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ton\Dropbox\KNAS\KNAS Internationaal\"/>
    </mc:Choice>
  </mc:AlternateContent>
  <bookViews>
    <workbookView xWindow="2625" yWindow="3720" windowWidth="11100" windowHeight="11400" tabRatio="786"/>
  </bookViews>
  <sheets>
    <sheet name="KNASsite" sheetId="8" r:id="rId1"/>
    <sheet name="aanmeldingen" sheetId="1" r:id="rId2"/>
    <sheet name="foto" sheetId="19" r:id="rId3"/>
    <sheet name="Scheidsbijdrage" sheetId="16" r:id="rId4"/>
    <sheet name="Resultaten" sheetId="10" r:id="rId5"/>
    <sheet name="wedstrijden" sheetId="2" r:id="rId6"/>
    <sheet name="schermers" sheetId="3" r:id="rId7"/>
    <sheet name="FIE-licenties" sheetId="4" r:id="rId8"/>
    <sheet name="Ranglijst" sheetId="5" r:id="rId9"/>
    <sheet name="Scheidsrechters" sheetId="7" r:id="rId10"/>
    <sheet name="ScheidsPlanning" sheetId="17" r:id="rId11"/>
    <sheet name="scheids FBT" sheetId="20" r:id="rId12"/>
    <sheet name="lookups" sheetId="6" r:id="rId13"/>
    <sheet name="dispensaties" sheetId="11" r:id="rId14"/>
    <sheet name="SISTA" sheetId="21" r:id="rId15"/>
    <sheet name="EK Vet" sheetId="22" r:id="rId16"/>
    <sheet name="Sheet1" sheetId="23" r:id="rId17"/>
  </sheets>
  <definedNames>
    <definedName name="_xlnm._FilterDatabase" localSheetId="1" hidden="1">aanmeldingen!$A$2:$AM$1097</definedName>
    <definedName name="_xlnm._FilterDatabase" localSheetId="15" hidden="1">'EK Vet'!$A$1:$Q$36</definedName>
    <definedName name="_xlnm._FilterDatabase" localSheetId="2" hidden="1">foto!$A$1:$K$119</definedName>
    <definedName name="_xlnm._FilterDatabase" localSheetId="8" hidden="1">Ranglijst!$A$1:$M$620</definedName>
    <definedName name="_xlnm._FilterDatabase" localSheetId="4" hidden="1">Resultaten!$H$1:$X$997</definedName>
    <definedName name="_xlnm._FilterDatabase" localSheetId="3" hidden="1">Scheidsbijdrage!$A$10:$P$1001</definedName>
    <definedName name="_xlnm._FilterDatabase" localSheetId="10" hidden="1">ScheidsPlanning!#REF!</definedName>
    <definedName name="_xlnm._FilterDatabase" localSheetId="9" hidden="1">Scheidsrechters!$A$2:$Q$500</definedName>
    <definedName name="_xlnm._FilterDatabase" localSheetId="6" hidden="1">schermers!$A$1:$X$500</definedName>
    <definedName name="_xlnm._FilterDatabase" localSheetId="16" hidden="1">Sheet1!$S$1:$Z$644</definedName>
    <definedName name="_xlnm._FilterDatabase" localSheetId="14" hidden="1">SISTA!$A$1:$K$47</definedName>
    <definedName name="_xlnm._FilterDatabase" localSheetId="5" hidden="1">wedstrijden!$A$1:$M$538</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50" i="19" l="1"/>
  <c r="T2" i="22" l="1"/>
  <c r="S543" i="3" l="1"/>
  <c r="S542" i="3"/>
  <c r="P542" i="3"/>
  <c r="R542" i="3" s="1"/>
  <c r="S541" i="3"/>
  <c r="S540" i="3"/>
  <c r="P540" i="3"/>
  <c r="R540" i="3" s="1"/>
  <c r="S539" i="3"/>
  <c r="S538" i="3"/>
  <c r="P538" i="3"/>
  <c r="R538" i="3" s="1"/>
  <c r="S537" i="3"/>
  <c r="S536" i="3"/>
  <c r="P536" i="3"/>
  <c r="R536" i="3" s="1"/>
  <c r="S535" i="3"/>
  <c r="S534" i="3"/>
  <c r="P534" i="3"/>
  <c r="R534" i="3" s="1"/>
  <c r="S533" i="3"/>
  <c r="S532" i="3"/>
  <c r="P532" i="3"/>
  <c r="R532" i="3" s="1"/>
  <c r="S531" i="3"/>
  <c r="S530" i="3"/>
  <c r="P530" i="3"/>
  <c r="R530" i="3" s="1"/>
  <c r="S529" i="3"/>
  <c r="S528" i="3"/>
  <c r="P528" i="3"/>
  <c r="R528" i="3" s="1"/>
  <c r="S527" i="3"/>
  <c r="S526" i="3"/>
  <c r="S525" i="3"/>
  <c r="S524" i="3"/>
  <c r="S523" i="3"/>
  <c r="S522" i="3"/>
  <c r="S521" i="3"/>
  <c r="S520" i="3"/>
  <c r="S519" i="3"/>
  <c r="S518" i="3"/>
  <c r="S517" i="3"/>
  <c r="S516" i="3"/>
  <c r="S515" i="3"/>
  <c r="S514" i="3"/>
  <c r="S513" i="3"/>
  <c r="S512" i="3"/>
  <c r="S511" i="3"/>
  <c r="S510" i="3"/>
  <c r="S509" i="3"/>
  <c r="S508" i="3"/>
  <c r="S507" i="3"/>
  <c r="S506" i="3"/>
  <c r="S505" i="3"/>
  <c r="S504" i="3"/>
  <c r="S503" i="3"/>
  <c r="S502" i="3"/>
  <c r="P501" i="3"/>
  <c r="R501" i="3" s="1"/>
  <c r="C543" i="3"/>
  <c r="P543" i="3" s="1"/>
  <c r="R543" i="3" s="1"/>
  <c r="B543" i="3"/>
  <c r="C542" i="3"/>
  <c r="B542" i="3"/>
  <c r="C541" i="3"/>
  <c r="P541" i="3" s="1"/>
  <c r="R541" i="3" s="1"/>
  <c r="B541" i="3"/>
  <c r="C540" i="3"/>
  <c r="B540" i="3"/>
  <c r="C539" i="3"/>
  <c r="P539" i="3" s="1"/>
  <c r="R539" i="3" s="1"/>
  <c r="B539" i="3"/>
  <c r="C538" i="3"/>
  <c r="B538" i="3"/>
  <c r="C537" i="3"/>
  <c r="P537" i="3" s="1"/>
  <c r="R537" i="3" s="1"/>
  <c r="B537" i="3"/>
  <c r="C536" i="3"/>
  <c r="B536" i="3"/>
  <c r="C535" i="3"/>
  <c r="P535" i="3" s="1"/>
  <c r="R535" i="3" s="1"/>
  <c r="B535" i="3"/>
  <c r="C534" i="3"/>
  <c r="B534" i="3"/>
  <c r="C533" i="3"/>
  <c r="P533" i="3" s="1"/>
  <c r="R533" i="3" s="1"/>
  <c r="B533" i="3"/>
  <c r="C532" i="3"/>
  <c r="B532" i="3"/>
  <c r="C531" i="3"/>
  <c r="P531" i="3" s="1"/>
  <c r="R531" i="3" s="1"/>
  <c r="B531" i="3"/>
  <c r="C530" i="3"/>
  <c r="B530" i="3"/>
  <c r="C529" i="3"/>
  <c r="P529" i="3" s="1"/>
  <c r="R529" i="3" s="1"/>
  <c r="B529" i="3"/>
  <c r="C528" i="3"/>
  <c r="B528" i="3"/>
  <c r="C527" i="3"/>
  <c r="P527" i="3" s="1"/>
  <c r="R527" i="3" s="1"/>
  <c r="B527" i="3"/>
  <c r="C526" i="3"/>
  <c r="P526" i="3" s="1"/>
  <c r="R526" i="3" s="1"/>
  <c r="B526" i="3"/>
  <c r="C525" i="3"/>
  <c r="P525" i="3" s="1"/>
  <c r="R525" i="3" s="1"/>
  <c r="B525" i="3"/>
  <c r="C524" i="3"/>
  <c r="P524" i="3" s="1"/>
  <c r="R524" i="3" s="1"/>
  <c r="B524" i="3"/>
  <c r="C523" i="3"/>
  <c r="P523" i="3" s="1"/>
  <c r="R523" i="3" s="1"/>
  <c r="B523" i="3"/>
  <c r="C522" i="3"/>
  <c r="P522" i="3" s="1"/>
  <c r="R522" i="3" s="1"/>
  <c r="B522" i="3"/>
  <c r="C521" i="3"/>
  <c r="P521" i="3" s="1"/>
  <c r="R521" i="3" s="1"/>
  <c r="B521" i="3"/>
  <c r="C520" i="3"/>
  <c r="P520" i="3" s="1"/>
  <c r="R520" i="3" s="1"/>
  <c r="B520" i="3"/>
  <c r="C519" i="3"/>
  <c r="P519" i="3" s="1"/>
  <c r="R519" i="3" s="1"/>
  <c r="B519" i="3"/>
  <c r="C518" i="3"/>
  <c r="P518" i="3" s="1"/>
  <c r="R518" i="3" s="1"/>
  <c r="B518" i="3"/>
  <c r="C517" i="3"/>
  <c r="P517" i="3" s="1"/>
  <c r="R517" i="3" s="1"/>
  <c r="B517" i="3"/>
  <c r="C516" i="3"/>
  <c r="P516" i="3" s="1"/>
  <c r="R516" i="3" s="1"/>
  <c r="B516" i="3"/>
  <c r="C515" i="3"/>
  <c r="P515" i="3" s="1"/>
  <c r="R515" i="3" s="1"/>
  <c r="B515" i="3"/>
  <c r="C514" i="3"/>
  <c r="P514" i="3" s="1"/>
  <c r="R514" i="3" s="1"/>
  <c r="B514" i="3"/>
  <c r="C513" i="3"/>
  <c r="P513" i="3" s="1"/>
  <c r="R513" i="3" s="1"/>
  <c r="B513" i="3"/>
  <c r="C512" i="3"/>
  <c r="P512" i="3" s="1"/>
  <c r="R512" i="3" s="1"/>
  <c r="B512" i="3"/>
  <c r="C511" i="3"/>
  <c r="P511" i="3" s="1"/>
  <c r="R511" i="3" s="1"/>
  <c r="B511" i="3"/>
  <c r="C510" i="3"/>
  <c r="P510" i="3" s="1"/>
  <c r="R510" i="3" s="1"/>
  <c r="B510" i="3"/>
  <c r="C509" i="3"/>
  <c r="P509" i="3" s="1"/>
  <c r="R509" i="3" s="1"/>
  <c r="B509" i="3"/>
  <c r="C508" i="3"/>
  <c r="P508" i="3" s="1"/>
  <c r="R508" i="3" s="1"/>
  <c r="B508" i="3"/>
  <c r="C507" i="3"/>
  <c r="P507" i="3" s="1"/>
  <c r="R507" i="3" s="1"/>
  <c r="B507" i="3"/>
  <c r="C506" i="3"/>
  <c r="P506" i="3" s="1"/>
  <c r="R506" i="3" s="1"/>
  <c r="B506" i="3"/>
  <c r="C505" i="3"/>
  <c r="P505" i="3" s="1"/>
  <c r="R505" i="3" s="1"/>
  <c r="B505" i="3"/>
  <c r="C504" i="3"/>
  <c r="P504" i="3" s="1"/>
  <c r="R504" i="3" s="1"/>
  <c r="B504" i="3"/>
  <c r="C503" i="3"/>
  <c r="P503" i="3" s="1"/>
  <c r="R503" i="3" s="1"/>
  <c r="B503" i="3"/>
  <c r="C502" i="3"/>
  <c r="P502" i="3" s="1"/>
  <c r="R502" i="3" s="1"/>
  <c r="B502" i="3"/>
  <c r="C501" i="3"/>
  <c r="B501" i="3"/>
  <c r="I379" i="2"/>
  <c r="I378" i="2"/>
  <c r="I373" i="2"/>
  <c r="I372" i="2"/>
  <c r="I349" i="2" l="1"/>
  <c r="I295" i="2"/>
  <c r="I298" i="2"/>
  <c r="I299" i="2"/>
  <c r="I300" i="2"/>
  <c r="I301" i="2"/>
  <c r="I348" i="2"/>
  <c r="I334" i="2"/>
  <c r="I335" i="2"/>
  <c r="I336" i="2"/>
  <c r="I337" i="2"/>
  <c r="I342" i="2"/>
  <c r="I343" i="2"/>
  <c r="I364" i="2"/>
  <c r="I365" i="2"/>
  <c r="I167" i="2" l="1"/>
  <c r="I211" i="2" l="1"/>
  <c r="I212" i="2"/>
  <c r="I215" i="2"/>
  <c r="I237" i="2"/>
  <c r="I238" i="2"/>
  <c r="C150" i="4" l="1"/>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 r="C2" i="4"/>
  <c r="R8" i="5" l="1"/>
  <c r="R9" i="5" s="1"/>
  <c r="R10" i="5" s="1"/>
  <c r="R11" i="5" s="1"/>
  <c r="R12" i="5" s="1"/>
  <c r="R13" i="5" s="1"/>
  <c r="Q8" i="5"/>
  <c r="Q9" i="5" s="1"/>
  <c r="Q10" i="5" s="1"/>
  <c r="Q11" i="5" s="1"/>
  <c r="Q12" i="5" s="1"/>
  <c r="Q13" i="5" s="1"/>
  <c r="Q14" i="5" s="1"/>
  <c r="Q15" i="5" s="1"/>
  <c r="Q16" i="5" s="1"/>
  <c r="Q17" i="5" s="1"/>
  <c r="Q18" i="5" s="1"/>
  <c r="Q19" i="5" s="1"/>
  <c r="Q20" i="5" s="1"/>
  <c r="Q21" i="5" s="1"/>
  <c r="Q22" i="5" s="1"/>
  <c r="Q23" i="5" s="1"/>
  <c r="Q24" i="5" s="1"/>
  <c r="Q25" i="5" s="1"/>
  <c r="Q26" i="5" s="1"/>
  <c r="I149" i="2"/>
  <c r="I147" i="2"/>
  <c r="I150" i="2"/>
  <c r="I148" i="2"/>
  <c r="I170" i="2"/>
  <c r="I122" i="2"/>
  <c r="I120" i="2"/>
  <c r="I93" i="2"/>
  <c r="I75" i="2"/>
  <c r="I172" i="2"/>
  <c r="I42" i="2"/>
  <c r="I174" i="2"/>
  <c r="I13" i="2"/>
  <c r="I123" i="2"/>
  <c r="I121" i="2"/>
  <c r="I95" i="2"/>
  <c r="I83" i="2"/>
  <c r="I76" i="2"/>
  <c r="I44" i="2"/>
  <c r="I14" i="2"/>
  <c r="I169" i="2"/>
  <c r="I86" i="2"/>
  <c r="I171" i="2"/>
  <c r="I9" i="2"/>
  <c r="I87" i="2"/>
  <c r="R14" i="5" l="1"/>
  <c r="R15" i="5" s="1"/>
  <c r="R16" i="5" s="1"/>
  <c r="P8" i="8"/>
  <c r="R17" i="5" l="1"/>
  <c r="R18" i="5" s="1"/>
  <c r="R19" i="5" s="1"/>
  <c r="R20" i="5" s="1"/>
  <c r="R21" i="5" l="1"/>
  <c r="R22" i="5" s="1"/>
  <c r="R23" i="5" s="1"/>
  <c r="R24" i="5" s="1"/>
  <c r="R25" i="5" l="1"/>
  <c r="R26" i="5" s="1"/>
  <c r="K38" i="21"/>
  <c r="K18" i="21"/>
  <c r="K46" i="21"/>
  <c r="K30" i="21"/>
  <c r="K24" i="21"/>
  <c r="K32" i="21"/>
  <c r="K42" i="21"/>
  <c r="K44" i="21"/>
  <c r="K14" i="21"/>
  <c r="K13" i="21"/>
  <c r="K9" i="21"/>
  <c r="K41" i="21"/>
  <c r="K4" i="21"/>
  <c r="K47" i="21"/>
  <c r="K15" i="21"/>
  <c r="K45" i="21"/>
  <c r="K21" i="21"/>
  <c r="K29" i="21"/>
  <c r="K33" i="21"/>
  <c r="K40" i="21"/>
  <c r="K5" i="21"/>
  <c r="K8" i="21"/>
  <c r="K12" i="21"/>
  <c r="K19" i="21"/>
  <c r="K22" i="21"/>
  <c r="K6" i="21"/>
  <c r="K26" i="21"/>
  <c r="K31" i="21"/>
  <c r="K16" i="21"/>
  <c r="K34" i="21"/>
  <c r="K3" i="21"/>
  <c r="K7" i="21"/>
  <c r="K35" i="21"/>
  <c r="K20" i="21"/>
  <c r="K27" i="21"/>
  <c r="K36" i="21"/>
  <c r="K37" i="21"/>
  <c r="K10" i="21"/>
  <c r="K11" i="21"/>
  <c r="K23" i="21"/>
  <c r="K2" i="21"/>
  <c r="K17" i="21"/>
  <c r="K39" i="21"/>
  <c r="K43" i="21"/>
  <c r="K28" i="21"/>
  <c r="K25" i="21"/>
  <c r="I28" i="21"/>
  <c r="I43" i="21"/>
  <c r="I39" i="21"/>
  <c r="I17" i="21"/>
  <c r="I2" i="21"/>
  <c r="I23" i="21"/>
  <c r="I11" i="21"/>
  <c r="I10" i="21"/>
  <c r="I37" i="21"/>
  <c r="I36" i="21"/>
  <c r="I27" i="21"/>
  <c r="I20" i="21"/>
  <c r="I35" i="21"/>
  <c r="I7" i="21"/>
  <c r="I3" i="21"/>
  <c r="I34" i="21"/>
  <c r="I16" i="21"/>
  <c r="I31" i="21"/>
  <c r="I26" i="21"/>
  <c r="I6" i="21"/>
  <c r="I22" i="21"/>
  <c r="I19" i="21"/>
  <c r="I12" i="21"/>
  <c r="I8" i="21"/>
  <c r="I5" i="21"/>
  <c r="I40" i="21"/>
  <c r="I33" i="21"/>
  <c r="I29" i="21"/>
  <c r="I21" i="21"/>
  <c r="I45" i="21"/>
  <c r="I15" i="21"/>
  <c r="I47" i="21"/>
  <c r="I4" i="21"/>
  <c r="I41" i="21"/>
  <c r="I9" i="21"/>
  <c r="I13" i="21"/>
  <c r="I14" i="21"/>
  <c r="I44" i="21"/>
  <c r="I42" i="21"/>
  <c r="I32" i="21"/>
  <c r="I24" i="21"/>
  <c r="I30" i="21"/>
  <c r="I46" i="21"/>
  <c r="I18" i="21"/>
  <c r="I38" i="21"/>
  <c r="I25" i="21"/>
  <c r="A1001" i="16" l="1"/>
  <c r="J356" i="2" l="1"/>
  <c r="O9" i="16" l="1"/>
  <c r="T1" i="3"/>
  <c r="S300" i="3"/>
  <c r="S299" i="3"/>
  <c r="S298" i="3"/>
  <c r="S293" i="3"/>
  <c r="S287" i="3"/>
  <c r="S282" i="3"/>
  <c r="S276" i="3"/>
  <c r="S272" i="3"/>
  <c r="S270" i="3"/>
  <c r="S269" i="3"/>
  <c r="S265" i="3"/>
  <c r="S264" i="3"/>
  <c r="S263" i="3"/>
  <c r="S261" i="3"/>
  <c r="S257" i="3"/>
  <c r="S254" i="3"/>
  <c r="S251" i="3"/>
  <c r="S245" i="3"/>
  <c r="S244" i="3"/>
  <c r="S243" i="3"/>
  <c r="S241" i="3"/>
  <c r="S239" i="3"/>
  <c r="S234" i="3"/>
  <c r="S228" i="3"/>
  <c r="S225" i="3"/>
  <c r="S221" i="3"/>
  <c r="S219" i="3"/>
  <c r="S218" i="3"/>
  <c r="S211" i="3"/>
  <c r="S208" i="3"/>
  <c r="S198" i="3"/>
  <c r="S196" i="3"/>
  <c r="S191" i="3"/>
  <c r="S188" i="3"/>
  <c r="S177" i="3"/>
  <c r="S167" i="3"/>
  <c r="S164" i="3"/>
  <c r="S158" i="3"/>
  <c r="S154" i="3"/>
  <c r="S153" i="3"/>
  <c r="S149" i="3"/>
  <c r="S148" i="3"/>
  <c r="S144" i="3"/>
  <c r="S143" i="3"/>
  <c r="S142" i="3"/>
  <c r="S141" i="3"/>
  <c r="S140" i="3"/>
  <c r="S139" i="3"/>
  <c r="S132" i="3"/>
  <c r="S130" i="3"/>
  <c r="S128" i="3"/>
  <c r="S127" i="3"/>
  <c r="S126" i="3"/>
  <c r="S125" i="3"/>
  <c r="S121" i="3"/>
  <c r="S114" i="3"/>
  <c r="S105" i="3"/>
  <c r="S102" i="3"/>
  <c r="S96" i="3"/>
  <c r="S94" i="3"/>
  <c r="S88" i="3"/>
  <c r="S79" i="3"/>
  <c r="S74" i="3"/>
  <c r="S72" i="3"/>
  <c r="S66" i="3"/>
  <c r="S65" i="3"/>
  <c r="S59" i="3"/>
  <c r="S57" i="3"/>
  <c r="S49" i="3"/>
  <c r="S45" i="3"/>
  <c r="S39" i="3"/>
  <c r="S34" i="3"/>
  <c r="S32" i="3"/>
  <c r="S24" i="3"/>
  <c r="S18" i="3"/>
  <c r="S12" i="3"/>
  <c r="AG1000" i="1"/>
  <c r="AG999" i="1"/>
  <c r="AG998" i="1"/>
  <c r="AG997" i="1"/>
  <c r="AG996" i="1"/>
  <c r="AG995" i="1"/>
  <c r="AG994" i="1"/>
  <c r="AG993" i="1"/>
  <c r="AG992" i="1"/>
  <c r="AG991" i="1"/>
  <c r="AG990" i="1"/>
  <c r="AG989" i="1"/>
  <c r="AG988" i="1"/>
  <c r="AG987" i="1"/>
  <c r="AG986" i="1"/>
  <c r="AG985" i="1"/>
  <c r="AG984" i="1"/>
  <c r="AG983" i="1"/>
  <c r="AG982" i="1"/>
  <c r="AG981" i="1"/>
  <c r="AG980" i="1"/>
  <c r="AG979" i="1"/>
  <c r="AG978" i="1"/>
  <c r="AG977" i="1"/>
  <c r="AG976" i="1"/>
  <c r="AG975" i="1"/>
  <c r="AG974" i="1"/>
  <c r="AG973" i="1"/>
  <c r="AG972" i="1"/>
  <c r="AG971" i="1"/>
  <c r="AG970" i="1"/>
  <c r="AG969" i="1"/>
  <c r="AG968" i="1"/>
  <c r="AG967" i="1"/>
  <c r="AG966" i="1"/>
  <c r="AG965" i="1"/>
  <c r="AG964" i="1"/>
  <c r="AG963" i="1"/>
  <c r="AG962" i="1"/>
  <c r="AG961" i="1"/>
  <c r="AG960" i="1"/>
  <c r="AG959" i="1"/>
  <c r="AG958" i="1"/>
  <c r="AG957" i="1"/>
  <c r="AG956" i="1"/>
  <c r="AG955" i="1"/>
  <c r="AG954" i="1"/>
  <c r="AG953" i="1"/>
  <c r="AG952" i="1"/>
  <c r="AG951" i="1"/>
  <c r="AG950" i="1"/>
  <c r="AG949" i="1"/>
  <c r="AG948" i="1"/>
  <c r="AG947" i="1"/>
  <c r="AG946" i="1"/>
  <c r="AG945" i="1"/>
  <c r="AG944" i="1"/>
  <c r="AG943" i="1"/>
  <c r="AG942" i="1"/>
  <c r="AG941" i="1"/>
  <c r="AG940" i="1"/>
  <c r="AG939" i="1"/>
  <c r="AG938" i="1"/>
  <c r="AG937" i="1"/>
  <c r="AG936" i="1"/>
  <c r="AG935" i="1"/>
  <c r="AG934" i="1"/>
  <c r="AG933" i="1"/>
  <c r="AG932" i="1"/>
  <c r="AG931" i="1"/>
  <c r="AG930" i="1"/>
  <c r="AG929" i="1"/>
  <c r="AG928" i="1"/>
  <c r="AG927" i="1"/>
  <c r="AG926" i="1"/>
  <c r="AG925" i="1"/>
  <c r="AG924" i="1"/>
  <c r="AG923" i="1"/>
  <c r="AG922" i="1"/>
  <c r="AG921" i="1"/>
  <c r="AG920" i="1"/>
  <c r="AG919" i="1"/>
  <c r="AG918" i="1"/>
  <c r="AG917" i="1"/>
  <c r="AG916" i="1"/>
  <c r="AG915" i="1"/>
  <c r="AG914" i="1"/>
  <c r="AG913" i="1"/>
  <c r="AG912" i="1"/>
  <c r="AG911" i="1"/>
  <c r="AG910" i="1"/>
  <c r="AG909" i="1"/>
  <c r="AG908" i="1"/>
  <c r="AG907" i="1"/>
  <c r="AG906" i="1"/>
  <c r="AG905" i="1"/>
  <c r="AG904" i="1"/>
  <c r="AG903" i="1"/>
  <c r="AG902" i="1"/>
  <c r="AG901" i="1"/>
  <c r="AG900" i="1"/>
  <c r="AG899" i="1"/>
  <c r="AG898" i="1"/>
  <c r="AG897" i="1"/>
  <c r="AG896" i="1"/>
  <c r="AG895" i="1"/>
  <c r="AG894" i="1"/>
  <c r="AG893" i="1"/>
  <c r="AG892" i="1"/>
  <c r="AG891" i="1"/>
  <c r="AG890" i="1"/>
  <c r="AG889" i="1"/>
  <c r="AG888" i="1"/>
  <c r="AG887" i="1"/>
  <c r="AG886" i="1"/>
  <c r="AG885" i="1"/>
  <c r="AG884" i="1"/>
  <c r="AG883" i="1"/>
  <c r="AG882" i="1"/>
  <c r="AG881" i="1"/>
  <c r="AG880" i="1"/>
  <c r="AG879" i="1"/>
  <c r="AG878" i="1"/>
  <c r="AG877" i="1"/>
  <c r="AG876" i="1"/>
  <c r="AG875" i="1"/>
  <c r="AG874" i="1"/>
  <c r="AG873" i="1"/>
  <c r="AG872" i="1"/>
  <c r="AG871" i="1"/>
  <c r="AG870" i="1"/>
  <c r="AG869" i="1"/>
  <c r="AG868" i="1"/>
  <c r="AG867" i="1"/>
  <c r="AG866" i="1"/>
  <c r="AG865" i="1"/>
  <c r="AG864" i="1"/>
  <c r="AG863" i="1"/>
  <c r="AG862" i="1"/>
  <c r="AG861" i="1"/>
  <c r="AG860" i="1"/>
  <c r="AG859" i="1"/>
  <c r="AG858" i="1"/>
  <c r="AG857" i="1"/>
  <c r="AG856" i="1"/>
  <c r="AG855" i="1"/>
  <c r="AG854" i="1"/>
  <c r="AG853" i="1"/>
  <c r="AG852" i="1"/>
  <c r="AG851" i="1"/>
  <c r="AG850" i="1"/>
  <c r="AG849" i="1"/>
  <c r="AG848" i="1"/>
  <c r="AG847" i="1"/>
  <c r="AG846" i="1"/>
  <c r="AG845" i="1"/>
  <c r="AG844" i="1"/>
  <c r="AG843" i="1"/>
  <c r="AG842" i="1"/>
  <c r="AG841" i="1"/>
  <c r="AG840" i="1"/>
  <c r="AG839" i="1"/>
  <c r="AG838" i="1"/>
  <c r="AG837" i="1"/>
  <c r="AG836" i="1"/>
  <c r="AG835" i="1"/>
  <c r="AG834" i="1"/>
  <c r="AG833" i="1"/>
  <c r="AG832" i="1"/>
  <c r="AG831" i="1"/>
  <c r="AG830" i="1"/>
  <c r="AG829" i="1"/>
  <c r="AG828" i="1"/>
  <c r="AG827" i="1"/>
  <c r="AG826" i="1"/>
  <c r="AG825" i="1"/>
  <c r="AG824" i="1"/>
  <c r="AG823" i="1"/>
  <c r="AG822" i="1"/>
  <c r="AG821" i="1"/>
  <c r="AG820" i="1"/>
  <c r="AG819" i="1"/>
  <c r="AG818" i="1"/>
  <c r="AG817" i="1"/>
  <c r="AG816" i="1"/>
  <c r="AG815" i="1"/>
  <c r="AG814" i="1"/>
  <c r="AG813" i="1"/>
  <c r="AG812" i="1"/>
  <c r="AG811" i="1"/>
  <c r="AG810" i="1"/>
  <c r="AG809" i="1"/>
  <c r="AG808" i="1"/>
  <c r="AG807" i="1"/>
  <c r="AG806" i="1"/>
  <c r="AG805" i="1"/>
  <c r="AG804" i="1"/>
  <c r="AG803" i="1"/>
  <c r="AG802" i="1"/>
  <c r="AG801" i="1"/>
  <c r="AG800" i="1"/>
  <c r="AG799" i="1"/>
  <c r="AG798" i="1"/>
  <c r="AG797" i="1"/>
  <c r="AG796" i="1"/>
  <c r="AG795" i="1"/>
  <c r="AG794" i="1"/>
  <c r="AG793" i="1"/>
  <c r="AG792" i="1"/>
  <c r="AG791" i="1"/>
  <c r="AG790" i="1"/>
  <c r="AG789" i="1"/>
  <c r="AG788" i="1"/>
  <c r="AG787" i="1"/>
  <c r="AG786" i="1"/>
  <c r="AG785" i="1"/>
  <c r="AG784" i="1"/>
  <c r="AG783" i="1"/>
  <c r="AG782" i="1"/>
  <c r="AG781" i="1"/>
  <c r="AG780" i="1"/>
  <c r="AG779" i="1"/>
  <c r="AG778" i="1"/>
  <c r="AG777" i="1"/>
  <c r="AG776" i="1"/>
  <c r="AG775" i="1"/>
  <c r="AG774" i="1"/>
  <c r="AG773" i="1"/>
  <c r="AG772" i="1"/>
  <c r="AG771" i="1"/>
  <c r="AG770" i="1"/>
  <c r="AG769" i="1"/>
  <c r="AG768" i="1"/>
  <c r="AG767" i="1"/>
  <c r="AG766" i="1"/>
  <c r="AG765" i="1"/>
  <c r="AG764" i="1"/>
  <c r="AG763" i="1"/>
  <c r="AG762" i="1"/>
  <c r="AG761" i="1"/>
  <c r="AG760" i="1"/>
  <c r="AG759" i="1"/>
  <c r="AG758" i="1"/>
  <c r="AG757" i="1"/>
  <c r="AG756" i="1"/>
  <c r="AG755" i="1"/>
  <c r="AG754" i="1"/>
  <c r="AG753" i="1"/>
  <c r="AG752" i="1"/>
  <c r="AG751" i="1"/>
  <c r="AG750" i="1"/>
  <c r="AG749" i="1"/>
  <c r="AG748" i="1"/>
  <c r="AG747" i="1"/>
  <c r="AG746" i="1"/>
  <c r="AG745" i="1"/>
  <c r="AG744" i="1"/>
  <c r="AG743" i="1"/>
  <c r="AG742" i="1"/>
  <c r="AG741" i="1"/>
  <c r="AG740" i="1"/>
  <c r="AG739" i="1"/>
  <c r="AG738" i="1"/>
  <c r="AG737" i="1"/>
  <c r="AG736" i="1"/>
  <c r="AG735" i="1"/>
  <c r="AG734" i="1"/>
  <c r="AG733" i="1"/>
  <c r="AG732" i="1"/>
  <c r="AG731" i="1"/>
  <c r="AG730" i="1"/>
  <c r="AG729" i="1"/>
  <c r="AG728" i="1"/>
  <c r="AG727" i="1"/>
  <c r="AG726" i="1"/>
  <c r="AG725" i="1"/>
  <c r="AG724" i="1"/>
  <c r="AG723" i="1"/>
  <c r="AG722" i="1"/>
  <c r="AG721" i="1"/>
  <c r="AG720" i="1"/>
  <c r="AG719" i="1"/>
  <c r="AG718" i="1"/>
  <c r="AG717" i="1"/>
  <c r="AG716" i="1"/>
  <c r="AG715" i="1"/>
  <c r="AG714" i="1"/>
  <c r="AG713" i="1"/>
  <c r="AG712" i="1"/>
  <c r="AG711" i="1"/>
  <c r="AG710" i="1"/>
  <c r="AG709" i="1"/>
  <c r="AG708" i="1"/>
  <c r="AG707" i="1"/>
  <c r="AG706" i="1"/>
  <c r="AG705" i="1"/>
  <c r="AG704" i="1"/>
  <c r="AG703" i="1"/>
  <c r="AG702" i="1"/>
  <c r="AG701" i="1"/>
  <c r="AG700" i="1"/>
  <c r="AG699" i="1"/>
  <c r="AG698" i="1"/>
  <c r="AG697" i="1"/>
  <c r="AG696" i="1"/>
  <c r="AG695" i="1"/>
  <c r="AG694" i="1"/>
  <c r="AG693" i="1"/>
  <c r="AG692" i="1"/>
  <c r="AG691" i="1"/>
  <c r="AG690" i="1"/>
  <c r="AG689" i="1"/>
  <c r="AG688" i="1"/>
  <c r="AG687" i="1"/>
  <c r="AG686" i="1"/>
  <c r="AG685" i="1"/>
  <c r="AG684" i="1"/>
  <c r="AG683" i="1"/>
  <c r="AG682" i="1"/>
  <c r="AG681" i="1"/>
  <c r="AG680" i="1"/>
  <c r="AG679" i="1"/>
  <c r="AG678" i="1"/>
  <c r="AG677" i="1"/>
  <c r="AG676" i="1"/>
  <c r="AG675" i="1"/>
  <c r="AG674" i="1"/>
  <c r="AG673" i="1"/>
  <c r="AG672" i="1"/>
  <c r="AG671" i="1"/>
  <c r="AG670" i="1"/>
  <c r="AG669" i="1"/>
  <c r="AG668" i="1"/>
  <c r="AG667" i="1"/>
  <c r="AG666" i="1"/>
  <c r="AG665" i="1"/>
  <c r="AG664" i="1"/>
  <c r="AG663" i="1"/>
  <c r="AG662" i="1"/>
  <c r="AG661" i="1"/>
  <c r="AG660" i="1"/>
  <c r="AG659" i="1"/>
  <c r="AG658" i="1"/>
  <c r="AG657" i="1"/>
  <c r="AG656" i="1"/>
  <c r="AG655" i="1"/>
  <c r="AG654" i="1"/>
  <c r="AG653" i="1"/>
  <c r="AG652" i="1"/>
  <c r="AG651" i="1"/>
  <c r="AG650" i="1"/>
  <c r="AG649" i="1"/>
  <c r="AG648" i="1"/>
  <c r="AG647" i="1"/>
  <c r="AG646" i="1"/>
  <c r="AG645" i="1"/>
  <c r="AG644" i="1"/>
  <c r="AG643" i="1"/>
  <c r="AG642" i="1"/>
  <c r="AG641" i="1"/>
  <c r="AG640" i="1"/>
  <c r="AG639" i="1"/>
  <c r="AG638" i="1"/>
  <c r="AG637" i="1"/>
  <c r="AG636" i="1"/>
  <c r="AG635" i="1"/>
  <c r="AG634" i="1"/>
  <c r="AG633" i="1"/>
  <c r="AG632" i="1"/>
  <c r="AG631" i="1"/>
  <c r="AG630" i="1"/>
  <c r="AG629" i="1"/>
  <c r="AG628" i="1"/>
  <c r="AG627" i="1"/>
  <c r="AG626" i="1"/>
  <c r="AG625" i="1"/>
  <c r="AG624" i="1"/>
  <c r="AG623" i="1"/>
  <c r="AG622" i="1"/>
  <c r="AG621" i="1"/>
  <c r="AG620" i="1"/>
  <c r="AG619" i="1"/>
  <c r="AG618" i="1"/>
  <c r="AG617" i="1"/>
  <c r="AG616" i="1"/>
  <c r="AG615" i="1"/>
  <c r="AG614" i="1"/>
  <c r="AG613" i="1"/>
  <c r="AG612" i="1"/>
  <c r="AG611" i="1"/>
  <c r="AG610" i="1"/>
  <c r="AG609" i="1"/>
  <c r="AG608" i="1"/>
  <c r="AG607" i="1"/>
  <c r="AG606" i="1"/>
  <c r="AG605" i="1"/>
  <c r="AG604" i="1"/>
  <c r="AG603" i="1"/>
  <c r="AG602" i="1"/>
  <c r="AG601" i="1"/>
  <c r="AG600" i="1"/>
  <c r="AG599" i="1"/>
  <c r="AG598" i="1"/>
  <c r="AG597" i="1"/>
  <c r="AG596" i="1"/>
  <c r="AG595" i="1"/>
  <c r="AG594" i="1"/>
  <c r="AG593" i="1"/>
  <c r="AG592" i="1"/>
  <c r="AG591" i="1"/>
  <c r="AG590" i="1"/>
  <c r="AG589" i="1"/>
  <c r="AG588" i="1"/>
  <c r="AG587" i="1"/>
  <c r="AG586" i="1"/>
  <c r="AG585" i="1"/>
  <c r="AG584" i="1"/>
  <c r="AG583" i="1"/>
  <c r="AG582" i="1"/>
  <c r="AG581" i="1"/>
  <c r="AG580" i="1"/>
  <c r="AG579" i="1"/>
  <c r="AG578" i="1"/>
  <c r="AG577" i="1"/>
  <c r="AG576" i="1"/>
  <c r="AG575" i="1"/>
  <c r="AG574" i="1"/>
  <c r="AG573" i="1"/>
  <c r="AG572" i="1"/>
  <c r="AG571" i="1"/>
  <c r="AG570" i="1"/>
  <c r="AG569" i="1"/>
  <c r="AG568" i="1"/>
  <c r="AG567" i="1"/>
  <c r="AG566" i="1"/>
  <c r="AG565" i="1"/>
  <c r="AG564" i="1"/>
  <c r="AG563" i="1"/>
  <c r="AG562" i="1"/>
  <c r="AG561" i="1"/>
  <c r="AG560" i="1"/>
  <c r="AG559" i="1"/>
  <c r="AG558" i="1"/>
  <c r="AG557" i="1"/>
  <c r="AG556" i="1"/>
  <c r="AG555" i="1"/>
  <c r="AG554" i="1"/>
  <c r="AG553" i="1"/>
  <c r="AG552" i="1"/>
  <c r="AG551" i="1"/>
  <c r="AG550" i="1"/>
  <c r="AG549" i="1"/>
  <c r="AG548" i="1"/>
  <c r="AG547" i="1"/>
  <c r="AG546" i="1"/>
  <c r="AG545" i="1"/>
  <c r="AG544" i="1"/>
  <c r="AG543" i="1"/>
  <c r="AG542" i="1"/>
  <c r="AG541" i="1"/>
  <c r="AG540" i="1"/>
  <c r="AG539" i="1"/>
  <c r="AG538" i="1"/>
  <c r="AG537" i="1"/>
  <c r="AG536" i="1"/>
  <c r="AG535" i="1"/>
  <c r="AG534" i="1"/>
  <c r="AG533" i="1"/>
  <c r="AG532" i="1"/>
  <c r="AG531" i="1"/>
  <c r="AG530" i="1"/>
  <c r="AG529" i="1"/>
  <c r="AG528" i="1"/>
  <c r="AG527" i="1"/>
  <c r="AG526" i="1"/>
  <c r="AG525" i="1"/>
  <c r="AG524" i="1"/>
  <c r="AG523" i="1"/>
  <c r="AG522" i="1"/>
  <c r="AG521" i="1"/>
  <c r="AG520" i="1"/>
  <c r="AG519" i="1"/>
  <c r="AG518" i="1"/>
  <c r="AG517" i="1"/>
  <c r="AG516" i="1"/>
  <c r="AG515" i="1"/>
  <c r="AG514" i="1"/>
  <c r="AG513" i="1"/>
  <c r="AG512" i="1"/>
  <c r="AG511" i="1"/>
  <c r="AG510" i="1"/>
  <c r="AG509" i="1"/>
  <c r="AG508" i="1"/>
  <c r="AG507" i="1"/>
  <c r="AG506" i="1"/>
  <c r="AG505" i="1"/>
  <c r="AG504" i="1"/>
  <c r="AG503" i="1"/>
  <c r="AG502" i="1"/>
  <c r="AG501" i="1"/>
  <c r="AG500" i="1"/>
  <c r="AG499" i="1"/>
  <c r="AG498" i="1"/>
  <c r="AG497" i="1"/>
  <c r="AG496" i="1"/>
  <c r="AG495" i="1"/>
  <c r="AG494" i="1"/>
  <c r="AG493" i="1"/>
  <c r="AG492" i="1"/>
  <c r="AG491" i="1"/>
  <c r="AG490" i="1"/>
  <c r="AG489" i="1"/>
  <c r="AG488" i="1"/>
  <c r="AG487" i="1"/>
  <c r="AG486" i="1"/>
  <c r="AG485" i="1"/>
  <c r="AG484" i="1"/>
  <c r="AG483" i="1"/>
  <c r="AG482" i="1"/>
  <c r="AG481" i="1"/>
  <c r="AG480" i="1"/>
  <c r="AG479" i="1"/>
  <c r="AG478" i="1"/>
  <c r="AG477"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8" i="1"/>
  <c r="AG397" i="1"/>
  <c r="AG396" i="1"/>
  <c r="AG395" i="1"/>
  <c r="AG394" i="1"/>
  <c r="AG393"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83" i="1"/>
  <c r="AG282" i="1"/>
  <c r="AG281" i="1"/>
  <c r="AG280" i="1"/>
  <c r="AG279" i="1"/>
  <c r="AG278" i="1"/>
  <c r="AG277" i="1"/>
  <c r="AG276" i="1"/>
  <c r="AG275" i="1"/>
  <c r="AG274" i="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5" i="1"/>
  <c r="AG204" i="1"/>
  <c r="AG203" i="1"/>
  <c r="AG202" i="1"/>
  <c r="AG201" i="1"/>
  <c r="AG200" i="1"/>
  <c r="AG199" i="1"/>
  <c r="AG198" i="1"/>
  <c r="AG197" i="1"/>
  <c r="AG196" i="1"/>
  <c r="AG195" i="1"/>
  <c r="AG194" i="1"/>
  <c r="AG193" i="1"/>
  <c r="AG192" i="1"/>
  <c r="AG191" i="1"/>
  <c r="AG190" i="1"/>
  <c r="AG189" i="1"/>
  <c r="AG188" i="1"/>
  <c r="AG187" i="1"/>
  <c r="AG186"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AG123" i="1"/>
  <c r="AG122" i="1"/>
  <c r="AG121" i="1"/>
  <c r="AG120" i="1"/>
  <c r="AG119" i="1"/>
  <c r="AG118" i="1"/>
  <c r="AG117" i="1"/>
  <c r="AG116" i="1"/>
  <c r="AG115" i="1"/>
  <c r="AG114" i="1"/>
  <c r="AG113" i="1"/>
  <c r="AG112" i="1"/>
  <c r="AG111" i="1"/>
  <c r="AG110" i="1"/>
  <c r="AG109" i="1"/>
  <c r="AG108" i="1"/>
  <c r="AG107" i="1"/>
  <c r="AG106" i="1"/>
  <c r="AG105" i="1"/>
  <c r="AG104" i="1"/>
  <c r="AG103" i="1"/>
  <c r="AG102"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61" i="1"/>
  <c r="AG60" i="1"/>
  <c r="AG59" i="1"/>
  <c r="AG58" i="1"/>
  <c r="AG57" i="1"/>
  <c r="AG56" i="1"/>
  <c r="AG55" i="1"/>
  <c r="AG54" i="1"/>
  <c r="AG53" i="1"/>
  <c r="AG52" i="1"/>
  <c r="AG51" i="1"/>
  <c r="AG50" i="1"/>
  <c r="AG49" i="1"/>
  <c r="AG48" i="1"/>
  <c r="AG47" i="1"/>
  <c r="AG46" i="1"/>
  <c r="AG45" i="1"/>
  <c r="AG44" i="1"/>
  <c r="AG43"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AG4" i="1"/>
  <c r="AG3" i="1"/>
  <c r="T543" i="3" l="1"/>
  <c r="T541" i="3"/>
  <c r="T539" i="3"/>
  <c r="T537" i="3"/>
  <c r="T535" i="3"/>
  <c r="T533" i="3"/>
  <c r="T531" i="3"/>
  <c r="T529" i="3"/>
  <c r="T527" i="3"/>
  <c r="T525" i="3"/>
  <c r="T523" i="3"/>
  <c r="T521" i="3"/>
  <c r="T519" i="3"/>
  <c r="T517" i="3"/>
  <c r="T515" i="3"/>
  <c r="T513" i="3"/>
  <c r="T511" i="3"/>
  <c r="T509" i="3"/>
  <c r="T507" i="3"/>
  <c r="T505" i="3"/>
  <c r="T503" i="3"/>
  <c r="T501" i="3"/>
  <c r="T542" i="3"/>
  <c r="T540" i="3"/>
  <c r="T538" i="3"/>
  <c r="T536" i="3"/>
  <c r="T534" i="3"/>
  <c r="T532" i="3"/>
  <c r="T530" i="3"/>
  <c r="T528" i="3"/>
  <c r="T526" i="3"/>
  <c r="T524" i="3"/>
  <c r="T522" i="3"/>
  <c r="T520" i="3"/>
  <c r="T518" i="3"/>
  <c r="T516" i="3"/>
  <c r="T514" i="3"/>
  <c r="T512" i="3"/>
  <c r="T510" i="3"/>
  <c r="T508" i="3"/>
  <c r="T506" i="3"/>
  <c r="T504" i="3"/>
  <c r="T502" i="3"/>
  <c r="T389" i="3"/>
  <c r="T101" i="3"/>
  <c r="T203" i="3"/>
  <c r="T16" i="3"/>
  <c r="T218" i="3"/>
  <c r="T45" i="3"/>
  <c r="T331" i="3"/>
  <c r="T122" i="3"/>
  <c r="T495" i="3"/>
  <c r="T490" i="3"/>
  <c r="T374" i="3"/>
  <c r="T261" i="3"/>
  <c r="T152" i="3"/>
  <c r="T94" i="3"/>
  <c r="T37" i="3"/>
  <c r="T66" i="3"/>
  <c r="T130" i="3"/>
  <c r="T277" i="3"/>
  <c r="T431" i="3"/>
  <c r="T9" i="3"/>
  <c r="T73" i="3"/>
  <c r="T161" i="3"/>
  <c r="T319" i="3"/>
  <c r="T447" i="3"/>
  <c r="T24" i="3"/>
  <c r="T52" i="3"/>
  <c r="T80" i="3"/>
  <c r="T109" i="3"/>
  <c r="T137" i="3"/>
  <c r="T175" i="3"/>
  <c r="T234" i="3"/>
  <c r="T289" i="3"/>
  <c r="T346" i="3"/>
  <c r="T405" i="3"/>
  <c r="T459" i="3"/>
  <c r="T2" i="3"/>
  <c r="T30" i="3"/>
  <c r="T58" i="3"/>
  <c r="T88" i="3"/>
  <c r="T116" i="3"/>
  <c r="T144" i="3"/>
  <c r="T191" i="3"/>
  <c r="T246" i="3"/>
  <c r="T303" i="3"/>
  <c r="T362" i="3"/>
  <c r="T417" i="3"/>
  <c r="T474" i="3"/>
  <c r="T8" i="3"/>
  <c r="T14" i="3"/>
  <c r="T21" i="3"/>
  <c r="T29" i="3"/>
  <c r="T36" i="3"/>
  <c r="T42" i="3"/>
  <c r="T50" i="3"/>
  <c r="T57" i="3"/>
  <c r="T64" i="3"/>
  <c r="T72" i="3"/>
  <c r="T78" i="3"/>
  <c r="T85" i="3"/>
  <c r="T93" i="3"/>
  <c r="T100" i="3"/>
  <c r="T106" i="3"/>
  <c r="T114" i="3"/>
  <c r="T121" i="3"/>
  <c r="T128" i="3"/>
  <c r="T136" i="3"/>
  <c r="T142" i="3"/>
  <c r="T149" i="3"/>
  <c r="T160" i="3"/>
  <c r="T171" i="3"/>
  <c r="T186" i="3"/>
  <c r="T202" i="3"/>
  <c r="T214" i="3"/>
  <c r="T229" i="3"/>
  <c r="T245" i="3"/>
  <c r="T257" i="3"/>
  <c r="T271" i="3"/>
  <c r="T287" i="3"/>
  <c r="T299" i="3"/>
  <c r="T314" i="3"/>
  <c r="T330" i="3"/>
  <c r="T342" i="3"/>
  <c r="T357" i="3"/>
  <c r="T373" i="3"/>
  <c r="T385" i="3"/>
  <c r="T399" i="3"/>
  <c r="T415" i="3"/>
  <c r="T427" i="3"/>
  <c r="T442" i="3"/>
  <c r="T458" i="3"/>
  <c r="T470" i="3"/>
  <c r="T485" i="3"/>
  <c r="T4" i="3"/>
  <c r="T10" i="3"/>
  <c r="T18" i="3"/>
  <c r="T25" i="3"/>
  <c r="T32" i="3"/>
  <c r="T40" i="3"/>
  <c r="T46" i="3"/>
  <c r="T53" i="3"/>
  <c r="T61" i="3"/>
  <c r="T68" i="3"/>
  <c r="T74" i="3"/>
  <c r="T82" i="3"/>
  <c r="T89" i="3"/>
  <c r="T96" i="3"/>
  <c r="T104" i="3"/>
  <c r="T110" i="3"/>
  <c r="T117" i="3"/>
  <c r="T125" i="3"/>
  <c r="T132" i="3"/>
  <c r="T138" i="3"/>
  <c r="T146" i="3"/>
  <c r="T153" i="3"/>
  <c r="T165" i="3"/>
  <c r="T181" i="3"/>
  <c r="T193" i="3"/>
  <c r="T207" i="3"/>
  <c r="T223" i="3"/>
  <c r="T235" i="3"/>
  <c r="T250" i="3"/>
  <c r="T266" i="3"/>
  <c r="T278" i="3"/>
  <c r="T293" i="3"/>
  <c r="T309" i="3"/>
  <c r="T321" i="3"/>
  <c r="T335" i="3"/>
  <c r="T351" i="3"/>
  <c r="T363" i="3"/>
  <c r="T378" i="3"/>
  <c r="T394" i="3"/>
  <c r="T406" i="3"/>
  <c r="T421" i="3"/>
  <c r="T437" i="3"/>
  <c r="T449" i="3"/>
  <c r="T463" i="3"/>
  <c r="T479" i="3"/>
  <c r="T491" i="3"/>
  <c r="T5" i="3"/>
  <c r="T13" i="3"/>
  <c r="T20" i="3"/>
  <c r="T26" i="3"/>
  <c r="T34" i="3"/>
  <c r="T41" i="3"/>
  <c r="T48" i="3"/>
  <c r="T56" i="3"/>
  <c r="T62" i="3"/>
  <c r="T69" i="3"/>
  <c r="T77" i="3"/>
  <c r="T84" i="3"/>
  <c r="T90" i="3"/>
  <c r="T98" i="3"/>
  <c r="T105" i="3"/>
  <c r="T112" i="3"/>
  <c r="T120" i="3"/>
  <c r="T126" i="3"/>
  <c r="T133" i="3"/>
  <c r="T141" i="3"/>
  <c r="T148" i="3"/>
  <c r="T156" i="3"/>
  <c r="T170" i="3"/>
  <c r="T182" i="3"/>
  <c r="T197" i="3"/>
  <c r="T213" i="3"/>
  <c r="T225" i="3"/>
  <c r="T239" i="3"/>
  <c r="T255" i="3"/>
  <c r="T267" i="3"/>
  <c r="T282" i="3"/>
  <c r="T298" i="3"/>
  <c r="T310" i="3"/>
  <c r="T325" i="3"/>
  <c r="T341" i="3"/>
  <c r="T353" i="3"/>
  <c r="T367" i="3"/>
  <c r="T383" i="3"/>
  <c r="T395" i="3"/>
  <c r="T410" i="3"/>
  <c r="T426" i="3"/>
  <c r="T438" i="3"/>
  <c r="T453" i="3"/>
  <c r="T469" i="3"/>
  <c r="T481" i="3"/>
  <c r="T500" i="3"/>
  <c r="T496" i="3"/>
  <c r="T492" i="3"/>
  <c r="T488" i="3"/>
  <c r="T484" i="3"/>
  <c r="T480" i="3"/>
  <c r="T476" i="3"/>
  <c r="T472" i="3"/>
  <c r="T468" i="3"/>
  <c r="T464" i="3"/>
  <c r="T460" i="3"/>
  <c r="T456" i="3"/>
  <c r="T452" i="3"/>
  <c r="T448" i="3"/>
  <c r="T444" i="3"/>
  <c r="T440" i="3"/>
  <c r="T436" i="3"/>
  <c r="T432" i="3"/>
  <c r="T428" i="3"/>
  <c r="T424" i="3"/>
  <c r="T420" i="3"/>
  <c r="T416" i="3"/>
  <c r="T412" i="3"/>
  <c r="T408" i="3"/>
  <c r="T404" i="3"/>
  <c r="T400" i="3"/>
  <c r="T396" i="3"/>
  <c r="T392" i="3"/>
  <c r="T388" i="3"/>
  <c r="T384" i="3"/>
  <c r="T380" i="3"/>
  <c r="T376" i="3"/>
  <c r="T372" i="3"/>
  <c r="T368" i="3"/>
  <c r="T364" i="3"/>
  <c r="T360" i="3"/>
  <c r="T356" i="3"/>
  <c r="T352" i="3"/>
  <c r="T348" i="3"/>
  <c r="T344" i="3"/>
  <c r="T340" i="3"/>
  <c r="T336" i="3"/>
  <c r="T332" i="3"/>
  <c r="T328" i="3"/>
  <c r="T324" i="3"/>
  <c r="T320" i="3"/>
  <c r="T316" i="3"/>
  <c r="T312" i="3"/>
  <c r="T308" i="3"/>
  <c r="T304" i="3"/>
  <c r="T300" i="3"/>
  <c r="T296" i="3"/>
  <c r="T292" i="3"/>
  <c r="T288" i="3"/>
  <c r="T284" i="3"/>
  <c r="T280" i="3"/>
  <c r="T276" i="3"/>
  <c r="T272" i="3"/>
  <c r="T268" i="3"/>
  <c r="T264" i="3"/>
  <c r="T260" i="3"/>
  <c r="T256" i="3"/>
  <c r="T252" i="3"/>
  <c r="T248" i="3"/>
  <c r="T244" i="3"/>
  <c r="T240" i="3"/>
  <c r="T236" i="3"/>
  <c r="T232" i="3"/>
  <c r="T228" i="3"/>
  <c r="T224" i="3"/>
  <c r="T220" i="3"/>
  <c r="T216" i="3"/>
  <c r="T212" i="3"/>
  <c r="T208" i="3"/>
  <c r="T204" i="3"/>
  <c r="T200" i="3"/>
  <c r="T196" i="3"/>
  <c r="T192" i="3"/>
  <c r="T188" i="3"/>
  <c r="T184" i="3"/>
  <c r="T180" i="3"/>
  <c r="T176" i="3"/>
  <c r="T172" i="3"/>
  <c r="T168" i="3"/>
  <c r="T164" i="3"/>
  <c r="T499" i="3"/>
  <c r="T494" i="3"/>
  <c r="T489" i="3"/>
  <c r="T483" i="3"/>
  <c r="T478" i="3"/>
  <c r="T473" i="3"/>
  <c r="T467" i="3"/>
  <c r="T462" i="3"/>
  <c r="T457" i="3"/>
  <c r="T451" i="3"/>
  <c r="T446" i="3"/>
  <c r="T441" i="3"/>
  <c r="T435" i="3"/>
  <c r="T430" i="3"/>
  <c r="T425" i="3"/>
  <c r="T419" i="3"/>
  <c r="T414" i="3"/>
  <c r="T409" i="3"/>
  <c r="T403" i="3"/>
  <c r="T398" i="3"/>
  <c r="T393" i="3"/>
  <c r="T387" i="3"/>
  <c r="T382" i="3"/>
  <c r="T377" i="3"/>
  <c r="T371" i="3"/>
  <c r="T366" i="3"/>
  <c r="T361" i="3"/>
  <c r="T355" i="3"/>
  <c r="T350" i="3"/>
  <c r="T345" i="3"/>
  <c r="T339" i="3"/>
  <c r="T334" i="3"/>
  <c r="T329" i="3"/>
  <c r="T323" i="3"/>
  <c r="T318" i="3"/>
  <c r="T313" i="3"/>
  <c r="T307" i="3"/>
  <c r="T302" i="3"/>
  <c r="T297" i="3"/>
  <c r="T291" i="3"/>
  <c r="T286" i="3"/>
  <c r="T281" i="3"/>
  <c r="T275" i="3"/>
  <c r="T270" i="3"/>
  <c r="T265" i="3"/>
  <c r="T259" i="3"/>
  <c r="T254" i="3"/>
  <c r="T249" i="3"/>
  <c r="T243" i="3"/>
  <c r="T238" i="3"/>
  <c r="T233" i="3"/>
  <c r="T227" i="3"/>
  <c r="T222" i="3"/>
  <c r="T217" i="3"/>
  <c r="T211" i="3"/>
  <c r="T206" i="3"/>
  <c r="T201" i="3"/>
  <c r="T195" i="3"/>
  <c r="T190" i="3"/>
  <c r="T185" i="3"/>
  <c r="T179" i="3"/>
  <c r="T174" i="3"/>
  <c r="T169" i="3"/>
  <c r="T163" i="3"/>
  <c r="T159" i="3"/>
  <c r="T155" i="3"/>
  <c r="T151" i="3"/>
  <c r="T147" i="3"/>
  <c r="T143" i="3"/>
  <c r="T139" i="3"/>
  <c r="T135" i="3"/>
  <c r="T131" i="3"/>
  <c r="T127" i="3"/>
  <c r="T123" i="3"/>
  <c r="T119" i="3"/>
  <c r="T115" i="3"/>
  <c r="T111" i="3"/>
  <c r="T107" i="3"/>
  <c r="T103" i="3"/>
  <c r="T99" i="3"/>
  <c r="T95" i="3"/>
  <c r="T91" i="3"/>
  <c r="T87" i="3"/>
  <c r="T83" i="3"/>
  <c r="T79" i="3"/>
  <c r="T75" i="3"/>
  <c r="T71" i="3"/>
  <c r="T67" i="3"/>
  <c r="T63" i="3"/>
  <c r="T59" i="3"/>
  <c r="T55" i="3"/>
  <c r="T51" i="3"/>
  <c r="T47" i="3"/>
  <c r="T43" i="3"/>
  <c r="T39" i="3"/>
  <c r="T35" i="3"/>
  <c r="T31" i="3"/>
  <c r="T27" i="3"/>
  <c r="T23" i="3"/>
  <c r="T19" i="3"/>
  <c r="T15" i="3"/>
  <c r="T11" i="3"/>
  <c r="T7" i="3"/>
  <c r="T3" i="3"/>
  <c r="T498" i="3"/>
  <c r="T493" i="3"/>
  <c r="T487" i="3"/>
  <c r="T482" i="3"/>
  <c r="T477" i="3"/>
  <c r="T471" i="3"/>
  <c r="T466" i="3"/>
  <c r="T461" i="3"/>
  <c r="T455" i="3"/>
  <c r="T450" i="3"/>
  <c r="T445" i="3"/>
  <c r="T439" i="3"/>
  <c r="T434" i="3"/>
  <c r="T429" i="3"/>
  <c r="T423" i="3"/>
  <c r="T418" i="3"/>
  <c r="T413" i="3"/>
  <c r="T407" i="3"/>
  <c r="T402" i="3"/>
  <c r="T397" i="3"/>
  <c r="T391" i="3"/>
  <c r="T386" i="3"/>
  <c r="T381" i="3"/>
  <c r="T375" i="3"/>
  <c r="T370" i="3"/>
  <c r="T365" i="3"/>
  <c r="T359" i="3"/>
  <c r="T354" i="3"/>
  <c r="T349" i="3"/>
  <c r="T343" i="3"/>
  <c r="T338" i="3"/>
  <c r="T333" i="3"/>
  <c r="T327" i="3"/>
  <c r="T322" i="3"/>
  <c r="T317" i="3"/>
  <c r="T311" i="3"/>
  <c r="T306" i="3"/>
  <c r="T301" i="3"/>
  <c r="T295" i="3"/>
  <c r="T290" i="3"/>
  <c r="T285" i="3"/>
  <c r="T279" i="3"/>
  <c r="T274" i="3"/>
  <c r="T269" i="3"/>
  <c r="T263" i="3"/>
  <c r="T258" i="3"/>
  <c r="T253" i="3"/>
  <c r="T247" i="3"/>
  <c r="T242" i="3"/>
  <c r="T237" i="3"/>
  <c r="T231" i="3"/>
  <c r="T226" i="3"/>
  <c r="T221" i="3"/>
  <c r="T215" i="3"/>
  <c r="T210" i="3"/>
  <c r="T205" i="3"/>
  <c r="T199" i="3"/>
  <c r="T194" i="3"/>
  <c r="T189" i="3"/>
  <c r="T183" i="3"/>
  <c r="T178" i="3"/>
  <c r="T173" i="3"/>
  <c r="T167" i="3"/>
  <c r="T162" i="3"/>
  <c r="T158" i="3"/>
  <c r="T154" i="3"/>
  <c r="T6" i="3"/>
  <c r="T12" i="3"/>
  <c r="T17" i="3"/>
  <c r="T22" i="3"/>
  <c r="T28" i="3"/>
  <c r="T33" i="3"/>
  <c r="T38" i="3"/>
  <c r="T44" i="3"/>
  <c r="T49" i="3"/>
  <c r="T54" i="3"/>
  <c r="T60" i="3"/>
  <c r="T65" i="3"/>
  <c r="T70" i="3"/>
  <c r="T76" i="3"/>
  <c r="T81" i="3"/>
  <c r="T86" i="3"/>
  <c r="T92" i="3"/>
  <c r="T97" i="3"/>
  <c r="T102" i="3"/>
  <c r="T108" i="3"/>
  <c r="T113" i="3"/>
  <c r="T118" i="3"/>
  <c r="T124" i="3"/>
  <c r="T129" i="3"/>
  <c r="T134" i="3"/>
  <c r="T140" i="3"/>
  <c r="T145" i="3"/>
  <c r="T150" i="3"/>
  <c r="T157" i="3"/>
  <c r="T166" i="3"/>
  <c r="T177" i="3"/>
  <c r="T187" i="3"/>
  <c r="T198" i="3"/>
  <c r="T209" i="3"/>
  <c r="T219" i="3"/>
  <c r="T230" i="3"/>
  <c r="T241" i="3"/>
  <c r="T251" i="3"/>
  <c r="T262" i="3"/>
  <c r="T273" i="3"/>
  <c r="T283" i="3"/>
  <c r="T294" i="3"/>
  <c r="T305" i="3"/>
  <c r="T315" i="3"/>
  <c r="T326" i="3"/>
  <c r="T337" i="3"/>
  <c r="T347" i="3"/>
  <c r="T358" i="3"/>
  <c r="T369" i="3"/>
  <c r="T379" i="3"/>
  <c r="T390" i="3"/>
  <c r="T401" i="3"/>
  <c r="T411" i="3"/>
  <c r="T422" i="3"/>
  <c r="T433" i="3"/>
  <c r="T443" i="3"/>
  <c r="T454" i="3"/>
  <c r="T465" i="3"/>
  <c r="T475" i="3"/>
  <c r="T486" i="3"/>
  <c r="T497" i="3"/>
  <c r="M50" i="19"/>
  <c r="M51" i="19"/>
  <c r="M52" i="19"/>
  <c r="M53" i="19"/>
  <c r="M54" i="19"/>
  <c r="M55" i="19"/>
  <c r="M56" i="19"/>
  <c r="M57" i="19"/>
  <c r="M58" i="19"/>
  <c r="M59" i="19"/>
  <c r="M60" i="19"/>
  <c r="M61" i="19"/>
  <c r="M6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2" i="19"/>
  <c r="A119" i="19" l="1"/>
  <c r="A118" i="19"/>
  <c r="A117" i="19"/>
  <c r="A116" i="19"/>
  <c r="A74" i="19"/>
  <c r="K74" i="19" s="1"/>
  <c r="A37" i="19"/>
  <c r="K37" i="19" s="1"/>
  <c r="A3" i="19"/>
  <c r="K3" i="19" s="1"/>
  <c r="A75" i="19"/>
  <c r="K75" i="19" s="1"/>
  <c r="A55" i="19"/>
  <c r="K55" i="19" s="1"/>
  <c r="A50" i="19"/>
  <c r="K50" i="19" s="1"/>
  <c r="A39" i="19"/>
  <c r="K39" i="19" s="1"/>
  <c r="A13" i="19"/>
  <c r="K13" i="19" s="1"/>
  <c r="A18" i="19"/>
  <c r="K18" i="19" s="1"/>
  <c r="A43" i="19"/>
  <c r="K43" i="19" s="1"/>
  <c r="A10" i="19"/>
  <c r="K10" i="19" s="1"/>
  <c r="A8" i="19"/>
  <c r="K8" i="19" s="1"/>
  <c r="A49" i="19"/>
  <c r="K49" i="19" s="1"/>
  <c r="A2" i="19"/>
  <c r="K2" i="19" s="1"/>
  <c r="A95" i="19"/>
  <c r="K95" i="19" s="1"/>
  <c r="A42" i="19"/>
  <c r="K42" i="19" s="1"/>
  <c r="A93" i="19"/>
  <c r="K93" i="19" s="1"/>
  <c r="A35" i="19"/>
  <c r="K35" i="19" s="1"/>
  <c r="A56" i="19"/>
  <c r="K56" i="19" s="1"/>
  <c r="A53" i="19"/>
  <c r="K53" i="19" s="1"/>
  <c r="A16" i="19"/>
  <c r="K16" i="19" s="1"/>
  <c r="A57" i="19"/>
  <c r="K57" i="19" s="1"/>
  <c r="A47" i="19"/>
  <c r="K47" i="19" s="1"/>
  <c r="A9" i="19"/>
  <c r="K9" i="19" s="1"/>
  <c r="A52" i="19"/>
  <c r="K52" i="19" s="1"/>
  <c r="A63" i="19"/>
  <c r="K63" i="19" s="1"/>
  <c r="A36" i="19"/>
  <c r="K36" i="19" s="1"/>
  <c r="A58" i="19"/>
  <c r="K58" i="19" s="1"/>
  <c r="A17" i="19"/>
  <c r="K17" i="19" s="1"/>
  <c r="A7" i="19"/>
  <c r="K7" i="19" s="1"/>
  <c r="A51" i="19"/>
  <c r="K51" i="19" s="1"/>
  <c r="A34" i="19"/>
  <c r="K34" i="19" s="1"/>
  <c r="A15" i="19"/>
  <c r="K15" i="19" s="1"/>
  <c r="A44" i="19"/>
  <c r="K44" i="19" s="1"/>
  <c r="A94" i="19"/>
  <c r="K94" i="19" s="1"/>
  <c r="A48" i="19"/>
  <c r="K48" i="19" s="1"/>
  <c r="A98" i="19"/>
  <c r="K98" i="19" s="1"/>
  <c r="A66" i="19"/>
  <c r="A99" i="19"/>
  <c r="K99" i="19" s="1"/>
  <c r="A19" i="19"/>
  <c r="K19" i="19" s="1"/>
  <c r="A20" i="19"/>
  <c r="K20" i="19" s="1"/>
  <c r="A67" i="19"/>
  <c r="K67" i="19" s="1"/>
  <c r="A86" i="19"/>
  <c r="K86" i="19" s="1"/>
  <c r="A77" i="19"/>
  <c r="K77" i="19" s="1"/>
  <c r="A87" i="19"/>
  <c r="K87" i="19" s="1"/>
  <c r="A61" i="19"/>
  <c r="K61" i="19" s="1"/>
  <c r="A76" i="19"/>
  <c r="K76" i="19" s="1"/>
  <c r="A80" i="19"/>
  <c r="K80" i="19" s="1"/>
  <c r="A100" i="19"/>
  <c r="K100" i="19" s="1"/>
  <c r="A45" i="19"/>
  <c r="K45" i="19" s="1"/>
  <c r="A21" i="19"/>
  <c r="K21" i="19" s="1"/>
  <c r="A46" i="19"/>
  <c r="K46" i="19" s="1"/>
  <c r="A22" i="19"/>
  <c r="K22" i="19" s="1"/>
  <c r="A23" i="19"/>
  <c r="K23" i="19" s="1"/>
  <c r="A101" i="19"/>
  <c r="K101" i="19" s="1"/>
  <c r="A102" i="19"/>
  <c r="K102" i="19" s="1"/>
  <c r="A88" i="19"/>
  <c r="K88" i="19" s="1"/>
  <c r="A68" i="19"/>
  <c r="K68" i="19" s="1"/>
  <c r="A38" i="19"/>
  <c r="K38" i="19" s="1"/>
  <c r="A4" i="19"/>
  <c r="K4" i="19" s="1"/>
  <c r="A89" i="19"/>
  <c r="K89" i="19" s="1"/>
  <c r="A5" i="19"/>
  <c r="K5" i="19" s="1"/>
  <c r="A6" i="19"/>
  <c r="K6" i="19" s="1"/>
  <c r="A103" i="19"/>
  <c r="K103" i="19" s="1"/>
  <c r="A24" i="19"/>
  <c r="K24" i="19" s="1"/>
  <c r="A25" i="19"/>
  <c r="K25" i="19" s="1"/>
  <c r="A104" i="19"/>
  <c r="K104" i="19" s="1"/>
  <c r="A78" i="19"/>
  <c r="K78" i="19" s="1"/>
  <c r="A105" i="19"/>
  <c r="K105" i="19" s="1"/>
  <c r="A106" i="19"/>
  <c r="K106" i="19" s="1"/>
  <c r="A107" i="19"/>
  <c r="K107" i="19" s="1"/>
  <c r="A11" i="19"/>
  <c r="K11" i="19" s="1"/>
  <c r="A90" i="19"/>
  <c r="K90" i="19" s="1"/>
  <c r="A71" i="19"/>
  <c r="K71" i="19" s="1"/>
  <c r="A60" i="19"/>
  <c r="K60" i="19" s="1"/>
  <c r="A12" i="19"/>
  <c r="K12" i="19" s="1"/>
  <c r="A82" i="19"/>
  <c r="K82" i="19" s="1"/>
  <c r="A31" i="19"/>
  <c r="K31" i="19" s="1"/>
  <c r="A83" i="19"/>
  <c r="K83" i="19" s="1"/>
  <c r="A70" i="19"/>
  <c r="K70" i="19" s="1"/>
  <c r="A108" i="19"/>
  <c r="K108" i="19" s="1"/>
  <c r="A41" i="19"/>
  <c r="K41" i="19" s="1"/>
  <c r="A109" i="19"/>
  <c r="K109" i="19" s="1"/>
  <c r="A14" i="19"/>
  <c r="K14" i="19" s="1"/>
  <c r="A110" i="19"/>
  <c r="K110" i="19" s="1"/>
  <c r="A72" i="19"/>
  <c r="K72" i="19" s="1"/>
  <c r="A96" i="19"/>
  <c r="K96" i="19" s="1"/>
  <c r="A91" i="19"/>
  <c r="K91" i="19" s="1"/>
  <c r="A59" i="19"/>
  <c r="K59" i="19" s="1"/>
  <c r="A73" i="19"/>
  <c r="K73" i="19" s="1"/>
  <c r="A85" i="19"/>
  <c r="K85" i="19" s="1"/>
  <c r="A62" i="19"/>
  <c r="K62" i="19" s="1"/>
  <c r="A40" i="19"/>
  <c r="K40" i="19" s="1"/>
  <c r="A84" i="19"/>
  <c r="K84" i="19" s="1"/>
  <c r="A27" i="19"/>
  <c r="K27" i="19" s="1"/>
  <c r="A28" i="19"/>
  <c r="K28" i="19" s="1"/>
  <c r="A26" i="19"/>
  <c r="K26" i="19" s="1"/>
  <c r="A111" i="19"/>
  <c r="K111" i="19" s="1"/>
  <c r="A112" i="19"/>
  <c r="K112" i="19" s="1"/>
  <c r="A54" i="19"/>
  <c r="K54" i="19" s="1"/>
  <c r="A32" i="19"/>
  <c r="K32" i="19" s="1"/>
  <c r="A69" i="19"/>
  <c r="K69" i="19" s="1"/>
  <c r="A79" i="19"/>
  <c r="K79" i="19" s="1"/>
  <c r="A92" i="19"/>
  <c r="K92" i="19" s="1"/>
  <c r="A33" i="19"/>
  <c r="K33" i="19" s="1"/>
  <c r="A113" i="19"/>
  <c r="K113" i="19" s="1"/>
  <c r="A114" i="19"/>
  <c r="K114" i="19" s="1"/>
  <c r="A29" i="19"/>
  <c r="K29" i="19" s="1"/>
  <c r="A115" i="19"/>
  <c r="K115" i="19" s="1"/>
  <c r="A65" i="19"/>
  <c r="K65" i="19" s="1"/>
  <c r="A64" i="19"/>
  <c r="K64" i="19" s="1"/>
  <c r="A97" i="19"/>
  <c r="K97" i="19" s="1"/>
  <c r="A81" i="19"/>
  <c r="K81" i="19" s="1"/>
  <c r="A30" i="19"/>
  <c r="K30" i="19" s="1"/>
  <c r="Q1" i="8" l="1"/>
  <c r="J120" i="2" l="1"/>
  <c r="K120" i="2"/>
  <c r="J121" i="2"/>
  <c r="K121" i="2"/>
  <c r="J122" i="2"/>
  <c r="K122" i="2"/>
  <c r="J123" i="2"/>
  <c r="K123" i="2"/>
  <c r="J124" i="2"/>
  <c r="K124" i="2"/>
  <c r="J125" i="2"/>
  <c r="K125" i="2"/>
  <c r="J126" i="2"/>
  <c r="K126" i="2"/>
  <c r="J127" i="2"/>
  <c r="K127" i="2"/>
  <c r="J128" i="2"/>
  <c r="K128" i="2"/>
  <c r="J129" i="2"/>
  <c r="K129" i="2"/>
  <c r="J130" i="2"/>
  <c r="K130" i="2"/>
  <c r="J131" i="2"/>
  <c r="K131" i="2"/>
  <c r="J132" i="2"/>
  <c r="K132" i="2"/>
  <c r="J133" i="2"/>
  <c r="K133" i="2"/>
  <c r="J134" i="2"/>
  <c r="K134" i="2"/>
  <c r="J135" i="2"/>
  <c r="K135" i="2"/>
  <c r="J136" i="2"/>
  <c r="K136" i="2"/>
  <c r="J137" i="2"/>
  <c r="K137" i="2"/>
  <c r="J138" i="2"/>
  <c r="K138" i="2"/>
  <c r="J139" i="2"/>
  <c r="K139" i="2"/>
  <c r="J140" i="2"/>
  <c r="K140" i="2"/>
  <c r="J141" i="2"/>
  <c r="K141" i="2"/>
  <c r="J142" i="2"/>
  <c r="K142" i="2"/>
  <c r="J143" i="2"/>
  <c r="K143" i="2"/>
  <c r="J144" i="2"/>
  <c r="K144" i="2"/>
  <c r="J145" i="2"/>
  <c r="K145" i="2"/>
  <c r="J146" i="2"/>
  <c r="K146" i="2"/>
  <c r="J147" i="2"/>
  <c r="K147" i="2"/>
  <c r="J148" i="2"/>
  <c r="K148" i="2"/>
  <c r="J149" i="2"/>
  <c r="K149" i="2"/>
  <c r="J150" i="2"/>
  <c r="K150" i="2"/>
  <c r="J151" i="2"/>
  <c r="K151" i="2"/>
  <c r="J152" i="2"/>
  <c r="K152" i="2"/>
  <c r="J153" i="2"/>
  <c r="K153" i="2"/>
  <c r="J156" i="2"/>
  <c r="K156" i="2"/>
  <c r="J157" i="2"/>
  <c r="K157" i="2"/>
  <c r="J158" i="2"/>
  <c r="K158" i="2"/>
  <c r="J159" i="2"/>
  <c r="K159" i="2"/>
  <c r="J160" i="2"/>
  <c r="K160" i="2"/>
  <c r="J161" i="2"/>
  <c r="K161" i="2"/>
  <c r="J162" i="2"/>
  <c r="K162" i="2"/>
  <c r="J163" i="2"/>
  <c r="K163" i="2"/>
  <c r="J164" i="2"/>
  <c r="K164" i="2"/>
  <c r="J165" i="2"/>
  <c r="K165" i="2"/>
  <c r="J166" i="2"/>
  <c r="K166" i="2"/>
  <c r="J167" i="2"/>
  <c r="K167" i="2"/>
  <c r="J168" i="2"/>
  <c r="K168" i="2"/>
  <c r="J169" i="2"/>
  <c r="K169" i="2"/>
  <c r="J170" i="2"/>
  <c r="K170" i="2"/>
  <c r="J171" i="2"/>
  <c r="K171" i="2"/>
  <c r="J172" i="2"/>
  <c r="K172" i="2"/>
  <c r="J173" i="2"/>
  <c r="K173" i="2"/>
  <c r="J174" i="2"/>
  <c r="K174" i="2"/>
  <c r="J175" i="2"/>
  <c r="K175" i="2"/>
  <c r="J176" i="2"/>
  <c r="K176" i="2"/>
  <c r="J177" i="2"/>
  <c r="K177" i="2"/>
  <c r="J178" i="2"/>
  <c r="K178" i="2"/>
  <c r="J179" i="2"/>
  <c r="K179" i="2"/>
  <c r="J180" i="2"/>
  <c r="K180" i="2"/>
  <c r="J181" i="2"/>
  <c r="K181" i="2"/>
  <c r="J182" i="2"/>
  <c r="K182" i="2"/>
  <c r="J183" i="2"/>
  <c r="K183" i="2"/>
  <c r="J184" i="2"/>
  <c r="K184" i="2"/>
  <c r="J185" i="2"/>
  <c r="K185" i="2"/>
  <c r="J186" i="2"/>
  <c r="K186" i="2"/>
  <c r="J187" i="2"/>
  <c r="K187" i="2"/>
  <c r="J188" i="2"/>
  <c r="K188" i="2"/>
  <c r="J189" i="2"/>
  <c r="K189" i="2"/>
  <c r="J190" i="2"/>
  <c r="K190" i="2"/>
  <c r="J191" i="2"/>
  <c r="K191" i="2"/>
  <c r="J192" i="2"/>
  <c r="K192" i="2"/>
  <c r="J193" i="2"/>
  <c r="K193" i="2"/>
  <c r="J194" i="2"/>
  <c r="K194" i="2"/>
  <c r="J195" i="2"/>
  <c r="K195" i="2"/>
  <c r="J196" i="2"/>
  <c r="K196" i="2"/>
  <c r="J197" i="2"/>
  <c r="K197" i="2"/>
  <c r="J198" i="2"/>
  <c r="K198" i="2"/>
  <c r="J208" i="2"/>
  <c r="K208" i="2"/>
  <c r="J209" i="2"/>
  <c r="K209" i="2"/>
  <c r="J154" i="2"/>
  <c r="K154" i="2"/>
  <c r="J155" i="2"/>
  <c r="K155" i="2"/>
  <c r="J199" i="2"/>
  <c r="K199" i="2"/>
  <c r="J200" i="2"/>
  <c r="K200" i="2"/>
  <c r="J201" i="2"/>
  <c r="K201" i="2"/>
  <c r="J202" i="2"/>
  <c r="K202" i="2"/>
  <c r="J203" i="2"/>
  <c r="K203" i="2"/>
  <c r="J204" i="2"/>
  <c r="K204" i="2"/>
  <c r="J205" i="2"/>
  <c r="K205" i="2"/>
  <c r="J206" i="2"/>
  <c r="K206" i="2"/>
  <c r="J207" i="2"/>
  <c r="K207" i="2"/>
  <c r="J210" i="2"/>
  <c r="K210" i="2"/>
  <c r="J211" i="2"/>
  <c r="K211" i="2"/>
  <c r="J212" i="2"/>
  <c r="K212" i="2"/>
  <c r="J213" i="2"/>
  <c r="K213" i="2"/>
  <c r="J214" i="2"/>
  <c r="K214" i="2"/>
  <c r="J215" i="2"/>
  <c r="K215" i="2"/>
  <c r="J216" i="2"/>
  <c r="K216" i="2"/>
  <c r="J217" i="2"/>
  <c r="K217" i="2"/>
  <c r="J218" i="2"/>
  <c r="K218" i="2"/>
  <c r="J219" i="2"/>
  <c r="K219" i="2"/>
  <c r="J220" i="2"/>
  <c r="K220" i="2"/>
  <c r="J221" i="2"/>
  <c r="K221" i="2"/>
  <c r="J222" i="2"/>
  <c r="K222" i="2"/>
  <c r="J223" i="2"/>
  <c r="K223" i="2"/>
  <c r="J224" i="2"/>
  <c r="K224" i="2"/>
  <c r="J225" i="2"/>
  <c r="K225" i="2"/>
  <c r="J226" i="2"/>
  <c r="K226" i="2"/>
  <c r="J227" i="2"/>
  <c r="K227" i="2"/>
  <c r="J228" i="2"/>
  <c r="K228" i="2"/>
  <c r="J229" i="2"/>
  <c r="K229" i="2"/>
  <c r="J230" i="2"/>
  <c r="K230" i="2"/>
  <c r="J231" i="2"/>
  <c r="K231" i="2"/>
  <c r="J232" i="2"/>
  <c r="K232" i="2"/>
  <c r="J233" i="2"/>
  <c r="K233" i="2"/>
  <c r="J234" i="2"/>
  <c r="K234" i="2"/>
  <c r="J235" i="2"/>
  <c r="K235" i="2"/>
  <c r="J236" i="2"/>
  <c r="K236" i="2"/>
  <c r="J237" i="2"/>
  <c r="K237" i="2"/>
  <c r="J238" i="2"/>
  <c r="K238" i="2"/>
  <c r="J239" i="2"/>
  <c r="K239" i="2"/>
  <c r="J240" i="2"/>
  <c r="K240" i="2"/>
  <c r="J241" i="2"/>
  <c r="K241" i="2"/>
  <c r="J242" i="2"/>
  <c r="K242" i="2"/>
  <c r="J243" i="2"/>
  <c r="K243" i="2"/>
  <c r="J244" i="2"/>
  <c r="K244" i="2"/>
  <c r="J245" i="2"/>
  <c r="K245" i="2"/>
  <c r="J246" i="2"/>
  <c r="K246" i="2"/>
  <c r="J247" i="2"/>
  <c r="K247" i="2"/>
  <c r="J248" i="2"/>
  <c r="K248" i="2"/>
  <c r="J249" i="2"/>
  <c r="K249" i="2"/>
  <c r="J250" i="2"/>
  <c r="K250" i="2"/>
  <c r="J251" i="2"/>
  <c r="K251" i="2"/>
  <c r="J252" i="2"/>
  <c r="K252" i="2"/>
  <c r="J253" i="2"/>
  <c r="K253" i="2"/>
  <c r="J254" i="2"/>
  <c r="K254" i="2"/>
  <c r="J255" i="2"/>
  <c r="K255" i="2"/>
  <c r="J256" i="2"/>
  <c r="K256" i="2"/>
  <c r="J257" i="2"/>
  <c r="K257" i="2"/>
  <c r="J258" i="2"/>
  <c r="K258" i="2"/>
  <c r="J259" i="2"/>
  <c r="K259" i="2"/>
  <c r="J260" i="2"/>
  <c r="K260" i="2"/>
  <c r="J261" i="2"/>
  <c r="K261" i="2"/>
  <c r="J262" i="2"/>
  <c r="K262" i="2"/>
  <c r="J263" i="2"/>
  <c r="K263" i="2"/>
  <c r="J264" i="2"/>
  <c r="K264" i="2"/>
  <c r="J265" i="2"/>
  <c r="K265" i="2"/>
  <c r="J266" i="2"/>
  <c r="K266" i="2"/>
  <c r="J267" i="2"/>
  <c r="K267" i="2"/>
  <c r="J268" i="2"/>
  <c r="K268" i="2"/>
  <c r="J269" i="2"/>
  <c r="K269" i="2"/>
  <c r="J270" i="2"/>
  <c r="K270" i="2"/>
  <c r="J271" i="2"/>
  <c r="K271" i="2"/>
  <c r="J272" i="2"/>
  <c r="K272" i="2"/>
  <c r="J273" i="2"/>
  <c r="K273" i="2"/>
  <c r="J274" i="2"/>
  <c r="K274" i="2"/>
  <c r="J275" i="2"/>
  <c r="K275" i="2"/>
  <c r="J276" i="2"/>
  <c r="K276" i="2"/>
  <c r="J277" i="2"/>
  <c r="K277" i="2"/>
  <c r="J278" i="2"/>
  <c r="K278" i="2"/>
  <c r="J279" i="2"/>
  <c r="K279" i="2"/>
  <c r="J280" i="2"/>
  <c r="K280" i="2"/>
  <c r="J281" i="2"/>
  <c r="K281" i="2"/>
  <c r="J282" i="2"/>
  <c r="K282" i="2"/>
  <c r="J283" i="2"/>
  <c r="K283" i="2"/>
  <c r="J284" i="2"/>
  <c r="K284" i="2"/>
  <c r="J285" i="2"/>
  <c r="K285" i="2"/>
  <c r="J286" i="2"/>
  <c r="K286" i="2"/>
  <c r="J287" i="2"/>
  <c r="K287" i="2"/>
  <c r="J288" i="2"/>
  <c r="K288" i="2"/>
  <c r="J289" i="2"/>
  <c r="K289" i="2"/>
  <c r="J290" i="2"/>
  <c r="K290" i="2"/>
  <c r="J291" i="2"/>
  <c r="K291" i="2"/>
  <c r="J292" i="2"/>
  <c r="K292" i="2"/>
  <c r="J293" i="2"/>
  <c r="K293" i="2"/>
  <c r="J294" i="2"/>
  <c r="K294" i="2"/>
  <c r="J295" i="2"/>
  <c r="K295" i="2"/>
  <c r="J296" i="2"/>
  <c r="K296" i="2"/>
  <c r="J297" i="2"/>
  <c r="K297" i="2"/>
  <c r="J298" i="2"/>
  <c r="K298" i="2"/>
  <c r="J299" i="2"/>
  <c r="K299" i="2"/>
  <c r="J300" i="2"/>
  <c r="K300" i="2"/>
  <c r="J301" i="2"/>
  <c r="K301" i="2"/>
  <c r="J302" i="2"/>
  <c r="K302" i="2"/>
  <c r="J303" i="2"/>
  <c r="K303" i="2"/>
  <c r="J304" i="2"/>
  <c r="K304" i="2"/>
  <c r="J305" i="2"/>
  <c r="K305" i="2"/>
  <c r="J306" i="2"/>
  <c r="K306" i="2"/>
  <c r="J307" i="2"/>
  <c r="K307" i="2"/>
  <c r="J308" i="2"/>
  <c r="K308" i="2"/>
  <c r="J309" i="2"/>
  <c r="K309" i="2"/>
  <c r="J310" i="2"/>
  <c r="K310" i="2"/>
  <c r="J311" i="2"/>
  <c r="K311" i="2"/>
  <c r="J312" i="2"/>
  <c r="K312" i="2"/>
  <c r="J313" i="2"/>
  <c r="K313" i="2"/>
  <c r="J314" i="2"/>
  <c r="K314" i="2"/>
  <c r="J315" i="2"/>
  <c r="K315" i="2"/>
  <c r="J316" i="2"/>
  <c r="K316" i="2"/>
  <c r="J317" i="2"/>
  <c r="K317" i="2"/>
  <c r="J318" i="2"/>
  <c r="K318" i="2"/>
  <c r="J319" i="2"/>
  <c r="K319" i="2"/>
  <c r="J320" i="2"/>
  <c r="K320" i="2"/>
  <c r="J321" i="2"/>
  <c r="K321" i="2"/>
  <c r="J322" i="2"/>
  <c r="K322" i="2"/>
  <c r="J323" i="2"/>
  <c r="K323" i="2"/>
  <c r="J324" i="2"/>
  <c r="K324" i="2"/>
  <c r="J325" i="2"/>
  <c r="K325" i="2"/>
  <c r="J326" i="2"/>
  <c r="K326" i="2"/>
  <c r="J327" i="2"/>
  <c r="K327" i="2"/>
  <c r="J328" i="2"/>
  <c r="K328" i="2"/>
  <c r="J329" i="2"/>
  <c r="K329" i="2"/>
  <c r="J330" i="2"/>
  <c r="K330" i="2"/>
  <c r="J331" i="2"/>
  <c r="K331" i="2"/>
  <c r="J332" i="2"/>
  <c r="K332" i="2"/>
  <c r="J333" i="2"/>
  <c r="K333" i="2"/>
  <c r="J334" i="2"/>
  <c r="K334" i="2"/>
  <c r="J335" i="2"/>
  <c r="K335" i="2"/>
  <c r="J336" i="2"/>
  <c r="K336" i="2"/>
  <c r="J337" i="2"/>
  <c r="K337" i="2"/>
  <c r="J338" i="2"/>
  <c r="K338" i="2"/>
  <c r="J339" i="2"/>
  <c r="K339" i="2"/>
  <c r="J340" i="2"/>
  <c r="K340" i="2"/>
  <c r="J341" i="2"/>
  <c r="K341" i="2"/>
  <c r="J342" i="2"/>
  <c r="K342" i="2"/>
  <c r="J343" i="2"/>
  <c r="K343" i="2"/>
  <c r="J344" i="2"/>
  <c r="K344" i="2"/>
  <c r="J345" i="2"/>
  <c r="K345" i="2"/>
  <c r="J346" i="2"/>
  <c r="K346" i="2"/>
  <c r="J347" i="2"/>
  <c r="K347" i="2"/>
  <c r="J348" i="2"/>
  <c r="K348" i="2"/>
  <c r="J349" i="2"/>
  <c r="K349" i="2"/>
  <c r="J350" i="2"/>
  <c r="K350" i="2"/>
  <c r="J351" i="2"/>
  <c r="K351" i="2"/>
  <c r="J352" i="2"/>
  <c r="K352" i="2"/>
  <c r="J353" i="2"/>
  <c r="K353" i="2"/>
  <c r="J354" i="2"/>
  <c r="K354" i="2"/>
  <c r="J355" i="2"/>
  <c r="K355" i="2"/>
  <c r="K356" i="2"/>
  <c r="J357" i="2"/>
  <c r="K357" i="2"/>
  <c r="J358" i="2"/>
  <c r="K358" i="2"/>
  <c r="J359" i="2"/>
  <c r="K359" i="2"/>
  <c r="J360" i="2"/>
  <c r="K360" i="2"/>
  <c r="J361" i="2"/>
  <c r="K361" i="2"/>
  <c r="J362" i="2"/>
  <c r="K362" i="2"/>
  <c r="J363" i="2"/>
  <c r="K363" i="2"/>
  <c r="J364" i="2"/>
  <c r="K364" i="2"/>
  <c r="J365" i="2"/>
  <c r="K365" i="2"/>
  <c r="J366" i="2"/>
  <c r="K366" i="2"/>
  <c r="J367" i="2"/>
  <c r="K367" i="2"/>
  <c r="J368" i="2"/>
  <c r="K368" i="2"/>
  <c r="J369" i="2"/>
  <c r="K369" i="2"/>
  <c r="J370" i="2"/>
  <c r="K370" i="2"/>
  <c r="J371" i="2"/>
  <c r="K371" i="2"/>
  <c r="J372" i="2"/>
  <c r="K372" i="2"/>
  <c r="J373" i="2"/>
  <c r="K373" i="2"/>
  <c r="J374" i="2"/>
  <c r="K374" i="2"/>
  <c r="J375" i="2"/>
  <c r="K375" i="2"/>
  <c r="J376" i="2"/>
  <c r="K376" i="2"/>
  <c r="J377" i="2"/>
  <c r="K377" i="2"/>
  <c r="J378" i="2"/>
  <c r="K378" i="2"/>
  <c r="J379" i="2"/>
  <c r="K379" i="2"/>
  <c r="J380" i="2"/>
  <c r="K380" i="2"/>
  <c r="J381" i="2"/>
  <c r="K381" i="2"/>
  <c r="J382" i="2"/>
  <c r="K382" i="2"/>
  <c r="J383" i="2"/>
  <c r="K383" i="2"/>
  <c r="J384" i="2"/>
  <c r="K384" i="2"/>
  <c r="J385" i="2"/>
  <c r="K385" i="2"/>
  <c r="J386" i="2"/>
  <c r="K386" i="2"/>
  <c r="J387" i="2"/>
  <c r="K387" i="2"/>
  <c r="J388" i="2"/>
  <c r="K388" i="2"/>
  <c r="J389" i="2"/>
  <c r="K389" i="2"/>
  <c r="J390" i="2"/>
  <c r="K390" i="2"/>
  <c r="J391" i="2"/>
  <c r="K391" i="2"/>
  <c r="J392" i="2"/>
  <c r="K392" i="2"/>
  <c r="J393" i="2"/>
  <c r="K393" i="2"/>
  <c r="J394" i="2"/>
  <c r="K394" i="2"/>
  <c r="J395" i="2"/>
  <c r="K395" i="2"/>
  <c r="J396" i="2"/>
  <c r="K396" i="2"/>
  <c r="J397" i="2"/>
  <c r="K397" i="2"/>
  <c r="J398" i="2"/>
  <c r="K398" i="2"/>
  <c r="J399" i="2"/>
  <c r="K399" i="2"/>
  <c r="J400" i="2"/>
  <c r="K400" i="2"/>
  <c r="J401" i="2"/>
  <c r="K401" i="2"/>
  <c r="J402" i="2"/>
  <c r="K402" i="2"/>
  <c r="J403" i="2"/>
  <c r="K403" i="2"/>
  <c r="J404" i="2"/>
  <c r="K404" i="2"/>
  <c r="J405" i="2"/>
  <c r="K405" i="2"/>
  <c r="J406" i="2"/>
  <c r="K406" i="2"/>
  <c r="J407" i="2"/>
  <c r="K407" i="2"/>
  <c r="J408" i="2"/>
  <c r="K408" i="2"/>
  <c r="J409" i="2"/>
  <c r="K409" i="2"/>
  <c r="J410" i="2"/>
  <c r="K410" i="2"/>
  <c r="J411" i="2"/>
  <c r="K411" i="2"/>
  <c r="J412" i="2"/>
  <c r="K412" i="2"/>
  <c r="J413" i="2"/>
  <c r="K413" i="2"/>
  <c r="J414" i="2"/>
  <c r="K414" i="2"/>
  <c r="J415" i="2"/>
  <c r="K415" i="2"/>
  <c r="J416" i="2"/>
  <c r="K416" i="2"/>
  <c r="J417" i="2"/>
  <c r="K417" i="2"/>
  <c r="J418" i="2"/>
  <c r="K418" i="2"/>
  <c r="J419" i="2"/>
  <c r="K419" i="2"/>
  <c r="J420" i="2"/>
  <c r="K420" i="2"/>
  <c r="J421" i="2"/>
  <c r="K421" i="2"/>
  <c r="J422" i="2"/>
  <c r="K422" i="2"/>
  <c r="J423" i="2"/>
  <c r="K423" i="2"/>
  <c r="J424" i="2"/>
  <c r="K424" i="2"/>
  <c r="J425" i="2"/>
  <c r="K425" i="2"/>
  <c r="J426" i="2"/>
  <c r="K426" i="2"/>
  <c r="J427" i="2"/>
  <c r="K427" i="2"/>
  <c r="J428" i="2"/>
  <c r="K428" i="2"/>
  <c r="J429" i="2"/>
  <c r="K429" i="2"/>
  <c r="J430" i="2"/>
  <c r="K430" i="2"/>
  <c r="J431" i="2"/>
  <c r="K431" i="2"/>
  <c r="J432" i="2"/>
  <c r="K432" i="2"/>
  <c r="J433" i="2"/>
  <c r="K433" i="2"/>
  <c r="J434" i="2"/>
  <c r="K434" i="2"/>
  <c r="J435" i="2"/>
  <c r="K435" i="2"/>
  <c r="J436" i="2"/>
  <c r="K436" i="2"/>
  <c r="J437" i="2"/>
  <c r="K437" i="2"/>
  <c r="J438" i="2"/>
  <c r="K438" i="2"/>
  <c r="J439" i="2"/>
  <c r="K439" i="2"/>
  <c r="J440" i="2"/>
  <c r="K440" i="2"/>
  <c r="J441" i="2"/>
  <c r="K441" i="2"/>
  <c r="J442" i="2"/>
  <c r="K442" i="2"/>
  <c r="J443" i="2"/>
  <c r="K443" i="2"/>
  <c r="J444" i="2"/>
  <c r="K444" i="2"/>
  <c r="J445" i="2"/>
  <c r="K445" i="2"/>
  <c r="J446" i="2"/>
  <c r="K446" i="2"/>
  <c r="J447" i="2"/>
  <c r="K447" i="2"/>
  <c r="J448" i="2"/>
  <c r="K448" i="2"/>
  <c r="J449" i="2"/>
  <c r="K449" i="2"/>
  <c r="J450" i="2"/>
  <c r="K450" i="2"/>
  <c r="J451" i="2"/>
  <c r="K451" i="2"/>
  <c r="J452" i="2"/>
  <c r="K452" i="2"/>
  <c r="J453" i="2"/>
  <c r="K453" i="2"/>
  <c r="M538" i="2" l="1"/>
  <c r="K538" i="2"/>
  <c r="J538" i="2"/>
  <c r="M537" i="2"/>
  <c r="K537" i="2"/>
  <c r="J537" i="2"/>
  <c r="M536" i="2"/>
  <c r="K536" i="2"/>
  <c r="J536" i="2"/>
  <c r="M535" i="2"/>
  <c r="K535" i="2"/>
  <c r="J535" i="2"/>
  <c r="M534" i="2"/>
  <c r="K534" i="2"/>
  <c r="J534" i="2"/>
  <c r="M533" i="2"/>
  <c r="K533" i="2"/>
  <c r="J533" i="2"/>
  <c r="M532" i="2"/>
  <c r="K532" i="2"/>
  <c r="J532" i="2"/>
  <c r="M531" i="2"/>
  <c r="K531" i="2"/>
  <c r="J531" i="2"/>
  <c r="M530" i="2"/>
  <c r="K530" i="2"/>
  <c r="J530" i="2"/>
  <c r="M529" i="2"/>
  <c r="K529" i="2"/>
  <c r="J529" i="2"/>
  <c r="M528" i="2"/>
  <c r="K528" i="2"/>
  <c r="J528" i="2"/>
  <c r="M527" i="2"/>
  <c r="K527" i="2"/>
  <c r="J527" i="2"/>
  <c r="M526" i="2"/>
  <c r="K526" i="2"/>
  <c r="J526" i="2"/>
  <c r="M525" i="2"/>
  <c r="K525" i="2"/>
  <c r="J525" i="2"/>
  <c r="M524" i="2"/>
  <c r="K524" i="2"/>
  <c r="J524" i="2"/>
  <c r="M523" i="2"/>
  <c r="K523" i="2"/>
  <c r="J523" i="2"/>
  <c r="M522" i="2"/>
  <c r="K522" i="2"/>
  <c r="J522" i="2"/>
  <c r="M521" i="2"/>
  <c r="K521" i="2"/>
  <c r="J521" i="2"/>
  <c r="M520" i="2"/>
  <c r="K520" i="2"/>
  <c r="J520" i="2"/>
  <c r="M519" i="2"/>
  <c r="K519" i="2"/>
  <c r="J519" i="2"/>
  <c r="M518" i="2"/>
  <c r="K518" i="2"/>
  <c r="J518" i="2"/>
  <c r="M517" i="2"/>
  <c r="K517" i="2"/>
  <c r="J517" i="2"/>
  <c r="M516" i="2"/>
  <c r="K516" i="2"/>
  <c r="J516" i="2"/>
  <c r="M515" i="2"/>
  <c r="K515" i="2"/>
  <c r="J515" i="2"/>
  <c r="M514" i="2"/>
  <c r="K514" i="2"/>
  <c r="J514" i="2"/>
  <c r="M513" i="2"/>
  <c r="K513" i="2"/>
  <c r="J513" i="2"/>
  <c r="M512" i="2"/>
  <c r="K512" i="2"/>
  <c r="J512" i="2"/>
  <c r="M511" i="2"/>
  <c r="K511" i="2"/>
  <c r="J511" i="2"/>
  <c r="M510" i="2"/>
  <c r="K510" i="2"/>
  <c r="J510" i="2"/>
  <c r="M509" i="2"/>
  <c r="K509" i="2"/>
  <c r="J509" i="2"/>
  <c r="M508" i="2"/>
  <c r="K508" i="2"/>
  <c r="J508" i="2"/>
  <c r="M507" i="2"/>
  <c r="K507" i="2"/>
  <c r="J507" i="2"/>
  <c r="M506" i="2"/>
  <c r="K506" i="2"/>
  <c r="J506" i="2"/>
  <c r="M505" i="2"/>
  <c r="K505" i="2"/>
  <c r="J505" i="2"/>
  <c r="M504" i="2"/>
  <c r="K504" i="2"/>
  <c r="J504" i="2"/>
  <c r="M503" i="2"/>
  <c r="K503" i="2"/>
  <c r="J503" i="2"/>
  <c r="M502" i="2"/>
  <c r="K502" i="2"/>
  <c r="J502" i="2"/>
  <c r="M501" i="2"/>
  <c r="K501" i="2"/>
  <c r="J501"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U4" i="10" l="1"/>
  <c r="B1" i="16" l="1"/>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I1000" i="16"/>
  <c r="H1000" i="16"/>
  <c r="F1000" i="16"/>
  <c r="D1000" i="16"/>
  <c r="C1000" i="16"/>
  <c r="I999" i="16"/>
  <c r="H999" i="16"/>
  <c r="F999" i="16"/>
  <c r="D999" i="16"/>
  <c r="C999" i="16"/>
  <c r="I998" i="16"/>
  <c r="H998" i="16"/>
  <c r="F998" i="16"/>
  <c r="D998" i="16"/>
  <c r="C998" i="16"/>
  <c r="I997" i="16"/>
  <c r="H997" i="16"/>
  <c r="F997" i="16"/>
  <c r="D997" i="16"/>
  <c r="C997" i="16"/>
  <c r="I996" i="16"/>
  <c r="H996" i="16"/>
  <c r="F996" i="16"/>
  <c r="D996" i="16"/>
  <c r="C996" i="16"/>
  <c r="I995" i="16"/>
  <c r="H995" i="16"/>
  <c r="F995" i="16"/>
  <c r="D995" i="16"/>
  <c r="C995" i="16"/>
  <c r="I994" i="16"/>
  <c r="H994" i="16"/>
  <c r="F994" i="16"/>
  <c r="D994" i="16"/>
  <c r="C994" i="16"/>
  <c r="I993" i="16"/>
  <c r="H993" i="16"/>
  <c r="F993" i="16"/>
  <c r="D993" i="16"/>
  <c r="C993" i="16"/>
  <c r="I992" i="16"/>
  <c r="H992" i="16"/>
  <c r="F992" i="16"/>
  <c r="D992" i="16"/>
  <c r="C992" i="16"/>
  <c r="I991" i="16"/>
  <c r="H991" i="16"/>
  <c r="F991" i="16"/>
  <c r="D991" i="16"/>
  <c r="C991" i="16"/>
  <c r="I990" i="16"/>
  <c r="H990" i="16"/>
  <c r="F990" i="16"/>
  <c r="D990" i="16"/>
  <c r="C990" i="16"/>
  <c r="I989" i="16"/>
  <c r="H989" i="16"/>
  <c r="F989" i="16"/>
  <c r="D989" i="16"/>
  <c r="C989" i="16"/>
  <c r="I988" i="16"/>
  <c r="H988" i="16"/>
  <c r="F988" i="16"/>
  <c r="D988" i="16"/>
  <c r="C988" i="16"/>
  <c r="I987" i="16"/>
  <c r="H987" i="16"/>
  <c r="F987" i="16"/>
  <c r="D987" i="16"/>
  <c r="C987" i="16"/>
  <c r="I986" i="16"/>
  <c r="H986" i="16"/>
  <c r="F986" i="16"/>
  <c r="D986" i="16"/>
  <c r="C986" i="16"/>
  <c r="I985" i="16"/>
  <c r="H985" i="16"/>
  <c r="F985" i="16"/>
  <c r="D985" i="16"/>
  <c r="C985" i="16"/>
  <c r="I984" i="16"/>
  <c r="H984" i="16"/>
  <c r="F984" i="16"/>
  <c r="D984" i="16"/>
  <c r="C984" i="16"/>
  <c r="I983" i="16"/>
  <c r="H983" i="16"/>
  <c r="F983" i="16"/>
  <c r="D983" i="16"/>
  <c r="C983" i="16"/>
  <c r="I982" i="16"/>
  <c r="H982" i="16"/>
  <c r="F982" i="16"/>
  <c r="D982" i="16"/>
  <c r="C982" i="16"/>
  <c r="I981" i="16"/>
  <c r="H981" i="16"/>
  <c r="F981" i="16"/>
  <c r="D981" i="16"/>
  <c r="C981" i="16"/>
  <c r="I980" i="16"/>
  <c r="H980" i="16"/>
  <c r="F980" i="16"/>
  <c r="D980" i="16"/>
  <c r="C980" i="16"/>
  <c r="I979" i="16"/>
  <c r="H979" i="16"/>
  <c r="F979" i="16"/>
  <c r="D979" i="16"/>
  <c r="C979" i="16"/>
  <c r="I978" i="16"/>
  <c r="H978" i="16"/>
  <c r="F978" i="16"/>
  <c r="D978" i="16"/>
  <c r="C978" i="16"/>
  <c r="I977" i="16"/>
  <c r="H977" i="16"/>
  <c r="F977" i="16"/>
  <c r="D977" i="16"/>
  <c r="C977" i="16"/>
  <c r="I976" i="16"/>
  <c r="H976" i="16"/>
  <c r="F976" i="16"/>
  <c r="D976" i="16"/>
  <c r="C976" i="16"/>
  <c r="I975" i="16"/>
  <c r="H975" i="16"/>
  <c r="F975" i="16"/>
  <c r="D975" i="16"/>
  <c r="C975" i="16"/>
  <c r="I974" i="16"/>
  <c r="H974" i="16"/>
  <c r="F974" i="16"/>
  <c r="D974" i="16"/>
  <c r="C974" i="16"/>
  <c r="I973" i="16"/>
  <c r="H973" i="16"/>
  <c r="F973" i="16"/>
  <c r="D973" i="16"/>
  <c r="C973" i="16"/>
  <c r="I972" i="16"/>
  <c r="H972" i="16"/>
  <c r="F972" i="16"/>
  <c r="D972" i="16"/>
  <c r="C972" i="16"/>
  <c r="I971" i="16"/>
  <c r="H971" i="16"/>
  <c r="F971" i="16"/>
  <c r="D971" i="16"/>
  <c r="C971" i="16"/>
  <c r="I970" i="16"/>
  <c r="H970" i="16"/>
  <c r="F970" i="16"/>
  <c r="D970" i="16"/>
  <c r="C970" i="16"/>
  <c r="I969" i="16"/>
  <c r="H969" i="16"/>
  <c r="F969" i="16"/>
  <c r="D969" i="16"/>
  <c r="C969" i="16"/>
  <c r="I968" i="16"/>
  <c r="H968" i="16"/>
  <c r="F968" i="16"/>
  <c r="D968" i="16"/>
  <c r="C968" i="16"/>
  <c r="I967" i="16"/>
  <c r="H967" i="16"/>
  <c r="F967" i="16"/>
  <c r="D967" i="16"/>
  <c r="C967" i="16"/>
  <c r="I966" i="16"/>
  <c r="H966" i="16"/>
  <c r="F966" i="16"/>
  <c r="D966" i="16"/>
  <c r="C966" i="16"/>
  <c r="I965" i="16"/>
  <c r="H965" i="16"/>
  <c r="F965" i="16"/>
  <c r="D965" i="16"/>
  <c r="C965" i="16"/>
  <c r="I964" i="16"/>
  <c r="H964" i="16"/>
  <c r="F964" i="16"/>
  <c r="D964" i="16"/>
  <c r="C964" i="16"/>
  <c r="I963" i="16"/>
  <c r="H963" i="16"/>
  <c r="F963" i="16"/>
  <c r="D963" i="16"/>
  <c r="C963" i="16"/>
  <c r="I962" i="16"/>
  <c r="H962" i="16"/>
  <c r="F962" i="16"/>
  <c r="D962" i="16"/>
  <c r="C962" i="16"/>
  <c r="I961" i="16"/>
  <c r="H961" i="16"/>
  <c r="F961" i="16"/>
  <c r="D961" i="16"/>
  <c r="C961" i="16"/>
  <c r="I960" i="16"/>
  <c r="H960" i="16"/>
  <c r="F960" i="16"/>
  <c r="D960" i="16"/>
  <c r="C960" i="16"/>
  <c r="I959" i="16"/>
  <c r="H959" i="16"/>
  <c r="F959" i="16"/>
  <c r="D959" i="16"/>
  <c r="C959" i="16"/>
  <c r="I958" i="16"/>
  <c r="H958" i="16"/>
  <c r="F958" i="16"/>
  <c r="D958" i="16"/>
  <c r="C958" i="16"/>
  <c r="I957" i="16"/>
  <c r="H957" i="16"/>
  <c r="F957" i="16"/>
  <c r="D957" i="16"/>
  <c r="C957" i="16"/>
  <c r="I956" i="16"/>
  <c r="H956" i="16"/>
  <c r="F956" i="16"/>
  <c r="D956" i="16"/>
  <c r="C956" i="16"/>
  <c r="I955" i="16"/>
  <c r="H955" i="16"/>
  <c r="F955" i="16"/>
  <c r="D955" i="16"/>
  <c r="C955" i="16"/>
  <c r="I954" i="16"/>
  <c r="H954" i="16"/>
  <c r="F954" i="16"/>
  <c r="D954" i="16"/>
  <c r="C954" i="16"/>
  <c r="I953" i="16"/>
  <c r="H953" i="16"/>
  <c r="F953" i="16"/>
  <c r="D953" i="16"/>
  <c r="C953" i="16"/>
  <c r="I952" i="16"/>
  <c r="H952" i="16"/>
  <c r="F952" i="16"/>
  <c r="D952" i="16"/>
  <c r="C952" i="16"/>
  <c r="I951" i="16"/>
  <c r="H951" i="16"/>
  <c r="F951" i="16"/>
  <c r="D951" i="16"/>
  <c r="C951" i="16"/>
  <c r="I950" i="16"/>
  <c r="H950" i="16"/>
  <c r="F950" i="16"/>
  <c r="D950" i="16"/>
  <c r="C950" i="16"/>
  <c r="I949" i="16"/>
  <c r="H949" i="16"/>
  <c r="F949" i="16"/>
  <c r="D949" i="16"/>
  <c r="C949" i="16"/>
  <c r="I948" i="16"/>
  <c r="H948" i="16"/>
  <c r="F948" i="16"/>
  <c r="D948" i="16"/>
  <c r="C948" i="16"/>
  <c r="I947" i="16"/>
  <c r="H947" i="16"/>
  <c r="F947" i="16"/>
  <c r="D947" i="16"/>
  <c r="C947" i="16"/>
  <c r="I946" i="16"/>
  <c r="H946" i="16"/>
  <c r="F946" i="16"/>
  <c r="D946" i="16"/>
  <c r="C946" i="16"/>
  <c r="I945" i="16"/>
  <c r="H945" i="16"/>
  <c r="F945" i="16"/>
  <c r="D945" i="16"/>
  <c r="C945" i="16"/>
  <c r="I944" i="16"/>
  <c r="H944" i="16"/>
  <c r="F944" i="16"/>
  <c r="D944" i="16"/>
  <c r="C944" i="16"/>
  <c r="I943" i="16"/>
  <c r="H943" i="16"/>
  <c r="F943" i="16"/>
  <c r="D943" i="16"/>
  <c r="C943" i="16"/>
  <c r="I942" i="16"/>
  <c r="H942" i="16"/>
  <c r="F942" i="16"/>
  <c r="D942" i="16"/>
  <c r="C942" i="16"/>
  <c r="I941" i="16"/>
  <c r="H941" i="16"/>
  <c r="F941" i="16"/>
  <c r="D941" i="16"/>
  <c r="C941" i="16"/>
  <c r="I940" i="16"/>
  <c r="H940" i="16"/>
  <c r="F940" i="16"/>
  <c r="D940" i="16"/>
  <c r="C940" i="16"/>
  <c r="I939" i="16"/>
  <c r="H939" i="16"/>
  <c r="F939" i="16"/>
  <c r="D939" i="16"/>
  <c r="C939" i="16"/>
  <c r="I938" i="16"/>
  <c r="H938" i="16"/>
  <c r="F938" i="16"/>
  <c r="D938" i="16"/>
  <c r="C938" i="16"/>
  <c r="I937" i="16"/>
  <c r="H937" i="16"/>
  <c r="F937" i="16"/>
  <c r="D937" i="16"/>
  <c r="C937" i="16"/>
  <c r="I936" i="16"/>
  <c r="H936" i="16"/>
  <c r="F936" i="16"/>
  <c r="D936" i="16"/>
  <c r="C936" i="16"/>
  <c r="I935" i="16"/>
  <c r="H935" i="16"/>
  <c r="F935" i="16"/>
  <c r="D935" i="16"/>
  <c r="C935" i="16"/>
  <c r="I934" i="16"/>
  <c r="H934" i="16"/>
  <c r="F934" i="16"/>
  <c r="D934" i="16"/>
  <c r="C934" i="16"/>
  <c r="I933" i="16"/>
  <c r="H933" i="16"/>
  <c r="F933" i="16"/>
  <c r="D933" i="16"/>
  <c r="C933" i="16"/>
  <c r="I932" i="16"/>
  <c r="H932" i="16"/>
  <c r="F932" i="16"/>
  <c r="D932" i="16"/>
  <c r="C932" i="16"/>
  <c r="I931" i="16"/>
  <c r="H931" i="16"/>
  <c r="F931" i="16"/>
  <c r="D931" i="16"/>
  <c r="C931" i="16"/>
  <c r="I930" i="16"/>
  <c r="H930" i="16"/>
  <c r="F930" i="16"/>
  <c r="D930" i="16"/>
  <c r="C930" i="16"/>
  <c r="I929" i="16"/>
  <c r="H929" i="16"/>
  <c r="F929" i="16"/>
  <c r="D929" i="16"/>
  <c r="C929" i="16"/>
  <c r="I928" i="16"/>
  <c r="H928" i="16"/>
  <c r="F928" i="16"/>
  <c r="D928" i="16"/>
  <c r="C928" i="16"/>
  <c r="I927" i="16"/>
  <c r="H927" i="16"/>
  <c r="F927" i="16"/>
  <c r="D927" i="16"/>
  <c r="C927" i="16"/>
  <c r="I926" i="16"/>
  <c r="H926" i="16"/>
  <c r="F926" i="16"/>
  <c r="D926" i="16"/>
  <c r="C926" i="16"/>
  <c r="I925" i="16"/>
  <c r="H925" i="16"/>
  <c r="F925" i="16"/>
  <c r="D925" i="16"/>
  <c r="C925" i="16"/>
  <c r="I924" i="16"/>
  <c r="H924" i="16"/>
  <c r="F924" i="16"/>
  <c r="D924" i="16"/>
  <c r="C924" i="16"/>
  <c r="I923" i="16"/>
  <c r="H923" i="16"/>
  <c r="F923" i="16"/>
  <c r="D923" i="16"/>
  <c r="C923" i="16"/>
  <c r="I922" i="16"/>
  <c r="H922" i="16"/>
  <c r="F922" i="16"/>
  <c r="D922" i="16"/>
  <c r="C922" i="16"/>
  <c r="I921" i="16"/>
  <c r="H921" i="16"/>
  <c r="F921" i="16"/>
  <c r="D921" i="16"/>
  <c r="C921" i="16"/>
  <c r="I920" i="16"/>
  <c r="H920" i="16"/>
  <c r="F920" i="16"/>
  <c r="D920" i="16"/>
  <c r="C920" i="16"/>
  <c r="I919" i="16"/>
  <c r="H919" i="16"/>
  <c r="F919" i="16"/>
  <c r="D919" i="16"/>
  <c r="C919" i="16"/>
  <c r="I918" i="16"/>
  <c r="H918" i="16"/>
  <c r="F918" i="16"/>
  <c r="D918" i="16"/>
  <c r="C918" i="16"/>
  <c r="I917" i="16"/>
  <c r="H917" i="16"/>
  <c r="F917" i="16"/>
  <c r="D917" i="16"/>
  <c r="C917" i="16"/>
  <c r="I916" i="16"/>
  <c r="H916" i="16"/>
  <c r="F916" i="16"/>
  <c r="D916" i="16"/>
  <c r="C916" i="16"/>
  <c r="I915" i="16"/>
  <c r="H915" i="16"/>
  <c r="F915" i="16"/>
  <c r="D915" i="16"/>
  <c r="C915" i="16"/>
  <c r="I914" i="16"/>
  <c r="H914" i="16"/>
  <c r="F914" i="16"/>
  <c r="D914" i="16"/>
  <c r="C914" i="16"/>
  <c r="I913" i="16"/>
  <c r="H913" i="16"/>
  <c r="F913" i="16"/>
  <c r="D913" i="16"/>
  <c r="C913" i="16"/>
  <c r="I912" i="16"/>
  <c r="H912" i="16"/>
  <c r="F912" i="16"/>
  <c r="D912" i="16"/>
  <c r="C912" i="16"/>
  <c r="I911" i="16"/>
  <c r="H911" i="16"/>
  <c r="F911" i="16"/>
  <c r="D911" i="16"/>
  <c r="C911" i="16"/>
  <c r="I910" i="16"/>
  <c r="H910" i="16"/>
  <c r="F910" i="16"/>
  <c r="D910" i="16"/>
  <c r="C910" i="16"/>
  <c r="I909" i="16"/>
  <c r="H909" i="16"/>
  <c r="F909" i="16"/>
  <c r="D909" i="16"/>
  <c r="C909" i="16"/>
  <c r="I908" i="16"/>
  <c r="H908" i="16"/>
  <c r="F908" i="16"/>
  <c r="D908" i="16"/>
  <c r="C908" i="16"/>
  <c r="I907" i="16"/>
  <c r="H907" i="16"/>
  <c r="F907" i="16"/>
  <c r="D907" i="16"/>
  <c r="C907" i="16"/>
  <c r="I906" i="16"/>
  <c r="H906" i="16"/>
  <c r="F906" i="16"/>
  <c r="D906" i="16"/>
  <c r="C906" i="16"/>
  <c r="I905" i="16"/>
  <c r="H905" i="16"/>
  <c r="F905" i="16"/>
  <c r="D905" i="16"/>
  <c r="C905" i="16"/>
  <c r="I904" i="16"/>
  <c r="H904" i="16"/>
  <c r="F904" i="16"/>
  <c r="D904" i="16"/>
  <c r="C904" i="16"/>
  <c r="I903" i="16"/>
  <c r="H903" i="16"/>
  <c r="F903" i="16"/>
  <c r="D903" i="16"/>
  <c r="C903" i="16"/>
  <c r="I902" i="16"/>
  <c r="H902" i="16"/>
  <c r="F902" i="16"/>
  <c r="D902" i="16"/>
  <c r="C902" i="16"/>
  <c r="I901" i="16"/>
  <c r="H901" i="16"/>
  <c r="F901" i="16"/>
  <c r="D901" i="16"/>
  <c r="C901" i="16"/>
  <c r="I900" i="16"/>
  <c r="H900" i="16"/>
  <c r="F900" i="16"/>
  <c r="D900" i="16"/>
  <c r="C900" i="16"/>
  <c r="I899" i="16"/>
  <c r="H899" i="16"/>
  <c r="F899" i="16"/>
  <c r="D899" i="16"/>
  <c r="C899" i="16"/>
  <c r="I898" i="16"/>
  <c r="H898" i="16"/>
  <c r="F898" i="16"/>
  <c r="D898" i="16"/>
  <c r="C898" i="16"/>
  <c r="I897" i="16"/>
  <c r="H897" i="16"/>
  <c r="F897" i="16"/>
  <c r="D897" i="16"/>
  <c r="C897" i="16"/>
  <c r="I896" i="16"/>
  <c r="H896" i="16"/>
  <c r="F896" i="16"/>
  <c r="D896" i="16"/>
  <c r="C896" i="16"/>
  <c r="I895" i="16"/>
  <c r="H895" i="16"/>
  <c r="F895" i="16"/>
  <c r="D895" i="16"/>
  <c r="C895" i="16"/>
  <c r="I894" i="16"/>
  <c r="H894" i="16"/>
  <c r="F894" i="16"/>
  <c r="D894" i="16"/>
  <c r="C894" i="16"/>
  <c r="I893" i="16"/>
  <c r="H893" i="16"/>
  <c r="F893" i="16"/>
  <c r="D893" i="16"/>
  <c r="C893" i="16"/>
  <c r="I892" i="16"/>
  <c r="H892" i="16"/>
  <c r="F892" i="16"/>
  <c r="D892" i="16"/>
  <c r="C892" i="16"/>
  <c r="I891" i="16"/>
  <c r="H891" i="16"/>
  <c r="F891" i="16"/>
  <c r="D891" i="16"/>
  <c r="C891" i="16"/>
  <c r="I890" i="16"/>
  <c r="H890" i="16"/>
  <c r="F890" i="16"/>
  <c r="D890" i="16"/>
  <c r="C890" i="16"/>
  <c r="I889" i="16"/>
  <c r="H889" i="16"/>
  <c r="F889" i="16"/>
  <c r="D889" i="16"/>
  <c r="C889" i="16"/>
  <c r="I888" i="16"/>
  <c r="H888" i="16"/>
  <c r="F888" i="16"/>
  <c r="D888" i="16"/>
  <c r="C888" i="16"/>
  <c r="I887" i="16"/>
  <c r="H887" i="16"/>
  <c r="F887" i="16"/>
  <c r="D887" i="16"/>
  <c r="C887" i="16"/>
  <c r="I886" i="16"/>
  <c r="H886" i="16"/>
  <c r="F886" i="16"/>
  <c r="D886" i="16"/>
  <c r="C886" i="16"/>
  <c r="I885" i="16"/>
  <c r="H885" i="16"/>
  <c r="F885" i="16"/>
  <c r="D885" i="16"/>
  <c r="C885" i="16"/>
  <c r="I884" i="16"/>
  <c r="H884" i="16"/>
  <c r="F884" i="16"/>
  <c r="D884" i="16"/>
  <c r="C884" i="16"/>
  <c r="I883" i="16"/>
  <c r="H883" i="16"/>
  <c r="F883" i="16"/>
  <c r="D883" i="16"/>
  <c r="C883" i="16"/>
  <c r="I882" i="16"/>
  <c r="H882" i="16"/>
  <c r="F882" i="16"/>
  <c r="D882" i="16"/>
  <c r="C882" i="16"/>
  <c r="I881" i="16"/>
  <c r="H881" i="16"/>
  <c r="F881" i="16"/>
  <c r="D881" i="16"/>
  <c r="C881" i="16"/>
  <c r="I880" i="16"/>
  <c r="H880" i="16"/>
  <c r="F880" i="16"/>
  <c r="D880" i="16"/>
  <c r="C880" i="16"/>
  <c r="I879" i="16"/>
  <c r="H879" i="16"/>
  <c r="F879" i="16"/>
  <c r="D879" i="16"/>
  <c r="C879" i="16"/>
  <c r="I878" i="16"/>
  <c r="H878" i="16"/>
  <c r="F878" i="16"/>
  <c r="D878" i="16"/>
  <c r="C878" i="16"/>
  <c r="I877" i="16"/>
  <c r="H877" i="16"/>
  <c r="F877" i="16"/>
  <c r="D877" i="16"/>
  <c r="C877" i="16"/>
  <c r="I876" i="16"/>
  <c r="H876" i="16"/>
  <c r="F876" i="16"/>
  <c r="D876" i="16"/>
  <c r="C876" i="16"/>
  <c r="I875" i="16"/>
  <c r="H875" i="16"/>
  <c r="F875" i="16"/>
  <c r="D875" i="16"/>
  <c r="C875" i="16"/>
  <c r="I874" i="16"/>
  <c r="H874" i="16"/>
  <c r="F874" i="16"/>
  <c r="D874" i="16"/>
  <c r="C874" i="16"/>
  <c r="I873" i="16"/>
  <c r="H873" i="16"/>
  <c r="F873" i="16"/>
  <c r="D873" i="16"/>
  <c r="C873" i="16"/>
  <c r="I872" i="16"/>
  <c r="H872" i="16"/>
  <c r="F872" i="16"/>
  <c r="D872" i="16"/>
  <c r="C872" i="16"/>
  <c r="I871" i="16"/>
  <c r="H871" i="16"/>
  <c r="F871" i="16"/>
  <c r="D871" i="16"/>
  <c r="C871" i="16"/>
  <c r="I870" i="16"/>
  <c r="H870" i="16"/>
  <c r="F870" i="16"/>
  <c r="D870" i="16"/>
  <c r="C870" i="16"/>
  <c r="I869" i="16"/>
  <c r="H869" i="16"/>
  <c r="F869" i="16"/>
  <c r="D869" i="16"/>
  <c r="C869" i="16"/>
  <c r="I868" i="16"/>
  <c r="H868" i="16"/>
  <c r="F868" i="16"/>
  <c r="D868" i="16"/>
  <c r="C868" i="16"/>
  <c r="I867" i="16"/>
  <c r="H867" i="16"/>
  <c r="F867" i="16"/>
  <c r="D867" i="16"/>
  <c r="C867" i="16"/>
  <c r="I866" i="16"/>
  <c r="H866" i="16"/>
  <c r="F866" i="16"/>
  <c r="D866" i="16"/>
  <c r="C866" i="16"/>
  <c r="I865" i="16"/>
  <c r="H865" i="16"/>
  <c r="F865" i="16"/>
  <c r="D865" i="16"/>
  <c r="C865" i="16"/>
  <c r="I864" i="16"/>
  <c r="H864" i="16"/>
  <c r="F864" i="16"/>
  <c r="D864" i="16"/>
  <c r="C864" i="16"/>
  <c r="I863" i="16"/>
  <c r="H863" i="16"/>
  <c r="F863" i="16"/>
  <c r="D863" i="16"/>
  <c r="C863" i="16"/>
  <c r="I862" i="16"/>
  <c r="H862" i="16"/>
  <c r="F862" i="16"/>
  <c r="D862" i="16"/>
  <c r="C862" i="16"/>
  <c r="I861" i="16"/>
  <c r="H861" i="16"/>
  <c r="F861" i="16"/>
  <c r="D861" i="16"/>
  <c r="C861" i="16"/>
  <c r="I860" i="16"/>
  <c r="H860" i="16"/>
  <c r="F860" i="16"/>
  <c r="D860" i="16"/>
  <c r="C860" i="16"/>
  <c r="I859" i="16"/>
  <c r="H859" i="16"/>
  <c r="F859" i="16"/>
  <c r="D859" i="16"/>
  <c r="C859" i="16"/>
  <c r="I858" i="16"/>
  <c r="H858" i="16"/>
  <c r="F858" i="16"/>
  <c r="D858" i="16"/>
  <c r="C858" i="16"/>
  <c r="I857" i="16"/>
  <c r="H857" i="16"/>
  <c r="F857" i="16"/>
  <c r="D857" i="16"/>
  <c r="C857" i="16"/>
  <c r="I856" i="16"/>
  <c r="H856" i="16"/>
  <c r="F856" i="16"/>
  <c r="D856" i="16"/>
  <c r="C856" i="16"/>
  <c r="I855" i="16"/>
  <c r="H855" i="16"/>
  <c r="F855" i="16"/>
  <c r="D855" i="16"/>
  <c r="C855" i="16"/>
  <c r="I854" i="16"/>
  <c r="H854" i="16"/>
  <c r="F854" i="16"/>
  <c r="D854" i="16"/>
  <c r="C854" i="16"/>
  <c r="I853" i="16"/>
  <c r="H853" i="16"/>
  <c r="F853" i="16"/>
  <c r="D853" i="16"/>
  <c r="C853" i="16"/>
  <c r="I852" i="16"/>
  <c r="H852" i="16"/>
  <c r="F852" i="16"/>
  <c r="D852" i="16"/>
  <c r="C852" i="16"/>
  <c r="I851" i="16"/>
  <c r="H851" i="16"/>
  <c r="F851" i="16"/>
  <c r="D851" i="16"/>
  <c r="C851" i="16"/>
  <c r="I850" i="16"/>
  <c r="H850" i="16"/>
  <c r="F850" i="16"/>
  <c r="D850" i="16"/>
  <c r="C850" i="16"/>
  <c r="I849" i="16"/>
  <c r="H849" i="16"/>
  <c r="F849" i="16"/>
  <c r="D849" i="16"/>
  <c r="C849" i="16"/>
  <c r="I848" i="16"/>
  <c r="H848" i="16"/>
  <c r="F848" i="16"/>
  <c r="D848" i="16"/>
  <c r="C848" i="16"/>
  <c r="I847" i="16"/>
  <c r="H847" i="16"/>
  <c r="F847" i="16"/>
  <c r="D847" i="16"/>
  <c r="C847" i="16"/>
  <c r="I846" i="16"/>
  <c r="H846" i="16"/>
  <c r="F846" i="16"/>
  <c r="D846" i="16"/>
  <c r="C846" i="16"/>
  <c r="I845" i="16"/>
  <c r="H845" i="16"/>
  <c r="F845" i="16"/>
  <c r="D845" i="16"/>
  <c r="C845" i="16"/>
  <c r="I844" i="16"/>
  <c r="H844" i="16"/>
  <c r="F844" i="16"/>
  <c r="D844" i="16"/>
  <c r="C844" i="16"/>
  <c r="I843" i="16"/>
  <c r="H843" i="16"/>
  <c r="F843" i="16"/>
  <c r="D843" i="16"/>
  <c r="C843" i="16"/>
  <c r="I842" i="16"/>
  <c r="H842" i="16"/>
  <c r="F842" i="16"/>
  <c r="D842" i="16"/>
  <c r="C842" i="16"/>
  <c r="I841" i="16"/>
  <c r="H841" i="16"/>
  <c r="F841" i="16"/>
  <c r="D841" i="16"/>
  <c r="C841" i="16"/>
  <c r="I840" i="16"/>
  <c r="H840" i="16"/>
  <c r="F840" i="16"/>
  <c r="D840" i="16"/>
  <c r="C840" i="16"/>
  <c r="I839" i="16"/>
  <c r="H839" i="16"/>
  <c r="F839" i="16"/>
  <c r="D839" i="16"/>
  <c r="C839" i="16"/>
  <c r="I838" i="16"/>
  <c r="H838" i="16"/>
  <c r="F838" i="16"/>
  <c r="D838" i="16"/>
  <c r="C838" i="16"/>
  <c r="I837" i="16"/>
  <c r="H837" i="16"/>
  <c r="F837" i="16"/>
  <c r="D837" i="16"/>
  <c r="C837" i="16"/>
  <c r="I836" i="16"/>
  <c r="H836" i="16"/>
  <c r="F836" i="16"/>
  <c r="D836" i="16"/>
  <c r="C836" i="16"/>
  <c r="I835" i="16"/>
  <c r="H835" i="16"/>
  <c r="F835" i="16"/>
  <c r="D835" i="16"/>
  <c r="C835" i="16"/>
  <c r="I834" i="16"/>
  <c r="H834" i="16"/>
  <c r="F834" i="16"/>
  <c r="D834" i="16"/>
  <c r="C834" i="16"/>
  <c r="I833" i="16"/>
  <c r="H833" i="16"/>
  <c r="F833" i="16"/>
  <c r="D833" i="16"/>
  <c r="C833" i="16"/>
  <c r="I832" i="16"/>
  <c r="H832" i="16"/>
  <c r="F832" i="16"/>
  <c r="D832" i="16"/>
  <c r="C832" i="16"/>
  <c r="I831" i="16"/>
  <c r="H831" i="16"/>
  <c r="F831" i="16"/>
  <c r="D831" i="16"/>
  <c r="C831" i="16"/>
  <c r="I830" i="16"/>
  <c r="H830" i="16"/>
  <c r="F830" i="16"/>
  <c r="D830" i="16"/>
  <c r="C830" i="16"/>
  <c r="I829" i="16"/>
  <c r="H829" i="16"/>
  <c r="F829" i="16"/>
  <c r="D829" i="16"/>
  <c r="C829" i="16"/>
  <c r="I828" i="16"/>
  <c r="H828" i="16"/>
  <c r="F828" i="16"/>
  <c r="D828" i="16"/>
  <c r="C828" i="16"/>
  <c r="I827" i="16"/>
  <c r="H827" i="16"/>
  <c r="F827" i="16"/>
  <c r="D827" i="16"/>
  <c r="C827" i="16"/>
  <c r="I826" i="16"/>
  <c r="H826" i="16"/>
  <c r="F826" i="16"/>
  <c r="D826" i="16"/>
  <c r="C826" i="16"/>
  <c r="I825" i="16"/>
  <c r="H825" i="16"/>
  <c r="F825" i="16"/>
  <c r="D825" i="16"/>
  <c r="C825" i="16"/>
  <c r="I824" i="16"/>
  <c r="H824" i="16"/>
  <c r="F824" i="16"/>
  <c r="D824" i="16"/>
  <c r="C824" i="16"/>
  <c r="I823" i="16"/>
  <c r="H823" i="16"/>
  <c r="F823" i="16"/>
  <c r="D823" i="16"/>
  <c r="C823" i="16"/>
  <c r="I822" i="16"/>
  <c r="H822" i="16"/>
  <c r="F822" i="16"/>
  <c r="D822" i="16"/>
  <c r="C822" i="16"/>
  <c r="I821" i="16"/>
  <c r="H821" i="16"/>
  <c r="F821" i="16"/>
  <c r="D821" i="16"/>
  <c r="C821" i="16"/>
  <c r="I820" i="16"/>
  <c r="H820" i="16"/>
  <c r="F820" i="16"/>
  <c r="D820" i="16"/>
  <c r="C820" i="16"/>
  <c r="I819" i="16"/>
  <c r="H819" i="16"/>
  <c r="F819" i="16"/>
  <c r="D819" i="16"/>
  <c r="C819" i="16"/>
  <c r="I818" i="16"/>
  <c r="H818" i="16"/>
  <c r="F818" i="16"/>
  <c r="D818" i="16"/>
  <c r="C818" i="16"/>
  <c r="I817" i="16"/>
  <c r="H817" i="16"/>
  <c r="F817" i="16"/>
  <c r="D817" i="16"/>
  <c r="C817" i="16"/>
  <c r="I816" i="16"/>
  <c r="H816" i="16"/>
  <c r="F816" i="16"/>
  <c r="D816" i="16"/>
  <c r="C816" i="16"/>
  <c r="I815" i="16"/>
  <c r="H815" i="16"/>
  <c r="F815" i="16"/>
  <c r="D815" i="16"/>
  <c r="C815" i="16"/>
  <c r="I814" i="16"/>
  <c r="H814" i="16"/>
  <c r="F814" i="16"/>
  <c r="D814" i="16"/>
  <c r="C814" i="16"/>
  <c r="I813" i="16"/>
  <c r="H813" i="16"/>
  <c r="F813" i="16"/>
  <c r="D813" i="16"/>
  <c r="C813" i="16"/>
  <c r="I812" i="16"/>
  <c r="H812" i="16"/>
  <c r="F812" i="16"/>
  <c r="D812" i="16"/>
  <c r="C812" i="16"/>
  <c r="I811" i="16"/>
  <c r="H811" i="16"/>
  <c r="F811" i="16"/>
  <c r="D811" i="16"/>
  <c r="C811" i="16"/>
  <c r="I810" i="16"/>
  <c r="H810" i="16"/>
  <c r="F810" i="16"/>
  <c r="D810" i="16"/>
  <c r="C810" i="16"/>
  <c r="I809" i="16"/>
  <c r="H809" i="16"/>
  <c r="F809" i="16"/>
  <c r="D809" i="16"/>
  <c r="C809" i="16"/>
  <c r="I808" i="16"/>
  <c r="H808" i="16"/>
  <c r="F808" i="16"/>
  <c r="D808" i="16"/>
  <c r="C808" i="16"/>
  <c r="I807" i="16"/>
  <c r="H807" i="16"/>
  <c r="F807" i="16"/>
  <c r="D807" i="16"/>
  <c r="C807" i="16"/>
  <c r="I806" i="16"/>
  <c r="H806" i="16"/>
  <c r="F806" i="16"/>
  <c r="D806" i="16"/>
  <c r="C806" i="16"/>
  <c r="I805" i="16"/>
  <c r="H805" i="16"/>
  <c r="F805" i="16"/>
  <c r="D805" i="16"/>
  <c r="C805" i="16"/>
  <c r="I804" i="16"/>
  <c r="H804" i="16"/>
  <c r="F804" i="16"/>
  <c r="D804" i="16"/>
  <c r="C804" i="16"/>
  <c r="I803" i="16"/>
  <c r="H803" i="16"/>
  <c r="F803" i="16"/>
  <c r="D803" i="16"/>
  <c r="C803" i="16"/>
  <c r="I802" i="16"/>
  <c r="H802" i="16"/>
  <c r="F802" i="16"/>
  <c r="D802" i="16"/>
  <c r="C802" i="16"/>
  <c r="I801" i="16"/>
  <c r="H801" i="16"/>
  <c r="F801" i="16"/>
  <c r="D801" i="16"/>
  <c r="C801" i="16"/>
  <c r="I800" i="16"/>
  <c r="H800" i="16"/>
  <c r="F800" i="16"/>
  <c r="D800" i="16"/>
  <c r="C800" i="16"/>
  <c r="I799" i="16"/>
  <c r="H799" i="16"/>
  <c r="F799" i="16"/>
  <c r="D799" i="16"/>
  <c r="C799" i="16"/>
  <c r="I798" i="16"/>
  <c r="H798" i="16"/>
  <c r="F798" i="16"/>
  <c r="D798" i="16"/>
  <c r="C798" i="16"/>
  <c r="I797" i="16"/>
  <c r="H797" i="16"/>
  <c r="F797" i="16"/>
  <c r="D797" i="16"/>
  <c r="C797" i="16"/>
  <c r="I796" i="16"/>
  <c r="H796" i="16"/>
  <c r="F796" i="16"/>
  <c r="D796" i="16"/>
  <c r="C796" i="16"/>
  <c r="I795" i="16"/>
  <c r="H795" i="16"/>
  <c r="F795" i="16"/>
  <c r="D795" i="16"/>
  <c r="C795" i="16"/>
  <c r="I794" i="16"/>
  <c r="H794" i="16"/>
  <c r="F794" i="16"/>
  <c r="D794" i="16"/>
  <c r="C794" i="16"/>
  <c r="I793" i="16"/>
  <c r="H793" i="16"/>
  <c r="F793" i="16"/>
  <c r="D793" i="16"/>
  <c r="C793" i="16"/>
  <c r="I792" i="16"/>
  <c r="H792" i="16"/>
  <c r="F792" i="16"/>
  <c r="D792" i="16"/>
  <c r="C792" i="16"/>
  <c r="I791" i="16"/>
  <c r="H791" i="16"/>
  <c r="F791" i="16"/>
  <c r="D791" i="16"/>
  <c r="C791" i="16"/>
  <c r="I790" i="16"/>
  <c r="H790" i="16"/>
  <c r="F790" i="16"/>
  <c r="D790" i="16"/>
  <c r="C790" i="16"/>
  <c r="I789" i="16"/>
  <c r="H789" i="16"/>
  <c r="F789" i="16"/>
  <c r="D789" i="16"/>
  <c r="C789" i="16"/>
  <c r="I788" i="16"/>
  <c r="H788" i="16"/>
  <c r="F788" i="16"/>
  <c r="D788" i="16"/>
  <c r="C788" i="16"/>
  <c r="I787" i="16"/>
  <c r="H787" i="16"/>
  <c r="F787" i="16"/>
  <c r="D787" i="16"/>
  <c r="C787" i="16"/>
  <c r="I786" i="16"/>
  <c r="H786" i="16"/>
  <c r="F786" i="16"/>
  <c r="D786" i="16"/>
  <c r="C786" i="16"/>
  <c r="I785" i="16"/>
  <c r="H785" i="16"/>
  <c r="F785" i="16"/>
  <c r="D785" i="16"/>
  <c r="C785" i="16"/>
  <c r="I784" i="16"/>
  <c r="H784" i="16"/>
  <c r="F784" i="16"/>
  <c r="D784" i="16"/>
  <c r="C784" i="16"/>
  <c r="I783" i="16"/>
  <c r="H783" i="16"/>
  <c r="F783" i="16"/>
  <c r="D783" i="16"/>
  <c r="C783" i="16"/>
  <c r="I782" i="16"/>
  <c r="H782" i="16"/>
  <c r="F782" i="16"/>
  <c r="D782" i="16"/>
  <c r="C782" i="16"/>
  <c r="I781" i="16"/>
  <c r="H781" i="16"/>
  <c r="F781" i="16"/>
  <c r="D781" i="16"/>
  <c r="C781" i="16"/>
  <c r="I780" i="16"/>
  <c r="H780" i="16"/>
  <c r="F780" i="16"/>
  <c r="D780" i="16"/>
  <c r="C780" i="16"/>
  <c r="I779" i="16"/>
  <c r="H779" i="16"/>
  <c r="F779" i="16"/>
  <c r="D779" i="16"/>
  <c r="C779" i="16"/>
  <c r="I778" i="16"/>
  <c r="H778" i="16"/>
  <c r="F778" i="16"/>
  <c r="D778" i="16"/>
  <c r="C778" i="16"/>
  <c r="I777" i="16"/>
  <c r="H777" i="16"/>
  <c r="F777" i="16"/>
  <c r="D777" i="16"/>
  <c r="C777" i="16"/>
  <c r="I776" i="16"/>
  <c r="H776" i="16"/>
  <c r="F776" i="16"/>
  <c r="D776" i="16"/>
  <c r="C776" i="16"/>
  <c r="I775" i="16"/>
  <c r="H775" i="16"/>
  <c r="F775" i="16"/>
  <c r="D775" i="16"/>
  <c r="C775" i="16"/>
  <c r="I774" i="16"/>
  <c r="H774" i="16"/>
  <c r="F774" i="16"/>
  <c r="D774" i="16"/>
  <c r="C774" i="16"/>
  <c r="I773" i="16"/>
  <c r="H773" i="16"/>
  <c r="F773" i="16"/>
  <c r="D773" i="16"/>
  <c r="C773" i="16"/>
  <c r="I772" i="16"/>
  <c r="H772" i="16"/>
  <c r="F772" i="16"/>
  <c r="D772" i="16"/>
  <c r="C772" i="16"/>
  <c r="I771" i="16"/>
  <c r="H771" i="16"/>
  <c r="F771" i="16"/>
  <c r="D771" i="16"/>
  <c r="C771" i="16"/>
  <c r="I770" i="16"/>
  <c r="H770" i="16"/>
  <c r="F770" i="16"/>
  <c r="D770" i="16"/>
  <c r="C770" i="16"/>
  <c r="I769" i="16"/>
  <c r="H769" i="16"/>
  <c r="F769" i="16"/>
  <c r="D769" i="16"/>
  <c r="C769" i="16"/>
  <c r="I768" i="16"/>
  <c r="H768" i="16"/>
  <c r="F768" i="16"/>
  <c r="D768" i="16"/>
  <c r="C768" i="16"/>
  <c r="I767" i="16"/>
  <c r="H767" i="16"/>
  <c r="F767" i="16"/>
  <c r="D767" i="16"/>
  <c r="C767" i="16"/>
  <c r="I766" i="16"/>
  <c r="H766" i="16"/>
  <c r="F766" i="16"/>
  <c r="D766" i="16"/>
  <c r="C766" i="16"/>
  <c r="I765" i="16"/>
  <c r="H765" i="16"/>
  <c r="F765" i="16"/>
  <c r="D765" i="16"/>
  <c r="C765" i="16"/>
  <c r="I764" i="16"/>
  <c r="H764" i="16"/>
  <c r="F764" i="16"/>
  <c r="D764" i="16"/>
  <c r="C764" i="16"/>
  <c r="I763" i="16"/>
  <c r="H763" i="16"/>
  <c r="F763" i="16"/>
  <c r="D763" i="16"/>
  <c r="C763" i="16"/>
  <c r="I762" i="16"/>
  <c r="H762" i="16"/>
  <c r="F762" i="16"/>
  <c r="D762" i="16"/>
  <c r="C762" i="16"/>
  <c r="I761" i="16"/>
  <c r="H761" i="16"/>
  <c r="F761" i="16"/>
  <c r="D761" i="16"/>
  <c r="C761" i="16"/>
  <c r="I760" i="16"/>
  <c r="H760" i="16"/>
  <c r="F760" i="16"/>
  <c r="D760" i="16"/>
  <c r="C760" i="16"/>
  <c r="I759" i="16"/>
  <c r="H759" i="16"/>
  <c r="F759" i="16"/>
  <c r="D759" i="16"/>
  <c r="C759" i="16"/>
  <c r="I758" i="16"/>
  <c r="H758" i="16"/>
  <c r="F758" i="16"/>
  <c r="D758" i="16"/>
  <c r="C758" i="16"/>
  <c r="I757" i="16"/>
  <c r="H757" i="16"/>
  <c r="F757" i="16"/>
  <c r="D757" i="16"/>
  <c r="C757" i="16"/>
  <c r="I756" i="16"/>
  <c r="H756" i="16"/>
  <c r="F756" i="16"/>
  <c r="D756" i="16"/>
  <c r="C756" i="16"/>
  <c r="I755" i="16"/>
  <c r="H755" i="16"/>
  <c r="F755" i="16"/>
  <c r="D755" i="16"/>
  <c r="C755" i="16"/>
  <c r="I754" i="16"/>
  <c r="H754" i="16"/>
  <c r="F754" i="16"/>
  <c r="D754" i="16"/>
  <c r="C754" i="16"/>
  <c r="I753" i="16"/>
  <c r="H753" i="16"/>
  <c r="F753" i="16"/>
  <c r="D753" i="16"/>
  <c r="C753" i="16"/>
  <c r="I752" i="16"/>
  <c r="H752" i="16"/>
  <c r="F752" i="16"/>
  <c r="D752" i="16"/>
  <c r="C752" i="16"/>
  <c r="I751" i="16"/>
  <c r="H751" i="16"/>
  <c r="F751" i="16"/>
  <c r="D751" i="16"/>
  <c r="C751" i="16"/>
  <c r="I750" i="16"/>
  <c r="H750" i="16"/>
  <c r="F750" i="16"/>
  <c r="D750" i="16"/>
  <c r="C750" i="16"/>
  <c r="I749" i="16"/>
  <c r="H749" i="16"/>
  <c r="F749" i="16"/>
  <c r="D749" i="16"/>
  <c r="C749" i="16"/>
  <c r="I748" i="16"/>
  <c r="H748" i="16"/>
  <c r="F748" i="16"/>
  <c r="D748" i="16"/>
  <c r="C748" i="16"/>
  <c r="I747" i="16"/>
  <c r="H747" i="16"/>
  <c r="F747" i="16"/>
  <c r="D747" i="16"/>
  <c r="C747" i="16"/>
  <c r="I746" i="16"/>
  <c r="H746" i="16"/>
  <c r="F746" i="16"/>
  <c r="D746" i="16"/>
  <c r="C746" i="16"/>
  <c r="I745" i="16"/>
  <c r="H745" i="16"/>
  <c r="F745" i="16"/>
  <c r="D745" i="16"/>
  <c r="C745" i="16"/>
  <c r="I744" i="16"/>
  <c r="H744" i="16"/>
  <c r="F744" i="16"/>
  <c r="D744" i="16"/>
  <c r="C744" i="16"/>
  <c r="I743" i="16"/>
  <c r="H743" i="16"/>
  <c r="F743" i="16"/>
  <c r="D743" i="16"/>
  <c r="C743" i="16"/>
  <c r="I742" i="16"/>
  <c r="H742" i="16"/>
  <c r="F742" i="16"/>
  <c r="D742" i="16"/>
  <c r="C742" i="16"/>
  <c r="I741" i="16"/>
  <c r="H741" i="16"/>
  <c r="F741" i="16"/>
  <c r="D741" i="16"/>
  <c r="C741" i="16"/>
  <c r="I740" i="16"/>
  <c r="H740" i="16"/>
  <c r="F740" i="16"/>
  <c r="D740" i="16"/>
  <c r="C740" i="16"/>
  <c r="I739" i="16"/>
  <c r="H739" i="16"/>
  <c r="F739" i="16"/>
  <c r="D739" i="16"/>
  <c r="C739" i="16"/>
  <c r="I738" i="16"/>
  <c r="H738" i="16"/>
  <c r="F738" i="16"/>
  <c r="D738" i="16"/>
  <c r="C738" i="16"/>
  <c r="I737" i="16"/>
  <c r="H737" i="16"/>
  <c r="F737" i="16"/>
  <c r="D737" i="16"/>
  <c r="C737" i="16"/>
  <c r="I736" i="16"/>
  <c r="H736" i="16"/>
  <c r="F736" i="16"/>
  <c r="D736" i="16"/>
  <c r="C736" i="16"/>
  <c r="I735" i="16"/>
  <c r="H735" i="16"/>
  <c r="F735" i="16"/>
  <c r="D735" i="16"/>
  <c r="C735" i="16"/>
  <c r="I734" i="16"/>
  <c r="H734" i="16"/>
  <c r="F734" i="16"/>
  <c r="D734" i="16"/>
  <c r="C734" i="16"/>
  <c r="I733" i="16"/>
  <c r="H733" i="16"/>
  <c r="F733" i="16"/>
  <c r="D733" i="16"/>
  <c r="C733" i="16"/>
  <c r="I732" i="16"/>
  <c r="H732" i="16"/>
  <c r="F732" i="16"/>
  <c r="D732" i="16"/>
  <c r="C732" i="16"/>
  <c r="I731" i="16"/>
  <c r="H731" i="16"/>
  <c r="F731" i="16"/>
  <c r="D731" i="16"/>
  <c r="C731" i="16"/>
  <c r="I730" i="16"/>
  <c r="H730" i="16"/>
  <c r="F730" i="16"/>
  <c r="D730" i="16"/>
  <c r="C730" i="16"/>
  <c r="I729" i="16"/>
  <c r="H729" i="16"/>
  <c r="F729" i="16"/>
  <c r="D729" i="16"/>
  <c r="C729" i="16"/>
  <c r="I728" i="16"/>
  <c r="H728" i="16"/>
  <c r="F728" i="16"/>
  <c r="D728" i="16"/>
  <c r="C728" i="16"/>
  <c r="I727" i="16"/>
  <c r="H727" i="16"/>
  <c r="F727" i="16"/>
  <c r="D727" i="16"/>
  <c r="C727" i="16"/>
  <c r="I726" i="16"/>
  <c r="H726" i="16"/>
  <c r="F726" i="16"/>
  <c r="D726" i="16"/>
  <c r="C726" i="16"/>
  <c r="I725" i="16"/>
  <c r="H725" i="16"/>
  <c r="F725" i="16"/>
  <c r="D725" i="16"/>
  <c r="C725" i="16"/>
  <c r="I724" i="16"/>
  <c r="H724" i="16"/>
  <c r="F724" i="16"/>
  <c r="D724" i="16"/>
  <c r="C724" i="16"/>
  <c r="I723" i="16"/>
  <c r="H723" i="16"/>
  <c r="F723" i="16"/>
  <c r="D723" i="16"/>
  <c r="C723" i="16"/>
  <c r="I722" i="16"/>
  <c r="H722" i="16"/>
  <c r="F722" i="16"/>
  <c r="D722" i="16"/>
  <c r="C722" i="16"/>
  <c r="I721" i="16"/>
  <c r="H721" i="16"/>
  <c r="F721" i="16"/>
  <c r="D721" i="16"/>
  <c r="C721" i="16"/>
  <c r="I720" i="16"/>
  <c r="H720" i="16"/>
  <c r="F720" i="16"/>
  <c r="D720" i="16"/>
  <c r="C720" i="16"/>
  <c r="I719" i="16"/>
  <c r="H719" i="16"/>
  <c r="F719" i="16"/>
  <c r="D719" i="16"/>
  <c r="C719" i="16"/>
  <c r="I718" i="16"/>
  <c r="H718" i="16"/>
  <c r="F718" i="16"/>
  <c r="D718" i="16"/>
  <c r="C718" i="16"/>
  <c r="I717" i="16"/>
  <c r="H717" i="16"/>
  <c r="F717" i="16"/>
  <c r="D717" i="16"/>
  <c r="C717" i="16"/>
  <c r="I716" i="16"/>
  <c r="H716" i="16"/>
  <c r="F716" i="16"/>
  <c r="D716" i="16"/>
  <c r="C716" i="16"/>
  <c r="I715" i="16"/>
  <c r="H715" i="16"/>
  <c r="F715" i="16"/>
  <c r="D715" i="16"/>
  <c r="C715" i="16"/>
  <c r="I714" i="16"/>
  <c r="H714" i="16"/>
  <c r="F714" i="16"/>
  <c r="D714" i="16"/>
  <c r="C714" i="16"/>
  <c r="I713" i="16"/>
  <c r="H713" i="16"/>
  <c r="F713" i="16"/>
  <c r="D713" i="16"/>
  <c r="C713" i="16"/>
  <c r="I712" i="16"/>
  <c r="H712" i="16"/>
  <c r="F712" i="16"/>
  <c r="D712" i="16"/>
  <c r="C712" i="16"/>
  <c r="I711" i="16"/>
  <c r="H711" i="16"/>
  <c r="F711" i="16"/>
  <c r="D711" i="16"/>
  <c r="C711" i="16"/>
  <c r="I710" i="16"/>
  <c r="H710" i="16"/>
  <c r="F710" i="16"/>
  <c r="D710" i="16"/>
  <c r="C710" i="16"/>
  <c r="I709" i="16"/>
  <c r="H709" i="16"/>
  <c r="F709" i="16"/>
  <c r="D709" i="16"/>
  <c r="C709" i="16"/>
  <c r="I708" i="16"/>
  <c r="H708" i="16"/>
  <c r="F708" i="16"/>
  <c r="D708" i="16"/>
  <c r="C708" i="16"/>
  <c r="I707" i="16"/>
  <c r="H707" i="16"/>
  <c r="F707" i="16"/>
  <c r="D707" i="16"/>
  <c r="C707" i="16"/>
  <c r="I706" i="16"/>
  <c r="H706" i="16"/>
  <c r="F706" i="16"/>
  <c r="D706" i="16"/>
  <c r="C706" i="16"/>
  <c r="I705" i="16"/>
  <c r="H705" i="16"/>
  <c r="F705" i="16"/>
  <c r="D705" i="16"/>
  <c r="C705" i="16"/>
  <c r="I704" i="16"/>
  <c r="H704" i="16"/>
  <c r="F704" i="16"/>
  <c r="D704" i="16"/>
  <c r="C704" i="16"/>
  <c r="I703" i="16"/>
  <c r="H703" i="16"/>
  <c r="F703" i="16"/>
  <c r="D703" i="16"/>
  <c r="C703" i="16"/>
  <c r="I702" i="16"/>
  <c r="H702" i="16"/>
  <c r="F702" i="16"/>
  <c r="D702" i="16"/>
  <c r="C702" i="16"/>
  <c r="I701" i="16"/>
  <c r="H701" i="16"/>
  <c r="F701" i="16"/>
  <c r="D701" i="16"/>
  <c r="C701" i="16"/>
  <c r="I700" i="16"/>
  <c r="H700" i="16"/>
  <c r="F700" i="16"/>
  <c r="D700" i="16"/>
  <c r="C700" i="16"/>
  <c r="I699" i="16"/>
  <c r="H699" i="16"/>
  <c r="F699" i="16"/>
  <c r="D699" i="16"/>
  <c r="C699" i="16"/>
  <c r="I698" i="16"/>
  <c r="H698" i="16"/>
  <c r="F698" i="16"/>
  <c r="D698" i="16"/>
  <c r="C698" i="16"/>
  <c r="I697" i="16"/>
  <c r="H697" i="16"/>
  <c r="F697" i="16"/>
  <c r="D697" i="16"/>
  <c r="C697" i="16"/>
  <c r="I696" i="16"/>
  <c r="H696" i="16"/>
  <c r="F696" i="16"/>
  <c r="D696" i="16"/>
  <c r="C696" i="16"/>
  <c r="I695" i="16"/>
  <c r="H695" i="16"/>
  <c r="F695" i="16"/>
  <c r="D695" i="16"/>
  <c r="C695" i="16"/>
  <c r="I694" i="16"/>
  <c r="H694" i="16"/>
  <c r="F694" i="16"/>
  <c r="D694" i="16"/>
  <c r="C694" i="16"/>
  <c r="I693" i="16"/>
  <c r="H693" i="16"/>
  <c r="F693" i="16"/>
  <c r="D693" i="16"/>
  <c r="C693" i="16"/>
  <c r="I692" i="16"/>
  <c r="H692" i="16"/>
  <c r="F692" i="16"/>
  <c r="D692" i="16"/>
  <c r="C692" i="16"/>
  <c r="I691" i="16"/>
  <c r="H691" i="16"/>
  <c r="F691" i="16"/>
  <c r="D691" i="16"/>
  <c r="C691" i="16"/>
  <c r="I690" i="16"/>
  <c r="H690" i="16"/>
  <c r="F690" i="16"/>
  <c r="D690" i="16"/>
  <c r="C690" i="16"/>
  <c r="I689" i="16"/>
  <c r="H689" i="16"/>
  <c r="F689" i="16"/>
  <c r="D689" i="16"/>
  <c r="C689" i="16"/>
  <c r="I688" i="16"/>
  <c r="H688" i="16"/>
  <c r="F688" i="16"/>
  <c r="D688" i="16"/>
  <c r="C688" i="16"/>
  <c r="I687" i="16"/>
  <c r="H687" i="16"/>
  <c r="F687" i="16"/>
  <c r="D687" i="16"/>
  <c r="C687" i="16"/>
  <c r="I686" i="16"/>
  <c r="H686" i="16"/>
  <c r="F686" i="16"/>
  <c r="D686" i="16"/>
  <c r="C686" i="16"/>
  <c r="I685" i="16"/>
  <c r="H685" i="16"/>
  <c r="F685" i="16"/>
  <c r="D685" i="16"/>
  <c r="C685" i="16"/>
  <c r="I684" i="16"/>
  <c r="H684" i="16"/>
  <c r="F684" i="16"/>
  <c r="D684" i="16"/>
  <c r="C684" i="16"/>
  <c r="I683" i="16"/>
  <c r="H683" i="16"/>
  <c r="F683" i="16"/>
  <c r="D683" i="16"/>
  <c r="C683" i="16"/>
  <c r="I682" i="16"/>
  <c r="H682" i="16"/>
  <c r="F682" i="16"/>
  <c r="D682" i="16"/>
  <c r="C682" i="16"/>
  <c r="I681" i="16"/>
  <c r="H681" i="16"/>
  <c r="F681" i="16"/>
  <c r="D681" i="16"/>
  <c r="C681" i="16"/>
  <c r="I680" i="16"/>
  <c r="H680" i="16"/>
  <c r="F680" i="16"/>
  <c r="D680" i="16"/>
  <c r="C680" i="16"/>
  <c r="I679" i="16"/>
  <c r="H679" i="16"/>
  <c r="F679" i="16"/>
  <c r="D679" i="16"/>
  <c r="C679" i="16"/>
  <c r="I678" i="16"/>
  <c r="H678" i="16"/>
  <c r="F678" i="16"/>
  <c r="D678" i="16"/>
  <c r="C678" i="16"/>
  <c r="I677" i="16"/>
  <c r="H677" i="16"/>
  <c r="F677" i="16"/>
  <c r="D677" i="16"/>
  <c r="C677" i="16"/>
  <c r="I676" i="16"/>
  <c r="H676" i="16"/>
  <c r="F676" i="16"/>
  <c r="D676" i="16"/>
  <c r="C676" i="16"/>
  <c r="I675" i="16"/>
  <c r="H675" i="16"/>
  <c r="F675" i="16"/>
  <c r="D675" i="16"/>
  <c r="C675" i="16"/>
  <c r="I674" i="16"/>
  <c r="H674" i="16"/>
  <c r="F674" i="16"/>
  <c r="D674" i="16"/>
  <c r="C674" i="16"/>
  <c r="I673" i="16"/>
  <c r="H673" i="16"/>
  <c r="F673" i="16"/>
  <c r="D673" i="16"/>
  <c r="C673" i="16"/>
  <c r="I672" i="16"/>
  <c r="H672" i="16"/>
  <c r="F672" i="16"/>
  <c r="D672" i="16"/>
  <c r="C672" i="16"/>
  <c r="I671" i="16"/>
  <c r="H671" i="16"/>
  <c r="F671" i="16"/>
  <c r="D671" i="16"/>
  <c r="C671" i="16"/>
  <c r="I670" i="16"/>
  <c r="H670" i="16"/>
  <c r="F670" i="16"/>
  <c r="D670" i="16"/>
  <c r="C670" i="16"/>
  <c r="I669" i="16"/>
  <c r="H669" i="16"/>
  <c r="F669" i="16"/>
  <c r="D669" i="16"/>
  <c r="C669" i="16"/>
  <c r="I668" i="16"/>
  <c r="H668" i="16"/>
  <c r="F668" i="16"/>
  <c r="D668" i="16"/>
  <c r="C668" i="16"/>
  <c r="I667" i="16"/>
  <c r="H667" i="16"/>
  <c r="F667" i="16"/>
  <c r="D667" i="16"/>
  <c r="C667" i="16"/>
  <c r="I666" i="16"/>
  <c r="H666" i="16"/>
  <c r="F666" i="16"/>
  <c r="D666" i="16"/>
  <c r="C666" i="16"/>
  <c r="I665" i="16"/>
  <c r="H665" i="16"/>
  <c r="F665" i="16"/>
  <c r="D665" i="16"/>
  <c r="C665" i="16"/>
  <c r="I664" i="16"/>
  <c r="H664" i="16"/>
  <c r="F664" i="16"/>
  <c r="D664" i="16"/>
  <c r="C664" i="16"/>
  <c r="I663" i="16"/>
  <c r="H663" i="16"/>
  <c r="F663" i="16"/>
  <c r="D663" i="16"/>
  <c r="C663" i="16"/>
  <c r="I662" i="16"/>
  <c r="H662" i="16"/>
  <c r="F662" i="16"/>
  <c r="D662" i="16"/>
  <c r="C662" i="16"/>
  <c r="I661" i="16"/>
  <c r="H661" i="16"/>
  <c r="F661" i="16"/>
  <c r="D661" i="16"/>
  <c r="C661" i="16"/>
  <c r="I660" i="16"/>
  <c r="H660" i="16"/>
  <c r="F660" i="16"/>
  <c r="D660" i="16"/>
  <c r="C660" i="16"/>
  <c r="I659" i="16"/>
  <c r="H659" i="16"/>
  <c r="F659" i="16"/>
  <c r="D659" i="16"/>
  <c r="C659" i="16"/>
  <c r="I658" i="16"/>
  <c r="H658" i="16"/>
  <c r="F658" i="16"/>
  <c r="D658" i="16"/>
  <c r="C658" i="16"/>
  <c r="I657" i="16"/>
  <c r="H657" i="16"/>
  <c r="F657" i="16"/>
  <c r="D657" i="16"/>
  <c r="C657" i="16"/>
  <c r="I656" i="16"/>
  <c r="H656" i="16"/>
  <c r="F656" i="16"/>
  <c r="D656" i="16"/>
  <c r="C656" i="16"/>
  <c r="I655" i="16"/>
  <c r="H655" i="16"/>
  <c r="F655" i="16"/>
  <c r="D655" i="16"/>
  <c r="C655" i="16"/>
  <c r="I654" i="16"/>
  <c r="H654" i="16"/>
  <c r="F654" i="16"/>
  <c r="D654" i="16"/>
  <c r="C654" i="16"/>
  <c r="I653" i="16"/>
  <c r="H653" i="16"/>
  <c r="F653" i="16"/>
  <c r="D653" i="16"/>
  <c r="C653" i="16"/>
  <c r="I652" i="16"/>
  <c r="H652" i="16"/>
  <c r="F652" i="16"/>
  <c r="D652" i="16"/>
  <c r="C652" i="16"/>
  <c r="I651" i="16"/>
  <c r="H651" i="16"/>
  <c r="F651" i="16"/>
  <c r="D651" i="16"/>
  <c r="C651" i="16"/>
  <c r="I650" i="16"/>
  <c r="H650" i="16"/>
  <c r="F650" i="16"/>
  <c r="D650" i="16"/>
  <c r="C650" i="16"/>
  <c r="I649" i="16"/>
  <c r="H649" i="16"/>
  <c r="F649" i="16"/>
  <c r="D649" i="16"/>
  <c r="C649" i="16"/>
  <c r="I648" i="16"/>
  <c r="H648" i="16"/>
  <c r="F648" i="16"/>
  <c r="D648" i="16"/>
  <c r="C648" i="16"/>
  <c r="I647" i="16"/>
  <c r="H647" i="16"/>
  <c r="F647" i="16"/>
  <c r="D647" i="16"/>
  <c r="C647" i="16"/>
  <c r="I646" i="16"/>
  <c r="H646" i="16"/>
  <c r="F646" i="16"/>
  <c r="D646" i="16"/>
  <c r="C646" i="16"/>
  <c r="I645" i="16"/>
  <c r="H645" i="16"/>
  <c r="F645" i="16"/>
  <c r="D645" i="16"/>
  <c r="C645" i="16"/>
  <c r="I644" i="16"/>
  <c r="H644" i="16"/>
  <c r="F644" i="16"/>
  <c r="D644" i="16"/>
  <c r="C644" i="16"/>
  <c r="I643" i="16"/>
  <c r="H643" i="16"/>
  <c r="F643" i="16"/>
  <c r="D643" i="16"/>
  <c r="C643" i="16"/>
  <c r="I642" i="16"/>
  <c r="H642" i="16"/>
  <c r="F642" i="16"/>
  <c r="D642" i="16"/>
  <c r="C642" i="16"/>
  <c r="I641" i="16"/>
  <c r="H641" i="16"/>
  <c r="F641" i="16"/>
  <c r="D641" i="16"/>
  <c r="C641" i="16"/>
  <c r="I640" i="16"/>
  <c r="H640" i="16"/>
  <c r="F640" i="16"/>
  <c r="D640" i="16"/>
  <c r="C640" i="16"/>
  <c r="I639" i="16"/>
  <c r="H639" i="16"/>
  <c r="F639" i="16"/>
  <c r="D639" i="16"/>
  <c r="C639" i="16"/>
  <c r="I638" i="16"/>
  <c r="H638" i="16"/>
  <c r="F638" i="16"/>
  <c r="D638" i="16"/>
  <c r="C638" i="16"/>
  <c r="I637" i="16"/>
  <c r="H637" i="16"/>
  <c r="F637" i="16"/>
  <c r="D637" i="16"/>
  <c r="C637" i="16"/>
  <c r="I636" i="16"/>
  <c r="H636" i="16"/>
  <c r="F636" i="16"/>
  <c r="D636" i="16"/>
  <c r="C636" i="16"/>
  <c r="I635" i="16"/>
  <c r="H635" i="16"/>
  <c r="F635" i="16"/>
  <c r="D635" i="16"/>
  <c r="C635" i="16"/>
  <c r="I634" i="16"/>
  <c r="H634" i="16"/>
  <c r="F634" i="16"/>
  <c r="D634" i="16"/>
  <c r="C634" i="16"/>
  <c r="I633" i="16"/>
  <c r="H633" i="16"/>
  <c r="F633" i="16"/>
  <c r="D633" i="16"/>
  <c r="C633" i="16"/>
  <c r="I632" i="16"/>
  <c r="H632" i="16"/>
  <c r="F632" i="16"/>
  <c r="D632" i="16"/>
  <c r="C632" i="16"/>
  <c r="I631" i="16"/>
  <c r="H631" i="16"/>
  <c r="F631" i="16"/>
  <c r="D631" i="16"/>
  <c r="C631" i="16"/>
  <c r="I630" i="16"/>
  <c r="H630" i="16"/>
  <c r="F630" i="16"/>
  <c r="D630" i="16"/>
  <c r="C630" i="16"/>
  <c r="I629" i="16"/>
  <c r="H629" i="16"/>
  <c r="F629" i="16"/>
  <c r="D629" i="16"/>
  <c r="C629" i="16"/>
  <c r="I628" i="16"/>
  <c r="H628" i="16"/>
  <c r="F628" i="16"/>
  <c r="D628" i="16"/>
  <c r="C628" i="16"/>
  <c r="I627" i="16"/>
  <c r="H627" i="16"/>
  <c r="F627" i="16"/>
  <c r="D627" i="16"/>
  <c r="C627" i="16"/>
  <c r="I626" i="16"/>
  <c r="H626" i="16"/>
  <c r="F626" i="16"/>
  <c r="D626" i="16"/>
  <c r="C626" i="16"/>
  <c r="I625" i="16"/>
  <c r="H625" i="16"/>
  <c r="F625" i="16"/>
  <c r="D625" i="16"/>
  <c r="C625" i="16"/>
  <c r="I624" i="16"/>
  <c r="H624" i="16"/>
  <c r="F624" i="16"/>
  <c r="D624" i="16"/>
  <c r="C624" i="16"/>
  <c r="I623" i="16"/>
  <c r="H623" i="16"/>
  <c r="F623" i="16"/>
  <c r="D623" i="16"/>
  <c r="C623" i="16"/>
  <c r="I622" i="16"/>
  <c r="H622" i="16"/>
  <c r="F622" i="16"/>
  <c r="D622" i="16"/>
  <c r="C622" i="16"/>
  <c r="I621" i="16"/>
  <c r="H621" i="16"/>
  <c r="F621" i="16"/>
  <c r="D621" i="16"/>
  <c r="C621" i="16"/>
  <c r="I620" i="16"/>
  <c r="H620" i="16"/>
  <c r="F620" i="16"/>
  <c r="D620" i="16"/>
  <c r="C620" i="16"/>
  <c r="I619" i="16"/>
  <c r="H619" i="16"/>
  <c r="F619" i="16"/>
  <c r="D619" i="16"/>
  <c r="C619" i="16"/>
  <c r="I618" i="16"/>
  <c r="H618" i="16"/>
  <c r="F618" i="16"/>
  <c r="D618" i="16"/>
  <c r="C618" i="16"/>
  <c r="I617" i="16"/>
  <c r="H617" i="16"/>
  <c r="F617" i="16"/>
  <c r="D617" i="16"/>
  <c r="C617" i="16"/>
  <c r="I616" i="16"/>
  <c r="H616" i="16"/>
  <c r="F616" i="16"/>
  <c r="D616" i="16"/>
  <c r="C616" i="16"/>
  <c r="I615" i="16"/>
  <c r="H615" i="16"/>
  <c r="F615" i="16"/>
  <c r="D615" i="16"/>
  <c r="C615" i="16"/>
  <c r="I614" i="16"/>
  <c r="H614" i="16"/>
  <c r="F614" i="16"/>
  <c r="D614" i="16"/>
  <c r="C614" i="16"/>
  <c r="I613" i="16"/>
  <c r="H613" i="16"/>
  <c r="F613" i="16"/>
  <c r="D613" i="16"/>
  <c r="C613" i="16"/>
  <c r="I612" i="16"/>
  <c r="H612" i="16"/>
  <c r="F612" i="16"/>
  <c r="D612" i="16"/>
  <c r="C612" i="16"/>
  <c r="I611" i="16"/>
  <c r="H611" i="16"/>
  <c r="F611" i="16"/>
  <c r="D611" i="16"/>
  <c r="C611" i="16"/>
  <c r="I610" i="16"/>
  <c r="H610" i="16"/>
  <c r="F610" i="16"/>
  <c r="D610" i="16"/>
  <c r="C610" i="16"/>
  <c r="I609" i="16"/>
  <c r="H609" i="16"/>
  <c r="F609" i="16"/>
  <c r="D609" i="16"/>
  <c r="C609" i="16"/>
  <c r="I608" i="16"/>
  <c r="H608" i="16"/>
  <c r="F608" i="16"/>
  <c r="D608" i="16"/>
  <c r="C608" i="16"/>
  <c r="I607" i="16"/>
  <c r="H607" i="16"/>
  <c r="F607" i="16"/>
  <c r="D607" i="16"/>
  <c r="C607" i="16"/>
  <c r="I606" i="16"/>
  <c r="H606" i="16"/>
  <c r="F606" i="16"/>
  <c r="D606" i="16"/>
  <c r="C606" i="16"/>
  <c r="I605" i="16"/>
  <c r="H605" i="16"/>
  <c r="F605" i="16"/>
  <c r="D605" i="16"/>
  <c r="C605" i="16"/>
  <c r="I604" i="16"/>
  <c r="H604" i="16"/>
  <c r="F604" i="16"/>
  <c r="D604" i="16"/>
  <c r="C604" i="16"/>
  <c r="I603" i="16"/>
  <c r="H603" i="16"/>
  <c r="F603" i="16"/>
  <c r="D603" i="16"/>
  <c r="C603" i="16"/>
  <c r="I602" i="16"/>
  <c r="H602" i="16"/>
  <c r="F602" i="16"/>
  <c r="D602" i="16"/>
  <c r="C602" i="16"/>
  <c r="I601" i="16"/>
  <c r="H601" i="16"/>
  <c r="F601" i="16"/>
  <c r="D601" i="16"/>
  <c r="C601" i="16"/>
  <c r="I600" i="16"/>
  <c r="H600" i="16"/>
  <c r="F600" i="16"/>
  <c r="D600" i="16"/>
  <c r="C600" i="16"/>
  <c r="I599" i="16"/>
  <c r="H599" i="16"/>
  <c r="F599" i="16"/>
  <c r="D599" i="16"/>
  <c r="C599" i="16"/>
  <c r="I598" i="16"/>
  <c r="H598" i="16"/>
  <c r="F598" i="16"/>
  <c r="D598" i="16"/>
  <c r="C598" i="16"/>
  <c r="I597" i="16"/>
  <c r="H597" i="16"/>
  <c r="F597" i="16"/>
  <c r="D597" i="16"/>
  <c r="C597" i="16"/>
  <c r="I596" i="16"/>
  <c r="H596" i="16"/>
  <c r="F596" i="16"/>
  <c r="D596" i="16"/>
  <c r="C596" i="16"/>
  <c r="I595" i="16"/>
  <c r="H595" i="16"/>
  <c r="F595" i="16"/>
  <c r="D595" i="16"/>
  <c r="C595" i="16"/>
  <c r="I594" i="16"/>
  <c r="H594" i="16"/>
  <c r="F594" i="16"/>
  <c r="D594" i="16"/>
  <c r="C594" i="16"/>
  <c r="I593" i="16"/>
  <c r="H593" i="16"/>
  <c r="F593" i="16"/>
  <c r="D593" i="16"/>
  <c r="C593" i="16"/>
  <c r="I592" i="16"/>
  <c r="H592" i="16"/>
  <c r="F592" i="16"/>
  <c r="D592" i="16"/>
  <c r="C592" i="16"/>
  <c r="I591" i="16"/>
  <c r="H591" i="16"/>
  <c r="F591" i="16"/>
  <c r="D591" i="16"/>
  <c r="C591" i="16"/>
  <c r="I590" i="16"/>
  <c r="H590" i="16"/>
  <c r="F590" i="16"/>
  <c r="D590" i="16"/>
  <c r="C590" i="16"/>
  <c r="I589" i="16"/>
  <c r="H589" i="16"/>
  <c r="F589" i="16"/>
  <c r="D589" i="16"/>
  <c r="C589" i="16"/>
  <c r="I588" i="16"/>
  <c r="H588" i="16"/>
  <c r="F588" i="16"/>
  <c r="D588" i="16"/>
  <c r="C588" i="16"/>
  <c r="I587" i="16"/>
  <c r="H587" i="16"/>
  <c r="F587" i="16"/>
  <c r="D587" i="16"/>
  <c r="C587" i="16"/>
  <c r="I586" i="16"/>
  <c r="H586" i="16"/>
  <c r="F586" i="16"/>
  <c r="D586" i="16"/>
  <c r="C586" i="16"/>
  <c r="I585" i="16"/>
  <c r="H585" i="16"/>
  <c r="F585" i="16"/>
  <c r="D585" i="16"/>
  <c r="C585" i="16"/>
  <c r="I584" i="16"/>
  <c r="H584" i="16"/>
  <c r="F584" i="16"/>
  <c r="D584" i="16"/>
  <c r="C584" i="16"/>
  <c r="I583" i="16"/>
  <c r="H583" i="16"/>
  <c r="F583" i="16"/>
  <c r="D583" i="16"/>
  <c r="C583" i="16"/>
  <c r="I582" i="16"/>
  <c r="H582" i="16"/>
  <c r="F582" i="16"/>
  <c r="D582" i="16"/>
  <c r="C582" i="16"/>
  <c r="I581" i="16"/>
  <c r="H581" i="16"/>
  <c r="F581" i="16"/>
  <c r="D581" i="16"/>
  <c r="C581" i="16"/>
  <c r="I580" i="16"/>
  <c r="H580" i="16"/>
  <c r="F580" i="16"/>
  <c r="D580" i="16"/>
  <c r="C580" i="16"/>
  <c r="I579" i="16"/>
  <c r="H579" i="16"/>
  <c r="F579" i="16"/>
  <c r="D579" i="16"/>
  <c r="C579" i="16"/>
  <c r="I578" i="16"/>
  <c r="H578" i="16"/>
  <c r="F578" i="16"/>
  <c r="D578" i="16"/>
  <c r="C578" i="16"/>
  <c r="I577" i="16"/>
  <c r="H577" i="16"/>
  <c r="F577" i="16"/>
  <c r="D577" i="16"/>
  <c r="C577" i="16"/>
  <c r="I576" i="16"/>
  <c r="H576" i="16"/>
  <c r="F576" i="16"/>
  <c r="D576" i="16"/>
  <c r="C576" i="16"/>
  <c r="I575" i="16"/>
  <c r="H575" i="16"/>
  <c r="F575" i="16"/>
  <c r="D575" i="16"/>
  <c r="C575" i="16"/>
  <c r="I574" i="16"/>
  <c r="H574" i="16"/>
  <c r="F574" i="16"/>
  <c r="D574" i="16"/>
  <c r="C574" i="16"/>
  <c r="I573" i="16"/>
  <c r="H573" i="16"/>
  <c r="F573" i="16"/>
  <c r="D573" i="16"/>
  <c r="C573" i="16"/>
  <c r="I572" i="16"/>
  <c r="H572" i="16"/>
  <c r="F572" i="16"/>
  <c r="D572" i="16"/>
  <c r="C572" i="16"/>
  <c r="I571" i="16"/>
  <c r="H571" i="16"/>
  <c r="F571" i="16"/>
  <c r="D571" i="16"/>
  <c r="C571" i="16"/>
  <c r="I570" i="16"/>
  <c r="H570" i="16"/>
  <c r="F570" i="16"/>
  <c r="D570" i="16"/>
  <c r="C570" i="16"/>
  <c r="I569" i="16"/>
  <c r="H569" i="16"/>
  <c r="F569" i="16"/>
  <c r="D569" i="16"/>
  <c r="C569" i="16"/>
  <c r="I568" i="16"/>
  <c r="H568" i="16"/>
  <c r="F568" i="16"/>
  <c r="D568" i="16"/>
  <c r="C568" i="16"/>
  <c r="I567" i="16"/>
  <c r="H567" i="16"/>
  <c r="F567" i="16"/>
  <c r="D567" i="16"/>
  <c r="C567" i="16"/>
  <c r="I566" i="16"/>
  <c r="H566" i="16"/>
  <c r="F566" i="16"/>
  <c r="D566" i="16"/>
  <c r="C566" i="16"/>
  <c r="I565" i="16"/>
  <c r="H565" i="16"/>
  <c r="F565" i="16"/>
  <c r="D565" i="16"/>
  <c r="C565" i="16"/>
  <c r="I564" i="16"/>
  <c r="H564" i="16"/>
  <c r="F564" i="16"/>
  <c r="D564" i="16"/>
  <c r="C564" i="16"/>
  <c r="I563" i="16"/>
  <c r="H563" i="16"/>
  <c r="F563" i="16"/>
  <c r="D563" i="16"/>
  <c r="C563" i="16"/>
  <c r="I562" i="16"/>
  <c r="H562" i="16"/>
  <c r="F562" i="16"/>
  <c r="D562" i="16"/>
  <c r="C562" i="16"/>
  <c r="I561" i="16"/>
  <c r="H561" i="16"/>
  <c r="F561" i="16"/>
  <c r="D561" i="16"/>
  <c r="C561" i="16"/>
  <c r="I560" i="16"/>
  <c r="H560" i="16"/>
  <c r="F560" i="16"/>
  <c r="D560" i="16"/>
  <c r="C560" i="16"/>
  <c r="I559" i="16"/>
  <c r="H559" i="16"/>
  <c r="F559" i="16"/>
  <c r="D559" i="16"/>
  <c r="C559" i="16"/>
  <c r="I558" i="16"/>
  <c r="H558" i="16"/>
  <c r="F558" i="16"/>
  <c r="D558" i="16"/>
  <c r="C558" i="16"/>
  <c r="I557" i="16"/>
  <c r="H557" i="16"/>
  <c r="F557" i="16"/>
  <c r="D557" i="16"/>
  <c r="C557" i="16"/>
  <c r="I556" i="16"/>
  <c r="H556" i="16"/>
  <c r="F556" i="16"/>
  <c r="D556" i="16"/>
  <c r="C556" i="16"/>
  <c r="I555" i="16"/>
  <c r="H555" i="16"/>
  <c r="F555" i="16"/>
  <c r="D555" i="16"/>
  <c r="C555" i="16"/>
  <c r="I554" i="16"/>
  <c r="H554" i="16"/>
  <c r="F554" i="16"/>
  <c r="D554" i="16"/>
  <c r="C554" i="16"/>
  <c r="I553" i="16"/>
  <c r="H553" i="16"/>
  <c r="F553" i="16"/>
  <c r="D553" i="16"/>
  <c r="C553" i="16"/>
  <c r="I552" i="16"/>
  <c r="H552" i="16"/>
  <c r="F552" i="16"/>
  <c r="D552" i="16"/>
  <c r="C552" i="16"/>
  <c r="I551" i="16"/>
  <c r="H551" i="16"/>
  <c r="F551" i="16"/>
  <c r="D551" i="16"/>
  <c r="C551" i="16"/>
  <c r="I550" i="16"/>
  <c r="H550" i="16"/>
  <c r="F550" i="16"/>
  <c r="D550" i="16"/>
  <c r="C550" i="16"/>
  <c r="I549" i="16"/>
  <c r="H549" i="16"/>
  <c r="F549" i="16"/>
  <c r="D549" i="16"/>
  <c r="C549" i="16"/>
  <c r="I548" i="16"/>
  <c r="H548" i="16"/>
  <c r="F548" i="16"/>
  <c r="D548" i="16"/>
  <c r="C548" i="16"/>
  <c r="I547" i="16"/>
  <c r="H547" i="16"/>
  <c r="F547" i="16"/>
  <c r="D547" i="16"/>
  <c r="C547" i="16"/>
  <c r="I546" i="16"/>
  <c r="H546" i="16"/>
  <c r="F546" i="16"/>
  <c r="D546" i="16"/>
  <c r="C546" i="16"/>
  <c r="I545" i="16"/>
  <c r="H545" i="16"/>
  <c r="F545" i="16"/>
  <c r="D545" i="16"/>
  <c r="C545" i="16"/>
  <c r="I544" i="16"/>
  <c r="H544" i="16"/>
  <c r="F544" i="16"/>
  <c r="D544" i="16"/>
  <c r="C544" i="16"/>
  <c r="I543" i="16"/>
  <c r="H543" i="16"/>
  <c r="F543" i="16"/>
  <c r="D543" i="16"/>
  <c r="C543" i="16"/>
  <c r="I542" i="16"/>
  <c r="H542" i="16"/>
  <c r="F542" i="16"/>
  <c r="D542" i="16"/>
  <c r="C542" i="16"/>
  <c r="I541" i="16"/>
  <c r="H541" i="16"/>
  <c r="F541" i="16"/>
  <c r="D541" i="16"/>
  <c r="C541" i="16"/>
  <c r="I540" i="16"/>
  <c r="H540" i="16"/>
  <c r="F540" i="16"/>
  <c r="D540" i="16"/>
  <c r="C540" i="16"/>
  <c r="I539" i="16"/>
  <c r="H539" i="16"/>
  <c r="F539" i="16"/>
  <c r="D539" i="16"/>
  <c r="C539" i="16"/>
  <c r="I538" i="16"/>
  <c r="H538" i="16"/>
  <c r="F538" i="16"/>
  <c r="D538" i="16"/>
  <c r="C538" i="16"/>
  <c r="I537" i="16"/>
  <c r="H537" i="16"/>
  <c r="F537" i="16"/>
  <c r="D537" i="16"/>
  <c r="C537" i="16"/>
  <c r="I536" i="16"/>
  <c r="H536" i="16"/>
  <c r="F536" i="16"/>
  <c r="D536" i="16"/>
  <c r="C536" i="16"/>
  <c r="I535" i="16"/>
  <c r="H535" i="16"/>
  <c r="F535" i="16"/>
  <c r="D535" i="16"/>
  <c r="C535" i="16"/>
  <c r="I534" i="16"/>
  <c r="H534" i="16"/>
  <c r="F534" i="16"/>
  <c r="D534" i="16"/>
  <c r="C534" i="16"/>
  <c r="I533" i="16"/>
  <c r="H533" i="16"/>
  <c r="F533" i="16"/>
  <c r="D533" i="16"/>
  <c r="C533" i="16"/>
  <c r="I532" i="16"/>
  <c r="H532" i="16"/>
  <c r="F532" i="16"/>
  <c r="D532" i="16"/>
  <c r="C532" i="16"/>
  <c r="I531" i="16"/>
  <c r="H531" i="16"/>
  <c r="F531" i="16"/>
  <c r="D531" i="16"/>
  <c r="C531" i="16"/>
  <c r="I530" i="16"/>
  <c r="H530" i="16"/>
  <c r="F530" i="16"/>
  <c r="D530" i="16"/>
  <c r="C530" i="16"/>
  <c r="I529" i="16"/>
  <c r="H529" i="16"/>
  <c r="F529" i="16"/>
  <c r="D529" i="16"/>
  <c r="C529" i="16"/>
  <c r="I528" i="16"/>
  <c r="H528" i="16"/>
  <c r="F528" i="16"/>
  <c r="D528" i="16"/>
  <c r="C528" i="16"/>
  <c r="I527" i="16"/>
  <c r="H527" i="16"/>
  <c r="F527" i="16"/>
  <c r="D527" i="16"/>
  <c r="C527" i="16"/>
  <c r="I526" i="16"/>
  <c r="H526" i="16"/>
  <c r="F526" i="16"/>
  <c r="D526" i="16"/>
  <c r="C526" i="16"/>
  <c r="I525" i="16"/>
  <c r="H525" i="16"/>
  <c r="F525" i="16"/>
  <c r="D525" i="16"/>
  <c r="C525" i="16"/>
  <c r="I524" i="16"/>
  <c r="H524" i="16"/>
  <c r="F524" i="16"/>
  <c r="D524" i="16"/>
  <c r="C524" i="16"/>
  <c r="I523" i="16"/>
  <c r="H523" i="16"/>
  <c r="F523" i="16"/>
  <c r="D523" i="16"/>
  <c r="C523" i="16"/>
  <c r="I522" i="16"/>
  <c r="H522" i="16"/>
  <c r="F522" i="16"/>
  <c r="D522" i="16"/>
  <c r="C522" i="16"/>
  <c r="I521" i="16"/>
  <c r="H521" i="16"/>
  <c r="F521" i="16"/>
  <c r="D521" i="16"/>
  <c r="C521" i="16"/>
  <c r="I520" i="16"/>
  <c r="H520" i="16"/>
  <c r="F520" i="16"/>
  <c r="D520" i="16"/>
  <c r="C520" i="16"/>
  <c r="I519" i="16"/>
  <c r="H519" i="16"/>
  <c r="F519" i="16"/>
  <c r="D519" i="16"/>
  <c r="C519" i="16"/>
  <c r="I518" i="16"/>
  <c r="H518" i="16"/>
  <c r="F518" i="16"/>
  <c r="D518" i="16"/>
  <c r="C518" i="16"/>
  <c r="I517" i="16"/>
  <c r="H517" i="16"/>
  <c r="F517" i="16"/>
  <c r="D517" i="16"/>
  <c r="C517" i="16"/>
  <c r="I516" i="16"/>
  <c r="H516" i="16"/>
  <c r="F516" i="16"/>
  <c r="D516" i="16"/>
  <c r="C516" i="16"/>
  <c r="I515" i="16"/>
  <c r="H515" i="16"/>
  <c r="F515" i="16"/>
  <c r="D515" i="16"/>
  <c r="C515" i="16"/>
  <c r="I514" i="16"/>
  <c r="H514" i="16"/>
  <c r="F514" i="16"/>
  <c r="D514" i="16"/>
  <c r="C514" i="16"/>
  <c r="I513" i="16"/>
  <c r="H513" i="16"/>
  <c r="F513" i="16"/>
  <c r="D513" i="16"/>
  <c r="C513" i="16"/>
  <c r="I512" i="16"/>
  <c r="H512" i="16"/>
  <c r="F512" i="16"/>
  <c r="D512" i="16"/>
  <c r="C512" i="16"/>
  <c r="I511" i="16"/>
  <c r="H511" i="16"/>
  <c r="F511" i="16"/>
  <c r="D511" i="16"/>
  <c r="C511" i="16"/>
  <c r="I510" i="16"/>
  <c r="H510" i="16"/>
  <c r="F510" i="16"/>
  <c r="D510" i="16"/>
  <c r="C510" i="16"/>
  <c r="I509" i="16"/>
  <c r="H509" i="16"/>
  <c r="F509" i="16"/>
  <c r="D509" i="16"/>
  <c r="C509" i="16"/>
  <c r="I508" i="16"/>
  <c r="H508" i="16"/>
  <c r="F508" i="16"/>
  <c r="D508" i="16"/>
  <c r="C508" i="16"/>
  <c r="I507" i="16"/>
  <c r="H507" i="16"/>
  <c r="F507" i="16"/>
  <c r="D507" i="16"/>
  <c r="C507" i="16"/>
  <c r="I506" i="16"/>
  <c r="H506" i="16"/>
  <c r="F506" i="16"/>
  <c r="D506" i="16"/>
  <c r="C506" i="16"/>
  <c r="I505" i="16"/>
  <c r="H505" i="16"/>
  <c r="F505" i="16"/>
  <c r="D505" i="16"/>
  <c r="C505" i="16"/>
  <c r="I504" i="16"/>
  <c r="H504" i="16"/>
  <c r="F504" i="16"/>
  <c r="D504" i="16"/>
  <c r="C504" i="16"/>
  <c r="I503" i="16"/>
  <c r="H503" i="16"/>
  <c r="F503" i="16"/>
  <c r="D503" i="16"/>
  <c r="C503" i="16"/>
  <c r="I502" i="16"/>
  <c r="H502" i="16"/>
  <c r="F502" i="16"/>
  <c r="D502" i="16"/>
  <c r="C502" i="16"/>
  <c r="I501" i="16"/>
  <c r="H501" i="16"/>
  <c r="F501" i="16"/>
  <c r="D501" i="16"/>
  <c r="C501" i="16"/>
  <c r="I500" i="16"/>
  <c r="H500" i="16"/>
  <c r="F500" i="16"/>
  <c r="D500" i="16"/>
  <c r="C500" i="16"/>
  <c r="I499" i="16"/>
  <c r="H499" i="16"/>
  <c r="F499" i="16"/>
  <c r="D499" i="16"/>
  <c r="C499" i="16"/>
  <c r="I498" i="16"/>
  <c r="H498" i="16"/>
  <c r="F498" i="16"/>
  <c r="D498" i="16"/>
  <c r="C498" i="16"/>
  <c r="I497" i="16"/>
  <c r="H497" i="16"/>
  <c r="F497" i="16"/>
  <c r="D497" i="16"/>
  <c r="C497" i="16"/>
  <c r="I496" i="16"/>
  <c r="H496" i="16"/>
  <c r="F496" i="16"/>
  <c r="D496" i="16"/>
  <c r="C496" i="16"/>
  <c r="I495" i="16"/>
  <c r="H495" i="16"/>
  <c r="F495" i="16"/>
  <c r="D495" i="16"/>
  <c r="C495" i="16"/>
  <c r="I494" i="16"/>
  <c r="H494" i="16"/>
  <c r="F494" i="16"/>
  <c r="D494" i="16"/>
  <c r="C494" i="16"/>
  <c r="I493" i="16"/>
  <c r="H493" i="16"/>
  <c r="F493" i="16"/>
  <c r="D493" i="16"/>
  <c r="C493" i="16"/>
  <c r="I492" i="16"/>
  <c r="H492" i="16"/>
  <c r="F492" i="16"/>
  <c r="D492" i="16"/>
  <c r="C492" i="16"/>
  <c r="I491" i="16"/>
  <c r="H491" i="16"/>
  <c r="F491" i="16"/>
  <c r="D491" i="16"/>
  <c r="C491" i="16"/>
  <c r="I490" i="16"/>
  <c r="H490" i="16"/>
  <c r="F490" i="16"/>
  <c r="D490" i="16"/>
  <c r="C490" i="16"/>
  <c r="I489" i="16"/>
  <c r="H489" i="16"/>
  <c r="F489" i="16"/>
  <c r="D489" i="16"/>
  <c r="C489" i="16"/>
  <c r="I488" i="16"/>
  <c r="H488" i="16"/>
  <c r="F488" i="16"/>
  <c r="D488" i="16"/>
  <c r="C488" i="16"/>
  <c r="I487" i="16"/>
  <c r="H487" i="16"/>
  <c r="F487" i="16"/>
  <c r="D487" i="16"/>
  <c r="C487" i="16"/>
  <c r="I486" i="16"/>
  <c r="H486" i="16"/>
  <c r="F486" i="16"/>
  <c r="D486" i="16"/>
  <c r="C486" i="16"/>
  <c r="I485" i="16"/>
  <c r="H485" i="16"/>
  <c r="F485" i="16"/>
  <c r="D485" i="16"/>
  <c r="C485" i="16"/>
  <c r="I484" i="16"/>
  <c r="H484" i="16"/>
  <c r="F484" i="16"/>
  <c r="D484" i="16"/>
  <c r="C484" i="16"/>
  <c r="I483" i="16"/>
  <c r="H483" i="16"/>
  <c r="F483" i="16"/>
  <c r="D483" i="16"/>
  <c r="C483" i="16"/>
  <c r="I482" i="16"/>
  <c r="H482" i="16"/>
  <c r="F482" i="16"/>
  <c r="D482" i="16"/>
  <c r="C482" i="16"/>
  <c r="I481" i="16"/>
  <c r="H481" i="16"/>
  <c r="F481" i="16"/>
  <c r="D481" i="16"/>
  <c r="C481" i="16"/>
  <c r="I480" i="16"/>
  <c r="H480" i="16"/>
  <c r="F480" i="16"/>
  <c r="D480" i="16"/>
  <c r="C480" i="16"/>
  <c r="I479" i="16"/>
  <c r="H479" i="16"/>
  <c r="F479" i="16"/>
  <c r="D479" i="16"/>
  <c r="C479" i="16"/>
  <c r="I478" i="16"/>
  <c r="H478" i="16"/>
  <c r="F478" i="16"/>
  <c r="D478" i="16"/>
  <c r="C478" i="16"/>
  <c r="I477" i="16"/>
  <c r="H477" i="16"/>
  <c r="F477" i="16"/>
  <c r="D477" i="16"/>
  <c r="C477" i="16"/>
  <c r="I476" i="16"/>
  <c r="H476" i="16"/>
  <c r="F476" i="16"/>
  <c r="D476" i="16"/>
  <c r="C476" i="16"/>
  <c r="I475" i="16"/>
  <c r="H475" i="16"/>
  <c r="F475" i="16"/>
  <c r="D475" i="16"/>
  <c r="C475" i="16"/>
  <c r="I474" i="16"/>
  <c r="H474" i="16"/>
  <c r="F474" i="16"/>
  <c r="D474" i="16"/>
  <c r="C474" i="16"/>
  <c r="I473" i="16"/>
  <c r="H473" i="16"/>
  <c r="F473" i="16"/>
  <c r="D473" i="16"/>
  <c r="C473" i="16"/>
  <c r="I472" i="16"/>
  <c r="H472" i="16"/>
  <c r="F472" i="16"/>
  <c r="D472" i="16"/>
  <c r="C472" i="16"/>
  <c r="I471" i="16"/>
  <c r="H471" i="16"/>
  <c r="F471" i="16"/>
  <c r="D471" i="16"/>
  <c r="C471" i="16"/>
  <c r="I470" i="16"/>
  <c r="H470" i="16"/>
  <c r="F470" i="16"/>
  <c r="D470" i="16"/>
  <c r="C470" i="16"/>
  <c r="I469" i="16"/>
  <c r="H469" i="16"/>
  <c r="F469" i="16"/>
  <c r="D469" i="16"/>
  <c r="C469" i="16"/>
  <c r="I468" i="16"/>
  <c r="H468" i="16"/>
  <c r="F468" i="16"/>
  <c r="D468" i="16"/>
  <c r="C468" i="16"/>
  <c r="I467" i="16"/>
  <c r="H467" i="16"/>
  <c r="F467" i="16"/>
  <c r="D467" i="16"/>
  <c r="C467" i="16"/>
  <c r="I466" i="16"/>
  <c r="H466" i="16"/>
  <c r="F466" i="16"/>
  <c r="D466" i="16"/>
  <c r="C466" i="16"/>
  <c r="I465" i="16"/>
  <c r="H465" i="16"/>
  <c r="F465" i="16"/>
  <c r="D465" i="16"/>
  <c r="C465" i="16"/>
  <c r="I464" i="16"/>
  <c r="H464" i="16"/>
  <c r="F464" i="16"/>
  <c r="D464" i="16"/>
  <c r="C464" i="16"/>
  <c r="I463" i="16"/>
  <c r="H463" i="16"/>
  <c r="F463" i="16"/>
  <c r="D463" i="16"/>
  <c r="C463" i="16"/>
  <c r="I462" i="16"/>
  <c r="H462" i="16"/>
  <c r="F462" i="16"/>
  <c r="D462" i="16"/>
  <c r="C462" i="16"/>
  <c r="I461" i="16"/>
  <c r="H461" i="16"/>
  <c r="F461" i="16"/>
  <c r="D461" i="16"/>
  <c r="C461" i="16"/>
  <c r="I460" i="16"/>
  <c r="H460" i="16"/>
  <c r="F460" i="16"/>
  <c r="D460" i="16"/>
  <c r="C460" i="16"/>
  <c r="I459" i="16"/>
  <c r="H459" i="16"/>
  <c r="F459" i="16"/>
  <c r="D459" i="16"/>
  <c r="C459" i="16"/>
  <c r="I458" i="16"/>
  <c r="H458" i="16"/>
  <c r="F458" i="16"/>
  <c r="D458" i="16"/>
  <c r="C458" i="16"/>
  <c r="I457" i="16"/>
  <c r="H457" i="16"/>
  <c r="F457" i="16"/>
  <c r="D457" i="16"/>
  <c r="C457" i="16"/>
  <c r="I456" i="16"/>
  <c r="H456" i="16"/>
  <c r="F456" i="16"/>
  <c r="D456" i="16"/>
  <c r="C456" i="16"/>
  <c r="I455" i="16"/>
  <c r="H455" i="16"/>
  <c r="F455" i="16"/>
  <c r="D455" i="16"/>
  <c r="C455" i="16"/>
  <c r="I454" i="16"/>
  <c r="H454" i="16"/>
  <c r="F454" i="16"/>
  <c r="D454" i="16"/>
  <c r="C454" i="16"/>
  <c r="I453" i="16"/>
  <c r="H453" i="16"/>
  <c r="F453" i="16"/>
  <c r="D453" i="16"/>
  <c r="C453" i="16"/>
  <c r="I452" i="16"/>
  <c r="H452" i="16"/>
  <c r="F452" i="16"/>
  <c r="D452" i="16"/>
  <c r="C452" i="16"/>
  <c r="I451" i="16"/>
  <c r="H451" i="16"/>
  <c r="F451" i="16"/>
  <c r="D451" i="16"/>
  <c r="C451" i="16"/>
  <c r="I450" i="16"/>
  <c r="H450" i="16"/>
  <c r="F450" i="16"/>
  <c r="D450" i="16"/>
  <c r="C450" i="16"/>
  <c r="I449" i="16"/>
  <c r="H449" i="16"/>
  <c r="F449" i="16"/>
  <c r="D449" i="16"/>
  <c r="C449" i="16"/>
  <c r="I448" i="16"/>
  <c r="H448" i="16"/>
  <c r="F448" i="16"/>
  <c r="D448" i="16"/>
  <c r="C448" i="16"/>
  <c r="I447" i="16"/>
  <c r="H447" i="16"/>
  <c r="F447" i="16"/>
  <c r="D447" i="16"/>
  <c r="C447" i="16"/>
  <c r="I446" i="16"/>
  <c r="H446" i="16"/>
  <c r="F446" i="16"/>
  <c r="D446" i="16"/>
  <c r="C446" i="16"/>
  <c r="I445" i="16"/>
  <c r="H445" i="16"/>
  <c r="F445" i="16"/>
  <c r="D445" i="16"/>
  <c r="C445" i="16"/>
  <c r="I444" i="16"/>
  <c r="H444" i="16"/>
  <c r="F444" i="16"/>
  <c r="D444" i="16"/>
  <c r="C444" i="16"/>
  <c r="I443" i="16"/>
  <c r="H443" i="16"/>
  <c r="F443" i="16"/>
  <c r="D443" i="16"/>
  <c r="C443" i="16"/>
  <c r="I442" i="16"/>
  <c r="H442" i="16"/>
  <c r="F442" i="16"/>
  <c r="D442" i="16"/>
  <c r="C442" i="16"/>
  <c r="I441" i="16"/>
  <c r="H441" i="16"/>
  <c r="F441" i="16"/>
  <c r="D441" i="16"/>
  <c r="C441" i="16"/>
  <c r="I440" i="16"/>
  <c r="H440" i="16"/>
  <c r="F440" i="16"/>
  <c r="D440" i="16"/>
  <c r="C440" i="16"/>
  <c r="I439" i="16"/>
  <c r="H439" i="16"/>
  <c r="F439" i="16"/>
  <c r="D439" i="16"/>
  <c r="C439" i="16"/>
  <c r="I438" i="16"/>
  <c r="H438" i="16"/>
  <c r="F438" i="16"/>
  <c r="D438" i="16"/>
  <c r="C438" i="16"/>
  <c r="I437" i="16"/>
  <c r="H437" i="16"/>
  <c r="F437" i="16"/>
  <c r="D437" i="16"/>
  <c r="C437" i="16"/>
  <c r="I436" i="16"/>
  <c r="H436" i="16"/>
  <c r="F436" i="16"/>
  <c r="D436" i="16"/>
  <c r="C436" i="16"/>
  <c r="I435" i="16"/>
  <c r="H435" i="16"/>
  <c r="F435" i="16"/>
  <c r="D435" i="16"/>
  <c r="C435" i="16"/>
  <c r="I434" i="16"/>
  <c r="H434" i="16"/>
  <c r="F434" i="16"/>
  <c r="D434" i="16"/>
  <c r="C434" i="16"/>
  <c r="I433" i="16"/>
  <c r="H433" i="16"/>
  <c r="F433" i="16"/>
  <c r="D433" i="16"/>
  <c r="C433" i="16"/>
  <c r="I432" i="16"/>
  <c r="H432" i="16"/>
  <c r="F432" i="16"/>
  <c r="D432" i="16"/>
  <c r="C432" i="16"/>
  <c r="I431" i="16"/>
  <c r="H431" i="16"/>
  <c r="F431" i="16"/>
  <c r="D431" i="16"/>
  <c r="C431" i="16"/>
  <c r="I430" i="16"/>
  <c r="H430" i="16"/>
  <c r="F430" i="16"/>
  <c r="D430" i="16"/>
  <c r="C430" i="16"/>
  <c r="I429" i="16"/>
  <c r="H429" i="16"/>
  <c r="F429" i="16"/>
  <c r="D429" i="16"/>
  <c r="C429" i="16"/>
  <c r="I428" i="16"/>
  <c r="H428" i="16"/>
  <c r="F428" i="16"/>
  <c r="D428" i="16"/>
  <c r="C428" i="16"/>
  <c r="I427" i="16"/>
  <c r="H427" i="16"/>
  <c r="F427" i="16"/>
  <c r="D427" i="16"/>
  <c r="C427" i="16"/>
  <c r="I426" i="16"/>
  <c r="H426" i="16"/>
  <c r="F426" i="16"/>
  <c r="D426" i="16"/>
  <c r="C426" i="16"/>
  <c r="I425" i="16"/>
  <c r="H425" i="16"/>
  <c r="F425" i="16"/>
  <c r="D425" i="16"/>
  <c r="C425" i="16"/>
  <c r="I424" i="16"/>
  <c r="H424" i="16"/>
  <c r="F424" i="16"/>
  <c r="D424" i="16"/>
  <c r="C424" i="16"/>
  <c r="I423" i="16"/>
  <c r="H423" i="16"/>
  <c r="F423" i="16"/>
  <c r="D423" i="16"/>
  <c r="C423" i="16"/>
  <c r="I422" i="16"/>
  <c r="H422" i="16"/>
  <c r="F422" i="16"/>
  <c r="D422" i="16"/>
  <c r="C422" i="16"/>
  <c r="I421" i="16"/>
  <c r="H421" i="16"/>
  <c r="F421" i="16"/>
  <c r="D421" i="16"/>
  <c r="C421" i="16"/>
  <c r="I420" i="16"/>
  <c r="H420" i="16"/>
  <c r="F420" i="16"/>
  <c r="D420" i="16"/>
  <c r="C420" i="16"/>
  <c r="I419" i="16"/>
  <c r="H419" i="16"/>
  <c r="F419" i="16"/>
  <c r="D419" i="16"/>
  <c r="C419" i="16"/>
  <c r="I418" i="16"/>
  <c r="H418" i="16"/>
  <c r="F418" i="16"/>
  <c r="D418" i="16"/>
  <c r="C418" i="16"/>
  <c r="I417" i="16"/>
  <c r="H417" i="16"/>
  <c r="F417" i="16"/>
  <c r="D417" i="16"/>
  <c r="C417" i="16"/>
  <c r="I416" i="16"/>
  <c r="H416" i="16"/>
  <c r="F416" i="16"/>
  <c r="D416" i="16"/>
  <c r="C416" i="16"/>
  <c r="I415" i="16"/>
  <c r="H415" i="16"/>
  <c r="F415" i="16"/>
  <c r="D415" i="16"/>
  <c r="C415" i="16"/>
  <c r="I414" i="16"/>
  <c r="H414" i="16"/>
  <c r="F414" i="16"/>
  <c r="D414" i="16"/>
  <c r="C414" i="16"/>
  <c r="I413" i="16"/>
  <c r="H413" i="16"/>
  <c r="F413" i="16"/>
  <c r="D413" i="16"/>
  <c r="C413" i="16"/>
  <c r="I412" i="16"/>
  <c r="H412" i="16"/>
  <c r="F412" i="16"/>
  <c r="D412" i="16"/>
  <c r="C412" i="16"/>
  <c r="I411" i="16"/>
  <c r="H411" i="16"/>
  <c r="F411" i="16"/>
  <c r="D411" i="16"/>
  <c r="C411" i="16"/>
  <c r="I410" i="16"/>
  <c r="H410" i="16"/>
  <c r="F410" i="16"/>
  <c r="D410" i="16"/>
  <c r="C410" i="16"/>
  <c r="I409" i="16"/>
  <c r="H409" i="16"/>
  <c r="F409" i="16"/>
  <c r="D409" i="16"/>
  <c r="C409" i="16"/>
  <c r="I408" i="16"/>
  <c r="H408" i="16"/>
  <c r="F408" i="16"/>
  <c r="D408" i="16"/>
  <c r="C408" i="16"/>
  <c r="I407" i="16"/>
  <c r="H407" i="16"/>
  <c r="F407" i="16"/>
  <c r="D407" i="16"/>
  <c r="C407" i="16"/>
  <c r="I406" i="16"/>
  <c r="H406" i="16"/>
  <c r="F406" i="16"/>
  <c r="D406" i="16"/>
  <c r="C406" i="16"/>
  <c r="I405" i="16"/>
  <c r="H405" i="16"/>
  <c r="F405" i="16"/>
  <c r="D405" i="16"/>
  <c r="C405" i="16"/>
  <c r="I404" i="16"/>
  <c r="H404" i="16"/>
  <c r="F404" i="16"/>
  <c r="D404" i="16"/>
  <c r="C404" i="16"/>
  <c r="I403" i="16"/>
  <c r="H403" i="16"/>
  <c r="F403" i="16"/>
  <c r="D403" i="16"/>
  <c r="C403" i="16"/>
  <c r="I402" i="16"/>
  <c r="H402" i="16"/>
  <c r="F402" i="16"/>
  <c r="D402" i="16"/>
  <c r="C402" i="16"/>
  <c r="I401" i="16"/>
  <c r="H401" i="16"/>
  <c r="F401" i="16"/>
  <c r="D401" i="16"/>
  <c r="C401" i="16"/>
  <c r="I400" i="16"/>
  <c r="H400" i="16"/>
  <c r="F400" i="16"/>
  <c r="D400" i="16"/>
  <c r="C400" i="16"/>
  <c r="I399" i="16"/>
  <c r="H399" i="16"/>
  <c r="F399" i="16"/>
  <c r="D399" i="16"/>
  <c r="C399" i="16"/>
  <c r="I398" i="16"/>
  <c r="H398" i="16"/>
  <c r="F398" i="16"/>
  <c r="D398" i="16"/>
  <c r="C398" i="16"/>
  <c r="I397" i="16"/>
  <c r="H397" i="16"/>
  <c r="F397" i="16"/>
  <c r="D397" i="16"/>
  <c r="C397" i="16"/>
  <c r="I396" i="16"/>
  <c r="H396" i="16"/>
  <c r="F396" i="16"/>
  <c r="D396" i="16"/>
  <c r="C396" i="16"/>
  <c r="I395" i="16"/>
  <c r="H395" i="16"/>
  <c r="F395" i="16"/>
  <c r="D395" i="16"/>
  <c r="C395" i="16"/>
  <c r="I394" i="16"/>
  <c r="H394" i="16"/>
  <c r="F394" i="16"/>
  <c r="D394" i="16"/>
  <c r="C394" i="16"/>
  <c r="I393" i="16"/>
  <c r="H393" i="16"/>
  <c r="F393" i="16"/>
  <c r="D393" i="16"/>
  <c r="C393" i="16"/>
  <c r="I392" i="16"/>
  <c r="H392" i="16"/>
  <c r="F392" i="16"/>
  <c r="D392" i="16"/>
  <c r="C392" i="16"/>
  <c r="I391" i="16"/>
  <c r="H391" i="16"/>
  <c r="F391" i="16"/>
  <c r="D391" i="16"/>
  <c r="C391" i="16"/>
  <c r="I390" i="16"/>
  <c r="H390" i="16"/>
  <c r="F390" i="16"/>
  <c r="D390" i="16"/>
  <c r="C390" i="16"/>
  <c r="I389" i="16"/>
  <c r="H389" i="16"/>
  <c r="F389" i="16"/>
  <c r="D389" i="16"/>
  <c r="C389" i="16"/>
  <c r="I388" i="16"/>
  <c r="H388" i="16"/>
  <c r="F388" i="16"/>
  <c r="D388" i="16"/>
  <c r="C388" i="16"/>
  <c r="I387" i="16"/>
  <c r="H387" i="16"/>
  <c r="F387" i="16"/>
  <c r="D387" i="16"/>
  <c r="C387" i="16"/>
  <c r="I386" i="16"/>
  <c r="H386" i="16"/>
  <c r="F386" i="16"/>
  <c r="D386" i="16"/>
  <c r="C386" i="16"/>
  <c r="I385" i="16"/>
  <c r="H385" i="16"/>
  <c r="F385" i="16"/>
  <c r="D385" i="16"/>
  <c r="C385" i="16"/>
  <c r="I384" i="16"/>
  <c r="H384" i="16"/>
  <c r="F384" i="16"/>
  <c r="D384" i="16"/>
  <c r="C384" i="16"/>
  <c r="I383" i="16"/>
  <c r="H383" i="16"/>
  <c r="F383" i="16"/>
  <c r="D383" i="16"/>
  <c r="C383" i="16"/>
  <c r="I382" i="16"/>
  <c r="H382" i="16"/>
  <c r="F382" i="16"/>
  <c r="D382" i="16"/>
  <c r="C382" i="16"/>
  <c r="I381" i="16"/>
  <c r="H381" i="16"/>
  <c r="F381" i="16"/>
  <c r="D381" i="16"/>
  <c r="C381" i="16"/>
  <c r="I380" i="16"/>
  <c r="H380" i="16"/>
  <c r="F380" i="16"/>
  <c r="D380" i="16"/>
  <c r="C380" i="16"/>
  <c r="I379" i="16"/>
  <c r="H379" i="16"/>
  <c r="F379" i="16"/>
  <c r="D379" i="16"/>
  <c r="C379" i="16"/>
  <c r="I378" i="16"/>
  <c r="H378" i="16"/>
  <c r="F378" i="16"/>
  <c r="D378" i="16"/>
  <c r="C378" i="16"/>
  <c r="I377" i="16"/>
  <c r="H377" i="16"/>
  <c r="F377" i="16"/>
  <c r="D377" i="16"/>
  <c r="C377" i="16"/>
  <c r="I376" i="16"/>
  <c r="H376" i="16"/>
  <c r="F376" i="16"/>
  <c r="D376" i="16"/>
  <c r="C376" i="16"/>
  <c r="I375" i="16"/>
  <c r="H375" i="16"/>
  <c r="F375" i="16"/>
  <c r="D375" i="16"/>
  <c r="C375" i="16"/>
  <c r="I374" i="16"/>
  <c r="H374" i="16"/>
  <c r="F374" i="16"/>
  <c r="D374" i="16"/>
  <c r="C374" i="16"/>
  <c r="I373" i="16"/>
  <c r="H373" i="16"/>
  <c r="F373" i="16"/>
  <c r="D373" i="16"/>
  <c r="C373" i="16"/>
  <c r="I372" i="16"/>
  <c r="H372" i="16"/>
  <c r="F372" i="16"/>
  <c r="D372" i="16"/>
  <c r="C372" i="16"/>
  <c r="I371" i="16"/>
  <c r="H371" i="16"/>
  <c r="F371" i="16"/>
  <c r="D371" i="16"/>
  <c r="C371" i="16"/>
  <c r="I370" i="16"/>
  <c r="H370" i="16"/>
  <c r="F370" i="16"/>
  <c r="D370" i="16"/>
  <c r="C370" i="16"/>
  <c r="I369" i="16"/>
  <c r="H369" i="16"/>
  <c r="F369" i="16"/>
  <c r="D369" i="16"/>
  <c r="C369" i="16"/>
  <c r="I368" i="16"/>
  <c r="H368" i="16"/>
  <c r="F368" i="16"/>
  <c r="D368" i="16"/>
  <c r="C368" i="16"/>
  <c r="I367" i="16"/>
  <c r="H367" i="16"/>
  <c r="F367" i="16"/>
  <c r="D367" i="16"/>
  <c r="C367" i="16"/>
  <c r="I366" i="16"/>
  <c r="H366" i="16"/>
  <c r="F366" i="16"/>
  <c r="D366" i="16"/>
  <c r="C366" i="16"/>
  <c r="I365" i="16"/>
  <c r="H365" i="16"/>
  <c r="F365" i="16"/>
  <c r="D365" i="16"/>
  <c r="C365" i="16"/>
  <c r="I364" i="16"/>
  <c r="H364" i="16"/>
  <c r="F364" i="16"/>
  <c r="D364" i="16"/>
  <c r="C364" i="16"/>
  <c r="I363" i="16"/>
  <c r="H363" i="16"/>
  <c r="F363" i="16"/>
  <c r="D363" i="16"/>
  <c r="C363" i="16"/>
  <c r="I362" i="16"/>
  <c r="H362" i="16"/>
  <c r="F362" i="16"/>
  <c r="D362" i="16"/>
  <c r="C362" i="16"/>
  <c r="I361" i="16"/>
  <c r="H361" i="16"/>
  <c r="F361" i="16"/>
  <c r="D361" i="16"/>
  <c r="C361" i="16"/>
  <c r="I360" i="16"/>
  <c r="H360" i="16"/>
  <c r="F360" i="16"/>
  <c r="D360" i="16"/>
  <c r="C360" i="16"/>
  <c r="I359" i="16"/>
  <c r="H359" i="16"/>
  <c r="F359" i="16"/>
  <c r="D359" i="16"/>
  <c r="C359" i="16"/>
  <c r="I358" i="16"/>
  <c r="H358" i="16"/>
  <c r="F358" i="16"/>
  <c r="D358" i="16"/>
  <c r="C358" i="16"/>
  <c r="I357" i="16"/>
  <c r="H357" i="16"/>
  <c r="F357" i="16"/>
  <c r="D357" i="16"/>
  <c r="C357" i="16"/>
  <c r="I356" i="16"/>
  <c r="H356" i="16"/>
  <c r="F356" i="16"/>
  <c r="D356" i="16"/>
  <c r="C356" i="16"/>
  <c r="I355" i="16"/>
  <c r="H355" i="16"/>
  <c r="F355" i="16"/>
  <c r="D355" i="16"/>
  <c r="C355" i="16"/>
  <c r="I354" i="16"/>
  <c r="H354" i="16"/>
  <c r="F354" i="16"/>
  <c r="D354" i="16"/>
  <c r="C354" i="16"/>
  <c r="I353" i="16"/>
  <c r="H353" i="16"/>
  <c r="F353" i="16"/>
  <c r="D353" i="16"/>
  <c r="C353" i="16"/>
  <c r="I352" i="16"/>
  <c r="H352" i="16"/>
  <c r="F352" i="16"/>
  <c r="D352" i="16"/>
  <c r="C352" i="16"/>
  <c r="I351" i="16"/>
  <c r="H351" i="16"/>
  <c r="F351" i="16"/>
  <c r="D351" i="16"/>
  <c r="C351" i="16"/>
  <c r="I350" i="16"/>
  <c r="H350" i="16"/>
  <c r="F350" i="16"/>
  <c r="D350" i="16"/>
  <c r="C350" i="16"/>
  <c r="I349" i="16"/>
  <c r="H349" i="16"/>
  <c r="F349" i="16"/>
  <c r="D349" i="16"/>
  <c r="C349" i="16"/>
  <c r="I348" i="16"/>
  <c r="H348" i="16"/>
  <c r="F348" i="16"/>
  <c r="D348" i="16"/>
  <c r="C348" i="16"/>
  <c r="I347" i="16"/>
  <c r="H347" i="16"/>
  <c r="F347" i="16"/>
  <c r="D347" i="16"/>
  <c r="C347" i="16"/>
  <c r="I346" i="16"/>
  <c r="H346" i="16"/>
  <c r="F346" i="16"/>
  <c r="D346" i="16"/>
  <c r="C346" i="16"/>
  <c r="I345" i="16"/>
  <c r="H345" i="16"/>
  <c r="F345" i="16"/>
  <c r="D345" i="16"/>
  <c r="C345" i="16"/>
  <c r="I344" i="16"/>
  <c r="H344" i="16"/>
  <c r="F344" i="16"/>
  <c r="D344" i="16"/>
  <c r="C344" i="16"/>
  <c r="I343" i="16"/>
  <c r="H343" i="16"/>
  <c r="F343" i="16"/>
  <c r="D343" i="16"/>
  <c r="C343" i="16"/>
  <c r="I342" i="16"/>
  <c r="H342" i="16"/>
  <c r="F342" i="16"/>
  <c r="D342" i="16"/>
  <c r="C342" i="16"/>
  <c r="I341" i="16"/>
  <c r="H341" i="16"/>
  <c r="F341" i="16"/>
  <c r="D341" i="16"/>
  <c r="C341" i="16"/>
  <c r="I340" i="16"/>
  <c r="H340" i="16"/>
  <c r="F340" i="16"/>
  <c r="D340" i="16"/>
  <c r="C340" i="16"/>
  <c r="I339" i="16"/>
  <c r="H339" i="16"/>
  <c r="F339" i="16"/>
  <c r="D339" i="16"/>
  <c r="C339" i="16"/>
  <c r="I338" i="16"/>
  <c r="H338" i="16"/>
  <c r="F338" i="16"/>
  <c r="D338" i="16"/>
  <c r="C338" i="16"/>
  <c r="I337" i="16"/>
  <c r="H337" i="16"/>
  <c r="F337" i="16"/>
  <c r="D337" i="16"/>
  <c r="C337" i="16"/>
  <c r="I336" i="16"/>
  <c r="H336" i="16"/>
  <c r="F336" i="16"/>
  <c r="D336" i="16"/>
  <c r="C336" i="16"/>
  <c r="I335" i="16"/>
  <c r="H335" i="16"/>
  <c r="F335" i="16"/>
  <c r="D335" i="16"/>
  <c r="C335" i="16"/>
  <c r="I334" i="16"/>
  <c r="H334" i="16"/>
  <c r="F334" i="16"/>
  <c r="D334" i="16"/>
  <c r="C334" i="16"/>
  <c r="I333" i="16"/>
  <c r="H333" i="16"/>
  <c r="F333" i="16"/>
  <c r="D333" i="16"/>
  <c r="C333" i="16"/>
  <c r="I332" i="16"/>
  <c r="H332" i="16"/>
  <c r="F332" i="16"/>
  <c r="D332" i="16"/>
  <c r="C332" i="16"/>
  <c r="I331" i="16"/>
  <c r="H331" i="16"/>
  <c r="F331" i="16"/>
  <c r="D331" i="16"/>
  <c r="C331" i="16"/>
  <c r="I330" i="16"/>
  <c r="H330" i="16"/>
  <c r="F330" i="16"/>
  <c r="D330" i="16"/>
  <c r="C330" i="16"/>
  <c r="I329" i="16"/>
  <c r="H329" i="16"/>
  <c r="F329" i="16"/>
  <c r="D329" i="16"/>
  <c r="C329" i="16"/>
  <c r="I328" i="16"/>
  <c r="H328" i="16"/>
  <c r="F328" i="16"/>
  <c r="D328" i="16"/>
  <c r="C328" i="16"/>
  <c r="I327" i="16"/>
  <c r="H327" i="16"/>
  <c r="F327" i="16"/>
  <c r="D327" i="16"/>
  <c r="C327" i="16"/>
  <c r="I326" i="16"/>
  <c r="H326" i="16"/>
  <c r="F326" i="16"/>
  <c r="D326" i="16"/>
  <c r="C326" i="16"/>
  <c r="I325" i="16"/>
  <c r="H325" i="16"/>
  <c r="F325" i="16"/>
  <c r="D325" i="16"/>
  <c r="C325" i="16"/>
  <c r="I324" i="16"/>
  <c r="H324" i="16"/>
  <c r="F324" i="16"/>
  <c r="D324" i="16"/>
  <c r="C324" i="16"/>
  <c r="I323" i="16"/>
  <c r="H323" i="16"/>
  <c r="F323" i="16"/>
  <c r="D323" i="16"/>
  <c r="C323" i="16"/>
  <c r="I322" i="16"/>
  <c r="H322" i="16"/>
  <c r="F322" i="16"/>
  <c r="D322" i="16"/>
  <c r="C322" i="16"/>
  <c r="I321" i="16"/>
  <c r="H321" i="16"/>
  <c r="F321" i="16"/>
  <c r="D321" i="16"/>
  <c r="C321" i="16"/>
  <c r="I320" i="16"/>
  <c r="H320" i="16"/>
  <c r="F320" i="16"/>
  <c r="D320" i="16"/>
  <c r="C320" i="16"/>
  <c r="I319" i="16"/>
  <c r="H319" i="16"/>
  <c r="F319" i="16"/>
  <c r="D319" i="16"/>
  <c r="C319" i="16"/>
  <c r="I318" i="16"/>
  <c r="H318" i="16"/>
  <c r="F318" i="16"/>
  <c r="D318" i="16"/>
  <c r="C318" i="16"/>
  <c r="I317" i="16"/>
  <c r="H317" i="16"/>
  <c r="F317" i="16"/>
  <c r="D317" i="16"/>
  <c r="C317" i="16"/>
  <c r="I316" i="16"/>
  <c r="H316" i="16"/>
  <c r="F316" i="16"/>
  <c r="D316" i="16"/>
  <c r="C316" i="16"/>
  <c r="I315" i="16"/>
  <c r="H315" i="16"/>
  <c r="F315" i="16"/>
  <c r="D315" i="16"/>
  <c r="C315" i="16"/>
  <c r="I314" i="16"/>
  <c r="H314" i="16"/>
  <c r="F314" i="16"/>
  <c r="D314" i="16"/>
  <c r="C314" i="16"/>
  <c r="I313" i="16"/>
  <c r="H313" i="16"/>
  <c r="F313" i="16"/>
  <c r="D313" i="16"/>
  <c r="C313" i="16"/>
  <c r="I312" i="16"/>
  <c r="H312" i="16"/>
  <c r="F312" i="16"/>
  <c r="D312" i="16"/>
  <c r="C312" i="16"/>
  <c r="I311" i="16"/>
  <c r="H311" i="16"/>
  <c r="F311" i="16"/>
  <c r="D311" i="16"/>
  <c r="C311" i="16"/>
  <c r="I310" i="16"/>
  <c r="H310" i="16"/>
  <c r="F310" i="16"/>
  <c r="D310" i="16"/>
  <c r="C310" i="16"/>
  <c r="I309" i="16"/>
  <c r="H309" i="16"/>
  <c r="F309" i="16"/>
  <c r="D309" i="16"/>
  <c r="C309" i="16"/>
  <c r="I308" i="16"/>
  <c r="H308" i="16"/>
  <c r="F308" i="16"/>
  <c r="D308" i="16"/>
  <c r="C308" i="16"/>
  <c r="I307" i="16"/>
  <c r="H307" i="16"/>
  <c r="F307" i="16"/>
  <c r="D307" i="16"/>
  <c r="C307" i="16"/>
  <c r="I306" i="16"/>
  <c r="H306" i="16"/>
  <c r="F306" i="16"/>
  <c r="D306" i="16"/>
  <c r="C306" i="16"/>
  <c r="I305" i="16"/>
  <c r="H305" i="16"/>
  <c r="F305" i="16"/>
  <c r="D305" i="16"/>
  <c r="C305" i="16"/>
  <c r="I304" i="16"/>
  <c r="H304" i="16"/>
  <c r="F304" i="16"/>
  <c r="D304" i="16"/>
  <c r="C304" i="16"/>
  <c r="I303" i="16"/>
  <c r="H303" i="16"/>
  <c r="F303" i="16"/>
  <c r="D303" i="16"/>
  <c r="C303" i="16"/>
  <c r="I302" i="16"/>
  <c r="H302" i="16"/>
  <c r="F302" i="16"/>
  <c r="D302" i="16"/>
  <c r="C302" i="16"/>
  <c r="I301" i="16"/>
  <c r="H301" i="16"/>
  <c r="F301" i="16"/>
  <c r="D301" i="16"/>
  <c r="C301" i="16"/>
  <c r="I300" i="16"/>
  <c r="H300" i="16"/>
  <c r="F300" i="16"/>
  <c r="D300" i="16"/>
  <c r="C300" i="16"/>
  <c r="I299" i="16"/>
  <c r="H299" i="16"/>
  <c r="F299" i="16"/>
  <c r="D299" i="16"/>
  <c r="C299" i="16"/>
  <c r="I298" i="16"/>
  <c r="H298" i="16"/>
  <c r="F298" i="16"/>
  <c r="D298" i="16"/>
  <c r="C298" i="16"/>
  <c r="I297" i="16"/>
  <c r="H297" i="16"/>
  <c r="F297" i="16"/>
  <c r="D297" i="16"/>
  <c r="C297" i="16"/>
  <c r="I296" i="16"/>
  <c r="H296" i="16"/>
  <c r="F296" i="16"/>
  <c r="D296" i="16"/>
  <c r="C296" i="16"/>
  <c r="I295" i="16"/>
  <c r="H295" i="16"/>
  <c r="F295" i="16"/>
  <c r="D295" i="16"/>
  <c r="C295" i="16"/>
  <c r="I294" i="16"/>
  <c r="H294" i="16"/>
  <c r="F294" i="16"/>
  <c r="D294" i="16"/>
  <c r="C294" i="16"/>
  <c r="I293" i="16"/>
  <c r="H293" i="16"/>
  <c r="F293" i="16"/>
  <c r="D293" i="16"/>
  <c r="C293" i="16"/>
  <c r="I292" i="16"/>
  <c r="H292" i="16"/>
  <c r="F292" i="16"/>
  <c r="D292" i="16"/>
  <c r="C292" i="16"/>
  <c r="I291" i="16"/>
  <c r="H291" i="16"/>
  <c r="F291" i="16"/>
  <c r="D291" i="16"/>
  <c r="C291" i="16"/>
  <c r="I290" i="16"/>
  <c r="H290" i="16"/>
  <c r="F290" i="16"/>
  <c r="D290" i="16"/>
  <c r="C290" i="16"/>
  <c r="I289" i="16"/>
  <c r="H289" i="16"/>
  <c r="F289" i="16"/>
  <c r="D289" i="16"/>
  <c r="C289" i="16"/>
  <c r="I288" i="16"/>
  <c r="H288" i="16"/>
  <c r="F288" i="16"/>
  <c r="D288" i="16"/>
  <c r="C288" i="16"/>
  <c r="I287" i="16"/>
  <c r="H287" i="16"/>
  <c r="F287" i="16"/>
  <c r="D287" i="16"/>
  <c r="C287" i="16"/>
  <c r="I286" i="16"/>
  <c r="H286" i="16"/>
  <c r="F286" i="16"/>
  <c r="D286" i="16"/>
  <c r="C286" i="16"/>
  <c r="I285" i="16"/>
  <c r="H285" i="16"/>
  <c r="F285" i="16"/>
  <c r="D285" i="16"/>
  <c r="C285" i="16"/>
  <c r="I284" i="16"/>
  <c r="H284" i="16"/>
  <c r="F284" i="16"/>
  <c r="D284" i="16"/>
  <c r="C284" i="16"/>
  <c r="I283" i="16"/>
  <c r="H283" i="16"/>
  <c r="F283" i="16"/>
  <c r="D283" i="16"/>
  <c r="C283" i="16"/>
  <c r="I282" i="16"/>
  <c r="H282" i="16"/>
  <c r="F282" i="16"/>
  <c r="D282" i="16"/>
  <c r="C282" i="16"/>
  <c r="I281" i="16"/>
  <c r="H281" i="16"/>
  <c r="F281" i="16"/>
  <c r="D281" i="16"/>
  <c r="C281" i="16"/>
  <c r="I280" i="16"/>
  <c r="H280" i="16"/>
  <c r="F280" i="16"/>
  <c r="D280" i="16"/>
  <c r="C280" i="16"/>
  <c r="I279" i="16"/>
  <c r="H279" i="16"/>
  <c r="F279" i="16"/>
  <c r="D279" i="16"/>
  <c r="C279" i="16"/>
  <c r="I278" i="16"/>
  <c r="H278" i="16"/>
  <c r="F278" i="16"/>
  <c r="D278" i="16"/>
  <c r="C278" i="16"/>
  <c r="I277" i="16"/>
  <c r="H277" i="16"/>
  <c r="F277" i="16"/>
  <c r="D277" i="16"/>
  <c r="C277" i="16"/>
  <c r="I276" i="16"/>
  <c r="H276" i="16"/>
  <c r="F276" i="16"/>
  <c r="D276" i="16"/>
  <c r="C276" i="16"/>
  <c r="I275" i="16"/>
  <c r="H275" i="16"/>
  <c r="F275" i="16"/>
  <c r="D275" i="16"/>
  <c r="C275" i="16"/>
  <c r="I274" i="16"/>
  <c r="H274" i="16"/>
  <c r="F274" i="16"/>
  <c r="D274" i="16"/>
  <c r="C274" i="16"/>
  <c r="I273" i="16"/>
  <c r="H273" i="16"/>
  <c r="F273" i="16"/>
  <c r="D273" i="16"/>
  <c r="C273" i="16"/>
  <c r="I272" i="16"/>
  <c r="H272" i="16"/>
  <c r="F272" i="16"/>
  <c r="D272" i="16"/>
  <c r="C272" i="16"/>
  <c r="I271" i="16"/>
  <c r="H271" i="16"/>
  <c r="F271" i="16"/>
  <c r="D271" i="16"/>
  <c r="C271" i="16"/>
  <c r="I270" i="16"/>
  <c r="H270" i="16"/>
  <c r="F270" i="16"/>
  <c r="D270" i="16"/>
  <c r="C270" i="16"/>
  <c r="I269" i="16"/>
  <c r="H269" i="16"/>
  <c r="F269" i="16"/>
  <c r="D269" i="16"/>
  <c r="C269" i="16"/>
  <c r="I268" i="16"/>
  <c r="H268" i="16"/>
  <c r="F268" i="16"/>
  <c r="D268" i="16"/>
  <c r="C268" i="16"/>
  <c r="I267" i="16"/>
  <c r="H267" i="16"/>
  <c r="F267" i="16"/>
  <c r="D267" i="16"/>
  <c r="C267" i="16"/>
  <c r="I266" i="16"/>
  <c r="H266" i="16"/>
  <c r="F266" i="16"/>
  <c r="D266" i="16"/>
  <c r="C266" i="16"/>
  <c r="I265" i="16"/>
  <c r="H265" i="16"/>
  <c r="F265" i="16"/>
  <c r="D265" i="16"/>
  <c r="C265" i="16"/>
  <c r="I264" i="16"/>
  <c r="H264" i="16"/>
  <c r="F264" i="16"/>
  <c r="D264" i="16"/>
  <c r="C264" i="16"/>
  <c r="I263" i="16"/>
  <c r="H263" i="16"/>
  <c r="F263" i="16"/>
  <c r="D263" i="16"/>
  <c r="C263" i="16"/>
  <c r="I262" i="16"/>
  <c r="H262" i="16"/>
  <c r="F262" i="16"/>
  <c r="D262" i="16"/>
  <c r="C262" i="16"/>
  <c r="I261" i="16"/>
  <c r="H261" i="16"/>
  <c r="F261" i="16"/>
  <c r="D261" i="16"/>
  <c r="C261" i="16"/>
  <c r="I260" i="16"/>
  <c r="H260" i="16"/>
  <c r="F260" i="16"/>
  <c r="D260" i="16"/>
  <c r="C260" i="16"/>
  <c r="I259" i="16"/>
  <c r="H259" i="16"/>
  <c r="F259" i="16"/>
  <c r="D259" i="16"/>
  <c r="C259" i="16"/>
  <c r="I258" i="16"/>
  <c r="H258" i="16"/>
  <c r="F258" i="16"/>
  <c r="D258" i="16"/>
  <c r="C258" i="16"/>
  <c r="I257" i="16"/>
  <c r="H257" i="16"/>
  <c r="F257" i="16"/>
  <c r="D257" i="16"/>
  <c r="C257" i="16"/>
  <c r="I256" i="16"/>
  <c r="H256" i="16"/>
  <c r="F256" i="16"/>
  <c r="D256" i="16"/>
  <c r="C256" i="16"/>
  <c r="I255" i="16"/>
  <c r="H255" i="16"/>
  <c r="F255" i="16"/>
  <c r="D255" i="16"/>
  <c r="C255" i="16"/>
  <c r="I254" i="16"/>
  <c r="H254" i="16"/>
  <c r="F254" i="16"/>
  <c r="D254" i="16"/>
  <c r="C254" i="16"/>
  <c r="I253" i="16"/>
  <c r="H253" i="16"/>
  <c r="F253" i="16"/>
  <c r="D253" i="16"/>
  <c r="C253" i="16"/>
  <c r="I252" i="16"/>
  <c r="H252" i="16"/>
  <c r="F252" i="16"/>
  <c r="D252" i="16"/>
  <c r="C252" i="16"/>
  <c r="I251" i="16"/>
  <c r="H251" i="16"/>
  <c r="F251" i="16"/>
  <c r="D251" i="16"/>
  <c r="C251" i="16"/>
  <c r="I250" i="16"/>
  <c r="H250" i="16"/>
  <c r="F250" i="16"/>
  <c r="D250" i="16"/>
  <c r="C250" i="16"/>
  <c r="I249" i="16"/>
  <c r="H249" i="16"/>
  <c r="F249" i="16"/>
  <c r="D249" i="16"/>
  <c r="C249" i="16"/>
  <c r="I248" i="16"/>
  <c r="H248" i="16"/>
  <c r="F248" i="16"/>
  <c r="D248" i="16"/>
  <c r="C248" i="16"/>
  <c r="I247" i="16"/>
  <c r="H247" i="16"/>
  <c r="F247" i="16"/>
  <c r="D247" i="16"/>
  <c r="C247" i="16"/>
  <c r="I246" i="16"/>
  <c r="H246" i="16"/>
  <c r="F246" i="16"/>
  <c r="D246" i="16"/>
  <c r="C246" i="16"/>
  <c r="I245" i="16"/>
  <c r="H245" i="16"/>
  <c r="F245" i="16"/>
  <c r="D245" i="16"/>
  <c r="C245" i="16"/>
  <c r="I244" i="16"/>
  <c r="H244" i="16"/>
  <c r="F244" i="16"/>
  <c r="D244" i="16"/>
  <c r="C244" i="16"/>
  <c r="I243" i="16"/>
  <c r="H243" i="16"/>
  <c r="F243" i="16"/>
  <c r="D243" i="16"/>
  <c r="C243" i="16"/>
  <c r="I242" i="16"/>
  <c r="H242" i="16"/>
  <c r="F242" i="16"/>
  <c r="D242" i="16"/>
  <c r="C242" i="16"/>
  <c r="I241" i="16"/>
  <c r="H241" i="16"/>
  <c r="F241" i="16"/>
  <c r="D241" i="16"/>
  <c r="C241" i="16"/>
  <c r="I240" i="16"/>
  <c r="H240" i="16"/>
  <c r="F240" i="16"/>
  <c r="D240" i="16"/>
  <c r="C240" i="16"/>
  <c r="I239" i="16"/>
  <c r="H239" i="16"/>
  <c r="F239" i="16"/>
  <c r="D239" i="16"/>
  <c r="C239" i="16"/>
  <c r="I238" i="16"/>
  <c r="H238" i="16"/>
  <c r="F238" i="16"/>
  <c r="D238" i="16"/>
  <c r="C238" i="16"/>
  <c r="I237" i="16"/>
  <c r="H237" i="16"/>
  <c r="F237" i="16"/>
  <c r="D237" i="16"/>
  <c r="C237" i="16"/>
  <c r="I236" i="16"/>
  <c r="H236" i="16"/>
  <c r="F236" i="16"/>
  <c r="D236" i="16"/>
  <c r="C236" i="16"/>
  <c r="I235" i="16"/>
  <c r="H235" i="16"/>
  <c r="F235" i="16"/>
  <c r="D235" i="16"/>
  <c r="C235" i="16"/>
  <c r="I234" i="16"/>
  <c r="H234" i="16"/>
  <c r="F234" i="16"/>
  <c r="D234" i="16"/>
  <c r="C234" i="16"/>
  <c r="I233" i="16"/>
  <c r="H233" i="16"/>
  <c r="F233" i="16"/>
  <c r="D233" i="16"/>
  <c r="C233" i="16"/>
  <c r="I232" i="16"/>
  <c r="H232" i="16"/>
  <c r="F232" i="16"/>
  <c r="D232" i="16"/>
  <c r="C232" i="16"/>
  <c r="I231" i="16"/>
  <c r="H231" i="16"/>
  <c r="F231" i="16"/>
  <c r="D231" i="16"/>
  <c r="C231" i="16"/>
  <c r="I230" i="16"/>
  <c r="H230" i="16"/>
  <c r="F230" i="16"/>
  <c r="D230" i="16"/>
  <c r="C230" i="16"/>
  <c r="I229" i="16"/>
  <c r="H229" i="16"/>
  <c r="F229" i="16"/>
  <c r="D229" i="16"/>
  <c r="C229" i="16"/>
  <c r="I228" i="16"/>
  <c r="H228" i="16"/>
  <c r="F228" i="16"/>
  <c r="D228" i="16"/>
  <c r="C228" i="16"/>
  <c r="I227" i="16"/>
  <c r="H227" i="16"/>
  <c r="F227" i="16"/>
  <c r="D227" i="16"/>
  <c r="C227" i="16"/>
  <c r="I226" i="16"/>
  <c r="H226" i="16"/>
  <c r="F226" i="16"/>
  <c r="D226" i="16"/>
  <c r="C226" i="16"/>
  <c r="I225" i="16"/>
  <c r="H225" i="16"/>
  <c r="F225" i="16"/>
  <c r="D225" i="16"/>
  <c r="C225" i="16"/>
  <c r="I224" i="16"/>
  <c r="H224" i="16"/>
  <c r="F224" i="16"/>
  <c r="D224" i="16"/>
  <c r="C224" i="16"/>
  <c r="I223" i="16"/>
  <c r="H223" i="16"/>
  <c r="F223" i="16"/>
  <c r="D223" i="16"/>
  <c r="C223" i="16"/>
  <c r="I222" i="16"/>
  <c r="H222" i="16"/>
  <c r="F222" i="16"/>
  <c r="D222" i="16"/>
  <c r="C222" i="16"/>
  <c r="I221" i="16"/>
  <c r="H221" i="16"/>
  <c r="F221" i="16"/>
  <c r="D221" i="16"/>
  <c r="C221" i="16"/>
  <c r="I220" i="16"/>
  <c r="H220" i="16"/>
  <c r="F220" i="16"/>
  <c r="D220" i="16"/>
  <c r="C220" i="16"/>
  <c r="I219" i="16"/>
  <c r="H219" i="16"/>
  <c r="F219" i="16"/>
  <c r="D219" i="16"/>
  <c r="C219" i="16"/>
  <c r="I218" i="16"/>
  <c r="H218" i="16"/>
  <c r="F218" i="16"/>
  <c r="D218" i="16"/>
  <c r="C218" i="16"/>
  <c r="I217" i="16"/>
  <c r="H217" i="16"/>
  <c r="F217" i="16"/>
  <c r="D217" i="16"/>
  <c r="C217" i="16"/>
  <c r="I216" i="16"/>
  <c r="H216" i="16"/>
  <c r="F216" i="16"/>
  <c r="D216" i="16"/>
  <c r="C216" i="16"/>
  <c r="I215" i="16"/>
  <c r="H215" i="16"/>
  <c r="F215" i="16"/>
  <c r="D215" i="16"/>
  <c r="C215" i="16"/>
  <c r="I214" i="16"/>
  <c r="H214" i="16"/>
  <c r="F214" i="16"/>
  <c r="D214" i="16"/>
  <c r="C214" i="16"/>
  <c r="I213" i="16"/>
  <c r="H213" i="16"/>
  <c r="F213" i="16"/>
  <c r="D213" i="16"/>
  <c r="C213" i="16"/>
  <c r="I212" i="16"/>
  <c r="H212" i="16"/>
  <c r="F212" i="16"/>
  <c r="D212" i="16"/>
  <c r="C212" i="16"/>
  <c r="I211" i="16"/>
  <c r="H211" i="16"/>
  <c r="F211" i="16"/>
  <c r="D211" i="16"/>
  <c r="C211" i="16"/>
  <c r="I210" i="16"/>
  <c r="H210" i="16"/>
  <c r="F210" i="16"/>
  <c r="D210" i="16"/>
  <c r="C210" i="16"/>
  <c r="I209" i="16"/>
  <c r="H209" i="16"/>
  <c r="F209" i="16"/>
  <c r="D209" i="16"/>
  <c r="C209" i="16"/>
  <c r="I208" i="16"/>
  <c r="H208" i="16"/>
  <c r="F208" i="16"/>
  <c r="D208" i="16"/>
  <c r="C208" i="16"/>
  <c r="I207" i="16"/>
  <c r="H207" i="16"/>
  <c r="F207" i="16"/>
  <c r="D207" i="16"/>
  <c r="C207" i="16"/>
  <c r="I206" i="16"/>
  <c r="H206" i="16"/>
  <c r="F206" i="16"/>
  <c r="D206" i="16"/>
  <c r="C206" i="16"/>
  <c r="I205" i="16"/>
  <c r="H205" i="16"/>
  <c r="F205" i="16"/>
  <c r="D205" i="16"/>
  <c r="C205" i="16"/>
  <c r="I204" i="16"/>
  <c r="H204" i="16"/>
  <c r="F204" i="16"/>
  <c r="D204" i="16"/>
  <c r="C204" i="16"/>
  <c r="I203" i="16"/>
  <c r="H203" i="16"/>
  <c r="F203" i="16"/>
  <c r="D203" i="16"/>
  <c r="C203" i="16"/>
  <c r="I202" i="16"/>
  <c r="H202" i="16"/>
  <c r="F202" i="16"/>
  <c r="D202" i="16"/>
  <c r="C202" i="16"/>
  <c r="I201" i="16"/>
  <c r="H201" i="16"/>
  <c r="F201" i="16"/>
  <c r="D201" i="16"/>
  <c r="C201" i="16"/>
  <c r="I200" i="16"/>
  <c r="H200" i="16"/>
  <c r="F200" i="16"/>
  <c r="D200" i="16"/>
  <c r="C200" i="16"/>
  <c r="I199" i="16"/>
  <c r="H199" i="16"/>
  <c r="F199" i="16"/>
  <c r="D199" i="16"/>
  <c r="C199" i="16"/>
  <c r="I198" i="16"/>
  <c r="H198" i="16"/>
  <c r="F198" i="16"/>
  <c r="D198" i="16"/>
  <c r="C198" i="16"/>
  <c r="I197" i="16"/>
  <c r="H197" i="16"/>
  <c r="F197" i="16"/>
  <c r="D197" i="16"/>
  <c r="C197" i="16"/>
  <c r="I196" i="16"/>
  <c r="H196" i="16"/>
  <c r="F196" i="16"/>
  <c r="D196" i="16"/>
  <c r="C196" i="16"/>
  <c r="I195" i="16"/>
  <c r="H195" i="16"/>
  <c r="F195" i="16"/>
  <c r="D195" i="16"/>
  <c r="C195" i="16"/>
  <c r="I194" i="16"/>
  <c r="H194" i="16"/>
  <c r="F194" i="16"/>
  <c r="D194" i="16"/>
  <c r="C194" i="16"/>
  <c r="I193" i="16"/>
  <c r="H193" i="16"/>
  <c r="F193" i="16"/>
  <c r="D193" i="16"/>
  <c r="C193" i="16"/>
  <c r="I192" i="16"/>
  <c r="H192" i="16"/>
  <c r="F192" i="16"/>
  <c r="D192" i="16"/>
  <c r="C192" i="16"/>
  <c r="I191" i="16"/>
  <c r="H191" i="16"/>
  <c r="F191" i="16"/>
  <c r="D191" i="16"/>
  <c r="C191" i="16"/>
  <c r="I190" i="16"/>
  <c r="H190" i="16"/>
  <c r="F190" i="16"/>
  <c r="D190" i="16"/>
  <c r="C190" i="16"/>
  <c r="I189" i="16"/>
  <c r="H189" i="16"/>
  <c r="F189" i="16"/>
  <c r="D189" i="16"/>
  <c r="C189" i="16"/>
  <c r="I188" i="16"/>
  <c r="H188" i="16"/>
  <c r="F188" i="16"/>
  <c r="D188" i="16"/>
  <c r="C188" i="16"/>
  <c r="I187" i="16"/>
  <c r="H187" i="16"/>
  <c r="F187" i="16"/>
  <c r="D187" i="16"/>
  <c r="C187" i="16"/>
  <c r="I186" i="16"/>
  <c r="H186" i="16"/>
  <c r="F186" i="16"/>
  <c r="D186" i="16"/>
  <c r="C186" i="16"/>
  <c r="I185" i="16"/>
  <c r="H185" i="16"/>
  <c r="F185" i="16"/>
  <c r="D185" i="16"/>
  <c r="C185" i="16"/>
  <c r="I184" i="16"/>
  <c r="H184" i="16"/>
  <c r="F184" i="16"/>
  <c r="D184" i="16"/>
  <c r="C184" i="16"/>
  <c r="I183" i="16"/>
  <c r="H183" i="16"/>
  <c r="F183" i="16"/>
  <c r="D183" i="16"/>
  <c r="C183" i="16"/>
  <c r="I182" i="16"/>
  <c r="H182" i="16"/>
  <c r="F182" i="16"/>
  <c r="D182" i="16"/>
  <c r="C182" i="16"/>
  <c r="I181" i="16"/>
  <c r="H181" i="16"/>
  <c r="F181" i="16"/>
  <c r="D181" i="16"/>
  <c r="C181" i="16"/>
  <c r="I180" i="16"/>
  <c r="H180" i="16"/>
  <c r="F180" i="16"/>
  <c r="D180" i="16"/>
  <c r="C180" i="16"/>
  <c r="I179" i="16"/>
  <c r="H179" i="16"/>
  <c r="F179" i="16"/>
  <c r="D179" i="16"/>
  <c r="C179" i="16"/>
  <c r="I178" i="16"/>
  <c r="H178" i="16"/>
  <c r="F178" i="16"/>
  <c r="D178" i="16"/>
  <c r="C178" i="16"/>
  <c r="I177" i="16"/>
  <c r="H177" i="16"/>
  <c r="F177" i="16"/>
  <c r="D177" i="16"/>
  <c r="C177" i="16"/>
  <c r="I176" i="16"/>
  <c r="H176" i="16"/>
  <c r="F176" i="16"/>
  <c r="D176" i="16"/>
  <c r="C176" i="16"/>
  <c r="I175" i="16"/>
  <c r="H175" i="16"/>
  <c r="F175" i="16"/>
  <c r="D175" i="16"/>
  <c r="C175" i="16"/>
  <c r="I174" i="16"/>
  <c r="H174" i="16"/>
  <c r="F174" i="16"/>
  <c r="D174" i="16"/>
  <c r="C174" i="16"/>
  <c r="I173" i="16"/>
  <c r="H173" i="16"/>
  <c r="F173" i="16"/>
  <c r="D173" i="16"/>
  <c r="C173" i="16"/>
  <c r="I172" i="16"/>
  <c r="H172" i="16"/>
  <c r="F172" i="16"/>
  <c r="D172" i="16"/>
  <c r="C172" i="16"/>
  <c r="I171" i="16"/>
  <c r="H171" i="16"/>
  <c r="F171" i="16"/>
  <c r="D171" i="16"/>
  <c r="C171" i="16"/>
  <c r="I170" i="16"/>
  <c r="H170" i="16"/>
  <c r="F170" i="16"/>
  <c r="D170" i="16"/>
  <c r="C170" i="16"/>
  <c r="I169" i="16"/>
  <c r="H169" i="16"/>
  <c r="F169" i="16"/>
  <c r="D169" i="16"/>
  <c r="C169" i="16"/>
  <c r="I168" i="16"/>
  <c r="H168" i="16"/>
  <c r="F168" i="16"/>
  <c r="D168" i="16"/>
  <c r="C168" i="16"/>
  <c r="I167" i="16"/>
  <c r="H167" i="16"/>
  <c r="F167" i="16"/>
  <c r="D167" i="16"/>
  <c r="C167" i="16"/>
  <c r="I166" i="16"/>
  <c r="H166" i="16"/>
  <c r="F166" i="16"/>
  <c r="D166" i="16"/>
  <c r="C166" i="16"/>
  <c r="I165" i="16"/>
  <c r="H165" i="16"/>
  <c r="F165" i="16"/>
  <c r="D165" i="16"/>
  <c r="C165" i="16"/>
  <c r="I164" i="16"/>
  <c r="H164" i="16"/>
  <c r="F164" i="16"/>
  <c r="D164" i="16"/>
  <c r="C164" i="16"/>
  <c r="I163" i="16"/>
  <c r="H163" i="16"/>
  <c r="F163" i="16"/>
  <c r="D163" i="16"/>
  <c r="C163" i="16"/>
  <c r="I162" i="16"/>
  <c r="H162" i="16"/>
  <c r="F162" i="16"/>
  <c r="D162" i="16"/>
  <c r="C162" i="16"/>
  <c r="I161" i="16"/>
  <c r="H161" i="16"/>
  <c r="F161" i="16"/>
  <c r="D161" i="16"/>
  <c r="C161" i="16"/>
  <c r="I160" i="16"/>
  <c r="H160" i="16"/>
  <c r="F160" i="16"/>
  <c r="D160" i="16"/>
  <c r="C160" i="16"/>
  <c r="I159" i="16"/>
  <c r="H159" i="16"/>
  <c r="F159" i="16"/>
  <c r="D159" i="16"/>
  <c r="C159" i="16"/>
  <c r="I158" i="16"/>
  <c r="H158" i="16"/>
  <c r="F158" i="16"/>
  <c r="D158" i="16"/>
  <c r="C158" i="16"/>
  <c r="I157" i="16"/>
  <c r="H157" i="16"/>
  <c r="F157" i="16"/>
  <c r="D157" i="16"/>
  <c r="C157" i="16"/>
  <c r="I156" i="16"/>
  <c r="H156" i="16"/>
  <c r="F156" i="16"/>
  <c r="D156" i="16"/>
  <c r="C156" i="16"/>
  <c r="I155" i="16"/>
  <c r="H155" i="16"/>
  <c r="F155" i="16"/>
  <c r="D155" i="16"/>
  <c r="C155" i="16"/>
  <c r="I154" i="16"/>
  <c r="H154" i="16"/>
  <c r="F154" i="16"/>
  <c r="D154" i="16"/>
  <c r="C154" i="16"/>
  <c r="I153" i="16"/>
  <c r="H153" i="16"/>
  <c r="F153" i="16"/>
  <c r="D153" i="16"/>
  <c r="C153" i="16"/>
  <c r="I152" i="16"/>
  <c r="H152" i="16"/>
  <c r="F152" i="16"/>
  <c r="D152" i="16"/>
  <c r="C152" i="16"/>
  <c r="I151" i="16"/>
  <c r="H151" i="16"/>
  <c r="F151" i="16"/>
  <c r="D151" i="16"/>
  <c r="C151" i="16"/>
  <c r="I150" i="16"/>
  <c r="H150" i="16"/>
  <c r="F150" i="16"/>
  <c r="D150" i="16"/>
  <c r="C150" i="16"/>
  <c r="I149" i="16"/>
  <c r="H149" i="16"/>
  <c r="F149" i="16"/>
  <c r="D149" i="16"/>
  <c r="C149" i="16"/>
  <c r="I148" i="16"/>
  <c r="H148" i="16"/>
  <c r="F148" i="16"/>
  <c r="D148" i="16"/>
  <c r="C148" i="16"/>
  <c r="I147" i="16"/>
  <c r="H147" i="16"/>
  <c r="F147" i="16"/>
  <c r="D147" i="16"/>
  <c r="C147" i="16"/>
  <c r="I146" i="16"/>
  <c r="H146" i="16"/>
  <c r="F146" i="16"/>
  <c r="D146" i="16"/>
  <c r="C146" i="16"/>
  <c r="I145" i="16"/>
  <c r="H145" i="16"/>
  <c r="F145" i="16"/>
  <c r="D145" i="16"/>
  <c r="C145" i="16"/>
  <c r="I144" i="16"/>
  <c r="H144" i="16"/>
  <c r="F144" i="16"/>
  <c r="D144" i="16"/>
  <c r="C144" i="16"/>
  <c r="I143" i="16"/>
  <c r="H143" i="16"/>
  <c r="F143" i="16"/>
  <c r="D143" i="16"/>
  <c r="C143" i="16"/>
  <c r="I142" i="16"/>
  <c r="H142" i="16"/>
  <c r="F142" i="16"/>
  <c r="D142" i="16"/>
  <c r="C142" i="16"/>
  <c r="I141" i="16"/>
  <c r="H141" i="16"/>
  <c r="F141" i="16"/>
  <c r="D141" i="16"/>
  <c r="C141" i="16"/>
  <c r="I140" i="16"/>
  <c r="H140" i="16"/>
  <c r="F140" i="16"/>
  <c r="D140" i="16"/>
  <c r="C140" i="16"/>
  <c r="I139" i="16"/>
  <c r="H139" i="16"/>
  <c r="F139" i="16"/>
  <c r="D139" i="16"/>
  <c r="C139" i="16"/>
  <c r="I138" i="16"/>
  <c r="H138" i="16"/>
  <c r="F138" i="16"/>
  <c r="D138" i="16"/>
  <c r="C138" i="16"/>
  <c r="I137" i="16"/>
  <c r="H137" i="16"/>
  <c r="F137" i="16"/>
  <c r="D137" i="16"/>
  <c r="C137" i="16"/>
  <c r="I136" i="16"/>
  <c r="H136" i="16"/>
  <c r="F136" i="16"/>
  <c r="D136" i="16"/>
  <c r="C136" i="16"/>
  <c r="I135" i="16"/>
  <c r="H135" i="16"/>
  <c r="F135" i="16"/>
  <c r="D135" i="16"/>
  <c r="C135" i="16"/>
  <c r="I134" i="16"/>
  <c r="H134" i="16"/>
  <c r="F134" i="16"/>
  <c r="D134" i="16"/>
  <c r="C134" i="16"/>
  <c r="I133" i="16"/>
  <c r="H133" i="16"/>
  <c r="F133" i="16"/>
  <c r="D133" i="16"/>
  <c r="C133" i="16"/>
  <c r="I132" i="16"/>
  <c r="H132" i="16"/>
  <c r="F132" i="16"/>
  <c r="D132" i="16"/>
  <c r="C132" i="16"/>
  <c r="I131" i="16"/>
  <c r="H131" i="16"/>
  <c r="F131" i="16"/>
  <c r="D131" i="16"/>
  <c r="C131" i="16"/>
  <c r="I130" i="16"/>
  <c r="H130" i="16"/>
  <c r="F130" i="16"/>
  <c r="D130" i="16"/>
  <c r="C130" i="16"/>
  <c r="I129" i="16"/>
  <c r="H129" i="16"/>
  <c r="F129" i="16"/>
  <c r="D129" i="16"/>
  <c r="C129" i="16"/>
  <c r="I128" i="16"/>
  <c r="H128" i="16"/>
  <c r="F128" i="16"/>
  <c r="D128" i="16"/>
  <c r="C128" i="16"/>
  <c r="I127" i="16"/>
  <c r="H127" i="16"/>
  <c r="F127" i="16"/>
  <c r="D127" i="16"/>
  <c r="C127" i="16"/>
  <c r="I126" i="16"/>
  <c r="H126" i="16"/>
  <c r="F126" i="16"/>
  <c r="D126" i="16"/>
  <c r="C126" i="16"/>
  <c r="I125" i="16"/>
  <c r="H125" i="16"/>
  <c r="F125" i="16"/>
  <c r="D125" i="16"/>
  <c r="C125" i="16"/>
  <c r="I124" i="16"/>
  <c r="H124" i="16"/>
  <c r="F124" i="16"/>
  <c r="D124" i="16"/>
  <c r="C124" i="16"/>
  <c r="I123" i="16"/>
  <c r="H123" i="16"/>
  <c r="F123" i="16"/>
  <c r="D123" i="16"/>
  <c r="C123" i="16"/>
  <c r="I122" i="16"/>
  <c r="H122" i="16"/>
  <c r="F122" i="16"/>
  <c r="D122" i="16"/>
  <c r="C122" i="16"/>
  <c r="I121" i="16"/>
  <c r="H121" i="16"/>
  <c r="F121" i="16"/>
  <c r="D121" i="16"/>
  <c r="C121" i="16"/>
  <c r="I120" i="16"/>
  <c r="H120" i="16"/>
  <c r="F120" i="16"/>
  <c r="D120" i="16"/>
  <c r="C120" i="16"/>
  <c r="I119" i="16"/>
  <c r="H119" i="16"/>
  <c r="F119" i="16"/>
  <c r="D119" i="16"/>
  <c r="C119" i="16"/>
  <c r="I118" i="16"/>
  <c r="H118" i="16"/>
  <c r="F118" i="16"/>
  <c r="D118" i="16"/>
  <c r="C118" i="16"/>
  <c r="I117" i="16"/>
  <c r="H117" i="16"/>
  <c r="F117" i="16"/>
  <c r="D117" i="16"/>
  <c r="C117" i="16"/>
  <c r="I116" i="16"/>
  <c r="H116" i="16"/>
  <c r="F116" i="16"/>
  <c r="D116" i="16"/>
  <c r="C116" i="16"/>
  <c r="I115" i="16"/>
  <c r="H115" i="16"/>
  <c r="F115" i="16"/>
  <c r="D115" i="16"/>
  <c r="C115" i="16"/>
  <c r="I114" i="16"/>
  <c r="H114" i="16"/>
  <c r="F114" i="16"/>
  <c r="D114" i="16"/>
  <c r="C114" i="16"/>
  <c r="I113" i="16"/>
  <c r="H113" i="16"/>
  <c r="F113" i="16"/>
  <c r="D113" i="16"/>
  <c r="C113" i="16"/>
  <c r="I112" i="16"/>
  <c r="H112" i="16"/>
  <c r="F112" i="16"/>
  <c r="D112" i="16"/>
  <c r="C112" i="16"/>
  <c r="I111" i="16"/>
  <c r="H111" i="16"/>
  <c r="F111" i="16"/>
  <c r="D111" i="16"/>
  <c r="C111" i="16"/>
  <c r="I110" i="16"/>
  <c r="H110" i="16"/>
  <c r="F110" i="16"/>
  <c r="D110" i="16"/>
  <c r="C110" i="16"/>
  <c r="I109" i="16"/>
  <c r="H109" i="16"/>
  <c r="F109" i="16"/>
  <c r="D109" i="16"/>
  <c r="C109" i="16"/>
  <c r="I108" i="16"/>
  <c r="H108" i="16"/>
  <c r="F108" i="16"/>
  <c r="D108" i="16"/>
  <c r="C108" i="16"/>
  <c r="I107" i="16"/>
  <c r="H107" i="16"/>
  <c r="F107" i="16"/>
  <c r="D107" i="16"/>
  <c r="C107" i="16"/>
  <c r="I106" i="16"/>
  <c r="H106" i="16"/>
  <c r="F106" i="16"/>
  <c r="D106" i="16"/>
  <c r="C106" i="16"/>
  <c r="I105" i="16"/>
  <c r="H105" i="16"/>
  <c r="F105" i="16"/>
  <c r="D105" i="16"/>
  <c r="C105" i="16"/>
  <c r="I104" i="16"/>
  <c r="H104" i="16"/>
  <c r="F104" i="16"/>
  <c r="D104" i="16"/>
  <c r="C104" i="16"/>
  <c r="I103" i="16"/>
  <c r="H103" i="16"/>
  <c r="F103" i="16"/>
  <c r="D103" i="16"/>
  <c r="C103" i="16"/>
  <c r="I102" i="16"/>
  <c r="H102" i="16"/>
  <c r="F102" i="16"/>
  <c r="D102" i="16"/>
  <c r="C102" i="16"/>
  <c r="I101" i="16"/>
  <c r="H101" i="16"/>
  <c r="F101" i="16"/>
  <c r="D101" i="16"/>
  <c r="C101" i="16"/>
  <c r="I100" i="16"/>
  <c r="H100" i="16"/>
  <c r="F100" i="16"/>
  <c r="D100" i="16"/>
  <c r="C100" i="16"/>
  <c r="I99" i="16"/>
  <c r="H99" i="16"/>
  <c r="F99" i="16"/>
  <c r="D99" i="16"/>
  <c r="C99" i="16"/>
  <c r="I98" i="16"/>
  <c r="H98" i="16"/>
  <c r="F98" i="16"/>
  <c r="D98" i="16"/>
  <c r="C98" i="16"/>
  <c r="I97" i="16"/>
  <c r="H97" i="16"/>
  <c r="F97" i="16"/>
  <c r="D97" i="16"/>
  <c r="C97" i="16"/>
  <c r="I96" i="16"/>
  <c r="H96" i="16"/>
  <c r="F96" i="16"/>
  <c r="D96" i="16"/>
  <c r="C96" i="16"/>
  <c r="I95" i="16"/>
  <c r="H95" i="16"/>
  <c r="F95" i="16"/>
  <c r="D95" i="16"/>
  <c r="C95" i="16"/>
  <c r="I94" i="16"/>
  <c r="H94" i="16"/>
  <c r="F94" i="16"/>
  <c r="D94" i="16"/>
  <c r="C94" i="16"/>
  <c r="I93" i="16"/>
  <c r="H93" i="16"/>
  <c r="F93" i="16"/>
  <c r="D93" i="16"/>
  <c r="C93" i="16"/>
  <c r="I92" i="16"/>
  <c r="H92" i="16"/>
  <c r="F92" i="16"/>
  <c r="D92" i="16"/>
  <c r="C92" i="16"/>
  <c r="I91" i="16"/>
  <c r="H91" i="16"/>
  <c r="F91" i="16"/>
  <c r="D91" i="16"/>
  <c r="C91" i="16"/>
  <c r="I90" i="16"/>
  <c r="H90" i="16"/>
  <c r="F90" i="16"/>
  <c r="D90" i="16"/>
  <c r="C90" i="16"/>
  <c r="I89" i="16"/>
  <c r="H89" i="16"/>
  <c r="F89" i="16"/>
  <c r="D89" i="16"/>
  <c r="C89" i="16"/>
  <c r="I88" i="16"/>
  <c r="H88" i="16"/>
  <c r="F88" i="16"/>
  <c r="D88" i="16"/>
  <c r="C88" i="16"/>
  <c r="I87" i="16"/>
  <c r="H87" i="16"/>
  <c r="F87" i="16"/>
  <c r="D87" i="16"/>
  <c r="C87" i="16"/>
  <c r="I86" i="16"/>
  <c r="H86" i="16"/>
  <c r="F86" i="16"/>
  <c r="D86" i="16"/>
  <c r="C86" i="16"/>
  <c r="I85" i="16"/>
  <c r="H85" i="16"/>
  <c r="F85" i="16"/>
  <c r="D85" i="16"/>
  <c r="C85" i="16"/>
  <c r="I84" i="16"/>
  <c r="H84" i="16"/>
  <c r="F84" i="16"/>
  <c r="D84" i="16"/>
  <c r="C84" i="16"/>
  <c r="I83" i="16"/>
  <c r="H83" i="16"/>
  <c r="F83" i="16"/>
  <c r="D83" i="16"/>
  <c r="C83" i="16"/>
  <c r="I82" i="16"/>
  <c r="H82" i="16"/>
  <c r="F82" i="16"/>
  <c r="D82" i="16"/>
  <c r="C82" i="16"/>
  <c r="I81" i="16"/>
  <c r="H81" i="16"/>
  <c r="F81" i="16"/>
  <c r="D81" i="16"/>
  <c r="C81" i="16"/>
  <c r="I80" i="16"/>
  <c r="H80" i="16"/>
  <c r="F80" i="16"/>
  <c r="D80" i="16"/>
  <c r="C80" i="16"/>
  <c r="I79" i="16"/>
  <c r="H79" i="16"/>
  <c r="F79" i="16"/>
  <c r="D79" i="16"/>
  <c r="C79" i="16"/>
  <c r="I78" i="16"/>
  <c r="H78" i="16"/>
  <c r="F78" i="16"/>
  <c r="D78" i="16"/>
  <c r="C78" i="16"/>
  <c r="I77" i="16"/>
  <c r="H77" i="16"/>
  <c r="F77" i="16"/>
  <c r="D77" i="16"/>
  <c r="C77" i="16"/>
  <c r="I76" i="16"/>
  <c r="H76" i="16"/>
  <c r="F76" i="16"/>
  <c r="D76" i="16"/>
  <c r="C76" i="16"/>
  <c r="I75" i="16"/>
  <c r="H75" i="16"/>
  <c r="F75" i="16"/>
  <c r="D75" i="16"/>
  <c r="C75" i="16"/>
  <c r="I74" i="16"/>
  <c r="H74" i="16"/>
  <c r="F74" i="16"/>
  <c r="D74" i="16"/>
  <c r="C74" i="16"/>
  <c r="I73" i="16"/>
  <c r="H73" i="16"/>
  <c r="F73" i="16"/>
  <c r="D73" i="16"/>
  <c r="C73" i="16"/>
  <c r="I72" i="16"/>
  <c r="H72" i="16"/>
  <c r="F72" i="16"/>
  <c r="D72" i="16"/>
  <c r="C72" i="16"/>
  <c r="I71" i="16"/>
  <c r="H71" i="16"/>
  <c r="F71" i="16"/>
  <c r="D71" i="16"/>
  <c r="C71" i="16"/>
  <c r="I70" i="16"/>
  <c r="H70" i="16"/>
  <c r="F70" i="16"/>
  <c r="D70" i="16"/>
  <c r="C70" i="16"/>
  <c r="I69" i="16"/>
  <c r="H69" i="16"/>
  <c r="F69" i="16"/>
  <c r="D69" i="16"/>
  <c r="C69" i="16"/>
  <c r="I68" i="16"/>
  <c r="H68" i="16"/>
  <c r="F68" i="16"/>
  <c r="D68" i="16"/>
  <c r="C68" i="16"/>
  <c r="I67" i="16"/>
  <c r="H67" i="16"/>
  <c r="F67" i="16"/>
  <c r="D67" i="16"/>
  <c r="C67" i="16"/>
  <c r="I66" i="16"/>
  <c r="H66" i="16"/>
  <c r="F66" i="16"/>
  <c r="D66" i="16"/>
  <c r="C66" i="16"/>
  <c r="I65" i="16"/>
  <c r="H65" i="16"/>
  <c r="F65" i="16"/>
  <c r="D65" i="16"/>
  <c r="C65" i="16"/>
  <c r="I64" i="16"/>
  <c r="H64" i="16"/>
  <c r="F64" i="16"/>
  <c r="D64" i="16"/>
  <c r="C64" i="16"/>
  <c r="I63" i="16"/>
  <c r="H63" i="16"/>
  <c r="F63" i="16"/>
  <c r="D63" i="16"/>
  <c r="C63" i="16"/>
  <c r="I62" i="16"/>
  <c r="H62" i="16"/>
  <c r="F62" i="16"/>
  <c r="D62" i="16"/>
  <c r="C62" i="16"/>
  <c r="I61" i="16"/>
  <c r="H61" i="16"/>
  <c r="F61" i="16"/>
  <c r="D61" i="16"/>
  <c r="C61" i="16"/>
  <c r="I60" i="16"/>
  <c r="H60" i="16"/>
  <c r="F60" i="16"/>
  <c r="D60" i="16"/>
  <c r="C60" i="16"/>
  <c r="I59" i="16"/>
  <c r="H59" i="16"/>
  <c r="F59" i="16"/>
  <c r="D59" i="16"/>
  <c r="C59" i="16"/>
  <c r="I58" i="16"/>
  <c r="H58" i="16"/>
  <c r="F58" i="16"/>
  <c r="D58" i="16"/>
  <c r="C58" i="16"/>
  <c r="I57" i="16"/>
  <c r="H57" i="16"/>
  <c r="F57" i="16"/>
  <c r="D57" i="16"/>
  <c r="C57" i="16"/>
  <c r="I56" i="16"/>
  <c r="H56" i="16"/>
  <c r="F56" i="16"/>
  <c r="D56" i="16"/>
  <c r="C56" i="16"/>
  <c r="I55" i="16"/>
  <c r="H55" i="16"/>
  <c r="F55" i="16"/>
  <c r="D55" i="16"/>
  <c r="C55" i="16"/>
  <c r="I54" i="16"/>
  <c r="H54" i="16"/>
  <c r="F54" i="16"/>
  <c r="D54" i="16"/>
  <c r="C54" i="16"/>
  <c r="I53" i="16"/>
  <c r="H53" i="16"/>
  <c r="F53" i="16"/>
  <c r="D53" i="16"/>
  <c r="C53" i="16"/>
  <c r="I52" i="16"/>
  <c r="H52" i="16"/>
  <c r="F52" i="16"/>
  <c r="D52" i="16"/>
  <c r="C52" i="16"/>
  <c r="I51" i="16"/>
  <c r="H51" i="16"/>
  <c r="F51" i="16"/>
  <c r="D51" i="16"/>
  <c r="C51" i="16"/>
  <c r="I50" i="16"/>
  <c r="H50" i="16"/>
  <c r="F50" i="16"/>
  <c r="D50" i="16"/>
  <c r="C50" i="16"/>
  <c r="I49" i="16"/>
  <c r="H49" i="16"/>
  <c r="F49" i="16"/>
  <c r="D49" i="16"/>
  <c r="C49" i="16"/>
  <c r="I48" i="16"/>
  <c r="H48" i="16"/>
  <c r="F48" i="16"/>
  <c r="D48" i="16"/>
  <c r="C48" i="16"/>
  <c r="I47" i="16"/>
  <c r="H47" i="16"/>
  <c r="F47" i="16"/>
  <c r="D47" i="16"/>
  <c r="C47" i="16"/>
  <c r="I46" i="16"/>
  <c r="H46" i="16"/>
  <c r="F46" i="16"/>
  <c r="D46" i="16"/>
  <c r="C46" i="16"/>
  <c r="I45" i="16"/>
  <c r="H45" i="16"/>
  <c r="F45" i="16"/>
  <c r="D45" i="16"/>
  <c r="C45" i="16"/>
  <c r="I44" i="16"/>
  <c r="H44" i="16"/>
  <c r="F44" i="16"/>
  <c r="D44" i="16"/>
  <c r="C44" i="16"/>
  <c r="I43" i="16"/>
  <c r="H43" i="16"/>
  <c r="F43" i="16"/>
  <c r="D43" i="16"/>
  <c r="C43" i="16"/>
  <c r="I42" i="16"/>
  <c r="H42" i="16"/>
  <c r="F42" i="16"/>
  <c r="D42" i="16"/>
  <c r="C42" i="16"/>
  <c r="I41" i="16"/>
  <c r="H41" i="16"/>
  <c r="F41" i="16"/>
  <c r="D41" i="16"/>
  <c r="C41" i="16"/>
  <c r="I40" i="16"/>
  <c r="H40" i="16"/>
  <c r="F40" i="16"/>
  <c r="D40" i="16"/>
  <c r="C40" i="16"/>
  <c r="I39" i="16"/>
  <c r="H39" i="16"/>
  <c r="F39" i="16"/>
  <c r="D39" i="16"/>
  <c r="C39" i="16"/>
  <c r="I38" i="16"/>
  <c r="H38" i="16"/>
  <c r="F38" i="16"/>
  <c r="D38" i="16"/>
  <c r="C38" i="16"/>
  <c r="I37" i="16"/>
  <c r="H37" i="16"/>
  <c r="F37" i="16"/>
  <c r="D37" i="16"/>
  <c r="C37" i="16"/>
  <c r="I36" i="16"/>
  <c r="H36" i="16"/>
  <c r="F36" i="16"/>
  <c r="D36" i="16"/>
  <c r="C36" i="16"/>
  <c r="I35" i="16"/>
  <c r="H35" i="16"/>
  <c r="F35" i="16"/>
  <c r="D35" i="16"/>
  <c r="C35" i="16"/>
  <c r="I34" i="16"/>
  <c r="H34" i="16"/>
  <c r="F34" i="16"/>
  <c r="D34" i="16"/>
  <c r="C34" i="16"/>
  <c r="I33" i="16"/>
  <c r="H33" i="16"/>
  <c r="F33" i="16"/>
  <c r="D33" i="16"/>
  <c r="C33" i="16"/>
  <c r="I32" i="16"/>
  <c r="H32" i="16"/>
  <c r="F32" i="16"/>
  <c r="D32" i="16"/>
  <c r="C32" i="16"/>
  <c r="I31" i="16"/>
  <c r="H31" i="16"/>
  <c r="F31" i="16"/>
  <c r="D31" i="16"/>
  <c r="C31" i="16"/>
  <c r="I30" i="16"/>
  <c r="H30" i="16"/>
  <c r="F30" i="16"/>
  <c r="D30" i="16"/>
  <c r="C30" i="16"/>
  <c r="I29" i="16"/>
  <c r="H29" i="16"/>
  <c r="F29" i="16"/>
  <c r="D29" i="16"/>
  <c r="C29" i="16"/>
  <c r="I28" i="16"/>
  <c r="H28" i="16"/>
  <c r="F28" i="16"/>
  <c r="D28" i="16"/>
  <c r="C28" i="16"/>
  <c r="I27" i="16"/>
  <c r="H27" i="16"/>
  <c r="F27" i="16"/>
  <c r="D27" i="16"/>
  <c r="C27" i="16"/>
  <c r="I26" i="16"/>
  <c r="H26" i="16"/>
  <c r="F26" i="16"/>
  <c r="D26" i="16"/>
  <c r="C26" i="16"/>
  <c r="I25" i="16"/>
  <c r="H25" i="16"/>
  <c r="F25" i="16"/>
  <c r="D25" i="16"/>
  <c r="C25" i="16"/>
  <c r="I24" i="16"/>
  <c r="H24" i="16"/>
  <c r="F24" i="16"/>
  <c r="D24" i="16"/>
  <c r="C24" i="16"/>
  <c r="I23" i="16"/>
  <c r="H23" i="16"/>
  <c r="F23" i="16"/>
  <c r="D23" i="16"/>
  <c r="C23" i="16"/>
  <c r="I22" i="16"/>
  <c r="H22" i="16"/>
  <c r="F22" i="16"/>
  <c r="D22" i="16"/>
  <c r="C22" i="16"/>
  <c r="I21" i="16"/>
  <c r="H21" i="16"/>
  <c r="F21" i="16"/>
  <c r="D21" i="16"/>
  <c r="C21" i="16"/>
  <c r="I20" i="16"/>
  <c r="H20" i="16"/>
  <c r="F20" i="16"/>
  <c r="D20" i="16"/>
  <c r="C20" i="16"/>
  <c r="I19" i="16"/>
  <c r="H19" i="16"/>
  <c r="F19" i="16"/>
  <c r="D19" i="16"/>
  <c r="C19" i="16"/>
  <c r="I18" i="16"/>
  <c r="H18" i="16"/>
  <c r="F18" i="16"/>
  <c r="D18" i="16"/>
  <c r="C18" i="16"/>
  <c r="I17" i="16"/>
  <c r="H17" i="16"/>
  <c r="F17" i="16"/>
  <c r="D17" i="16"/>
  <c r="C17" i="16"/>
  <c r="I16" i="16"/>
  <c r="H16" i="16"/>
  <c r="F16" i="16"/>
  <c r="D16" i="16"/>
  <c r="C16" i="16"/>
  <c r="I15" i="16"/>
  <c r="H15" i="16"/>
  <c r="F15" i="16"/>
  <c r="D15" i="16"/>
  <c r="C15" i="16"/>
  <c r="I14" i="16"/>
  <c r="H14" i="16"/>
  <c r="F14" i="16"/>
  <c r="D14" i="16"/>
  <c r="C14" i="16"/>
  <c r="I13" i="16"/>
  <c r="H13" i="16"/>
  <c r="F13" i="16"/>
  <c r="D13" i="16"/>
  <c r="C13" i="16"/>
  <c r="I12" i="16"/>
  <c r="H12" i="16"/>
  <c r="F12" i="16"/>
  <c r="D12" i="16"/>
  <c r="C12" i="16"/>
  <c r="F11" i="16"/>
  <c r="I11" i="16"/>
  <c r="H11" i="16"/>
  <c r="D11" i="16"/>
  <c r="C11" i="16"/>
  <c r="AH1000" i="1"/>
  <c r="AH999"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6" i="1"/>
  <c r="AH745" i="1"/>
  <c r="AH744" i="1"/>
  <c r="AH743"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0" i="1"/>
  <c r="AH629" i="1"/>
  <c r="AH628" i="1"/>
  <c r="AH627" i="1"/>
  <c r="AH626" i="1"/>
  <c r="AH625" i="1"/>
  <c r="AH624" i="1"/>
  <c r="AH621" i="1"/>
  <c r="AH619" i="1"/>
  <c r="AH618" i="1"/>
  <c r="AH617" i="1"/>
  <c r="AH616" i="1"/>
  <c r="AH615"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69" i="1"/>
  <c r="AH568" i="1"/>
  <c r="AH567" i="1"/>
  <c r="AH566" i="1"/>
  <c r="AH565" i="1"/>
  <c r="AH564" i="1"/>
  <c r="AH563" i="1"/>
  <c r="AH562" i="1"/>
  <c r="AH561" i="1"/>
  <c r="AH560" i="1"/>
  <c r="AH559" i="1"/>
  <c r="AH558" i="1"/>
  <c r="AH557" i="1"/>
  <c r="AH556" i="1"/>
  <c r="AH555" i="1"/>
  <c r="AH554" i="1"/>
  <c r="AH553" i="1"/>
  <c r="AH551" i="1"/>
  <c r="AH550" i="1"/>
  <c r="AH549" i="1"/>
  <c r="AH547" i="1"/>
  <c r="AH546" i="1"/>
  <c r="AH545" i="1"/>
  <c r="AH544" i="1"/>
  <c r="AH543" i="1"/>
  <c r="AH542" i="1"/>
  <c r="AH541" i="1"/>
  <c r="AH540" i="1"/>
  <c r="AH539" i="1"/>
  <c r="AH537" i="1"/>
  <c r="AH534" i="1"/>
  <c r="AH533" i="1"/>
  <c r="AH532" i="1"/>
  <c r="AH531" i="1"/>
  <c r="AH530" i="1"/>
  <c r="AH529" i="1"/>
  <c r="AH528" i="1"/>
  <c r="AH527" i="1"/>
  <c r="AH526" i="1"/>
  <c r="AH524" i="1"/>
  <c r="AH522" i="1"/>
  <c r="AH521" i="1"/>
  <c r="AH519" i="1"/>
  <c r="AH518" i="1"/>
  <c r="AH517" i="1"/>
  <c r="AH516" i="1"/>
  <c r="AH515" i="1"/>
  <c r="AH514" i="1"/>
  <c r="AH513" i="1"/>
  <c r="AH512" i="1"/>
  <c r="AH511" i="1"/>
  <c r="AH510" i="1"/>
  <c r="AH509" i="1"/>
  <c r="AH508" i="1"/>
  <c r="AH507" i="1"/>
  <c r="AH503" i="1"/>
  <c r="AH502" i="1"/>
  <c r="AH501" i="1"/>
  <c r="AH500" i="1"/>
  <c r="AH498" i="1"/>
  <c r="AH497" i="1"/>
  <c r="AH496" i="1"/>
  <c r="AH495" i="1"/>
  <c r="AH494" i="1"/>
  <c r="AH493" i="1"/>
  <c r="AH492" i="1"/>
  <c r="AH491" i="1"/>
  <c r="AH490" i="1"/>
  <c r="AH489" i="1"/>
  <c r="AH488" i="1"/>
  <c r="AH486" i="1"/>
  <c r="AH485" i="1"/>
  <c r="AH484" i="1"/>
  <c r="AH483" i="1"/>
  <c r="AH482" i="1"/>
  <c r="AH478" i="1"/>
  <c r="AH477" i="1"/>
  <c r="AH476" i="1"/>
  <c r="AH475" i="1"/>
  <c r="AH472" i="1"/>
  <c r="AH471" i="1"/>
  <c r="AH470" i="1"/>
  <c r="AH469" i="1"/>
  <c r="AH468" i="1"/>
  <c r="AH467" i="1"/>
  <c r="AH466" i="1"/>
  <c r="AH465" i="1"/>
  <c r="AH464" i="1"/>
  <c r="AH463" i="1"/>
  <c r="AH462" i="1"/>
  <c r="AH461" i="1"/>
  <c r="AH458" i="1"/>
  <c r="AH457" i="1"/>
  <c r="AH456" i="1"/>
  <c r="AH452" i="1"/>
  <c r="AH451" i="1"/>
  <c r="AH450" i="1"/>
  <c r="AH449" i="1"/>
  <c r="AH448" i="1"/>
  <c r="AH447" i="1"/>
  <c r="AH446" i="1"/>
  <c r="AH445" i="1"/>
  <c r="AH444" i="1"/>
  <c r="AH443" i="1"/>
  <c r="AH442" i="1"/>
  <c r="AH441" i="1"/>
  <c r="AH440" i="1"/>
  <c r="AH439" i="1"/>
  <c r="AH438" i="1"/>
  <c r="AH437" i="1"/>
  <c r="AH436" i="1"/>
  <c r="AH435" i="1"/>
  <c r="AH434" i="1"/>
  <c r="AH433" i="1"/>
  <c r="AH432" i="1"/>
  <c r="AH430" i="1"/>
  <c r="AH429" i="1"/>
  <c r="AH428" i="1"/>
  <c r="AH427" i="1"/>
  <c r="AH423" i="1"/>
  <c r="AH419" i="1"/>
  <c r="AH418" i="1"/>
  <c r="AH416" i="1"/>
  <c r="AH414" i="1"/>
  <c r="AH413" i="1"/>
  <c r="AH411" i="1"/>
  <c r="AH410" i="1"/>
  <c r="AH409" i="1"/>
  <c r="AH408" i="1"/>
  <c r="AH407"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5" i="1"/>
  <c r="AH374" i="1"/>
  <c r="AH373" i="1"/>
  <c r="AH372" i="1"/>
  <c r="AH371" i="1"/>
  <c r="AH367" i="1"/>
  <c r="AH366" i="1"/>
  <c r="AH364" i="1"/>
  <c r="AH362" i="1"/>
  <c r="AH361" i="1"/>
  <c r="AH360" i="1"/>
  <c r="AH359" i="1"/>
  <c r="AH358" i="1"/>
  <c r="AH357" i="1"/>
  <c r="AH356" i="1"/>
  <c r="AH355" i="1"/>
  <c r="AH354" i="1"/>
  <c r="AH353" i="1"/>
  <c r="AH352" i="1"/>
  <c r="AH351" i="1"/>
  <c r="AH350" i="1"/>
  <c r="AH348" i="1"/>
  <c r="AH347" i="1"/>
  <c r="AH345" i="1"/>
  <c r="AH344" i="1"/>
  <c r="AH342" i="1"/>
  <c r="AH340" i="1"/>
  <c r="AH339" i="1"/>
  <c r="AH338" i="1"/>
  <c r="AH337" i="1"/>
  <c r="AH336" i="1"/>
  <c r="AH334" i="1"/>
  <c r="AH333" i="1"/>
  <c r="AH332" i="1"/>
  <c r="AH331" i="1"/>
  <c r="AH330" i="1"/>
  <c r="AH328" i="1"/>
  <c r="AH326" i="1"/>
  <c r="AH319" i="1"/>
  <c r="AH318" i="1"/>
  <c r="AH317" i="1"/>
  <c r="AH316" i="1"/>
  <c r="AH315" i="1"/>
  <c r="AH313" i="1"/>
  <c r="AH311" i="1"/>
  <c r="AH308" i="1"/>
  <c r="AH307" i="1"/>
  <c r="AH306" i="1"/>
  <c r="AH304" i="1"/>
  <c r="AH303" i="1"/>
  <c r="AH301" i="1"/>
  <c r="AH299" i="1"/>
  <c r="AH298" i="1"/>
  <c r="AH297" i="1"/>
  <c r="AH296" i="1"/>
  <c r="AH295" i="1"/>
  <c r="AH293" i="1"/>
  <c r="AH290" i="1"/>
  <c r="AH289" i="1"/>
  <c r="AH288" i="1"/>
  <c r="AH287" i="1"/>
  <c r="AH285" i="1"/>
  <c r="AH283" i="1"/>
  <c r="AH282" i="1"/>
  <c r="AH280" i="1"/>
  <c r="AH279" i="1"/>
  <c r="AH275" i="1"/>
  <c r="AH274" i="1"/>
  <c r="AH273" i="1"/>
  <c r="AH272" i="1"/>
  <c r="AH266" i="1"/>
  <c r="AH265" i="1"/>
  <c r="AH263" i="1"/>
  <c r="AH261" i="1"/>
  <c r="AH260" i="1"/>
  <c r="AH259" i="1"/>
  <c r="AH258" i="1"/>
  <c r="AH257" i="1"/>
  <c r="AH255" i="1"/>
  <c r="AH254" i="1"/>
  <c r="AH253" i="1"/>
  <c r="AH248" i="1"/>
  <c r="AH247" i="1"/>
  <c r="AH242" i="1"/>
  <c r="AH230" i="1"/>
  <c r="AH229" i="1"/>
  <c r="AH226" i="1"/>
  <c r="AH225" i="1"/>
  <c r="AH224" i="1"/>
  <c r="AH223" i="1"/>
  <c r="AH222" i="1"/>
  <c r="AH221" i="1"/>
  <c r="AH220" i="1"/>
  <c r="AH219" i="1"/>
  <c r="AH218" i="1"/>
  <c r="AH217" i="1"/>
  <c r="AH208" i="1"/>
  <c r="AH206" i="1"/>
  <c r="AH205" i="1"/>
  <c r="AH204" i="1"/>
  <c r="AH200" i="1"/>
  <c r="AH199" i="1"/>
  <c r="AH192" i="1"/>
  <c r="AH191" i="1"/>
  <c r="AH189" i="1"/>
  <c r="AH188" i="1"/>
  <c r="AH187" i="1"/>
  <c r="AH186" i="1"/>
  <c r="AH183" i="1"/>
  <c r="AH182" i="1"/>
  <c r="AH180" i="1"/>
  <c r="AH178" i="1"/>
  <c r="AH176" i="1"/>
  <c r="AH174" i="1"/>
  <c r="AH173" i="1"/>
  <c r="AH172" i="1"/>
  <c r="AH171" i="1"/>
  <c r="AH169" i="1"/>
  <c r="AH167" i="1"/>
  <c r="AH166" i="1"/>
  <c r="AH165" i="1"/>
  <c r="AH160" i="1"/>
  <c r="AH157" i="1"/>
  <c r="AH156" i="1"/>
  <c r="AH155" i="1"/>
  <c r="AH152" i="1"/>
  <c r="AH151" i="1"/>
  <c r="AH150" i="1"/>
  <c r="AH148" i="1"/>
  <c r="AH146" i="1"/>
  <c r="AH142" i="1"/>
  <c r="AH132" i="1"/>
  <c r="AH128" i="1"/>
  <c r="AH127" i="1"/>
  <c r="AH125" i="1"/>
  <c r="AH124" i="1"/>
  <c r="AH122" i="1"/>
  <c r="AH120" i="1"/>
  <c r="AH118" i="1"/>
  <c r="AH117" i="1"/>
  <c r="AH116" i="1"/>
  <c r="AH115" i="1"/>
  <c r="AH114" i="1"/>
  <c r="AH113" i="1"/>
  <c r="AH111" i="1"/>
  <c r="AH109" i="1"/>
  <c r="AH107" i="1"/>
  <c r="AH104" i="1"/>
  <c r="AH103" i="1"/>
  <c r="AH102" i="1"/>
  <c r="AH97" i="1"/>
  <c r="AH96" i="1"/>
  <c r="AH95" i="1"/>
  <c r="AH92" i="1"/>
  <c r="AH91" i="1"/>
  <c r="AH90" i="1"/>
  <c r="AH89" i="1"/>
  <c r="AH88" i="1"/>
  <c r="AH87" i="1"/>
  <c r="AH86" i="1"/>
  <c r="AH85" i="1"/>
  <c r="AH81" i="1"/>
  <c r="AH78" i="1"/>
  <c r="AH77" i="1"/>
  <c r="AH76" i="1"/>
  <c r="AH75" i="1"/>
  <c r="AH74" i="1"/>
  <c r="AH73" i="1"/>
  <c r="AH72" i="1"/>
  <c r="AH71" i="1"/>
  <c r="AH70" i="1"/>
  <c r="AH69" i="1"/>
  <c r="AH68" i="1"/>
  <c r="AH67" i="1"/>
  <c r="AH66" i="1"/>
  <c r="AH64" i="1"/>
  <c r="AH63" i="1"/>
  <c r="AH62" i="1"/>
  <c r="AH61" i="1"/>
  <c r="AH60" i="1"/>
  <c r="AH55" i="1"/>
  <c r="AH54" i="1"/>
  <c r="AH53" i="1"/>
  <c r="AH52" i="1"/>
  <c r="AH51" i="1"/>
  <c r="AH50" i="1"/>
  <c r="AH49" i="1"/>
  <c r="AH48" i="1"/>
  <c r="AH47" i="1"/>
  <c r="AH46" i="1"/>
  <c r="AH45" i="1"/>
  <c r="AH44" i="1"/>
  <c r="AH43" i="1"/>
  <c r="AH41" i="1"/>
  <c r="AH40" i="1"/>
  <c r="AH38" i="1"/>
  <c r="AH37" i="1"/>
  <c r="AH36" i="1"/>
  <c r="AH35" i="1"/>
  <c r="AH34" i="1"/>
  <c r="AH33" i="1"/>
  <c r="AH32" i="1"/>
  <c r="AH23" i="1"/>
  <c r="AH22" i="1"/>
  <c r="AH20" i="1"/>
  <c r="AH19" i="1"/>
  <c r="AH18" i="1"/>
  <c r="AH16" i="1"/>
  <c r="AH15" i="1"/>
  <c r="AH13" i="1"/>
  <c r="AH12" i="1"/>
  <c r="AH11" i="1"/>
  <c r="AH10" i="1"/>
  <c r="AH9" i="1"/>
  <c r="AH8" i="1"/>
  <c r="AH7" i="1"/>
  <c r="AH6" i="1"/>
  <c r="AH5" i="1"/>
  <c r="AH3" i="1"/>
  <c r="AH998" i="1"/>
  <c r="C500" i="3" l="1"/>
  <c r="B500" i="3"/>
  <c r="C499" i="3"/>
  <c r="B499" i="3"/>
  <c r="C498" i="3"/>
  <c r="B498" i="3"/>
  <c r="C497" i="3"/>
  <c r="B497" i="3"/>
  <c r="C496" i="3"/>
  <c r="B496" i="3"/>
  <c r="C495" i="3"/>
  <c r="B495" i="3"/>
  <c r="C494" i="3"/>
  <c r="B494" i="3"/>
  <c r="C493" i="3"/>
  <c r="B493" i="3"/>
  <c r="C492" i="3"/>
  <c r="B492" i="3"/>
  <c r="C491" i="3"/>
  <c r="B491" i="3"/>
  <c r="C490" i="3"/>
  <c r="B490" i="3"/>
  <c r="C489" i="3"/>
  <c r="B489" i="3"/>
  <c r="C488" i="3"/>
  <c r="B488" i="3"/>
  <c r="C487" i="3"/>
  <c r="B487" i="3"/>
  <c r="C486" i="3"/>
  <c r="B486" i="3"/>
  <c r="C485" i="3"/>
  <c r="B485" i="3"/>
  <c r="C484" i="3"/>
  <c r="B484" i="3"/>
  <c r="C483" i="3"/>
  <c r="B483" i="3"/>
  <c r="C482" i="3"/>
  <c r="B482" i="3"/>
  <c r="C481" i="3"/>
  <c r="B481" i="3"/>
  <c r="C480" i="3"/>
  <c r="B480" i="3"/>
  <c r="C479" i="3"/>
  <c r="B479" i="3"/>
  <c r="C478" i="3"/>
  <c r="B478" i="3"/>
  <c r="C477" i="3"/>
  <c r="B477" i="3"/>
  <c r="C476" i="3"/>
  <c r="B476" i="3"/>
  <c r="C475" i="3"/>
  <c r="B475" i="3"/>
  <c r="C474" i="3"/>
  <c r="B474" i="3"/>
  <c r="C473" i="3"/>
  <c r="B473" i="3"/>
  <c r="C472" i="3"/>
  <c r="B472" i="3"/>
  <c r="C471" i="3"/>
  <c r="B471" i="3"/>
  <c r="C470" i="3"/>
  <c r="B470" i="3"/>
  <c r="C469" i="3"/>
  <c r="B469" i="3"/>
  <c r="C468" i="3"/>
  <c r="B468" i="3"/>
  <c r="C467" i="3"/>
  <c r="B467" i="3"/>
  <c r="C466" i="3"/>
  <c r="B466" i="3"/>
  <c r="C465" i="3"/>
  <c r="B465" i="3"/>
  <c r="C464" i="3"/>
  <c r="B464" i="3"/>
  <c r="C463" i="3"/>
  <c r="B463" i="3"/>
  <c r="C462" i="3"/>
  <c r="B462" i="3"/>
  <c r="C461" i="3"/>
  <c r="B461" i="3"/>
  <c r="C460" i="3"/>
  <c r="B460" i="3"/>
  <c r="C459" i="3"/>
  <c r="B459" i="3"/>
  <c r="C458" i="3"/>
  <c r="B458" i="3"/>
  <c r="C457" i="3"/>
  <c r="B457" i="3"/>
  <c r="C456" i="3"/>
  <c r="B456" i="3"/>
  <c r="C455" i="3"/>
  <c r="B455" i="3"/>
  <c r="C454" i="3"/>
  <c r="B454" i="3"/>
  <c r="C453" i="3"/>
  <c r="B453" i="3"/>
  <c r="C452" i="3"/>
  <c r="B452" i="3"/>
  <c r="C451" i="3"/>
  <c r="B451" i="3"/>
  <c r="C450" i="3"/>
  <c r="B450" i="3"/>
  <c r="C449" i="3"/>
  <c r="B449" i="3"/>
  <c r="C448" i="3"/>
  <c r="B448" i="3"/>
  <c r="C447" i="3"/>
  <c r="B447" i="3"/>
  <c r="C446" i="3"/>
  <c r="B446" i="3"/>
  <c r="C445" i="3"/>
  <c r="B445" i="3"/>
  <c r="C444" i="3"/>
  <c r="B444" i="3"/>
  <c r="C443" i="3"/>
  <c r="B443" i="3"/>
  <c r="C442" i="3"/>
  <c r="B442" i="3"/>
  <c r="C441" i="3"/>
  <c r="B441" i="3"/>
  <c r="C440" i="3"/>
  <c r="B440" i="3"/>
  <c r="C439" i="3"/>
  <c r="B439" i="3"/>
  <c r="C438" i="3"/>
  <c r="B438" i="3"/>
  <c r="C437" i="3"/>
  <c r="B437" i="3"/>
  <c r="C436" i="3"/>
  <c r="B436" i="3"/>
  <c r="C435" i="3"/>
  <c r="B435" i="3"/>
  <c r="C434" i="3"/>
  <c r="B434" i="3"/>
  <c r="C433" i="3"/>
  <c r="B433" i="3"/>
  <c r="C432" i="3"/>
  <c r="B432" i="3"/>
  <c r="C431" i="3"/>
  <c r="B431" i="3"/>
  <c r="C430" i="3"/>
  <c r="B430" i="3"/>
  <c r="C429" i="3"/>
  <c r="B429" i="3"/>
  <c r="C428" i="3"/>
  <c r="B428" i="3"/>
  <c r="C427" i="3"/>
  <c r="B427" i="3"/>
  <c r="C426" i="3"/>
  <c r="B426" i="3"/>
  <c r="C425" i="3"/>
  <c r="B425" i="3"/>
  <c r="C424" i="3"/>
  <c r="B424" i="3"/>
  <c r="C423" i="3"/>
  <c r="P423" i="3" s="1"/>
  <c r="B423" i="3"/>
  <c r="C422" i="3"/>
  <c r="B422" i="3"/>
  <c r="C421" i="3"/>
  <c r="P421" i="3" s="1"/>
  <c r="B421" i="3"/>
  <c r="C420" i="3"/>
  <c r="P420" i="3" s="1"/>
  <c r="B420" i="3"/>
  <c r="C419" i="3"/>
  <c r="P419" i="3" s="1"/>
  <c r="B419" i="3"/>
  <c r="C418" i="3"/>
  <c r="P418" i="3" s="1"/>
  <c r="B418" i="3"/>
  <c r="C417" i="3"/>
  <c r="P417" i="3" s="1"/>
  <c r="B417" i="3"/>
  <c r="C416" i="3"/>
  <c r="P416" i="3" s="1"/>
  <c r="B416" i="3"/>
  <c r="C415" i="3"/>
  <c r="P415" i="3" s="1"/>
  <c r="B415" i="3"/>
  <c r="C414" i="3"/>
  <c r="B414" i="3"/>
  <c r="C413" i="3"/>
  <c r="P413" i="3" s="1"/>
  <c r="B413" i="3"/>
  <c r="C412" i="3"/>
  <c r="B412" i="3"/>
  <c r="C411" i="3"/>
  <c r="P411" i="3" s="1"/>
  <c r="B411" i="3"/>
  <c r="C410" i="3"/>
  <c r="B410" i="3"/>
  <c r="C409" i="3"/>
  <c r="B409" i="3"/>
  <c r="C408" i="3"/>
  <c r="P408" i="3" s="1"/>
  <c r="B408" i="3"/>
  <c r="C407" i="3"/>
  <c r="B407" i="3"/>
  <c r="C406" i="3"/>
  <c r="P406" i="3" s="1"/>
  <c r="B406" i="3"/>
  <c r="C405" i="3"/>
  <c r="P405" i="3" s="1"/>
  <c r="B405" i="3"/>
  <c r="C404" i="3"/>
  <c r="P404" i="3" s="1"/>
  <c r="B404" i="3"/>
  <c r="C403" i="3"/>
  <c r="P403" i="3" s="1"/>
  <c r="B403" i="3"/>
  <c r="C402" i="3"/>
  <c r="B402" i="3"/>
  <c r="C401" i="3"/>
  <c r="P401" i="3" s="1"/>
  <c r="B401" i="3"/>
  <c r="C400" i="3"/>
  <c r="B400" i="3"/>
  <c r="C399" i="3"/>
  <c r="P399" i="3" s="1"/>
  <c r="B399" i="3"/>
  <c r="C398" i="3"/>
  <c r="P398" i="3" s="1"/>
  <c r="B398" i="3"/>
  <c r="C397" i="3"/>
  <c r="P397" i="3" s="1"/>
  <c r="B397" i="3"/>
  <c r="C396" i="3"/>
  <c r="P396" i="3" s="1"/>
  <c r="B396" i="3"/>
  <c r="C395" i="3"/>
  <c r="P395" i="3" s="1"/>
  <c r="B395" i="3"/>
  <c r="C394" i="3"/>
  <c r="P394" i="3" s="1"/>
  <c r="B394" i="3"/>
  <c r="C393" i="3"/>
  <c r="P393" i="3" s="1"/>
  <c r="B393" i="3"/>
  <c r="C392" i="3"/>
  <c r="B392" i="3"/>
  <c r="C391" i="3"/>
  <c r="P391" i="3" s="1"/>
  <c r="B391" i="3"/>
  <c r="C390" i="3"/>
  <c r="P390" i="3" s="1"/>
  <c r="B390" i="3"/>
  <c r="C389" i="3"/>
  <c r="P389" i="3" s="1"/>
  <c r="B389" i="3"/>
  <c r="C388" i="3"/>
  <c r="P388" i="3" s="1"/>
  <c r="B388" i="3"/>
  <c r="C387" i="3"/>
  <c r="B387" i="3"/>
  <c r="C386" i="3"/>
  <c r="P386" i="3" s="1"/>
  <c r="B386" i="3"/>
  <c r="C385" i="3"/>
  <c r="B385" i="3"/>
  <c r="C384" i="3"/>
  <c r="P384" i="3" s="1"/>
  <c r="B384" i="3"/>
  <c r="C383" i="3"/>
  <c r="P383" i="3" s="1"/>
  <c r="B383" i="3"/>
  <c r="C382" i="3"/>
  <c r="P382" i="3" s="1"/>
  <c r="B382" i="3"/>
  <c r="C381" i="3"/>
  <c r="P381" i="3" s="1"/>
  <c r="B381" i="3"/>
  <c r="C380" i="3"/>
  <c r="B380" i="3"/>
  <c r="C379" i="3"/>
  <c r="P379" i="3" s="1"/>
  <c r="B379" i="3"/>
  <c r="C378" i="3"/>
  <c r="P378" i="3" s="1"/>
  <c r="B378" i="3"/>
  <c r="C377" i="3"/>
  <c r="B377" i="3"/>
  <c r="C376" i="3"/>
  <c r="P376" i="3" s="1"/>
  <c r="B376" i="3"/>
  <c r="C375" i="3"/>
  <c r="P375" i="3" s="1"/>
  <c r="B375" i="3"/>
  <c r="C374" i="3"/>
  <c r="P374" i="3" s="1"/>
  <c r="B374" i="3"/>
  <c r="C373" i="3"/>
  <c r="P373" i="3" s="1"/>
  <c r="B373" i="3"/>
  <c r="C372" i="3"/>
  <c r="P372" i="3" s="1"/>
  <c r="B372" i="3"/>
  <c r="C371" i="3"/>
  <c r="P371" i="3" s="1"/>
  <c r="B371" i="3"/>
  <c r="C370" i="3"/>
  <c r="P370" i="3" s="1"/>
  <c r="B370" i="3"/>
  <c r="C369" i="3"/>
  <c r="P369" i="3" s="1"/>
  <c r="B369" i="3"/>
  <c r="C368" i="3"/>
  <c r="P368" i="3" s="1"/>
  <c r="B368" i="3"/>
  <c r="C367" i="3"/>
  <c r="P367" i="3" s="1"/>
  <c r="B367" i="3"/>
  <c r="C366" i="3"/>
  <c r="P366" i="3" s="1"/>
  <c r="B366" i="3"/>
  <c r="C365" i="3"/>
  <c r="B365" i="3"/>
  <c r="C364" i="3"/>
  <c r="P364" i="3" s="1"/>
  <c r="B364" i="3"/>
  <c r="C363" i="3"/>
  <c r="P363" i="3" s="1"/>
  <c r="B363" i="3"/>
  <c r="C362" i="3"/>
  <c r="P362" i="3" s="1"/>
  <c r="B362" i="3"/>
  <c r="C361" i="3"/>
  <c r="B361" i="3"/>
  <c r="C360" i="3"/>
  <c r="P360" i="3" s="1"/>
  <c r="B360" i="3"/>
  <c r="C359" i="3"/>
  <c r="P359" i="3" s="1"/>
  <c r="B359" i="3"/>
  <c r="C358" i="3"/>
  <c r="P358" i="3" s="1"/>
  <c r="B358" i="3"/>
  <c r="C357" i="3"/>
  <c r="P357" i="3" s="1"/>
  <c r="B357" i="3"/>
  <c r="C356" i="3"/>
  <c r="P356" i="3" s="1"/>
  <c r="B356" i="3"/>
  <c r="C355" i="3"/>
  <c r="P355" i="3" s="1"/>
  <c r="B355" i="3"/>
  <c r="C354" i="3"/>
  <c r="P354" i="3" s="1"/>
  <c r="B354" i="3"/>
  <c r="C353" i="3"/>
  <c r="B353" i="3"/>
  <c r="C352" i="3"/>
  <c r="P352" i="3" s="1"/>
  <c r="B352" i="3"/>
  <c r="C351" i="3"/>
  <c r="P351" i="3" s="1"/>
  <c r="B351" i="3"/>
  <c r="C350" i="3"/>
  <c r="P350" i="3" s="1"/>
  <c r="B350" i="3"/>
  <c r="C349" i="3"/>
  <c r="B349" i="3"/>
  <c r="C348" i="3"/>
  <c r="P348" i="3" s="1"/>
  <c r="B348" i="3"/>
  <c r="C347" i="3"/>
  <c r="B347" i="3"/>
  <c r="C346" i="3"/>
  <c r="B346" i="3"/>
  <c r="C345" i="3"/>
  <c r="B345" i="3"/>
  <c r="C344" i="3"/>
  <c r="P344" i="3" s="1"/>
  <c r="B344" i="3"/>
  <c r="C343" i="3"/>
  <c r="B343" i="3"/>
  <c r="C342" i="3"/>
  <c r="P342" i="3" s="1"/>
  <c r="B342" i="3"/>
  <c r="C341" i="3"/>
  <c r="B341" i="3"/>
  <c r="C340" i="3"/>
  <c r="P340" i="3" s="1"/>
  <c r="B340" i="3"/>
  <c r="C339" i="3"/>
  <c r="B339" i="3"/>
  <c r="C338" i="3"/>
  <c r="P338" i="3" s="1"/>
  <c r="B338" i="3"/>
  <c r="C337" i="3"/>
  <c r="B337" i="3"/>
  <c r="C336" i="3"/>
  <c r="B336" i="3"/>
  <c r="C335" i="3"/>
  <c r="B335" i="3"/>
  <c r="C334" i="3"/>
  <c r="B334" i="3"/>
  <c r="C333" i="3"/>
  <c r="P333" i="3" s="1"/>
  <c r="B333" i="3"/>
  <c r="C332" i="3"/>
  <c r="B332" i="3"/>
  <c r="C331" i="3"/>
  <c r="B331" i="3"/>
  <c r="C330" i="3"/>
  <c r="P330" i="3" s="1"/>
  <c r="B330" i="3"/>
  <c r="C329" i="3"/>
  <c r="P329" i="3" s="1"/>
  <c r="B329" i="3"/>
  <c r="C328" i="3"/>
  <c r="P328" i="3" s="1"/>
  <c r="B328" i="3"/>
  <c r="C327" i="3"/>
  <c r="P327" i="3" s="1"/>
  <c r="B327" i="3"/>
  <c r="C326" i="3"/>
  <c r="P326" i="3" s="1"/>
  <c r="B326" i="3"/>
  <c r="C325" i="3"/>
  <c r="P325" i="3" s="1"/>
  <c r="B325" i="3"/>
  <c r="C324" i="3"/>
  <c r="B324" i="3"/>
  <c r="C323" i="3"/>
  <c r="B323" i="3"/>
  <c r="C322" i="3"/>
  <c r="P322" i="3" s="1"/>
  <c r="B322" i="3"/>
  <c r="C321" i="3"/>
  <c r="P321" i="3" s="1"/>
  <c r="B321" i="3"/>
  <c r="C320" i="3"/>
  <c r="B320" i="3"/>
  <c r="C319" i="3"/>
  <c r="B319" i="3"/>
  <c r="C318" i="3"/>
  <c r="B318" i="3"/>
  <c r="C317" i="3"/>
  <c r="P317" i="3" s="1"/>
  <c r="B317" i="3"/>
  <c r="C316" i="3"/>
  <c r="P316" i="3" s="1"/>
  <c r="B316" i="3"/>
  <c r="C315" i="3"/>
  <c r="P315" i="3" s="1"/>
  <c r="B315" i="3"/>
  <c r="AF1000" i="1" l="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F4" i="1"/>
  <c r="AF3" i="1"/>
  <c r="AE1000" i="1"/>
  <c r="AD1000" i="1"/>
  <c r="AC1000" i="1"/>
  <c r="AE999" i="1"/>
  <c r="AD999" i="1"/>
  <c r="AC999" i="1"/>
  <c r="AE998" i="1"/>
  <c r="AD998" i="1"/>
  <c r="AC998" i="1"/>
  <c r="AE997" i="1"/>
  <c r="AD997" i="1"/>
  <c r="AC997" i="1"/>
  <c r="AE996" i="1"/>
  <c r="AD996" i="1"/>
  <c r="AC996" i="1"/>
  <c r="AE995" i="1"/>
  <c r="AD995" i="1"/>
  <c r="AC995" i="1"/>
  <c r="AE994" i="1"/>
  <c r="AD994" i="1"/>
  <c r="AC994" i="1"/>
  <c r="AE993" i="1"/>
  <c r="AD993" i="1"/>
  <c r="AC993" i="1"/>
  <c r="AE992" i="1"/>
  <c r="AD992" i="1"/>
  <c r="AC992" i="1"/>
  <c r="AE991" i="1"/>
  <c r="AD991" i="1"/>
  <c r="AC991" i="1"/>
  <c r="AE990" i="1"/>
  <c r="AD990" i="1"/>
  <c r="AC990" i="1"/>
  <c r="AE989" i="1"/>
  <c r="AD989" i="1"/>
  <c r="AC989" i="1"/>
  <c r="AE988" i="1"/>
  <c r="AD988" i="1"/>
  <c r="AC988" i="1"/>
  <c r="AE987" i="1"/>
  <c r="AD987" i="1"/>
  <c r="AC987" i="1"/>
  <c r="AE986" i="1"/>
  <c r="AD986" i="1"/>
  <c r="AC986" i="1"/>
  <c r="AE985" i="1"/>
  <c r="AD985" i="1"/>
  <c r="AC985" i="1"/>
  <c r="AE984" i="1"/>
  <c r="AD984" i="1"/>
  <c r="AC984" i="1"/>
  <c r="AE983" i="1"/>
  <c r="AD983" i="1"/>
  <c r="AC983" i="1"/>
  <c r="AE982" i="1"/>
  <c r="AD982" i="1"/>
  <c r="AC982" i="1"/>
  <c r="AE981" i="1"/>
  <c r="AD981" i="1"/>
  <c r="AC981" i="1"/>
  <c r="AE980" i="1"/>
  <c r="AD980" i="1"/>
  <c r="AC980" i="1"/>
  <c r="AE979" i="1"/>
  <c r="AD979" i="1"/>
  <c r="AC979" i="1"/>
  <c r="AE978" i="1"/>
  <c r="AD978" i="1"/>
  <c r="AC978" i="1"/>
  <c r="AE977" i="1"/>
  <c r="AD977" i="1"/>
  <c r="AC977" i="1"/>
  <c r="AE976" i="1"/>
  <c r="AD976" i="1"/>
  <c r="AC976" i="1"/>
  <c r="AE975" i="1"/>
  <c r="AD975" i="1"/>
  <c r="AC975" i="1"/>
  <c r="AE974" i="1"/>
  <c r="AD974" i="1"/>
  <c r="AC974" i="1"/>
  <c r="AE973" i="1"/>
  <c r="AD973" i="1"/>
  <c r="AC973" i="1"/>
  <c r="AE972" i="1"/>
  <c r="AD972" i="1"/>
  <c r="AC972" i="1"/>
  <c r="AE971" i="1"/>
  <c r="AD971" i="1"/>
  <c r="AC971" i="1"/>
  <c r="AE970" i="1"/>
  <c r="AD970" i="1"/>
  <c r="AC970" i="1"/>
  <c r="AE969" i="1"/>
  <c r="AD969" i="1"/>
  <c r="AC969" i="1"/>
  <c r="AE968" i="1"/>
  <c r="AD968" i="1"/>
  <c r="AC968" i="1"/>
  <c r="AE967" i="1"/>
  <c r="AD967" i="1"/>
  <c r="AC967" i="1"/>
  <c r="AE966" i="1"/>
  <c r="AD966" i="1"/>
  <c r="AC966" i="1"/>
  <c r="AE965" i="1"/>
  <c r="AD965" i="1"/>
  <c r="AC965" i="1"/>
  <c r="AE964" i="1"/>
  <c r="AD964" i="1"/>
  <c r="AC964" i="1"/>
  <c r="AE963" i="1"/>
  <c r="AD963" i="1"/>
  <c r="AC963" i="1"/>
  <c r="AE962" i="1"/>
  <c r="AD962" i="1"/>
  <c r="AC962" i="1"/>
  <c r="AE961" i="1"/>
  <c r="AD961" i="1"/>
  <c r="AC961" i="1"/>
  <c r="AE960" i="1"/>
  <c r="AD960" i="1"/>
  <c r="AC960" i="1"/>
  <c r="AE959" i="1"/>
  <c r="AD959" i="1"/>
  <c r="AC959" i="1"/>
  <c r="AE958" i="1"/>
  <c r="AD958" i="1"/>
  <c r="AC958" i="1"/>
  <c r="AE957" i="1"/>
  <c r="AD957" i="1"/>
  <c r="AC957" i="1"/>
  <c r="AE956" i="1"/>
  <c r="AD956" i="1"/>
  <c r="AC956" i="1"/>
  <c r="AE955" i="1"/>
  <c r="AD955" i="1"/>
  <c r="AC955" i="1"/>
  <c r="AE954" i="1"/>
  <c r="AD954" i="1"/>
  <c r="AC954" i="1"/>
  <c r="AE953" i="1"/>
  <c r="AD953" i="1"/>
  <c r="AC953" i="1"/>
  <c r="AE952" i="1"/>
  <c r="AD952" i="1"/>
  <c r="AC952" i="1"/>
  <c r="AE951" i="1"/>
  <c r="AD951" i="1"/>
  <c r="AC951" i="1"/>
  <c r="AE950" i="1"/>
  <c r="AD950" i="1"/>
  <c r="AC950" i="1"/>
  <c r="AE949" i="1"/>
  <c r="AD949" i="1"/>
  <c r="AC949" i="1"/>
  <c r="AE948" i="1"/>
  <c r="AD948" i="1"/>
  <c r="AC948" i="1"/>
  <c r="AE947" i="1"/>
  <c r="AD947" i="1"/>
  <c r="AC947" i="1"/>
  <c r="AE946" i="1"/>
  <c r="AD946" i="1"/>
  <c r="AC946" i="1"/>
  <c r="AE945" i="1"/>
  <c r="AD945" i="1"/>
  <c r="AC945" i="1"/>
  <c r="AE944" i="1"/>
  <c r="AD944" i="1"/>
  <c r="AC944" i="1"/>
  <c r="AE943" i="1"/>
  <c r="AD943" i="1"/>
  <c r="AC943" i="1"/>
  <c r="AE942" i="1"/>
  <c r="AD942" i="1"/>
  <c r="AC942" i="1"/>
  <c r="AE941" i="1"/>
  <c r="AD941" i="1"/>
  <c r="AC941" i="1"/>
  <c r="AE940" i="1"/>
  <c r="AD940" i="1"/>
  <c r="AC940" i="1"/>
  <c r="AE939" i="1"/>
  <c r="AD939" i="1"/>
  <c r="AC939" i="1"/>
  <c r="AE938" i="1"/>
  <c r="AD938" i="1"/>
  <c r="AC938" i="1"/>
  <c r="AE937" i="1"/>
  <c r="AD937" i="1"/>
  <c r="AC937" i="1"/>
  <c r="AE936" i="1"/>
  <c r="AD936" i="1"/>
  <c r="AC936" i="1"/>
  <c r="AE935" i="1"/>
  <c r="AD935" i="1"/>
  <c r="AC935" i="1"/>
  <c r="AE934" i="1"/>
  <c r="AD934" i="1"/>
  <c r="AC934" i="1"/>
  <c r="AE933" i="1"/>
  <c r="AD933" i="1"/>
  <c r="AC933" i="1"/>
  <c r="AE932" i="1"/>
  <c r="AD932" i="1"/>
  <c r="AC932" i="1"/>
  <c r="AE931" i="1"/>
  <c r="AD931" i="1"/>
  <c r="AC931" i="1"/>
  <c r="AE930" i="1"/>
  <c r="AD930" i="1"/>
  <c r="AC930" i="1"/>
  <c r="AE929" i="1"/>
  <c r="AD929" i="1"/>
  <c r="AC929" i="1"/>
  <c r="AE928" i="1"/>
  <c r="AD928" i="1"/>
  <c r="AC928" i="1"/>
  <c r="AE927" i="1"/>
  <c r="AD927" i="1"/>
  <c r="AC927" i="1"/>
  <c r="AE926" i="1"/>
  <c r="AD926" i="1"/>
  <c r="AC926" i="1"/>
  <c r="AE925" i="1"/>
  <c r="AD925" i="1"/>
  <c r="AC925" i="1"/>
  <c r="AE924" i="1"/>
  <c r="AD924" i="1"/>
  <c r="AC924" i="1"/>
  <c r="AE923" i="1"/>
  <c r="AD923" i="1"/>
  <c r="AC923" i="1"/>
  <c r="AE922" i="1"/>
  <c r="AD922" i="1"/>
  <c r="AC922" i="1"/>
  <c r="AE921" i="1"/>
  <c r="AD921" i="1"/>
  <c r="AC921" i="1"/>
  <c r="AE920" i="1"/>
  <c r="AD920" i="1"/>
  <c r="AC920" i="1"/>
  <c r="AE919" i="1"/>
  <c r="AD919" i="1"/>
  <c r="AC919" i="1"/>
  <c r="AE918" i="1"/>
  <c r="AD918" i="1"/>
  <c r="AC918" i="1"/>
  <c r="AE917" i="1"/>
  <c r="AD917" i="1"/>
  <c r="AC917" i="1"/>
  <c r="AE916" i="1"/>
  <c r="AD916" i="1"/>
  <c r="AC916" i="1"/>
  <c r="AE915" i="1"/>
  <c r="AD915" i="1"/>
  <c r="AC915" i="1"/>
  <c r="AE914" i="1"/>
  <c r="AD914" i="1"/>
  <c r="AC914" i="1"/>
  <c r="AE913" i="1"/>
  <c r="AD913" i="1"/>
  <c r="AC913" i="1"/>
  <c r="AE912" i="1"/>
  <c r="AD912" i="1"/>
  <c r="AC912" i="1"/>
  <c r="AE911" i="1"/>
  <c r="AD911" i="1"/>
  <c r="AC911" i="1"/>
  <c r="AE910" i="1"/>
  <c r="AD910" i="1"/>
  <c r="AC910" i="1"/>
  <c r="AE909" i="1"/>
  <c r="AD909" i="1"/>
  <c r="AC909" i="1"/>
  <c r="AE908" i="1"/>
  <c r="AD908" i="1"/>
  <c r="AC908" i="1"/>
  <c r="AE907" i="1"/>
  <c r="AD907" i="1"/>
  <c r="AC907" i="1"/>
  <c r="AE906" i="1"/>
  <c r="AD906" i="1"/>
  <c r="AC906" i="1"/>
  <c r="AE905" i="1"/>
  <c r="AD905" i="1"/>
  <c r="AC905" i="1"/>
  <c r="AE904" i="1"/>
  <c r="AD904" i="1"/>
  <c r="AC904" i="1"/>
  <c r="AE903" i="1"/>
  <c r="AD903" i="1"/>
  <c r="AC903" i="1"/>
  <c r="AE902" i="1"/>
  <c r="AD902" i="1"/>
  <c r="AC902" i="1"/>
  <c r="AE901" i="1"/>
  <c r="AD901" i="1"/>
  <c r="AC901" i="1"/>
  <c r="AE900" i="1"/>
  <c r="AD900" i="1"/>
  <c r="AC900" i="1"/>
  <c r="AE899" i="1"/>
  <c r="AD899" i="1"/>
  <c r="AC899" i="1"/>
  <c r="AE898" i="1"/>
  <c r="AD898" i="1"/>
  <c r="AC898" i="1"/>
  <c r="AE897" i="1"/>
  <c r="AD897" i="1"/>
  <c r="AC897" i="1"/>
  <c r="AE896" i="1"/>
  <c r="AD896" i="1"/>
  <c r="AC896" i="1"/>
  <c r="AE895" i="1"/>
  <c r="AD895" i="1"/>
  <c r="AC895" i="1"/>
  <c r="AE894" i="1"/>
  <c r="AD894" i="1"/>
  <c r="AC894" i="1"/>
  <c r="AE893" i="1"/>
  <c r="AD893" i="1"/>
  <c r="AC893" i="1"/>
  <c r="AE892" i="1"/>
  <c r="AD892" i="1"/>
  <c r="AC892" i="1"/>
  <c r="AE891" i="1"/>
  <c r="AD891" i="1"/>
  <c r="AC891" i="1"/>
  <c r="AE890" i="1"/>
  <c r="AD890" i="1"/>
  <c r="AC890" i="1"/>
  <c r="AE889" i="1"/>
  <c r="AD889" i="1"/>
  <c r="AC889" i="1"/>
  <c r="AE888" i="1"/>
  <c r="AD888" i="1"/>
  <c r="AC888" i="1"/>
  <c r="AE887" i="1"/>
  <c r="AD887" i="1"/>
  <c r="AC887" i="1"/>
  <c r="AE886" i="1"/>
  <c r="AD886" i="1"/>
  <c r="AC886" i="1"/>
  <c r="AE885" i="1"/>
  <c r="AD885" i="1"/>
  <c r="AC885" i="1"/>
  <c r="AE884" i="1"/>
  <c r="AD884" i="1"/>
  <c r="AC884" i="1"/>
  <c r="AE883" i="1"/>
  <c r="AD883" i="1"/>
  <c r="AC883" i="1"/>
  <c r="AE882" i="1"/>
  <c r="AD882" i="1"/>
  <c r="AC882" i="1"/>
  <c r="AE881" i="1"/>
  <c r="AD881" i="1"/>
  <c r="AC881" i="1"/>
  <c r="AE880" i="1"/>
  <c r="AD880" i="1"/>
  <c r="AC880" i="1"/>
  <c r="AE879" i="1"/>
  <c r="AD879" i="1"/>
  <c r="AC879" i="1"/>
  <c r="AE878" i="1"/>
  <c r="AD878" i="1"/>
  <c r="AC878" i="1"/>
  <c r="AE877" i="1"/>
  <c r="AD877" i="1"/>
  <c r="AC877" i="1"/>
  <c r="AE876" i="1"/>
  <c r="AD876" i="1"/>
  <c r="AC876" i="1"/>
  <c r="AE875" i="1"/>
  <c r="AD875" i="1"/>
  <c r="AC875" i="1"/>
  <c r="AE874" i="1"/>
  <c r="AD874" i="1"/>
  <c r="AC874" i="1"/>
  <c r="AE873" i="1"/>
  <c r="AD873" i="1"/>
  <c r="AC873" i="1"/>
  <c r="AE872" i="1"/>
  <c r="AD872" i="1"/>
  <c r="AC872" i="1"/>
  <c r="AE871" i="1"/>
  <c r="AD871" i="1"/>
  <c r="AC871" i="1"/>
  <c r="AE870" i="1"/>
  <c r="AD870" i="1"/>
  <c r="AC870" i="1"/>
  <c r="AE869" i="1"/>
  <c r="AD869" i="1"/>
  <c r="AC869" i="1"/>
  <c r="AE868" i="1"/>
  <c r="AD868" i="1"/>
  <c r="AC868" i="1"/>
  <c r="AE867" i="1"/>
  <c r="AD867" i="1"/>
  <c r="AC867" i="1"/>
  <c r="AE866" i="1"/>
  <c r="AD866" i="1"/>
  <c r="AC866" i="1"/>
  <c r="AE865" i="1"/>
  <c r="AD865" i="1"/>
  <c r="AC865" i="1"/>
  <c r="AE864" i="1"/>
  <c r="AD864" i="1"/>
  <c r="AC864" i="1"/>
  <c r="AE863" i="1"/>
  <c r="AD863" i="1"/>
  <c r="AC863" i="1"/>
  <c r="AE862" i="1"/>
  <c r="AD862" i="1"/>
  <c r="AC862" i="1"/>
  <c r="AE861" i="1"/>
  <c r="AD861" i="1"/>
  <c r="AC861" i="1"/>
  <c r="AE860" i="1"/>
  <c r="AD860" i="1"/>
  <c r="AC860" i="1"/>
  <c r="AE859" i="1"/>
  <c r="AD859" i="1"/>
  <c r="AC859" i="1"/>
  <c r="AE858" i="1"/>
  <c r="AD858" i="1"/>
  <c r="AC858" i="1"/>
  <c r="AE857" i="1"/>
  <c r="AD857" i="1"/>
  <c r="AC857" i="1"/>
  <c r="AE856" i="1"/>
  <c r="AD856" i="1"/>
  <c r="AC856" i="1"/>
  <c r="AE855" i="1"/>
  <c r="AD855" i="1"/>
  <c r="AC855" i="1"/>
  <c r="AE854" i="1"/>
  <c r="AD854" i="1"/>
  <c r="AC854" i="1"/>
  <c r="AE853" i="1"/>
  <c r="AD853" i="1"/>
  <c r="AC853" i="1"/>
  <c r="AE852" i="1"/>
  <c r="AD852" i="1"/>
  <c r="AC852" i="1"/>
  <c r="AE851" i="1"/>
  <c r="AD851" i="1"/>
  <c r="AC851" i="1"/>
  <c r="AE850" i="1"/>
  <c r="AD850" i="1"/>
  <c r="AC850" i="1"/>
  <c r="AE849" i="1"/>
  <c r="AD849" i="1"/>
  <c r="AC849" i="1"/>
  <c r="AE848" i="1"/>
  <c r="AD848" i="1"/>
  <c r="AC848" i="1"/>
  <c r="AE847" i="1"/>
  <c r="AD847" i="1"/>
  <c r="AC847" i="1"/>
  <c r="AE846" i="1"/>
  <c r="AD846" i="1"/>
  <c r="AC846" i="1"/>
  <c r="AE845" i="1"/>
  <c r="AD845" i="1"/>
  <c r="AC845" i="1"/>
  <c r="AE844" i="1"/>
  <c r="AD844" i="1"/>
  <c r="AC844" i="1"/>
  <c r="AE843" i="1"/>
  <c r="AD843" i="1"/>
  <c r="AC843" i="1"/>
  <c r="AE842" i="1"/>
  <c r="AD842" i="1"/>
  <c r="AC842" i="1"/>
  <c r="AE841" i="1"/>
  <c r="AD841" i="1"/>
  <c r="AC841" i="1"/>
  <c r="AE840" i="1"/>
  <c r="AD840" i="1"/>
  <c r="AC840" i="1"/>
  <c r="AE839" i="1"/>
  <c r="AD839" i="1"/>
  <c r="AC839" i="1"/>
  <c r="AE838" i="1"/>
  <c r="AD838" i="1"/>
  <c r="AC838" i="1"/>
  <c r="AE837" i="1"/>
  <c r="AD837" i="1"/>
  <c r="AC837" i="1"/>
  <c r="AE836" i="1"/>
  <c r="AD836" i="1"/>
  <c r="AC836" i="1"/>
  <c r="AE835" i="1"/>
  <c r="AD835" i="1"/>
  <c r="AC835" i="1"/>
  <c r="AE834" i="1"/>
  <c r="AD834" i="1"/>
  <c r="AC834" i="1"/>
  <c r="AE833" i="1"/>
  <c r="AD833" i="1"/>
  <c r="AC833" i="1"/>
  <c r="AE832" i="1"/>
  <c r="AD832" i="1"/>
  <c r="AC832" i="1"/>
  <c r="AE831" i="1"/>
  <c r="AD831" i="1"/>
  <c r="AC831" i="1"/>
  <c r="AE830" i="1"/>
  <c r="AD830" i="1"/>
  <c r="AC830" i="1"/>
  <c r="AE829" i="1"/>
  <c r="AD829" i="1"/>
  <c r="AC829" i="1"/>
  <c r="AE828" i="1"/>
  <c r="AD828" i="1"/>
  <c r="AC828" i="1"/>
  <c r="AE827" i="1"/>
  <c r="AD827" i="1"/>
  <c r="AC827" i="1"/>
  <c r="AE826" i="1"/>
  <c r="AD826" i="1"/>
  <c r="AC826" i="1"/>
  <c r="AE825" i="1"/>
  <c r="AD825" i="1"/>
  <c r="AC825" i="1"/>
  <c r="AE824" i="1"/>
  <c r="AD824" i="1"/>
  <c r="AC824" i="1"/>
  <c r="AE823" i="1"/>
  <c r="AD823" i="1"/>
  <c r="AC823" i="1"/>
  <c r="AE822" i="1"/>
  <c r="AD822" i="1"/>
  <c r="AC822" i="1"/>
  <c r="AE821" i="1"/>
  <c r="AD821" i="1"/>
  <c r="AC821" i="1"/>
  <c r="AE820" i="1"/>
  <c r="AD820" i="1"/>
  <c r="AC820" i="1"/>
  <c r="AE819" i="1"/>
  <c r="AD819" i="1"/>
  <c r="AC819" i="1"/>
  <c r="AE818" i="1"/>
  <c r="AD818" i="1"/>
  <c r="AC818" i="1"/>
  <c r="AE817" i="1"/>
  <c r="AD817" i="1"/>
  <c r="AC817" i="1"/>
  <c r="AE816" i="1"/>
  <c r="AD816" i="1"/>
  <c r="AC816" i="1"/>
  <c r="AE815" i="1"/>
  <c r="AD815" i="1"/>
  <c r="AC815" i="1"/>
  <c r="AE814" i="1"/>
  <c r="AD814" i="1"/>
  <c r="AC814" i="1"/>
  <c r="AE813" i="1"/>
  <c r="AD813" i="1"/>
  <c r="AC813" i="1"/>
  <c r="AE812" i="1"/>
  <c r="AD812" i="1"/>
  <c r="AC812" i="1"/>
  <c r="AE811" i="1"/>
  <c r="AD811" i="1"/>
  <c r="AC811" i="1"/>
  <c r="AE810" i="1"/>
  <c r="AD810" i="1"/>
  <c r="AC810" i="1"/>
  <c r="AE809" i="1"/>
  <c r="AD809" i="1"/>
  <c r="AC809" i="1"/>
  <c r="AE808" i="1"/>
  <c r="AD808" i="1"/>
  <c r="AC808" i="1"/>
  <c r="AE807" i="1"/>
  <c r="AD807" i="1"/>
  <c r="AC807" i="1"/>
  <c r="AE806" i="1"/>
  <c r="AD806" i="1"/>
  <c r="AC806" i="1"/>
  <c r="AE805" i="1"/>
  <c r="AD805" i="1"/>
  <c r="AC805" i="1"/>
  <c r="AE804" i="1"/>
  <c r="AD804" i="1"/>
  <c r="AC804" i="1"/>
  <c r="AE803" i="1"/>
  <c r="AD803" i="1"/>
  <c r="AC803" i="1"/>
  <c r="AE802" i="1"/>
  <c r="AD802" i="1"/>
  <c r="AC802" i="1"/>
  <c r="AE801" i="1"/>
  <c r="AD801" i="1"/>
  <c r="AC801" i="1"/>
  <c r="AE800" i="1"/>
  <c r="AD800" i="1"/>
  <c r="AC800" i="1"/>
  <c r="AE799" i="1"/>
  <c r="AD799" i="1"/>
  <c r="AC799" i="1"/>
  <c r="AE798" i="1"/>
  <c r="AD798" i="1"/>
  <c r="AC798" i="1"/>
  <c r="AE797" i="1"/>
  <c r="AD797" i="1"/>
  <c r="AC797" i="1"/>
  <c r="AE796" i="1"/>
  <c r="AD796" i="1"/>
  <c r="AC796" i="1"/>
  <c r="AE795" i="1"/>
  <c r="AD795" i="1"/>
  <c r="AC795" i="1"/>
  <c r="AE794" i="1"/>
  <c r="AD794" i="1"/>
  <c r="AC794" i="1"/>
  <c r="AE793" i="1"/>
  <c r="AD793" i="1"/>
  <c r="AC793" i="1"/>
  <c r="AE792" i="1"/>
  <c r="AD792" i="1"/>
  <c r="AC792" i="1"/>
  <c r="AE791" i="1"/>
  <c r="AD791" i="1"/>
  <c r="AC791" i="1"/>
  <c r="AE790" i="1"/>
  <c r="AD790" i="1"/>
  <c r="AC790" i="1"/>
  <c r="AE789" i="1"/>
  <c r="AD789" i="1"/>
  <c r="AC789" i="1"/>
  <c r="AE788" i="1"/>
  <c r="AD788" i="1"/>
  <c r="AC788" i="1"/>
  <c r="AE787" i="1"/>
  <c r="AD787" i="1"/>
  <c r="AC787" i="1"/>
  <c r="AE786" i="1"/>
  <c r="AD786" i="1"/>
  <c r="AC786" i="1"/>
  <c r="AE785" i="1"/>
  <c r="AD785" i="1"/>
  <c r="AC785" i="1"/>
  <c r="AE784" i="1"/>
  <c r="AD784" i="1"/>
  <c r="AC784" i="1"/>
  <c r="AE783" i="1"/>
  <c r="AD783" i="1"/>
  <c r="AC783" i="1"/>
  <c r="AE782" i="1"/>
  <c r="AD782" i="1"/>
  <c r="AC782" i="1"/>
  <c r="AE781" i="1"/>
  <c r="AD781" i="1"/>
  <c r="AC781" i="1"/>
  <c r="AE780" i="1"/>
  <c r="AD780" i="1"/>
  <c r="AC780" i="1"/>
  <c r="AE779" i="1"/>
  <c r="AD779" i="1"/>
  <c r="AC779" i="1"/>
  <c r="AE778" i="1"/>
  <c r="AD778" i="1"/>
  <c r="AC778" i="1"/>
  <c r="AE777" i="1"/>
  <c r="AD777" i="1"/>
  <c r="AC777" i="1"/>
  <c r="AE776" i="1"/>
  <c r="AD776" i="1"/>
  <c r="AC776" i="1"/>
  <c r="AE775" i="1"/>
  <c r="AD775" i="1"/>
  <c r="AC775" i="1"/>
  <c r="AE774" i="1"/>
  <c r="AD774" i="1"/>
  <c r="AC774" i="1"/>
  <c r="AE773" i="1"/>
  <c r="AD773" i="1"/>
  <c r="AC773" i="1"/>
  <c r="AE772" i="1"/>
  <c r="AD772" i="1"/>
  <c r="AC772" i="1"/>
  <c r="AE771" i="1"/>
  <c r="AD771" i="1"/>
  <c r="AC771" i="1"/>
  <c r="AE770" i="1"/>
  <c r="AD770" i="1"/>
  <c r="AC770" i="1"/>
  <c r="AE769" i="1"/>
  <c r="AD769" i="1"/>
  <c r="AC769" i="1"/>
  <c r="AE768" i="1"/>
  <c r="AD768" i="1"/>
  <c r="AC768" i="1"/>
  <c r="AE767" i="1"/>
  <c r="AD767" i="1"/>
  <c r="AC767" i="1"/>
  <c r="AE766" i="1"/>
  <c r="AD766" i="1"/>
  <c r="AC766" i="1"/>
  <c r="AE765" i="1"/>
  <c r="AD765" i="1"/>
  <c r="AC765" i="1"/>
  <c r="AE764" i="1"/>
  <c r="AD764" i="1"/>
  <c r="AC764" i="1"/>
  <c r="AE763" i="1"/>
  <c r="AD763" i="1"/>
  <c r="AC763" i="1"/>
  <c r="AE762" i="1"/>
  <c r="AD762" i="1"/>
  <c r="AC762" i="1"/>
  <c r="AE761" i="1"/>
  <c r="AD761" i="1"/>
  <c r="AC761" i="1"/>
  <c r="AE760" i="1"/>
  <c r="AD760" i="1"/>
  <c r="AC760" i="1"/>
  <c r="AE759" i="1"/>
  <c r="AD759" i="1"/>
  <c r="AC759" i="1"/>
  <c r="AE758" i="1"/>
  <c r="AD758" i="1"/>
  <c r="AC758" i="1"/>
  <c r="AE757" i="1"/>
  <c r="AD757" i="1"/>
  <c r="AC757" i="1"/>
  <c r="AE756" i="1"/>
  <c r="AD756" i="1"/>
  <c r="AC756" i="1"/>
  <c r="AE755" i="1"/>
  <c r="AD755" i="1"/>
  <c r="AC755" i="1"/>
  <c r="AE754" i="1"/>
  <c r="AD754" i="1"/>
  <c r="AC754" i="1"/>
  <c r="AE753" i="1"/>
  <c r="AD753" i="1"/>
  <c r="AC753" i="1"/>
  <c r="AE752" i="1"/>
  <c r="AD752" i="1"/>
  <c r="AC752" i="1"/>
  <c r="AE751" i="1"/>
  <c r="AD751" i="1"/>
  <c r="AC751" i="1"/>
  <c r="AE750" i="1"/>
  <c r="AD750" i="1"/>
  <c r="AC750" i="1"/>
  <c r="AE749" i="1"/>
  <c r="AD749" i="1"/>
  <c r="AC749" i="1"/>
  <c r="AE748" i="1"/>
  <c r="AD748" i="1"/>
  <c r="AC748" i="1"/>
  <c r="AE747" i="1"/>
  <c r="AD747" i="1"/>
  <c r="AC747" i="1"/>
  <c r="AE746" i="1"/>
  <c r="AD746" i="1"/>
  <c r="AC746" i="1"/>
  <c r="AE745" i="1"/>
  <c r="AD745" i="1"/>
  <c r="AC745" i="1"/>
  <c r="AE744" i="1"/>
  <c r="AD744" i="1"/>
  <c r="AC744" i="1"/>
  <c r="AE743" i="1"/>
  <c r="AD743" i="1"/>
  <c r="AC743" i="1"/>
  <c r="AE742" i="1"/>
  <c r="AD742" i="1"/>
  <c r="AC742" i="1"/>
  <c r="AE741" i="1"/>
  <c r="AD741" i="1"/>
  <c r="AC741" i="1"/>
  <c r="AE740" i="1"/>
  <c r="AD740" i="1"/>
  <c r="AC740" i="1"/>
  <c r="AE739" i="1"/>
  <c r="AD739" i="1"/>
  <c r="AC739" i="1"/>
  <c r="AE738" i="1"/>
  <c r="AD738" i="1"/>
  <c r="AC738" i="1"/>
  <c r="AE737" i="1"/>
  <c r="AD737" i="1"/>
  <c r="AC737" i="1"/>
  <c r="AE736" i="1"/>
  <c r="AD736" i="1"/>
  <c r="AC736" i="1"/>
  <c r="AE735" i="1"/>
  <c r="AD735" i="1"/>
  <c r="AC735" i="1"/>
  <c r="AE734" i="1"/>
  <c r="AD734" i="1"/>
  <c r="AC734" i="1"/>
  <c r="AE733" i="1"/>
  <c r="AD733" i="1"/>
  <c r="AC733" i="1"/>
  <c r="AE732" i="1"/>
  <c r="AD732" i="1"/>
  <c r="AC732" i="1"/>
  <c r="AE731" i="1"/>
  <c r="AD731" i="1"/>
  <c r="AC731" i="1"/>
  <c r="AE730" i="1"/>
  <c r="AD730" i="1"/>
  <c r="AC730" i="1"/>
  <c r="AE729" i="1"/>
  <c r="AD729" i="1"/>
  <c r="AC729" i="1"/>
  <c r="AE728" i="1"/>
  <c r="AD728" i="1"/>
  <c r="AC728" i="1"/>
  <c r="AE727" i="1"/>
  <c r="AD727" i="1"/>
  <c r="AC727" i="1"/>
  <c r="AE726" i="1"/>
  <c r="AD726" i="1"/>
  <c r="AC726" i="1"/>
  <c r="AE725" i="1"/>
  <c r="AD725" i="1"/>
  <c r="AC725" i="1"/>
  <c r="AE724" i="1"/>
  <c r="AD724" i="1"/>
  <c r="AC724" i="1"/>
  <c r="AE723" i="1"/>
  <c r="AD723" i="1"/>
  <c r="AC723" i="1"/>
  <c r="AE722" i="1"/>
  <c r="AD722" i="1"/>
  <c r="AC722" i="1"/>
  <c r="AE721" i="1"/>
  <c r="AD721" i="1"/>
  <c r="AC721" i="1"/>
  <c r="AE720" i="1"/>
  <c r="AD720" i="1"/>
  <c r="AC720" i="1"/>
  <c r="AE719" i="1"/>
  <c r="AD719" i="1"/>
  <c r="AC719" i="1"/>
  <c r="AE718" i="1"/>
  <c r="AD718" i="1"/>
  <c r="AC718" i="1"/>
  <c r="AE717" i="1"/>
  <c r="AD717" i="1"/>
  <c r="AC717" i="1"/>
  <c r="AE716" i="1"/>
  <c r="AD716" i="1"/>
  <c r="AC716" i="1"/>
  <c r="AE715" i="1"/>
  <c r="AD715" i="1"/>
  <c r="AC715" i="1"/>
  <c r="AE714" i="1"/>
  <c r="AD714" i="1"/>
  <c r="AC714" i="1"/>
  <c r="AE713" i="1"/>
  <c r="AD713" i="1"/>
  <c r="AC713" i="1"/>
  <c r="AE712" i="1"/>
  <c r="AD712" i="1"/>
  <c r="AC712" i="1"/>
  <c r="AE711" i="1"/>
  <c r="AD711" i="1"/>
  <c r="AC711" i="1"/>
  <c r="AE710" i="1"/>
  <c r="AD710" i="1"/>
  <c r="AC710" i="1"/>
  <c r="AE709" i="1"/>
  <c r="AD709" i="1"/>
  <c r="AC709" i="1"/>
  <c r="AE708" i="1"/>
  <c r="AD708" i="1"/>
  <c r="AC708" i="1"/>
  <c r="AE707" i="1"/>
  <c r="AD707" i="1"/>
  <c r="AC707" i="1"/>
  <c r="AE706" i="1"/>
  <c r="AD706" i="1"/>
  <c r="AC706" i="1"/>
  <c r="AE705" i="1"/>
  <c r="AD705" i="1"/>
  <c r="AC705" i="1"/>
  <c r="AE704" i="1"/>
  <c r="AD704" i="1"/>
  <c r="AC704" i="1"/>
  <c r="AE703" i="1"/>
  <c r="AD703" i="1"/>
  <c r="AC703" i="1"/>
  <c r="AE702" i="1"/>
  <c r="AD702" i="1"/>
  <c r="AC702" i="1"/>
  <c r="AE701" i="1"/>
  <c r="AD701" i="1"/>
  <c r="AC701" i="1"/>
  <c r="AE700" i="1"/>
  <c r="AD700" i="1"/>
  <c r="AC700" i="1"/>
  <c r="AE699" i="1"/>
  <c r="AD699" i="1"/>
  <c r="AC699" i="1"/>
  <c r="AE698" i="1"/>
  <c r="AD698" i="1"/>
  <c r="AC698" i="1"/>
  <c r="AE697" i="1"/>
  <c r="AD697" i="1"/>
  <c r="AC697" i="1"/>
  <c r="AE696" i="1"/>
  <c r="AD696" i="1"/>
  <c r="AC696" i="1"/>
  <c r="AE695" i="1"/>
  <c r="AD695" i="1"/>
  <c r="AC695" i="1"/>
  <c r="AE694" i="1"/>
  <c r="AD694" i="1"/>
  <c r="AC694" i="1"/>
  <c r="AE693" i="1"/>
  <c r="AD693" i="1"/>
  <c r="AC693" i="1"/>
  <c r="AE692" i="1"/>
  <c r="AD692" i="1"/>
  <c r="AC692" i="1"/>
  <c r="AE691" i="1"/>
  <c r="AD691" i="1"/>
  <c r="AC691" i="1"/>
  <c r="AE690" i="1"/>
  <c r="AD690" i="1"/>
  <c r="AC690" i="1"/>
  <c r="AE689" i="1"/>
  <c r="AD689" i="1"/>
  <c r="AC689" i="1"/>
  <c r="AE688" i="1"/>
  <c r="AD688" i="1"/>
  <c r="AC688" i="1"/>
  <c r="AE687" i="1"/>
  <c r="AD687" i="1"/>
  <c r="AC687" i="1"/>
  <c r="AE686" i="1"/>
  <c r="AD686" i="1"/>
  <c r="AC686" i="1"/>
  <c r="AE685" i="1"/>
  <c r="AD685" i="1"/>
  <c r="AC685" i="1"/>
  <c r="AE684" i="1"/>
  <c r="AD684" i="1"/>
  <c r="AC684" i="1"/>
  <c r="AE683" i="1"/>
  <c r="AD683" i="1"/>
  <c r="AC683" i="1"/>
  <c r="AE682" i="1"/>
  <c r="AD682" i="1"/>
  <c r="AC682" i="1"/>
  <c r="AE681" i="1"/>
  <c r="AD681" i="1"/>
  <c r="AC681" i="1"/>
  <c r="AE680" i="1"/>
  <c r="AD680" i="1"/>
  <c r="AC680" i="1"/>
  <c r="AE679" i="1"/>
  <c r="AD679" i="1"/>
  <c r="AC679" i="1"/>
  <c r="AE678" i="1"/>
  <c r="AD678" i="1"/>
  <c r="AC678" i="1"/>
  <c r="AE677" i="1"/>
  <c r="AD677" i="1"/>
  <c r="AC677" i="1"/>
  <c r="AE676" i="1"/>
  <c r="AD676" i="1"/>
  <c r="AC676" i="1"/>
  <c r="AE675" i="1"/>
  <c r="AD675" i="1"/>
  <c r="AC675" i="1"/>
  <c r="AE674" i="1"/>
  <c r="AD674" i="1"/>
  <c r="AC674" i="1"/>
  <c r="AE673" i="1"/>
  <c r="AD673" i="1"/>
  <c r="AC673" i="1"/>
  <c r="AE672" i="1"/>
  <c r="AD672" i="1"/>
  <c r="AC672" i="1"/>
  <c r="AE671" i="1"/>
  <c r="AD671" i="1"/>
  <c r="AC671" i="1"/>
  <c r="AE670" i="1"/>
  <c r="AD670" i="1"/>
  <c r="AC670" i="1"/>
  <c r="AE669" i="1"/>
  <c r="AD669" i="1"/>
  <c r="AC669" i="1"/>
  <c r="AE668" i="1"/>
  <c r="AD668" i="1"/>
  <c r="AC668" i="1"/>
  <c r="AE667" i="1"/>
  <c r="AD667" i="1"/>
  <c r="AC667" i="1"/>
  <c r="AE666" i="1"/>
  <c r="AD666" i="1"/>
  <c r="AC666" i="1"/>
  <c r="AE665" i="1"/>
  <c r="AD665" i="1"/>
  <c r="AC665" i="1"/>
  <c r="AE664" i="1"/>
  <c r="AD664" i="1"/>
  <c r="AC664" i="1"/>
  <c r="AE663" i="1"/>
  <c r="AD663" i="1"/>
  <c r="AC663" i="1"/>
  <c r="AE662" i="1"/>
  <c r="AD662" i="1"/>
  <c r="AC662" i="1"/>
  <c r="AE661" i="1"/>
  <c r="AD661" i="1"/>
  <c r="AC661" i="1"/>
  <c r="AE660" i="1"/>
  <c r="AD660" i="1"/>
  <c r="AC660" i="1"/>
  <c r="AE659" i="1"/>
  <c r="AD659" i="1"/>
  <c r="AC659" i="1"/>
  <c r="AE658" i="1"/>
  <c r="AD658" i="1"/>
  <c r="AC658" i="1"/>
  <c r="AE657" i="1"/>
  <c r="AD657" i="1"/>
  <c r="AC657" i="1"/>
  <c r="AE656" i="1"/>
  <c r="AD656" i="1"/>
  <c r="AC656" i="1"/>
  <c r="AE655" i="1"/>
  <c r="AD655" i="1"/>
  <c r="AC655" i="1"/>
  <c r="AE654" i="1"/>
  <c r="AD654" i="1"/>
  <c r="AC654" i="1"/>
  <c r="AE653" i="1"/>
  <c r="AD653" i="1"/>
  <c r="AC653" i="1"/>
  <c r="AE652" i="1"/>
  <c r="AD652" i="1"/>
  <c r="AC652" i="1"/>
  <c r="AE651" i="1"/>
  <c r="AD651" i="1"/>
  <c r="AC651" i="1"/>
  <c r="AE650" i="1"/>
  <c r="AD650" i="1"/>
  <c r="AC650" i="1"/>
  <c r="AE649" i="1"/>
  <c r="AD649" i="1"/>
  <c r="AC649" i="1"/>
  <c r="AE648" i="1"/>
  <c r="AD648" i="1"/>
  <c r="AC648" i="1"/>
  <c r="AE647" i="1"/>
  <c r="AD647" i="1"/>
  <c r="AC647" i="1"/>
  <c r="AE646" i="1"/>
  <c r="AD646" i="1"/>
  <c r="AC646" i="1"/>
  <c r="AE645" i="1"/>
  <c r="AD645" i="1"/>
  <c r="AC645" i="1"/>
  <c r="AE644" i="1"/>
  <c r="AD644" i="1"/>
  <c r="AC644" i="1"/>
  <c r="AE643" i="1"/>
  <c r="AD643" i="1"/>
  <c r="AC643" i="1"/>
  <c r="AE642" i="1"/>
  <c r="AD642" i="1"/>
  <c r="AC642" i="1"/>
  <c r="AE641" i="1"/>
  <c r="AD641" i="1"/>
  <c r="AC641" i="1"/>
  <c r="AE640" i="1"/>
  <c r="AD640" i="1"/>
  <c r="AC640" i="1"/>
  <c r="AE639" i="1"/>
  <c r="AD639" i="1"/>
  <c r="AC639" i="1"/>
  <c r="AE638" i="1"/>
  <c r="AD638" i="1"/>
  <c r="AC638" i="1"/>
  <c r="AE637" i="1"/>
  <c r="AD637" i="1"/>
  <c r="AC637" i="1"/>
  <c r="AE636" i="1"/>
  <c r="AD636" i="1"/>
  <c r="AC636" i="1"/>
  <c r="AE635" i="1"/>
  <c r="AD635" i="1"/>
  <c r="AC635" i="1"/>
  <c r="AE634" i="1"/>
  <c r="AD634" i="1"/>
  <c r="AC634" i="1"/>
  <c r="AE633" i="1"/>
  <c r="AD633" i="1"/>
  <c r="AC633" i="1"/>
  <c r="AE632" i="1"/>
  <c r="AD632" i="1"/>
  <c r="AC632" i="1"/>
  <c r="AE631" i="1"/>
  <c r="AD631" i="1"/>
  <c r="AC631" i="1"/>
  <c r="AE630" i="1"/>
  <c r="AD630" i="1"/>
  <c r="AC630" i="1"/>
  <c r="AE629" i="1"/>
  <c r="AD629" i="1"/>
  <c r="AC629" i="1"/>
  <c r="AE628" i="1"/>
  <c r="AD628" i="1"/>
  <c r="AC628" i="1"/>
  <c r="AE627" i="1"/>
  <c r="AD627" i="1"/>
  <c r="AC627" i="1"/>
  <c r="AE626" i="1"/>
  <c r="AD626" i="1"/>
  <c r="AC626" i="1"/>
  <c r="AE625" i="1"/>
  <c r="AD625" i="1"/>
  <c r="AC625" i="1"/>
  <c r="AE624" i="1"/>
  <c r="AD624" i="1"/>
  <c r="AC624" i="1"/>
  <c r="AE623" i="1"/>
  <c r="AD623" i="1"/>
  <c r="AC623" i="1"/>
  <c r="AE622" i="1"/>
  <c r="AD622" i="1"/>
  <c r="AC622" i="1"/>
  <c r="AE621" i="1"/>
  <c r="AD621" i="1"/>
  <c r="AC621" i="1"/>
  <c r="AE620" i="1"/>
  <c r="AD620" i="1"/>
  <c r="AC620" i="1"/>
  <c r="AE619" i="1"/>
  <c r="AD619" i="1"/>
  <c r="AC619" i="1"/>
  <c r="AE618" i="1"/>
  <c r="AD618" i="1"/>
  <c r="AC618" i="1"/>
  <c r="AE617" i="1"/>
  <c r="AD617" i="1"/>
  <c r="AC617" i="1"/>
  <c r="AE616" i="1"/>
  <c r="AD616" i="1"/>
  <c r="AC616" i="1"/>
  <c r="AE615" i="1"/>
  <c r="AD615" i="1"/>
  <c r="AC615" i="1"/>
  <c r="AE614" i="1"/>
  <c r="AD614" i="1"/>
  <c r="AC614" i="1"/>
  <c r="AE613" i="1"/>
  <c r="AD613" i="1"/>
  <c r="AC613" i="1"/>
  <c r="AE612" i="1"/>
  <c r="AD612" i="1"/>
  <c r="AC612" i="1"/>
  <c r="AE611" i="1"/>
  <c r="AD611" i="1"/>
  <c r="AC611" i="1"/>
  <c r="AE610" i="1"/>
  <c r="AD610" i="1"/>
  <c r="AC610" i="1"/>
  <c r="AE609" i="1"/>
  <c r="AD609" i="1"/>
  <c r="AC609" i="1"/>
  <c r="AE608" i="1"/>
  <c r="AD608" i="1"/>
  <c r="AC608" i="1"/>
  <c r="AE607" i="1"/>
  <c r="AD607" i="1"/>
  <c r="AC607" i="1"/>
  <c r="AE606" i="1"/>
  <c r="AD606" i="1"/>
  <c r="AC606" i="1"/>
  <c r="AE605" i="1"/>
  <c r="AD605" i="1"/>
  <c r="AC605" i="1"/>
  <c r="AE604" i="1"/>
  <c r="AD604" i="1"/>
  <c r="AC604" i="1"/>
  <c r="AE603" i="1"/>
  <c r="AD603" i="1"/>
  <c r="AC603" i="1"/>
  <c r="AE602" i="1"/>
  <c r="AD602" i="1"/>
  <c r="AC602" i="1"/>
  <c r="AE601" i="1"/>
  <c r="AD601" i="1"/>
  <c r="AC601" i="1"/>
  <c r="AE600" i="1"/>
  <c r="AD600" i="1"/>
  <c r="AC600" i="1"/>
  <c r="AE599" i="1"/>
  <c r="AD599" i="1"/>
  <c r="AC599" i="1"/>
  <c r="AE598" i="1"/>
  <c r="AD598" i="1"/>
  <c r="AC598" i="1"/>
  <c r="AE597" i="1"/>
  <c r="AD597" i="1"/>
  <c r="AC597" i="1"/>
  <c r="AE596" i="1"/>
  <c r="AD596" i="1"/>
  <c r="AC596" i="1"/>
  <c r="AE595" i="1"/>
  <c r="AD595" i="1"/>
  <c r="AC595" i="1"/>
  <c r="AE594" i="1"/>
  <c r="AD594" i="1"/>
  <c r="AC594" i="1"/>
  <c r="AE593" i="1"/>
  <c r="AD593" i="1"/>
  <c r="AC593" i="1"/>
  <c r="AE592" i="1"/>
  <c r="AD592" i="1"/>
  <c r="AC592" i="1"/>
  <c r="AE591" i="1"/>
  <c r="AD591" i="1"/>
  <c r="AC591" i="1"/>
  <c r="AE590" i="1"/>
  <c r="AD590" i="1"/>
  <c r="AC590" i="1"/>
  <c r="AE589" i="1"/>
  <c r="AD589" i="1"/>
  <c r="AC589" i="1"/>
  <c r="AE588" i="1"/>
  <c r="AD588" i="1"/>
  <c r="AC588" i="1"/>
  <c r="AE587" i="1"/>
  <c r="AD587" i="1"/>
  <c r="AC587" i="1"/>
  <c r="AE586" i="1"/>
  <c r="AD586" i="1"/>
  <c r="AC586" i="1"/>
  <c r="AE585" i="1"/>
  <c r="AD585" i="1"/>
  <c r="AC585" i="1"/>
  <c r="AE584" i="1"/>
  <c r="AD584" i="1"/>
  <c r="AC584" i="1"/>
  <c r="AE583" i="1"/>
  <c r="AD583" i="1"/>
  <c r="AC583" i="1"/>
  <c r="AE582" i="1"/>
  <c r="AD582" i="1"/>
  <c r="AC582" i="1"/>
  <c r="AE581" i="1"/>
  <c r="AD581" i="1"/>
  <c r="AC581" i="1"/>
  <c r="AE580" i="1"/>
  <c r="AD580" i="1"/>
  <c r="AC580" i="1"/>
  <c r="AE579" i="1"/>
  <c r="AD579" i="1"/>
  <c r="AC579" i="1"/>
  <c r="AE578" i="1"/>
  <c r="AD578" i="1"/>
  <c r="AC578" i="1"/>
  <c r="AE577" i="1"/>
  <c r="AD577" i="1"/>
  <c r="AC577" i="1"/>
  <c r="AE576" i="1"/>
  <c r="AD576" i="1"/>
  <c r="AC576" i="1"/>
  <c r="AE575" i="1"/>
  <c r="AD575" i="1"/>
  <c r="AC575" i="1"/>
  <c r="AE574" i="1"/>
  <c r="AD574" i="1"/>
  <c r="AC574" i="1"/>
  <c r="AE573" i="1"/>
  <c r="AD573" i="1"/>
  <c r="AC573" i="1"/>
  <c r="AE572" i="1"/>
  <c r="AD572" i="1"/>
  <c r="AC572" i="1"/>
  <c r="AE571" i="1"/>
  <c r="AD571" i="1"/>
  <c r="AC571" i="1"/>
  <c r="AE570" i="1"/>
  <c r="AD570" i="1"/>
  <c r="AC570" i="1"/>
  <c r="AE569" i="1"/>
  <c r="AD569" i="1"/>
  <c r="AC569" i="1"/>
  <c r="AE568" i="1"/>
  <c r="AD568" i="1"/>
  <c r="AC568" i="1"/>
  <c r="AE567" i="1"/>
  <c r="AD567" i="1"/>
  <c r="AC567" i="1"/>
  <c r="AE566" i="1"/>
  <c r="AD566" i="1"/>
  <c r="AC566" i="1"/>
  <c r="AE565" i="1"/>
  <c r="AD565" i="1"/>
  <c r="AC565" i="1"/>
  <c r="AE564" i="1"/>
  <c r="AD564" i="1"/>
  <c r="AC564" i="1"/>
  <c r="AE563" i="1"/>
  <c r="AD563" i="1"/>
  <c r="AC563" i="1"/>
  <c r="AE562" i="1"/>
  <c r="AD562" i="1"/>
  <c r="AC562" i="1"/>
  <c r="AE561" i="1"/>
  <c r="AD561" i="1"/>
  <c r="AC561" i="1"/>
  <c r="AE560" i="1"/>
  <c r="AD560" i="1"/>
  <c r="AC560" i="1"/>
  <c r="AE559" i="1"/>
  <c r="AD559" i="1"/>
  <c r="AC559" i="1"/>
  <c r="AE558" i="1"/>
  <c r="AD558" i="1"/>
  <c r="AC558" i="1"/>
  <c r="AE557" i="1"/>
  <c r="AD557" i="1"/>
  <c r="AC557" i="1"/>
  <c r="AE556" i="1"/>
  <c r="AD556" i="1"/>
  <c r="AC556" i="1"/>
  <c r="AE555" i="1"/>
  <c r="AD555" i="1"/>
  <c r="AC555" i="1"/>
  <c r="AE554" i="1"/>
  <c r="AD554" i="1"/>
  <c r="AC554" i="1"/>
  <c r="AE553" i="1"/>
  <c r="AD553" i="1"/>
  <c r="AC553" i="1"/>
  <c r="AE552" i="1"/>
  <c r="AD552" i="1"/>
  <c r="AC552" i="1"/>
  <c r="AE551" i="1"/>
  <c r="AD551" i="1"/>
  <c r="AC551" i="1"/>
  <c r="AE550" i="1"/>
  <c r="AD550" i="1"/>
  <c r="AC550" i="1"/>
  <c r="AE549" i="1"/>
  <c r="AD549" i="1"/>
  <c r="AC549" i="1"/>
  <c r="AE548" i="1"/>
  <c r="AD548" i="1"/>
  <c r="AC548" i="1"/>
  <c r="AE547" i="1"/>
  <c r="AD547" i="1"/>
  <c r="AC547" i="1"/>
  <c r="AE546" i="1"/>
  <c r="AD546" i="1"/>
  <c r="AC546" i="1"/>
  <c r="AE545" i="1"/>
  <c r="AD545" i="1"/>
  <c r="AC545" i="1"/>
  <c r="AE544" i="1"/>
  <c r="AD544" i="1"/>
  <c r="AC544" i="1"/>
  <c r="AE543" i="1"/>
  <c r="AD543" i="1"/>
  <c r="AC543" i="1"/>
  <c r="AE542" i="1"/>
  <c r="AD542" i="1"/>
  <c r="AC542" i="1"/>
  <c r="AE541" i="1"/>
  <c r="AD541" i="1"/>
  <c r="AC541" i="1"/>
  <c r="AE540" i="1"/>
  <c r="AD540" i="1"/>
  <c r="AC540" i="1"/>
  <c r="AE539" i="1"/>
  <c r="AD539" i="1"/>
  <c r="AC539" i="1"/>
  <c r="AE538" i="1"/>
  <c r="AD538" i="1"/>
  <c r="AC538" i="1"/>
  <c r="AE537" i="1"/>
  <c r="AD537" i="1"/>
  <c r="AC537" i="1"/>
  <c r="AE536" i="1"/>
  <c r="AD536" i="1"/>
  <c r="AC536" i="1"/>
  <c r="AE535" i="1"/>
  <c r="AD535" i="1"/>
  <c r="AC535" i="1"/>
  <c r="AE534" i="1"/>
  <c r="AD534" i="1"/>
  <c r="AC534" i="1"/>
  <c r="AE533" i="1"/>
  <c r="AD533" i="1"/>
  <c r="AC533" i="1"/>
  <c r="AE532" i="1"/>
  <c r="AD532" i="1"/>
  <c r="AC532" i="1"/>
  <c r="AE531" i="1"/>
  <c r="AD531" i="1"/>
  <c r="AC531" i="1"/>
  <c r="AE530" i="1"/>
  <c r="AD530" i="1"/>
  <c r="AC530" i="1"/>
  <c r="AE529" i="1"/>
  <c r="AD529" i="1"/>
  <c r="AC529" i="1"/>
  <c r="AE528" i="1"/>
  <c r="AD528" i="1"/>
  <c r="AC528" i="1"/>
  <c r="AE527" i="1"/>
  <c r="AD527" i="1"/>
  <c r="AC527" i="1"/>
  <c r="AE526" i="1"/>
  <c r="AD526" i="1"/>
  <c r="AC526" i="1"/>
  <c r="AE525" i="1"/>
  <c r="AD525" i="1"/>
  <c r="AC525" i="1"/>
  <c r="AE524" i="1"/>
  <c r="AD524" i="1"/>
  <c r="AC524" i="1"/>
  <c r="AE523" i="1"/>
  <c r="AD523" i="1"/>
  <c r="AC523" i="1"/>
  <c r="AE522" i="1"/>
  <c r="AD522" i="1"/>
  <c r="AC522" i="1"/>
  <c r="AE521" i="1"/>
  <c r="AD521" i="1"/>
  <c r="AC521" i="1"/>
  <c r="AE520" i="1"/>
  <c r="AD520" i="1"/>
  <c r="AC520" i="1"/>
  <c r="AE519" i="1"/>
  <c r="AD519" i="1"/>
  <c r="AC519" i="1"/>
  <c r="AE518" i="1"/>
  <c r="AD518" i="1"/>
  <c r="AC518" i="1"/>
  <c r="AE517" i="1"/>
  <c r="AD517" i="1"/>
  <c r="AC517" i="1"/>
  <c r="AE516" i="1"/>
  <c r="AD516" i="1"/>
  <c r="AC516" i="1"/>
  <c r="AE515" i="1"/>
  <c r="AD515" i="1"/>
  <c r="AC515" i="1"/>
  <c r="AE514" i="1"/>
  <c r="AD514" i="1"/>
  <c r="AC514" i="1"/>
  <c r="AE513" i="1"/>
  <c r="AD513" i="1"/>
  <c r="AC513" i="1"/>
  <c r="AE512" i="1"/>
  <c r="AD512" i="1"/>
  <c r="AC512" i="1"/>
  <c r="AE511" i="1"/>
  <c r="AD511" i="1"/>
  <c r="AC511" i="1"/>
  <c r="AE510" i="1"/>
  <c r="AD510" i="1"/>
  <c r="AC510" i="1"/>
  <c r="AE509" i="1"/>
  <c r="AD509" i="1"/>
  <c r="AC509" i="1"/>
  <c r="AE508" i="1"/>
  <c r="AD508" i="1"/>
  <c r="AC508" i="1"/>
  <c r="AE507" i="1"/>
  <c r="AD507" i="1"/>
  <c r="AC507" i="1"/>
  <c r="AE506" i="1"/>
  <c r="AD506" i="1"/>
  <c r="AC506" i="1"/>
  <c r="AE505" i="1"/>
  <c r="AD505" i="1"/>
  <c r="AC505" i="1"/>
  <c r="AE504" i="1"/>
  <c r="AD504" i="1"/>
  <c r="AC504" i="1"/>
  <c r="AE503" i="1"/>
  <c r="AD503" i="1"/>
  <c r="AC503" i="1"/>
  <c r="AE502" i="1"/>
  <c r="AD502" i="1"/>
  <c r="AC502" i="1"/>
  <c r="AE501" i="1"/>
  <c r="AD501" i="1"/>
  <c r="AC501" i="1"/>
  <c r="AE500" i="1"/>
  <c r="AD500" i="1"/>
  <c r="AC500" i="1"/>
  <c r="AE499" i="1"/>
  <c r="AD499" i="1"/>
  <c r="AC499" i="1"/>
  <c r="AE498" i="1"/>
  <c r="AD498" i="1"/>
  <c r="AC498" i="1"/>
  <c r="AE497" i="1"/>
  <c r="AD497" i="1"/>
  <c r="AC497" i="1"/>
  <c r="AE496" i="1"/>
  <c r="AD496" i="1"/>
  <c r="AC496" i="1"/>
  <c r="AE495" i="1"/>
  <c r="AD495" i="1"/>
  <c r="AC495" i="1"/>
  <c r="AE494" i="1"/>
  <c r="AD494" i="1"/>
  <c r="AC494" i="1"/>
  <c r="AE493" i="1"/>
  <c r="AD493" i="1"/>
  <c r="AC493" i="1"/>
  <c r="AE492" i="1"/>
  <c r="AD492" i="1"/>
  <c r="AC492" i="1"/>
  <c r="AE491" i="1"/>
  <c r="AD491" i="1"/>
  <c r="AC491" i="1"/>
  <c r="AE490" i="1"/>
  <c r="AD490" i="1"/>
  <c r="AC490" i="1"/>
  <c r="AE489" i="1"/>
  <c r="AD489" i="1"/>
  <c r="AC489" i="1"/>
  <c r="AE488" i="1"/>
  <c r="AD488" i="1"/>
  <c r="AC488" i="1"/>
  <c r="AE487" i="1"/>
  <c r="AD487" i="1"/>
  <c r="AC487" i="1"/>
  <c r="AE486" i="1"/>
  <c r="AD486" i="1"/>
  <c r="AC486" i="1"/>
  <c r="AE485" i="1"/>
  <c r="AD485" i="1"/>
  <c r="AC485" i="1"/>
  <c r="AE484" i="1"/>
  <c r="AD484" i="1"/>
  <c r="AC484" i="1"/>
  <c r="AE483" i="1"/>
  <c r="AD483" i="1"/>
  <c r="AC483" i="1"/>
  <c r="AE482" i="1"/>
  <c r="AD482" i="1"/>
  <c r="AC482" i="1"/>
  <c r="AE481" i="1"/>
  <c r="AD481" i="1"/>
  <c r="AC481" i="1"/>
  <c r="AE480" i="1"/>
  <c r="AD480" i="1"/>
  <c r="AC480" i="1"/>
  <c r="AE479" i="1"/>
  <c r="AD479" i="1"/>
  <c r="AC479" i="1"/>
  <c r="AE478" i="1"/>
  <c r="AD478" i="1"/>
  <c r="AC478" i="1"/>
  <c r="AE477" i="1"/>
  <c r="AD477" i="1"/>
  <c r="AC477" i="1"/>
  <c r="AE476" i="1"/>
  <c r="AD476" i="1"/>
  <c r="AC476" i="1"/>
  <c r="AE475" i="1"/>
  <c r="AD475" i="1"/>
  <c r="AC475" i="1"/>
  <c r="AE474" i="1"/>
  <c r="AD474" i="1"/>
  <c r="AC474" i="1"/>
  <c r="AE473" i="1"/>
  <c r="AD473" i="1"/>
  <c r="AC473" i="1"/>
  <c r="AE472" i="1"/>
  <c r="AD472" i="1"/>
  <c r="AC472" i="1"/>
  <c r="AE471" i="1"/>
  <c r="AD471" i="1"/>
  <c r="AC471" i="1"/>
  <c r="AE470" i="1"/>
  <c r="AD470" i="1"/>
  <c r="AC470" i="1"/>
  <c r="AE469" i="1"/>
  <c r="AD469" i="1"/>
  <c r="AC469" i="1"/>
  <c r="AE468" i="1"/>
  <c r="AD468" i="1"/>
  <c r="AC468" i="1"/>
  <c r="AE467" i="1"/>
  <c r="AD467" i="1"/>
  <c r="AC467" i="1"/>
  <c r="AE466" i="1"/>
  <c r="AD466" i="1"/>
  <c r="AC466" i="1"/>
  <c r="AE465" i="1"/>
  <c r="AD465" i="1"/>
  <c r="AC465" i="1"/>
  <c r="AE464" i="1"/>
  <c r="AD464" i="1"/>
  <c r="AC464" i="1"/>
  <c r="AE463" i="1"/>
  <c r="AD463" i="1"/>
  <c r="AC463" i="1"/>
  <c r="AE462" i="1"/>
  <c r="AD462" i="1"/>
  <c r="AC462" i="1"/>
  <c r="AE461" i="1"/>
  <c r="AD461" i="1"/>
  <c r="AC461" i="1"/>
  <c r="AE460" i="1"/>
  <c r="AD460" i="1"/>
  <c r="AC460" i="1"/>
  <c r="AE459" i="1"/>
  <c r="AD459" i="1"/>
  <c r="AC459" i="1"/>
  <c r="AE458" i="1"/>
  <c r="AD458" i="1"/>
  <c r="AC458" i="1"/>
  <c r="AE457" i="1"/>
  <c r="AD457" i="1"/>
  <c r="AC457" i="1"/>
  <c r="AE456" i="1"/>
  <c r="AD456" i="1"/>
  <c r="AC456" i="1"/>
  <c r="AE455" i="1"/>
  <c r="AD455" i="1"/>
  <c r="AC455" i="1"/>
  <c r="AE454" i="1"/>
  <c r="AD454" i="1"/>
  <c r="AC454" i="1"/>
  <c r="AE453" i="1"/>
  <c r="AD453" i="1"/>
  <c r="AC453" i="1"/>
  <c r="AE452" i="1"/>
  <c r="AD452" i="1"/>
  <c r="AC452" i="1"/>
  <c r="AE451" i="1"/>
  <c r="AD451" i="1"/>
  <c r="AC451" i="1"/>
  <c r="AE450" i="1"/>
  <c r="AD450" i="1"/>
  <c r="AC450" i="1"/>
  <c r="AE449" i="1"/>
  <c r="AD449" i="1"/>
  <c r="AC449" i="1"/>
  <c r="AE448" i="1"/>
  <c r="AD448" i="1"/>
  <c r="AC448" i="1"/>
  <c r="AE447" i="1"/>
  <c r="AD447" i="1"/>
  <c r="AC447" i="1"/>
  <c r="AE446" i="1"/>
  <c r="AD446" i="1"/>
  <c r="AC446" i="1"/>
  <c r="AE445" i="1"/>
  <c r="AD445" i="1"/>
  <c r="AC445" i="1"/>
  <c r="AE444" i="1"/>
  <c r="AD444" i="1"/>
  <c r="AC444" i="1"/>
  <c r="AE443" i="1"/>
  <c r="AD443" i="1"/>
  <c r="AC443" i="1"/>
  <c r="AE442" i="1"/>
  <c r="AD442" i="1"/>
  <c r="AC442" i="1"/>
  <c r="AE441" i="1"/>
  <c r="AD441" i="1"/>
  <c r="AC441" i="1"/>
  <c r="AE440" i="1"/>
  <c r="AD440" i="1"/>
  <c r="AC440" i="1"/>
  <c r="AE439" i="1"/>
  <c r="AD439" i="1"/>
  <c r="AC439" i="1"/>
  <c r="AE438" i="1"/>
  <c r="AD438" i="1"/>
  <c r="AC438" i="1"/>
  <c r="AE437" i="1"/>
  <c r="AD437" i="1"/>
  <c r="AC437" i="1"/>
  <c r="AE436" i="1"/>
  <c r="AD436" i="1"/>
  <c r="AC436" i="1"/>
  <c r="AE435" i="1"/>
  <c r="AD435" i="1"/>
  <c r="AC435" i="1"/>
  <c r="AE434" i="1"/>
  <c r="AD434" i="1"/>
  <c r="AC434" i="1"/>
  <c r="AE433" i="1"/>
  <c r="AD433" i="1"/>
  <c r="AC433" i="1"/>
  <c r="AE432" i="1"/>
  <c r="AD432" i="1"/>
  <c r="AC432" i="1"/>
  <c r="AE431" i="1"/>
  <c r="AD431" i="1"/>
  <c r="AC431" i="1"/>
  <c r="AE430" i="1"/>
  <c r="AD430" i="1"/>
  <c r="AC430" i="1"/>
  <c r="AE429" i="1"/>
  <c r="AD429" i="1"/>
  <c r="AC429" i="1"/>
  <c r="AE428" i="1"/>
  <c r="AD428" i="1"/>
  <c r="AC428" i="1"/>
  <c r="AE427" i="1"/>
  <c r="AD427" i="1"/>
  <c r="AC427" i="1"/>
  <c r="AE426" i="1"/>
  <c r="AD426" i="1"/>
  <c r="AC426" i="1"/>
  <c r="AE425" i="1"/>
  <c r="AD425" i="1"/>
  <c r="AC425" i="1"/>
  <c r="AE424" i="1"/>
  <c r="AD424" i="1"/>
  <c r="AC424" i="1"/>
  <c r="AE423" i="1"/>
  <c r="AD423" i="1"/>
  <c r="AC423" i="1"/>
  <c r="AE422" i="1"/>
  <c r="AD422" i="1"/>
  <c r="AC422" i="1"/>
  <c r="AE421" i="1"/>
  <c r="AD421" i="1"/>
  <c r="AC421" i="1"/>
  <c r="AE420" i="1"/>
  <c r="AD420" i="1"/>
  <c r="AC420" i="1"/>
  <c r="AE419" i="1"/>
  <c r="AD419" i="1"/>
  <c r="AC419" i="1"/>
  <c r="AE418" i="1"/>
  <c r="AD418" i="1"/>
  <c r="AC418" i="1"/>
  <c r="AE417" i="1"/>
  <c r="AD417" i="1"/>
  <c r="AC417" i="1"/>
  <c r="AE416" i="1"/>
  <c r="AD416" i="1"/>
  <c r="AC416" i="1"/>
  <c r="AE415" i="1"/>
  <c r="AD415" i="1"/>
  <c r="AC415" i="1"/>
  <c r="AE414" i="1"/>
  <c r="AD414" i="1"/>
  <c r="AC414" i="1"/>
  <c r="AE413" i="1"/>
  <c r="AD413" i="1"/>
  <c r="AC413" i="1"/>
  <c r="AE412" i="1"/>
  <c r="AD412" i="1"/>
  <c r="AC412" i="1"/>
  <c r="AE411" i="1"/>
  <c r="AD411" i="1"/>
  <c r="AC411" i="1"/>
  <c r="AE410" i="1"/>
  <c r="AD410" i="1"/>
  <c r="AC410" i="1"/>
  <c r="AE409" i="1"/>
  <c r="AD409" i="1"/>
  <c r="AC409" i="1"/>
  <c r="AE408" i="1"/>
  <c r="AD408" i="1"/>
  <c r="AC408" i="1"/>
  <c r="AE407" i="1"/>
  <c r="AD407" i="1"/>
  <c r="AC407" i="1"/>
  <c r="AE406" i="1"/>
  <c r="AD406" i="1"/>
  <c r="AC406" i="1"/>
  <c r="AE405" i="1"/>
  <c r="AD405" i="1"/>
  <c r="AC405" i="1"/>
  <c r="AE404" i="1"/>
  <c r="AD404" i="1"/>
  <c r="AC404" i="1"/>
  <c r="AE403" i="1"/>
  <c r="AD403" i="1"/>
  <c r="AC403" i="1"/>
  <c r="AE402" i="1"/>
  <c r="AD402" i="1"/>
  <c r="AC402" i="1"/>
  <c r="AE401" i="1"/>
  <c r="AD401" i="1"/>
  <c r="AC401" i="1"/>
  <c r="AE400" i="1"/>
  <c r="AD400" i="1"/>
  <c r="AC400" i="1"/>
  <c r="AE399" i="1"/>
  <c r="AD399" i="1"/>
  <c r="AC399" i="1"/>
  <c r="AE398" i="1"/>
  <c r="AD398" i="1"/>
  <c r="AC398" i="1"/>
  <c r="AE397" i="1"/>
  <c r="AD397" i="1"/>
  <c r="AC397" i="1"/>
  <c r="AE396" i="1"/>
  <c r="AD396" i="1"/>
  <c r="AC396" i="1"/>
  <c r="AE395" i="1"/>
  <c r="AD395" i="1"/>
  <c r="AC395" i="1"/>
  <c r="AE394" i="1"/>
  <c r="AD394" i="1"/>
  <c r="AC394" i="1"/>
  <c r="AE393" i="1"/>
  <c r="AD393" i="1"/>
  <c r="AC393" i="1"/>
  <c r="AE392" i="1"/>
  <c r="AD392" i="1"/>
  <c r="AC392" i="1"/>
  <c r="AE391" i="1"/>
  <c r="AD391" i="1"/>
  <c r="AC391" i="1"/>
  <c r="AE390" i="1"/>
  <c r="AD390" i="1"/>
  <c r="AC390" i="1"/>
  <c r="AE389" i="1"/>
  <c r="AD389" i="1"/>
  <c r="AC389" i="1"/>
  <c r="AE388" i="1"/>
  <c r="AD388" i="1"/>
  <c r="AC388" i="1"/>
  <c r="AE387" i="1"/>
  <c r="AD387" i="1"/>
  <c r="AC387" i="1"/>
  <c r="AE386" i="1"/>
  <c r="AD386" i="1"/>
  <c r="AC386" i="1"/>
  <c r="AE385" i="1"/>
  <c r="AD385" i="1"/>
  <c r="AC385" i="1"/>
  <c r="AE384" i="1"/>
  <c r="AD384" i="1"/>
  <c r="AC384" i="1"/>
  <c r="AE383" i="1"/>
  <c r="AD383" i="1"/>
  <c r="AC383" i="1"/>
  <c r="AE382" i="1"/>
  <c r="AD382" i="1"/>
  <c r="AC382" i="1"/>
  <c r="AE381" i="1"/>
  <c r="AD381" i="1"/>
  <c r="AC381" i="1"/>
  <c r="AE380" i="1"/>
  <c r="AD380" i="1"/>
  <c r="AC380" i="1"/>
  <c r="AE379" i="1"/>
  <c r="AD379" i="1"/>
  <c r="AC379" i="1"/>
  <c r="AE378" i="1"/>
  <c r="AD378" i="1"/>
  <c r="AC378" i="1"/>
  <c r="AE377" i="1"/>
  <c r="AD377" i="1"/>
  <c r="AC377" i="1"/>
  <c r="AE376" i="1"/>
  <c r="AD376" i="1"/>
  <c r="AC376" i="1"/>
  <c r="AE375" i="1"/>
  <c r="AD375" i="1"/>
  <c r="AC375" i="1"/>
  <c r="AE374" i="1"/>
  <c r="AD374" i="1"/>
  <c r="AC374" i="1"/>
  <c r="AE373" i="1"/>
  <c r="AD373" i="1"/>
  <c r="AC373" i="1"/>
  <c r="AE372" i="1"/>
  <c r="AD372" i="1"/>
  <c r="AC372" i="1"/>
  <c r="AE371" i="1"/>
  <c r="AD371" i="1"/>
  <c r="AC371" i="1"/>
  <c r="AE370" i="1"/>
  <c r="AD370" i="1"/>
  <c r="AC370" i="1"/>
  <c r="AE369" i="1"/>
  <c r="AD369" i="1"/>
  <c r="AC369" i="1"/>
  <c r="AE368" i="1"/>
  <c r="AD368" i="1"/>
  <c r="AC368" i="1"/>
  <c r="AE367" i="1"/>
  <c r="AD367" i="1"/>
  <c r="AC367" i="1"/>
  <c r="AE366" i="1"/>
  <c r="AD366" i="1"/>
  <c r="AC366" i="1"/>
  <c r="AE365" i="1"/>
  <c r="AD365" i="1"/>
  <c r="AC365" i="1"/>
  <c r="AE364" i="1"/>
  <c r="AD364" i="1"/>
  <c r="AC364" i="1"/>
  <c r="AE363" i="1"/>
  <c r="AD363" i="1"/>
  <c r="AC363" i="1"/>
  <c r="AE362" i="1"/>
  <c r="AD362" i="1"/>
  <c r="AC362" i="1"/>
  <c r="AE361" i="1"/>
  <c r="AD361" i="1"/>
  <c r="AC361" i="1"/>
  <c r="AE360" i="1"/>
  <c r="AD360" i="1"/>
  <c r="AC360" i="1"/>
  <c r="AE359" i="1"/>
  <c r="AD359" i="1"/>
  <c r="AC359" i="1"/>
  <c r="AE358" i="1"/>
  <c r="AD358" i="1"/>
  <c r="AC358" i="1"/>
  <c r="AE357" i="1"/>
  <c r="AD357" i="1"/>
  <c r="AC357" i="1"/>
  <c r="AE356" i="1"/>
  <c r="AD356" i="1"/>
  <c r="AC356" i="1"/>
  <c r="AE355" i="1"/>
  <c r="AD355" i="1"/>
  <c r="AC355" i="1"/>
  <c r="AE354" i="1"/>
  <c r="AD354" i="1"/>
  <c r="AC354" i="1"/>
  <c r="AE353" i="1"/>
  <c r="AD353" i="1"/>
  <c r="AC353" i="1"/>
  <c r="AE352" i="1"/>
  <c r="AD352" i="1"/>
  <c r="AC352" i="1"/>
  <c r="AE351" i="1"/>
  <c r="AD351" i="1"/>
  <c r="AC351" i="1"/>
  <c r="AE350" i="1"/>
  <c r="AD350" i="1"/>
  <c r="AC350" i="1"/>
  <c r="AE349" i="1"/>
  <c r="AD349" i="1"/>
  <c r="AC349" i="1"/>
  <c r="AE348" i="1"/>
  <c r="AD348" i="1"/>
  <c r="AC348" i="1"/>
  <c r="AE347" i="1"/>
  <c r="AD347" i="1"/>
  <c r="AC347" i="1"/>
  <c r="AE346" i="1"/>
  <c r="AD346" i="1"/>
  <c r="AC346" i="1"/>
  <c r="AE345" i="1"/>
  <c r="AD345" i="1"/>
  <c r="AC345" i="1"/>
  <c r="AE344" i="1"/>
  <c r="AD344" i="1"/>
  <c r="AC344" i="1"/>
  <c r="AE343" i="1"/>
  <c r="AD343" i="1"/>
  <c r="AC343" i="1"/>
  <c r="AE342" i="1"/>
  <c r="AD342" i="1"/>
  <c r="AC342" i="1"/>
  <c r="AE341" i="1"/>
  <c r="AD341" i="1"/>
  <c r="AC341" i="1"/>
  <c r="AE340" i="1"/>
  <c r="AD340" i="1"/>
  <c r="AC340" i="1"/>
  <c r="AE339" i="1"/>
  <c r="AD339" i="1"/>
  <c r="AC339" i="1"/>
  <c r="AE338" i="1"/>
  <c r="AD338" i="1"/>
  <c r="AC338" i="1"/>
  <c r="AE337" i="1"/>
  <c r="AD337" i="1"/>
  <c r="AC337" i="1"/>
  <c r="AE336" i="1"/>
  <c r="AD336" i="1"/>
  <c r="AC336" i="1"/>
  <c r="AE335" i="1"/>
  <c r="AD335" i="1"/>
  <c r="AC335" i="1"/>
  <c r="AE334" i="1"/>
  <c r="AD334" i="1"/>
  <c r="AC334" i="1"/>
  <c r="AE333" i="1"/>
  <c r="AD333" i="1"/>
  <c r="AC333" i="1"/>
  <c r="AE332" i="1"/>
  <c r="AD332" i="1"/>
  <c r="AC332" i="1"/>
  <c r="AE331" i="1"/>
  <c r="AD331" i="1"/>
  <c r="AC331" i="1"/>
  <c r="AE330" i="1"/>
  <c r="AD330" i="1"/>
  <c r="AC330" i="1"/>
  <c r="AE329" i="1"/>
  <c r="AD329" i="1"/>
  <c r="AC329" i="1"/>
  <c r="AE328" i="1"/>
  <c r="AD328" i="1"/>
  <c r="AC328" i="1"/>
  <c r="AE327" i="1"/>
  <c r="AD327" i="1"/>
  <c r="AC327" i="1"/>
  <c r="AE326" i="1"/>
  <c r="AD326" i="1"/>
  <c r="AC326" i="1"/>
  <c r="AE325" i="1"/>
  <c r="AD325" i="1"/>
  <c r="AC325" i="1"/>
  <c r="AE324" i="1"/>
  <c r="AD324" i="1"/>
  <c r="AC324" i="1"/>
  <c r="AE323" i="1"/>
  <c r="AD323" i="1"/>
  <c r="AC323" i="1"/>
  <c r="AE322" i="1"/>
  <c r="AD322" i="1"/>
  <c r="AC322" i="1"/>
  <c r="AE321" i="1"/>
  <c r="AD321" i="1"/>
  <c r="AC321" i="1"/>
  <c r="AE320" i="1"/>
  <c r="AD320" i="1"/>
  <c r="AC320" i="1"/>
  <c r="AE319" i="1"/>
  <c r="AD319" i="1"/>
  <c r="AC319" i="1"/>
  <c r="AE318" i="1"/>
  <c r="AD318" i="1"/>
  <c r="AC318" i="1"/>
  <c r="AE317" i="1"/>
  <c r="AD317" i="1"/>
  <c r="AC317" i="1"/>
  <c r="AE316" i="1"/>
  <c r="AD316" i="1"/>
  <c r="AC316" i="1"/>
  <c r="AE315" i="1"/>
  <c r="AD315" i="1"/>
  <c r="AC315" i="1"/>
  <c r="AE314" i="1"/>
  <c r="AD314" i="1"/>
  <c r="AC314" i="1"/>
  <c r="AE313" i="1"/>
  <c r="AD313" i="1"/>
  <c r="AC313" i="1"/>
  <c r="AE312" i="1"/>
  <c r="AD312" i="1"/>
  <c r="AC312" i="1"/>
  <c r="AE311" i="1"/>
  <c r="AD311" i="1"/>
  <c r="AC311" i="1"/>
  <c r="AE310" i="1"/>
  <c r="AD310" i="1"/>
  <c r="AC310" i="1"/>
  <c r="AE309" i="1"/>
  <c r="AD309" i="1"/>
  <c r="AC309" i="1"/>
  <c r="AE308" i="1"/>
  <c r="AD308" i="1"/>
  <c r="AC308" i="1"/>
  <c r="AE307" i="1"/>
  <c r="AD307" i="1"/>
  <c r="AC307" i="1"/>
  <c r="AE306" i="1"/>
  <c r="AD306" i="1"/>
  <c r="AC306" i="1"/>
  <c r="AE305" i="1"/>
  <c r="AD305" i="1"/>
  <c r="AC305" i="1"/>
  <c r="AE304" i="1"/>
  <c r="AD304" i="1"/>
  <c r="AC304" i="1"/>
  <c r="AE303" i="1"/>
  <c r="AD303" i="1"/>
  <c r="AC303" i="1"/>
  <c r="AE302" i="1"/>
  <c r="AD302" i="1"/>
  <c r="AC302" i="1"/>
  <c r="AE301" i="1"/>
  <c r="AD301" i="1"/>
  <c r="AC301" i="1"/>
  <c r="AE300" i="1"/>
  <c r="AD300" i="1"/>
  <c r="AC300" i="1"/>
  <c r="AE299" i="1"/>
  <c r="AD299" i="1"/>
  <c r="AC299" i="1"/>
  <c r="AE298" i="1"/>
  <c r="AD298" i="1"/>
  <c r="AC298" i="1"/>
  <c r="AE297" i="1"/>
  <c r="AD297" i="1"/>
  <c r="AC297" i="1"/>
  <c r="AE296" i="1"/>
  <c r="AD296" i="1"/>
  <c r="AC296" i="1"/>
  <c r="AE295" i="1"/>
  <c r="AD295" i="1"/>
  <c r="AC295" i="1"/>
  <c r="AE294" i="1"/>
  <c r="AD294" i="1"/>
  <c r="AC294" i="1"/>
  <c r="AE293" i="1"/>
  <c r="AD293" i="1"/>
  <c r="AC293" i="1"/>
  <c r="AE292" i="1"/>
  <c r="AD292" i="1"/>
  <c r="AC292" i="1"/>
  <c r="AE291" i="1"/>
  <c r="AD291" i="1"/>
  <c r="AC291" i="1"/>
  <c r="AE290" i="1"/>
  <c r="AD290" i="1"/>
  <c r="AC290" i="1"/>
  <c r="AE289" i="1"/>
  <c r="AD289" i="1"/>
  <c r="AC289" i="1"/>
  <c r="AE288" i="1"/>
  <c r="AD288" i="1"/>
  <c r="AC288" i="1"/>
  <c r="AE287" i="1"/>
  <c r="AD287" i="1"/>
  <c r="AC287" i="1"/>
  <c r="AE286" i="1"/>
  <c r="AD286" i="1"/>
  <c r="AC286" i="1"/>
  <c r="AE285" i="1"/>
  <c r="AD285" i="1"/>
  <c r="AC285" i="1"/>
  <c r="AE284" i="1"/>
  <c r="AD284" i="1"/>
  <c r="AC284" i="1"/>
  <c r="AE283" i="1"/>
  <c r="AD283" i="1"/>
  <c r="AC283" i="1"/>
  <c r="AE282" i="1"/>
  <c r="AD282" i="1"/>
  <c r="AC282" i="1"/>
  <c r="AE281" i="1"/>
  <c r="AD281" i="1"/>
  <c r="AC281" i="1"/>
  <c r="AE280" i="1"/>
  <c r="AD280" i="1"/>
  <c r="AC280" i="1"/>
  <c r="AE279" i="1"/>
  <c r="AD279" i="1"/>
  <c r="AC279" i="1"/>
  <c r="AE278" i="1"/>
  <c r="AD278" i="1"/>
  <c r="AC278" i="1"/>
  <c r="AE277" i="1"/>
  <c r="AD277" i="1"/>
  <c r="AC277" i="1"/>
  <c r="AE276" i="1"/>
  <c r="AD276" i="1"/>
  <c r="AC276" i="1"/>
  <c r="AE275" i="1"/>
  <c r="AD275" i="1"/>
  <c r="AC275" i="1"/>
  <c r="AE274" i="1"/>
  <c r="AD274" i="1"/>
  <c r="AC274" i="1"/>
  <c r="AE273" i="1"/>
  <c r="AD273" i="1"/>
  <c r="AC273" i="1"/>
  <c r="AE272" i="1"/>
  <c r="AD272" i="1"/>
  <c r="AC272" i="1"/>
  <c r="AE271" i="1"/>
  <c r="AD271" i="1"/>
  <c r="AC271" i="1"/>
  <c r="AE270" i="1"/>
  <c r="AD270" i="1"/>
  <c r="AC270" i="1"/>
  <c r="AE269" i="1"/>
  <c r="AD269" i="1"/>
  <c r="AC269" i="1"/>
  <c r="AE268" i="1"/>
  <c r="AD268" i="1"/>
  <c r="AC268" i="1"/>
  <c r="AE267" i="1"/>
  <c r="AD267" i="1"/>
  <c r="AC267" i="1"/>
  <c r="AE266" i="1"/>
  <c r="AD266" i="1"/>
  <c r="AC266" i="1"/>
  <c r="AE265" i="1"/>
  <c r="AD265" i="1"/>
  <c r="AC265" i="1"/>
  <c r="AE264" i="1"/>
  <c r="AD264" i="1"/>
  <c r="AC264" i="1"/>
  <c r="AE263" i="1"/>
  <c r="AD263" i="1"/>
  <c r="AC263" i="1"/>
  <c r="AE262" i="1"/>
  <c r="AD262" i="1"/>
  <c r="AC262" i="1"/>
  <c r="AE261" i="1"/>
  <c r="AD261" i="1"/>
  <c r="AC261" i="1"/>
  <c r="AE260" i="1"/>
  <c r="AD260" i="1"/>
  <c r="AC260" i="1"/>
  <c r="AE259" i="1"/>
  <c r="AD259" i="1"/>
  <c r="AC259" i="1"/>
  <c r="AE258" i="1"/>
  <c r="AD258" i="1"/>
  <c r="AC258" i="1"/>
  <c r="AE257" i="1"/>
  <c r="AD257" i="1"/>
  <c r="AC257" i="1"/>
  <c r="AE256" i="1"/>
  <c r="AD256" i="1"/>
  <c r="AC256" i="1"/>
  <c r="AE255" i="1"/>
  <c r="AD255" i="1"/>
  <c r="AC255" i="1"/>
  <c r="AE254" i="1"/>
  <c r="AD254" i="1"/>
  <c r="AC254" i="1"/>
  <c r="AE253" i="1"/>
  <c r="AD253" i="1"/>
  <c r="AC253" i="1"/>
  <c r="AE252" i="1"/>
  <c r="AD252" i="1"/>
  <c r="AC252" i="1"/>
  <c r="AE251" i="1"/>
  <c r="AD251" i="1"/>
  <c r="AC251" i="1"/>
  <c r="AE250" i="1"/>
  <c r="AD250" i="1"/>
  <c r="AC250" i="1"/>
  <c r="AE249" i="1"/>
  <c r="AD249" i="1"/>
  <c r="AC249" i="1"/>
  <c r="AE248" i="1"/>
  <c r="AD248" i="1"/>
  <c r="AC248" i="1"/>
  <c r="AE247" i="1"/>
  <c r="AD247" i="1"/>
  <c r="AC247" i="1"/>
  <c r="AE246" i="1"/>
  <c r="AD246" i="1"/>
  <c r="AC246" i="1"/>
  <c r="AE245" i="1"/>
  <c r="AD245" i="1"/>
  <c r="AC245" i="1"/>
  <c r="AE244" i="1"/>
  <c r="AD244" i="1"/>
  <c r="AC244" i="1"/>
  <c r="AE243" i="1"/>
  <c r="AD243" i="1"/>
  <c r="AC243" i="1"/>
  <c r="AE242" i="1"/>
  <c r="AD242" i="1"/>
  <c r="AC242" i="1"/>
  <c r="AE241" i="1"/>
  <c r="AD241" i="1"/>
  <c r="AC241" i="1"/>
  <c r="AE240" i="1"/>
  <c r="AD240" i="1"/>
  <c r="AC240" i="1"/>
  <c r="AE239" i="1"/>
  <c r="AD239" i="1"/>
  <c r="AC239" i="1"/>
  <c r="AE238" i="1"/>
  <c r="AD238" i="1"/>
  <c r="AC238" i="1"/>
  <c r="AE237" i="1"/>
  <c r="AD237" i="1"/>
  <c r="AC237" i="1"/>
  <c r="AE236" i="1"/>
  <c r="AD236" i="1"/>
  <c r="AC236" i="1"/>
  <c r="AE235" i="1"/>
  <c r="AD235" i="1"/>
  <c r="AC235" i="1"/>
  <c r="AE234" i="1"/>
  <c r="AD234" i="1"/>
  <c r="AC234" i="1"/>
  <c r="AE233" i="1"/>
  <c r="AD233" i="1"/>
  <c r="AC233" i="1"/>
  <c r="AE232" i="1"/>
  <c r="AD232" i="1"/>
  <c r="AC232" i="1"/>
  <c r="AE231" i="1"/>
  <c r="AD231" i="1"/>
  <c r="AC231" i="1"/>
  <c r="AE230" i="1"/>
  <c r="AD230" i="1"/>
  <c r="AC230" i="1"/>
  <c r="AE229" i="1"/>
  <c r="AD229" i="1"/>
  <c r="AC229" i="1"/>
  <c r="AE228" i="1"/>
  <c r="AD228" i="1"/>
  <c r="AC228" i="1"/>
  <c r="AE227" i="1"/>
  <c r="AD227" i="1"/>
  <c r="AC227" i="1"/>
  <c r="AE226" i="1"/>
  <c r="AD226" i="1"/>
  <c r="AC226" i="1"/>
  <c r="AE225" i="1"/>
  <c r="AD225" i="1"/>
  <c r="AC225" i="1"/>
  <c r="AE224" i="1"/>
  <c r="AD224" i="1"/>
  <c r="AC224" i="1"/>
  <c r="AE223" i="1"/>
  <c r="AD223" i="1"/>
  <c r="AC223" i="1"/>
  <c r="AE222" i="1"/>
  <c r="AD222" i="1"/>
  <c r="AC222" i="1"/>
  <c r="AE221" i="1"/>
  <c r="AD221" i="1"/>
  <c r="AC221" i="1"/>
  <c r="AE220" i="1"/>
  <c r="AD220" i="1"/>
  <c r="AC220" i="1"/>
  <c r="AE219" i="1"/>
  <c r="AD219" i="1"/>
  <c r="AC219" i="1"/>
  <c r="AE218" i="1"/>
  <c r="AD218" i="1"/>
  <c r="AC218" i="1"/>
  <c r="AE217" i="1"/>
  <c r="AD217" i="1"/>
  <c r="AC217" i="1"/>
  <c r="AE216" i="1"/>
  <c r="AD216" i="1"/>
  <c r="AC216" i="1"/>
  <c r="AE215" i="1"/>
  <c r="AD215" i="1"/>
  <c r="AC215" i="1"/>
  <c r="AE214" i="1"/>
  <c r="AD214" i="1"/>
  <c r="AC214" i="1"/>
  <c r="AE213" i="1"/>
  <c r="AD213" i="1"/>
  <c r="AC213" i="1"/>
  <c r="AE212" i="1"/>
  <c r="AD212" i="1"/>
  <c r="AC212" i="1"/>
  <c r="AE211" i="1"/>
  <c r="AD211" i="1"/>
  <c r="AC211" i="1"/>
  <c r="AE210" i="1"/>
  <c r="AD210" i="1"/>
  <c r="AC210" i="1"/>
  <c r="AE209" i="1"/>
  <c r="AD209" i="1"/>
  <c r="AC209" i="1"/>
  <c r="AE208" i="1"/>
  <c r="AD208" i="1"/>
  <c r="AC208" i="1"/>
  <c r="AE207" i="1"/>
  <c r="AD207" i="1"/>
  <c r="AC207" i="1"/>
  <c r="AE206" i="1"/>
  <c r="AD206" i="1"/>
  <c r="AC206" i="1"/>
  <c r="AE205" i="1"/>
  <c r="AD205" i="1"/>
  <c r="AC205" i="1"/>
  <c r="AE204" i="1"/>
  <c r="AD204" i="1"/>
  <c r="AC204" i="1"/>
  <c r="AE203" i="1"/>
  <c r="AD203" i="1"/>
  <c r="AC203" i="1"/>
  <c r="AE202" i="1"/>
  <c r="AD202" i="1"/>
  <c r="AC202" i="1"/>
  <c r="AE201" i="1"/>
  <c r="AD201" i="1"/>
  <c r="AC201" i="1"/>
  <c r="AE200" i="1"/>
  <c r="AD200" i="1"/>
  <c r="AC200" i="1"/>
  <c r="AE199" i="1"/>
  <c r="AD199" i="1"/>
  <c r="AC199" i="1"/>
  <c r="AE198" i="1"/>
  <c r="AD198" i="1"/>
  <c r="AC198" i="1"/>
  <c r="AE197" i="1"/>
  <c r="AD197" i="1"/>
  <c r="AC197" i="1"/>
  <c r="AE196" i="1"/>
  <c r="AD196" i="1"/>
  <c r="AC196" i="1"/>
  <c r="AE195" i="1"/>
  <c r="AD195" i="1"/>
  <c r="AC195" i="1"/>
  <c r="AE194" i="1"/>
  <c r="AD194" i="1"/>
  <c r="AC194" i="1"/>
  <c r="AE193" i="1"/>
  <c r="AD193" i="1"/>
  <c r="AC193" i="1"/>
  <c r="AE192" i="1"/>
  <c r="AD192" i="1"/>
  <c r="AC192" i="1"/>
  <c r="AE191" i="1"/>
  <c r="AD191" i="1"/>
  <c r="AC191" i="1"/>
  <c r="AE190" i="1"/>
  <c r="AD190" i="1"/>
  <c r="AC190" i="1"/>
  <c r="AE189" i="1"/>
  <c r="AD189" i="1"/>
  <c r="AC189" i="1"/>
  <c r="AE188" i="1"/>
  <c r="AD188" i="1"/>
  <c r="AC188" i="1"/>
  <c r="AE187" i="1"/>
  <c r="AD187" i="1"/>
  <c r="AC187" i="1"/>
  <c r="AE186" i="1"/>
  <c r="AD186" i="1"/>
  <c r="AC186" i="1"/>
  <c r="AE185" i="1"/>
  <c r="AD185" i="1"/>
  <c r="AC185" i="1"/>
  <c r="AE184" i="1"/>
  <c r="AD184" i="1"/>
  <c r="AC184" i="1"/>
  <c r="AE183" i="1"/>
  <c r="AD183" i="1"/>
  <c r="AC183" i="1"/>
  <c r="AE182" i="1"/>
  <c r="AD182" i="1"/>
  <c r="AC182" i="1"/>
  <c r="AE181" i="1"/>
  <c r="AD181" i="1"/>
  <c r="AC181" i="1"/>
  <c r="AE180" i="1"/>
  <c r="AD180" i="1"/>
  <c r="AC180" i="1"/>
  <c r="AE179" i="1"/>
  <c r="AD179" i="1"/>
  <c r="AC179" i="1"/>
  <c r="AE178" i="1"/>
  <c r="AD178" i="1"/>
  <c r="AC178" i="1"/>
  <c r="AE177" i="1"/>
  <c r="AD177" i="1"/>
  <c r="AC177" i="1"/>
  <c r="AE176" i="1"/>
  <c r="AD176" i="1"/>
  <c r="AC176" i="1"/>
  <c r="AE175" i="1"/>
  <c r="AD175" i="1"/>
  <c r="AC175" i="1"/>
  <c r="AE174" i="1"/>
  <c r="AD174" i="1"/>
  <c r="AC174" i="1"/>
  <c r="AE173" i="1"/>
  <c r="AD173" i="1"/>
  <c r="AC173" i="1"/>
  <c r="AE172" i="1"/>
  <c r="AD172" i="1"/>
  <c r="AC172" i="1"/>
  <c r="AE171" i="1"/>
  <c r="AD171" i="1"/>
  <c r="AC171" i="1"/>
  <c r="AE170" i="1"/>
  <c r="AD170" i="1"/>
  <c r="AC170" i="1"/>
  <c r="AE169" i="1"/>
  <c r="AD169" i="1"/>
  <c r="AC169" i="1"/>
  <c r="AE168" i="1"/>
  <c r="AD168" i="1"/>
  <c r="AC168" i="1"/>
  <c r="AE167" i="1"/>
  <c r="AD167" i="1"/>
  <c r="AC167" i="1"/>
  <c r="AE166" i="1"/>
  <c r="AD166" i="1"/>
  <c r="AC166" i="1"/>
  <c r="AE165" i="1"/>
  <c r="AD165" i="1"/>
  <c r="AC165" i="1"/>
  <c r="AE164" i="1"/>
  <c r="AD164" i="1"/>
  <c r="AC164" i="1"/>
  <c r="AE163" i="1"/>
  <c r="AD163" i="1"/>
  <c r="AC163" i="1"/>
  <c r="AE162" i="1"/>
  <c r="AD162" i="1"/>
  <c r="AC162" i="1"/>
  <c r="AE161" i="1"/>
  <c r="AD161" i="1"/>
  <c r="AC161" i="1"/>
  <c r="AE160" i="1"/>
  <c r="AD160" i="1"/>
  <c r="AC160" i="1"/>
  <c r="AE159" i="1"/>
  <c r="AD159" i="1"/>
  <c r="AC159" i="1"/>
  <c r="AE158" i="1"/>
  <c r="AD158" i="1"/>
  <c r="AC158" i="1"/>
  <c r="AE157" i="1"/>
  <c r="AD157" i="1"/>
  <c r="AC157" i="1"/>
  <c r="AE156" i="1"/>
  <c r="AD156" i="1"/>
  <c r="AC156" i="1"/>
  <c r="AE155" i="1"/>
  <c r="AD155" i="1"/>
  <c r="AC155" i="1"/>
  <c r="AE154" i="1"/>
  <c r="AD154" i="1"/>
  <c r="AC154" i="1"/>
  <c r="AE153" i="1"/>
  <c r="AD153" i="1"/>
  <c r="AC153" i="1"/>
  <c r="AE152" i="1"/>
  <c r="AD152" i="1"/>
  <c r="AC152" i="1"/>
  <c r="AE151" i="1"/>
  <c r="AD151" i="1"/>
  <c r="AC151" i="1"/>
  <c r="AE150" i="1"/>
  <c r="AD150" i="1"/>
  <c r="AC150" i="1"/>
  <c r="AE149" i="1"/>
  <c r="AD149" i="1"/>
  <c r="AC149" i="1"/>
  <c r="AE148" i="1"/>
  <c r="AD148" i="1"/>
  <c r="AC148" i="1"/>
  <c r="AE147" i="1"/>
  <c r="AD147" i="1"/>
  <c r="AC147" i="1"/>
  <c r="AE146" i="1"/>
  <c r="AD146" i="1"/>
  <c r="AC146" i="1"/>
  <c r="AE145" i="1"/>
  <c r="AD145" i="1"/>
  <c r="AC145" i="1"/>
  <c r="AE144" i="1"/>
  <c r="AD144" i="1"/>
  <c r="AC144" i="1"/>
  <c r="AE143" i="1"/>
  <c r="AD143" i="1"/>
  <c r="AC143" i="1"/>
  <c r="AE142" i="1"/>
  <c r="AD142" i="1"/>
  <c r="AC142" i="1"/>
  <c r="AE141" i="1"/>
  <c r="AD141" i="1"/>
  <c r="AC141" i="1"/>
  <c r="AE140" i="1"/>
  <c r="AD140" i="1"/>
  <c r="AC140" i="1"/>
  <c r="AE139" i="1"/>
  <c r="AD139" i="1"/>
  <c r="AC139" i="1"/>
  <c r="AE138" i="1"/>
  <c r="AD138" i="1"/>
  <c r="AC138" i="1"/>
  <c r="AE137" i="1"/>
  <c r="AD137" i="1"/>
  <c r="AC137" i="1"/>
  <c r="AE136" i="1"/>
  <c r="AD136" i="1"/>
  <c r="AC136" i="1"/>
  <c r="AE135" i="1"/>
  <c r="AD135" i="1"/>
  <c r="AC135" i="1"/>
  <c r="AE134" i="1"/>
  <c r="AD134" i="1"/>
  <c r="AC134" i="1"/>
  <c r="AE133" i="1"/>
  <c r="AD133" i="1"/>
  <c r="AC133" i="1"/>
  <c r="AE132" i="1"/>
  <c r="AD132" i="1"/>
  <c r="AC132" i="1"/>
  <c r="AE131" i="1"/>
  <c r="AD131" i="1"/>
  <c r="AC131" i="1"/>
  <c r="AE130" i="1"/>
  <c r="AD130" i="1"/>
  <c r="AC130" i="1"/>
  <c r="AE129" i="1"/>
  <c r="AD129" i="1"/>
  <c r="AC129" i="1"/>
  <c r="AE128" i="1"/>
  <c r="AD128" i="1"/>
  <c r="AC128" i="1"/>
  <c r="AE127" i="1"/>
  <c r="AD127" i="1"/>
  <c r="AC127" i="1"/>
  <c r="AE126" i="1"/>
  <c r="AD126" i="1"/>
  <c r="AC126" i="1"/>
  <c r="AE125" i="1"/>
  <c r="AD125" i="1"/>
  <c r="AC125" i="1"/>
  <c r="AE124" i="1"/>
  <c r="AD124" i="1"/>
  <c r="AC124" i="1"/>
  <c r="AE123" i="1"/>
  <c r="AD123" i="1"/>
  <c r="AC123" i="1"/>
  <c r="AE122" i="1"/>
  <c r="AD122" i="1"/>
  <c r="AC122" i="1"/>
  <c r="AE121" i="1"/>
  <c r="AD121" i="1"/>
  <c r="AC121" i="1"/>
  <c r="AE120" i="1"/>
  <c r="AD120" i="1"/>
  <c r="AC120" i="1"/>
  <c r="AE119" i="1"/>
  <c r="AD119" i="1"/>
  <c r="AC119" i="1"/>
  <c r="AE118" i="1"/>
  <c r="AD118" i="1"/>
  <c r="AC118" i="1"/>
  <c r="AE117" i="1"/>
  <c r="AD117" i="1"/>
  <c r="AC117" i="1"/>
  <c r="AE116" i="1"/>
  <c r="AD116" i="1"/>
  <c r="AC116" i="1"/>
  <c r="AE115" i="1"/>
  <c r="AD115" i="1"/>
  <c r="AC115" i="1"/>
  <c r="AE114" i="1"/>
  <c r="AD114" i="1"/>
  <c r="AC114" i="1"/>
  <c r="AE113" i="1"/>
  <c r="AD113" i="1"/>
  <c r="AC113" i="1"/>
  <c r="AE112" i="1"/>
  <c r="AD112" i="1"/>
  <c r="AC112" i="1"/>
  <c r="AE111" i="1"/>
  <c r="AD111" i="1"/>
  <c r="AC111" i="1"/>
  <c r="AE110" i="1"/>
  <c r="AD110" i="1"/>
  <c r="AC110" i="1"/>
  <c r="AE109" i="1"/>
  <c r="AD109" i="1"/>
  <c r="AC109" i="1"/>
  <c r="AE108" i="1"/>
  <c r="AD108" i="1"/>
  <c r="AC108" i="1"/>
  <c r="AE107" i="1"/>
  <c r="AD107" i="1"/>
  <c r="AC107" i="1"/>
  <c r="AE106" i="1"/>
  <c r="AD106" i="1"/>
  <c r="AC106" i="1"/>
  <c r="AE105" i="1"/>
  <c r="AD105" i="1"/>
  <c r="AC105" i="1"/>
  <c r="AE104" i="1"/>
  <c r="AD104" i="1"/>
  <c r="AC104" i="1"/>
  <c r="AE103" i="1"/>
  <c r="AD103" i="1"/>
  <c r="AC103" i="1"/>
  <c r="AE102" i="1"/>
  <c r="AD102" i="1"/>
  <c r="AC102" i="1"/>
  <c r="AE101" i="1"/>
  <c r="AD101" i="1"/>
  <c r="AC101" i="1"/>
  <c r="AE100" i="1"/>
  <c r="AD100" i="1"/>
  <c r="AC100" i="1"/>
  <c r="AE99" i="1"/>
  <c r="AD99" i="1"/>
  <c r="AC99" i="1"/>
  <c r="AE98" i="1"/>
  <c r="AD98" i="1"/>
  <c r="AC98" i="1"/>
  <c r="AE97" i="1"/>
  <c r="AD97" i="1"/>
  <c r="AC97" i="1"/>
  <c r="AE96" i="1"/>
  <c r="AD96" i="1"/>
  <c r="AC96" i="1"/>
  <c r="AE95" i="1"/>
  <c r="AD95" i="1"/>
  <c r="AC95" i="1"/>
  <c r="AE94" i="1"/>
  <c r="AD94" i="1"/>
  <c r="AC94" i="1"/>
  <c r="AE93" i="1"/>
  <c r="AD93" i="1"/>
  <c r="AC93" i="1"/>
  <c r="AE92" i="1"/>
  <c r="AD92" i="1"/>
  <c r="AC92" i="1"/>
  <c r="AE91" i="1"/>
  <c r="AD91" i="1"/>
  <c r="AC91" i="1"/>
  <c r="AE90" i="1"/>
  <c r="AD90" i="1"/>
  <c r="AC90" i="1"/>
  <c r="AE89" i="1"/>
  <c r="AD89" i="1"/>
  <c r="AC89" i="1"/>
  <c r="AE88" i="1"/>
  <c r="AD88" i="1"/>
  <c r="AC88" i="1"/>
  <c r="AE87" i="1"/>
  <c r="AD87" i="1"/>
  <c r="AC87" i="1"/>
  <c r="AE86" i="1"/>
  <c r="AD86" i="1"/>
  <c r="AC86" i="1"/>
  <c r="AE85" i="1"/>
  <c r="AD85" i="1"/>
  <c r="AC85" i="1"/>
  <c r="AE84" i="1"/>
  <c r="AD84" i="1"/>
  <c r="AC84" i="1"/>
  <c r="AE83" i="1"/>
  <c r="AD83" i="1"/>
  <c r="AC83" i="1"/>
  <c r="AE82" i="1"/>
  <c r="AD82" i="1"/>
  <c r="AC82" i="1"/>
  <c r="AE81" i="1"/>
  <c r="AD81" i="1"/>
  <c r="AC81" i="1"/>
  <c r="AE80" i="1"/>
  <c r="AD80" i="1"/>
  <c r="AC80" i="1"/>
  <c r="AE79" i="1"/>
  <c r="AD79" i="1"/>
  <c r="AC79" i="1"/>
  <c r="AE78" i="1"/>
  <c r="AD78" i="1"/>
  <c r="AC78" i="1"/>
  <c r="AE77" i="1"/>
  <c r="AD77" i="1"/>
  <c r="AC77" i="1"/>
  <c r="AE76" i="1"/>
  <c r="AD76" i="1"/>
  <c r="AC76" i="1"/>
  <c r="AE75" i="1"/>
  <c r="AD75" i="1"/>
  <c r="AC75" i="1"/>
  <c r="AE74" i="1"/>
  <c r="AD74" i="1"/>
  <c r="AC74" i="1"/>
  <c r="AE73" i="1"/>
  <c r="AD73" i="1"/>
  <c r="AC73" i="1"/>
  <c r="AE72" i="1"/>
  <c r="AD72" i="1"/>
  <c r="AC72" i="1"/>
  <c r="AE71" i="1"/>
  <c r="AD71" i="1"/>
  <c r="AC71" i="1"/>
  <c r="AE70" i="1"/>
  <c r="AD70" i="1"/>
  <c r="AC70" i="1"/>
  <c r="AE69" i="1"/>
  <c r="AD69" i="1"/>
  <c r="AC69" i="1"/>
  <c r="AE68" i="1"/>
  <c r="AD68" i="1"/>
  <c r="AC68" i="1"/>
  <c r="AE67" i="1"/>
  <c r="AD67" i="1"/>
  <c r="AC67" i="1"/>
  <c r="AE66" i="1"/>
  <c r="AD66" i="1"/>
  <c r="AC66" i="1"/>
  <c r="AE65" i="1"/>
  <c r="AD65" i="1"/>
  <c r="AC65" i="1"/>
  <c r="AE64" i="1"/>
  <c r="AD64" i="1"/>
  <c r="AC64" i="1"/>
  <c r="AE63" i="1"/>
  <c r="AD63" i="1"/>
  <c r="AC63" i="1"/>
  <c r="AE62" i="1"/>
  <c r="AD62" i="1"/>
  <c r="AC62" i="1"/>
  <c r="AE61" i="1"/>
  <c r="AD61" i="1"/>
  <c r="AC61" i="1"/>
  <c r="AE60" i="1"/>
  <c r="AD60" i="1"/>
  <c r="AC60" i="1"/>
  <c r="AE59" i="1"/>
  <c r="AD59" i="1"/>
  <c r="AC59" i="1"/>
  <c r="AE58" i="1"/>
  <c r="AD58" i="1"/>
  <c r="AC58" i="1"/>
  <c r="AE57" i="1"/>
  <c r="AD57" i="1"/>
  <c r="AC57" i="1"/>
  <c r="AE56" i="1"/>
  <c r="AD56" i="1"/>
  <c r="AC56" i="1"/>
  <c r="AE55" i="1"/>
  <c r="AD55" i="1"/>
  <c r="AC55" i="1"/>
  <c r="AE54" i="1"/>
  <c r="AD54" i="1"/>
  <c r="AC54" i="1"/>
  <c r="AE53" i="1"/>
  <c r="AD53" i="1"/>
  <c r="AC53" i="1"/>
  <c r="AE52" i="1"/>
  <c r="AD52" i="1"/>
  <c r="AC52" i="1"/>
  <c r="AE51" i="1"/>
  <c r="AD51" i="1"/>
  <c r="AC51" i="1"/>
  <c r="AE50" i="1"/>
  <c r="AD50" i="1"/>
  <c r="AC50" i="1"/>
  <c r="AE49" i="1"/>
  <c r="AD49" i="1"/>
  <c r="AC49" i="1"/>
  <c r="AE48" i="1"/>
  <c r="AD48" i="1"/>
  <c r="AC48" i="1"/>
  <c r="AE47" i="1"/>
  <c r="AD47" i="1"/>
  <c r="AC47" i="1"/>
  <c r="AE46" i="1"/>
  <c r="AD46" i="1"/>
  <c r="AC46" i="1"/>
  <c r="AE45" i="1"/>
  <c r="AD45" i="1"/>
  <c r="AC45" i="1"/>
  <c r="AE44" i="1"/>
  <c r="AD44" i="1"/>
  <c r="AC44" i="1"/>
  <c r="AE43" i="1"/>
  <c r="AD43" i="1"/>
  <c r="AC43" i="1"/>
  <c r="AE42" i="1"/>
  <c r="AD42" i="1"/>
  <c r="AC42" i="1"/>
  <c r="AE41" i="1"/>
  <c r="AD41" i="1"/>
  <c r="AC41" i="1"/>
  <c r="AE40" i="1"/>
  <c r="AD40" i="1"/>
  <c r="AC40" i="1"/>
  <c r="AE39" i="1"/>
  <c r="AD39" i="1"/>
  <c r="AC39" i="1"/>
  <c r="AE38" i="1"/>
  <c r="AD38" i="1"/>
  <c r="AC38" i="1"/>
  <c r="AE37" i="1"/>
  <c r="AD37" i="1"/>
  <c r="AC37" i="1"/>
  <c r="AE36" i="1"/>
  <c r="AD36" i="1"/>
  <c r="AC36" i="1"/>
  <c r="AE35" i="1"/>
  <c r="AD35" i="1"/>
  <c r="AC35" i="1"/>
  <c r="AE34" i="1"/>
  <c r="AD34" i="1"/>
  <c r="AC34" i="1"/>
  <c r="AE33" i="1"/>
  <c r="AD33" i="1"/>
  <c r="AC33" i="1"/>
  <c r="AE32" i="1"/>
  <c r="AD32" i="1"/>
  <c r="AC32" i="1"/>
  <c r="AE31" i="1"/>
  <c r="AD31" i="1"/>
  <c r="AC31" i="1"/>
  <c r="AE30" i="1"/>
  <c r="AD30" i="1"/>
  <c r="AC30" i="1"/>
  <c r="AE29" i="1"/>
  <c r="AD29" i="1"/>
  <c r="AC29" i="1"/>
  <c r="AE28" i="1"/>
  <c r="AD28" i="1"/>
  <c r="AC28" i="1"/>
  <c r="AE27" i="1"/>
  <c r="AD27" i="1"/>
  <c r="AC27" i="1"/>
  <c r="AE26" i="1"/>
  <c r="AD26" i="1"/>
  <c r="AC26" i="1"/>
  <c r="AE25" i="1"/>
  <c r="AD25" i="1"/>
  <c r="AC25" i="1"/>
  <c r="AE24" i="1"/>
  <c r="AD24" i="1"/>
  <c r="AC24" i="1"/>
  <c r="AE23" i="1"/>
  <c r="AD23" i="1"/>
  <c r="AC23" i="1"/>
  <c r="AE22" i="1"/>
  <c r="AD22" i="1"/>
  <c r="AC22" i="1"/>
  <c r="AE21" i="1"/>
  <c r="AD21" i="1"/>
  <c r="AC21" i="1"/>
  <c r="AE20" i="1"/>
  <c r="AD20" i="1"/>
  <c r="AC20" i="1"/>
  <c r="AE19" i="1"/>
  <c r="AD19" i="1"/>
  <c r="AC19" i="1"/>
  <c r="AE18" i="1"/>
  <c r="AD18" i="1"/>
  <c r="AC18" i="1"/>
  <c r="AE17" i="1"/>
  <c r="AD17" i="1"/>
  <c r="AC17" i="1"/>
  <c r="AE16" i="1"/>
  <c r="AD16" i="1"/>
  <c r="AC16" i="1"/>
  <c r="AE15" i="1"/>
  <c r="AD15" i="1"/>
  <c r="AC15" i="1"/>
  <c r="AE14" i="1"/>
  <c r="AD14" i="1"/>
  <c r="AC14" i="1"/>
  <c r="AE13" i="1"/>
  <c r="AD13" i="1"/>
  <c r="AC13" i="1"/>
  <c r="AE12" i="1"/>
  <c r="AD12" i="1"/>
  <c r="AC12" i="1"/>
  <c r="AE11" i="1"/>
  <c r="AD11" i="1"/>
  <c r="AC11" i="1"/>
  <c r="AE10" i="1"/>
  <c r="AD10" i="1"/>
  <c r="AC10" i="1"/>
  <c r="AE9" i="1"/>
  <c r="AD9" i="1"/>
  <c r="AC9" i="1"/>
  <c r="AE8" i="1"/>
  <c r="AD8" i="1"/>
  <c r="AC8" i="1"/>
  <c r="AE7" i="1"/>
  <c r="AD7" i="1"/>
  <c r="AC7" i="1"/>
  <c r="AE6" i="1"/>
  <c r="AD6" i="1"/>
  <c r="AC6" i="1"/>
  <c r="AE5" i="1"/>
  <c r="AD5" i="1"/>
  <c r="AC5" i="1"/>
  <c r="AE4" i="1"/>
  <c r="AD4" i="1"/>
  <c r="AC4" i="1"/>
  <c r="AE3" i="1"/>
  <c r="AD3" i="1"/>
  <c r="AC3"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786" i="1"/>
  <c r="AA782" i="1"/>
  <c r="Z1000" i="1"/>
  <c r="Y1000" i="1"/>
  <c r="AB1000" i="1" s="1"/>
  <c r="Z999" i="1"/>
  <c r="Y999" i="1"/>
  <c r="AB999" i="1" s="1"/>
  <c r="Z998" i="1"/>
  <c r="Y998" i="1"/>
  <c r="AB998" i="1" s="1"/>
  <c r="Z997" i="1"/>
  <c r="Y997" i="1"/>
  <c r="AB997" i="1" s="1"/>
  <c r="Z996" i="1"/>
  <c r="Y996" i="1"/>
  <c r="AB996" i="1" s="1"/>
  <c r="Z995" i="1"/>
  <c r="Y995" i="1"/>
  <c r="AB995" i="1" s="1"/>
  <c r="Z994" i="1"/>
  <c r="Y994" i="1"/>
  <c r="AB994" i="1" s="1"/>
  <c r="Z993" i="1"/>
  <c r="Y993" i="1"/>
  <c r="AB993" i="1" s="1"/>
  <c r="Z992" i="1"/>
  <c r="Y992" i="1"/>
  <c r="AB992" i="1" s="1"/>
  <c r="Z991" i="1"/>
  <c r="Y991" i="1"/>
  <c r="AB991" i="1" s="1"/>
  <c r="Z990" i="1"/>
  <c r="Y990" i="1"/>
  <c r="AB990" i="1" s="1"/>
  <c r="Z989" i="1"/>
  <c r="Y989" i="1"/>
  <c r="AB989" i="1" s="1"/>
  <c r="Z988" i="1"/>
  <c r="Y988" i="1"/>
  <c r="AB988" i="1" s="1"/>
  <c r="Z987" i="1"/>
  <c r="Y987" i="1"/>
  <c r="AB987" i="1" s="1"/>
  <c r="Z986" i="1"/>
  <c r="Y986" i="1"/>
  <c r="AB986" i="1" s="1"/>
  <c r="Z985" i="1"/>
  <c r="Y985" i="1"/>
  <c r="AB985" i="1" s="1"/>
  <c r="Z984" i="1"/>
  <c r="Y984" i="1"/>
  <c r="AB984" i="1" s="1"/>
  <c r="Z983" i="1"/>
  <c r="Y983" i="1"/>
  <c r="AB983" i="1" s="1"/>
  <c r="Z982" i="1"/>
  <c r="Y982" i="1"/>
  <c r="AB982" i="1" s="1"/>
  <c r="Z981" i="1"/>
  <c r="Y981" i="1"/>
  <c r="AB981" i="1" s="1"/>
  <c r="Z980" i="1"/>
  <c r="Y980" i="1"/>
  <c r="AB980" i="1" s="1"/>
  <c r="Z979" i="1"/>
  <c r="Y979" i="1"/>
  <c r="AB979" i="1" s="1"/>
  <c r="Z978" i="1"/>
  <c r="Y978" i="1"/>
  <c r="AB978" i="1" s="1"/>
  <c r="Z977" i="1"/>
  <c r="Y977" i="1"/>
  <c r="AB977" i="1" s="1"/>
  <c r="Z976" i="1"/>
  <c r="Y976" i="1"/>
  <c r="AB976" i="1" s="1"/>
  <c r="Z975" i="1"/>
  <c r="Y975" i="1"/>
  <c r="AB975" i="1" s="1"/>
  <c r="Z974" i="1"/>
  <c r="Y974" i="1"/>
  <c r="AB974" i="1" s="1"/>
  <c r="Z973" i="1"/>
  <c r="Y973" i="1"/>
  <c r="AB973" i="1" s="1"/>
  <c r="Z972" i="1"/>
  <c r="Y972" i="1"/>
  <c r="AB972" i="1" s="1"/>
  <c r="Z971" i="1"/>
  <c r="Y971" i="1"/>
  <c r="AB971" i="1" s="1"/>
  <c r="Z970" i="1"/>
  <c r="Y970" i="1"/>
  <c r="AB970" i="1" s="1"/>
  <c r="Z969" i="1"/>
  <c r="Y969" i="1"/>
  <c r="AB969" i="1" s="1"/>
  <c r="Z968" i="1"/>
  <c r="Y968" i="1"/>
  <c r="AB968" i="1" s="1"/>
  <c r="Z967" i="1"/>
  <c r="Y967" i="1"/>
  <c r="AB967" i="1" s="1"/>
  <c r="Z966" i="1"/>
  <c r="Y966" i="1"/>
  <c r="AB966" i="1" s="1"/>
  <c r="Z965" i="1"/>
  <c r="Y965" i="1"/>
  <c r="AB965" i="1" s="1"/>
  <c r="Z964" i="1"/>
  <c r="Y964" i="1"/>
  <c r="AB964" i="1" s="1"/>
  <c r="Z963" i="1"/>
  <c r="Y963" i="1"/>
  <c r="AB963" i="1" s="1"/>
  <c r="Z962" i="1"/>
  <c r="Y962" i="1"/>
  <c r="AB962" i="1" s="1"/>
  <c r="Z961" i="1"/>
  <c r="Y961" i="1"/>
  <c r="AB961" i="1" s="1"/>
  <c r="Z960" i="1"/>
  <c r="Y960" i="1"/>
  <c r="AB960" i="1" s="1"/>
  <c r="Z959" i="1"/>
  <c r="Y959" i="1"/>
  <c r="AB959" i="1" s="1"/>
  <c r="Z958" i="1"/>
  <c r="Y958" i="1"/>
  <c r="AB958" i="1" s="1"/>
  <c r="Z957" i="1"/>
  <c r="Y957" i="1"/>
  <c r="AB957" i="1" s="1"/>
  <c r="Z956" i="1"/>
  <c r="Y956" i="1"/>
  <c r="AB956" i="1" s="1"/>
  <c r="Z955" i="1"/>
  <c r="Y955" i="1"/>
  <c r="AB955" i="1" s="1"/>
  <c r="Z954" i="1"/>
  <c r="Y954" i="1"/>
  <c r="AB954" i="1" s="1"/>
  <c r="Z953" i="1"/>
  <c r="Y953" i="1"/>
  <c r="AB953" i="1" s="1"/>
  <c r="Z952" i="1"/>
  <c r="Y952" i="1"/>
  <c r="AB952" i="1" s="1"/>
  <c r="Z951" i="1"/>
  <c r="Y951" i="1"/>
  <c r="AB951" i="1" s="1"/>
  <c r="Z950" i="1"/>
  <c r="Y950" i="1"/>
  <c r="AB950" i="1" s="1"/>
  <c r="Z949" i="1"/>
  <c r="Y949" i="1"/>
  <c r="AB949" i="1" s="1"/>
  <c r="Z948" i="1"/>
  <c r="Y948" i="1"/>
  <c r="AB948" i="1" s="1"/>
  <c r="Z947" i="1"/>
  <c r="Y947" i="1"/>
  <c r="AB947" i="1" s="1"/>
  <c r="Z946" i="1"/>
  <c r="Y946" i="1"/>
  <c r="AB946" i="1" s="1"/>
  <c r="Z945" i="1"/>
  <c r="Y945" i="1"/>
  <c r="AB945" i="1" s="1"/>
  <c r="Z944" i="1"/>
  <c r="Y944" i="1"/>
  <c r="AB944" i="1" s="1"/>
  <c r="Z943" i="1"/>
  <c r="Y943" i="1"/>
  <c r="AB943" i="1" s="1"/>
  <c r="Z942" i="1"/>
  <c r="Y942" i="1"/>
  <c r="AB942" i="1" s="1"/>
  <c r="Z941" i="1"/>
  <c r="Y941" i="1"/>
  <c r="AB941" i="1" s="1"/>
  <c r="Z940" i="1"/>
  <c r="Y940" i="1"/>
  <c r="AB940" i="1" s="1"/>
  <c r="Z939" i="1"/>
  <c r="Y939" i="1"/>
  <c r="AB939" i="1" s="1"/>
  <c r="Z938" i="1"/>
  <c r="Y938" i="1"/>
  <c r="AB938" i="1" s="1"/>
  <c r="Z937" i="1"/>
  <c r="Y937" i="1"/>
  <c r="AB937" i="1" s="1"/>
  <c r="Z936" i="1"/>
  <c r="Y936" i="1"/>
  <c r="AB936" i="1" s="1"/>
  <c r="Z935" i="1"/>
  <c r="Y935" i="1"/>
  <c r="AB935" i="1" s="1"/>
  <c r="Z934" i="1"/>
  <c r="Y934" i="1"/>
  <c r="AB934" i="1" s="1"/>
  <c r="Z933" i="1"/>
  <c r="Y933" i="1"/>
  <c r="AB933" i="1" s="1"/>
  <c r="Z932" i="1"/>
  <c r="Y932" i="1"/>
  <c r="AB932" i="1" s="1"/>
  <c r="Z931" i="1"/>
  <c r="Y931" i="1"/>
  <c r="AB931" i="1" s="1"/>
  <c r="Z930" i="1"/>
  <c r="Y930" i="1"/>
  <c r="AB930" i="1" s="1"/>
  <c r="Z929" i="1"/>
  <c r="Y929" i="1"/>
  <c r="AB929" i="1" s="1"/>
  <c r="Z928" i="1"/>
  <c r="Y928" i="1"/>
  <c r="AB928" i="1" s="1"/>
  <c r="Z927" i="1"/>
  <c r="Y927" i="1"/>
  <c r="AB927" i="1" s="1"/>
  <c r="Z926" i="1"/>
  <c r="Y926" i="1"/>
  <c r="AB926" i="1" s="1"/>
  <c r="Z925" i="1"/>
  <c r="Y925" i="1"/>
  <c r="AB925" i="1" s="1"/>
  <c r="Z924" i="1"/>
  <c r="Y924" i="1"/>
  <c r="AB924" i="1" s="1"/>
  <c r="Z923" i="1"/>
  <c r="Y923" i="1"/>
  <c r="AB923" i="1" s="1"/>
  <c r="Z922" i="1"/>
  <c r="Y922" i="1"/>
  <c r="AB922" i="1" s="1"/>
  <c r="Z921" i="1"/>
  <c r="Y921" i="1"/>
  <c r="AB921" i="1" s="1"/>
  <c r="Z920" i="1"/>
  <c r="Y920" i="1"/>
  <c r="AB920" i="1" s="1"/>
  <c r="Z919" i="1"/>
  <c r="Y919" i="1"/>
  <c r="AB919" i="1" s="1"/>
  <c r="Z918" i="1"/>
  <c r="Y918" i="1"/>
  <c r="AB918" i="1" s="1"/>
  <c r="Z917" i="1"/>
  <c r="Y917" i="1"/>
  <c r="AB917" i="1" s="1"/>
  <c r="Z916" i="1"/>
  <c r="Y916" i="1"/>
  <c r="AB916" i="1" s="1"/>
  <c r="Z915" i="1"/>
  <c r="Y915" i="1"/>
  <c r="AB915" i="1" s="1"/>
  <c r="Z914" i="1"/>
  <c r="Y914" i="1"/>
  <c r="AB914" i="1" s="1"/>
  <c r="Z913" i="1"/>
  <c r="Y913" i="1"/>
  <c r="AB913" i="1" s="1"/>
  <c r="Z912" i="1"/>
  <c r="Y912" i="1"/>
  <c r="AB912" i="1" s="1"/>
  <c r="Z911" i="1"/>
  <c r="Y911" i="1"/>
  <c r="AB911" i="1" s="1"/>
  <c r="Z910" i="1"/>
  <c r="Y910" i="1"/>
  <c r="AB910" i="1" s="1"/>
  <c r="Z909" i="1"/>
  <c r="Y909" i="1"/>
  <c r="AB909" i="1" s="1"/>
  <c r="Z908" i="1"/>
  <c r="Y908" i="1"/>
  <c r="AB908" i="1" s="1"/>
  <c r="Z907" i="1"/>
  <c r="Y907" i="1"/>
  <c r="AB907" i="1" s="1"/>
  <c r="Z906" i="1"/>
  <c r="Y906" i="1"/>
  <c r="AB906" i="1" s="1"/>
  <c r="Z905" i="1"/>
  <c r="Y905" i="1"/>
  <c r="AB905" i="1" s="1"/>
  <c r="Z904" i="1"/>
  <c r="Y904" i="1"/>
  <c r="AB904" i="1" s="1"/>
  <c r="Z903" i="1"/>
  <c r="Y903" i="1"/>
  <c r="AB903" i="1" s="1"/>
  <c r="Z902" i="1"/>
  <c r="Y902" i="1"/>
  <c r="AB902" i="1" s="1"/>
  <c r="Z901" i="1"/>
  <c r="Y901" i="1"/>
  <c r="AB901" i="1" s="1"/>
  <c r="Z900" i="1"/>
  <c r="Y900" i="1"/>
  <c r="AB900" i="1" s="1"/>
  <c r="Z899" i="1"/>
  <c r="Y899" i="1"/>
  <c r="AB899" i="1" s="1"/>
  <c r="Z898" i="1"/>
  <c r="Y898" i="1"/>
  <c r="AB898" i="1" s="1"/>
  <c r="Z897" i="1"/>
  <c r="Y897" i="1"/>
  <c r="AB897" i="1" s="1"/>
  <c r="Z896" i="1"/>
  <c r="Y896" i="1"/>
  <c r="AB896" i="1" s="1"/>
  <c r="Z895" i="1"/>
  <c r="Y895" i="1"/>
  <c r="AB895" i="1" s="1"/>
  <c r="Z894" i="1"/>
  <c r="Y894" i="1"/>
  <c r="AB894" i="1" s="1"/>
  <c r="Z893" i="1"/>
  <c r="Y893" i="1"/>
  <c r="AB893" i="1" s="1"/>
  <c r="Z892" i="1"/>
  <c r="Y892" i="1"/>
  <c r="AB892" i="1" s="1"/>
  <c r="Z891" i="1"/>
  <c r="Y891" i="1"/>
  <c r="AB891" i="1" s="1"/>
  <c r="Z890" i="1"/>
  <c r="Y890" i="1"/>
  <c r="AB890" i="1" s="1"/>
  <c r="Z889" i="1"/>
  <c r="Y889" i="1"/>
  <c r="AB889" i="1" s="1"/>
  <c r="Z888" i="1"/>
  <c r="Y888" i="1"/>
  <c r="AB888" i="1" s="1"/>
  <c r="Z887" i="1"/>
  <c r="Y887" i="1"/>
  <c r="AB887" i="1" s="1"/>
  <c r="Z886" i="1"/>
  <c r="Y886" i="1"/>
  <c r="AB886" i="1" s="1"/>
  <c r="Z885" i="1"/>
  <c r="Y885" i="1"/>
  <c r="AB885" i="1" s="1"/>
  <c r="Z884" i="1"/>
  <c r="Y884" i="1"/>
  <c r="AB884" i="1" s="1"/>
  <c r="Z883" i="1"/>
  <c r="Y883" i="1"/>
  <c r="AB883" i="1" s="1"/>
  <c r="Z882" i="1"/>
  <c r="Y882" i="1"/>
  <c r="AB882" i="1" s="1"/>
  <c r="Z881" i="1"/>
  <c r="Y881" i="1"/>
  <c r="AB881" i="1" s="1"/>
  <c r="Z880" i="1"/>
  <c r="Y880" i="1"/>
  <c r="AB880" i="1" s="1"/>
  <c r="Z879" i="1"/>
  <c r="Y879" i="1"/>
  <c r="AB879" i="1" s="1"/>
  <c r="Z878" i="1"/>
  <c r="Y878" i="1"/>
  <c r="AB878" i="1" s="1"/>
  <c r="Z877" i="1"/>
  <c r="Y877" i="1"/>
  <c r="AB877" i="1" s="1"/>
  <c r="Z876" i="1"/>
  <c r="Y876" i="1"/>
  <c r="AB876" i="1" s="1"/>
  <c r="Z875" i="1"/>
  <c r="Y875" i="1"/>
  <c r="AB875" i="1" s="1"/>
  <c r="Z874" i="1"/>
  <c r="Y874" i="1"/>
  <c r="AB874" i="1" s="1"/>
  <c r="Z873" i="1"/>
  <c r="Y873" i="1"/>
  <c r="AB873" i="1" s="1"/>
  <c r="Z872" i="1"/>
  <c r="Y872" i="1"/>
  <c r="AB872" i="1" s="1"/>
  <c r="Z871" i="1"/>
  <c r="Y871" i="1"/>
  <c r="AB871" i="1" s="1"/>
  <c r="Z870" i="1"/>
  <c r="Y870" i="1"/>
  <c r="AB870" i="1" s="1"/>
  <c r="Z869" i="1"/>
  <c r="Y869" i="1"/>
  <c r="AB869" i="1" s="1"/>
  <c r="Z868" i="1"/>
  <c r="Y868" i="1"/>
  <c r="AB868" i="1" s="1"/>
  <c r="Z867" i="1"/>
  <c r="Y867" i="1"/>
  <c r="AB867" i="1" s="1"/>
  <c r="Z866" i="1"/>
  <c r="Y866" i="1"/>
  <c r="AB866" i="1" s="1"/>
  <c r="Z865" i="1"/>
  <c r="Y865" i="1"/>
  <c r="AB865" i="1" s="1"/>
  <c r="Z864" i="1"/>
  <c r="Y864" i="1"/>
  <c r="AB864" i="1" s="1"/>
  <c r="Z863" i="1"/>
  <c r="Y863" i="1"/>
  <c r="AB863" i="1" s="1"/>
  <c r="Z862" i="1"/>
  <c r="Y862" i="1"/>
  <c r="AB862" i="1" s="1"/>
  <c r="Z861" i="1"/>
  <c r="Y861" i="1"/>
  <c r="AB861" i="1" s="1"/>
  <c r="Z860" i="1"/>
  <c r="Y860" i="1"/>
  <c r="AB860" i="1" s="1"/>
  <c r="Z859" i="1"/>
  <c r="Y859" i="1"/>
  <c r="AB859" i="1" s="1"/>
  <c r="Z858" i="1"/>
  <c r="Y858" i="1"/>
  <c r="AB858" i="1" s="1"/>
  <c r="Z857" i="1"/>
  <c r="Y857" i="1"/>
  <c r="AB857" i="1" s="1"/>
  <c r="Z856" i="1"/>
  <c r="Y856" i="1"/>
  <c r="AB856" i="1" s="1"/>
  <c r="Z855" i="1"/>
  <c r="Y855" i="1"/>
  <c r="AB855" i="1" s="1"/>
  <c r="Z854" i="1"/>
  <c r="Y854" i="1"/>
  <c r="AB854" i="1" s="1"/>
  <c r="Z853" i="1"/>
  <c r="Y853" i="1"/>
  <c r="AB853" i="1" s="1"/>
  <c r="Z852" i="1"/>
  <c r="Y852" i="1"/>
  <c r="AB852" i="1" s="1"/>
  <c r="Z851" i="1"/>
  <c r="Y851" i="1"/>
  <c r="AB851" i="1" s="1"/>
  <c r="Z850" i="1"/>
  <c r="Y850" i="1"/>
  <c r="AB850" i="1" s="1"/>
  <c r="Z849" i="1"/>
  <c r="Y849" i="1"/>
  <c r="AB849" i="1" s="1"/>
  <c r="Z848" i="1"/>
  <c r="Y848" i="1"/>
  <c r="AB848" i="1" s="1"/>
  <c r="Z847" i="1"/>
  <c r="Y847" i="1"/>
  <c r="AB847" i="1" s="1"/>
  <c r="Z846" i="1"/>
  <c r="Y846" i="1"/>
  <c r="AB846" i="1" s="1"/>
  <c r="Z845" i="1"/>
  <c r="Y845" i="1"/>
  <c r="AB845" i="1" s="1"/>
  <c r="Z844" i="1"/>
  <c r="Y844" i="1"/>
  <c r="AB844" i="1" s="1"/>
  <c r="Z843" i="1"/>
  <c r="Y843" i="1"/>
  <c r="AB843" i="1" s="1"/>
  <c r="Z842" i="1"/>
  <c r="Y842" i="1"/>
  <c r="AB842" i="1" s="1"/>
  <c r="Z841" i="1"/>
  <c r="Y841" i="1"/>
  <c r="AB841" i="1" s="1"/>
  <c r="Z840" i="1"/>
  <c r="Y840" i="1"/>
  <c r="AB840" i="1" s="1"/>
  <c r="Z839" i="1"/>
  <c r="Y839" i="1"/>
  <c r="AB839" i="1" s="1"/>
  <c r="Z838" i="1"/>
  <c r="Y838" i="1"/>
  <c r="AB838" i="1" s="1"/>
  <c r="Z837" i="1"/>
  <c r="Y837" i="1"/>
  <c r="AB837" i="1" s="1"/>
  <c r="Z836" i="1"/>
  <c r="Y836" i="1"/>
  <c r="AB836" i="1" s="1"/>
  <c r="Z835" i="1"/>
  <c r="Y835" i="1"/>
  <c r="AB835" i="1" s="1"/>
  <c r="Z834" i="1"/>
  <c r="Y834" i="1"/>
  <c r="AB834" i="1" s="1"/>
  <c r="Z833" i="1"/>
  <c r="Y833" i="1"/>
  <c r="AB833" i="1" s="1"/>
  <c r="Z832" i="1"/>
  <c r="Y832" i="1"/>
  <c r="AB832" i="1" s="1"/>
  <c r="Z831" i="1"/>
  <c r="Y831" i="1"/>
  <c r="AB831" i="1" s="1"/>
  <c r="Z830" i="1"/>
  <c r="Y830" i="1"/>
  <c r="AB830" i="1" s="1"/>
  <c r="Z829" i="1"/>
  <c r="Y829" i="1"/>
  <c r="AB829" i="1" s="1"/>
  <c r="Z828" i="1"/>
  <c r="Y828" i="1"/>
  <c r="AB828" i="1" s="1"/>
  <c r="Z827" i="1"/>
  <c r="Y827" i="1"/>
  <c r="AB827" i="1" s="1"/>
  <c r="Z826" i="1"/>
  <c r="Y826" i="1"/>
  <c r="AB826" i="1" s="1"/>
  <c r="Z825" i="1"/>
  <c r="Y825" i="1"/>
  <c r="AB825" i="1" s="1"/>
  <c r="Z824" i="1"/>
  <c r="Y824" i="1"/>
  <c r="AB824" i="1" s="1"/>
  <c r="Z823" i="1"/>
  <c r="Y823" i="1"/>
  <c r="AB823" i="1" s="1"/>
  <c r="Z822" i="1"/>
  <c r="Y822" i="1"/>
  <c r="AB822" i="1" s="1"/>
  <c r="Z821" i="1"/>
  <c r="Y821" i="1"/>
  <c r="AB821" i="1" s="1"/>
  <c r="Z820" i="1"/>
  <c r="Y820" i="1"/>
  <c r="AB820" i="1" s="1"/>
  <c r="Z819" i="1"/>
  <c r="Y819" i="1"/>
  <c r="AB819" i="1" s="1"/>
  <c r="Z818" i="1"/>
  <c r="Y818" i="1"/>
  <c r="AB818" i="1" s="1"/>
  <c r="Z817" i="1"/>
  <c r="Y817" i="1"/>
  <c r="AB817" i="1" s="1"/>
  <c r="Z816" i="1"/>
  <c r="Y816" i="1"/>
  <c r="AB816" i="1" s="1"/>
  <c r="Z815" i="1"/>
  <c r="Y815" i="1"/>
  <c r="AB815" i="1" s="1"/>
  <c r="Z814" i="1"/>
  <c r="Y814" i="1"/>
  <c r="AB814" i="1" s="1"/>
  <c r="Z786" i="1"/>
  <c r="Y786" i="1"/>
  <c r="AB786" i="1" s="1"/>
  <c r="Z782" i="1"/>
  <c r="Y782" i="1"/>
  <c r="AB782" i="1" s="1"/>
  <c r="AE1" i="1" l="1"/>
  <c r="O9" i="8" s="1"/>
  <c r="AC1" i="1"/>
  <c r="O6" i="8" s="1"/>
  <c r="AD1" i="1"/>
  <c r="O7" i="8" s="1"/>
  <c r="AF1" i="1"/>
  <c r="O8" i="8" s="1"/>
  <c r="P499" i="3" l="1"/>
  <c r="P495" i="3"/>
  <c r="P491" i="3"/>
  <c r="P487" i="3"/>
  <c r="P483" i="3"/>
  <c r="P479" i="3"/>
  <c r="P475" i="3"/>
  <c r="P471" i="3"/>
  <c r="P467" i="3"/>
  <c r="P463" i="3"/>
  <c r="P459" i="3"/>
  <c r="P455" i="3"/>
  <c r="P451" i="3"/>
  <c r="P447" i="3"/>
  <c r="P443" i="3"/>
  <c r="P439" i="3"/>
  <c r="P435" i="3"/>
  <c r="P431" i="3"/>
  <c r="P427" i="3"/>
  <c r="P407" i="3"/>
  <c r="P387" i="3"/>
  <c r="P347" i="3"/>
  <c r="P343" i="3"/>
  <c r="P339" i="3"/>
  <c r="P335" i="3"/>
  <c r="P318" i="3"/>
  <c r="P6" i="3"/>
  <c r="P2" i="3"/>
  <c r="P498" i="3"/>
  <c r="P494" i="3"/>
  <c r="P490" i="3"/>
  <c r="P486" i="3"/>
  <c r="P497" i="3"/>
  <c r="P489" i="3"/>
  <c r="P482" i="3"/>
  <c r="P477" i="3"/>
  <c r="P472" i="3"/>
  <c r="P466" i="3"/>
  <c r="P461" i="3"/>
  <c r="P456" i="3"/>
  <c r="P450" i="3"/>
  <c r="P445" i="3"/>
  <c r="P440" i="3"/>
  <c r="P434" i="3"/>
  <c r="P429" i="3"/>
  <c r="P424" i="3"/>
  <c r="P412" i="3"/>
  <c r="P345" i="3"/>
  <c r="P334" i="3"/>
  <c r="P7" i="3"/>
  <c r="P496" i="3"/>
  <c r="P488" i="3"/>
  <c r="P481" i="3"/>
  <c r="P476" i="3"/>
  <c r="P470" i="3"/>
  <c r="P465" i="3"/>
  <c r="P460" i="3"/>
  <c r="P454" i="3"/>
  <c r="P449" i="3"/>
  <c r="P444" i="3"/>
  <c r="P438" i="3"/>
  <c r="P433" i="3"/>
  <c r="P428" i="3"/>
  <c r="P402" i="3"/>
  <c r="P385" i="3"/>
  <c r="P377" i="3"/>
  <c r="P365" i="3"/>
  <c r="P361" i="3"/>
  <c r="P353" i="3"/>
  <c r="P349" i="3"/>
  <c r="P332" i="3"/>
  <c r="P324" i="3"/>
  <c r="P320" i="3"/>
  <c r="P5" i="3"/>
  <c r="P493" i="3"/>
  <c r="P485" i="3"/>
  <c r="P480" i="3"/>
  <c r="P474" i="3"/>
  <c r="P469" i="3"/>
  <c r="P464" i="3"/>
  <c r="P458" i="3"/>
  <c r="P453" i="3"/>
  <c r="P448" i="3"/>
  <c r="P442" i="3"/>
  <c r="P437" i="3"/>
  <c r="P432" i="3"/>
  <c r="P426" i="3"/>
  <c r="P422" i="3"/>
  <c r="P414" i="3"/>
  <c r="P410" i="3"/>
  <c r="P380" i="3"/>
  <c r="P337" i="3"/>
  <c r="P331" i="3"/>
  <c r="P323" i="3"/>
  <c r="P319" i="3"/>
  <c r="P500" i="3"/>
  <c r="P473" i="3"/>
  <c r="P452" i="3"/>
  <c r="P430" i="3"/>
  <c r="P409" i="3"/>
  <c r="P346" i="3"/>
  <c r="P8" i="3"/>
  <c r="P484" i="3"/>
  <c r="P441" i="3"/>
  <c r="P336" i="3"/>
  <c r="P478" i="3"/>
  <c r="P400" i="3"/>
  <c r="P341" i="3"/>
  <c r="P492" i="3"/>
  <c r="P468" i="3"/>
  <c r="P446" i="3"/>
  <c r="P425" i="3"/>
  <c r="P4" i="3"/>
  <c r="P462" i="3"/>
  <c r="P3" i="3"/>
  <c r="P457" i="3"/>
  <c r="P436" i="3"/>
  <c r="P392" i="3"/>
  <c r="J9" i="8"/>
  <c r="M101" i="2" l="1"/>
  <c r="X144" i="1"/>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7" i="2"/>
  <c r="M206" i="2"/>
  <c r="M205" i="2"/>
  <c r="M204" i="2"/>
  <c r="M203" i="2"/>
  <c r="M202" i="2"/>
  <c r="M201" i="2"/>
  <c r="M200" i="2"/>
  <c r="M199" i="2"/>
  <c r="M155" i="2"/>
  <c r="M154" i="2"/>
  <c r="M209" i="2"/>
  <c r="M208"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97" i="2"/>
  <c r="M108" i="2"/>
  <c r="M107" i="2"/>
  <c r="M106" i="2"/>
  <c r="M89" i="2"/>
  <c r="M105" i="2"/>
  <c r="M104" i="2"/>
  <c r="M103" i="2"/>
  <c r="M102" i="2"/>
  <c r="M100" i="2"/>
  <c r="M99" i="2"/>
  <c r="M98" i="2"/>
  <c r="M96" i="2"/>
  <c r="M95" i="2"/>
  <c r="M94" i="2"/>
  <c r="M93" i="2"/>
  <c r="M92" i="2"/>
  <c r="M91" i="2"/>
  <c r="M90"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2" i="2"/>
  <c r="M10" i="2"/>
  <c r="M13" i="2"/>
  <c r="M11" i="2"/>
  <c r="M9" i="2"/>
  <c r="M8" i="2"/>
  <c r="M7" i="2"/>
  <c r="M6" i="2"/>
  <c r="M5" i="2"/>
  <c r="M4" i="2"/>
  <c r="M3" i="2"/>
  <c r="M2" i="2"/>
  <c r="X3" i="10"/>
  <c r="K88" i="2"/>
  <c r="K90" i="2"/>
  <c r="W6" i="10"/>
  <c r="W7" i="10" s="1"/>
  <c r="W8" i="10" s="1"/>
  <c r="W9" i="10" s="1"/>
  <c r="W10" i="10" s="1"/>
  <c r="W11" i="10" s="1"/>
  <c r="W12" i="10" s="1"/>
  <c r="W13" i="10" s="1"/>
  <c r="W14" i="10" s="1"/>
  <c r="W15" i="10" s="1"/>
  <c r="W16" i="10" s="1"/>
  <c r="W17" i="10" s="1"/>
  <c r="W18" i="10" s="1"/>
  <c r="W19" i="10" s="1"/>
  <c r="W20" i="10" s="1"/>
  <c r="W21" i="10" s="1"/>
  <c r="W22" i="10" s="1"/>
  <c r="W23" i="10" s="1"/>
  <c r="W24" i="10" s="1"/>
  <c r="W25" i="10" s="1"/>
  <c r="X3" i="1"/>
  <c r="X4" i="10"/>
  <c r="AD6" i="10"/>
  <c r="AD7" i="10" s="1"/>
  <c r="AD8" i="10" s="1"/>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AD134" i="10" s="1"/>
  <c r="AD135" i="10" s="1"/>
  <c r="AD136" i="10" s="1"/>
  <c r="AD137" i="10" s="1"/>
  <c r="AD138" i="10" s="1"/>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AD260" i="10" s="1"/>
  <c r="AD261" i="10" s="1"/>
  <c r="AD262" i="10" s="1"/>
  <c r="AD263" i="10" s="1"/>
  <c r="AD264" i="10" s="1"/>
  <c r="AD265" i="10" s="1"/>
  <c r="AD266" i="10" s="1"/>
  <c r="AD267" i="10" s="1"/>
  <c r="AD268" i="10" s="1"/>
  <c r="AD269" i="10" s="1"/>
  <c r="AD270" i="10" s="1"/>
  <c r="AD271" i="10" s="1"/>
  <c r="AD272" i="10" s="1"/>
  <c r="AD273" i="10" s="1"/>
  <c r="AD274" i="10" s="1"/>
  <c r="AD275" i="10" s="1"/>
  <c r="AD276" i="10" s="1"/>
  <c r="AD277" i="10" s="1"/>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E5" i="10"/>
  <c r="E6" i="10" s="1"/>
  <c r="AD299" i="10" l="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AD386" i="10" s="1"/>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AD411" i="10" s="1"/>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AD457" i="10" s="1"/>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s="1"/>
  <c r="AD513" i="10" s="1"/>
  <c r="AD514" i="10" s="1"/>
  <c r="AD515" i="10" s="1"/>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s="1"/>
  <c r="AD641" i="10" s="1"/>
  <c r="AD642" i="10" s="1"/>
  <c r="AD643" i="10" s="1"/>
  <c r="AD644" i="10" s="1"/>
  <c r="AD645" i="10" s="1"/>
  <c r="AD646" i="10" s="1"/>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s="1"/>
  <c r="AD766" i="10" s="1"/>
  <c r="AD767" i="10" s="1"/>
  <c r="AD768" i="10" s="1"/>
  <c r="AD769" i="10" s="1"/>
  <c r="AD770" i="10" s="1"/>
  <c r="AD771" i="10" s="1"/>
  <c r="AD772" i="10" s="1"/>
  <c r="AD773" i="10" s="1"/>
  <c r="AD774" i="10" s="1"/>
  <c r="AD775" i="10" s="1"/>
  <c r="AD776" i="10" s="1"/>
  <c r="AD777" i="10" s="1"/>
  <c r="AD778" i="10" s="1"/>
  <c r="AD779" i="10" s="1"/>
  <c r="AD780" i="10" s="1"/>
  <c r="AD781" i="10" s="1"/>
  <c r="AD782" i="10" s="1"/>
  <c r="AD783" i="10" s="1"/>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D893" i="10" s="1"/>
  <c r="AD894" i="10" s="1"/>
  <c r="AD895" i="10" s="1"/>
  <c r="AD896" i="10" s="1"/>
  <c r="AD897" i="10" s="1"/>
  <c r="AD898" i="10" s="1"/>
  <c r="AD899" i="10" s="1"/>
  <c r="AD900" i="10" s="1"/>
  <c r="AD901" i="10" s="1"/>
  <c r="AD902" i="10" s="1"/>
  <c r="AD903" i="10" s="1"/>
  <c r="AD904" i="10" s="1"/>
  <c r="AD905" i="10" s="1"/>
  <c r="AD906" i="10" s="1"/>
  <c r="AD907" i="10" s="1"/>
  <c r="AD908" i="10" s="1"/>
  <c r="AD909" i="10" s="1"/>
  <c r="AD910" i="10" s="1"/>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E7" i="10"/>
  <c r="Y1" i="1"/>
  <c r="C33" i="8"/>
  <c r="C34" i="8" s="1"/>
  <c r="C35" i="8" s="1"/>
  <c r="C36" i="8" s="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X6" i="1"/>
  <c r="X5" i="1"/>
  <c r="X4" i="1"/>
  <c r="B3" i="7"/>
  <c r="B4" i="7" s="1"/>
  <c r="K20" i="5"/>
  <c r="K19" i="5"/>
  <c r="K18" i="5"/>
  <c r="K17" i="5"/>
  <c r="K16" i="5"/>
  <c r="K15" i="5"/>
  <c r="K14" i="5"/>
  <c r="K13" i="5"/>
  <c r="K12" i="5"/>
  <c r="K11" i="5"/>
  <c r="K10" i="5"/>
  <c r="K9" i="5"/>
  <c r="K8" i="5"/>
  <c r="K7" i="5"/>
  <c r="K6" i="5"/>
  <c r="K5" i="5"/>
  <c r="K4" i="5"/>
  <c r="K3" i="5"/>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K471" i="2"/>
  <c r="J471" i="2"/>
  <c r="K470" i="2"/>
  <c r="J470" i="2"/>
  <c r="K469" i="2"/>
  <c r="J469" i="2"/>
  <c r="K468" i="2"/>
  <c r="J468" i="2"/>
  <c r="K467" i="2"/>
  <c r="J467" i="2"/>
  <c r="K466" i="2"/>
  <c r="J466" i="2"/>
  <c r="K465" i="2"/>
  <c r="J465" i="2"/>
  <c r="K464" i="2"/>
  <c r="J464" i="2"/>
  <c r="K463" i="2"/>
  <c r="J463" i="2"/>
  <c r="K462" i="2"/>
  <c r="J462" i="2"/>
  <c r="K461" i="2"/>
  <c r="J461" i="2"/>
  <c r="K460" i="2"/>
  <c r="J460" i="2"/>
  <c r="K459" i="2"/>
  <c r="J459" i="2"/>
  <c r="K458" i="2"/>
  <c r="J458" i="2"/>
  <c r="K457" i="2"/>
  <c r="J457" i="2"/>
  <c r="K456" i="2"/>
  <c r="J456" i="2"/>
  <c r="K455" i="2"/>
  <c r="J455" i="2"/>
  <c r="K454" i="2"/>
  <c r="J454" i="2"/>
  <c r="B3"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29" i="2"/>
  <c r="A328" i="2"/>
  <c r="A331" i="2"/>
  <c r="A327" i="2"/>
  <c r="A330" i="2"/>
  <c r="A326" i="2"/>
  <c r="A322" i="2"/>
  <c r="A321" i="2"/>
  <c r="A324" i="2"/>
  <c r="A323" i="2"/>
  <c r="A325"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K119" i="2"/>
  <c r="J119" i="2"/>
  <c r="A119" i="2"/>
  <c r="K118" i="2"/>
  <c r="J118" i="2"/>
  <c r="A118" i="2"/>
  <c r="K117" i="2"/>
  <c r="J117" i="2"/>
  <c r="A117" i="2"/>
  <c r="K116" i="2"/>
  <c r="J116" i="2"/>
  <c r="A116" i="2"/>
  <c r="K115" i="2"/>
  <c r="J115" i="2"/>
  <c r="A115" i="2"/>
  <c r="K114" i="2"/>
  <c r="J114" i="2"/>
  <c r="A114" i="2"/>
  <c r="K113" i="2"/>
  <c r="J113" i="2"/>
  <c r="A113" i="2"/>
  <c r="K112" i="2"/>
  <c r="J112" i="2"/>
  <c r="A112" i="2"/>
  <c r="K111" i="2"/>
  <c r="J111" i="2"/>
  <c r="A111" i="2"/>
  <c r="K110" i="2"/>
  <c r="J110" i="2"/>
  <c r="A110" i="2"/>
  <c r="K109" i="2"/>
  <c r="J109" i="2"/>
  <c r="A109" i="2"/>
  <c r="K97" i="2"/>
  <c r="J97" i="2"/>
  <c r="A97" i="2"/>
  <c r="K108" i="2"/>
  <c r="J108" i="2"/>
  <c r="A108" i="2"/>
  <c r="K107" i="2"/>
  <c r="J107" i="2"/>
  <c r="A107" i="2"/>
  <c r="K106" i="2"/>
  <c r="J106" i="2"/>
  <c r="A106" i="2"/>
  <c r="K89" i="2"/>
  <c r="J89" i="2"/>
  <c r="A89" i="2"/>
  <c r="K105" i="2"/>
  <c r="J105" i="2"/>
  <c r="A105" i="2"/>
  <c r="K104" i="2"/>
  <c r="J104" i="2"/>
  <c r="A104" i="2"/>
  <c r="K103" i="2"/>
  <c r="J103" i="2"/>
  <c r="A103" i="2"/>
  <c r="K102" i="2"/>
  <c r="J102" i="2"/>
  <c r="A102" i="2"/>
  <c r="K101" i="2"/>
  <c r="J101" i="2"/>
  <c r="A101" i="2"/>
  <c r="K100" i="2"/>
  <c r="J100" i="2"/>
  <c r="A100" i="2"/>
  <c r="K99" i="2"/>
  <c r="J99" i="2"/>
  <c r="A99" i="2"/>
  <c r="K98" i="2"/>
  <c r="J98" i="2"/>
  <c r="A98" i="2"/>
  <c r="K96" i="2"/>
  <c r="J96" i="2"/>
  <c r="A96" i="2"/>
  <c r="K95" i="2"/>
  <c r="J95" i="2"/>
  <c r="A95" i="2"/>
  <c r="K94" i="2"/>
  <c r="J94" i="2"/>
  <c r="A94" i="2"/>
  <c r="K93" i="2"/>
  <c r="J93" i="2"/>
  <c r="A93" i="2"/>
  <c r="K92" i="2"/>
  <c r="J92" i="2"/>
  <c r="A92" i="2"/>
  <c r="K91" i="2"/>
  <c r="J91" i="2"/>
  <c r="A91" i="2"/>
  <c r="J90" i="2"/>
  <c r="A90" i="2"/>
  <c r="J88" i="2"/>
  <c r="A88" i="2"/>
  <c r="K87" i="2"/>
  <c r="J87" i="2"/>
  <c r="A87" i="2"/>
  <c r="K86" i="2"/>
  <c r="J86" i="2"/>
  <c r="A86" i="2"/>
  <c r="K85" i="2"/>
  <c r="J85" i="2"/>
  <c r="A85" i="2"/>
  <c r="K84" i="2"/>
  <c r="J84" i="2"/>
  <c r="A84" i="2"/>
  <c r="K83" i="2"/>
  <c r="J83" i="2"/>
  <c r="A83" i="2"/>
  <c r="K82" i="2"/>
  <c r="J82" i="2"/>
  <c r="A82" i="2"/>
  <c r="K81" i="2"/>
  <c r="J81" i="2"/>
  <c r="A81" i="2"/>
  <c r="K80" i="2"/>
  <c r="J80" i="2"/>
  <c r="A80" i="2"/>
  <c r="K79" i="2"/>
  <c r="J79" i="2"/>
  <c r="A79" i="2"/>
  <c r="K78" i="2"/>
  <c r="J78" i="2"/>
  <c r="A78" i="2"/>
  <c r="K77" i="2"/>
  <c r="J77" i="2"/>
  <c r="A77" i="2"/>
  <c r="K76" i="2"/>
  <c r="J76" i="2"/>
  <c r="A76" i="2"/>
  <c r="K75" i="2"/>
  <c r="J75" i="2"/>
  <c r="A75" i="2"/>
  <c r="K74" i="2"/>
  <c r="J74" i="2"/>
  <c r="A74" i="2"/>
  <c r="K73" i="2"/>
  <c r="J73" i="2"/>
  <c r="A73" i="2"/>
  <c r="K72" i="2"/>
  <c r="J72" i="2"/>
  <c r="A72" i="2"/>
  <c r="K71" i="2"/>
  <c r="J71" i="2"/>
  <c r="A71" i="2"/>
  <c r="K70" i="2"/>
  <c r="J70" i="2"/>
  <c r="A70" i="2"/>
  <c r="K69" i="2"/>
  <c r="J69" i="2"/>
  <c r="A69" i="2"/>
  <c r="K68" i="2"/>
  <c r="J68" i="2"/>
  <c r="A68" i="2"/>
  <c r="K67" i="2"/>
  <c r="J67" i="2"/>
  <c r="A67" i="2"/>
  <c r="K66" i="2"/>
  <c r="J66" i="2"/>
  <c r="A66" i="2"/>
  <c r="K65" i="2"/>
  <c r="J65" i="2"/>
  <c r="A65" i="2"/>
  <c r="K64" i="2"/>
  <c r="J64" i="2"/>
  <c r="A64" i="2"/>
  <c r="K63" i="2"/>
  <c r="J63" i="2"/>
  <c r="A63" i="2"/>
  <c r="K62" i="2"/>
  <c r="J62" i="2"/>
  <c r="A62" i="2"/>
  <c r="K61" i="2"/>
  <c r="J61" i="2"/>
  <c r="A61" i="2"/>
  <c r="K60" i="2"/>
  <c r="J60" i="2"/>
  <c r="A60" i="2"/>
  <c r="K59" i="2"/>
  <c r="J59" i="2"/>
  <c r="A59" i="2"/>
  <c r="K58" i="2"/>
  <c r="J58" i="2"/>
  <c r="A58" i="2"/>
  <c r="K57" i="2"/>
  <c r="J57" i="2"/>
  <c r="A57" i="2"/>
  <c r="K56" i="2"/>
  <c r="J56" i="2"/>
  <c r="A56" i="2"/>
  <c r="K55" i="2"/>
  <c r="J55" i="2"/>
  <c r="A55" i="2"/>
  <c r="K54" i="2"/>
  <c r="J54" i="2"/>
  <c r="A54" i="2"/>
  <c r="K53" i="2"/>
  <c r="J53" i="2"/>
  <c r="A53" i="2"/>
  <c r="K52" i="2"/>
  <c r="J52" i="2"/>
  <c r="A52" i="2"/>
  <c r="K51" i="2"/>
  <c r="J51" i="2"/>
  <c r="A51" i="2"/>
  <c r="K50" i="2"/>
  <c r="J50" i="2"/>
  <c r="A50" i="2"/>
  <c r="K49" i="2"/>
  <c r="J49" i="2"/>
  <c r="A49" i="2"/>
  <c r="K48" i="2"/>
  <c r="J48" i="2"/>
  <c r="A48" i="2"/>
  <c r="K47" i="2"/>
  <c r="J47" i="2"/>
  <c r="A47" i="2"/>
  <c r="K46" i="2"/>
  <c r="J46" i="2"/>
  <c r="A46" i="2"/>
  <c r="K45" i="2"/>
  <c r="J45" i="2"/>
  <c r="A45" i="2"/>
  <c r="K44" i="2"/>
  <c r="J44" i="2"/>
  <c r="A44" i="2"/>
  <c r="K43" i="2"/>
  <c r="J43" i="2"/>
  <c r="A43" i="2"/>
  <c r="K42" i="2"/>
  <c r="J42" i="2"/>
  <c r="A42" i="2"/>
  <c r="K41" i="2"/>
  <c r="J41" i="2"/>
  <c r="A41" i="2"/>
  <c r="K40" i="2"/>
  <c r="J40" i="2"/>
  <c r="A40" i="2"/>
  <c r="K39" i="2"/>
  <c r="J39" i="2"/>
  <c r="A39" i="2"/>
  <c r="K38" i="2"/>
  <c r="J38" i="2"/>
  <c r="A38" i="2"/>
  <c r="K37" i="2"/>
  <c r="J37" i="2"/>
  <c r="A37" i="2"/>
  <c r="K36" i="2"/>
  <c r="J36" i="2"/>
  <c r="A36" i="2"/>
  <c r="K35" i="2"/>
  <c r="J35" i="2"/>
  <c r="A35" i="2"/>
  <c r="K34" i="2"/>
  <c r="J34" i="2"/>
  <c r="A34" i="2"/>
  <c r="K33" i="2"/>
  <c r="J33" i="2"/>
  <c r="A33" i="2"/>
  <c r="K32" i="2"/>
  <c r="J32" i="2"/>
  <c r="A32" i="2"/>
  <c r="K31" i="2"/>
  <c r="J31" i="2"/>
  <c r="A31" i="2"/>
  <c r="K30" i="2"/>
  <c r="J30" i="2"/>
  <c r="A30" i="2"/>
  <c r="K29" i="2"/>
  <c r="J29" i="2"/>
  <c r="A29" i="2"/>
  <c r="K28" i="2"/>
  <c r="J28" i="2"/>
  <c r="A28" i="2"/>
  <c r="K27" i="2"/>
  <c r="J27" i="2"/>
  <c r="A27" i="2"/>
  <c r="K26" i="2"/>
  <c r="J26" i="2"/>
  <c r="A26" i="2"/>
  <c r="K25" i="2"/>
  <c r="J25" i="2"/>
  <c r="A25" i="2"/>
  <c r="K24" i="2"/>
  <c r="J24" i="2"/>
  <c r="A24" i="2"/>
  <c r="K23" i="2"/>
  <c r="J23" i="2"/>
  <c r="A23" i="2"/>
  <c r="K22" i="2"/>
  <c r="J22" i="2"/>
  <c r="A22" i="2"/>
  <c r="K21" i="2"/>
  <c r="J21" i="2"/>
  <c r="A21" i="2"/>
  <c r="K20" i="2"/>
  <c r="J20" i="2"/>
  <c r="A20" i="2"/>
  <c r="K19" i="2"/>
  <c r="J19" i="2"/>
  <c r="A19" i="2"/>
  <c r="K18" i="2"/>
  <c r="J18" i="2"/>
  <c r="A18" i="2"/>
  <c r="K17" i="2"/>
  <c r="J17" i="2"/>
  <c r="A17" i="2"/>
  <c r="K16" i="2"/>
  <c r="J16" i="2"/>
  <c r="A16" i="2"/>
  <c r="K15" i="2"/>
  <c r="J15" i="2"/>
  <c r="A15" i="2"/>
  <c r="K14" i="2"/>
  <c r="J14" i="2"/>
  <c r="A14" i="2"/>
  <c r="K12" i="2"/>
  <c r="J12" i="2"/>
  <c r="A12" i="2"/>
  <c r="K10" i="2"/>
  <c r="J10" i="2"/>
  <c r="A10" i="2"/>
  <c r="K13" i="2"/>
  <c r="J13" i="2"/>
  <c r="A13" i="2"/>
  <c r="K11" i="2"/>
  <c r="J11" i="2"/>
  <c r="A11" i="2"/>
  <c r="K9" i="2"/>
  <c r="J9" i="2"/>
  <c r="A9" i="2"/>
  <c r="K8" i="2"/>
  <c r="J8" i="2"/>
  <c r="A8" i="2"/>
  <c r="K7" i="2"/>
  <c r="J7" i="2"/>
  <c r="A7" i="2"/>
  <c r="K6" i="2"/>
  <c r="J6" i="2"/>
  <c r="A6" i="2"/>
  <c r="K5" i="2"/>
  <c r="J5" i="2"/>
  <c r="A5" i="2"/>
  <c r="K4" i="2"/>
  <c r="J4" i="2"/>
  <c r="A4" i="2"/>
  <c r="K3" i="2"/>
  <c r="J3" i="2"/>
  <c r="A3" i="2"/>
  <c r="K2" i="2"/>
  <c r="J2" i="2"/>
  <c r="A2" i="2"/>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C314" i="3"/>
  <c r="P314" i="3" s="1"/>
  <c r="C313" i="3"/>
  <c r="P313" i="3" s="1"/>
  <c r="C312" i="3"/>
  <c r="P312" i="3" s="1"/>
  <c r="C311" i="3"/>
  <c r="P311" i="3" s="1"/>
  <c r="C310" i="3"/>
  <c r="P310" i="3" s="1"/>
  <c r="C309" i="3"/>
  <c r="P309" i="3" s="1"/>
  <c r="C308" i="3"/>
  <c r="P308" i="3" s="1"/>
  <c r="C307" i="3"/>
  <c r="P307" i="3" s="1"/>
  <c r="C306" i="3"/>
  <c r="P306" i="3" s="1"/>
  <c r="C305" i="3"/>
  <c r="P305" i="3" s="1"/>
  <c r="C304" i="3"/>
  <c r="P304" i="3" s="1"/>
  <c r="C303" i="3"/>
  <c r="P303" i="3" s="1"/>
  <c r="C302" i="3"/>
  <c r="P302" i="3" s="1"/>
  <c r="C301" i="3"/>
  <c r="P301" i="3" s="1"/>
  <c r="C300" i="3"/>
  <c r="P300" i="3" s="1"/>
  <c r="C299" i="3"/>
  <c r="P299" i="3" s="1"/>
  <c r="C298" i="3"/>
  <c r="P298" i="3" s="1"/>
  <c r="C297" i="3"/>
  <c r="P297" i="3" s="1"/>
  <c r="C296" i="3"/>
  <c r="P296" i="3" s="1"/>
  <c r="C295" i="3"/>
  <c r="P295" i="3" s="1"/>
  <c r="C294" i="3"/>
  <c r="P294" i="3" s="1"/>
  <c r="C293" i="3"/>
  <c r="P293" i="3" s="1"/>
  <c r="C292" i="3"/>
  <c r="P292" i="3" s="1"/>
  <c r="C291" i="3"/>
  <c r="P291" i="3" s="1"/>
  <c r="C290" i="3"/>
  <c r="P290" i="3" s="1"/>
  <c r="C289" i="3"/>
  <c r="P289" i="3" s="1"/>
  <c r="C288" i="3"/>
  <c r="P288" i="3" s="1"/>
  <c r="C287" i="3"/>
  <c r="P287" i="3" s="1"/>
  <c r="C286" i="3"/>
  <c r="P286" i="3" s="1"/>
  <c r="C285" i="3"/>
  <c r="P285" i="3" s="1"/>
  <c r="C284" i="3"/>
  <c r="P284" i="3" s="1"/>
  <c r="C283" i="3"/>
  <c r="P283" i="3" s="1"/>
  <c r="C282" i="3"/>
  <c r="P282" i="3" s="1"/>
  <c r="C281" i="3"/>
  <c r="P281" i="3" s="1"/>
  <c r="C280" i="3"/>
  <c r="P280" i="3" s="1"/>
  <c r="C279" i="3"/>
  <c r="P279" i="3" s="1"/>
  <c r="C278" i="3"/>
  <c r="P278" i="3" s="1"/>
  <c r="C277" i="3"/>
  <c r="P277" i="3" s="1"/>
  <c r="C276" i="3"/>
  <c r="P276" i="3" s="1"/>
  <c r="C275" i="3"/>
  <c r="P275" i="3" s="1"/>
  <c r="C274" i="3"/>
  <c r="P274" i="3" s="1"/>
  <c r="C273" i="3"/>
  <c r="P273" i="3" s="1"/>
  <c r="C272" i="3"/>
  <c r="P272" i="3" s="1"/>
  <c r="C271" i="3"/>
  <c r="P271" i="3" s="1"/>
  <c r="C270" i="3"/>
  <c r="P270" i="3" s="1"/>
  <c r="C269" i="3"/>
  <c r="P269" i="3" s="1"/>
  <c r="C268" i="3"/>
  <c r="P268" i="3" s="1"/>
  <c r="C267" i="3"/>
  <c r="P267" i="3" s="1"/>
  <c r="C266" i="3"/>
  <c r="P266" i="3" s="1"/>
  <c r="C265" i="3"/>
  <c r="P265" i="3" s="1"/>
  <c r="C264" i="3"/>
  <c r="P264" i="3" s="1"/>
  <c r="C263" i="3"/>
  <c r="P263" i="3" s="1"/>
  <c r="C262" i="3"/>
  <c r="P262" i="3" s="1"/>
  <c r="C261" i="3"/>
  <c r="P261" i="3" s="1"/>
  <c r="C260" i="3"/>
  <c r="P260" i="3" s="1"/>
  <c r="C259" i="3"/>
  <c r="P259" i="3" s="1"/>
  <c r="C258" i="3"/>
  <c r="P258" i="3" s="1"/>
  <c r="C257" i="3"/>
  <c r="P257" i="3" s="1"/>
  <c r="C256" i="3"/>
  <c r="P256" i="3" s="1"/>
  <c r="C255" i="3"/>
  <c r="P255" i="3" s="1"/>
  <c r="C254" i="3"/>
  <c r="P254" i="3" s="1"/>
  <c r="C253" i="3"/>
  <c r="P253" i="3" s="1"/>
  <c r="C252" i="3"/>
  <c r="P252" i="3" s="1"/>
  <c r="C251" i="3"/>
  <c r="P251" i="3" s="1"/>
  <c r="C250" i="3"/>
  <c r="P250" i="3" s="1"/>
  <c r="C249" i="3"/>
  <c r="P249" i="3" s="1"/>
  <c r="C248" i="3"/>
  <c r="P248" i="3" s="1"/>
  <c r="C247" i="3"/>
  <c r="P247" i="3" s="1"/>
  <c r="C246" i="3"/>
  <c r="P246" i="3" s="1"/>
  <c r="C245" i="3"/>
  <c r="P245" i="3" s="1"/>
  <c r="C244" i="3"/>
  <c r="P244" i="3" s="1"/>
  <c r="C243" i="3"/>
  <c r="P243" i="3" s="1"/>
  <c r="C242" i="3"/>
  <c r="P242" i="3" s="1"/>
  <c r="C241" i="3"/>
  <c r="P241" i="3" s="1"/>
  <c r="C240" i="3"/>
  <c r="P240" i="3" s="1"/>
  <c r="C239" i="3"/>
  <c r="P239" i="3" s="1"/>
  <c r="C238" i="3"/>
  <c r="P238" i="3" s="1"/>
  <c r="C237" i="3"/>
  <c r="P237" i="3" s="1"/>
  <c r="C236" i="3"/>
  <c r="P236" i="3" s="1"/>
  <c r="C235" i="3"/>
  <c r="P235" i="3" s="1"/>
  <c r="C234" i="3"/>
  <c r="P234" i="3" s="1"/>
  <c r="C233" i="3"/>
  <c r="P233" i="3" s="1"/>
  <c r="C232" i="3"/>
  <c r="P232" i="3" s="1"/>
  <c r="C231" i="3"/>
  <c r="P231" i="3" s="1"/>
  <c r="C230" i="3"/>
  <c r="P230" i="3" s="1"/>
  <c r="C229" i="3"/>
  <c r="P229" i="3" s="1"/>
  <c r="C228" i="3"/>
  <c r="P228" i="3" s="1"/>
  <c r="C227" i="3"/>
  <c r="P227" i="3" s="1"/>
  <c r="C226" i="3"/>
  <c r="P226" i="3" s="1"/>
  <c r="C225" i="3"/>
  <c r="P225" i="3" s="1"/>
  <c r="C224" i="3"/>
  <c r="P224" i="3" s="1"/>
  <c r="C223" i="3"/>
  <c r="P223" i="3" s="1"/>
  <c r="C222" i="3"/>
  <c r="P222" i="3" s="1"/>
  <c r="C221" i="3"/>
  <c r="P221" i="3" s="1"/>
  <c r="C220" i="3"/>
  <c r="P220" i="3" s="1"/>
  <c r="C219" i="3"/>
  <c r="P219" i="3" s="1"/>
  <c r="C218" i="3"/>
  <c r="P218" i="3" s="1"/>
  <c r="C217" i="3"/>
  <c r="P217" i="3" s="1"/>
  <c r="C216" i="3"/>
  <c r="P216" i="3" s="1"/>
  <c r="C215" i="3"/>
  <c r="P215" i="3" s="1"/>
  <c r="C214" i="3"/>
  <c r="P214" i="3" s="1"/>
  <c r="C213" i="3"/>
  <c r="P213" i="3" s="1"/>
  <c r="C212" i="3"/>
  <c r="P212" i="3" s="1"/>
  <c r="C211" i="3"/>
  <c r="P211" i="3" s="1"/>
  <c r="C210" i="3"/>
  <c r="P210" i="3" s="1"/>
  <c r="C209" i="3"/>
  <c r="P209" i="3" s="1"/>
  <c r="C208" i="3"/>
  <c r="P208" i="3" s="1"/>
  <c r="C207" i="3"/>
  <c r="P207" i="3" s="1"/>
  <c r="C206" i="3"/>
  <c r="P206" i="3" s="1"/>
  <c r="C205" i="3"/>
  <c r="P205" i="3" s="1"/>
  <c r="C204" i="3"/>
  <c r="P204" i="3" s="1"/>
  <c r="C203" i="3"/>
  <c r="P203" i="3" s="1"/>
  <c r="C202" i="3"/>
  <c r="P202" i="3" s="1"/>
  <c r="C201" i="3"/>
  <c r="P201" i="3" s="1"/>
  <c r="C200" i="3"/>
  <c r="P200" i="3" s="1"/>
  <c r="C199" i="3"/>
  <c r="P199" i="3" s="1"/>
  <c r="C198" i="3"/>
  <c r="P198" i="3" s="1"/>
  <c r="C197" i="3"/>
  <c r="P197" i="3" s="1"/>
  <c r="C196" i="3"/>
  <c r="P196" i="3" s="1"/>
  <c r="C195" i="3"/>
  <c r="P195" i="3" s="1"/>
  <c r="C194" i="3"/>
  <c r="P194" i="3" s="1"/>
  <c r="C193" i="3"/>
  <c r="P193" i="3" s="1"/>
  <c r="C192" i="3"/>
  <c r="P192" i="3" s="1"/>
  <c r="C191" i="3"/>
  <c r="P191" i="3" s="1"/>
  <c r="C190" i="3"/>
  <c r="P190" i="3" s="1"/>
  <c r="C189" i="3"/>
  <c r="P189" i="3" s="1"/>
  <c r="C188" i="3"/>
  <c r="P188" i="3" s="1"/>
  <c r="C187" i="3"/>
  <c r="P187" i="3" s="1"/>
  <c r="C186" i="3"/>
  <c r="P186" i="3" s="1"/>
  <c r="C185" i="3"/>
  <c r="P185" i="3" s="1"/>
  <c r="C184" i="3"/>
  <c r="P184" i="3" s="1"/>
  <c r="C183" i="3"/>
  <c r="P183" i="3" s="1"/>
  <c r="C182" i="3"/>
  <c r="P182" i="3" s="1"/>
  <c r="C181" i="3"/>
  <c r="P181" i="3" s="1"/>
  <c r="C180" i="3"/>
  <c r="P180" i="3" s="1"/>
  <c r="C179" i="3"/>
  <c r="P179" i="3" s="1"/>
  <c r="C178" i="3"/>
  <c r="P178" i="3" s="1"/>
  <c r="C177" i="3"/>
  <c r="P177" i="3" s="1"/>
  <c r="C176" i="3"/>
  <c r="P176" i="3" s="1"/>
  <c r="C175" i="3"/>
  <c r="P175" i="3" s="1"/>
  <c r="C174" i="3"/>
  <c r="P174" i="3" s="1"/>
  <c r="C173" i="3"/>
  <c r="P173" i="3" s="1"/>
  <c r="C172" i="3"/>
  <c r="P172" i="3" s="1"/>
  <c r="C171" i="3"/>
  <c r="P171" i="3" s="1"/>
  <c r="C170" i="3"/>
  <c r="P170" i="3" s="1"/>
  <c r="C169" i="3"/>
  <c r="P169" i="3" s="1"/>
  <c r="C168" i="3"/>
  <c r="P168" i="3" s="1"/>
  <c r="C167" i="3"/>
  <c r="P167" i="3" s="1"/>
  <c r="C166" i="3"/>
  <c r="P166" i="3" s="1"/>
  <c r="C165" i="3"/>
  <c r="P165" i="3" s="1"/>
  <c r="C164" i="3"/>
  <c r="P164" i="3" s="1"/>
  <c r="C163" i="3"/>
  <c r="P163" i="3" s="1"/>
  <c r="C162" i="3"/>
  <c r="P162" i="3" s="1"/>
  <c r="C161" i="3"/>
  <c r="P161" i="3" s="1"/>
  <c r="C160" i="3"/>
  <c r="P160" i="3" s="1"/>
  <c r="C159" i="3"/>
  <c r="P159" i="3" s="1"/>
  <c r="C158" i="3"/>
  <c r="P158" i="3" s="1"/>
  <c r="C157" i="3"/>
  <c r="P157" i="3" s="1"/>
  <c r="C156" i="3"/>
  <c r="P156" i="3" s="1"/>
  <c r="C155" i="3"/>
  <c r="P155" i="3" s="1"/>
  <c r="C154" i="3"/>
  <c r="P154" i="3" s="1"/>
  <c r="C153" i="3"/>
  <c r="P153" i="3" s="1"/>
  <c r="C152" i="3"/>
  <c r="P152" i="3" s="1"/>
  <c r="C151" i="3"/>
  <c r="P151" i="3" s="1"/>
  <c r="C150" i="3"/>
  <c r="P150" i="3" s="1"/>
  <c r="C149" i="3"/>
  <c r="P149" i="3" s="1"/>
  <c r="C148" i="3"/>
  <c r="P148" i="3" s="1"/>
  <c r="C147" i="3"/>
  <c r="P147" i="3" s="1"/>
  <c r="C146" i="3"/>
  <c r="P146" i="3" s="1"/>
  <c r="C145" i="3"/>
  <c r="P145" i="3" s="1"/>
  <c r="C144" i="3"/>
  <c r="P144" i="3" s="1"/>
  <c r="C143" i="3"/>
  <c r="P143" i="3" s="1"/>
  <c r="C142" i="3"/>
  <c r="P142" i="3" s="1"/>
  <c r="C141" i="3"/>
  <c r="P141" i="3" s="1"/>
  <c r="C140" i="3"/>
  <c r="P140" i="3" s="1"/>
  <c r="C139" i="3"/>
  <c r="P139" i="3" s="1"/>
  <c r="C138" i="3"/>
  <c r="P138" i="3" s="1"/>
  <c r="C137" i="3"/>
  <c r="P137" i="3" s="1"/>
  <c r="C136" i="3"/>
  <c r="P136" i="3" s="1"/>
  <c r="C135" i="3"/>
  <c r="P135" i="3" s="1"/>
  <c r="C134" i="3"/>
  <c r="P134" i="3" s="1"/>
  <c r="C133" i="3"/>
  <c r="P133" i="3" s="1"/>
  <c r="C132" i="3"/>
  <c r="P132" i="3" s="1"/>
  <c r="C131" i="3"/>
  <c r="P131" i="3" s="1"/>
  <c r="C130" i="3"/>
  <c r="P130" i="3" s="1"/>
  <c r="C129" i="3"/>
  <c r="P129" i="3" s="1"/>
  <c r="C128" i="3"/>
  <c r="P128" i="3" s="1"/>
  <c r="C127" i="3"/>
  <c r="P127" i="3" s="1"/>
  <c r="C126" i="3"/>
  <c r="P126" i="3" s="1"/>
  <c r="C125" i="3"/>
  <c r="P125" i="3" s="1"/>
  <c r="C124" i="3"/>
  <c r="P124" i="3" s="1"/>
  <c r="C123" i="3"/>
  <c r="P123" i="3" s="1"/>
  <c r="C122" i="3"/>
  <c r="P122" i="3" s="1"/>
  <c r="C121" i="3"/>
  <c r="P121" i="3" s="1"/>
  <c r="C120" i="3"/>
  <c r="P120" i="3" s="1"/>
  <c r="C119" i="3"/>
  <c r="P119" i="3" s="1"/>
  <c r="C118" i="3"/>
  <c r="P118" i="3" s="1"/>
  <c r="C117" i="3"/>
  <c r="P117" i="3" s="1"/>
  <c r="C116" i="3"/>
  <c r="P116" i="3" s="1"/>
  <c r="C115" i="3"/>
  <c r="P115" i="3" s="1"/>
  <c r="C114" i="3"/>
  <c r="P114" i="3" s="1"/>
  <c r="C113" i="3"/>
  <c r="P113" i="3" s="1"/>
  <c r="C112" i="3"/>
  <c r="P112" i="3" s="1"/>
  <c r="C111" i="3"/>
  <c r="P111" i="3" s="1"/>
  <c r="C110" i="3"/>
  <c r="P110" i="3" s="1"/>
  <c r="C109" i="3"/>
  <c r="P109" i="3" s="1"/>
  <c r="C108" i="3"/>
  <c r="P108" i="3" s="1"/>
  <c r="C107" i="3"/>
  <c r="P107" i="3" s="1"/>
  <c r="C106" i="3"/>
  <c r="P106" i="3" s="1"/>
  <c r="C105" i="3"/>
  <c r="P105" i="3" s="1"/>
  <c r="C104" i="3"/>
  <c r="P104" i="3" s="1"/>
  <c r="C103" i="3"/>
  <c r="P103" i="3" s="1"/>
  <c r="C102" i="3"/>
  <c r="P102" i="3" s="1"/>
  <c r="C101" i="3"/>
  <c r="P101" i="3" s="1"/>
  <c r="C100" i="3"/>
  <c r="P100" i="3" s="1"/>
  <c r="C99" i="3"/>
  <c r="P99" i="3" s="1"/>
  <c r="C98" i="3"/>
  <c r="P98" i="3" s="1"/>
  <c r="C97" i="3"/>
  <c r="P97" i="3" s="1"/>
  <c r="C96" i="3"/>
  <c r="P96" i="3" s="1"/>
  <c r="C95" i="3"/>
  <c r="P95" i="3" s="1"/>
  <c r="C94" i="3"/>
  <c r="P94" i="3" s="1"/>
  <c r="C93" i="3"/>
  <c r="P93" i="3" s="1"/>
  <c r="C92" i="3"/>
  <c r="P92" i="3" s="1"/>
  <c r="C91" i="3"/>
  <c r="P91" i="3" s="1"/>
  <c r="C90" i="3"/>
  <c r="P90" i="3" s="1"/>
  <c r="C89" i="3"/>
  <c r="P89" i="3" s="1"/>
  <c r="C88" i="3"/>
  <c r="P88" i="3" s="1"/>
  <c r="C87" i="3"/>
  <c r="P87" i="3" s="1"/>
  <c r="C86" i="3"/>
  <c r="P86" i="3" s="1"/>
  <c r="C85" i="3"/>
  <c r="P85" i="3" s="1"/>
  <c r="C84" i="3"/>
  <c r="P84" i="3" s="1"/>
  <c r="C83" i="3"/>
  <c r="P83" i="3" s="1"/>
  <c r="C82" i="3"/>
  <c r="P82" i="3" s="1"/>
  <c r="C81" i="3"/>
  <c r="P81" i="3" s="1"/>
  <c r="C80" i="3"/>
  <c r="P80" i="3" s="1"/>
  <c r="C79" i="3"/>
  <c r="P79" i="3" s="1"/>
  <c r="C78" i="3"/>
  <c r="P78" i="3" s="1"/>
  <c r="C77" i="3"/>
  <c r="P77" i="3" s="1"/>
  <c r="C76" i="3"/>
  <c r="P76" i="3" s="1"/>
  <c r="C75" i="3"/>
  <c r="P75" i="3" s="1"/>
  <c r="C74" i="3"/>
  <c r="P74" i="3" s="1"/>
  <c r="C73" i="3"/>
  <c r="P73" i="3" s="1"/>
  <c r="C72" i="3"/>
  <c r="P72" i="3" s="1"/>
  <c r="C71" i="3"/>
  <c r="P71" i="3" s="1"/>
  <c r="C70" i="3"/>
  <c r="P70" i="3" s="1"/>
  <c r="C69" i="3"/>
  <c r="P69" i="3" s="1"/>
  <c r="C68" i="3"/>
  <c r="P68" i="3" s="1"/>
  <c r="C67" i="3"/>
  <c r="P67" i="3" s="1"/>
  <c r="C66" i="3"/>
  <c r="P66" i="3" s="1"/>
  <c r="C65" i="3"/>
  <c r="P65" i="3" s="1"/>
  <c r="C64" i="3"/>
  <c r="P64" i="3" s="1"/>
  <c r="C63" i="3"/>
  <c r="P63" i="3" s="1"/>
  <c r="C62" i="3"/>
  <c r="P62" i="3" s="1"/>
  <c r="C61" i="3"/>
  <c r="P61" i="3" s="1"/>
  <c r="C60" i="3"/>
  <c r="P60" i="3" s="1"/>
  <c r="C59" i="3"/>
  <c r="P59" i="3" s="1"/>
  <c r="C58" i="3"/>
  <c r="P58" i="3" s="1"/>
  <c r="C57" i="3"/>
  <c r="P57" i="3" s="1"/>
  <c r="C56" i="3"/>
  <c r="P56" i="3" s="1"/>
  <c r="C55" i="3"/>
  <c r="P55" i="3" s="1"/>
  <c r="C54" i="3"/>
  <c r="P54" i="3" s="1"/>
  <c r="C53" i="3"/>
  <c r="P53" i="3" s="1"/>
  <c r="C52" i="3"/>
  <c r="P52" i="3" s="1"/>
  <c r="C51" i="3"/>
  <c r="P51" i="3" s="1"/>
  <c r="C50" i="3"/>
  <c r="P50" i="3" s="1"/>
  <c r="C49" i="3"/>
  <c r="P49" i="3" s="1"/>
  <c r="C48" i="3"/>
  <c r="P48" i="3" s="1"/>
  <c r="C47" i="3"/>
  <c r="P47" i="3" s="1"/>
  <c r="C46" i="3"/>
  <c r="P46" i="3" s="1"/>
  <c r="C45" i="3"/>
  <c r="P45" i="3" s="1"/>
  <c r="C44" i="3"/>
  <c r="P44" i="3" s="1"/>
  <c r="C43" i="3"/>
  <c r="P43" i="3" s="1"/>
  <c r="C42" i="3"/>
  <c r="P42" i="3" s="1"/>
  <c r="C41" i="3"/>
  <c r="P41" i="3" s="1"/>
  <c r="C40" i="3"/>
  <c r="P40" i="3" s="1"/>
  <c r="C39" i="3"/>
  <c r="P39" i="3" s="1"/>
  <c r="C38" i="3"/>
  <c r="P38" i="3" s="1"/>
  <c r="C37" i="3"/>
  <c r="P37" i="3" s="1"/>
  <c r="C36" i="3"/>
  <c r="P36" i="3" s="1"/>
  <c r="C35" i="3"/>
  <c r="P35" i="3" s="1"/>
  <c r="C34" i="3"/>
  <c r="P34" i="3" s="1"/>
  <c r="C33" i="3"/>
  <c r="P33" i="3" s="1"/>
  <c r="C32" i="3"/>
  <c r="P32" i="3" s="1"/>
  <c r="C31" i="3"/>
  <c r="P31" i="3" s="1"/>
  <c r="C30" i="3"/>
  <c r="P30" i="3" s="1"/>
  <c r="C29" i="3"/>
  <c r="P29" i="3" s="1"/>
  <c r="C28" i="3"/>
  <c r="P28" i="3" s="1"/>
  <c r="C27" i="3"/>
  <c r="P27" i="3" s="1"/>
  <c r="C26" i="3"/>
  <c r="P26" i="3" s="1"/>
  <c r="C25" i="3"/>
  <c r="P25" i="3" s="1"/>
  <c r="C24" i="3"/>
  <c r="P24" i="3" s="1"/>
  <c r="C23" i="3"/>
  <c r="P23" i="3" s="1"/>
  <c r="C22" i="3"/>
  <c r="P22" i="3" s="1"/>
  <c r="C21" i="3"/>
  <c r="P21" i="3" s="1"/>
  <c r="C20" i="3"/>
  <c r="P20" i="3" s="1"/>
  <c r="C19" i="3"/>
  <c r="P19" i="3" s="1"/>
  <c r="C18" i="3"/>
  <c r="P18" i="3" s="1"/>
  <c r="C17" i="3"/>
  <c r="P17" i="3" s="1"/>
  <c r="C16" i="3"/>
  <c r="P16" i="3" s="1"/>
  <c r="P15" i="3"/>
  <c r="C14" i="3"/>
  <c r="P14" i="3" s="1"/>
  <c r="C13" i="3"/>
  <c r="P13" i="3" s="1"/>
  <c r="C12" i="3"/>
  <c r="P12" i="3" s="1"/>
  <c r="C11" i="3"/>
  <c r="P11" i="3" s="1"/>
  <c r="C10" i="3"/>
  <c r="P10" i="3" s="1"/>
  <c r="C9" i="3"/>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B10" i="3"/>
  <c r="B9" i="3"/>
  <c r="B8" i="3"/>
  <c r="B7" i="3"/>
  <c r="B6" i="3"/>
  <c r="B5" i="3"/>
  <c r="B4" i="3"/>
  <c r="B3" i="3"/>
  <c r="B2" i="3"/>
  <c r="AA796" i="1" l="1"/>
  <c r="AA795" i="1"/>
  <c r="P9" i="3"/>
  <c r="E35" i="22"/>
  <c r="E31" i="22"/>
  <c r="E30" i="22"/>
  <c r="E25" i="22"/>
  <c r="E19" i="22"/>
  <c r="E16" i="22"/>
  <c r="E3" i="22"/>
  <c r="E12" i="22"/>
  <c r="E7" i="22"/>
  <c r="E34" i="22"/>
  <c r="E29" i="22"/>
  <c r="E23" i="22"/>
  <c r="E28" i="22"/>
  <c r="E15" i="22"/>
  <c r="E2" i="22"/>
  <c r="E11" i="22"/>
  <c r="E6" i="22"/>
  <c r="E33" i="22"/>
  <c r="E24" i="22"/>
  <c r="E27" i="22"/>
  <c r="E22" i="22"/>
  <c r="E18" i="22"/>
  <c r="E10" i="22"/>
  <c r="E14" i="22"/>
  <c r="E9" i="22"/>
  <c r="E5" i="22"/>
  <c r="E36" i="22"/>
  <c r="E32" i="22"/>
  <c r="E21" i="22"/>
  <c r="E26" i="22"/>
  <c r="E20" i="22"/>
  <c r="E17" i="22"/>
  <c r="E4" i="22"/>
  <c r="E13" i="22"/>
  <c r="E8" i="22"/>
  <c r="L16" i="22"/>
  <c r="L15" i="22"/>
  <c r="L9" i="22"/>
  <c r="K9" i="22"/>
  <c r="G9" i="22"/>
  <c r="M9" i="22"/>
  <c r="K16" i="22"/>
  <c r="K15" i="22"/>
  <c r="G16" i="22"/>
  <c r="G15" i="22"/>
  <c r="M16" i="22"/>
  <c r="M15" i="22"/>
  <c r="L12" i="22"/>
  <c r="L19" i="22"/>
  <c r="L23" i="22"/>
  <c r="M19" i="22"/>
  <c r="K12" i="22"/>
  <c r="K19" i="22"/>
  <c r="K23" i="22"/>
  <c r="G12" i="22"/>
  <c r="G19" i="22"/>
  <c r="G23" i="22"/>
  <c r="M12" i="22"/>
  <c r="M23" i="22"/>
  <c r="M32" i="22"/>
  <c r="L13" i="22"/>
  <c r="L32" i="22"/>
  <c r="K13" i="22"/>
  <c r="M13" i="22"/>
  <c r="K32" i="22"/>
  <c r="G13" i="22"/>
  <c r="M22" i="22"/>
  <c r="M8" i="22"/>
  <c r="M18" i="22"/>
  <c r="L22" i="22"/>
  <c r="L8" i="22"/>
  <c r="L18" i="22"/>
  <c r="G22" i="22"/>
  <c r="G8" i="22"/>
  <c r="K22" i="22"/>
  <c r="K8" i="22"/>
  <c r="K18" i="22"/>
  <c r="G18" i="22"/>
  <c r="M11" i="22"/>
  <c r="M30" i="22"/>
  <c r="M31" i="22"/>
  <c r="M25" i="22"/>
  <c r="M28" i="22"/>
  <c r="M33" i="22"/>
  <c r="M35" i="22"/>
  <c r="G25" i="22"/>
  <c r="L11" i="22"/>
  <c r="L30" i="22"/>
  <c r="L31" i="22"/>
  <c r="L25" i="22"/>
  <c r="L28" i="22"/>
  <c r="L33" i="22"/>
  <c r="L35" i="22"/>
  <c r="K33" i="22"/>
  <c r="G11" i="22"/>
  <c r="G31" i="22"/>
  <c r="G28" i="22"/>
  <c r="G35" i="22"/>
  <c r="K11" i="22"/>
  <c r="K30" i="22"/>
  <c r="K31" i="22"/>
  <c r="K25" i="22"/>
  <c r="K28" i="22"/>
  <c r="K35" i="22"/>
  <c r="G30" i="22"/>
  <c r="G33" i="22"/>
  <c r="M6" i="22"/>
  <c r="T3" i="22" s="1"/>
  <c r="K6" i="22"/>
  <c r="M24" i="22"/>
  <c r="L17" i="22"/>
  <c r="K34" i="22"/>
  <c r="G7" i="22"/>
  <c r="M3" i="22"/>
  <c r="M21" i="22"/>
  <c r="M36" i="22"/>
  <c r="L5" i="22"/>
  <c r="G10" i="22"/>
  <c r="L27" i="22"/>
  <c r="L21" i="22"/>
  <c r="K27" i="22"/>
  <c r="K21" i="22"/>
  <c r="G27" i="22"/>
  <c r="G21" i="22"/>
  <c r="M14" i="22"/>
  <c r="K14" i="22"/>
  <c r="L3" i="22"/>
  <c r="L24" i="22"/>
  <c r="K17" i="22"/>
  <c r="G34" i="22"/>
  <c r="M7" i="22"/>
  <c r="K36" i="22"/>
  <c r="G36" i="22"/>
  <c r="M5" i="22"/>
  <c r="L2" i="22"/>
  <c r="M4" i="22"/>
  <c r="M20" i="22"/>
  <c r="L4" i="22"/>
  <c r="L20" i="22"/>
  <c r="K4" i="22"/>
  <c r="K20" i="22"/>
  <c r="G4" i="22"/>
  <c r="L6" i="22"/>
  <c r="G6" i="22"/>
  <c r="L7" i="22"/>
  <c r="K3" i="22"/>
  <c r="K24" i="22"/>
  <c r="G17" i="22"/>
  <c r="M34" i="22"/>
  <c r="K5" i="22"/>
  <c r="G5" i="22"/>
  <c r="M2" i="22"/>
  <c r="G20" i="22"/>
  <c r="M26" i="22"/>
  <c r="L26" i="22"/>
  <c r="K26" i="22"/>
  <c r="M29" i="22"/>
  <c r="L14" i="22"/>
  <c r="G14" i="22"/>
  <c r="L34" i="22"/>
  <c r="K7" i="22"/>
  <c r="G3" i="22"/>
  <c r="G24" i="22"/>
  <c r="M17" i="22"/>
  <c r="K2" i="22"/>
  <c r="G2" i="22"/>
  <c r="L36" i="22"/>
  <c r="G26" i="22"/>
  <c r="L29" i="22"/>
  <c r="M10" i="22"/>
  <c r="K29" i="22"/>
  <c r="L10" i="22"/>
  <c r="G29" i="22"/>
  <c r="K10" i="22"/>
  <c r="M27" i="22"/>
  <c r="B4" i="2"/>
  <c r="B5" i="2" s="1"/>
  <c r="B6" i="2" s="1"/>
  <c r="B7" i="2" s="1"/>
  <c r="B8" i="2" s="1"/>
  <c r="B9" i="2" s="1"/>
  <c r="H37" i="21"/>
  <c r="H4" i="21"/>
  <c r="H16" i="21"/>
  <c r="H18" i="21"/>
  <c r="H29" i="21"/>
  <c r="H20" i="21"/>
  <c r="H42" i="21"/>
  <c r="H44" i="21"/>
  <c r="H19" i="21"/>
  <c r="H11" i="21"/>
  <c r="H38" i="21"/>
  <c r="H21" i="21"/>
  <c r="H35" i="21"/>
  <c r="H32" i="21"/>
  <c r="H8" i="21"/>
  <c r="H2" i="21"/>
  <c r="H9" i="21"/>
  <c r="H26" i="21"/>
  <c r="H17" i="21"/>
  <c r="H41" i="21"/>
  <c r="H31" i="21"/>
  <c r="H39" i="21"/>
  <c r="H24" i="21"/>
  <c r="H5" i="21"/>
  <c r="H23" i="21"/>
  <c r="H13" i="21"/>
  <c r="H6" i="21"/>
  <c r="H28" i="21"/>
  <c r="H15" i="21"/>
  <c r="H3" i="21"/>
  <c r="H25" i="21"/>
  <c r="H45" i="21"/>
  <c r="H7" i="21"/>
  <c r="H10" i="21"/>
  <c r="H14" i="21"/>
  <c r="H22" i="21"/>
  <c r="H43" i="21"/>
  <c r="H47" i="21"/>
  <c r="H34" i="21"/>
  <c r="H46" i="21"/>
  <c r="H33" i="21"/>
  <c r="H27" i="21"/>
  <c r="H30" i="21"/>
  <c r="H40" i="21"/>
  <c r="H36" i="21"/>
  <c r="H12" i="21"/>
  <c r="D159" i="1"/>
  <c r="R234" i="3"/>
  <c r="R236" i="3"/>
  <c r="D144" i="1"/>
  <c r="R97" i="3"/>
  <c r="R131" i="3"/>
  <c r="R235" i="3"/>
  <c r="R237" i="3"/>
  <c r="R500" i="3"/>
  <c r="R498" i="3"/>
  <c r="R496" i="3"/>
  <c r="R494" i="3"/>
  <c r="R492" i="3"/>
  <c r="R490" i="3"/>
  <c r="R488" i="3"/>
  <c r="R486" i="3"/>
  <c r="R484" i="3"/>
  <c r="R482" i="3"/>
  <c r="R480" i="3"/>
  <c r="R478" i="3"/>
  <c r="R476" i="3"/>
  <c r="R474" i="3"/>
  <c r="R472" i="3"/>
  <c r="R470" i="3"/>
  <c r="R468" i="3"/>
  <c r="R466" i="3"/>
  <c r="R464" i="3"/>
  <c r="R462" i="3"/>
  <c r="R460" i="3"/>
  <c r="R458" i="3"/>
  <c r="R456" i="3"/>
  <c r="R454" i="3"/>
  <c r="R452" i="3"/>
  <c r="R450" i="3"/>
  <c r="R448" i="3"/>
  <c r="R446" i="3"/>
  <c r="R444" i="3"/>
  <c r="R442" i="3"/>
  <c r="R440" i="3"/>
  <c r="R438" i="3"/>
  <c r="R436" i="3"/>
  <c r="R434" i="3"/>
  <c r="R432" i="3"/>
  <c r="R430" i="3"/>
  <c r="R428" i="3"/>
  <c r="R426" i="3"/>
  <c r="R424" i="3"/>
  <c r="R422" i="3"/>
  <c r="R420" i="3"/>
  <c r="R418" i="3"/>
  <c r="R416" i="3"/>
  <c r="R414" i="3"/>
  <c r="R412" i="3"/>
  <c r="R410" i="3"/>
  <c r="R408" i="3"/>
  <c r="R406" i="3"/>
  <c r="R404" i="3"/>
  <c r="R402" i="3"/>
  <c r="R400" i="3"/>
  <c r="R398" i="3"/>
  <c r="R396" i="3"/>
  <c r="R394" i="3"/>
  <c r="R392" i="3"/>
  <c r="R390" i="3"/>
  <c r="R388" i="3"/>
  <c r="R386" i="3"/>
  <c r="R384" i="3"/>
  <c r="R382" i="3"/>
  <c r="R380" i="3"/>
  <c r="R378" i="3"/>
  <c r="R376" i="3"/>
  <c r="R374" i="3"/>
  <c r="R372" i="3"/>
  <c r="R370" i="3"/>
  <c r="R368" i="3"/>
  <c r="R366" i="3"/>
  <c r="R364" i="3"/>
  <c r="R362" i="3"/>
  <c r="R360" i="3"/>
  <c r="R358" i="3"/>
  <c r="R356" i="3"/>
  <c r="R354" i="3"/>
  <c r="R352" i="3"/>
  <c r="R350" i="3"/>
  <c r="R348" i="3"/>
  <c r="R346" i="3"/>
  <c r="R344" i="3"/>
  <c r="R342" i="3"/>
  <c r="R340" i="3"/>
  <c r="R338" i="3"/>
  <c r="R336" i="3"/>
  <c r="R334" i="3"/>
  <c r="R332" i="3"/>
  <c r="R330" i="3"/>
  <c r="R328" i="3"/>
  <c r="R326" i="3"/>
  <c r="R324" i="3"/>
  <c r="R322" i="3"/>
  <c r="R320" i="3"/>
  <c r="R318" i="3"/>
  <c r="R316" i="3"/>
  <c r="R314" i="3"/>
  <c r="R312" i="3"/>
  <c r="R310" i="3"/>
  <c r="R308" i="3"/>
  <c r="R306" i="3"/>
  <c r="R304" i="3"/>
  <c r="R302" i="3"/>
  <c r="R300" i="3"/>
  <c r="R298" i="3"/>
  <c r="R296" i="3"/>
  <c r="R294" i="3"/>
  <c r="R292" i="3"/>
  <c r="R290" i="3"/>
  <c r="R288" i="3"/>
  <c r="R286" i="3"/>
  <c r="R284" i="3"/>
  <c r="R282" i="3"/>
  <c r="R280" i="3"/>
  <c r="R278" i="3"/>
  <c r="R276" i="3"/>
  <c r="R274" i="3"/>
  <c r="R272" i="3"/>
  <c r="R270" i="3"/>
  <c r="R268" i="3"/>
  <c r="R266" i="3"/>
  <c r="R264" i="3"/>
  <c r="R262" i="3"/>
  <c r="R260" i="3"/>
  <c r="R258" i="3"/>
  <c r="R256" i="3"/>
  <c r="R254" i="3"/>
  <c r="R252" i="3"/>
  <c r="R250" i="3"/>
  <c r="R248" i="3"/>
  <c r="R246" i="3"/>
  <c r="R244" i="3"/>
  <c r="R242" i="3"/>
  <c r="R240" i="3"/>
  <c r="R238" i="3"/>
  <c r="R232" i="3"/>
  <c r="R230" i="3"/>
  <c r="R228" i="3"/>
  <c r="R226" i="3"/>
  <c r="R224" i="3"/>
  <c r="R222" i="3"/>
  <c r="R220" i="3"/>
  <c r="R218" i="3"/>
  <c r="R216" i="3"/>
  <c r="R214" i="3"/>
  <c r="R212" i="3"/>
  <c r="R210" i="3"/>
  <c r="R208" i="3"/>
  <c r="R206" i="3"/>
  <c r="R204" i="3"/>
  <c r="R202" i="3"/>
  <c r="R200" i="3"/>
  <c r="R198" i="3"/>
  <c r="R196" i="3"/>
  <c r="R194" i="3"/>
  <c r="R192" i="3"/>
  <c r="R190" i="3"/>
  <c r="R188" i="3"/>
  <c r="R186" i="3"/>
  <c r="R184" i="3"/>
  <c r="R182" i="3"/>
  <c r="R180" i="3"/>
  <c r="R178" i="3"/>
  <c r="R176" i="3"/>
  <c r="R174" i="3"/>
  <c r="R172" i="3"/>
  <c r="R170" i="3"/>
  <c r="R168" i="3"/>
  <c r="R166" i="3"/>
  <c r="R164" i="3"/>
  <c r="R162" i="3"/>
  <c r="R160" i="3"/>
  <c r="R158" i="3"/>
  <c r="R156" i="3"/>
  <c r="R154" i="3"/>
  <c r="R152" i="3"/>
  <c r="R150" i="3"/>
  <c r="R148" i="3"/>
  <c r="R146" i="3"/>
  <c r="R144" i="3"/>
  <c r="R142" i="3"/>
  <c r="R140" i="3"/>
  <c r="R138" i="3"/>
  <c r="R136" i="3"/>
  <c r="R134" i="3"/>
  <c r="R132" i="3"/>
  <c r="R129" i="3"/>
  <c r="R127" i="3"/>
  <c r="R125" i="3"/>
  <c r="R123" i="3"/>
  <c r="R121" i="3"/>
  <c r="R119" i="3"/>
  <c r="R117" i="3"/>
  <c r="R115" i="3"/>
  <c r="R113" i="3"/>
  <c r="R111" i="3"/>
  <c r="R109" i="3"/>
  <c r="R107" i="3"/>
  <c r="R105" i="3"/>
  <c r="R103" i="3"/>
  <c r="R101" i="3"/>
  <c r="R99" i="3"/>
  <c r="R96" i="3"/>
  <c r="R94" i="3"/>
  <c r="R92" i="3"/>
  <c r="R90" i="3"/>
  <c r="R88" i="3"/>
  <c r="R86" i="3"/>
  <c r="R84" i="3"/>
  <c r="R82" i="3"/>
  <c r="R80" i="3"/>
  <c r="R78" i="3"/>
  <c r="R76" i="3"/>
  <c r="R74" i="3"/>
  <c r="R72" i="3"/>
  <c r="R70" i="3"/>
  <c r="R68" i="3"/>
  <c r="R66" i="3"/>
  <c r="R64" i="3"/>
  <c r="R62" i="3"/>
  <c r="R60" i="3"/>
  <c r="R58" i="3"/>
  <c r="R56" i="3"/>
  <c r="R54" i="3"/>
  <c r="R52" i="3"/>
  <c r="R50" i="3"/>
  <c r="R48" i="3"/>
  <c r="R46" i="3"/>
  <c r="R44" i="3"/>
  <c r="R42" i="3"/>
  <c r="R40" i="3"/>
  <c r="R38" i="3"/>
  <c r="R36" i="3"/>
  <c r="R34" i="3"/>
  <c r="R32" i="3"/>
  <c r="R30" i="3"/>
  <c r="R28" i="3"/>
  <c r="R26" i="3"/>
  <c r="R24" i="3"/>
  <c r="R22" i="3"/>
  <c r="R20" i="3"/>
  <c r="R18" i="3"/>
  <c r="R16" i="3"/>
  <c r="R14" i="3"/>
  <c r="R12" i="3"/>
  <c r="R10" i="3"/>
  <c r="R499" i="3"/>
  <c r="R497" i="3"/>
  <c r="R495" i="3"/>
  <c r="R493" i="3"/>
  <c r="R491" i="3"/>
  <c r="R489" i="3"/>
  <c r="R487" i="3"/>
  <c r="R485" i="3"/>
  <c r="R483" i="3"/>
  <c r="R481" i="3"/>
  <c r="R479" i="3"/>
  <c r="R477" i="3"/>
  <c r="R475" i="3"/>
  <c r="R473" i="3"/>
  <c r="R471" i="3"/>
  <c r="R469" i="3"/>
  <c r="R467" i="3"/>
  <c r="R465" i="3"/>
  <c r="R463" i="3"/>
  <c r="R461" i="3"/>
  <c r="R459" i="3"/>
  <c r="R457" i="3"/>
  <c r="R455" i="3"/>
  <c r="R453" i="3"/>
  <c r="R451" i="3"/>
  <c r="R449" i="3"/>
  <c r="R447" i="3"/>
  <c r="R445" i="3"/>
  <c r="R443" i="3"/>
  <c r="R441" i="3"/>
  <c r="R439" i="3"/>
  <c r="R437" i="3"/>
  <c r="R435" i="3"/>
  <c r="R433" i="3"/>
  <c r="R431" i="3"/>
  <c r="R429" i="3"/>
  <c r="R427" i="3"/>
  <c r="R425" i="3"/>
  <c r="R423" i="3"/>
  <c r="R421" i="3"/>
  <c r="R419" i="3"/>
  <c r="R417" i="3"/>
  <c r="R415" i="3"/>
  <c r="R413" i="3"/>
  <c r="R411" i="3"/>
  <c r="R409" i="3"/>
  <c r="R407" i="3"/>
  <c r="R405" i="3"/>
  <c r="R403" i="3"/>
  <c r="R401" i="3"/>
  <c r="R399" i="3"/>
  <c r="R397" i="3"/>
  <c r="R395" i="3"/>
  <c r="R393" i="3"/>
  <c r="R391" i="3"/>
  <c r="R389" i="3"/>
  <c r="R387" i="3"/>
  <c r="R385" i="3"/>
  <c r="R383" i="3"/>
  <c r="R381" i="3"/>
  <c r="R379" i="3"/>
  <c r="R377" i="3"/>
  <c r="R375" i="3"/>
  <c r="R373" i="3"/>
  <c r="R371" i="3"/>
  <c r="R369" i="3"/>
  <c r="R367" i="3"/>
  <c r="R365" i="3"/>
  <c r="R363" i="3"/>
  <c r="R361" i="3"/>
  <c r="R359" i="3"/>
  <c r="R357" i="3"/>
  <c r="R355" i="3"/>
  <c r="R353" i="3"/>
  <c r="R351" i="3"/>
  <c r="R349" i="3"/>
  <c r="R347" i="3"/>
  <c r="R345" i="3"/>
  <c r="R343" i="3"/>
  <c r="R341" i="3"/>
  <c r="R339" i="3"/>
  <c r="R337" i="3"/>
  <c r="R335" i="3"/>
  <c r="R333" i="3"/>
  <c r="R331" i="3"/>
  <c r="R329" i="3"/>
  <c r="R327" i="3"/>
  <c r="R325" i="3"/>
  <c r="R323" i="3"/>
  <c r="R321" i="3"/>
  <c r="R319" i="3"/>
  <c r="R317" i="3"/>
  <c r="R315" i="3"/>
  <c r="R313" i="3"/>
  <c r="R311" i="3"/>
  <c r="R309" i="3"/>
  <c r="R307" i="3"/>
  <c r="R305" i="3"/>
  <c r="R303" i="3"/>
  <c r="R301" i="3"/>
  <c r="R299" i="3"/>
  <c r="R297" i="3"/>
  <c r="R295" i="3"/>
  <c r="R293" i="3"/>
  <c r="R291" i="3"/>
  <c r="R289" i="3"/>
  <c r="R287" i="3"/>
  <c r="R285" i="3"/>
  <c r="R283" i="3"/>
  <c r="R281" i="3"/>
  <c r="R279" i="3"/>
  <c r="R277" i="3"/>
  <c r="R275" i="3"/>
  <c r="R273" i="3"/>
  <c r="R271" i="3"/>
  <c r="R269" i="3"/>
  <c r="R267" i="3"/>
  <c r="R265" i="3"/>
  <c r="R263" i="3"/>
  <c r="R261" i="3"/>
  <c r="R259" i="3"/>
  <c r="R257" i="3"/>
  <c r="R255" i="3"/>
  <c r="R253" i="3"/>
  <c r="R251" i="3"/>
  <c r="R249" i="3"/>
  <c r="R247" i="3"/>
  <c r="R245" i="3"/>
  <c r="R243" i="3"/>
  <c r="R241" i="3"/>
  <c r="R239" i="3"/>
  <c r="R233" i="3"/>
  <c r="R231" i="3"/>
  <c r="R229" i="3"/>
  <c r="R227" i="3"/>
  <c r="R225" i="3"/>
  <c r="R223" i="3"/>
  <c r="R221" i="3"/>
  <c r="R219" i="3"/>
  <c r="R217" i="3"/>
  <c r="R215" i="3"/>
  <c r="R213" i="3"/>
  <c r="R211" i="3"/>
  <c r="R209" i="3"/>
  <c r="R207" i="3"/>
  <c r="R205" i="3"/>
  <c r="R203" i="3"/>
  <c r="R201" i="3"/>
  <c r="R199" i="3"/>
  <c r="R197" i="3"/>
  <c r="R195" i="3"/>
  <c r="R193" i="3"/>
  <c r="R191" i="3"/>
  <c r="R189" i="3"/>
  <c r="R187" i="3"/>
  <c r="R185" i="3"/>
  <c r="R183" i="3"/>
  <c r="R181" i="3"/>
  <c r="R179" i="3"/>
  <c r="R177" i="3"/>
  <c r="R175" i="3"/>
  <c r="R173" i="3"/>
  <c r="R171" i="3"/>
  <c r="R169" i="3"/>
  <c r="R167" i="3"/>
  <c r="R165" i="3"/>
  <c r="R163" i="3"/>
  <c r="R161" i="3"/>
  <c r="R159" i="3"/>
  <c r="R157" i="3"/>
  <c r="R155" i="3"/>
  <c r="R153" i="3"/>
  <c r="R151" i="3"/>
  <c r="R149" i="3"/>
  <c r="R147" i="3"/>
  <c r="R145" i="3"/>
  <c r="R143" i="3"/>
  <c r="R141" i="3"/>
  <c r="R139" i="3"/>
  <c r="R137" i="3"/>
  <c r="R135" i="3"/>
  <c r="R133" i="3"/>
  <c r="R130" i="3"/>
  <c r="R128" i="3"/>
  <c r="R126" i="3"/>
  <c r="R124" i="3"/>
  <c r="R122" i="3"/>
  <c r="R120" i="3"/>
  <c r="R118" i="3"/>
  <c r="R116" i="3"/>
  <c r="R114" i="3"/>
  <c r="R112" i="3"/>
  <c r="R110" i="3"/>
  <c r="R108" i="3"/>
  <c r="R106" i="3"/>
  <c r="R104" i="3"/>
  <c r="R102" i="3"/>
  <c r="R100" i="3"/>
  <c r="R98" i="3"/>
  <c r="R95" i="3"/>
  <c r="R93" i="3"/>
  <c r="R91" i="3"/>
  <c r="R89" i="3"/>
  <c r="R87" i="3"/>
  <c r="R85" i="3"/>
  <c r="R83" i="3"/>
  <c r="R81" i="3"/>
  <c r="R79" i="3"/>
  <c r="R77" i="3"/>
  <c r="R75" i="3"/>
  <c r="R73" i="3"/>
  <c r="R71" i="3"/>
  <c r="R69" i="3"/>
  <c r="R67" i="3"/>
  <c r="R65" i="3"/>
  <c r="R63" i="3"/>
  <c r="R61" i="3"/>
  <c r="R59" i="3"/>
  <c r="R57" i="3"/>
  <c r="R55" i="3"/>
  <c r="R53" i="3"/>
  <c r="R51" i="3"/>
  <c r="R49" i="3"/>
  <c r="R47" i="3"/>
  <c r="R45" i="3"/>
  <c r="R43" i="3"/>
  <c r="R41" i="3"/>
  <c r="R39" i="3"/>
  <c r="R37" i="3"/>
  <c r="R35" i="3"/>
  <c r="R33" i="3"/>
  <c r="R31" i="3"/>
  <c r="R29" i="3"/>
  <c r="R27" i="3"/>
  <c r="R25" i="3"/>
  <c r="R23" i="3"/>
  <c r="R21" i="3"/>
  <c r="R19" i="3"/>
  <c r="R17" i="3"/>
  <c r="R15" i="3"/>
  <c r="R13" i="3"/>
  <c r="R11" i="3"/>
  <c r="R9" i="3"/>
  <c r="C37" i="8"/>
  <c r="I4" i="7"/>
  <c r="E8" i="10"/>
  <c r="E3" i="7"/>
  <c r="M3" i="7" s="1"/>
  <c r="I3" i="7"/>
  <c r="C4" i="7"/>
  <c r="G4" i="7"/>
  <c r="K4" i="7"/>
  <c r="C3" i="7"/>
  <c r="G3" i="7"/>
  <c r="K3" i="7"/>
  <c r="E4" i="7"/>
  <c r="M4" i="7" s="1"/>
  <c r="D3" i="7"/>
  <c r="F3" i="7"/>
  <c r="H3" i="7"/>
  <c r="J3" i="7"/>
  <c r="D4" i="7"/>
  <c r="F4" i="7"/>
  <c r="H4" i="7"/>
  <c r="J4" i="7"/>
  <c r="B5" i="7"/>
  <c r="D999" i="1"/>
  <c r="Q999" i="1" s="1"/>
  <c r="D997" i="1"/>
  <c r="Q997" i="1" s="1"/>
  <c r="D995" i="1"/>
  <c r="Q995" i="1" s="1"/>
  <c r="D993" i="1"/>
  <c r="Q993" i="1" s="1"/>
  <c r="D991" i="1"/>
  <c r="Q991" i="1" s="1"/>
  <c r="D989" i="1"/>
  <c r="Q989" i="1" s="1"/>
  <c r="D987" i="1"/>
  <c r="D985" i="1"/>
  <c r="Q985" i="1" s="1"/>
  <c r="D983" i="1"/>
  <c r="Q983" i="1" s="1"/>
  <c r="D981" i="1"/>
  <c r="Q981" i="1" s="1"/>
  <c r="D979" i="1"/>
  <c r="D977" i="1"/>
  <c r="Q977" i="1" s="1"/>
  <c r="D975" i="1"/>
  <c r="D973" i="1"/>
  <c r="Q973" i="1" s="1"/>
  <c r="D971" i="1"/>
  <c r="D969" i="1"/>
  <c r="Q969" i="1" s="1"/>
  <c r="D967" i="1"/>
  <c r="Q967" i="1" s="1"/>
  <c r="D965" i="1"/>
  <c r="Q965" i="1" s="1"/>
  <c r="D963" i="1"/>
  <c r="D961" i="1"/>
  <c r="Q961" i="1" s="1"/>
  <c r="D959" i="1"/>
  <c r="Q959" i="1" s="1"/>
  <c r="D957" i="1"/>
  <c r="Q957" i="1" s="1"/>
  <c r="D955" i="1"/>
  <c r="D953" i="1"/>
  <c r="Q953" i="1" s="1"/>
  <c r="D951" i="1"/>
  <c r="Q951" i="1" s="1"/>
  <c r="D949" i="1"/>
  <c r="Q949" i="1" s="1"/>
  <c r="D947" i="1"/>
  <c r="D945" i="1"/>
  <c r="Q945" i="1" s="1"/>
  <c r="D943" i="1"/>
  <c r="D941" i="1"/>
  <c r="Q941" i="1" s="1"/>
  <c r="D939" i="1"/>
  <c r="D937" i="1"/>
  <c r="Q937" i="1" s="1"/>
  <c r="D935" i="1"/>
  <c r="Q935" i="1" s="1"/>
  <c r="D933" i="1"/>
  <c r="Q933" i="1" s="1"/>
  <c r="D931" i="1"/>
  <c r="D929" i="1"/>
  <c r="Q929" i="1" s="1"/>
  <c r="D927" i="1"/>
  <c r="D925" i="1"/>
  <c r="Q925" i="1" s="1"/>
  <c r="D923" i="1"/>
  <c r="D921" i="1"/>
  <c r="Q921" i="1" s="1"/>
  <c r="D919" i="1"/>
  <c r="Q919" i="1" s="1"/>
  <c r="D917" i="1"/>
  <c r="Q917" i="1" s="1"/>
  <c r="D915" i="1"/>
  <c r="D913" i="1"/>
  <c r="Q913" i="1" s="1"/>
  <c r="D911" i="1"/>
  <c r="D909" i="1"/>
  <c r="Q909" i="1" s="1"/>
  <c r="D907" i="1"/>
  <c r="D905" i="1"/>
  <c r="Q905" i="1" s="1"/>
  <c r="D903" i="1"/>
  <c r="D901" i="1"/>
  <c r="Q901" i="1" s="1"/>
  <c r="D899" i="1"/>
  <c r="D897" i="1"/>
  <c r="Q897" i="1" s="1"/>
  <c r="D895" i="1"/>
  <c r="D893" i="1"/>
  <c r="Q893" i="1" s="1"/>
  <c r="D891" i="1"/>
  <c r="D889" i="1"/>
  <c r="Q889" i="1" s="1"/>
  <c r="D887" i="1"/>
  <c r="Q887" i="1" s="1"/>
  <c r="D885" i="1"/>
  <c r="Q885" i="1" s="1"/>
  <c r="D883" i="1"/>
  <c r="D881" i="1"/>
  <c r="Q881" i="1" s="1"/>
  <c r="D879" i="1"/>
  <c r="D877" i="1"/>
  <c r="Q877" i="1" s="1"/>
  <c r="D875" i="1"/>
  <c r="D873" i="1"/>
  <c r="Q873" i="1" s="1"/>
  <c r="D871" i="1"/>
  <c r="Q871" i="1" s="1"/>
  <c r="D869" i="1"/>
  <c r="Q869" i="1" s="1"/>
  <c r="D867" i="1"/>
  <c r="D865" i="1"/>
  <c r="Q865" i="1" s="1"/>
  <c r="D863" i="1"/>
  <c r="D861" i="1"/>
  <c r="Q861" i="1" s="1"/>
  <c r="D859" i="1"/>
  <c r="D857" i="1"/>
  <c r="Q857" i="1" s="1"/>
  <c r="D855" i="1"/>
  <c r="D853" i="1"/>
  <c r="Q853" i="1" s="1"/>
  <c r="D851" i="1"/>
  <c r="D849" i="1"/>
  <c r="Q849" i="1" s="1"/>
  <c r="D847" i="1"/>
  <c r="D845" i="1"/>
  <c r="Q845" i="1" s="1"/>
  <c r="D843" i="1"/>
  <c r="D841" i="1"/>
  <c r="Q841" i="1" s="1"/>
  <c r="D839" i="1"/>
  <c r="Q839" i="1" s="1"/>
  <c r="D837" i="1"/>
  <c r="Q837" i="1" s="1"/>
  <c r="D835" i="1"/>
  <c r="D833" i="1"/>
  <c r="Q833" i="1" s="1"/>
  <c r="D831" i="1"/>
  <c r="D829" i="1"/>
  <c r="Q829" i="1" s="1"/>
  <c r="D827" i="1"/>
  <c r="D825" i="1"/>
  <c r="Q825" i="1" s="1"/>
  <c r="D823" i="1"/>
  <c r="D821" i="1"/>
  <c r="Q821" i="1" s="1"/>
  <c r="D819" i="1"/>
  <c r="D817" i="1"/>
  <c r="Q817" i="1" s="1"/>
  <c r="D815" i="1"/>
  <c r="D813" i="1"/>
  <c r="Q813" i="1" s="1"/>
  <c r="D811" i="1"/>
  <c r="D809" i="1"/>
  <c r="Q809" i="1" s="1"/>
  <c r="D807" i="1"/>
  <c r="Q807" i="1" s="1"/>
  <c r="D805" i="1"/>
  <c r="Q805" i="1" s="1"/>
  <c r="D803" i="1"/>
  <c r="D801" i="1"/>
  <c r="Q801" i="1" s="1"/>
  <c r="D799" i="1"/>
  <c r="D797" i="1"/>
  <c r="D795" i="1"/>
  <c r="D793" i="1"/>
  <c r="Q793" i="1" s="1"/>
  <c r="D791" i="1"/>
  <c r="D789" i="1"/>
  <c r="Q789" i="1" s="1"/>
  <c r="D787" i="1"/>
  <c r="D785" i="1"/>
  <c r="Q785" i="1" s="1"/>
  <c r="D783" i="1"/>
  <c r="D781" i="1"/>
  <c r="Q781" i="1" s="1"/>
  <c r="D779" i="1"/>
  <c r="D777" i="1"/>
  <c r="Q777" i="1" s="1"/>
  <c r="D775" i="1"/>
  <c r="D773" i="1"/>
  <c r="Q773" i="1" s="1"/>
  <c r="D771" i="1"/>
  <c r="D769" i="1"/>
  <c r="Q769" i="1" s="1"/>
  <c r="D767" i="1"/>
  <c r="D765" i="1"/>
  <c r="Q765" i="1" s="1"/>
  <c r="D763" i="1"/>
  <c r="D761" i="1"/>
  <c r="Q761" i="1" s="1"/>
  <c r="D759" i="1"/>
  <c r="D757" i="1"/>
  <c r="Q757" i="1" s="1"/>
  <c r="D755" i="1"/>
  <c r="D753" i="1"/>
  <c r="Q753" i="1" s="1"/>
  <c r="D751" i="1"/>
  <c r="D749" i="1"/>
  <c r="Q749" i="1" s="1"/>
  <c r="D747" i="1"/>
  <c r="D745" i="1"/>
  <c r="Q745" i="1" s="1"/>
  <c r="D743" i="1"/>
  <c r="Q743" i="1" s="1"/>
  <c r="D741" i="1"/>
  <c r="Q741" i="1" s="1"/>
  <c r="D739" i="1"/>
  <c r="D737" i="1"/>
  <c r="Q737" i="1" s="1"/>
  <c r="D735" i="1"/>
  <c r="D733" i="1"/>
  <c r="Q733" i="1" s="1"/>
  <c r="D731" i="1"/>
  <c r="D729" i="1"/>
  <c r="Q729" i="1" s="1"/>
  <c r="D727" i="1"/>
  <c r="D725" i="1"/>
  <c r="Q725" i="1" s="1"/>
  <c r="D723" i="1"/>
  <c r="D721" i="1"/>
  <c r="Q721" i="1" s="1"/>
  <c r="D719" i="1"/>
  <c r="D717" i="1"/>
  <c r="Q717" i="1" s="1"/>
  <c r="D715" i="1"/>
  <c r="D713" i="1"/>
  <c r="Q713" i="1" s="1"/>
  <c r="D711" i="1"/>
  <c r="D709" i="1"/>
  <c r="Q709" i="1" s="1"/>
  <c r="D707" i="1"/>
  <c r="D705" i="1"/>
  <c r="Q705" i="1" s="1"/>
  <c r="D703" i="1"/>
  <c r="D701" i="1"/>
  <c r="Q701" i="1" s="1"/>
  <c r="D699" i="1"/>
  <c r="D697" i="1"/>
  <c r="Q697" i="1" s="1"/>
  <c r="D695" i="1"/>
  <c r="D693" i="1"/>
  <c r="Q693" i="1" s="1"/>
  <c r="D691" i="1"/>
  <c r="D689" i="1"/>
  <c r="Q689" i="1" s="1"/>
  <c r="D687" i="1"/>
  <c r="D685" i="1"/>
  <c r="Q685" i="1" s="1"/>
  <c r="D683" i="1"/>
  <c r="D681" i="1"/>
  <c r="Q681" i="1" s="1"/>
  <c r="D679" i="1"/>
  <c r="Q679" i="1" s="1"/>
  <c r="D677" i="1"/>
  <c r="Q677" i="1" s="1"/>
  <c r="D675" i="1"/>
  <c r="D673" i="1"/>
  <c r="Q673" i="1" s="1"/>
  <c r="D671" i="1"/>
  <c r="D669" i="1"/>
  <c r="Q669" i="1" s="1"/>
  <c r="D667" i="1"/>
  <c r="D665" i="1"/>
  <c r="Q665" i="1" s="1"/>
  <c r="D663" i="1"/>
  <c r="D661" i="1"/>
  <c r="D659" i="1"/>
  <c r="D657" i="1"/>
  <c r="Q657" i="1" s="1"/>
  <c r="D655" i="1"/>
  <c r="D653" i="1"/>
  <c r="Q653" i="1" s="1"/>
  <c r="D651" i="1"/>
  <c r="D649" i="1"/>
  <c r="Q649" i="1" s="1"/>
  <c r="D647" i="1"/>
  <c r="D645" i="1"/>
  <c r="Q645" i="1" s="1"/>
  <c r="D643" i="1"/>
  <c r="D641" i="1"/>
  <c r="Q641" i="1" s="1"/>
  <c r="D639" i="1"/>
  <c r="Q639" i="1" s="1"/>
  <c r="D637" i="1"/>
  <c r="Q637" i="1" s="1"/>
  <c r="D635" i="1"/>
  <c r="D633" i="1"/>
  <c r="Q633" i="1" s="1"/>
  <c r="D631" i="1"/>
  <c r="D629" i="1"/>
  <c r="Q629" i="1" s="1"/>
  <c r="D627" i="1"/>
  <c r="D625" i="1"/>
  <c r="Q625" i="1" s="1"/>
  <c r="D623" i="1"/>
  <c r="D621" i="1"/>
  <c r="Q621" i="1" s="1"/>
  <c r="D619" i="1"/>
  <c r="D617" i="1"/>
  <c r="Q617" i="1" s="1"/>
  <c r="D615" i="1"/>
  <c r="D613" i="1"/>
  <c r="Q613" i="1" s="1"/>
  <c r="D611" i="1"/>
  <c r="D609" i="1"/>
  <c r="Q609" i="1" s="1"/>
  <c r="D607" i="1"/>
  <c r="D605" i="1"/>
  <c r="Q605" i="1" s="1"/>
  <c r="D603" i="1"/>
  <c r="D601" i="1"/>
  <c r="Q601" i="1" s="1"/>
  <c r="D599" i="1"/>
  <c r="D597" i="1"/>
  <c r="Q597" i="1" s="1"/>
  <c r="D595" i="1"/>
  <c r="D593" i="1"/>
  <c r="Q593" i="1" s="1"/>
  <c r="D591" i="1"/>
  <c r="D589" i="1"/>
  <c r="Q589" i="1" s="1"/>
  <c r="D587" i="1"/>
  <c r="D585" i="1"/>
  <c r="Q585" i="1" s="1"/>
  <c r="D583" i="1"/>
  <c r="D581" i="1"/>
  <c r="Q581" i="1" s="1"/>
  <c r="D579" i="1"/>
  <c r="D577" i="1"/>
  <c r="Q577" i="1" s="1"/>
  <c r="D575" i="1"/>
  <c r="Q575" i="1" s="1"/>
  <c r="D573" i="1"/>
  <c r="D571" i="1"/>
  <c r="Q571" i="1" s="1"/>
  <c r="D569" i="1"/>
  <c r="D567" i="1"/>
  <c r="Q567" i="1" s="1"/>
  <c r="D565" i="1"/>
  <c r="D563" i="1"/>
  <c r="Q563" i="1" s="1"/>
  <c r="D561" i="1"/>
  <c r="D559" i="1"/>
  <c r="Q559" i="1" s="1"/>
  <c r="D557" i="1"/>
  <c r="D555" i="1"/>
  <c r="Q555" i="1" s="1"/>
  <c r="D553" i="1"/>
  <c r="D551" i="1"/>
  <c r="Q551" i="1" s="1"/>
  <c r="D549" i="1"/>
  <c r="D547" i="1"/>
  <c r="D545" i="1"/>
  <c r="D543" i="1"/>
  <c r="D541" i="1"/>
  <c r="D539" i="1"/>
  <c r="D537" i="1"/>
  <c r="D535" i="1"/>
  <c r="D533" i="1"/>
  <c r="D531" i="1"/>
  <c r="D529" i="1"/>
  <c r="Q529" i="1" s="1"/>
  <c r="D527" i="1"/>
  <c r="D525" i="1"/>
  <c r="D523" i="1"/>
  <c r="D521" i="1"/>
  <c r="D519" i="1"/>
  <c r="D517" i="1"/>
  <c r="D515" i="1"/>
  <c r="D513" i="1"/>
  <c r="Q513" i="1" s="1"/>
  <c r="D511" i="1"/>
  <c r="D509" i="1"/>
  <c r="D507" i="1"/>
  <c r="D505" i="1"/>
  <c r="D503" i="1"/>
  <c r="D501" i="1"/>
  <c r="D499" i="1"/>
  <c r="D497" i="1"/>
  <c r="D495" i="1"/>
  <c r="D493" i="1"/>
  <c r="D491" i="1"/>
  <c r="D489" i="1"/>
  <c r="D1000" i="1"/>
  <c r="Q1000" i="1" s="1"/>
  <c r="D998" i="1"/>
  <c r="D996" i="1"/>
  <c r="Q996" i="1" s="1"/>
  <c r="D994" i="1"/>
  <c r="D992" i="1"/>
  <c r="Q992" i="1" s="1"/>
  <c r="D990" i="1"/>
  <c r="Q990" i="1" s="1"/>
  <c r="D988" i="1"/>
  <c r="Q988" i="1" s="1"/>
  <c r="D986" i="1"/>
  <c r="Q986" i="1" s="1"/>
  <c r="D984" i="1"/>
  <c r="Q984" i="1" s="1"/>
  <c r="D982" i="1"/>
  <c r="Q982" i="1" s="1"/>
  <c r="D980" i="1"/>
  <c r="Q980" i="1" s="1"/>
  <c r="D978" i="1"/>
  <c r="Q978" i="1" s="1"/>
  <c r="D976" i="1"/>
  <c r="Q976" i="1" s="1"/>
  <c r="D974" i="1"/>
  <c r="Q974" i="1" s="1"/>
  <c r="D972" i="1"/>
  <c r="Q972" i="1" s="1"/>
  <c r="D970" i="1"/>
  <c r="Q970" i="1" s="1"/>
  <c r="D968" i="1"/>
  <c r="Q968" i="1" s="1"/>
  <c r="D966" i="1"/>
  <c r="Q966" i="1" s="1"/>
  <c r="D964" i="1"/>
  <c r="Q964" i="1" s="1"/>
  <c r="D962" i="1"/>
  <c r="Q962" i="1" s="1"/>
  <c r="D960" i="1"/>
  <c r="Q960" i="1" s="1"/>
  <c r="D958" i="1"/>
  <c r="Q958" i="1" s="1"/>
  <c r="D956" i="1"/>
  <c r="Q956" i="1" s="1"/>
  <c r="D954" i="1"/>
  <c r="Q954" i="1" s="1"/>
  <c r="D952" i="1"/>
  <c r="Q952" i="1" s="1"/>
  <c r="D950" i="1"/>
  <c r="Q950" i="1" s="1"/>
  <c r="D948" i="1"/>
  <c r="Q948" i="1" s="1"/>
  <c r="D946" i="1"/>
  <c r="Q946" i="1" s="1"/>
  <c r="D944" i="1"/>
  <c r="Q944" i="1" s="1"/>
  <c r="D942" i="1"/>
  <c r="Q942" i="1" s="1"/>
  <c r="D940" i="1"/>
  <c r="Q940" i="1" s="1"/>
  <c r="D938" i="1"/>
  <c r="Q938" i="1" s="1"/>
  <c r="D936" i="1"/>
  <c r="Q936" i="1" s="1"/>
  <c r="D934" i="1"/>
  <c r="Q934" i="1" s="1"/>
  <c r="D932" i="1"/>
  <c r="Q932" i="1" s="1"/>
  <c r="D930" i="1"/>
  <c r="Q930" i="1" s="1"/>
  <c r="D928" i="1"/>
  <c r="Q928" i="1" s="1"/>
  <c r="D926" i="1"/>
  <c r="Q926" i="1" s="1"/>
  <c r="D924" i="1"/>
  <c r="Q924" i="1" s="1"/>
  <c r="D922" i="1"/>
  <c r="Q922" i="1" s="1"/>
  <c r="D920" i="1"/>
  <c r="Q920" i="1" s="1"/>
  <c r="D918" i="1"/>
  <c r="Q918" i="1" s="1"/>
  <c r="D916" i="1"/>
  <c r="Q916" i="1" s="1"/>
  <c r="D914" i="1"/>
  <c r="Q914" i="1" s="1"/>
  <c r="D912" i="1"/>
  <c r="Q912" i="1" s="1"/>
  <c r="D910" i="1"/>
  <c r="Q910" i="1" s="1"/>
  <c r="D908" i="1"/>
  <c r="Q908" i="1" s="1"/>
  <c r="D906" i="1"/>
  <c r="Q906" i="1" s="1"/>
  <c r="D904" i="1"/>
  <c r="Q904" i="1" s="1"/>
  <c r="D902" i="1"/>
  <c r="Q902" i="1" s="1"/>
  <c r="D900" i="1"/>
  <c r="Q900" i="1" s="1"/>
  <c r="D898" i="1"/>
  <c r="Q898" i="1" s="1"/>
  <c r="D896" i="1"/>
  <c r="Q896" i="1" s="1"/>
  <c r="D894" i="1"/>
  <c r="Q894" i="1" s="1"/>
  <c r="D892" i="1"/>
  <c r="Q892" i="1" s="1"/>
  <c r="D890" i="1"/>
  <c r="Q890" i="1" s="1"/>
  <c r="D888" i="1"/>
  <c r="Q888" i="1" s="1"/>
  <c r="D886" i="1"/>
  <c r="Q886" i="1" s="1"/>
  <c r="D884" i="1"/>
  <c r="Q884" i="1" s="1"/>
  <c r="D882" i="1"/>
  <c r="Q882" i="1" s="1"/>
  <c r="D880" i="1"/>
  <c r="Q880" i="1" s="1"/>
  <c r="D878" i="1"/>
  <c r="Q878" i="1" s="1"/>
  <c r="D876" i="1"/>
  <c r="Q876" i="1" s="1"/>
  <c r="D874" i="1"/>
  <c r="Q874" i="1" s="1"/>
  <c r="D872" i="1"/>
  <c r="Q872" i="1" s="1"/>
  <c r="D870" i="1"/>
  <c r="Q870" i="1" s="1"/>
  <c r="D868" i="1"/>
  <c r="Q868" i="1" s="1"/>
  <c r="D866" i="1"/>
  <c r="Q866" i="1" s="1"/>
  <c r="D864" i="1"/>
  <c r="Q864" i="1" s="1"/>
  <c r="D862" i="1"/>
  <c r="Q862" i="1" s="1"/>
  <c r="D860" i="1"/>
  <c r="Q860" i="1" s="1"/>
  <c r="D858" i="1"/>
  <c r="Q858" i="1" s="1"/>
  <c r="D856" i="1"/>
  <c r="Q856" i="1" s="1"/>
  <c r="D854" i="1"/>
  <c r="D852" i="1"/>
  <c r="Q852" i="1" s="1"/>
  <c r="D850" i="1"/>
  <c r="Q850" i="1" s="1"/>
  <c r="D848" i="1"/>
  <c r="Q848" i="1" s="1"/>
  <c r="D846" i="1"/>
  <c r="D844" i="1"/>
  <c r="Q844" i="1" s="1"/>
  <c r="D842" i="1"/>
  <c r="Q842" i="1" s="1"/>
  <c r="D840" i="1"/>
  <c r="Q840" i="1" s="1"/>
  <c r="D838" i="1"/>
  <c r="Q838" i="1" s="1"/>
  <c r="D836" i="1"/>
  <c r="Q836" i="1" s="1"/>
  <c r="D834" i="1"/>
  <c r="Q834" i="1" s="1"/>
  <c r="D832" i="1"/>
  <c r="Q832" i="1" s="1"/>
  <c r="D830" i="1"/>
  <c r="Q830" i="1" s="1"/>
  <c r="D828" i="1"/>
  <c r="Q828" i="1" s="1"/>
  <c r="D826" i="1"/>
  <c r="Q826" i="1" s="1"/>
  <c r="D824" i="1"/>
  <c r="Q824" i="1" s="1"/>
  <c r="D822" i="1"/>
  <c r="Q822" i="1" s="1"/>
  <c r="D820" i="1"/>
  <c r="Q820" i="1" s="1"/>
  <c r="D818" i="1"/>
  <c r="Q818" i="1" s="1"/>
  <c r="D816" i="1"/>
  <c r="Q816" i="1" s="1"/>
  <c r="D814" i="1"/>
  <c r="Q814" i="1" s="1"/>
  <c r="D812" i="1"/>
  <c r="Q812" i="1" s="1"/>
  <c r="D810" i="1"/>
  <c r="Q810" i="1" s="1"/>
  <c r="D808" i="1"/>
  <c r="Q808" i="1" s="1"/>
  <c r="D806" i="1"/>
  <c r="Q806" i="1" s="1"/>
  <c r="D804" i="1"/>
  <c r="Q804" i="1" s="1"/>
  <c r="D802" i="1"/>
  <c r="Q802" i="1" s="1"/>
  <c r="D800" i="1"/>
  <c r="Q800" i="1" s="1"/>
  <c r="D798" i="1"/>
  <c r="Q798" i="1" s="1"/>
  <c r="D796" i="1"/>
  <c r="Q796" i="1" s="1"/>
  <c r="D794" i="1"/>
  <c r="Q794" i="1" s="1"/>
  <c r="D792" i="1"/>
  <c r="Q792" i="1" s="1"/>
  <c r="D790" i="1"/>
  <c r="Q790" i="1" s="1"/>
  <c r="D788" i="1"/>
  <c r="Q788" i="1" s="1"/>
  <c r="D786" i="1"/>
  <c r="Q786" i="1" s="1"/>
  <c r="D784" i="1"/>
  <c r="D782" i="1"/>
  <c r="Q782" i="1" s="1"/>
  <c r="D780" i="1"/>
  <c r="Q780" i="1" s="1"/>
  <c r="D778" i="1"/>
  <c r="Q778" i="1" s="1"/>
  <c r="D776" i="1"/>
  <c r="Q776" i="1" s="1"/>
  <c r="D774" i="1"/>
  <c r="D772" i="1"/>
  <c r="Q772" i="1" s="1"/>
  <c r="D770" i="1"/>
  <c r="Q770" i="1" s="1"/>
  <c r="D768" i="1"/>
  <c r="Q768" i="1" s="1"/>
  <c r="D766" i="1"/>
  <c r="Q766" i="1" s="1"/>
  <c r="D764" i="1"/>
  <c r="Q764" i="1" s="1"/>
  <c r="D762" i="1"/>
  <c r="Q762" i="1" s="1"/>
  <c r="D760" i="1"/>
  <c r="Q760" i="1" s="1"/>
  <c r="D758" i="1"/>
  <c r="Q758" i="1" s="1"/>
  <c r="D756" i="1"/>
  <c r="Q756" i="1" s="1"/>
  <c r="D754" i="1"/>
  <c r="Q754" i="1" s="1"/>
  <c r="D752" i="1"/>
  <c r="Q752" i="1" s="1"/>
  <c r="D750" i="1"/>
  <c r="Q750" i="1" s="1"/>
  <c r="D748" i="1"/>
  <c r="Q748" i="1" s="1"/>
  <c r="D746" i="1"/>
  <c r="Q746" i="1" s="1"/>
  <c r="D744" i="1"/>
  <c r="Q744" i="1" s="1"/>
  <c r="D742" i="1"/>
  <c r="Q742" i="1" s="1"/>
  <c r="D740" i="1"/>
  <c r="Q740" i="1" s="1"/>
  <c r="D738" i="1"/>
  <c r="Q738" i="1" s="1"/>
  <c r="D736" i="1"/>
  <c r="Q736" i="1" s="1"/>
  <c r="D734" i="1"/>
  <c r="Q734" i="1" s="1"/>
  <c r="D732" i="1"/>
  <c r="Q732" i="1" s="1"/>
  <c r="D730" i="1"/>
  <c r="Q730" i="1" s="1"/>
  <c r="D728" i="1"/>
  <c r="Q728" i="1" s="1"/>
  <c r="D726" i="1"/>
  <c r="Q726" i="1" s="1"/>
  <c r="D724" i="1"/>
  <c r="Q724" i="1" s="1"/>
  <c r="D722" i="1"/>
  <c r="Q722" i="1" s="1"/>
  <c r="D720" i="1"/>
  <c r="Q720" i="1" s="1"/>
  <c r="D718" i="1"/>
  <c r="Q718" i="1" s="1"/>
  <c r="D716" i="1"/>
  <c r="Q716" i="1" s="1"/>
  <c r="D714" i="1"/>
  <c r="Q714" i="1" s="1"/>
  <c r="D712" i="1"/>
  <c r="Q712" i="1" s="1"/>
  <c r="D710" i="1"/>
  <c r="Q710" i="1" s="1"/>
  <c r="D708" i="1"/>
  <c r="Q708" i="1" s="1"/>
  <c r="D706" i="1"/>
  <c r="Q706" i="1" s="1"/>
  <c r="D704" i="1"/>
  <c r="Q704" i="1" s="1"/>
  <c r="D702" i="1"/>
  <c r="Q702" i="1" s="1"/>
  <c r="D700" i="1"/>
  <c r="Q700" i="1" s="1"/>
  <c r="D698" i="1"/>
  <c r="Q698" i="1" s="1"/>
  <c r="D696" i="1"/>
  <c r="Q696" i="1" s="1"/>
  <c r="D694" i="1"/>
  <c r="Q694" i="1" s="1"/>
  <c r="D692" i="1"/>
  <c r="Q692" i="1" s="1"/>
  <c r="D690" i="1"/>
  <c r="Q690" i="1" s="1"/>
  <c r="D688" i="1"/>
  <c r="Q688" i="1" s="1"/>
  <c r="D686" i="1"/>
  <c r="Q686" i="1" s="1"/>
  <c r="D684" i="1"/>
  <c r="Q684" i="1" s="1"/>
  <c r="D682" i="1"/>
  <c r="Q682" i="1" s="1"/>
  <c r="D680" i="1"/>
  <c r="Q680" i="1" s="1"/>
  <c r="D678" i="1"/>
  <c r="Q678" i="1" s="1"/>
  <c r="D676" i="1"/>
  <c r="Q676" i="1" s="1"/>
  <c r="D674" i="1"/>
  <c r="Q674" i="1" s="1"/>
  <c r="D672" i="1"/>
  <c r="Q672" i="1" s="1"/>
  <c r="D670" i="1"/>
  <c r="Q670" i="1" s="1"/>
  <c r="D668" i="1"/>
  <c r="Q668" i="1" s="1"/>
  <c r="D666" i="1"/>
  <c r="Q666" i="1" s="1"/>
  <c r="D664" i="1"/>
  <c r="Q664" i="1" s="1"/>
  <c r="D662" i="1"/>
  <c r="Q662" i="1" s="1"/>
  <c r="D660" i="1"/>
  <c r="Q660" i="1" s="1"/>
  <c r="D658" i="1"/>
  <c r="Q658" i="1" s="1"/>
  <c r="D656" i="1"/>
  <c r="Q656" i="1" s="1"/>
  <c r="D654" i="1"/>
  <c r="Q654" i="1" s="1"/>
  <c r="D652" i="1"/>
  <c r="Q652" i="1" s="1"/>
  <c r="D650" i="1"/>
  <c r="Q650" i="1" s="1"/>
  <c r="D648" i="1"/>
  <c r="Q648" i="1" s="1"/>
  <c r="D646" i="1"/>
  <c r="Q646" i="1" s="1"/>
  <c r="D644" i="1"/>
  <c r="Q644" i="1" s="1"/>
  <c r="D642" i="1"/>
  <c r="Q642" i="1" s="1"/>
  <c r="D640" i="1"/>
  <c r="Q640" i="1" s="1"/>
  <c r="D638" i="1"/>
  <c r="Q638" i="1" s="1"/>
  <c r="D636" i="1"/>
  <c r="Q636" i="1" s="1"/>
  <c r="D634" i="1"/>
  <c r="Q634" i="1" s="1"/>
  <c r="D632" i="1"/>
  <c r="Q632" i="1" s="1"/>
  <c r="D630" i="1"/>
  <c r="Q630" i="1" s="1"/>
  <c r="D628" i="1"/>
  <c r="Q628" i="1" s="1"/>
  <c r="D626" i="1"/>
  <c r="Q626" i="1" s="1"/>
  <c r="D624" i="1"/>
  <c r="Q624" i="1" s="1"/>
  <c r="D622" i="1"/>
  <c r="Q622" i="1" s="1"/>
  <c r="D620" i="1"/>
  <c r="Q620" i="1" s="1"/>
  <c r="D618" i="1"/>
  <c r="Q618" i="1" s="1"/>
  <c r="D616" i="1"/>
  <c r="Q616" i="1" s="1"/>
  <c r="D614" i="1"/>
  <c r="Q614" i="1" s="1"/>
  <c r="D612" i="1"/>
  <c r="Q612" i="1" s="1"/>
  <c r="D610" i="1"/>
  <c r="Q610" i="1" s="1"/>
  <c r="D608" i="1"/>
  <c r="Q608" i="1" s="1"/>
  <c r="D606" i="1"/>
  <c r="Q606" i="1" s="1"/>
  <c r="D604" i="1"/>
  <c r="Q604" i="1" s="1"/>
  <c r="D602" i="1"/>
  <c r="Q602" i="1" s="1"/>
  <c r="D600" i="1"/>
  <c r="Q600" i="1" s="1"/>
  <c r="D598" i="1"/>
  <c r="Q598" i="1" s="1"/>
  <c r="D596" i="1"/>
  <c r="Q596" i="1" s="1"/>
  <c r="D594" i="1"/>
  <c r="Q594" i="1" s="1"/>
  <c r="D592" i="1"/>
  <c r="Q592" i="1" s="1"/>
  <c r="D590" i="1"/>
  <c r="Q590" i="1" s="1"/>
  <c r="D588" i="1"/>
  <c r="Q588" i="1" s="1"/>
  <c r="D586" i="1"/>
  <c r="D584" i="1"/>
  <c r="Q584" i="1" s="1"/>
  <c r="D582" i="1"/>
  <c r="Q582" i="1" s="1"/>
  <c r="D580" i="1"/>
  <c r="Q580" i="1" s="1"/>
  <c r="D578" i="1"/>
  <c r="Q578" i="1" s="1"/>
  <c r="D576" i="1"/>
  <c r="Q576" i="1" s="1"/>
  <c r="D574" i="1"/>
  <c r="D572" i="1"/>
  <c r="D570" i="1"/>
  <c r="Q570" i="1" s="1"/>
  <c r="D568" i="1"/>
  <c r="D566" i="1"/>
  <c r="D564" i="1"/>
  <c r="D562" i="1"/>
  <c r="D560" i="1"/>
  <c r="D558" i="1"/>
  <c r="D556" i="1"/>
  <c r="D554" i="1"/>
  <c r="Q554" i="1" s="1"/>
  <c r="D552" i="1"/>
  <c r="D550" i="1"/>
  <c r="D548" i="1"/>
  <c r="D546" i="1"/>
  <c r="D544" i="1"/>
  <c r="D542" i="1"/>
  <c r="D540" i="1"/>
  <c r="D538" i="1"/>
  <c r="Q538" i="1" s="1"/>
  <c r="D536" i="1"/>
  <c r="D534" i="1"/>
  <c r="D532" i="1"/>
  <c r="D530" i="1"/>
  <c r="D528" i="1"/>
  <c r="D526" i="1"/>
  <c r="D524" i="1"/>
  <c r="D522" i="1"/>
  <c r="Q522" i="1" s="1"/>
  <c r="D520" i="1"/>
  <c r="D518" i="1"/>
  <c r="D516" i="1"/>
  <c r="D514" i="1"/>
  <c r="D512" i="1"/>
  <c r="D510" i="1"/>
  <c r="D508" i="1"/>
  <c r="D506" i="1"/>
  <c r="Q506" i="1" s="1"/>
  <c r="D504" i="1"/>
  <c r="D502" i="1"/>
  <c r="D498" i="1"/>
  <c r="D494" i="1"/>
  <c r="D490" i="1"/>
  <c r="D487" i="1"/>
  <c r="D485" i="1"/>
  <c r="D483" i="1"/>
  <c r="Q483" i="1" s="1"/>
  <c r="D481" i="1"/>
  <c r="D479" i="1"/>
  <c r="D477" i="1"/>
  <c r="Q477" i="1" s="1"/>
  <c r="D475" i="1"/>
  <c r="Q475" i="1" s="1"/>
  <c r="D473" i="1"/>
  <c r="Q473" i="1" s="1"/>
  <c r="D471" i="1"/>
  <c r="Q471" i="1" s="1"/>
  <c r="D469" i="1"/>
  <c r="Q469" i="1" s="1"/>
  <c r="D467" i="1"/>
  <c r="D465" i="1"/>
  <c r="D463" i="1"/>
  <c r="D461" i="1"/>
  <c r="D459" i="1"/>
  <c r="D457" i="1"/>
  <c r="D455" i="1"/>
  <c r="D453" i="1"/>
  <c r="D451" i="1"/>
  <c r="D449" i="1"/>
  <c r="Q449" i="1" s="1"/>
  <c r="D447" i="1"/>
  <c r="D445" i="1"/>
  <c r="D443" i="1"/>
  <c r="D441" i="1"/>
  <c r="Q441" i="1" s="1"/>
  <c r="D439" i="1"/>
  <c r="Q439" i="1" s="1"/>
  <c r="D437" i="1"/>
  <c r="Q437" i="1" s="1"/>
  <c r="D435" i="1"/>
  <c r="Q435" i="1" s="1"/>
  <c r="D433" i="1"/>
  <c r="Q433" i="1" s="1"/>
  <c r="D431" i="1"/>
  <c r="Q431" i="1" s="1"/>
  <c r="D429" i="1"/>
  <c r="Q429" i="1" s="1"/>
  <c r="D427" i="1"/>
  <c r="Q427" i="1" s="1"/>
  <c r="D425" i="1"/>
  <c r="D423" i="1"/>
  <c r="Q423" i="1" s="1"/>
  <c r="D421" i="1"/>
  <c r="Q421" i="1" s="1"/>
  <c r="D419" i="1"/>
  <c r="Q419" i="1" s="1"/>
  <c r="D417" i="1"/>
  <c r="Q417" i="1" s="1"/>
  <c r="D415" i="1"/>
  <c r="Q415" i="1" s="1"/>
  <c r="D413" i="1"/>
  <c r="Q413" i="1" s="1"/>
  <c r="D411" i="1"/>
  <c r="Q411" i="1" s="1"/>
  <c r="D409" i="1"/>
  <c r="Q409" i="1" s="1"/>
  <c r="D407" i="1"/>
  <c r="Q407" i="1" s="1"/>
  <c r="D405" i="1"/>
  <c r="Q405" i="1" s="1"/>
  <c r="D403" i="1"/>
  <c r="Q403" i="1" s="1"/>
  <c r="D401" i="1"/>
  <c r="Q401" i="1" s="1"/>
  <c r="D399" i="1"/>
  <c r="D397" i="1"/>
  <c r="D395" i="1"/>
  <c r="Q395" i="1" s="1"/>
  <c r="D393" i="1"/>
  <c r="Q393" i="1" s="1"/>
  <c r="D391" i="1"/>
  <c r="Q391" i="1" s="1"/>
  <c r="D389" i="1"/>
  <c r="D387" i="1"/>
  <c r="D385" i="1"/>
  <c r="D383" i="1"/>
  <c r="D381" i="1"/>
  <c r="D379" i="1"/>
  <c r="D377" i="1"/>
  <c r="D375" i="1"/>
  <c r="D373" i="1"/>
  <c r="D371" i="1"/>
  <c r="D369" i="1"/>
  <c r="Q369" i="1" s="1"/>
  <c r="D367" i="1"/>
  <c r="Q367" i="1" s="1"/>
  <c r="D365" i="1"/>
  <c r="Q365" i="1" s="1"/>
  <c r="D363" i="1"/>
  <c r="Q363" i="1" s="1"/>
  <c r="D361" i="1"/>
  <c r="Q361" i="1" s="1"/>
  <c r="D359" i="1"/>
  <c r="Q359" i="1" s="1"/>
  <c r="D357" i="1"/>
  <c r="D355" i="1"/>
  <c r="Q355" i="1" s="1"/>
  <c r="D353" i="1"/>
  <c r="Q353" i="1" s="1"/>
  <c r="D351" i="1"/>
  <c r="Q351" i="1" s="1"/>
  <c r="D349" i="1"/>
  <c r="Q349" i="1" s="1"/>
  <c r="D347" i="1"/>
  <c r="Q347" i="1" s="1"/>
  <c r="D345" i="1"/>
  <c r="Q345" i="1" s="1"/>
  <c r="D343" i="1"/>
  <c r="Q343" i="1" s="1"/>
  <c r="D341" i="1"/>
  <c r="Q341" i="1" s="1"/>
  <c r="D339" i="1"/>
  <c r="Q339" i="1" s="1"/>
  <c r="D337" i="1"/>
  <c r="Q337" i="1" s="1"/>
  <c r="D335" i="1"/>
  <c r="Q335" i="1" s="1"/>
  <c r="D333" i="1"/>
  <c r="Q333" i="1" s="1"/>
  <c r="D331" i="1"/>
  <c r="Q331" i="1" s="1"/>
  <c r="D329" i="1"/>
  <c r="Q329" i="1" s="1"/>
  <c r="D327" i="1"/>
  <c r="Q327" i="1" s="1"/>
  <c r="D325" i="1"/>
  <c r="Q325" i="1" s="1"/>
  <c r="D323" i="1"/>
  <c r="D321" i="1"/>
  <c r="Q321" i="1" s="1"/>
  <c r="D319" i="1"/>
  <c r="D317" i="1"/>
  <c r="D315" i="1"/>
  <c r="D313" i="1"/>
  <c r="D311" i="1"/>
  <c r="D309" i="1"/>
  <c r="D307" i="1"/>
  <c r="D305" i="1"/>
  <c r="D303" i="1"/>
  <c r="D301" i="1"/>
  <c r="D299" i="1"/>
  <c r="D297" i="1"/>
  <c r="D295" i="1"/>
  <c r="D293" i="1"/>
  <c r="Q293" i="1" s="1"/>
  <c r="D291" i="1"/>
  <c r="D289" i="1"/>
  <c r="Q289" i="1" s="1"/>
  <c r="D287" i="1"/>
  <c r="D285" i="1"/>
  <c r="D283" i="1"/>
  <c r="D281" i="1"/>
  <c r="D279" i="1"/>
  <c r="D277" i="1"/>
  <c r="D275" i="1"/>
  <c r="D273" i="1"/>
  <c r="D271" i="1"/>
  <c r="D269" i="1"/>
  <c r="D267" i="1"/>
  <c r="D265" i="1"/>
  <c r="D263" i="1"/>
  <c r="D261" i="1"/>
  <c r="D259" i="1"/>
  <c r="D257" i="1"/>
  <c r="D255" i="1"/>
  <c r="D253" i="1"/>
  <c r="D251" i="1"/>
  <c r="D249" i="1"/>
  <c r="D247" i="1"/>
  <c r="Q247" i="1" s="1"/>
  <c r="D245" i="1"/>
  <c r="Q245" i="1" s="1"/>
  <c r="D243" i="1"/>
  <c r="D241" i="1"/>
  <c r="D239" i="1"/>
  <c r="D237" i="1"/>
  <c r="D235" i="1"/>
  <c r="D233" i="1"/>
  <c r="D231" i="1"/>
  <c r="D229" i="1"/>
  <c r="D227" i="1"/>
  <c r="Q227" i="1" s="1"/>
  <c r="D225" i="1"/>
  <c r="D223" i="1"/>
  <c r="Q223" i="1" s="1"/>
  <c r="D221" i="1"/>
  <c r="D219" i="1"/>
  <c r="D217" i="1"/>
  <c r="D215" i="1"/>
  <c r="D213" i="1"/>
  <c r="Q213" i="1" s="1"/>
  <c r="D211" i="1"/>
  <c r="D209" i="1"/>
  <c r="D207" i="1"/>
  <c r="D205" i="1"/>
  <c r="D203" i="1"/>
  <c r="Q203" i="1" s="1"/>
  <c r="D201" i="1"/>
  <c r="D199" i="1"/>
  <c r="D197" i="1"/>
  <c r="D195" i="1"/>
  <c r="D193" i="1"/>
  <c r="D191" i="1"/>
  <c r="D189" i="1"/>
  <c r="D187" i="1"/>
  <c r="D185" i="1"/>
  <c r="D183" i="1"/>
  <c r="D181" i="1"/>
  <c r="D179" i="1"/>
  <c r="D177" i="1"/>
  <c r="D175" i="1"/>
  <c r="D173" i="1"/>
  <c r="D171" i="1"/>
  <c r="D169" i="1"/>
  <c r="D167" i="1"/>
  <c r="D165" i="1"/>
  <c r="Q165" i="1" s="1"/>
  <c r="D163" i="1"/>
  <c r="Q163" i="1" s="1"/>
  <c r="D161" i="1"/>
  <c r="D157" i="1"/>
  <c r="D155" i="1"/>
  <c r="D153" i="1"/>
  <c r="Q153" i="1" s="1"/>
  <c r="D151" i="1"/>
  <c r="D149" i="1"/>
  <c r="D147" i="1"/>
  <c r="D145" i="1"/>
  <c r="D143" i="1"/>
  <c r="D141" i="1"/>
  <c r="D139" i="1"/>
  <c r="D137" i="1"/>
  <c r="D135" i="1"/>
  <c r="D133" i="1"/>
  <c r="D131" i="1"/>
  <c r="D129" i="1"/>
  <c r="D127" i="1"/>
  <c r="D125" i="1"/>
  <c r="D123" i="1"/>
  <c r="D121" i="1"/>
  <c r="D119" i="1"/>
  <c r="D117" i="1"/>
  <c r="D115" i="1"/>
  <c r="D113" i="1"/>
  <c r="D111" i="1"/>
  <c r="D109" i="1"/>
  <c r="D107" i="1"/>
  <c r="D105" i="1"/>
  <c r="D103" i="1"/>
  <c r="D101" i="1"/>
  <c r="D99" i="1"/>
  <c r="D97" i="1"/>
  <c r="D95" i="1"/>
  <c r="D93" i="1"/>
  <c r="D91" i="1"/>
  <c r="D89" i="1"/>
  <c r="D87" i="1"/>
  <c r="D85" i="1"/>
  <c r="Q85" i="1" s="1"/>
  <c r="D83" i="1"/>
  <c r="D81" i="1"/>
  <c r="D79" i="1"/>
  <c r="D77" i="1"/>
  <c r="D75" i="1"/>
  <c r="D73" i="1"/>
  <c r="D71" i="1"/>
  <c r="D69" i="1"/>
  <c r="D67" i="1"/>
  <c r="D65" i="1"/>
  <c r="D63" i="1"/>
  <c r="D61" i="1"/>
  <c r="D59" i="1"/>
  <c r="D57" i="1"/>
  <c r="D55" i="1"/>
  <c r="Q55" i="1" s="1"/>
  <c r="D53" i="1"/>
  <c r="Q53" i="1" s="1"/>
  <c r="D51" i="1"/>
  <c r="D49" i="1"/>
  <c r="D47" i="1"/>
  <c r="D45" i="1"/>
  <c r="D43" i="1"/>
  <c r="D41" i="1"/>
  <c r="D39" i="1"/>
  <c r="Q39" i="1" s="1"/>
  <c r="D37" i="1"/>
  <c r="D35" i="1"/>
  <c r="D33" i="1"/>
  <c r="D31" i="1"/>
  <c r="D29" i="1"/>
  <c r="D27" i="1"/>
  <c r="D25" i="1"/>
  <c r="D23" i="1"/>
  <c r="D21" i="1"/>
  <c r="D19" i="1"/>
  <c r="D17" i="1"/>
  <c r="D15" i="1"/>
  <c r="D13" i="1"/>
  <c r="D11" i="1"/>
  <c r="D9" i="1"/>
  <c r="D7" i="1"/>
  <c r="D5" i="1"/>
  <c r="D3" i="1"/>
  <c r="B21" i="4"/>
  <c r="D500" i="1"/>
  <c r="D496" i="1"/>
  <c r="D492" i="1"/>
  <c r="D488" i="1"/>
  <c r="D486" i="1"/>
  <c r="D484" i="1"/>
  <c r="D482" i="1"/>
  <c r="D480" i="1"/>
  <c r="D478" i="1"/>
  <c r="Q478" i="1" s="1"/>
  <c r="D476" i="1"/>
  <c r="Q476" i="1" s="1"/>
  <c r="D474" i="1"/>
  <c r="Q474" i="1" s="1"/>
  <c r="D472" i="1"/>
  <c r="Q472" i="1" s="1"/>
  <c r="D470" i="1"/>
  <c r="Q470" i="1" s="1"/>
  <c r="D468" i="1"/>
  <c r="Q468" i="1" s="1"/>
  <c r="D466" i="1"/>
  <c r="D464" i="1"/>
  <c r="D462" i="1"/>
  <c r="D460" i="1"/>
  <c r="D458" i="1"/>
  <c r="D456" i="1"/>
  <c r="D454" i="1"/>
  <c r="D452" i="1"/>
  <c r="D450" i="1"/>
  <c r="D448" i="1"/>
  <c r="D446" i="1"/>
  <c r="D444" i="1"/>
  <c r="D442" i="1"/>
  <c r="Q442" i="1" s="1"/>
  <c r="D440" i="1"/>
  <c r="Q440" i="1" s="1"/>
  <c r="D438" i="1"/>
  <c r="Q438" i="1" s="1"/>
  <c r="D436" i="1"/>
  <c r="Q436" i="1" s="1"/>
  <c r="D434" i="1"/>
  <c r="Q434" i="1" s="1"/>
  <c r="D432" i="1"/>
  <c r="Q432" i="1" s="1"/>
  <c r="D430" i="1"/>
  <c r="Q430" i="1" s="1"/>
  <c r="D428" i="1"/>
  <c r="Q428" i="1" s="1"/>
  <c r="D426" i="1"/>
  <c r="Q426" i="1" s="1"/>
  <c r="D424" i="1"/>
  <c r="Q424" i="1" s="1"/>
  <c r="D422" i="1"/>
  <c r="Q422" i="1" s="1"/>
  <c r="D420" i="1"/>
  <c r="Q420" i="1" s="1"/>
  <c r="D418" i="1"/>
  <c r="Q418" i="1" s="1"/>
  <c r="D416" i="1"/>
  <c r="Q416" i="1" s="1"/>
  <c r="D414" i="1"/>
  <c r="Q414" i="1" s="1"/>
  <c r="D412" i="1"/>
  <c r="Q412" i="1" s="1"/>
  <c r="D410" i="1"/>
  <c r="Q410" i="1" s="1"/>
  <c r="D408" i="1"/>
  <c r="Q408" i="1" s="1"/>
  <c r="D406" i="1"/>
  <c r="Q406" i="1" s="1"/>
  <c r="D404" i="1"/>
  <c r="Q404" i="1" s="1"/>
  <c r="D402" i="1"/>
  <c r="Q402" i="1" s="1"/>
  <c r="D400" i="1"/>
  <c r="Q400" i="1" s="1"/>
  <c r="D398" i="1"/>
  <c r="D396" i="1"/>
  <c r="D394" i="1"/>
  <c r="Q394" i="1" s="1"/>
  <c r="D392" i="1"/>
  <c r="Q392" i="1" s="1"/>
  <c r="D390" i="1"/>
  <c r="Q390" i="1" s="1"/>
  <c r="D388" i="1"/>
  <c r="D386" i="1"/>
  <c r="D384" i="1"/>
  <c r="D382" i="1"/>
  <c r="D380" i="1"/>
  <c r="D378" i="1"/>
  <c r="D376" i="1"/>
  <c r="D374" i="1"/>
  <c r="D372" i="1"/>
  <c r="D370" i="1"/>
  <c r="D368" i="1"/>
  <c r="Q368" i="1" s="1"/>
  <c r="D366" i="1"/>
  <c r="Q366" i="1" s="1"/>
  <c r="D364" i="1"/>
  <c r="Q364" i="1" s="1"/>
  <c r="D362" i="1"/>
  <c r="Q362" i="1" s="1"/>
  <c r="D360" i="1"/>
  <c r="Q360" i="1" s="1"/>
  <c r="D358" i="1"/>
  <c r="Q358" i="1" s="1"/>
  <c r="D356" i="1"/>
  <c r="Q356" i="1" s="1"/>
  <c r="D354" i="1"/>
  <c r="Q354" i="1" s="1"/>
  <c r="D352" i="1"/>
  <c r="Q352" i="1" s="1"/>
  <c r="D350" i="1"/>
  <c r="Q350" i="1" s="1"/>
  <c r="D348" i="1"/>
  <c r="Q348" i="1" s="1"/>
  <c r="D346" i="1"/>
  <c r="Q346" i="1" s="1"/>
  <c r="D344" i="1"/>
  <c r="Q344" i="1" s="1"/>
  <c r="D342" i="1"/>
  <c r="Q342" i="1" s="1"/>
  <c r="D340" i="1"/>
  <c r="Q340" i="1" s="1"/>
  <c r="D338" i="1"/>
  <c r="Q338" i="1" s="1"/>
  <c r="D336" i="1"/>
  <c r="Q336" i="1" s="1"/>
  <c r="D334" i="1"/>
  <c r="Q334" i="1" s="1"/>
  <c r="D332" i="1"/>
  <c r="Q332" i="1" s="1"/>
  <c r="D330" i="1"/>
  <c r="Q330" i="1" s="1"/>
  <c r="D328" i="1"/>
  <c r="Q328" i="1" s="1"/>
  <c r="D326" i="1"/>
  <c r="Q326" i="1" s="1"/>
  <c r="D324" i="1"/>
  <c r="Q324" i="1" s="1"/>
  <c r="D322" i="1"/>
  <c r="D320" i="1"/>
  <c r="D318" i="1"/>
  <c r="D316" i="1"/>
  <c r="D314" i="1"/>
  <c r="D312" i="1"/>
  <c r="D310" i="1"/>
  <c r="D308" i="1"/>
  <c r="D306" i="1"/>
  <c r="D304" i="1"/>
  <c r="D302" i="1"/>
  <c r="D300" i="1"/>
  <c r="D298" i="1"/>
  <c r="D296" i="1"/>
  <c r="D294" i="1"/>
  <c r="D292" i="1"/>
  <c r="D290" i="1"/>
  <c r="Q290" i="1" s="1"/>
  <c r="D288" i="1"/>
  <c r="Q288" i="1" s="1"/>
  <c r="D286" i="1"/>
  <c r="D284" i="1"/>
  <c r="Q284" i="1" s="1"/>
  <c r="D282" i="1"/>
  <c r="D280" i="1"/>
  <c r="D278" i="1"/>
  <c r="D276" i="1"/>
  <c r="D274" i="1"/>
  <c r="D272" i="1"/>
  <c r="D270" i="1"/>
  <c r="D268" i="1"/>
  <c r="D266" i="1"/>
  <c r="D264" i="1"/>
  <c r="D262" i="1"/>
  <c r="D260" i="1"/>
  <c r="D258" i="1"/>
  <c r="D256" i="1"/>
  <c r="D254" i="1"/>
  <c r="D252" i="1"/>
  <c r="D250" i="1"/>
  <c r="D248" i="1"/>
  <c r="D246" i="1"/>
  <c r="D244" i="1"/>
  <c r="D242" i="1"/>
  <c r="D240" i="1"/>
  <c r="D238" i="1"/>
  <c r="D236" i="1"/>
  <c r="D234" i="1"/>
  <c r="D232" i="1"/>
  <c r="D230" i="1"/>
  <c r="D228" i="1"/>
  <c r="D226" i="1"/>
  <c r="Q226" i="1" s="1"/>
  <c r="D224" i="1"/>
  <c r="D222" i="1"/>
  <c r="D220" i="1"/>
  <c r="D218" i="1"/>
  <c r="D216" i="1"/>
  <c r="D214" i="1"/>
  <c r="Q214" i="1" s="1"/>
  <c r="D212" i="1"/>
  <c r="Q212" i="1" s="1"/>
  <c r="D210" i="1"/>
  <c r="Q210" i="1" s="1"/>
  <c r="D208" i="1"/>
  <c r="Q208" i="1" s="1"/>
  <c r="D206" i="1"/>
  <c r="Q206" i="1" s="1"/>
  <c r="D204" i="1"/>
  <c r="D202" i="1"/>
  <c r="D200" i="1"/>
  <c r="D198" i="1"/>
  <c r="D196" i="1"/>
  <c r="D194" i="1"/>
  <c r="D192" i="1"/>
  <c r="D190" i="1"/>
  <c r="D188" i="1"/>
  <c r="D186" i="1"/>
  <c r="D184" i="1"/>
  <c r="D182" i="1"/>
  <c r="D180" i="1"/>
  <c r="D178" i="1"/>
  <c r="D176" i="1"/>
  <c r="D174" i="1"/>
  <c r="D172" i="1"/>
  <c r="D170" i="1"/>
  <c r="D168" i="1"/>
  <c r="D166" i="1"/>
  <c r="Q166" i="1" s="1"/>
  <c r="D164" i="1"/>
  <c r="D162" i="1"/>
  <c r="Q162" i="1" s="1"/>
  <c r="D160" i="1"/>
  <c r="D158" i="1"/>
  <c r="D156" i="1"/>
  <c r="D154" i="1"/>
  <c r="D152" i="1"/>
  <c r="D150" i="1"/>
  <c r="D148" i="1"/>
  <c r="D146" i="1"/>
  <c r="D142" i="1"/>
  <c r="D140" i="1"/>
  <c r="D138" i="1"/>
  <c r="D136" i="1"/>
  <c r="D134" i="1"/>
  <c r="D132" i="1"/>
  <c r="D130" i="1"/>
  <c r="D128" i="1"/>
  <c r="D126" i="1"/>
  <c r="D124" i="1"/>
  <c r="D122" i="1"/>
  <c r="D120" i="1"/>
  <c r="D118" i="1"/>
  <c r="D116" i="1"/>
  <c r="D114" i="1"/>
  <c r="D112" i="1"/>
  <c r="D110" i="1"/>
  <c r="D108" i="1"/>
  <c r="D106" i="1"/>
  <c r="D104" i="1"/>
  <c r="D102" i="1"/>
  <c r="D100" i="1"/>
  <c r="D98" i="1"/>
  <c r="D96" i="1"/>
  <c r="D94" i="1"/>
  <c r="D92" i="1"/>
  <c r="D90" i="1"/>
  <c r="D88" i="1"/>
  <c r="D86" i="1"/>
  <c r="D84" i="1"/>
  <c r="Q84" i="1" s="1"/>
  <c r="D82" i="1"/>
  <c r="D80" i="1"/>
  <c r="D78" i="1"/>
  <c r="D76" i="1"/>
  <c r="D74" i="1"/>
  <c r="D72" i="1"/>
  <c r="D70" i="1"/>
  <c r="D68" i="1"/>
  <c r="D66" i="1"/>
  <c r="D64" i="1"/>
  <c r="D62" i="1"/>
  <c r="D60" i="1"/>
  <c r="D58" i="1"/>
  <c r="D56" i="1"/>
  <c r="D54" i="1"/>
  <c r="Q54" i="1" s="1"/>
  <c r="D52" i="1"/>
  <c r="Q52" i="1" s="1"/>
  <c r="D50" i="1"/>
  <c r="Q50" i="1" s="1"/>
  <c r="D48" i="1"/>
  <c r="D46" i="1"/>
  <c r="D44" i="1"/>
  <c r="D42" i="1"/>
  <c r="D40" i="1"/>
  <c r="Q40" i="1" s="1"/>
  <c r="D38" i="1"/>
  <c r="D36" i="1"/>
  <c r="D34" i="1"/>
  <c r="D32" i="1"/>
  <c r="D30" i="1"/>
  <c r="D28" i="1"/>
  <c r="D26" i="1"/>
  <c r="D24" i="1"/>
  <c r="D22" i="1"/>
  <c r="D20" i="1"/>
  <c r="D18" i="1"/>
  <c r="D16" i="1"/>
  <c r="D14" i="1"/>
  <c r="D12" i="1"/>
  <c r="D10" i="1"/>
  <c r="D8" i="1"/>
  <c r="D6" i="1"/>
  <c r="D4" i="1"/>
  <c r="B20" i="4"/>
  <c r="B3" i="4"/>
  <c r="B5" i="4"/>
  <c r="B7" i="4"/>
  <c r="B10" i="4"/>
  <c r="B17" i="4"/>
  <c r="B18" i="4"/>
  <c r="B22" i="4"/>
  <c r="B24" i="4"/>
  <c r="B25" i="4"/>
  <c r="B150" i="4"/>
  <c r="B4" i="4"/>
  <c r="B6" i="4"/>
  <c r="B8" i="4"/>
  <c r="B9" i="4"/>
  <c r="B11" i="4"/>
  <c r="B12" i="4"/>
  <c r="B13" i="4"/>
  <c r="B14" i="4"/>
  <c r="B15" i="4"/>
  <c r="B16" i="4"/>
  <c r="B19" i="4"/>
  <c r="B23" i="4"/>
  <c r="B26" i="4"/>
  <c r="B27" i="4"/>
  <c r="B28" i="4"/>
  <c r="B2" i="4"/>
  <c r="B29" i="4"/>
  <c r="B31" i="4"/>
  <c r="B33" i="4"/>
  <c r="B35" i="4"/>
  <c r="B37" i="4"/>
  <c r="B39" i="4"/>
  <c r="B41" i="4"/>
  <c r="B43" i="4"/>
  <c r="B45" i="4"/>
  <c r="B47" i="4"/>
  <c r="B49" i="4"/>
  <c r="B51" i="4"/>
  <c r="B53" i="4"/>
  <c r="B55" i="4"/>
  <c r="B57" i="4"/>
  <c r="B59" i="4"/>
  <c r="B61" i="4"/>
  <c r="B63" i="4"/>
  <c r="B65" i="4"/>
  <c r="B67" i="4"/>
  <c r="B69" i="4"/>
  <c r="B71" i="4"/>
  <c r="B73" i="4"/>
  <c r="B75" i="4"/>
  <c r="B77" i="4"/>
  <c r="B79" i="4"/>
  <c r="B81" i="4"/>
  <c r="B83" i="4"/>
  <c r="B85" i="4"/>
  <c r="B87" i="4"/>
  <c r="B89" i="4"/>
  <c r="B91" i="4"/>
  <c r="B93" i="4"/>
  <c r="B95" i="4"/>
  <c r="B97" i="4"/>
  <c r="B99" i="4"/>
  <c r="B101" i="4"/>
  <c r="B103" i="4"/>
  <c r="B105" i="4"/>
  <c r="B107" i="4"/>
  <c r="B109" i="4"/>
  <c r="B111" i="4"/>
  <c r="B113" i="4"/>
  <c r="B115" i="4"/>
  <c r="B117" i="4"/>
  <c r="B119" i="4"/>
  <c r="B121" i="4"/>
  <c r="B123" i="4"/>
  <c r="B125" i="4"/>
  <c r="B127" i="4"/>
  <c r="B129" i="4"/>
  <c r="B131" i="4"/>
  <c r="B133" i="4"/>
  <c r="B135" i="4"/>
  <c r="B137" i="4"/>
  <c r="B139" i="4"/>
  <c r="B141" i="4"/>
  <c r="B143" i="4"/>
  <c r="B145" i="4"/>
  <c r="B147" i="4"/>
  <c r="B149" i="4"/>
  <c r="B30" i="4"/>
  <c r="B32" i="4"/>
  <c r="B34" i="4"/>
  <c r="B36" i="4"/>
  <c r="B38" i="4"/>
  <c r="B40" i="4"/>
  <c r="B42" i="4"/>
  <c r="B44" i="4"/>
  <c r="B46" i="4"/>
  <c r="B48" i="4"/>
  <c r="B50" i="4"/>
  <c r="B52" i="4"/>
  <c r="B54" i="4"/>
  <c r="B56" i="4"/>
  <c r="B58" i="4"/>
  <c r="B60" i="4"/>
  <c r="B62" i="4"/>
  <c r="B64" i="4"/>
  <c r="B66" i="4"/>
  <c r="B68" i="4"/>
  <c r="B70" i="4"/>
  <c r="B72" i="4"/>
  <c r="B74" i="4"/>
  <c r="B76" i="4"/>
  <c r="B78" i="4"/>
  <c r="B80" i="4"/>
  <c r="B82" i="4"/>
  <c r="B84" i="4"/>
  <c r="B86" i="4"/>
  <c r="B88" i="4"/>
  <c r="B90" i="4"/>
  <c r="B92" i="4"/>
  <c r="B94" i="4"/>
  <c r="B96" i="4"/>
  <c r="B98" i="4"/>
  <c r="B100" i="4"/>
  <c r="B102" i="4"/>
  <c r="B104" i="4"/>
  <c r="B106" i="4"/>
  <c r="B108" i="4"/>
  <c r="B110" i="4"/>
  <c r="B112" i="4"/>
  <c r="B114" i="4"/>
  <c r="B116" i="4"/>
  <c r="B118" i="4"/>
  <c r="B120" i="4"/>
  <c r="B122" i="4"/>
  <c r="B124" i="4"/>
  <c r="B126" i="4"/>
  <c r="B128" i="4"/>
  <c r="B130" i="4"/>
  <c r="B132" i="4"/>
  <c r="B134" i="4"/>
  <c r="B136" i="4"/>
  <c r="B138" i="4"/>
  <c r="B140" i="4"/>
  <c r="B142" i="4"/>
  <c r="B144" i="4"/>
  <c r="B146" i="4"/>
  <c r="B148" i="4"/>
  <c r="T4" i="22" l="1"/>
  <c r="T5" i="22" s="1"/>
  <c r="T6" i="22" s="1"/>
  <c r="T7" i="22" s="1"/>
  <c r="T8" i="22" s="1"/>
  <c r="T9" i="22" s="1"/>
  <c r="T10" i="22" s="1"/>
  <c r="T11" i="22" s="1"/>
  <c r="T12" i="22" s="1"/>
  <c r="T13" i="22" s="1"/>
  <c r="T14" i="22" s="1"/>
  <c r="T15" i="22" s="1"/>
  <c r="T16" i="22" s="1"/>
  <c r="T17" i="22" s="1"/>
  <c r="T18" i="22" s="1"/>
  <c r="T19" i="22" s="1"/>
  <c r="T20" i="22" s="1"/>
  <c r="T21" i="22" s="1"/>
  <c r="T22" i="22" s="1"/>
  <c r="T23" i="22" s="1"/>
  <c r="T24" i="22" s="1"/>
  <c r="T25" i="22" s="1"/>
  <c r="T26" i="22" s="1"/>
  <c r="T27" i="22" s="1"/>
  <c r="T28" i="22" s="1"/>
  <c r="T29" i="22" s="1"/>
  <c r="T30" i="22" s="1"/>
  <c r="T31" i="22" s="1"/>
  <c r="T32" i="22" s="1"/>
  <c r="T33" i="22" s="1"/>
  <c r="T34" i="22" s="1"/>
  <c r="T35" i="22" s="1"/>
  <c r="T36" i="22" s="1"/>
  <c r="O501" i="3"/>
  <c r="O543" i="3"/>
  <c r="O542" i="3"/>
  <c r="O541" i="3"/>
  <c r="O540" i="3"/>
  <c r="O539" i="3"/>
  <c r="O538" i="3"/>
  <c r="O537" i="3"/>
  <c r="O536" i="3"/>
  <c r="O535" i="3"/>
  <c r="O534" i="3"/>
  <c r="O533" i="3"/>
  <c r="O532" i="3"/>
  <c r="O531" i="3"/>
  <c r="O530" i="3"/>
  <c r="O529" i="3"/>
  <c r="O528" i="3"/>
  <c r="O527" i="3"/>
  <c r="O526" i="3"/>
  <c r="O525" i="3"/>
  <c r="O524" i="3"/>
  <c r="O523" i="3"/>
  <c r="O522" i="3"/>
  <c r="O521" i="3"/>
  <c r="O520" i="3"/>
  <c r="O519" i="3"/>
  <c r="O518" i="3"/>
  <c r="O517" i="3"/>
  <c r="O516" i="3"/>
  <c r="O515" i="3"/>
  <c r="O514" i="3"/>
  <c r="O513" i="3"/>
  <c r="O512" i="3"/>
  <c r="O511" i="3"/>
  <c r="O510" i="3"/>
  <c r="O509" i="3"/>
  <c r="O508" i="3"/>
  <c r="O507" i="3"/>
  <c r="O506" i="3"/>
  <c r="O505" i="3"/>
  <c r="O504" i="3"/>
  <c r="O503" i="3"/>
  <c r="O502" i="3"/>
  <c r="Q784" i="1"/>
  <c r="S501" i="3"/>
  <c r="S500" i="3"/>
  <c r="S499" i="3"/>
  <c r="S498" i="3"/>
  <c r="S497" i="3"/>
  <c r="S496" i="3"/>
  <c r="S495" i="3"/>
  <c r="S494" i="3"/>
  <c r="S493" i="3"/>
  <c r="S492" i="3"/>
  <c r="S491" i="3"/>
  <c r="S490" i="3"/>
  <c r="S489" i="3"/>
  <c r="S488" i="3"/>
  <c r="S486" i="3"/>
  <c r="S487" i="3"/>
  <c r="S485" i="3"/>
  <c r="S484" i="3"/>
  <c r="S483" i="3"/>
  <c r="S482" i="3"/>
  <c r="S481" i="3"/>
  <c r="S480" i="3"/>
  <c r="S479" i="3"/>
  <c r="S478" i="3"/>
  <c r="S477" i="3"/>
  <c r="S476" i="3"/>
  <c r="S475" i="3"/>
  <c r="S474" i="3"/>
  <c r="S473" i="3"/>
  <c r="S472" i="3"/>
  <c r="S471" i="3"/>
  <c r="S470" i="3"/>
  <c r="S469" i="3"/>
  <c r="S468" i="3"/>
  <c r="S467" i="3"/>
  <c r="S466" i="3"/>
  <c r="S465" i="3"/>
  <c r="S464" i="3"/>
  <c r="S463" i="3"/>
  <c r="Q425" i="1"/>
  <c r="S462" i="3"/>
  <c r="S461" i="3"/>
  <c r="S460" i="3"/>
  <c r="S459" i="3"/>
  <c r="S458" i="3"/>
  <c r="S457" i="3"/>
  <c r="S456" i="3"/>
  <c r="S455" i="3"/>
  <c r="S454" i="3"/>
  <c r="S453" i="3"/>
  <c r="S452" i="3"/>
  <c r="S451" i="3"/>
  <c r="S450" i="3"/>
  <c r="S449" i="3"/>
  <c r="S448" i="3"/>
  <c r="S447" i="3"/>
  <c r="S446" i="3"/>
  <c r="S444" i="3"/>
  <c r="S445" i="3"/>
  <c r="S443" i="3"/>
  <c r="S442" i="3"/>
  <c r="S441" i="3"/>
  <c r="S440" i="3"/>
  <c r="S439" i="3"/>
  <c r="S438" i="3"/>
  <c r="S437" i="3"/>
  <c r="S436" i="3"/>
  <c r="S435" i="3"/>
  <c r="S434" i="3"/>
  <c r="S433" i="3"/>
  <c r="S432" i="3"/>
  <c r="S430" i="3"/>
  <c r="S431" i="3"/>
  <c r="S429" i="3"/>
  <c r="S428" i="3"/>
  <c r="S427" i="3"/>
  <c r="S426" i="3"/>
  <c r="S425" i="3"/>
  <c r="S424" i="3"/>
  <c r="AL47" i="1"/>
  <c r="AL66" i="1"/>
  <c r="AL122" i="1"/>
  <c r="AL141" i="1"/>
  <c r="AL65" i="1"/>
  <c r="AL80" i="1"/>
  <c r="AL139" i="1"/>
  <c r="S423" i="3"/>
  <c r="S420" i="3"/>
  <c r="S416" i="3"/>
  <c r="S412" i="3"/>
  <c r="S408" i="3"/>
  <c r="S404" i="3"/>
  <c r="S400" i="3"/>
  <c r="S396" i="3"/>
  <c r="S392" i="3"/>
  <c r="S388" i="3"/>
  <c r="S384" i="3"/>
  <c r="S380" i="3"/>
  <c r="S376" i="3"/>
  <c r="S372" i="3"/>
  <c r="S368" i="3"/>
  <c r="S364" i="3"/>
  <c r="S360" i="3"/>
  <c r="S356" i="3"/>
  <c r="S352" i="3"/>
  <c r="S348" i="3"/>
  <c r="S344" i="3"/>
  <c r="S340" i="3"/>
  <c r="S336" i="3"/>
  <c r="S332" i="3"/>
  <c r="S328" i="3"/>
  <c r="S324" i="3"/>
  <c r="S320" i="3"/>
  <c r="S316" i="3"/>
  <c r="S312" i="3"/>
  <c r="S308" i="3"/>
  <c r="S304" i="3"/>
  <c r="S296" i="3"/>
  <c r="S292" i="3"/>
  <c r="S288" i="3"/>
  <c r="S284" i="3"/>
  <c r="S280" i="3"/>
  <c r="S268" i="3"/>
  <c r="S260" i="3"/>
  <c r="S256" i="3"/>
  <c r="S252" i="3"/>
  <c r="S248" i="3"/>
  <c r="S240" i="3"/>
  <c r="S236" i="3"/>
  <c r="S232" i="3"/>
  <c r="S224" i="3"/>
  <c r="S220" i="3"/>
  <c r="S216" i="3"/>
  <c r="S212" i="3"/>
  <c r="S204" i="3"/>
  <c r="S200" i="3"/>
  <c r="S192" i="3"/>
  <c r="S184" i="3"/>
  <c r="S180" i="3"/>
  <c r="S176" i="3"/>
  <c r="S172" i="3"/>
  <c r="S168" i="3"/>
  <c r="S160" i="3"/>
  <c r="S156" i="3"/>
  <c r="S152" i="3"/>
  <c r="S136" i="3"/>
  <c r="S124" i="3"/>
  <c r="S120" i="3"/>
  <c r="S116" i="3"/>
  <c r="S112" i="3"/>
  <c r="S108" i="3"/>
  <c r="S104" i="3"/>
  <c r="S100" i="3"/>
  <c r="S92" i="3"/>
  <c r="S84" i="3"/>
  <c r="S80" i="3"/>
  <c r="S76" i="3"/>
  <c r="S68" i="3"/>
  <c r="S64" i="3"/>
  <c r="S60" i="3"/>
  <c r="S56" i="3"/>
  <c r="S52" i="3"/>
  <c r="S48" i="3"/>
  <c r="S44" i="3"/>
  <c r="S40" i="3"/>
  <c r="S36" i="3"/>
  <c r="S422" i="3"/>
  <c r="S417" i="3"/>
  <c r="S411" i="3"/>
  <c r="S406" i="3"/>
  <c r="S401" i="3"/>
  <c r="S395" i="3"/>
  <c r="S390" i="3"/>
  <c r="S385" i="3"/>
  <c r="S379" i="3"/>
  <c r="S374" i="3"/>
  <c r="S369" i="3"/>
  <c r="S363" i="3"/>
  <c r="S358" i="3"/>
  <c r="S353" i="3"/>
  <c r="S347" i="3"/>
  <c r="S342" i="3"/>
  <c r="S337" i="3"/>
  <c r="S331" i="3"/>
  <c r="S326" i="3"/>
  <c r="S321" i="3"/>
  <c r="S315" i="3"/>
  <c r="S310" i="3"/>
  <c r="S305" i="3"/>
  <c r="S295" i="3"/>
  <c r="S290" i="3"/>
  <c r="S285" i="3"/>
  <c r="S279" i="3"/>
  <c r="S275" i="3"/>
  <c r="S271" i="3"/>
  <c r="S266" i="3"/>
  <c r="S262" i="3"/>
  <c r="S246" i="3"/>
  <c r="S242" i="3"/>
  <c r="S237" i="3"/>
  <c r="S231" i="3"/>
  <c r="S227" i="3"/>
  <c r="S222" i="3"/>
  <c r="S217" i="3"/>
  <c r="S207" i="3"/>
  <c r="S202" i="3"/>
  <c r="S197" i="3"/>
  <c r="S193" i="3"/>
  <c r="S183" i="3"/>
  <c r="S178" i="3"/>
  <c r="S173" i="3"/>
  <c r="S163" i="3"/>
  <c r="S135" i="3"/>
  <c r="S131" i="3"/>
  <c r="S122" i="3"/>
  <c r="S117" i="3"/>
  <c r="S111" i="3"/>
  <c r="S106" i="3"/>
  <c r="S101" i="3"/>
  <c r="S91" i="3"/>
  <c r="S87" i="3"/>
  <c r="S82" i="3"/>
  <c r="S77" i="3"/>
  <c r="S67" i="3"/>
  <c r="S62" i="3"/>
  <c r="S51" i="3"/>
  <c r="S46" i="3"/>
  <c r="S41" i="3"/>
  <c r="S35" i="3"/>
  <c r="S31" i="3"/>
  <c r="S27" i="3"/>
  <c r="S23" i="3"/>
  <c r="S19" i="3"/>
  <c r="S15" i="3"/>
  <c r="S11" i="3"/>
  <c r="S421" i="3"/>
  <c r="S415" i="3"/>
  <c r="S410" i="3"/>
  <c r="S405" i="3"/>
  <c r="S399" i="3"/>
  <c r="S394" i="3"/>
  <c r="S389" i="3"/>
  <c r="S383" i="3"/>
  <c r="S378" i="3"/>
  <c r="S373" i="3"/>
  <c r="S367" i="3"/>
  <c r="S362" i="3"/>
  <c r="S357" i="3"/>
  <c r="S351" i="3"/>
  <c r="S346" i="3"/>
  <c r="S341" i="3"/>
  <c r="S335" i="3"/>
  <c r="S330" i="3"/>
  <c r="S325" i="3"/>
  <c r="S319" i="3"/>
  <c r="S314" i="3"/>
  <c r="S309" i="3"/>
  <c r="S303" i="3"/>
  <c r="S294" i="3"/>
  <c r="S289" i="3"/>
  <c r="S283" i="3"/>
  <c r="S278" i="3"/>
  <c r="S274" i="3"/>
  <c r="S255" i="3"/>
  <c r="S250" i="3"/>
  <c r="S235" i="3"/>
  <c r="S230" i="3"/>
  <c r="S226" i="3"/>
  <c r="S215" i="3"/>
  <c r="S210" i="3"/>
  <c r="S206" i="3"/>
  <c r="S201" i="3"/>
  <c r="S187" i="3"/>
  <c r="S182" i="3"/>
  <c r="S171" i="3"/>
  <c r="S166" i="3"/>
  <c r="S162" i="3"/>
  <c r="S157" i="3"/>
  <c r="S151" i="3"/>
  <c r="S147" i="3"/>
  <c r="S134" i="3"/>
  <c r="S115" i="3"/>
  <c r="S110" i="3"/>
  <c r="S99" i="3"/>
  <c r="S95" i="3"/>
  <c r="S90" i="3"/>
  <c r="S86" i="3"/>
  <c r="S81" i="3"/>
  <c r="S75" i="3"/>
  <c r="S71" i="3"/>
  <c r="S61" i="3"/>
  <c r="S55" i="3"/>
  <c r="S50" i="3"/>
  <c r="S30" i="3"/>
  <c r="S26" i="3"/>
  <c r="S22" i="3"/>
  <c r="S14" i="3"/>
  <c r="S10" i="3"/>
  <c r="S419" i="3"/>
  <c r="S414" i="3"/>
  <c r="S409" i="3"/>
  <c r="S403" i="3"/>
  <c r="S398" i="3"/>
  <c r="S393" i="3"/>
  <c r="S387" i="3"/>
  <c r="S382" i="3"/>
  <c r="S377" i="3"/>
  <c r="S371" i="3"/>
  <c r="S366" i="3"/>
  <c r="S361" i="3"/>
  <c r="S355" i="3"/>
  <c r="S350" i="3"/>
  <c r="S345" i="3"/>
  <c r="S339" i="3"/>
  <c r="S334" i="3"/>
  <c r="S329" i="3"/>
  <c r="S323" i="3"/>
  <c r="S318" i="3"/>
  <c r="S313" i="3"/>
  <c r="S307" i="3"/>
  <c r="S302" i="3"/>
  <c r="S277" i="3"/>
  <c r="S273" i="3"/>
  <c r="S259" i="3"/>
  <c r="S249" i="3"/>
  <c r="S229" i="3"/>
  <c r="S214" i="3"/>
  <c r="S413" i="3"/>
  <c r="S391" i="3"/>
  <c r="S370" i="3"/>
  <c r="S349" i="3"/>
  <c r="S327" i="3"/>
  <c r="S306" i="3"/>
  <c r="S267" i="3"/>
  <c r="S253" i="3"/>
  <c r="S238" i="3"/>
  <c r="S186" i="3"/>
  <c r="S169" i="3"/>
  <c r="S161" i="3"/>
  <c r="S113" i="3"/>
  <c r="S103" i="3"/>
  <c r="S78" i="3"/>
  <c r="S70" i="3"/>
  <c r="S63" i="3"/>
  <c r="S54" i="3"/>
  <c r="S38" i="3"/>
  <c r="S17" i="3"/>
  <c r="S407" i="3"/>
  <c r="S386" i="3"/>
  <c r="S365" i="3"/>
  <c r="S343" i="3"/>
  <c r="S322" i="3"/>
  <c r="S301" i="3"/>
  <c r="S297" i="3"/>
  <c r="S286" i="3"/>
  <c r="S258" i="3"/>
  <c r="S223" i="3"/>
  <c r="S213" i="3"/>
  <c r="S205" i="3"/>
  <c r="S190" i="3"/>
  <c r="S185" i="3"/>
  <c r="S175" i="3"/>
  <c r="S159" i="3"/>
  <c r="S146" i="3"/>
  <c r="S138" i="3"/>
  <c r="S119" i="3"/>
  <c r="S109" i="3"/>
  <c r="S85" i="3"/>
  <c r="S69" i="3"/>
  <c r="S53" i="3"/>
  <c r="S43" i="3"/>
  <c r="S37" i="3"/>
  <c r="S29" i="3"/>
  <c r="S21" i="3"/>
  <c r="S16" i="3"/>
  <c r="S402" i="3"/>
  <c r="S381" i="3"/>
  <c r="S359" i="3"/>
  <c r="S338" i="3"/>
  <c r="S317" i="3"/>
  <c r="S247" i="3"/>
  <c r="S233" i="3"/>
  <c r="S203" i="3"/>
  <c r="S195" i="3"/>
  <c r="S189" i="3"/>
  <c r="S181" i="3"/>
  <c r="S174" i="3"/>
  <c r="S165" i="3"/>
  <c r="S150" i="3"/>
  <c r="S145" i="3"/>
  <c r="S137" i="3"/>
  <c r="S129" i="3"/>
  <c r="S118" i="3"/>
  <c r="S107" i="3"/>
  <c r="S98" i="3"/>
  <c r="S93" i="3"/>
  <c r="S83" i="3"/>
  <c r="S73" i="3"/>
  <c r="S58" i="3"/>
  <c r="S42" i="3"/>
  <c r="S28" i="3"/>
  <c r="S20" i="3"/>
  <c r="S13" i="3"/>
  <c r="S418" i="3"/>
  <c r="S397" i="3"/>
  <c r="S375" i="3"/>
  <c r="S354" i="3"/>
  <c r="S333" i="3"/>
  <c r="S311" i="3"/>
  <c r="S291" i="3"/>
  <c r="S281" i="3"/>
  <c r="S209" i="3"/>
  <c r="S199" i="3"/>
  <c r="S194" i="3"/>
  <c r="S179" i="3"/>
  <c r="S170" i="3"/>
  <c r="S155" i="3"/>
  <c r="S133" i="3"/>
  <c r="S123" i="3"/>
  <c r="S97" i="3"/>
  <c r="S89" i="3"/>
  <c r="S47" i="3"/>
  <c r="S33" i="3"/>
  <c r="S25" i="3"/>
  <c r="AL130" i="1"/>
  <c r="AL79" i="1"/>
  <c r="AL67" i="1"/>
  <c r="AL83" i="1"/>
  <c r="AL98" i="1"/>
  <c r="AL117" i="1"/>
  <c r="AL21" i="1"/>
  <c r="AL20" i="1"/>
  <c r="AL68" i="1"/>
  <c r="AL100" i="1"/>
  <c r="AL132" i="1"/>
  <c r="AL71" i="1"/>
  <c r="AL135" i="1"/>
  <c r="AL143" i="1"/>
  <c r="AL64" i="1"/>
  <c r="AL19" i="1"/>
  <c r="AL131" i="1"/>
  <c r="AL14" i="1"/>
  <c r="AL9" i="1"/>
  <c r="AL10" i="1"/>
  <c r="AL18" i="1"/>
  <c r="AL13" i="1"/>
  <c r="Q113" i="1"/>
  <c r="Q38" i="1"/>
  <c r="Q158" i="1"/>
  <c r="Q110" i="1"/>
  <c r="AL136" i="1"/>
  <c r="Q136" i="1"/>
  <c r="Q42" i="1"/>
  <c r="Q17" i="1"/>
  <c r="AL7" i="1"/>
  <c r="Q167" i="1"/>
  <c r="AL138" i="1"/>
  <c r="Q138" i="1"/>
  <c r="Q137" i="1"/>
  <c r="AL30" i="1"/>
  <c r="AL23" i="1"/>
  <c r="Q238" i="1"/>
  <c r="Q246" i="1"/>
  <c r="Q262" i="1"/>
  <c r="Q278" i="1"/>
  <c r="Q302" i="1"/>
  <c r="Q310" i="1"/>
  <c r="Q374" i="1"/>
  <c r="Q454" i="1"/>
  <c r="Q486" i="1"/>
  <c r="Q500" i="1"/>
  <c r="Q225" i="1"/>
  <c r="Q241" i="1"/>
  <c r="Q265" i="1"/>
  <c r="Q281" i="1"/>
  <c r="Q297" i="1"/>
  <c r="Q313" i="1"/>
  <c r="Q377" i="1"/>
  <c r="Q385" i="1"/>
  <c r="Q457" i="1"/>
  <c r="Q465" i="1"/>
  <c r="Q481" i="1"/>
  <c r="Q490" i="1"/>
  <c r="Q504" i="1"/>
  <c r="Q512" i="1"/>
  <c r="Q520" i="1"/>
  <c r="Q528" i="1"/>
  <c r="Q536" i="1"/>
  <c r="Q544" i="1"/>
  <c r="Q552" i="1"/>
  <c r="Q560" i="1"/>
  <c r="Q568" i="1"/>
  <c r="Q495" i="1"/>
  <c r="Q503" i="1"/>
  <c r="Q511" i="1"/>
  <c r="Q519" i="1"/>
  <c r="Q527" i="1"/>
  <c r="Q535" i="1"/>
  <c r="Q543" i="1"/>
  <c r="Q583" i="1"/>
  <c r="Q591" i="1"/>
  <c r="Q599" i="1"/>
  <c r="Q607" i="1"/>
  <c r="Q615" i="1"/>
  <c r="Q623" i="1"/>
  <c r="Q631" i="1"/>
  <c r="Q647" i="1"/>
  <c r="Q655" i="1"/>
  <c r="Q663" i="1"/>
  <c r="Q671" i="1"/>
  <c r="Q687" i="1"/>
  <c r="Q695" i="1"/>
  <c r="Q703" i="1"/>
  <c r="Q711" i="1"/>
  <c r="Q719" i="1"/>
  <c r="Q727" i="1"/>
  <c r="Q735" i="1"/>
  <c r="Q751" i="1"/>
  <c r="Q759" i="1"/>
  <c r="Q767" i="1"/>
  <c r="Q775" i="1"/>
  <c r="Q783" i="1"/>
  <c r="Q791" i="1"/>
  <c r="Q799" i="1"/>
  <c r="Q815" i="1"/>
  <c r="Q823" i="1"/>
  <c r="Q831" i="1"/>
  <c r="Q847" i="1"/>
  <c r="Q855" i="1"/>
  <c r="Q863" i="1"/>
  <c r="Q879" i="1"/>
  <c r="Q895" i="1"/>
  <c r="Q903" i="1"/>
  <c r="Q911" i="1"/>
  <c r="Q927" i="1"/>
  <c r="Q943" i="1"/>
  <c r="Q975" i="1"/>
  <c r="Q216" i="1"/>
  <c r="Q224" i="1"/>
  <c r="Q232" i="1"/>
  <c r="Q240" i="1"/>
  <c r="Q248" i="1"/>
  <c r="Q256" i="1"/>
  <c r="Q264" i="1"/>
  <c r="Q272" i="1"/>
  <c r="Q280" i="1"/>
  <c r="Q296" i="1"/>
  <c r="Q304" i="1"/>
  <c r="Q312" i="1"/>
  <c r="Q320" i="1"/>
  <c r="Q376" i="1"/>
  <c r="Q384" i="1"/>
  <c r="Q448" i="1"/>
  <c r="Q456" i="1"/>
  <c r="Q464" i="1"/>
  <c r="Q480" i="1"/>
  <c r="Q488" i="1"/>
  <c r="Q219" i="1"/>
  <c r="Q235" i="1"/>
  <c r="Q243" i="1"/>
  <c r="Q251" i="1"/>
  <c r="Q259" i="1"/>
  <c r="Q267" i="1"/>
  <c r="Q275" i="1"/>
  <c r="Q283" i="1"/>
  <c r="Q291" i="1"/>
  <c r="Q299" i="1"/>
  <c r="Q307" i="1"/>
  <c r="Q315" i="1"/>
  <c r="Q323" i="1"/>
  <c r="Q371" i="1"/>
  <c r="Q379" i="1"/>
  <c r="Q387" i="1"/>
  <c r="Q443" i="1"/>
  <c r="Q451" i="1"/>
  <c r="Q459" i="1"/>
  <c r="Q467" i="1"/>
  <c r="Q494" i="1"/>
  <c r="Q514" i="1"/>
  <c r="Q530" i="1"/>
  <c r="Q546" i="1"/>
  <c r="Q562" i="1"/>
  <c r="Q586" i="1"/>
  <c r="Q994" i="1"/>
  <c r="Q489" i="1"/>
  <c r="Q497" i="1"/>
  <c r="Q505" i="1"/>
  <c r="Q521" i="1"/>
  <c r="Q537" i="1"/>
  <c r="Q545" i="1"/>
  <c r="Q553" i="1"/>
  <c r="Q561" i="1"/>
  <c r="Q569" i="1"/>
  <c r="Q222" i="1"/>
  <c r="Q230" i="1"/>
  <c r="Q254" i="1"/>
  <c r="Q270" i="1"/>
  <c r="Q286" i="1"/>
  <c r="Q294" i="1"/>
  <c r="Q318" i="1"/>
  <c r="Q382" i="1"/>
  <c r="Q398" i="1"/>
  <c r="Q446" i="1"/>
  <c r="Q462" i="1"/>
  <c r="Q217" i="1"/>
  <c r="Q233" i="1"/>
  <c r="Q249" i="1"/>
  <c r="Q257" i="1"/>
  <c r="Q273" i="1"/>
  <c r="Q305" i="1"/>
  <c r="Q218" i="1"/>
  <c r="Q234" i="1"/>
  <c r="Q242" i="1"/>
  <c r="Q250" i="1"/>
  <c r="Q258" i="1"/>
  <c r="Q266" i="1"/>
  <c r="Q274" i="1"/>
  <c r="Q282" i="1"/>
  <c r="Q298" i="1"/>
  <c r="Q306" i="1"/>
  <c r="Q314" i="1"/>
  <c r="Q322" i="1"/>
  <c r="Q370" i="1"/>
  <c r="Q378" i="1"/>
  <c r="Q386" i="1"/>
  <c r="Q450" i="1"/>
  <c r="Q458" i="1"/>
  <c r="Q466" i="1"/>
  <c r="Q482" i="1"/>
  <c r="Q492" i="1"/>
  <c r="Q221" i="1"/>
  <c r="Q229" i="1"/>
  <c r="Q237" i="1"/>
  <c r="Q253" i="1"/>
  <c r="Q261" i="1"/>
  <c r="Q269" i="1"/>
  <c r="Q277" i="1"/>
  <c r="Q285" i="1"/>
  <c r="Q301" i="1"/>
  <c r="Q309" i="1"/>
  <c r="Q317" i="1"/>
  <c r="Q357" i="1"/>
  <c r="Q373" i="1"/>
  <c r="Q381" i="1"/>
  <c r="Q389" i="1"/>
  <c r="Q397" i="1"/>
  <c r="Q445" i="1"/>
  <c r="Q453" i="1"/>
  <c r="Q461" i="1"/>
  <c r="Q485" i="1"/>
  <c r="Q498" i="1"/>
  <c r="Q508" i="1"/>
  <c r="Q516" i="1"/>
  <c r="Q524" i="1"/>
  <c r="Q532" i="1"/>
  <c r="Q540" i="1"/>
  <c r="Q548" i="1"/>
  <c r="Q556" i="1"/>
  <c r="Q564" i="1"/>
  <c r="Q572" i="1"/>
  <c r="Q491" i="1"/>
  <c r="Q499" i="1"/>
  <c r="Q507" i="1"/>
  <c r="Q515" i="1"/>
  <c r="Q523" i="1"/>
  <c r="Q531" i="1"/>
  <c r="Q539" i="1"/>
  <c r="Q547" i="1"/>
  <c r="Q579" i="1"/>
  <c r="Q587" i="1"/>
  <c r="Q595" i="1"/>
  <c r="Q603" i="1"/>
  <c r="Q611" i="1"/>
  <c r="Q619" i="1"/>
  <c r="Q627" i="1"/>
  <c r="Q635" i="1"/>
  <c r="Q643" i="1"/>
  <c r="Q651" i="1"/>
  <c r="Q659" i="1"/>
  <c r="Q667" i="1"/>
  <c r="Q675" i="1"/>
  <c r="Q683" i="1"/>
  <c r="Q691" i="1"/>
  <c r="Q699" i="1"/>
  <c r="Q707" i="1"/>
  <c r="Q715" i="1"/>
  <c r="Q723" i="1"/>
  <c r="Q731" i="1"/>
  <c r="Q739" i="1"/>
  <c r="Q747" i="1"/>
  <c r="Q755" i="1"/>
  <c r="Q763" i="1"/>
  <c r="Q771" i="1"/>
  <c r="Q779" i="1"/>
  <c r="Q787" i="1"/>
  <c r="Q795" i="1"/>
  <c r="Q803" i="1"/>
  <c r="Q811" i="1"/>
  <c r="Q819" i="1"/>
  <c r="Q827" i="1"/>
  <c r="Q835" i="1"/>
  <c r="Q843" i="1"/>
  <c r="Q851" i="1"/>
  <c r="Q859" i="1"/>
  <c r="Q867" i="1"/>
  <c r="Q875" i="1"/>
  <c r="Q883" i="1"/>
  <c r="Q891" i="1"/>
  <c r="Q899" i="1"/>
  <c r="Q907" i="1"/>
  <c r="Q915" i="1"/>
  <c r="Q923" i="1"/>
  <c r="Q931" i="1"/>
  <c r="Q939" i="1"/>
  <c r="Q947" i="1"/>
  <c r="Q955" i="1"/>
  <c r="Q963" i="1"/>
  <c r="Q971" i="1"/>
  <c r="Q979" i="1"/>
  <c r="Q987" i="1"/>
  <c r="Q204" i="1"/>
  <c r="Q220" i="1"/>
  <c r="Q228" i="1"/>
  <c r="Q236" i="1"/>
  <c r="Q244" i="1"/>
  <c r="Q252" i="1"/>
  <c r="Q260" i="1"/>
  <c r="Q268" i="1"/>
  <c r="Q276" i="1"/>
  <c r="Q292" i="1"/>
  <c r="Q300" i="1"/>
  <c r="Q308" i="1"/>
  <c r="Q316" i="1"/>
  <c r="Q372" i="1"/>
  <c r="Q380" i="1"/>
  <c r="Q388" i="1"/>
  <c r="Q396" i="1"/>
  <c r="Q444" i="1"/>
  <c r="Q452" i="1"/>
  <c r="Q460" i="1"/>
  <c r="Q484" i="1"/>
  <c r="Q496" i="1"/>
  <c r="Q215" i="1"/>
  <c r="Q231" i="1"/>
  <c r="Q239" i="1"/>
  <c r="Q255" i="1"/>
  <c r="Q263" i="1"/>
  <c r="Q271" i="1"/>
  <c r="Q279" i="1"/>
  <c r="Q287" i="1"/>
  <c r="Q295" i="1"/>
  <c r="Q303" i="1"/>
  <c r="Q311" i="1"/>
  <c r="Q319" i="1"/>
  <c r="Q375" i="1"/>
  <c r="Q383" i="1"/>
  <c r="Q399" i="1"/>
  <c r="Q447" i="1"/>
  <c r="Q455" i="1"/>
  <c r="Q463" i="1"/>
  <c r="Q479" i="1"/>
  <c r="Q487" i="1"/>
  <c r="Q502" i="1"/>
  <c r="Q510" i="1"/>
  <c r="Q518" i="1"/>
  <c r="Q526" i="1"/>
  <c r="Q534" i="1"/>
  <c r="Q542" i="1"/>
  <c r="Q550" i="1"/>
  <c r="Q558" i="1"/>
  <c r="Q566" i="1"/>
  <c r="Q574" i="1"/>
  <c r="Q846" i="1"/>
  <c r="Q854" i="1"/>
  <c r="Q998" i="1"/>
  <c r="Q493" i="1"/>
  <c r="Q501" i="1"/>
  <c r="Q509" i="1"/>
  <c r="Q517" i="1"/>
  <c r="Q525" i="1"/>
  <c r="Q533" i="1"/>
  <c r="Q541" i="1"/>
  <c r="Q549" i="1"/>
  <c r="Q557" i="1"/>
  <c r="Q565" i="1"/>
  <c r="Q573" i="1"/>
  <c r="Q661" i="1"/>
  <c r="Q797" i="1"/>
  <c r="Q209" i="1"/>
  <c r="Q211" i="1"/>
  <c r="Q207" i="1"/>
  <c r="Q205" i="1"/>
  <c r="Q161" i="1"/>
  <c r="Q164" i="1"/>
  <c r="B185" i="16"/>
  <c r="N185" i="16" s="1"/>
  <c r="O185" i="16" s="1"/>
  <c r="P185" i="16" s="1"/>
  <c r="B433" i="16"/>
  <c r="N433" i="16" s="1"/>
  <c r="O433" i="16" s="1"/>
  <c r="P433" i="16" s="1"/>
  <c r="B559" i="16"/>
  <c r="N559" i="16" s="1"/>
  <c r="O559" i="16" s="1"/>
  <c r="P559" i="16" s="1"/>
  <c r="B567" i="16"/>
  <c r="N567" i="16" s="1"/>
  <c r="O567" i="16" s="1"/>
  <c r="P567" i="16" s="1"/>
  <c r="B575" i="16"/>
  <c r="N575" i="16" s="1"/>
  <c r="O575" i="16" s="1"/>
  <c r="P575" i="16" s="1"/>
  <c r="Q92" i="1"/>
  <c r="B132" i="16"/>
  <c r="N132" i="16" s="1"/>
  <c r="O132" i="16" s="1"/>
  <c r="P132" i="16" s="1"/>
  <c r="AL124" i="1"/>
  <c r="B158" i="16"/>
  <c r="N158" i="16" s="1"/>
  <c r="O158" i="16" s="1"/>
  <c r="P158" i="16" s="1"/>
  <c r="Q78" i="1"/>
  <c r="AL78" i="1"/>
  <c r="Q86" i="1"/>
  <c r="AL86" i="1"/>
  <c r="B102" i="16"/>
  <c r="N102" i="16" s="1"/>
  <c r="O102" i="16" s="1"/>
  <c r="P102" i="16" s="1"/>
  <c r="Q102" i="1"/>
  <c r="B126" i="16"/>
  <c r="N126" i="16" s="1"/>
  <c r="O126" i="16" s="1"/>
  <c r="P126" i="16" s="1"/>
  <c r="AL118" i="1"/>
  <c r="B134" i="16"/>
  <c r="N134" i="16" s="1"/>
  <c r="O134" i="16" s="1"/>
  <c r="P134" i="16" s="1"/>
  <c r="B150" i="16"/>
  <c r="N150" i="16" s="1"/>
  <c r="O150" i="16" s="1"/>
  <c r="P150" i="16" s="1"/>
  <c r="AL142" i="1"/>
  <c r="B33" i="16"/>
  <c r="N33" i="16" s="1"/>
  <c r="O33" i="16" s="1"/>
  <c r="P33" i="16" s="1"/>
  <c r="AL25" i="1"/>
  <c r="B41" i="16"/>
  <c r="N41" i="16" s="1"/>
  <c r="O41" i="16" s="1"/>
  <c r="P41" i="16" s="1"/>
  <c r="Q41" i="1"/>
  <c r="Q81" i="1"/>
  <c r="AL81" i="1"/>
  <c r="Q89" i="1"/>
  <c r="B105" i="16"/>
  <c r="N105" i="16" s="1"/>
  <c r="O105" i="16" s="1"/>
  <c r="P105" i="16" s="1"/>
  <c r="AL97" i="1"/>
  <c r="Q105" i="1"/>
  <c r="AL105" i="1"/>
  <c r="B137" i="16"/>
  <c r="N137" i="16" s="1"/>
  <c r="O137" i="16" s="1"/>
  <c r="P137" i="16" s="1"/>
  <c r="AL129" i="1"/>
  <c r="B171" i="16"/>
  <c r="N171" i="16" s="1"/>
  <c r="O171" i="16" s="1"/>
  <c r="P171" i="16" s="1"/>
  <c r="B179" i="16"/>
  <c r="N179" i="16" s="1"/>
  <c r="O179" i="16" s="1"/>
  <c r="P179" i="16" s="1"/>
  <c r="B187" i="16"/>
  <c r="N187" i="16" s="1"/>
  <c r="O187" i="16" s="1"/>
  <c r="P187" i="16" s="1"/>
  <c r="B211" i="16"/>
  <c r="N211" i="16" s="1"/>
  <c r="O211" i="16" s="1"/>
  <c r="P211" i="16" s="1"/>
  <c r="B514" i="16"/>
  <c r="N514" i="16" s="1"/>
  <c r="O514" i="16" s="1"/>
  <c r="P514" i="16" s="1"/>
  <c r="B530" i="16"/>
  <c r="N530" i="16" s="1"/>
  <c r="O530" i="16" s="1"/>
  <c r="P530" i="16" s="1"/>
  <c r="B546" i="16"/>
  <c r="N546" i="16" s="1"/>
  <c r="O546" i="16" s="1"/>
  <c r="P546" i="16" s="1"/>
  <c r="B562" i="16"/>
  <c r="N562" i="16" s="1"/>
  <c r="O562" i="16" s="1"/>
  <c r="P562" i="16" s="1"/>
  <c r="B578" i="16"/>
  <c r="N578" i="16" s="1"/>
  <c r="O578" i="16" s="1"/>
  <c r="P578" i="16" s="1"/>
  <c r="B36" i="16"/>
  <c r="N36" i="16" s="1"/>
  <c r="O36" i="16" s="1"/>
  <c r="P36" i="16" s="1"/>
  <c r="AL28" i="1"/>
  <c r="B60" i="16"/>
  <c r="N60" i="16" s="1"/>
  <c r="O60" i="16" s="1"/>
  <c r="P60" i="16" s="1"/>
  <c r="AL52" i="1"/>
  <c r="B174" i="16"/>
  <c r="N174" i="16" s="1"/>
  <c r="O174" i="16" s="1"/>
  <c r="P174" i="16" s="1"/>
  <c r="B23" i="16"/>
  <c r="N23" i="16" s="1"/>
  <c r="O23" i="16" s="1"/>
  <c r="P23" i="16" s="1"/>
  <c r="AL15" i="1"/>
  <c r="B103" i="16"/>
  <c r="N103" i="16" s="1"/>
  <c r="O103" i="16" s="1"/>
  <c r="P103" i="16" s="1"/>
  <c r="AL95" i="1"/>
  <c r="B14" i="16"/>
  <c r="N14" i="16" s="1"/>
  <c r="O14" i="16" s="1"/>
  <c r="P14" i="16" s="1"/>
  <c r="AL6" i="1"/>
  <c r="B24" i="16"/>
  <c r="N24" i="16" s="1"/>
  <c r="O24" i="16" s="1"/>
  <c r="P24" i="16" s="1"/>
  <c r="AL16" i="1"/>
  <c r="AL40" i="1"/>
  <c r="Q88" i="1"/>
  <c r="B104" i="16"/>
  <c r="N104" i="16" s="1"/>
  <c r="O104" i="16" s="1"/>
  <c r="P104" i="16" s="1"/>
  <c r="Q104" i="1"/>
  <c r="AL104" i="1"/>
  <c r="B128" i="16"/>
  <c r="N128" i="16" s="1"/>
  <c r="O128" i="16" s="1"/>
  <c r="P128" i="16" s="1"/>
  <c r="B154" i="16"/>
  <c r="N154" i="16" s="1"/>
  <c r="O154" i="16" s="1"/>
  <c r="P154" i="16" s="1"/>
  <c r="B178" i="16"/>
  <c r="N178" i="16" s="1"/>
  <c r="O178" i="16" s="1"/>
  <c r="P178" i="16" s="1"/>
  <c r="B186" i="16"/>
  <c r="N186" i="16" s="1"/>
  <c r="O186" i="16" s="1"/>
  <c r="P186" i="16" s="1"/>
  <c r="B35" i="16"/>
  <c r="N35" i="16" s="1"/>
  <c r="O35" i="16" s="1"/>
  <c r="P35" i="16" s="1"/>
  <c r="B59" i="16"/>
  <c r="N59" i="16" s="1"/>
  <c r="O59" i="16" s="1"/>
  <c r="P59" i="16" s="1"/>
  <c r="AL51" i="1"/>
  <c r="Q91" i="1"/>
  <c r="Q99" i="1"/>
  <c r="B123" i="16"/>
  <c r="N123" i="16" s="1"/>
  <c r="O123" i="16" s="1"/>
  <c r="P123" i="16" s="1"/>
  <c r="B131" i="16"/>
  <c r="N131" i="16" s="1"/>
  <c r="O131" i="16" s="1"/>
  <c r="P131" i="16" s="1"/>
  <c r="AL123" i="1"/>
  <c r="B163" i="16"/>
  <c r="N163" i="16" s="1"/>
  <c r="O163" i="16" s="1"/>
  <c r="P163" i="16" s="1"/>
  <c r="B253" i="16"/>
  <c r="N253" i="16" s="1"/>
  <c r="O253" i="16" s="1"/>
  <c r="P253" i="16" s="1"/>
  <c r="B301" i="16"/>
  <c r="N301" i="16" s="1"/>
  <c r="O301" i="16" s="1"/>
  <c r="P301" i="16" s="1"/>
  <c r="AL636" i="1"/>
  <c r="AL668" i="1"/>
  <c r="AL732" i="1"/>
  <c r="AL748" i="1"/>
  <c r="AL796" i="1"/>
  <c r="AL812" i="1"/>
  <c r="AL860" i="1"/>
  <c r="AL876" i="1"/>
  <c r="AL924" i="1"/>
  <c r="AL940" i="1"/>
  <c r="AL988" i="1"/>
  <c r="B563" i="16"/>
  <c r="N563" i="16" s="1"/>
  <c r="O563" i="16" s="1"/>
  <c r="P563" i="16" s="1"/>
  <c r="B571" i="16"/>
  <c r="N571" i="16" s="1"/>
  <c r="O571" i="16" s="1"/>
  <c r="P571" i="16" s="1"/>
  <c r="B579" i="16"/>
  <c r="N579" i="16" s="1"/>
  <c r="O579" i="16" s="1"/>
  <c r="P579" i="16" s="1"/>
  <c r="AL995" i="1"/>
  <c r="B152" i="16"/>
  <c r="N152" i="16" s="1"/>
  <c r="O152" i="16" s="1"/>
  <c r="P152" i="16" s="1"/>
  <c r="B20" i="16"/>
  <c r="N20" i="16" s="1"/>
  <c r="O20" i="16" s="1"/>
  <c r="P20" i="16" s="1"/>
  <c r="AL12" i="1"/>
  <c r="Q44" i="1"/>
  <c r="AL44" i="1"/>
  <c r="Q76" i="1"/>
  <c r="AL76" i="1"/>
  <c r="B116" i="16"/>
  <c r="N116" i="16" s="1"/>
  <c r="O116" i="16" s="1"/>
  <c r="P116" i="16" s="1"/>
  <c r="B124" i="16"/>
  <c r="N124" i="16" s="1"/>
  <c r="O124" i="16" s="1"/>
  <c r="P124" i="16" s="1"/>
  <c r="AL116" i="1"/>
  <c r="B182" i="16"/>
  <c r="N182" i="16" s="1"/>
  <c r="O182" i="16" s="1"/>
  <c r="P182" i="16" s="1"/>
  <c r="AL206" i="1"/>
  <c r="B39" i="16"/>
  <c r="N39" i="16" s="1"/>
  <c r="O39" i="16" s="1"/>
  <c r="P39" i="16" s="1"/>
  <c r="AL39" i="1"/>
  <c r="Q87" i="1"/>
  <c r="AL87" i="1"/>
  <c r="Q103" i="1"/>
  <c r="AL103" i="1"/>
  <c r="Q74" i="1"/>
  <c r="AL74" i="1"/>
  <c r="Q82" i="1"/>
  <c r="Q90" i="1"/>
  <c r="AL90" i="1"/>
  <c r="Q106" i="1"/>
  <c r="AL106" i="1"/>
  <c r="B156" i="16"/>
  <c r="N156" i="16" s="1"/>
  <c r="O156" i="16" s="1"/>
  <c r="P156" i="16" s="1"/>
  <c r="B188" i="16"/>
  <c r="N188" i="16" s="1"/>
  <c r="O188" i="16" s="1"/>
  <c r="P188" i="16" s="1"/>
  <c r="AL180" i="1"/>
  <c r="B292" i="16"/>
  <c r="N292" i="16" s="1"/>
  <c r="O292" i="16" s="1"/>
  <c r="P292" i="16" s="1"/>
  <c r="AL364" i="1"/>
  <c r="B37" i="16"/>
  <c r="N37" i="16" s="1"/>
  <c r="O37" i="16" s="1"/>
  <c r="P37" i="16" s="1"/>
  <c r="AL29" i="1"/>
  <c r="Q77" i="1"/>
  <c r="AL77" i="1"/>
  <c r="Q101" i="1"/>
  <c r="AL101" i="1"/>
  <c r="B117" i="16"/>
  <c r="N117" i="16" s="1"/>
  <c r="O117" i="16" s="1"/>
  <c r="P117" i="16" s="1"/>
  <c r="AL109" i="1"/>
  <c r="AL343" i="1"/>
  <c r="AL590" i="1"/>
  <c r="AL606" i="1"/>
  <c r="AL654" i="1"/>
  <c r="AL670" i="1"/>
  <c r="AL718" i="1"/>
  <c r="AL734" i="1"/>
  <c r="AL782" i="1"/>
  <c r="AL798" i="1"/>
  <c r="AL862" i="1"/>
  <c r="AL878" i="1"/>
  <c r="AL926" i="1"/>
  <c r="AL942" i="1"/>
  <c r="AL990" i="1"/>
  <c r="AL589" i="1"/>
  <c r="AL637" i="1"/>
  <c r="AL653" i="1"/>
  <c r="AL709" i="1"/>
  <c r="AL725" i="1"/>
  <c r="AL773" i="1"/>
  <c r="AL789" i="1"/>
  <c r="AL845" i="1"/>
  <c r="AL861" i="1"/>
  <c r="AL909" i="1"/>
  <c r="AL925" i="1"/>
  <c r="AL973" i="1"/>
  <c r="AL989" i="1"/>
  <c r="B167" i="16"/>
  <c r="N167" i="16" s="1"/>
  <c r="O167" i="16" s="1"/>
  <c r="P167" i="16" s="1"/>
  <c r="Q18" i="1"/>
  <c r="B27" i="16"/>
  <c r="N27" i="16" s="1"/>
  <c r="O27" i="16" s="1"/>
  <c r="P27" i="16" s="1"/>
  <c r="B28" i="16"/>
  <c r="N28" i="16" s="1"/>
  <c r="O28" i="16" s="1"/>
  <c r="P28" i="16" s="1"/>
  <c r="B30" i="16"/>
  <c r="N30" i="16" s="1"/>
  <c r="O30" i="16" s="1"/>
  <c r="P30" i="16" s="1"/>
  <c r="B106" i="16"/>
  <c r="N106" i="16" s="1"/>
  <c r="O106" i="16" s="1"/>
  <c r="P106" i="16" s="1"/>
  <c r="Q98" i="1"/>
  <c r="B108" i="16"/>
  <c r="N108" i="16" s="1"/>
  <c r="O108" i="16" s="1"/>
  <c r="P108" i="16" s="1"/>
  <c r="Q100" i="1"/>
  <c r="B83" i="16"/>
  <c r="N83" i="16" s="1"/>
  <c r="O83" i="16" s="1"/>
  <c r="P83" i="16" s="1"/>
  <c r="Q75" i="1"/>
  <c r="B87" i="16"/>
  <c r="N87" i="16" s="1"/>
  <c r="O87" i="16" s="1"/>
  <c r="P87" i="16" s="1"/>
  <c r="Q79" i="1"/>
  <c r="B88" i="16"/>
  <c r="N88" i="16" s="1"/>
  <c r="O88" i="16" s="1"/>
  <c r="P88" i="16" s="1"/>
  <c r="Q80" i="1"/>
  <c r="B91" i="16"/>
  <c r="N91" i="16" s="1"/>
  <c r="O91" i="16" s="1"/>
  <c r="P91" i="16" s="1"/>
  <c r="Q83" i="1"/>
  <c r="B54" i="16"/>
  <c r="N54" i="16" s="1"/>
  <c r="O54" i="16" s="1"/>
  <c r="P54" i="16" s="1"/>
  <c r="Q46" i="1"/>
  <c r="B53" i="16"/>
  <c r="N53" i="16" s="1"/>
  <c r="O53" i="16" s="1"/>
  <c r="P53" i="16" s="1"/>
  <c r="Q45" i="1"/>
  <c r="B51" i="16"/>
  <c r="N51" i="16" s="1"/>
  <c r="O51" i="16" s="1"/>
  <c r="P51" i="16" s="1"/>
  <c r="Q43" i="1"/>
  <c r="B50" i="16"/>
  <c r="N50" i="16" s="1"/>
  <c r="O50" i="16" s="1"/>
  <c r="P50" i="16" s="1"/>
  <c r="T807" i="1"/>
  <c r="E815" i="16" s="1"/>
  <c r="AL88" i="1"/>
  <c r="B56" i="16"/>
  <c r="N56" i="16" s="1"/>
  <c r="O56" i="16" s="1"/>
  <c r="P56" i="16" s="1"/>
  <c r="Q48" i="1"/>
  <c r="B144" i="16"/>
  <c r="N144" i="16" s="1"/>
  <c r="O144" i="16" s="1"/>
  <c r="P144" i="16" s="1"/>
  <c r="B219" i="16"/>
  <c r="N219" i="16" s="1"/>
  <c r="O219" i="16" s="1"/>
  <c r="P219" i="16" s="1"/>
  <c r="B594" i="16"/>
  <c r="N594" i="16" s="1"/>
  <c r="O594" i="16" s="1"/>
  <c r="P594" i="16" s="1"/>
  <c r="T994" i="1"/>
  <c r="B146" i="16"/>
  <c r="N146" i="16" s="1"/>
  <c r="O146" i="16" s="1"/>
  <c r="P146" i="16" s="1"/>
  <c r="B141" i="16"/>
  <c r="N141" i="16" s="1"/>
  <c r="O141" i="16" s="1"/>
  <c r="P141" i="16" s="1"/>
  <c r="Q133" i="1"/>
  <c r="B213" i="16"/>
  <c r="N213" i="16" s="1"/>
  <c r="O213" i="16" s="1"/>
  <c r="P213" i="16" s="1"/>
  <c r="B269" i="16"/>
  <c r="N269" i="16" s="1"/>
  <c r="O269" i="16" s="1"/>
  <c r="P269" i="16" s="1"/>
  <c r="B365" i="16"/>
  <c r="N365" i="16" s="1"/>
  <c r="O365" i="16" s="1"/>
  <c r="P365" i="16" s="1"/>
  <c r="B587" i="16"/>
  <c r="N587" i="16" s="1"/>
  <c r="O587" i="16" s="1"/>
  <c r="P587" i="16" s="1"/>
  <c r="B595" i="16"/>
  <c r="N595" i="16" s="1"/>
  <c r="O595" i="16" s="1"/>
  <c r="P595" i="16" s="1"/>
  <c r="B603" i="16"/>
  <c r="N603" i="16" s="1"/>
  <c r="O603" i="16" s="1"/>
  <c r="P603" i="16" s="1"/>
  <c r="B611" i="16"/>
  <c r="N611" i="16" s="1"/>
  <c r="O611" i="16" s="1"/>
  <c r="P611" i="16" s="1"/>
  <c r="B619" i="16"/>
  <c r="N619" i="16" s="1"/>
  <c r="O619" i="16" s="1"/>
  <c r="P619" i="16" s="1"/>
  <c r="B627" i="16"/>
  <c r="N627" i="16" s="1"/>
  <c r="O627" i="16" s="1"/>
  <c r="P627" i="16" s="1"/>
  <c r="B635" i="16"/>
  <c r="N635" i="16" s="1"/>
  <c r="O635" i="16" s="1"/>
  <c r="P635" i="16" s="1"/>
  <c r="B643" i="16"/>
  <c r="N643" i="16" s="1"/>
  <c r="O643" i="16" s="1"/>
  <c r="P643" i="16" s="1"/>
  <c r="B651" i="16"/>
  <c r="N651" i="16" s="1"/>
  <c r="O651" i="16" s="1"/>
  <c r="P651" i="16" s="1"/>
  <c r="B659" i="16"/>
  <c r="N659" i="16" s="1"/>
  <c r="O659" i="16" s="1"/>
  <c r="P659" i="16" s="1"/>
  <c r="B667" i="16"/>
  <c r="N667" i="16" s="1"/>
  <c r="O667" i="16" s="1"/>
  <c r="P667" i="16" s="1"/>
  <c r="B675" i="16"/>
  <c r="N675" i="16" s="1"/>
  <c r="O675" i="16" s="1"/>
  <c r="P675" i="16" s="1"/>
  <c r="B683" i="16"/>
  <c r="N683" i="16" s="1"/>
  <c r="O683" i="16" s="1"/>
  <c r="P683" i="16" s="1"/>
  <c r="B691" i="16"/>
  <c r="N691" i="16" s="1"/>
  <c r="O691" i="16" s="1"/>
  <c r="P691" i="16" s="1"/>
  <c r="B699" i="16"/>
  <c r="N699" i="16" s="1"/>
  <c r="O699" i="16" s="1"/>
  <c r="P699" i="16" s="1"/>
  <c r="B707" i="16"/>
  <c r="N707" i="16" s="1"/>
  <c r="O707" i="16" s="1"/>
  <c r="P707" i="16" s="1"/>
  <c r="B715" i="16"/>
  <c r="N715" i="16" s="1"/>
  <c r="O715" i="16" s="1"/>
  <c r="P715" i="16" s="1"/>
  <c r="B723" i="16"/>
  <c r="N723" i="16" s="1"/>
  <c r="O723" i="16" s="1"/>
  <c r="P723" i="16" s="1"/>
  <c r="B731" i="16"/>
  <c r="N731" i="16" s="1"/>
  <c r="O731" i="16" s="1"/>
  <c r="P731" i="16" s="1"/>
  <c r="B739" i="16"/>
  <c r="N739" i="16" s="1"/>
  <c r="O739" i="16" s="1"/>
  <c r="P739" i="16" s="1"/>
  <c r="B747" i="16"/>
  <c r="N747" i="16" s="1"/>
  <c r="O747" i="16" s="1"/>
  <c r="P747" i="16" s="1"/>
  <c r="B755" i="16"/>
  <c r="N755" i="16" s="1"/>
  <c r="O755" i="16" s="1"/>
  <c r="P755" i="16" s="1"/>
  <c r="B763" i="16"/>
  <c r="N763" i="16" s="1"/>
  <c r="O763" i="16" s="1"/>
  <c r="P763" i="16" s="1"/>
  <c r="B771" i="16"/>
  <c r="N771" i="16" s="1"/>
  <c r="O771" i="16" s="1"/>
  <c r="P771" i="16" s="1"/>
  <c r="B779" i="16"/>
  <c r="N779" i="16" s="1"/>
  <c r="O779" i="16" s="1"/>
  <c r="P779" i="16" s="1"/>
  <c r="B787" i="16"/>
  <c r="N787" i="16" s="1"/>
  <c r="O787" i="16" s="1"/>
  <c r="P787" i="16" s="1"/>
  <c r="B795" i="16"/>
  <c r="N795" i="16" s="1"/>
  <c r="O795" i="16" s="1"/>
  <c r="P795" i="16" s="1"/>
  <c r="B803" i="16"/>
  <c r="N803" i="16" s="1"/>
  <c r="O803" i="16" s="1"/>
  <c r="P803" i="16" s="1"/>
  <c r="B811" i="16"/>
  <c r="N811" i="16" s="1"/>
  <c r="O811" i="16" s="1"/>
  <c r="P811" i="16" s="1"/>
  <c r="B819" i="16"/>
  <c r="N819" i="16" s="1"/>
  <c r="O819" i="16" s="1"/>
  <c r="P819" i="16" s="1"/>
  <c r="B827" i="16"/>
  <c r="N827" i="16" s="1"/>
  <c r="O827" i="16" s="1"/>
  <c r="P827" i="16" s="1"/>
  <c r="B835" i="16"/>
  <c r="N835" i="16" s="1"/>
  <c r="O835" i="16" s="1"/>
  <c r="P835" i="16" s="1"/>
  <c r="B843" i="16"/>
  <c r="N843" i="16" s="1"/>
  <c r="O843" i="16" s="1"/>
  <c r="P843" i="16" s="1"/>
  <c r="B851" i="16"/>
  <c r="N851" i="16" s="1"/>
  <c r="O851" i="16" s="1"/>
  <c r="P851" i="16" s="1"/>
  <c r="B859" i="16"/>
  <c r="N859" i="16" s="1"/>
  <c r="O859" i="16" s="1"/>
  <c r="P859" i="16" s="1"/>
  <c r="B867" i="16"/>
  <c r="N867" i="16" s="1"/>
  <c r="O867" i="16" s="1"/>
  <c r="P867" i="16" s="1"/>
  <c r="B875" i="16"/>
  <c r="N875" i="16" s="1"/>
  <c r="O875" i="16" s="1"/>
  <c r="P875" i="16" s="1"/>
  <c r="B883" i="16"/>
  <c r="N883" i="16" s="1"/>
  <c r="O883" i="16" s="1"/>
  <c r="P883" i="16" s="1"/>
  <c r="B891" i="16"/>
  <c r="N891" i="16" s="1"/>
  <c r="O891" i="16" s="1"/>
  <c r="P891" i="16" s="1"/>
  <c r="B899" i="16"/>
  <c r="N899" i="16" s="1"/>
  <c r="O899" i="16" s="1"/>
  <c r="P899" i="16" s="1"/>
  <c r="B907" i="16"/>
  <c r="N907" i="16" s="1"/>
  <c r="O907" i="16" s="1"/>
  <c r="P907" i="16" s="1"/>
  <c r="B915" i="16"/>
  <c r="N915" i="16" s="1"/>
  <c r="O915" i="16" s="1"/>
  <c r="P915" i="16" s="1"/>
  <c r="B923" i="16"/>
  <c r="N923" i="16" s="1"/>
  <c r="O923" i="16" s="1"/>
  <c r="P923" i="16" s="1"/>
  <c r="B931" i="16"/>
  <c r="N931" i="16" s="1"/>
  <c r="O931" i="16" s="1"/>
  <c r="P931" i="16" s="1"/>
  <c r="B939" i="16"/>
  <c r="N939" i="16" s="1"/>
  <c r="O939" i="16" s="1"/>
  <c r="P939" i="16" s="1"/>
  <c r="B947" i="16"/>
  <c r="N947" i="16" s="1"/>
  <c r="O947" i="16" s="1"/>
  <c r="P947" i="16" s="1"/>
  <c r="B955" i="16"/>
  <c r="N955" i="16" s="1"/>
  <c r="O955" i="16" s="1"/>
  <c r="P955" i="16" s="1"/>
  <c r="B963" i="16"/>
  <c r="N963" i="16" s="1"/>
  <c r="O963" i="16" s="1"/>
  <c r="P963" i="16" s="1"/>
  <c r="B971" i="16"/>
  <c r="N971" i="16" s="1"/>
  <c r="O971" i="16" s="1"/>
  <c r="P971" i="16" s="1"/>
  <c r="B979" i="16"/>
  <c r="N979" i="16" s="1"/>
  <c r="O979" i="16" s="1"/>
  <c r="P979" i="16" s="1"/>
  <c r="B987" i="16"/>
  <c r="N987" i="16" s="1"/>
  <c r="O987" i="16" s="1"/>
  <c r="P987" i="16" s="1"/>
  <c r="B995" i="16"/>
  <c r="N995" i="16" s="1"/>
  <c r="O995" i="16" s="1"/>
  <c r="P995" i="16" s="1"/>
  <c r="B140" i="16"/>
  <c r="N140" i="16" s="1"/>
  <c r="O140" i="16" s="1"/>
  <c r="P140" i="16" s="1"/>
  <c r="Q132" i="1"/>
  <c r="B342" i="16"/>
  <c r="N342" i="16" s="1"/>
  <c r="O342" i="16" s="1"/>
  <c r="P342" i="16" s="1"/>
  <c r="B143" i="16"/>
  <c r="N143" i="16" s="1"/>
  <c r="O143" i="16" s="1"/>
  <c r="P143" i="16" s="1"/>
  <c r="Q135" i="1"/>
  <c r="B215" i="16"/>
  <c r="N215" i="16" s="1"/>
  <c r="O215" i="16" s="1"/>
  <c r="P215" i="16" s="1"/>
  <c r="B854" i="16"/>
  <c r="N854" i="16" s="1"/>
  <c r="O854" i="16" s="1"/>
  <c r="P854" i="16" s="1"/>
  <c r="B862" i="16"/>
  <c r="N862" i="16" s="1"/>
  <c r="O862" i="16" s="1"/>
  <c r="P862" i="16" s="1"/>
  <c r="T998" i="1"/>
  <c r="B669" i="16"/>
  <c r="N669" i="16" s="1"/>
  <c r="O669" i="16" s="1"/>
  <c r="P669" i="16" s="1"/>
  <c r="T797" i="1"/>
  <c r="E805" i="16" s="1"/>
  <c r="B70" i="16"/>
  <c r="N70" i="16" s="1"/>
  <c r="O70" i="16" s="1"/>
  <c r="P70" i="16" s="1"/>
  <c r="Q62" i="1"/>
  <c r="B142" i="16"/>
  <c r="N142" i="16" s="1"/>
  <c r="O142" i="16" s="1"/>
  <c r="P142" i="16" s="1"/>
  <c r="Q134" i="1"/>
  <c r="B113" i="16"/>
  <c r="N113" i="16" s="1"/>
  <c r="O113" i="16" s="1"/>
  <c r="P113" i="16" s="1"/>
  <c r="B145" i="16"/>
  <c r="N145" i="16" s="1"/>
  <c r="O145" i="16" s="1"/>
  <c r="P145" i="16" s="1"/>
  <c r="B217" i="16"/>
  <c r="N217" i="16" s="1"/>
  <c r="O217" i="16" s="1"/>
  <c r="P217" i="16" s="1"/>
  <c r="B591" i="16"/>
  <c r="N591" i="16" s="1"/>
  <c r="O591" i="16" s="1"/>
  <c r="P591" i="16" s="1"/>
  <c r="B599" i="16"/>
  <c r="N599" i="16" s="1"/>
  <c r="O599" i="16" s="1"/>
  <c r="P599" i="16" s="1"/>
  <c r="B607" i="16"/>
  <c r="N607" i="16" s="1"/>
  <c r="O607" i="16" s="1"/>
  <c r="P607" i="16" s="1"/>
  <c r="B615" i="16"/>
  <c r="N615" i="16" s="1"/>
  <c r="O615" i="16" s="1"/>
  <c r="P615" i="16" s="1"/>
  <c r="B623" i="16"/>
  <c r="N623" i="16" s="1"/>
  <c r="O623" i="16" s="1"/>
  <c r="P623" i="16" s="1"/>
  <c r="B631" i="16"/>
  <c r="N631" i="16" s="1"/>
  <c r="O631" i="16" s="1"/>
  <c r="P631" i="16" s="1"/>
  <c r="B639" i="16"/>
  <c r="N639" i="16" s="1"/>
  <c r="O639" i="16" s="1"/>
  <c r="P639" i="16" s="1"/>
  <c r="B655" i="16"/>
  <c r="N655" i="16" s="1"/>
  <c r="O655" i="16" s="1"/>
  <c r="P655" i="16" s="1"/>
  <c r="B663" i="16"/>
  <c r="N663" i="16" s="1"/>
  <c r="O663" i="16" s="1"/>
  <c r="P663" i="16" s="1"/>
  <c r="B671" i="16"/>
  <c r="N671" i="16" s="1"/>
  <c r="O671" i="16" s="1"/>
  <c r="P671" i="16" s="1"/>
  <c r="B679" i="16"/>
  <c r="N679" i="16" s="1"/>
  <c r="O679" i="16" s="1"/>
  <c r="P679" i="16" s="1"/>
  <c r="B695" i="16"/>
  <c r="N695" i="16" s="1"/>
  <c r="O695" i="16" s="1"/>
  <c r="P695" i="16" s="1"/>
  <c r="B703" i="16"/>
  <c r="N703" i="16" s="1"/>
  <c r="O703" i="16" s="1"/>
  <c r="P703" i="16" s="1"/>
  <c r="B711" i="16"/>
  <c r="N711" i="16" s="1"/>
  <c r="O711" i="16" s="1"/>
  <c r="P711" i="16" s="1"/>
  <c r="B719" i="16"/>
  <c r="N719" i="16" s="1"/>
  <c r="O719" i="16" s="1"/>
  <c r="P719" i="16" s="1"/>
  <c r="B727" i="16"/>
  <c r="N727" i="16" s="1"/>
  <c r="O727" i="16" s="1"/>
  <c r="P727" i="16" s="1"/>
  <c r="B735" i="16"/>
  <c r="N735" i="16" s="1"/>
  <c r="O735" i="16" s="1"/>
  <c r="P735" i="16" s="1"/>
  <c r="B743" i="16"/>
  <c r="N743" i="16" s="1"/>
  <c r="O743" i="16" s="1"/>
  <c r="P743" i="16" s="1"/>
  <c r="B759" i="16"/>
  <c r="N759" i="16" s="1"/>
  <c r="O759" i="16" s="1"/>
  <c r="P759" i="16" s="1"/>
  <c r="B767" i="16"/>
  <c r="N767" i="16" s="1"/>
  <c r="O767" i="16" s="1"/>
  <c r="P767" i="16" s="1"/>
  <c r="B775" i="16"/>
  <c r="N775" i="16" s="1"/>
  <c r="O775" i="16" s="1"/>
  <c r="P775" i="16" s="1"/>
  <c r="B783" i="16"/>
  <c r="N783" i="16" s="1"/>
  <c r="O783" i="16" s="1"/>
  <c r="P783" i="16" s="1"/>
  <c r="B791" i="16"/>
  <c r="N791" i="16" s="1"/>
  <c r="O791" i="16" s="1"/>
  <c r="P791" i="16" s="1"/>
  <c r="B799" i="16"/>
  <c r="N799" i="16" s="1"/>
  <c r="O799" i="16" s="1"/>
  <c r="P799" i="16" s="1"/>
  <c r="B807" i="16"/>
  <c r="N807" i="16" s="1"/>
  <c r="O807" i="16" s="1"/>
  <c r="P807" i="16" s="1"/>
  <c r="B823" i="16"/>
  <c r="N823" i="16" s="1"/>
  <c r="O823" i="16" s="1"/>
  <c r="P823" i="16" s="1"/>
  <c r="B831" i="16"/>
  <c r="N831" i="16" s="1"/>
  <c r="O831" i="16" s="1"/>
  <c r="P831" i="16" s="1"/>
  <c r="B839" i="16"/>
  <c r="N839" i="16" s="1"/>
  <c r="O839" i="16" s="1"/>
  <c r="P839" i="16" s="1"/>
  <c r="B855" i="16"/>
  <c r="N855" i="16" s="1"/>
  <c r="O855" i="16" s="1"/>
  <c r="P855" i="16" s="1"/>
  <c r="B863" i="16"/>
  <c r="N863" i="16" s="1"/>
  <c r="O863" i="16" s="1"/>
  <c r="P863" i="16" s="1"/>
  <c r="B871" i="16"/>
  <c r="N871" i="16" s="1"/>
  <c r="O871" i="16" s="1"/>
  <c r="P871" i="16" s="1"/>
  <c r="B887" i="16"/>
  <c r="N887" i="16" s="1"/>
  <c r="O887" i="16" s="1"/>
  <c r="P887" i="16" s="1"/>
  <c r="B903" i="16"/>
  <c r="N903" i="16" s="1"/>
  <c r="O903" i="16" s="1"/>
  <c r="P903" i="16" s="1"/>
  <c r="P903" i="1"/>
  <c r="B919" i="16"/>
  <c r="N919" i="16" s="1"/>
  <c r="O919" i="16" s="1"/>
  <c r="P919" i="16" s="1"/>
  <c r="B935" i="16"/>
  <c r="N935" i="16" s="1"/>
  <c r="O935" i="16" s="1"/>
  <c r="P935" i="16" s="1"/>
  <c r="B951" i="16"/>
  <c r="N951" i="16" s="1"/>
  <c r="O951" i="16" s="1"/>
  <c r="P951" i="16" s="1"/>
  <c r="P975" i="1"/>
  <c r="B29" i="16"/>
  <c r="N29" i="16" s="1"/>
  <c r="O29" i="16" s="1"/>
  <c r="P29" i="16" s="1"/>
  <c r="Q21" i="1"/>
  <c r="AL41" i="1"/>
  <c r="B11" i="16"/>
  <c r="N11" i="16" s="1"/>
  <c r="O11" i="16" s="1"/>
  <c r="P11" i="16" s="1"/>
  <c r="B52" i="16"/>
  <c r="N52" i="16" s="1"/>
  <c r="O52" i="16" s="1"/>
  <c r="P52" i="16" s="1"/>
  <c r="Q68" i="1"/>
  <c r="B76" i="16"/>
  <c r="N76" i="16" s="1"/>
  <c r="O76" i="16" s="1"/>
  <c r="P76" i="16" s="1"/>
  <c r="B84" i="16"/>
  <c r="N84" i="16" s="1"/>
  <c r="O84" i="16" s="1"/>
  <c r="P84" i="16" s="1"/>
  <c r="T140" i="1"/>
  <c r="B148" i="16"/>
  <c r="N148" i="16" s="1"/>
  <c r="O148" i="16" s="1"/>
  <c r="P148" i="16" s="1"/>
  <c r="B166" i="16"/>
  <c r="N166" i="16" s="1"/>
  <c r="O166" i="16" s="1"/>
  <c r="P166" i="16" s="1"/>
  <c r="Q182" i="1"/>
  <c r="B190" i="16"/>
  <c r="N190" i="16" s="1"/>
  <c r="O190" i="16" s="1"/>
  <c r="P190" i="16" s="1"/>
  <c r="Q190" i="1"/>
  <c r="B198" i="16"/>
  <c r="N198" i="16" s="1"/>
  <c r="O198" i="16" s="1"/>
  <c r="P198" i="16" s="1"/>
  <c r="Q198" i="1"/>
  <c r="B206" i="16"/>
  <c r="N206" i="16" s="1"/>
  <c r="O206" i="16" s="1"/>
  <c r="P206" i="16" s="1"/>
  <c r="B214" i="16"/>
  <c r="N214" i="16" s="1"/>
  <c r="O214" i="16" s="1"/>
  <c r="P214" i="16" s="1"/>
  <c r="B222" i="16"/>
  <c r="N222" i="16" s="1"/>
  <c r="O222" i="16" s="1"/>
  <c r="P222" i="16" s="1"/>
  <c r="B230" i="16"/>
  <c r="N230" i="16" s="1"/>
  <c r="O230" i="16" s="1"/>
  <c r="P230" i="16" s="1"/>
  <c r="B238" i="16"/>
  <c r="N238" i="16" s="1"/>
  <c r="O238" i="16" s="1"/>
  <c r="P238" i="16" s="1"/>
  <c r="B246" i="16"/>
  <c r="N246" i="16" s="1"/>
  <c r="O246" i="16" s="1"/>
  <c r="P246" i="16" s="1"/>
  <c r="B254" i="16"/>
  <c r="N254" i="16" s="1"/>
  <c r="O254" i="16" s="1"/>
  <c r="P254" i="16" s="1"/>
  <c r="B262" i="16"/>
  <c r="N262" i="16" s="1"/>
  <c r="O262" i="16" s="1"/>
  <c r="P262" i="16" s="1"/>
  <c r="B270" i="16"/>
  <c r="N270" i="16" s="1"/>
  <c r="O270" i="16" s="1"/>
  <c r="P270" i="16" s="1"/>
  <c r="B278" i="16"/>
  <c r="N278" i="16" s="1"/>
  <c r="O278" i="16" s="1"/>
  <c r="P278" i="16" s="1"/>
  <c r="B286" i="16"/>
  <c r="N286" i="16" s="1"/>
  <c r="O286" i="16" s="1"/>
  <c r="P286" i="16" s="1"/>
  <c r="B294" i="16"/>
  <c r="N294" i="16" s="1"/>
  <c r="O294" i="16" s="1"/>
  <c r="P294" i="16" s="1"/>
  <c r="B302" i="16"/>
  <c r="N302" i="16" s="1"/>
  <c r="O302" i="16" s="1"/>
  <c r="P302" i="16" s="1"/>
  <c r="B310" i="16"/>
  <c r="N310" i="16" s="1"/>
  <c r="O310" i="16" s="1"/>
  <c r="P310" i="16" s="1"/>
  <c r="B318" i="16"/>
  <c r="N318" i="16" s="1"/>
  <c r="O318" i="16" s="1"/>
  <c r="P318" i="16" s="1"/>
  <c r="B326" i="16"/>
  <c r="N326" i="16" s="1"/>
  <c r="O326" i="16" s="1"/>
  <c r="P326" i="16" s="1"/>
  <c r="B334" i="16"/>
  <c r="N334" i="16" s="1"/>
  <c r="O334" i="16" s="1"/>
  <c r="P334" i="16" s="1"/>
  <c r="B358" i="16"/>
  <c r="N358" i="16" s="1"/>
  <c r="O358" i="16" s="1"/>
  <c r="P358" i="16" s="1"/>
  <c r="B366" i="16"/>
  <c r="N366" i="16" s="1"/>
  <c r="O366" i="16" s="1"/>
  <c r="P366" i="16" s="1"/>
  <c r="B374" i="16"/>
  <c r="N374" i="16" s="1"/>
  <c r="O374" i="16" s="1"/>
  <c r="P374" i="16" s="1"/>
  <c r="B382" i="16"/>
  <c r="N382" i="16" s="1"/>
  <c r="O382" i="16" s="1"/>
  <c r="P382" i="16" s="1"/>
  <c r="B390" i="16"/>
  <c r="N390" i="16" s="1"/>
  <c r="O390" i="16" s="1"/>
  <c r="P390" i="16" s="1"/>
  <c r="B398" i="16"/>
  <c r="N398" i="16" s="1"/>
  <c r="O398" i="16" s="1"/>
  <c r="P398" i="16" s="1"/>
  <c r="B406" i="16"/>
  <c r="N406" i="16" s="1"/>
  <c r="O406" i="16" s="1"/>
  <c r="P406" i="16" s="1"/>
  <c r="B414" i="16"/>
  <c r="N414" i="16" s="1"/>
  <c r="O414" i="16" s="1"/>
  <c r="P414" i="16" s="1"/>
  <c r="B422" i="16"/>
  <c r="N422" i="16" s="1"/>
  <c r="O422" i="16" s="1"/>
  <c r="P422" i="16" s="1"/>
  <c r="B430" i="16"/>
  <c r="N430" i="16" s="1"/>
  <c r="O430" i="16" s="1"/>
  <c r="P430" i="16" s="1"/>
  <c r="B438" i="16"/>
  <c r="N438" i="16" s="1"/>
  <c r="O438" i="16" s="1"/>
  <c r="P438" i="16" s="1"/>
  <c r="B446" i="16"/>
  <c r="N446" i="16" s="1"/>
  <c r="O446" i="16" s="1"/>
  <c r="P446" i="16" s="1"/>
  <c r="B454" i="16"/>
  <c r="N454" i="16" s="1"/>
  <c r="O454" i="16" s="1"/>
  <c r="P454" i="16" s="1"/>
  <c r="B462" i="16"/>
  <c r="N462" i="16" s="1"/>
  <c r="O462" i="16" s="1"/>
  <c r="P462" i="16" s="1"/>
  <c r="B470" i="16"/>
  <c r="N470" i="16" s="1"/>
  <c r="O470" i="16" s="1"/>
  <c r="P470" i="16" s="1"/>
  <c r="B478" i="16"/>
  <c r="N478" i="16" s="1"/>
  <c r="O478" i="16" s="1"/>
  <c r="P478" i="16" s="1"/>
  <c r="B486" i="16"/>
  <c r="N486" i="16" s="1"/>
  <c r="O486" i="16" s="1"/>
  <c r="P486" i="16" s="1"/>
  <c r="B494" i="16"/>
  <c r="N494" i="16" s="1"/>
  <c r="O494" i="16" s="1"/>
  <c r="P494" i="16" s="1"/>
  <c r="B508" i="16"/>
  <c r="N508" i="16" s="1"/>
  <c r="O508" i="16" s="1"/>
  <c r="P508" i="16" s="1"/>
  <c r="Q7" i="1"/>
  <c r="B15" i="16"/>
  <c r="N15" i="16" s="1"/>
  <c r="O15" i="16" s="1"/>
  <c r="P15" i="16" s="1"/>
  <c r="Q23" i="1"/>
  <c r="B31" i="16"/>
  <c r="N31" i="16" s="1"/>
  <c r="O31" i="16" s="1"/>
  <c r="P31" i="16" s="1"/>
  <c r="B47" i="16"/>
  <c r="N47" i="16" s="1"/>
  <c r="O47" i="16" s="1"/>
  <c r="P47" i="16" s="1"/>
  <c r="Q47" i="1"/>
  <c r="B55" i="16"/>
  <c r="N55" i="16" s="1"/>
  <c r="O55" i="16" s="1"/>
  <c r="P55" i="16" s="1"/>
  <c r="B63" i="16"/>
  <c r="N63" i="16" s="1"/>
  <c r="O63" i="16" s="1"/>
  <c r="P63" i="16" s="1"/>
  <c r="Q63" i="1"/>
  <c r="B71" i="16"/>
  <c r="N71" i="16" s="1"/>
  <c r="O71" i="16" s="1"/>
  <c r="P71" i="16" s="1"/>
  <c r="B79" i="16"/>
  <c r="N79" i="16" s="1"/>
  <c r="O79" i="16" s="1"/>
  <c r="P79" i="16" s="1"/>
  <c r="B95" i="16"/>
  <c r="N95" i="16" s="1"/>
  <c r="O95" i="16" s="1"/>
  <c r="P95" i="16" s="1"/>
  <c r="B111" i="16"/>
  <c r="N111" i="16" s="1"/>
  <c r="O111" i="16" s="1"/>
  <c r="P111" i="16" s="1"/>
  <c r="Q111" i="1"/>
  <c r="B119" i="16"/>
  <c r="N119" i="16" s="1"/>
  <c r="O119" i="16" s="1"/>
  <c r="P119" i="16" s="1"/>
  <c r="P119" i="1"/>
  <c r="B127" i="16"/>
  <c r="N127" i="16" s="1"/>
  <c r="O127" i="16" s="1"/>
  <c r="P127" i="16" s="1"/>
  <c r="Q127" i="1"/>
  <c r="B135" i="16"/>
  <c r="N135" i="16" s="1"/>
  <c r="O135" i="16" s="1"/>
  <c r="P135" i="16" s="1"/>
  <c r="Q143" i="1"/>
  <c r="B151" i="16"/>
  <c r="N151" i="16" s="1"/>
  <c r="O151" i="16" s="1"/>
  <c r="P151" i="16" s="1"/>
  <c r="Q151" i="1"/>
  <c r="B159" i="16"/>
  <c r="N159" i="16" s="1"/>
  <c r="O159" i="16" s="1"/>
  <c r="P159" i="16" s="1"/>
  <c r="B175" i="16"/>
  <c r="N175" i="16" s="1"/>
  <c r="O175" i="16" s="1"/>
  <c r="P175" i="16" s="1"/>
  <c r="T175" i="1"/>
  <c r="B183" i="16"/>
  <c r="N183" i="16" s="1"/>
  <c r="O183" i="16" s="1"/>
  <c r="P183" i="16" s="1"/>
  <c r="Q183" i="1"/>
  <c r="B191" i="16"/>
  <c r="N191" i="16" s="1"/>
  <c r="O191" i="16" s="1"/>
  <c r="P191" i="16" s="1"/>
  <c r="Q191" i="1"/>
  <c r="B199" i="16"/>
  <c r="N199" i="16" s="1"/>
  <c r="O199" i="16" s="1"/>
  <c r="P199" i="16" s="1"/>
  <c r="T199" i="1"/>
  <c r="B207" i="16"/>
  <c r="N207" i="16" s="1"/>
  <c r="O207" i="16" s="1"/>
  <c r="P207" i="16" s="1"/>
  <c r="B223" i="16"/>
  <c r="N223" i="16" s="1"/>
  <c r="O223" i="16" s="1"/>
  <c r="P223" i="16" s="1"/>
  <c r="B231" i="16"/>
  <c r="N231" i="16" s="1"/>
  <c r="O231" i="16" s="1"/>
  <c r="P231" i="16" s="1"/>
  <c r="B239" i="16"/>
  <c r="N239" i="16" s="1"/>
  <c r="O239" i="16" s="1"/>
  <c r="P239" i="16" s="1"/>
  <c r="B247" i="16"/>
  <c r="N247" i="16" s="1"/>
  <c r="O247" i="16" s="1"/>
  <c r="P247" i="16" s="1"/>
  <c r="B255" i="16"/>
  <c r="N255" i="16" s="1"/>
  <c r="O255" i="16" s="1"/>
  <c r="P255" i="16" s="1"/>
  <c r="B263" i="16"/>
  <c r="N263" i="16" s="1"/>
  <c r="O263" i="16" s="1"/>
  <c r="P263" i="16" s="1"/>
  <c r="B271" i="16"/>
  <c r="N271" i="16" s="1"/>
  <c r="O271" i="16" s="1"/>
  <c r="P271" i="16" s="1"/>
  <c r="B279" i="16"/>
  <c r="N279" i="16" s="1"/>
  <c r="O279" i="16" s="1"/>
  <c r="P279" i="16" s="1"/>
  <c r="B287" i="16"/>
  <c r="N287" i="16" s="1"/>
  <c r="O287" i="16" s="1"/>
  <c r="P287" i="16" s="1"/>
  <c r="B295" i="16"/>
  <c r="N295" i="16" s="1"/>
  <c r="O295" i="16" s="1"/>
  <c r="P295" i="16" s="1"/>
  <c r="B303" i="16"/>
  <c r="N303" i="16" s="1"/>
  <c r="O303" i="16" s="1"/>
  <c r="P303" i="16" s="1"/>
  <c r="B311" i="16"/>
  <c r="N311" i="16" s="1"/>
  <c r="O311" i="16" s="1"/>
  <c r="P311" i="16" s="1"/>
  <c r="B319" i="16"/>
  <c r="N319" i="16" s="1"/>
  <c r="O319" i="16" s="1"/>
  <c r="P319" i="16" s="1"/>
  <c r="B327" i="16"/>
  <c r="N327" i="16" s="1"/>
  <c r="O327" i="16" s="1"/>
  <c r="P327" i="16" s="1"/>
  <c r="B335" i="16"/>
  <c r="N335" i="16" s="1"/>
  <c r="O335" i="16" s="1"/>
  <c r="P335" i="16" s="1"/>
  <c r="B343" i="16"/>
  <c r="N343" i="16" s="1"/>
  <c r="O343" i="16" s="1"/>
  <c r="P343" i="16" s="1"/>
  <c r="B351" i="16"/>
  <c r="N351" i="16" s="1"/>
  <c r="O351" i="16" s="1"/>
  <c r="P351" i="16" s="1"/>
  <c r="B359" i="16"/>
  <c r="N359" i="16" s="1"/>
  <c r="O359" i="16" s="1"/>
  <c r="P359" i="16" s="1"/>
  <c r="B367" i="16"/>
  <c r="N367" i="16" s="1"/>
  <c r="O367" i="16" s="1"/>
  <c r="P367" i="16" s="1"/>
  <c r="B375" i="16"/>
  <c r="N375" i="16" s="1"/>
  <c r="O375" i="16" s="1"/>
  <c r="P375" i="16" s="1"/>
  <c r="B383" i="16"/>
  <c r="N383" i="16" s="1"/>
  <c r="O383" i="16" s="1"/>
  <c r="P383" i="16" s="1"/>
  <c r="B391" i="16"/>
  <c r="N391" i="16" s="1"/>
  <c r="O391" i="16" s="1"/>
  <c r="P391" i="16" s="1"/>
  <c r="B399" i="16"/>
  <c r="N399" i="16" s="1"/>
  <c r="O399" i="16" s="1"/>
  <c r="P399" i="16" s="1"/>
  <c r="B407" i="16"/>
  <c r="N407" i="16" s="1"/>
  <c r="O407" i="16" s="1"/>
  <c r="P407" i="16" s="1"/>
  <c r="B415" i="16"/>
  <c r="N415" i="16" s="1"/>
  <c r="O415" i="16" s="1"/>
  <c r="P415" i="16" s="1"/>
  <c r="B423" i="16"/>
  <c r="N423" i="16" s="1"/>
  <c r="O423" i="16" s="1"/>
  <c r="P423" i="16" s="1"/>
  <c r="B431" i="16"/>
  <c r="N431" i="16" s="1"/>
  <c r="O431" i="16" s="1"/>
  <c r="P431" i="16" s="1"/>
  <c r="B439" i="16"/>
  <c r="N439" i="16" s="1"/>
  <c r="O439" i="16" s="1"/>
  <c r="P439" i="16" s="1"/>
  <c r="B447" i="16"/>
  <c r="N447" i="16" s="1"/>
  <c r="O447" i="16" s="1"/>
  <c r="P447" i="16" s="1"/>
  <c r="B455" i="16"/>
  <c r="N455" i="16" s="1"/>
  <c r="O455" i="16" s="1"/>
  <c r="P455" i="16" s="1"/>
  <c r="B463" i="16"/>
  <c r="N463" i="16" s="1"/>
  <c r="O463" i="16" s="1"/>
  <c r="P463" i="16" s="1"/>
  <c r="B471" i="16"/>
  <c r="N471" i="16" s="1"/>
  <c r="O471" i="16" s="1"/>
  <c r="P471" i="16" s="1"/>
  <c r="B479" i="16"/>
  <c r="N479" i="16" s="1"/>
  <c r="O479" i="16" s="1"/>
  <c r="P479" i="16" s="1"/>
  <c r="B487" i="16"/>
  <c r="N487" i="16" s="1"/>
  <c r="O487" i="16" s="1"/>
  <c r="P487" i="16" s="1"/>
  <c r="B495" i="16"/>
  <c r="N495" i="16" s="1"/>
  <c r="O495" i="16" s="1"/>
  <c r="P495" i="16" s="1"/>
  <c r="B510" i="16"/>
  <c r="N510" i="16" s="1"/>
  <c r="O510" i="16" s="1"/>
  <c r="P510" i="16" s="1"/>
  <c r="B518" i="16"/>
  <c r="N518" i="16" s="1"/>
  <c r="O518" i="16" s="1"/>
  <c r="P518" i="16" s="1"/>
  <c r="B526" i="16"/>
  <c r="N526" i="16" s="1"/>
  <c r="O526" i="16" s="1"/>
  <c r="P526" i="16" s="1"/>
  <c r="B534" i="16"/>
  <c r="N534" i="16" s="1"/>
  <c r="O534" i="16" s="1"/>
  <c r="P534" i="16" s="1"/>
  <c r="B542" i="16"/>
  <c r="N542" i="16" s="1"/>
  <c r="O542" i="16" s="1"/>
  <c r="P542" i="16" s="1"/>
  <c r="B550" i="16"/>
  <c r="N550" i="16" s="1"/>
  <c r="O550" i="16" s="1"/>
  <c r="P550" i="16" s="1"/>
  <c r="B558" i="16"/>
  <c r="N558" i="16" s="1"/>
  <c r="O558" i="16" s="1"/>
  <c r="P558" i="16" s="1"/>
  <c r="B566" i="16"/>
  <c r="N566" i="16" s="1"/>
  <c r="O566" i="16" s="1"/>
  <c r="P566" i="16" s="1"/>
  <c r="B574" i="16"/>
  <c r="N574" i="16" s="1"/>
  <c r="O574" i="16" s="1"/>
  <c r="P574" i="16" s="1"/>
  <c r="B582" i="16"/>
  <c r="N582" i="16" s="1"/>
  <c r="O582" i="16" s="1"/>
  <c r="P582" i="16" s="1"/>
  <c r="B590" i="16"/>
  <c r="N590" i="16" s="1"/>
  <c r="O590" i="16" s="1"/>
  <c r="P590" i="16" s="1"/>
  <c r="B598" i="16"/>
  <c r="N598" i="16" s="1"/>
  <c r="O598" i="16" s="1"/>
  <c r="P598" i="16" s="1"/>
  <c r="B606" i="16"/>
  <c r="N606" i="16" s="1"/>
  <c r="O606" i="16" s="1"/>
  <c r="P606" i="16" s="1"/>
  <c r="B614" i="16"/>
  <c r="N614" i="16" s="1"/>
  <c r="O614" i="16" s="1"/>
  <c r="P614" i="16" s="1"/>
  <c r="B622" i="16"/>
  <c r="N622" i="16" s="1"/>
  <c r="O622" i="16" s="1"/>
  <c r="P622" i="16" s="1"/>
  <c r="B630" i="16"/>
  <c r="N630" i="16" s="1"/>
  <c r="O630" i="16" s="1"/>
  <c r="P630" i="16" s="1"/>
  <c r="B638" i="16"/>
  <c r="N638" i="16" s="1"/>
  <c r="O638" i="16" s="1"/>
  <c r="P638" i="16" s="1"/>
  <c r="B646" i="16"/>
  <c r="N646" i="16" s="1"/>
  <c r="O646" i="16" s="1"/>
  <c r="P646" i="16" s="1"/>
  <c r="B654" i="16"/>
  <c r="N654" i="16" s="1"/>
  <c r="O654" i="16" s="1"/>
  <c r="P654" i="16" s="1"/>
  <c r="B662" i="16"/>
  <c r="N662" i="16" s="1"/>
  <c r="O662" i="16" s="1"/>
  <c r="P662" i="16" s="1"/>
  <c r="B670" i="16"/>
  <c r="N670" i="16" s="1"/>
  <c r="O670" i="16" s="1"/>
  <c r="P670" i="16" s="1"/>
  <c r="B678" i="16"/>
  <c r="N678" i="16" s="1"/>
  <c r="O678" i="16" s="1"/>
  <c r="P678" i="16" s="1"/>
  <c r="B686" i="16"/>
  <c r="N686" i="16" s="1"/>
  <c r="O686" i="16" s="1"/>
  <c r="P686" i="16" s="1"/>
  <c r="B694" i="16"/>
  <c r="N694" i="16" s="1"/>
  <c r="O694" i="16" s="1"/>
  <c r="P694" i="16" s="1"/>
  <c r="B702" i="16"/>
  <c r="N702" i="16" s="1"/>
  <c r="O702" i="16" s="1"/>
  <c r="P702" i="16" s="1"/>
  <c r="B710" i="16"/>
  <c r="N710" i="16" s="1"/>
  <c r="O710" i="16" s="1"/>
  <c r="P710" i="16" s="1"/>
  <c r="B718" i="16"/>
  <c r="N718" i="16" s="1"/>
  <c r="O718" i="16" s="1"/>
  <c r="P718" i="16" s="1"/>
  <c r="B726" i="16"/>
  <c r="N726" i="16" s="1"/>
  <c r="O726" i="16" s="1"/>
  <c r="P726" i="16" s="1"/>
  <c r="B734" i="16"/>
  <c r="N734" i="16" s="1"/>
  <c r="O734" i="16" s="1"/>
  <c r="P734" i="16" s="1"/>
  <c r="B742" i="16"/>
  <c r="N742" i="16" s="1"/>
  <c r="O742" i="16" s="1"/>
  <c r="P742" i="16" s="1"/>
  <c r="B750" i="16"/>
  <c r="N750" i="16" s="1"/>
  <c r="O750" i="16" s="1"/>
  <c r="P750" i="16" s="1"/>
  <c r="B758" i="16"/>
  <c r="N758" i="16" s="1"/>
  <c r="O758" i="16" s="1"/>
  <c r="P758" i="16" s="1"/>
  <c r="B766" i="16"/>
  <c r="N766" i="16" s="1"/>
  <c r="O766" i="16" s="1"/>
  <c r="P766" i="16" s="1"/>
  <c r="B774" i="16"/>
  <c r="N774" i="16" s="1"/>
  <c r="O774" i="16" s="1"/>
  <c r="P774" i="16" s="1"/>
  <c r="B782" i="16"/>
  <c r="N782" i="16" s="1"/>
  <c r="O782" i="16" s="1"/>
  <c r="P782" i="16" s="1"/>
  <c r="B790" i="16"/>
  <c r="N790" i="16" s="1"/>
  <c r="O790" i="16" s="1"/>
  <c r="P790" i="16" s="1"/>
  <c r="B798" i="16"/>
  <c r="N798" i="16" s="1"/>
  <c r="O798" i="16" s="1"/>
  <c r="P798" i="16" s="1"/>
  <c r="B806" i="16"/>
  <c r="N806" i="16" s="1"/>
  <c r="O806" i="16" s="1"/>
  <c r="P806" i="16" s="1"/>
  <c r="B814" i="16"/>
  <c r="N814" i="16" s="1"/>
  <c r="O814" i="16" s="1"/>
  <c r="P814" i="16" s="1"/>
  <c r="B822" i="16"/>
  <c r="N822" i="16" s="1"/>
  <c r="O822" i="16" s="1"/>
  <c r="P822" i="16" s="1"/>
  <c r="B830" i="16"/>
  <c r="N830" i="16" s="1"/>
  <c r="O830" i="16" s="1"/>
  <c r="P830" i="16" s="1"/>
  <c r="B838" i="16"/>
  <c r="N838" i="16" s="1"/>
  <c r="O838" i="16" s="1"/>
  <c r="P838" i="16" s="1"/>
  <c r="B846" i="16"/>
  <c r="N846" i="16" s="1"/>
  <c r="O846" i="16" s="1"/>
  <c r="P846" i="16" s="1"/>
  <c r="T862" i="1"/>
  <c r="E870" i="16" s="1"/>
  <c r="B870" i="16"/>
  <c r="N870" i="16" s="1"/>
  <c r="O870" i="16" s="1"/>
  <c r="P870" i="16" s="1"/>
  <c r="T870" i="1"/>
  <c r="E878" i="16" s="1"/>
  <c r="B878" i="16"/>
  <c r="N878" i="16" s="1"/>
  <c r="O878" i="16" s="1"/>
  <c r="P878" i="16" s="1"/>
  <c r="T878" i="1"/>
  <c r="E886" i="16" s="1"/>
  <c r="B886" i="16"/>
  <c r="N886" i="16" s="1"/>
  <c r="O886" i="16" s="1"/>
  <c r="P886" i="16" s="1"/>
  <c r="T886" i="1"/>
  <c r="E894" i="16" s="1"/>
  <c r="B894" i="16"/>
  <c r="N894" i="16" s="1"/>
  <c r="O894" i="16" s="1"/>
  <c r="P894" i="16" s="1"/>
  <c r="T894" i="1"/>
  <c r="E902" i="16" s="1"/>
  <c r="B902" i="16"/>
  <c r="N902" i="16" s="1"/>
  <c r="O902" i="16" s="1"/>
  <c r="P902" i="16" s="1"/>
  <c r="T902" i="1"/>
  <c r="E910" i="16" s="1"/>
  <c r="B910" i="16"/>
  <c r="N910" i="16" s="1"/>
  <c r="O910" i="16" s="1"/>
  <c r="P910" i="16" s="1"/>
  <c r="T910" i="1"/>
  <c r="E918" i="16" s="1"/>
  <c r="B918" i="16"/>
  <c r="N918" i="16" s="1"/>
  <c r="O918" i="16" s="1"/>
  <c r="P918" i="16" s="1"/>
  <c r="T918" i="1"/>
  <c r="E926" i="16" s="1"/>
  <c r="B926" i="16"/>
  <c r="N926" i="16" s="1"/>
  <c r="O926" i="16" s="1"/>
  <c r="P926" i="16" s="1"/>
  <c r="T926" i="1"/>
  <c r="E934" i="16" s="1"/>
  <c r="B934" i="16"/>
  <c r="N934" i="16" s="1"/>
  <c r="O934" i="16" s="1"/>
  <c r="P934" i="16" s="1"/>
  <c r="T934" i="1"/>
  <c r="E942" i="16" s="1"/>
  <c r="B942" i="16"/>
  <c r="N942" i="16" s="1"/>
  <c r="O942" i="16" s="1"/>
  <c r="P942" i="16" s="1"/>
  <c r="T942" i="1"/>
  <c r="E950" i="16" s="1"/>
  <c r="B950" i="16"/>
  <c r="N950" i="16" s="1"/>
  <c r="O950" i="16" s="1"/>
  <c r="P950" i="16" s="1"/>
  <c r="T950" i="1"/>
  <c r="E958" i="16" s="1"/>
  <c r="B958" i="16"/>
  <c r="N958" i="16" s="1"/>
  <c r="O958" i="16" s="1"/>
  <c r="P958" i="16" s="1"/>
  <c r="T958" i="1"/>
  <c r="E966" i="16" s="1"/>
  <c r="B966" i="16"/>
  <c r="N966" i="16" s="1"/>
  <c r="O966" i="16" s="1"/>
  <c r="P966" i="16" s="1"/>
  <c r="T966" i="1"/>
  <c r="E974" i="16" s="1"/>
  <c r="B974" i="16"/>
  <c r="N974" i="16" s="1"/>
  <c r="O974" i="16" s="1"/>
  <c r="P974" i="16" s="1"/>
  <c r="T974" i="1"/>
  <c r="E982" i="16" s="1"/>
  <c r="B982" i="16"/>
  <c r="N982" i="16" s="1"/>
  <c r="O982" i="16" s="1"/>
  <c r="P982" i="16" s="1"/>
  <c r="T982" i="1"/>
  <c r="E990" i="16" s="1"/>
  <c r="B990" i="16"/>
  <c r="N990" i="16" s="1"/>
  <c r="O990" i="16" s="1"/>
  <c r="P990" i="16" s="1"/>
  <c r="T990" i="1"/>
  <c r="E998" i="16" s="1"/>
  <c r="B998" i="16"/>
  <c r="N998" i="16" s="1"/>
  <c r="O998" i="16" s="1"/>
  <c r="P998" i="16" s="1"/>
  <c r="T493" i="1"/>
  <c r="E501" i="16" s="1"/>
  <c r="B501" i="16"/>
  <c r="N501" i="16" s="1"/>
  <c r="O501" i="16" s="1"/>
  <c r="P501" i="16" s="1"/>
  <c r="T501" i="1"/>
  <c r="B509" i="16"/>
  <c r="N509" i="16" s="1"/>
  <c r="O509" i="16" s="1"/>
  <c r="P509" i="16" s="1"/>
  <c r="T509" i="1"/>
  <c r="B517" i="16"/>
  <c r="N517" i="16" s="1"/>
  <c r="O517" i="16" s="1"/>
  <c r="P517" i="16" s="1"/>
  <c r="T517" i="1"/>
  <c r="B525" i="16"/>
  <c r="N525" i="16" s="1"/>
  <c r="O525" i="16" s="1"/>
  <c r="P525" i="16" s="1"/>
  <c r="T525" i="1"/>
  <c r="B533" i="16"/>
  <c r="N533" i="16" s="1"/>
  <c r="O533" i="16" s="1"/>
  <c r="P533" i="16" s="1"/>
  <c r="T533" i="1"/>
  <c r="B541" i="16"/>
  <c r="N541" i="16" s="1"/>
  <c r="O541" i="16" s="1"/>
  <c r="P541" i="16" s="1"/>
  <c r="T541" i="1"/>
  <c r="B549" i="16"/>
  <c r="N549" i="16" s="1"/>
  <c r="O549" i="16" s="1"/>
  <c r="P549" i="16" s="1"/>
  <c r="T549" i="1"/>
  <c r="B557" i="16"/>
  <c r="N557" i="16" s="1"/>
  <c r="O557" i="16" s="1"/>
  <c r="P557" i="16" s="1"/>
  <c r="P557" i="1"/>
  <c r="B565" i="16"/>
  <c r="N565" i="16" s="1"/>
  <c r="O565" i="16" s="1"/>
  <c r="P565" i="16" s="1"/>
  <c r="T565" i="1"/>
  <c r="B573" i="16"/>
  <c r="N573" i="16" s="1"/>
  <c r="O573" i="16" s="1"/>
  <c r="P573" i="16" s="1"/>
  <c r="P573" i="1"/>
  <c r="B581" i="16"/>
  <c r="N581" i="16" s="1"/>
  <c r="O581" i="16" s="1"/>
  <c r="P581" i="16" s="1"/>
  <c r="T581" i="1"/>
  <c r="E589" i="16" s="1"/>
  <c r="B589" i="16"/>
  <c r="N589" i="16" s="1"/>
  <c r="O589" i="16" s="1"/>
  <c r="P589" i="16" s="1"/>
  <c r="P589" i="1"/>
  <c r="B597" i="16"/>
  <c r="N597" i="16" s="1"/>
  <c r="O597" i="16" s="1"/>
  <c r="P597" i="16" s="1"/>
  <c r="T597" i="1"/>
  <c r="E605" i="16" s="1"/>
  <c r="B605" i="16"/>
  <c r="N605" i="16" s="1"/>
  <c r="O605" i="16" s="1"/>
  <c r="P605" i="16" s="1"/>
  <c r="P605" i="1"/>
  <c r="B613" i="16"/>
  <c r="N613" i="16" s="1"/>
  <c r="O613" i="16" s="1"/>
  <c r="P613" i="16" s="1"/>
  <c r="T613" i="1"/>
  <c r="E621" i="16" s="1"/>
  <c r="B621" i="16"/>
  <c r="N621" i="16" s="1"/>
  <c r="O621" i="16" s="1"/>
  <c r="P621" i="16" s="1"/>
  <c r="P621" i="1"/>
  <c r="B629" i="16"/>
  <c r="N629" i="16" s="1"/>
  <c r="O629" i="16" s="1"/>
  <c r="P629" i="16" s="1"/>
  <c r="T629" i="1"/>
  <c r="E637" i="16" s="1"/>
  <c r="B637" i="16"/>
  <c r="N637" i="16" s="1"/>
  <c r="O637" i="16" s="1"/>
  <c r="P637" i="16" s="1"/>
  <c r="P637" i="1"/>
  <c r="B645" i="16"/>
  <c r="N645" i="16" s="1"/>
  <c r="O645" i="16" s="1"/>
  <c r="P645" i="16" s="1"/>
  <c r="T645" i="1"/>
  <c r="E653" i="16" s="1"/>
  <c r="B653" i="16"/>
  <c r="N653" i="16" s="1"/>
  <c r="O653" i="16" s="1"/>
  <c r="P653" i="16" s="1"/>
  <c r="P653" i="1"/>
  <c r="B661" i="16"/>
  <c r="N661" i="16" s="1"/>
  <c r="O661" i="16" s="1"/>
  <c r="P661" i="16" s="1"/>
  <c r="B677" i="16"/>
  <c r="N677" i="16" s="1"/>
  <c r="O677" i="16" s="1"/>
  <c r="P677" i="16" s="1"/>
  <c r="B685" i="16"/>
  <c r="N685" i="16" s="1"/>
  <c r="O685" i="16" s="1"/>
  <c r="P685" i="16" s="1"/>
  <c r="B693" i="16"/>
  <c r="N693" i="16" s="1"/>
  <c r="O693" i="16" s="1"/>
  <c r="P693" i="16" s="1"/>
  <c r="B701" i="16"/>
  <c r="N701" i="16" s="1"/>
  <c r="O701" i="16" s="1"/>
  <c r="P701" i="16" s="1"/>
  <c r="B709" i="16"/>
  <c r="N709" i="16" s="1"/>
  <c r="O709" i="16" s="1"/>
  <c r="P709" i="16" s="1"/>
  <c r="B717" i="16"/>
  <c r="N717" i="16" s="1"/>
  <c r="O717" i="16" s="1"/>
  <c r="P717" i="16" s="1"/>
  <c r="B725" i="16"/>
  <c r="N725" i="16" s="1"/>
  <c r="O725" i="16" s="1"/>
  <c r="P725" i="16" s="1"/>
  <c r="B733" i="16"/>
  <c r="N733" i="16" s="1"/>
  <c r="O733" i="16" s="1"/>
  <c r="P733" i="16" s="1"/>
  <c r="B741" i="16"/>
  <c r="N741" i="16" s="1"/>
  <c r="O741" i="16" s="1"/>
  <c r="P741" i="16" s="1"/>
  <c r="B749" i="16"/>
  <c r="N749" i="16" s="1"/>
  <c r="O749" i="16" s="1"/>
  <c r="P749" i="16" s="1"/>
  <c r="B757" i="16"/>
  <c r="N757" i="16" s="1"/>
  <c r="O757" i="16" s="1"/>
  <c r="P757" i="16" s="1"/>
  <c r="B765" i="16"/>
  <c r="N765" i="16" s="1"/>
  <c r="O765" i="16" s="1"/>
  <c r="P765" i="16" s="1"/>
  <c r="B773" i="16"/>
  <c r="N773" i="16" s="1"/>
  <c r="O773" i="16" s="1"/>
  <c r="P773" i="16" s="1"/>
  <c r="B781" i="16"/>
  <c r="N781" i="16" s="1"/>
  <c r="O781" i="16" s="1"/>
  <c r="P781" i="16" s="1"/>
  <c r="B789" i="16"/>
  <c r="N789" i="16" s="1"/>
  <c r="O789" i="16" s="1"/>
  <c r="P789" i="16" s="1"/>
  <c r="B797" i="16"/>
  <c r="N797" i="16" s="1"/>
  <c r="O797" i="16" s="1"/>
  <c r="P797" i="16" s="1"/>
  <c r="B805" i="16"/>
  <c r="N805" i="16" s="1"/>
  <c r="O805" i="16" s="1"/>
  <c r="P805" i="16" s="1"/>
  <c r="B813" i="16"/>
  <c r="N813" i="16" s="1"/>
  <c r="O813" i="16" s="1"/>
  <c r="P813" i="16" s="1"/>
  <c r="B821" i="16"/>
  <c r="N821" i="16" s="1"/>
  <c r="O821" i="16" s="1"/>
  <c r="P821" i="16" s="1"/>
  <c r="B829" i="16"/>
  <c r="N829" i="16" s="1"/>
  <c r="O829" i="16" s="1"/>
  <c r="P829" i="16" s="1"/>
  <c r="B837" i="16"/>
  <c r="N837" i="16" s="1"/>
  <c r="O837" i="16" s="1"/>
  <c r="P837" i="16" s="1"/>
  <c r="B845" i="16"/>
  <c r="N845" i="16" s="1"/>
  <c r="O845" i="16" s="1"/>
  <c r="P845" i="16" s="1"/>
  <c r="B853" i="16"/>
  <c r="N853" i="16" s="1"/>
  <c r="O853" i="16" s="1"/>
  <c r="P853" i="16" s="1"/>
  <c r="B861" i="16"/>
  <c r="N861" i="16" s="1"/>
  <c r="O861" i="16" s="1"/>
  <c r="P861" i="16" s="1"/>
  <c r="B869" i="16"/>
  <c r="N869" i="16" s="1"/>
  <c r="O869" i="16" s="1"/>
  <c r="P869" i="16" s="1"/>
  <c r="B877" i="16"/>
  <c r="N877" i="16" s="1"/>
  <c r="O877" i="16" s="1"/>
  <c r="P877" i="16" s="1"/>
  <c r="B885" i="16"/>
  <c r="N885" i="16" s="1"/>
  <c r="O885" i="16" s="1"/>
  <c r="P885" i="16" s="1"/>
  <c r="B893" i="16"/>
  <c r="N893" i="16" s="1"/>
  <c r="O893" i="16" s="1"/>
  <c r="P893" i="16" s="1"/>
  <c r="B901" i="16"/>
  <c r="N901" i="16" s="1"/>
  <c r="O901" i="16" s="1"/>
  <c r="P901" i="16" s="1"/>
  <c r="B909" i="16"/>
  <c r="N909" i="16" s="1"/>
  <c r="O909" i="16" s="1"/>
  <c r="P909" i="16" s="1"/>
  <c r="B917" i="16"/>
  <c r="N917" i="16" s="1"/>
  <c r="O917" i="16" s="1"/>
  <c r="P917" i="16" s="1"/>
  <c r="B925" i="16"/>
  <c r="N925" i="16" s="1"/>
  <c r="O925" i="16" s="1"/>
  <c r="P925" i="16" s="1"/>
  <c r="B933" i="16"/>
  <c r="N933" i="16" s="1"/>
  <c r="O933" i="16" s="1"/>
  <c r="P933" i="16" s="1"/>
  <c r="B941" i="16"/>
  <c r="N941" i="16" s="1"/>
  <c r="O941" i="16" s="1"/>
  <c r="P941" i="16" s="1"/>
  <c r="B949" i="16"/>
  <c r="N949" i="16" s="1"/>
  <c r="O949" i="16" s="1"/>
  <c r="P949" i="16" s="1"/>
  <c r="B957" i="16"/>
  <c r="N957" i="16" s="1"/>
  <c r="O957" i="16" s="1"/>
  <c r="P957" i="16" s="1"/>
  <c r="B965" i="16"/>
  <c r="N965" i="16" s="1"/>
  <c r="O965" i="16" s="1"/>
  <c r="P965" i="16" s="1"/>
  <c r="B973" i="16"/>
  <c r="N973" i="16" s="1"/>
  <c r="O973" i="16" s="1"/>
  <c r="P973" i="16" s="1"/>
  <c r="B981" i="16"/>
  <c r="N981" i="16" s="1"/>
  <c r="O981" i="16" s="1"/>
  <c r="P981" i="16" s="1"/>
  <c r="B989" i="16"/>
  <c r="N989" i="16" s="1"/>
  <c r="O989" i="16" s="1"/>
  <c r="P989" i="16" s="1"/>
  <c r="B997" i="16"/>
  <c r="N997" i="16" s="1"/>
  <c r="O997" i="16" s="1"/>
  <c r="P997" i="16" s="1"/>
  <c r="Q4" i="1"/>
  <c r="B12" i="16"/>
  <c r="N12" i="16" s="1"/>
  <c r="O12" i="16" s="1"/>
  <c r="P12" i="16" s="1"/>
  <c r="Q60" i="1"/>
  <c r="B68" i="16"/>
  <c r="N68" i="16" s="1"/>
  <c r="O68" i="16" s="1"/>
  <c r="P68" i="16" s="1"/>
  <c r="B92" i="16"/>
  <c r="N92" i="16" s="1"/>
  <c r="O92" i="16" s="1"/>
  <c r="P92" i="16" s="1"/>
  <c r="Q30" i="1"/>
  <c r="B38" i="16"/>
  <c r="N38" i="16" s="1"/>
  <c r="O38" i="16" s="1"/>
  <c r="P38" i="16" s="1"/>
  <c r="B46" i="16"/>
  <c r="N46" i="16" s="1"/>
  <c r="O46" i="16" s="1"/>
  <c r="P46" i="16" s="1"/>
  <c r="B62" i="16"/>
  <c r="N62" i="16" s="1"/>
  <c r="O62" i="16" s="1"/>
  <c r="P62" i="16" s="1"/>
  <c r="Q70" i="1"/>
  <c r="B78" i="16"/>
  <c r="N78" i="16" s="1"/>
  <c r="O78" i="16" s="1"/>
  <c r="P78" i="16" s="1"/>
  <c r="B86" i="16"/>
  <c r="N86" i="16" s="1"/>
  <c r="O86" i="16" s="1"/>
  <c r="P86" i="16" s="1"/>
  <c r="B94" i="16"/>
  <c r="N94" i="16" s="1"/>
  <c r="O94" i="16" s="1"/>
  <c r="P94" i="16" s="1"/>
  <c r="B110" i="16"/>
  <c r="N110" i="16" s="1"/>
  <c r="O110" i="16" s="1"/>
  <c r="P110" i="16" s="1"/>
  <c r="B118" i="16"/>
  <c r="N118" i="16" s="1"/>
  <c r="O118" i="16" s="1"/>
  <c r="P118" i="16" s="1"/>
  <c r="Q152" i="1"/>
  <c r="B160" i="16"/>
  <c r="N160" i="16" s="1"/>
  <c r="O160" i="16" s="1"/>
  <c r="P160" i="16" s="1"/>
  <c r="Q160" i="1"/>
  <c r="B168" i="16"/>
  <c r="N168" i="16" s="1"/>
  <c r="O168" i="16" s="1"/>
  <c r="P168" i="16" s="1"/>
  <c r="Q168" i="1"/>
  <c r="B176" i="16"/>
  <c r="N176" i="16" s="1"/>
  <c r="O176" i="16" s="1"/>
  <c r="P176" i="16" s="1"/>
  <c r="Q176" i="1"/>
  <c r="B184" i="16"/>
  <c r="N184" i="16" s="1"/>
  <c r="O184" i="16" s="1"/>
  <c r="P184" i="16" s="1"/>
  <c r="Q184" i="1"/>
  <c r="B192" i="16"/>
  <c r="N192" i="16" s="1"/>
  <c r="O192" i="16" s="1"/>
  <c r="P192" i="16" s="1"/>
  <c r="Q192" i="1"/>
  <c r="B200" i="16"/>
  <c r="N200" i="16" s="1"/>
  <c r="O200" i="16" s="1"/>
  <c r="P200" i="16" s="1"/>
  <c r="Q200" i="1"/>
  <c r="B208" i="16"/>
  <c r="N208" i="16" s="1"/>
  <c r="O208" i="16" s="1"/>
  <c r="P208" i="16" s="1"/>
  <c r="B216" i="16"/>
  <c r="N216" i="16" s="1"/>
  <c r="O216" i="16" s="1"/>
  <c r="P216" i="16" s="1"/>
  <c r="B224" i="16"/>
  <c r="N224" i="16" s="1"/>
  <c r="O224" i="16" s="1"/>
  <c r="P224" i="16" s="1"/>
  <c r="B232" i="16"/>
  <c r="N232" i="16" s="1"/>
  <c r="O232" i="16" s="1"/>
  <c r="P232" i="16" s="1"/>
  <c r="B240" i="16"/>
  <c r="N240" i="16" s="1"/>
  <c r="O240" i="16" s="1"/>
  <c r="P240" i="16" s="1"/>
  <c r="B248" i="16"/>
  <c r="N248" i="16" s="1"/>
  <c r="O248" i="16" s="1"/>
  <c r="P248" i="16" s="1"/>
  <c r="B256" i="16"/>
  <c r="N256" i="16" s="1"/>
  <c r="O256" i="16" s="1"/>
  <c r="P256" i="16" s="1"/>
  <c r="B264" i="16"/>
  <c r="N264" i="16" s="1"/>
  <c r="O264" i="16" s="1"/>
  <c r="P264" i="16" s="1"/>
  <c r="B272" i="16"/>
  <c r="N272" i="16" s="1"/>
  <c r="O272" i="16" s="1"/>
  <c r="P272" i="16" s="1"/>
  <c r="B280" i="16"/>
  <c r="N280" i="16" s="1"/>
  <c r="O280" i="16" s="1"/>
  <c r="P280" i="16" s="1"/>
  <c r="B288" i="16"/>
  <c r="N288" i="16" s="1"/>
  <c r="O288" i="16" s="1"/>
  <c r="P288" i="16" s="1"/>
  <c r="B296" i="16"/>
  <c r="N296" i="16" s="1"/>
  <c r="O296" i="16" s="1"/>
  <c r="P296" i="16" s="1"/>
  <c r="B304" i="16"/>
  <c r="N304" i="16" s="1"/>
  <c r="O304" i="16" s="1"/>
  <c r="P304" i="16" s="1"/>
  <c r="B312" i="16"/>
  <c r="N312" i="16" s="1"/>
  <c r="O312" i="16" s="1"/>
  <c r="P312" i="16" s="1"/>
  <c r="B320" i="16"/>
  <c r="N320" i="16" s="1"/>
  <c r="O320" i="16" s="1"/>
  <c r="P320" i="16" s="1"/>
  <c r="B328" i="16"/>
  <c r="N328" i="16" s="1"/>
  <c r="O328" i="16" s="1"/>
  <c r="P328" i="16" s="1"/>
  <c r="B336" i="16"/>
  <c r="N336" i="16" s="1"/>
  <c r="O336" i="16" s="1"/>
  <c r="P336" i="16" s="1"/>
  <c r="B344" i="16"/>
  <c r="N344" i="16" s="1"/>
  <c r="O344" i="16" s="1"/>
  <c r="P344" i="16" s="1"/>
  <c r="B352" i="16"/>
  <c r="N352" i="16" s="1"/>
  <c r="O352" i="16" s="1"/>
  <c r="P352" i="16" s="1"/>
  <c r="B360" i="16"/>
  <c r="N360" i="16" s="1"/>
  <c r="O360" i="16" s="1"/>
  <c r="P360" i="16" s="1"/>
  <c r="B368" i="16"/>
  <c r="N368" i="16" s="1"/>
  <c r="O368" i="16" s="1"/>
  <c r="P368" i="16" s="1"/>
  <c r="B376" i="16"/>
  <c r="N376" i="16" s="1"/>
  <c r="O376" i="16" s="1"/>
  <c r="P376" i="16" s="1"/>
  <c r="B384" i="16"/>
  <c r="N384" i="16" s="1"/>
  <c r="O384" i="16" s="1"/>
  <c r="P384" i="16" s="1"/>
  <c r="B392" i="16"/>
  <c r="N392" i="16" s="1"/>
  <c r="O392" i="16" s="1"/>
  <c r="P392" i="16" s="1"/>
  <c r="B400" i="16"/>
  <c r="N400" i="16" s="1"/>
  <c r="O400" i="16" s="1"/>
  <c r="P400" i="16" s="1"/>
  <c r="B408" i="16"/>
  <c r="N408" i="16" s="1"/>
  <c r="O408" i="16" s="1"/>
  <c r="P408" i="16" s="1"/>
  <c r="B416" i="16"/>
  <c r="N416" i="16" s="1"/>
  <c r="O416" i="16" s="1"/>
  <c r="P416" i="16" s="1"/>
  <c r="B424" i="16"/>
  <c r="N424" i="16" s="1"/>
  <c r="O424" i="16" s="1"/>
  <c r="P424" i="16" s="1"/>
  <c r="B432" i="16"/>
  <c r="N432" i="16" s="1"/>
  <c r="O432" i="16" s="1"/>
  <c r="P432" i="16" s="1"/>
  <c r="B440" i="16"/>
  <c r="N440" i="16" s="1"/>
  <c r="O440" i="16" s="1"/>
  <c r="P440" i="16" s="1"/>
  <c r="B448" i="16"/>
  <c r="N448" i="16" s="1"/>
  <c r="O448" i="16" s="1"/>
  <c r="P448" i="16" s="1"/>
  <c r="B456" i="16"/>
  <c r="N456" i="16" s="1"/>
  <c r="O456" i="16" s="1"/>
  <c r="P456" i="16" s="1"/>
  <c r="B464" i="16"/>
  <c r="N464" i="16" s="1"/>
  <c r="O464" i="16" s="1"/>
  <c r="P464" i="16" s="1"/>
  <c r="B472" i="16"/>
  <c r="N472" i="16" s="1"/>
  <c r="O472" i="16" s="1"/>
  <c r="P472" i="16" s="1"/>
  <c r="B480" i="16"/>
  <c r="N480" i="16" s="1"/>
  <c r="O480" i="16" s="1"/>
  <c r="P480" i="16" s="1"/>
  <c r="B488" i="16"/>
  <c r="N488" i="16" s="1"/>
  <c r="O488" i="16" s="1"/>
  <c r="P488" i="16" s="1"/>
  <c r="B496" i="16"/>
  <c r="N496" i="16" s="1"/>
  <c r="O496" i="16" s="1"/>
  <c r="P496" i="16" s="1"/>
  <c r="Q9" i="1"/>
  <c r="B17" i="16"/>
  <c r="N17" i="16" s="1"/>
  <c r="O17" i="16" s="1"/>
  <c r="P17" i="16" s="1"/>
  <c r="B25" i="16"/>
  <c r="N25" i="16" s="1"/>
  <c r="O25" i="16" s="1"/>
  <c r="P25" i="16" s="1"/>
  <c r="B49" i="16"/>
  <c r="N49" i="16" s="1"/>
  <c r="O49" i="16" s="1"/>
  <c r="P49" i="16" s="1"/>
  <c r="Q49" i="1"/>
  <c r="B57" i="16"/>
  <c r="N57" i="16" s="1"/>
  <c r="O57" i="16" s="1"/>
  <c r="P57" i="16" s="1"/>
  <c r="Q57" i="1"/>
  <c r="B65" i="16"/>
  <c r="N65" i="16" s="1"/>
  <c r="O65" i="16" s="1"/>
  <c r="P65" i="16" s="1"/>
  <c r="Q65" i="1"/>
  <c r="B73" i="16"/>
  <c r="N73" i="16" s="1"/>
  <c r="O73" i="16" s="1"/>
  <c r="P73" i="16" s="1"/>
  <c r="Q73" i="1"/>
  <c r="B81" i="16"/>
  <c r="N81" i="16" s="1"/>
  <c r="O81" i="16" s="1"/>
  <c r="P81" i="16" s="1"/>
  <c r="B89" i="16"/>
  <c r="N89" i="16" s="1"/>
  <c r="O89" i="16" s="1"/>
  <c r="P89" i="16" s="1"/>
  <c r="B97" i="16"/>
  <c r="N97" i="16" s="1"/>
  <c r="O97" i="16" s="1"/>
  <c r="P97" i="16" s="1"/>
  <c r="B121" i="16"/>
  <c r="N121" i="16" s="1"/>
  <c r="O121" i="16" s="1"/>
  <c r="P121" i="16" s="1"/>
  <c r="Q121" i="1"/>
  <c r="B129" i="16"/>
  <c r="N129" i="16" s="1"/>
  <c r="O129" i="16" s="1"/>
  <c r="P129" i="16" s="1"/>
  <c r="Q145" i="1"/>
  <c r="B153" i="16"/>
  <c r="N153" i="16" s="1"/>
  <c r="O153" i="16" s="1"/>
  <c r="P153" i="16" s="1"/>
  <c r="B161" i="16"/>
  <c r="N161" i="16" s="1"/>
  <c r="O161" i="16" s="1"/>
  <c r="P161" i="16" s="1"/>
  <c r="B169" i="16"/>
  <c r="N169" i="16" s="1"/>
  <c r="O169" i="16" s="1"/>
  <c r="P169" i="16" s="1"/>
  <c r="Q169" i="1"/>
  <c r="B177" i="16"/>
  <c r="N177" i="16" s="1"/>
  <c r="O177" i="16" s="1"/>
  <c r="P177" i="16" s="1"/>
  <c r="Q185" i="1"/>
  <c r="B193" i="16"/>
  <c r="N193" i="16" s="1"/>
  <c r="O193" i="16" s="1"/>
  <c r="P193" i="16" s="1"/>
  <c r="Q193" i="1"/>
  <c r="B201" i="16"/>
  <c r="N201" i="16" s="1"/>
  <c r="O201" i="16" s="1"/>
  <c r="P201" i="16" s="1"/>
  <c r="Q201" i="1"/>
  <c r="B209" i="16"/>
  <c r="N209" i="16" s="1"/>
  <c r="O209" i="16" s="1"/>
  <c r="P209" i="16" s="1"/>
  <c r="B225" i="16"/>
  <c r="N225" i="16" s="1"/>
  <c r="O225" i="16" s="1"/>
  <c r="P225" i="16" s="1"/>
  <c r="B233" i="16"/>
  <c r="N233" i="16" s="1"/>
  <c r="O233" i="16" s="1"/>
  <c r="P233" i="16" s="1"/>
  <c r="B241" i="16"/>
  <c r="N241" i="16" s="1"/>
  <c r="O241" i="16" s="1"/>
  <c r="P241" i="16" s="1"/>
  <c r="B249" i="16"/>
  <c r="N249" i="16" s="1"/>
  <c r="O249" i="16" s="1"/>
  <c r="P249" i="16" s="1"/>
  <c r="B257" i="16"/>
  <c r="N257" i="16" s="1"/>
  <c r="O257" i="16" s="1"/>
  <c r="P257" i="16" s="1"/>
  <c r="B265" i="16"/>
  <c r="N265" i="16" s="1"/>
  <c r="O265" i="16" s="1"/>
  <c r="P265" i="16" s="1"/>
  <c r="B273" i="16"/>
  <c r="N273" i="16" s="1"/>
  <c r="O273" i="16" s="1"/>
  <c r="P273" i="16" s="1"/>
  <c r="B281" i="16"/>
  <c r="N281" i="16" s="1"/>
  <c r="O281" i="16" s="1"/>
  <c r="P281" i="16" s="1"/>
  <c r="B289" i="16"/>
  <c r="N289" i="16" s="1"/>
  <c r="O289" i="16" s="1"/>
  <c r="P289" i="16" s="1"/>
  <c r="B297" i="16"/>
  <c r="N297" i="16" s="1"/>
  <c r="O297" i="16" s="1"/>
  <c r="P297" i="16" s="1"/>
  <c r="B305" i="16"/>
  <c r="N305" i="16" s="1"/>
  <c r="O305" i="16" s="1"/>
  <c r="P305" i="16" s="1"/>
  <c r="B313" i="16"/>
  <c r="N313" i="16" s="1"/>
  <c r="O313" i="16" s="1"/>
  <c r="P313" i="16" s="1"/>
  <c r="B321" i="16"/>
  <c r="N321" i="16" s="1"/>
  <c r="O321" i="16" s="1"/>
  <c r="P321" i="16" s="1"/>
  <c r="B329" i="16"/>
  <c r="N329" i="16" s="1"/>
  <c r="O329" i="16" s="1"/>
  <c r="P329" i="16" s="1"/>
  <c r="B337" i="16"/>
  <c r="N337" i="16" s="1"/>
  <c r="O337" i="16" s="1"/>
  <c r="P337" i="16" s="1"/>
  <c r="B345" i="16"/>
  <c r="N345" i="16" s="1"/>
  <c r="O345" i="16" s="1"/>
  <c r="P345" i="16" s="1"/>
  <c r="B353" i="16"/>
  <c r="N353" i="16" s="1"/>
  <c r="O353" i="16" s="1"/>
  <c r="P353" i="16" s="1"/>
  <c r="B361" i="16"/>
  <c r="N361" i="16" s="1"/>
  <c r="O361" i="16" s="1"/>
  <c r="P361" i="16" s="1"/>
  <c r="B369" i="16"/>
  <c r="N369" i="16" s="1"/>
  <c r="O369" i="16" s="1"/>
  <c r="P369" i="16" s="1"/>
  <c r="B377" i="16"/>
  <c r="N377" i="16" s="1"/>
  <c r="O377" i="16" s="1"/>
  <c r="P377" i="16" s="1"/>
  <c r="B385" i="16"/>
  <c r="N385" i="16" s="1"/>
  <c r="O385" i="16" s="1"/>
  <c r="P385" i="16" s="1"/>
  <c r="B393" i="16"/>
  <c r="N393" i="16" s="1"/>
  <c r="O393" i="16" s="1"/>
  <c r="P393" i="16" s="1"/>
  <c r="B401" i="16"/>
  <c r="N401" i="16" s="1"/>
  <c r="O401" i="16" s="1"/>
  <c r="P401" i="16" s="1"/>
  <c r="B409" i="16"/>
  <c r="N409" i="16" s="1"/>
  <c r="O409" i="16" s="1"/>
  <c r="P409" i="16" s="1"/>
  <c r="B417" i="16"/>
  <c r="N417" i="16" s="1"/>
  <c r="O417" i="16" s="1"/>
  <c r="P417" i="16" s="1"/>
  <c r="B425" i="16"/>
  <c r="N425" i="16" s="1"/>
  <c r="O425" i="16" s="1"/>
  <c r="P425" i="16" s="1"/>
  <c r="B441" i="16"/>
  <c r="N441" i="16" s="1"/>
  <c r="O441" i="16" s="1"/>
  <c r="P441" i="16" s="1"/>
  <c r="B449" i="16"/>
  <c r="N449" i="16" s="1"/>
  <c r="O449" i="16" s="1"/>
  <c r="P449" i="16" s="1"/>
  <c r="B457" i="16"/>
  <c r="N457" i="16" s="1"/>
  <c r="O457" i="16" s="1"/>
  <c r="P457" i="16" s="1"/>
  <c r="B465" i="16"/>
  <c r="N465" i="16" s="1"/>
  <c r="O465" i="16" s="1"/>
  <c r="P465" i="16" s="1"/>
  <c r="B473" i="16"/>
  <c r="N473" i="16" s="1"/>
  <c r="O473" i="16" s="1"/>
  <c r="P473" i="16" s="1"/>
  <c r="B481" i="16"/>
  <c r="N481" i="16" s="1"/>
  <c r="O481" i="16" s="1"/>
  <c r="P481" i="16" s="1"/>
  <c r="B489" i="16"/>
  <c r="N489" i="16" s="1"/>
  <c r="O489" i="16" s="1"/>
  <c r="P489" i="16" s="1"/>
  <c r="B498" i="16"/>
  <c r="N498" i="16" s="1"/>
  <c r="O498" i="16" s="1"/>
  <c r="P498" i="16" s="1"/>
  <c r="B512" i="16"/>
  <c r="N512" i="16" s="1"/>
  <c r="O512" i="16" s="1"/>
  <c r="P512" i="16" s="1"/>
  <c r="B520" i="16"/>
  <c r="N520" i="16" s="1"/>
  <c r="O520" i="16" s="1"/>
  <c r="P520" i="16" s="1"/>
  <c r="B528" i="16"/>
  <c r="N528" i="16" s="1"/>
  <c r="O528" i="16" s="1"/>
  <c r="P528" i="16" s="1"/>
  <c r="B536" i="16"/>
  <c r="N536" i="16" s="1"/>
  <c r="O536" i="16" s="1"/>
  <c r="P536" i="16" s="1"/>
  <c r="B544" i="16"/>
  <c r="N544" i="16" s="1"/>
  <c r="O544" i="16" s="1"/>
  <c r="P544" i="16" s="1"/>
  <c r="B552" i="16"/>
  <c r="N552" i="16" s="1"/>
  <c r="O552" i="16" s="1"/>
  <c r="P552" i="16" s="1"/>
  <c r="B560" i="16"/>
  <c r="N560" i="16" s="1"/>
  <c r="O560" i="16" s="1"/>
  <c r="P560" i="16" s="1"/>
  <c r="B568" i="16"/>
  <c r="N568" i="16" s="1"/>
  <c r="O568" i="16" s="1"/>
  <c r="P568" i="16" s="1"/>
  <c r="B576" i="16"/>
  <c r="N576" i="16" s="1"/>
  <c r="O576" i="16" s="1"/>
  <c r="P576" i="16" s="1"/>
  <c r="B584" i="16"/>
  <c r="N584" i="16" s="1"/>
  <c r="O584" i="16" s="1"/>
  <c r="P584" i="16" s="1"/>
  <c r="B592" i="16"/>
  <c r="N592" i="16" s="1"/>
  <c r="O592" i="16" s="1"/>
  <c r="P592" i="16" s="1"/>
  <c r="B600" i="16"/>
  <c r="N600" i="16" s="1"/>
  <c r="O600" i="16" s="1"/>
  <c r="P600" i="16" s="1"/>
  <c r="B608" i="16"/>
  <c r="N608" i="16" s="1"/>
  <c r="O608" i="16" s="1"/>
  <c r="P608" i="16" s="1"/>
  <c r="B616" i="16"/>
  <c r="N616" i="16" s="1"/>
  <c r="O616" i="16" s="1"/>
  <c r="P616" i="16" s="1"/>
  <c r="B624" i="16"/>
  <c r="N624" i="16" s="1"/>
  <c r="O624" i="16" s="1"/>
  <c r="P624" i="16" s="1"/>
  <c r="B632" i="16"/>
  <c r="N632" i="16" s="1"/>
  <c r="O632" i="16" s="1"/>
  <c r="P632" i="16" s="1"/>
  <c r="B640" i="16"/>
  <c r="N640" i="16" s="1"/>
  <c r="O640" i="16" s="1"/>
  <c r="P640" i="16" s="1"/>
  <c r="B648" i="16"/>
  <c r="N648" i="16" s="1"/>
  <c r="O648" i="16" s="1"/>
  <c r="P648" i="16" s="1"/>
  <c r="B656" i="16"/>
  <c r="N656" i="16" s="1"/>
  <c r="O656" i="16" s="1"/>
  <c r="P656" i="16" s="1"/>
  <c r="B664" i="16"/>
  <c r="N664" i="16" s="1"/>
  <c r="O664" i="16" s="1"/>
  <c r="P664" i="16" s="1"/>
  <c r="B672" i="16"/>
  <c r="N672" i="16" s="1"/>
  <c r="O672" i="16" s="1"/>
  <c r="P672" i="16" s="1"/>
  <c r="B680" i="16"/>
  <c r="N680" i="16" s="1"/>
  <c r="O680" i="16" s="1"/>
  <c r="P680" i="16" s="1"/>
  <c r="B688" i="16"/>
  <c r="N688" i="16" s="1"/>
  <c r="O688" i="16" s="1"/>
  <c r="P688" i="16" s="1"/>
  <c r="B696" i="16"/>
  <c r="N696" i="16" s="1"/>
  <c r="O696" i="16" s="1"/>
  <c r="P696" i="16" s="1"/>
  <c r="B704" i="16"/>
  <c r="N704" i="16" s="1"/>
  <c r="O704" i="16" s="1"/>
  <c r="P704" i="16" s="1"/>
  <c r="B712" i="16"/>
  <c r="N712" i="16" s="1"/>
  <c r="O712" i="16" s="1"/>
  <c r="P712" i="16" s="1"/>
  <c r="B720" i="16"/>
  <c r="N720" i="16" s="1"/>
  <c r="O720" i="16" s="1"/>
  <c r="P720" i="16" s="1"/>
  <c r="B728" i="16"/>
  <c r="N728" i="16" s="1"/>
  <c r="O728" i="16" s="1"/>
  <c r="P728" i="16" s="1"/>
  <c r="B736" i="16"/>
  <c r="N736" i="16" s="1"/>
  <c r="O736" i="16" s="1"/>
  <c r="P736" i="16" s="1"/>
  <c r="B744" i="16"/>
  <c r="N744" i="16" s="1"/>
  <c r="O744" i="16" s="1"/>
  <c r="P744" i="16" s="1"/>
  <c r="B752" i="16"/>
  <c r="N752" i="16" s="1"/>
  <c r="O752" i="16" s="1"/>
  <c r="P752" i="16" s="1"/>
  <c r="B760" i="16"/>
  <c r="N760" i="16" s="1"/>
  <c r="O760" i="16" s="1"/>
  <c r="P760" i="16" s="1"/>
  <c r="B768" i="16"/>
  <c r="N768" i="16" s="1"/>
  <c r="O768" i="16" s="1"/>
  <c r="P768" i="16" s="1"/>
  <c r="B776" i="16"/>
  <c r="N776" i="16" s="1"/>
  <c r="O776" i="16" s="1"/>
  <c r="P776" i="16" s="1"/>
  <c r="B784" i="16"/>
  <c r="N784" i="16" s="1"/>
  <c r="O784" i="16" s="1"/>
  <c r="P784" i="16" s="1"/>
  <c r="B792" i="16"/>
  <c r="N792" i="16" s="1"/>
  <c r="O792" i="16" s="1"/>
  <c r="P792" i="16" s="1"/>
  <c r="B800" i="16"/>
  <c r="N800" i="16" s="1"/>
  <c r="O800" i="16" s="1"/>
  <c r="P800" i="16" s="1"/>
  <c r="B808" i="16"/>
  <c r="N808" i="16" s="1"/>
  <c r="O808" i="16" s="1"/>
  <c r="P808" i="16" s="1"/>
  <c r="B816" i="16"/>
  <c r="N816" i="16" s="1"/>
  <c r="O816" i="16" s="1"/>
  <c r="P816" i="16" s="1"/>
  <c r="B824" i="16"/>
  <c r="N824" i="16" s="1"/>
  <c r="O824" i="16" s="1"/>
  <c r="P824" i="16" s="1"/>
  <c r="B832" i="16"/>
  <c r="N832" i="16" s="1"/>
  <c r="O832" i="16" s="1"/>
  <c r="P832" i="16" s="1"/>
  <c r="B840" i="16"/>
  <c r="N840" i="16" s="1"/>
  <c r="O840" i="16" s="1"/>
  <c r="P840" i="16" s="1"/>
  <c r="B848" i="16"/>
  <c r="N848" i="16" s="1"/>
  <c r="O848" i="16" s="1"/>
  <c r="P848" i="16" s="1"/>
  <c r="B856" i="16"/>
  <c r="N856" i="16" s="1"/>
  <c r="O856" i="16" s="1"/>
  <c r="P856" i="16" s="1"/>
  <c r="B864" i="16"/>
  <c r="N864" i="16" s="1"/>
  <c r="O864" i="16" s="1"/>
  <c r="P864" i="16" s="1"/>
  <c r="B872" i="16"/>
  <c r="N872" i="16" s="1"/>
  <c r="O872" i="16" s="1"/>
  <c r="P872" i="16" s="1"/>
  <c r="B880" i="16"/>
  <c r="N880" i="16" s="1"/>
  <c r="O880" i="16" s="1"/>
  <c r="P880" i="16" s="1"/>
  <c r="B888" i="16"/>
  <c r="N888" i="16" s="1"/>
  <c r="O888" i="16" s="1"/>
  <c r="P888" i="16" s="1"/>
  <c r="B896" i="16"/>
  <c r="N896" i="16" s="1"/>
  <c r="O896" i="16" s="1"/>
  <c r="P896" i="16" s="1"/>
  <c r="B904" i="16"/>
  <c r="N904" i="16" s="1"/>
  <c r="O904" i="16" s="1"/>
  <c r="P904" i="16" s="1"/>
  <c r="B912" i="16"/>
  <c r="N912" i="16" s="1"/>
  <c r="O912" i="16" s="1"/>
  <c r="P912" i="16" s="1"/>
  <c r="B920" i="16"/>
  <c r="N920" i="16" s="1"/>
  <c r="O920" i="16" s="1"/>
  <c r="P920" i="16" s="1"/>
  <c r="B928" i="16"/>
  <c r="N928" i="16" s="1"/>
  <c r="O928" i="16" s="1"/>
  <c r="P928" i="16" s="1"/>
  <c r="B936" i="16"/>
  <c r="N936" i="16" s="1"/>
  <c r="O936" i="16" s="1"/>
  <c r="P936" i="16" s="1"/>
  <c r="B944" i="16"/>
  <c r="N944" i="16" s="1"/>
  <c r="O944" i="16" s="1"/>
  <c r="P944" i="16" s="1"/>
  <c r="B952" i="16"/>
  <c r="N952" i="16" s="1"/>
  <c r="O952" i="16" s="1"/>
  <c r="P952" i="16" s="1"/>
  <c r="B960" i="16"/>
  <c r="N960" i="16" s="1"/>
  <c r="O960" i="16" s="1"/>
  <c r="P960" i="16" s="1"/>
  <c r="B968" i="16"/>
  <c r="N968" i="16" s="1"/>
  <c r="O968" i="16" s="1"/>
  <c r="P968" i="16" s="1"/>
  <c r="B976" i="16"/>
  <c r="N976" i="16" s="1"/>
  <c r="O976" i="16" s="1"/>
  <c r="P976" i="16" s="1"/>
  <c r="B984" i="16"/>
  <c r="N984" i="16" s="1"/>
  <c r="O984" i="16" s="1"/>
  <c r="P984" i="16" s="1"/>
  <c r="B992" i="16"/>
  <c r="N992" i="16" s="1"/>
  <c r="O992" i="16" s="1"/>
  <c r="P992" i="16" s="1"/>
  <c r="B1000" i="16"/>
  <c r="N1000" i="16" s="1"/>
  <c r="O1000" i="16" s="1"/>
  <c r="P1000" i="16" s="1"/>
  <c r="B503" i="16"/>
  <c r="N503" i="16" s="1"/>
  <c r="O503" i="16" s="1"/>
  <c r="P503" i="16" s="1"/>
  <c r="B511" i="16"/>
  <c r="N511" i="16" s="1"/>
  <c r="O511" i="16" s="1"/>
  <c r="P511" i="16" s="1"/>
  <c r="B519" i="16"/>
  <c r="N519" i="16" s="1"/>
  <c r="O519" i="16" s="1"/>
  <c r="P519" i="16" s="1"/>
  <c r="B527" i="16"/>
  <c r="N527" i="16" s="1"/>
  <c r="O527" i="16" s="1"/>
  <c r="P527" i="16" s="1"/>
  <c r="B535" i="16"/>
  <c r="N535" i="16" s="1"/>
  <c r="O535" i="16" s="1"/>
  <c r="P535" i="16" s="1"/>
  <c r="B543" i="16"/>
  <c r="N543" i="16" s="1"/>
  <c r="O543" i="16" s="1"/>
  <c r="P543" i="16" s="1"/>
  <c r="B551" i="16"/>
  <c r="N551" i="16" s="1"/>
  <c r="O551" i="16" s="1"/>
  <c r="P551" i="16" s="1"/>
  <c r="B583" i="16"/>
  <c r="N583" i="16" s="1"/>
  <c r="O583" i="16" s="1"/>
  <c r="P583" i="16" s="1"/>
  <c r="B647" i="16"/>
  <c r="N647" i="16" s="1"/>
  <c r="O647" i="16" s="1"/>
  <c r="P647" i="16" s="1"/>
  <c r="B687" i="16"/>
  <c r="N687" i="16" s="1"/>
  <c r="O687" i="16" s="1"/>
  <c r="P687" i="16" s="1"/>
  <c r="B751" i="16"/>
  <c r="N751" i="16" s="1"/>
  <c r="O751" i="16" s="1"/>
  <c r="P751" i="16" s="1"/>
  <c r="B815" i="16"/>
  <c r="N815" i="16" s="1"/>
  <c r="O815" i="16" s="1"/>
  <c r="P815" i="16" s="1"/>
  <c r="B847" i="16"/>
  <c r="N847" i="16" s="1"/>
  <c r="O847" i="16" s="1"/>
  <c r="P847" i="16" s="1"/>
  <c r="B879" i="16"/>
  <c r="N879" i="16" s="1"/>
  <c r="O879" i="16" s="1"/>
  <c r="P879" i="16" s="1"/>
  <c r="B895" i="16"/>
  <c r="N895" i="16" s="1"/>
  <c r="O895" i="16" s="1"/>
  <c r="P895" i="16" s="1"/>
  <c r="B911" i="16"/>
  <c r="N911" i="16" s="1"/>
  <c r="O911" i="16" s="1"/>
  <c r="P911" i="16" s="1"/>
  <c r="B927" i="16"/>
  <c r="N927" i="16" s="1"/>
  <c r="O927" i="16" s="1"/>
  <c r="P927" i="16" s="1"/>
  <c r="B943" i="16"/>
  <c r="N943" i="16" s="1"/>
  <c r="O943" i="16" s="1"/>
  <c r="P943" i="16" s="1"/>
  <c r="B959" i="16"/>
  <c r="N959" i="16" s="1"/>
  <c r="O959" i="16" s="1"/>
  <c r="P959" i="16" s="1"/>
  <c r="B967" i="16"/>
  <c r="N967" i="16" s="1"/>
  <c r="O967" i="16" s="1"/>
  <c r="P967" i="16" s="1"/>
  <c r="B975" i="16"/>
  <c r="N975" i="16" s="1"/>
  <c r="O975" i="16" s="1"/>
  <c r="P975" i="16" s="1"/>
  <c r="B983" i="16"/>
  <c r="N983" i="16" s="1"/>
  <c r="O983" i="16" s="1"/>
  <c r="P983" i="16" s="1"/>
  <c r="B991" i="16"/>
  <c r="N991" i="16" s="1"/>
  <c r="O991" i="16" s="1"/>
  <c r="P991" i="16" s="1"/>
  <c r="B999" i="16"/>
  <c r="N999" i="16" s="1"/>
  <c r="O999" i="16" s="1"/>
  <c r="P999" i="16" s="1"/>
  <c r="Q36" i="1"/>
  <c r="B44" i="16"/>
  <c r="N44" i="16" s="1"/>
  <c r="O44" i="16" s="1"/>
  <c r="P44" i="16" s="1"/>
  <c r="B100" i="16"/>
  <c r="N100" i="16" s="1"/>
  <c r="O100" i="16" s="1"/>
  <c r="P100" i="16" s="1"/>
  <c r="Q14" i="1"/>
  <c r="B22" i="16"/>
  <c r="N22" i="16" s="1"/>
  <c r="O22" i="16" s="1"/>
  <c r="P22" i="16" s="1"/>
  <c r="Q8" i="1"/>
  <c r="B16" i="16"/>
  <c r="N16" i="16" s="1"/>
  <c r="O16" i="16" s="1"/>
  <c r="P16" i="16" s="1"/>
  <c r="Q24" i="1"/>
  <c r="B32" i="16"/>
  <c r="N32" i="16" s="1"/>
  <c r="O32" i="16" s="1"/>
  <c r="P32" i="16" s="1"/>
  <c r="Q32" i="1"/>
  <c r="B40" i="16"/>
  <c r="N40" i="16" s="1"/>
  <c r="O40" i="16" s="1"/>
  <c r="P40" i="16" s="1"/>
  <c r="B48" i="16"/>
  <c r="N48" i="16" s="1"/>
  <c r="O48" i="16" s="1"/>
  <c r="P48" i="16" s="1"/>
  <c r="Q56" i="1"/>
  <c r="B64" i="16"/>
  <c r="N64" i="16" s="1"/>
  <c r="O64" i="16" s="1"/>
  <c r="P64" i="16" s="1"/>
  <c r="Q64" i="1"/>
  <c r="B72" i="16"/>
  <c r="N72" i="16" s="1"/>
  <c r="O72" i="16" s="1"/>
  <c r="P72" i="16" s="1"/>
  <c r="Q72" i="1"/>
  <c r="B80" i="16"/>
  <c r="N80" i="16" s="1"/>
  <c r="O80" i="16" s="1"/>
  <c r="P80" i="16" s="1"/>
  <c r="B96" i="16"/>
  <c r="N96" i="16" s="1"/>
  <c r="O96" i="16" s="1"/>
  <c r="P96" i="16" s="1"/>
  <c r="B112" i="16"/>
  <c r="N112" i="16" s="1"/>
  <c r="O112" i="16" s="1"/>
  <c r="P112" i="16" s="1"/>
  <c r="Q112" i="1"/>
  <c r="B120" i="16"/>
  <c r="N120" i="16" s="1"/>
  <c r="O120" i="16" s="1"/>
  <c r="P120" i="16" s="1"/>
  <c r="Q128" i="1"/>
  <c r="B136" i="16"/>
  <c r="N136" i="16" s="1"/>
  <c r="O136" i="16" s="1"/>
  <c r="P136" i="16" s="1"/>
  <c r="Q154" i="1"/>
  <c r="B162" i="16"/>
  <c r="N162" i="16" s="1"/>
  <c r="O162" i="16" s="1"/>
  <c r="P162" i="16" s="1"/>
  <c r="B170" i="16"/>
  <c r="N170" i="16" s="1"/>
  <c r="O170" i="16" s="1"/>
  <c r="P170" i="16" s="1"/>
  <c r="Q186" i="1"/>
  <c r="B194" i="16"/>
  <c r="N194" i="16" s="1"/>
  <c r="O194" i="16" s="1"/>
  <c r="P194" i="16" s="1"/>
  <c r="Q194" i="1"/>
  <c r="B202" i="16"/>
  <c r="N202" i="16" s="1"/>
  <c r="O202" i="16" s="1"/>
  <c r="P202" i="16" s="1"/>
  <c r="Q202" i="1"/>
  <c r="B210" i="16"/>
  <c r="N210" i="16" s="1"/>
  <c r="O210" i="16" s="1"/>
  <c r="P210" i="16" s="1"/>
  <c r="B218" i="16"/>
  <c r="N218" i="16" s="1"/>
  <c r="O218" i="16" s="1"/>
  <c r="P218" i="16" s="1"/>
  <c r="B226" i="16"/>
  <c r="N226" i="16" s="1"/>
  <c r="O226" i="16" s="1"/>
  <c r="P226" i="16" s="1"/>
  <c r="B234" i="16"/>
  <c r="N234" i="16" s="1"/>
  <c r="O234" i="16" s="1"/>
  <c r="P234" i="16" s="1"/>
  <c r="B242" i="16"/>
  <c r="N242" i="16" s="1"/>
  <c r="O242" i="16" s="1"/>
  <c r="P242" i="16" s="1"/>
  <c r="B250" i="16"/>
  <c r="N250" i="16" s="1"/>
  <c r="O250" i="16" s="1"/>
  <c r="P250" i="16" s="1"/>
  <c r="B258" i="16"/>
  <c r="N258" i="16" s="1"/>
  <c r="O258" i="16" s="1"/>
  <c r="P258" i="16" s="1"/>
  <c r="B266" i="16"/>
  <c r="N266" i="16" s="1"/>
  <c r="O266" i="16" s="1"/>
  <c r="P266" i="16" s="1"/>
  <c r="B274" i="16"/>
  <c r="N274" i="16" s="1"/>
  <c r="O274" i="16" s="1"/>
  <c r="P274" i="16" s="1"/>
  <c r="B282" i="16"/>
  <c r="N282" i="16" s="1"/>
  <c r="O282" i="16" s="1"/>
  <c r="P282" i="16" s="1"/>
  <c r="B290" i="16"/>
  <c r="N290" i="16" s="1"/>
  <c r="O290" i="16" s="1"/>
  <c r="P290" i="16" s="1"/>
  <c r="B298" i="16"/>
  <c r="N298" i="16" s="1"/>
  <c r="O298" i="16" s="1"/>
  <c r="P298" i="16" s="1"/>
  <c r="B306" i="16"/>
  <c r="N306" i="16" s="1"/>
  <c r="O306" i="16" s="1"/>
  <c r="P306" i="16" s="1"/>
  <c r="B314" i="16"/>
  <c r="N314" i="16" s="1"/>
  <c r="O314" i="16" s="1"/>
  <c r="P314" i="16" s="1"/>
  <c r="B322" i="16"/>
  <c r="N322" i="16" s="1"/>
  <c r="O322" i="16" s="1"/>
  <c r="P322" i="16" s="1"/>
  <c r="B330" i="16"/>
  <c r="N330" i="16" s="1"/>
  <c r="O330" i="16" s="1"/>
  <c r="P330" i="16" s="1"/>
  <c r="B338" i="16"/>
  <c r="N338" i="16" s="1"/>
  <c r="O338" i="16" s="1"/>
  <c r="P338" i="16" s="1"/>
  <c r="B346" i="16"/>
  <c r="N346" i="16" s="1"/>
  <c r="O346" i="16" s="1"/>
  <c r="P346" i="16" s="1"/>
  <c r="B354" i="16"/>
  <c r="N354" i="16" s="1"/>
  <c r="O354" i="16" s="1"/>
  <c r="P354" i="16" s="1"/>
  <c r="B362" i="16"/>
  <c r="N362" i="16" s="1"/>
  <c r="O362" i="16" s="1"/>
  <c r="P362" i="16" s="1"/>
  <c r="B370" i="16"/>
  <c r="N370" i="16" s="1"/>
  <c r="O370" i="16" s="1"/>
  <c r="P370" i="16" s="1"/>
  <c r="B378" i="16"/>
  <c r="N378" i="16" s="1"/>
  <c r="O378" i="16" s="1"/>
  <c r="P378" i="16" s="1"/>
  <c r="B386" i="16"/>
  <c r="N386" i="16" s="1"/>
  <c r="O386" i="16" s="1"/>
  <c r="P386" i="16" s="1"/>
  <c r="B394" i="16"/>
  <c r="N394" i="16" s="1"/>
  <c r="O394" i="16" s="1"/>
  <c r="P394" i="16" s="1"/>
  <c r="B402" i="16"/>
  <c r="N402" i="16" s="1"/>
  <c r="O402" i="16" s="1"/>
  <c r="P402" i="16" s="1"/>
  <c r="B410" i="16"/>
  <c r="N410" i="16" s="1"/>
  <c r="O410" i="16" s="1"/>
  <c r="P410" i="16" s="1"/>
  <c r="B418" i="16"/>
  <c r="N418" i="16" s="1"/>
  <c r="O418" i="16" s="1"/>
  <c r="P418" i="16" s="1"/>
  <c r="B426" i="16"/>
  <c r="N426" i="16" s="1"/>
  <c r="O426" i="16" s="1"/>
  <c r="P426" i="16" s="1"/>
  <c r="B434" i="16"/>
  <c r="N434" i="16" s="1"/>
  <c r="O434" i="16" s="1"/>
  <c r="P434" i="16" s="1"/>
  <c r="B442" i="16"/>
  <c r="N442" i="16" s="1"/>
  <c r="O442" i="16" s="1"/>
  <c r="P442" i="16" s="1"/>
  <c r="B450" i="16"/>
  <c r="N450" i="16" s="1"/>
  <c r="O450" i="16" s="1"/>
  <c r="P450" i="16" s="1"/>
  <c r="B458" i="16"/>
  <c r="N458" i="16" s="1"/>
  <c r="O458" i="16" s="1"/>
  <c r="P458" i="16" s="1"/>
  <c r="B466" i="16"/>
  <c r="N466" i="16" s="1"/>
  <c r="O466" i="16" s="1"/>
  <c r="P466" i="16" s="1"/>
  <c r="B474" i="16"/>
  <c r="N474" i="16" s="1"/>
  <c r="O474" i="16" s="1"/>
  <c r="P474" i="16" s="1"/>
  <c r="B482" i="16"/>
  <c r="N482" i="16" s="1"/>
  <c r="O482" i="16" s="1"/>
  <c r="P482" i="16" s="1"/>
  <c r="B490" i="16"/>
  <c r="N490" i="16" s="1"/>
  <c r="O490" i="16" s="1"/>
  <c r="P490" i="16" s="1"/>
  <c r="B500" i="16"/>
  <c r="N500" i="16" s="1"/>
  <c r="O500" i="16" s="1"/>
  <c r="P500" i="16" s="1"/>
  <c r="Q11" i="1"/>
  <c r="B19" i="16"/>
  <c r="N19" i="16" s="1"/>
  <c r="O19" i="16" s="1"/>
  <c r="P19" i="16" s="1"/>
  <c r="B43" i="16"/>
  <c r="N43" i="16" s="1"/>
  <c r="O43" i="16" s="1"/>
  <c r="P43" i="16" s="1"/>
  <c r="Q59" i="1"/>
  <c r="B67" i="16"/>
  <c r="N67" i="16" s="1"/>
  <c r="O67" i="16" s="1"/>
  <c r="P67" i="16" s="1"/>
  <c r="Q67" i="1"/>
  <c r="B75" i="16"/>
  <c r="N75" i="16" s="1"/>
  <c r="O75" i="16" s="1"/>
  <c r="P75" i="16" s="1"/>
  <c r="B99" i="16"/>
  <c r="N99" i="16" s="1"/>
  <c r="O99" i="16" s="1"/>
  <c r="P99" i="16" s="1"/>
  <c r="B107" i="16"/>
  <c r="N107" i="16" s="1"/>
  <c r="O107" i="16" s="1"/>
  <c r="P107" i="16" s="1"/>
  <c r="Q107" i="1"/>
  <c r="B115" i="16"/>
  <c r="N115" i="16" s="1"/>
  <c r="O115" i="16" s="1"/>
  <c r="P115" i="16" s="1"/>
  <c r="Q131" i="1"/>
  <c r="B139" i="16"/>
  <c r="N139" i="16" s="1"/>
  <c r="O139" i="16" s="1"/>
  <c r="P139" i="16" s="1"/>
  <c r="Q139" i="1"/>
  <c r="B147" i="16"/>
  <c r="N147" i="16" s="1"/>
  <c r="O147" i="16" s="1"/>
  <c r="P147" i="16" s="1"/>
  <c r="Q147" i="1"/>
  <c r="B155" i="16"/>
  <c r="N155" i="16" s="1"/>
  <c r="O155" i="16" s="1"/>
  <c r="P155" i="16" s="1"/>
  <c r="T187" i="1"/>
  <c r="B195" i="16"/>
  <c r="N195" i="16" s="1"/>
  <c r="O195" i="16" s="1"/>
  <c r="P195" i="16" s="1"/>
  <c r="T195" i="1"/>
  <c r="B203" i="16"/>
  <c r="N203" i="16" s="1"/>
  <c r="O203" i="16" s="1"/>
  <c r="P203" i="16" s="1"/>
  <c r="T219" i="1"/>
  <c r="B227" i="16"/>
  <c r="N227" i="16" s="1"/>
  <c r="O227" i="16" s="1"/>
  <c r="P227" i="16" s="1"/>
  <c r="B235" i="16"/>
  <c r="N235" i="16" s="1"/>
  <c r="O235" i="16" s="1"/>
  <c r="P235" i="16" s="1"/>
  <c r="B243" i="16"/>
  <c r="N243" i="16" s="1"/>
  <c r="O243" i="16" s="1"/>
  <c r="P243" i="16" s="1"/>
  <c r="B251" i="16"/>
  <c r="N251" i="16" s="1"/>
  <c r="O251" i="16" s="1"/>
  <c r="P251" i="16" s="1"/>
  <c r="B259" i="16"/>
  <c r="N259" i="16" s="1"/>
  <c r="O259" i="16" s="1"/>
  <c r="P259" i="16" s="1"/>
  <c r="B267" i="16"/>
  <c r="N267" i="16" s="1"/>
  <c r="O267" i="16" s="1"/>
  <c r="P267" i="16" s="1"/>
  <c r="B275" i="16"/>
  <c r="N275" i="16" s="1"/>
  <c r="O275" i="16" s="1"/>
  <c r="P275" i="16" s="1"/>
  <c r="B283" i="16"/>
  <c r="N283" i="16" s="1"/>
  <c r="O283" i="16" s="1"/>
  <c r="P283" i="16" s="1"/>
  <c r="B291" i="16"/>
  <c r="N291" i="16" s="1"/>
  <c r="O291" i="16" s="1"/>
  <c r="P291" i="16" s="1"/>
  <c r="B299" i="16"/>
  <c r="N299" i="16" s="1"/>
  <c r="O299" i="16" s="1"/>
  <c r="P299" i="16" s="1"/>
  <c r="B307" i="16"/>
  <c r="N307" i="16" s="1"/>
  <c r="O307" i="16" s="1"/>
  <c r="P307" i="16" s="1"/>
  <c r="B315" i="16"/>
  <c r="N315" i="16" s="1"/>
  <c r="O315" i="16" s="1"/>
  <c r="P315" i="16" s="1"/>
  <c r="B323" i="16"/>
  <c r="N323" i="16" s="1"/>
  <c r="O323" i="16" s="1"/>
  <c r="P323" i="16" s="1"/>
  <c r="B331" i="16"/>
  <c r="N331" i="16" s="1"/>
  <c r="O331" i="16" s="1"/>
  <c r="P331" i="16" s="1"/>
  <c r="B339" i="16"/>
  <c r="N339" i="16" s="1"/>
  <c r="O339" i="16" s="1"/>
  <c r="P339" i="16" s="1"/>
  <c r="B347" i="16"/>
  <c r="N347" i="16" s="1"/>
  <c r="O347" i="16" s="1"/>
  <c r="P347" i="16" s="1"/>
  <c r="B355" i="16"/>
  <c r="N355" i="16" s="1"/>
  <c r="O355" i="16" s="1"/>
  <c r="P355" i="16" s="1"/>
  <c r="B363" i="16"/>
  <c r="N363" i="16" s="1"/>
  <c r="O363" i="16" s="1"/>
  <c r="P363" i="16" s="1"/>
  <c r="B371" i="16"/>
  <c r="N371" i="16" s="1"/>
  <c r="O371" i="16" s="1"/>
  <c r="P371" i="16" s="1"/>
  <c r="B379" i="16"/>
  <c r="N379" i="16" s="1"/>
  <c r="O379" i="16" s="1"/>
  <c r="P379" i="16" s="1"/>
  <c r="B387" i="16"/>
  <c r="N387" i="16" s="1"/>
  <c r="O387" i="16" s="1"/>
  <c r="P387" i="16" s="1"/>
  <c r="B395" i="16"/>
  <c r="N395" i="16" s="1"/>
  <c r="O395" i="16" s="1"/>
  <c r="P395" i="16" s="1"/>
  <c r="B403" i="16"/>
  <c r="N403" i="16" s="1"/>
  <c r="O403" i="16" s="1"/>
  <c r="P403" i="16" s="1"/>
  <c r="B411" i="16"/>
  <c r="N411" i="16" s="1"/>
  <c r="O411" i="16" s="1"/>
  <c r="P411" i="16" s="1"/>
  <c r="B419" i="16"/>
  <c r="N419" i="16" s="1"/>
  <c r="O419" i="16" s="1"/>
  <c r="P419" i="16" s="1"/>
  <c r="B427" i="16"/>
  <c r="N427" i="16" s="1"/>
  <c r="O427" i="16" s="1"/>
  <c r="P427" i="16" s="1"/>
  <c r="B435" i="16"/>
  <c r="N435" i="16" s="1"/>
  <c r="O435" i="16" s="1"/>
  <c r="P435" i="16" s="1"/>
  <c r="B443" i="16"/>
  <c r="N443" i="16" s="1"/>
  <c r="O443" i="16" s="1"/>
  <c r="P443" i="16" s="1"/>
  <c r="B451" i="16"/>
  <c r="N451" i="16" s="1"/>
  <c r="O451" i="16" s="1"/>
  <c r="P451" i="16" s="1"/>
  <c r="B459" i="16"/>
  <c r="N459" i="16" s="1"/>
  <c r="O459" i="16" s="1"/>
  <c r="P459" i="16" s="1"/>
  <c r="B467" i="16"/>
  <c r="N467" i="16" s="1"/>
  <c r="O467" i="16" s="1"/>
  <c r="P467" i="16" s="1"/>
  <c r="B475" i="16"/>
  <c r="N475" i="16" s="1"/>
  <c r="O475" i="16" s="1"/>
  <c r="P475" i="16" s="1"/>
  <c r="B483" i="16"/>
  <c r="N483" i="16" s="1"/>
  <c r="O483" i="16" s="1"/>
  <c r="P483" i="16" s="1"/>
  <c r="B491" i="16"/>
  <c r="N491" i="16" s="1"/>
  <c r="O491" i="16" s="1"/>
  <c r="P491" i="16" s="1"/>
  <c r="B502" i="16"/>
  <c r="N502" i="16" s="1"/>
  <c r="O502" i="16" s="1"/>
  <c r="P502" i="16" s="1"/>
  <c r="B522" i="16"/>
  <c r="N522" i="16" s="1"/>
  <c r="O522" i="16" s="1"/>
  <c r="P522" i="16" s="1"/>
  <c r="B538" i="16"/>
  <c r="N538" i="16" s="1"/>
  <c r="O538" i="16" s="1"/>
  <c r="P538" i="16" s="1"/>
  <c r="B554" i="16"/>
  <c r="N554" i="16" s="1"/>
  <c r="O554" i="16" s="1"/>
  <c r="P554" i="16" s="1"/>
  <c r="B570" i="16"/>
  <c r="N570" i="16" s="1"/>
  <c r="O570" i="16" s="1"/>
  <c r="P570" i="16" s="1"/>
  <c r="B586" i="16"/>
  <c r="N586" i="16" s="1"/>
  <c r="O586" i="16" s="1"/>
  <c r="P586" i="16" s="1"/>
  <c r="B602" i="16"/>
  <c r="N602" i="16" s="1"/>
  <c r="O602" i="16" s="1"/>
  <c r="P602" i="16" s="1"/>
  <c r="B610" i="16"/>
  <c r="N610" i="16" s="1"/>
  <c r="O610" i="16" s="1"/>
  <c r="P610" i="16" s="1"/>
  <c r="B618" i="16"/>
  <c r="N618" i="16" s="1"/>
  <c r="O618" i="16" s="1"/>
  <c r="P618" i="16" s="1"/>
  <c r="B626" i="16"/>
  <c r="N626" i="16" s="1"/>
  <c r="O626" i="16" s="1"/>
  <c r="P626" i="16" s="1"/>
  <c r="B634" i="16"/>
  <c r="N634" i="16" s="1"/>
  <c r="O634" i="16" s="1"/>
  <c r="P634" i="16" s="1"/>
  <c r="B642" i="16"/>
  <c r="N642" i="16" s="1"/>
  <c r="O642" i="16" s="1"/>
  <c r="P642" i="16" s="1"/>
  <c r="B650" i="16"/>
  <c r="N650" i="16" s="1"/>
  <c r="O650" i="16" s="1"/>
  <c r="P650" i="16" s="1"/>
  <c r="B658" i="16"/>
  <c r="N658" i="16" s="1"/>
  <c r="O658" i="16" s="1"/>
  <c r="P658" i="16" s="1"/>
  <c r="B666" i="16"/>
  <c r="N666" i="16" s="1"/>
  <c r="O666" i="16" s="1"/>
  <c r="P666" i="16" s="1"/>
  <c r="B674" i="16"/>
  <c r="N674" i="16" s="1"/>
  <c r="O674" i="16" s="1"/>
  <c r="P674" i="16" s="1"/>
  <c r="B682" i="16"/>
  <c r="N682" i="16" s="1"/>
  <c r="O682" i="16" s="1"/>
  <c r="P682" i="16" s="1"/>
  <c r="B690" i="16"/>
  <c r="N690" i="16" s="1"/>
  <c r="O690" i="16" s="1"/>
  <c r="P690" i="16" s="1"/>
  <c r="B698" i="16"/>
  <c r="N698" i="16" s="1"/>
  <c r="O698" i="16" s="1"/>
  <c r="P698" i="16" s="1"/>
  <c r="B706" i="16"/>
  <c r="N706" i="16" s="1"/>
  <c r="O706" i="16" s="1"/>
  <c r="P706" i="16" s="1"/>
  <c r="B714" i="16"/>
  <c r="N714" i="16" s="1"/>
  <c r="O714" i="16" s="1"/>
  <c r="P714" i="16" s="1"/>
  <c r="B722" i="16"/>
  <c r="N722" i="16" s="1"/>
  <c r="O722" i="16" s="1"/>
  <c r="P722" i="16" s="1"/>
  <c r="B730" i="16"/>
  <c r="N730" i="16" s="1"/>
  <c r="O730" i="16" s="1"/>
  <c r="P730" i="16" s="1"/>
  <c r="B738" i="16"/>
  <c r="N738" i="16" s="1"/>
  <c r="O738" i="16" s="1"/>
  <c r="P738" i="16" s="1"/>
  <c r="B746" i="16"/>
  <c r="N746" i="16" s="1"/>
  <c r="O746" i="16" s="1"/>
  <c r="P746" i="16" s="1"/>
  <c r="B754" i="16"/>
  <c r="N754" i="16" s="1"/>
  <c r="O754" i="16" s="1"/>
  <c r="P754" i="16" s="1"/>
  <c r="B762" i="16"/>
  <c r="N762" i="16" s="1"/>
  <c r="O762" i="16" s="1"/>
  <c r="P762" i="16" s="1"/>
  <c r="B770" i="16"/>
  <c r="N770" i="16" s="1"/>
  <c r="O770" i="16" s="1"/>
  <c r="P770" i="16" s="1"/>
  <c r="B778" i="16"/>
  <c r="N778" i="16" s="1"/>
  <c r="O778" i="16" s="1"/>
  <c r="P778" i="16" s="1"/>
  <c r="B786" i="16"/>
  <c r="N786" i="16" s="1"/>
  <c r="O786" i="16" s="1"/>
  <c r="P786" i="16" s="1"/>
  <c r="B794" i="16"/>
  <c r="N794" i="16" s="1"/>
  <c r="O794" i="16" s="1"/>
  <c r="P794" i="16" s="1"/>
  <c r="B802" i="16"/>
  <c r="N802" i="16" s="1"/>
  <c r="O802" i="16" s="1"/>
  <c r="P802" i="16" s="1"/>
  <c r="B810" i="16"/>
  <c r="N810" i="16" s="1"/>
  <c r="O810" i="16" s="1"/>
  <c r="P810" i="16" s="1"/>
  <c r="B818" i="16"/>
  <c r="N818" i="16" s="1"/>
  <c r="O818" i="16" s="1"/>
  <c r="P818" i="16" s="1"/>
  <c r="B826" i="16"/>
  <c r="N826" i="16" s="1"/>
  <c r="O826" i="16" s="1"/>
  <c r="P826" i="16" s="1"/>
  <c r="B834" i="16"/>
  <c r="N834" i="16" s="1"/>
  <c r="O834" i="16" s="1"/>
  <c r="P834" i="16" s="1"/>
  <c r="B842" i="16"/>
  <c r="N842" i="16" s="1"/>
  <c r="O842" i="16" s="1"/>
  <c r="P842" i="16" s="1"/>
  <c r="P842" i="1"/>
  <c r="B850" i="16"/>
  <c r="N850" i="16" s="1"/>
  <c r="O850" i="16" s="1"/>
  <c r="P850" i="16" s="1"/>
  <c r="P850" i="1"/>
  <c r="B858" i="16"/>
  <c r="N858" i="16" s="1"/>
  <c r="O858" i="16" s="1"/>
  <c r="P858" i="16" s="1"/>
  <c r="T858" i="1"/>
  <c r="E866" i="16" s="1"/>
  <c r="B866" i="16"/>
  <c r="N866" i="16" s="1"/>
  <c r="O866" i="16" s="1"/>
  <c r="P866" i="16" s="1"/>
  <c r="T866" i="1"/>
  <c r="E874" i="16" s="1"/>
  <c r="B874" i="16"/>
  <c r="N874" i="16" s="1"/>
  <c r="O874" i="16" s="1"/>
  <c r="P874" i="16" s="1"/>
  <c r="T874" i="1"/>
  <c r="E882" i="16" s="1"/>
  <c r="B882" i="16"/>
  <c r="N882" i="16" s="1"/>
  <c r="O882" i="16" s="1"/>
  <c r="P882" i="16" s="1"/>
  <c r="T882" i="1"/>
  <c r="E890" i="16" s="1"/>
  <c r="B890" i="16"/>
  <c r="N890" i="16" s="1"/>
  <c r="O890" i="16" s="1"/>
  <c r="P890" i="16" s="1"/>
  <c r="T890" i="1"/>
  <c r="E898" i="16" s="1"/>
  <c r="B898" i="16"/>
  <c r="N898" i="16" s="1"/>
  <c r="O898" i="16" s="1"/>
  <c r="P898" i="16" s="1"/>
  <c r="T898" i="1"/>
  <c r="E906" i="16" s="1"/>
  <c r="B906" i="16"/>
  <c r="N906" i="16" s="1"/>
  <c r="O906" i="16" s="1"/>
  <c r="P906" i="16" s="1"/>
  <c r="T906" i="1"/>
  <c r="E914" i="16" s="1"/>
  <c r="B914" i="16"/>
  <c r="N914" i="16" s="1"/>
  <c r="O914" i="16" s="1"/>
  <c r="P914" i="16" s="1"/>
  <c r="T914" i="1"/>
  <c r="E922" i="16" s="1"/>
  <c r="B922" i="16"/>
  <c r="N922" i="16" s="1"/>
  <c r="O922" i="16" s="1"/>
  <c r="P922" i="16" s="1"/>
  <c r="T922" i="1"/>
  <c r="E930" i="16" s="1"/>
  <c r="B930" i="16"/>
  <c r="N930" i="16" s="1"/>
  <c r="O930" i="16" s="1"/>
  <c r="P930" i="16" s="1"/>
  <c r="T930" i="1"/>
  <c r="E938" i="16" s="1"/>
  <c r="B938" i="16"/>
  <c r="N938" i="16" s="1"/>
  <c r="O938" i="16" s="1"/>
  <c r="P938" i="16" s="1"/>
  <c r="T938" i="1"/>
  <c r="E946" i="16" s="1"/>
  <c r="B946" i="16"/>
  <c r="N946" i="16" s="1"/>
  <c r="O946" i="16" s="1"/>
  <c r="P946" i="16" s="1"/>
  <c r="T946" i="1"/>
  <c r="E954" i="16" s="1"/>
  <c r="B954" i="16"/>
  <c r="N954" i="16" s="1"/>
  <c r="O954" i="16" s="1"/>
  <c r="P954" i="16" s="1"/>
  <c r="T954" i="1"/>
  <c r="E962" i="16" s="1"/>
  <c r="B962" i="16"/>
  <c r="N962" i="16" s="1"/>
  <c r="O962" i="16" s="1"/>
  <c r="P962" i="16" s="1"/>
  <c r="T962" i="1"/>
  <c r="E970" i="16" s="1"/>
  <c r="B970" i="16"/>
  <c r="N970" i="16" s="1"/>
  <c r="O970" i="16" s="1"/>
  <c r="P970" i="16" s="1"/>
  <c r="T970" i="1"/>
  <c r="E978" i="16" s="1"/>
  <c r="B978" i="16"/>
  <c r="N978" i="16" s="1"/>
  <c r="O978" i="16" s="1"/>
  <c r="P978" i="16" s="1"/>
  <c r="T978" i="1"/>
  <c r="E986" i="16" s="1"/>
  <c r="B986" i="16"/>
  <c r="N986" i="16" s="1"/>
  <c r="O986" i="16" s="1"/>
  <c r="P986" i="16" s="1"/>
  <c r="T986" i="1"/>
  <c r="E994" i="16" s="1"/>
  <c r="B994" i="16"/>
  <c r="N994" i="16" s="1"/>
  <c r="O994" i="16" s="1"/>
  <c r="P994" i="16" s="1"/>
  <c r="T489" i="1"/>
  <c r="B497" i="16"/>
  <c r="N497" i="16" s="1"/>
  <c r="O497" i="16" s="1"/>
  <c r="P497" i="16" s="1"/>
  <c r="T497" i="1"/>
  <c r="B505" i="16"/>
  <c r="N505" i="16" s="1"/>
  <c r="O505" i="16" s="1"/>
  <c r="P505" i="16" s="1"/>
  <c r="T505" i="1"/>
  <c r="B513" i="16"/>
  <c r="N513" i="16" s="1"/>
  <c r="O513" i="16" s="1"/>
  <c r="P513" i="16" s="1"/>
  <c r="T513" i="1"/>
  <c r="B521" i="16"/>
  <c r="N521" i="16" s="1"/>
  <c r="O521" i="16" s="1"/>
  <c r="P521" i="16" s="1"/>
  <c r="T521" i="1"/>
  <c r="B529" i="16"/>
  <c r="N529" i="16" s="1"/>
  <c r="O529" i="16" s="1"/>
  <c r="P529" i="16" s="1"/>
  <c r="T529" i="1"/>
  <c r="B537" i="16"/>
  <c r="N537" i="16" s="1"/>
  <c r="O537" i="16" s="1"/>
  <c r="P537" i="16" s="1"/>
  <c r="T537" i="1"/>
  <c r="B545" i="16"/>
  <c r="N545" i="16" s="1"/>
  <c r="O545" i="16" s="1"/>
  <c r="P545" i="16" s="1"/>
  <c r="T545" i="1"/>
  <c r="B553" i="16"/>
  <c r="N553" i="16" s="1"/>
  <c r="O553" i="16" s="1"/>
  <c r="P553" i="16" s="1"/>
  <c r="P553" i="1"/>
  <c r="B561" i="16"/>
  <c r="N561" i="16" s="1"/>
  <c r="O561" i="16" s="1"/>
  <c r="P561" i="16" s="1"/>
  <c r="T561" i="1"/>
  <c r="B569" i="16"/>
  <c r="N569" i="16" s="1"/>
  <c r="O569" i="16" s="1"/>
  <c r="P569" i="16" s="1"/>
  <c r="P569" i="1"/>
  <c r="B577" i="16"/>
  <c r="N577" i="16" s="1"/>
  <c r="O577" i="16" s="1"/>
  <c r="P577" i="16" s="1"/>
  <c r="T577" i="1"/>
  <c r="E585" i="16" s="1"/>
  <c r="B585" i="16"/>
  <c r="N585" i="16" s="1"/>
  <c r="O585" i="16" s="1"/>
  <c r="P585" i="16" s="1"/>
  <c r="P585" i="1"/>
  <c r="B593" i="16"/>
  <c r="N593" i="16" s="1"/>
  <c r="O593" i="16" s="1"/>
  <c r="P593" i="16" s="1"/>
  <c r="T593" i="1"/>
  <c r="E601" i="16" s="1"/>
  <c r="B601" i="16"/>
  <c r="N601" i="16" s="1"/>
  <c r="O601" i="16" s="1"/>
  <c r="P601" i="16" s="1"/>
  <c r="P601" i="1"/>
  <c r="B609" i="16"/>
  <c r="N609" i="16" s="1"/>
  <c r="O609" i="16" s="1"/>
  <c r="P609" i="16" s="1"/>
  <c r="T609" i="1"/>
  <c r="E617" i="16" s="1"/>
  <c r="B617" i="16"/>
  <c r="N617" i="16" s="1"/>
  <c r="O617" i="16" s="1"/>
  <c r="P617" i="16" s="1"/>
  <c r="P617" i="1"/>
  <c r="B625" i="16"/>
  <c r="N625" i="16" s="1"/>
  <c r="O625" i="16" s="1"/>
  <c r="P625" i="16" s="1"/>
  <c r="T625" i="1"/>
  <c r="E633" i="16" s="1"/>
  <c r="B633" i="16"/>
  <c r="N633" i="16" s="1"/>
  <c r="O633" i="16" s="1"/>
  <c r="P633" i="16" s="1"/>
  <c r="P633" i="1"/>
  <c r="B641" i="16"/>
  <c r="N641" i="16" s="1"/>
  <c r="O641" i="16" s="1"/>
  <c r="P641" i="16" s="1"/>
  <c r="T641" i="1"/>
  <c r="E649" i="16" s="1"/>
  <c r="B649" i="16"/>
  <c r="N649" i="16" s="1"/>
  <c r="O649" i="16" s="1"/>
  <c r="P649" i="16" s="1"/>
  <c r="P649" i="1"/>
  <c r="B657" i="16"/>
  <c r="N657" i="16" s="1"/>
  <c r="O657" i="16" s="1"/>
  <c r="P657" i="16" s="1"/>
  <c r="T657" i="1"/>
  <c r="E665" i="16" s="1"/>
  <c r="B665" i="16"/>
  <c r="N665" i="16" s="1"/>
  <c r="O665" i="16" s="1"/>
  <c r="P665" i="16" s="1"/>
  <c r="B673" i="16"/>
  <c r="N673" i="16" s="1"/>
  <c r="O673" i="16" s="1"/>
  <c r="P673" i="16" s="1"/>
  <c r="B681" i="16"/>
  <c r="N681" i="16" s="1"/>
  <c r="O681" i="16" s="1"/>
  <c r="P681" i="16" s="1"/>
  <c r="B689" i="16"/>
  <c r="N689" i="16" s="1"/>
  <c r="O689" i="16" s="1"/>
  <c r="P689" i="16" s="1"/>
  <c r="B697" i="16"/>
  <c r="N697" i="16" s="1"/>
  <c r="O697" i="16" s="1"/>
  <c r="P697" i="16" s="1"/>
  <c r="B705" i="16"/>
  <c r="N705" i="16" s="1"/>
  <c r="O705" i="16" s="1"/>
  <c r="P705" i="16" s="1"/>
  <c r="B713" i="16"/>
  <c r="N713" i="16" s="1"/>
  <c r="O713" i="16" s="1"/>
  <c r="P713" i="16" s="1"/>
  <c r="B721" i="16"/>
  <c r="N721" i="16" s="1"/>
  <c r="O721" i="16" s="1"/>
  <c r="P721" i="16" s="1"/>
  <c r="B729" i="16"/>
  <c r="N729" i="16" s="1"/>
  <c r="O729" i="16" s="1"/>
  <c r="P729" i="16" s="1"/>
  <c r="B737" i="16"/>
  <c r="N737" i="16" s="1"/>
  <c r="O737" i="16" s="1"/>
  <c r="P737" i="16" s="1"/>
  <c r="B745" i="16"/>
  <c r="N745" i="16" s="1"/>
  <c r="O745" i="16" s="1"/>
  <c r="P745" i="16" s="1"/>
  <c r="B753" i="16"/>
  <c r="N753" i="16" s="1"/>
  <c r="O753" i="16" s="1"/>
  <c r="P753" i="16" s="1"/>
  <c r="B761" i="16"/>
  <c r="N761" i="16" s="1"/>
  <c r="O761" i="16" s="1"/>
  <c r="P761" i="16" s="1"/>
  <c r="B769" i="16"/>
  <c r="N769" i="16" s="1"/>
  <c r="O769" i="16" s="1"/>
  <c r="P769" i="16" s="1"/>
  <c r="B777" i="16"/>
  <c r="N777" i="16" s="1"/>
  <c r="O777" i="16" s="1"/>
  <c r="P777" i="16" s="1"/>
  <c r="B785" i="16"/>
  <c r="N785" i="16" s="1"/>
  <c r="O785" i="16" s="1"/>
  <c r="P785" i="16" s="1"/>
  <c r="B793" i="16"/>
  <c r="N793" i="16" s="1"/>
  <c r="O793" i="16" s="1"/>
  <c r="P793" i="16" s="1"/>
  <c r="B801" i="16"/>
  <c r="N801" i="16" s="1"/>
  <c r="O801" i="16" s="1"/>
  <c r="P801" i="16" s="1"/>
  <c r="B809" i="16"/>
  <c r="N809" i="16" s="1"/>
  <c r="O809" i="16" s="1"/>
  <c r="P809" i="16" s="1"/>
  <c r="B817" i="16"/>
  <c r="N817" i="16" s="1"/>
  <c r="O817" i="16" s="1"/>
  <c r="P817" i="16" s="1"/>
  <c r="B825" i="16"/>
  <c r="N825" i="16" s="1"/>
  <c r="O825" i="16" s="1"/>
  <c r="P825" i="16" s="1"/>
  <c r="B833" i="16"/>
  <c r="N833" i="16" s="1"/>
  <c r="O833" i="16" s="1"/>
  <c r="P833" i="16" s="1"/>
  <c r="B841" i="16"/>
  <c r="N841" i="16" s="1"/>
  <c r="O841" i="16" s="1"/>
  <c r="P841" i="16" s="1"/>
  <c r="B849" i="16"/>
  <c r="N849" i="16" s="1"/>
  <c r="O849" i="16" s="1"/>
  <c r="P849" i="16" s="1"/>
  <c r="B857" i="16"/>
  <c r="N857" i="16" s="1"/>
  <c r="O857" i="16" s="1"/>
  <c r="P857" i="16" s="1"/>
  <c r="B865" i="16"/>
  <c r="N865" i="16" s="1"/>
  <c r="O865" i="16" s="1"/>
  <c r="P865" i="16" s="1"/>
  <c r="B873" i="16"/>
  <c r="N873" i="16" s="1"/>
  <c r="O873" i="16" s="1"/>
  <c r="P873" i="16" s="1"/>
  <c r="B881" i="16"/>
  <c r="N881" i="16" s="1"/>
  <c r="O881" i="16" s="1"/>
  <c r="P881" i="16" s="1"/>
  <c r="B889" i="16"/>
  <c r="N889" i="16" s="1"/>
  <c r="O889" i="16" s="1"/>
  <c r="P889" i="16" s="1"/>
  <c r="B897" i="16"/>
  <c r="N897" i="16" s="1"/>
  <c r="O897" i="16" s="1"/>
  <c r="P897" i="16" s="1"/>
  <c r="B905" i="16"/>
  <c r="N905" i="16" s="1"/>
  <c r="O905" i="16" s="1"/>
  <c r="P905" i="16" s="1"/>
  <c r="B913" i="16"/>
  <c r="N913" i="16" s="1"/>
  <c r="O913" i="16" s="1"/>
  <c r="P913" i="16" s="1"/>
  <c r="B921" i="16"/>
  <c r="N921" i="16" s="1"/>
  <c r="O921" i="16" s="1"/>
  <c r="P921" i="16" s="1"/>
  <c r="B929" i="16"/>
  <c r="N929" i="16" s="1"/>
  <c r="O929" i="16" s="1"/>
  <c r="P929" i="16" s="1"/>
  <c r="B937" i="16"/>
  <c r="N937" i="16" s="1"/>
  <c r="O937" i="16" s="1"/>
  <c r="P937" i="16" s="1"/>
  <c r="B945" i="16"/>
  <c r="N945" i="16" s="1"/>
  <c r="O945" i="16" s="1"/>
  <c r="P945" i="16" s="1"/>
  <c r="B953" i="16"/>
  <c r="N953" i="16" s="1"/>
  <c r="O953" i="16" s="1"/>
  <c r="P953" i="16" s="1"/>
  <c r="B961" i="16"/>
  <c r="N961" i="16" s="1"/>
  <c r="O961" i="16" s="1"/>
  <c r="P961" i="16" s="1"/>
  <c r="B969" i="16"/>
  <c r="N969" i="16" s="1"/>
  <c r="O969" i="16" s="1"/>
  <c r="P969" i="16" s="1"/>
  <c r="B977" i="16"/>
  <c r="N977" i="16" s="1"/>
  <c r="O977" i="16" s="1"/>
  <c r="P977" i="16" s="1"/>
  <c r="B985" i="16"/>
  <c r="N985" i="16" s="1"/>
  <c r="O985" i="16" s="1"/>
  <c r="P985" i="16" s="1"/>
  <c r="B993" i="16"/>
  <c r="N993" i="16" s="1"/>
  <c r="O993" i="16" s="1"/>
  <c r="P993" i="16" s="1"/>
  <c r="Q10" i="1"/>
  <c r="B18" i="16"/>
  <c r="N18" i="16" s="1"/>
  <c r="O18" i="16" s="1"/>
  <c r="P18" i="16" s="1"/>
  <c r="B26" i="16"/>
  <c r="N26" i="16" s="1"/>
  <c r="O26" i="16" s="1"/>
  <c r="P26" i="16" s="1"/>
  <c r="Q26" i="1"/>
  <c r="B34" i="16"/>
  <c r="N34" i="16" s="1"/>
  <c r="O34" i="16" s="1"/>
  <c r="P34" i="16" s="1"/>
  <c r="Q34" i="1"/>
  <c r="B42" i="16"/>
  <c r="N42" i="16" s="1"/>
  <c r="O42" i="16" s="1"/>
  <c r="P42" i="16" s="1"/>
  <c r="B58" i="16"/>
  <c r="N58" i="16" s="1"/>
  <c r="O58" i="16" s="1"/>
  <c r="P58" i="16" s="1"/>
  <c r="Q58" i="1"/>
  <c r="B66" i="16"/>
  <c r="N66" i="16" s="1"/>
  <c r="O66" i="16" s="1"/>
  <c r="P66" i="16" s="1"/>
  <c r="Q66" i="1"/>
  <c r="B74" i="16"/>
  <c r="N74" i="16" s="1"/>
  <c r="O74" i="16" s="1"/>
  <c r="P74" i="16" s="1"/>
  <c r="B82" i="16"/>
  <c r="N82" i="16" s="1"/>
  <c r="O82" i="16" s="1"/>
  <c r="P82" i="16" s="1"/>
  <c r="B90" i="16"/>
  <c r="N90" i="16" s="1"/>
  <c r="O90" i="16" s="1"/>
  <c r="P90" i="16" s="1"/>
  <c r="B98" i="16"/>
  <c r="N98" i="16" s="1"/>
  <c r="O98" i="16" s="1"/>
  <c r="P98" i="16" s="1"/>
  <c r="B114" i="16"/>
  <c r="N114" i="16" s="1"/>
  <c r="O114" i="16" s="1"/>
  <c r="P114" i="16" s="1"/>
  <c r="Q114" i="1"/>
  <c r="B122" i="16"/>
  <c r="N122" i="16" s="1"/>
  <c r="O122" i="16" s="1"/>
  <c r="P122" i="16" s="1"/>
  <c r="Q122" i="1"/>
  <c r="B130" i="16"/>
  <c r="N130" i="16" s="1"/>
  <c r="O130" i="16" s="1"/>
  <c r="P130" i="16" s="1"/>
  <c r="Q130" i="1"/>
  <c r="B138" i="16"/>
  <c r="N138" i="16" s="1"/>
  <c r="O138" i="16" s="1"/>
  <c r="P138" i="16" s="1"/>
  <c r="Q156" i="1"/>
  <c r="B164" i="16"/>
  <c r="N164" i="16" s="1"/>
  <c r="O164" i="16" s="1"/>
  <c r="P164" i="16" s="1"/>
  <c r="B172" i="16"/>
  <c r="N172" i="16" s="1"/>
  <c r="O172" i="16" s="1"/>
  <c r="P172" i="16" s="1"/>
  <c r="Q172" i="1"/>
  <c r="B180" i="16"/>
  <c r="N180" i="16" s="1"/>
  <c r="O180" i="16" s="1"/>
  <c r="P180" i="16" s="1"/>
  <c r="Q188" i="1"/>
  <c r="B196" i="16"/>
  <c r="N196" i="16" s="1"/>
  <c r="O196" i="16" s="1"/>
  <c r="P196" i="16" s="1"/>
  <c r="Q196" i="1"/>
  <c r="B204" i="16"/>
  <c r="N204" i="16" s="1"/>
  <c r="O204" i="16" s="1"/>
  <c r="P204" i="16" s="1"/>
  <c r="B212" i="16"/>
  <c r="N212" i="16" s="1"/>
  <c r="O212" i="16" s="1"/>
  <c r="P212" i="16" s="1"/>
  <c r="B220" i="16"/>
  <c r="N220" i="16" s="1"/>
  <c r="O220" i="16" s="1"/>
  <c r="P220" i="16" s="1"/>
  <c r="B228" i="16"/>
  <c r="N228" i="16" s="1"/>
  <c r="O228" i="16" s="1"/>
  <c r="P228" i="16" s="1"/>
  <c r="B236" i="16"/>
  <c r="N236" i="16" s="1"/>
  <c r="O236" i="16" s="1"/>
  <c r="P236" i="16" s="1"/>
  <c r="B244" i="16"/>
  <c r="N244" i="16" s="1"/>
  <c r="O244" i="16" s="1"/>
  <c r="P244" i="16" s="1"/>
  <c r="B252" i="16"/>
  <c r="N252" i="16" s="1"/>
  <c r="O252" i="16" s="1"/>
  <c r="P252" i="16" s="1"/>
  <c r="B260" i="16"/>
  <c r="N260" i="16" s="1"/>
  <c r="O260" i="16" s="1"/>
  <c r="P260" i="16" s="1"/>
  <c r="B268" i="16"/>
  <c r="N268" i="16" s="1"/>
  <c r="O268" i="16" s="1"/>
  <c r="P268" i="16" s="1"/>
  <c r="B276" i="16"/>
  <c r="N276" i="16" s="1"/>
  <c r="O276" i="16" s="1"/>
  <c r="P276" i="16" s="1"/>
  <c r="B284" i="16"/>
  <c r="N284" i="16" s="1"/>
  <c r="O284" i="16" s="1"/>
  <c r="P284" i="16" s="1"/>
  <c r="B300" i="16"/>
  <c r="N300" i="16" s="1"/>
  <c r="O300" i="16" s="1"/>
  <c r="P300" i="16" s="1"/>
  <c r="B308" i="16"/>
  <c r="N308" i="16" s="1"/>
  <c r="O308" i="16" s="1"/>
  <c r="P308" i="16" s="1"/>
  <c r="B316" i="16"/>
  <c r="N316" i="16" s="1"/>
  <c r="O316" i="16" s="1"/>
  <c r="P316" i="16" s="1"/>
  <c r="B324" i="16"/>
  <c r="N324" i="16" s="1"/>
  <c r="O324" i="16" s="1"/>
  <c r="P324" i="16" s="1"/>
  <c r="B332" i="16"/>
  <c r="N332" i="16" s="1"/>
  <c r="O332" i="16" s="1"/>
  <c r="P332" i="16" s="1"/>
  <c r="B340" i="16"/>
  <c r="N340" i="16" s="1"/>
  <c r="O340" i="16" s="1"/>
  <c r="P340" i="16" s="1"/>
  <c r="B356" i="16"/>
  <c r="N356" i="16" s="1"/>
  <c r="O356" i="16" s="1"/>
  <c r="P356" i="16" s="1"/>
  <c r="B364" i="16"/>
  <c r="N364" i="16" s="1"/>
  <c r="O364" i="16" s="1"/>
  <c r="P364" i="16" s="1"/>
  <c r="B372" i="16"/>
  <c r="N372" i="16" s="1"/>
  <c r="O372" i="16" s="1"/>
  <c r="P372" i="16" s="1"/>
  <c r="B380" i="16"/>
  <c r="N380" i="16" s="1"/>
  <c r="O380" i="16" s="1"/>
  <c r="P380" i="16" s="1"/>
  <c r="B388" i="16"/>
  <c r="N388" i="16" s="1"/>
  <c r="O388" i="16" s="1"/>
  <c r="P388" i="16" s="1"/>
  <c r="B396" i="16"/>
  <c r="N396" i="16" s="1"/>
  <c r="O396" i="16" s="1"/>
  <c r="P396" i="16" s="1"/>
  <c r="B404" i="16"/>
  <c r="N404" i="16" s="1"/>
  <c r="O404" i="16" s="1"/>
  <c r="P404" i="16" s="1"/>
  <c r="B412" i="16"/>
  <c r="N412" i="16" s="1"/>
  <c r="O412" i="16" s="1"/>
  <c r="P412" i="16" s="1"/>
  <c r="B420" i="16"/>
  <c r="N420" i="16" s="1"/>
  <c r="O420" i="16" s="1"/>
  <c r="P420" i="16" s="1"/>
  <c r="B428" i="16"/>
  <c r="N428" i="16" s="1"/>
  <c r="O428" i="16" s="1"/>
  <c r="P428" i="16" s="1"/>
  <c r="B436" i="16"/>
  <c r="N436" i="16" s="1"/>
  <c r="O436" i="16" s="1"/>
  <c r="P436" i="16" s="1"/>
  <c r="B444" i="16"/>
  <c r="N444" i="16" s="1"/>
  <c r="O444" i="16" s="1"/>
  <c r="P444" i="16" s="1"/>
  <c r="B452" i="16"/>
  <c r="N452" i="16" s="1"/>
  <c r="O452" i="16" s="1"/>
  <c r="P452" i="16" s="1"/>
  <c r="B460" i="16"/>
  <c r="N460" i="16" s="1"/>
  <c r="O460" i="16" s="1"/>
  <c r="P460" i="16" s="1"/>
  <c r="B468" i="16"/>
  <c r="N468" i="16" s="1"/>
  <c r="O468" i="16" s="1"/>
  <c r="P468" i="16" s="1"/>
  <c r="B476" i="16"/>
  <c r="N476" i="16" s="1"/>
  <c r="O476" i="16" s="1"/>
  <c r="P476" i="16" s="1"/>
  <c r="B484" i="16"/>
  <c r="N484" i="16" s="1"/>
  <c r="O484" i="16" s="1"/>
  <c r="P484" i="16" s="1"/>
  <c r="B492" i="16"/>
  <c r="N492" i="16" s="1"/>
  <c r="O492" i="16" s="1"/>
  <c r="P492" i="16" s="1"/>
  <c r="B504" i="16"/>
  <c r="N504" i="16" s="1"/>
  <c r="O504" i="16" s="1"/>
  <c r="P504" i="16" s="1"/>
  <c r="Q5" i="1"/>
  <c r="B13" i="16"/>
  <c r="N13" i="16" s="1"/>
  <c r="O13" i="16" s="1"/>
  <c r="P13" i="16" s="1"/>
  <c r="Q13" i="1"/>
  <c r="B21" i="16"/>
  <c r="N21" i="16" s="1"/>
  <c r="O21" i="16" s="1"/>
  <c r="P21" i="16" s="1"/>
  <c r="Q37" i="1"/>
  <c r="B45" i="16"/>
  <c r="N45" i="16" s="1"/>
  <c r="O45" i="16" s="1"/>
  <c r="P45" i="16" s="1"/>
  <c r="B61" i="16"/>
  <c r="N61" i="16" s="1"/>
  <c r="O61" i="16" s="1"/>
  <c r="P61" i="16" s="1"/>
  <c r="Q61" i="1"/>
  <c r="B69" i="16"/>
  <c r="N69" i="16" s="1"/>
  <c r="O69" i="16" s="1"/>
  <c r="P69" i="16" s="1"/>
  <c r="Q69" i="1"/>
  <c r="B77" i="16"/>
  <c r="N77" i="16" s="1"/>
  <c r="O77" i="16" s="1"/>
  <c r="P77" i="16" s="1"/>
  <c r="B85" i="16"/>
  <c r="N85" i="16" s="1"/>
  <c r="O85" i="16" s="1"/>
  <c r="P85" i="16" s="1"/>
  <c r="B93" i="16"/>
  <c r="N93" i="16" s="1"/>
  <c r="O93" i="16" s="1"/>
  <c r="P93" i="16" s="1"/>
  <c r="Q93" i="1"/>
  <c r="B101" i="16"/>
  <c r="N101" i="16" s="1"/>
  <c r="O101" i="16" s="1"/>
  <c r="P101" i="16" s="1"/>
  <c r="B109" i="16"/>
  <c r="N109" i="16" s="1"/>
  <c r="O109" i="16" s="1"/>
  <c r="P109" i="16" s="1"/>
  <c r="Q117" i="1"/>
  <c r="B125" i="16"/>
  <c r="N125" i="16" s="1"/>
  <c r="O125" i="16" s="1"/>
  <c r="P125" i="16" s="1"/>
  <c r="Q125" i="1"/>
  <c r="B133" i="16"/>
  <c r="N133" i="16" s="1"/>
  <c r="O133" i="16" s="1"/>
  <c r="P133" i="16" s="1"/>
  <c r="Q141" i="1"/>
  <c r="B149" i="16"/>
  <c r="N149" i="16" s="1"/>
  <c r="O149" i="16" s="1"/>
  <c r="P149" i="16" s="1"/>
  <c r="Q149" i="1"/>
  <c r="B157" i="16"/>
  <c r="N157" i="16" s="1"/>
  <c r="O157" i="16" s="1"/>
  <c r="P157" i="16" s="1"/>
  <c r="Q157" i="1"/>
  <c r="B165" i="16"/>
  <c r="N165" i="16" s="1"/>
  <c r="O165" i="16" s="1"/>
  <c r="P165" i="16" s="1"/>
  <c r="B173" i="16"/>
  <c r="N173" i="16" s="1"/>
  <c r="O173" i="16" s="1"/>
  <c r="P173" i="16" s="1"/>
  <c r="Q173" i="1"/>
  <c r="B181" i="16"/>
  <c r="N181" i="16" s="1"/>
  <c r="O181" i="16" s="1"/>
  <c r="P181" i="16" s="1"/>
  <c r="Q181" i="1"/>
  <c r="B189" i="16"/>
  <c r="N189" i="16" s="1"/>
  <c r="O189" i="16" s="1"/>
  <c r="P189" i="16" s="1"/>
  <c r="Q189" i="1"/>
  <c r="B197" i="16"/>
  <c r="N197" i="16" s="1"/>
  <c r="O197" i="16" s="1"/>
  <c r="P197" i="16" s="1"/>
  <c r="Q197" i="1"/>
  <c r="B205" i="16"/>
  <c r="N205" i="16" s="1"/>
  <c r="O205" i="16" s="1"/>
  <c r="P205" i="16" s="1"/>
  <c r="B221" i="16"/>
  <c r="N221" i="16" s="1"/>
  <c r="O221" i="16" s="1"/>
  <c r="P221" i="16" s="1"/>
  <c r="B229" i="16"/>
  <c r="N229" i="16" s="1"/>
  <c r="O229" i="16" s="1"/>
  <c r="P229" i="16" s="1"/>
  <c r="B237" i="16"/>
  <c r="N237" i="16" s="1"/>
  <c r="O237" i="16" s="1"/>
  <c r="P237" i="16" s="1"/>
  <c r="B245" i="16"/>
  <c r="N245" i="16" s="1"/>
  <c r="O245" i="16" s="1"/>
  <c r="P245" i="16" s="1"/>
  <c r="B261" i="16"/>
  <c r="N261" i="16" s="1"/>
  <c r="O261" i="16" s="1"/>
  <c r="P261" i="16" s="1"/>
  <c r="B277" i="16"/>
  <c r="N277" i="16" s="1"/>
  <c r="O277" i="16" s="1"/>
  <c r="P277" i="16" s="1"/>
  <c r="B285" i="16"/>
  <c r="N285" i="16" s="1"/>
  <c r="O285" i="16" s="1"/>
  <c r="P285" i="16" s="1"/>
  <c r="B293" i="16"/>
  <c r="N293" i="16" s="1"/>
  <c r="O293" i="16" s="1"/>
  <c r="P293" i="16" s="1"/>
  <c r="B309" i="16"/>
  <c r="N309" i="16" s="1"/>
  <c r="O309" i="16" s="1"/>
  <c r="P309" i="16" s="1"/>
  <c r="B317" i="16"/>
  <c r="N317" i="16" s="1"/>
  <c r="O317" i="16" s="1"/>
  <c r="P317" i="16" s="1"/>
  <c r="B325" i="16"/>
  <c r="N325" i="16" s="1"/>
  <c r="O325" i="16" s="1"/>
  <c r="P325" i="16" s="1"/>
  <c r="B333" i="16"/>
  <c r="N333" i="16" s="1"/>
  <c r="O333" i="16" s="1"/>
  <c r="P333" i="16" s="1"/>
  <c r="B341" i="16"/>
  <c r="N341" i="16" s="1"/>
  <c r="O341" i="16" s="1"/>
  <c r="P341" i="16" s="1"/>
  <c r="B357" i="16"/>
  <c r="N357" i="16" s="1"/>
  <c r="O357" i="16" s="1"/>
  <c r="P357" i="16" s="1"/>
  <c r="B373" i="16"/>
  <c r="N373" i="16" s="1"/>
  <c r="O373" i="16" s="1"/>
  <c r="P373" i="16" s="1"/>
  <c r="B381" i="16"/>
  <c r="N381" i="16" s="1"/>
  <c r="O381" i="16" s="1"/>
  <c r="P381" i="16" s="1"/>
  <c r="B389" i="16"/>
  <c r="N389" i="16" s="1"/>
  <c r="O389" i="16" s="1"/>
  <c r="P389" i="16" s="1"/>
  <c r="B397" i="16"/>
  <c r="N397" i="16" s="1"/>
  <c r="O397" i="16" s="1"/>
  <c r="P397" i="16" s="1"/>
  <c r="B405" i="16"/>
  <c r="N405" i="16" s="1"/>
  <c r="O405" i="16" s="1"/>
  <c r="P405" i="16" s="1"/>
  <c r="B413" i="16"/>
  <c r="N413" i="16" s="1"/>
  <c r="O413" i="16" s="1"/>
  <c r="P413" i="16" s="1"/>
  <c r="B421" i="16"/>
  <c r="N421" i="16" s="1"/>
  <c r="O421" i="16" s="1"/>
  <c r="P421" i="16" s="1"/>
  <c r="B429" i="16"/>
  <c r="N429" i="16" s="1"/>
  <c r="O429" i="16" s="1"/>
  <c r="P429" i="16" s="1"/>
  <c r="B437" i="16"/>
  <c r="N437" i="16" s="1"/>
  <c r="O437" i="16" s="1"/>
  <c r="P437" i="16" s="1"/>
  <c r="B445" i="16"/>
  <c r="N445" i="16" s="1"/>
  <c r="O445" i="16" s="1"/>
  <c r="P445" i="16" s="1"/>
  <c r="B453" i="16"/>
  <c r="N453" i="16" s="1"/>
  <c r="O453" i="16" s="1"/>
  <c r="P453" i="16" s="1"/>
  <c r="B461" i="16"/>
  <c r="N461" i="16" s="1"/>
  <c r="O461" i="16" s="1"/>
  <c r="P461" i="16" s="1"/>
  <c r="B469" i="16"/>
  <c r="N469" i="16" s="1"/>
  <c r="O469" i="16" s="1"/>
  <c r="P469" i="16" s="1"/>
  <c r="B477" i="16"/>
  <c r="N477" i="16" s="1"/>
  <c r="O477" i="16" s="1"/>
  <c r="P477" i="16" s="1"/>
  <c r="B485" i="16"/>
  <c r="N485" i="16" s="1"/>
  <c r="O485" i="16" s="1"/>
  <c r="P485" i="16" s="1"/>
  <c r="B493" i="16"/>
  <c r="N493" i="16" s="1"/>
  <c r="O493" i="16" s="1"/>
  <c r="P493" i="16" s="1"/>
  <c r="B506" i="16"/>
  <c r="N506" i="16" s="1"/>
  <c r="O506" i="16" s="1"/>
  <c r="P506" i="16" s="1"/>
  <c r="B516" i="16"/>
  <c r="N516" i="16" s="1"/>
  <c r="O516" i="16" s="1"/>
  <c r="P516" i="16" s="1"/>
  <c r="B524" i="16"/>
  <c r="N524" i="16" s="1"/>
  <c r="O524" i="16" s="1"/>
  <c r="P524" i="16" s="1"/>
  <c r="B532" i="16"/>
  <c r="N532" i="16" s="1"/>
  <c r="O532" i="16" s="1"/>
  <c r="P532" i="16" s="1"/>
  <c r="B540" i="16"/>
  <c r="N540" i="16" s="1"/>
  <c r="O540" i="16" s="1"/>
  <c r="P540" i="16" s="1"/>
  <c r="B548" i="16"/>
  <c r="N548" i="16" s="1"/>
  <c r="O548" i="16" s="1"/>
  <c r="P548" i="16" s="1"/>
  <c r="B556" i="16"/>
  <c r="N556" i="16" s="1"/>
  <c r="O556" i="16" s="1"/>
  <c r="P556" i="16" s="1"/>
  <c r="B564" i="16"/>
  <c r="N564" i="16" s="1"/>
  <c r="O564" i="16" s="1"/>
  <c r="P564" i="16" s="1"/>
  <c r="B572" i="16"/>
  <c r="N572" i="16" s="1"/>
  <c r="O572" i="16" s="1"/>
  <c r="P572" i="16" s="1"/>
  <c r="B580" i="16"/>
  <c r="N580" i="16" s="1"/>
  <c r="O580" i="16" s="1"/>
  <c r="P580" i="16" s="1"/>
  <c r="B588" i="16"/>
  <c r="N588" i="16" s="1"/>
  <c r="O588" i="16" s="1"/>
  <c r="P588" i="16" s="1"/>
  <c r="B596" i="16"/>
  <c r="N596" i="16" s="1"/>
  <c r="O596" i="16" s="1"/>
  <c r="P596" i="16" s="1"/>
  <c r="B604" i="16"/>
  <c r="N604" i="16" s="1"/>
  <c r="O604" i="16" s="1"/>
  <c r="P604" i="16" s="1"/>
  <c r="B612" i="16"/>
  <c r="N612" i="16" s="1"/>
  <c r="O612" i="16" s="1"/>
  <c r="P612" i="16" s="1"/>
  <c r="B620" i="16"/>
  <c r="N620" i="16" s="1"/>
  <c r="O620" i="16" s="1"/>
  <c r="P620" i="16" s="1"/>
  <c r="B628" i="16"/>
  <c r="N628" i="16" s="1"/>
  <c r="O628" i="16" s="1"/>
  <c r="P628" i="16" s="1"/>
  <c r="B636" i="16"/>
  <c r="N636" i="16" s="1"/>
  <c r="O636" i="16" s="1"/>
  <c r="P636" i="16" s="1"/>
  <c r="B644" i="16"/>
  <c r="N644" i="16" s="1"/>
  <c r="O644" i="16" s="1"/>
  <c r="P644" i="16" s="1"/>
  <c r="B652" i="16"/>
  <c r="N652" i="16" s="1"/>
  <c r="O652" i="16" s="1"/>
  <c r="P652" i="16" s="1"/>
  <c r="B660" i="16"/>
  <c r="N660" i="16" s="1"/>
  <c r="O660" i="16" s="1"/>
  <c r="P660" i="16" s="1"/>
  <c r="B668" i="16"/>
  <c r="N668" i="16" s="1"/>
  <c r="O668" i="16" s="1"/>
  <c r="P668" i="16" s="1"/>
  <c r="B676" i="16"/>
  <c r="N676" i="16" s="1"/>
  <c r="O676" i="16" s="1"/>
  <c r="P676" i="16" s="1"/>
  <c r="B684" i="16"/>
  <c r="N684" i="16" s="1"/>
  <c r="O684" i="16" s="1"/>
  <c r="P684" i="16" s="1"/>
  <c r="B692" i="16"/>
  <c r="N692" i="16" s="1"/>
  <c r="O692" i="16" s="1"/>
  <c r="P692" i="16" s="1"/>
  <c r="B700" i="16"/>
  <c r="N700" i="16" s="1"/>
  <c r="O700" i="16" s="1"/>
  <c r="P700" i="16" s="1"/>
  <c r="B708" i="16"/>
  <c r="N708" i="16" s="1"/>
  <c r="O708" i="16" s="1"/>
  <c r="P708" i="16" s="1"/>
  <c r="B716" i="16"/>
  <c r="N716" i="16" s="1"/>
  <c r="O716" i="16" s="1"/>
  <c r="P716" i="16" s="1"/>
  <c r="B724" i="16"/>
  <c r="N724" i="16" s="1"/>
  <c r="O724" i="16" s="1"/>
  <c r="P724" i="16" s="1"/>
  <c r="B732" i="16"/>
  <c r="N732" i="16" s="1"/>
  <c r="O732" i="16" s="1"/>
  <c r="P732" i="16" s="1"/>
  <c r="B740" i="16"/>
  <c r="N740" i="16" s="1"/>
  <c r="O740" i="16" s="1"/>
  <c r="P740" i="16" s="1"/>
  <c r="B748" i="16"/>
  <c r="N748" i="16" s="1"/>
  <c r="O748" i="16" s="1"/>
  <c r="P748" i="16" s="1"/>
  <c r="B756" i="16"/>
  <c r="N756" i="16" s="1"/>
  <c r="O756" i="16" s="1"/>
  <c r="P756" i="16" s="1"/>
  <c r="B764" i="16"/>
  <c r="N764" i="16" s="1"/>
  <c r="O764" i="16" s="1"/>
  <c r="P764" i="16" s="1"/>
  <c r="B772" i="16"/>
  <c r="N772" i="16" s="1"/>
  <c r="O772" i="16" s="1"/>
  <c r="P772" i="16" s="1"/>
  <c r="B780" i="16"/>
  <c r="N780" i="16" s="1"/>
  <c r="O780" i="16" s="1"/>
  <c r="P780" i="16" s="1"/>
  <c r="B788" i="16"/>
  <c r="N788" i="16" s="1"/>
  <c r="O788" i="16" s="1"/>
  <c r="P788" i="16" s="1"/>
  <c r="B796" i="16"/>
  <c r="N796" i="16" s="1"/>
  <c r="O796" i="16" s="1"/>
  <c r="P796" i="16" s="1"/>
  <c r="B804" i="16"/>
  <c r="N804" i="16" s="1"/>
  <c r="O804" i="16" s="1"/>
  <c r="P804" i="16" s="1"/>
  <c r="B812" i="16"/>
  <c r="N812" i="16" s="1"/>
  <c r="O812" i="16" s="1"/>
  <c r="P812" i="16" s="1"/>
  <c r="B820" i="16"/>
  <c r="N820" i="16" s="1"/>
  <c r="O820" i="16" s="1"/>
  <c r="P820" i="16" s="1"/>
  <c r="B828" i="16"/>
  <c r="N828" i="16" s="1"/>
  <c r="O828" i="16" s="1"/>
  <c r="P828" i="16" s="1"/>
  <c r="B836" i="16"/>
  <c r="N836" i="16" s="1"/>
  <c r="O836" i="16" s="1"/>
  <c r="P836" i="16" s="1"/>
  <c r="B844" i="16"/>
  <c r="N844" i="16" s="1"/>
  <c r="O844" i="16" s="1"/>
  <c r="P844" i="16" s="1"/>
  <c r="B852" i="16"/>
  <c r="N852" i="16" s="1"/>
  <c r="O852" i="16" s="1"/>
  <c r="P852" i="16" s="1"/>
  <c r="B860" i="16"/>
  <c r="N860" i="16" s="1"/>
  <c r="O860" i="16" s="1"/>
  <c r="P860" i="16" s="1"/>
  <c r="B868" i="16"/>
  <c r="N868" i="16" s="1"/>
  <c r="O868" i="16" s="1"/>
  <c r="P868" i="16" s="1"/>
  <c r="B876" i="16"/>
  <c r="N876" i="16" s="1"/>
  <c r="O876" i="16" s="1"/>
  <c r="P876" i="16" s="1"/>
  <c r="B884" i="16"/>
  <c r="N884" i="16" s="1"/>
  <c r="O884" i="16" s="1"/>
  <c r="P884" i="16" s="1"/>
  <c r="B892" i="16"/>
  <c r="N892" i="16" s="1"/>
  <c r="O892" i="16" s="1"/>
  <c r="P892" i="16" s="1"/>
  <c r="B900" i="16"/>
  <c r="N900" i="16" s="1"/>
  <c r="O900" i="16" s="1"/>
  <c r="P900" i="16" s="1"/>
  <c r="B908" i="16"/>
  <c r="N908" i="16" s="1"/>
  <c r="O908" i="16" s="1"/>
  <c r="P908" i="16" s="1"/>
  <c r="B916" i="16"/>
  <c r="N916" i="16" s="1"/>
  <c r="O916" i="16" s="1"/>
  <c r="P916" i="16" s="1"/>
  <c r="B924" i="16"/>
  <c r="N924" i="16" s="1"/>
  <c r="O924" i="16" s="1"/>
  <c r="P924" i="16" s="1"/>
  <c r="B932" i="16"/>
  <c r="N932" i="16" s="1"/>
  <c r="O932" i="16" s="1"/>
  <c r="P932" i="16" s="1"/>
  <c r="B940" i="16"/>
  <c r="N940" i="16" s="1"/>
  <c r="O940" i="16" s="1"/>
  <c r="P940" i="16" s="1"/>
  <c r="B948" i="16"/>
  <c r="N948" i="16" s="1"/>
  <c r="O948" i="16" s="1"/>
  <c r="P948" i="16" s="1"/>
  <c r="B956" i="16"/>
  <c r="N956" i="16" s="1"/>
  <c r="O956" i="16" s="1"/>
  <c r="P956" i="16" s="1"/>
  <c r="B964" i="16"/>
  <c r="N964" i="16" s="1"/>
  <c r="O964" i="16" s="1"/>
  <c r="P964" i="16" s="1"/>
  <c r="B972" i="16"/>
  <c r="N972" i="16" s="1"/>
  <c r="O972" i="16" s="1"/>
  <c r="P972" i="16" s="1"/>
  <c r="B980" i="16"/>
  <c r="N980" i="16" s="1"/>
  <c r="O980" i="16" s="1"/>
  <c r="P980" i="16" s="1"/>
  <c r="B988" i="16"/>
  <c r="N988" i="16" s="1"/>
  <c r="O988" i="16" s="1"/>
  <c r="P988" i="16" s="1"/>
  <c r="B996" i="16"/>
  <c r="N996" i="16" s="1"/>
  <c r="O996" i="16" s="1"/>
  <c r="P996" i="16" s="1"/>
  <c r="B499" i="16"/>
  <c r="N499" i="16" s="1"/>
  <c r="O499" i="16" s="1"/>
  <c r="P499" i="16" s="1"/>
  <c r="B507" i="16"/>
  <c r="N507" i="16" s="1"/>
  <c r="O507" i="16" s="1"/>
  <c r="P507" i="16" s="1"/>
  <c r="B515" i="16"/>
  <c r="N515" i="16" s="1"/>
  <c r="O515" i="16" s="1"/>
  <c r="P515" i="16" s="1"/>
  <c r="B523" i="16"/>
  <c r="N523" i="16" s="1"/>
  <c r="O523" i="16" s="1"/>
  <c r="P523" i="16" s="1"/>
  <c r="B531" i="16"/>
  <c r="N531" i="16" s="1"/>
  <c r="O531" i="16" s="1"/>
  <c r="P531" i="16" s="1"/>
  <c r="B539" i="16"/>
  <c r="N539" i="16" s="1"/>
  <c r="O539" i="16" s="1"/>
  <c r="P539" i="16" s="1"/>
  <c r="B547" i="16"/>
  <c r="N547" i="16" s="1"/>
  <c r="O547" i="16" s="1"/>
  <c r="P547" i="16" s="1"/>
  <c r="B555" i="16"/>
  <c r="N555" i="16" s="1"/>
  <c r="O555" i="16" s="1"/>
  <c r="P555" i="16" s="1"/>
  <c r="B350" i="16"/>
  <c r="N350" i="16" s="1"/>
  <c r="O350" i="16" s="1"/>
  <c r="P350" i="16" s="1"/>
  <c r="B349" i="16"/>
  <c r="N349" i="16" s="1"/>
  <c r="O349" i="16" s="1"/>
  <c r="P349" i="16" s="1"/>
  <c r="B348" i="16"/>
  <c r="N348" i="16" s="1"/>
  <c r="O348" i="16" s="1"/>
  <c r="P348" i="16" s="1"/>
  <c r="P817" i="1"/>
  <c r="AL102" i="1"/>
  <c r="T665" i="1"/>
  <c r="E673" i="16" s="1"/>
  <c r="T921" i="1"/>
  <c r="E929" i="16" s="1"/>
  <c r="P885" i="1"/>
  <c r="P733" i="1"/>
  <c r="P993" i="1"/>
  <c r="T957" i="1"/>
  <c r="E965" i="16" s="1"/>
  <c r="T849" i="1"/>
  <c r="E857" i="16" s="1"/>
  <c r="T765" i="1"/>
  <c r="E773" i="16" s="1"/>
  <c r="P701" i="1"/>
  <c r="P981" i="1"/>
  <c r="T969" i="1"/>
  <c r="E977" i="16" s="1"/>
  <c r="P941" i="1"/>
  <c r="P905" i="1"/>
  <c r="T901" i="1"/>
  <c r="E909" i="16" s="1"/>
  <c r="T865" i="1"/>
  <c r="E873" i="16" s="1"/>
  <c r="P833" i="1"/>
  <c r="T781" i="1"/>
  <c r="E789" i="16" s="1"/>
  <c r="T749" i="1"/>
  <c r="E757" i="16" s="1"/>
  <c r="P717" i="1"/>
  <c r="P685" i="1"/>
  <c r="AL27" i="1"/>
  <c r="AL63" i="1"/>
  <c r="AL99" i="1"/>
  <c r="T989" i="1"/>
  <c r="E997" i="16" s="1"/>
  <c r="P961" i="1"/>
  <c r="P949" i="1"/>
  <c r="T929" i="1"/>
  <c r="E937" i="16" s="1"/>
  <c r="P913" i="1"/>
  <c r="T893" i="1"/>
  <c r="E901" i="16" s="1"/>
  <c r="P877" i="1"/>
  <c r="T857" i="1"/>
  <c r="E865" i="16" s="1"/>
  <c r="T841" i="1"/>
  <c r="E849" i="16" s="1"/>
  <c r="P825" i="1"/>
  <c r="P809" i="1"/>
  <c r="AA809" i="1" s="1"/>
  <c r="T805" i="1"/>
  <c r="E813" i="16" s="1"/>
  <c r="T789" i="1"/>
  <c r="E797" i="16" s="1"/>
  <c r="T773" i="1"/>
  <c r="E781" i="16" s="1"/>
  <c r="T757" i="1"/>
  <c r="E765" i="16" s="1"/>
  <c r="P741" i="1"/>
  <c r="P725" i="1"/>
  <c r="P709" i="1"/>
  <c r="P693" i="1"/>
  <c r="T673" i="1"/>
  <c r="E681" i="16" s="1"/>
  <c r="AL127" i="1"/>
  <c r="T598" i="1"/>
  <c r="E606" i="16" s="1"/>
  <c r="AL133" i="1"/>
  <c r="P991" i="1"/>
  <c r="P959" i="1"/>
  <c r="P935" i="1"/>
  <c r="P871" i="1"/>
  <c r="T679" i="1"/>
  <c r="E687" i="16" s="1"/>
  <c r="T575" i="1"/>
  <c r="E583" i="16" s="1"/>
  <c r="T14" i="1"/>
  <c r="AL50" i="1"/>
  <c r="AL53" i="1"/>
  <c r="AL45" i="1"/>
  <c r="AL4" i="1"/>
  <c r="P997" i="1"/>
  <c r="T985" i="1"/>
  <c r="E993" i="16" s="1"/>
  <c r="P977" i="1"/>
  <c r="T973" i="1"/>
  <c r="E981" i="16" s="1"/>
  <c r="P965" i="1"/>
  <c r="T953" i="1"/>
  <c r="E961" i="16" s="1"/>
  <c r="P945" i="1"/>
  <c r="P937" i="1"/>
  <c r="T933" i="1"/>
  <c r="E941" i="16" s="1"/>
  <c r="T925" i="1"/>
  <c r="E933" i="16" s="1"/>
  <c r="P917" i="1"/>
  <c r="P909" i="1"/>
  <c r="T897" i="1"/>
  <c r="E905" i="16" s="1"/>
  <c r="T889" i="1"/>
  <c r="E897" i="16" s="1"/>
  <c r="P881" i="1"/>
  <c r="P873" i="1"/>
  <c r="T869" i="1"/>
  <c r="E877" i="16" s="1"/>
  <c r="T861" i="1"/>
  <c r="E869" i="16" s="1"/>
  <c r="T853" i="1"/>
  <c r="E861" i="16" s="1"/>
  <c r="T845" i="1"/>
  <c r="E853" i="16" s="1"/>
  <c r="P837" i="1"/>
  <c r="P829" i="1"/>
  <c r="P821" i="1"/>
  <c r="P813" i="1"/>
  <c r="AA813" i="1" s="1"/>
  <c r="T801" i="1"/>
  <c r="E809" i="16" s="1"/>
  <c r="T793" i="1"/>
  <c r="E801" i="16" s="1"/>
  <c r="T785" i="1"/>
  <c r="E793" i="16" s="1"/>
  <c r="T777" i="1"/>
  <c r="E785" i="16" s="1"/>
  <c r="T769" i="1"/>
  <c r="E777" i="16" s="1"/>
  <c r="T761" i="1"/>
  <c r="E769" i="16" s="1"/>
  <c r="T753" i="1"/>
  <c r="E761" i="16" s="1"/>
  <c r="T745" i="1"/>
  <c r="E753" i="16" s="1"/>
  <c r="P737" i="1"/>
  <c r="P729" i="1"/>
  <c r="P721" i="1"/>
  <c r="P713" i="1"/>
  <c r="P705" i="1"/>
  <c r="P697" i="1"/>
  <c r="P689" i="1"/>
  <c r="P681" i="1"/>
  <c r="T677" i="1"/>
  <c r="E685" i="16" s="1"/>
  <c r="T669" i="1"/>
  <c r="E677" i="16" s="1"/>
  <c r="T786" i="1"/>
  <c r="E794" i="16" s="1"/>
  <c r="P999" i="1"/>
  <c r="P983" i="1"/>
  <c r="P967" i="1"/>
  <c r="P951" i="1"/>
  <c r="P919" i="1"/>
  <c r="P887" i="1"/>
  <c r="P839" i="1"/>
  <c r="T743" i="1"/>
  <c r="E751" i="16" s="1"/>
  <c r="T639" i="1"/>
  <c r="E647" i="16" s="1"/>
  <c r="T714" i="1"/>
  <c r="E722" i="16" s="1"/>
  <c r="T818" i="1"/>
  <c r="E826" i="16" s="1"/>
  <c r="T758" i="1"/>
  <c r="E766" i="16" s="1"/>
  <c r="T662" i="1"/>
  <c r="E670" i="16" s="1"/>
  <c r="T997" i="1"/>
  <c r="T993" i="1"/>
  <c r="P989" i="1"/>
  <c r="P985" i="1"/>
  <c r="T981" i="1"/>
  <c r="E989" i="16" s="1"/>
  <c r="T977" i="1"/>
  <c r="E985" i="16" s="1"/>
  <c r="P973" i="1"/>
  <c r="P969" i="1"/>
  <c r="T965" i="1"/>
  <c r="E973" i="16" s="1"/>
  <c r="T961" i="1"/>
  <c r="E969" i="16" s="1"/>
  <c r="P957" i="1"/>
  <c r="P953" i="1"/>
  <c r="T949" i="1"/>
  <c r="E957" i="16" s="1"/>
  <c r="T945" i="1"/>
  <c r="E953" i="16" s="1"/>
  <c r="T941" i="1"/>
  <c r="E949" i="16" s="1"/>
  <c r="T937" i="1"/>
  <c r="E945" i="16" s="1"/>
  <c r="P933" i="1"/>
  <c r="P929" i="1"/>
  <c r="P925" i="1"/>
  <c r="P921" i="1"/>
  <c r="T917" i="1"/>
  <c r="E925" i="16" s="1"/>
  <c r="T913" i="1"/>
  <c r="E921" i="16" s="1"/>
  <c r="T909" i="1"/>
  <c r="E917" i="16" s="1"/>
  <c r="T905" i="1"/>
  <c r="E913" i="16" s="1"/>
  <c r="P901" i="1"/>
  <c r="P897" i="1"/>
  <c r="P893" i="1"/>
  <c r="P889" i="1"/>
  <c r="T885" i="1"/>
  <c r="E893" i="16" s="1"/>
  <c r="T881" i="1"/>
  <c r="E889" i="16" s="1"/>
  <c r="T877" i="1"/>
  <c r="E885" i="16" s="1"/>
  <c r="T873" i="1"/>
  <c r="E881" i="16" s="1"/>
  <c r="P869" i="1"/>
  <c r="P865" i="1"/>
  <c r="P861" i="1"/>
  <c r="P857" i="1"/>
  <c r="P853" i="1"/>
  <c r="P849" i="1"/>
  <c r="P845" i="1"/>
  <c r="P841" i="1"/>
  <c r="T837" i="1"/>
  <c r="E845" i="16" s="1"/>
  <c r="T833" i="1"/>
  <c r="E841" i="16" s="1"/>
  <c r="T829" i="1"/>
  <c r="E837" i="16" s="1"/>
  <c r="T825" i="1"/>
  <c r="E833" i="16" s="1"/>
  <c r="T821" i="1"/>
  <c r="E829" i="16" s="1"/>
  <c r="T817" i="1"/>
  <c r="E825" i="16" s="1"/>
  <c r="T813" i="1"/>
  <c r="E821" i="16" s="1"/>
  <c r="T809" i="1"/>
  <c r="E817" i="16" s="1"/>
  <c r="P805" i="1"/>
  <c r="AA805" i="1" s="1"/>
  <c r="P801" i="1"/>
  <c r="AA801" i="1" s="1"/>
  <c r="P797" i="1"/>
  <c r="P793" i="1"/>
  <c r="P789" i="1"/>
  <c r="P785" i="1"/>
  <c r="P781" i="1"/>
  <c r="P777" i="1"/>
  <c r="P773" i="1"/>
  <c r="P769" i="1"/>
  <c r="P765" i="1"/>
  <c r="P761" i="1"/>
  <c r="P757" i="1"/>
  <c r="P753" i="1"/>
  <c r="P749" i="1"/>
  <c r="P745" i="1"/>
  <c r="T741" i="1"/>
  <c r="E749" i="16" s="1"/>
  <c r="T737" i="1"/>
  <c r="E745" i="16" s="1"/>
  <c r="T733" i="1"/>
  <c r="E741" i="16" s="1"/>
  <c r="T729" i="1"/>
  <c r="E737" i="16" s="1"/>
  <c r="T725" i="1"/>
  <c r="E733" i="16" s="1"/>
  <c r="T721" i="1"/>
  <c r="E729" i="16" s="1"/>
  <c r="T717" i="1"/>
  <c r="E725" i="16" s="1"/>
  <c r="T713" i="1"/>
  <c r="E721" i="16" s="1"/>
  <c r="T709" i="1"/>
  <c r="E717" i="16" s="1"/>
  <c r="T705" i="1"/>
  <c r="E713" i="16" s="1"/>
  <c r="T701" i="1"/>
  <c r="E709" i="16" s="1"/>
  <c r="T697" i="1"/>
  <c r="E705" i="16" s="1"/>
  <c r="T693" i="1"/>
  <c r="E701" i="16" s="1"/>
  <c r="T689" i="1"/>
  <c r="E697" i="16" s="1"/>
  <c r="T685" i="1"/>
  <c r="E693" i="16" s="1"/>
  <c r="T681" i="1"/>
  <c r="E689" i="16" s="1"/>
  <c r="P677" i="1"/>
  <c r="P673" i="1"/>
  <c r="P669" i="1"/>
  <c r="P665" i="1"/>
  <c r="T802" i="1"/>
  <c r="E810" i="16" s="1"/>
  <c r="T770" i="1"/>
  <c r="E778" i="16" s="1"/>
  <c r="T746" i="1"/>
  <c r="E754" i="16" s="1"/>
  <c r="T694" i="1"/>
  <c r="E702" i="16" s="1"/>
  <c r="T630" i="1"/>
  <c r="E638" i="16" s="1"/>
  <c r="P506" i="1"/>
  <c r="P522" i="1"/>
  <c r="P538" i="1"/>
  <c r="P554" i="1"/>
  <c r="P570" i="1"/>
  <c r="P586" i="1"/>
  <c r="T842" i="1"/>
  <c r="E850" i="16" s="1"/>
  <c r="T846" i="1"/>
  <c r="E854" i="16" s="1"/>
  <c r="T850" i="1"/>
  <c r="E858" i="16" s="1"/>
  <c r="T854" i="1"/>
  <c r="E862" i="16" s="1"/>
  <c r="P858" i="1"/>
  <c r="P862" i="1"/>
  <c r="P866" i="1"/>
  <c r="P870" i="1"/>
  <c r="P874" i="1"/>
  <c r="P878" i="1"/>
  <c r="P882" i="1"/>
  <c r="P886" i="1"/>
  <c r="P890" i="1"/>
  <c r="P894" i="1"/>
  <c r="P898" i="1"/>
  <c r="P902" i="1"/>
  <c r="P906" i="1"/>
  <c r="P910" i="1"/>
  <c r="P914" i="1"/>
  <c r="P918" i="1"/>
  <c r="P922" i="1"/>
  <c r="P926" i="1"/>
  <c r="P930" i="1"/>
  <c r="P934" i="1"/>
  <c r="P938" i="1"/>
  <c r="P942" i="1"/>
  <c r="P946" i="1"/>
  <c r="P950" i="1"/>
  <c r="P954" i="1"/>
  <c r="P958" i="1"/>
  <c r="P962" i="1"/>
  <c r="P966" i="1"/>
  <c r="P970" i="1"/>
  <c r="P974" i="1"/>
  <c r="P978" i="1"/>
  <c r="P982" i="1"/>
  <c r="P986" i="1"/>
  <c r="P990" i="1"/>
  <c r="P994" i="1"/>
  <c r="P998" i="1"/>
  <c r="P489" i="1"/>
  <c r="P493" i="1"/>
  <c r="P497" i="1"/>
  <c r="P501" i="1"/>
  <c r="P505" i="1"/>
  <c r="P509" i="1"/>
  <c r="P513" i="1"/>
  <c r="P517" i="1"/>
  <c r="P521" i="1"/>
  <c r="P525" i="1"/>
  <c r="P529" i="1"/>
  <c r="P533" i="1"/>
  <c r="P537" i="1"/>
  <c r="P541" i="1"/>
  <c r="P545" i="1"/>
  <c r="P549" i="1"/>
  <c r="T553" i="1"/>
  <c r="E561" i="16" s="1"/>
  <c r="T557" i="1"/>
  <c r="P561" i="1"/>
  <c r="P565" i="1"/>
  <c r="T569" i="1"/>
  <c r="T573" i="1"/>
  <c r="P577" i="1"/>
  <c r="P581" i="1"/>
  <c r="T585" i="1"/>
  <c r="E593" i="16" s="1"/>
  <c r="T589" i="1"/>
  <c r="E597" i="16" s="1"/>
  <c r="P593" i="1"/>
  <c r="P597" i="1"/>
  <c r="T601" i="1"/>
  <c r="E609" i="16" s="1"/>
  <c r="T605" i="1"/>
  <c r="E613" i="16" s="1"/>
  <c r="P609" i="1"/>
  <c r="P613" i="1"/>
  <c r="T617" i="1"/>
  <c r="E625" i="16" s="1"/>
  <c r="T621" i="1"/>
  <c r="E629" i="16" s="1"/>
  <c r="P625" i="1"/>
  <c r="P629" i="1"/>
  <c r="T633" i="1"/>
  <c r="E641" i="16" s="1"/>
  <c r="T637" i="1"/>
  <c r="E645" i="16" s="1"/>
  <c r="P641" i="1"/>
  <c r="P645" i="1"/>
  <c r="T649" i="1"/>
  <c r="E657" i="16" s="1"/>
  <c r="T653" i="1"/>
  <c r="E661" i="16" s="1"/>
  <c r="P657" i="1"/>
  <c r="P661" i="1"/>
  <c r="T293" i="1"/>
  <c r="T357" i="1"/>
  <c r="T425" i="1"/>
  <c r="T551" i="1"/>
  <c r="T555" i="1"/>
  <c r="T559" i="1"/>
  <c r="T563" i="1"/>
  <c r="T567" i="1"/>
  <c r="T571" i="1"/>
  <c r="T579" i="1"/>
  <c r="E587" i="16" s="1"/>
  <c r="T583" i="1"/>
  <c r="E591" i="16" s="1"/>
  <c r="T587" i="1"/>
  <c r="E595" i="16" s="1"/>
  <c r="T591" i="1"/>
  <c r="E599" i="16" s="1"/>
  <c r="T595" i="1"/>
  <c r="E603" i="16" s="1"/>
  <c r="T599" i="1"/>
  <c r="E607" i="16" s="1"/>
  <c r="T603" i="1"/>
  <c r="E611" i="16" s="1"/>
  <c r="T607" i="1"/>
  <c r="E615" i="16" s="1"/>
  <c r="T611" i="1"/>
  <c r="E619" i="16" s="1"/>
  <c r="T615" i="1"/>
  <c r="E623" i="16" s="1"/>
  <c r="T619" i="1"/>
  <c r="E627" i="16" s="1"/>
  <c r="T623" i="1"/>
  <c r="E631" i="16" s="1"/>
  <c r="T627" i="1"/>
  <c r="E635" i="16" s="1"/>
  <c r="T631" i="1"/>
  <c r="E639" i="16" s="1"/>
  <c r="T635" i="1"/>
  <c r="E643" i="16" s="1"/>
  <c r="T643" i="1"/>
  <c r="E651" i="16" s="1"/>
  <c r="T647" i="1"/>
  <c r="E655" i="16" s="1"/>
  <c r="T651" i="1"/>
  <c r="E659" i="16" s="1"/>
  <c r="T655" i="1"/>
  <c r="E663" i="16" s="1"/>
  <c r="T659" i="1"/>
  <c r="E667" i="16" s="1"/>
  <c r="T663" i="1"/>
  <c r="E671" i="16" s="1"/>
  <c r="T667" i="1"/>
  <c r="E675" i="16" s="1"/>
  <c r="T671" i="1"/>
  <c r="E679" i="16" s="1"/>
  <c r="T675" i="1"/>
  <c r="E683" i="16" s="1"/>
  <c r="T683" i="1"/>
  <c r="E691" i="16" s="1"/>
  <c r="T687" i="1"/>
  <c r="E695" i="16" s="1"/>
  <c r="T691" i="1"/>
  <c r="E699" i="16" s="1"/>
  <c r="T695" i="1"/>
  <c r="E703" i="16" s="1"/>
  <c r="T699" i="1"/>
  <c r="E707" i="16" s="1"/>
  <c r="T703" i="1"/>
  <c r="E711" i="16" s="1"/>
  <c r="T707" i="1"/>
  <c r="E715" i="16" s="1"/>
  <c r="T711" i="1"/>
  <c r="E719" i="16" s="1"/>
  <c r="T715" i="1"/>
  <c r="E723" i="16" s="1"/>
  <c r="T719" i="1"/>
  <c r="E727" i="16" s="1"/>
  <c r="T723" i="1"/>
  <c r="E731" i="16" s="1"/>
  <c r="T727" i="1"/>
  <c r="E735" i="16" s="1"/>
  <c r="T731" i="1"/>
  <c r="E739" i="16" s="1"/>
  <c r="T735" i="1"/>
  <c r="E743" i="16" s="1"/>
  <c r="T739" i="1"/>
  <c r="E747" i="16" s="1"/>
  <c r="T747" i="1"/>
  <c r="E755" i="16" s="1"/>
  <c r="T751" i="1"/>
  <c r="E759" i="16" s="1"/>
  <c r="T755" i="1"/>
  <c r="E763" i="16" s="1"/>
  <c r="T759" i="1"/>
  <c r="E767" i="16" s="1"/>
  <c r="T763" i="1"/>
  <c r="E771" i="16" s="1"/>
  <c r="T767" i="1"/>
  <c r="E775" i="16" s="1"/>
  <c r="T771" i="1"/>
  <c r="E779" i="16" s="1"/>
  <c r="T775" i="1"/>
  <c r="E783" i="16" s="1"/>
  <c r="T779" i="1"/>
  <c r="E787" i="16" s="1"/>
  <c r="T783" i="1"/>
  <c r="E791" i="16" s="1"/>
  <c r="T787" i="1"/>
  <c r="E795" i="16" s="1"/>
  <c r="T791" i="1"/>
  <c r="E799" i="16" s="1"/>
  <c r="T795" i="1"/>
  <c r="E803" i="16" s="1"/>
  <c r="T799" i="1"/>
  <c r="E807" i="16" s="1"/>
  <c r="T803" i="1"/>
  <c r="E811" i="16" s="1"/>
  <c r="T811" i="1"/>
  <c r="E819" i="16" s="1"/>
  <c r="P815" i="1"/>
  <c r="P819" i="1"/>
  <c r="P823" i="1"/>
  <c r="P827" i="1"/>
  <c r="P831" i="1"/>
  <c r="P835" i="1"/>
  <c r="P843" i="1"/>
  <c r="P847" i="1"/>
  <c r="P851" i="1"/>
  <c r="P855" i="1"/>
  <c r="P859" i="1"/>
  <c r="P863" i="1"/>
  <c r="P867" i="1"/>
  <c r="P875" i="1"/>
  <c r="P879" i="1"/>
  <c r="P883" i="1"/>
  <c r="P891" i="1"/>
  <c r="P895" i="1"/>
  <c r="P899" i="1"/>
  <c r="P907" i="1"/>
  <c r="P911" i="1"/>
  <c r="P915" i="1"/>
  <c r="P923" i="1"/>
  <c r="P927" i="1"/>
  <c r="P931" i="1"/>
  <c r="P939" i="1"/>
  <c r="P943" i="1"/>
  <c r="P947" i="1"/>
  <c r="P955" i="1"/>
  <c r="P963" i="1"/>
  <c r="P971" i="1"/>
  <c r="P979" i="1"/>
  <c r="P987" i="1"/>
  <c r="P995" i="1"/>
  <c r="P832" i="1"/>
  <c r="P704" i="1"/>
  <c r="T203" i="1"/>
  <c r="P96" i="1"/>
  <c r="Q96" i="1"/>
  <c r="T96" i="1"/>
  <c r="P95" i="1"/>
  <c r="T95" i="1"/>
  <c r="Q95" i="1"/>
  <c r="Q94" i="1"/>
  <c r="T94" i="1"/>
  <c r="P94" i="1"/>
  <c r="T98" i="1"/>
  <c r="P98" i="1"/>
  <c r="Q97" i="1"/>
  <c r="P97" i="1"/>
  <c r="T97" i="1"/>
  <c r="AL92" i="1"/>
  <c r="T730" i="1"/>
  <c r="E738" i="16" s="1"/>
  <c r="T678" i="1"/>
  <c r="E686" i="16" s="1"/>
  <c r="T646" i="1"/>
  <c r="E654" i="16" s="1"/>
  <c r="T614" i="1"/>
  <c r="E622" i="16" s="1"/>
  <c r="T534" i="1"/>
  <c r="T346" i="1"/>
  <c r="T144" i="1"/>
  <c r="Q144" i="1"/>
  <c r="P144" i="1"/>
  <c r="T661" i="1"/>
  <c r="E669" i="16" s="1"/>
  <c r="P854" i="1"/>
  <c r="P846" i="1"/>
  <c r="T838" i="1"/>
  <c r="E846" i="16" s="1"/>
  <c r="T826" i="1"/>
  <c r="E834" i="16" s="1"/>
  <c r="T810" i="1"/>
  <c r="E818" i="16" s="1"/>
  <c r="T794" i="1"/>
  <c r="E802" i="16" s="1"/>
  <c r="T778" i="1"/>
  <c r="E786" i="16" s="1"/>
  <c r="T766" i="1"/>
  <c r="E774" i="16" s="1"/>
  <c r="T750" i="1"/>
  <c r="E758" i="16" s="1"/>
  <c r="T738" i="1"/>
  <c r="E746" i="16" s="1"/>
  <c r="T722" i="1"/>
  <c r="E730" i="16" s="1"/>
  <c r="T706" i="1"/>
  <c r="E714" i="16" s="1"/>
  <c r="T702" i="1"/>
  <c r="E710" i="16" s="1"/>
  <c r="T686" i="1"/>
  <c r="E694" i="16" s="1"/>
  <c r="T670" i="1"/>
  <c r="E678" i="16" s="1"/>
  <c r="T654" i="1"/>
  <c r="E662" i="16" s="1"/>
  <c r="T638" i="1"/>
  <c r="E646" i="16" s="1"/>
  <c r="T622" i="1"/>
  <c r="E630" i="16" s="1"/>
  <c r="T606" i="1"/>
  <c r="E614" i="16" s="1"/>
  <c r="T566" i="1"/>
  <c r="T502" i="1"/>
  <c r="T582" i="1"/>
  <c r="E590" i="16" s="1"/>
  <c r="T550" i="1"/>
  <c r="E558" i="16" s="1"/>
  <c r="T518" i="1"/>
  <c r="P235" i="1"/>
  <c r="P768" i="1"/>
  <c r="T748" i="1"/>
  <c r="E756" i="16" s="1"/>
  <c r="T834" i="1"/>
  <c r="E842" i="16" s="1"/>
  <c r="T830" i="1"/>
  <c r="E838" i="16" s="1"/>
  <c r="T822" i="1"/>
  <c r="E830" i="16" s="1"/>
  <c r="T814" i="1"/>
  <c r="E822" i="16" s="1"/>
  <c r="T806" i="1"/>
  <c r="E814" i="16" s="1"/>
  <c r="T798" i="1"/>
  <c r="E806" i="16" s="1"/>
  <c r="T790" i="1"/>
  <c r="E798" i="16" s="1"/>
  <c r="T782" i="1"/>
  <c r="E790" i="16" s="1"/>
  <c r="T774" i="1"/>
  <c r="E782" i="16" s="1"/>
  <c r="T762" i="1"/>
  <c r="E770" i="16" s="1"/>
  <c r="T754" i="1"/>
  <c r="E762" i="16" s="1"/>
  <c r="T742" i="1"/>
  <c r="E750" i="16" s="1"/>
  <c r="T734" i="1"/>
  <c r="E742" i="16" s="1"/>
  <c r="T726" i="1"/>
  <c r="E734" i="16" s="1"/>
  <c r="T718" i="1"/>
  <c r="E726" i="16" s="1"/>
  <c r="T710" i="1"/>
  <c r="E718" i="16" s="1"/>
  <c r="T698" i="1"/>
  <c r="E706" i="16" s="1"/>
  <c r="T690" i="1"/>
  <c r="E698" i="16" s="1"/>
  <c r="P682" i="1"/>
  <c r="P674" i="1"/>
  <c r="P666" i="1"/>
  <c r="P658" i="1"/>
  <c r="P650" i="1"/>
  <c r="P642" i="1"/>
  <c r="P634" i="1"/>
  <c r="P626" i="1"/>
  <c r="P618" i="1"/>
  <c r="P610" i="1"/>
  <c r="P602" i="1"/>
  <c r="AL94" i="1"/>
  <c r="P243" i="1"/>
  <c r="P223" i="1"/>
  <c r="P207" i="1"/>
  <c r="P11" i="1"/>
  <c r="P127" i="1"/>
  <c r="AL93" i="1"/>
  <c r="T188" i="1"/>
  <c r="Q6" i="1"/>
  <c r="Q22" i="1"/>
  <c r="Q118" i="1"/>
  <c r="Q126" i="1"/>
  <c r="Q142" i="1"/>
  <c r="Q146" i="1"/>
  <c r="Q150" i="1"/>
  <c r="Q170" i="1"/>
  <c r="Q174" i="1"/>
  <c r="Q178" i="1"/>
  <c r="P434" i="1"/>
  <c r="T466" i="1"/>
  <c r="T482" i="1"/>
  <c r="Q15" i="1"/>
  <c r="Q19" i="1"/>
  <c r="P27" i="1"/>
  <c r="Q27" i="1"/>
  <c r="T31" i="1"/>
  <c r="Q31" i="1"/>
  <c r="P79" i="1"/>
  <c r="T83" i="1"/>
  <c r="Q115" i="1"/>
  <c r="T119" i="1"/>
  <c r="Q119" i="1"/>
  <c r="Q123" i="1"/>
  <c r="Q155" i="1"/>
  <c r="Q159" i="1"/>
  <c r="Q171" i="1"/>
  <c r="P175" i="1"/>
  <c r="Q175" i="1"/>
  <c r="P179" i="1"/>
  <c r="Q179" i="1"/>
  <c r="Q187" i="1"/>
  <c r="Q195" i="1"/>
  <c r="Q199" i="1"/>
  <c r="Q12" i="1"/>
  <c r="Q16" i="1"/>
  <c r="Q20" i="1"/>
  <c r="Q28" i="1"/>
  <c r="T52" i="1"/>
  <c r="Q108" i="1"/>
  <c r="Q116" i="1"/>
  <c r="Q120" i="1"/>
  <c r="Q124" i="1"/>
  <c r="Q140" i="1"/>
  <c r="Q148" i="1"/>
  <c r="Q180" i="1"/>
  <c r="T496" i="1"/>
  <c r="Q25" i="1"/>
  <c r="Q29" i="1"/>
  <c r="Q33" i="1"/>
  <c r="Q109" i="1"/>
  <c r="Q129" i="1"/>
  <c r="Q177" i="1"/>
  <c r="P209" i="1"/>
  <c r="P245" i="1"/>
  <c r="T504" i="1"/>
  <c r="E512" i="16" s="1"/>
  <c r="T512" i="1"/>
  <c r="T516" i="1"/>
  <c r="T524" i="1"/>
  <c r="T536" i="1"/>
  <c r="T544" i="1"/>
  <c r="T548" i="1"/>
  <c r="T556" i="1"/>
  <c r="T568" i="1"/>
  <c r="T576" i="1"/>
  <c r="E584" i="16" s="1"/>
  <c r="T580" i="1"/>
  <c r="E588" i="16" s="1"/>
  <c r="T588" i="1"/>
  <c r="E596" i="16" s="1"/>
  <c r="T604" i="1"/>
  <c r="E612" i="16" s="1"/>
  <c r="T608" i="1"/>
  <c r="E616" i="16" s="1"/>
  <c r="T620" i="1"/>
  <c r="E628" i="16" s="1"/>
  <c r="T624" i="1"/>
  <c r="E632" i="16" s="1"/>
  <c r="T636" i="1"/>
  <c r="E644" i="16" s="1"/>
  <c r="T640" i="1"/>
  <c r="E648" i="16" s="1"/>
  <c r="T652" i="1"/>
  <c r="E660" i="16" s="1"/>
  <c r="T656" i="1"/>
  <c r="E664" i="16" s="1"/>
  <c r="T668" i="1"/>
  <c r="E676" i="16" s="1"/>
  <c r="T672" i="1"/>
  <c r="E680" i="16" s="1"/>
  <c r="T684" i="1"/>
  <c r="E692" i="16" s="1"/>
  <c r="P688" i="1"/>
  <c r="T700" i="1"/>
  <c r="E708" i="16" s="1"/>
  <c r="T716" i="1"/>
  <c r="E724" i="16" s="1"/>
  <c r="P720" i="1"/>
  <c r="T732" i="1"/>
  <c r="E740" i="16" s="1"/>
  <c r="P736" i="1"/>
  <c r="P752" i="1"/>
  <c r="T764" i="1"/>
  <c r="E772" i="16" s="1"/>
  <c r="T780" i="1"/>
  <c r="E788" i="16" s="1"/>
  <c r="P784" i="1"/>
  <c r="T796" i="1"/>
  <c r="E804" i="16" s="1"/>
  <c r="P800" i="1"/>
  <c r="AA800" i="1" s="1"/>
  <c r="P816" i="1"/>
  <c r="T828" i="1"/>
  <c r="E836" i="16" s="1"/>
  <c r="T55" i="1"/>
  <c r="T473" i="1"/>
  <c r="E481" i="16" s="1"/>
  <c r="T389" i="1"/>
  <c r="T325" i="1"/>
  <c r="T261" i="1"/>
  <c r="T999" i="1"/>
  <c r="T995" i="1"/>
  <c r="T991" i="1"/>
  <c r="E999" i="16" s="1"/>
  <c r="T987" i="1"/>
  <c r="E995" i="16" s="1"/>
  <c r="T983" i="1"/>
  <c r="E991" i="16" s="1"/>
  <c r="T979" i="1"/>
  <c r="E987" i="16" s="1"/>
  <c r="T975" i="1"/>
  <c r="E983" i="16" s="1"/>
  <c r="T971" i="1"/>
  <c r="E979" i="16" s="1"/>
  <c r="T967" i="1"/>
  <c r="E975" i="16" s="1"/>
  <c r="T963" i="1"/>
  <c r="E971" i="16" s="1"/>
  <c r="T959" i="1"/>
  <c r="E967" i="16" s="1"/>
  <c r="T955" i="1"/>
  <c r="E963" i="16" s="1"/>
  <c r="T951" i="1"/>
  <c r="E959" i="16" s="1"/>
  <c r="T947" i="1"/>
  <c r="E955" i="16" s="1"/>
  <c r="T943" i="1"/>
  <c r="E951" i="16" s="1"/>
  <c r="T939" i="1"/>
  <c r="E947" i="16" s="1"/>
  <c r="T935" i="1"/>
  <c r="E943" i="16" s="1"/>
  <c r="T931" i="1"/>
  <c r="E939" i="16" s="1"/>
  <c r="T927" i="1"/>
  <c r="E935" i="16" s="1"/>
  <c r="T923" i="1"/>
  <c r="E931" i="16" s="1"/>
  <c r="T919" i="1"/>
  <c r="E927" i="16" s="1"/>
  <c r="T915" i="1"/>
  <c r="E923" i="16" s="1"/>
  <c r="T911" i="1"/>
  <c r="E919" i="16" s="1"/>
  <c r="T907" i="1"/>
  <c r="E915" i="16" s="1"/>
  <c r="T903" i="1"/>
  <c r="E911" i="16" s="1"/>
  <c r="T899" i="1"/>
  <c r="E907" i="16" s="1"/>
  <c r="T895" i="1"/>
  <c r="E903" i="16" s="1"/>
  <c r="T891" i="1"/>
  <c r="E899" i="16" s="1"/>
  <c r="T887" i="1"/>
  <c r="E895" i="16" s="1"/>
  <c r="T883" i="1"/>
  <c r="E891" i="16" s="1"/>
  <c r="T879" i="1"/>
  <c r="E887" i="16" s="1"/>
  <c r="T875" i="1"/>
  <c r="E883" i="16" s="1"/>
  <c r="T871" i="1"/>
  <c r="E879" i="16" s="1"/>
  <c r="T867" i="1"/>
  <c r="E875" i="16" s="1"/>
  <c r="T863" i="1"/>
  <c r="E871" i="16" s="1"/>
  <c r="T859" i="1"/>
  <c r="E867" i="16" s="1"/>
  <c r="T855" i="1"/>
  <c r="E863" i="16" s="1"/>
  <c r="T851" i="1"/>
  <c r="E859" i="16" s="1"/>
  <c r="T847" i="1"/>
  <c r="E855" i="16" s="1"/>
  <c r="T843" i="1"/>
  <c r="E851" i="16" s="1"/>
  <c r="T839" i="1"/>
  <c r="E847" i="16" s="1"/>
  <c r="T835" i="1"/>
  <c r="E843" i="16" s="1"/>
  <c r="T831" i="1"/>
  <c r="E839" i="16" s="1"/>
  <c r="T827" i="1"/>
  <c r="E835" i="16" s="1"/>
  <c r="T823" i="1"/>
  <c r="E831" i="16" s="1"/>
  <c r="T819" i="1"/>
  <c r="E827" i="16" s="1"/>
  <c r="T815" i="1"/>
  <c r="E823" i="16" s="1"/>
  <c r="T676" i="1"/>
  <c r="E684" i="16" s="1"/>
  <c r="T660" i="1"/>
  <c r="E668" i="16" s="1"/>
  <c r="T644" i="1"/>
  <c r="E652" i="16" s="1"/>
  <c r="T628" i="1"/>
  <c r="E636" i="16" s="1"/>
  <c r="T612" i="1"/>
  <c r="E620" i="16" s="1"/>
  <c r="T596" i="1"/>
  <c r="E604" i="16" s="1"/>
  <c r="T572" i="1"/>
  <c r="T564" i="1"/>
  <c r="T540" i="1"/>
  <c r="T532" i="1"/>
  <c r="T508" i="1"/>
  <c r="T457" i="1"/>
  <c r="T405" i="1"/>
  <c r="T373" i="1"/>
  <c r="E381" i="16" s="1"/>
  <c r="T341" i="1"/>
  <c r="T309" i="1"/>
  <c r="T277" i="1"/>
  <c r="P197" i="1"/>
  <c r="T161" i="1"/>
  <c r="P153" i="1"/>
  <c r="T257" i="1"/>
  <c r="T265" i="1"/>
  <c r="T273" i="1"/>
  <c r="T281" i="1"/>
  <c r="T289" i="1"/>
  <c r="T297" i="1"/>
  <c r="T305" i="1"/>
  <c r="E313" i="16" s="1"/>
  <c r="T313" i="1"/>
  <c r="T321" i="1"/>
  <c r="T329" i="1"/>
  <c r="E337" i="16" s="1"/>
  <c r="T337" i="1"/>
  <c r="T345" i="1"/>
  <c r="T353" i="1"/>
  <c r="T361" i="1"/>
  <c r="E369" i="16" s="1"/>
  <c r="T369" i="1"/>
  <c r="T377" i="1"/>
  <c r="T385" i="1"/>
  <c r="T393" i="1"/>
  <c r="E401" i="16" s="1"/>
  <c r="T401" i="1"/>
  <c r="T409" i="1"/>
  <c r="T688" i="1"/>
  <c r="E696" i="16" s="1"/>
  <c r="T696" i="1"/>
  <c r="E704" i="16" s="1"/>
  <c r="T704" i="1"/>
  <c r="E712" i="16" s="1"/>
  <c r="T712" i="1"/>
  <c r="E720" i="16" s="1"/>
  <c r="T720" i="1"/>
  <c r="E728" i="16" s="1"/>
  <c r="T728" i="1"/>
  <c r="E736" i="16" s="1"/>
  <c r="T736" i="1"/>
  <c r="E744" i="16" s="1"/>
  <c r="T744" i="1"/>
  <c r="E752" i="16" s="1"/>
  <c r="T752" i="1"/>
  <c r="E760" i="16" s="1"/>
  <c r="T760" i="1"/>
  <c r="E768" i="16" s="1"/>
  <c r="T768" i="1"/>
  <c r="E776" i="16" s="1"/>
  <c r="T776" i="1"/>
  <c r="E784" i="16" s="1"/>
  <c r="T784" i="1"/>
  <c r="E792" i="16" s="1"/>
  <c r="T792" i="1"/>
  <c r="E800" i="16" s="1"/>
  <c r="T800" i="1"/>
  <c r="E808" i="16" s="1"/>
  <c r="T808" i="1"/>
  <c r="E816" i="16" s="1"/>
  <c r="T816" i="1"/>
  <c r="E824" i="16" s="1"/>
  <c r="T824" i="1"/>
  <c r="E832" i="16" s="1"/>
  <c r="T832" i="1"/>
  <c r="E840" i="16" s="1"/>
  <c r="T840" i="1"/>
  <c r="E848" i="16" s="1"/>
  <c r="T848" i="1"/>
  <c r="E856" i="16" s="1"/>
  <c r="T856" i="1"/>
  <c r="E864" i="16" s="1"/>
  <c r="T864" i="1"/>
  <c r="E872" i="16" s="1"/>
  <c r="T872" i="1"/>
  <c r="E880" i="16" s="1"/>
  <c r="T880" i="1"/>
  <c r="E888" i="16" s="1"/>
  <c r="T888" i="1"/>
  <c r="E896" i="16" s="1"/>
  <c r="T896" i="1"/>
  <c r="E904" i="16" s="1"/>
  <c r="T904" i="1"/>
  <c r="E912" i="16" s="1"/>
  <c r="T912" i="1"/>
  <c r="E920" i="16" s="1"/>
  <c r="T920" i="1"/>
  <c r="E928" i="16" s="1"/>
  <c r="T928" i="1"/>
  <c r="E936" i="16" s="1"/>
  <c r="T936" i="1"/>
  <c r="E944" i="16" s="1"/>
  <c r="T944" i="1"/>
  <c r="E952" i="16" s="1"/>
  <c r="T952" i="1"/>
  <c r="E960" i="16" s="1"/>
  <c r="T960" i="1"/>
  <c r="E968" i="16" s="1"/>
  <c r="T968" i="1"/>
  <c r="E976" i="16" s="1"/>
  <c r="T976" i="1"/>
  <c r="E984" i="16" s="1"/>
  <c r="T984" i="1"/>
  <c r="E992" i="16" s="1"/>
  <c r="T992" i="1"/>
  <c r="E1000" i="16" s="1"/>
  <c r="T1000" i="1"/>
  <c r="P495" i="1"/>
  <c r="P503" i="1"/>
  <c r="P511" i="1"/>
  <c r="P515" i="1"/>
  <c r="P523" i="1"/>
  <c r="P531" i="1"/>
  <c r="P539" i="1"/>
  <c r="P547" i="1"/>
  <c r="P157" i="1"/>
  <c r="T157" i="1"/>
  <c r="P165" i="1"/>
  <c r="T165" i="1"/>
  <c r="T181" i="1"/>
  <c r="T421" i="1"/>
  <c r="E429" i="16" s="1"/>
  <c r="T429" i="1"/>
  <c r="T437" i="1"/>
  <c r="T461" i="1"/>
  <c r="T469" i="1"/>
  <c r="E477" i="16" s="1"/>
  <c r="T477" i="1"/>
  <c r="T485" i="1"/>
  <c r="P498" i="1"/>
  <c r="P692" i="1"/>
  <c r="P700" i="1"/>
  <c r="P708" i="1"/>
  <c r="P716" i="1"/>
  <c r="P724" i="1"/>
  <c r="P732" i="1"/>
  <c r="P740" i="1"/>
  <c r="P748" i="1"/>
  <c r="AA748" i="1" s="1"/>
  <c r="P756" i="1"/>
  <c r="P764" i="1"/>
  <c r="P772" i="1"/>
  <c r="P780" i="1"/>
  <c r="P788" i="1"/>
  <c r="P796" i="1"/>
  <c r="P804" i="1"/>
  <c r="AA804" i="1" s="1"/>
  <c r="P812" i="1"/>
  <c r="AA812" i="1" s="1"/>
  <c r="P820" i="1"/>
  <c r="P828" i="1"/>
  <c r="P836" i="1"/>
  <c r="T844" i="1"/>
  <c r="E852" i="16" s="1"/>
  <c r="T852" i="1"/>
  <c r="E860" i="16" s="1"/>
  <c r="T860" i="1"/>
  <c r="E868" i="16" s="1"/>
  <c r="T868" i="1"/>
  <c r="E876" i="16" s="1"/>
  <c r="T876" i="1"/>
  <c r="E884" i="16" s="1"/>
  <c r="T884" i="1"/>
  <c r="E892" i="16" s="1"/>
  <c r="T892" i="1"/>
  <c r="E900" i="16" s="1"/>
  <c r="T900" i="1"/>
  <c r="E908" i="16" s="1"/>
  <c r="T908" i="1"/>
  <c r="E916" i="16" s="1"/>
  <c r="T916" i="1"/>
  <c r="E924" i="16" s="1"/>
  <c r="T924" i="1"/>
  <c r="E932" i="16" s="1"/>
  <c r="T932" i="1"/>
  <c r="E940" i="16" s="1"/>
  <c r="T940" i="1"/>
  <c r="E948" i="16" s="1"/>
  <c r="T948" i="1"/>
  <c r="E956" i="16" s="1"/>
  <c r="T956" i="1"/>
  <c r="E964" i="16" s="1"/>
  <c r="T964" i="1"/>
  <c r="E972" i="16" s="1"/>
  <c r="T972" i="1"/>
  <c r="E980" i="16" s="1"/>
  <c r="T980" i="1"/>
  <c r="E988" i="16" s="1"/>
  <c r="T988" i="1"/>
  <c r="E996" i="16" s="1"/>
  <c r="T996" i="1"/>
  <c r="P491" i="1"/>
  <c r="P499" i="1"/>
  <c r="P507" i="1"/>
  <c r="P519" i="1"/>
  <c r="P527" i="1"/>
  <c r="P535" i="1"/>
  <c r="P543" i="1"/>
  <c r="P811" i="1"/>
  <c r="AA811" i="1" s="1"/>
  <c r="P807" i="1"/>
  <c r="AA807" i="1" s="1"/>
  <c r="P803" i="1"/>
  <c r="AA803" i="1" s="1"/>
  <c r="P799" i="1"/>
  <c r="P795" i="1"/>
  <c r="P791" i="1"/>
  <c r="P787" i="1"/>
  <c r="P783" i="1"/>
  <c r="P779" i="1"/>
  <c r="P775" i="1"/>
  <c r="P771" i="1"/>
  <c r="P767" i="1"/>
  <c r="P763" i="1"/>
  <c r="P759" i="1"/>
  <c r="P755" i="1"/>
  <c r="P751" i="1"/>
  <c r="P747" i="1"/>
  <c r="AA747" i="1" s="1"/>
  <c r="P743" i="1"/>
  <c r="P739" i="1"/>
  <c r="P735" i="1"/>
  <c r="P731" i="1"/>
  <c r="P727" i="1"/>
  <c r="P723" i="1"/>
  <c r="P719" i="1"/>
  <c r="P715" i="1"/>
  <c r="P711" i="1"/>
  <c r="P707" i="1"/>
  <c r="P703" i="1"/>
  <c r="P699" i="1"/>
  <c r="P695" i="1"/>
  <c r="P691" i="1"/>
  <c r="P687" i="1"/>
  <c r="P683" i="1"/>
  <c r="P679" i="1"/>
  <c r="P675" i="1"/>
  <c r="P671" i="1"/>
  <c r="P667" i="1"/>
  <c r="P663" i="1"/>
  <c r="P659" i="1"/>
  <c r="P655" i="1"/>
  <c r="P651" i="1"/>
  <c r="P647" i="1"/>
  <c r="P643" i="1"/>
  <c r="P639" i="1"/>
  <c r="P635" i="1"/>
  <c r="P631" i="1"/>
  <c r="P627" i="1"/>
  <c r="P623" i="1"/>
  <c r="P619" i="1"/>
  <c r="P615" i="1"/>
  <c r="P611" i="1"/>
  <c r="P607" i="1"/>
  <c r="P603" i="1"/>
  <c r="P599" i="1"/>
  <c r="P595" i="1"/>
  <c r="P591" i="1"/>
  <c r="P587" i="1"/>
  <c r="P583" i="1"/>
  <c r="P579" i="1"/>
  <c r="P575" i="1"/>
  <c r="P571" i="1"/>
  <c r="P567" i="1"/>
  <c r="P563" i="1"/>
  <c r="P559" i="1"/>
  <c r="P555" i="1"/>
  <c r="P551" i="1"/>
  <c r="T547" i="1"/>
  <c r="T543" i="1"/>
  <c r="T539" i="1"/>
  <c r="T535" i="1"/>
  <c r="T531" i="1"/>
  <c r="E539" i="16" s="1"/>
  <c r="T527" i="1"/>
  <c r="T523" i="1"/>
  <c r="T519" i="1"/>
  <c r="T515" i="1"/>
  <c r="T511" i="1"/>
  <c r="E519" i="16" s="1"/>
  <c r="T507" i="1"/>
  <c r="T503" i="1"/>
  <c r="T499" i="1"/>
  <c r="E507" i="16" s="1"/>
  <c r="T495" i="1"/>
  <c r="T491" i="1"/>
  <c r="P1000" i="1"/>
  <c r="P996" i="1"/>
  <c r="P992" i="1"/>
  <c r="P988" i="1"/>
  <c r="P984" i="1"/>
  <c r="P980" i="1"/>
  <c r="P976" i="1"/>
  <c r="P972" i="1"/>
  <c r="P968" i="1"/>
  <c r="P964" i="1"/>
  <c r="P960" i="1"/>
  <c r="P956" i="1"/>
  <c r="P952" i="1"/>
  <c r="P948" i="1"/>
  <c r="P944" i="1"/>
  <c r="P940" i="1"/>
  <c r="P936" i="1"/>
  <c r="P932" i="1"/>
  <c r="P928" i="1"/>
  <c r="P924" i="1"/>
  <c r="P920" i="1"/>
  <c r="P916" i="1"/>
  <c r="P912" i="1"/>
  <c r="P908" i="1"/>
  <c r="P904" i="1"/>
  <c r="P900" i="1"/>
  <c r="P896" i="1"/>
  <c r="P892" i="1"/>
  <c r="P888" i="1"/>
  <c r="P884" i="1"/>
  <c r="P880" i="1"/>
  <c r="P876" i="1"/>
  <c r="P872" i="1"/>
  <c r="P868" i="1"/>
  <c r="P864" i="1"/>
  <c r="P860" i="1"/>
  <c r="P856" i="1"/>
  <c r="P852" i="1"/>
  <c r="P848" i="1"/>
  <c r="P844" i="1"/>
  <c r="P840" i="1"/>
  <c r="T836" i="1"/>
  <c r="E844" i="16" s="1"/>
  <c r="P824" i="1"/>
  <c r="T820" i="1"/>
  <c r="E828" i="16" s="1"/>
  <c r="T812" i="1"/>
  <c r="E820" i="16" s="1"/>
  <c r="P808" i="1"/>
  <c r="AA808" i="1" s="1"/>
  <c r="T804" i="1"/>
  <c r="E812" i="16" s="1"/>
  <c r="P792" i="1"/>
  <c r="T788" i="1"/>
  <c r="E796" i="16" s="1"/>
  <c r="P776" i="1"/>
  <c r="T772" i="1"/>
  <c r="E780" i="16" s="1"/>
  <c r="P760" i="1"/>
  <c r="T756" i="1"/>
  <c r="E764" i="16" s="1"/>
  <c r="P744" i="1"/>
  <c r="T740" i="1"/>
  <c r="E748" i="16" s="1"/>
  <c r="P728" i="1"/>
  <c r="T724" i="1"/>
  <c r="E732" i="16" s="1"/>
  <c r="P712" i="1"/>
  <c r="T708" i="1"/>
  <c r="E716" i="16" s="1"/>
  <c r="P696" i="1"/>
  <c r="T692" i="1"/>
  <c r="E700" i="16" s="1"/>
  <c r="T680" i="1"/>
  <c r="E688" i="16" s="1"/>
  <c r="T664" i="1"/>
  <c r="E672" i="16" s="1"/>
  <c r="T648" i="1"/>
  <c r="E656" i="16" s="1"/>
  <c r="T632" i="1"/>
  <c r="E640" i="16" s="1"/>
  <c r="T616" i="1"/>
  <c r="E624" i="16" s="1"/>
  <c r="T600" i="1"/>
  <c r="E608" i="16" s="1"/>
  <c r="T592" i="1"/>
  <c r="E600" i="16" s="1"/>
  <c r="T584" i="1"/>
  <c r="E592" i="16" s="1"/>
  <c r="T560" i="1"/>
  <c r="T552" i="1"/>
  <c r="T528" i="1"/>
  <c r="T520" i="1"/>
  <c r="T481" i="1"/>
  <c r="T465" i="1"/>
  <c r="T433" i="1"/>
  <c r="T417" i="1"/>
  <c r="T397" i="1"/>
  <c r="T381" i="1"/>
  <c r="T365" i="1"/>
  <c r="T349" i="1"/>
  <c r="T333" i="1"/>
  <c r="E341" i="16" s="1"/>
  <c r="T317" i="1"/>
  <c r="T301" i="1"/>
  <c r="T285" i="1"/>
  <c r="T269" i="1"/>
  <c r="T253" i="1"/>
  <c r="P149" i="1"/>
  <c r="P470" i="1"/>
  <c r="T453" i="1"/>
  <c r="E461" i="16" s="1"/>
  <c r="T449" i="1"/>
  <c r="T445" i="1"/>
  <c r="E453" i="16" s="1"/>
  <c r="T441" i="1"/>
  <c r="P139" i="1"/>
  <c r="P492" i="1"/>
  <c r="T171" i="1"/>
  <c r="P51" i="1"/>
  <c r="P115" i="1"/>
  <c r="P486" i="1"/>
  <c r="T446" i="1"/>
  <c r="T24" i="1"/>
  <c r="T32" i="1"/>
  <c r="T40" i="1"/>
  <c r="T48" i="1"/>
  <c r="P104" i="1"/>
  <c r="P81" i="1"/>
  <c r="P120" i="1"/>
  <c r="P173" i="1"/>
  <c r="P156" i="1"/>
  <c r="P141" i="1"/>
  <c r="P160" i="1"/>
  <c r="P21" i="1"/>
  <c r="P164" i="1"/>
  <c r="P85" i="1"/>
  <c r="P49" i="1"/>
  <c r="T136" i="1"/>
  <c r="T152" i="1"/>
  <c r="T160" i="1"/>
  <c r="T168" i="1"/>
  <c r="T176" i="1"/>
  <c r="E184" i="16" s="1"/>
  <c r="T184" i="1"/>
  <c r="T192" i="1"/>
  <c r="E200" i="16" s="1"/>
  <c r="T200" i="1"/>
  <c r="T208" i="1"/>
  <c r="T216" i="1"/>
  <c r="T224" i="1"/>
  <c r="T10" i="1"/>
  <c r="P171" i="1"/>
  <c r="T18" i="1"/>
  <c r="P26" i="1"/>
  <c r="T30" i="1"/>
  <c r="P103" i="1"/>
  <c r="T38" i="1"/>
  <c r="T50" i="1"/>
  <c r="P118" i="1"/>
  <c r="T66" i="1"/>
  <c r="T74" i="1"/>
  <c r="P162" i="1"/>
  <c r="T82" i="1"/>
  <c r="P142" i="1"/>
  <c r="T90" i="1"/>
  <c r="P111" i="1"/>
  <c r="T106" i="1"/>
  <c r="P158" i="1"/>
  <c r="T114" i="1"/>
  <c r="T122" i="1"/>
  <c r="T232" i="1"/>
  <c r="T240" i="1"/>
  <c r="T248" i="1"/>
  <c r="T256" i="1"/>
  <c r="T264" i="1"/>
  <c r="P280" i="1"/>
  <c r="T284" i="1"/>
  <c r="P288" i="1"/>
  <c r="T292" i="1"/>
  <c r="P296" i="1"/>
  <c r="T300" i="1"/>
  <c r="P304" i="1"/>
  <c r="T308" i="1"/>
  <c r="T316" i="1"/>
  <c r="P320" i="1"/>
  <c r="T324" i="1"/>
  <c r="E332" i="16" s="1"/>
  <c r="P328" i="1"/>
  <c r="T332" i="1"/>
  <c r="P336" i="1"/>
  <c r="T340" i="1"/>
  <c r="E348" i="16" s="1"/>
  <c r="T352" i="1"/>
  <c r="T356" i="1"/>
  <c r="P496" i="1"/>
  <c r="T9" i="1"/>
  <c r="T13" i="1"/>
  <c r="T17" i="1"/>
  <c r="T21" i="1"/>
  <c r="T37" i="1"/>
  <c r="T41" i="1"/>
  <c r="T49" i="1"/>
  <c r="T53" i="1"/>
  <c r="T61" i="1"/>
  <c r="T69" i="1"/>
  <c r="T73" i="1"/>
  <c r="T81" i="1"/>
  <c r="T85" i="1"/>
  <c r="T101" i="1"/>
  <c r="T105" i="1"/>
  <c r="E113" i="16" s="1"/>
  <c r="P117" i="1"/>
  <c r="T121" i="1"/>
  <c r="P125" i="1"/>
  <c r="T137" i="1"/>
  <c r="T141" i="1"/>
  <c r="T145" i="1"/>
  <c r="T149" i="1"/>
  <c r="T153" i="1"/>
  <c r="P161" i="1"/>
  <c r="T169" i="1"/>
  <c r="T173" i="1"/>
  <c r="T185" i="1"/>
  <c r="T189" i="1"/>
  <c r="T193" i="1"/>
  <c r="T201" i="1"/>
  <c r="T209" i="1"/>
  <c r="T213" i="1"/>
  <c r="T217" i="1"/>
  <c r="T221" i="1"/>
  <c r="T225" i="1"/>
  <c r="E233" i="16" s="1"/>
  <c r="T229" i="1"/>
  <c r="T233" i="1"/>
  <c r="T237" i="1"/>
  <c r="T241" i="1"/>
  <c r="T245" i="1"/>
  <c r="T249" i="1"/>
  <c r="T413" i="1"/>
  <c r="P49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187" i="1"/>
  <c r="P191" i="1"/>
  <c r="P47" i="1"/>
  <c r="P194" i="1"/>
  <c r="P198" i="1"/>
  <c r="T202" i="1"/>
  <c r="T206" i="1"/>
  <c r="T210" i="1"/>
  <c r="T214" i="1"/>
  <c r="T218" i="1"/>
  <c r="T222" i="1"/>
  <c r="T226" i="1"/>
  <c r="T230" i="1"/>
  <c r="E238" i="16" s="1"/>
  <c r="T234" i="1"/>
  <c r="T238" i="1"/>
  <c r="E246" i="16" s="1"/>
  <c r="T242" i="1"/>
  <c r="T246" i="1"/>
  <c r="T250" i="1"/>
  <c r="E258" i="16" s="1"/>
  <c r="T254" i="1"/>
  <c r="T258" i="1"/>
  <c r="T262" i="1"/>
  <c r="T266" i="1"/>
  <c r="P270" i="1"/>
  <c r="T274" i="1"/>
  <c r="P278" i="1"/>
  <c r="P282" i="1"/>
  <c r="P286" i="1"/>
  <c r="P290" i="1"/>
  <c r="P294" i="1"/>
  <c r="P298" i="1"/>
  <c r="P302" i="1"/>
  <c r="P306" i="1"/>
  <c r="P310" i="1"/>
  <c r="P314" i="1"/>
  <c r="P318" i="1"/>
  <c r="P322" i="1"/>
  <c r="P326" i="1"/>
  <c r="P330" i="1"/>
  <c r="P334" i="1"/>
  <c r="P338" i="1"/>
  <c r="P342" i="1"/>
  <c r="P346" i="1"/>
  <c r="P350" i="1"/>
  <c r="P354" i="1"/>
  <c r="P358" i="1"/>
  <c r="P362" i="1"/>
  <c r="P366" i="1"/>
  <c r="T370" i="1"/>
  <c r="E378" i="16" s="1"/>
  <c r="P374" i="1"/>
  <c r="T378" i="1"/>
  <c r="P382" i="1"/>
  <c r="T386" i="1"/>
  <c r="P390" i="1"/>
  <c r="T394" i="1"/>
  <c r="P398" i="1"/>
  <c r="T402" i="1"/>
  <c r="T410" i="1"/>
  <c r="P414" i="1"/>
  <c r="P422" i="1"/>
  <c r="T430" i="1"/>
  <c r="T434" i="1"/>
  <c r="T450" i="1"/>
  <c r="T462" i="1"/>
  <c r="P466" i="1"/>
  <c r="P474" i="1"/>
  <c r="P478" i="1"/>
  <c r="P482" i="1"/>
  <c r="P500" i="1"/>
  <c r="T3" i="1"/>
  <c r="T7" i="1"/>
  <c r="T11" i="1"/>
  <c r="T23" i="1"/>
  <c r="T27" i="1"/>
  <c r="P31" i="1"/>
  <c r="T35" i="1"/>
  <c r="T39" i="1"/>
  <c r="T47" i="1"/>
  <c r="P55" i="1"/>
  <c r="T59" i="1"/>
  <c r="T67" i="1"/>
  <c r="E75" i="16" s="1"/>
  <c r="T71" i="1"/>
  <c r="P83" i="1"/>
  <c r="T87" i="1"/>
  <c r="T99" i="1"/>
  <c r="T103" i="1"/>
  <c r="T107" i="1"/>
  <c r="E115" i="16" s="1"/>
  <c r="T111" i="1"/>
  <c r="T127" i="1"/>
  <c r="T139" i="1"/>
  <c r="T143" i="1"/>
  <c r="T147" i="1"/>
  <c r="P151" i="1"/>
  <c r="T167" i="1"/>
  <c r="T191" i="1"/>
  <c r="T207" i="1"/>
  <c r="T223" i="1"/>
  <c r="T227" i="1"/>
  <c r="T231" i="1"/>
  <c r="T235" i="1"/>
  <c r="T239" i="1"/>
  <c r="T243" i="1"/>
  <c r="T247" i="1"/>
  <c r="T255" i="1"/>
  <c r="E263" i="16" s="1"/>
  <c r="T259" i="1"/>
  <c r="T263" i="1"/>
  <c r="T267" i="1"/>
  <c r="T271" i="1"/>
  <c r="T275" i="1"/>
  <c r="E283" i="16" s="1"/>
  <c r="T279" i="1"/>
  <c r="T283" i="1"/>
  <c r="T287" i="1"/>
  <c r="T291" i="1"/>
  <c r="T295" i="1"/>
  <c r="T299" i="1"/>
  <c r="T303" i="1"/>
  <c r="T307" i="1"/>
  <c r="E315" i="16" s="1"/>
  <c r="T311" i="1"/>
  <c r="T315" i="1"/>
  <c r="E323" i="16" s="1"/>
  <c r="T319" i="1"/>
  <c r="T323" i="1"/>
  <c r="E331" i="16" s="1"/>
  <c r="T327" i="1"/>
  <c r="T331" i="1"/>
  <c r="T335" i="1"/>
  <c r="T339" i="1"/>
  <c r="E347" i="16" s="1"/>
  <c r="T343" i="1"/>
  <c r="E351" i="16" s="1"/>
  <c r="T347" i="1"/>
  <c r="E355" i="16" s="1"/>
  <c r="T351" i="1"/>
  <c r="T355" i="1"/>
  <c r="E363" i="16" s="1"/>
  <c r="T359" i="1"/>
  <c r="E367" i="16" s="1"/>
  <c r="T363" i="1"/>
  <c r="T367" i="1"/>
  <c r="T371" i="1"/>
  <c r="T375" i="1"/>
  <c r="T379" i="1"/>
  <c r="E387" i="16" s="1"/>
  <c r="T383" i="1"/>
  <c r="T387" i="1"/>
  <c r="E395" i="16" s="1"/>
  <c r="T391" i="1"/>
  <c r="T395" i="1"/>
  <c r="E403" i="16" s="1"/>
  <c r="T399" i="1"/>
  <c r="T403" i="1"/>
  <c r="E411" i="16" s="1"/>
  <c r="T407" i="1"/>
  <c r="T411" i="1"/>
  <c r="T415" i="1"/>
  <c r="T419" i="1"/>
  <c r="E427" i="16" s="1"/>
  <c r="T423" i="1"/>
  <c r="T427" i="1"/>
  <c r="T431" i="1"/>
  <c r="T435" i="1"/>
  <c r="E443" i="16" s="1"/>
  <c r="T439" i="1"/>
  <c r="T443" i="1"/>
  <c r="T447" i="1"/>
  <c r="T451" i="1"/>
  <c r="T455" i="1"/>
  <c r="E463" i="16" s="1"/>
  <c r="T459" i="1"/>
  <c r="T463" i="1"/>
  <c r="E471" i="16" s="1"/>
  <c r="T467" i="1"/>
  <c r="E475" i="16" s="1"/>
  <c r="T471" i="1"/>
  <c r="T475" i="1"/>
  <c r="T479" i="1"/>
  <c r="T483" i="1"/>
  <c r="E491" i="16" s="1"/>
  <c r="T487" i="1"/>
  <c r="P494" i="1"/>
  <c r="P502" i="1"/>
  <c r="P510" i="1"/>
  <c r="P514" i="1"/>
  <c r="P518" i="1"/>
  <c r="P526" i="1"/>
  <c r="P530" i="1"/>
  <c r="P534" i="1"/>
  <c r="P542" i="1"/>
  <c r="P546" i="1"/>
  <c r="P550" i="1"/>
  <c r="P558" i="1"/>
  <c r="P562" i="1"/>
  <c r="P566" i="1"/>
  <c r="P574" i="1"/>
  <c r="P578" i="1"/>
  <c r="P582" i="1"/>
  <c r="P590" i="1"/>
  <c r="P594" i="1"/>
  <c r="P598" i="1"/>
  <c r="T602" i="1"/>
  <c r="E610" i="16" s="1"/>
  <c r="P606" i="1"/>
  <c r="T610" i="1"/>
  <c r="E618" i="16" s="1"/>
  <c r="P614" i="1"/>
  <c r="T618" i="1"/>
  <c r="E626" i="16" s="1"/>
  <c r="P622" i="1"/>
  <c r="T626" i="1"/>
  <c r="E634" i="16" s="1"/>
  <c r="P630" i="1"/>
  <c r="T634" i="1"/>
  <c r="E642" i="16" s="1"/>
  <c r="P638" i="1"/>
  <c r="T642" i="1"/>
  <c r="E650" i="16" s="1"/>
  <c r="P646" i="1"/>
  <c r="T650" i="1"/>
  <c r="E658" i="16" s="1"/>
  <c r="P654" i="1"/>
  <c r="T658" i="1"/>
  <c r="E666" i="16" s="1"/>
  <c r="P662" i="1"/>
  <c r="T666" i="1"/>
  <c r="E674" i="16" s="1"/>
  <c r="P670" i="1"/>
  <c r="T674" i="1"/>
  <c r="E682" i="16" s="1"/>
  <c r="P678" i="1"/>
  <c r="T682" i="1"/>
  <c r="E690" i="16" s="1"/>
  <c r="P686" i="1"/>
  <c r="P690" i="1"/>
  <c r="P694" i="1"/>
  <c r="P698" i="1"/>
  <c r="P702" i="1"/>
  <c r="P706" i="1"/>
  <c r="P710" i="1"/>
  <c r="P714" i="1"/>
  <c r="P718" i="1"/>
  <c r="P722" i="1"/>
  <c r="P726" i="1"/>
  <c r="P730" i="1"/>
  <c r="P734" i="1"/>
  <c r="P738" i="1"/>
  <c r="P742" i="1"/>
  <c r="AA742" i="1" s="1"/>
  <c r="P746" i="1"/>
  <c r="P750" i="1"/>
  <c r="P754" i="1"/>
  <c r="P758" i="1"/>
  <c r="P762" i="1"/>
  <c r="P766" i="1"/>
  <c r="P770" i="1"/>
  <c r="P774" i="1"/>
  <c r="P778" i="1"/>
  <c r="P782" i="1"/>
  <c r="P786" i="1"/>
  <c r="P790" i="1"/>
  <c r="P794" i="1"/>
  <c r="P798" i="1"/>
  <c r="AA798" i="1" s="1"/>
  <c r="P802" i="1"/>
  <c r="AA802" i="1" s="1"/>
  <c r="P806" i="1"/>
  <c r="AA806" i="1" s="1"/>
  <c r="P810" i="1"/>
  <c r="AA810" i="1" s="1"/>
  <c r="P814" i="1"/>
  <c r="P818" i="1"/>
  <c r="P822" i="1"/>
  <c r="P826" i="1"/>
  <c r="P830" i="1"/>
  <c r="P834" i="1"/>
  <c r="P838" i="1"/>
  <c r="T590" i="1"/>
  <c r="E598" i="16" s="1"/>
  <c r="T574" i="1"/>
  <c r="T558" i="1"/>
  <c r="T542" i="1"/>
  <c r="T526" i="1"/>
  <c r="T510" i="1"/>
  <c r="T494" i="1"/>
  <c r="P247" i="1"/>
  <c r="P239" i="1"/>
  <c r="P231" i="1"/>
  <c r="T215" i="1"/>
  <c r="T183" i="1"/>
  <c r="T179" i="1"/>
  <c r="P183" i="1"/>
  <c r="P67" i="1"/>
  <c r="P99" i="1"/>
  <c r="T79" i="1"/>
  <c r="T474" i="1"/>
  <c r="E482" i="16" s="1"/>
  <c r="P450" i="1"/>
  <c r="T414" i="1"/>
  <c r="P35" i="1"/>
  <c r="P166" i="1"/>
  <c r="P406" i="1"/>
  <c r="T418" i="1"/>
  <c r="P418" i="1"/>
  <c r="T426" i="1"/>
  <c r="E434" i="16" s="1"/>
  <c r="P426" i="1"/>
  <c r="P430" i="1"/>
  <c r="P438" i="1"/>
  <c r="T438" i="1"/>
  <c r="T442" i="1"/>
  <c r="P442" i="1"/>
  <c r="P446" i="1"/>
  <c r="P454" i="1"/>
  <c r="T454" i="1"/>
  <c r="T458" i="1"/>
  <c r="P458" i="1"/>
  <c r="P462" i="1"/>
  <c r="T470" i="1"/>
  <c r="T478" i="1"/>
  <c r="T486" i="1"/>
  <c r="E494" i="16" s="1"/>
  <c r="T492" i="1"/>
  <c r="T500" i="1"/>
  <c r="E508" i="16" s="1"/>
  <c r="T15" i="1"/>
  <c r="P15" i="1"/>
  <c r="T19" i="1"/>
  <c r="P19" i="1"/>
  <c r="T43" i="1"/>
  <c r="P43" i="1"/>
  <c r="T51" i="1"/>
  <c r="T63" i="1"/>
  <c r="P63" i="1"/>
  <c r="P75" i="1"/>
  <c r="T75" i="1"/>
  <c r="P87" i="1"/>
  <c r="P91" i="1"/>
  <c r="T91" i="1"/>
  <c r="T115" i="1"/>
  <c r="T123" i="1"/>
  <c r="P123" i="1"/>
  <c r="P131" i="1"/>
  <c r="T131" i="1"/>
  <c r="P135" i="1"/>
  <c r="T135" i="1"/>
  <c r="T151" i="1"/>
  <c r="P155" i="1"/>
  <c r="T155" i="1"/>
  <c r="P159" i="1"/>
  <c r="T159" i="1"/>
  <c r="P163" i="1"/>
  <c r="T163" i="1"/>
  <c r="P195" i="1"/>
  <c r="P199" i="1"/>
  <c r="P203" i="1"/>
  <c r="T211" i="1"/>
  <c r="P211" i="1"/>
  <c r="P219" i="1"/>
  <c r="P227" i="1"/>
  <c r="T251"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P367" i="1"/>
  <c r="P371" i="1"/>
  <c r="P375" i="1"/>
  <c r="P379" i="1"/>
  <c r="P383"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T506" i="1"/>
  <c r="E514" i="16" s="1"/>
  <c r="T514" i="1"/>
  <c r="T522" i="1"/>
  <c r="E530" i="16" s="1"/>
  <c r="T530" i="1"/>
  <c r="T538" i="1"/>
  <c r="T546" i="1"/>
  <c r="T554" i="1"/>
  <c r="E562" i="16" s="1"/>
  <c r="T562" i="1"/>
  <c r="T570" i="1"/>
  <c r="T578" i="1"/>
  <c r="E586" i="16" s="1"/>
  <c r="T586" i="1"/>
  <c r="E594" i="16" s="1"/>
  <c r="T594" i="1"/>
  <c r="E602" i="16" s="1"/>
  <c r="P167" i="1"/>
  <c r="P143" i="1"/>
  <c r="O2" i="3"/>
  <c r="AL137" i="1"/>
  <c r="AL119" i="1"/>
  <c r="AL716" i="1"/>
  <c r="AL89" i="1"/>
  <c r="AL140" i="1"/>
  <c r="AL145" i="1"/>
  <c r="AL125" i="1"/>
  <c r="AL144" i="1"/>
  <c r="S9" i="3"/>
  <c r="AL26" i="1"/>
  <c r="AL134" i="1"/>
  <c r="AL43" i="1"/>
  <c r="AL126" i="1"/>
  <c r="AL42" i="1"/>
  <c r="P402" i="1"/>
  <c r="T398" i="1"/>
  <c r="T5" i="1"/>
  <c r="E13" i="16" s="1"/>
  <c r="P386" i="1"/>
  <c r="T382" i="1"/>
  <c r="P370" i="1"/>
  <c r="T366" i="1"/>
  <c r="T358" i="1"/>
  <c r="T422" i="1"/>
  <c r="P410" i="1"/>
  <c r="T406" i="1"/>
  <c r="E414" i="16" s="1"/>
  <c r="P394" i="1"/>
  <c r="T390" i="1"/>
  <c r="P378" i="1"/>
  <c r="T374" i="1"/>
  <c r="T362" i="1"/>
  <c r="T354" i="1"/>
  <c r="P110" i="1"/>
  <c r="P190" i="1"/>
  <c r="P186" i="1"/>
  <c r="P356" i="1"/>
  <c r="P249" i="1"/>
  <c r="P241" i="1"/>
  <c r="T205" i="1"/>
  <c r="E213" i="16" s="1"/>
  <c r="P201" i="1"/>
  <c r="T89" i="1"/>
  <c r="P5" i="1"/>
  <c r="T490" i="1"/>
  <c r="E498" i="16" s="1"/>
  <c r="T336" i="1"/>
  <c r="P312" i="1"/>
  <c r="P344" i="1"/>
  <c r="T344" i="1"/>
  <c r="E352" i="16" s="1"/>
  <c r="P348" i="1"/>
  <c r="T348" i="1"/>
  <c r="P352" i="1"/>
  <c r="P360" i="1"/>
  <c r="T360" i="1"/>
  <c r="T364" i="1"/>
  <c r="P364" i="1"/>
  <c r="T368" i="1"/>
  <c r="P368" i="1"/>
  <c r="T372" i="1"/>
  <c r="P372" i="1"/>
  <c r="T376" i="1"/>
  <c r="E384" i="16" s="1"/>
  <c r="P376" i="1"/>
  <c r="T380" i="1"/>
  <c r="P380" i="1"/>
  <c r="T384" i="1"/>
  <c r="P384" i="1"/>
  <c r="T388" i="1"/>
  <c r="P388" i="1"/>
  <c r="T392" i="1"/>
  <c r="P392" i="1"/>
  <c r="T396" i="1"/>
  <c r="P396" i="1"/>
  <c r="T400" i="1"/>
  <c r="E408" i="16" s="1"/>
  <c r="P400" i="1"/>
  <c r="T404" i="1"/>
  <c r="P404" i="1"/>
  <c r="T408" i="1"/>
  <c r="P408" i="1"/>
  <c r="T412" i="1"/>
  <c r="P412" i="1"/>
  <c r="T416" i="1"/>
  <c r="E424" i="16" s="1"/>
  <c r="P416" i="1"/>
  <c r="T420" i="1"/>
  <c r="E428" i="16" s="1"/>
  <c r="P420" i="1"/>
  <c r="T424" i="1"/>
  <c r="P424" i="1"/>
  <c r="T428" i="1"/>
  <c r="E436" i="16" s="1"/>
  <c r="P428" i="1"/>
  <c r="T432" i="1"/>
  <c r="P432" i="1"/>
  <c r="T436" i="1"/>
  <c r="P436" i="1"/>
  <c r="T440" i="1"/>
  <c r="E448" i="16" s="1"/>
  <c r="P440" i="1"/>
  <c r="T444" i="1"/>
  <c r="E452" i="16" s="1"/>
  <c r="P444" i="1"/>
  <c r="T448" i="1"/>
  <c r="P448" i="1"/>
  <c r="T452" i="1"/>
  <c r="P452" i="1"/>
  <c r="T456" i="1"/>
  <c r="P456" i="1"/>
  <c r="T460" i="1"/>
  <c r="P460" i="1"/>
  <c r="T464" i="1"/>
  <c r="P464" i="1"/>
  <c r="T468" i="1"/>
  <c r="P468" i="1"/>
  <c r="T472" i="1"/>
  <c r="P472" i="1"/>
  <c r="T476" i="1"/>
  <c r="E484" i="16" s="1"/>
  <c r="P476" i="1"/>
  <c r="T480" i="1"/>
  <c r="E488" i="16" s="1"/>
  <c r="P480" i="1"/>
  <c r="T484" i="1"/>
  <c r="P484" i="1"/>
  <c r="T488" i="1"/>
  <c r="P488" i="1"/>
  <c r="P17" i="1"/>
  <c r="T25" i="1"/>
  <c r="T29" i="1"/>
  <c r="T33" i="1"/>
  <c r="E41" i="16" s="1"/>
  <c r="P33" i="1"/>
  <c r="T45" i="1"/>
  <c r="P65" i="1"/>
  <c r="T65" i="1"/>
  <c r="T109" i="1"/>
  <c r="P109" i="1"/>
  <c r="T117" i="1"/>
  <c r="P121" i="1"/>
  <c r="T125" i="1"/>
  <c r="T129" i="1"/>
  <c r="E137" i="16" s="1"/>
  <c r="T133" i="1"/>
  <c r="P133" i="1"/>
  <c r="P145" i="1"/>
  <c r="P177" i="1"/>
  <c r="T177" i="1"/>
  <c r="T197" i="1"/>
  <c r="P213" i="1"/>
  <c r="P217" i="1"/>
  <c r="P221" i="1"/>
  <c r="P225" i="1"/>
  <c r="P229" i="1"/>
  <c r="P233" i="1"/>
  <c r="P253" i="1"/>
  <c r="P257" i="1"/>
  <c r="P261" i="1"/>
  <c r="P265" i="1"/>
  <c r="P269" i="1"/>
  <c r="P273" i="1"/>
  <c r="P277" i="1"/>
  <c r="P281" i="1"/>
  <c r="P285" i="1"/>
  <c r="P289" i="1"/>
  <c r="P293" i="1"/>
  <c r="P297" i="1"/>
  <c r="P301" i="1"/>
  <c r="P305" i="1"/>
  <c r="P309" i="1"/>
  <c r="P313" i="1"/>
  <c r="P317" i="1"/>
  <c r="P321" i="1"/>
  <c r="P325" i="1"/>
  <c r="P329" i="1"/>
  <c r="P333" i="1"/>
  <c r="P337" i="1"/>
  <c r="P341" i="1"/>
  <c r="P345" i="1"/>
  <c r="P349" i="1"/>
  <c r="P353" i="1"/>
  <c r="P357" i="1"/>
  <c r="P361" i="1"/>
  <c r="P365" i="1"/>
  <c r="P369" i="1"/>
  <c r="P373" i="1"/>
  <c r="P377" i="1"/>
  <c r="P381"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T498" i="1"/>
  <c r="P237" i="1"/>
  <c r="P215" i="1"/>
  <c r="P292" i="1"/>
  <c r="P340" i="1"/>
  <c r="P324" i="1"/>
  <c r="T304" i="1"/>
  <c r="T268" i="1"/>
  <c r="T236" i="1"/>
  <c r="P48" i="1"/>
  <c r="P100" i="1"/>
  <c r="P36" i="1"/>
  <c r="P60" i="1"/>
  <c r="P52" i="1"/>
  <c r="T320" i="1"/>
  <c r="P308" i="1"/>
  <c r="T288" i="1"/>
  <c r="T276" i="1"/>
  <c r="T252" i="1"/>
  <c r="T220" i="1"/>
  <c r="E228" i="16" s="1"/>
  <c r="P168" i="1"/>
  <c r="P172" i="1"/>
  <c r="P332" i="1"/>
  <c r="T328" i="1"/>
  <c r="P316" i="1"/>
  <c r="T312" i="1"/>
  <c r="E320" i="16" s="1"/>
  <c r="P300" i="1"/>
  <c r="T296" i="1"/>
  <c r="E304" i="16" s="1"/>
  <c r="P284" i="1"/>
  <c r="T280" i="1"/>
  <c r="E288" i="16" s="1"/>
  <c r="T272" i="1"/>
  <c r="T260" i="1"/>
  <c r="T244" i="1"/>
  <c r="T228" i="1"/>
  <c r="P205" i="1"/>
  <c r="P112" i="1"/>
  <c r="P192" i="1"/>
  <c r="P188" i="1"/>
  <c r="P132" i="1"/>
  <c r="P45" i="1"/>
  <c r="P9" i="1"/>
  <c r="P29" i="1"/>
  <c r="T113" i="1"/>
  <c r="P136" i="1"/>
  <c r="T93" i="1"/>
  <c r="E101" i="16" s="1"/>
  <c r="P113" i="1"/>
  <c r="T77" i="1"/>
  <c r="E85" i="16" s="1"/>
  <c r="P129" i="1"/>
  <c r="T57" i="1"/>
  <c r="P93" i="1"/>
  <c r="P77" i="1"/>
  <c r="P89" i="1"/>
  <c r="P57" i="1"/>
  <c r="P25" i="1"/>
  <c r="P61" i="1"/>
  <c r="P73" i="1"/>
  <c r="P105" i="1"/>
  <c r="P137" i="1"/>
  <c r="P53" i="1"/>
  <c r="P37" i="1"/>
  <c r="P101" i="1"/>
  <c r="P88" i="1"/>
  <c r="P24" i="1"/>
  <c r="P4" i="1"/>
  <c r="P102" i="1"/>
  <c r="T338" i="1"/>
  <c r="E346" i="16" s="1"/>
  <c r="T330" i="1"/>
  <c r="P71" i="1"/>
  <c r="P13" i="1"/>
  <c r="P14" i="1"/>
  <c r="P86" i="1"/>
  <c r="P54" i="1"/>
  <c r="P70" i="1"/>
  <c r="P154" i="1"/>
  <c r="T322" i="1"/>
  <c r="T314" i="1"/>
  <c r="T306" i="1"/>
  <c r="T298" i="1"/>
  <c r="T290" i="1"/>
  <c r="T282" i="1"/>
  <c r="P42" i="1"/>
  <c r="P62" i="1"/>
  <c r="P170" i="1"/>
  <c r="P182" i="1"/>
  <c r="P174" i="1"/>
  <c r="T350" i="1"/>
  <c r="E358" i="16" s="1"/>
  <c r="T342" i="1"/>
  <c r="T334" i="1"/>
  <c r="T326" i="1"/>
  <c r="E334" i="16" s="1"/>
  <c r="T318" i="1"/>
  <c r="T310" i="1"/>
  <c r="T302" i="1"/>
  <c r="T294" i="1"/>
  <c r="E302" i="16" s="1"/>
  <c r="T286" i="1"/>
  <c r="P50" i="1"/>
  <c r="P58" i="1"/>
  <c r="P82" i="1"/>
  <c r="P130" i="1"/>
  <c r="P74" i="1"/>
  <c r="P126" i="1"/>
  <c r="T178" i="1"/>
  <c r="P178" i="1"/>
  <c r="P72" i="1"/>
  <c r="P8" i="1"/>
  <c r="T212" i="1"/>
  <c r="T204" i="1"/>
  <c r="T196" i="1"/>
  <c r="P116" i="1"/>
  <c r="P152" i="1"/>
  <c r="P176" i="1"/>
  <c r="P184" i="1"/>
  <c r="P106" i="1"/>
  <c r="P32" i="1"/>
  <c r="P20" i="1"/>
  <c r="P66" i="1"/>
  <c r="P122" i="1"/>
  <c r="P138" i="1"/>
  <c r="P124" i="1"/>
  <c r="P18" i="1"/>
  <c r="P30" i="1"/>
  <c r="P10" i="1"/>
  <c r="T54" i="1"/>
  <c r="E62" i="16" s="1"/>
  <c r="T180" i="1"/>
  <c r="P34" i="1"/>
  <c r="C38" i="8"/>
  <c r="T16" i="1"/>
  <c r="T278" i="1"/>
  <c r="E286" i="16" s="1"/>
  <c r="P266" i="1"/>
  <c r="P262" i="1"/>
  <c r="P258" i="1"/>
  <c r="P254" i="1"/>
  <c r="P250" i="1"/>
  <c r="P246" i="1"/>
  <c r="P242" i="1"/>
  <c r="P238" i="1"/>
  <c r="P234" i="1"/>
  <c r="P230" i="1"/>
  <c r="P226" i="1"/>
  <c r="P222" i="1"/>
  <c r="P218" i="1"/>
  <c r="P214" i="1"/>
  <c r="P210" i="1"/>
  <c r="P206" i="1"/>
  <c r="P202" i="1"/>
  <c r="T198" i="1"/>
  <c r="T190" i="1"/>
  <c r="T170" i="1"/>
  <c r="T162" i="1"/>
  <c r="T172" i="1"/>
  <c r="E180" i="16" s="1"/>
  <c r="T164" i="1"/>
  <c r="E172" i="16" s="1"/>
  <c r="T156" i="1"/>
  <c r="T182" i="1"/>
  <c r="T148" i="1"/>
  <c r="P274" i="1"/>
  <c r="T270" i="1"/>
  <c r="E278" i="16" s="1"/>
  <c r="T118" i="1"/>
  <c r="P181" i="1"/>
  <c r="T22" i="1"/>
  <c r="P23" i="1"/>
  <c r="T194" i="1"/>
  <c r="T186" i="1"/>
  <c r="T86" i="1"/>
  <c r="E94" i="16" s="1"/>
  <c r="T150" i="1"/>
  <c r="T142" i="1"/>
  <c r="T134" i="1"/>
  <c r="P59" i="1"/>
  <c r="T102" i="1"/>
  <c r="P3" i="1"/>
  <c r="T70" i="1"/>
  <c r="E78" i="16" s="1"/>
  <c r="T58" i="1"/>
  <c r="P92" i="1"/>
  <c r="T46" i="1"/>
  <c r="E54" i="16" s="1"/>
  <c r="T6" i="1"/>
  <c r="T174" i="1"/>
  <c r="E182" i="16" s="1"/>
  <c r="T166" i="1"/>
  <c r="E174" i="16" s="1"/>
  <c r="T158" i="1"/>
  <c r="T154" i="1"/>
  <c r="T146" i="1"/>
  <c r="E154" i="16" s="1"/>
  <c r="T138" i="1"/>
  <c r="P44" i="1"/>
  <c r="T126" i="1"/>
  <c r="P180" i="1"/>
  <c r="T110" i="1"/>
  <c r="P84" i="1"/>
  <c r="P169" i="1"/>
  <c r="T78" i="1"/>
  <c r="P28" i="1"/>
  <c r="T62" i="1"/>
  <c r="P41" i="1"/>
  <c r="T130" i="1"/>
  <c r="E138" i="16" s="1"/>
  <c r="Q3" i="1"/>
  <c r="E9" i="10"/>
  <c r="P80" i="1"/>
  <c r="T42" i="1"/>
  <c r="T34" i="1"/>
  <c r="P148" i="1"/>
  <c r="P69" i="1"/>
  <c r="T26" i="1"/>
  <c r="E34" i="16" s="1"/>
  <c r="T4" i="1"/>
  <c r="P140" i="1"/>
  <c r="T12" i="1"/>
  <c r="P134" i="1"/>
  <c r="T20" i="1"/>
  <c r="P40" i="1"/>
  <c r="P6" i="1"/>
  <c r="P76" i="1"/>
  <c r="P128" i="1"/>
  <c r="P7" i="1"/>
  <c r="P64" i="1"/>
  <c r="P78" i="1"/>
  <c r="P90" i="1"/>
  <c r="T56" i="1"/>
  <c r="T60" i="1"/>
  <c r="T64" i="1"/>
  <c r="E72" i="16" s="1"/>
  <c r="T68" i="1"/>
  <c r="T72" i="1"/>
  <c r="T76" i="1"/>
  <c r="E84" i="16" s="1"/>
  <c r="T80" i="1"/>
  <c r="E88" i="16" s="1"/>
  <c r="T84" i="1"/>
  <c r="E92" i="16" s="1"/>
  <c r="T88" i="1"/>
  <c r="T92" i="1"/>
  <c r="E100" i="16" s="1"/>
  <c r="T100" i="1"/>
  <c r="E108" i="16" s="1"/>
  <c r="T104" i="1"/>
  <c r="E112" i="16" s="1"/>
  <c r="T108" i="1"/>
  <c r="T112" i="1"/>
  <c r="T116" i="1"/>
  <c r="T120" i="1"/>
  <c r="E128" i="16" s="1"/>
  <c r="T124" i="1"/>
  <c r="T128" i="1"/>
  <c r="T132" i="1"/>
  <c r="E140" i="16" s="1"/>
  <c r="P12" i="1"/>
  <c r="P56" i="1"/>
  <c r="P107" i="1"/>
  <c r="P108" i="1"/>
  <c r="P185" i="1"/>
  <c r="P189" i="1"/>
  <c r="P193" i="1"/>
  <c r="P147" i="1"/>
  <c r="P146" i="1"/>
  <c r="P16" i="1"/>
  <c r="P114" i="1"/>
  <c r="P38" i="1"/>
  <c r="P46" i="1"/>
  <c r="P22" i="1"/>
  <c r="P196" i="1"/>
  <c r="P200" i="1"/>
  <c r="P204" i="1"/>
  <c r="P208" i="1"/>
  <c r="P212" i="1"/>
  <c r="P216" i="1"/>
  <c r="P220" i="1"/>
  <c r="P224" i="1"/>
  <c r="P228" i="1"/>
  <c r="P232" i="1"/>
  <c r="P236" i="1"/>
  <c r="P240" i="1"/>
  <c r="P244" i="1"/>
  <c r="P248" i="1"/>
  <c r="P252" i="1"/>
  <c r="P256" i="1"/>
  <c r="P260" i="1"/>
  <c r="P264" i="1"/>
  <c r="P268" i="1"/>
  <c r="P272" i="1"/>
  <c r="P276" i="1"/>
  <c r="AD4" i="7"/>
  <c r="K5" i="7"/>
  <c r="I5" i="7"/>
  <c r="G5" i="7"/>
  <c r="E5" i="7"/>
  <c r="M5" i="7" s="1"/>
  <c r="C5" i="7"/>
  <c r="J5" i="7"/>
  <c r="H5" i="7"/>
  <c r="F5" i="7"/>
  <c r="D5" i="7"/>
  <c r="B6" i="7"/>
  <c r="A4" i="7"/>
  <c r="A3" i="7"/>
  <c r="AD3" i="7"/>
  <c r="T44" i="1"/>
  <c r="E52" i="16" s="1"/>
  <c r="P39" i="1"/>
  <c r="T36" i="1"/>
  <c r="E44" i="16" s="1"/>
  <c r="T28" i="1"/>
  <c r="P150" i="1"/>
  <c r="T8" i="1"/>
  <c r="E16" i="16" s="1"/>
  <c r="P68" i="1"/>
  <c r="O499" i="3"/>
  <c r="O497" i="3"/>
  <c r="O495" i="3"/>
  <c r="O493" i="3"/>
  <c r="O491" i="3"/>
  <c r="O489" i="3"/>
  <c r="O487" i="3"/>
  <c r="O485" i="3"/>
  <c r="O483" i="3"/>
  <c r="O481" i="3"/>
  <c r="O479" i="3"/>
  <c r="O477" i="3"/>
  <c r="O475" i="3"/>
  <c r="O473" i="3"/>
  <c r="O471" i="3"/>
  <c r="O469" i="3"/>
  <c r="O467" i="3"/>
  <c r="O465" i="3"/>
  <c r="O463" i="3"/>
  <c r="O461" i="3"/>
  <c r="O459" i="3"/>
  <c r="O457" i="3"/>
  <c r="O455" i="3"/>
  <c r="O453" i="3"/>
  <c r="O451" i="3"/>
  <c r="O449" i="3"/>
  <c r="O447" i="3"/>
  <c r="O445" i="3"/>
  <c r="O443" i="3"/>
  <c r="O441" i="3"/>
  <c r="O439" i="3"/>
  <c r="O437" i="3"/>
  <c r="O435" i="3"/>
  <c r="O433" i="3"/>
  <c r="O431" i="3"/>
  <c r="O429" i="3"/>
  <c r="O427" i="3"/>
  <c r="O425" i="3"/>
  <c r="O423" i="3"/>
  <c r="O421" i="3"/>
  <c r="O419" i="3"/>
  <c r="O417" i="3"/>
  <c r="O415" i="3"/>
  <c r="O413" i="3"/>
  <c r="O411" i="3"/>
  <c r="O409" i="3"/>
  <c r="O407" i="3"/>
  <c r="O405" i="3"/>
  <c r="O403" i="3"/>
  <c r="O401" i="3"/>
  <c r="O399" i="3"/>
  <c r="O397" i="3"/>
  <c r="O395" i="3"/>
  <c r="O393" i="3"/>
  <c r="O391" i="3"/>
  <c r="O389" i="3"/>
  <c r="O387" i="3"/>
  <c r="O385" i="3"/>
  <c r="O383" i="3"/>
  <c r="O381" i="3"/>
  <c r="O379" i="3"/>
  <c r="O377" i="3"/>
  <c r="O375" i="3"/>
  <c r="O373" i="3"/>
  <c r="O371" i="3"/>
  <c r="O369" i="3"/>
  <c r="O367" i="3"/>
  <c r="O365" i="3"/>
  <c r="O363" i="3"/>
  <c r="O361" i="3"/>
  <c r="O359" i="3"/>
  <c r="O357" i="3"/>
  <c r="O355" i="3"/>
  <c r="O353" i="3"/>
  <c r="O351" i="3"/>
  <c r="O349" i="3"/>
  <c r="O347" i="3"/>
  <c r="O345" i="3"/>
  <c r="O343" i="3"/>
  <c r="O341" i="3"/>
  <c r="O339" i="3"/>
  <c r="O337" i="3"/>
  <c r="O335" i="3"/>
  <c r="O333" i="3"/>
  <c r="O331" i="3"/>
  <c r="O329" i="3"/>
  <c r="O327" i="3"/>
  <c r="O325" i="3"/>
  <c r="O323" i="3"/>
  <c r="O321" i="3"/>
  <c r="O319" i="3"/>
  <c r="O317" i="3"/>
  <c r="O315" i="3"/>
  <c r="O313" i="3"/>
  <c r="O311" i="3"/>
  <c r="O309" i="3"/>
  <c r="O307" i="3"/>
  <c r="O305" i="3"/>
  <c r="O303" i="3"/>
  <c r="O301" i="3"/>
  <c r="O299" i="3"/>
  <c r="O297" i="3"/>
  <c r="O295" i="3"/>
  <c r="O293" i="3"/>
  <c r="O291" i="3"/>
  <c r="O289" i="3"/>
  <c r="O287" i="3"/>
  <c r="O285" i="3"/>
  <c r="O283" i="3"/>
  <c r="O281" i="3"/>
  <c r="O279" i="3"/>
  <c r="O277" i="3"/>
  <c r="O275" i="3"/>
  <c r="O273" i="3"/>
  <c r="O271" i="3"/>
  <c r="O269" i="3"/>
  <c r="O267" i="3"/>
  <c r="O265" i="3"/>
  <c r="O263" i="3"/>
  <c r="O261" i="3"/>
  <c r="O259" i="3"/>
  <c r="O257" i="3"/>
  <c r="O255" i="3"/>
  <c r="O253" i="3"/>
  <c r="O251" i="3"/>
  <c r="O249" i="3"/>
  <c r="O247" i="3"/>
  <c r="O245" i="3"/>
  <c r="O243" i="3"/>
  <c r="O241" i="3"/>
  <c r="O239" i="3"/>
  <c r="O237" i="3"/>
  <c r="O235" i="3"/>
  <c r="O233" i="3"/>
  <c r="O231" i="3"/>
  <c r="O229" i="3"/>
  <c r="O227" i="3"/>
  <c r="O225" i="3"/>
  <c r="O223" i="3"/>
  <c r="O221" i="3"/>
  <c r="O219" i="3"/>
  <c r="O217" i="3"/>
  <c r="O215" i="3"/>
  <c r="O213" i="3"/>
  <c r="O211" i="3"/>
  <c r="O209" i="3"/>
  <c r="O207" i="3"/>
  <c r="O205" i="3"/>
  <c r="O203" i="3"/>
  <c r="O201" i="3"/>
  <c r="O199" i="3"/>
  <c r="O197" i="3"/>
  <c r="O195" i="3"/>
  <c r="O193" i="3"/>
  <c r="O191" i="3"/>
  <c r="O189" i="3"/>
  <c r="O187" i="3"/>
  <c r="O185" i="3"/>
  <c r="O183" i="3"/>
  <c r="O181" i="3"/>
  <c r="O179" i="3"/>
  <c r="O177" i="3"/>
  <c r="O175" i="3"/>
  <c r="O173" i="3"/>
  <c r="O171" i="3"/>
  <c r="O169" i="3"/>
  <c r="O167" i="3"/>
  <c r="O165" i="3"/>
  <c r="O163" i="3"/>
  <c r="O161" i="3"/>
  <c r="O159" i="3"/>
  <c r="O157" i="3"/>
  <c r="O155" i="3"/>
  <c r="O153" i="3"/>
  <c r="O151" i="3"/>
  <c r="O149" i="3"/>
  <c r="O147" i="3"/>
  <c r="O145" i="3"/>
  <c r="O143" i="3"/>
  <c r="O141" i="3"/>
  <c r="O139" i="3"/>
  <c r="O137" i="3"/>
  <c r="O135" i="3"/>
  <c r="O133" i="3"/>
  <c r="O131" i="3"/>
  <c r="O129" i="3"/>
  <c r="O127" i="3"/>
  <c r="O125" i="3"/>
  <c r="O123" i="3"/>
  <c r="O121" i="3"/>
  <c r="O119" i="3"/>
  <c r="O117" i="3"/>
  <c r="O115" i="3"/>
  <c r="O113" i="3"/>
  <c r="O111" i="3"/>
  <c r="O109" i="3"/>
  <c r="O107" i="3"/>
  <c r="O105" i="3"/>
  <c r="O103" i="3"/>
  <c r="O101" i="3"/>
  <c r="O99" i="3"/>
  <c r="O97" i="3"/>
  <c r="O95" i="3"/>
  <c r="O93" i="3"/>
  <c r="O91" i="3"/>
  <c r="O89" i="3"/>
  <c r="O87" i="3"/>
  <c r="O85" i="3"/>
  <c r="O83" i="3"/>
  <c r="O81" i="3"/>
  <c r="O79" i="3"/>
  <c r="O77" i="3"/>
  <c r="O75" i="3"/>
  <c r="O73" i="3"/>
  <c r="O71" i="3"/>
  <c r="O69" i="3"/>
  <c r="O67" i="3"/>
  <c r="O65" i="3"/>
  <c r="O63" i="3"/>
  <c r="O61" i="3"/>
  <c r="O59" i="3"/>
  <c r="O57" i="3"/>
  <c r="O55" i="3"/>
  <c r="O53" i="3"/>
  <c r="O51" i="3"/>
  <c r="O49" i="3"/>
  <c r="O47" i="3"/>
  <c r="O45" i="3"/>
  <c r="O43" i="3"/>
  <c r="O41" i="3"/>
  <c r="O39" i="3"/>
  <c r="O37" i="3"/>
  <c r="O35" i="3"/>
  <c r="O33" i="3"/>
  <c r="O31" i="3"/>
  <c r="O29" i="3"/>
  <c r="O27" i="3"/>
  <c r="O25" i="3"/>
  <c r="O23" i="3"/>
  <c r="O21" i="3"/>
  <c r="O19" i="3"/>
  <c r="O17" i="3"/>
  <c r="O15" i="3"/>
  <c r="O13" i="3"/>
  <c r="O11" i="3"/>
  <c r="O9" i="3"/>
  <c r="O7" i="3"/>
  <c r="O5" i="3"/>
  <c r="O3" i="3"/>
  <c r="O500" i="3"/>
  <c r="O498" i="3"/>
  <c r="O496" i="3"/>
  <c r="O494" i="3"/>
  <c r="O492" i="3"/>
  <c r="O490" i="3"/>
  <c r="O488" i="3"/>
  <c r="O486" i="3"/>
  <c r="O484" i="3"/>
  <c r="O482" i="3"/>
  <c r="O480" i="3"/>
  <c r="O478" i="3"/>
  <c r="O476" i="3"/>
  <c r="O474" i="3"/>
  <c r="O472" i="3"/>
  <c r="O470" i="3"/>
  <c r="O468" i="3"/>
  <c r="O466" i="3"/>
  <c r="O464" i="3"/>
  <c r="O462" i="3"/>
  <c r="O460" i="3"/>
  <c r="O458" i="3"/>
  <c r="O456" i="3"/>
  <c r="O454" i="3"/>
  <c r="O452" i="3"/>
  <c r="O450" i="3"/>
  <c r="O448" i="3"/>
  <c r="O446" i="3"/>
  <c r="O444" i="3"/>
  <c r="O442" i="3"/>
  <c r="O440" i="3"/>
  <c r="O438" i="3"/>
  <c r="O436" i="3"/>
  <c r="O434" i="3"/>
  <c r="O432" i="3"/>
  <c r="O430" i="3"/>
  <c r="O428" i="3"/>
  <c r="O426" i="3"/>
  <c r="O424" i="3"/>
  <c r="O422" i="3"/>
  <c r="O420" i="3"/>
  <c r="O418" i="3"/>
  <c r="O416" i="3"/>
  <c r="O414" i="3"/>
  <c r="O412" i="3"/>
  <c r="O410" i="3"/>
  <c r="O408" i="3"/>
  <c r="O406" i="3"/>
  <c r="O404" i="3"/>
  <c r="O402" i="3"/>
  <c r="O400" i="3"/>
  <c r="O398" i="3"/>
  <c r="O396" i="3"/>
  <c r="O394" i="3"/>
  <c r="O392" i="3"/>
  <c r="O390" i="3"/>
  <c r="O388" i="3"/>
  <c r="O386" i="3"/>
  <c r="O384" i="3"/>
  <c r="O382" i="3"/>
  <c r="O380" i="3"/>
  <c r="O378" i="3"/>
  <c r="O376" i="3"/>
  <c r="O374" i="3"/>
  <c r="O372" i="3"/>
  <c r="O370" i="3"/>
  <c r="O368" i="3"/>
  <c r="O366" i="3"/>
  <c r="O364" i="3"/>
  <c r="O362" i="3"/>
  <c r="O360" i="3"/>
  <c r="O358" i="3"/>
  <c r="O356" i="3"/>
  <c r="O354" i="3"/>
  <c r="O352" i="3"/>
  <c r="O350" i="3"/>
  <c r="O348" i="3"/>
  <c r="O346" i="3"/>
  <c r="O344" i="3"/>
  <c r="O342" i="3"/>
  <c r="O340" i="3"/>
  <c r="O338" i="3"/>
  <c r="O336" i="3"/>
  <c r="O334" i="3"/>
  <c r="O332" i="3"/>
  <c r="O330" i="3"/>
  <c r="O328" i="3"/>
  <c r="O326" i="3"/>
  <c r="O324" i="3"/>
  <c r="O322" i="3"/>
  <c r="O320" i="3"/>
  <c r="O318" i="3"/>
  <c r="O316" i="3"/>
  <c r="O314" i="3"/>
  <c r="O312" i="3"/>
  <c r="O310" i="3"/>
  <c r="O308" i="3"/>
  <c r="O306" i="3"/>
  <c r="O304" i="3"/>
  <c r="O302" i="3"/>
  <c r="O300" i="3"/>
  <c r="O298" i="3"/>
  <c r="O296" i="3"/>
  <c r="O294" i="3"/>
  <c r="O292" i="3"/>
  <c r="O290" i="3"/>
  <c r="O288" i="3"/>
  <c r="O286" i="3"/>
  <c r="O284" i="3"/>
  <c r="O282" i="3"/>
  <c r="O280" i="3"/>
  <c r="O278" i="3"/>
  <c r="O276" i="3"/>
  <c r="O274" i="3"/>
  <c r="O272" i="3"/>
  <c r="O270" i="3"/>
  <c r="O268" i="3"/>
  <c r="O266" i="3"/>
  <c r="O264" i="3"/>
  <c r="O262" i="3"/>
  <c r="O260" i="3"/>
  <c r="O258" i="3"/>
  <c r="O256" i="3"/>
  <c r="O254" i="3"/>
  <c r="O252" i="3"/>
  <c r="O250" i="3"/>
  <c r="O248" i="3"/>
  <c r="O246" i="3"/>
  <c r="O244" i="3"/>
  <c r="O242" i="3"/>
  <c r="O240" i="3"/>
  <c r="O238" i="3"/>
  <c r="O236" i="3"/>
  <c r="O234" i="3"/>
  <c r="O232" i="3"/>
  <c r="O230" i="3"/>
  <c r="O228" i="3"/>
  <c r="O226" i="3"/>
  <c r="O224" i="3"/>
  <c r="O222" i="3"/>
  <c r="O220" i="3"/>
  <c r="O218" i="3"/>
  <c r="O216" i="3"/>
  <c r="O214" i="3"/>
  <c r="O212" i="3"/>
  <c r="O210" i="3"/>
  <c r="O208" i="3"/>
  <c r="O206" i="3"/>
  <c r="O204" i="3"/>
  <c r="O202" i="3"/>
  <c r="O200" i="3"/>
  <c r="O198" i="3"/>
  <c r="O196" i="3"/>
  <c r="O194" i="3"/>
  <c r="O192" i="3"/>
  <c r="O190" i="3"/>
  <c r="O188" i="3"/>
  <c r="O186" i="3"/>
  <c r="O184" i="3"/>
  <c r="O182" i="3"/>
  <c r="O180" i="3"/>
  <c r="O178" i="3"/>
  <c r="O176" i="3"/>
  <c r="O174" i="3"/>
  <c r="O172" i="3"/>
  <c r="O170" i="3"/>
  <c r="O168" i="3"/>
  <c r="O166" i="3"/>
  <c r="O164" i="3"/>
  <c r="O162" i="3"/>
  <c r="O160" i="3"/>
  <c r="O158" i="3"/>
  <c r="O156" i="3"/>
  <c r="O154" i="3"/>
  <c r="O152" i="3"/>
  <c r="O150" i="3"/>
  <c r="O148" i="3"/>
  <c r="O146" i="3"/>
  <c r="O144" i="3"/>
  <c r="O142" i="3"/>
  <c r="O140" i="3"/>
  <c r="O138" i="3"/>
  <c r="O136" i="3"/>
  <c r="O134" i="3"/>
  <c r="O132" i="3"/>
  <c r="O130" i="3"/>
  <c r="O128" i="3"/>
  <c r="O126" i="3"/>
  <c r="O124" i="3"/>
  <c r="O122" i="3"/>
  <c r="O120" i="3"/>
  <c r="O118" i="3"/>
  <c r="O116" i="3"/>
  <c r="O114" i="3"/>
  <c r="O112" i="3"/>
  <c r="O110" i="3"/>
  <c r="O108" i="3"/>
  <c r="O106" i="3"/>
  <c r="O104" i="3"/>
  <c r="O102" i="3"/>
  <c r="O100" i="3"/>
  <c r="O98" i="3"/>
  <c r="O96" i="3"/>
  <c r="O94" i="3"/>
  <c r="O92" i="3"/>
  <c r="O90" i="3"/>
  <c r="O88" i="3"/>
  <c r="O86" i="3"/>
  <c r="O84" i="3"/>
  <c r="O82" i="3"/>
  <c r="O80" i="3"/>
  <c r="O78" i="3"/>
  <c r="O76" i="3"/>
  <c r="O74" i="3"/>
  <c r="O72" i="3"/>
  <c r="O70" i="3"/>
  <c r="O68" i="3"/>
  <c r="O66" i="3"/>
  <c r="O64" i="3"/>
  <c r="O62" i="3"/>
  <c r="O60" i="3"/>
  <c r="O58" i="3"/>
  <c r="O56" i="3"/>
  <c r="O54" i="3"/>
  <c r="O52" i="3"/>
  <c r="O50" i="3"/>
  <c r="O48" i="3"/>
  <c r="O46" i="3"/>
  <c r="O44" i="3"/>
  <c r="O42" i="3"/>
  <c r="O40" i="3"/>
  <c r="O38" i="3"/>
  <c r="O36" i="3"/>
  <c r="O34" i="3"/>
  <c r="O32" i="3"/>
  <c r="O30" i="3"/>
  <c r="O28" i="3"/>
  <c r="O26" i="3"/>
  <c r="O24" i="3"/>
  <c r="O22" i="3"/>
  <c r="O20" i="3"/>
  <c r="O18" i="3"/>
  <c r="O16" i="3"/>
  <c r="O14" i="3"/>
  <c r="O12" i="3"/>
  <c r="O10" i="3"/>
  <c r="O8" i="3"/>
  <c r="O6" i="3"/>
  <c r="O4" i="3"/>
  <c r="AA797" i="1" l="1"/>
  <c r="AA799" i="1"/>
  <c r="V501" i="3"/>
  <c r="V543" i="3"/>
  <c r="V535" i="3"/>
  <c r="V527" i="3"/>
  <c r="V519" i="3"/>
  <c r="V511" i="3"/>
  <c r="V503" i="3"/>
  <c r="V538" i="3"/>
  <c r="V530" i="3"/>
  <c r="V522" i="3"/>
  <c r="V514" i="3"/>
  <c r="V506" i="3"/>
  <c r="V541" i="3"/>
  <c r="V533" i="3"/>
  <c r="V525" i="3"/>
  <c r="V517" i="3"/>
  <c r="V509" i="3"/>
  <c r="V536" i="3"/>
  <c r="V528" i="3"/>
  <c r="V512" i="3"/>
  <c r="V539" i="3"/>
  <c r="V531" i="3"/>
  <c r="V523" i="3"/>
  <c r="V515" i="3"/>
  <c r="V507" i="3"/>
  <c r="V542" i="3"/>
  <c r="V534" i="3"/>
  <c r="V526" i="3"/>
  <c r="V518" i="3"/>
  <c r="V510" i="3"/>
  <c r="V502" i="3"/>
  <c r="V537" i="3"/>
  <c r="V529" i="3"/>
  <c r="V521" i="3"/>
  <c r="V513" i="3"/>
  <c r="V505" i="3"/>
  <c r="V540" i="3"/>
  <c r="V532" i="3"/>
  <c r="V524" i="3"/>
  <c r="V516" i="3"/>
  <c r="V508" i="3"/>
  <c r="V520" i="3"/>
  <c r="V504" i="3"/>
  <c r="AA775" i="1"/>
  <c r="E382" i="16"/>
  <c r="E259" i="16"/>
  <c r="E163" i="16"/>
  <c r="E379" i="16"/>
  <c r="E438" i="16"/>
  <c r="E410" i="16"/>
  <c r="E394" i="16"/>
  <c r="E282" i="16"/>
  <c r="E250" i="16"/>
  <c r="E201" i="16"/>
  <c r="E405" i="16"/>
  <c r="E489" i="16"/>
  <c r="E523" i="16"/>
  <c r="E542" i="16"/>
  <c r="E563" i="16"/>
  <c r="E577" i="16"/>
  <c r="E80" i="16"/>
  <c r="E202" i="16"/>
  <c r="E310" i="16"/>
  <c r="E342" i="16"/>
  <c r="E290" i="16"/>
  <c r="E268" i="16"/>
  <c r="E476" i="16"/>
  <c r="E468" i="16"/>
  <c r="E444" i="16"/>
  <c r="E396" i="16"/>
  <c r="E380" i="16"/>
  <c r="E275" i="16"/>
  <c r="E402" i="16"/>
  <c r="E216" i="16"/>
  <c r="E373" i="16"/>
  <c r="E441" i="16"/>
  <c r="E536" i="16"/>
  <c r="E493" i="16"/>
  <c r="E572" i="16"/>
  <c r="E132" i="16"/>
  <c r="E126" i="16"/>
  <c r="E460" i="16"/>
  <c r="E412" i="16"/>
  <c r="E406" i="16"/>
  <c r="E83" i="16"/>
  <c r="E518" i="16"/>
  <c r="E582" i="16"/>
  <c r="E30" i="16"/>
  <c r="E326" i="16"/>
  <c r="E236" i="16"/>
  <c r="E496" i="16"/>
  <c r="E440" i="16"/>
  <c r="E578" i="16"/>
  <c r="E459" i="16"/>
  <c r="E568" i="16"/>
  <c r="E524" i="16"/>
  <c r="E579" i="16"/>
  <c r="E533" i="16"/>
  <c r="E96" i="16"/>
  <c r="E190" i="16"/>
  <c r="E170" i="16"/>
  <c r="E322" i="16"/>
  <c r="E336" i="16"/>
  <c r="E492" i="16"/>
  <c r="E388" i="16"/>
  <c r="E372" i="16"/>
  <c r="E446" i="16"/>
  <c r="E467" i="16"/>
  <c r="E371" i="16"/>
  <c r="E458" i="16"/>
  <c r="E242" i="16"/>
  <c r="E226" i="16"/>
  <c r="E210" i="16"/>
  <c r="E74" i="16"/>
  <c r="E309" i="16"/>
  <c r="E445" i="16"/>
  <c r="E385" i="16"/>
  <c r="E353" i="16"/>
  <c r="E576" i="16"/>
  <c r="E573" i="16"/>
  <c r="E509" i="16"/>
  <c r="E540" i="16"/>
  <c r="E24" i="16"/>
  <c r="E472" i="16"/>
  <c r="E366" i="16"/>
  <c r="E546" i="16"/>
  <c r="E143" i="16"/>
  <c r="E23" i="16"/>
  <c r="E466" i="16"/>
  <c r="E422" i="16"/>
  <c r="E550" i="16"/>
  <c r="E447" i="16"/>
  <c r="E383" i="16"/>
  <c r="E35" i="16"/>
  <c r="E503" i="16"/>
  <c r="E551" i="16"/>
  <c r="E437" i="16"/>
  <c r="E580" i="16"/>
  <c r="E564" i="16"/>
  <c r="E526" i="16"/>
  <c r="E555" i="16"/>
  <c r="E556" i="16"/>
  <c r="E549" i="16"/>
  <c r="E420" i="16"/>
  <c r="E404" i="16"/>
  <c r="E356" i="16"/>
  <c r="E500" i="16"/>
  <c r="E517" i="16"/>
  <c r="E124" i="16"/>
  <c r="E50" i="16"/>
  <c r="E86" i="16"/>
  <c r="E66" i="16"/>
  <c r="E198" i="16"/>
  <c r="E212" i="16"/>
  <c r="E294" i="16"/>
  <c r="E36" i="16"/>
  <c r="E76" i="16"/>
  <c r="E28" i="16"/>
  <c r="E12" i="16"/>
  <c r="E42" i="16"/>
  <c r="E118" i="16"/>
  <c r="E146" i="16"/>
  <c r="E110" i="16"/>
  <c r="E158" i="16"/>
  <c r="E125" i="16"/>
  <c r="E464" i="16"/>
  <c r="E416" i="16"/>
  <c r="E400" i="16"/>
  <c r="E483" i="16"/>
  <c r="E451" i="16"/>
  <c r="E419" i="16"/>
  <c r="E291" i="16"/>
  <c r="E386" i="16"/>
  <c r="E57" i="16"/>
  <c r="E364" i="16"/>
  <c r="E324" i="16"/>
  <c r="E454" i="16"/>
  <c r="E499" i="16"/>
  <c r="E515" i="16"/>
  <c r="E531" i="16"/>
  <c r="E547" i="16"/>
  <c r="E417" i="16"/>
  <c r="E321" i="16"/>
  <c r="E317" i="16"/>
  <c r="E465" i="16"/>
  <c r="E333" i="16"/>
  <c r="E544" i="16"/>
  <c r="E490" i="16"/>
  <c r="E510" i="16"/>
  <c r="E152" i="16"/>
  <c r="E571" i="16"/>
  <c r="E433" i="16"/>
  <c r="E557" i="16"/>
  <c r="E541" i="16"/>
  <c r="E525" i="16"/>
  <c r="E306" i="16"/>
  <c r="E141" i="16"/>
  <c r="E480" i="16"/>
  <c r="E456" i="16"/>
  <c r="E432" i="16"/>
  <c r="E392" i="16"/>
  <c r="E376" i="16"/>
  <c r="E370" i="16"/>
  <c r="E486" i="16"/>
  <c r="E426" i="16"/>
  <c r="E191" i="16"/>
  <c r="E435" i="16"/>
  <c r="E339" i="16"/>
  <c r="E307" i="16"/>
  <c r="E151" i="16"/>
  <c r="E145" i="16"/>
  <c r="E340" i="16"/>
  <c r="E136" i="16"/>
  <c r="E120" i="16"/>
  <c r="E20" i="16"/>
  <c r="E134" i="16"/>
  <c r="E162" i="16"/>
  <c r="E142" i="16"/>
  <c r="E194" i="16"/>
  <c r="E206" i="16"/>
  <c r="E186" i="16"/>
  <c r="E314" i="16"/>
  <c r="E65" i="16"/>
  <c r="E252" i="16"/>
  <c r="E506" i="16"/>
  <c r="E53" i="16"/>
  <c r="E33" i="16"/>
  <c r="E374" i="16"/>
  <c r="E570" i="16"/>
  <c r="E538" i="16"/>
  <c r="E219" i="16"/>
  <c r="E478" i="16"/>
  <c r="E462" i="16"/>
  <c r="E450" i="16"/>
  <c r="E502" i="16"/>
  <c r="E566" i="16"/>
  <c r="E495" i="16"/>
  <c r="E479" i="16"/>
  <c r="E431" i="16"/>
  <c r="E415" i="16"/>
  <c r="E399" i="16"/>
  <c r="E335" i="16"/>
  <c r="E319" i="16"/>
  <c r="E79" i="16"/>
  <c r="E55" i="16"/>
  <c r="E11" i="16"/>
  <c r="E442" i="16"/>
  <c r="E418" i="16"/>
  <c r="E222" i="16"/>
  <c r="E421" i="16"/>
  <c r="E245" i="16"/>
  <c r="E360" i="16"/>
  <c r="E316" i="16"/>
  <c r="E457" i="16"/>
  <c r="E325" i="16"/>
  <c r="E389" i="16"/>
  <c r="E473" i="16"/>
  <c r="E560" i="16"/>
  <c r="E535" i="16"/>
  <c r="E485" i="16"/>
  <c r="E409" i="16"/>
  <c r="E377" i="16"/>
  <c r="E345" i="16"/>
  <c r="E349" i="16"/>
  <c r="E516" i="16"/>
  <c r="E397" i="16"/>
  <c r="E532" i="16"/>
  <c r="E504" i="16"/>
  <c r="E474" i="16"/>
  <c r="E574" i="16"/>
  <c r="E354" i="16"/>
  <c r="E567" i="16"/>
  <c r="E365" i="16"/>
  <c r="E581" i="16"/>
  <c r="E565" i="16"/>
  <c r="E545" i="16"/>
  <c r="E529" i="16"/>
  <c r="E513" i="16"/>
  <c r="E497" i="16"/>
  <c r="E164" i="16"/>
  <c r="E178" i="16"/>
  <c r="E188" i="16"/>
  <c r="E204" i="16"/>
  <c r="E318" i="16"/>
  <c r="E350" i="16"/>
  <c r="E298" i="16"/>
  <c r="E330" i="16"/>
  <c r="E338" i="16"/>
  <c r="E121" i="16"/>
  <c r="E280" i="16"/>
  <c r="E260" i="16"/>
  <c r="E328" i="16"/>
  <c r="E312" i="16"/>
  <c r="E205" i="16"/>
  <c r="E368" i="16"/>
  <c r="E344" i="16"/>
  <c r="E362" i="16"/>
  <c r="E398" i="16"/>
  <c r="E430" i="16"/>
  <c r="E390" i="16"/>
  <c r="E554" i="16"/>
  <c r="E522" i="16"/>
  <c r="E167" i="16"/>
  <c r="E159" i="16"/>
  <c r="E99" i="16"/>
  <c r="E87" i="16"/>
  <c r="E187" i="16"/>
  <c r="E534" i="16"/>
  <c r="E487" i="16"/>
  <c r="E455" i="16"/>
  <c r="E439" i="16"/>
  <c r="E423" i="16"/>
  <c r="E407" i="16"/>
  <c r="E391" i="16"/>
  <c r="E375" i="16"/>
  <c r="E359" i="16"/>
  <c r="E343" i="16"/>
  <c r="E327" i="16"/>
  <c r="E311" i="16"/>
  <c r="E295" i="16"/>
  <c r="E279" i="16"/>
  <c r="E155" i="16"/>
  <c r="E119" i="16"/>
  <c r="E67" i="16"/>
  <c r="E43" i="16"/>
  <c r="E19" i="16"/>
  <c r="E470" i="16"/>
  <c r="E262" i="16"/>
  <c r="E230" i="16"/>
  <c r="E61" i="16"/>
  <c r="E29" i="16"/>
  <c r="E292" i="16"/>
  <c r="E256" i="16"/>
  <c r="E122" i="16"/>
  <c r="E98" i="16"/>
  <c r="E82" i="16"/>
  <c r="E26" i="16"/>
  <c r="E224" i="16"/>
  <c r="E449" i="16"/>
  <c r="E293" i="16"/>
  <c r="E357" i="16"/>
  <c r="E425" i="16"/>
  <c r="E528" i="16"/>
  <c r="E511" i="16"/>
  <c r="E527" i="16"/>
  <c r="E543" i="16"/>
  <c r="E469" i="16"/>
  <c r="E189" i="16"/>
  <c r="E393" i="16"/>
  <c r="E361" i="16"/>
  <c r="E329" i="16"/>
  <c r="E297" i="16"/>
  <c r="E413" i="16"/>
  <c r="E548" i="16"/>
  <c r="E63" i="16"/>
  <c r="E552" i="16"/>
  <c r="E520" i="16"/>
  <c r="E575" i="16"/>
  <c r="E559" i="16"/>
  <c r="E569" i="16"/>
  <c r="E553" i="16"/>
  <c r="E537" i="16"/>
  <c r="E521" i="16"/>
  <c r="E505" i="16"/>
  <c r="E68" i="16"/>
  <c r="E14" i="16"/>
  <c r="E116" i="16"/>
  <c r="E64" i="16"/>
  <c r="E70" i="16"/>
  <c r="E166" i="16"/>
  <c r="E150" i="16"/>
  <c r="E276" i="16"/>
  <c r="E133" i="16"/>
  <c r="E117" i="16"/>
  <c r="E97" i="16"/>
  <c r="E139" i="16"/>
  <c r="E123" i="16"/>
  <c r="E59" i="16"/>
  <c r="E27" i="16"/>
  <c r="E299" i="16"/>
  <c r="E267" i="16"/>
  <c r="E247" i="16"/>
  <c r="E231" i="16"/>
  <c r="E135" i="16"/>
  <c r="E107" i="16"/>
  <c r="E47" i="16"/>
  <c r="E31" i="16"/>
  <c r="E266" i="16"/>
  <c r="E234" i="16"/>
  <c r="E218" i="16"/>
  <c r="E257" i="16"/>
  <c r="E241" i="16"/>
  <c r="E225" i="16"/>
  <c r="E177" i="16"/>
  <c r="E153" i="16"/>
  <c r="E129" i="16"/>
  <c r="E93" i="16"/>
  <c r="E69" i="16"/>
  <c r="E45" i="16"/>
  <c r="E17" i="16"/>
  <c r="E264" i="16"/>
  <c r="E130" i="16"/>
  <c r="E58" i="16"/>
  <c r="E232" i="16"/>
  <c r="E168" i="16"/>
  <c r="E40" i="16"/>
  <c r="E277" i="16"/>
  <c r="E165" i="16"/>
  <c r="E305" i="16"/>
  <c r="E273" i="16"/>
  <c r="E127" i="16"/>
  <c r="E102" i="16"/>
  <c r="E211" i="16"/>
  <c r="E301" i="16"/>
  <c r="E22" i="16"/>
  <c r="E183" i="16"/>
  <c r="E148" i="16"/>
  <c r="E73" i="16"/>
  <c r="E243" i="16"/>
  <c r="E215" i="16"/>
  <c r="E95" i="16"/>
  <c r="E214" i="16"/>
  <c r="E253" i="16"/>
  <c r="E237" i="16"/>
  <c r="E221" i="16"/>
  <c r="E197" i="16"/>
  <c r="E149" i="16"/>
  <c r="E89" i="16"/>
  <c r="E308" i="16"/>
  <c r="E46" i="16"/>
  <c r="E192" i="16"/>
  <c r="E160" i="16"/>
  <c r="E32" i="16"/>
  <c r="E265" i="16"/>
  <c r="E285" i="16"/>
  <c r="E269" i="16"/>
  <c r="E39" i="16"/>
  <c r="E104" i="16"/>
  <c r="E227" i="16"/>
  <c r="E195" i="16"/>
  <c r="E284" i="16"/>
  <c r="E185" i="16"/>
  <c r="E37" i="16"/>
  <c r="E51" i="16"/>
  <c r="E255" i="16"/>
  <c r="E239" i="16"/>
  <c r="E199" i="16"/>
  <c r="E15" i="16"/>
  <c r="E274" i="16"/>
  <c r="E249" i="16"/>
  <c r="E217" i="16"/>
  <c r="E193" i="16"/>
  <c r="E161" i="16"/>
  <c r="E81" i="16"/>
  <c r="E25" i="16"/>
  <c r="E248" i="16"/>
  <c r="E144" i="16"/>
  <c r="E56" i="16"/>
  <c r="E179" i="16"/>
  <c r="E173" i="16"/>
  <c r="E289" i="16"/>
  <c r="E91" i="16"/>
  <c r="E105" i="16"/>
  <c r="E106" i="16"/>
  <c r="E207" i="16"/>
  <c r="E156" i="16"/>
  <c r="E220" i="16"/>
  <c r="E296" i="16"/>
  <c r="E244" i="16"/>
  <c r="E171" i="16"/>
  <c r="E131" i="16"/>
  <c r="E71" i="16"/>
  <c r="E223" i="16"/>
  <c r="E303" i="16"/>
  <c r="E287" i="16"/>
  <c r="E271" i="16"/>
  <c r="E251" i="16"/>
  <c r="E235" i="16"/>
  <c r="E175" i="16"/>
  <c r="E147" i="16"/>
  <c r="E111" i="16"/>
  <c r="E270" i="16"/>
  <c r="E254" i="16"/>
  <c r="E229" i="16"/>
  <c r="E209" i="16"/>
  <c r="E181" i="16"/>
  <c r="E157" i="16"/>
  <c r="E109" i="16"/>
  <c r="E77" i="16"/>
  <c r="E49" i="16"/>
  <c r="E21" i="16"/>
  <c r="E300" i="16"/>
  <c r="E272" i="16"/>
  <c r="E240" i="16"/>
  <c r="E114" i="16"/>
  <c r="E90" i="16"/>
  <c r="E38" i="16"/>
  <c r="E18" i="16"/>
  <c r="E208" i="16"/>
  <c r="E176" i="16"/>
  <c r="E48" i="16"/>
  <c r="E261" i="16"/>
  <c r="E281" i="16"/>
  <c r="E169" i="16"/>
  <c r="E60" i="16"/>
  <c r="E196" i="16"/>
  <c r="E103" i="16"/>
  <c r="E203" i="16"/>
  <c r="U145" i="1"/>
  <c r="U94" i="1"/>
  <c r="U63" i="1"/>
  <c r="U139" i="1"/>
  <c r="U116" i="1"/>
  <c r="U136" i="1"/>
  <c r="U99" i="1"/>
  <c r="U88" i="1"/>
  <c r="U86" i="1"/>
  <c r="U130" i="1"/>
  <c r="U4" i="1"/>
  <c r="U53" i="1"/>
  <c r="U27" i="1"/>
  <c r="U118" i="1"/>
  <c r="U122" i="1"/>
  <c r="U141" i="1"/>
  <c r="U125" i="1"/>
  <c r="U89" i="1"/>
  <c r="U92" i="1"/>
  <c r="U100" i="1"/>
  <c r="U101" i="1"/>
  <c r="U135" i="1"/>
  <c r="U26" i="1"/>
  <c r="U127" i="1"/>
  <c r="U30" i="1"/>
  <c r="U83" i="1"/>
  <c r="U124" i="1"/>
  <c r="U119" i="1"/>
  <c r="U144" i="1"/>
  <c r="U137" i="1"/>
  <c r="U45" i="1"/>
  <c r="U117" i="1"/>
  <c r="U138" i="1"/>
  <c r="U42" i="1"/>
  <c r="U140" i="1"/>
  <c r="U126" i="1"/>
  <c r="U43" i="1"/>
  <c r="U134" i="1"/>
  <c r="U129" i="1"/>
  <c r="U95" i="1"/>
  <c r="U131" i="1"/>
  <c r="U93" i="1"/>
  <c r="U133" i="1"/>
  <c r="U65" i="1"/>
  <c r="U64" i="1"/>
  <c r="U123" i="1"/>
  <c r="U143" i="1"/>
  <c r="V10" i="3"/>
  <c r="V26" i="3"/>
  <c r="V42" i="3"/>
  <c r="V58" i="3"/>
  <c r="V74" i="3"/>
  <c r="V90" i="3"/>
  <c r="V106" i="3"/>
  <c r="V122" i="3"/>
  <c r="V138" i="3"/>
  <c r="V154" i="3"/>
  <c r="V170" i="3"/>
  <c r="V186" i="3"/>
  <c r="V202" i="3"/>
  <c r="V218" i="3"/>
  <c r="V17" i="3"/>
  <c r="V33" i="3"/>
  <c r="V49" i="3"/>
  <c r="V65" i="3"/>
  <c r="V81" i="3"/>
  <c r="V97" i="3"/>
  <c r="V113" i="3"/>
  <c r="V129" i="3"/>
  <c r="V145" i="3"/>
  <c r="V161" i="3"/>
  <c r="V177" i="3"/>
  <c r="V193" i="3"/>
  <c r="V209" i="3"/>
  <c r="V225" i="3"/>
  <c r="V241" i="3"/>
  <c r="V257" i="3"/>
  <c r="V273" i="3"/>
  <c r="V289" i="3"/>
  <c r="V305" i="3"/>
  <c r="V321" i="3"/>
  <c r="V337" i="3"/>
  <c r="V11" i="3"/>
  <c r="V43" i="3"/>
  <c r="V75" i="3"/>
  <c r="V107" i="3"/>
  <c r="V139" i="3"/>
  <c r="V171" i="3"/>
  <c r="V203" i="3"/>
  <c r="V232" i="3"/>
  <c r="V254" i="3"/>
  <c r="V275" i="3"/>
  <c r="V296" i="3"/>
  <c r="V318" i="3"/>
  <c r="V339" i="3"/>
  <c r="V358" i="3"/>
  <c r="V374" i="3"/>
  <c r="V390" i="3"/>
  <c r="V406" i="3"/>
  <c r="V422" i="3"/>
  <c r="V438" i="3"/>
  <c r="V454" i="3"/>
  <c r="V470" i="3"/>
  <c r="V486" i="3"/>
  <c r="V40" i="3"/>
  <c r="V72" i="3"/>
  <c r="V104" i="3"/>
  <c r="V136" i="3"/>
  <c r="V168" i="3"/>
  <c r="V200" i="3"/>
  <c r="V231" i="3"/>
  <c r="V252" i="3"/>
  <c r="V274" i="3"/>
  <c r="V295" i="3"/>
  <c r="V316" i="3"/>
  <c r="V338" i="3"/>
  <c r="V357" i="3"/>
  <c r="V373" i="3"/>
  <c r="V389" i="3"/>
  <c r="V405" i="3"/>
  <c r="V421" i="3"/>
  <c r="V437" i="3"/>
  <c r="V453" i="3"/>
  <c r="V469" i="3"/>
  <c r="V485" i="3"/>
  <c r="V12" i="3"/>
  <c r="V76" i="3"/>
  <c r="V140" i="3"/>
  <c r="V204" i="3"/>
  <c r="V255" i="3"/>
  <c r="V298" i="3"/>
  <c r="V340" i="3"/>
  <c r="V375" i="3"/>
  <c r="V407" i="3"/>
  <c r="V439" i="3"/>
  <c r="V471" i="3"/>
  <c r="V498" i="3"/>
  <c r="V228" i="3"/>
  <c r="V371" i="3"/>
  <c r="V483" i="3"/>
  <c r="V63" i="3"/>
  <c r="V127" i="3"/>
  <c r="V191" i="3"/>
  <c r="V246" i="3"/>
  <c r="V288" i="3"/>
  <c r="V331" i="3"/>
  <c r="V368" i="3"/>
  <c r="V400" i="3"/>
  <c r="V432" i="3"/>
  <c r="V464" i="3"/>
  <c r="V494" i="3"/>
  <c r="V148" i="3"/>
  <c r="V324" i="3"/>
  <c r="V451" i="3"/>
  <c r="V39" i="3"/>
  <c r="V103" i="3"/>
  <c r="V167" i="3"/>
  <c r="V230" i="3"/>
  <c r="V272" i="3"/>
  <c r="V315" i="3"/>
  <c r="V356" i="3"/>
  <c r="V388" i="3"/>
  <c r="V420" i="3"/>
  <c r="V452" i="3"/>
  <c r="V484" i="3"/>
  <c r="V68" i="3"/>
  <c r="V196" i="3"/>
  <c r="V314" i="3"/>
  <c r="V403" i="3"/>
  <c r="V467" i="3"/>
  <c r="V9" i="3"/>
  <c r="V4" i="3"/>
  <c r="V14" i="3"/>
  <c r="V30" i="3"/>
  <c r="V46" i="3"/>
  <c r="V62" i="3"/>
  <c r="V78" i="3"/>
  <c r="V94" i="3"/>
  <c r="V110" i="3"/>
  <c r="V126" i="3"/>
  <c r="V142" i="3"/>
  <c r="V158" i="3"/>
  <c r="V174" i="3"/>
  <c r="V190" i="3"/>
  <c r="V206" i="3"/>
  <c r="V222" i="3"/>
  <c r="V21" i="3"/>
  <c r="V37" i="3"/>
  <c r="V53" i="3"/>
  <c r="V69" i="3"/>
  <c r="V85" i="3"/>
  <c r="V101" i="3"/>
  <c r="V117" i="3"/>
  <c r="V133" i="3"/>
  <c r="V149" i="3"/>
  <c r="V165" i="3"/>
  <c r="V181" i="3"/>
  <c r="V197" i="3"/>
  <c r="V213" i="3"/>
  <c r="V229" i="3"/>
  <c r="V245" i="3"/>
  <c r="V261" i="3"/>
  <c r="V277" i="3"/>
  <c r="V293" i="3"/>
  <c r="V309" i="3"/>
  <c r="V325" i="3"/>
  <c r="V341" i="3"/>
  <c r="V19" i="3"/>
  <c r="V51" i="3"/>
  <c r="V83" i="3"/>
  <c r="V115" i="3"/>
  <c r="V147" i="3"/>
  <c r="V179" i="3"/>
  <c r="V211" i="3"/>
  <c r="V238" i="3"/>
  <c r="V259" i="3"/>
  <c r="V280" i="3"/>
  <c r="V302" i="3"/>
  <c r="V323" i="3"/>
  <c r="V344" i="3"/>
  <c r="V362" i="3"/>
  <c r="V378" i="3"/>
  <c r="V394" i="3"/>
  <c r="V410" i="3"/>
  <c r="V426" i="3"/>
  <c r="V442" i="3"/>
  <c r="V458" i="3"/>
  <c r="V474" i="3"/>
  <c r="V16" i="3"/>
  <c r="V48" i="3"/>
  <c r="V80" i="3"/>
  <c r="V112" i="3"/>
  <c r="V144" i="3"/>
  <c r="V176" i="3"/>
  <c r="V208" i="3"/>
  <c r="V236" i="3"/>
  <c r="V258" i="3"/>
  <c r="V279" i="3"/>
  <c r="V300" i="3"/>
  <c r="V322" i="3"/>
  <c r="V343" i="3"/>
  <c r="V361" i="3"/>
  <c r="V377" i="3"/>
  <c r="V393" i="3"/>
  <c r="V409" i="3"/>
  <c r="V425" i="3"/>
  <c r="V441" i="3"/>
  <c r="V457" i="3"/>
  <c r="V473" i="3"/>
  <c r="V489" i="3"/>
  <c r="V28" i="3"/>
  <c r="V92" i="3"/>
  <c r="V156" i="3"/>
  <c r="V220" i="3"/>
  <c r="V266" i="3"/>
  <c r="V308" i="3"/>
  <c r="V351" i="3"/>
  <c r="V383" i="3"/>
  <c r="V415" i="3"/>
  <c r="V447" i="3"/>
  <c r="V479" i="3"/>
  <c r="V52" i="3"/>
  <c r="V260" i="3"/>
  <c r="V395" i="3"/>
  <c r="V15" i="3"/>
  <c r="V79" i="3"/>
  <c r="V143" i="3"/>
  <c r="V207" i="3"/>
  <c r="V256" i="3"/>
  <c r="V299" i="3"/>
  <c r="V342" i="3"/>
  <c r="V376" i="3"/>
  <c r="V408" i="3"/>
  <c r="V440" i="3"/>
  <c r="V472" i="3"/>
  <c r="V499" i="3"/>
  <c r="V212" i="3"/>
  <c r="V363" i="3"/>
  <c r="V475" i="3"/>
  <c r="V55" i="3"/>
  <c r="V119" i="3"/>
  <c r="V183" i="3"/>
  <c r="V240" i="3"/>
  <c r="V283" i="3"/>
  <c r="V326" i="3"/>
  <c r="V364" i="3"/>
  <c r="V396" i="3"/>
  <c r="V428" i="3"/>
  <c r="V460" i="3"/>
  <c r="V491" i="3"/>
  <c r="V84" i="3"/>
  <c r="V239" i="3"/>
  <c r="V346" i="3"/>
  <c r="V411" i="3"/>
  <c r="V490" i="3"/>
  <c r="V5" i="3"/>
  <c r="V7" i="3"/>
  <c r="V18" i="3"/>
  <c r="V34" i="3"/>
  <c r="V50" i="3"/>
  <c r="V66" i="3"/>
  <c r="V82" i="3"/>
  <c r="V98" i="3"/>
  <c r="V114" i="3"/>
  <c r="V130" i="3"/>
  <c r="V146" i="3"/>
  <c r="V162" i="3"/>
  <c r="V178" i="3"/>
  <c r="V194" i="3"/>
  <c r="V210" i="3"/>
  <c r="V226" i="3"/>
  <c r="V25" i="3"/>
  <c r="V41" i="3"/>
  <c r="V57" i="3"/>
  <c r="V73" i="3"/>
  <c r="V89" i="3"/>
  <c r="V105" i="3"/>
  <c r="V121" i="3"/>
  <c r="V137" i="3"/>
  <c r="V153" i="3"/>
  <c r="V169" i="3"/>
  <c r="V185" i="3"/>
  <c r="V201" i="3"/>
  <c r="V217" i="3"/>
  <c r="V233" i="3"/>
  <c r="V249" i="3"/>
  <c r="V265" i="3"/>
  <c r="V281" i="3"/>
  <c r="V297" i="3"/>
  <c r="V313" i="3"/>
  <c r="V329" i="3"/>
  <c r="V345" i="3"/>
  <c r="V27" i="3"/>
  <c r="V59" i="3"/>
  <c r="V91" i="3"/>
  <c r="V123" i="3"/>
  <c r="V155" i="3"/>
  <c r="V187" i="3"/>
  <c r="V219" i="3"/>
  <c r="V243" i="3"/>
  <c r="V264" i="3"/>
  <c r="V286" i="3"/>
  <c r="V307" i="3"/>
  <c r="V328" i="3"/>
  <c r="V350" i="3"/>
  <c r="V366" i="3"/>
  <c r="V382" i="3"/>
  <c r="V398" i="3"/>
  <c r="V414" i="3"/>
  <c r="V430" i="3"/>
  <c r="V446" i="3"/>
  <c r="V462" i="3"/>
  <c r="V478" i="3"/>
  <c r="V24" i="3"/>
  <c r="V56" i="3"/>
  <c r="V88" i="3"/>
  <c r="V120" i="3"/>
  <c r="V152" i="3"/>
  <c r="V184" i="3"/>
  <c r="V216" i="3"/>
  <c r="V242" i="3"/>
  <c r="V263" i="3"/>
  <c r="V284" i="3"/>
  <c r="V306" i="3"/>
  <c r="V327" i="3"/>
  <c r="V348" i="3"/>
  <c r="V365" i="3"/>
  <c r="V381" i="3"/>
  <c r="V397" i="3"/>
  <c r="V413" i="3"/>
  <c r="V429" i="3"/>
  <c r="V445" i="3"/>
  <c r="V461" i="3"/>
  <c r="V477" i="3"/>
  <c r="V493" i="3"/>
  <c r="V44" i="3"/>
  <c r="V108" i="3"/>
  <c r="V172" i="3"/>
  <c r="V234" i="3"/>
  <c r="V276" i="3"/>
  <c r="V319" i="3"/>
  <c r="V359" i="3"/>
  <c r="V391" i="3"/>
  <c r="V423" i="3"/>
  <c r="V455" i="3"/>
  <c r="V487" i="3"/>
  <c r="V116" i="3"/>
  <c r="V303" i="3"/>
  <c r="V427" i="3"/>
  <c r="V31" i="3"/>
  <c r="V95" i="3"/>
  <c r="V159" i="3"/>
  <c r="V223" i="3"/>
  <c r="V267" i="3"/>
  <c r="V310" i="3"/>
  <c r="V352" i="3"/>
  <c r="V384" i="3"/>
  <c r="V416" i="3"/>
  <c r="V448" i="3"/>
  <c r="V480" i="3"/>
  <c r="V36" i="3"/>
  <c r="V250" i="3"/>
  <c r="V387" i="3"/>
  <c r="V500" i="3"/>
  <c r="V71" i="3"/>
  <c r="V135" i="3"/>
  <c r="V199" i="3"/>
  <c r="V251" i="3"/>
  <c r="V294" i="3"/>
  <c r="V336" i="3"/>
  <c r="V372" i="3"/>
  <c r="V404" i="3"/>
  <c r="V436" i="3"/>
  <c r="V468" i="3"/>
  <c r="V496" i="3"/>
  <c r="V132" i="3"/>
  <c r="V271" i="3"/>
  <c r="V355" i="3"/>
  <c r="V435" i="3"/>
  <c r="V495" i="3"/>
  <c r="V3" i="3"/>
  <c r="V6" i="3"/>
  <c r="V22" i="3"/>
  <c r="V38" i="3"/>
  <c r="V54" i="3"/>
  <c r="V70" i="3"/>
  <c r="V86" i="3"/>
  <c r="V102" i="3"/>
  <c r="V118" i="3"/>
  <c r="V134" i="3"/>
  <c r="V150" i="3"/>
  <c r="V166" i="3"/>
  <c r="V182" i="3"/>
  <c r="V198" i="3"/>
  <c r="V214" i="3"/>
  <c r="V13" i="3"/>
  <c r="V29" i="3"/>
  <c r="V45" i="3"/>
  <c r="V61" i="3"/>
  <c r="V77" i="3"/>
  <c r="V93" i="3"/>
  <c r="V109" i="3"/>
  <c r="V125" i="3"/>
  <c r="V141" i="3"/>
  <c r="V157" i="3"/>
  <c r="V173" i="3"/>
  <c r="V189" i="3"/>
  <c r="V205" i="3"/>
  <c r="V221" i="3"/>
  <c r="V237" i="3"/>
  <c r="V253" i="3"/>
  <c r="V269" i="3"/>
  <c r="V285" i="3"/>
  <c r="V301" i="3"/>
  <c r="V317" i="3"/>
  <c r="V333" i="3"/>
  <c r="V349" i="3"/>
  <c r="V35" i="3"/>
  <c r="V67" i="3"/>
  <c r="V99" i="3"/>
  <c r="V131" i="3"/>
  <c r="V163" i="3"/>
  <c r="V195" i="3"/>
  <c r="V227" i="3"/>
  <c r="V248" i="3"/>
  <c r="V270" i="3"/>
  <c r="V291" i="3"/>
  <c r="V312" i="3"/>
  <c r="V334" i="3"/>
  <c r="V354" i="3"/>
  <c r="V370" i="3"/>
  <c r="V386" i="3"/>
  <c r="V402" i="3"/>
  <c r="V418" i="3"/>
  <c r="V434" i="3"/>
  <c r="V450" i="3"/>
  <c r="V466" i="3"/>
  <c r="V482" i="3"/>
  <c r="V32" i="3"/>
  <c r="V64" i="3"/>
  <c r="V96" i="3"/>
  <c r="V128" i="3"/>
  <c r="V160" i="3"/>
  <c r="V192" i="3"/>
  <c r="V224" i="3"/>
  <c r="V247" i="3"/>
  <c r="V268" i="3"/>
  <c r="V290" i="3"/>
  <c r="V311" i="3"/>
  <c r="V332" i="3"/>
  <c r="V353" i="3"/>
  <c r="V369" i="3"/>
  <c r="V385" i="3"/>
  <c r="V401" i="3"/>
  <c r="V417" i="3"/>
  <c r="V433" i="3"/>
  <c r="V449" i="3"/>
  <c r="V465" i="3"/>
  <c r="V481" i="3"/>
  <c r="V497" i="3"/>
  <c r="V60" i="3"/>
  <c r="V124" i="3"/>
  <c r="V188" i="3"/>
  <c r="V244" i="3"/>
  <c r="V287" i="3"/>
  <c r="V330" i="3"/>
  <c r="V367" i="3"/>
  <c r="V399" i="3"/>
  <c r="V431" i="3"/>
  <c r="V463" i="3"/>
  <c r="V492" i="3"/>
  <c r="V164" i="3"/>
  <c r="V335" i="3"/>
  <c r="V459" i="3"/>
  <c r="V47" i="3"/>
  <c r="V111" i="3"/>
  <c r="V175" i="3"/>
  <c r="V235" i="3"/>
  <c r="V278" i="3"/>
  <c r="V320" i="3"/>
  <c r="V360" i="3"/>
  <c r="V392" i="3"/>
  <c r="V424" i="3"/>
  <c r="V456" i="3"/>
  <c r="V488" i="3"/>
  <c r="V100" i="3"/>
  <c r="V292" i="3"/>
  <c r="V419" i="3"/>
  <c r="V23" i="3"/>
  <c r="V87" i="3"/>
  <c r="V151" i="3"/>
  <c r="V215" i="3"/>
  <c r="V262" i="3"/>
  <c r="V304" i="3"/>
  <c r="V347" i="3"/>
  <c r="V380" i="3"/>
  <c r="V412" i="3"/>
  <c r="V444" i="3"/>
  <c r="V476" i="3"/>
  <c r="V20" i="3"/>
  <c r="V180" i="3"/>
  <c r="V282" i="3"/>
  <c r="V379" i="3"/>
  <c r="V443" i="3"/>
  <c r="V2" i="3"/>
  <c r="V8" i="3"/>
  <c r="U105" i="1"/>
  <c r="U103" i="1"/>
  <c r="U104" i="1"/>
  <c r="U49" i="1"/>
  <c r="U46" i="1"/>
  <c r="U29" i="1"/>
  <c r="U39" i="1"/>
  <c r="U17" i="1"/>
  <c r="U13" i="1"/>
  <c r="U9" i="1"/>
  <c r="U5" i="1"/>
  <c r="U15" i="1"/>
  <c r="U11" i="1"/>
  <c r="U7" i="1"/>
  <c r="U12" i="1"/>
  <c r="U14" i="1"/>
  <c r="U6" i="1"/>
  <c r="U10" i="1"/>
  <c r="U8" i="1"/>
  <c r="U18" i="1"/>
  <c r="U16" i="1"/>
  <c r="U87" i="1"/>
  <c r="U71" i="1"/>
  <c r="U67" i="1"/>
  <c r="U68" i="1"/>
  <c r="U74" i="1"/>
  <c r="U66" i="1"/>
  <c r="U97" i="1"/>
  <c r="U47" i="1"/>
  <c r="U98" i="1"/>
  <c r="U51" i="1"/>
  <c r="U52" i="1"/>
  <c r="U999" i="1"/>
  <c r="U995" i="1"/>
  <c r="U991" i="1"/>
  <c r="U987" i="1"/>
  <c r="U983" i="1"/>
  <c r="U979" i="1"/>
  <c r="U975" i="1"/>
  <c r="U971" i="1"/>
  <c r="U967" i="1"/>
  <c r="U963" i="1"/>
  <c r="U959" i="1"/>
  <c r="U955" i="1"/>
  <c r="U951" i="1"/>
  <c r="U947" i="1"/>
  <c r="U943" i="1"/>
  <c r="U939" i="1"/>
  <c r="U935" i="1"/>
  <c r="U931" i="1"/>
  <c r="U927" i="1"/>
  <c r="U923" i="1"/>
  <c r="U919" i="1"/>
  <c r="U915" i="1"/>
  <c r="U911" i="1"/>
  <c r="U907" i="1"/>
  <c r="U903" i="1"/>
  <c r="U899" i="1"/>
  <c r="U895" i="1"/>
  <c r="U891" i="1"/>
  <c r="U887" i="1"/>
  <c r="U883" i="1"/>
  <c r="U879" i="1"/>
  <c r="U875" i="1"/>
  <c r="U871" i="1"/>
  <c r="U867" i="1"/>
  <c r="U863" i="1"/>
  <c r="U859" i="1"/>
  <c r="U855" i="1"/>
  <c r="U851" i="1"/>
  <c r="U847" i="1"/>
  <c r="U843" i="1"/>
  <c r="U839" i="1"/>
  <c r="U835" i="1"/>
  <c r="U831" i="1"/>
  <c r="U827" i="1"/>
  <c r="U823" i="1"/>
  <c r="U819" i="1"/>
  <c r="U815" i="1"/>
  <c r="U811" i="1"/>
  <c r="U807" i="1"/>
  <c r="U803" i="1"/>
  <c r="U799" i="1"/>
  <c r="U795" i="1"/>
  <c r="U791" i="1"/>
  <c r="U787" i="1"/>
  <c r="U783" i="1"/>
  <c r="U779" i="1"/>
  <c r="U775" i="1"/>
  <c r="U771" i="1"/>
  <c r="U767" i="1"/>
  <c r="U763" i="1"/>
  <c r="U759" i="1"/>
  <c r="U755" i="1"/>
  <c r="U751" i="1"/>
  <c r="U747" i="1"/>
  <c r="U743" i="1"/>
  <c r="U739" i="1"/>
  <c r="U735" i="1"/>
  <c r="U731" i="1"/>
  <c r="U727" i="1"/>
  <c r="U723" i="1"/>
  <c r="U719" i="1"/>
  <c r="U715" i="1"/>
  <c r="U711" i="1"/>
  <c r="U707" i="1"/>
  <c r="U703" i="1"/>
  <c r="U699" i="1"/>
  <c r="U695" i="1"/>
  <c r="U691" i="1"/>
  <c r="U687" i="1"/>
  <c r="U683" i="1"/>
  <c r="U679" i="1"/>
  <c r="U675" i="1"/>
  <c r="U671" i="1"/>
  <c r="U667" i="1"/>
  <c r="U663" i="1"/>
  <c r="U997" i="1"/>
  <c r="U993" i="1"/>
  <c r="U989" i="1"/>
  <c r="U985" i="1"/>
  <c r="U981" i="1"/>
  <c r="U977" i="1"/>
  <c r="U973" i="1"/>
  <c r="U969" i="1"/>
  <c r="U965" i="1"/>
  <c r="U961" i="1"/>
  <c r="U957" i="1"/>
  <c r="U953" i="1"/>
  <c r="U949" i="1"/>
  <c r="U945" i="1"/>
  <c r="U941" i="1"/>
  <c r="U937" i="1"/>
  <c r="U933" i="1"/>
  <c r="U929" i="1"/>
  <c r="U925" i="1"/>
  <c r="U921" i="1"/>
  <c r="U917" i="1"/>
  <c r="U913" i="1"/>
  <c r="U909" i="1"/>
  <c r="U905" i="1"/>
  <c r="U901" i="1"/>
  <c r="U897" i="1"/>
  <c r="U893" i="1"/>
  <c r="U889" i="1"/>
  <c r="U885" i="1"/>
  <c r="U881" i="1"/>
  <c r="U877" i="1"/>
  <c r="U873" i="1"/>
  <c r="U869" i="1"/>
  <c r="U865" i="1"/>
  <c r="U861" i="1"/>
  <c r="U857" i="1"/>
  <c r="U853" i="1"/>
  <c r="U849" i="1"/>
  <c r="U845" i="1"/>
  <c r="U841" i="1"/>
  <c r="U837" i="1"/>
  <c r="U833" i="1"/>
  <c r="U829" i="1"/>
  <c r="U825" i="1"/>
  <c r="U821" i="1"/>
  <c r="U817" i="1"/>
  <c r="U813" i="1"/>
  <c r="U809" i="1"/>
  <c r="U805" i="1"/>
  <c r="U801" i="1"/>
  <c r="U797" i="1"/>
  <c r="U793" i="1"/>
  <c r="U789" i="1"/>
  <c r="U785" i="1"/>
  <c r="U781" i="1"/>
  <c r="U777" i="1"/>
  <c r="U773" i="1"/>
  <c r="U769" i="1"/>
  <c r="U765" i="1"/>
  <c r="U761" i="1"/>
  <c r="U757" i="1"/>
  <c r="U753" i="1"/>
  <c r="U749" i="1"/>
  <c r="U745" i="1"/>
  <c r="U741" i="1"/>
  <c r="U737" i="1"/>
  <c r="U733" i="1"/>
  <c r="U729" i="1"/>
  <c r="U725" i="1"/>
  <c r="U721" i="1"/>
  <c r="U717" i="1"/>
  <c r="U713" i="1"/>
  <c r="U709" i="1"/>
  <c r="U705" i="1"/>
  <c r="U701" i="1"/>
  <c r="U697" i="1"/>
  <c r="U693" i="1"/>
  <c r="U689" i="1"/>
  <c r="U685" i="1"/>
  <c r="U681" i="1"/>
  <c r="U677" i="1"/>
  <c r="U673" i="1"/>
  <c r="U669" i="1"/>
  <c r="U665" i="1"/>
  <c r="U661" i="1"/>
  <c r="U998" i="1"/>
  <c r="U990" i="1"/>
  <c r="U982" i="1"/>
  <c r="U974" i="1"/>
  <c r="U966" i="1"/>
  <c r="U958" i="1"/>
  <c r="U950" i="1"/>
  <c r="U942" i="1"/>
  <c r="U934" i="1"/>
  <c r="U926" i="1"/>
  <c r="U918" i="1"/>
  <c r="U910" i="1"/>
  <c r="U902" i="1"/>
  <c r="U894" i="1"/>
  <c r="U886" i="1"/>
  <c r="U878" i="1"/>
  <c r="U870" i="1"/>
  <c r="U862" i="1"/>
  <c r="U854" i="1"/>
  <c r="U846" i="1"/>
  <c r="U838" i="1"/>
  <c r="U830" i="1"/>
  <c r="U822" i="1"/>
  <c r="U814" i="1"/>
  <c r="U806" i="1"/>
  <c r="U798" i="1"/>
  <c r="U790" i="1"/>
  <c r="U782" i="1"/>
  <c r="U774" i="1"/>
  <c r="U766" i="1"/>
  <c r="U758" i="1"/>
  <c r="U750" i="1"/>
  <c r="U742" i="1"/>
  <c r="U734" i="1"/>
  <c r="U726" i="1"/>
  <c r="U718" i="1"/>
  <c r="U710" i="1"/>
  <c r="U702" i="1"/>
  <c r="U694" i="1"/>
  <c r="U686" i="1"/>
  <c r="U678" i="1"/>
  <c r="U670" i="1"/>
  <c r="U662" i="1"/>
  <c r="U657" i="1"/>
  <c r="U653" i="1"/>
  <c r="U649" i="1"/>
  <c r="U645" i="1"/>
  <c r="U641" i="1"/>
  <c r="U637" i="1"/>
  <c r="U633" i="1"/>
  <c r="U629" i="1"/>
  <c r="U625" i="1"/>
  <c r="U621" i="1"/>
  <c r="U617" i="1"/>
  <c r="U613" i="1"/>
  <c r="U609" i="1"/>
  <c r="U605" i="1"/>
  <c r="U601" i="1"/>
  <c r="U597" i="1"/>
  <c r="U593" i="1"/>
  <c r="U589" i="1"/>
  <c r="U585" i="1"/>
  <c r="U581" i="1"/>
  <c r="U577" i="1"/>
  <c r="U573" i="1"/>
  <c r="U569" i="1"/>
  <c r="U565" i="1"/>
  <c r="U561" i="1"/>
  <c r="U557" i="1"/>
  <c r="U553" i="1"/>
  <c r="U549" i="1"/>
  <c r="U545" i="1"/>
  <c r="U541" i="1"/>
  <c r="U537" i="1"/>
  <c r="U533" i="1"/>
  <c r="U529" i="1"/>
  <c r="U525" i="1"/>
  <c r="U521" i="1"/>
  <c r="U517" i="1"/>
  <c r="U513" i="1"/>
  <c r="U509" i="1"/>
  <c r="U505" i="1"/>
  <c r="U501" i="1"/>
  <c r="U497" i="1"/>
  <c r="U493" i="1"/>
  <c r="U489" i="1"/>
  <c r="U485" i="1"/>
  <c r="U994" i="1"/>
  <c r="U986" i="1"/>
  <c r="U978" i="1"/>
  <c r="U970" i="1"/>
  <c r="U962" i="1"/>
  <c r="U954" i="1"/>
  <c r="U946" i="1"/>
  <c r="U938" i="1"/>
  <c r="U930" i="1"/>
  <c r="U922" i="1"/>
  <c r="U914" i="1"/>
  <c r="U906" i="1"/>
  <c r="U898" i="1"/>
  <c r="U890" i="1"/>
  <c r="U882" i="1"/>
  <c r="U874" i="1"/>
  <c r="U866" i="1"/>
  <c r="U858" i="1"/>
  <c r="U850" i="1"/>
  <c r="U842" i="1"/>
  <c r="U834" i="1"/>
  <c r="U826" i="1"/>
  <c r="U818" i="1"/>
  <c r="U810" i="1"/>
  <c r="U802" i="1"/>
  <c r="U794" i="1"/>
  <c r="U786" i="1"/>
  <c r="U778" i="1"/>
  <c r="U770" i="1"/>
  <c r="U762" i="1"/>
  <c r="U754" i="1"/>
  <c r="U746" i="1"/>
  <c r="U738" i="1"/>
  <c r="U730" i="1"/>
  <c r="U722" i="1"/>
  <c r="U714" i="1"/>
  <c r="U706" i="1"/>
  <c r="U698" i="1"/>
  <c r="U690" i="1"/>
  <c r="U682" i="1"/>
  <c r="U674" i="1"/>
  <c r="U666" i="1"/>
  <c r="U659" i="1"/>
  <c r="U655" i="1"/>
  <c r="U651" i="1"/>
  <c r="U647" i="1"/>
  <c r="U643" i="1"/>
  <c r="U639" i="1"/>
  <c r="U635" i="1"/>
  <c r="U631" i="1"/>
  <c r="U627" i="1"/>
  <c r="U623" i="1"/>
  <c r="U619" i="1"/>
  <c r="U615" i="1"/>
  <c r="U611" i="1"/>
  <c r="U607" i="1"/>
  <c r="U603" i="1"/>
  <c r="U599" i="1"/>
  <c r="U595" i="1"/>
  <c r="U591" i="1"/>
  <c r="U587" i="1"/>
  <c r="U583" i="1"/>
  <c r="U579" i="1"/>
  <c r="U575" i="1"/>
  <c r="U571" i="1"/>
  <c r="U567" i="1"/>
  <c r="U563" i="1"/>
  <c r="U559" i="1"/>
  <c r="U555" i="1"/>
  <c r="U551" i="1"/>
  <c r="U547" i="1"/>
  <c r="U543" i="1"/>
  <c r="U539" i="1"/>
  <c r="U535" i="1"/>
  <c r="U531" i="1"/>
  <c r="U527" i="1"/>
  <c r="U523" i="1"/>
  <c r="U519" i="1"/>
  <c r="U515" i="1"/>
  <c r="U511" i="1"/>
  <c r="U507" i="1"/>
  <c r="U503" i="1"/>
  <c r="U499" i="1"/>
  <c r="U495" i="1"/>
  <c r="U491" i="1"/>
  <c r="U996" i="1"/>
  <c r="U980" i="1"/>
  <c r="U964" i="1"/>
  <c r="U948" i="1"/>
  <c r="U932" i="1"/>
  <c r="U916" i="1"/>
  <c r="U900" i="1"/>
  <c r="U884" i="1"/>
  <c r="U868" i="1"/>
  <c r="U852" i="1"/>
  <c r="U836" i="1"/>
  <c r="U820" i="1"/>
  <c r="U804" i="1"/>
  <c r="U788" i="1"/>
  <c r="U772" i="1"/>
  <c r="U756" i="1"/>
  <c r="U740" i="1"/>
  <c r="U724" i="1"/>
  <c r="U708" i="1"/>
  <c r="U692" i="1"/>
  <c r="U676" i="1"/>
  <c r="U660" i="1"/>
  <c r="U652" i="1"/>
  <c r="U644" i="1"/>
  <c r="U636" i="1"/>
  <c r="U628" i="1"/>
  <c r="U620" i="1"/>
  <c r="U612" i="1"/>
  <c r="U604" i="1"/>
  <c r="U596" i="1"/>
  <c r="U588" i="1"/>
  <c r="U580" i="1"/>
  <c r="U572" i="1"/>
  <c r="U564" i="1"/>
  <c r="U556" i="1"/>
  <c r="U548" i="1"/>
  <c r="U540" i="1"/>
  <c r="U532" i="1"/>
  <c r="U524" i="1"/>
  <c r="U516" i="1"/>
  <c r="U508" i="1"/>
  <c r="U500" i="1"/>
  <c r="U492" i="1"/>
  <c r="U486" i="1"/>
  <c r="U481" i="1"/>
  <c r="U477" i="1"/>
  <c r="U473" i="1"/>
  <c r="U469" i="1"/>
  <c r="U465" i="1"/>
  <c r="U461" i="1"/>
  <c r="U457" i="1"/>
  <c r="U453" i="1"/>
  <c r="U449" i="1"/>
  <c r="U445" i="1"/>
  <c r="U441" i="1"/>
  <c r="U437" i="1"/>
  <c r="U433" i="1"/>
  <c r="U429" i="1"/>
  <c r="U425" i="1"/>
  <c r="U421" i="1"/>
  <c r="U417" i="1"/>
  <c r="U413" i="1"/>
  <c r="U409" i="1"/>
  <c r="U405" i="1"/>
  <c r="U401" i="1"/>
  <c r="U397" i="1"/>
  <c r="U393" i="1"/>
  <c r="U389" i="1"/>
  <c r="U385" i="1"/>
  <c r="U381" i="1"/>
  <c r="U377" i="1"/>
  <c r="U373" i="1"/>
  <c r="U369" i="1"/>
  <c r="U365" i="1"/>
  <c r="U361" i="1"/>
  <c r="U357" i="1"/>
  <c r="U353" i="1"/>
  <c r="U349" i="1"/>
  <c r="U345" i="1"/>
  <c r="U341" i="1"/>
  <c r="U337" i="1"/>
  <c r="U333" i="1"/>
  <c r="U329" i="1"/>
  <c r="U325" i="1"/>
  <c r="U321" i="1"/>
  <c r="U317" i="1"/>
  <c r="U313" i="1"/>
  <c r="U309" i="1"/>
  <c r="U305" i="1"/>
  <c r="U301" i="1"/>
  <c r="U297" i="1"/>
  <c r="U293" i="1"/>
  <c r="U289" i="1"/>
  <c r="U285" i="1"/>
  <c r="U281" i="1"/>
  <c r="U277" i="1"/>
  <c r="U273" i="1"/>
  <c r="U269" i="1"/>
  <c r="U265" i="1"/>
  <c r="U261" i="1"/>
  <c r="U257" i="1"/>
  <c r="U253" i="1"/>
  <c r="U249" i="1"/>
  <c r="U245" i="1"/>
  <c r="U241" i="1"/>
  <c r="U237" i="1"/>
  <c r="U233" i="1"/>
  <c r="U229" i="1"/>
  <c r="U225" i="1"/>
  <c r="U221" i="1"/>
  <c r="U217" i="1"/>
  <c r="U213" i="1"/>
  <c r="U209" i="1"/>
  <c r="U205" i="1"/>
  <c r="U201" i="1"/>
  <c r="U197" i="1"/>
  <c r="U193" i="1"/>
  <c r="U189" i="1"/>
  <c r="U185" i="1"/>
  <c r="U181" i="1"/>
  <c r="U177" i="1"/>
  <c r="U173" i="1"/>
  <c r="U169" i="1"/>
  <c r="U165" i="1"/>
  <c r="U161" i="1"/>
  <c r="U157" i="1"/>
  <c r="U153" i="1"/>
  <c r="U149" i="1"/>
  <c r="U992" i="1"/>
  <c r="U976" i="1"/>
  <c r="U960" i="1"/>
  <c r="U944" i="1"/>
  <c r="U928" i="1"/>
  <c r="U912" i="1"/>
  <c r="U988" i="1"/>
  <c r="U972" i="1"/>
  <c r="U956" i="1"/>
  <c r="U940" i="1"/>
  <c r="U924" i="1"/>
  <c r="U908" i="1"/>
  <c r="U892" i="1"/>
  <c r="U876" i="1"/>
  <c r="U860" i="1"/>
  <c r="U844" i="1"/>
  <c r="U828" i="1"/>
  <c r="U812" i="1"/>
  <c r="U796" i="1"/>
  <c r="U780" i="1"/>
  <c r="U764" i="1"/>
  <c r="U748" i="1"/>
  <c r="U732" i="1"/>
  <c r="U716" i="1"/>
  <c r="U700" i="1"/>
  <c r="U684" i="1"/>
  <c r="U668" i="1"/>
  <c r="U656" i="1"/>
  <c r="U648" i="1"/>
  <c r="U640" i="1"/>
  <c r="U632" i="1"/>
  <c r="U624" i="1"/>
  <c r="U616" i="1"/>
  <c r="U608" i="1"/>
  <c r="U600" i="1"/>
  <c r="U592" i="1"/>
  <c r="U584" i="1"/>
  <c r="U576" i="1"/>
  <c r="U568" i="1"/>
  <c r="U560" i="1"/>
  <c r="U552" i="1"/>
  <c r="U544" i="1"/>
  <c r="U536" i="1"/>
  <c r="U528" i="1"/>
  <c r="U520" i="1"/>
  <c r="U512" i="1"/>
  <c r="U504" i="1"/>
  <c r="U496" i="1"/>
  <c r="U488" i="1"/>
  <c r="U483" i="1"/>
  <c r="U479" i="1"/>
  <c r="U475" i="1"/>
  <c r="U471" i="1"/>
  <c r="U467" i="1"/>
  <c r="U463" i="1"/>
  <c r="U459" i="1"/>
  <c r="U455" i="1"/>
  <c r="U451" i="1"/>
  <c r="U447" i="1"/>
  <c r="U443" i="1"/>
  <c r="U439" i="1"/>
  <c r="U435" i="1"/>
  <c r="U431" i="1"/>
  <c r="U427" i="1"/>
  <c r="U423" i="1"/>
  <c r="U419" i="1"/>
  <c r="U415" i="1"/>
  <c r="U411" i="1"/>
  <c r="U407" i="1"/>
  <c r="U403" i="1"/>
  <c r="U399" i="1"/>
  <c r="U395" i="1"/>
  <c r="U391" i="1"/>
  <c r="U387" i="1"/>
  <c r="U383" i="1"/>
  <c r="U379" i="1"/>
  <c r="U375" i="1"/>
  <c r="U371" i="1"/>
  <c r="U367" i="1"/>
  <c r="U363" i="1"/>
  <c r="U359" i="1"/>
  <c r="U355" i="1"/>
  <c r="U351" i="1"/>
  <c r="U347" i="1"/>
  <c r="U343" i="1"/>
  <c r="U339" i="1"/>
  <c r="U335" i="1"/>
  <c r="U331" i="1"/>
  <c r="U327" i="1"/>
  <c r="U323" i="1"/>
  <c r="U319" i="1"/>
  <c r="U315" i="1"/>
  <c r="U311" i="1"/>
  <c r="U307" i="1"/>
  <c r="U303" i="1"/>
  <c r="U299" i="1"/>
  <c r="U295" i="1"/>
  <c r="U291" i="1"/>
  <c r="U287" i="1"/>
  <c r="U283" i="1"/>
  <c r="U279" i="1"/>
  <c r="U275" i="1"/>
  <c r="U271" i="1"/>
  <c r="U267" i="1"/>
  <c r="U263" i="1"/>
  <c r="U259" i="1"/>
  <c r="U255" i="1"/>
  <c r="U251" i="1"/>
  <c r="U247" i="1"/>
  <c r="U243" i="1"/>
  <c r="U239" i="1"/>
  <c r="U235" i="1"/>
  <c r="U231" i="1"/>
  <c r="U227" i="1"/>
  <c r="U223" i="1"/>
  <c r="U219" i="1"/>
  <c r="U215" i="1"/>
  <c r="U211" i="1"/>
  <c r="U207" i="1"/>
  <c r="U203" i="1"/>
  <c r="U199" i="1"/>
  <c r="U195" i="1"/>
  <c r="U191" i="1"/>
  <c r="U187" i="1"/>
  <c r="U183" i="1"/>
  <c r="U179" i="1"/>
  <c r="U175" i="1"/>
  <c r="U171" i="1"/>
  <c r="U167" i="1"/>
  <c r="U163" i="1"/>
  <c r="U159" i="1"/>
  <c r="U155" i="1"/>
  <c r="U151" i="1"/>
  <c r="U147" i="1"/>
  <c r="U984" i="1"/>
  <c r="U920" i="1"/>
  <c r="U880" i="1"/>
  <c r="U848" i="1"/>
  <c r="U816" i="1"/>
  <c r="U784" i="1"/>
  <c r="U752" i="1"/>
  <c r="U720" i="1"/>
  <c r="U688" i="1"/>
  <c r="U658" i="1"/>
  <c r="U642" i="1"/>
  <c r="U626" i="1"/>
  <c r="U610" i="1"/>
  <c r="U594" i="1"/>
  <c r="U578" i="1"/>
  <c r="U562" i="1"/>
  <c r="U546" i="1"/>
  <c r="U530" i="1"/>
  <c r="U514" i="1"/>
  <c r="U498" i="1"/>
  <c r="U484" i="1"/>
  <c r="U476" i="1"/>
  <c r="U468" i="1"/>
  <c r="U460" i="1"/>
  <c r="U452" i="1"/>
  <c r="U444" i="1"/>
  <c r="U436" i="1"/>
  <c r="U428" i="1"/>
  <c r="U420" i="1"/>
  <c r="U412" i="1"/>
  <c r="U404" i="1"/>
  <c r="U396" i="1"/>
  <c r="U388" i="1"/>
  <c r="U380" i="1"/>
  <c r="U372" i="1"/>
  <c r="U364" i="1"/>
  <c r="U356" i="1"/>
  <c r="U348" i="1"/>
  <c r="U340" i="1"/>
  <c r="U332" i="1"/>
  <c r="U324" i="1"/>
  <c r="U316" i="1"/>
  <c r="U308" i="1"/>
  <c r="U300" i="1"/>
  <c r="U292" i="1"/>
  <c r="U284" i="1"/>
  <c r="U276" i="1"/>
  <c r="U268" i="1"/>
  <c r="U260" i="1"/>
  <c r="U252" i="1"/>
  <c r="U244" i="1"/>
  <c r="U236" i="1"/>
  <c r="U228" i="1"/>
  <c r="U220" i="1"/>
  <c r="U212" i="1"/>
  <c r="U204" i="1"/>
  <c r="U196" i="1"/>
  <c r="U188" i="1"/>
  <c r="U180" i="1"/>
  <c r="U172" i="1"/>
  <c r="U164" i="1"/>
  <c r="U156" i="1"/>
  <c r="U148" i="1"/>
  <c r="U904" i="1"/>
  <c r="U872" i="1"/>
  <c r="U808" i="1"/>
  <c r="U744" i="1"/>
  <c r="U680" i="1"/>
  <c r="U1000" i="1"/>
  <c r="U936" i="1"/>
  <c r="U888" i="1"/>
  <c r="U856" i="1"/>
  <c r="U824" i="1"/>
  <c r="U792" i="1"/>
  <c r="U760" i="1"/>
  <c r="U728" i="1"/>
  <c r="U696" i="1"/>
  <c r="U664" i="1"/>
  <c r="U646" i="1"/>
  <c r="U630" i="1"/>
  <c r="U614" i="1"/>
  <c r="U598" i="1"/>
  <c r="U582" i="1"/>
  <c r="U566" i="1"/>
  <c r="U550" i="1"/>
  <c r="U534" i="1"/>
  <c r="U518" i="1"/>
  <c r="U502" i="1"/>
  <c r="U487" i="1"/>
  <c r="U478" i="1"/>
  <c r="U470" i="1"/>
  <c r="U462" i="1"/>
  <c r="U454" i="1"/>
  <c r="U446" i="1"/>
  <c r="U438" i="1"/>
  <c r="U430" i="1"/>
  <c r="U422" i="1"/>
  <c r="U414" i="1"/>
  <c r="U406" i="1"/>
  <c r="U398" i="1"/>
  <c r="U390" i="1"/>
  <c r="U382" i="1"/>
  <c r="U374" i="1"/>
  <c r="U366" i="1"/>
  <c r="U358" i="1"/>
  <c r="U350" i="1"/>
  <c r="U342" i="1"/>
  <c r="U334" i="1"/>
  <c r="U326" i="1"/>
  <c r="U318" i="1"/>
  <c r="U310" i="1"/>
  <c r="U302" i="1"/>
  <c r="U294" i="1"/>
  <c r="U286" i="1"/>
  <c r="U278" i="1"/>
  <c r="U270" i="1"/>
  <c r="U262" i="1"/>
  <c r="U254" i="1"/>
  <c r="U246" i="1"/>
  <c r="U238" i="1"/>
  <c r="U230" i="1"/>
  <c r="U222" i="1"/>
  <c r="U214" i="1"/>
  <c r="U206" i="1"/>
  <c r="U198" i="1"/>
  <c r="U190" i="1"/>
  <c r="U182" i="1"/>
  <c r="U174" i="1"/>
  <c r="U166" i="1"/>
  <c r="U158" i="1"/>
  <c r="U150" i="1"/>
  <c r="U968" i="1"/>
  <c r="U840" i="1"/>
  <c r="U776" i="1"/>
  <c r="U712" i="1"/>
  <c r="U896" i="1"/>
  <c r="U768" i="1"/>
  <c r="U654" i="1"/>
  <c r="U622" i="1"/>
  <c r="U590" i="1"/>
  <c r="U558" i="1"/>
  <c r="U526" i="1"/>
  <c r="U494" i="1"/>
  <c r="U474" i="1"/>
  <c r="U458" i="1"/>
  <c r="U442" i="1"/>
  <c r="U426" i="1"/>
  <c r="U410" i="1"/>
  <c r="U394" i="1"/>
  <c r="U378" i="1"/>
  <c r="U362" i="1"/>
  <c r="U346" i="1"/>
  <c r="U330" i="1"/>
  <c r="U314" i="1"/>
  <c r="U298" i="1"/>
  <c r="U282" i="1"/>
  <c r="U266" i="1"/>
  <c r="U250" i="1"/>
  <c r="U234" i="1"/>
  <c r="U218" i="1"/>
  <c r="U202" i="1"/>
  <c r="U186" i="1"/>
  <c r="U170" i="1"/>
  <c r="U154" i="1"/>
  <c r="U864" i="1"/>
  <c r="U736" i="1"/>
  <c r="U650" i="1"/>
  <c r="U618" i="1"/>
  <c r="U586" i="1"/>
  <c r="U554" i="1"/>
  <c r="U522" i="1"/>
  <c r="U490" i="1"/>
  <c r="U472" i="1"/>
  <c r="U456" i="1"/>
  <c r="U440" i="1"/>
  <c r="U424" i="1"/>
  <c r="U408" i="1"/>
  <c r="U392" i="1"/>
  <c r="U376" i="1"/>
  <c r="U360" i="1"/>
  <c r="U344" i="1"/>
  <c r="U328" i="1"/>
  <c r="U312" i="1"/>
  <c r="U296" i="1"/>
  <c r="U280" i="1"/>
  <c r="U264" i="1"/>
  <c r="U248" i="1"/>
  <c r="U232" i="1"/>
  <c r="U216" i="1"/>
  <c r="U200" i="1"/>
  <c r="U184" i="1"/>
  <c r="U168" i="1"/>
  <c r="U152" i="1"/>
  <c r="U832" i="1"/>
  <c r="U704" i="1"/>
  <c r="U638" i="1"/>
  <c r="U606" i="1"/>
  <c r="U574" i="1"/>
  <c r="U542" i="1"/>
  <c r="U510" i="1"/>
  <c r="U482" i="1"/>
  <c r="U466" i="1"/>
  <c r="U450" i="1"/>
  <c r="U434" i="1"/>
  <c r="U418" i="1"/>
  <c r="U402" i="1"/>
  <c r="U386" i="1"/>
  <c r="U370" i="1"/>
  <c r="U354" i="1"/>
  <c r="U338" i="1"/>
  <c r="U322" i="1"/>
  <c r="U306" i="1"/>
  <c r="U290" i="1"/>
  <c r="U274" i="1"/>
  <c r="U258" i="1"/>
  <c r="U242" i="1"/>
  <c r="U226" i="1"/>
  <c r="U210" i="1"/>
  <c r="U194" i="1"/>
  <c r="U178" i="1"/>
  <c r="U162" i="1"/>
  <c r="U146" i="1"/>
  <c r="U952" i="1"/>
  <c r="U800" i="1"/>
  <c r="U672" i="1"/>
  <c r="U634" i="1"/>
  <c r="U602" i="1"/>
  <c r="U570" i="1"/>
  <c r="U538" i="1"/>
  <c r="U506" i="1"/>
  <c r="U480" i="1"/>
  <c r="U464" i="1"/>
  <c r="U448" i="1"/>
  <c r="U432" i="1"/>
  <c r="U416" i="1"/>
  <c r="U400" i="1"/>
  <c r="U384" i="1"/>
  <c r="U368" i="1"/>
  <c r="U352" i="1"/>
  <c r="U336" i="1"/>
  <c r="U320" i="1"/>
  <c r="U304" i="1"/>
  <c r="U288" i="1"/>
  <c r="U272" i="1"/>
  <c r="U256" i="1"/>
  <c r="U240" i="1"/>
  <c r="U224" i="1"/>
  <c r="U208" i="1"/>
  <c r="U192" i="1"/>
  <c r="U176" i="1"/>
  <c r="U160" i="1"/>
  <c r="U55" i="1"/>
  <c r="U120" i="1"/>
  <c r="U41" i="1"/>
  <c r="U40" i="1"/>
  <c r="U60" i="1"/>
  <c r="U58" i="1"/>
  <c r="U56" i="1"/>
  <c r="U115" i="1"/>
  <c r="U3" i="1"/>
  <c r="U22" i="1"/>
  <c r="U24" i="1"/>
  <c r="U81" i="1"/>
  <c r="U77" i="1"/>
  <c r="U79" i="1"/>
  <c r="U78" i="1"/>
  <c r="U90" i="1"/>
  <c r="U80" i="1"/>
  <c r="U113" i="1"/>
  <c r="U109" i="1"/>
  <c r="U69" i="1"/>
  <c r="U111" i="1"/>
  <c r="U107" i="1"/>
  <c r="U91" i="1"/>
  <c r="U108" i="1"/>
  <c r="U110" i="1"/>
  <c r="U106" i="1"/>
  <c r="U72" i="1"/>
  <c r="U114" i="1"/>
  <c r="U112" i="1"/>
  <c r="U73" i="1"/>
  <c r="U31" i="1"/>
  <c r="U70" i="1"/>
  <c r="U82" i="1"/>
  <c r="U132" i="1"/>
  <c r="U76" i="1"/>
  <c r="U37" i="1"/>
  <c r="U33" i="1"/>
  <c r="U35" i="1"/>
  <c r="U36" i="1"/>
  <c r="U38" i="1"/>
  <c r="U34" i="1"/>
  <c r="U32" i="1"/>
  <c r="U44" i="1"/>
  <c r="U142" i="1"/>
  <c r="U121" i="1"/>
  <c r="U54" i="1"/>
  <c r="U85" i="1"/>
  <c r="U84" i="1"/>
  <c r="U61" i="1"/>
  <c r="U57" i="1"/>
  <c r="U59" i="1"/>
  <c r="U50" i="1"/>
  <c r="U48" i="1"/>
  <c r="U28" i="1"/>
  <c r="U102" i="1"/>
  <c r="U62" i="1"/>
  <c r="U96" i="1"/>
  <c r="U75" i="1"/>
  <c r="U128" i="1"/>
  <c r="U25" i="1"/>
  <c r="U23" i="1"/>
  <c r="U21" i="1"/>
  <c r="U19" i="1"/>
  <c r="U20" i="1"/>
  <c r="AL46" i="1"/>
  <c r="AL49" i="1"/>
  <c r="AL55" i="1"/>
  <c r="AL120" i="1"/>
  <c r="AL85" i="1"/>
  <c r="AL84" i="1"/>
  <c r="AL96" i="1"/>
  <c r="AL62" i="1"/>
  <c r="AL75" i="1"/>
  <c r="AL128" i="1"/>
  <c r="AL957" i="1"/>
  <c r="AL893" i="1"/>
  <c r="AL829" i="1"/>
  <c r="AL757" i="1"/>
  <c r="AL693" i="1"/>
  <c r="AL621" i="1"/>
  <c r="AL974" i="1"/>
  <c r="AL910" i="1"/>
  <c r="AL830" i="1"/>
  <c r="AL766" i="1"/>
  <c r="AL702" i="1"/>
  <c r="AL638" i="1"/>
  <c r="AL391" i="1"/>
  <c r="AL348" i="1"/>
  <c r="AL972" i="1"/>
  <c r="AL908" i="1"/>
  <c r="AL844" i="1"/>
  <c r="AL780" i="1"/>
  <c r="AL73" i="1"/>
  <c r="AL70" i="1"/>
  <c r="AL31" i="1"/>
  <c r="AL57" i="1"/>
  <c r="AL59" i="1"/>
  <c r="AL61" i="1"/>
  <c r="AL82" i="1"/>
  <c r="AL114" i="1"/>
  <c r="AL111" i="1"/>
  <c r="AL72" i="1"/>
  <c r="AL107" i="1"/>
  <c r="AL110" i="1"/>
  <c r="AL112" i="1"/>
  <c r="AL91" i="1"/>
  <c r="AL113" i="1"/>
  <c r="AL108" i="1"/>
  <c r="AL69" i="1"/>
  <c r="AL168" i="1"/>
  <c r="AL192" i="1"/>
  <c r="AL153" i="1"/>
  <c r="AL196" i="1"/>
  <c r="AL157" i="1"/>
  <c r="AL199" i="1"/>
  <c r="AL169" i="1"/>
  <c r="AL154" i="1"/>
  <c r="AL181" i="1"/>
  <c r="AL167" i="1"/>
  <c r="AL374" i="1"/>
  <c r="AL422" i="1"/>
  <c r="AL470" i="1"/>
  <c r="AL385" i="1"/>
  <c r="AL409" i="1"/>
  <c r="AL441" i="1"/>
  <c r="AL465" i="1"/>
  <c r="AL304" i="1"/>
  <c r="AL320" i="1"/>
  <c r="AL408" i="1"/>
  <c r="AL424" i="1"/>
  <c r="AL448" i="1"/>
  <c r="AL464" i="1"/>
  <c r="AL371" i="1"/>
  <c r="AL387" i="1"/>
  <c r="AL411" i="1"/>
  <c r="AL427" i="1"/>
  <c r="AL483" i="1"/>
  <c r="AL529" i="1"/>
  <c r="AL398" i="1"/>
  <c r="AL430" i="1"/>
  <c r="AL462" i="1"/>
  <c r="AL321" i="1"/>
  <c r="AL298" i="1"/>
  <c r="AL314" i="1"/>
  <c r="AL330" i="1"/>
  <c r="AL426" i="1"/>
  <c r="AL450" i="1"/>
  <c r="AL466" i="1"/>
  <c r="AL373" i="1"/>
  <c r="AL389" i="1"/>
  <c r="AL405" i="1"/>
  <c r="AL445" i="1"/>
  <c r="AL461" i="1"/>
  <c r="AL485" i="1"/>
  <c r="AL508" i="1"/>
  <c r="AL524" i="1"/>
  <c r="AL540" i="1"/>
  <c r="AL556" i="1"/>
  <c r="AL572" i="1"/>
  <c r="AL499" i="1"/>
  <c r="AL515" i="1"/>
  <c r="AL531" i="1"/>
  <c r="AL547" i="1"/>
  <c r="AL587" i="1"/>
  <c r="AL603" i="1"/>
  <c r="AL619" i="1"/>
  <c r="AL635" i="1"/>
  <c r="AL651" i="1"/>
  <c r="AL667" i="1"/>
  <c r="AL683" i="1"/>
  <c r="AL699" i="1"/>
  <c r="AL715" i="1"/>
  <c r="AL731" i="1"/>
  <c r="AL747" i="1"/>
  <c r="AL763" i="1"/>
  <c r="AL779" i="1"/>
  <c r="AL795" i="1"/>
  <c r="AL811" i="1"/>
  <c r="AL184" i="1"/>
  <c r="AL152" i="1"/>
  <c r="AL200" i="1"/>
  <c r="AL195" i="1"/>
  <c r="AL156" i="1"/>
  <c r="AL175" i="1"/>
  <c r="AL182" i="1"/>
  <c r="AL185" i="1"/>
  <c r="AL186" i="1"/>
  <c r="AL189" i="1"/>
  <c r="AL246" i="1"/>
  <c r="AL278" i="1"/>
  <c r="AL310" i="1"/>
  <c r="AL438" i="1"/>
  <c r="AL486" i="1"/>
  <c r="AL225" i="1"/>
  <c r="AL265" i="1"/>
  <c r="AL297" i="1"/>
  <c r="AL329" i="1"/>
  <c r="AL449" i="1"/>
  <c r="AL490" i="1"/>
  <c r="AL512" i="1"/>
  <c r="AL528" i="1"/>
  <c r="AL544" i="1"/>
  <c r="AL560" i="1"/>
  <c r="AL495" i="1"/>
  <c r="AL511" i="1"/>
  <c r="AL527" i="1"/>
  <c r="AL543" i="1"/>
  <c r="AL591" i="1"/>
  <c r="AL607" i="1"/>
  <c r="AL623" i="1"/>
  <c r="AL647" i="1"/>
  <c r="AL663" i="1"/>
  <c r="AL687" i="1"/>
  <c r="AL703" i="1"/>
  <c r="AL719" i="1"/>
  <c r="AL735" i="1"/>
  <c r="AL759" i="1"/>
  <c r="AL775" i="1"/>
  <c r="AL791" i="1"/>
  <c r="AL815" i="1"/>
  <c r="AL831" i="1"/>
  <c r="AL855" i="1"/>
  <c r="AL879" i="1"/>
  <c r="AL193" i="1"/>
  <c r="AL197" i="1"/>
  <c r="AL158" i="1"/>
  <c r="AL238" i="1"/>
  <c r="AL500" i="1"/>
  <c r="AL536" i="1"/>
  <c r="AL519" i="1"/>
  <c r="AL615" i="1"/>
  <c r="AL695" i="1"/>
  <c r="AL767" i="1"/>
  <c r="AL847" i="1"/>
  <c r="AL903" i="1"/>
  <c r="AL927" i="1"/>
  <c r="AL975" i="1"/>
  <c r="AL224" i="1"/>
  <c r="AL240" i="1"/>
  <c r="AL256" i="1"/>
  <c r="AL272" i="1"/>
  <c r="AL288" i="1"/>
  <c r="AL312" i="1"/>
  <c r="AL376" i="1"/>
  <c r="AL400" i="1"/>
  <c r="AL456" i="1"/>
  <c r="AL480" i="1"/>
  <c r="AL219" i="1"/>
  <c r="AL235" i="1"/>
  <c r="AL251" i="1"/>
  <c r="AL267" i="1"/>
  <c r="AL283" i="1"/>
  <c r="AL299" i="1"/>
  <c r="AL315" i="1"/>
  <c r="AL331" i="1"/>
  <c r="AL419" i="1"/>
  <c r="AL443" i="1"/>
  <c r="AL459" i="1"/>
  <c r="AL475" i="1"/>
  <c r="AL537" i="1"/>
  <c r="AL553" i="1"/>
  <c r="AL569" i="1"/>
  <c r="AL230" i="1"/>
  <c r="AL270" i="1"/>
  <c r="AL294" i="1"/>
  <c r="AL334" i="1"/>
  <c r="AL414" i="1"/>
  <c r="AL218" i="1"/>
  <c r="AL234" i="1"/>
  <c r="AL250" i="1"/>
  <c r="AL266" i="1"/>
  <c r="AL282" i="1"/>
  <c r="AL306" i="1"/>
  <c r="AL458" i="1"/>
  <c r="AL482" i="1"/>
  <c r="AL221" i="1"/>
  <c r="AL237" i="1"/>
  <c r="AL261" i="1"/>
  <c r="AL277" i="1"/>
  <c r="AL301" i="1"/>
  <c r="AL317" i="1"/>
  <c r="AL413" i="1"/>
  <c r="AL516" i="1"/>
  <c r="AL491" i="1"/>
  <c r="AL579" i="1"/>
  <c r="AL643" i="1"/>
  <c r="AL707" i="1"/>
  <c r="AL771" i="1"/>
  <c r="AL372" i="1"/>
  <c r="AL388" i="1"/>
  <c r="AL404" i="1"/>
  <c r="AL420" i="1"/>
  <c r="AL436" i="1"/>
  <c r="AL476" i="1"/>
  <c r="AL263" i="1"/>
  <c r="AL279" i="1"/>
  <c r="AL295" i="1"/>
  <c r="AL311" i="1"/>
  <c r="AL327" i="1"/>
  <c r="AL431" i="1"/>
  <c r="AL455" i="1"/>
  <c r="AL471" i="1"/>
  <c r="AL164" i="1"/>
  <c r="AL632" i="1"/>
  <c r="AL720" i="1"/>
  <c r="AL816" i="1"/>
  <c r="AL904" i="1"/>
  <c r="AL952" i="1"/>
  <c r="AL984" i="1"/>
  <c r="AL551" i="1"/>
  <c r="AL567" i="1"/>
  <c r="AL743" i="1"/>
  <c r="AL887" i="1"/>
  <c r="AL959" i="1"/>
  <c r="AL999" i="1"/>
  <c r="AL344" i="1"/>
  <c r="AL392" i="1"/>
  <c r="AL171" i="1"/>
  <c r="AL203" i="1"/>
  <c r="AL363" i="1"/>
  <c r="AL578" i="1"/>
  <c r="AL618" i="1"/>
  <c r="AL650" i="1"/>
  <c r="AL682" i="1"/>
  <c r="AL714" i="1"/>
  <c r="AL746" i="1"/>
  <c r="AL778" i="1"/>
  <c r="AL810" i="1"/>
  <c r="AL842" i="1"/>
  <c r="AL874" i="1"/>
  <c r="AL906" i="1"/>
  <c r="AL938" i="1"/>
  <c r="AL970" i="1"/>
  <c r="AL585" i="1"/>
  <c r="AL617" i="1"/>
  <c r="AL649" i="1"/>
  <c r="AL681" i="1"/>
  <c r="AL713" i="1"/>
  <c r="AL745" i="1"/>
  <c r="AL777" i="1"/>
  <c r="AL809" i="1"/>
  <c r="AL841" i="1"/>
  <c r="AL873" i="1"/>
  <c r="AL905" i="1"/>
  <c r="AL937" i="1"/>
  <c r="AL969" i="1"/>
  <c r="AL337" i="1"/>
  <c r="AL393" i="1"/>
  <c r="AL616" i="1"/>
  <c r="AL664" i="1"/>
  <c r="AL712" i="1"/>
  <c r="AL760" i="1"/>
  <c r="AL808" i="1"/>
  <c r="AL864" i="1"/>
  <c r="AL912" i="1"/>
  <c r="AL146" i="1"/>
  <c r="AL178" i="1"/>
  <c r="AL354" i="1"/>
  <c r="AL149" i="1"/>
  <c r="AL201" i="1"/>
  <c r="AL326" i="1"/>
  <c r="AL454" i="1"/>
  <c r="AL313" i="1"/>
  <c r="AL417" i="1"/>
  <c r="AL520" i="1"/>
  <c r="AL503" i="1"/>
  <c r="AL599" i="1"/>
  <c r="AL671" i="1"/>
  <c r="AL751" i="1"/>
  <c r="AL823" i="1"/>
  <c r="AL296" i="1"/>
  <c r="AL432" i="1"/>
  <c r="AL403" i="1"/>
  <c r="AL494" i="1"/>
  <c r="AL530" i="1"/>
  <c r="AL562" i="1"/>
  <c r="AL994" i="1"/>
  <c r="AL497" i="1"/>
  <c r="AL513" i="1"/>
  <c r="AL382" i="1"/>
  <c r="AL233" i="1"/>
  <c r="AL257" i="1"/>
  <c r="AL289" i="1"/>
  <c r="AL370" i="1"/>
  <c r="AL386" i="1"/>
  <c r="AL410" i="1"/>
  <c r="AL434" i="1"/>
  <c r="AL397" i="1"/>
  <c r="AL421" i="1"/>
  <c r="AL437" i="1"/>
  <c r="AL498" i="1"/>
  <c r="AL564" i="1"/>
  <c r="AL539" i="1"/>
  <c r="AL627" i="1"/>
  <c r="AL691" i="1"/>
  <c r="AL755" i="1"/>
  <c r="AL819" i="1"/>
  <c r="AL835" i="1"/>
  <c r="AL851" i="1"/>
  <c r="AL867" i="1"/>
  <c r="AL883" i="1"/>
  <c r="AL899" i="1"/>
  <c r="AL915" i="1"/>
  <c r="AL931" i="1"/>
  <c r="AL947" i="1"/>
  <c r="AL963" i="1"/>
  <c r="AL979" i="1"/>
  <c r="AL204" i="1"/>
  <c r="AL228" i="1"/>
  <c r="AL244" i="1"/>
  <c r="AL260" i="1"/>
  <c r="AL276" i="1"/>
  <c r="AL300" i="1"/>
  <c r="AL316" i="1"/>
  <c r="AL444" i="1"/>
  <c r="AL460" i="1"/>
  <c r="AL484" i="1"/>
  <c r="AL215" i="1"/>
  <c r="AL231" i="1"/>
  <c r="AL247" i="1"/>
  <c r="AL375" i="1"/>
  <c r="AL399" i="1"/>
  <c r="AL415" i="1"/>
  <c r="AL439" i="1"/>
  <c r="AL479" i="1"/>
  <c r="AL502" i="1"/>
  <c r="AL518" i="1"/>
  <c r="AL534" i="1"/>
  <c r="AL550" i="1"/>
  <c r="AL566" i="1"/>
  <c r="AL846" i="1"/>
  <c r="AL998" i="1"/>
  <c r="AL501" i="1"/>
  <c r="AL190" i="1"/>
  <c r="AL147" i="1"/>
  <c r="AL302" i="1"/>
  <c r="AL406" i="1"/>
  <c r="AL401" i="1"/>
  <c r="AL457" i="1"/>
  <c r="AL481" i="1"/>
  <c r="AL535" i="1"/>
  <c r="AL711" i="1"/>
  <c r="AL863" i="1"/>
  <c r="AL216" i="1"/>
  <c r="AL280" i="1"/>
  <c r="AL384" i="1"/>
  <c r="AL488" i="1"/>
  <c r="AL275" i="1"/>
  <c r="AL379" i="1"/>
  <c r="AL467" i="1"/>
  <c r="AL489" i="1"/>
  <c r="AL545" i="1"/>
  <c r="AL286" i="1"/>
  <c r="AL478" i="1"/>
  <c r="AL249" i="1"/>
  <c r="AL226" i="1"/>
  <c r="AL290" i="1"/>
  <c r="AL322" i="1"/>
  <c r="AL418" i="1"/>
  <c r="AL229" i="1"/>
  <c r="AL309" i="1"/>
  <c r="AL357" i="1"/>
  <c r="AL453" i="1"/>
  <c r="AL477" i="1"/>
  <c r="AL507" i="1"/>
  <c r="AL659" i="1"/>
  <c r="AL787" i="1"/>
  <c r="AL875" i="1"/>
  <c r="AL939" i="1"/>
  <c r="AL220" i="1"/>
  <c r="AL292" i="1"/>
  <c r="AL380" i="1"/>
  <c r="AL452" i="1"/>
  <c r="AL223" i="1"/>
  <c r="AL271" i="1"/>
  <c r="AL383" i="1"/>
  <c r="AL510" i="1"/>
  <c r="AL574" i="1"/>
  <c r="AL353" i="1"/>
  <c r="AL608" i="1"/>
  <c r="AL744" i="1"/>
  <c r="AL856" i="1"/>
  <c r="AL944" i="1"/>
  <c r="AL992" i="1"/>
  <c r="AL559" i="1"/>
  <c r="AL679" i="1"/>
  <c r="AL919" i="1"/>
  <c r="AL983" i="1"/>
  <c r="AL214" i="1"/>
  <c r="AL336" i="1"/>
  <c r="AL163" i="1"/>
  <c r="AL395" i="1"/>
  <c r="AL522" i="1"/>
  <c r="AL554" i="1"/>
  <c r="AL602" i="1"/>
  <c r="AL642" i="1"/>
  <c r="AL690" i="1"/>
  <c r="AL730" i="1"/>
  <c r="AL770" i="1"/>
  <c r="AL818" i="1"/>
  <c r="AL858" i="1"/>
  <c r="AL898" i="1"/>
  <c r="AL946" i="1"/>
  <c r="AL986" i="1"/>
  <c r="AL609" i="1"/>
  <c r="AL657" i="1"/>
  <c r="AL697" i="1"/>
  <c r="AL737" i="1"/>
  <c r="AL785" i="1"/>
  <c r="AL825" i="1"/>
  <c r="AL187" i="1"/>
  <c r="AL191" i="1"/>
  <c r="AL151" i="1"/>
  <c r="AL202" i="1"/>
  <c r="AL433" i="1"/>
  <c r="AL473" i="1"/>
  <c r="AL504" i="1"/>
  <c r="AL583" i="1"/>
  <c r="AL727" i="1"/>
  <c r="AL895" i="1"/>
  <c r="AL232" i="1"/>
  <c r="AL416" i="1"/>
  <c r="AL227" i="1"/>
  <c r="AL291" i="1"/>
  <c r="AL435" i="1"/>
  <c r="AL514" i="1"/>
  <c r="AL505" i="1"/>
  <c r="AL561" i="1"/>
  <c r="AL318" i="1"/>
  <c r="AL273" i="1"/>
  <c r="AL242" i="1"/>
  <c r="AL378" i="1"/>
  <c r="AL442" i="1"/>
  <c r="AL474" i="1"/>
  <c r="AL253" i="1"/>
  <c r="AL325" i="1"/>
  <c r="AL381" i="1"/>
  <c r="AL469" i="1"/>
  <c r="AL523" i="1"/>
  <c r="AL675" i="1"/>
  <c r="AL803" i="1"/>
  <c r="AL827" i="1"/>
  <c r="AL891" i="1"/>
  <c r="AL955" i="1"/>
  <c r="AL236" i="1"/>
  <c r="AL308" i="1"/>
  <c r="AL396" i="1"/>
  <c r="AL468" i="1"/>
  <c r="AL239" i="1"/>
  <c r="AL287" i="1"/>
  <c r="AL407" i="1"/>
  <c r="AL447" i="1"/>
  <c r="AL526" i="1"/>
  <c r="AL854" i="1"/>
  <c r="AL517" i="1"/>
  <c r="AL533" i="1"/>
  <c r="AL549" i="1"/>
  <c r="AL565" i="1"/>
  <c r="AL661" i="1"/>
  <c r="AL209" i="1"/>
  <c r="AL207" i="1"/>
  <c r="AL161" i="1"/>
  <c r="AL176" i="1"/>
  <c r="AL188" i="1"/>
  <c r="AL198" i="1"/>
  <c r="AL173" i="1"/>
  <c r="AL262" i="1"/>
  <c r="AL568" i="1"/>
  <c r="AL799" i="1"/>
  <c r="AL264" i="1"/>
  <c r="AL328" i="1"/>
  <c r="AL243" i="1"/>
  <c r="AL305" i="1"/>
  <c r="AL402" i="1"/>
  <c r="AL492" i="1"/>
  <c r="AL532" i="1"/>
  <c r="AL723" i="1"/>
  <c r="AL859" i="1"/>
  <c r="AL987" i="1"/>
  <c r="AL496" i="1"/>
  <c r="AL319" i="1"/>
  <c r="AL542" i="1"/>
  <c r="AL525" i="1"/>
  <c r="AL797" i="1"/>
  <c r="AL425" i="1"/>
  <c r="AL696" i="1"/>
  <c r="AL880" i="1"/>
  <c r="AL968" i="1"/>
  <c r="AL807" i="1"/>
  <c r="AL951" i="1"/>
  <c r="AL150" i="1"/>
  <c r="AL368" i="1"/>
  <c r="AL347" i="1"/>
  <c r="AL626" i="1"/>
  <c r="AL674" i="1"/>
  <c r="AL738" i="1"/>
  <c r="AL794" i="1"/>
  <c r="AL850" i="1"/>
  <c r="AL914" i="1"/>
  <c r="AL962" i="1"/>
  <c r="AL601" i="1"/>
  <c r="AL665" i="1"/>
  <c r="AL721" i="1"/>
  <c r="AL769" i="1"/>
  <c r="AL833" i="1"/>
  <c r="AL881" i="1"/>
  <c r="AL921" i="1"/>
  <c r="AL961" i="1"/>
  <c r="AL345" i="1"/>
  <c r="AL584" i="1"/>
  <c r="AL648" i="1"/>
  <c r="AL728" i="1"/>
  <c r="AL784" i="1"/>
  <c r="AL848" i="1"/>
  <c r="AL928" i="1"/>
  <c r="AL362" i="1"/>
  <c r="AL155" i="1"/>
  <c r="AL349" i="1"/>
  <c r="AL596" i="1"/>
  <c r="AL628" i="1"/>
  <c r="AL660" i="1"/>
  <c r="AL692" i="1"/>
  <c r="AL724" i="1"/>
  <c r="AL756" i="1"/>
  <c r="AL788" i="1"/>
  <c r="AL820" i="1"/>
  <c r="AL852" i="1"/>
  <c r="AL884" i="1"/>
  <c r="AL916" i="1"/>
  <c r="AL948" i="1"/>
  <c r="AL980" i="1"/>
  <c r="AL555" i="1"/>
  <c r="AL571" i="1"/>
  <c r="AL174" i="1"/>
  <c r="AL366" i="1"/>
  <c r="AL212" i="1"/>
  <c r="AL340" i="1"/>
  <c r="AL335" i="1"/>
  <c r="AL367" i="1"/>
  <c r="AL598" i="1"/>
  <c r="AL630" i="1"/>
  <c r="AL662" i="1"/>
  <c r="AL694" i="1"/>
  <c r="AL726" i="1"/>
  <c r="AL758" i="1"/>
  <c r="AL790" i="1"/>
  <c r="AL822" i="1"/>
  <c r="AL870" i="1"/>
  <c r="AL902" i="1"/>
  <c r="AL934" i="1"/>
  <c r="AL966" i="1"/>
  <c r="AL581" i="1"/>
  <c r="AL613" i="1"/>
  <c r="AL645" i="1"/>
  <c r="AL685" i="1"/>
  <c r="AL717" i="1"/>
  <c r="AL749" i="1"/>
  <c r="AL781" i="1"/>
  <c r="AL821" i="1"/>
  <c r="AL853" i="1"/>
  <c r="AL885" i="1"/>
  <c r="AL917" i="1"/>
  <c r="AL949" i="1"/>
  <c r="AL981" i="1"/>
  <c r="AL159" i="1"/>
  <c r="AL552" i="1"/>
  <c r="AL783" i="1"/>
  <c r="AL248" i="1"/>
  <c r="AL323" i="1"/>
  <c r="AL586" i="1"/>
  <c r="AL254" i="1"/>
  <c r="AL611" i="1"/>
  <c r="AL843" i="1"/>
  <c r="AL971" i="1"/>
  <c r="AL324" i="1"/>
  <c r="AL303" i="1"/>
  <c r="AL487" i="1"/>
  <c r="AL509" i="1"/>
  <c r="AL573" i="1"/>
  <c r="AL165" i="1"/>
  <c r="AL592" i="1"/>
  <c r="AL768" i="1"/>
  <c r="AL920" i="1"/>
  <c r="AL976" i="1"/>
  <c r="AL839" i="1"/>
  <c r="AL967" i="1"/>
  <c r="AL208" i="1"/>
  <c r="AL179" i="1"/>
  <c r="AL355" i="1"/>
  <c r="AL570" i="1"/>
  <c r="AL634" i="1"/>
  <c r="AL698" i="1"/>
  <c r="AL754" i="1"/>
  <c r="AL802" i="1"/>
  <c r="AL866" i="1"/>
  <c r="AL922" i="1"/>
  <c r="AL978" i="1"/>
  <c r="AL625" i="1"/>
  <c r="AL673" i="1"/>
  <c r="AL729" i="1"/>
  <c r="AL793" i="1"/>
  <c r="AL849" i="1"/>
  <c r="AL889" i="1"/>
  <c r="AL929" i="1"/>
  <c r="AL977" i="1"/>
  <c r="AL166" i="1"/>
  <c r="AL361" i="1"/>
  <c r="AL600" i="1"/>
  <c r="AL672" i="1"/>
  <c r="AL736" i="1"/>
  <c r="AL800" i="1"/>
  <c r="AL872" i="1"/>
  <c r="AL210" i="1"/>
  <c r="AL394" i="1"/>
  <c r="AL213" i="1"/>
  <c r="AL293" i="1"/>
  <c r="AL365" i="1"/>
  <c r="AL604" i="1"/>
  <c r="AL281" i="1"/>
  <c r="AL377" i="1"/>
  <c r="AL655" i="1"/>
  <c r="AL943" i="1"/>
  <c r="AL440" i="1"/>
  <c r="AL472" i="1"/>
  <c r="AL307" i="1"/>
  <c r="AL546" i="1"/>
  <c r="AL222" i="1"/>
  <c r="AL217" i="1"/>
  <c r="AL274" i="1"/>
  <c r="AL285" i="1"/>
  <c r="AL429" i="1"/>
  <c r="AL595" i="1"/>
  <c r="AL923" i="1"/>
  <c r="AL268" i="1"/>
  <c r="AL428" i="1"/>
  <c r="AL255" i="1"/>
  <c r="AL423" i="1"/>
  <c r="AL463" i="1"/>
  <c r="AL493" i="1"/>
  <c r="AL557" i="1"/>
  <c r="AL205" i="1"/>
  <c r="AL162" i="1"/>
  <c r="AL177" i="1"/>
  <c r="AL656" i="1"/>
  <c r="AL792" i="1"/>
  <c r="AL936" i="1"/>
  <c r="AL1000" i="1"/>
  <c r="AL575" i="1"/>
  <c r="AL871" i="1"/>
  <c r="AL991" i="1"/>
  <c r="AL352" i="1"/>
  <c r="AL538" i="1"/>
  <c r="AL594" i="1"/>
  <c r="AL658" i="1"/>
  <c r="AL706" i="1"/>
  <c r="AL762" i="1"/>
  <c r="AL826" i="1"/>
  <c r="AL882" i="1"/>
  <c r="AL930" i="1"/>
  <c r="AL577" i="1"/>
  <c r="AL633" i="1"/>
  <c r="AL689" i="1"/>
  <c r="AL753" i="1"/>
  <c r="AL801" i="1"/>
  <c r="AL857" i="1"/>
  <c r="AL897" i="1"/>
  <c r="AL945" i="1"/>
  <c r="AL985" i="1"/>
  <c r="AL350" i="1"/>
  <c r="AL369" i="1"/>
  <c r="AL624" i="1"/>
  <c r="AL688" i="1"/>
  <c r="AL752" i="1"/>
  <c r="AL824" i="1"/>
  <c r="AL888" i="1"/>
  <c r="AL338" i="1"/>
  <c r="AL333" i="1"/>
  <c r="AL580" i="1"/>
  <c r="AL612" i="1"/>
  <c r="AL644" i="1"/>
  <c r="AL676" i="1"/>
  <c r="AL708" i="1"/>
  <c r="AL740" i="1"/>
  <c r="AL772" i="1"/>
  <c r="AL804" i="1"/>
  <c r="AL836" i="1"/>
  <c r="AL868" i="1"/>
  <c r="AL900" i="1"/>
  <c r="AL932" i="1"/>
  <c r="AL964" i="1"/>
  <c r="AL996" i="1"/>
  <c r="AL563" i="1"/>
  <c r="AL342" i="1"/>
  <c r="AL284" i="1"/>
  <c r="AL356" i="1"/>
  <c r="AL351" i="1"/>
  <c r="AL582" i="1"/>
  <c r="AL614" i="1"/>
  <c r="AL646" i="1"/>
  <c r="AL678" i="1"/>
  <c r="AL710" i="1"/>
  <c r="AL742" i="1"/>
  <c r="AL774" i="1"/>
  <c r="AL806" i="1"/>
  <c r="AL838" i="1"/>
  <c r="AL886" i="1"/>
  <c r="AL918" i="1"/>
  <c r="AL950" i="1"/>
  <c r="AL982" i="1"/>
  <c r="AL597" i="1"/>
  <c r="AL629" i="1"/>
  <c r="AL669" i="1"/>
  <c r="AL701" i="1"/>
  <c r="AL733" i="1"/>
  <c r="AL765" i="1"/>
  <c r="AL805" i="1"/>
  <c r="AL837" i="1"/>
  <c r="AL869" i="1"/>
  <c r="AL901" i="1"/>
  <c r="AL933" i="1"/>
  <c r="AL965" i="1"/>
  <c r="AL997" i="1"/>
  <c r="AL160" i="1"/>
  <c r="AL172" i="1"/>
  <c r="AL183" i="1"/>
  <c r="AL194" i="1"/>
  <c r="AL241" i="1"/>
  <c r="AL631" i="1"/>
  <c r="AL911" i="1"/>
  <c r="AL259" i="1"/>
  <c r="AL451" i="1"/>
  <c r="AL521" i="1"/>
  <c r="AL446" i="1"/>
  <c r="AL258" i="1"/>
  <c r="AL269" i="1"/>
  <c r="AL548" i="1"/>
  <c r="AL739" i="1"/>
  <c r="AL907" i="1"/>
  <c r="AL252" i="1"/>
  <c r="AL412" i="1"/>
  <c r="AL558" i="1"/>
  <c r="AL541" i="1"/>
  <c r="AL211" i="1"/>
  <c r="AL680" i="1"/>
  <c r="AL840" i="1"/>
  <c r="AL960" i="1"/>
  <c r="AL639" i="1"/>
  <c r="AL935" i="1"/>
  <c r="AL360" i="1"/>
  <c r="AL339" i="1"/>
  <c r="AL506" i="1"/>
  <c r="AL610" i="1"/>
  <c r="AL666" i="1"/>
  <c r="AL722" i="1"/>
  <c r="AL786" i="1"/>
  <c r="AL834" i="1"/>
  <c r="AL890" i="1"/>
  <c r="AL954" i="1"/>
  <c r="AL593" i="1"/>
  <c r="AL641" i="1"/>
  <c r="AL705" i="1"/>
  <c r="AL761" i="1"/>
  <c r="AL817" i="1"/>
  <c r="AL865" i="1"/>
  <c r="AL913" i="1"/>
  <c r="AL953" i="1"/>
  <c r="AL993" i="1"/>
  <c r="AL390" i="1"/>
  <c r="AL576" i="1"/>
  <c r="AL640" i="1"/>
  <c r="AL704" i="1"/>
  <c r="AL776" i="1"/>
  <c r="AL832" i="1"/>
  <c r="AL896" i="1"/>
  <c r="AL170" i="1"/>
  <c r="AL346" i="1"/>
  <c r="AL245" i="1"/>
  <c r="AL341" i="1"/>
  <c r="AL588" i="1"/>
  <c r="AL620" i="1"/>
  <c r="AL652" i="1"/>
  <c r="AL684" i="1"/>
  <c r="AL115" i="1"/>
  <c r="AL3" i="1"/>
  <c r="AL941" i="1"/>
  <c r="AL877" i="1"/>
  <c r="AL813" i="1"/>
  <c r="AL741" i="1"/>
  <c r="AL677" i="1"/>
  <c r="AL605" i="1"/>
  <c r="AL958" i="1"/>
  <c r="AL894" i="1"/>
  <c r="AL814" i="1"/>
  <c r="AL750" i="1"/>
  <c r="AL686" i="1"/>
  <c r="AL622" i="1"/>
  <c r="AL359" i="1"/>
  <c r="AL332" i="1"/>
  <c r="AL148" i="1"/>
  <c r="AL358" i="1"/>
  <c r="AL956" i="1"/>
  <c r="AL892" i="1"/>
  <c r="AL828" i="1"/>
  <c r="AL764" i="1"/>
  <c r="AL700" i="1"/>
  <c r="AL24" i="1"/>
  <c r="AL22" i="1"/>
  <c r="AL34" i="1"/>
  <c r="AL35" i="1"/>
  <c r="AL38" i="1"/>
  <c r="AL36" i="1"/>
  <c r="AL33" i="1"/>
  <c r="AL37" i="1"/>
  <c r="AL32" i="1"/>
  <c r="AL48" i="1"/>
  <c r="AL121" i="1"/>
  <c r="AL54" i="1"/>
  <c r="AL56" i="1"/>
  <c r="AL58" i="1"/>
  <c r="AL60" i="1"/>
  <c r="AL5" i="1"/>
  <c r="AL17" i="1"/>
  <c r="AL11" i="1"/>
  <c r="AL8" i="1"/>
  <c r="E999" i="1"/>
  <c r="W999" i="1" s="1"/>
  <c r="E997" i="1"/>
  <c r="V997" i="1" s="1"/>
  <c r="AI997" i="1" s="1"/>
  <c r="AJ997" i="1" s="1"/>
  <c r="AK997" i="1" s="1"/>
  <c r="AA39" i="1"/>
  <c r="AA40" i="1"/>
  <c r="E993" i="1"/>
  <c r="V993" i="1" s="1"/>
  <c r="AI993" i="1" s="1"/>
  <c r="AJ993" i="1" s="1"/>
  <c r="AK993" i="1" s="1"/>
  <c r="E996" i="1"/>
  <c r="W996" i="1" s="1"/>
  <c r="AA41" i="1"/>
  <c r="E903" i="1"/>
  <c r="W903" i="1" s="1"/>
  <c r="L911" i="16" s="1"/>
  <c r="E975" i="1"/>
  <c r="W975" i="1" s="1"/>
  <c r="L983" i="16" s="1"/>
  <c r="R93" i="1"/>
  <c r="R679" i="1"/>
  <c r="O679" i="1" s="1"/>
  <c r="R807" i="1"/>
  <c r="O807" i="1" s="1"/>
  <c r="E935" i="1"/>
  <c r="V935" i="1" s="1"/>
  <c r="R967" i="1"/>
  <c r="O967" i="1" s="1"/>
  <c r="R438" i="1"/>
  <c r="R937" i="1"/>
  <c r="O937" i="1" s="1"/>
  <c r="R709" i="1"/>
  <c r="O709" i="1" s="1"/>
  <c r="R825" i="1"/>
  <c r="O825" i="1" s="1"/>
  <c r="R905" i="1"/>
  <c r="O905" i="1" s="1"/>
  <c r="R717" i="1"/>
  <c r="O717" i="1" s="1"/>
  <c r="R887" i="1"/>
  <c r="O887" i="1" s="1"/>
  <c r="R512" i="1"/>
  <c r="O512" i="1" s="1"/>
  <c r="R913" i="1"/>
  <c r="O913" i="1" s="1"/>
  <c r="R833" i="1"/>
  <c r="O833" i="1" s="1"/>
  <c r="R817" i="1"/>
  <c r="O817" i="1" s="1"/>
  <c r="R941" i="1"/>
  <c r="O941" i="1" s="1"/>
  <c r="R733" i="1"/>
  <c r="O733" i="1" s="1"/>
  <c r="R685" i="1"/>
  <c r="O685" i="1" s="1"/>
  <c r="R991" i="1"/>
  <c r="O991" i="1" s="1"/>
  <c r="R903" i="1"/>
  <c r="O903" i="1" s="1"/>
  <c r="R993" i="1"/>
  <c r="O993" i="1" s="1"/>
  <c r="R535" i="1"/>
  <c r="R503" i="1"/>
  <c r="R800" i="1"/>
  <c r="O800" i="1" s="1"/>
  <c r="R705" i="1"/>
  <c r="O705" i="1" s="1"/>
  <c r="R877" i="1"/>
  <c r="O877" i="1" s="1"/>
  <c r="R935" i="1"/>
  <c r="O935" i="1" s="1"/>
  <c r="R809" i="1"/>
  <c r="O809" i="1" s="1"/>
  <c r="R965" i="1"/>
  <c r="O965" i="1" s="1"/>
  <c r="R589" i="1"/>
  <c r="O589" i="1" s="1"/>
  <c r="R997" i="1"/>
  <c r="O997" i="1" s="1"/>
  <c r="R975" i="1"/>
  <c r="O975" i="1" s="1"/>
  <c r="R91" i="1"/>
  <c r="R981" i="1"/>
  <c r="O981" i="1" s="1"/>
  <c r="R725" i="1"/>
  <c r="O725" i="1" s="1"/>
  <c r="R949" i="1"/>
  <c r="O949" i="1" s="1"/>
  <c r="R917" i="1"/>
  <c r="O917" i="1" s="1"/>
  <c r="R837" i="1"/>
  <c r="O837" i="1" s="1"/>
  <c r="R693" i="1"/>
  <c r="O693" i="1" s="1"/>
  <c r="R669" i="1"/>
  <c r="O669" i="1" s="1"/>
  <c r="AA34" i="1"/>
  <c r="R73" i="1"/>
  <c r="R89" i="1"/>
  <c r="R519" i="1"/>
  <c r="O519" i="1" s="1"/>
  <c r="E976" i="1"/>
  <c r="W976" i="1" s="1"/>
  <c r="L984" i="16" s="1"/>
  <c r="R575" i="1"/>
  <c r="R102" i="1"/>
  <c r="R741" i="1"/>
  <c r="O741" i="1" s="1"/>
  <c r="R885" i="1"/>
  <c r="O885" i="1" s="1"/>
  <c r="R881" i="1"/>
  <c r="O881" i="1" s="1"/>
  <c r="R737" i="1"/>
  <c r="O737" i="1" s="1"/>
  <c r="R797" i="1"/>
  <c r="O797" i="1" s="1"/>
  <c r="R701" i="1"/>
  <c r="O701" i="1" s="1"/>
  <c r="R402" i="1"/>
  <c r="E877" i="1"/>
  <c r="V877" i="1" s="1"/>
  <c r="K885" i="16" s="1"/>
  <c r="E830" i="1"/>
  <c r="W830" i="1" s="1"/>
  <c r="L838" i="16" s="1"/>
  <c r="E814" i="1"/>
  <c r="S814" i="1" s="1"/>
  <c r="E798" i="1"/>
  <c r="R957" i="1"/>
  <c r="O957" i="1" s="1"/>
  <c r="R360" i="1"/>
  <c r="O360" i="1" s="1"/>
  <c r="E941" i="1"/>
  <c r="W941" i="1" s="1"/>
  <c r="L949" i="16" s="1"/>
  <c r="E825" i="1"/>
  <c r="W825" i="1" s="1"/>
  <c r="L833" i="16" s="1"/>
  <c r="E991" i="1"/>
  <c r="W991" i="1" s="1"/>
  <c r="L999" i="16" s="1"/>
  <c r="E833" i="1"/>
  <c r="W833" i="1" s="1"/>
  <c r="L841" i="16" s="1"/>
  <c r="R951" i="1"/>
  <c r="O951" i="1" s="1"/>
  <c r="E885" i="1"/>
  <c r="W885" i="1" s="1"/>
  <c r="L893" i="16" s="1"/>
  <c r="E857" i="1"/>
  <c r="W857" i="1" s="1"/>
  <c r="L865" i="16" s="1"/>
  <c r="E889" i="1"/>
  <c r="W889" i="1" s="1"/>
  <c r="L897" i="16" s="1"/>
  <c r="E921" i="1"/>
  <c r="W921" i="1" s="1"/>
  <c r="L929" i="16" s="1"/>
  <c r="E953" i="1"/>
  <c r="W953" i="1" s="1"/>
  <c r="L961" i="16" s="1"/>
  <c r="E969" i="1"/>
  <c r="W969" i="1" s="1"/>
  <c r="L977" i="16" s="1"/>
  <c r="E985" i="1"/>
  <c r="W985" i="1" s="1"/>
  <c r="L993" i="16" s="1"/>
  <c r="R237" i="1"/>
  <c r="E824" i="1"/>
  <c r="S824" i="1" s="1"/>
  <c r="R639" i="1"/>
  <c r="O639" i="1" s="1"/>
  <c r="R543" i="1"/>
  <c r="R511" i="1"/>
  <c r="O511" i="1" s="1"/>
  <c r="E817" i="1"/>
  <c r="W817" i="1" s="1"/>
  <c r="L825" i="16" s="1"/>
  <c r="R568" i="1"/>
  <c r="O568" i="1" s="1"/>
  <c r="R536" i="1"/>
  <c r="R504" i="1"/>
  <c r="R769" i="1"/>
  <c r="O769" i="1" s="1"/>
  <c r="E801" i="1"/>
  <c r="E849" i="1"/>
  <c r="V849" i="1" s="1"/>
  <c r="K857" i="16" s="1"/>
  <c r="R865" i="1"/>
  <c r="O865" i="1" s="1"/>
  <c r="E897" i="1"/>
  <c r="V897" i="1" s="1"/>
  <c r="K905" i="16" s="1"/>
  <c r="E929" i="1"/>
  <c r="W929" i="1" s="1"/>
  <c r="L937" i="16" s="1"/>
  <c r="R839" i="1"/>
  <c r="O839" i="1" s="1"/>
  <c r="E967" i="1"/>
  <c r="V967" i="1" s="1"/>
  <c r="R821" i="1"/>
  <c r="O821" i="1" s="1"/>
  <c r="E881" i="1"/>
  <c r="W881" i="1" s="1"/>
  <c r="L889" i="16" s="1"/>
  <c r="E917" i="1"/>
  <c r="W917" i="1" s="1"/>
  <c r="L925" i="16" s="1"/>
  <c r="E945" i="1"/>
  <c r="W945" i="1" s="1"/>
  <c r="L953" i="16" s="1"/>
  <c r="E977" i="1"/>
  <c r="W977" i="1" s="1"/>
  <c r="L985" i="16" s="1"/>
  <c r="R99" i="1"/>
  <c r="E838" i="1"/>
  <c r="W838" i="1" s="1"/>
  <c r="L846" i="16" s="1"/>
  <c r="E822" i="1"/>
  <c r="V822" i="1" s="1"/>
  <c r="E806" i="1"/>
  <c r="E919" i="1"/>
  <c r="W919" i="1" s="1"/>
  <c r="L927" i="16" s="1"/>
  <c r="E837" i="1"/>
  <c r="W837" i="1" s="1"/>
  <c r="L845" i="16" s="1"/>
  <c r="E965" i="1"/>
  <c r="W965" i="1" s="1"/>
  <c r="L973" i="16" s="1"/>
  <c r="E949" i="1"/>
  <c r="W949" i="1" s="1"/>
  <c r="L957" i="16" s="1"/>
  <c r="E981" i="1"/>
  <c r="V981" i="1" s="1"/>
  <c r="E840" i="1"/>
  <c r="W840" i="1" s="1"/>
  <c r="L848" i="16" s="1"/>
  <c r="E856" i="1"/>
  <c r="V856" i="1" s="1"/>
  <c r="K864" i="16" s="1"/>
  <c r="E872" i="1"/>
  <c r="S872" i="1" s="1"/>
  <c r="E888" i="1"/>
  <c r="W888" i="1" s="1"/>
  <c r="L896" i="16" s="1"/>
  <c r="E904" i="1"/>
  <c r="V904" i="1" s="1"/>
  <c r="K912" i="16" s="1"/>
  <c r="E920" i="1"/>
  <c r="V920" i="1" s="1"/>
  <c r="K928" i="16" s="1"/>
  <c r="E936" i="1"/>
  <c r="W936" i="1" s="1"/>
  <c r="L944" i="16" s="1"/>
  <c r="E952" i="1"/>
  <c r="W952" i="1" s="1"/>
  <c r="L960" i="16" s="1"/>
  <c r="E984" i="1"/>
  <c r="V984" i="1" s="1"/>
  <c r="K992" i="16" s="1"/>
  <c r="R743" i="1"/>
  <c r="O743" i="1" s="1"/>
  <c r="R527" i="1"/>
  <c r="O527" i="1" s="1"/>
  <c r="R495" i="1"/>
  <c r="O495" i="1" s="1"/>
  <c r="E913" i="1"/>
  <c r="W913" i="1" s="1"/>
  <c r="L921" i="16" s="1"/>
  <c r="E809" i="1"/>
  <c r="R348" i="1"/>
  <c r="E964" i="1"/>
  <c r="S964" i="1" s="1"/>
  <c r="E980" i="1"/>
  <c r="S980" i="1" s="1"/>
  <c r="R499" i="1"/>
  <c r="R531" i="1"/>
  <c r="O531" i="1" s="1"/>
  <c r="R972" i="1"/>
  <c r="O972" i="1" s="1"/>
  <c r="R547" i="1"/>
  <c r="R515" i="1"/>
  <c r="O515" i="1" s="1"/>
  <c r="R780" i="1"/>
  <c r="O780" i="1" s="1"/>
  <c r="R523" i="1"/>
  <c r="O523" i="1" s="1"/>
  <c r="E853" i="1"/>
  <c r="W853" i="1" s="1"/>
  <c r="L861" i="16" s="1"/>
  <c r="E869" i="1"/>
  <c r="V869" i="1" s="1"/>
  <c r="K877" i="16" s="1"/>
  <c r="R901" i="1"/>
  <c r="O901" i="1" s="1"/>
  <c r="R933" i="1"/>
  <c r="O933" i="1" s="1"/>
  <c r="E887" i="1"/>
  <c r="W887" i="1" s="1"/>
  <c r="L895" i="16" s="1"/>
  <c r="E983" i="1"/>
  <c r="V983" i="1" s="1"/>
  <c r="R697" i="1"/>
  <c r="O697" i="1" s="1"/>
  <c r="R729" i="1"/>
  <c r="O729" i="1" s="1"/>
  <c r="R871" i="1"/>
  <c r="O871" i="1" s="1"/>
  <c r="R732" i="1"/>
  <c r="O732" i="1" s="1"/>
  <c r="E832" i="1"/>
  <c r="V832" i="1" s="1"/>
  <c r="K840" i="16" s="1"/>
  <c r="E797" i="1"/>
  <c r="E845" i="1"/>
  <c r="W845" i="1" s="1"/>
  <c r="L853" i="16" s="1"/>
  <c r="E861" i="1"/>
  <c r="W861" i="1" s="1"/>
  <c r="L869" i="16" s="1"/>
  <c r="E893" i="1"/>
  <c r="W893" i="1" s="1"/>
  <c r="L901" i="16" s="1"/>
  <c r="E925" i="1"/>
  <c r="W925" i="1" s="1"/>
  <c r="L933" i="16" s="1"/>
  <c r="E957" i="1"/>
  <c r="S957" i="1" s="1"/>
  <c r="R973" i="1"/>
  <c r="O973" i="1" s="1"/>
  <c r="E989" i="1"/>
  <c r="V989" i="1" s="1"/>
  <c r="E951" i="1"/>
  <c r="V951" i="1" s="1"/>
  <c r="R681" i="1"/>
  <c r="O681" i="1" s="1"/>
  <c r="R713" i="1"/>
  <c r="O713" i="1" s="1"/>
  <c r="R873" i="1"/>
  <c r="O873" i="1" s="1"/>
  <c r="R909" i="1"/>
  <c r="O909" i="1" s="1"/>
  <c r="E937" i="1"/>
  <c r="W937" i="1" s="1"/>
  <c r="L945" i="16" s="1"/>
  <c r="R959" i="1"/>
  <c r="O959" i="1" s="1"/>
  <c r="E961" i="1"/>
  <c r="W961" i="1" s="1"/>
  <c r="L969" i="16" s="1"/>
  <c r="E905" i="1"/>
  <c r="V905" i="1" s="1"/>
  <c r="K913" i="16" s="1"/>
  <c r="R298" i="1"/>
  <c r="R854" i="1"/>
  <c r="O854" i="1" s="1"/>
  <c r="E871" i="1"/>
  <c r="W871" i="1" s="1"/>
  <c r="L879" i="16" s="1"/>
  <c r="R98" i="1"/>
  <c r="R95" i="1"/>
  <c r="R94" i="1"/>
  <c r="R251" i="1"/>
  <c r="R249" i="1"/>
  <c r="R241" i="1"/>
  <c r="R239" i="1"/>
  <c r="R247" i="1"/>
  <c r="R525" i="1"/>
  <c r="O525" i="1" s="1"/>
  <c r="R231" i="1"/>
  <c r="R235" i="1"/>
  <c r="R689" i="1"/>
  <c r="O689" i="1" s="1"/>
  <c r="R721" i="1"/>
  <c r="O721" i="1" s="1"/>
  <c r="R945" i="1"/>
  <c r="O945" i="1" s="1"/>
  <c r="R977" i="1"/>
  <c r="O977" i="1" s="1"/>
  <c r="R919" i="1"/>
  <c r="O919" i="1" s="1"/>
  <c r="R999" i="1"/>
  <c r="O999" i="1" s="1"/>
  <c r="R215" i="1"/>
  <c r="R205" i="1"/>
  <c r="R201" i="1"/>
  <c r="AA46" i="1"/>
  <c r="E839" i="1"/>
  <c r="V839" i="1" s="1"/>
  <c r="E950" i="1"/>
  <c r="W950" i="1" s="1"/>
  <c r="L958" i="16" s="1"/>
  <c r="R768" i="1"/>
  <c r="O768" i="1" s="1"/>
  <c r="R765" i="1"/>
  <c r="O765" i="1" s="1"/>
  <c r="R861" i="1"/>
  <c r="O861" i="1" s="1"/>
  <c r="R961" i="1"/>
  <c r="O961" i="1" s="1"/>
  <c r="R983" i="1"/>
  <c r="O983" i="1" s="1"/>
  <c r="R182" i="1"/>
  <c r="R186" i="1"/>
  <c r="R153" i="1"/>
  <c r="R154" i="1"/>
  <c r="R130" i="1"/>
  <c r="R137" i="1"/>
  <c r="R135" i="1"/>
  <c r="R131" i="1"/>
  <c r="R132" i="1"/>
  <c r="AA33" i="1"/>
  <c r="R886" i="1"/>
  <c r="O886" i="1" s="1"/>
  <c r="R113" i="1"/>
  <c r="R491" i="1"/>
  <c r="AA42" i="1"/>
  <c r="AA43" i="1"/>
  <c r="R57" i="1"/>
  <c r="AA57" i="1"/>
  <c r="R5" i="1"/>
  <c r="R19" i="1"/>
  <c r="R35" i="1"/>
  <c r="R67" i="1"/>
  <c r="R59" i="1"/>
  <c r="R54" i="1"/>
  <c r="R37" i="1"/>
  <c r="R65" i="1"/>
  <c r="AA65" i="1"/>
  <c r="R63" i="1"/>
  <c r="R26" i="1"/>
  <c r="AA3" i="1"/>
  <c r="R557" i="1"/>
  <c r="O557" i="1" s="1"/>
  <c r="R637" i="1"/>
  <c r="O637" i="1" s="1"/>
  <c r="E821" i="1"/>
  <c r="W821" i="1" s="1"/>
  <c r="L829" i="16" s="1"/>
  <c r="R551" i="1"/>
  <c r="E959" i="1"/>
  <c r="W959" i="1" s="1"/>
  <c r="L967" i="16" s="1"/>
  <c r="E909" i="1"/>
  <c r="W909" i="1" s="1"/>
  <c r="L917" i="16" s="1"/>
  <c r="E873" i="1"/>
  <c r="W873" i="1" s="1"/>
  <c r="L881" i="16" s="1"/>
  <c r="R493" i="1"/>
  <c r="R982" i="1"/>
  <c r="O982" i="1" s="1"/>
  <c r="E974" i="1"/>
  <c r="V974" i="1" s="1"/>
  <c r="R950" i="1"/>
  <c r="O950" i="1" s="1"/>
  <c r="R918" i="1"/>
  <c r="O918" i="1" s="1"/>
  <c r="E874" i="1"/>
  <c r="S874" i="1" s="1"/>
  <c r="R832" i="1"/>
  <c r="O832" i="1" s="1"/>
  <c r="R749" i="1"/>
  <c r="O749" i="1" s="1"/>
  <c r="R781" i="1"/>
  <c r="O781" i="1" s="1"/>
  <c r="R845" i="1"/>
  <c r="O845" i="1" s="1"/>
  <c r="R893" i="1"/>
  <c r="O893" i="1" s="1"/>
  <c r="R925" i="1"/>
  <c r="O925" i="1" s="1"/>
  <c r="R989" i="1"/>
  <c r="O989" i="1" s="1"/>
  <c r="E973" i="1"/>
  <c r="V973" i="1" s="1"/>
  <c r="E933" i="1"/>
  <c r="W933" i="1" s="1"/>
  <c r="L941" i="16" s="1"/>
  <c r="R912" i="1"/>
  <c r="O912" i="1" s="1"/>
  <c r="R29" i="1"/>
  <c r="R45" i="1"/>
  <c r="E901" i="1"/>
  <c r="S901" i="1" s="1"/>
  <c r="R720" i="1"/>
  <c r="O720" i="1" s="1"/>
  <c r="R812" i="1"/>
  <c r="O812" i="1" s="1"/>
  <c r="R848" i="1"/>
  <c r="O848" i="1" s="1"/>
  <c r="R976" i="1"/>
  <c r="O976" i="1" s="1"/>
  <c r="R677" i="1"/>
  <c r="O677" i="1" s="1"/>
  <c r="R757" i="1"/>
  <c r="O757" i="1" s="1"/>
  <c r="R773" i="1"/>
  <c r="O773" i="1" s="1"/>
  <c r="R789" i="1"/>
  <c r="O789" i="1" s="1"/>
  <c r="R805" i="1"/>
  <c r="O805" i="1" s="1"/>
  <c r="R813" i="1"/>
  <c r="O813" i="1" s="1"/>
  <c r="R829" i="1"/>
  <c r="O829" i="1" s="1"/>
  <c r="R853" i="1"/>
  <c r="O853" i="1" s="1"/>
  <c r="R869" i="1"/>
  <c r="O869" i="1" s="1"/>
  <c r="R119" i="1"/>
  <c r="E805" i="1"/>
  <c r="E813" i="1"/>
  <c r="E829" i="1"/>
  <c r="V829" i="1" s="1"/>
  <c r="E865" i="1"/>
  <c r="W865" i="1" s="1"/>
  <c r="L873" i="16" s="1"/>
  <c r="R615" i="1"/>
  <c r="O615" i="1" s="1"/>
  <c r="R760" i="1"/>
  <c r="O760" i="1" s="1"/>
  <c r="R621" i="1"/>
  <c r="O621" i="1" s="1"/>
  <c r="R653" i="1"/>
  <c r="O653" i="1" s="1"/>
  <c r="R559" i="1"/>
  <c r="O559" i="1" s="1"/>
  <c r="R567" i="1"/>
  <c r="O567" i="1" s="1"/>
  <c r="R583" i="1"/>
  <c r="O583" i="1" s="1"/>
  <c r="R591" i="1"/>
  <c r="O591" i="1" s="1"/>
  <c r="R599" i="1"/>
  <c r="R631" i="1"/>
  <c r="O631" i="1" s="1"/>
  <c r="R647" i="1"/>
  <c r="O647" i="1" s="1"/>
  <c r="R663" i="1"/>
  <c r="O663" i="1" s="1"/>
  <c r="R695" i="1"/>
  <c r="O695" i="1" s="1"/>
  <c r="R711" i="1"/>
  <c r="O711" i="1" s="1"/>
  <c r="R727" i="1"/>
  <c r="O727" i="1" s="1"/>
  <c r="R759" i="1"/>
  <c r="O759" i="1" s="1"/>
  <c r="R775" i="1"/>
  <c r="O775" i="1" s="1"/>
  <c r="R791" i="1"/>
  <c r="O791" i="1" s="1"/>
  <c r="R179" i="1"/>
  <c r="R79" i="1"/>
  <c r="R943" i="1"/>
  <c r="O943" i="1" s="1"/>
  <c r="R927" i="1"/>
  <c r="O927" i="1" s="1"/>
  <c r="R911" i="1"/>
  <c r="O911" i="1" s="1"/>
  <c r="R895" i="1"/>
  <c r="O895" i="1" s="1"/>
  <c r="R879" i="1"/>
  <c r="O879" i="1" s="1"/>
  <c r="R863" i="1"/>
  <c r="O863" i="1" s="1"/>
  <c r="R855" i="1"/>
  <c r="O855" i="1" s="1"/>
  <c r="R847" i="1"/>
  <c r="O847" i="1" s="1"/>
  <c r="R831" i="1"/>
  <c r="O831" i="1" s="1"/>
  <c r="R823" i="1"/>
  <c r="O823" i="1" s="1"/>
  <c r="R815" i="1"/>
  <c r="O815" i="1" s="1"/>
  <c r="R657" i="1"/>
  <c r="O657" i="1" s="1"/>
  <c r="R645" i="1"/>
  <c r="O645" i="1" s="1"/>
  <c r="R641" i="1"/>
  <c r="O641" i="1" s="1"/>
  <c r="R581" i="1"/>
  <c r="O581" i="1" s="1"/>
  <c r="R565" i="1"/>
  <c r="O565" i="1" s="1"/>
  <c r="R541" i="1"/>
  <c r="O541" i="1" s="1"/>
  <c r="R517" i="1"/>
  <c r="O517" i="1" s="1"/>
  <c r="R501" i="1"/>
  <c r="R990" i="1"/>
  <c r="O990" i="1" s="1"/>
  <c r="E982" i="1"/>
  <c r="W982" i="1" s="1"/>
  <c r="L990" i="16" s="1"/>
  <c r="R974" i="1"/>
  <c r="O974" i="1" s="1"/>
  <c r="E970" i="1"/>
  <c r="W970" i="1" s="1"/>
  <c r="L978" i="16" s="1"/>
  <c r="E942" i="1"/>
  <c r="V942" i="1" s="1"/>
  <c r="E938" i="1"/>
  <c r="S938" i="1" s="1"/>
  <c r="R926" i="1"/>
  <c r="O926" i="1" s="1"/>
  <c r="E918" i="1"/>
  <c r="S918" i="1" s="1"/>
  <c r="R910" i="1"/>
  <c r="O910" i="1" s="1"/>
  <c r="E906" i="1"/>
  <c r="W906" i="1" s="1"/>
  <c r="L914" i="16" s="1"/>
  <c r="R902" i="1"/>
  <c r="O902" i="1" s="1"/>
  <c r="E886" i="1"/>
  <c r="W886" i="1" s="1"/>
  <c r="L894" i="16" s="1"/>
  <c r="E878" i="1"/>
  <c r="S878" i="1" s="1"/>
  <c r="R862" i="1"/>
  <c r="O862" i="1" s="1"/>
  <c r="R880" i="1"/>
  <c r="O880" i="1" s="1"/>
  <c r="R944" i="1"/>
  <c r="O944" i="1" s="1"/>
  <c r="R509" i="1"/>
  <c r="O509" i="1" s="1"/>
  <c r="R573" i="1"/>
  <c r="O573" i="1" s="1"/>
  <c r="R605" i="1"/>
  <c r="O605" i="1" s="1"/>
  <c r="R629" i="1"/>
  <c r="O629" i="1" s="1"/>
  <c r="R661" i="1"/>
  <c r="O661" i="1" s="1"/>
  <c r="R870" i="1"/>
  <c r="O870" i="1" s="1"/>
  <c r="R934" i="1"/>
  <c r="O934" i="1" s="1"/>
  <c r="R966" i="1"/>
  <c r="O966" i="1" s="1"/>
  <c r="R998" i="1"/>
  <c r="O998" i="1" s="1"/>
  <c r="E910" i="1"/>
  <c r="V910" i="1" s="1"/>
  <c r="R846" i="1"/>
  <c r="O846" i="1" s="1"/>
  <c r="R704" i="1"/>
  <c r="O704" i="1" s="1"/>
  <c r="R864" i="1"/>
  <c r="O864" i="1" s="1"/>
  <c r="R896" i="1"/>
  <c r="O896" i="1" s="1"/>
  <c r="R928" i="1"/>
  <c r="O928" i="1" s="1"/>
  <c r="R960" i="1"/>
  <c r="O960" i="1" s="1"/>
  <c r="R992" i="1"/>
  <c r="O992" i="1" s="1"/>
  <c r="R165" i="1"/>
  <c r="R533" i="1"/>
  <c r="O533" i="1" s="1"/>
  <c r="R549" i="1"/>
  <c r="R597" i="1"/>
  <c r="R617" i="1"/>
  <c r="O617" i="1" s="1"/>
  <c r="R625" i="1"/>
  <c r="O625" i="1" s="1"/>
  <c r="R633" i="1"/>
  <c r="O633" i="1" s="1"/>
  <c r="R649" i="1"/>
  <c r="O649" i="1" s="1"/>
  <c r="R665" i="1"/>
  <c r="O665" i="1" s="1"/>
  <c r="R673" i="1"/>
  <c r="O673" i="1" s="1"/>
  <c r="R745" i="1"/>
  <c r="O745" i="1" s="1"/>
  <c r="R753" i="1"/>
  <c r="O753" i="1" s="1"/>
  <c r="R761" i="1"/>
  <c r="O761" i="1" s="1"/>
  <c r="R777" i="1"/>
  <c r="O777" i="1" s="1"/>
  <c r="R785" i="1"/>
  <c r="O785" i="1" s="1"/>
  <c r="R793" i="1"/>
  <c r="O793" i="1" s="1"/>
  <c r="R801" i="1"/>
  <c r="O801" i="1" s="1"/>
  <c r="R841" i="1"/>
  <c r="O841" i="1" s="1"/>
  <c r="R849" i="1"/>
  <c r="O849" i="1" s="1"/>
  <c r="R857" i="1"/>
  <c r="O857" i="1" s="1"/>
  <c r="R889" i="1"/>
  <c r="O889" i="1" s="1"/>
  <c r="R897" i="1"/>
  <c r="O897" i="1" s="1"/>
  <c r="R921" i="1"/>
  <c r="O921" i="1" s="1"/>
  <c r="R929" i="1"/>
  <c r="O929" i="1" s="1"/>
  <c r="R953" i="1"/>
  <c r="O953" i="1" s="1"/>
  <c r="R969" i="1"/>
  <c r="O969" i="1" s="1"/>
  <c r="R985" i="1"/>
  <c r="O985" i="1" s="1"/>
  <c r="R539" i="1"/>
  <c r="O539" i="1" s="1"/>
  <c r="R878" i="1"/>
  <c r="O878" i="1" s="1"/>
  <c r="R894" i="1"/>
  <c r="O894" i="1" s="1"/>
  <c r="R942" i="1"/>
  <c r="O942" i="1" s="1"/>
  <c r="R958" i="1"/>
  <c r="O958" i="1" s="1"/>
  <c r="R613" i="1"/>
  <c r="O613" i="1" s="1"/>
  <c r="R33" i="1"/>
  <c r="E850" i="1"/>
  <c r="S850" i="1" s="1"/>
  <c r="E851" i="1"/>
  <c r="W851" i="1" s="1"/>
  <c r="L859" i="16" s="1"/>
  <c r="E827" i="1"/>
  <c r="V827" i="1" s="1"/>
  <c r="E998" i="1"/>
  <c r="W998" i="1" s="1"/>
  <c r="E990" i="1"/>
  <c r="W990" i="1" s="1"/>
  <c r="L998" i="16" s="1"/>
  <c r="E986" i="1"/>
  <c r="S986" i="1" s="1"/>
  <c r="E966" i="1"/>
  <c r="S966" i="1" s="1"/>
  <c r="E958" i="1"/>
  <c r="V958" i="1" s="1"/>
  <c r="E954" i="1"/>
  <c r="S954" i="1" s="1"/>
  <c r="E934" i="1"/>
  <c r="W934" i="1" s="1"/>
  <c r="L942" i="16" s="1"/>
  <c r="E926" i="1"/>
  <c r="E922" i="1"/>
  <c r="W922" i="1" s="1"/>
  <c r="L930" i="16" s="1"/>
  <c r="E902" i="1"/>
  <c r="W902" i="1" s="1"/>
  <c r="L910" i="16" s="1"/>
  <c r="E894" i="1"/>
  <c r="E890" i="1"/>
  <c r="V890" i="1" s="1"/>
  <c r="E870" i="1"/>
  <c r="V870" i="1" s="1"/>
  <c r="K878" i="16" s="1"/>
  <c r="E862" i="1"/>
  <c r="S862" i="1" s="1"/>
  <c r="E858" i="1"/>
  <c r="V858" i="1" s="1"/>
  <c r="E846" i="1"/>
  <c r="W846" i="1" s="1"/>
  <c r="L854" i="16" s="1"/>
  <c r="E841" i="1"/>
  <c r="V841" i="1" s="1"/>
  <c r="R555" i="1"/>
  <c r="O555" i="1" s="1"/>
  <c r="R563" i="1"/>
  <c r="O563" i="1" s="1"/>
  <c r="R571" i="1"/>
  <c r="O571" i="1" s="1"/>
  <c r="R579" i="1"/>
  <c r="O579" i="1" s="1"/>
  <c r="R587" i="1"/>
  <c r="O587" i="1" s="1"/>
  <c r="R595" i="1"/>
  <c r="R603" i="1"/>
  <c r="O603" i="1" s="1"/>
  <c r="R611" i="1"/>
  <c r="O611" i="1" s="1"/>
  <c r="R619" i="1"/>
  <c r="O619" i="1" s="1"/>
  <c r="R627" i="1"/>
  <c r="O627" i="1" s="1"/>
  <c r="R635" i="1"/>
  <c r="O635" i="1" s="1"/>
  <c r="R643" i="1"/>
  <c r="O643" i="1" s="1"/>
  <c r="R651" i="1"/>
  <c r="O651" i="1" s="1"/>
  <c r="R659" i="1"/>
  <c r="O659" i="1" s="1"/>
  <c r="R667" i="1"/>
  <c r="O667" i="1" s="1"/>
  <c r="R675" i="1"/>
  <c r="O675" i="1" s="1"/>
  <c r="R683" i="1"/>
  <c r="O683" i="1" s="1"/>
  <c r="R691" i="1"/>
  <c r="O691" i="1" s="1"/>
  <c r="R699" i="1"/>
  <c r="O699" i="1" s="1"/>
  <c r="R707" i="1"/>
  <c r="O707" i="1" s="1"/>
  <c r="R715" i="1"/>
  <c r="O715" i="1" s="1"/>
  <c r="R723" i="1"/>
  <c r="O723" i="1" s="1"/>
  <c r="R731" i="1"/>
  <c r="O731" i="1" s="1"/>
  <c r="R739" i="1"/>
  <c r="O739" i="1" s="1"/>
  <c r="R747" i="1"/>
  <c r="O747" i="1" s="1"/>
  <c r="R755" i="1"/>
  <c r="O755" i="1" s="1"/>
  <c r="R763" i="1"/>
  <c r="O763" i="1" s="1"/>
  <c r="R771" i="1"/>
  <c r="O771" i="1" s="1"/>
  <c r="R779" i="1"/>
  <c r="O779" i="1" s="1"/>
  <c r="R787" i="1"/>
  <c r="O787" i="1" s="1"/>
  <c r="R795" i="1"/>
  <c r="O795" i="1" s="1"/>
  <c r="R803" i="1"/>
  <c r="O803" i="1" s="1"/>
  <c r="R811" i="1"/>
  <c r="O811" i="1" s="1"/>
  <c r="R607" i="1"/>
  <c r="O607" i="1" s="1"/>
  <c r="R623" i="1"/>
  <c r="O623" i="1" s="1"/>
  <c r="R655" i="1"/>
  <c r="O655" i="1" s="1"/>
  <c r="R671" i="1"/>
  <c r="O671" i="1" s="1"/>
  <c r="R687" i="1"/>
  <c r="O687" i="1" s="1"/>
  <c r="R703" i="1"/>
  <c r="O703" i="1" s="1"/>
  <c r="R719" i="1"/>
  <c r="O719" i="1" s="1"/>
  <c r="E939" i="1"/>
  <c r="W939" i="1" s="1"/>
  <c r="L947" i="16" s="1"/>
  <c r="E931" i="1"/>
  <c r="E907" i="1"/>
  <c r="W907" i="1" s="1"/>
  <c r="L915" i="16" s="1"/>
  <c r="E899" i="1"/>
  <c r="W899" i="1" s="1"/>
  <c r="L907" i="16" s="1"/>
  <c r="E875" i="1"/>
  <c r="S875" i="1" s="1"/>
  <c r="E867" i="1"/>
  <c r="W867" i="1" s="1"/>
  <c r="L875" i="16" s="1"/>
  <c r="E995" i="1"/>
  <c r="W995" i="1" s="1"/>
  <c r="E987" i="1"/>
  <c r="W987" i="1" s="1"/>
  <c r="L995" i="16" s="1"/>
  <c r="E979" i="1"/>
  <c r="E971" i="1"/>
  <c r="W971" i="1" s="1"/>
  <c r="L979" i="16" s="1"/>
  <c r="E963" i="1"/>
  <c r="E955" i="1"/>
  <c r="W955" i="1" s="1"/>
  <c r="L963" i="16" s="1"/>
  <c r="E947" i="1"/>
  <c r="W947" i="1" s="1"/>
  <c r="L955" i="16" s="1"/>
  <c r="E923" i="1"/>
  <c r="W923" i="1" s="1"/>
  <c r="L931" i="16" s="1"/>
  <c r="E915" i="1"/>
  <c r="W915" i="1" s="1"/>
  <c r="L923" i="16" s="1"/>
  <c r="E891" i="1"/>
  <c r="E883" i="1"/>
  <c r="S883" i="1" s="1"/>
  <c r="E859" i="1"/>
  <c r="W859" i="1" s="1"/>
  <c r="L867" i="16" s="1"/>
  <c r="E843" i="1"/>
  <c r="W843" i="1" s="1"/>
  <c r="L851" i="16" s="1"/>
  <c r="E835" i="1"/>
  <c r="E819" i="1"/>
  <c r="W819" i="1" s="1"/>
  <c r="L827" i="16" s="1"/>
  <c r="R735" i="1"/>
  <c r="O735" i="1" s="1"/>
  <c r="R751" i="1"/>
  <c r="O751" i="1" s="1"/>
  <c r="R767" i="1"/>
  <c r="O767" i="1" s="1"/>
  <c r="R783" i="1"/>
  <c r="O783" i="1" s="1"/>
  <c r="R799" i="1"/>
  <c r="O799" i="1" s="1"/>
  <c r="R748" i="1"/>
  <c r="O748" i="1" s="1"/>
  <c r="R824" i="1"/>
  <c r="O824" i="1" s="1"/>
  <c r="R840" i="1"/>
  <c r="O840" i="1" s="1"/>
  <c r="R856" i="1"/>
  <c r="O856" i="1" s="1"/>
  <c r="R872" i="1"/>
  <c r="O872" i="1" s="1"/>
  <c r="R888" i="1"/>
  <c r="O888" i="1" s="1"/>
  <c r="R904" i="1"/>
  <c r="O904" i="1" s="1"/>
  <c r="R920" i="1"/>
  <c r="O920" i="1" s="1"/>
  <c r="R936" i="1"/>
  <c r="O936" i="1" s="1"/>
  <c r="R952" i="1"/>
  <c r="O952" i="1" s="1"/>
  <c r="R968" i="1"/>
  <c r="O968" i="1" s="1"/>
  <c r="R984" i="1"/>
  <c r="O984" i="1" s="1"/>
  <c r="R1000" i="1"/>
  <c r="O1000" i="1" s="1"/>
  <c r="R157" i="1"/>
  <c r="R111" i="1"/>
  <c r="R507" i="1"/>
  <c r="O507" i="1" s="1"/>
  <c r="E943" i="1"/>
  <c r="W943" i="1" s="1"/>
  <c r="L951" i="16" s="1"/>
  <c r="E927" i="1"/>
  <c r="S927" i="1" s="1"/>
  <c r="E911" i="1"/>
  <c r="E895" i="1"/>
  <c r="E879" i="1"/>
  <c r="E863" i="1"/>
  <c r="S863" i="1" s="1"/>
  <c r="E855" i="1"/>
  <c r="V855" i="1" s="1"/>
  <c r="E847" i="1"/>
  <c r="E831" i="1"/>
  <c r="W831" i="1" s="1"/>
  <c r="L839" i="16" s="1"/>
  <c r="E823" i="1"/>
  <c r="E815" i="1"/>
  <c r="R648" i="1"/>
  <c r="O648" i="1" s="1"/>
  <c r="R696" i="1"/>
  <c r="O696" i="1" s="1"/>
  <c r="R792" i="1"/>
  <c r="O792" i="1" s="1"/>
  <c r="R816" i="1"/>
  <c r="O816" i="1" s="1"/>
  <c r="E800" i="1"/>
  <c r="Z800" i="1" s="1"/>
  <c r="R752" i="1"/>
  <c r="O752" i="1" s="1"/>
  <c r="E816" i="1"/>
  <c r="R828" i="1"/>
  <c r="O828" i="1" s="1"/>
  <c r="R796" i="1"/>
  <c r="O796" i="1" s="1"/>
  <c r="R764" i="1"/>
  <c r="O764" i="1" s="1"/>
  <c r="R716" i="1"/>
  <c r="O716" i="1" s="1"/>
  <c r="R700" i="1"/>
  <c r="O700" i="1" s="1"/>
  <c r="R175" i="1"/>
  <c r="E854" i="1"/>
  <c r="R688" i="1"/>
  <c r="O688" i="1" s="1"/>
  <c r="R728" i="1"/>
  <c r="O728" i="1" s="1"/>
  <c r="R736" i="1"/>
  <c r="O736" i="1" s="1"/>
  <c r="R776" i="1"/>
  <c r="O776" i="1" s="1"/>
  <c r="R784" i="1"/>
  <c r="O784" i="1" s="1"/>
  <c r="R808" i="1"/>
  <c r="O808" i="1" s="1"/>
  <c r="R489" i="1"/>
  <c r="O489" i="1" s="1"/>
  <c r="R497" i="1"/>
  <c r="R505" i="1"/>
  <c r="R513" i="1"/>
  <c r="O513" i="1" s="1"/>
  <c r="R521" i="1"/>
  <c r="O521" i="1" s="1"/>
  <c r="R529" i="1"/>
  <c r="O529" i="1" s="1"/>
  <c r="R537" i="1"/>
  <c r="R545" i="1"/>
  <c r="O545" i="1" s="1"/>
  <c r="R553" i="1"/>
  <c r="R561" i="1"/>
  <c r="O561" i="1" s="1"/>
  <c r="R569" i="1"/>
  <c r="O569" i="1" s="1"/>
  <c r="R577" i="1"/>
  <c r="R585" i="1"/>
  <c r="O585" i="1" s="1"/>
  <c r="R593" i="1"/>
  <c r="R601" i="1"/>
  <c r="O601" i="1" s="1"/>
  <c r="R609" i="1"/>
  <c r="O609" i="1" s="1"/>
  <c r="R819" i="1"/>
  <c r="O819" i="1" s="1"/>
  <c r="R827" i="1"/>
  <c r="O827" i="1" s="1"/>
  <c r="R835" i="1"/>
  <c r="O835" i="1" s="1"/>
  <c r="R843" i="1"/>
  <c r="O843" i="1" s="1"/>
  <c r="R851" i="1"/>
  <c r="O851" i="1" s="1"/>
  <c r="R859" i="1"/>
  <c r="O859" i="1" s="1"/>
  <c r="R867" i="1"/>
  <c r="O867" i="1" s="1"/>
  <c r="R875" i="1"/>
  <c r="O875" i="1" s="1"/>
  <c r="R883" i="1"/>
  <c r="O883" i="1" s="1"/>
  <c r="R891" i="1"/>
  <c r="O891" i="1" s="1"/>
  <c r="R899" i="1"/>
  <c r="O899" i="1" s="1"/>
  <c r="R907" i="1"/>
  <c r="O907" i="1" s="1"/>
  <c r="R915" i="1"/>
  <c r="O915" i="1" s="1"/>
  <c r="R923" i="1"/>
  <c r="O923" i="1" s="1"/>
  <c r="R931" i="1"/>
  <c r="O931" i="1" s="1"/>
  <c r="R842" i="1"/>
  <c r="O842" i="1" s="1"/>
  <c r="R850" i="1"/>
  <c r="O850" i="1" s="1"/>
  <c r="R858" i="1"/>
  <c r="O858" i="1" s="1"/>
  <c r="R866" i="1"/>
  <c r="O866" i="1" s="1"/>
  <c r="R874" i="1"/>
  <c r="O874" i="1" s="1"/>
  <c r="R882" i="1"/>
  <c r="O882" i="1" s="1"/>
  <c r="R890" i="1"/>
  <c r="O890" i="1" s="1"/>
  <c r="R898" i="1"/>
  <c r="O898" i="1" s="1"/>
  <c r="R906" i="1"/>
  <c r="O906" i="1" s="1"/>
  <c r="R914" i="1"/>
  <c r="O914" i="1" s="1"/>
  <c r="R922" i="1"/>
  <c r="O922" i="1" s="1"/>
  <c r="R930" i="1"/>
  <c r="O930" i="1" s="1"/>
  <c r="R938" i="1"/>
  <c r="O938" i="1" s="1"/>
  <c r="R946" i="1"/>
  <c r="O946" i="1" s="1"/>
  <c r="R954" i="1"/>
  <c r="O954" i="1" s="1"/>
  <c r="R962" i="1"/>
  <c r="O962" i="1" s="1"/>
  <c r="R970" i="1"/>
  <c r="O970" i="1" s="1"/>
  <c r="R978" i="1"/>
  <c r="O978" i="1" s="1"/>
  <c r="R986" i="1"/>
  <c r="O986" i="1" s="1"/>
  <c r="R994" i="1"/>
  <c r="O994" i="1" s="1"/>
  <c r="E900" i="1"/>
  <c r="E842" i="1"/>
  <c r="V842" i="1" s="1"/>
  <c r="E866" i="1"/>
  <c r="E882" i="1"/>
  <c r="E898" i="1"/>
  <c r="W898" i="1" s="1"/>
  <c r="L906" i="16" s="1"/>
  <c r="E914" i="1"/>
  <c r="E930" i="1"/>
  <c r="E946" i="1"/>
  <c r="E962" i="1"/>
  <c r="V962" i="1" s="1"/>
  <c r="E978" i="1"/>
  <c r="E994" i="1"/>
  <c r="R600" i="1"/>
  <c r="O600" i="1" s="1"/>
  <c r="R712" i="1"/>
  <c r="O712" i="1" s="1"/>
  <c r="R744" i="1"/>
  <c r="O744" i="1" s="1"/>
  <c r="E868" i="1"/>
  <c r="S868" i="1" s="1"/>
  <c r="E932" i="1"/>
  <c r="R520" i="1"/>
  <c r="O520" i="1" s="1"/>
  <c r="R552" i="1"/>
  <c r="R584" i="1"/>
  <c r="O584" i="1" s="1"/>
  <c r="R616" i="1"/>
  <c r="O616" i="1" s="1"/>
  <c r="R211" i="1"/>
  <c r="R454" i="1"/>
  <c r="E852" i="1"/>
  <c r="S852" i="1" s="1"/>
  <c r="E884" i="1"/>
  <c r="V884" i="1" s="1"/>
  <c r="E916" i="1"/>
  <c r="E948" i="1"/>
  <c r="S948" i="1" s="1"/>
  <c r="R55" i="1"/>
  <c r="R97" i="1"/>
  <c r="R96" i="1"/>
  <c r="R692" i="1"/>
  <c r="O692" i="1" s="1"/>
  <c r="R708" i="1"/>
  <c r="O708" i="1" s="1"/>
  <c r="R724" i="1"/>
  <c r="O724" i="1" s="1"/>
  <c r="R740" i="1"/>
  <c r="O740" i="1" s="1"/>
  <c r="R756" i="1"/>
  <c r="O756" i="1" s="1"/>
  <c r="R772" i="1"/>
  <c r="O772" i="1" s="1"/>
  <c r="R788" i="1"/>
  <c r="O788" i="1" s="1"/>
  <c r="R804" i="1"/>
  <c r="O804" i="1" s="1"/>
  <c r="R820" i="1"/>
  <c r="O820" i="1" s="1"/>
  <c r="R836" i="1"/>
  <c r="O836" i="1" s="1"/>
  <c r="R844" i="1"/>
  <c r="O844" i="1" s="1"/>
  <c r="R852" i="1"/>
  <c r="O852" i="1" s="1"/>
  <c r="R860" i="1"/>
  <c r="O860" i="1" s="1"/>
  <c r="R868" i="1"/>
  <c r="O868" i="1" s="1"/>
  <c r="R876" i="1"/>
  <c r="O876" i="1" s="1"/>
  <c r="R884" i="1"/>
  <c r="O884" i="1" s="1"/>
  <c r="R892" i="1"/>
  <c r="O892" i="1" s="1"/>
  <c r="R900" i="1"/>
  <c r="O900" i="1" s="1"/>
  <c r="R908" i="1"/>
  <c r="O908" i="1" s="1"/>
  <c r="R916" i="1"/>
  <c r="O916" i="1" s="1"/>
  <c r="R924" i="1"/>
  <c r="O924" i="1" s="1"/>
  <c r="R932" i="1"/>
  <c r="O932" i="1" s="1"/>
  <c r="R940" i="1"/>
  <c r="O940" i="1" s="1"/>
  <c r="R948" i="1"/>
  <c r="O948" i="1" s="1"/>
  <c r="R956" i="1"/>
  <c r="O956" i="1" s="1"/>
  <c r="R964" i="1"/>
  <c r="O964" i="1" s="1"/>
  <c r="R980" i="1"/>
  <c r="O980" i="1" s="1"/>
  <c r="R988" i="1"/>
  <c r="O988" i="1" s="1"/>
  <c r="R996" i="1"/>
  <c r="O996" i="1" s="1"/>
  <c r="R149" i="1"/>
  <c r="R939" i="1"/>
  <c r="O939" i="1" s="1"/>
  <c r="R947" i="1"/>
  <c r="O947" i="1" s="1"/>
  <c r="R955" i="1"/>
  <c r="O955" i="1" s="1"/>
  <c r="R963" i="1"/>
  <c r="O963" i="1" s="1"/>
  <c r="R971" i="1"/>
  <c r="O971" i="1" s="1"/>
  <c r="R979" i="1"/>
  <c r="O979" i="1" s="1"/>
  <c r="R987" i="1"/>
  <c r="O987" i="1" s="1"/>
  <c r="R995" i="1"/>
  <c r="O995" i="1" s="1"/>
  <c r="E808" i="1"/>
  <c r="E844" i="1"/>
  <c r="E860" i="1"/>
  <c r="E876" i="1"/>
  <c r="E892" i="1"/>
  <c r="V892" i="1" s="1"/>
  <c r="E908" i="1"/>
  <c r="E924" i="1"/>
  <c r="W924" i="1" s="1"/>
  <c r="L932" i="16" s="1"/>
  <c r="E940" i="1"/>
  <c r="E956" i="1"/>
  <c r="R608" i="1"/>
  <c r="O608" i="1" s="1"/>
  <c r="R576" i="1"/>
  <c r="R544" i="1"/>
  <c r="R516" i="1"/>
  <c r="O516" i="1" s="1"/>
  <c r="R508" i="1"/>
  <c r="O508" i="1" s="1"/>
  <c r="R528" i="1"/>
  <c r="O528" i="1" s="1"/>
  <c r="R560" i="1"/>
  <c r="O560" i="1" s="1"/>
  <c r="R592" i="1"/>
  <c r="R632" i="1"/>
  <c r="O632" i="1" s="1"/>
  <c r="R664" i="1"/>
  <c r="O664" i="1" s="1"/>
  <c r="R494" i="1"/>
  <c r="R474" i="1"/>
  <c r="E811" i="1"/>
  <c r="R548" i="1"/>
  <c r="R144" i="1"/>
  <c r="R680" i="1"/>
  <c r="O680" i="1" s="1"/>
  <c r="R624" i="1"/>
  <c r="O624" i="1" s="1"/>
  <c r="R640" i="1"/>
  <c r="O640" i="1" s="1"/>
  <c r="R656" i="1"/>
  <c r="O656" i="1" s="1"/>
  <c r="R672" i="1"/>
  <c r="O672" i="1" s="1"/>
  <c r="R83" i="1"/>
  <c r="R524" i="1"/>
  <c r="O524" i="1" s="1"/>
  <c r="R532" i="1"/>
  <c r="O532" i="1" s="1"/>
  <c r="R540" i="1"/>
  <c r="O540" i="1" s="1"/>
  <c r="R556" i="1"/>
  <c r="O556" i="1" s="1"/>
  <c r="R564" i="1"/>
  <c r="O564" i="1" s="1"/>
  <c r="R572" i="1"/>
  <c r="O572" i="1" s="1"/>
  <c r="R580" i="1"/>
  <c r="R588" i="1"/>
  <c r="O588" i="1" s="1"/>
  <c r="R596" i="1"/>
  <c r="O596" i="1" s="1"/>
  <c r="R604" i="1"/>
  <c r="O604" i="1" s="1"/>
  <c r="R612" i="1"/>
  <c r="O612" i="1" s="1"/>
  <c r="R620" i="1"/>
  <c r="O620" i="1" s="1"/>
  <c r="R628" i="1"/>
  <c r="O628" i="1" s="1"/>
  <c r="R636" i="1"/>
  <c r="O636" i="1" s="1"/>
  <c r="R644" i="1"/>
  <c r="O644" i="1" s="1"/>
  <c r="R652" i="1"/>
  <c r="O652" i="1" s="1"/>
  <c r="R660" i="1"/>
  <c r="O660" i="1" s="1"/>
  <c r="R668" i="1"/>
  <c r="O668" i="1" s="1"/>
  <c r="R676" i="1"/>
  <c r="O676" i="1" s="1"/>
  <c r="R684" i="1"/>
  <c r="O684" i="1" s="1"/>
  <c r="R187" i="1"/>
  <c r="R490" i="1"/>
  <c r="O490" i="1" s="1"/>
  <c r="R526" i="1"/>
  <c r="O526" i="1" s="1"/>
  <c r="E848" i="1"/>
  <c r="E864" i="1"/>
  <c r="E880" i="1"/>
  <c r="E896" i="1"/>
  <c r="E912" i="1"/>
  <c r="W912" i="1" s="1"/>
  <c r="L920" i="16" s="1"/>
  <c r="E928" i="1"/>
  <c r="V928" i="1" s="1"/>
  <c r="K936" i="16" s="1"/>
  <c r="E944" i="1"/>
  <c r="W944" i="1" s="1"/>
  <c r="L952" i="16" s="1"/>
  <c r="E960" i="1"/>
  <c r="E992" i="1"/>
  <c r="R654" i="1"/>
  <c r="O654" i="1" s="1"/>
  <c r="R590" i="1"/>
  <c r="O590" i="1" s="1"/>
  <c r="R558" i="1"/>
  <c r="O558" i="1" s="1"/>
  <c r="R622" i="1"/>
  <c r="O622" i="1" s="1"/>
  <c r="R830" i="1"/>
  <c r="O830" i="1" s="1"/>
  <c r="R686" i="1"/>
  <c r="O686" i="1" s="1"/>
  <c r="R718" i="1"/>
  <c r="O718" i="1" s="1"/>
  <c r="R750" i="1"/>
  <c r="O750" i="1" s="1"/>
  <c r="R702" i="1"/>
  <c r="O702" i="1" s="1"/>
  <c r="R734" i="1"/>
  <c r="O734" i="1" s="1"/>
  <c r="R782" i="1"/>
  <c r="O782" i="1" s="1"/>
  <c r="R766" i="1"/>
  <c r="O766" i="1" s="1"/>
  <c r="R798" i="1"/>
  <c r="O798" i="1" s="1"/>
  <c r="E834" i="1"/>
  <c r="R814" i="1"/>
  <c r="O814" i="1" s="1"/>
  <c r="E802" i="1"/>
  <c r="Z802" i="1" s="1"/>
  <c r="R606" i="1"/>
  <c r="O606" i="1" s="1"/>
  <c r="R638" i="1"/>
  <c r="O638" i="1" s="1"/>
  <c r="R670" i="1"/>
  <c r="O670" i="1" s="1"/>
  <c r="R694" i="1"/>
  <c r="O694" i="1" s="1"/>
  <c r="R710" i="1"/>
  <c r="O710" i="1" s="1"/>
  <c r="R726" i="1"/>
  <c r="O726" i="1" s="1"/>
  <c r="R742" i="1"/>
  <c r="O742" i="1" s="1"/>
  <c r="R758" i="1"/>
  <c r="O758" i="1" s="1"/>
  <c r="R774" i="1"/>
  <c r="O774" i="1" s="1"/>
  <c r="R790" i="1"/>
  <c r="O790" i="1" s="1"/>
  <c r="R806" i="1"/>
  <c r="O806" i="1" s="1"/>
  <c r="R822" i="1"/>
  <c r="O822" i="1" s="1"/>
  <c r="R838" i="1"/>
  <c r="O838" i="1" s="1"/>
  <c r="E818" i="1"/>
  <c r="V818" i="1" s="1"/>
  <c r="E968" i="1"/>
  <c r="W968" i="1" s="1"/>
  <c r="L976" i="16" s="1"/>
  <c r="E1000" i="1"/>
  <c r="S1000" i="1" s="1"/>
  <c r="E812" i="1"/>
  <c r="Z812" i="1" s="1"/>
  <c r="R161" i="1"/>
  <c r="R139" i="1"/>
  <c r="R510" i="1"/>
  <c r="O510" i="1" s="1"/>
  <c r="R542" i="1"/>
  <c r="R574" i="1"/>
  <c r="R598" i="1"/>
  <c r="O598" i="1" s="1"/>
  <c r="R614" i="1"/>
  <c r="O614" i="1" s="1"/>
  <c r="R630" i="1"/>
  <c r="O630" i="1" s="1"/>
  <c r="R646" i="1"/>
  <c r="O646" i="1" s="1"/>
  <c r="R662" i="1"/>
  <c r="O662" i="1" s="1"/>
  <c r="R678" i="1"/>
  <c r="O678" i="1" s="1"/>
  <c r="R690" i="1"/>
  <c r="O690" i="1" s="1"/>
  <c r="R698" i="1"/>
  <c r="O698" i="1" s="1"/>
  <c r="R706" i="1"/>
  <c r="O706" i="1" s="1"/>
  <c r="R714" i="1"/>
  <c r="O714" i="1" s="1"/>
  <c r="R722" i="1"/>
  <c r="O722" i="1" s="1"/>
  <c r="R730" i="1"/>
  <c r="O730" i="1" s="1"/>
  <c r="R738" i="1"/>
  <c r="O738" i="1" s="1"/>
  <c r="R746" i="1"/>
  <c r="O746" i="1" s="1"/>
  <c r="R754" i="1"/>
  <c r="O754" i="1" s="1"/>
  <c r="R762" i="1"/>
  <c r="O762" i="1" s="1"/>
  <c r="R770" i="1"/>
  <c r="O770" i="1" s="1"/>
  <c r="R778" i="1"/>
  <c r="O778" i="1" s="1"/>
  <c r="R786" i="1"/>
  <c r="O786" i="1" s="1"/>
  <c r="R794" i="1"/>
  <c r="O794" i="1" s="1"/>
  <c r="R802" i="1"/>
  <c r="O802" i="1" s="1"/>
  <c r="R810" i="1"/>
  <c r="O810" i="1" s="1"/>
  <c r="R818" i="1"/>
  <c r="O818" i="1" s="1"/>
  <c r="R826" i="1"/>
  <c r="O826" i="1" s="1"/>
  <c r="R834" i="1"/>
  <c r="O834" i="1" s="1"/>
  <c r="E826" i="1"/>
  <c r="E810" i="1"/>
  <c r="Z810" i="1" s="1"/>
  <c r="E795" i="1"/>
  <c r="Z795" i="1" s="1"/>
  <c r="E803" i="1"/>
  <c r="Z803" i="1" s="1"/>
  <c r="E828" i="1"/>
  <c r="E796" i="1"/>
  <c r="Z796" i="1" s="1"/>
  <c r="E972" i="1"/>
  <c r="E988" i="1"/>
  <c r="E804" i="1"/>
  <c r="Z804" i="1" s="1"/>
  <c r="E820" i="1"/>
  <c r="E836" i="1"/>
  <c r="E799" i="1"/>
  <c r="E807" i="1"/>
  <c r="R295" i="1"/>
  <c r="R522" i="1"/>
  <c r="O522" i="1" s="1"/>
  <c r="R530" i="1"/>
  <c r="O530" i="1" s="1"/>
  <c r="R554" i="1"/>
  <c r="O554" i="1" s="1"/>
  <c r="R562" i="1"/>
  <c r="O562" i="1" s="1"/>
  <c r="R423" i="1"/>
  <c r="R362" i="1"/>
  <c r="R359" i="1"/>
  <c r="R203" i="1"/>
  <c r="R159" i="1"/>
  <c r="R43" i="1"/>
  <c r="R442" i="1"/>
  <c r="O442" i="1" s="1"/>
  <c r="R214" i="1"/>
  <c r="R127" i="1"/>
  <c r="R626" i="1"/>
  <c r="O626" i="1" s="1"/>
  <c r="R124" i="1"/>
  <c r="R426" i="1"/>
  <c r="O426" i="1" s="1"/>
  <c r="R458" i="1"/>
  <c r="R320" i="1"/>
  <c r="R468" i="1"/>
  <c r="R404" i="1"/>
  <c r="R254" i="1"/>
  <c r="R122" i="1"/>
  <c r="R436" i="1"/>
  <c r="R372" i="1"/>
  <c r="R459" i="1"/>
  <c r="R391" i="1"/>
  <c r="R327" i="1"/>
  <c r="R263" i="1"/>
  <c r="R15" i="1"/>
  <c r="R462" i="1"/>
  <c r="R500" i="1"/>
  <c r="R125" i="1"/>
  <c r="R197" i="1"/>
  <c r="R330" i="1"/>
  <c r="R486" i="1"/>
  <c r="R658" i="1"/>
  <c r="O658" i="1" s="1"/>
  <c r="R475" i="1"/>
  <c r="O475" i="1" s="1"/>
  <c r="R443" i="1"/>
  <c r="R407" i="1"/>
  <c r="R375" i="1"/>
  <c r="R343" i="1"/>
  <c r="R311" i="1"/>
  <c r="R279" i="1"/>
  <c r="R227" i="1"/>
  <c r="R27" i="1"/>
  <c r="R151" i="1"/>
  <c r="R422" i="1"/>
  <c r="O422" i="1" s="1"/>
  <c r="R506" i="1"/>
  <c r="O506" i="1" s="1"/>
  <c r="R514" i="1"/>
  <c r="O514" i="1" s="1"/>
  <c r="R538" i="1"/>
  <c r="O538" i="1" s="1"/>
  <c r="R546" i="1"/>
  <c r="O546" i="1" s="1"/>
  <c r="R570" i="1"/>
  <c r="O570" i="1" s="1"/>
  <c r="R582" i="1"/>
  <c r="R230" i="1"/>
  <c r="R484" i="1"/>
  <c r="R452" i="1"/>
  <c r="O452" i="1" s="1"/>
  <c r="R420" i="1"/>
  <c r="O420" i="1" s="1"/>
  <c r="R388" i="1"/>
  <c r="R483" i="1"/>
  <c r="R467" i="1"/>
  <c r="R451" i="1"/>
  <c r="R431" i="1"/>
  <c r="R415" i="1"/>
  <c r="R399" i="1"/>
  <c r="R383" i="1"/>
  <c r="R367" i="1"/>
  <c r="R351" i="1"/>
  <c r="R335" i="1"/>
  <c r="R319" i="1"/>
  <c r="R303" i="1"/>
  <c r="R287" i="1"/>
  <c r="R271" i="1"/>
  <c r="R255" i="1"/>
  <c r="R219" i="1"/>
  <c r="R195" i="1"/>
  <c r="R123" i="1"/>
  <c r="R87" i="1"/>
  <c r="R446" i="1"/>
  <c r="R288" i="1"/>
  <c r="R328" i="1"/>
  <c r="R492" i="1"/>
  <c r="R11" i="1"/>
  <c r="R51" i="1"/>
  <c r="R115" i="1"/>
  <c r="R183" i="1"/>
  <c r="R243" i="1"/>
  <c r="R198" i="1"/>
  <c r="R282" i="1"/>
  <c r="R314" i="1"/>
  <c r="R346" i="1"/>
  <c r="O346" i="1" s="1"/>
  <c r="R390" i="1"/>
  <c r="R470" i="1"/>
  <c r="R478" i="1"/>
  <c r="R610" i="1"/>
  <c r="O610" i="1" s="1"/>
  <c r="R642" i="1"/>
  <c r="O642" i="1" s="1"/>
  <c r="R674" i="1"/>
  <c r="O674" i="1" s="1"/>
  <c r="R418" i="1"/>
  <c r="R450" i="1"/>
  <c r="O450" i="1" s="1"/>
  <c r="R487" i="1"/>
  <c r="R479" i="1"/>
  <c r="O479" i="1" s="1"/>
  <c r="R471" i="1"/>
  <c r="R463" i="1"/>
  <c r="R455" i="1"/>
  <c r="R447" i="1"/>
  <c r="O447" i="1" s="1"/>
  <c r="R439" i="1"/>
  <c r="R427" i="1"/>
  <c r="O427" i="1" s="1"/>
  <c r="R419" i="1"/>
  <c r="R411" i="1"/>
  <c r="R403" i="1"/>
  <c r="R395" i="1"/>
  <c r="R387" i="1"/>
  <c r="R379" i="1"/>
  <c r="R371" i="1"/>
  <c r="R363" i="1"/>
  <c r="R355" i="1"/>
  <c r="R347" i="1"/>
  <c r="R339" i="1"/>
  <c r="R331" i="1"/>
  <c r="R323" i="1"/>
  <c r="R315" i="1"/>
  <c r="R307" i="1"/>
  <c r="R299" i="1"/>
  <c r="R291" i="1"/>
  <c r="R283" i="1"/>
  <c r="R275" i="1"/>
  <c r="R267" i="1"/>
  <c r="R259" i="1"/>
  <c r="R199" i="1"/>
  <c r="R163" i="1"/>
  <c r="R155" i="1"/>
  <c r="R75" i="1"/>
  <c r="R430" i="1"/>
  <c r="R406" i="1"/>
  <c r="R166" i="1"/>
  <c r="R31" i="1"/>
  <c r="R207" i="1"/>
  <c r="R223" i="1"/>
  <c r="R466" i="1"/>
  <c r="O466" i="1" s="1"/>
  <c r="R482" i="1"/>
  <c r="R502" i="1"/>
  <c r="R518" i="1"/>
  <c r="O518" i="1" s="1"/>
  <c r="R534" i="1"/>
  <c r="R550" i="1"/>
  <c r="R566" i="1"/>
  <c r="O566" i="1" s="1"/>
  <c r="R602" i="1"/>
  <c r="O602" i="1" s="1"/>
  <c r="R618" i="1"/>
  <c r="O618" i="1" s="1"/>
  <c r="R634" i="1"/>
  <c r="O634" i="1" s="1"/>
  <c r="R650" i="1"/>
  <c r="O650" i="1" s="1"/>
  <c r="R666" i="1"/>
  <c r="O666" i="1" s="1"/>
  <c r="R682" i="1"/>
  <c r="O682" i="1" s="1"/>
  <c r="R206" i="1"/>
  <c r="R222" i="1"/>
  <c r="R238" i="1"/>
  <c r="R262" i="1"/>
  <c r="R53" i="1"/>
  <c r="R105" i="1"/>
  <c r="R308" i="1"/>
  <c r="R324" i="1"/>
  <c r="R476" i="1"/>
  <c r="O476" i="1" s="1"/>
  <c r="R460" i="1"/>
  <c r="O460" i="1" s="1"/>
  <c r="R444" i="1"/>
  <c r="R428" i="1"/>
  <c r="O428" i="1" s="1"/>
  <c r="R412" i="1"/>
  <c r="R396" i="1"/>
  <c r="R380" i="1"/>
  <c r="R364" i="1"/>
  <c r="R394" i="1"/>
  <c r="R162" i="1"/>
  <c r="R280" i="1"/>
  <c r="R117" i="1"/>
  <c r="R209" i="1"/>
  <c r="R245" i="1"/>
  <c r="R47" i="1"/>
  <c r="R118" i="1"/>
  <c r="R290" i="1"/>
  <c r="R306" i="1"/>
  <c r="R322" i="1"/>
  <c r="R338" i="1"/>
  <c r="R354" i="1"/>
  <c r="R382" i="1"/>
  <c r="R414" i="1"/>
  <c r="R498" i="1"/>
  <c r="R101" i="1"/>
  <c r="R274" i="1"/>
  <c r="R34" i="1"/>
  <c r="R126" i="1"/>
  <c r="R74" i="1"/>
  <c r="R82" i="1"/>
  <c r="R58" i="1"/>
  <c r="R174" i="1"/>
  <c r="R170" i="1"/>
  <c r="R62" i="1"/>
  <c r="R42" i="1"/>
  <c r="R70" i="1"/>
  <c r="R86" i="1"/>
  <c r="R300" i="1"/>
  <c r="R332" i="1"/>
  <c r="R356" i="1"/>
  <c r="R368" i="1"/>
  <c r="R376" i="1"/>
  <c r="R384" i="1"/>
  <c r="R392" i="1"/>
  <c r="R400" i="1"/>
  <c r="O400" i="1" s="1"/>
  <c r="R408" i="1"/>
  <c r="R416" i="1"/>
  <c r="R424" i="1"/>
  <c r="R432" i="1"/>
  <c r="R440" i="1"/>
  <c r="R448" i="1"/>
  <c r="R456" i="1"/>
  <c r="O456" i="1" s="1"/>
  <c r="R464" i="1"/>
  <c r="O464" i="1" s="1"/>
  <c r="R472" i="1"/>
  <c r="O472" i="1" s="1"/>
  <c r="R480" i="1"/>
  <c r="O480" i="1" s="1"/>
  <c r="R488" i="1"/>
  <c r="R9" i="1"/>
  <c r="R340" i="1"/>
  <c r="R292" i="1"/>
  <c r="R485" i="1"/>
  <c r="R481" i="1"/>
  <c r="O481" i="1" s="1"/>
  <c r="R477" i="1"/>
  <c r="O477" i="1" s="1"/>
  <c r="R473" i="1"/>
  <c r="O473" i="1" s="1"/>
  <c r="R469" i="1"/>
  <c r="R465" i="1"/>
  <c r="O465" i="1" s="1"/>
  <c r="R461" i="1"/>
  <c r="O461" i="1" s="1"/>
  <c r="R457" i="1"/>
  <c r="R453" i="1"/>
  <c r="O453" i="1" s="1"/>
  <c r="R449" i="1"/>
  <c r="O449" i="1" s="1"/>
  <c r="R445" i="1"/>
  <c r="O445" i="1" s="1"/>
  <c r="R441" i="1"/>
  <c r="O441" i="1" s="1"/>
  <c r="R437" i="1"/>
  <c r="R429" i="1"/>
  <c r="R425" i="1"/>
  <c r="O425" i="1" s="1"/>
  <c r="R421" i="1"/>
  <c r="O421" i="1" s="1"/>
  <c r="R417" i="1"/>
  <c r="R413" i="1"/>
  <c r="R405" i="1"/>
  <c r="R401" i="1"/>
  <c r="O401" i="1" s="1"/>
  <c r="R397" i="1"/>
  <c r="R393" i="1"/>
  <c r="R389" i="1"/>
  <c r="R385" i="1"/>
  <c r="R381" i="1"/>
  <c r="R377" i="1"/>
  <c r="R373" i="1"/>
  <c r="R369" i="1"/>
  <c r="R365" i="1"/>
  <c r="R361" i="1"/>
  <c r="R357" i="1"/>
  <c r="R353" i="1"/>
  <c r="R349" i="1"/>
  <c r="R345" i="1"/>
  <c r="R341" i="1"/>
  <c r="R337" i="1"/>
  <c r="R333" i="1"/>
  <c r="R329" i="1"/>
  <c r="R325" i="1"/>
  <c r="R321" i="1"/>
  <c r="R317" i="1"/>
  <c r="R313" i="1"/>
  <c r="R309" i="1"/>
  <c r="R305" i="1"/>
  <c r="R301" i="1"/>
  <c r="R297" i="1"/>
  <c r="R293" i="1"/>
  <c r="R289" i="1"/>
  <c r="R285" i="1"/>
  <c r="R281" i="1"/>
  <c r="R277" i="1"/>
  <c r="R273" i="1"/>
  <c r="R269" i="1"/>
  <c r="R265" i="1"/>
  <c r="R261" i="1"/>
  <c r="R257" i="1"/>
  <c r="R253" i="1"/>
  <c r="R233" i="1"/>
  <c r="R229" i="1"/>
  <c r="R225" i="1"/>
  <c r="R221" i="1"/>
  <c r="R217" i="1"/>
  <c r="R213" i="1"/>
  <c r="R177" i="1"/>
  <c r="R145" i="1"/>
  <c r="R133" i="1"/>
  <c r="R121" i="1"/>
  <c r="R109" i="1"/>
  <c r="R17" i="1"/>
  <c r="R352" i="1"/>
  <c r="R344" i="1"/>
  <c r="R312" i="1"/>
  <c r="R370" i="1"/>
  <c r="R190" i="1"/>
  <c r="R110" i="1"/>
  <c r="R378" i="1"/>
  <c r="O378" i="1" s="1"/>
  <c r="R410" i="1"/>
  <c r="R435" i="1"/>
  <c r="O435" i="1" s="1"/>
  <c r="R234" i="1"/>
  <c r="R433" i="1"/>
  <c r="R18" i="1"/>
  <c r="R129" i="1"/>
  <c r="R25" i="1"/>
  <c r="R202" i="1"/>
  <c r="R266" i="1"/>
  <c r="R386" i="1"/>
  <c r="R296" i="1"/>
  <c r="R218" i="1"/>
  <c r="R250" i="1"/>
  <c r="R13" i="1"/>
  <c r="R60" i="1"/>
  <c r="R84" i="1"/>
  <c r="R92" i="1"/>
  <c r="R100" i="1"/>
  <c r="R304" i="1"/>
  <c r="R336" i="1"/>
  <c r="R578" i="1"/>
  <c r="O578" i="1" s="1"/>
  <c r="R586" i="1"/>
  <c r="O586" i="1" s="1"/>
  <c r="R594" i="1"/>
  <c r="R210" i="1"/>
  <c r="R226" i="1"/>
  <c r="R242" i="1"/>
  <c r="R258" i="1"/>
  <c r="R284" i="1"/>
  <c r="R316" i="1"/>
  <c r="R72" i="1"/>
  <c r="R88" i="1"/>
  <c r="R112" i="1"/>
  <c r="R194" i="1"/>
  <c r="R496" i="1"/>
  <c r="O496" i="1" s="1"/>
  <c r="R77" i="1"/>
  <c r="R434" i="1"/>
  <c r="R142" i="1"/>
  <c r="R270" i="1"/>
  <c r="R41" i="1"/>
  <c r="R23" i="1"/>
  <c r="R158" i="1"/>
  <c r="R278" i="1"/>
  <c r="R286" i="1"/>
  <c r="R294" i="1"/>
  <c r="R302" i="1"/>
  <c r="R310" i="1"/>
  <c r="R318" i="1"/>
  <c r="R326" i="1"/>
  <c r="R334" i="1"/>
  <c r="R342" i="1"/>
  <c r="R350" i="1"/>
  <c r="R358" i="1"/>
  <c r="R366" i="1"/>
  <c r="R374" i="1"/>
  <c r="R398" i="1"/>
  <c r="R14" i="1"/>
  <c r="R66" i="1"/>
  <c r="R22" i="1"/>
  <c r="R147" i="1"/>
  <c r="R107" i="1"/>
  <c r="E40" i="1"/>
  <c r="Z40" i="1" s="1"/>
  <c r="E41" i="1"/>
  <c r="Z41" i="1" s="1"/>
  <c r="E57" i="1"/>
  <c r="Z57" i="1" s="1"/>
  <c r="E33" i="1"/>
  <c r="Z33" i="1" s="1"/>
  <c r="R46" i="1"/>
  <c r="R193" i="1"/>
  <c r="R185" i="1"/>
  <c r="R90" i="1"/>
  <c r="E34" i="1"/>
  <c r="Z34" i="1" s="1"/>
  <c r="E42" i="1"/>
  <c r="Z42" i="1" s="1"/>
  <c r="E65" i="1"/>
  <c r="Z65" i="1" s="1"/>
  <c r="E43" i="1"/>
  <c r="Z43" i="1" s="1"/>
  <c r="R409" i="1"/>
  <c r="R61" i="1"/>
  <c r="R191" i="1"/>
  <c r="R181" i="1"/>
  <c r="R103" i="1"/>
  <c r="R69" i="1"/>
  <c r="R171" i="1"/>
  <c r="R3" i="1"/>
  <c r="R138" i="1"/>
  <c r="R246" i="1"/>
  <c r="R169" i="1"/>
  <c r="R56" i="1"/>
  <c r="R146" i="1"/>
  <c r="R116" i="1"/>
  <c r="R80" i="1"/>
  <c r="R38" i="1"/>
  <c r="R178" i="1"/>
  <c r="R7" i="1"/>
  <c r="R76" i="1"/>
  <c r="R108" i="1"/>
  <c r="R39" i="1"/>
  <c r="R68" i="1"/>
  <c r="R64" i="1"/>
  <c r="R104" i="1"/>
  <c r="R120" i="1"/>
  <c r="R128" i="1"/>
  <c r="R6" i="1"/>
  <c r="R78" i="1"/>
  <c r="R134" i="1"/>
  <c r="R150" i="1"/>
  <c r="R10" i="1"/>
  <c r="R30" i="1"/>
  <c r="R21" i="1"/>
  <c r="R49" i="1"/>
  <c r="R81" i="1"/>
  <c r="R85" i="1"/>
  <c r="R141" i="1"/>
  <c r="R173" i="1"/>
  <c r="R189" i="1"/>
  <c r="R71" i="1"/>
  <c r="R143" i="1"/>
  <c r="R167" i="1"/>
  <c r="R106" i="1"/>
  <c r="R114" i="1"/>
  <c r="C39" i="8"/>
  <c r="R28" i="1"/>
  <c r="E10" i="10"/>
  <c r="R50" i="1"/>
  <c r="R272" i="1"/>
  <c r="R264" i="1"/>
  <c r="R256" i="1"/>
  <c r="R240" i="1"/>
  <c r="R232" i="1"/>
  <c r="R224" i="1"/>
  <c r="R216" i="1"/>
  <c r="R208" i="1"/>
  <c r="R200" i="1"/>
  <c r="R192" i="1"/>
  <c r="R176" i="1"/>
  <c r="R168" i="1"/>
  <c r="R160" i="1"/>
  <c r="R152" i="1"/>
  <c r="R136" i="1"/>
  <c r="R52" i="1"/>
  <c r="R44" i="1"/>
  <c r="R16" i="1"/>
  <c r="R276" i="1"/>
  <c r="R268" i="1"/>
  <c r="R260" i="1"/>
  <c r="R252" i="1"/>
  <c r="R244" i="1"/>
  <c r="R236" i="1"/>
  <c r="R228" i="1"/>
  <c r="R220" i="1"/>
  <c r="R212" i="1"/>
  <c r="R204" i="1"/>
  <c r="R196" i="1"/>
  <c r="R188" i="1"/>
  <c r="R180" i="1"/>
  <c r="R172" i="1"/>
  <c r="R164" i="1"/>
  <c r="R156" i="1"/>
  <c r="R148" i="1"/>
  <c r="R140" i="1"/>
  <c r="R48" i="1"/>
  <c r="R36" i="1"/>
  <c r="R248" i="1"/>
  <c r="R184" i="1"/>
  <c r="R12" i="1"/>
  <c r="R4" i="1"/>
  <c r="R20" i="1"/>
  <c r="R40" i="1"/>
  <c r="R32" i="1"/>
  <c r="R24" i="1"/>
  <c r="R8" i="1"/>
  <c r="K6" i="7"/>
  <c r="I6" i="7"/>
  <c r="G6" i="7"/>
  <c r="E6" i="7"/>
  <c r="M6" i="7" s="1"/>
  <c r="C6" i="7"/>
  <c r="J6" i="7"/>
  <c r="H6" i="7"/>
  <c r="F6" i="7"/>
  <c r="D6" i="7"/>
  <c r="B7" i="7"/>
  <c r="AD5" i="7"/>
  <c r="A5" i="7"/>
  <c r="W813" i="1" l="1"/>
  <c r="L821" i="16" s="1"/>
  <c r="Z813" i="1"/>
  <c r="W809" i="1"/>
  <c r="L817" i="16" s="1"/>
  <c r="Z809" i="1"/>
  <c r="S811" i="1"/>
  <c r="Z811" i="1"/>
  <c r="S799" i="1"/>
  <c r="Z799" i="1"/>
  <c r="V805" i="1"/>
  <c r="AI805" i="1" s="1"/>
  <c r="AJ805" i="1" s="1"/>
  <c r="AK805" i="1" s="1"/>
  <c r="A813" i="16" s="1"/>
  <c r="J813" i="16" s="1"/>
  <c r="Z805" i="1"/>
  <c r="V797" i="1"/>
  <c r="Y797" i="1" s="1"/>
  <c r="Z797" i="1"/>
  <c r="W801" i="1"/>
  <c r="L809" i="16" s="1"/>
  <c r="Z801" i="1"/>
  <c r="W808" i="1"/>
  <c r="L816" i="16" s="1"/>
  <c r="Z808" i="1"/>
  <c r="S807" i="1"/>
  <c r="Z807" i="1"/>
  <c r="S806" i="1"/>
  <c r="Z806" i="1"/>
  <c r="V798" i="1"/>
  <c r="Y798" i="1" s="1"/>
  <c r="Z798" i="1"/>
  <c r="Z775" i="1"/>
  <c r="Z748" i="1"/>
  <c r="Z747" i="1"/>
  <c r="Z742" i="1"/>
  <c r="V999" i="1"/>
  <c r="AI999" i="1" s="1"/>
  <c r="AJ999" i="1" s="1"/>
  <c r="AK999" i="1" s="1"/>
  <c r="S999" i="1"/>
  <c r="S997" i="1"/>
  <c r="W997" i="1"/>
  <c r="S993" i="1"/>
  <c r="W993" i="1"/>
  <c r="S996" i="1"/>
  <c r="V996" i="1"/>
  <c r="AI996" i="1" s="1"/>
  <c r="AJ996" i="1" s="1"/>
  <c r="AK996" i="1" s="1"/>
  <c r="S903" i="1"/>
  <c r="V903" i="1"/>
  <c r="K911" i="16" s="1"/>
  <c r="W935" i="1"/>
  <c r="L943" i="16" s="1"/>
  <c r="S975" i="1"/>
  <c r="V975" i="1"/>
  <c r="K983" i="16" s="1"/>
  <c r="S935" i="1"/>
  <c r="S976" i="1"/>
  <c r="V976" i="1"/>
  <c r="K984" i="16" s="1"/>
  <c r="S893" i="1"/>
  <c r="S929" i="1"/>
  <c r="S798" i="1"/>
  <c r="V965" i="1"/>
  <c r="K973" i="16" s="1"/>
  <c r="S861" i="1"/>
  <c r="V980" i="1"/>
  <c r="AI980" i="1" s="1"/>
  <c r="AJ980" i="1" s="1"/>
  <c r="AK980" i="1" s="1"/>
  <c r="A988" i="16" s="1"/>
  <c r="J988" i="16" s="1"/>
  <c r="S967" i="1"/>
  <c r="S856" i="1"/>
  <c r="W905" i="1"/>
  <c r="L913" i="16" s="1"/>
  <c r="V830" i="1"/>
  <c r="K838" i="16" s="1"/>
  <c r="V949" i="1"/>
  <c r="K957" i="16" s="1"/>
  <c r="V824" i="1"/>
  <c r="K832" i="16" s="1"/>
  <c r="W806" i="1"/>
  <c r="L814" i="16" s="1"/>
  <c r="W877" i="1"/>
  <c r="L885" i="16" s="1"/>
  <c r="S853" i="1"/>
  <c r="S845" i="1"/>
  <c r="S920" i="1"/>
  <c r="S985" i="1"/>
  <c r="S881" i="1"/>
  <c r="V825" i="1"/>
  <c r="AI825" i="1" s="1"/>
  <c r="AJ825" i="1" s="1"/>
  <c r="AK825" i="1" s="1"/>
  <c r="A833" i="16" s="1"/>
  <c r="J833" i="16" s="1"/>
  <c r="V872" i="1"/>
  <c r="K880" i="16" s="1"/>
  <c r="V969" i="1"/>
  <c r="K977" i="16" s="1"/>
  <c r="V913" i="1"/>
  <c r="K921" i="16" s="1"/>
  <c r="S857" i="1"/>
  <c r="V801" i="1"/>
  <c r="W822" i="1"/>
  <c r="L830" i="16" s="1"/>
  <c r="S945" i="1"/>
  <c r="W984" i="1"/>
  <c r="L992" i="16" s="1"/>
  <c r="S919" i="1"/>
  <c r="S822" i="1"/>
  <c r="S941" i="1"/>
  <c r="S885" i="1"/>
  <c r="V964" i="1"/>
  <c r="AI964" i="1" s="1"/>
  <c r="AJ964" i="1" s="1"/>
  <c r="AK964" i="1" s="1"/>
  <c r="A972" i="16" s="1"/>
  <c r="J972" i="16" s="1"/>
  <c r="S991" i="1"/>
  <c r="S951" i="1"/>
  <c r="V919" i="1"/>
  <c r="AI919" i="1" s="1"/>
  <c r="AJ919" i="1" s="1"/>
  <c r="AK919" i="1" s="1"/>
  <c r="A927" i="16" s="1"/>
  <c r="J927" i="16" s="1"/>
  <c r="S969" i="1"/>
  <c r="S965" i="1"/>
  <c r="V945" i="1"/>
  <c r="K953" i="16" s="1"/>
  <c r="V929" i="1"/>
  <c r="K937" i="16" s="1"/>
  <c r="S797" i="1"/>
  <c r="S984" i="1"/>
  <c r="W904" i="1"/>
  <c r="L912" i="16" s="1"/>
  <c r="W964" i="1"/>
  <c r="L972" i="16" s="1"/>
  <c r="W798" i="1"/>
  <c r="L806" i="16" s="1"/>
  <c r="V925" i="1"/>
  <c r="K933" i="16" s="1"/>
  <c r="S904" i="1"/>
  <c r="S840" i="1"/>
  <c r="V941" i="1"/>
  <c r="K949" i="16" s="1"/>
  <c r="S913" i="1"/>
  <c r="V885" i="1"/>
  <c r="K893" i="16" s="1"/>
  <c r="V857" i="1"/>
  <c r="K865" i="16" s="1"/>
  <c r="S801" i="1"/>
  <c r="V840" i="1"/>
  <c r="K848" i="16" s="1"/>
  <c r="S961" i="1"/>
  <c r="S937" i="1"/>
  <c r="S889" i="1"/>
  <c r="S877" i="1"/>
  <c r="V845" i="1"/>
  <c r="K853" i="16" s="1"/>
  <c r="W980" i="1"/>
  <c r="L988" i="16" s="1"/>
  <c r="W856" i="1"/>
  <c r="L864" i="16" s="1"/>
  <c r="S970" i="1"/>
  <c r="S833" i="1"/>
  <c r="W824" i="1"/>
  <c r="L832" i="16" s="1"/>
  <c r="W849" i="1"/>
  <c r="L857" i="16" s="1"/>
  <c r="V985" i="1"/>
  <c r="AI985" i="1" s="1"/>
  <c r="AJ985" i="1" s="1"/>
  <c r="AK985" i="1" s="1"/>
  <c r="A993" i="16" s="1"/>
  <c r="J993" i="16" s="1"/>
  <c r="S817" i="1"/>
  <c r="S977" i="1"/>
  <c r="V806" i="1"/>
  <c r="V961" i="1"/>
  <c r="K969" i="16" s="1"/>
  <c r="V937" i="1"/>
  <c r="K945" i="16" s="1"/>
  <c r="V817" i="1"/>
  <c r="K825" i="16" s="1"/>
  <c r="W920" i="1"/>
  <c r="L928" i="16" s="1"/>
  <c r="V977" i="1"/>
  <c r="AI977" i="1" s="1"/>
  <c r="AJ977" i="1" s="1"/>
  <c r="AK977" i="1" s="1"/>
  <c r="A985" i="16" s="1"/>
  <c r="J985" i="16" s="1"/>
  <c r="V957" i="1"/>
  <c r="K965" i="16" s="1"/>
  <c r="S849" i="1"/>
  <c r="V833" i="1"/>
  <c r="K841" i="16" s="1"/>
  <c r="S809" i="1"/>
  <c r="V887" i="1"/>
  <c r="K895" i="16" s="1"/>
  <c r="S921" i="1"/>
  <c r="S905" i="1"/>
  <c r="S936" i="1"/>
  <c r="W872" i="1"/>
  <c r="L880" i="16" s="1"/>
  <c r="W967" i="1"/>
  <c r="L975" i="16" s="1"/>
  <c r="S887" i="1"/>
  <c r="V861" i="1"/>
  <c r="K869" i="16" s="1"/>
  <c r="S830" i="1"/>
  <c r="S949" i="1"/>
  <c r="V921" i="1"/>
  <c r="K929" i="16" s="1"/>
  <c r="S825" i="1"/>
  <c r="V936" i="1"/>
  <c r="K944" i="16" s="1"/>
  <c r="V881" i="1"/>
  <c r="K889" i="16" s="1"/>
  <c r="V853" i="1"/>
  <c r="K861" i="16" s="1"/>
  <c r="W951" i="1"/>
  <c r="L959" i="16" s="1"/>
  <c r="V953" i="1"/>
  <c r="K961" i="16" s="1"/>
  <c r="W832" i="1"/>
  <c r="L840" i="16" s="1"/>
  <c r="V838" i="1"/>
  <c r="K846" i="16" s="1"/>
  <c r="W989" i="1"/>
  <c r="L997" i="16" s="1"/>
  <c r="V814" i="1"/>
  <c r="AI814" i="1" s="1"/>
  <c r="AJ814" i="1" s="1"/>
  <c r="AK814" i="1" s="1"/>
  <c r="A822" i="16" s="1"/>
  <c r="J822" i="16" s="1"/>
  <c r="S917" i="1"/>
  <c r="W814" i="1"/>
  <c r="L822" i="16" s="1"/>
  <c r="V991" i="1"/>
  <c r="AI991" i="1" s="1"/>
  <c r="AJ991" i="1" s="1"/>
  <c r="AK991" i="1" s="1"/>
  <c r="A999" i="16" s="1"/>
  <c r="J999" i="16" s="1"/>
  <c r="S953" i="1"/>
  <c r="V917" i="1"/>
  <c r="K925" i="16" s="1"/>
  <c r="V893" i="1"/>
  <c r="K901" i="16" s="1"/>
  <c r="W957" i="1"/>
  <c r="L965" i="16" s="1"/>
  <c r="W897" i="1"/>
  <c r="L905" i="16" s="1"/>
  <c r="S989" i="1"/>
  <c r="S952" i="1"/>
  <c r="S888" i="1"/>
  <c r="S832" i="1"/>
  <c r="S983" i="1"/>
  <c r="S981" i="1"/>
  <c r="S897" i="1"/>
  <c r="S869" i="1"/>
  <c r="S837" i="1"/>
  <c r="W981" i="1"/>
  <c r="L989" i="16" s="1"/>
  <c r="W869" i="1"/>
  <c r="L877" i="16" s="1"/>
  <c r="W983" i="1"/>
  <c r="L991" i="16" s="1"/>
  <c r="S838" i="1"/>
  <c r="V889" i="1"/>
  <c r="K897" i="16" s="1"/>
  <c r="V837" i="1"/>
  <c r="K845" i="16" s="1"/>
  <c r="V809" i="1"/>
  <c r="V952" i="1"/>
  <c r="K960" i="16" s="1"/>
  <c r="V888" i="1"/>
  <c r="K896" i="16" s="1"/>
  <c r="S925" i="1"/>
  <c r="W797" i="1"/>
  <c r="L805" i="16" s="1"/>
  <c r="AI989" i="1"/>
  <c r="AJ989" i="1" s="1"/>
  <c r="AK989" i="1" s="1"/>
  <c r="A997" i="16" s="1"/>
  <c r="J997" i="16" s="1"/>
  <c r="K997" i="16"/>
  <c r="AI981" i="1"/>
  <c r="AJ981" i="1" s="1"/>
  <c r="AK981" i="1" s="1"/>
  <c r="A989" i="16" s="1"/>
  <c r="J989" i="16" s="1"/>
  <c r="K989" i="16"/>
  <c r="AI855" i="1"/>
  <c r="AJ855" i="1" s="1"/>
  <c r="AK855" i="1" s="1"/>
  <c r="A863" i="16" s="1"/>
  <c r="J863" i="16" s="1"/>
  <c r="K863" i="16"/>
  <c r="AI890" i="1"/>
  <c r="AJ890" i="1" s="1"/>
  <c r="AK890" i="1" s="1"/>
  <c r="A898" i="16" s="1"/>
  <c r="J898" i="16" s="1"/>
  <c r="K898" i="16"/>
  <c r="AI827" i="1"/>
  <c r="AJ827" i="1" s="1"/>
  <c r="AK827" i="1" s="1"/>
  <c r="A835" i="16" s="1"/>
  <c r="J835" i="16" s="1"/>
  <c r="K835" i="16"/>
  <c r="AI829" i="1"/>
  <c r="AJ829" i="1" s="1"/>
  <c r="AK829" i="1" s="1"/>
  <c r="A837" i="16" s="1"/>
  <c r="J837" i="16" s="1"/>
  <c r="K837" i="16"/>
  <c r="AI951" i="1"/>
  <c r="AJ951" i="1" s="1"/>
  <c r="AK951" i="1" s="1"/>
  <c r="A959" i="16" s="1"/>
  <c r="J959" i="16" s="1"/>
  <c r="K959" i="16"/>
  <c r="AI822" i="1"/>
  <c r="AJ822" i="1" s="1"/>
  <c r="AK822" i="1" s="1"/>
  <c r="A830" i="16" s="1"/>
  <c r="J830" i="16" s="1"/>
  <c r="K830" i="16"/>
  <c r="AI842" i="1"/>
  <c r="AJ842" i="1" s="1"/>
  <c r="AK842" i="1" s="1"/>
  <c r="A850" i="16" s="1"/>
  <c r="J850" i="16" s="1"/>
  <c r="K850" i="16"/>
  <c r="AI858" i="1"/>
  <c r="AJ858" i="1" s="1"/>
  <c r="AK858" i="1" s="1"/>
  <c r="A866" i="16" s="1"/>
  <c r="J866" i="16" s="1"/>
  <c r="K866" i="16"/>
  <c r="AI962" i="1"/>
  <c r="AJ962" i="1" s="1"/>
  <c r="AK962" i="1" s="1"/>
  <c r="A970" i="16" s="1"/>
  <c r="J970" i="16" s="1"/>
  <c r="K970" i="16"/>
  <c r="AI910" i="1"/>
  <c r="AJ910" i="1" s="1"/>
  <c r="AK910" i="1" s="1"/>
  <c r="A918" i="16" s="1"/>
  <c r="J918" i="16" s="1"/>
  <c r="K918" i="16"/>
  <c r="AI942" i="1"/>
  <c r="AJ942" i="1" s="1"/>
  <c r="AK942" i="1" s="1"/>
  <c r="A950" i="16" s="1"/>
  <c r="J950" i="16" s="1"/>
  <c r="K950" i="16"/>
  <c r="AI973" i="1"/>
  <c r="AJ973" i="1" s="1"/>
  <c r="AK973" i="1" s="1"/>
  <c r="A981" i="16" s="1"/>
  <c r="J981" i="16" s="1"/>
  <c r="K981" i="16"/>
  <c r="AI983" i="1"/>
  <c r="AJ983" i="1" s="1"/>
  <c r="AK983" i="1" s="1"/>
  <c r="A991" i="16" s="1"/>
  <c r="J991" i="16" s="1"/>
  <c r="K991" i="16"/>
  <c r="AI967" i="1"/>
  <c r="AJ967" i="1" s="1"/>
  <c r="AK967" i="1" s="1"/>
  <c r="A975" i="16" s="1"/>
  <c r="J975" i="16" s="1"/>
  <c r="K975" i="16"/>
  <c r="AI935" i="1"/>
  <c r="AJ935" i="1" s="1"/>
  <c r="AK935" i="1" s="1"/>
  <c r="A943" i="16" s="1"/>
  <c r="J943" i="16" s="1"/>
  <c r="K943" i="16"/>
  <c r="AI818" i="1"/>
  <c r="AJ818" i="1" s="1"/>
  <c r="AK818" i="1" s="1"/>
  <c r="A826" i="16" s="1"/>
  <c r="J826" i="16" s="1"/>
  <c r="K826" i="16"/>
  <c r="AI892" i="1"/>
  <c r="AJ892" i="1" s="1"/>
  <c r="AK892" i="1" s="1"/>
  <c r="A900" i="16" s="1"/>
  <c r="J900" i="16" s="1"/>
  <c r="K900" i="16"/>
  <c r="AI884" i="1"/>
  <c r="AJ884" i="1" s="1"/>
  <c r="AK884" i="1" s="1"/>
  <c r="A892" i="16" s="1"/>
  <c r="J892" i="16" s="1"/>
  <c r="K892" i="16"/>
  <c r="AI841" i="1"/>
  <c r="AJ841" i="1" s="1"/>
  <c r="AK841" i="1" s="1"/>
  <c r="A849" i="16" s="1"/>
  <c r="J849" i="16" s="1"/>
  <c r="K849" i="16"/>
  <c r="AI958" i="1"/>
  <c r="AJ958" i="1" s="1"/>
  <c r="AK958" i="1" s="1"/>
  <c r="A966" i="16" s="1"/>
  <c r="J966" i="16" s="1"/>
  <c r="K966" i="16"/>
  <c r="AI974" i="1"/>
  <c r="AJ974" i="1" s="1"/>
  <c r="AK974" i="1" s="1"/>
  <c r="A982" i="16" s="1"/>
  <c r="J982" i="16" s="1"/>
  <c r="K982" i="16"/>
  <c r="AI839" i="1"/>
  <c r="AJ839" i="1" s="1"/>
  <c r="AK839" i="1" s="1"/>
  <c r="A847" i="16" s="1"/>
  <c r="J847" i="16" s="1"/>
  <c r="K847" i="16"/>
  <c r="S871" i="1"/>
  <c r="V871" i="1"/>
  <c r="C838" i="1"/>
  <c r="C965" i="1"/>
  <c r="C941" i="1"/>
  <c r="C913" i="1"/>
  <c r="C881" i="1"/>
  <c r="C849" i="1"/>
  <c r="AI849" i="1"/>
  <c r="AJ849" i="1" s="1"/>
  <c r="AK849" i="1" s="1"/>
  <c r="A857" i="16" s="1"/>
  <c r="J857" i="16" s="1"/>
  <c r="C928" i="1"/>
  <c r="AI928" i="1"/>
  <c r="AJ928" i="1" s="1"/>
  <c r="AK928" i="1" s="1"/>
  <c r="A936" i="16" s="1"/>
  <c r="J936" i="16" s="1"/>
  <c r="C870" i="1"/>
  <c r="AI870" i="1"/>
  <c r="AJ870" i="1" s="1"/>
  <c r="AK870" i="1" s="1"/>
  <c r="A878" i="16" s="1"/>
  <c r="J878" i="16" s="1"/>
  <c r="C957" i="1"/>
  <c r="C921" i="1"/>
  <c r="C889" i="1"/>
  <c r="C857" i="1"/>
  <c r="C976" i="1"/>
  <c r="C936" i="1"/>
  <c r="C904" i="1"/>
  <c r="AI904" i="1"/>
  <c r="AJ904" i="1" s="1"/>
  <c r="AK904" i="1" s="1"/>
  <c r="A912" i="16" s="1"/>
  <c r="J912" i="16" s="1"/>
  <c r="C872" i="1"/>
  <c r="C840" i="1"/>
  <c r="C824" i="1"/>
  <c r="C949" i="1"/>
  <c r="C929" i="1"/>
  <c r="C897" i="1"/>
  <c r="AI897" i="1"/>
  <c r="AJ897" i="1" s="1"/>
  <c r="AK897" i="1" s="1"/>
  <c r="A905" i="16" s="1"/>
  <c r="J905" i="16" s="1"/>
  <c r="C869" i="1"/>
  <c r="AI869" i="1"/>
  <c r="AJ869" i="1" s="1"/>
  <c r="AK869" i="1" s="1"/>
  <c r="A877" i="16" s="1"/>
  <c r="J877" i="16" s="1"/>
  <c r="C837" i="1"/>
  <c r="C961" i="1"/>
  <c r="C945" i="1"/>
  <c r="C917" i="1"/>
  <c r="C893" i="1"/>
  <c r="C861" i="1"/>
  <c r="C953" i="1"/>
  <c r="C937" i="1"/>
  <c r="C925" i="1"/>
  <c r="C905" i="1"/>
  <c r="AI905" i="1"/>
  <c r="AJ905" i="1" s="1"/>
  <c r="AK905" i="1" s="1"/>
  <c r="A913" i="16" s="1"/>
  <c r="J913" i="16" s="1"/>
  <c r="C885" i="1"/>
  <c r="C877" i="1"/>
  <c r="AI877" i="1"/>
  <c r="AJ877" i="1" s="1"/>
  <c r="AK877" i="1" s="1"/>
  <c r="A885" i="16" s="1"/>
  <c r="J885" i="16" s="1"/>
  <c r="C853" i="1"/>
  <c r="C845" i="1"/>
  <c r="C984" i="1"/>
  <c r="AI984" i="1"/>
  <c r="AJ984" i="1" s="1"/>
  <c r="AK984" i="1" s="1"/>
  <c r="A992" i="16" s="1"/>
  <c r="J992" i="16" s="1"/>
  <c r="C952" i="1"/>
  <c r="C920" i="1"/>
  <c r="AI920" i="1"/>
  <c r="AJ920" i="1" s="1"/>
  <c r="AK920" i="1" s="1"/>
  <c r="A928" i="16" s="1"/>
  <c r="J928" i="16" s="1"/>
  <c r="C888" i="1"/>
  <c r="C856" i="1"/>
  <c r="AI856" i="1"/>
  <c r="AJ856" i="1" s="1"/>
  <c r="AK856" i="1" s="1"/>
  <c r="A864" i="16" s="1"/>
  <c r="J864" i="16" s="1"/>
  <c r="C832" i="1"/>
  <c r="AI832" i="1"/>
  <c r="AJ832" i="1" s="1"/>
  <c r="AK832" i="1" s="1"/>
  <c r="A840" i="16" s="1"/>
  <c r="J840" i="16" s="1"/>
  <c r="V950" i="1"/>
  <c r="W839" i="1"/>
  <c r="L847" i="16" s="1"/>
  <c r="W973" i="1"/>
  <c r="L981" i="16" s="1"/>
  <c r="S839" i="1"/>
  <c r="V933" i="1"/>
  <c r="K941" i="16" s="1"/>
  <c r="S959" i="1"/>
  <c r="S821" i="1"/>
  <c r="S950" i="1"/>
  <c r="S910" i="1"/>
  <c r="V808" i="1"/>
  <c r="W870" i="1"/>
  <c r="L878" i="16" s="1"/>
  <c r="S973" i="1"/>
  <c r="V922" i="1"/>
  <c r="S886" i="1"/>
  <c r="V865" i="1"/>
  <c r="K873" i="16" s="1"/>
  <c r="W938" i="1"/>
  <c r="L946" i="16" s="1"/>
  <c r="V851" i="1"/>
  <c r="V982" i="1"/>
  <c r="V938" i="1"/>
  <c r="V874" i="1"/>
  <c r="V873" i="1"/>
  <c r="K881" i="16" s="1"/>
  <c r="S829" i="1"/>
  <c r="S805" i="1"/>
  <c r="W874" i="1"/>
  <c r="L882" i="16" s="1"/>
  <c r="W918" i="1"/>
  <c r="L926" i="16" s="1"/>
  <c r="W958" i="1"/>
  <c r="L966" i="16" s="1"/>
  <c r="S947" i="1"/>
  <c r="S990" i="1"/>
  <c r="S974" i="1"/>
  <c r="V966" i="1"/>
  <c r="S890" i="1"/>
  <c r="V862" i="1"/>
  <c r="V909" i="1"/>
  <c r="K917" i="16" s="1"/>
  <c r="W974" i="1"/>
  <c r="L982" i="16" s="1"/>
  <c r="W862" i="1"/>
  <c r="L870" i="16" s="1"/>
  <c r="W910" i="1"/>
  <c r="L918" i="16" s="1"/>
  <c r="W942" i="1"/>
  <c r="L950" i="16" s="1"/>
  <c r="S902" i="1"/>
  <c r="V850" i="1"/>
  <c r="W890" i="1"/>
  <c r="L898" i="16" s="1"/>
  <c r="W850" i="1"/>
  <c r="L858" i="16" s="1"/>
  <c r="V959" i="1"/>
  <c r="S851" i="1"/>
  <c r="S982" i="1"/>
  <c r="V970" i="1"/>
  <c r="S958" i="1"/>
  <c r="V934" i="1"/>
  <c r="S906" i="1"/>
  <c r="V886" i="1"/>
  <c r="S873" i="1"/>
  <c r="S865" i="1"/>
  <c r="S841" i="1"/>
  <c r="V821" i="1"/>
  <c r="K829" i="16" s="1"/>
  <c r="V995" i="1"/>
  <c r="AI995" i="1" s="1"/>
  <c r="AJ995" i="1" s="1"/>
  <c r="AK995" i="1" s="1"/>
  <c r="S819" i="1"/>
  <c r="V990" i="1"/>
  <c r="V902" i="1"/>
  <c r="K910" i="16" s="1"/>
  <c r="S933" i="1"/>
  <c r="S909" i="1"/>
  <c r="V901" i="1"/>
  <c r="K909" i="16" s="1"/>
  <c r="V813" i="1"/>
  <c r="Y813" i="1" s="1"/>
  <c r="W901" i="1"/>
  <c r="L909" i="16" s="1"/>
  <c r="S934" i="1"/>
  <c r="S922" i="1"/>
  <c r="W829" i="1"/>
  <c r="L837" i="16" s="1"/>
  <c r="W805" i="1"/>
  <c r="L813" i="16" s="1"/>
  <c r="S846" i="1"/>
  <c r="V998" i="1"/>
  <c r="S942" i="1"/>
  <c r="S926" i="1"/>
  <c r="V918" i="1"/>
  <c r="V906" i="1"/>
  <c r="K914" i="16" s="1"/>
  <c r="V878" i="1"/>
  <c r="K886" i="16" s="1"/>
  <c r="S813" i="1"/>
  <c r="W878" i="1"/>
  <c r="L886" i="16" s="1"/>
  <c r="S870" i="1"/>
  <c r="W966" i="1"/>
  <c r="L974" i="16" s="1"/>
  <c r="V923" i="1"/>
  <c r="K931" i="16" s="1"/>
  <c r="S827" i="1"/>
  <c r="V986" i="1"/>
  <c r="K994" i="16" s="1"/>
  <c r="V954" i="1"/>
  <c r="K962" i="16" s="1"/>
  <c r="S894" i="1"/>
  <c r="S858" i="1"/>
  <c r="W986" i="1"/>
  <c r="L994" i="16" s="1"/>
  <c r="W954" i="1"/>
  <c r="L962" i="16" s="1"/>
  <c r="W858" i="1"/>
  <c r="L866" i="16" s="1"/>
  <c r="W946" i="1"/>
  <c r="L954" i="16" s="1"/>
  <c r="W827" i="1"/>
  <c r="L835" i="16" s="1"/>
  <c r="V971" i="1"/>
  <c r="K979" i="16" s="1"/>
  <c r="V939" i="1"/>
  <c r="K947" i="16" s="1"/>
  <c r="V895" i="1"/>
  <c r="K903" i="16" s="1"/>
  <c r="V835" i="1"/>
  <c r="K843" i="16" s="1"/>
  <c r="S998" i="1"/>
  <c r="S946" i="1"/>
  <c r="V926" i="1"/>
  <c r="K934" i="16" s="1"/>
  <c r="V894" i="1"/>
  <c r="K902" i="16" s="1"/>
  <c r="V846" i="1"/>
  <c r="K854" i="16" s="1"/>
  <c r="W926" i="1"/>
  <c r="L934" i="16" s="1"/>
  <c r="W914" i="1"/>
  <c r="L922" i="16" s="1"/>
  <c r="W894" i="1"/>
  <c r="L902" i="16" s="1"/>
  <c r="W847" i="1"/>
  <c r="L855" i="16" s="1"/>
  <c r="W835" i="1"/>
  <c r="L843" i="16" s="1"/>
  <c r="W823" i="1"/>
  <c r="L831" i="16" s="1"/>
  <c r="W841" i="1"/>
  <c r="L849" i="16" s="1"/>
  <c r="S892" i="1"/>
  <c r="W892" i="1"/>
  <c r="L900" i="16" s="1"/>
  <c r="S854" i="1"/>
  <c r="W960" i="1"/>
  <c r="L968" i="16" s="1"/>
  <c r="W896" i="1"/>
  <c r="L904" i="16" s="1"/>
  <c r="W880" i="1"/>
  <c r="L888" i="16" s="1"/>
  <c r="W864" i="1"/>
  <c r="L872" i="16" s="1"/>
  <c r="S834" i="1"/>
  <c r="S911" i="1"/>
  <c r="V879" i="1"/>
  <c r="K887" i="16" s="1"/>
  <c r="S994" i="1"/>
  <c r="V898" i="1"/>
  <c r="K906" i="16" s="1"/>
  <c r="S912" i="1"/>
  <c r="V924" i="1"/>
  <c r="K932" i="16" s="1"/>
  <c r="V852" i="1"/>
  <c r="K860" i="16" s="1"/>
  <c r="W962" i="1"/>
  <c r="L970" i="16" s="1"/>
  <c r="V979" i="1"/>
  <c r="K987" i="16" s="1"/>
  <c r="S963" i="1"/>
  <c r="S943" i="1"/>
  <c r="V931" i="1"/>
  <c r="K939" i="16" s="1"/>
  <c r="S915" i="1"/>
  <c r="S899" i="1"/>
  <c r="V883" i="1"/>
  <c r="K891" i="16" s="1"/>
  <c r="S867" i="1"/>
  <c r="V843" i="1"/>
  <c r="K851" i="16" s="1"/>
  <c r="S831" i="1"/>
  <c r="S815" i="1"/>
  <c r="S962" i="1"/>
  <c r="V930" i="1"/>
  <c r="K938" i="16" s="1"/>
  <c r="S866" i="1"/>
  <c r="V992" i="1"/>
  <c r="K1000" i="16" s="1"/>
  <c r="S848" i="1"/>
  <c r="V800" i="1"/>
  <c r="S956" i="1"/>
  <c r="S900" i="1"/>
  <c r="S860" i="1"/>
  <c r="W866" i="1"/>
  <c r="L874" i="16" s="1"/>
  <c r="W848" i="1"/>
  <c r="L856" i="16" s="1"/>
  <c r="W956" i="1"/>
  <c r="L964" i="16" s="1"/>
  <c r="W860" i="1"/>
  <c r="L868" i="16" s="1"/>
  <c r="W930" i="1"/>
  <c r="L938" i="16" s="1"/>
  <c r="W883" i="1"/>
  <c r="L891" i="16" s="1"/>
  <c r="V875" i="1"/>
  <c r="K883" i="16" s="1"/>
  <c r="V859" i="1"/>
  <c r="K867" i="16" s="1"/>
  <c r="S882" i="1"/>
  <c r="S932" i="1"/>
  <c r="S884" i="1"/>
  <c r="W948" i="1"/>
  <c r="L956" i="16" s="1"/>
  <c r="W842" i="1"/>
  <c r="L850" i="16" s="1"/>
  <c r="S995" i="1"/>
  <c r="S979" i="1"/>
  <c r="V963" i="1"/>
  <c r="K971" i="16" s="1"/>
  <c r="V947" i="1"/>
  <c r="K955" i="16" s="1"/>
  <c r="V943" i="1"/>
  <c r="K951" i="16" s="1"/>
  <c r="S931" i="1"/>
  <c r="V915" i="1"/>
  <c r="K923" i="16" s="1"/>
  <c r="V911" i="1"/>
  <c r="K919" i="16" s="1"/>
  <c r="V899" i="1"/>
  <c r="K907" i="16" s="1"/>
  <c r="S879" i="1"/>
  <c r="V867" i="1"/>
  <c r="K875" i="16" s="1"/>
  <c r="S855" i="1"/>
  <c r="S843" i="1"/>
  <c r="V831" i="1"/>
  <c r="K839" i="16" s="1"/>
  <c r="V819" i="1"/>
  <c r="K827" i="16" s="1"/>
  <c r="V815" i="1"/>
  <c r="K823" i="16" s="1"/>
  <c r="V994" i="1"/>
  <c r="S930" i="1"/>
  <c r="S898" i="1"/>
  <c r="V866" i="1"/>
  <c r="K874" i="16" s="1"/>
  <c r="V854" i="1"/>
  <c r="K862" i="16" s="1"/>
  <c r="S802" i="1"/>
  <c r="S944" i="1"/>
  <c r="S880" i="1"/>
  <c r="S808" i="1"/>
  <c r="S800" i="1"/>
  <c r="V956" i="1"/>
  <c r="K964" i="16" s="1"/>
  <c r="S924" i="1"/>
  <c r="V916" i="1"/>
  <c r="K924" i="16" s="1"/>
  <c r="V900" i="1"/>
  <c r="K908" i="16" s="1"/>
  <c r="V868" i="1"/>
  <c r="K876" i="16" s="1"/>
  <c r="V860" i="1"/>
  <c r="K868" i="16" s="1"/>
  <c r="W994" i="1"/>
  <c r="W928" i="1"/>
  <c r="L936" i="16" s="1"/>
  <c r="W854" i="1"/>
  <c r="L862" i="16" s="1"/>
  <c r="W800" i="1"/>
  <c r="L808" i="16" s="1"/>
  <c r="W900" i="1"/>
  <c r="L908" i="16" s="1"/>
  <c r="W868" i="1"/>
  <c r="L876" i="16" s="1"/>
  <c r="W852" i="1"/>
  <c r="L860" i="16" s="1"/>
  <c r="W931" i="1"/>
  <c r="L939" i="16" s="1"/>
  <c r="W855" i="1"/>
  <c r="L863" i="16" s="1"/>
  <c r="W911" i="1"/>
  <c r="L919" i="16" s="1"/>
  <c r="W879" i="1"/>
  <c r="L887" i="16" s="1"/>
  <c r="V987" i="1"/>
  <c r="K995" i="16" s="1"/>
  <c r="V955" i="1"/>
  <c r="K963" i="16" s="1"/>
  <c r="V927" i="1"/>
  <c r="K935" i="16" s="1"/>
  <c r="V907" i="1"/>
  <c r="K915" i="16" s="1"/>
  <c r="V891" i="1"/>
  <c r="K899" i="16" s="1"/>
  <c r="V863" i="1"/>
  <c r="K871" i="16" s="1"/>
  <c r="V847" i="1"/>
  <c r="K855" i="16" s="1"/>
  <c r="V823" i="1"/>
  <c r="K831" i="16" s="1"/>
  <c r="S978" i="1"/>
  <c r="S914" i="1"/>
  <c r="S842" i="1"/>
  <c r="V816" i="1"/>
  <c r="K824" i="16" s="1"/>
  <c r="V948" i="1"/>
  <c r="K956" i="16" s="1"/>
  <c r="V876" i="1"/>
  <c r="K884" i="16" s="1"/>
  <c r="W932" i="1"/>
  <c r="L940" i="16" s="1"/>
  <c r="W908" i="1"/>
  <c r="L916" i="16" s="1"/>
  <c r="W978" i="1"/>
  <c r="L986" i="16" s="1"/>
  <c r="W884" i="1"/>
  <c r="L892" i="16" s="1"/>
  <c r="W927" i="1"/>
  <c r="L935" i="16" s="1"/>
  <c r="W891" i="1"/>
  <c r="L899" i="16" s="1"/>
  <c r="W863" i="1"/>
  <c r="L871" i="16" s="1"/>
  <c r="W875" i="1"/>
  <c r="L883" i="16" s="1"/>
  <c r="S987" i="1"/>
  <c r="S971" i="1"/>
  <c r="S955" i="1"/>
  <c r="S939" i="1"/>
  <c r="S923" i="1"/>
  <c r="S907" i="1"/>
  <c r="S895" i="1"/>
  <c r="S891" i="1"/>
  <c r="S859" i="1"/>
  <c r="S847" i="1"/>
  <c r="S835" i="1"/>
  <c r="S823" i="1"/>
  <c r="V811" i="1"/>
  <c r="V978" i="1"/>
  <c r="K986" i="16" s="1"/>
  <c r="V946" i="1"/>
  <c r="K954" i="16" s="1"/>
  <c r="V914" i="1"/>
  <c r="K922" i="16" s="1"/>
  <c r="V882" i="1"/>
  <c r="K890" i="16" s="1"/>
  <c r="V834" i="1"/>
  <c r="K842" i="16" s="1"/>
  <c r="S816" i="1"/>
  <c r="V940" i="1"/>
  <c r="K948" i="16" s="1"/>
  <c r="V932" i="1"/>
  <c r="K940" i="16" s="1"/>
  <c r="V908" i="1"/>
  <c r="K916" i="16" s="1"/>
  <c r="V844" i="1"/>
  <c r="K852" i="16" s="1"/>
  <c r="W940" i="1"/>
  <c r="L948" i="16" s="1"/>
  <c r="W882" i="1"/>
  <c r="L890" i="16" s="1"/>
  <c r="W834" i="1"/>
  <c r="L842" i="16" s="1"/>
  <c r="W816" i="1"/>
  <c r="L824" i="16" s="1"/>
  <c r="W895" i="1"/>
  <c r="L903" i="16" s="1"/>
  <c r="W818" i="1"/>
  <c r="L826" i="16" s="1"/>
  <c r="W979" i="1"/>
  <c r="L987" i="16" s="1"/>
  <c r="W963" i="1"/>
  <c r="L971" i="16" s="1"/>
  <c r="W815" i="1"/>
  <c r="L823" i="16" s="1"/>
  <c r="V1000" i="1"/>
  <c r="S960" i="1"/>
  <c r="S928" i="1"/>
  <c r="S896" i="1"/>
  <c r="S864" i="1"/>
  <c r="S818" i="1"/>
  <c r="S992" i="1"/>
  <c r="V968" i="1"/>
  <c r="K976" i="16" s="1"/>
  <c r="V960" i="1"/>
  <c r="K968" i="16" s="1"/>
  <c r="V944" i="1"/>
  <c r="K952" i="16" s="1"/>
  <c r="V912" i="1"/>
  <c r="K920" i="16" s="1"/>
  <c r="V896" i="1"/>
  <c r="K904" i="16" s="1"/>
  <c r="V880" i="1"/>
  <c r="K888" i="16" s="1"/>
  <c r="V864" i="1"/>
  <c r="K872" i="16" s="1"/>
  <c r="V848" i="1"/>
  <c r="K856" i="16" s="1"/>
  <c r="S940" i="1"/>
  <c r="S916" i="1"/>
  <c r="S908" i="1"/>
  <c r="S876" i="1"/>
  <c r="S844" i="1"/>
  <c r="W916" i="1"/>
  <c r="L924" i="16" s="1"/>
  <c r="W1000" i="1"/>
  <c r="W876" i="1"/>
  <c r="L884" i="16" s="1"/>
  <c r="W844" i="1"/>
  <c r="L852" i="16" s="1"/>
  <c r="V802" i="1"/>
  <c r="S968" i="1"/>
  <c r="W802" i="1"/>
  <c r="L810" i="16" s="1"/>
  <c r="W992" i="1"/>
  <c r="L1000" i="16" s="1"/>
  <c r="V812" i="1"/>
  <c r="V807" i="1"/>
  <c r="V820" i="1"/>
  <c r="K828" i="16" s="1"/>
  <c r="W820" i="1"/>
  <c r="L828" i="16" s="1"/>
  <c r="V972" i="1"/>
  <c r="K980" i="16" s="1"/>
  <c r="V810" i="1"/>
  <c r="S988" i="1"/>
  <c r="S828" i="1"/>
  <c r="S812" i="1"/>
  <c r="W812" i="1"/>
  <c r="L820" i="16" s="1"/>
  <c r="V826" i="1"/>
  <c r="K834" i="16" s="1"/>
  <c r="V796" i="1"/>
  <c r="W796" i="1"/>
  <c r="L804" i="16" s="1"/>
  <c r="V795" i="1"/>
  <c r="S810" i="1"/>
  <c r="S972" i="1"/>
  <c r="S796" i="1"/>
  <c r="W810" i="1"/>
  <c r="L818" i="16" s="1"/>
  <c r="W972" i="1"/>
  <c r="L980" i="16" s="1"/>
  <c r="V804" i="1"/>
  <c r="V799" i="1"/>
  <c r="W988" i="1"/>
  <c r="L996" i="16" s="1"/>
  <c r="V803" i="1"/>
  <c r="S836" i="1"/>
  <c r="W828" i="1"/>
  <c r="L836" i="16" s="1"/>
  <c r="W811" i="1"/>
  <c r="L819" i="16" s="1"/>
  <c r="S803" i="1"/>
  <c r="S795" i="1"/>
  <c r="S826" i="1"/>
  <c r="S57" i="1"/>
  <c r="V988" i="1"/>
  <c r="K996" i="16" s="1"/>
  <c r="V836" i="1"/>
  <c r="K844" i="16" s="1"/>
  <c r="V828" i="1"/>
  <c r="K836" i="16" s="1"/>
  <c r="S804" i="1"/>
  <c r="W826" i="1"/>
  <c r="L834" i="16" s="1"/>
  <c r="W836" i="1"/>
  <c r="L844" i="16" s="1"/>
  <c r="W804" i="1"/>
  <c r="L812" i="16" s="1"/>
  <c r="W57" i="1"/>
  <c r="S820" i="1"/>
  <c r="S33" i="1"/>
  <c r="V57" i="1"/>
  <c r="V33" i="1"/>
  <c r="W33" i="1"/>
  <c r="W795" i="1"/>
  <c r="L803" i="16" s="1"/>
  <c r="W803" i="1"/>
  <c r="L811" i="16" s="1"/>
  <c r="W807" i="1"/>
  <c r="L815" i="16" s="1"/>
  <c r="W799" i="1"/>
  <c r="L807" i="16" s="1"/>
  <c r="S43" i="1"/>
  <c r="V34" i="1"/>
  <c r="W42" i="1"/>
  <c r="V42" i="1"/>
  <c r="V43" i="1"/>
  <c r="S42" i="1"/>
  <c r="S34" i="1"/>
  <c r="W34" i="1"/>
  <c r="W43" i="1"/>
  <c r="S40" i="1"/>
  <c r="V65" i="1"/>
  <c r="W65" i="1"/>
  <c r="S65" i="1"/>
  <c r="S41" i="1"/>
  <c r="V41" i="1"/>
  <c r="W41" i="1"/>
  <c r="C40" i="8"/>
  <c r="W40" i="1"/>
  <c r="E11" i="10"/>
  <c r="V40" i="1"/>
  <c r="C999" i="1"/>
  <c r="C995" i="1"/>
  <c r="C991" i="1"/>
  <c r="C983" i="1"/>
  <c r="C975" i="1"/>
  <c r="C967" i="1"/>
  <c r="C959" i="1"/>
  <c r="C951" i="1"/>
  <c r="C935" i="1"/>
  <c r="C919" i="1"/>
  <c r="C903" i="1"/>
  <c r="C887" i="1"/>
  <c r="C871" i="1"/>
  <c r="C855" i="1"/>
  <c r="C851" i="1"/>
  <c r="C839" i="1"/>
  <c r="C827" i="1"/>
  <c r="C996" i="1"/>
  <c r="C980" i="1"/>
  <c r="C964" i="1"/>
  <c r="C892" i="1"/>
  <c r="C884" i="1"/>
  <c r="C997" i="1"/>
  <c r="C993" i="1"/>
  <c r="C989" i="1"/>
  <c r="C985" i="1"/>
  <c r="C981" i="1"/>
  <c r="C977" i="1"/>
  <c r="C973" i="1"/>
  <c r="C969" i="1"/>
  <c r="C990" i="1"/>
  <c r="C982" i="1"/>
  <c r="C974" i="1"/>
  <c r="C970" i="1"/>
  <c r="C966" i="1"/>
  <c r="C962" i="1"/>
  <c r="C958" i="1"/>
  <c r="C950" i="1"/>
  <c r="C942" i="1"/>
  <c r="C938" i="1"/>
  <c r="C934" i="1"/>
  <c r="C922" i="1"/>
  <c r="C918" i="1"/>
  <c r="C910" i="1"/>
  <c r="C890" i="1"/>
  <c r="C886" i="1"/>
  <c r="C874" i="1"/>
  <c r="C862" i="1"/>
  <c r="C858" i="1"/>
  <c r="C850" i="1"/>
  <c r="C842" i="1"/>
  <c r="C830" i="1"/>
  <c r="C822" i="1"/>
  <c r="C818" i="1"/>
  <c r="C814" i="1"/>
  <c r="C782" i="1"/>
  <c r="C841" i="1"/>
  <c r="C833" i="1"/>
  <c r="C829" i="1"/>
  <c r="C825" i="1"/>
  <c r="C817" i="1"/>
  <c r="K7" i="7"/>
  <c r="I7" i="7"/>
  <c r="G7" i="7"/>
  <c r="E7" i="7"/>
  <c r="M7" i="7" s="1"/>
  <c r="C7" i="7"/>
  <c r="J7" i="7"/>
  <c r="H7" i="7"/>
  <c r="F7" i="7"/>
  <c r="D7" i="7"/>
  <c r="B8" i="7"/>
  <c r="AD6" i="7"/>
  <c r="A6" i="7"/>
  <c r="K806" i="16" l="1"/>
  <c r="AI798" i="1"/>
  <c r="AJ798" i="1" s="1"/>
  <c r="AK798" i="1" s="1"/>
  <c r="A806" i="16" s="1"/>
  <c r="J806" i="16" s="1"/>
  <c r="K805" i="16"/>
  <c r="K803" i="16"/>
  <c r="Y795" i="1"/>
  <c r="K818" i="16"/>
  <c r="Y810" i="1"/>
  <c r="AI809" i="1"/>
  <c r="AJ809" i="1" s="1"/>
  <c r="AK809" i="1" s="1"/>
  <c r="A817" i="16" s="1"/>
  <c r="J817" i="16" s="1"/>
  <c r="Y809" i="1"/>
  <c r="K820" i="16"/>
  <c r="Y812" i="1"/>
  <c r="K819" i="16"/>
  <c r="Y811" i="1"/>
  <c r="K810" i="16"/>
  <c r="Y802" i="1"/>
  <c r="AI801" i="1"/>
  <c r="AJ801" i="1" s="1"/>
  <c r="AK801" i="1" s="1"/>
  <c r="A809" i="16" s="1"/>
  <c r="J809" i="16" s="1"/>
  <c r="Y801" i="1"/>
  <c r="K804" i="16"/>
  <c r="Y796" i="1"/>
  <c r="K813" i="16"/>
  <c r="Y805" i="1"/>
  <c r="K807" i="16"/>
  <c r="Y799" i="1"/>
  <c r="K814" i="16"/>
  <c r="Y806" i="1"/>
  <c r="K812" i="16"/>
  <c r="Y804" i="1"/>
  <c r="K816" i="16"/>
  <c r="Y808" i="1"/>
  <c r="AI797" i="1"/>
  <c r="AJ797" i="1" s="1"/>
  <c r="AK797" i="1" s="1"/>
  <c r="A805" i="16" s="1"/>
  <c r="J805" i="16" s="1"/>
  <c r="K811" i="16"/>
  <c r="Y803" i="1"/>
  <c r="K808" i="16"/>
  <c r="Y800" i="1"/>
  <c r="K815" i="16"/>
  <c r="Y807" i="1"/>
  <c r="Y775" i="1"/>
  <c r="Y748" i="1"/>
  <c r="Y747" i="1"/>
  <c r="Y742" i="1"/>
  <c r="AH42" i="1"/>
  <c r="AI42" i="1" s="1"/>
  <c r="AJ42" i="1" s="1"/>
  <c r="AK42" i="1" s="1"/>
  <c r="AH424" i="1"/>
  <c r="AH179" i="1"/>
  <c r="AH65" i="1"/>
  <c r="AI65" i="1" s="1"/>
  <c r="AJ65" i="1" s="1"/>
  <c r="AK65" i="1" s="1"/>
  <c r="AH25" i="1"/>
  <c r="AH453" i="1"/>
  <c r="AH454" i="1"/>
  <c r="AH144" i="1"/>
  <c r="AH137" i="1"/>
  <c r="AH138" i="1"/>
  <c r="AH58" i="1"/>
  <c r="AH158" i="1"/>
  <c r="AH177" i="1"/>
  <c r="AI903" i="1"/>
  <c r="AJ903" i="1" s="1"/>
  <c r="AK903" i="1" s="1"/>
  <c r="A911" i="16" s="1"/>
  <c r="J911" i="16" s="1"/>
  <c r="AI975" i="1"/>
  <c r="AJ975" i="1" s="1"/>
  <c r="AK975" i="1" s="1"/>
  <c r="A983" i="16" s="1"/>
  <c r="J983" i="16" s="1"/>
  <c r="AI976" i="1"/>
  <c r="AJ976" i="1" s="1"/>
  <c r="AK976" i="1" s="1"/>
  <c r="A984" i="16" s="1"/>
  <c r="J984" i="16" s="1"/>
  <c r="K833" i="16"/>
  <c r="K988" i="16"/>
  <c r="AI824" i="1"/>
  <c r="AJ824" i="1" s="1"/>
  <c r="AK824" i="1" s="1"/>
  <c r="A832" i="16" s="1"/>
  <c r="J832" i="16" s="1"/>
  <c r="AI965" i="1"/>
  <c r="AJ965" i="1" s="1"/>
  <c r="AK965" i="1" s="1"/>
  <c r="A973" i="16" s="1"/>
  <c r="J973" i="16" s="1"/>
  <c r="AI949" i="1"/>
  <c r="AJ949" i="1" s="1"/>
  <c r="AK949" i="1" s="1"/>
  <c r="A957" i="16" s="1"/>
  <c r="J957" i="16" s="1"/>
  <c r="AI833" i="1"/>
  <c r="AJ833" i="1" s="1"/>
  <c r="AK833" i="1" s="1"/>
  <c r="A841" i="16" s="1"/>
  <c r="J841" i="16" s="1"/>
  <c r="AI830" i="1"/>
  <c r="AJ830" i="1" s="1"/>
  <c r="AK830" i="1" s="1"/>
  <c r="A838" i="16" s="1"/>
  <c r="J838" i="16" s="1"/>
  <c r="K809" i="16"/>
  <c r="AI857" i="1"/>
  <c r="AJ857" i="1" s="1"/>
  <c r="AK857" i="1" s="1"/>
  <c r="A865" i="16" s="1"/>
  <c r="J865" i="16" s="1"/>
  <c r="AI969" i="1"/>
  <c r="AJ969" i="1" s="1"/>
  <c r="AK969" i="1" s="1"/>
  <c r="A977" i="16" s="1"/>
  <c r="J977" i="16" s="1"/>
  <c r="AI817" i="1"/>
  <c r="AJ817" i="1" s="1"/>
  <c r="AK817" i="1" s="1"/>
  <c r="A825" i="16" s="1"/>
  <c r="J825" i="16" s="1"/>
  <c r="AI872" i="1"/>
  <c r="AJ872" i="1" s="1"/>
  <c r="AK872" i="1" s="1"/>
  <c r="A880" i="16" s="1"/>
  <c r="J880" i="16" s="1"/>
  <c r="K972" i="16"/>
  <c r="AI845" i="1"/>
  <c r="AJ845" i="1" s="1"/>
  <c r="AK845" i="1" s="1"/>
  <c r="A853" i="16" s="1"/>
  <c r="J853" i="16" s="1"/>
  <c r="AI838" i="1"/>
  <c r="AJ838" i="1" s="1"/>
  <c r="AK838" i="1" s="1"/>
  <c r="A846" i="16" s="1"/>
  <c r="J846" i="16" s="1"/>
  <c r="AI936" i="1"/>
  <c r="AJ936" i="1" s="1"/>
  <c r="AK936" i="1" s="1"/>
  <c r="A944" i="16" s="1"/>
  <c r="J944" i="16" s="1"/>
  <c r="K817" i="16"/>
  <c r="AI917" i="1"/>
  <c r="AJ917" i="1" s="1"/>
  <c r="AK917" i="1" s="1"/>
  <c r="A925" i="16" s="1"/>
  <c r="J925" i="16" s="1"/>
  <c r="AI881" i="1"/>
  <c r="AJ881" i="1" s="1"/>
  <c r="AK881" i="1" s="1"/>
  <c r="A889" i="16" s="1"/>
  <c r="J889" i="16" s="1"/>
  <c r="AI941" i="1"/>
  <c r="AJ941" i="1" s="1"/>
  <c r="AK941" i="1" s="1"/>
  <c r="A949" i="16" s="1"/>
  <c r="J949" i="16" s="1"/>
  <c r="K822" i="16"/>
  <c r="AI952" i="1"/>
  <c r="AJ952" i="1" s="1"/>
  <c r="AK952" i="1" s="1"/>
  <c r="A960" i="16" s="1"/>
  <c r="J960" i="16" s="1"/>
  <c r="AI913" i="1"/>
  <c r="AJ913" i="1" s="1"/>
  <c r="AK913" i="1" s="1"/>
  <c r="A921" i="16" s="1"/>
  <c r="J921" i="16" s="1"/>
  <c r="AI961" i="1"/>
  <c r="AJ961" i="1" s="1"/>
  <c r="AK961" i="1" s="1"/>
  <c r="A969" i="16" s="1"/>
  <c r="J969" i="16" s="1"/>
  <c r="AI957" i="1"/>
  <c r="AJ957" i="1" s="1"/>
  <c r="AK957" i="1" s="1"/>
  <c r="A965" i="16" s="1"/>
  <c r="J965" i="16" s="1"/>
  <c r="AI861" i="1"/>
  <c r="AJ861" i="1" s="1"/>
  <c r="AK861" i="1" s="1"/>
  <c r="A869" i="16" s="1"/>
  <c r="J869" i="16" s="1"/>
  <c r="AI840" i="1"/>
  <c r="AJ840" i="1" s="1"/>
  <c r="AK840" i="1" s="1"/>
  <c r="A848" i="16" s="1"/>
  <c r="J848" i="16" s="1"/>
  <c r="K927" i="16"/>
  <c r="AI853" i="1"/>
  <c r="AJ853" i="1" s="1"/>
  <c r="AK853" i="1" s="1"/>
  <c r="A861" i="16" s="1"/>
  <c r="J861" i="16" s="1"/>
  <c r="AI937" i="1"/>
  <c r="AJ937" i="1" s="1"/>
  <c r="AK937" i="1" s="1"/>
  <c r="A945" i="16" s="1"/>
  <c r="J945" i="16" s="1"/>
  <c r="AI945" i="1"/>
  <c r="AJ945" i="1" s="1"/>
  <c r="AK945" i="1" s="1"/>
  <c r="A953" i="16" s="1"/>
  <c r="J953" i="16" s="1"/>
  <c r="AI929" i="1"/>
  <c r="AJ929" i="1" s="1"/>
  <c r="AK929" i="1" s="1"/>
  <c r="A937" i="16" s="1"/>
  <c r="J937" i="16" s="1"/>
  <c r="AI806" i="1"/>
  <c r="AJ806" i="1" s="1"/>
  <c r="AK806" i="1" s="1"/>
  <c r="A814" i="16" s="1"/>
  <c r="J814" i="16" s="1"/>
  <c r="K993" i="16"/>
  <c r="AI885" i="1"/>
  <c r="AJ885" i="1" s="1"/>
  <c r="AK885" i="1" s="1"/>
  <c r="A893" i="16" s="1"/>
  <c r="J893" i="16" s="1"/>
  <c r="AI925" i="1"/>
  <c r="AJ925" i="1" s="1"/>
  <c r="AK925" i="1" s="1"/>
  <c r="A933" i="16" s="1"/>
  <c r="J933" i="16" s="1"/>
  <c r="AI921" i="1"/>
  <c r="AJ921" i="1" s="1"/>
  <c r="AK921" i="1" s="1"/>
  <c r="A929" i="16" s="1"/>
  <c r="J929" i="16" s="1"/>
  <c r="K985" i="16"/>
  <c r="AI887" i="1"/>
  <c r="AJ887" i="1" s="1"/>
  <c r="AK887" i="1" s="1"/>
  <c r="A895" i="16" s="1"/>
  <c r="J895" i="16" s="1"/>
  <c r="AI889" i="1"/>
  <c r="AJ889" i="1" s="1"/>
  <c r="AK889" i="1" s="1"/>
  <c r="A897" i="16" s="1"/>
  <c r="J897" i="16" s="1"/>
  <c r="AI888" i="1"/>
  <c r="AJ888" i="1" s="1"/>
  <c r="AK888" i="1" s="1"/>
  <c r="A896" i="16" s="1"/>
  <c r="J896" i="16" s="1"/>
  <c r="AI953" i="1"/>
  <c r="AJ953" i="1" s="1"/>
  <c r="AK953" i="1" s="1"/>
  <c r="A961" i="16" s="1"/>
  <c r="J961" i="16" s="1"/>
  <c r="AI893" i="1"/>
  <c r="AJ893" i="1" s="1"/>
  <c r="AK893" i="1" s="1"/>
  <c r="A901" i="16" s="1"/>
  <c r="J901" i="16" s="1"/>
  <c r="K999" i="16"/>
  <c r="AI837" i="1"/>
  <c r="AJ837" i="1" s="1"/>
  <c r="AK837" i="1" s="1"/>
  <c r="A845" i="16" s="1"/>
  <c r="J845" i="16" s="1"/>
  <c r="O341" i="1"/>
  <c r="AI813" i="1"/>
  <c r="AJ813" i="1" s="1"/>
  <c r="AK813" i="1" s="1"/>
  <c r="A821" i="16" s="1"/>
  <c r="J821" i="16" s="1"/>
  <c r="K821" i="16"/>
  <c r="AI934" i="1"/>
  <c r="AJ934" i="1" s="1"/>
  <c r="AK934" i="1" s="1"/>
  <c r="A942" i="16" s="1"/>
  <c r="J942" i="16" s="1"/>
  <c r="K942" i="16"/>
  <c r="AI862" i="1"/>
  <c r="AJ862" i="1" s="1"/>
  <c r="AK862" i="1" s="1"/>
  <c r="A870" i="16" s="1"/>
  <c r="J870" i="16" s="1"/>
  <c r="K870" i="16"/>
  <c r="AI982" i="1"/>
  <c r="AJ982" i="1" s="1"/>
  <c r="AK982" i="1" s="1"/>
  <c r="A990" i="16" s="1"/>
  <c r="J990" i="16" s="1"/>
  <c r="K990" i="16"/>
  <c r="AI950" i="1"/>
  <c r="AJ950" i="1" s="1"/>
  <c r="AK950" i="1" s="1"/>
  <c r="A958" i="16" s="1"/>
  <c r="J958" i="16" s="1"/>
  <c r="K958" i="16"/>
  <c r="AI918" i="1"/>
  <c r="AJ918" i="1" s="1"/>
  <c r="AK918" i="1" s="1"/>
  <c r="A926" i="16" s="1"/>
  <c r="J926" i="16" s="1"/>
  <c r="K926" i="16"/>
  <c r="AI990" i="1"/>
  <c r="AJ990" i="1" s="1"/>
  <c r="AK990" i="1" s="1"/>
  <c r="A998" i="16" s="1"/>
  <c r="J998" i="16" s="1"/>
  <c r="K998" i="16"/>
  <c r="AI959" i="1"/>
  <c r="AJ959" i="1" s="1"/>
  <c r="AK959" i="1" s="1"/>
  <c r="A967" i="16" s="1"/>
  <c r="J967" i="16" s="1"/>
  <c r="K967" i="16"/>
  <c r="AI851" i="1"/>
  <c r="AJ851" i="1" s="1"/>
  <c r="AK851" i="1" s="1"/>
  <c r="A859" i="16" s="1"/>
  <c r="J859" i="16" s="1"/>
  <c r="K859" i="16"/>
  <c r="AI886" i="1"/>
  <c r="AJ886" i="1" s="1"/>
  <c r="AK886" i="1" s="1"/>
  <c r="A894" i="16" s="1"/>
  <c r="J894" i="16" s="1"/>
  <c r="K894" i="16"/>
  <c r="AI970" i="1"/>
  <c r="AJ970" i="1" s="1"/>
  <c r="AK970" i="1" s="1"/>
  <c r="A978" i="16" s="1"/>
  <c r="J978" i="16" s="1"/>
  <c r="K978" i="16"/>
  <c r="AI850" i="1"/>
  <c r="AJ850" i="1" s="1"/>
  <c r="AK850" i="1" s="1"/>
  <c r="A858" i="16" s="1"/>
  <c r="J858" i="16" s="1"/>
  <c r="K858" i="16"/>
  <c r="AI966" i="1"/>
  <c r="AJ966" i="1" s="1"/>
  <c r="AK966" i="1" s="1"/>
  <c r="A974" i="16" s="1"/>
  <c r="J974" i="16" s="1"/>
  <c r="K974" i="16"/>
  <c r="AI874" i="1"/>
  <c r="AJ874" i="1" s="1"/>
  <c r="AK874" i="1" s="1"/>
  <c r="A882" i="16" s="1"/>
  <c r="J882" i="16" s="1"/>
  <c r="K882" i="16"/>
  <c r="AI922" i="1"/>
  <c r="AJ922" i="1" s="1"/>
  <c r="AK922" i="1" s="1"/>
  <c r="A930" i="16" s="1"/>
  <c r="J930" i="16" s="1"/>
  <c r="K930" i="16"/>
  <c r="AI871" i="1"/>
  <c r="AJ871" i="1" s="1"/>
  <c r="AK871" i="1" s="1"/>
  <c r="A879" i="16" s="1"/>
  <c r="J879" i="16" s="1"/>
  <c r="K879" i="16"/>
  <c r="AI938" i="1"/>
  <c r="AJ938" i="1" s="1"/>
  <c r="AK938" i="1" s="1"/>
  <c r="A946" i="16" s="1"/>
  <c r="J946" i="16" s="1"/>
  <c r="K946" i="16"/>
  <c r="Y42" i="1"/>
  <c r="Y33" i="1"/>
  <c r="AI33" i="1"/>
  <c r="AJ33" i="1" s="1"/>
  <c r="AK33" i="1" s="1"/>
  <c r="C836" i="1"/>
  <c r="AI836" i="1"/>
  <c r="AJ836" i="1" s="1"/>
  <c r="AK836" i="1" s="1"/>
  <c r="A844" i="16" s="1"/>
  <c r="J844" i="16" s="1"/>
  <c r="AI803" i="1"/>
  <c r="AJ803" i="1" s="1"/>
  <c r="AK803" i="1" s="1"/>
  <c r="A811" i="16" s="1"/>
  <c r="J811" i="16" s="1"/>
  <c r="AI799" i="1"/>
  <c r="AJ799" i="1" s="1"/>
  <c r="AK799" i="1" s="1"/>
  <c r="A807" i="16" s="1"/>
  <c r="J807" i="16" s="1"/>
  <c r="AI804" i="1"/>
  <c r="AJ804" i="1" s="1"/>
  <c r="AK804" i="1" s="1"/>
  <c r="A812" i="16" s="1"/>
  <c r="J812" i="16" s="1"/>
  <c r="C848" i="1"/>
  <c r="AI848" i="1"/>
  <c r="AJ848" i="1" s="1"/>
  <c r="AK848" i="1" s="1"/>
  <c r="A856" i="16" s="1"/>
  <c r="J856" i="16" s="1"/>
  <c r="C912" i="1"/>
  <c r="AI912" i="1"/>
  <c r="AJ912" i="1" s="1"/>
  <c r="AK912" i="1" s="1"/>
  <c r="A920" i="16" s="1"/>
  <c r="J920" i="16" s="1"/>
  <c r="C908" i="1"/>
  <c r="AI908" i="1"/>
  <c r="AJ908" i="1" s="1"/>
  <c r="AK908" i="1" s="1"/>
  <c r="A916" i="16" s="1"/>
  <c r="J916" i="16" s="1"/>
  <c r="C786" i="1"/>
  <c r="C946" i="1"/>
  <c r="AI946" i="1"/>
  <c r="AJ946" i="1" s="1"/>
  <c r="AK946" i="1" s="1"/>
  <c r="A954" i="16" s="1"/>
  <c r="J954" i="16" s="1"/>
  <c r="AI811" i="1"/>
  <c r="AJ811" i="1" s="1"/>
  <c r="AK811" i="1" s="1"/>
  <c r="A819" i="16" s="1"/>
  <c r="J819" i="16" s="1"/>
  <c r="C847" i="1"/>
  <c r="AI847" i="1"/>
  <c r="AJ847" i="1" s="1"/>
  <c r="AK847" i="1" s="1"/>
  <c r="A855" i="16" s="1"/>
  <c r="J855" i="16" s="1"/>
  <c r="C927" i="1"/>
  <c r="AI927" i="1"/>
  <c r="AJ927" i="1" s="1"/>
  <c r="AK927" i="1" s="1"/>
  <c r="A935" i="16" s="1"/>
  <c r="J935" i="16" s="1"/>
  <c r="C916" i="1"/>
  <c r="AI916" i="1"/>
  <c r="AJ916" i="1" s="1"/>
  <c r="AK916" i="1" s="1"/>
  <c r="A924" i="16" s="1"/>
  <c r="J924" i="16" s="1"/>
  <c r="C819" i="1"/>
  <c r="AI819" i="1"/>
  <c r="AJ819" i="1" s="1"/>
  <c r="AK819" i="1" s="1"/>
  <c r="A827" i="16" s="1"/>
  <c r="J827" i="16" s="1"/>
  <c r="C867" i="1"/>
  <c r="AI867" i="1"/>
  <c r="AJ867" i="1" s="1"/>
  <c r="AK867" i="1" s="1"/>
  <c r="A875" i="16" s="1"/>
  <c r="J875" i="16" s="1"/>
  <c r="C915" i="1"/>
  <c r="AI915" i="1"/>
  <c r="AJ915" i="1" s="1"/>
  <c r="AK915" i="1" s="1"/>
  <c r="A923" i="16" s="1"/>
  <c r="J923" i="16" s="1"/>
  <c r="C963" i="1"/>
  <c r="AI963" i="1"/>
  <c r="AJ963" i="1" s="1"/>
  <c r="AK963" i="1" s="1"/>
  <c r="A971" i="16" s="1"/>
  <c r="J971" i="16" s="1"/>
  <c r="C875" i="1"/>
  <c r="AI875" i="1"/>
  <c r="AJ875" i="1" s="1"/>
  <c r="AK875" i="1" s="1"/>
  <c r="A883" i="16" s="1"/>
  <c r="J883" i="16" s="1"/>
  <c r="AI800" i="1"/>
  <c r="AJ800" i="1" s="1"/>
  <c r="AK800" i="1" s="1"/>
  <c r="A808" i="16" s="1"/>
  <c r="J808" i="16" s="1"/>
  <c r="C930" i="1"/>
  <c r="AI930" i="1"/>
  <c r="AJ930" i="1" s="1"/>
  <c r="AK930" i="1" s="1"/>
  <c r="A938" i="16" s="1"/>
  <c r="J938" i="16" s="1"/>
  <c r="C883" i="1"/>
  <c r="AI883" i="1"/>
  <c r="AJ883" i="1" s="1"/>
  <c r="AK883" i="1" s="1"/>
  <c r="A891" i="16" s="1"/>
  <c r="J891" i="16" s="1"/>
  <c r="C879" i="1"/>
  <c r="AI879" i="1"/>
  <c r="AJ879" i="1" s="1"/>
  <c r="AK879" i="1" s="1"/>
  <c r="A887" i="16" s="1"/>
  <c r="J887" i="16" s="1"/>
  <c r="C926" i="1"/>
  <c r="AI926" i="1"/>
  <c r="AJ926" i="1" s="1"/>
  <c r="AK926" i="1" s="1"/>
  <c r="A934" i="16" s="1"/>
  <c r="J934" i="16" s="1"/>
  <c r="C895" i="1"/>
  <c r="AI895" i="1"/>
  <c r="AJ895" i="1" s="1"/>
  <c r="AK895" i="1" s="1"/>
  <c r="A903" i="16" s="1"/>
  <c r="J903" i="16" s="1"/>
  <c r="C986" i="1"/>
  <c r="AI986" i="1"/>
  <c r="AJ986" i="1" s="1"/>
  <c r="AK986" i="1" s="1"/>
  <c r="A994" i="16" s="1"/>
  <c r="J994" i="16" s="1"/>
  <c r="C901" i="1"/>
  <c r="AI901" i="1"/>
  <c r="AJ901" i="1" s="1"/>
  <c r="AK901" i="1" s="1"/>
  <c r="A909" i="16" s="1"/>
  <c r="J909" i="16" s="1"/>
  <c r="C873" i="1"/>
  <c r="AI873" i="1"/>
  <c r="AJ873" i="1" s="1"/>
  <c r="AK873" i="1" s="1"/>
  <c r="A881" i="16" s="1"/>
  <c r="J881" i="16" s="1"/>
  <c r="Y65" i="1"/>
  <c r="Y34" i="1"/>
  <c r="AI34" i="1"/>
  <c r="AJ34" i="1" s="1"/>
  <c r="AK34" i="1" s="1"/>
  <c r="C988" i="1"/>
  <c r="AI988" i="1"/>
  <c r="AJ988" i="1" s="1"/>
  <c r="AK988" i="1" s="1"/>
  <c r="A996" i="16" s="1"/>
  <c r="J996" i="16" s="1"/>
  <c r="AI796" i="1"/>
  <c r="AJ796" i="1" s="1"/>
  <c r="AK796" i="1" s="1"/>
  <c r="A804" i="16" s="1"/>
  <c r="J804" i="16" s="1"/>
  <c r="C864" i="1"/>
  <c r="AI864" i="1"/>
  <c r="AJ864" i="1" s="1"/>
  <c r="AK864" i="1" s="1"/>
  <c r="A872" i="16" s="1"/>
  <c r="J872" i="16" s="1"/>
  <c r="C944" i="1"/>
  <c r="AI944" i="1"/>
  <c r="AJ944" i="1" s="1"/>
  <c r="AK944" i="1" s="1"/>
  <c r="A952" i="16" s="1"/>
  <c r="J952" i="16" s="1"/>
  <c r="C1000" i="1"/>
  <c r="AI1000" i="1"/>
  <c r="AJ1000" i="1" s="1"/>
  <c r="AK1000" i="1" s="1"/>
  <c r="C932" i="1"/>
  <c r="AI932" i="1"/>
  <c r="AJ932" i="1" s="1"/>
  <c r="AK932" i="1" s="1"/>
  <c r="A940" i="16" s="1"/>
  <c r="J940" i="16" s="1"/>
  <c r="C834" i="1"/>
  <c r="AI834" i="1"/>
  <c r="AJ834" i="1" s="1"/>
  <c r="AK834" i="1" s="1"/>
  <c r="A842" i="16" s="1"/>
  <c r="J842" i="16" s="1"/>
  <c r="C978" i="1"/>
  <c r="AI978" i="1"/>
  <c r="AJ978" i="1" s="1"/>
  <c r="AK978" i="1" s="1"/>
  <c r="A986" i="16" s="1"/>
  <c r="J986" i="16" s="1"/>
  <c r="C863" i="1"/>
  <c r="AI863" i="1"/>
  <c r="AJ863" i="1" s="1"/>
  <c r="AK863" i="1" s="1"/>
  <c r="A871" i="16" s="1"/>
  <c r="J871" i="16" s="1"/>
  <c r="C955" i="1"/>
  <c r="AI955" i="1"/>
  <c r="AJ955" i="1" s="1"/>
  <c r="AK955" i="1" s="1"/>
  <c r="A963" i="16" s="1"/>
  <c r="J963" i="16" s="1"/>
  <c r="C860" i="1"/>
  <c r="AI860" i="1"/>
  <c r="AJ860" i="1" s="1"/>
  <c r="AK860" i="1" s="1"/>
  <c r="A868" i="16" s="1"/>
  <c r="J868" i="16" s="1"/>
  <c r="C854" i="1"/>
  <c r="AI854" i="1"/>
  <c r="AJ854" i="1" s="1"/>
  <c r="AK854" i="1" s="1"/>
  <c r="A862" i="16" s="1"/>
  <c r="J862" i="16" s="1"/>
  <c r="C994" i="1"/>
  <c r="AI994" i="1"/>
  <c r="AJ994" i="1" s="1"/>
  <c r="AK994" i="1" s="1"/>
  <c r="C831" i="1"/>
  <c r="AI831" i="1"/>
  <c r="AJ831" i="1" s="1"/>
  <c r="AK831" i="1" s="1"/>
  <c r="A839" i="16" s="1"/>
  <c r="J839" i="16" s="1"/>
  <c r="C898" i="1"/>
  <c r="AI898" i="1"/>
  <c r="AJ898" i="1" s="1"/>
  <c r="AK898" i="1" s="1"/>
  <c r="A906" i="16" s="1"/>
  <c r="J906" i="16" s="1"/>
  <c r="C939" i="1"/>
  <c r="AI939" i="1"/>
  <c r="AJ939" i="1" s="1"/>
  <c r="AK939" i="1" s="1"/>
  <c r="A947" i="16" s="1"/>
  <c r="J947" i="16" s="1"/>
  <c r="C821" i="1"/>
  <c r="AI821" i="1"/>
  <c r="AJ821" i="1" s="1"/>
  <c r="AK821" i="1" s="1"/>
  <c r="A829" i="16" s="1"/>
  <c r="J829" i="16" s="1"/>
  <c r="AI808" i="1"/>
  <c r="AJ808" i="1" s="1"/>
  <c r="AK808" i="1" s="1"/>
  <c r="A816" i="16" s="1"/>
  <c r="J816" i="16" s="1"/>
  <c r="C933" i="1"/>
  <c r="AI933" i="1"/>
  <c r="AJ933" i="1" s="1"/>
  <c r="AK933" i="1" s="1"/>
  <c r="A941" i="16" s="1"/>
  <c r="J941" i="16" s="1"/>
  <c r="Y40" i="1"/>
  <c r="AI40" i="1"/>
  <c r="AJ40" i="1" s="1"/>
  <c r="AK40" i="1" s="1"/>
  <c r="AI810" i="1"/>
  <c r="AJ810" i="1" s="1"/>
  <c r="AK810" i="1" s="1"/>
  <c r="A818" i="16" s="1"/>
  <c r="J818" i="16" s="1"/>
  <c r="C820" i="1"/>
  <c r="AI820" i="1"/>
  <c r="AJ820" i="1" s="1"/>
  <c r="AK820" i="1" s="1"/>
  <c r="A828" i="16" s="1"/>
  <c r="J828" i="16" s="1"/>
  <c r="C880" i="1"/>
  <c r="AI880" i="1"/>
  <c r="AJ880" i="1" s="1"/>
  <c r="AK880" i="1" s="1"/>
  <c r="A888" i="16" s="1"/>
  <c r="J888" i="16" s="1"/>
  <c r="C960" i="1"/>
  <c r="AI960" i="1"/>
  <c r="AJ960" i="1" s="1"/>
  <c r="AK960" i="1" s="1"/>
  <c r="A968" i="16" s="1"/>
  <c r="J968" i="16" s="1"/>
  <c r="C940" i="1"/>
  <c r="AI940" i="1"/>
  <c r="AJ940" i="1" s="1"/>
  <c r="AK940" i="1" s="1"/>
  <c r="A948" i="16" s="1"/>
  <c r="J948" i="16" s="1"/>
  <c r="C882" i="1"/>
  <c r="AI882" i="1"/>
  <c r="AJ882" i="1" s="1"/>
  <c r="AK882" i="1" s="1"/>
  <c r="A890" i="16" s="1"/>
  <c r="J890" i="16" s="1"/>
  <c r="C876" i="1"/>
  <c r="AI876" i="1"/>
  <c r="AJ876" i="1" s="1"/>
  <c r="AK876" i="1" s="1"/>
  <c r="A884" i="16" s="1"/>
  <c r="J884" i="16" s="1"/>
  <c r="C816" i="1"/>
  <c r="AI816" i="1"/>
  <c r="AJ816" i="1" s="1"/>
  <c r="AK816" i="1" s="1"/>
  <c r="A824" i="16" s="1"/>
  <c r="J824" i="16" s="1"/>
  <c r="C891" i="1"/>
  <c r="AI891" i="1"/>
  <c r="AJ891" i="1" s="1"/>
  <c r="AK891" i="1" s="1"/>
  <c r="A899" i="16" s="1"/>
  <c r="J899" i="16" s="1"/>
  <c r="C987" i="1"/>
  <c r="AI987" i="1"/>
  <c r="AJ987" i="1" s="1"/>
  <c r="AK987" i="1" s="1"/>
  <c r="A995" i="16" s="1"/>
  <c r="J995" i="16" s="1"/>
  <c r="C868" i="1"/>
  <c r="AI868" i="1"/>
  <c r="AJ868" i="1" s="1"/>
  <c r="AK868" i="1" s="1"/>
  <c r="A876" i="16" s="1"/>
  <c r="J876" i="16" s="1"/>
  <c r="C956" i="1"/>
  <c r="AI956" i="1"/>
  <c r="AJ956" i="1" s="1"/>
  <c r="AK956" i="1" s="1"/>
  <c r="A964" i="16" s="1"/>
  <c r="J964" i="16" s="1"/>
  <c r="C866" i="1"/>
  <c r="AI866" i="1"/>
  <c r="AJ866" i="1" s="1"/>
  <c r="AK866" i="1" s="1"/>
  <c r="A874" i="16" s="1"/>
  <c r="J874" i="16" s="1"/>
  <c r="C899" i="1"/>
  <c r="AI899" i="1"/>
  <c r="AJ899" i="1" s="1"/>
  <c r="AK899" i="1" s="1"/>
  <c r="A907" i="16" s="1"/>
  <c r="J907" i="16" s="1"/>
  <c r="C943" i="1"/>
  <c r="AI943" i="1"/>
  <c r="AJ943" i="1" s="1"/>
  <c r="AK943" i="1" s="1"/>
  <c r="A951" i="16" s="1"/>
  <c r="J951" i="16" s="1"/>
  <c r="C992" i="1"/>
  <c r="AI992" i="1"/>
  <c r="AJ992" i="1" s="1"/>
  <c r="AK992" i="1" s="1"/>
  <c r="A1000" i="16" s="1"/>
  <c r="J1000" i="16" s="1"/>
  <c r="C843" i="1"/>
  <c r="AI843" i="1"/>
  <c r="AJ843" i="1" s="1"/>
  <c r="AK843" i="1" s="1"/>
  <c r="A851" i="16" s="1"/>
  <c r="J851" i="16" s="1"/>
  <c r="C979" i="1"/>
  <c r="AI979" i="1"/>
  <c r="AJ979" i="1" s="1"/>
  <c r="AK979" i="1" s="1"/>
  <c r="A987" i="16" s="1"/>
  <c r="J987" i="16" s="1"/>
  <c r="C852" i="1"/>
  <c r="AI852" i="1"/>
  <c r="AJ852" i="1" s="1"/>
  <c r="AK852" i="1" s="1"/>
  <c r="A860" i="16" s="1"/>
  <c r="J860" i="16" s="1"/>
  <c r="C846" i="1"/>
  <c r="AI846" i="1"/>
  <c r="AJ846" i="1" s="1"/>
  <c r="AK846" i="1" s="1"/>
  <c r="A854" i="16" s="1"/>
  <c r="J854" i="16" s="1"/>
  <c r="C971" i="1"/>
  <c r="AI971" i="1"/>
  <c r="AJ971" i="1" s="1"/>
  <c r="AK971" i="1" s="1"/>
  <c r="A979" i="16" s="1"/>
  <c r="J979" i="16" s="1"/>
  <c r="C878" i="1"/>
  <c r="AI878" i="1"/>
  <c r="AJ878" i="1" s="1"/>
  <c r="AK878" i="1" s="1"/>
  <c r="A886" i="16" s="1"/>
  <c r="J886" i="16" s="1"/>
  <c r="C909" i="1"/>
  <c r="AI909" i="1"/>
  <c r="AJ909" i="1" s="1"/>
  <c r="AK909" i="1" s="1"/>
  <c r="A917" i="16" s="1"/>
  <c r="J917" i="16" s="1"/>
  <c r="Y41" i="1"/>
  <c r="AI41" i="1"/>
  <c r="AJ41" i="1" s="1"/>
  <c r="AK41" i="1" s="1"/>
  <c r="Y43" i="1"/>
  <c r="AI43" i="1"/>
  <c r="AJ43" i="1" s="1"/>
  <c r="AK43" i="1" s="1"/>
  <c r="C828" i="1"/>
  <c r="AI828" i="1"/>
  <c r="AJ828" i="1" s="1"/>
  <c r="AK828" i="1" s="1"/>
  <c r="A836" i="16" s="1"/>
  <c r="J836" i="16" s="1"/>
  <c r="AI795" i="1"/>
  <c r="AJ795" i="1" s="1"/>
  <c r="AK795" i="1" s="1"/>
  <c r="A803" i="16" s="1"/>
  <c r="J803" i="16" s="1"/>
  <c r="C826" i="1"/>
  <c r="AI826" i="1"/>
  <c r="AJ826" i="1" s="1"/>
  <c r="AK826" i="1" s="1"/>
  <c r="A834" i="16" s="1"/>
  <c r="J834" i="16" s="1"/>
  <c r="C972" i="1"/>
  <c r="AI972" i="1"/>
  <c r="AJ972" i="1" s="1"/>
  <c r="AK972" i="1" s="1"/>
  <c r="A980" i="16" s="1"/>
  <c r="J980" i="16" s="1"/>
  <c r="AI807" i="1"/>
  <c r="AJ807" i="1" s="1"/>
  <c r="AK807" i="1" s="1"/>
  <c r="A815" i="16" s="1"/>
  <c r="J815" i="16" s="1"/>
  <c r="AI812" i="1"/>
  <c r="AJ812" i="1" s="1"/>
  <c r="AK812" i="1" s="1"/>
  <c r="A820" i="16" s="1"/>
  <c r="J820" i="16" s="1"/>
  <c r="AI802" i="1"/>
  <c r="AJ802" i="1" s="1"/>
  <c r="AK802" i="1" s="1"/>
  <c r="A810" i="16" s="1"/>
  <c r="J810" i="16" s="1"/>
  <c r="C896" i="1"/>
  <c r="AI896" i="1"/>
  <c r="AJ896" i="1" s="1"/>
  <c r="AK896" i="1" s="1"/>
  <c r="A904" i="16" s="1"/>
  <c r="J904" i="16" s="1"/>
  <c r="C968" i="1"/>
  <c r="AI968" i="1"/>
  <c r="AJ968" i="1" s="1"/>
  <c r="AK968" i="1" s="1"/>
  <c r="A976" i="16" s="1"/>
  <c r="J976" i="16" s="1"/>
  <c r="C844" i="1"/>
  <c r="AI844" i="1"/>
  <c r="AJ844" i="1" s="1"/>
  <c r="AK844" i="1" s="1"/>
  <c r="A852" i="16" s="1"/>
  <c r="J852" i="16" s="1"/>
  <c r="C914" i="1"/>
  <c r="AI914" i="1"/>
  <c r="AJ914" i="1" s="1"/>
  <c r="AK914" i="1" s="1"/>
  <c r="A922" i="16" s="1"/>
  <c r="J922" i="16" s="1"/>
  <c r="C948" i="1"/>
  <c r="AI948" i="1"/>
  <c r="AJ948" i="1" s="1"/>
  <c r="AK948" i="1" s="1"/>
  <c r="A956" i="16" s="1"/>
  <c r="J956" i="16" s="1"/>
  <c r="C823" i="1"/>
  <c r="AI823" i="1"/>
  <c r="AJ823" i="1" s="1"/>
  <c r="AK823" i="1" s="1"/>
  <c r="A831" i="16" s="1"/>
  <c r="J831" i="16" s="1"/>
  <c r="C907" i="1"/>
  <c r="AI907" i="1"/>
  <c r="AJ907" i="1" s="1"/>
  <c r="AK907" i="1" s="1"/>
  <c r="A915" i="16" s="1"/>
  <c r="J915" i="16" s="1"/>
  <c r="C900" i="1"/>
  <c r="AI900" i="1"/>
  <c r="AJ900" i="1" s="1"/>
  <c r="AK900" i="1" s="1"/>
  <c r="A908" i="16" s="1"/>
  <c r="J908" i="16" s="1"/>
  <c r="C815" i="1"/>
  <c r="AI815" i="1"/>
  <c r="AJ815" i="1" s="1"/>
  <c r="AK815" i="1" s="1"/>
  <c r="A823" i="16" s="1"/>
  <c r="J823" i="16" s="1"/>
  <c r="C911" i="1"/>
  <c r="AI911" i="1"/>
  <c r="AJ911" i="1" s="1"/>
  <c r="AK911" i="1" s="1"/>
  <c r="A919" i="16" s="1"/>
  <c r="J919" i="16" s="1"/>
  <c r="C947" i="1"/>
  <c r="AI947" i="1"/>
  <c r="AJ947" i="1" s="1"/>
  <c r="AK947" i="1" s="1"/>
  <c r="A955" i="16" s="1"/>
  <c r="J955" i="16" s="1"/>
  <c r="C859" i="1"/>
  <c r="AI859" i="1"/>
  <c r="AJ859" i="1" s="1"/>
  <c r="AK859" i="1" s="1"/>
  <c r="A867" i="16" s="1"/>
  <c r="J867" i="16" s="1"/>
  <c r="C931" i="1"/>
  <c r="AI931" i="1"/>
  <c r="AJ931" i="1" s="1"/>
  <c r="AK931" i="1" s="1"/>
  <c r="A939" i="16" s="1"/>
  <c r="J939" i="16" s="1"/>
  <c r="C924" i="1"/>
  <c r="AI924" i="1"/>
  <c r="AJ924" i="1" s="1"/>
  <c r="AK924" i="1" s="1"/>
  <c r="A932" i="16" s="1"/>
  <c r="J932" i="16" s="1"/>
  <c r="C894" i="1"/>
  <c r="AI894" i="1"/>
  <c r="AJ894" i="1" s="1"/>
  <c r="AK894" i="1" s="1"/>
  <c r="A902" i="16" s="1"/>
  <c r="J902" i="16" s="1"/>
  <c r="C835" i="1"/>
  <c r="AI835" i="1"/>
  <c r="AJ835" i="1" s="1"/>
  <c r="AK835" i="1" s="1"/>
  <c r="A843" i="16" s="1"/>
  <c r="J843" i="16" s="1"/>
  <c r="C954" i="1"/>
  <c r="AI954" i="1"/>
  <c r="AJ954" i="1" s="1"/>
  <c r="AK954" i="1" s="1"/>
  <c r="A962" i="16" s="1"/>
  <c r="J962" i="16" s="1"/>
  <c r="C923" i="1"/>
  <c r="AI923" i="1"/>
  <c r="AJ923" i="1" s="1"/>
  <c r="AK923" i="1" s="1"/>
  <c r="A931" i="16" s="1"/>
  <c r="J931" i="16" s="1"/>
  <c r="C906" i="1"/>
  <c r="AI906" i="1"/>
  <c r="AJ906" i="1" s="1"/>
  <c r="AK906" i="1" s="1"/>
  <c r="A914" i="16" s="1"/>
  <c r="J914" i="16" s="1"/>
  <c r="C998" i="1"/>
  <c r="AI998" i="1"/>
  <c r="AJ998" i="1" s="1"/>
  <c r="AK998" i="1" s="1"/>
  <c r="C902" i="1"/>
  <c r="AI902" i="1"/>
  <c r="AJ902" i="1" s="1"/>
  <c r="AK902" i="1" s="1"/>
  <c r="A910" i="16" s="1"/>
  <c r="J910" i="16" s="1"/>
  <c r="C865" i="1"/>
  <c r="AI865" i="1"/>
  <c r="AJ865" i="1" s="1"/>
  <c r="AK865" i="1" s="1"/>
  <c r="A873" i="16" s="1"/>
  <c r="J873" i="16" s="1"/>
  <c r="AH168" i="1"/>
  <c r="AH108" i="1"/>
  <c r="AH181" i="1"/>
  <c r="AH198" i="1"/>
  <c r="Y57" i="1"/>
  <c r="AH57" i="1"/>
  <c r="AI57" i="1" s="1"/>
  <c r="AJ57" i="1" s="1"/>
  <c r="AK57" i="1" s="1"/>
  <c r="AH175" i="1"/>
  <c r="AH59" i="1"/>
  <c r="AH201" i="1"/>
  <c r="AH139" i="1"/>
  <c r="AH147" i="1"/>
  <c r="AH126" i="1"/>
  <c r="C41" i="8"/>
  <c r="AD7" i="7"/>
  <c r="E12" i="10"/>
  <c r="K8" i="7"/>
  <c r="I8" i="7"/>
  <c r="G8" i="7"/>
  <c r="E8" i="7"/>
  <c r="M8" i="7" s="1"/>
  <c r="C8" i="7"/>
  <c r="J8" i="7"/>
  <c r="H8" i="7"/>
  <c r="F8" i="7"/>
  <c r="D8" i="7"/>
  <c r="B9" i="7"/>
  <c r="A7" i="7"/>
  <c r="C42" i="8" l="1"/>
  <c r="E13" i="10"/>
  <c r="K9" i="7"/>
  <c r="I9" i="7"/>
  <c r="G9" i="7"/>
  <c r="E9" i="7"/>
  <c r="M9" i="7" s="1"/>
  <c r="C9" i="7"/>
  <c r="J9" i="7"/>
  <c r="H9" i="7"/>
  <c r="F9" i="7"/>
  <c r="D9" i="7"/>
  <c r="B10" i="7"/>
  <c r="AD8" i="7"/>
  <c r="A8" i="7"/>
  <c r="C43" i="8" l="1"/>
  <c r="E14" i="10"/>
  <c r="K10" i="7"/>
  <c r="I10" i="7"/>
  <c r="G10" i="7"/>
  <c r="E10" i="7"/>
  <c r="M10" i="7" s="1"/>
  <c r="C10" i="7"/>
  <c r="J10" i="7"/>
  <c r="H10" i="7"/>
  <c r="F10" i="7"/>
  <c r="D10" i="7"/>
  <c r="B11" i="7"/>
  <c r="AD9" i="7"/>
  <c r="A9" i="7"/>
  <c r="C44" i="8" l="1"/>
  <c r="E15" i="10"/>
  <c r="B12" i="7"/>
  <c r="AD10" i="7"/>
  <c r="A10" i="7"/>
  <c r="C45" i="8" l="1"/>
  <c r="E16" i="10"/>
  <c r="B13" i="7"/>
  <c r="C46" i="8" l="1"/>
  <c r="E17" i="10"/>
  <c r="B14" i="7"/>
  <c r="C47" i="8" l="1"/>
  <c r="E18" i="10"/>
  <c r="B15" i="7"/>
  <c r="C48" i="8" l="1"/>
  <c r="E19" i="10"/>
  <c r="B16" i="7"/>
  <c r="C49" i="8" l="1"/>
  <c r="E20" i="10"/>
  <c r="B17" i="7"/>
  <c r="C50" i="8" l="1"/>
  <c r="E21" i="10"/>
  <c r="B18" i="7"/>
  <c r="C51" i="8" l="1"/>
  <c r="E22" i="10"/>
  <c r="B19" i="7"/>
  <c r="C52" i="8" l="1"/>
  <c r="E23" i="10"/>
  <c r="B20" i="7"/>
  <c r="C53" i="8" l="1"/>
  <c r="E24" i="10"/>
  <c r="B21" i="7"/>
  <c r="C54" i="8" l="1"/>
  <c r="E25" i="10"/>
  <c r="B22" i="7"/>
  <c r="C55" i="8" l="1"/>
  <c r="E26" i="10"/>
  <c r="B23" i="7"/>
  <c r="C56" i="8" l="1"/>
  <c r="E27" i="10"/>
  <c r="B24" i="7"/>
  <c r="C57" i="8" l="1"/>
  <c r="E28" i="10"/>
  <c r="B25" i="7"/>
  <c r="C58" i="8" l="1"/>
  <c r="E29" i="10"/>
  <c r="B26" i="7"/>
  <c r="C59" i="8" l="1"/>
  <c r="E30" i="10"/>
  <c r="B27" i="7"/>
  <c r="C60" i="8" l="1"/>
  <c r="E31" i="10"/>
  <c r="B28" i="7"/>
  <c r="C61" i="8" l="1"/>
  <c r="E32" i="10"/>
  <c r="B29" i="7"/>
  <c r="C62" i="8" l="1"/>
  <c r="E33" i="10"/>
  <c r="B30" i="7"/>
  <c r="C63" i="8" l="1"/>
  <c r="E34" i="10"/>
  <c r="B31" i="7"/>
  <c r="C64" i="8" l="1"/>
  <c r="E35" i="10"/>
  <c r="B32" i="7"/>
  <c r="C65" i="8" l="1"/>
  <c r="E36" i="10"/>
  <c r="B33" i="7"/>
  <c r="C66" i="8" l="1"/>
  <c r="E37" i="10"/>
  <c r="B34" i="7"/>
  <c r="C67" i="8" l="1"/>
  <c r="E38" i="10"/>
  <c r="B35" i="7"/>
  <c r="C68" i="8" l="1"/>
  <c r="E39" i="10"/>
  <c r="B36" i="7"/>
  <c r="C69" i="8" l="1"/>
  <c r="E40" i="10"/>
  <c r="B37" i="7"/>
  <c r="C70" i="8" l="1"/>
  <c r="E41" i="10"/>
  <c r="B38" i="7"/>
  <c r="C71" i="8" l="1"/>
  <c r="E42" i="10"/>
  <c r="B39" i="7"/>
  <c r="C72" i="8" l="1"/>
  <c r="E43" i="10"/>
  <c r="B40" i="7"/>
  <c r="C73" i="8" l="1"/>
  <c r="E44" i="10"/>
  <c r="B41" i="7"/>
  <c r="C74" i="8" l="1"/>
  <c r="E45" i="10"/>
  <c r="B42" i="7"/>
  <c r="C75" i="8" l="1"/>
  <c r="E46" i="10"/>
  <c r="B43" i="7"/>
  <c r="C76" i="8" l="1"/>
  <c r="E47" i="10"/>
  <c r="B44" i="7"/>
  <c r="C77" i="8" l="1"/>
  <c r="E48" i="10"/>
  <c r="B45" i="7"/>
  <c r="C78" i="8" l="1"/>
  <c r="E49" i="10"/>
  <c r="B46" i="7"/>
  <c r="C79" i="8" l="1"/>
  <c r="E50" i="10"/>
  <c r="B47" i="7"/>
  <c r="C80" i="8" l="1"/>
  <c r="E51" i="10"/>
  <c r="B48" i="7"/>
  <c r="C81" i="8" l="1"/>
  <c r="E52" i="10"/>
  <c r="B49" i="7"/>
  <c r="C82" i="8" l="1"/>
  <c r="E53" i="10"/>
  <c r="B50" i="7"/>
  <c r="C83" i="8" l="1"/>
  <c r="E54" i="10"/>
  <c r="B51" i="7"/>
  <c r="C84" i="8" l="1"/>
  <c r="E55" i="10"/>
  <c r="B52" i="7"/>
  <c r="C85" i="8" l="1"/>
  <c r="E56" i="10"/>
  <c r="B53" i="7"/>
  <c r="C86" i="8" l="1"/>
  <c r="E57" i="10"/>
  <c r="B54" i="7"/>
  <c r="C87" i="8" l="1"/>
  <c r="E58" i="10"/>
  <c r="B55" i="7"/>
  <c r="C88" i="8" l="1"/>
  <c r="E59" i="10"/>
  <c r="B56" i="7"/>
  <c r="C89" i="8" l="1"/>
  <c r="E60" i="10"/>
  <c r="B57" i="7"/>
  <c r="C90" i="8" l="1"/>
  <c r="E61" i="10"/>
  <c r="B58" i="7"/>
  <c r="C91" i="8" l="1"/>
  <c r="E62" i="10"/>
  <c r="B59" i="7"/>
  <c r="C92" i="8" l="1"/>
  <c r="E63" i="10"/>
  <c r="B60" i="7"/>
  <c r="C93" i="8" l="1"/>
  <c r="E64" i="10"/>
  <c r="B61" i="7"/>
  <c r="C94" i="8" l="1"/>
  <c r="E65" i="10"/>
  <c r="B62" i="7"/>
  <c r="C95" i="8" l="1"/>
  <c r="E66" i="10"/>
  <c r="B63" i="7"/>
  <c r="C96" i="8" l="1"/>
  <c r="E67" i="10"/>
  <c r="B64" i="7"/>
  <c r="C97" i="8" l="1"/>
  <c r="E68" i="10"/>
  <c r="B65" i="7"/>
  <c r="C98" i="8" l="1"/>
  <c r="E69" i="10"/>
  <c r="B66" i="7"/>
  <c r="C99" i="8" l="1"/>
  <c r="E70" i="10"/>
  <c r="B67" i="7"/>
  <c r="C100" i="8" l="1"/>
  <c r="E71" i="10"/>
  <c r="B68" i="7"/>
  <c r="C101" i="8" l="1"/>
  <c r="E72" i="10"/>
  <c r="B69" i="7"/>
  <c r="C102" i="8" l="1"/>
  <c r="E73" i="10"/>
  <c r="B70" i="7"/>
  <c r="C103" i="8" l="1"/>
  <c r="E74" i="10"/>
  <c r="B71" i="7"/>
  <c r="C104" i="8" l="1"/>
  <c r="E75" i="10"/>
  <c r="B72" i="7"/>
  <c r="C105" i="8" l="1"/>
  <c r="E76" i="10"/>
  <c r="B73" i="7"/>
  <c r="C106" i="8" l="1"/>
  <c r="E77" i="10"/>
  <c r="B74" i="7"/>
  <c r="C107" i="8" l="1"/>
  <c r="E78" i="10"/>
  <c r="B75" i="7"/>
  <c r="C108" i="8" l="1"/>
  <c r="E79" i="10"/>
  <c r="B76" i="7"/>
  <c r="C109" i="8" l="1"/>
  <c r="E80" i="10"/>
  <c r="B77" i="7"/>
  <c r="O169" i="1" l="1"/>
  <c r="O267" i="1"/>
  <c r="O173" i="1"/>
  <c r="C110" i="8"/>
  <c r="E81" i="10"/>
  <c r="B78" i="7"/>
  <c r="C111" i="8" l="1"/>
  <c r="E82" i="10"/>
  <c r="B79" i="7"/>
  <c r="C112" i="8" l="1"/>
  <c r="E83" i="10"/>
  <c r="B80" i="7"/>
  <c r="C113" i="8" l="1"/>
  <c r="E84" i="10"/>
  <c r="B81" i="7"/>
  <c r="C114" i="8" l="1"/>
  <c r="E85" i="10"/>
  <c r="B82" i="7"/>
  <c r="C115" i="8" l="1"/>
  <c r="E86" i="10"/>
  <c r="B83" i="7"/>
  <c r="C116" i="8" l="1"/>
  <c r="E87" i="10"/>
  <c r="B84" i="7"/>
  <c r="C117" i="8" l="1"/>
  <c r="E88" i="10"/>
  <c r="B85" i="7"/>
  <c r="O362" i="1" l="1"/>
  <c r="C118" i="8"/>
  <c r="E89" i="10"/>
  <c r="B86" i="7"/>
  <c r="C119" i="8" l="1"/>
  <c r="E90" i="10"/>
  <c r="B87" i="7"/>
  <c r="O266" i="1" l="1"/>
  <c r="O87" i="1"/>
  <c r="O84" i="1"/>
  <c r="C120" i="8"/>
  <c r="E91" i="10"/>
  <c r="B88" i="7"/>
  <c r="C121" i="8" l="1"/>
  <c r="E92" i="10"/>
  <c r="B89" i="7"/>
  <c r="C122" i="8" l="1"/>
  <c r="E93" i="10"/>
  <c r="B90" i="7"/>
  <c r="O307" i="1" l="1"/>
  <c r="O380" i="1"/>
  <c r="O144" i="1"/>
  <c r="C123" i="8"/>
  <c r="E94" i="10"/>
  <c r="B91" i="7"/>
  <c r="C124" i="8" l="1"/>
  <c r="E95" i="10"/>
  <c r="B92" i="7"/>
  <c r="O66" i="1" l="1"/>
  <c r="C125" i="8"/>
  <c r="E96" i="10"/>
  <c r="B93" i="7"/>
  <c r="O186" i="1" l="1"/>
  <c r="O342" i="1"/>
  <c r="C126" i="8"/>
  <c r="E97" i="10"/>
  <c r="B94" i="7"/>
  <c r="C127" i="8" l="1"/>
  <c r="E98" i="10"/>
  <c r="B95" i="7"/>
  <c r="C128" i="8" l="1"/>
  <c r="E99" i="10"/>
  <c r="B96" i="7"/>
  <c r="C129" i="8" l="1"/>
  <c r="E100" i="10"/>
  <c r="B97" i="7"/>
  <c r="C130" i="8" l="1"/>
  <c r="E101" i="10"/>
  <c r="B98" i="7"/>
  <c r="C131" i="8" l="1"/>
  <c r="E102" i="10"/>
  <c r="B99" i="7"/>
  <c r="C132" i="8" l="1"/>
  <c r="E103" i="10"/>
  <c r="B100" i="7"/>
  <c r="C133" i="8" l="1"/>
  <c r="E104" i="10"/>
  <c r="B101" i="7"/>
  <c r="C134" i="8" l="1"/>
  <c r="E105" i="10"/>
  <c r="B102" i="7"/>
  <c r="C135" i="8" l="1"/>
  <c r="E106" i="10"/>
  <c r="B103" i="7"/>
  <c r="C136" i="8" l="1"/>
  <c r="E107" i="10"/>
  <c r="B104" i="7"/>
  <c r="C137" i="8" l="1"/>
  <c r="E108" i="10"/>
  <c r="B105" i="7"/>
  <c r="C138" i="8" l="1"/>
  <c r="E109" i="10"/>
  <c r="B106" i="7"/>
  <c r="C139" i="8" l="1"/>
  <c r="E110" i="10"/>
  <c r="B107" i="7"/>
  <c r="C140" i="8" l="1"/>
  <c r="E111" i="10"/>
  <c r="B108" i="7"/>
  <c r="C141" i="8" l="1"/>
  <c r="E112" i="10"/>
  <c r="B109" i="7"/>
  <c r="C142" i="8" l="1"/>
  <c r="E113" i="10"/>
  <c r="B110" i="7"/>
  <c r="C143" i="8" l="1"/>
  <c r="E114" i="10"/>
  <c r="B111" i="7"/>
  <c r="C144" i="8" l="1"/>
  <c r="E115" i="10"/>
  <c r="B112" i="7"/>
  <c r="C145" i="8" l="1"/>
  <c r="E116" i="10"/>
  <c r="B113" i="7"/>
  <c r="C146" i="8" l="1"/>
  <c r="E117" i="10"/>
  <c r="B114" i="7"/>
  <c r="C147" i="8" l="1"/>
  <c r="E118" i="10"/>
  <c r="B115" i="7"/>
  <c r="C148" i="8" l="1"/>
  <c r="E119" i="10"/>
  <c r="B116" i="7"/>
  <c r="C149" i="8" l="1"/>
  <c r="E120" i="10"/>
  <c r="B117" i="7"/>
  <c r="C150" i="8" l="1"/>
  <c r="E121" i="10"/>
  <c r="B118" i="7"/>
  <c r="C151" i="8" l="1"/>
  <c r="E122" i="10"/>
  <c r="B119" i="7"/>
  <c r="C152" i="8" l="1"/>
  <c r="E123" i="10"/>
  <c r="B120" i="7"/>
  <c r="C153" i="8" l="1"/>
  <c r="E124" i="10"/>
  <c r="B121" i="7"/>
  <c r="C154" i="8" l="1"/>
  <c r="E125" i="10"/>
  <c r="B122" i="7"/>
  <c r="C155" i="8" l="1"/>
  <c r="E126" i="10"/>
  <c r="B123" i="7"/>
  <c r="C156" i="8" l="1"/>
  <c r="E127" i="10"/>
  <c r="B124" i="7"/>
  <c r="C157" i="8" l="1"/>
  <c r="E128" i="10"/>
  <c r="B125" i="7"/>
  <c r="C158" i="8" l="1"/>
  <c r="E129" i="10"/>
  <c r="B126" i="7"/>
  <c r="C159" i="8" l="1"/>
  <c r="E130" i="10"/>
  <c r="B127" i="7"/>
  <c r="C160" i="8" l="1"/>
  <c r="E131" i="10"/>
  <c r="B128" i="7"/>
  <c r="C161" i="8" l="1"/>
  <c r="E132" i="10"/>
  <c r="B129" i="7"/>
  <c r="C162" i="8" l="1"/>
  <c r="E133" i="10"/>
  <c r="B130" i="7"/>
  <c r="C163" i="8" l="1"/>
  <c r="E134" i="10"/>
  <c r="B131" i="7"/>
  <c r="C164" i="8" l="1"/>
  <c r="E135" i="10"/>
  <c r="B132" i="7"/>
  <c r="C165" i="8" l="1"/>
  <c r="E136" i="10"/>
  <c r="B133" i="7"/>
  <c r="C166" i="8" l="1"/>
  <c r="E137" i="10"/>
  <c r="B134" i="7"/>
  <c r="C167" i="8" l="1"/>
  <c r="E138" i="10"/>
  <c r="B135" i="7"/>
  <c r="C168" i="8" l="1"/>
  <c r="E139" i="10"/>
  <c r="B136" i="7"/>
  <c r="C169" i="8" l="1"/>
  <c r="E140" i="10"/>
  <c r="B137" i="7"/>
  <c r="C170" i="8" l="1"/>
  <c r="E141" i="10"/>
  <c r="B138" i="7"/>
  <c r="C171" i="8" l="1"/>
  <c r="E142" i="10"/>
  <c r="B139" i="7"/>
  <c r="C172" i="8" l="1"/>
  <c r="E143" i="10"/>
  <c r="B140" i="7"/>
  <c r="C173" i="8" l="1"/>
  <c r="E144" i="10"/>
  <c r="B141" i="7"/>
  <c r="C174" i="8" l="1"/>
  <c r="E145" i="10"/>
  <c r="B142" i="7"/>
  <c r="C175" i="8" l="1"/>
  <c r="E146" i="10"/>
  <c r="B143" i="7"/>
  <c r="C176" i="8" l="1"/>
  <c r="E147" i="10"/>
  <c r="B144" i="7"/>
  <c r="C177" i="8" l="1"/>
  <c r="E148" i="10"/>
  <c r="B145" i="7"/>
  <c r="C178" i="8" l="1"/>
  <c r="E149" i="10"/>
  <c r="B146" i="7"/>
  <c r="C179" i="8" l="1"/>
  <c r="E150" i="10"/>
  <c r="B147" i="7"/>
  <c r="C180" i="8" l="1"/>
  <c r="E151" i="10"/>
  <c r="B148" i="7"/>
  <c r="O18" i="1" l="1"/>
  <c r="O15" i="1"/>
  <c r="O16" i="1"/>
  <c r="O17" i="1"/>
  <c r="O8" i="1"/>
  <c r="C181" i="8"/>
  <c r="E152" i="10"/>
  <c r="B149" i="7"/>
  <c r="C182" i="8" l="1"/>
  <c r="E153" i="10"/>
  <c r="B150" i="7"/>
  <c r="O358" i="1" l="1"/>
  <c r="O366" i="1"/>
  <c r="O361" i="1"/>
  <c r="O365" i="1"/>
  <c r="O327" i="1"/>
  <c r="O288" i="1"/>
  <c r="O292" i="1"/>
  <c r="O287" i="1"/>
  <c r="O269" i="1"/>
  <c r="O272" i="1"/>
  <c r="O232" i="1"/>
  <c r="O247" i="1"/>
  <c r="O230" i="1"/>
  <c r="O219" i="1"/>
  <c r="O213" i="1"/>
  <c r="O41" i="1"/>
  <c r="O44" i="1"/>
  <c r="O117" i="1"/>
  <c r="O39" i="1"/>
  <c r="O42" i="1"/>
  <c r="O171" i="1"/>
  <c r="O35" i="1"/>
  <c r="O110" i="1"/>
  <c r="O126" i="1"/>
  <c r="O71" i="1"/>
  <c r="O70" i="1"/>
  <c r="O122" i="1"/>
  <c r="O128" i="1"/>
  <c r="O147" i="1"/>
  <c r="O69" i="1"/>
  <c r="O68" i="1"/>
  <c r="C183" i="8"/>
  <c r="E154" i="10"/>
  <c r="B151" i="7"/>
  <c r="C184" i="8" l="1"/>
  <c r="E155" i="10"/>
  <c r="B152" i="7"/>
  <c r="C185" i="8" l="1"/>
  <c r="E156" i="10"/>
  <c r="B153" i="7"/>
  <c r="O65" i="1" l="1"/>
  <c r="C186" i="8"/>
  <c r="E157" i="10"/>
  <c r="B154" i="7"/>
  <c r="C187" i="8" l="1"/>
  <c r="E158" i="10"/>
  <c r="B155" i="7"/>
  <c r="O64" i="1" l="1"/>
  <c r="C188" i="8"/>
  <c r="E159" i="10"/>
  <c r="B156" i="7"/>
  <c r="C189" i="8" l="1"/>
  <c r="E160" i="10"/>
  <c r="B157" i="7"/>
  <c r="C190" i="8" l="1"/>
  <c r="E161" i="10"/>
  <c r="B158" i="7"/>
  <c r="C191" i="8" l="1"/>
  <c r="E162" i="10"/>
  <c r="B159" i="7"/>
  <c r="C192" i="8" l="1"/>
  <c r="E163" i="10"/>
  <c r="B160" i="7"/>
  <c r="C193" i="8" l="1"/>
  <c r="E164" i="10"/>
  <c r="B161" i="7"/>
  <c r="C194" i="8" l="1"/>
  <c r="E165" i="10"/>
  <c r="B162" i="7"/>
  <c r="C195" i="8" l="1"/>
  <c r="E166" i="10"/>
  <c r="B163" i="7"/>
  <c r="C196" i="8" l="1"/>
  <c r="E167" i="10"/>
  <c r="B164" i="7"/>
  <c r="C197" i="8" l="1"/>
  <c r="E168" i="10"/>
  <c r="B165" i="7"/>
  <c r="C198" i="8" l="1"/>
  <c r="E169" i="10"/>
  <c r="B166" i="7"/>
  <c r="C199" i="8" l="1"/>
  <c r="E170" i="10"/>
  <c r="B167" i="7"/>
  <c r="C200" i="8" l="1"/>
  <c r="E171" i="10"/>
  <c r="B168" i="7"/>
  <c r="C201" i="8" l="1"/>
  <c r="E172" i="10"/>
  <c r="B169" i="7"/>
  <c r="C202" i="8" l="1"/>
  <c r="E173" i="10"/>
  <c r="B170" i="7"/>
  <c r="C203" i="8" l="1"/>
  <c r="E174" i="10"/>
  <c r="B171" i="7"/>
  <c r="C204" i="8" l="1"/>
  <c r="E175" i="10"/>
  <c r="B172" i="7"/>
  <c r="C205" i="8" l="1"/>
  <c r="E176" i="10"/>
  <c r="B173" i="7"/>
  <c r="C206" i="8" l="1"/>
  <c r="E177" i="10"/>
  <c r="B174" i="7"/>
  <c r="C207" i="8" l="1"/>
  <c r="E178" i="10"/>
  <c r="B175" i="7"/>
  <c r="C208" i="8" l="1"/>
  <c r="E179" i="10"/>
  <c r="B176" i="7"/>
  <c r="C209" i="8" l="1"/>
  <c r="E180" i="10"/>
  <c r="B177" i="7"/>
  <c r="C210" i="8" l="1"/>
  <c r="E181" i="10"/>
  <c r="B178" i="7"/>
  <c r="C211" i="8" l="1"/>
  <c r="E182" i="10"/>
  <c r="B179" i="7"/>
  <c r="C212" i="8" l="1"/>
  <c r="E183" i="10"/>
  <c r="B180" i="7"/>
  <c r="C213" i="8" l="1"/>
  <c r="E184" i="10"/>
  <c r="B181" i="7"/>
  <c r="C214" i="8" l="1"/>
  <c r="E185" i="10"/>
  <c r="B182" i="7"/>
  <c r="C215" i="8" l="1"/>
  <c r="E186" i="10"/>
  <c r="B183" i="7"/>
  <c r="C216" i="8" l="1"/>
  <c r="E187" i="10"/>
  <c r="B184" i="7"/>
  <c r="C217" i="8" l="1"/>
  <c r="E188" i="10"/>
  <c r="B185" i="7"/>
  <c r="C218" i="8" l="1"/>
  <c r="E189" i="10"/>
  <c r="B186" i="7"/>
  <c r="C219" i="8" l="1"/>
  <c r="E190" i="10"/>
  <c r="B187" i="7"/>
  <c r="O248" i="1" l="1"/>
  <c r="O301" i="1"/>
  <c r="O382" i="1"/>
  <c r="O394" i="1"/>
  <c r="O388" i="1"/>
  <c r="O387" i="1"/>
  <c r="O386" i="1"/>
  <c r="O385" i="1"/>
  <c r="O79" i="1"/>
  <c r="O168" i="1"/>
  <c r="O149" i="1"/>
  <c r="O281" i="1"/>
  <c r="O86" i="1"/>
  <c r="O384" i="1"/>
  <c r="O357" i="1"/>
  <c r="O381" i="1"/>
  <c r="O383" i="1"/>
  <c r="O22" i="1"/>
  <c r="O273" i="1"/>
  <c r="O158" i="1"/>
  <c r="O271" i="1"/>
  <c r="O347" i="1"/>
  <c r="O350" i="1"/>
  <c r="O367" i="1"/>
  <c r="O376" i="1"/>
  <c r="O375" i="1"/>
  <c r="O351" i="1"/>
  <c r="O278" i="1"/>
  <c r="O374" i="1"/>
  <c r="O175" i="1"/>
  <c r="O352" i="1"/>
  <c r="O172" i="1"/>
  <c r="O353" i="1"/>
  <c r="O348" i="1"/>
  <c r="O377" i="1"/>
  <c r="O354" i="1"/>
  <c r="O174" i="1"/>
  <c r="O369" i="1"/>
  <c r="O372" i="1"/>
  <c r="O371" i="1"/>
  <c r="O379" i="1"/>
  <c r="O370" i="1"/>
  <c r="O356" i="1"/>
  <c r="O373" i="1"/>
  <c r="O355" i="1"/>
  <c r="C220" i="8"/>
  <c r="E191" i="10"/>
  <c r="B188" i="7"/>
  <c r="C221" i="8" l="1"/>
  <c r="E192" i="10"/>
  <c r="B189" i="7"/>
  <c r="O398" i="1" l="1"/>
  <c r="C222" i="8"/>
  <c r="E193" i="10"/>
  <c r="B190" i="7"/>
  <c r="C223" i="8" l="1"/>
  <c r="E194" i="10"/>
  <c r="B191" i="7"/>
  <c r="C224" i="8" l="1"/>
  <c r="E195" i="10"/>
  <c r="B192" i="7"/>
  <c r="C225" i="8" l="1"/>
  <c r="E196" i="10"/>
  <c r="B193" i="7"/>
  <c r="C226" i="8" l="1"/>
  <c r="E197" i="10"/>
  <c r="B194" i="7"/>
  <c r="C227" i="8" l="1"/>
  <c r="E198" i="10"/>
  <c r="B195" i="7"/>
  <c r="C228" i="8" l="1"/>
  <c r="E199" i="10"/>
  <c r="B196" i="7"/>
  <c r="C229" i="8" l="1"/>
  <c r="E200" i="10"/>
  <c r="B197" i="7"/>
  <c r="C230" i="8" l="1"/>
  <c r="E201" i="10"/>
  <c r="B198" i="7"/>
  <c r="C231" i="8" l="1"/>
  <c r="E202" i="10"/>
  <c r="B199" i="7"/>
  <c r="O318" i="1" l="1"/>
  <c r="O319" i="1"/>
  <c r="O310" i="1"/>
  <c r="O238" i="1"/>
  <c r="O308" i="1"/>
  <c r="O302" i="1"/>
  <c r="O294" i="1"/>
  <c r="O286" i="1"/>
  <c r="O289" i="1"/>
  <c r="O300" i="1"/>
  <c r="O285" i="1"/>
  <c r="O296" i="1"/>
  <c r="O309" i="1"/>
  <c r="O137" i="1"/>
  <c r="O49" i="1"/>
  <c r="O106" i="1"/>
  <c r="O91" i="1"/>
  <c r="O52" i="1"/>
  <c r="O5" i="1"/>
  <c r="O10" i="1"/>
  <c r="O154" i="1"/>
  <c r="O155" i="1"/>
  <c r="O284" i="1"/>
  <c r="O209" i="1"/>
  <c r="O249" i="1"/>
  <c r="O210" i="1"/>
  <c r="O207" i="1"/>
  <c r="O237" i="1"/>
  <c r="O211" i="1"/>
  <c r="O268" i="1"/>
  <c r="O201" i="1"/>
  <c r="O254" i="1"/>
  <c r="O262" i="1"/>
  <c r="O263" i="1"/>
  <c r="O132" i="1"/>
  <c r="O165" i="1"/>
  <c r="O157" i="1"/>
  <c r="O96" i="1"/>
  <c r="O153" i="1"/>
  <c r="O105" i="1"/>
  <c r="O97" i="1"/>
  <c r="O62" i="1"/>
  <c r="O164" i="1"/>
  <c r="O133" i="1"/>
  <c r="O60" i="1"/>
  <c r="O61" i="1"/>
  <c r="O134" i="1"/>
  <c r="O167" i="1"/>
  <c r="O179" i="1"/>
  <c r="O67" i="1"/>
  <c r="O94" i="1"/>
  <c r="O90" i="1"/>
  <c r="O92" i="1"/>
  <c r="O142" i="1"/>
  <c r="O159" i="1"/>
  <c r="O54" i="1"/>
  <c r="O47" i="1"/>
  <c r="O48" i="1"/>
  <c r="O20" i="1"/>
  <c r="O23" i="1"/>
  <c r="O13" i="1"/>
  <c r="O7" i="1"/>
  <c r="O6" i="1"/>
  <c r="O11" i="1"/>
  <c r="O4" i="1"/>
  <c r="C232" i="8"/>
  <c r="E203" i="10"/>
  <c r="B200" i="7"/>
  <c r="C233" i="8" l="1"/>
  <c r="E204" i="10"/>
  <c r="B201" i="7"/>
  <c r="C234" i="8" l="1"/>
  <c r="E205" i="10"/>
  <c r="B202" i="7"/>
  <c r="C235" i="8" l="1"/>
  <c r="E206" i="10"/>
  <c r="B203" i="7"/>
  <c r="C236" i="8" l="1"/>
  <c r="E207" i="10"/>
  <c r="B204" i="7"/>
  <c r="C237" i="8" l="1"/>
  <c r="E208" i="10"/>
  <c r="B205" i="7"/>
  <c r="C238" i="8" l="1"/>
  <c r="E209" i="10"/>
  <c r="B206" i="7"/>
  <c r="C239" i="8" l="1"/>
  <c r="E210" i="10"/>
  <c r="B207" i="7"/>
  <c r="O451" i="1" l="1"/>
  <c r="O440" i="1"/>
  <c r="O418" i="1"/>
  <c r="O429" i="1"/>
  <c r="O437" i="1"/>
  <c r="O419" i="1"/>
  <c r="O433" i="1"/>
  <c r="O363" i="1"/>
  <c r="O364" i="1"/>
  <c r="O405" i="1"/>
  <c r="O344" i="1"/>
  <c r="O329" i="1"/>
  <c r="O326" i="1"/>
  <c r="O345" i="1"/>
  <c r="O239" i="1"/>
  <c r="O243" i="1"/>
  <c r="O208" i="1"/>
  <c r="O261" i="1"/>
  <c r="O240" i="1"/>
  <c r="O228" i="1"/>
  <c r="O298" i="1"/>
  <c r="O297" i="1"/>
  <c r="O229" i="1"/>
  <c r="O244" i="1"/>
  <c r="O303" i="1"/>
  <c r="O270" i="1"/>
  <c r="O280" i="1"/>
  <c r="O279" i="1"/>
  <c r="O151" i="1"/>
  <c r="O295" i="1"/>
  <c r="O299" i="1"/>
  <c r="O113" i="1"/>
  <c r="O150" i="1"/>
  <c r="O76" i="1"/>
  <c r="O221" i="1"/>
  <c r="O98" i="1"/>
  <c r="O124" i="1"/>
  <c r="O119" i="1"/>
  <c r="O103" i="1"/>
  <c r="O101" i="1"/>
  <c r="O99" i="1"/>
  <c r="O102" i="1"/>
  <c r="O104" i="1"/>
  <c r="O115" i="1"/>
  <c r="O109" i="1"/>
  <c r="O108" i="1"/>
  <c r="O107" i="1"/>
  <c r="O74" i="1"/>
  <c r="O55" i="1"/>
  <c r="O51" i="1"/>
  <c r="O57" i="1"/>
  <c r="O72" i="1"/>
  <c r="O77" i="1"/>
  <c r="O56" i="1"/>
  <c r="O75" i="1"/>
  <c r="O58" i="1"/>
  <c r="O36" i="1"/>
  <c r="O46" i="1"/>
  <c r="O50" i="1"/>
  <c r="O59" i="1"/>
  <c r="O3" i="1"/>
  <c r="O14" i="1"/>
  <c r="O21" i="1"/>
  <c r="O9" i="1"/>
  <c r="O152" i="1"/>
  <c r="O339" i="1"/>
  <c r="O340" i="1"/>
  <c r="O146" i="1"/>
  <c r="O320" i="1"/>
  <c r="O338" i="1"/>
  <c r="O337" i="1"/>
  <c r="O322" i="1"/>
  <c r="O321" i="1"/>
  <c r="O12" i="1"/>
  <c r="O260" i="1"/>
  <c r="O177" i="1"/>
  <c r="O176" i="1"/>
  <c r="O231" i="1"/>
  <c r="O166" i="1"/>
  <c r="C240" i="8"/>
  <c r="E211" i="10"/>
  <c r="B208" i="7"/>
  <c r="O185" i="1" l="1"/>
  <c r="O224" i="1"/>
  <c r="C241" i="8"/>
  <c r="E212" i="10"/>
  <c r="B209" i="7"/>
  <c r="O184" i="1" l="1"/>
  <c r="O203" i="1"/>
  <c r="O423" i="1"/>
  <c r="O335" i="1"/>
  <c r="O408" i="1"/>
  <c r="O407" i="1"/>
  <c r="O205" i="1"/>
  <c r="O305" i="1"/>
  <c r="O443" i="1"/>
  <c r="O444" i="1"/>
  <c r="O317" i="1"/>
  <c r="O330" i="1"/>
  <c r="O406" i="1"/>
  <c r="O403" i="1"/>
  <c r="O241" i="1"/>
  <c r="O455" i="1"/>
  <c r="O215" i="1"/>
  <c r="O293" i="1"/>
  <c r="O313" i="1"/>
  <c r="O343" i="1"/>
  <c r="O246" i="1"/>
  <c r="O402" i="1"/>
  <c r="O216" i="1"/>
  <c r="O393" i="1"/>
  <c r="O311" i="1"/>
  <c r="O336" i="1"/>
  <c r="O242" i="1"/>
  <c r="O314" i="1"/>
  <c r="O312" i="1"/>
  <c r="O291" i="1"/>
  <c r="O187" i="1"/>
  <c r="O188" i="1"/>
  <c r="O189" i="1"/>
  <c r="O191" i="1"/>
  <c r="O258" i="1"/>
  <c r="O256" i="1"/>
  <c r="O390" i="1"/>
  <c r="O389" i="1"/>
  <c r="O349" i="1"/>
  <c r="O276" i="1"/>
  <c r="O431" i="1"/>
  <c r="O399" i="1"/>
  <c r="C242" i="8"/>
  <c r="E213" i="10"/>
  <c r="B210" i="7"/>
  <c r="O264" i="1" l="1"/>
  <c r="O454" i="1"/>
  <c r="O275" i="1"/>
  <c r="O430" i="1"/>
  <c r="O446" i="1"/>
  <c r="O448" i="1"/>
  <c r="O410" i="1"/>
  <c r="O436" i="1"/>
  <c r="O432" i="1"/>
  <c r="O438" i="1"/>
  <c r="O439" i="1"/>
  <c r="O434" i="1"/>
  <c r="O411" i="1"/>
  <c r="O409" i="1"/>
  <c r="O129" i="1"/>
  <c r="O304" i="1"/>
  <c r="O214" i="1"/>
  <c r="O220" i="1"/>
  <c r="O180" i="1"/>
  <c r="C243" i="8"/>
  <c r="E214" i="10"/>
  <c r="B211" i="7"/>
  <c r="O396" i="1" l="1"/>
  <c r="O265" i="1"/>
  <c r="O190" i="1"/>
  <c r="C244" i="8"/>
  <c r="E215" i="10"/>
  <c r="B212" i="7"/>
  <c r="O259" i="1" l="1"/>
  <c r="O392" i="1"/>
  <c r="C245" i="8"/>
  <c r="E216" i="10"/>
  <c r="B213" i="7"/>
  <c r="O192" i="1" l="1"/>
  <c r="O391" i="1"/>
  <c r="O257" i="1"/>
  <c r="C246" i="8"/>
  <c r="E217" i="10"/>
  <c r="B214" i="7"/>
  <c r="C247" i="8" l="1"/>
  <c r="E218" i="10"/>
  <c r="B215" i="7"/>
  <c r="C248" i="8" l="1"/>
  <c r="E219" i="10"/>
  <c r="B216" i="7"/>
  <c r="C249" i="8" l="1"/>
  <c r="E220" i="10"/>
  <c r="B217" i="7"/>
  <c r="C250" i="8" l="1"/>
  <c r="E221" i="10"/>
  <c r="B218" i="7"/>
  <c r="C251" i="8" l="1"/>
  <c r="E222" i="10"/>
  <c r="B219" i="7"/>
  <c r="C252" i="8" l="1"/>
  <c r="E223" i="10"/>
  <c r="B220" i="7"/>
  <c r="C253" i="8" l="1"/>
  <c r="E224" i="10"/>
  <c r="B221" i="7"/>
  <c r="C254" i="8" l="1"/>
  <c r="E225" i="10"/>
  <c r="B222" i="7"/>
  <c r="C255" i="8" l="1"/>
  <c r="E226" i="10"/>
  <c r="B223" i="7"/>
  <c r="O333" i="1" l="1"/>
  <c r="O156" i="1"/>
  <c r="O253" i="1"/>
  <c r="O162" i="1"/>
  <c r="O234" i="1"/>
  <c r="O225" i="1"/>
  <c r="O227" i="1"/>
  <c r="O252" i="1"/>
  <c r="O332" i="1"/>
  <c r="O233" i="1"/>
  <c r="O218" i="1"/>
  <c r="O160" i="1"/>
  <c r="O193" i="1"/>
  <c r="O200" i="1"/>
  <c r="O161" i="1"/>
  <c r="O195" i="1"/>
  <c r="O328" i="1"/>
  <c r="O226" i="1"/>
  <c r="O251" i="1"/>
  <c r="O194" i="1"/>
  <c r="O236" i="1"/>
  <c r="O199" i="1"/>
  <c r="O250" i="1"/>
  <c r="O235" i="1"/>
  <c r="O197" i="1"/>
  <c r="O196" i="1"/>
  <c r="O323" i="1"/>
  <c r="O324" i="1"/>
  <c r="O19" i="1"/>
  <c r="O24" i="1"/>
  <c r="O121" i="1"/>
  <c r="O120" i="1"/>
  <c r="O163" i="1"/>
  <c r="O315" i="1"/>
  <c r="O331" i="1"/>
  <c r="O245" i="1"/>
  <c r="O306" i="1"/>
  <c r="O45" i="1"/>
  <c r="O334" i="1"/>
  <c r="O316" i="1"/>
  <c r="O217" i="1"/>
  <c r="O206" i="1"/>
  <c r="O204" i="1"/>
  <c r="O212" i="1"/>
  <c r="O202" i="1"/>
  <c r="O222" i="1"/>
  <c r="O223" i="1"/>
  <c r="O143" i="1"/>
  <c r="O85" i="1"/>
  <c r="O136" i="1"/>
  <c r="O116" i="1"/>
  <c r="O125" i="1"/>
  <c r="O127" i="1"/>
  <c r="O83" i="1"/>
  <c r="O141" i="1"/>
  <c r="O118" i="1"/>
  <c r="O88" i="1"/>
  <c r="O53" i="1"/>
  <c r="O63" i="1"/>
  <c r="O138" i="1"/>
  <c r="O131" i="1"/>
  <c r="O95" i="1"/>
  <c r="O553" i="1"/>
  <c r="O547" i="1"/>
  <c r="O543" i="1"/>
  <c r="O487" i="1"/>
  <c r="O501" i="1"/>
  <c r="O493" i="1"/>
  <c r="O580" i="1"/>
  <c r="O500" i="1"/>
  <c r="O534" i="1"/>
  <c r="O505" i="1"/>
  <c r="O491" i="1"/>
  <c r="O595" i="1"/>
  <c r="O499" i="1"/>
  <c r="O544" i="1"/>
  <c r="O582" i="1"/>
  <c r="O597" i="1"/>
  <c r="O504" i="1"/>
  <c r="O488" i="1"/>
  <c r="O537" i="1"/>
  <c r="O485" i="1"/>
  <c r="O593" i="1"/>
  <c r="O592" i="1"/>
  <c r="O599" i="1"/>
  <c r="O502" i="1"/>
  <c r="O503" i="1"/>
  <c r="O594" i="1"/>
  <c r="O574" i="1"/>
  <c r="O549" i="1"/>
  <c r="O542" i="1"/>
  <c r="O486" i="1"/>
  <c r="O536" i="1"/>
  <c r="O494" i="1"/>
  <c r="O575" i="1"/>
  <c r="O535" i="1"/>
  <c r="O484" i="1"/>
  <c r="O576" i="1"/>
  <c r="O552" i="1"/>
  <c r="O497" i="1"/>
  <c r="O550" i="1"/>
  <c r="O492" i="1"/>
  <c r="O577" i="1"/>
  <c r="O551" i="1"/>
  <c r="O498" i="1"/>
  <c r="O548" i="1"/>
  <c r="O459" i="1"/>
  <c r="O478" i="1"/>
  <c r="O457" i="1"/>
  <c r="O471" i="1"/>
  <c r="O474" i="1"/>
  <c r="O469" i="1"/>
  <c r="O467" i="1"/>
  <c r="O462" i="1"/>
  <c r="O468" i="1"/>
  <c r="O470" i="1"/>
  <c r="O463" i="1"/>
  <c r="O483" i="1"/>
  <c r="O458" i="1"/>
  <c r="O424" i="1"/>
  <c r="O482" i="1"/>
  <c r="O73" i="1"/>
  <c r="O368" i="1"/>
  <c r="O415" i="1"/>
  <c r="O81" i="1"/>
  <c r="O82" i="1"/>
  <c r="O80" i="1"/>
  <c r="O404" i="1"/>
  <c r="O290" i="1"/>
  <c r="O255" i="1"/>
  <c r="O359" i="1"/>
  <c r="O395" i="1"/>
  <c r="O397" i="1"/>
  <c r="O181" i="1"/>
  <c r="O277" i="1"/>
  <c r="O182" i="1"/>
  <c r="O282" i="1"/>
  <c r="O183" i="1"/>
  <c r="O198" i="1"/>
  <c r="O417" i="1"/>
  <c r="O283" i="1"/>
  <c r="O413" i="1"/>
  <c r="O325" i="1"/>
  <c r="O412" i="1"/>
  <c r="O414" i="1"/>
  <c r="O416" i="1"/>
  <c r="O274" i="1"/>
  <c r="O178" i="1"/>
  <c r="O170" i="1"/>
  <c r="C256" i="8"/>
  <c r="E227" i="10"/>
  <c r="B224" i="7"/>
  <c r="C257" i="8" l="1"/>
  <c r="E228" i="10"/>
  <c r="B225" i="7"/>
  <c r="C258" i="8" l="1"/>
  <c r="E229" i="10"/>
  <c r="B226" i="7"/>
  <c r="C259" i="8" l="1"/>
  <c r="E230" i="10"/>
  <c r="B227" i="7"/>
  <c r="O43" i="1" l="1"/>
  <c r="O40" i="1"/>
  <c r="O25" i="1"/>
  <c r="O32" i="1"/>
  <c r="O30" i="1"/>
  <c r="O29" i="1"/>
  <c r="O31" i="1"/>
  <c r="O28" i="1"/>
  <c r="O33" i="1"/>
  <c r="O26" i="1"/>
  <c r="O34" i="1"/>
  <c r="O27" i="1"/>
  <c r="C260" i="8"/>
  <c r="E231" i="10"/>
  <c r="B228" i="7"/>
  <c r="C261" i="8" l="1"/>
  <c r="E232" i="10"/>
  <c r="B229" i="7"/>
  <c r="C262" i="8" l="1"/>
  <c r="E233" i="10"/>
  <c r="B230" i="7"/>
  <c r="C263" i="8" l="1"/>
  <c r="E234" i="10"/>
  <c r="B231" i="7"/>
  <c r="C264" i="8" l="1"/>
  <c r="E235" i="10"/>
  <c r="B232" i="7"/>
  <c r="C265" i="8" l="1"/>
  <c r="E236" i="10"/>
  <c r="B233" i="7"/>
  <c r="C266" i="8" l="1"/>
  <c r="E237" i="10"/>
  <c r="B234" i="7"/>
  <c r="C267" i="8" l="1"/>
  <c r="E238" i="10"/>
  <c r="B235" i="7"/>
  <c r="C268" i="8" l="1"/>
  <c r="E239" i="10"/>
  <c r="B236" i="7"/>
  <c r="C269" i="8" l="1"/>
  <c r="E240" i="10"/>
  <c r="B237" i="7"/>
  <c r="C270" i="8" l="1"/>
  <c r="E241" i="10"/>
  <c r="B238" i="7"/>
  <c r="C271" i="8" l="1"/>
  <c r="E242" i="10"/>
  <c r="B239" i="7"/>
  <c r="C272" i="8" l="1"/>
  <c r="E243" i="10"/>
  <c r="B240" i="7"/>
  <c r="O123" i="1" l="1"/>
  <c r="O130" i="1"/>
  <c r="O135" i="1"/>
  <c r="O140" i="1"/>
  <c r="O78" i="1"/>
  <c r="O148" i="1"/>
  <c r="O139" i="1"/>
  <c r="O111" i="1"/>
  <c r="O145" i="1"/>
  <c r="O114" i="1"/>
  <c r="O112" i="1"/>
  <c r="O89" i="1"/>
  <c r="O93" i="1"/>
  <c r="O100" i="1"/>
  <c r="O37" i="1"/>
  <c r="O38" i="1"/>
  <c r="C273" i="8"/>
  <c r="E244" i="10"/>
  <c r="B241" i="7"/>
  <c r="C274" i="8" l="1"/>
  <c r="E245" i="10"/>
  <c r="B242" i="7"/>
  <c r="C275" i="8" l="1"/>
  <c r="E246" i="10"/>
  <c r="B243" i="7"/>
  <c r="C276" i="8" l="1"/>
  <c r="E247" i="10"/>
  <c r="B244" i="7"/>
  <c r="C277" i="8" l="1"/>
  <c r="E248" i="10"/>
  <c r="B245" i="7"/>
  <c r="C278" i="8" l="1"/>
  <c r="E249" i="10"/>
  <c r="B246" i="7"/>
  <c r="C279" i="8" l="1"/>
  <c r="E250" i="10"/>
  <c r="B247" i="7"/>
  <c r="C280" i="8" l="1"/>
  <c r="E251" i="10"/>
  <c r="B248" i="7"/>
  <c r="C281" i="8" l="1"/>
  <c r="E252" i="10"/>
  <c r="B249" i="7"/>
  <c r="C282" i="8" l="1"/>
  <c r="E253" i="10"/>
  <c r="B250" i="7"/>
  <c r="C283" i="8" l="1"/>
  <c r="E254" i="10"/>
  <c r="B251" i="7"/>
  <c r="C284" i="8" l="1"/>
  <c r="E255" i="10"/>
  <c r="B252" i="7"/>
  <c r="C285" i="8" l="1"/>
  <c r="E256" i="10"/>
  <c r="B253" i="7"/>
  <c r="C286" i="8" l="1"/>
  <c r="E257" i="10"/>
  <c r="B254" i="7"/>
  <c r="C287" i="8" l="1"/>
  <c r="E258" i="10"/>
  <c r="B255" i="7"/>
  <c r="C288" i="8" l="1"/>
  <c r="E259" i="10"/>
  <c r="B256" i="7"/>
  <c r="C289" i="8" l="1"/>
  <c r="E260" i="10"/>
  <c r="B257" i="7"/>
  <c r="C290" i="8" l="1"/>
  <c r="E261" i="10"/>
  <c r="B258" i="7"/>
  <c r="C291" i="8" l="1"/>
  <c r="E262" i="10"/>
  <c r="B259" i="7"/>
  <c r="C292" i="8" l="1"/>
  <c r="E263" i="10"/>
  <c r="B260" i="7"/>
  <c r="C293" i="8" l="1"/>
  <c r="E264" i="10"/>
  <c r="B261" i="7"/>
  <c r="C294" i="8" l="1"/>
  <c r="E265" i="10"/>
  <c r="B262" i="7"/>
  <c r="C295" i="8" l="1"/>
  <c r="E266" i="10"/>
  <c r="B263" i="7"/>
  <c r="C296" i="8" l="1"/>
  <c r="E267" i="10"/>
  <c r="B264" i="7"/>
  <c r="C297" i="8" l="1"/>
  <c r="E268" i="10"/>
  <c r="B265" i="7"/>
  <c r="C298" i="8" l="1"/>
  <c r="E269" i="10"/>
  <c r="B266" i="7"/>
  <c r="C299" i="8" l="1"/>
  <c r="E270" i="10"/>
  <c r="B267" i="7"/>
  <c r="C300" i="8" l="1"/>
  <c r="E271" i="10"/>
  <c r="B268" i="7"/>
  <c r="C301" i="8" l="1"/>
  <c r="E272" i="10"/>
  <c r="B269" i="7"/>
  <c r="C302" i="8" l="1"/>
  <c r="E273" i="10"/>
  <c r="B270" i="7"/>
  <c r="C303" i="8" l="1"/>
  <c r="E274" i="10"/>
  <c r="B271" i="7"/>
  <c r="C304" i="8" l="1"/>
  <c r="E275" i="10"/>
  <c r="B272" i="7"/>
  <c r="C305" i="8" l="1"/>
  <c r="E276" i="10"/>
  <c r="B273" i="7"/>
  <c r="C306" i="8" l="1"/>
  <c r="E277" i="10"/>
  <c r="B274" i="7"/>
  <c r="C307" i="8" l="1"/>
  <c r="E278" i="10"/>
  <c r="B275" i="7"/>
  <c r="C308" i="8" l="1"/>
  <c r="E279" i="10"/>
  <c r="B276" i="7"/>
  <c r="C309" i="8" l="1"/>
  <c r="E280" i="10"/>
  <c r="B277" i="7"/>
  <c r="C310" i="8" l="1"/>
  <c r="E281" i="10"/>
  <c r="B278" i="7"/>
  <c r="C311" i="8" l="1"/>
  <c r="E282" i="10"/>
  <c r="B279" i="7"/>
  <c r="C312" i="8" l="1"/>
  <c r="E283" i="10"/>
  <c r="B280" i="7"/>
  <c r="C313" i="8" l="1"/>
  <c r="E284" i="10"/>
  <c r="B281" i="7"/>
  <c r="C314" i="8" l="1"/>
  <c r="E285" i="10"/>
  <c r="B282" i="7"/>
  <c r="C315" i="8" l="1"/>
  <c r="E286" i="10"/>
  <c r="B283" i="7"/>
  <c r="C316" i="8" l="1"/>
  <c r="E287" i="10"/>
  <c r="B284" i="7"/>
  <c r="C317" i="8" l="1"/>
  <c r="E288" i="10"/>
  <c r="B285" i="7"/>
  <c r="C318" i="8" l="1"/>
  <c r="E289" i="10"/>
  <c r="B286" i="7"/>
  <c r="C319" i="8" l="1"/>
  <c r="E290" i="10"/>
  <c r="B287" i="7"/>
  <c r="C320" i="8" l="1"/>
  <c r="E291" i="10"/>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E385" i="10" s="1"/>
  <c r="E386" i="10" s="1"/>
  <c r="E387" i="10" s="1"/>
  <c r="E388" i="10" s="1"/>
  <c r="E389" i="10" s="1"/>
  <c r="E390" i="10" s="1"/>
  <c r="E391" i="10" s="1"/>
  <c r="E392" i="10" s="1"/>
  <c r="E393" i="10" s="1"/>
  <c r="E394" i="10" s="1"/>
  <c r="E395" i="10" s="1"/>
  <c r="E396" i="10" s="1"/>
  <c r="E397" i="10" s="1"/>
  <c r="E398" i="10" s="1"/>
  <c r="E399" i="10" s="1"/>
  <c r="E400" i="10" s="1"/>
  <c r="E401" i="10" s="1"/>
  <c r="E402" i="10" s="1"/>
  <c r="E403" i="10" s="1"/>
  <c r="E404" i="10" s="1"/>
  <c r="E405" i="10" s="1"/>
  <c r="E406" i="10" s="1"/>
  <c r="E407" i="10" s="1"/>
  <c r="E408" i="10" s="1"/>
  <c r="E409" i="10" s="1"/>
  <c r="E410" i="10" s="1"/>
  <c r="E411" i="10" s="1"/>
  <c r="E412" i="10" s="1"/>
  <c r="E413" i="10" s="1"/>
  <c r="E414" i="10" s="1"/>
  <c r="E415" i="10" s="1"/>
  <c r="E416" i="10" s="1"/>
  <c r="E417" i="10" s="1"/>
  <c r="E418" i="10" s="1"/>
  <c r="E419" i="10" s="1"/>
  <c r="E420" i="10" s="1"/>
  <c r="E421" i="10" s="1"/>
  <c r="E422" i="10" s="1"/>
  <c r="E423" i="10" s="1"/>
  <c r="E424" i="10" s="1"/>
  <c r="E425" i="10" s="1"/>
  <c r="E426" i="10" s="1"/>
  <c r="E427" i="10" s="1"/>
  <c r="E428" i="10" s="1"/>
  <c r="E429" i="10" s="1"/>
  <c r="E430" i="10" s="1"/>
  <c r="E431" i="10" s="1"/>
  <c r="E432" i="10" s="1"/>
  <c r="E433" i="10" s="1"/>
  <c r="E434" i="10" s="1"/>
  <c r="E435" i="10" s="1"/>
  <c r="E436" i="10" s="1"/>
  <c r="E437" i="10" s="1"/>
  <c r="E438" i="10" s="1"/>
  <c r="E439" i="10" s="1"/>
  <c r="E440" i="10" s="1"/>
  <c r="E441" i="10" s="1"/>
  <c r="E442" i="10" s="1"/>
  <c r="E443" i="10" s="1"/>
  <c r="E444" i="10" s="1"/>
  <c r="E445" i="10" s="1"/>
  <c r="E446" i="10" s="1"/>
  <c r="E447" i="10" s="1"/>
  <c r="E448" i="10" s="1"/>
  <c r="E449" i="10" s="1"/>
  <c r="E450" i="10" s="1"/>
  <c r="E451" i="10" s="1"/>
  <c r="E452" i="10" s="1"/>
  <c r="E453" i="10" s="1"/>
  <c r="E454" i="10" s="1"/>
  <c r="E455" i="10" s="1"/>
  <c r="E456" i="10" s="1"/>
  <c r="E457" i="10" s="1"/>
  <c r="E458" i="10" s="1"/>
  <c r="E459" i="10" s="1"/>
  <c r="E460" i="10" s="1"/>
  <c r="E461" i="10" s="1"/>
  <c r="E462" i="10" s="1"/>
  <c r="E463" i="10" s="1"/>
  <c r="E464" i="10" s="1"/>
  <c r="E465" i="10" s="1"/>
  <c r="E466" i="10" s="1"/>
  <c r="E467" i="10" s="1"/>
  <c r="E468" i="10" s="1"/>
  <c r="E469" i="10" s="1"/>
  <c r="E470" i="10" s="1"/>
  <c r="E471" i="10" s="1"/>
  <c r="E472" i="10" s="1"/>
  <c r="E473" i="10" s="1"/>
  <c r="E474" i="10" s="1"/>
  <c r="E475" i="10" s="1"/>
  <c r="E476" i="10" s="1"/>
  <c r="E477" i="10" s="1"/>
  <c r="E478" i="10" s="1"/>
  <c r="E479" i="10" s="1"/>
  <c r="E480" i="10" s="1"/>
  <c r="E481" i="10" s="1"/>
  <c r="E482" i="10" s="1"/>
  <c r="E483" i="10" s="1"/>
  <c r="E484" i="10" s="1"/>
  <c r="E485" i="10" s="1"/>
  <c r="E486" i="10" s="1"/>
  <c r="E487" i="10" s="1"/>
  <c r="E488" i="10" s="1"/>
  <c r="E489" i="10" s="1"/>
  <c r="E490" i="10" s="1"/>
  <c r="E491" i="10" s="1"/>
  <c r="E492" i="10" s="1"/>
  <c r="E493" i="10" s="1"/>
  <c r="E494" i="10" s="1"/>
  <c r="E495" i="10" s="1"/>
  <c r="E496" i="10" s="1"/>
  <c r="E497" i="10" s="1"/>
  <c r="E498" i="10" s="1"/>
  <c r="E499" i="10" s="1"/>
  <c r="E500" i="10" s="1"/>
  <c r="E501" i="10" s="1"/>
  <c r="E502" i="10" s="1"/>
  <c r="E503" i="10" s="1"/>
  <c r="E504" i="10" s="1"/>
  <c r="E505" i="10" s="1"/>
  <c r="E506" i="10" s="1"/>
  <c r="E507" i="10" s="1"/>
  <c r="E508" i="10" s="1"/>
  <c r="E509" i="10" s="1"/>
  <c r="E510" i="10" s="1"/>
  <c r="E511" i="10" s="1"/>
  <c r="E512" i="10" s="1"/>
  <c r="E513" i="10" s="1"/>
  <c r="E514" i="10" s="1"/>
  <c r="E515" i="10" s="1"/>
  <c r="E516" i="10" s="1"/>
  <c r="E517" i="10" s="1"/>
  <c r="E518" i="10" s="1"/>
  <c r="E519" i="10" s="1"/>
  <c r="E520" i="10" s="1"/>
  <c r="E521" i="10" s="1"/>
  <c r="E522" i="10" s="1"/>
  <c r="E523" i="10" s="1"/>
  <c r="E524" i="10" s="1"/>
  <c r="E525" i="10" s="1"/>
  <c r="E526" i="10" s="1"/>
  <c r="E527" i="10" s="1"/>
  <c r="E528" i="10" s="1"/>
  <c r="E529" i="10" s="1"/>
  <c r="E530" i="10" s="1"/>
  <c r="E531" i="10" s="1"/>
  <c r="E532" i="10" s="1"/>
  <c r="E533" i="10" s="1"/>
  <c r="E534" i="10" s="1"/>
  <c r="E535" i="10" s="1"/>
  <c r="E536" i="10" s="1"/>
  <c r="E537" i="10" s="1"/>
  <c r="E538" i="10" s="1"/>
  <c r="E539" i="10" s="1"/>
  <c r="E540" i="10" s="1"/>
  <c r="E541" i="10" s="1"/>
  <c r="E542" i="10" s="1"/>
  <c r="E543" i="10" s="1"/>
  <c r="E544" i="10" s="1"/>
  <c r="E545" i="10" s="1"/>
  <c r="E546" i="10" s="1"/>
  <c r="E547" i="10" s="1"/>
  <c r="E548" i="10" s="1"/>
  <c r="E549" i="10" s="1"/>
  <c r="E550" i="10" s="1"/>
  <c r="E551" i="10" s="1"/>
  <c r="E552" i="10" s="1"/>
  <c r="E553" i="10" s="1"/>
  <c r="E554" i="10" s="1"/>
  <c r="E555" i="10" s="1"/>
  <c r="E556" i="10" s="1"/>
  <c r="E557" i="10" s="1"/>
  <c r="E558" i="10" s="1"/>
  <c r="E559" i="10" s="1"/>
  <c r="E560" i="10" s="1"/>
  <c r="E561" i="10" s="1"/>
  <c r="E562" i="10" s="1"/>
  <c r="E563" i="10" s="1"/>
  <c r="E564" i="10" s="1"/>
  <c r="E565" i="10" s="1"/>
  <c r="E566" i="10" s="1"/>
  <c r="E567" i="10" s="1"/>
  <c r="E568" i="10" s="1"/>
  <c r="E569" i="10" s="1"/>
  <c r="E570" i="10" s="1"/>
  <c r="E571" i="10" s="1"/>
  <c r="E572" i="10" s="1"/>
  <c r="E573" i="10" s="1"/>
  <c r="E574" i="10" s="1"/>
  <c r="E575" i="10" s="1"/>
  <c r="E576" i="10" s="1"/>
  <c r="E577" i="10" s="1"/>
  <c r="E578" i="10" s="1"/>
  <c r="E579" i="10" s="1"/>
  <c r="E580" i="10" s="1"/>
  <c r="E581" i="10" s="1"/>
  <c r="E582" i="10" s="1"/>
  <c r="E583" i="10" s="1"/>
  <c r="E584" i="10" s="1"/>
  <c r="E585" i="10" s="1"/>
  <c r="E586" i="10" s="1"/>
  <c r="E587" i="10" s="1"/>
  <c r="E588" i="10" s="1"/>
  <c r="E589" i="10" s="1"/>
  <c r="E590" i="10" s="1"/>
  <c r="E591" i="10" s="1"/>
  <c r="B288" i="7"/>
  <c r="E592" i="10" l="1"/>
  <c r="C321" i="8"/>
  <c r="B289" i="7"/>
  <c r="E593" i="10" l="1"/>
  <c r="C322" i="8"/>
  <c r="B290" i="7"/>
  <c r="E594" i="10" l="1"/>
  <c r="C323" i="8"/>
  <c r="B291" i="7"/>
  <c r="E595" i="10" l="1"/>
  <c r="C324" i="8"/>
  <c r="B292" i="7"/>
  <c r="E596" i="10" l="1"/>
  <c r="C325" i="8"/>
  <c r="B293" i="7"/>
  <c r="E597" i="10" l="1"/>
  <c r="C326" i="8"/>
  <c r="B294" i="7"/>
  <c r="E598" i="10" l="1"/>
  <c r="C327" i="8"/>
  <c r="B295" i="7"/>
  <c r="E599" i="10" l="1"/>
  <c r="C328" i="8"/>
  <c r="B296" i="7"/>
  <c r="E600" i="10" l="1"/>
  <c r="C329" i="8"/>
  <c r="B297" i="7"/>
  <c r="E601" i="10" l="1"/>
  <c r="C330" i="8"/>
  <c r="B298" i="7"/>
  <c r="E602" i="10" l="1"/>
  <c r="C331" i="8"/>
  <c r="B299" i="7"/>
  <c r="E603" i="10" l="1"/>
  <c r="C332" i="8"/>
  <c r="B300" i="7"/>
  <c r="E604" i="10" l="1"/>
  <c r="C333" i="8"/>
  <c r="B301" i="7"/>
  <c r="E605" i="10" l="1"/>
  <c r="C334" i="8"/>
  <c r="B302" i="7"/>
  <c r="E606" i="10" l="1"/>
  <c r="C335" i="8"/>
  <c r="B303" i="7"/>
  <c r="E607" i="10" l="1"/>
  <c r="C336" i="8"/>
  <c r="B304" i="7"/>
  <c r="E608" i="10" l="1"/>
  <c r="C337" i="8"/>
  <c r="B305" i="7"/>
  <c r="E609" i="10" l="1"/>
  <c r="C338" i="8"/>
  <c r="B306" i="7"/>
  <c r="E610" i="10" l="1"/>
  <c r="C339" i="8"/>
  <c r="B307" i="7"/>
  <c r="E611" i="10" l="1"/>
  <c r="C340" i="8"/>
  <c r="B308" i="7"/>
  <c r="E612" i="10" l="1"/>
  <c r="C341" i="8"/>
  <c r="B309" i="7"/>
  <c r="E613" i="10" l="1"/>
  <c r="C342" i="8"/>
  <c r="B310" i="7"/>
  <c r="E614" i="10" l="1"/>
  <c r="C343" i="8"/>
  <c r="B311" i="7"/>
  <c r="E615" i="10" l="1"/>
  <c r="C344" i="8"/>
  <c r="B312" i="7"/>
  <c r="E616" i="10" l="1"/>
  <c r="C345" i="8"/>
  <c r="B313" i="7"/>
  <c r="E617" i="10" l="1"/>
  <c r="C346" i="8"/>
  <c r="B314" i="7"/>
  <c r="E618" i="10" l="1"/>
  <c r="C347" i="8"/>
  <c r="B315" i="7"/>
  <c r="E619" i="10" l="1"/>
  <c r="C348" i="8"/>
  <c r="B316" i="7"/>
  <c r="E620" i="10" l="1"/>
  <c r="C349" i="8"/>
  <c r="B317" i="7"/>
  <c r="E621" i="10" l="1"/>
  <c r="C350" i="8"/>
  <c r="B318" i="7"/>
  <c r="E622" i="10" l="1"/>
  <c r="C351" i="8"/>
  <c r="B319" i="7"/>
  <c r="E623" i="10" l="1"/>
  <c r="C352" i="8"/>
  <c r="B320" i="7"/>
  <c r="E624" i="10" l="1"/>
  <c r="C353" i="8"/>
  <c r="B321" i="7"/>
  <c r="E625" i="10" l="1"/>
  <c r="C354" i="8"/>
  <c r="B322" i="7"/>
  <c r="E626" i="10" l="1"/>
  <c r="C355" i="8"/>
  <c r="B323" i="7"/>
  <c r="E627" i="10" l="1"/>
  <c r="C356" i="8"/>
  <c r="B324" i="7"/>
  <c r="E628" i="10" l="1"/>
  <c r="C357" i="8"/>
  <c r="B325" i="7"/>
  <c r="E629" i="10" l="1"/>
  <c r="C358" i="8"/>
  <c r="B326" i="7"/>
  <c r="E630" i="10" l="1"/>
  <c r="C359" i="8"/>
  <c r="B327" i="7"/>
  <c r="E631" i="10" l="1"/>
  <c r="C360" i="8"/>
  <c r="B328" i="7"/>
  <c r="E632" i="10" l="1"/>
  <c r="C361" i="8"/>
  <c r="B329" i="7"/>
  <c r="E633" i="10" l="1"/>
  <c r="C362" i="8"/>
  <c r="B330" i="7"/>
  <c r="E634" i="10" l="1"/>
  <c r="C363" i="8"/>
  <c r="B331" i="7"/>
  <c r="E635" i="10" l="1"/>
  <c r="C364" i="8"/>
  <c r="B332" i="7"/>
  <c r="E636" i="10" l="1"/>
  <c r="C365" i="8"/>
  <c r="B333" i="7"/>
  <c r="E637" i="10" l="1"/>
  <c r="C366" i="8"/>
  <c r="B334" i="7"/>
  <c r="E638" i="10" l="1"/>
  <c r="C367" i="8"/>
  <c r="B335" i="7"/>
  <c r="E639" i="10" l="1"/>
  <c r="C368" i="8"/>
  <c r="B336" i="7"/>
  <c r="E640" i="10" l="1"/>
  <c r="C369" i="8"/>
  <c r="B337" i="7"/>
  <c r="E641" i="10" l="1"/>
  <c r="C370" i="8"/>
  <c r="B338" i="7"/>
  <c r="E642" i="10" l="1"/>
  <c r="C371" i="8"/>
  <c r="B339" i="7"/>
  <c r="E643" i="10" l="1"/>
  <c r="C372" i="8"/>
  <c r="B340" i="7"/>
  <c r="E644" i="10" l="1"/>
  <c r="C373" i="8"/>
  <c r="B341" i="7"/>
  <c r="E645" i="10" l="1"/>
  <c r="C374" i="8"/>
  <c r="B342" i="7"/>
  <c r="E646" i="10" l="1"/>
  <c r="C375" i="8"/>
  <c r="B343" i="7"/>
  <c r="E647" i="10" l="1"/>
  <c r="C376" i="8"/>
  <c r="B344" i="7"/>
  <c r="E648" i="10" l="1"/>
  <c r="C377" i="8"/>
  <c r="B345" i="7"/>
  <c r="E649" i="10" l="1"/>
  <c r="C378" i="8"/>
  <c r="B346" i="7"/>
  <c r="E650" i="10" l="1"/>
  <c r="C379" i="8"/>
  <c r="B347" i="7"/>
  <c r="E651" i="10" l="1"/>
  <c r="C380" i="8"/>
  <c r="B348" i="7"/>
  <c r="E652" i="10" l="1"/>
  <c r="C381" i="8"/>
  <c r="B349" i="7"/>
  <c r="E653" i="10" l="1"/>
  <c r="C382" i="8"/>
  <c r="B350" i="7"/>
  <c r="E654" i="10" l="1"/>
  <c r="C383" i="8"/>
  <c r="B351" i="7"/>
  <c r="E655" i="10" l="1"/>
  <c r="C384" i="8"/>
  <c r="B352" i="7"/>
  <c r="E656" i="10" l="1"/>
  <c r="C385" i="8"/>
  <c r="B353" i="7"/>
  <c r="E657" i="10" l="1"/>
  <c r="C386" i="8"/>
  <c r="B354" i="7"/>
  <c r="E658" i="10" l="1"/>
  <c r="C387" i="8"/>
  <c r="B355" i="7"/>
  <c r="E659" i="10" l="1"/>
  <c r="C388" i="8"/>
  <c r="B356" i="7"/>
  <c r="E660" i="10" l="1"/>
  <c r="C389" i="8"/>
  <c r="B357" i="7"/>
  <c r="E661" i="10" l="1"/>
  <c r="C390" i="8"/>
  <c r="B358" i="7"/>
  <c r="E662" i="10" l="1"/>
  <c r="C391" i="8"/>
  <c r="B359" i="7"/>
  <c r="E663" i="10" l="1"/>
  <c r="C392" i="8"/>
  <c r="B360" i="7"/>
  <c r="E664" i="10" l="1"/>
  <c r="C393" i="8"/>
  <c r="B361" i="7"/>
  <c r="E665" i="10" l="1"/>
  <c r="C394" i="8"/>
  <c r="B362" i="7"/>
  <c r="E666" i="10" l="1"/>
  <c r="C395" i="8"/>
  <c r="B363" i="7"/>
  <c r="E667" i="10" l="1"/>
  <c r="C396" i="8"/>
  <c r="B364" i="7"/>
  <c r="E668" i="10" l="1"/>
  <c r="C397" i="8"/>
  <c r="B365" i="7"/>
  <c r="E669" i="10" l="1"/>
  <c r="C398" i="8"/>
  <c r="B366" i="7"/>
  <c r="E670" i="10" l="1"/>
  <c r="C399" i="8"/>
  <c r="B367" i="7"/>
  <c r="E671" i="10" l="1"/>
  <c r="C400" i="8"/>
  <c r="B368" i="7"/>
  <c r="E672" i="10" l="1"/>
  <c r="C401" i="8"/>
  <c r="B369" i="7"/>
  <c r="E673" i="10" l="1"/>
  <c r="C402" i="8"/>
  <c r="B370" i="7"/>
  <c r="E674" i="10" l="1"/>
  <c r="C403" i="8"/>
  <c r="B371" i="7"/>
  <c r="E675" i="10" l="1"/>
  <c r="C404" i="8"/>
  <c r="B372" i="7"/>
  <c r="E676" i="10" l="1"/>
  <c r="C405" i="8"/>
  <c r="B373" i="7"/>
  <c r="E677" i="10" l="1"/>
  <c r="C406" i="8"/>
  <c r="B374" i="7"/>
  <c r="E678" i="10" l="1"/>
  <c r="C407" i="8"/>
  <c r="B375" i="7"/>
  <c r="E679" i="10" l="1"/>
  <c r="C408" i="8"/>
  <c r="B376" i="7"/>
  <c r="E680" i="10" l="1"/>
  <c r="C409" i="8"/>
  <c r="B377" i="7"/>
  <c r="E681" i="10" l="1"/>
  <c r="C410" i="8"/>
  <c r="B378" i="7"/>
  <c r="E682" i="10" l="1"/>
  <c r="C411" i="8"/>
  <c r="B379" i="7"/>
  <c r="E683" i="10" l="1"/>
  <c r="C412" i="8"/>
  <c r="B380" i="7"/>
  <c r="E684" i="10" l="1"/>
  <c r="C413" i="8"/>
  <c r="B381" i="7"/>
  <c r="E685" i="10" l="1"/>
  <c r="C414" i="8"/>
  <c r="B382" i="7"/>
  <c r="E686" i="10" l="1"/>
  <c r="C415" i="8"/>
  <c r="B383" i="7"/>
  <c r="E687" i="10" l="1"/>
  <c r="C416" i="8"/>
  <c r="B384" i="7"/>
  <c r="E688" i="10" l="1"/>
  <c r="C417" i="8"/>
  <c r="B385" i="7"/>
  <c r="E689" i="10" l="1"/>
  <c r="C418" i="8"/>
  <c r="B386" i="7"/>
  <c r="E690" i="10" l="1"/>
  <c r="C419" i="8"/>
  <c r="B387" i="7"/>
  <c r="E691" i="10" l="1"/>
  <c r="C420" i="8"/>
  <c r="B388" i="7"/>
  <c r="E692" i="10" l="1"/>
  <c r="C421" i="8"/>
  <c r="B389" i="7"/>
  <c r="E693" i="10" l="1"/>
  <c r="C422" i="8"/>
  <c r="B390" i="7"/>
  <c r="E694" i="10" l="1"/>
  <c r="C423" i="8"/>
  <c r="B391" i="7"/>
  <c r="E695" i="10" l="1"/>
  <c r="C424" i="8"/>
  <c r="B392" i="7"/>
  <c r="E696" i="10" l="1"/>
  <c r="C425" i="8"/>
  <c r="B393" i="7"/>
  <c r="E697" i="10" l="1"/>
  <c r="C426" i="8"/>
  <c r="B394" i="7"/>
  <c r="E698" i="10" l="1"/>
  <c r="C427" i="8"/>
  <c r="B395" i="7"/>
  <c r="E699" i="10" l="1"/>
  <c r="C428" i="8"/>
  <c r="B396" i="7"/>
  <c r="E700" i="10" l="1"/>
  <c r="C429" i="8"/>
  <c r="B397" i="7"/>
  <c r="E701" i="10" l="1"/>
  <c r="C430" i="8"/>
  <c r="B398" i="7"/>
  <c r="E702" i="10" l="1"/>
  <c r="C431" i="8"/>
  <c r="B399" i="7"/>
  <c r="E703" i="10" l="1"/>
  <c r="C432" i="8"/>
  <c r="B400" i="7"/>
  <c r="E704" i="10" l="1"/>
  <c r="C433" i="8"/>
  <c r="B401" i="7"/>
  <c r="E705" i="10" l="1"/>
  <c r="C434" i="8"/>
  <c r="B402" i="7"/>
  <c r="E706" i="10" l="1"/>
  <c r="C435" i="8"/>
  <c r="B403" i="7"/>
  <c r="E707" i="10" l="1"/>
  <c r="C436" i="8"/>
  <c r="B404" i="7"/>
  <c r="E708" i="10" l="1"/>
  <c r="C437" i="8"/>
  <c r="B405" i="7"/>
  <c r="E709" i="10" l="1"/>
  <c r="C438" i="8"/>
  <c r="B406" i="7"/>
  <c r="E710" i="10" l="1"/>
  <c r="C439" i="8"/>
  <c r="B407" i="7"/>
  <c r="E711" i="10" l="1"/>
  <c r="C440" i="8"/>
  <c r="B408" i="7"/>
  <c r="E712" i="10" l="1"/>
  <c r="C441" i="8"/>
  <c r="B409" i="7"/>
  <c r="E713" i="10" l="1"/>
  <c r="C442" i="8"/>
  <c r="B410" i="7"/>
  <c r="E714" i="10" l="1"/>
  <c r="C443" i="8"/>
  <c r="B411" i="7"/>
  <c r="E715" i="10" l="1"/>
  <c r="C444" i="8"/>
  <c r="B412" i="7"/>
  <c r="E716" i="10" l="1"/>
  <c r="C445" i="8"/>
  <c r="B413" i="7"/>
  <c r="E717" i="10" l="1"/>
  <c r="C446" i="8"/>
  <c r="B414" i="7"/>
  <c r="E718" i="10" l="1"/>
  <c r="C447" i="8"/>
  <c r="B415" i="7"/>
  <c r="E719" i="10" l="1"/>
  <c r="C448" i="8"/>
  <c r="B416" i="7"/>
  <c r="E720" i="10" l="1"/>
  <c r="C449" i="8"/>
  <c r="B417" i="7"/>
  <c r="E721" i="10" l="1"/>
  <c r="C450" i="8"/>
  <c r="B418" i="7"/>
  <c r="E722" i="10" l="1"/>
  <c r="C451" i="8"/>
  <c r="B419" i="7"/>
  <c r="E723" i="10" l="1"/>
  <c r="C452" i="8"/>
  <c r="B420" i="7"/>
  <c r="E724" i="10" l="1"/>
  <c r="C453" i="8"/>
  <c r="B421" i="7"/>
  <c r="E725" i="10" l="1"/>
  <c r="C454" i="8"/>
  <c r="B422" i="7"/>
  <c r="E726" i="10" l="1"/>
  <c r="C455" i="8"/>
  <c r="B423" i="7"/>
  <c r="E727" i="10" l="1"/>
  <c r="C456" i="8"/>
  <c r="B424" i="7"/>
  <c r="E728" i="10" l="1"/>
  <c r="C457" i="8"/>
  <c r="B425" i="7"/>
  <c r="E729" i="10" l="1"/>
  <c r="C458" i="8"/>
  <c r="B426" i="7"/>
  <c r="E730" i="10" l="1"/>
  <c r="C459" i="8"/>
  <c r="B427" i="7"/>
  <c r="E731" i="10" l="1"/>
  <c r="C460" i="8"/>
  <c r="B428" i="7"/>
  <c r="E732" i="10" l="1"/>
  <c r="C461" i="8"/>
  <c r="B429" i="7"/>
  <c r="E733" i="10" l="1"/>
  <c r="C462" i="8"/>
  <c r="B430" i="7"/>
  <c r="E734" i="10" l="1"/>
  <c r="C463" i="8"/>
  <c r="B431" i="7"/>
  <c r="E735" i="10" l="1"/>
  <c r="C464" i="8"/>
  <c r="B432" i="7"/>
  <c r="E736" i="10" l="1"/>
  <c r="C465" i="8"/>
  <c r="B433" i="7"/>
  <c r="E737" i="10" l="1"/>
  <c r="C466" i="8"/>
  <c r="B434" i="7"/>
  <c r="E738" i="10" l="1"/>
  <c r="C467" i="8"/>
  <c r="B435" i="7"/>
  <c r="E739" i="10" l="1"/>
  <c r="C468" i="8"/>
  <c r="B436" i="7"/>
  <c r="E740" i="10" l="1"/>
  <c r="C469" i="8"/>
  <c r="B437" i="7"/>
  <c r="E741" i="10" l="1"/>
  <c r="C470" i="8"/>
  <c r="B438" i="7"/>
  <c r="E742" i="10" l="1"/>
  <c r="C471" i="8"/>
  <c r="B439" i="7"/>
  <c r="E743" i="10" l="1"/>
  <c r="C472" i="8"/>
  <c r="B440" i="7"/>
  <c r="E744" i="10" l="1"/>
  <c r="C473" i="8"/>
  <c r="B441" i="7"/>
  <c r="E745" i="10" l="1"/>
  <c r="C474" i="8"/>
  <c r="B442" i="7"/>
  <c r="E746" i="10" l="1"/>
  <c r="C475" i="8"/>
  <c r="B443" i="7"/>
  <c r="E747" i="10" l="1"/>
  <c r="C476" i="8"/>
  <c r="B444" i="7"/>
  <c r="E748" i="10" l="1"/>
  <c r="C477" i="8"/>
  <c r="B445" i="7"/>
  <c r="E749" i="10" l="1"/>
  <c r="C478" i="8"/>
  <c r="B446" i="7"/>
  <c r="E750" i="10" l="1"/>
  <c r="C479" i="8"/>
  <c r="B447" i="7"/>
  <c r="E751" i="10" l="1"/>
  <c r="C480" i="8"/>
  <c r="B448" i="7"/>
  <c r="E752" i="10" l="1"/>
  <c r="C481" i="8"/>
  <c r="B449" i="7"/>
  <c r="E753" i="10" l="1"/>
  <c r="C482" i="8"/>
  <c r="B450" i="7"/>
  <c r="E754" i="10" l="1"/>
  <c r="C483" i="8"/>
  <c r="B451" i="7"/>
  <c r="E755" i="10" l="1"/>
  <c r="C484" i="8"/>
  <c r="B452" i="7"/>
  <c r="E756" i="10" l="1"/>
  <c r="C485" i="8"/>
  <c r="B453" i="7"/>
  <c r="E757" i="10" l="1"/>
  <c r="C486" i="8"/>
  <c r="B454" i="7"/>
  <c r="E758" i="10" l="1"/>
  <c r="C487" i="8"/>
  <c r="B455" i="7"/>
  <c r="E759" i="10" l="1"/>
  <c r="C488" i="8"/>
  <c r="B456" i="7"/>
  <c r="E760" i="10" l="1"/>
  <c r="C489" i="8"/>
  <c r="B457" i="7"/>
  <c r="E761" i="10" l="1"/>
  <c r="C490" i="8"/>
  <c r="B458" i="7"/>
  <c r="E762" i="10" l="1"/>
  <c r="C491" i="8"/>
  <c r="B459" i="7"/>
  <c r="E763" i="10" l="1"/>
  <c r="C492" i="8"/>
  <c r="B460" i="7"/>
  <c r="E764" i="10" l="1"/>
  <c r="C493" i="8"/>
  <c r="B461" i="7"/>
  <c r="E765" i="10" l="1"/>
  <c r="C494" i="8"/>
  <c r="B462" i="7"/>
  <c r="E766" i="10" l="1"/>
  <c r="C495" i="8"/>
  <c r="B463" i="7"/>
  <c r="E767" i="10" l="1"/>
  <c r="C496" i="8"/>
  <c r="B464" i="7"/>
  <c r="E768" i="10" l="1"/>
  <c r="C497" i="8"/>
  <c r="B465" i="7"/>
  <c r="E769" i="10" l="1"/>
  <c r="C498" i="8"/>
  <c r="B466" i="7"/>
  <c r="E770" i="10" l="1"/>
  <c r="C499" i="8"/>
  <c r="B467" i="7"/>
  <c r="E771" i="10" l="1"/>
  <c r="C500" i="8"/>
  <c r="B468" i="7"/>
  <c r="E772" i="10" l="1"/>
  <c r="C501" i="8"/>
  <c r="B469" i="7"/>
  <c r="E773" i="10" l="1"/>
  <c r="C502" i="8"/>
  <c r="B470" i="7"/>
  <c r="E774" i="10" l="1"/>
  <c r="C503" i="8"/>
  <c r="B471" i="7"/>
  <c r="E775" i="10" l="1"/>
  <c r="C504" i="8"/>
  <c r="B472" i="7"/>
  <c r="E776" i="10" l="1"/>
  <c r="C505" i="8"/>
  <c r="B473" i="7"/>
  <c r="E777" i="10" l="1"/>
  <c r="C506" i="8"/>
  <c r="B474" i="7"/>
  <c r="E778" i="10" l="1"/>
  <c r="C507" i="8"/>
  <c r="B475" i="7"/>
  <c r="E779" i="10" l="1"/>
  <c r="C508" i="8"/>
  <c r="B476" i="7"/>
  <c r="E780" i="10" l="1"/>
  <c r="C509" i="8"/>
  <c r="B477" i="7"/>
  <c r="E781" i="10" l="1"/>
  <c r="C510" i="8"/>
  <c r="B478" i="7"/>
  <c r="E782" i="10" l="1"/>
  <c r="C511" i="8"/>
  <c r="B479" i="7"/>
  <c r="E783" i="10" l="1"/>
  <c r="C512" i="8"/>
  <c r="B480" i="7"/>
  <c r="E784" i="10" l="1"/>
  <c r="C513" i="8"/>
  <c r="B481" i="7"/>
  <c r="E785" i="10" l="1"/>
  <c r="C514" i="8"/>
  <c r="B482" i="7"/>
  <c r="E786" i="10" l="1"/>
  <c r="C515" i="8"/>
  <c r="B483" i="7"/>
  <c r="E787" i="10" l="1"/>
  <c r="C516" i="8"/>
  <c r="B484" i="7"/>
  <c r="E788" i="10" l="1"/>
  <c r="C517" i="8"/>
  <c r="B485" i="7"/>
  <c r="E789" i="10" l="1"/>
  <c r="C518" i="8"/>
  <c r="B486" i="7"/>
  <c r="E790" i="10" l="1"/>
  <c r="C519" i="8"/>
  <c r="B487" i="7"/>
  <c r="E791" i="10" l="1"/>
  <c r="C520" i="8"/>
  <c r="B488" i="7"/>
  <c r="E792" i="10" l="1"/>
  <c r="C521" i="8"/>
  <c r="B489" i="7"/>
  <c r="E793" i="10" l="1"/>
  <c r="C522" i="8"/>
  <c r="B490" i="7"/>
  <c r="E794" i="10" l="1"/>
  <c r="C523" i="8"/>
  <c r="B491" i="7"/>
  <c r="E795" i="10" l="1"/>
  <c r="C524" i="8"/>
  <c r="B492" i="7"/>
  <c r="E796" i="10" l="1"/>
  <c r="C525" i="8"/>
  <c r="B493" i="7"/>
  <c r="E797" i="10" l="1"/>
  <c r="C526" i="8"/>
  <c r="B494" i="7"/>
  <c r="E798" i="10" l="1"/>
  <c r="C527" i="8"/>
  <c r="B495" i="7"/>
  <c r="E799" i="10" l="1"/>
  <c r="C528" i="8"/>
  <c r="B496" i="7"/>
  <c r="E800" i="10" l="1"/>
  <c r="C529" i="8"/>
  <c r="B497" i="7"/>
  <c r="E801" i="10" l="1"/>
  <c r="C530" i="8"/>
  <c r="B498" i="7"/>
  <c r="E802" i="10" l="1"/>
  <c r="C531" i="8"/>
  <c r="B499" i="7"/>
  <c r="E803" i="10" l="1"/>
  <c r="C532" i="8"/>
  <c r="B500" i="7"/>
  <c r="E804" i="10" l="1"/>
  <c r="C533" i="8"/>
  <c r="E805" i="10" l="1"/>
  <c r="C534" i="8"/>
  <c r="E806" i="10" l="1"/>
  <c r="C535" i="8"/>
  <c r="E807" i="10" l="1"/>
  <c r="C536" i="8"/>
  <c r="E808" i="10" l="1"/>
  <c r="C537" i="8"/>
  <c r="E809" i="10" l="1"/>
  <c r="C538" i="8"/>
  <c r="E810" i="10" l="1"/>
  <c r="C539" i="8"/>
  <c r="E811" i="10" l="1"/>
  <c r="C540" i="8"/>
  <c r="E812" i="10" l="1"/>
  <c r="C541" i="8"/>
  <c r="E813" i="10" l="1"/>
  <c r="C542" i="8"/>
  <c r="E814" i="10" l="1"/>
  <c r="C543" i="8"/>
  <c r="E815" i="10" l="1"/>
  <c r="C544" i="8"/>
  <c r="E816" i="10" l="1"/>
  <c r="C545" i="8"/>
  <c r="E817" i="10" l="1"/>
  <c r="C546" i="8"/>
  <c r="E818" i="10" l="1"/>
  <c r="C547" i="8"/>
  <c r="E819" i="10" l="1"/>
  <c r="C548" i="8"/>
  <c r="E820" i="10" l="1"/>
  <c r="C549" i="8"/>
  <c r="E821" i="10" l="1"/>
  <c r="C550" i="8"/>
  <c r="E822" i="10" l="1"/>
  <c r="C551" i="8"/>
  <c r="E823" i="10" l="1"/>
  <c r="C552" i="8"/>
  <c r="E824" i="10" l="1"/>
  <c r="C553" i="8"/>
  <c r="E825" i="10" l="1"/>
  <c r="C554" i="8"/>
  <c r="E826" i="10" l="1"/>
  <c r="C555" i="8"/>
  <c r="E827" i="10" l="1"/>
  <c r="C556" i="8"/>
  <c r="E828" i="10" l="1"/>
  <c r="C557" i="8"/>
  <c r="E829" i="10" l="1"/>
  <c r="C558" i="8"/>
  <c r="E830" i="10" l="1"/>
  <c r="C559" i="8"/>
  <c r="E831" i="10" l="1"/>
  <c r="C560" i="8"/>
  <c r="E832" i="10" l="1"/>
  <c r="C561" i="8"/>
  <c r="E833" i="10" l="1"/>
  <c r="C562" i="8"/>
  <c r="E834" i="10" l="1"/>
  <c r="C563" i="8"/>
  <c r="E835" i="10" l="1"/>
  <c r="C564" i="8"/>
  <c r="E836" i="10" l="1"/>
  <c r="C565" i="8"/>
  <c r="E837" i="10" l="1"/>
  <c r="C566" i="8"/>
  <c r="E838" i="10" l="1"/>
  <c r="C567" i="8"/>
  <c r="E839" i="10" l="1"/>
  <c r="C568" i="8"/>
  <c r="E840" i="10" l="1"/>
  <c r="C569" i="8"/>
  <c r="E841" i="10" l="1"/>
  <c r="C570" i="8"/>
  <c r="E842" i="10" l="1"/>
  <c r="C571" i="8"/>
  <c r="E843" i="10" l="1"/>
  <c r="C572" i="8"/>
  <c r="E844" i="10" l="1"/>
  <c r="C573" i="8"/>
  <c r="E845" i="10" l="1"/>
  <c r="C574" i="8"/>
  <c r="E846" i="10" l="1"/>
  <c r="C575" i="8"/>
  <c r="E847" i="10" l="1"/>
  <c r="C576" i="8"/>
  <c r="E848" i="10" l="1"/>
  <c r="C577" i="8"/>
  <c r="E849" i="10" l="1"/>
  <c r="C578" i="8"/>
  <c r="E850" i="10" l="1"/>
  <c r="C579" i="8"/>
  <c r="E851" i="10" l="1"/>
  <c r="C580" i="8"/>
  <c r="E852" i="10" l="1"/>
  <c r="C581" i="8"/>
  <c r="E853" i="10" l="1"/>
  <c r="C582" i="8"/>
  <c r="E854" i="10" l="1"/>
  <c r="C583" i="8"/>
  <c r="E855" i="10" l="1"/>
  <c r="C584" i="8"/>
  <c r="E856" i="10" l="1"/>
  <c r="C585" i="8"/>
  <c r="E857" i="10" l="1"/>
  <c r="C586" i="8"/>
  <c r="E858" i="10" l="1"/>
  <c r="C587" i="8"/>
  <c r="E859" i="10" l="1"/>
  <c r="C588" i="8"/>
  <c r="E860" i="10" l="1"/>
  <c r="C589" i="8"/>
  <c r="E861" i="10" l="1"/>
  <c r="C590" i="8"/>
  <c r="E862" i="10" l="1"/>
  <c r="C591" i="8"/>
  <c r="E863" i="10" l="1"/>
  <c r="C592" i="8"/>
  <c r="E864" i="10" l="1"/>
  <c r="C593" i="8"/>
  <c r="E865" i="10" l="1"/>
  <c r="C594" i="8"/>
  <c r="E866" i="10" l="1"/>
  <c r="C595" i="8"/>
  <c r="E867" i="10" l="1"/>
  <c r="C596" i="8"/>
  <c r="E868" i="10" l="1"/>
  <c r="C597" i="8"/>
  <c r="E869" i="10" l="1"/>
  <c r="C598" i="8"/>
  <c r="E870" i="10" l="1"/>
  <c r="C599" i="8"/>
  <c r="E871" i="10" l="1"/>
  <c r="C600" i="8"/>
  <c r="E872" i="10" l="1"/>
  <c r="C601" i="8"/>
  <c r="E873" i="10" l="1"/>
  <c r="C602" i="8"/>
  <c r="E874" i="10" l="1"/>
  <c r="C603" i="8"/>
  <c r="E875" i="10" l="1"/>
  <c r="C604" i="8"/>
  <c r="E876" i="10" l="1"/>
  <c r="C605" i="8"/>
  <c r="E877" i="10" l="1"/>
  <c r="C606" i="8"/>
  <c r="E878" i="10" l="1"/>
  <c r="C607" i="8"/>
  <c r="E879" i="10" l="1"/>
  <c r="C608" i="8"/>
  <c r="E880" i="10" l="1"/>
  <c r="C609" i="8"/>
  <c r="E881" i="10" l="1"/>
  <c r="C610" i="8"/>
  <c r="E882" i="10" l="1"/>
  <c r="C611" i="8"/>
  <c r="E883" i="10" l="1"/>
  <c r="C612" i="8"/>
  <c r="E884" i="10" l="1"/>
  <c r="C613" i="8"/>
  <c r="E885" i="10" l="1"/>
  <c r="C614" i="8"/>
  <c r="E886" i="10" l="1"/>
  <c r="C615" i="8"/>
  <c r="E887" i="10" l="1"/>
  <c r="C616" i="8"/>
  <c r="E888" i="10" l="1"/>
  <c r="C617" i="8"/>
  <c r="E889" i="10" l="1"/>
  <c r="C618" i="8"/>
  <c r="E890" i="10" l="1"/>
  <c r="C619" i="8"/>
  <c r="E891" i="10" l="1"/>
  <c r="C620" i="8"/>
  <c r="E892" i="10" l="1"/>
  <c r="C621" i="8"/>
  <c r="E893" i="10" l="1"/>
  <c r="C622" i="8"/>
  <c r="E894" i="10" l="1"/>
  <c r="C623" i="8"/>
  <c r="E895" i="10" l="1"/>
  <c r="C624" i="8"/>
  <c r="E896" i="10" l="1"/>
  <c r="C625" i="8"/>
  <c r="E897" i="10" l="1"/>
  <c r="C626" i="8"/>
  <c r="E898" i="10" l="1"/>
  <c r="C627" i="8"/>
  <c r="E899" i="10" l="1"/>
  <c r="C628" i="8"/>
  <c r="E900" i="10" l="1"/>
  <c r="C629" i="8"/>
  <c r="E901" i="10" l="1"/>
  <c r="C630" i="8"/>
  <c r="E902" i="10" l="1"/>
  <c r="C631" i="8"/>
  <c r="E903" i="10" l="1"/>
  <c r="C632" i="8"/>
  <c r="E904" i="10" l="1"/>
  <c r="C633" i="8"/>
  <c r="E905" i="10" l="1"/>
  <c r="C634" i="8"/>
  <c r="E906" i="10" l="1"/>
  <c r="C635" i="8"/>
  <c r="E907" i="10" l="1"/>
  <c r="C636" i="8"/>
  <c r="E908" i="10" l="1"/>
  <c r="C637" i="8"/>
  <c r="E909" i="10" l="1"/>
  <c r="C638" i="8"/>
  <c r="E910" i="10" l="1"/>
  <c r="C639" i="8"/>
  <c r="E911" i="10" l="1"/>
  <c r="C640" i="8"/>
  <c r="E912" i="10" l="1"/>
  <c r="C641" i="8"/>
  <c r="E913" i="10" l="1"/>
  <c r="C642" i="8"/>
  <c r="E914" i="10" l="1"/>
  <c r="C643" i="8"/>
  <c r="E915" i="10" l="1"/>
  <c r="C644" i="8"/>
  <c r="E916" i="10" l="1"/>
  <c r="C645" i="8"/>
  <c r="E917" i="10" l="1"/>
  <c r="C646" i="8"/>
  <c r="E918" i="10" l="1"/>
  <c r="C647" i="8"/>
  <c r="E919" i="10" l="1"/>
  <c r="C648" i="8"/>
  <c r="E920" i="10" l="1"/>
  <c r="C649" i="8"/>
  <c r="E921" i="10" l="1"/>
  <c r="C650" i="8"/>
  <c r="E922" i="10" l="1"/>
  <c r="C651" i="8"/>
  <c r="E923" i="10" l="1"/>
  <c r="C652" i="8"/>
  <c r="E924" i="10" l="1"/>
  <c r="C653" i="8"/>
  <c r="E925" i="10" l="1"/>
  <c r="C654" i="8"/>
  <c r="E926" i="10" l="1"/>
  <c r="C655" i="8"/>
  <c r="E927" i="10" l="1"/>
  <c r="C656" i="8"/>
  <c r="E928" i="10" l="1"/>
  <c r="C657" i="8"/>
  <c r="E929" i="10" l="1"/>
  <c r="C658" i="8"/>
  <c r="E930" i="10" l="1"/>
  <c r="C659" i="8"/>
  <c r="E931" i="10" l="1"/>
  <c r="C660" i="8"/>
  <c r="E932" i="10" l="1"/>
  <c r="C661" i="8"/>
  <c r="E933" i="10" l="1"/>
  <c r="C662" i="8"/>
  <c r="E934" i="10" l="1"/>
  <c r="C663" i="8"/>
  <c r="E935" i="10" l="1"/>
  <c r="C664" i="8"/>
  <c r="E936" i="10" l="1"/>
  <c r="C665" i="8"/>
  <c r="E937" i="10" l="1"/>
  <c r="C666" i="8"/>
  <c r="E938" i="10" l="1"/>
  <c r="C667" i="8"/>
  <c r="E939" i="10" l="1"/>
  <c r="C668" i="8"/>
  <c r="E940" i="10" l="1"/>
  <c r="C669" i="8"/>
  <c r="E941" i="10" l="1"/>
  <c r="C670" i="8"/>
  <c r="E942" i="10" l="1"/>
  <c r="C671" i="8"/>
  <c r="E943" i="10" l="1"/>
  <c r="C672" i="8"/>
  <c r="E944" i="10" l="1"/>
  <c r="C673" i="8"/>
  <c r="E945" i="10" l="1"/>
  <c r="C674" i="8"/>
  <c r="E946" i="10" l="1"/>
  <c r="C675" i="8"/>
  <c r="E947" i="10" l="1"/>
  <c r="C676" i="8"/>
  <c r="E948" i="10" l="1"/>
  <c r="C677" i="8"/>
  <c r="E949" i="10" l="1"/>
  <c r="C678" i="8"/>
  <c r="E950" i="10" l="1"/>
  <c r="C679" i="8"/>
  <c r="E951" i="10" l="1"/>
  <c r="C680" i="8"/>
  <c r="E952" i="10" l="1"/>
  <c r="C681" i="8"/>
  <c r="E953" i="10" l="1"/>
  <c r="C682" i="8"/>
  <c r="E954" i="10" l="1"/>
  <c r="C683" i="8"/>
  <c r="E955" i="10" l="1"/>
  <c r="C684" i="8"/>
  <c r="E956" i="10" l="1"/>
  <c r="C685" i="8"/>
  <c r="E957" i="10" l="1"/>
  <c r="C686" i="8"/>
  <c r="E958" i="10" l="1"/>
  <c r="C687" i="8"/>
  <c r="E959" i="10" l="1"/>
  <c r="C688" i="8"/>
  <c r="E960" i="10" l="1"/>
  <c r="C689" i="8"/>
  <c r="E961" i="10" l="1"/>
  <c r="C690" i="8"/>
  <c r="E962" i="10" l="1"/>
  <c r="C691" i="8"/>
  <c r="E963" i="10" l="1"/>
  <c r="C692" i="8"/>
  <c r="E964" i="10" l="1"/>
  <c r="C693" i="8"/>
  <c r="E965" i="10" l="1"/>
  <c r="C694" i="8"/>
  <c r="E966" i="10" l="1"/>
  <c r="C695" i="8"/>
  <c r="E967" i="10" l="1"/>
  <c r="C696" i="8"/>
  <c r="E968" i="10" l="1"/>
  <c r="C697" i="8"/>
  <c r="E969" i="10" l="1"/>
  <c r="C698" i="8"/>
  <c r="E970" i="10" l="1"/>
  <c r="C699" i="8"/>
  <c r="E971" i="10" l="1"/>
  <c r="C700" i="8"/>
  <c r="E972" i="10" l="1"/>
  <c r="C701" i="8"/>
  <c r="E973" i="10" l="1"/>
  <c r="C702" i="8"/>
  <c r="E974" i="10" l="1"/>
  <c r="C703" i="8"/>
  <c r="E975" i="10" l="1"/>
  <c r="C704" i="8"/>
  <c r="E976" i="10" l="1"/>
  <c r="C705" i="8"/>
  <c r="E977" i="10" l="1"/>
  <c r="C706" i="8"/>
  <c r="E978" i="10" l="1"/>
  <c r="C707" i="8"/>
  <c r="E979" i="10" l="1"/>
  <c r="C708" i="8"/>
  <c r="E980" i="10" l="1"/>
  <c r="C709" i="8"/>
  <c r="E981" i="10" l="1"/>
  <c r="C710" i="8"/>
  <c r="E982" i="10" l="1"/>
  <c r="C711" i="8"/>
  <c r="E983" i="10" l="1"/>
  <c r="C712" i="8"/>
  <c r="E984" i="10" l="1"/>
  <c r="C713" i="8"/>
  <c r="E985" i="10" l="1"/>
  <c r="C714" i="8"/>
  <c r="E986" i="10" l="1"/>
  <c r="C715" i="8"/>
  <c r="E987" i="10" l="1"/>
  <c r="C716" i="8"/>
  <c r="E988" i="10" l="1"/>
  <c r="C717" i="8"/>
  <c r="E989" i="10" l="1"/>
  <c r="C718" i="8"/>
  <c r="E990" i="10" l="1"/>
  <c r="C719" i="8"/>
  <c r="E991" i="10" l="1"/>
  <c r="C720" i="8"/>
  <c r="E992" i="10" l="1"/>
  <c r="C721" i="8"/>
  <c r="E993" i="10" l="1"/>
  <c r="C722" i="8"/>
  <c r="E994" i="10" l="1"/>
  <c r="C723" i="8"/>
  <c r="E995" i="10" l="1"/>
  <c r="C724" i="8"/>
  <c r="E996" i="10" l="1"/>
  <c r="C725" i="8"/>
  <c r="E997" i="10" l="1"/>
  <c r="C726" i="8"/>
  <c r="C727" i="8" l="1"/>
  <c r="C728" i="8" l="1"/>
  <c r="C729" i="8" l="1"/>
  <c r="C730" i="8" l="1"/>
  <c r="C731" i="8" l="1"/>
  <c r="C732" i="8" l="1"/>
  <c r="C733" i="8" l="1"/>
  <c r="C734" i="8" l="1"/>
  <c r="C735" i="8" l="1"/>
  <c r="C736" i="8" l="1"/>
  <c r="C737" i="8" l="1"/>
  <c r="C738" i="8" l="1"/>
  <c r="C739" i="8" l="1"/>
  <c r="C740" i="8" l="1"/>
  <c r="C741" i="8" l="1"/>
  <c r="C742" i="8" l="1"/>
  <c r="C743" i="8" l="1"/>
  <c r="C744" i="8" l="1"/>
  <c r="C745" i="8" l="1"/>
  <c r="C746" i="8" l="1"/>
  <c r="C747" i="8" l="1"/>
  <c r="C748" i="8" l="1"/>
  <c r="C749" i="8" l="1"/>
  <c r="C750" i="8" l="1"/>
  <c r="C751" i="8" l="1"/>
  <c r="C752" i="8" l="1"/>
  <c r="C753" i="8" l="1"/>
  <c r="C754" i="8" l="1"/>
  <c r="C755" i="8" l="1"/>
  <c r="C756" i="8" l="1"/>
  <c r="C757" i="8" l="1"/>
  <c r="C758" i="8" l="1"/>
  <c r="C759" i="8" l="1"/>
  <c r="C760" i="8" l="1"/>
  <c r="C761" i="8" l="1"/>
  <c r="C762" i="8" l="1"/>
  <c r="C763" i="8" l="1"/>
  <c r="C764" i="8" l="1"/>
  <c r="C765" i="8" l="1"/>
  <c r="C766" i="8" l="1"/>
  <c r="C767" i="8" l="1"/>
  <c r="C768" i="8" l="1"/>
  <c r="C769" i="8" l="1"/>
  <c r="C770" i="8" l="1"/>
  <c r="C771" i="8" l="1"/>
  <c r="C772" i="8" l="1"/>
  <c r="C773" i="8" l="1"/>
  <c r="C774" i="8" l="1"/>
  <c r="C775" i="8" l="1"/>
  <c r="C776" i="8" l="1"/>
  <c r="C777" i="8" l="1"/>
  <c r="C778" i="8" l="1"/>
  <c r="C779" i="8" l="1"/>
  <c r="C780" i="8" l="1"/>
  <c r="C781" i="8" l="1"/>
  <c r="C782" i="8" l="1"/>
  <c r="C783" i="8" l="1"/>
  <c r="C784" i="8" l="1"/>
  <c r="C785" i="8" l="1"/>
  <c r="C786" i="8" l="1"/>
  <c r="C787" i="8" l="1"/>
  <c r="C788" i="8" l="1"/>
  <c r="C789" i="8" l="1"/>
  <c r="C790" i="8" l="1"/>
  <c r="C791" i="8" l="1"/>
  <c r="C792" i="8" l="1"/>
  <c r="C793" i="8" l="1"/>
  <c r="C794" i="8" l="1"/>
  <c r="C795" i="8" l="1"/>
  <c r="C796" i="8" l="1"/>
  <c r="C797" i="8" l="1"/>
  <c r="C798" i="8" l="1"/>
  <c r="C799" i="8" l="1"/>
  <c r="C800" i="8" l="1"/>
  <c r="C801" i="8" l="1"/>
  <c r="C802" i="8" l="1"/>
  <c r="C803" i="8" l="1"/>
  <c r="C804" i="8" l="1"/>
  <c r="C805" i="8" l="1"/>
  <c r="C806" i="8" l="1"/>
  <c r="C807" i="8" l="1"/>
  <c r="C808" i="8" l="1"/>
  <c r="C809" i="8" l="1"/>
  <c r="C810" i="8" l="1"/>
  <c r="C811" i="8" l="1"/>
  <c r="C812" i="8" l="1"/>
  <c r="C813" i="8" l="1"/>
  <c r="C814" i="8" l="1"/>
  <c r="C815" i="8" l="1"/>
  <c r="C816" i="8" l="1"/>
  <c r="C817" i="8" l="1"/>
  <c r="C818" i="8" l="1"/>
  <c r="C819" i="8" l="1"/>
  <c r="C820" i="8" l="1"/>
  <c r="C821" i="8" l="1"/>
  <c r="C822" i="8" l="1"/>
  <c r="C823" i="8" l="1"/>
  <c r="C824" i="8" l="1"/>
  <c r="C825" i="8" l="1"/>
  <c r="C826" i="8" l="1"/>
  <c r="C827" i="8" l="1"/>
  <c r="C828" i="8" l="1"/>
  <c r="C829" i="8" l="1"/>
  <c r="C830" i="8" l="1"/>
  <c r="C831" i="8" l="1"/>
  <c r="C832" i="8" l="1"/>
  <c r="C833" i="8" l="1"/>
  <c r="C834" i="8" l="1"/>
  <c r="C835" i="8" l="1"/>
  <c r="C836" i="8" l="1"/>
  <c r="C837" i="8" l="1"/>
  <c r="C838" i="8" l="1"/>
  <c r="C839" i="8" l="1"/>
  <c r="C840" i="8" l="1"/>
  <c r="C841" i="8" l="1"/>
  <c r="C842" i="8" l="1"/>
  <c r="C843" i="8" l="1"/>
  <c r="C844" i="8" l="1"/>
  <c r="C845" i="8" l="1"/>
  <c r="C846" i="8" l="1"/>
  <c r="C847" i="8" l="1"/>
  <c r="C848" i="8" l="1"/>
  <c r="C849" i="8" l="1"/>
  <c r="C850" i="8" l="1"/>
  <c r="C851" i="8" l="1"/>
  <c r="C852" i="8" l="1"/>
  <c r="C853" i="8" l="1"/>
  <c r="C854" i="8" l="1"/>
  <c r="C855" i="8" l="1"/>
  <c r="C856" i="8" l="1"/>
  <c r="C857" i="8" l="1"/>
  <c r="C858" i="8" l="1"/>
  <c r="C859" i="8" l="1"/>
  <c r="C860" i="8" l="1"/>
  <c r="C861" i="8" l="1"/>
  <c r="C862" i="8" l="1"/>
  <c r="C863" i="8" l="1"/>
  <c r="C864" i="8" l="1"/>
  <c r="C865" i="8" l="1"/>
  <c r="C866" i="8" l="1"/>
  <c r="C867" i="8" l="1"/>
  <c r="C868" i="8" l="1"/>
  <c r="C869" i="8" l="1"/>
  <c r="C870" i="8" l="1"/>
  <c r="C871" i="8" l="1"/>
  <c r="C872" i="8" l="1"/>
  <c r="C873" i="8" l="1"/>
  <c r="C874" i="8" l="1"/>
  <c r="C875" i="8" l="1"/>
  <c r="C876" i="8" l="1"/>
  <c r="C877" i="8" l="1"/>
  <c r="C878" i="8" l="1"/>
  <c r="C879" i="8" l="1"/>
  <c r="C880" i="8" l="1"/>
  <c r="C881" i="8" l="1"/>
  <c r="C882" i="8" l="1"/>
  <c r="C883" i="8" l="1"/>
  <c r="C884" i="8" l="1"/>
  <c r="C885" i="8" l="1"/>
  <c r="C886" i="8" l="1"/>
  <c r="C887" i="8" l="1"/>
  <c r="C888" i="8" l="1"/>
  <c r="C889" i="8" l="1"/>
  <c r="C890" i="8" l="1"/>
  <c r="C891" i="8" l="1"/>
  <c r="C892" i="8" l="1"/>
  <c r="C893" i="8" l="1"/>
  <c r="C894" i="8" l="1"/>
  <c r="C895" i="8" l="1"/>
  <c r="C896" i="8" l="1"/>
  <c r="C897" i="8" l="1"/>
  <c r="C898" i="8" l="1"/>
  <c r="C899" i="8" l="1"/>
  <c r="C900" i="8" l="1"/>
  <c r="C901" i="8" l="1"/>
  <c r="C902" i="8" l="1"/>
  <c r="C903" i="8" l="1"/>
  <c r="C904" i="8" l="1"/>
  <c r="C905" i="8" l="1"/>
  <c r="C906" i="8" l="1"/>
  <c r="C907" i="8" l="1"/>
  <c r="C908" i="8" l="1"/>
  <c r="C909" i="8" l="1"/>
  <c r="C910" i="8" l="1"/>
  <c r="C911" i="8" l="1"/>
  <c r="C912" i="8" l="1"/>
  <c r="C913" i="8" l="1"/>
  <c r="C914" i="8" l="1"/>
  <c r="C915" i="8" l="1"/>
  <c r="C916" i="8" l="1"/>
  <c r="C917" i="8" l="1"/>
  <c r="C918" i="8" l="1"/>
  <c r="C919" i="8" l="1"/>
  <c r="C920" i="8" l="1"/>
  <c r="C921" i="8" l="1"/>
  <c r="C922" i="8" l="1"/>
  <c r="C923" i="8" l="1"/>
  <c r="C924" i="8" l="1"/>
  <c r="C925" i="8" l="1"/>
  <c r="C926" i="8" l="1"/>
  <c r="C927" i="8" l="1"/>
  <c r="C928" i="8" l="1"/>
  <c r="C929" i="8" l="1"/>
  <c r="C930" i="8" l="1"/>
  <c r="C931" i="8" l="1"/>
  <c r="C932" i="8" l="1"/>
  <c r="C933" i="8" l="1"/>
  <c r="C934" i="8" l="1"/>
  <c r="C935" i="8" l="1"/>
  <c r="C936" i="8" l="1"/>
  <c r="C937" i="8" l="1"/>
  <c r="C938" i="8" l="1"/>
  <c r="C939" i="8" l="1"/>
  <c r="C940" i="8" l="1"/>
  <c r="C941" i="8" l="1"/>
  <c r="C942" i="8" l="1"/>
  <c r="C943" i="8" l="1"/>
  <c r="C944" i="8" l="1"/>
  <c r="C945" i="8" l="1"/>
  <c r="C946" i="8" l="1"/>
  <c r="C947" i="8" l="1"/>
  <c r="C948" i="8" l="1"/>
  <c r="C949" i="8" l="1"/>
  <c r="C950" i="8" l="1"/>
  <c r="C951" i="8" l="1"/>
  <c r="C952" i="8" l="1"/>
  <c r="C953" i="8" l="1"/>
  <c r="C954" i="8" l="1"/>
  <c r="C955" i="8" l="1"/>
  <c r="C956" i="8" l="1"/>
  <c r="C957" i="8" l="1"/>
  <c r="C958" i="8" l="1"/>
  <c r="C959" i="8" l="1"/>
  <c r="C960" i="8" l="1"/>
  <c r="C961" i="8" l="1"/>
  <c r="C962" i="8" l="1"/>
  <c r="C963" i="8" l="1"/>
  <c r="C964" i="8" l="1"/>
  <c r="C965" i="8" l="1"/>
  <c r="C966" i="8" l="1"/>
  <c r="C967" i="8" l="1"/>
  <c r="C968" i="8" l="1"/>
  <c r="C969" i="8" l="1"/>
  <c r="C970" i="8" l="1"/>
  <c r="C971" i="8" l="1"/>
  <c r="C972" i="8" l="1"/>
  <c r="C973" i="8" l="1"/>
  <c r="C974" i="8" l="1"/>
  <c r="C975" i="8" l="1"/>
  <c r="C976" i="8" l="1"/>
  <c r="C977" i="8" l="1"/>
  <c r="C978" i="8" l="1"/>
  <c r="C979" i="8" l="1"/>
  <c r="C980" i="8" l="1"/>
  <c r="C981" i="8" l="1"/>
  <c r="C982" i="8" l="1"/>
  <c r="C983" i="8" l="1"/>
  <c r="C984" i="8" l="1"/>
  <c r="C985" i="8" l="1"/>
  <c r="C986" i="8" l="1"/>
  <c r="C987" i="8" l="1"/>
  <c r="C988" i="8" l="1"/>
  <c r="C989" i="8" l="1"/>
  <c r="C990" i="8" l="1"/>
  <c r="C991" i="8" l="1"/>
  <c r="C992" i="8" l="1"/>
  <c r="C993" i="8" l="1"/>
  <c r="C994" i="8" l="1"/>
  <c r="C995" i="8" l="1"/>
  <c r="C996" i="8" l="1"/>
  <c r="C997" i="8" l="1"/>
  <c r="C998" i="8" l="1"/>
  <c r="C999" i="8" l="1"/>
  <c r="C1000" i="8" l="1"/>
  <c r="C1001" i="8" l="1"/>
  <c r="C1002" i="8" l="1"/>
  <c r="C1003" i="8" l="1"/>
  <c r="C1004" i="8" l="1"/>
  <c r="C1005" i="8" l="1"/>
  <c r="C1006" i="8" l="1"/>
  <c r="C1007" i="8" l="1"/>
  <c r="C1008" i="8" l="1"/>
  <c r="C1009" i="8" l="1"/>
  <c r="C1010" i="8" l="1"/>
  <c r="C1011" i="8" l="1"/>
  <c r="C1012" i="8" l="1"/>
  <c r="C1013" i="8" l="1"/>
  <c r="C1014" i="8" l="1"/>
  <c r="C1015" i="8" l="1"/>
  <c r="C1016" i="8" l="1"/>
  <c r="C1017" i="8" l="1"/>
  <c r="C1018" i="8" l="1"/>
  <c r="C1019" i="8" l="1"/>
  <c r="C1020" i="8" l="1"/>
  <c r="C1021" i="8" l="1"/>
  <c r="C1022" i="8" l="1"/>
  <c r="C1023" i="8" l="1"/>
  <c r="C1024" i="8" l="1"/>
  <c r="C1025" i="8" l="1"/>
  <c r="AH153" i="1" l="1"/>
  <c r="E4" i="1" l="1"/>
  <c r="AA4" i="1"/>
  <c r="AH209" i="1"/>
  <c r="W4" i="1" l="1"/>
  <c r="Z4" i="1"/>
  <c r="V4" i="1"/>
  <c r="AH4" i="1" s="1"/>
  <c r="S4" i="1"/>
  <c r="AH232" i="1"/>
  <c r="Y4" i="1" l="1"/>
  <c r="AI4" i="1"/>
  <c r="AJ4" i="1" s="1"/>
  <c r="AK4" i="1" s="1"/>
  <c r="AH251" i="1"/>
  <c r="E44" i="1" l="1"/>
  <c r="AA44" i="1"/>
  <c r="Z44" i="1" l="1"/>
  <c r="S44" i="1"/>
  <c r="V44" i="1"/>
  <c r="W44" i="1"/>
  <c r="AA48" i="1" l="1"/>
  <c r="AI44" i="1"/>
  <c r="AJ44" i="1" s="1"/>
  <c r="AK44" i="1" s="1"/>
  <c r="Y44" i="1"/>
  <c r="AH154" i="1"/>
  <c r="E58" i="1" l="1"/>
  <c r="AA58" i="1"/>
  <c r="Z58" i="1" l="1"/>
  <c r="V58" i="1"/>
  <c r="S58" i="1"/>
  <c r="W58" i="1"/>
  <c r="Y58" i="1" l="1"/>
  <c r="AI58" i="1"/>
  <c r="AJ58" i="1" s="1"/>
  <c r="AK58" i="1" s="1"/>
  <c r="AH185" i="1" l="1"/>
  <c r="AH278" i="1" l="1"/>
  <c r="E46" i="1"/>
  <c r="Z46" i="1" s="1"/>
  <c r="V46" i="1" l="1"/>
  <c r="W46" i="1"/>
  <c r="S46" i="1"/>
  <c r="E45" i="1" l="1"/>
  <c r="AA45" i="1"/>
  <c r="Y46" i="1"/>
  <c r="AI46" i="1"/>
  <c r="AJ46" i="1" s="1"/>
  <c r="AK46" i="1" s="1"/>
  <c r="AH264" i="1"/>
  <c r="AH252" i="1"/>
  <c r="Z45" i="1" l="1"/>
  <c r="V45" i="1"/>
  <c r="S45" i="1"/>
  <c r="W45" i="1"/>
  <c r="AI45" i="1" l="1"/>
  <c r="AJ45" i="1" s="1"/>
  <c r="AK45" i="1" s="1"/>
  <c r="Y45" i="1"/>
  <c r="AH238" i="1" l="1"/>
  <c r="AH162" i="1" l="1"/>
  <c r="AA49" i="1" l="1"/>
  <c r="AH281" i="1" l="1"/>
  <c r="AA260" i="1" l="1"/>
  <c r="Z260" i="1" l="1"/>
  <c r="AA70" i="1" l="1"/>
  <c r="AA36" i="1"/>
  <c r="E36" i="1"/>
  <c r="V36" i="1" s="1"/>
  <c r="E50" i="1"/>
  <c r="AA50" i="1"/>
  <c r="E125" i="1"/>
  <c r="AA125" i="1"/>
  <c r="Y260" i="1"/>
  <c r="AH250" i="1"/>
  <c r="E70" i="1"/>
  <c r="Z70" i="1" s="1"/>
  <c r="W36" i="1" l="1"/>
  <c r="Z36" i="1"/>
  <c r="S36" i="1"/>
  <c r="AA95" i="1"/>
  <c r="Z50" i="1"/>
  <c r="W50" i="1"/>
  <c r="S50" i="1"/>
  <c r="V50" i="1"/>
  <c r="Z125" i="1"/>
  <c r="S125" i="1"/>
  <c r="W125" i="1"/>
  <c r="V125" i="1"/>
  <c r="Y36" i="1"/>
  <c r="AI36" i="1"/>
  <c r="AJ36" i="1" s="1"/>
  <c r="AK36" i="1" s="1"/>
  <c r="S70" i="1"/>
  <c r="W70" i="1"/>
  <c r="V70" i="1"/>
  <c r="AH133" i="1" l="1"/>
  <c r="Y50" i="1"/>
  <c r="AI50" i="1"/>
  <c r="AJ50" i="1" s="1"/>
  <c r="AK50" i="1" s="1"/>
  <c r="Y125" i="1"/>
  <c r="AI125" i="1"/>
  <c r="AJ125" i="1" s="1"/>
  <c r="AK125" i="1" s="1"/>
  <c r="Y70" i="1"/>
  <c r="AI70" i="1"/>
  <c r="AJ70" i="1" s="1"/>
  <c r="AK70" i="1" s="1"/>
  <c r="AA141" i="1" l="1"/>
  <c r="Z141" i="1" l="1"/>
  <c r="AA59" i="1" l="1"/>
  <c r="E59" i="1"/>
  <c r="Y141" i="1"/>
  <c r="AH292" i="1"/>
  <c r="E39" i="1"/>
  <c r="Z59" i="1" l="1"/>
  <c r="W59" i="1"/>
  <c r="S59" i="1"/>
  <c r="V59" i="1"/>
  <c r="V39" i="1"/>
  <c r="Z39" i="1"/>
  <c r="W39" i="1"/>
  <c r="S39" i="1"/>
  <c r="Y59" i="1" l="1"/>
  <c r="AI59" i="1"/>
  <c r="AJ59" i="1" s="1"/>
  <c r="AK59" i="1" s="1"/>
  <c r="Y39" i="1"/>
  <c r="AH39" i="1"/>
  <c r="AI39" i="1" s="1"/>
  <c r="AJ39" i="1" s="1"/>
  <c r="AK39" i="1" s="1"/>
  <c r="AA9" i="1" l="1"/>
  <c r="E9" i="1"/>
  <c r="AH184" i="1" l="1"/>
  <c r="S9" i="1"/>
  <c r="W9" i="1"/>
  <c r="V9" i="1"/>
  <c r="Z9" i="1"/>
  <c r="E184" i="1" l="1"/>
  <c r="Z184" i="1" s="1"/>
  <c r="AA184" i="1"/>
  <c r="AI9" i="1"/>
  <c r="AJ9" i="1" s="1"/>
  <c r="AK9" i="1" s="1"/>
  <c r="Y9" i="1"/>
  <c r="V184" i="1" l="1"/>
  <c r="S184" i="1"/>
  <c r="W184" i="1"/>
  <c r="AA262" i="1"/>
  <c r="Y184" i="1" l="1"/>
  <c r="AI184" i="1"/>
  <c r="AJ184" i="1" s="1"/>
  <c r="AK184" i="1" s="1"/>
  <c r="Z262" i="1"/>
  <c r="Y262" i="1" l="1"/>
  <c r="AH302" i="1" l="1"/>
  <c r="AH143" i="1" l="1"/>
  <c r="AA37" i="1" l="1"/>
  <c r="E37" i="1"/>
  <c r="AH239" i="1"/>
  <c r="Z37" i="1" l="1"/>
  <c r="V37" i="1"/>
  <c r="S37" i="1"/>
  <c r="W37" i="1"/>
  <c r="AH112" i="1"/>
  <c r="E48" i="1"/>
  <c r="Z48" i="1" s="1"/>
  <c r="AI37" i="1" l="1"/>
  <c r="AJ37" i="1" s="1"/>
  <c r="AK37" i="1" s="1"/>
  <c r="Y37" i="1"/>
  <c r="AA405" i="1"/>
  <c r="V48" i="1"/>
  <c r="S48" i="1"/>
  <c r="W48" i="1"/>
  <c r="Z405" i="1" l="1"/>
  <c r="AA51" i="1"/>
  <c r="E51" i="1"/>
  <c r="Y48" i="1"/>
  <c r="AI48" i="1"/>
  <c r="AJ48" i="1" s="1"/>
  <c r="AK48" i="1" s="1"/>
  <c r="AA195" i="1" l="1"/>
  <c r="Y405" i="1"/>
  <c r="AH237" i="1"/>
  <c r="Z51" i="1"/>
  <c r="V51" i="1"/>
  <c r="W51" i="1"/>
  <c r="S51" i="1"/>
  <c r="E49" i="1"/>
  <c r="Z49" i="1" s="1"/>
  <c r="AA194" i="1" l="1"/>
  <c r="Z195" i="1"/>
  <c r="AA231" i="1"/>
  <c r="Y51" i="1"/>
  <c r="AI51" i="1"/>
  <c r="AJ51" i="1" s="1"/>
  <c r="AK51" i="1" s="1"/>
  <c r="W49" i="1"/>
  <c r="V49" i="1"/>
  <c r="S49" i="1"/>
  <c r="Z194" i="1" l="1"/>
  <c r="AH214" i="1"/>
  <c r="Y195" i="1"/>
  <c r="Y49" i="1"/>
  <c r="AI49" i="1"/>
  <c r="AJ49" i="1" s="1"/>
  <c r="AK49" i="1" s="1"/>
  <c r="Y194" i="1" l="1"/>
  <c r="AH163" i="1" l="1"/>
  <c r="AA212" i="1" l="1"/>
  <c r="E122" i="1"/>
  <c r="AA122" i="1"/>
  <c r="V122" i="1" l="1"/>
  <c r="S122" i="1"/>
  <c r="Z122" i="1"/>
  <c r="W122" i="1"/>
  <c r="AH213" i="1"/>
  <c r="AA79" i="1"/>
  <c r="AA71" i="1"/>
  <c r="AI122" i="1" l="1"/>
  <c r="AJ122" i="1" s="1"/>
  <c r="AK122" i="1" s="1"/>
  <c r="Y122" i="1"/>
  <c r="AH240" i="1"/>
  <c r="AH145" i="1" l="1"/>
  <c r="AH149" i="1" l="1"/>
  <c r="AH256" i="1" l="1"/>
  <c r="AH210" i="1" l="1"/>
  <c r="AH314" i="1" l="1"/>
  <c r="AH161" i="1" l="1"/>
  <c r="E47" i="1" l="1"/>
  <c r="AA47" i="1"/>
  <c r="AH83" i="1"/>
  <c r="W47" i="1" l="1"/>
  <c r="V47" i="1"/>
  <c r="S47" i="1"/>
  <c r="Z47" i="1"/>
  <c r="E71" i="1"/>
  <c r="Z71" i="1" s="1"/>
  <c r="AH24" i="1" l="1"/>
  <c r="Y47" i="1"/>
  <c r="AI47" i="1"/>
  <c r="AJ47" i="1" s="1"/>
  <c r="AK47" i="1" s="1"/>
  <c r="S71" i="1"/>
  <c r="W71" i="1"/>
  <c r="V71" i="1"/>
  <c r="Y71" i="1" l="1"/>
  <c r="AI71" i="1"/>
  <c r="AJ71" i="1" s="1"/>
  <c r="AK71" i="1" s="1"/>
  <c r="AH84" i="1" l="1"/>
  <c r="AA203" i="1"/>
  <c r="Z203" i="1" l="1"/>
  <c r="Y203" i="1" l="1"/>
  <c r="AH323" i="1"/>
  <c r="AA11" i="1" l="1"/>
  <c r="AA10" i="1"/>
  <c r="AA6" i="1"/>
  <c r="AA5" i="1"/>
  <c r="E10" i="1"/>
  <c r="AA7" i="1"/>
  <c r="AA8" i="1"/>
  <c r="AA23" i="1"/>
  <c r="E23" i="1"/>
  <c r="E5" i="1"/>
  <c r="AA22" i="1"/>
  <c r="AA31" i="1"/>
  <c r="E7" i="1"/>
  <c r="E31" i="1"/>
  <c r="E11" i="1"/>
  <c r="E8" i="1"/>
  <c r="E6" i="1"/>
  <c r="AH325" i="1"/>
  <c r="AA19" i="1" l="1"/>
  <c r="E19" i="1"/>
  <c r="AA271" i="1"/>
  <c r="Z6" i="1"/>
  <c r="W6" i="1"/>
  <c r="V6" i="1"/>
  <c r="S6" i="1"/>
  <c r="Z23" i="1"/>
  <c r="W23" i="1"/>
  <c r="V23" i="1"/>
  <c r="S23" i="1"/>
  <c r="Z11" i="1"/>
  <c r="S11" i="1"/>
  <c r="W11" i="1"/>
  <c r="V11" i="1"/>
  <c r="W31" i="1"/>
  <c r="S31" i="1"/>
  <c r="V31" i="1"/>
  <c r="AH31" i="1" s="1"/>
  <c r="Z31" i="1"/>
  <c r="Z5" i="1"/>
  <c r="S5" i="1"/>
  <c r="V5" i="1"/>
  <c r="W5" i="1"/>
  <c r="Z7" i="1"/>
  <c r="W7" i="1"/>
  <c r="V7" i="1"/>
  <c r="S7" i="1"/>
  <c r="Z8" i="1"/>
  <c r="W8" i="1"/>
  <c r="S8" i="1"/>
  <c r="V8" i="1"/>
  <c r="Z10" i="1"/>
  <c r="S10" i="1"/>
  <c r="V10" i="1"/>
  <c r="W10" i="1"/>
  <c r="Z19" i="1" l="1"/>
  <c r="V19" i="1"/>
  <c r="W19" i="1"/>
  <c r="S19" i="1"/>
  <c r="AA105" i="1"/>
  <c r="Y8" i="1"/>
  <c r="AI8" i="1"/>
  <c r="AJ8" i="1" s="1"/>
  <c r="AK8" i="1" s="1"/>
  <c r="Y7" i="1"/>
  <c r="AI7" i="1"/>
  <c r="AJ7" i="1" s="1"/>
  <c r="AK7" i="1" s="1"/>
  <c r="Y5" i="1"/>
  <c r="AI5" i="1"/>
  <c r="AJ5" i="1" s="1"/>
  <c r="AK5" i="1" s="1"/>
  <c r="Y6" i="1"/>
  <c r="AI6" i="1"/>
  <c r="AJ6" i="1" s="1"/>
  <c r="AK6" i="1" s="1"/>
  <c r="Y10" i="1"/>
  <c r="AI10" i="1"/>
  <c r="AJ10" i="1" s="1"/>
  <c r="AK10" i="1" s="1"/>
  <c r="AI11" i="1"/>
  <c r="AJ11" i="1" s="1"/>
  <c r="AK11" i="1" s="1"/>
  <c r="Y11" i="1"/>
  <c r="Y31" i="1"/>
  <c r="AI31" i="1"/>
  <c r="AJ31" i="1" s="1"/>
  <c r="AK31" i="1" s="1"/>
  <c r="Y23" i="1"/>
  <c r="AI23" i="1"/>
  <c r="AJ23" i="1" s="1"/>
  <c r="AK23" i="1" s="1"/>
  <c r="AH277" i="1" l="1"/>
  <c r="Y19" i="1"/>
  <c r="AI19" i="1"/>
  <c r="AJ19" i="1" s="1"/>
  <c r="AK19" i="1" s="1"/>
  <c r="Z105" i="1"/>
  <c r="Y105" i="1" l="1"/>
  <c r="AA417" i="1" l="1"/>
  <c r="AH459" i="1"/>
  <c r="AA335" i="1" l="1"/>
  <c r="Z335" i="1"/>
  <c r="Z417" i="1"/>
  <c r="AH324" i="1"/>
  <c r="Y335" i="1" l="1"/>
  <c r="Y417" i="1"/>
  <c r="AH415" i="1" l="1"/>
  <c r="L192" i="16" l="1"/>
  <c r="AH202" i="1"/>
  <c r="AA135" i="1"/>
  <c r="AH110" i="1"/>
  <c r="A192" i="16" l="1"/>
  <c r="J192" i="16" s="1"/>
  <c r="Z135" i="1"/>
  <c r="AA60" i="1"/>
  <c r="AA52" i="1"/>
  <c r="E52" i="1"/>
  <c r="E22" i="1"/>
  <c r="L15" i="16" l="1"/>
  <c r="Y135" i="1"/>
  <c r="V52" i="1"/>
  <c r="Z52" i="1"/>
  <c r="S52" i="1"/>
  <c r="W52" i="1"/>
  <c r="Z60" i="1"/>
  <c r="AH227" i="1"/>
  <c r="V22" i="1"/>
  <c r="Z22" i="1"/>
  <c r="S22" i="1"/>
  <c r="W22" i="1"/>
  <c r="K30" i="16" l="1"/>
  <c r="A15" i="16"/>
  <c r="J15" i="16" s="1"/>
  <c r="L30" i="16"/>
  <c r="Y60" i="1"/>
  <c r="Y52" i="1"/>
  <c r="AI52" i="1"/>
  <c r="AJ52" i="1" s="1"/>
  <c r="AK52" i="1" s="1"/>
  <c r="AA99" i="1"/>
  <c r="Y22" i="1"/>
  <c r="AI22" i="1"/>
  <c r="AJ22" i="1" s="1"/>
  <c r="AK22" i="1" s="1"/>
  <c r="E99" i="1"/>
  <c r="V99" i="1" s="1"/>
  <c r="A30" i="16" l="1"/>
  <c r="J30" i="16" s="1"/>
  <c r="AH207" i="1"/>
  <c r="AH99" i="1"/>
  <c r="AI99" i="1" s="1"/>
  <c r="AJ99" i="1" s="1"/>
  <c r="AK99" i="1" s="1"/>
  <c r="Y99" i="1"/>
  <c r="W99" i="1"/>
  <c r="Z99" i="1"/>
  <c r="S99" i="1"/>
  <c r="AH26" i="1" l="1"/>
  <c r="E12" i="1" l="1"/>
  <c r="AA12" i="1"/>
  <c r="AH215" i="1" l="1"/>
  <c r="Z12" i="1"/>
  <c r="W12" i="1"/>
  <c r="S12" i="1"/>
  <c r="V12" i="1"/>
  <c r="Y12" i="1" l="1"/>
  <c r="AI12" i="1"/>
  <c r="AJ12" i="1" s="1"/>
  <c r="AK12" i="1" s="1"/>
  <c r="AH241" i="1"/>
  <c r="AA84" i="1" l="1"/>
  <c r="AH123" i="1"/>
  <c r="Z84" i="1" l="1"/>
  <c r="AH216" i="1"/>
  <c r="AH27" i="1" l="1"/>
  <c r="Y84" i="1"/>
  <c r="AA16" i="1"/>
  <c r="E16" i="1"/>
  <c r="W16" i="1" l="1"/>
  <c r="S16" i="1"/>
  <c r="Z16" i="1"/>
  <c r="V16" i="1"/>
  <c r="AA193" i="1"/>
  <c r="E13" i="1"/>
  <c r="AA13" i="1"/>
  <c r="AH284" i="1" l="1"/>
  <c r="Y16" i="1"/>
  <c r="AI16" i="1"/>
  <c r="AJ16" i="1" s="1"/>
  <c r="AK16" i="1" s="1"/>
  <c r="Z193" i="1"/>
  <c r="Z13" i="1"/>
  <c r="W13" i="1"/>
  <c r="S13" i="1"/>
  <c r="V13" i="1"/>
  <c r="L51" i="16" l="1"/>
  <c r="Y193" i="1"/>
  <c r="AH100" i="1"/>
  <c r="Y13" i="1"/>
  <c r="AI13" i="1"/>
  <c r="AJ13" i="1" s="1"/>
  <c r="AK13" i="1" s="1"/>
  <c r="A51" i="16" l="1"/>
  <c r="J51" i="16" s="1"/>
  <c r="AA109" i="1"/>
  <c r="AA28" i="1"/>
  <c r="E28" i="1"/>
  <c r="Z109" i="1" l="1"/>
  <c r="Z28" i="1"/>
  <c r="S28" i="1"/>
  <c r="W28" i="1"/>
  <c r="V28" i="1"/>
  <c r="AH346" i="1"/>
  <c r="AH28" i="1" l="1"/>
  <c r="AI28" i="1" s="1"/>
  <c r="AJ28" i="1" s="1"/>
  <c r="AK28" i="1" s="1"/>
  <c r="AA38" i="1"/>
  <c r="E38" i="1"/>
  <c r="Y109" i="1"/>
  <c r="E29" i="1"/>
  <c r="AA29" i="1"/>
  <c r="Y28" i="1"/>
  <c r="AA453" i="1" l="1"/>
  <c r="W38" i="1"/>
  <c r="Z38" i="1"/>
  <c r="S38" i="1"/>
  <c r="V38" i="1"/>
  <c r="Z29" i="1"/>
  <c r="S29" i="1"/>
  <c r="V29" i="1"/>
  <c r="AH29" i="1" s="1"/>
  <c r="W29" i="1"/>
  <c r="AH134" i="1" l="1"/>
  <c r="Z453" i="1"/>
  <c r="Y38" i="1"/>
  <c r="AI38" i="1"/>
  <c r="AJ38" i="1" s="1"/>
  <c r="AK38" i="1" s="1"/>
  <c r="Y29" i="1"/>
  <c r="AI29" i="1"/>
  <c r="AJ29" i="1" s="1"/>
  <c r="AK29" i="1" s="1"/>
  <c r="AA32" i="1"/>
  <c r="E32" i="1"/>
  <c r="L36" i="16" l="1"/>
  <c r="Y453" i="1"/>
  <c r="Z32" i="1"/>
  <c r="S32" i="1"/>
  <c r="V32" i="1"/>
  <c r="W32" i="1"/>
  <c r="A36" i="16" l="1"/>
  <c r="J36" i="16" s="1"/>
  <c r="Y32" i="1"/>
  <c r="AI32" i="1"/>
  <c r="AJ32" i="1" s="1"/>
  <c r="AK32" i="1" s="1"/>
  <c r="AH233" i="1" l="1"/>
  <c r="Y233" i="1"/>
  <c r="AH30" i="1" l="1"/>
  <c r="AA338" i="1" l="1"/>
  <c r="Z338" i="1" l="1"/>
  <c r="Y338" i="1" l="1"/>
  <c r="AA14" i="1" l="1"/>
  <c r="E20" i="1"/>
  <c r="AA20" i="1"/>
  <c r="E14" i="1"/>
  <c r="L58" i="16" l="1"/>
  <c r="S20" i="1"/>
  <c r="W20" i="1"/>
  <c r="Z20" i="1"/>
  <c r="V20" i="1"/>
  <c r="Z14" i="1"/>
  <c r="S14" i="1"/>
  <c r="V14" i="1"/>
  <c r="AH14" i="1" s="1"/>
  <c r="W14" i="1"/>
  <c r="A58" i="16" l="1"/>
  <c r="J58" i="16" s="1"/>
  <c r="Y14" i="1"/>
  <c r="AI14" i="1"/>
  <c r="AJ14" i="1" s="1"/>
  <c r="AK14" i="1" s="1"/>
  <c r="Y20" i="1"/>
  <c r="AI20" i="1"/>
  <c r="AJ20" i="1" s="1"/>
  <c r="AK20" i="1" s="1"/>
  <c r="AA106" i="1"/>
  <c r="Z106" i="1" l="1"/>
  <c r="AH245" i="1"/>
  <c r="Y106" i="1" l="1"/>
  <c r="AH211" i="1" l="1"/>
  <c r="AA341" i="1" l="1"/>
  <c r="AA340" i="1" l="1"/>
  <c r="AA243" i="1"/>
  <c r="AH341" i="1" l="1"/>
  <c r="Z341" i="1"/>
  <c r="Z340" i="1"/>
  <c r="Y340" i="1"/>
  <c r="Y341" i="1"/>
  <c r="AH243" i="1"/>
  <c r="AA309" i="1"/>
  <c r="Y212" i="1" l="1"/>
  <c r="Y243" i="1"/>
  <c r="Z309" i="1"/>
  <c r="Y309" i="1" l="1"/>
  <c r="AH321" i="1" l="1"/>
  <c r="L66" i="16" l="1"/>
  <c r="A66" i="16" l="1"/>
  <c r="J66" i="16" s="1"/>
  <c r="Y271" i="1" l="1"/>
  <c r="L107" i="16" l="1"/>
  <c r="AH320" i="1"/>
  <c r="AH267" i="1"/>
  <c r="E79" i="1"/>
  <c r="Z79" i="1" s="1"/>
  <c r="A107" i="16" l="1"/>
  <c r="AA343" i="1"/>
  <c r="AH244" i="1"/>
  <c r="S79" i="1"/>
  <c r="V79" i="1"/>
  <c r="K41" i="16" s="1"/>
  <c r="W79" i="1"/>
  <c r="L41" i="16" s="1"/>
  <c r="L87" i="16" l="1"/>
  <c r="K87" i="16"/>
  <c r="AH93" i="1"/>
  <c r="AH101" i="1"/>
  <c r="Z343" i="1"/>
  <c r="Y79" i="1"/>
  <c r="AH79" i="1"/>
  <c r="AI79" i="1" s="1"/>
  <c r="AJ79" i="1" s="1"/>
  <c r="AK79" i="1" s="1"/>
  <c r="A41" i="16" s="1"/>
  <c r="J41" i="16" s="1"/>
  <c r="A87" i="16" l="1"/>
  <c r="J87" i="16" s="1"/>
  <c r="Y343" i="1"/>
  <c r="AA232" i="1" l="1"/>
  <c r="Z232" i="1"/>
  <c r="K19" i="16" l="1"/>
  <c r="AH349" i="1"/>
  <c r="L19" i="16"/>
  <c r="L20" i="16"/>
  <c r="Y232" i="1"/>
  <c r="L42" i="16" l="1"/>
  <c r="A20" i="16"/>
  <c r="J20" i="16" s="1"/>
  <c r="K45" i="16"/>
  <c r="L44" i="16"/>
  <c r="L45" i="16"/>
  <c r="A19" i="16"/>
  <c r="J19" i="16" s="1"/>
  <c r="AH269" i="1"/>
  <c r="AH268" i="1"/>
  <c r="AH270" i="1"/>
  <c r="B861" i="1"/>
  <c r="B857" i="1"/>
  <c r="B940" i="1"/>
  <c r="B852" i="1"/>
  <c r="B983" i="1"/>
  <c r="B843" i="1"/>
  <c r="B844" i="1"/>
  <c r="B821" i="1"/>
  <c r="B946" i="1"/>
  <c r="B854" i="1"/>
  <c r="B958" i="1"/>
  <c r="B948" i="1"/>
  <c r="B947" i="1"/>
  <c r="B828" i="1"/>
  <c r="B952" i="1"/>
  <c r="B884" i="1"/>
  <c r="B813" i="1"/>
  <c r="B961" i="1"/>
  <c r="B897" i="1"/>
  <c r="B891" i="1"/>
  <c r="B915" i="1"/>
  <c r="B922" i="1"/>
  <c r="B833" i="1"/>
  <c r="B902" i="1"/>
  <c r="B907" i="1"/>
  <c r="B819" i="1"/>
  <c r="B859" i="1"/>
  <c r="B953" i="1"/>
  <c r="B986" i="1"/>
  <c r="B846" i="1"/>
  <c r="B929" i="1"/>
  <c r="B954" i="1"/>
  <c r="B996" i="1"/>
  <c r="B863" i="1"/>
  <c r="B868" i="1"/>
  <c r="B899" i="1"/>
  <c r="B888" i="1"/>
  <c r="B816" i="1"/>
  <c r="B786" i="1"/>
  <c r="B1000" i="1"/>
  <c r="B876" i="1"/>
  <c r="B925" i="1"/>
  <c r="B924" i="1"/>
  <c r="B818" i="1"/>
  <c r="B917" i="1"/>
  <c r="B978" i="1"/>
  <c r="B979" i="1"/>
  <c r="B950" i="1"/>
  <c r="B862" i="1"/>
  <c r="B872" i="1"/>
  <c r="B934" i="1"/>
  <c r="B931" i="1"/>
  <c r="B976" i="1"/>
  <c r="B851" i="1"/>
  <c r="B980" i="1"/>
  <c r="B827" i="1"/>
  <c r="B923" i="1"/>
  <c r="B885" i="1"/>
  <c r="B964" i="1"/>
  <c r="B956" i="1"/>
  <c r="B839" i="1"/>
  <c r="B945" i="1"/>
  <c r="B918" i="1"/>
  <c r="B943" i="1"/>
  <c r="B831" i="1"/>
  <c r="B973" i="1"/>
  <c r="B994" i="1"/>
  <c r="B949" i="1"/>
  <c r="B906" i="1"/>
  <c r="B889" i="1"/>
  <c r="B916" i="1"/>
  <c r="B992" i="1"/>
  <c r="B969" i="1"/>
  <c r="B936" i="1"/>
  <c r="B911" i="1"/>
  <c r="B877" i="1"/>
  <c r="B951" i="1"/>
  <c r="B887" i="1"/>
  <c r="B870" i="1"/>
  <c r="B930" i="1"/>
  <c r="B853" i="1"/>
  <c r="B913" i="1"/>
  <c r="B841" i="1"/>
  <c r="B972" i="1"/>
  <c r="B967" i="1"/>
  <c r="B865" i="1"/>
  <c r="B928" i="1"/>
  <c r="B892" i="1"/>
  <c r="B820" i="1"/>
  <c r="B822" i="1"/>
  <c r="B990" i="1"/>
  <c r="B927" i="1"/>
  <c r="B920" i="1"/>
  <c r="B829" i="1"/>
  <c r="B963" i="1"/>
  <c r="B881" i="1"/>
  <c r="B890" i="1"/>
  <c r="B960" i="1"/>
  <c r="B850" i="1"/>
  <c r="B879" i="1"/>
  <c r="B905" i="1"/>
  <c r="B926" i="1"/>
  <c r="B935" i="1"/>
  <c r="B968" i="1"/>
  <c r="B894" i="1"/>
  <c r="B814" i="1"/>
  <c r="B864" i="1"/>
  <c r="B962" i="1"/>
  <c r="B991" i="1"/>
  <c r="B937" i="1"/>
  <c r="B856" i="1"/>
  <c r="B997" i="1"/>
  <c r="B832" i="1"/>
  <c r="B825" i="1"/>
  <c r="B909" i="1"/>
  <c r="B855" i="1"/>
  <c r="B982" i="1"/>
  <c r="B901" i="1"/>
  <c r="B830" i="1"/>
  <c r="B782" i="1"/>
  <c r="B840" i="1"/>
  <c r="B845" i="1"/>
  <c r="B836" i="1"/>
  <c r="B826" i="1"/>
  <c r="B875" i="1"/>
  <c r="B981" i="1"/>
  <c r="B867" i="1"/>
  <c r="B904" i="1"/>
  <c r="B932" i="1"/>
  <c r="B823" i="1"/>
  <c r="B970" i="1"/>
  <c r="B921" i="1"/>
  <c r="B849" i="1"/>
  <c r="B886" i="1"/>
  <c r="B882" i="1"/>
  <c r="B815" i="1"/>
  <c r="B998" i="1"/>
  <c r="B988" i="1"/>
  <c r="B910" i="1"/>
  <c r="B817" i="1"/>
  <c r="B965" i="1"/>
  <c r="B938" i="1"/>
  <c r="B873" i="1"/>
  <c r="B874" i="1"/>
  <c r="B995" i="1"/>
  <c r="B895" i="1"/>
  <c r="B966" i="1"/>
  <c r="B903" i="1"/>
  <c r="B898" i="1"/>
  <c r="B869" i="1"/>
  <c r="B919" i="1"/>
  <c r="B984" i="1"/>
  <c r="B993" i="1"/>
  <c r="B944" i="1"/>
  <c r="B835" i="1"/>
  <c r="B838" i="1"/>
  <c r="B999" i="1"/>
  <c r="B975" i="1"/>
  <c r="B955" i="1"/>
  <c r="B837" i="1"/>
  <c r="B900" i="1"/>
  <c r="B942" i="1"/>
  <c r="B893" i="1"/>
  <c r="B957" i="1"/>
  <c r="B824" i="1"/>
  <c r="B848" i="1"/>
  <c r="B871" i="1"/>
  <c r="B883" i="1"/>
  <c r="B860" i="1"/>
  <c r="B834" i="1"/>
  <c r="B987" i="1"/>
  <c r="B896" i="1"/>
  <c r="B847" i="1"/>
  <c r="B858" i="1"/>
  <c r="B977" i="1"/>
  <c r="B912" i="1"/>
  <c r="B959" i="1"/>
  <c r="B939" i="1"/>
  <c r="B974" i="1"/>
  <c r="B908" i="1"/>
  <c r="B941" i="1"/>
  <c r="B842" i="1"/>
  <c r="B880" i="1"/>
  <c r="B878" i="1"/>
  <c r="B914" i="1"/>
  <c r="B989" i="1"/>
  <c r="B985" i="1"/>
  <c r="B933" i="1"/>
  <c r="B971" i="1"/>
  <c r="B866" i="1"/>
  <c r="A42" i="16" l="1"/>
  <c r="J42" i="16" s="1"/>
  <c r="A45" i="16"/>
  <c r="J45" i="16" s="1"/>
  <c r="A44" i="16"/>
  <c r="J44" i="16" s="1"/>
  <c r="K18" i="16" l="1"/>
  <c r="AH420" i="1"/>
  <c r="L18" i="16"/>
  <c r="AA310" i="1"/>
  <c r="A18" i="16" l="1"/>
  <c r="J18" i="16" s="1"/>
  <c r="AA455" i="1"/>
  <c r="AA300" i="1"/>
  <c r="Z310" i="1"/>
  <c r="AA463" i="1" l="1"/>
  <c r="Z455" i="1"/>
  <c r="AA444" i="1"/>
  <c r="Z300" i="1"/>
  <c r="Y310" i="1"/>
  <c r="Z463" i="1" l="1"/>
  <c r="Y455" i="1"/>
  <c r="Y300" i="1"/>
  <c r="Z444" i="1"/>
  <c r="AH235" i="1" l="1"/>
  <c r="Y463" i="1"/>
  <c r="Y444" i="1"/>
  <c r="AA372" i="1"/>
  <c r="Z372" i="1" l="1"/>
  <c r="AA98" i="1" l="1"/>
  <c r="AA17" i="1"/>
  <c r="E17" i="1"/>
  <c r="AA329" i="1"/>
  <c r="Y372" i="1"/>
  <c r="AA350" i="1"/>
  <c r="AH80" i="1"/>
  <c r="AA196" i="1" l="1"/>
  <c r="Z17" i="1"/>
  <c r="V17" i="1"/>
  <c r="W17" i="1"/>
  <c r="S17" i="1"/>
  <c r="AA479" i="1"/>
  <c r="E21" i="1"/>
  <c r="AA15" i="1"/>
  <c r="AA21" i="1"/>
  <c r="E15" i="1"/>
  <c r="Z329" i="1"/>
  <c r="Z350" i="1"/>
  <c r="AA363" i="1" l="1"/>
  <c r="Z363" i="1"/>
  <c r="AH17" i="1"/>
  <c r="AI17" i="1" s="1"/>
  <c r="AJ17" i="1" s="1"/>
  <c r="AK17" i="1" s="1"/>
  <c r="Z196" i="1"/>
  <c r="AH130" i="1"/>
  <c r="AA18" i="1"/>
  <c r="E18" i="1"/>
  <c r="Y17" i="1"/>
  <c r="Z479" i="1"/>
  <c r="V15" i="1"/>
  <c r="Z15" i="1"/>
  <c r="W15" i="1"/>
  <c r="L60" i="16" s="1"/>
  <c r="S15" i="1"/>
  <c r="S21" i="1"/>
  <c r="V21" i="1"/>
  <c r="Z21" i="1"/>
  <c r="W21" i="1"/>
  <c r="Y329" i="1"/>
  <c r="Y350" i="1"/>
  <c r="K60" i="16" l="1"/>
  <c r="K39" i="16"/>
  <c r="Y363" i="1"/>
  <c r="AH21" i="1"/>
  <c r="AI21" i="1" s="1"/>
  <c r="AJ21" i="1" s="1"/>
  <c r="AK21" i="1" s="1"/>
  <c r="L29" i="16"/>
  <c r="L39" i="16"/>
  <c r="E3" i="1"/>
  <c r="Z3" i="1" s="1"/>
  <c r="Y196" i="1"/>
  <c r="W18" i="1"/>
  <c r="Z18" i="1"/>
  <c r="V18" i="1"/>
  <c r="S18" i="1"/>
  <c r="AA197" i="1"/>
  <c r="Y479" i="1"/>
  <c r="Y21" i="1"/>
  <c r="K29" i="16"/>
  <c r="AA53" i="1"/>
  <c r="E53" i="1"/>
  <c r="Y15" i="1"/>
  <c r="AI15" i="1"/>
  <c r="AJ15" i="1" s="1"/>
  <c r="AK15" i="1" s="1"/>
  <c r="A60" i="16" s="1"/>
  <c r="J60" i="16" s="1"/>
  <c r="S3" i="1" l="1"/>
  <c r="A29" i="16"/>
  <c r="J29" i="16" s="1"/>
  <c r="A39" i="16"/>
  <c r="J39" i="16" s="1"/>
  <c r="L26" i="16"/>
  <c r="V3" i="1"/>
  <c r="K11" i="16" s="1"/>
  <c r="W3" i="1"/>
  <c r="AI18" i="1"/>
  <c r="AJ18" i="1" s="1"/>
  <c r="AK18" i="1" s="1"/>
  <c r="K26" i="16"/>
  <c r="Y18" i="1"/>
  <c r="Z197" i="1"/>
  <c r="V53" i="1"/>
  <c r="Z53" i="1"/>
  <c r="S53" i="1"/>
  <c r="W53" i="1"/>
  <c r="K25" i="16" l="1"/>
  <c r="AI3" i="1"/>
  <c r="AJ3" i="1" s="1"/>
  <c r="AK3" i="1" s="1"/>
  <c r="A11" i="16" s="1"/>
  <c r="J11" i="16" s="1"/>
  <c r="A26" i="16"/>
  <c r="J26" i="16" s="1"/>
  <c r="L11" i="16"/>
  <c r="AH236" i="1"/>
  <c r="L25" i="16"/>
  <c r="L14" i="16"/>
  <c r="L21" i="16"/>
  <c r="Y3" i="1"/>
  <c r="L61" i="16"/>
  <c r="K14" i="16"/>
  <c r="L22" i="16"/>
  <c r="Y197" i="1"/>
  <c r="AI53" i="1"/>
  <c r="AJ53" i="1" s="1"/>
  <c r="AK53" i="1" s="1"/>
  <c r="Y53" i="1"/>
  <c r="K61" i="16"/>
  <c r="AA312" i="1"/>
  <c r="AA316" i="1"/>
  <c r="A22" i="16" l="1"/>
  <c r="J22" i="16" s="1"/>
  <c r="A61" i="16"/>
  <c r="J61" i="16" s="1"/>
  <c r="A25" i="16"/>
  <c r="J25" i="16" s="1"/>
  <c r="A21" i="16"/>
  <c r="J21" i="16" s="1"/>
  <c r="A14" i="16"/>
  <c r="J14" i="16" s="1"/>
  <c r="Z312" i="1"/>
  <c r="Z316" i="1"/>
  <c r="K65" i="16" l="1"/>
  <c r="Y312" i="1"/>
  <c r="Y316" i="1"/>
  <c r="AA356" i="1" l="1"/>
  <c r="AH481" i="1" l="1"/>
  <c r="Z356" i="1"/>
  <c r="L28" i="16" l="1"/>
  <c r="Y356" i="1"/>
  <c r="AA348" i="1"/>
  <c r="A28" i="16" l="1"/>
  <c r="J28" i="16" s="1"/>
  <c r="Z348" i="1"/>
  <c r="L27" i="16" l="1"/>
  <c r="AH376" i="1"/>
  <c r="Z294" i="1"/>
  <c r="Y348" i="1"/>
  <c r="A27" i="16" l="1"/>
  <c r="J27" i="16" s="1"/>
  <c r="Y294" i="1"/>
  <c r="AH231" i="1" l="1"/>
  <c r="Y231" i="1"/>
  <c r="AH322" i="1" l="1"/>
  <c r="AA94" i="1" l="1"/>
  <c r="AA501" i="1" l="1"/>
  <c r="Z501" i="1" l="1"/>
  <c r="Y501" i="1" l="1"/>
  <c r="AA499" i="1" l="1"/>
  <c r="Z499" i="1" l="1"/>
  <c r="AH499" i="1" l="1"/>
  <c r="K59" i="16"/>
  <c r="L59" i="16"/>
  <c r="Y499" i="1"/>
  <c r="AA523" i="1"/>
  <c r="A59" i="16" l="1"/>
  <c r="J59" i="16" s="1"/>
  <c r="AH368" i="1"/>
  <c r="K79" i="16"/>
  <c r="L79" i="16"/>
  <c r="L78" i="16"/>
  <c r="AA164" i="1"/>
  <c r="AA526" i="1"/>
  <c r="AA528" i="1"/>
  <c r="Z523" i="1"/>
  <c r="A79" i="16" l="1"/>
  <c r="J79" i="16" s="1"/>
  <c r="A78" i="16"/>
  <c r="Z164" i="1"/>
  <c r="Z528" i="1"/>
  <c r="Z526" i="1"/>
  <c r="Y523" i="1"/>
  <c r="Y164" i="1" l="1"/>
  <c r="Y528" i="1"/>
  <c r="Y526" i="1"/>
  <c r="L12" i="16" l="1"/>
  <c r="AH487" i="1"/>
  <c r="AH422" i="1"/>
  <c r="AA506" i="1"/>
  <c r="AA508" i="1"/>
  <c r="A12" i="16" l="1"/>
  <c r="J12" i="16" s="1"/>
  <c r="L17" i="16"/>
  <c r="Z506" i="1"/>
  <c r="Z508" i="1"/>
  <c r="AA396" i="1"/>
  <c r="A17" i="16" l="1"/>
  <c r="J17" i="16" s="1"/>
  <c r="Y506" i="1"/>
  <c r="AA530" i="1"/>
  <c r="AA533" i="1"/>
  <c r="Y508" i="1"/>
  <c r="Z396" i="1"/>
  <c r="Z533" i="1" l="1"/>
  <c r="Z530" i="1"/>
  <c r="AA228" i="1"/>
  <c r="Y396" i="1"/>
  <c r="Y530" i="1" l="1"/>
  <c r="Y533" i="1"/>
  <c r="Z228" i="1"/>
  <c r="Y228" i="1" l="1"/>
  <c r="AH520" i="1" l="1"/>
  <c r="K46" i="16" l="1"/>
  <c r="AH119" i="1"/>
  <c r="AH538" i="1" l="1"/>
  <c r="E55" i="1"/>
  <c r="AA63" i="1"/>
  <c r="AA55" i="1"/>
  <c r="AA703" i="1" l="1"/>
  <c r="K67" i="16"/>
  <c r="L67" i="16"/>
  <c r="S55" i="1"/>
  <c r="W55" i="1"/>
  <c r="Z55" i="1"/>
  <c r="V55" i="1"/>
  <c r="Z63" i="1"/>
  <c r="Z703" i="1" l="1"/>
  <c r="L63" i="16"/>
  <c r="A67" i="16"/>
  <c r="J67" i="16" s="1"/>
  <c r="Y63" i="1"/>
  <c r="K63" i="16"/>
  <c r="AI55" i="1"/>
  <c r="AJ55" i="1" s="1"/>
  <c r="AK55" i="1" s="1"/>
  <c r="Y55" i="1"/>
  <c r="Y703" i="1" l="1"/>
  <c r="L133" i="16"/>
  <c r="A63" i="16"/>
  <c r="J63" i="16" s="1"/>
  <c r="L31" i="16" l="1"/>
  <c r="A133" i="16"/>
  <c r="A31" i="16" l="1"/>
  <c r="J31" i="16" s="1"/>
  <c r="AH190" i="1" l="1"/>
  <c r="AH480" i="1" l="1"/>
  <c r="AA524" i="1" l="1"/>
  <c r="K16" i="16" l="1"/>
  <c r="L16" i="16"/>
  <c r="Z524" i="1"/>
  <c r="A16" i="16" l="1"/>
  <c r="J16" i="16" s="1"/>
  <c r="Y524" i="1"/>
  <c r="L13" i="16" l="1"/>
  <c r="AH276" i="1"/>
  <c r="A13" i="16" l="1"/>
  <c r="J13" i="16" s="1"/>
  <c r="AH548" i="1" l="1"/>
  <c r="AA570" i="1" l="1"/>
  <c r="Z570" i="1" l="1"/>
  <c r="Y570" i="1" l="1"/>
  <c r="AA552" i="1" l="1"/>
  <c r="Z552" i="1" l="1"/>
  <c r="Y552" i="1" l="1"/>
  <c r="AA131" i="1" l="1"/>
  <c r="Z131" i="1" l="1"/>
  <c r="Y131" i="1" l="1"/>
  <c r="K23" i="16" l="1"/>
  <c r="L23" i="16"/>
  <c r="A23" i="16" l="1"/>
  <c r="J23" i="16" s="1"/>
  <c r="AH246" i="1" l="1"/>
  <c r="AH249" i="1"/>
  <c r="K53" i="16" l="1"/>
  <c r="K52" i="16"/>
  <c r="L37" i="16"/>
  <c r="L52" i="16"/>
  <c r="L53" i="16"/>
  <c r="K49" i="16" l="1"/>
  <c r="K37" i="16"/>
  <c r="K48" i="16"/>
  <c r="K50" i="16"/>
  <c r="K47" i="16"/>
  <c r="A37" i="16"/>
  <c r="L50" i="16"/>
  <c r="A53" i="16"/>
  <c r="J53" i="16" s="1"/>
  <c r="L49" i="16"/>
  <c r="A52" i="16"/>
  <c r="J52" i="16" s="1"/>
  <c r="L48" i="16"/>
  <c r="AH121" i="1"/>
  <c r="J37" i="16" l="1"/>
  <c r="A50" i="16"/>
  <c r="J50" i="16" s="1"/>
  <c r="A49" i="16"/>
  <c r="J49" i="16" s="1"/>
  <c r="A48" i="16"/>
  <c r="J48" i="16" s="1"/>
  <c r="AA525" i="1"/>
  <c r="Z525" i="1" l="1"/>
  <c r="Y525" i="1" l="1"/>
  <c r="AH129" i="1" l="1"/>
  <c r="L130" i="16" l="1"/>
  <c r="K130" i="16"/>
  <c r="A130" i="16" l="1"/>
  <c r="J130" i="16" s="1"/>
  <c r="K57" i="16" l="1"/>
  <c r="AA72" i="1" l="1"/>
  <c r="E72" i="1"/>
  <c r="W72" i="1" l="1"/>
  <c r="Z72" i="1"/>
  <c r="V72" i="1"/>
  <c r="S72" i="1"/>
  <c r="L80" i="16" l="1"/>
  <c r="K80" i="16"/>
  <c r="Y72" i="1"/>
  <c r="AI72" i="1"/>
  <c r="AJ72" i="1" s="1"/>
  <c r="AK72" i="1" s="1"/>
  <c r="AA64" i="1"/>
  <c r="A80" i="16" l="1"/>
  <c r="J80" i="16" s="1"/>
  <c r="E56" i="1" l="1"/>
  <c r="AA56" i="1"/>
  <c r="Z56" i="1" l="1"/>
  <c r="W56" i="1"/>
  <c r="S56" i="1"/>
  <c r="V56" i="1"/>
  <c r="AH56" i="1" l="1"/>
  <c r="AI56" i="1" s="1"/>
  <c r="AJ56" i="1" s="1"/>
  <c r="AK56" i="1" s="1"/>
  <c r="Y64" i="1"/>
  <c r="Y56" i="1"/>
  <c r="AA478" i="1" l="1"/>
  <c r="Z478" i="1" l="1"/>
  <c r="K64" i="16" l="1"/>
  <c r="K73" i="16"/>
  <c r="L64" i="16"/>
  <c r="AA536" i="1"/>
  <c r="Y478" i="1"/>
  <c r="A64" i="16" l="1"/>
  <c r="J64" i="16" s="1"/>
  <c r="Z536" i="1"/>
  <c r="Y536" i="1" l="1"/>
  <c r="AA473" i="1" l="1"/>
  <c r="AA54" i="1" l="1"/>
  <c r="Z473" i="1"/>
  <c r="E54" i="1" l="1"/>
  <c r="W54" i="1" s="1"/>
  <c r="Y473" i="1"/>
  <c r="K40" i="16" l="1"/>
  <c r="L62" i="16"/>
  <c r="L40" i="16"/>
  <c r="S54" i="1"/>
  <c r="V54" i="1"/>
  <c r="Z54" i="1"/>
  <c r="A40" i="16" l="1"/>
  <c r="J40" i="16" s="1"/>
  <c r="K62" i="16"/>
  <c r="AI54" i="1"/>
  <c r="AJ54" i="1" s="1"/>
  <c r="AK54" i="1" s="1"/>
  <c r="Y54" i="1"/>
  <c r="A62" i="16" l="1"/>
  <c r="J62" i="16" s="1"/>
  <c r="E94" i="1" l="1"/>
  <c r="S94" i="1" l="1"/>
  <c r="Z94" i="1"/>
  <c r="Z98" i="1"/>
  <c r="Z95" i="1"/>
  <c r="V94" i="1"/>
  <c r="W94" i="1"/>
  <c r="B775" i="1" l="1"/>
  <c r="B748" i="1"/>
  <c r="B747" i="1"/>
  <c r="B742" i="1"/>
  <c r="K56" i="16"/>
  <c r="L102" i="16"/>
  <c r="B703" i="1"/>
  <c r="B570" i="1"/>
  <c r="B552" i="1"/>
  <c r="B536" i="1"/>
  <c r="B525" i="1"/>
  <c r="B506" i="1"/>
  <c r="B526" i="1"/>
  <c r="B524" i="1"/>
  <c r="B499" i="1"/>
  <c r="B533" i="1"/>
  <c r="B508" i="1"/>
  <c r="B528" i="1"/>
  <c r="B530" i="1"/>
  <c r="B501" i="1"/>
  <c r="B523" i="1"/>
  <c r="K102" i="16"/>
  <c r="AH94" i="1"/>
  <c r="AI94" i="1" s="1"/>
  <c r="AJ94" i="1" s="1"/>
  <c r="AK94" i="1" s="1"/>
  <c r="B478" i="1"/>
  <c r="B479" i="1"/>
  <c r="B473" i="1"/>
  <c r="B463" i="1"/>
  <c r="B455" i="1"/>
  <c r="B453" i="1"/>
  <c r="B444" i="1"/>
  <c r="B417" i="1"/>
  <c r="B405" i="1"/>
  <c r="Y94" i="1"/>
  <c r="Y98" i="1"/>
  <c r="Y95" i="1"/>
  <c r="B396" i="1"/>
  <c r="B372" i="1"/>
  <c r="B363" i="1"/>
  <c r="B356" i="1"/>
  <c r="B350" i="1"/>
  <c r="B348" i="1"/>
  <c r="B343" i="1"/>
  <c r="B341" i="1"/>
  <c r="B340" i="1"/>
  <c r="B338" i="1"/>
  <c r="B335" i="1"/>
  <c r="B329" i="1"/>
  <c r="B316" i="1"/>
  <c r="B309" i="1"/>
  <c r="B312" i="1"/>
  <c r="B310" i="1"/>
  <c r="B300" i="1"/>
  <c r="B294" i="1"/>
  <c r="B262" i="1"/>
  <c r="B260" i="1"/>
  <c r="B98" i="1"/>
  <c r="B232" i="1"/>
  <c r="B228" i="1"/>
  <c r="B203" i="1"/>
  <c r="B196" i="1"/>
  <c r="B197" i="1"/>
  <c r="B195" i="1"/>
  <c r="B95" i="1"/>
  <c r="B194" i="1"/>
  <c r="B193" i="1"/>
  <c r="B164" i="1"/>
  <c r="B141" i="1"/>
  <c r="B135" i="1"/>
  <c r="B131" i="1"/>
  <c r="B109" i="1"/>
  <c r="B106" i="1"/>
  <c r="B105" i="1"/>
  <c r="B38" i="1"/>
  <c r="B84" i="1"/>
  <c r="B13" i="1"/>
  <c r="B63" i="1"/>
  <c r="B60" i="1"/>
  <c r="AB775" i="1" l="1"/>
  <c r="C775" i="1"/>
  <c r="AB748" i="1"/>
  <c r="C748" i="1"/>
  <c r="C747" i="1"/>
  <c r="AB747" i="1"/>
  <c r="AB742" i="1"/>
  <c r="C742" i="1"/>
  <c r="A102" i="16"/>
  <c r="J102" i="16" s="1"/>
  <c r="AB8" i="1"/>
  <c r="AB703" i="1"/>
  <c r="C703" i="1"/>
  <c r="AB184" i="1"/>
  <c r="AB348" i="1"/>
  <c r="AB312" i="1"/>
  <c r="AB271" i="1"/>
  <c r="AB262" i="1"/>
  <c r="AB260" i="1"/>
  <c r="AB212" i="1"/>
  <c r="AB203" i="1"/>
  <c r="AB194" i="1"/>
  <c r="AB197" i="1"/>
  <c r="AB196" i="1"/>
  <c r="AB195" i="1"/>
  <c r="AB193" i="1"/>
  <c r="AB164" i="1"/>
  <c r="AB141" i="1"/>
  <c r="AB131" i="1"/>
  <c r="AB122" i="1"/>
  <c r="AB125" i="1"/>
  <c r="AB109" i="1"/>
  <c r="AB105" i="1"/>
  <c r="AB99" i="1"/>
  <c r="AB79" i="1"/>
  <c r="AB65" i="1"/>
  <c r="AB71" i="1"/>
  <c r="AB70" i="1"/>
  <c r="AB57" i="1"/>
  <c r="AB49" i="1"/>
  <c r="AB48" i="1"/>
  <c r="AB45" i="1"/>
  <c r="AB46" i="1"/>
  <c r="AB42" i="1"/>
  <c r="AB39" i="1"/>
  <c r="AB40" i="1"/>
  <c r="AB44" i="1"/>
  <c r="AB41" i="1"/>
  <c r="AB43" i="1"/>
  <c r="AB36" i="1"/>
  <c r="AB37" i="1"/>
  <c r="AB29" i="1"/>
  <c r="AB31" i="1"/>
  <c r="AB33" i="1"/>
  <c r="AB34" i="1"/>
  <c r="AB32" i="1"/>
  <c r="AB28" i="1"/>
  <c r="AB38" i="1"/>
  <c r="AB22" i="1"/>
  <c r="AB17" i="1"/>
  <c r="AB11" i="1"/>
  <c r="AB7" i="1"/>
  <c r="AB10" i="1"/>
  <c r="AB4" i="1"/>
  <c r="AB3" i="1"/>
  <c r="AB16" i="1"/>
  <c r="AB570" i="1"/>
  <c r="C570" i="1"/>
  <c r="AB552" i="1"/>
  <c r="C552" i="1"/>
  <c r="AB536" i="1"/>
  <c r="C536" i="1"/>
  <c r="AB533" i="1"/>
  <c r="C533" i="1"/>
  <c r="C530" i="1"/>
  <c r="AB530" i="1"/>
  <c r="AB526" i="1"/>
  <c r="C526" i="1"/>
  <c r="C528" i="1"/>
  <c r="AB528" i="1"/>
  <c r="AB525" i="1"/>
  <c r="C524" i="1"/>
  <c r="AB523" i="1"/>
  <c r="C523" i="1"/>
  <c r="C525" i="1"/>
  <c r="AB524" i="1"/>
  <c r="AB508" i="1"/>
  <c r="C508" i="1"/>
  <c r="AB506" i="1"/>
  <c r="C506" i="1"/>
  <c r="AB501" i="1"/>
  <c r="C501" i="1"/>
  <c r="C499" i="1"/>
  <c r="AB499" i="1"/>
  <c r="AB479" i="1"/>
  <c r="AB478" i="1"/>
  <c r="AB473" i="1"/>
  <c r="AB463" i="1"/>
  <c r="AB455" i="1"/>
  <c r="AB453" i="1"/>
  <c r="AB444" i="1"/>
  <c r="AB94" i="1"/>
  <c r="AB417" i="1"/>
  <c r="AB98" i="1"/>
  <c r="AB243" i="1"/>
  <c r="AB72" i="1"/>
  <c r="AB294" i="1"/>
  <c r="AB233" i="1"/>
  <c r="AB20" i="1"/>
  <c r="AB13" i="1"/>
  <c r="AB363" i="1"/>
  <c r="AB300" i="1"/>
  <c r="AB343" i="1"/>
  <c r="AB309" i="1"/>
  <c r="AB95" i="1"/>
  <c r="AB310" i="1"/>
  <c r="AB231" i="1"/>
  <c r="AB9" i="1"/>
  <c r="AB341" i="1"/>
  <c r="AB59" i="1"/>
  <c r="AB52" i="1"/>
  <c r="AB56" i="1"/>
  <c r="AB54" i="1"/>
  <c r="AB14" i="1"/>
  <c r="AB15" i="1"/>
  <c r="AB350" i="1"/>
  <c r="AB316" i="1"/>
  <c r="AB356" i="1"/>
  <c r="AB58" i="1"/>
  <c r="AB60" i="1"/>
  <c r="AB340" i="1"/>
  <c r="AB84" i="1"/>
  <c r="AB23" i="1"/>
  <c r="AB335" i="1"/>
  <c r="AB19" i="1"/>
  <c r="AB64" i="1"/>
  <c r="AB51" i="1"/>
  <c r="AB6" i="1"/>
  <c r="AB21" i="1"/>
  <c r="AB329" i="1"/>
  <c r="AB55" i="1"/>
  <c r="AB338" i="1"/>
  <c r="AB232" i="1"/>
  <c r="AB50" i="1"/>
  <c r="AB106" i="1"/>
  <c r="AB53" i="1"/>
  <c r="AB372" i="1"/>
  <c r="AB396" i="1"/>
  <c r="AB228" i="1"/>
  <c r="AB63" i="1"/>
  <c r="AB405" i="1"/>
  <c r="AB135" i="1"/>
  <c r="AB12" i="1"/>
  <c r="AB47" i="1"/>
  <c r="AB18" i="1"/>
  <c r="AB5" i="1"/>
  <c r="C232" i="1"/>
  <c r="C231" i="1"/>
  <c r="C479" i="1"/>
  <c r="C478" i="1"/>
  <c r="C473" i="1"/>
  <c r="C463" i="1"/>
  <c r="C455" i="1"/>
  <c r="C453" i="1"/>
  <c r="C444" i="1"/>
  <c r="C417" i="1"/>
  <c r="C405" i="1"/>
  <c r="C312" i="1"/>
  <c r="C309" i="1"/>
  <c r="C294" i="1"/>
  <c r="C300" i="1"/>
  <c r="C271" i="1"/>
  <c r="C262" i="1"/>
  <c r="C260" i="1"/>
  <c r="C243" i="1"/>
  <c r="C233" i="1"/>
  <c r="C228" i="1"/>
  <c r="C212" i="1"/>
  <c r="C203" i="1"/>
  <c r="C197" i="1"/>
  <c r="C196" i="1"/>
  <c r="C195" i="1"/>
  <c r="C194" i="1"/>
  <c r="C193" i="1"/>
  <c r="C184" i="1"/>
  <c r="C141" i="1"/>
  <c r="C135" i="1"/>
  <c r="C131" i="1"/>
  <c r="C125" i="1"/>
  <c r="C122" i="1"/>
  <c r="C109" i="1"/>
  <c r="C105" i="1"/>
  <c r="C106" i="1"/>
  <c r="C84" i="1"/>
  <c r="C95" i="1"/>
  <c r="C60" i="1"/>
  <c r="C71" i="1"/>
  <c r="C72" i="1"/>
  <c r="C63" i="1"/>
  <c r="C65" i="1"/>
  <c r="C64" i="1"/>
  <c r="C79" i="1"/>
  <c r="C70" i="1"/>
  <c r="C59" i="1"/>
  <c r="C41" i="1"/>
  <c r="C46" i="1"/>
  <c r="C39" i="1"/>
  <c r="C34" i="1"/>
  <c r="C51" i="1"/>
  <c r="C58" i="1"/>
  <c r="C38" i="1"/>
  <c r="C52" i="1"/>
  <c r="C54" i="1"/>
  <c r="C42" i="1"/>
  <c r="C49" i="1"/>
  <c r="C37" i="1"/>
  <c r="C50" i="1"/>
  <c r="C36" i="1"/>
  <c r="C56" i="1"/>
  <c r="C40" i="1"/>
  <c r="C57" i="1"/>
  <c r="C43" i="1"/>
  <c r="C55" i="1"/>
  <c r="C44" i="1"/>
  <c r="C47" i="1"/>
  <c r="C53" i="1"/>
  <c r="C48" i="1"/>
  <c r="C45" i="1"/>
  <c r="C33" i="1"/>
  <c r="C32" i="1"/>
  <c r="C29" i="1"/>
  <c r="C31" i="1"/>
  <c r="C28" i="1"/>
  <c r="C21" i="1"/>
  <c r="C22" i="1"/>
  <c r="C19" i="1"/>
  <c r="C23" i="1"/>
  <c r="C18" i="1"/>
  <c r="C20" i="1"/>
  <c r="C17" i="1"/>
  <c r="C16" i="1"/>
  <c r="C15" i="1"/>
  <c r="C14" i="1"/>
  <c r="C13" i="1"/>
  <c r="C12" i="1"/>
  <c r="C11" i="1"/>
  <c r="C7" i="1"/>
  <c r="C10" i="1"/>
  <c r="C9" i="1"/>
  <c r="C6" i="1"/>
  <c r="C8" i="1"/>
  <c r="C5" i="1"/>
  <c r="C3" i="1"/>
  <c r="C4" i="1"/>
  <c r="C396" i="1"/>
  <c r="C372" i="1"/>
  <c r="C363" i="1"/>
  <c r="C356" i="1"/>
  <c r="C350" i="1"/>
  <c r="C348" i="1"/>
  <c r="C340" i="1"/>
  <c r="C343" i="1"/>
  <c r="C341" i="1"/>
  <c r="C329" i="1"/>
  <c r="C164" i="1"/>
  <c r="C98" i="1"/>
  <c r="C94" i="1"/>
  <c r="C99" i="1"/>
  <c r="C316" i="1"/>
  <c r="C338" i="1"/>
  <c r="C310" i="1"/>
  <c r="C335" i="1"/>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B10" i="2"/>
  <c r="B11" i="2"/>
  <c r="B12" i="2" s="1"/>
  <c r="B13" i="2" s="1"/>
  <c r="Z64" i="1"/>
  <c r="B64" i="1" s="1"/>
  <c r="Z212" i="1"/>
  <c r="B212" i="1" s="1"/>
  <c r="Z231" i="1"/>
  <c r="B231" i="1" s="1"/>
  <c r="Z233" i="1"/>
  <c r="B233" i="1" s="1"/>
  <c r="Z243" i="1"/>
  <c r="B243" i="1" s="1"/>
  <c r="Z271" i="1"/>
  <c r="B271" i="1" s="1"/>
  <c r="AA233" i="1"/>
  <c r="AA294" i="1"/>
  <c r="AA705" i="1"/>
  <c r="AA777" i="1"/>
  <c r="A24" i="16"/>
  <c r="J24" i="16" s="1"/>
  <c r="A46" i="16"/>
  <c r="J46" i="16" s="1"/>
  <c r="A47" i="16"/>
  <c r="J47" i="16" s="1"/>
  <c r="A54" i="16"/>
  <c r="J54" i="16" s="1"/>
  <c r="A55" i="16"/>
  <c r="J55" i="16" s="1"/>
  <c r="A56" i="16"/>
  <c r="J56" i="16" s="1"/>
  <c r="A57" i="16"/>
  <c r="J57" i="16" s="1"/>
  <c r="A65" i="16"/>
  <c r="J65" i="16" s="1"/>
  <c r="A73" i="16"/>
  <c r="J73" i="16" s="1"/>
  <c r="AH82" i="1"/>
  <c r="AH136" i="1"/>
  <c r="AH140" i="1"/>
  <c r="AH159" i="1"/>
  <c r="AH170" i="1"/>
  <c r="AH234" i="1"/>
  <c r="AH262" i="1"/>
  <c r="AH286" i="1"/>
  <c r="AH291" i="1"/>
  <c r="AH305" i="1"/>
  <c r="AH327" i="1"/>
  <c r="AH343" i="1"/>
  <c r="AH365" i="1"/>
  <c r="AH369" i="1"/>
  <c r="AH370" i="1"/>
  <c r="AH377" i="1"/>
  <c r="AH378" i="1"/>
  <c r="AH406" i="1"/>
  <c r="AH412" i="1"/>
  <c r="AH421" i="1"/>
  <c r="AH425" i="1"/>
  <c r="AH426" i="1"/>
  <c r="AH431" i="1"/>
  <c r="AH460" i="1"/>
  <c r="AH474" i="1"/>
  <c r="AH504" i="1"/>
  <c r="AH505" i="1"/>
  <c r="AH535" i="1"/>
  <c r="AH614" i="1"/>
  <c r="AH620" i="1"/>
  <c r="AH622" i="1"/>
  <c r="AH623" i="1"/>
  <c r="AH631" i="1"/>
  <c r="K54" i="16"/>
  <c r="L56" i="16"/>
  <c r="K55" i="16"/>
  <c r="L54" i="16"/>
  <c r="L55" i="16"/>
  <c r="L73" i="16"/>
  <c r="L57" i="16"/>
  <c r="L47" i="16"/>
  <c r="K13" i="16"/>
  <c r="K133" i="16"/>
  <c r="J133" i="16" s="1"/>
  <c r="K31" i="16"/>
  <c r="L46" i="16"/>
  <c r="L65" i="16"/>
  <c r="K17" i="16"/>
  <c r="K12" i="16"/>
  <c r="K78" i="16"/>
  <c r="J78" i="16" s="1"/>
  <c r="K27" i="16"/>
  <c r="K28" i="16"/>
  <c r="K21" i="16"/>
  <c r="K22" i="16"/>
  <c r="L24" i="16"/>
  <c r="K24" i="16"/>
  <c r="K44" i="16"/>
  <c r="K42" i="16"/>
  <c r="K20" i="16"/>
  <c r="K107" i="16"/>
  <c r="J107" i="16" s="1"/>
  <c r="K66" i="16"/>
  <c r="K58" i="16"/>
  <c r="K36" i="16"/>
  <c r="K51" i="16"/>
  <c r="K15" i="16"/>
  <c r="K192" i="16"/>
  <c r="E11" i="7"/>
  <c r="M11" i="7" s="1"/>
  <c r="F13" i="7"/>
  <c r="C13" i="7"/>
  <c r="F12" i="7"/>
  <c r="H12" i="7"/>
  <c r="F11" i="7"/>
  <c r="C11" i="7"/>
  <c r="D11" i="7"/>
  <c r="H11" i="7"/>
  <c r="I13" i="7"/>
  <c r="G12" i="7"/>
  <c r="K12" i="7"/>
  <c r="J11" i="7"/>
  <c r="I11" i="7"/>
  <c r="K11" i="7"/>
  <c r="G11" i="7"/>
  <c r="E80" i="1" l="1"/>
  <c r="V80" i="1" s="1"/>
  <c r="Y80" i="1" s="1"/>
  <c r="AB80" i="1" s="1"/>
  <c r="G13" i="7"/>
  <c r="C12" i="7"/>
  <c r="E13" i="7"/>
  <c r="M13" i="7" s="1"/>
  <c r="E12" i="7"/>
  <c r="M12" i="7" s="1"/>
  <c r="AA157" i="1"/>
  <c r="J12" i="7"/>
  <c r="J13" i="7"/>
  <c r="H13" i="7"/>
  <c r="E157" i="1"/>
  <c r="Z157" i="1" s="1"/>
  <c r="B14" i="2"/>
  <c r="B15" i="2" s="1"/>
  <c r="B16" i="2" s="1"/>
  <c r="K17" i="7"/>
  <c r="E63" i="1"/>
  <c r="S63" i="1" s="1"/>
  <c r="C16" i="7"/>
  <c r="F14" i="7"/>
  <c r="I16" i="7"/>
  <c r="K14" i="7"/>
  <c r="C14" i="7"/>
  <c r="J17" i="7"/>
  <c r="G14" i="7"/>
  <c r="E17" i="7"/>
  <c r="M17" i="7" s="1"/>
  <c r="D14" i="7"/>
  <c r="J14" i="7"/>
  <c r="AA80" i="1"/>
  <c r="I12" i="7"/>
  <c r="K13" i="7"/>
  <c r="I14" i="7"/>
  <c r="K15" i="7"/>
  <c r="D12" i="7"/>
  <c r="D13" i="7"/>
  <c r="H14" i="7"/>
  <c r="H15" i="7"/>
  <c r="H17" i="7"/>
  <c r="E14" i="7"/>
  <c r="M14" i="7" s="1"/>
  <c r="E15" i="7"/>
  <c r="M15" i="7" s="1"/>
  <c r="Z80" i="1"/>
  <c r="W80" i="1"/>
  <c r="L88" i="16" s="1"/>
  <c r="S80" i="1"/>
  <c r="K88" i="16"/>
  <c r="W63" i="1"/>
  <c r="L71" i="16" s="1"/>
  <c r="AD11" i="7"/>
  <c r="A11" i="7"/>
  <c r="V63" i="1" l="1"/>
  <c r="AI80" i="1"/>
  <c r="AJ80" i="1" s="1"/>
  <c r="AK80" i="1" s="1"/>
  <c r="A88" i="16" s="1"/>
  <c r="J88" i="16" s="1"/>
  <c r="A13" i="7"/>
  <c r="V157" i="1"/>
  <c r="Y157" i="1" s="1"/>
  <c r="W157" i="1"/>
  <c r="L165" i="16" s="1"/>
  <c r="AD13" i="7"/>
  <c r="S157" i="1"/>
  <c r="A12" i="7"/>
  <c r="AD14" i="7"/>
  <c r="AD12" i="7"/>
  <c r="G16" i="7"/>
  <c r="C15" i="7"/>
  <c r="H16" i="7"/>
  <c r="J16" i="7"/>
  <c r="G15" i="7"/>
  <c r="F15" i="7"/>
  <c r="I15" i="7"/>
  <c r="E16" i="7"/>
  <c r="M16" i="7" s="1"/>
  <c r="F16" i="7"/>
  <c r="C17" i="7"/>
  <c r="K16" i="7"/>
  <c r="G17" i="7"/>
  <c r="F17" i="7"/>
  <c r="D15" i="7"/>
  <c r="I17" i="7"/>
  <c r="D16" i="7"/>
  <c r="J15" i="7"/>
  <c r="A14" i="7"/>
  <c r="D17" i="7"/>
  <c r="B17" i="2"/>
  <c r="AA126" i="1"/>
  <c r="E126" i="1"/>
  <c r="Y705" i="1"/>
  <c r="C80" i="1"/>
  <c r="Y777" i="1"/>
  <c r="AI63" i="1"/>
  <c r="AJ63" i="1" s="1"/>
  <c r="AK63" i="1" s="1"/>
  <c r="A71" i="16" s="1"/>
  <c r="J71" i="16" s="1"/>
  <c r="K71" i="16"/>
  <c r="AI157" i="1" l="1"/>
  <c r="AJ157" i="1" s="1"/>
  <c r="AK157" i="1" s="1"/>
  <c r="A165" i="16" s="1"/>
  <c r="K165" i="16"/>
  <c r="AD16" i="7"/>
  <c r="AD17" i="7"/>
  <c r="A17" i="7"/>
  <c r="AD15" i="7"/>
  <c r="A15" i="7"/>
  <c r="A16" i="7"/>
  <c r="AA100" i="1"/>
  <c r="B18" i="2"/>
  <c r="K18" i="7"/>
  <c r="C18" i="7"/>
  <c r="I18" i="7"/>
  <c r="H18" i="7"/>
  <c r="E100" i="1"/>
  <c r="E18" i="7"/>
  <c r="M18" i="7" s="1"/>
  <c r="F18" i="7"/>
  <c r="J18" i="7"/>
  <c r="D18" i="7"/>
  <c r="G18" i="7"/>
  <c r="Z126" i="1"/>
  <c r="W126" i="1"/>
  <c r="L134" i="16" s="1"/>
  <c r="S126" i="1"/>
  <c r="V126" i="1"/>
  <c r="AB157" i="1"/>
  <c r="C157" i="1"/>
  <c r="AB705" i="1"/>
  <c r="AB777" i="1"/>
  <c r="C705" i="1"/>
  <c r="C777" i="1"/>
  <c r="J165" i="16" l="1"/>
  <c r="V100" i="1"/>
  <c r="Z100" i="1"/>
  <c r="W100" i="1"/>
  <c r="L108" i="16" s="1"/>
  <c r="S100" i="1"/>
  <c r="Y126" i="1"/>
  <c r="AI126" i="1"/>
  <c r="AJ126" i="1" s="1"/>
  <c r="AK126" i="1" s="1"/>
  <c r="A134" i="16" s="1"/>
  <c r="K134" i="16"/>
  <c r="AD18" i="7"/>
  <c r="B19" i="2"/>
  <c r="B20" i="2" s="1"/>
  <c r="E19" i="7"/>
  <c r="M19" i="7" s="1"/>
  <c r="H19" i="7"/>
  <c r="F19" i="7"/>
  <c r="G20" i="7"/>
  <c r="J19" i="7"/>
  <c r="C19" i="7"/>
  <c r="F20" i="7"/>
  <c r="G19" i="7"/>
  <c r="E129" i="1"/>
  <c r="C20" i="7"/>
  <c r="D20" i="7"/>
  <c r="I20" i="7"/>
  <c r="I19" i="7"/>
  <c r="AA129" i="1"/>
  <c r="E20" i="7"/>
  <c r="M20" i="7" s="1"/>
  <c r="H20" i="7"/>
  <c r="D19" i="7"/>
  <c r="K20" i="7"/>
  <c r="K19" i="7"/>
  <c r="J20" i="7"/>
  <c r="A18" i="7"/>
  <c r="B21" i="2"/>
  <c r="D22" i="7" s="1"/>
  <c r="E81" i="1"/>
  <c r="AA81" i="1"/>
  <c r="C21" i="7"/>
  <c r="E21" i="7"/>
  <c r="M21" i="7" s="1"/>
  <c r="F21" i="7"/>
  <c r="H21" i="7"/>
  <c r="D21" i="7"/>
  <c r="J21" i="7"/>
  <c r="I21" i="7"/>
  <c r="G21" i="7"/>
  <c r="K21" i="7"/>
  <c r="AD20" i="7" l="1"/>
  <c r="AD19" i="7"/>
  <c r="J22" i="7"/>
  <c r="K22" i="7"/>
  <c r="G22" i="7"/>
  <c r="C22" i="7"/>
  <c r="F22" i="7"/>
  <c r="A20" i="7"/>
  <c r="A19" i="7"/>
  <c r="H22" i="7"/>
  <c r="E22" i="7"/>
  <c r="M22" i="7" s="1"/>
  <c r="S129" i="1"/>
  <c r="Z129" i="1"/>
  <c r="W129" i="1"/>
  <c r="L137" i="16" s="1"/>
  <c r="V129" i="1"/>
  <c r="J134" i="16"/>
  <c r="I22" i="7"/>
  <c r="AB126" i="1"/>
  <c r="C126" i="1"/>
  <c r="Y100" i="1"/>
  <c r="K108" i="16"/>
  <c r="AI100" i="1"/>
  <c r="AJ100" i="1" s="1"/>
  <c r="AK100" i="1" s="1"/>
  <c r="A108" i="16" s="1"/>
  <c r="A21" i="7"/>
  <c r="AD21" i="7"/>
  <c r="Z81" i="1"/>
  <c r="V81" i="1"/>
  <c r="W81" i="1"/>
  <c r="L89" i="16" s="1"/>
  <c r="S81" i="1"/>
  <c r="B22" i="2"/>
  <c r="J108" i="16" l="1"/>
  <c r="A22" i="7"/>
  <c r="AD22" i="7"/>
  <c r="C100" i="1"/>
  <c r="AB100" i="1"/>
  <c r="Y129" i="1"/>
  <c r="AI129" i="1"/>
  <c r="AJ129" i="1" s="1"/>
  <c r="AK129" i="1" s="1"/>
  <c r="A137" i="16" s="1"/>
  <c r="K137" i="16"/>
  <c r="B23" i="2"/>
  <c r="F24" i="7" s="1"/>
  <c r="H23" i="7"/>
  <c r="D23" i="7"/>
  <c r="E23" i="7"/>
  <c r="M23" i="7" s="1"/>
  <c r="F23" i="7"/>
  <c r="G23" i="7"/>
  <c r="J23" i="7"/>
  <c r="C24" i="7"/>
  <c r="I24" i="7"/>
  <c r="K23" i="7"/>
  <c r="I23" i="7"/>
  <c r="H24" i="7"/>
  <c r="C23" i="7"/>
  <c r="AI81" i="1"/>
  <c r="AJ81" i="1" s="1"/>
  <c r="AK81" i="1" s="1"/>
  <c r="A89" i="16" s="1"/>
  <c r="K89" i="16"/>
  <c r="Y81" i="1"/>
  <c r="J137" i="16" l="1"/>
  <c r="D24" i="7"/>
  <c r="G24" i="7"/>
  <c r="C129" i="1"/>
  <c r="AB129" i="1"/>
  <c r="E24" i="7"/>
  <c r="M24" i="7" s="1"/>
  <c r="K24" i="7"/>
  <c r="J24" i="7"/>
  <c r="AD23" i="7"/>
  <c r="C81" i="1"/>
  <c r="AB81" i="1"/>
  <c r="A23" i="7"/>
  <c r="J89" i="16"/>
  <c r="E35" i="1"/>
  <c r="B24" i="2"/>
  <c r="AA35" i="1"/>
  <c r="AD24" i="7" l="1"/>
  <c r="A24" i="7"/>
  <c r="B25" i="2"/>
  <c r="E26" i="7" s="1"/>
  <c r="M26" i="7" s="1"/>
  <c r="G25" i="7"/>
  <c r="H25" i="7"/>
  <c r="E25" i="7"/>
  <c r="M25" i="7" s="1"/>
  <c r="K25" i="7"/>
  <c r="C25" i="7"/>
  <c r="F26" i="7"/>
  <c r="F25" i="7"/>
  <c r="D25" i="7"/>
  <c r="G26" i="7"/>
  <c r="J25" i="7"/>
  <c r="I25" i="7"/>
  <c r="C26" i="7"/>
  <c r="W35" i="1"/>
  <c r="L43" i="16" s="1"/>
  <c r="S35" i="1"/>
  <c r="Z35" i="1"/>
  <c r="V35" i="1"/>
  <c r="H26" i="7" l="1"/>
  <c r="I26" i="7"/>
  <c r="D26" i="7"/>
  <c r="A26" i="7" s="1"/>
  <c r="K26" i="7"/>
  <c r="J26" i="7"/>
  <c r="AD25" i="7"/>
  <c r="Y35" i="1"/>
  <c r="AI35" i="1"/>
  <c r="AJ35" i="1" s="1"/>
  <c r="AK35" i="1" s="1"/>
  <c r="A43" i="16" s="1"/>
  <c r="K43" i="16"/>
  <c r="A25" i="7"/>
  <c r="B26" i="2"/>
  <c r="AD26" i="7" l="1"/>
  <c r="J43" i="16"/>
  <c r="C35" i="1"/>
  <c r="AB35" i="1"/>
  <c r="B27" i="2"/>
  <c r="E28" i="7"/>
  <c r="M28" i="7" s="1"/>
  <c r="C27" i="7"/>
  <c r="E27" i="7"/>
  <c r="M27" i="7" s="1"/>
  <c r="F28" i="7"/>
  <c r="I28" i="7"/>
  <c r="J27" i="7"/>
  <c r="D28" i="7"/>
  <c r="D27" i="7"/>
  <c r="I27" i="7"/>
  <c r="H28" i="7"/>
  <c r="H27" i="7"/>
  <c r="G28" i="7"/>
  <c r="K28" i="7"/>
  <c r="J28" i="7"/>
  <c r="G27" i="7"/>
  <c r="F27" i="7"/>
  <c r="K27" i="7"/>
  <c r="C28" i="7"/>
  <c r="A27" i="7" l="1"/>
  <c r="AD28" i="7"/>
  <c r="A28" i="7"/>
  <c r="B28" i="2"/>
  <c r="AD27" i="7"/>
  <c r="B29" i="2" l="1"/>
  <c r="B30" i="2" l="1"/>
  <c r="E199" i="1"/>
  <c r="E66" i="1"/>
  <c r="AA66" i="1"/>
  <c r="AA199" i="1"/>
  <c r="V66" i="1" l="1"/>
  <c r="S66" i="1"/>
  <c r="Z66" i="1"/>
  <c r="W66" i="1"/>
  <c r="L74" i="16" s="1"/>
  <c r="S199" i="1"/>
  <c r="Z199" i="1"/>
  <c r="W199" i="1"/>
  <c r="L207" i="16" s="1"/>
  <c r="V199" i="1"/>
  <c r="B31" i="2"/>
  <c r="E124" i="1"/>
  <c r="E200" i="1"/>
  <c r="E201" i="1"/>
  <c r="E226" i="1"/>
  <c r="E198" i="1"/>
  <c r="E123" i="1"/>
  <c r="E219" i="1"/>
  <c r="E95" i="1"/>
  <c r="E109" i="1"/>
  <c r="AA200" i="1"/>
  <c r="AA123" i="1"/>
  <c r="AA198" i="1"/>
  <c r="AA124" i="1"/>
  <c r="AA219" i="1"/>
  <c r="AA226" i="1"/>
  <c r="AA201" i="1"/>
  <c r="W200" i="1" l="1"/>
  <c r="L208" i="16" s="1"/>
  <c r="S200" i="1"/>
  <c r="V200" i="1"/>
  <c r="Z200" i="1"/>
  <c r="Z219" i="1"/>
  <c r="V219" i="1"/>
  <c r="W219" i="1"/>
  <c r="L227" i="16" s="1"/>
  <c r="S219" i="1"/>
  <c r="Z201" i="1"/>
  <c r="S201" i="1"/>
  <c r="V201" i="1"/>
  <c r="W201" i="1"/>
  <c r="L209" i="16" s="1"/>
  <c r="Y199" i="1"/>
  <c r="AI199" i="1"/>
  <c r="AJ199" i="1" s="1"/>
  <c r="AK199" i="1" s="1"/>
  <c r="A207" i="16" s="1"/>
  <c r="K207" i="16"/>
  <c r="Z123" i="1"/>
  <c r="S123" i="1"/>
  <c r="V123" i="1"/>
  <c r="W123" i="1"/>
  <c r="L131" i="16" s="1"/>
  <c r="V109" i="1"/>
  <c r="S109" i="1"/>
  <c r="W109" i="1"/>
  <c r="L117" i="16" s="1"/>
  <c r="Z198" i="1"/>
  <c r="W198" i="1"/>
  <c r="L206" i="16" s="1"/>
  <c r="S198" i="1"/>
  <c r="V198" i="1"/>
  <c r="W124" i="1"/>
  <c r="L132" i="16" s="1"/>
  <c r="V124" i="1"/>
  <c r="Z124" i="1"/>
  <c r="S124" i="1"/>
  <c r="V95" i="1"/>
  <c r="W95" i="1"/>
  <c r="L103" i="16" s="1"/>
  <c r="S95" i="1"/>
  <c r="Z226" i="1"/>
  <c r="V226" i="1"/>
  <c r="S226" i="1"/>
  <c r="W226" i="1"/>
  <c r="L234" i="16" s="1"/>
  <c r="B32" i="2"/>
  <c r="E24" i="1"/>
  <c r="E182" i="1"/>
  <c r="E171" i="1"/>
  <c r="E25" i="1"/>
  <c r="AA24" i="1"/>
  <c r="AA171" i="1"/>
  <c r="AA182" i="1"/>
  <c r="AA25" i="1"/>
  <c r="E106" i="1"/>
  <c r="Y66" i="1"/>
  <c r="K74" i="16"/>
  <c r="AI66" i="1"/>
  <c r="AJ66" i="1" s="1"/>
  <c r="AK66" i="1" s="1"/>
  <c r="A74" i="16" s="1"/>
  <c r="J74" i="16" l="1"/>
  <c r="C66" i="1"/>
  <c r="AB66" i="1"/>
  <c r="V106" i="1"/>
  <c r="S106" i="1"/>
  <c r="W106" i="1"/>
  <c r="L114" i="16" s="1"/>
  <c r="Z25" i="1"/>
  <c r="V25" i="1"/>
  <c r="S25" i="1"/>
  <c r="W25" i="1"/>
  <c r="L33" i="16" s="1"/>
  <c r="E26" i="1"/>
  <c r="B33" i="2"/>
  <c r="E27" i="1"/>
  <c r="E30" i="1"/>
  <c r="E104" i="1"/>
  <c r="E93" i="1"/>
  <c r="E107" i="1"/>
  <c r="E140" i="1"/>
  <c r="E108" i="1"/>
  <c r="AA26" i="1"/>
  <c r="AA107" i="1"/>
  <c r="AA104" i="1"/>
  <c r="AA27" i="1"/>
  <c r="AA30" i="1"/>
  <c r="E105" i="1"/>
  <c r="AA140" i="1"/>
  <c r="AA93" i="1"/>
  <c r="AA108" i="1"/>
  <c r="K132" i="16"/>
  <c r="Y124" i="1"/>
  <c r="AI124" i="1"/>
  <c r="AJ124" i="1" s="1"/>
  <c r="AK124" i="1" s="1"/>
  <c r="A132" i="16" s="1"/>
  <c r="AI109" i="1"/>
  <c r="AJ109" i="1" s="1"/>
  <c r="AK109" i="1" s="1"/>
  <c r="A117" i="16" s="1"/>
  <c r="J117" i="16" s="1"/>
  <c r="K117" i="16"/>
  <c r="Z171" i="1"/>
  <c r="V171" i="1"/>
  <c r="S171" i="1"/>
  <c r="W171" i="1"/>
  <c r="L179" i="16" s="1"/>
  <c r="Y201" i="1"/>
  <c r="AI201" i="1"/>
  <c r="AJ201" i="1" s="1"/>
  <c r="AK201" i="1" s="1"/>
  <c r="A209" i="16" s="1"/>
  <c r="K209" i="16"/>
  <c r="Y200" i="1"/>
  <c r="AI200" i="1"/>
  <c r="AJ200" i="1" s="1"/>
  <c r="AK200" i="1" s="1"/>
  <c r="A208" i="16" s="1"/>
  <c r="K208" i="16"/>
  <c r="S182" i="1"/>
  <c r="W182" i="1"/>
  <c r="L190" i="16" s="1"/>
  <c r="Z182" i="1"/>
  <c r="V182" i="1"/>
  <c r="K206" i="16"/>
  <c r="Y198" i="1"/>
  <c r="AI198" i="1"/>
  <c r="AJ198" i="1" s="1"/>
  <c r="AK198" i="1" s="1"/>
  <c r="A206" i="16" s="1"/>
  <c r="Y123" i="1"/>
  <c r="AI123" i="1"/>
  <c r="AJ123" i="1" s="1"/>
  <c r="AK123" i="1" s="1"/>
  <c r="A131" i="16" s="1"/>
  <c r="K131" i="16"/>
  <c r="J207" i="16"/>
  <c r="Y219" i="1"/>
  <c r="K227" i="16"/>
  <c r="AI219" i="1"/>
  <c r="AJ219" i="1" s="1"/>
  <c r="AK219" i="1" s="1"/>
  <c r="A227" i="16" s="1"/>
  <c r="Z24" i="1"/>
  <c r="S24" i="1"/>
  <c r="V24" i="1"/>
  <c r="W24" i="1"/>
  <c r="L32" i="16" s="1"/>
  <c r="Y226" i="1"/>
  <c r="AI226" i="1"/>
  <c r="AJ226" i="1" s="1"/>
  <c r="AK226" i="1" s="1"/>
  <c r="A234" i="16" s="1"/>
  <c r="K234" i="16"/>
  <c r="AI95" i="1"/>
  <c r="AJ95" i="1" s="1"/>
  <c r="AK95" i="1" s="1"/>
  <c r="A103" i="16" s="1"/>
  <c r="J103" i="16" s="1"/>
  <c r="K103" i="16"/>
  <c r="C199" i="1"/>
  <c r="AB199" i="1"/>
  <c r="J206" i="16" l="1"/>
  <c r="J131" i="16"/>
  <c r="J132" i="16"/>
  <c r="J227" i="16"/>
  <c r="J209" i="16"/>
  <c r="C123" i="1"/>
  <c r="AB123" i="1"/>
  <c r="Y182" i="1"/>
  <c r="AI182" i="1"/>
  <c r="AJ182" i="1" s="1"/>
  <c r="AK182" i="1" s="1"/>
  <c r="A190" i="16" s="1"/>
  <c r="K190" i="16"/>
  <c r="C124" i="1"/>
  <c r="AB124" i="1"/>
  <c r="AH106" i="1"/>
  <c r="AI106" i="1" s="1"/>
  <c r="AJ106" i="1" s="1"/>
  <c r="AK106" i="1" s="1"/>
  <c r="A114" i="16" s="1"/>
  <c r="K114" i="16"/>
  <c r="J234" i="16"/>
  <c r="V105" i="1"/>
  <c r="S105" i="1"/>
  <c r="W105" i="1"/>
  <c r="L113" i="16" s="1"/>
  <c r="Z107" i="1"/>
  <c r="V107" i="1"/>
  <c r="W107" i="1"/>
  <c r="L115" i="16" s="1"/>
  <c r="S107" i="1"/>
  <c r="Z27" i="1"/>
  <c r="W27" i="1"/>
  <c r="L35" i="16" s="1"/>
  <c r="V27" i="1"/>
  <c r="S27" i="1"/>
  <c r="C226" i="1"/>
  <c r="AB226" i="1"/>
  <c r="Y25" i="1"/>
  <c r="AI25" i="1"/>
  <c r="AJ25" i="1" s="1"/>
  <c r="AK25" i="1" s="1"/>
  <c r="A33" i="16" s="1"/>
  <c r="K33" i="16"/>
  <c r="J208" i="16"/>
  <c r="C201" i="1"/>
  <c r="AB201" i="1"/>
  <c r="Y171" i="1"/>
  <c r="AI171" i="1"/>
  <c r="AJ171" i="1" s="1"/>
  <c r="AK171" i="1" s="1"/>
  <c r="A179" i="16" s="1"/>
  <c r="K179" i="16"/>
  <c r="S108" i="1"/>
  <c r="W108" i="1"/>
  <c r="L116" i="16" s="1"/>
  <c r="Z108" i="1"/>
  <c r="V108" i="1"/>
  <c r="W104" i="1"/>
  <c r="L112" i="16" s="1"/>
  <c r="Z104" i="1"/>
  <c r="S104" i="1"/>
  <c r="V104" i="1"/>
  <c r="S26" i="1"/>
  <c r="Z26" i="1"/>
  <c r="W26" i="1"/>
  <c r="L34" i="16" s="1"/>
  <c r="V26" i="1"/>
  <c r="C219" i="1"/>
  <c r="AB219" i="1"/>
  <c r="Z93" i="1"/>
  <c r="S93" i="1"/>
  <c r="W93" i="1"/>
  <c r="L101" i="16" s="1"/>
  <c r="V93" i="1"/>
  <c r="B34" i="2"/>
  <c r="K32" i="16"/>
  <c r="Y24" i="1"/>
  <c r="AI24" i="1"/>
  <c r="AJ24" i="1" s="1"/>
  <c r="AK24" i="1" s="1"/>
  <c r="A32" i="16" s="1"/>
  <c r="C198" i="1"/>
  <c r="AB198" i="1"/>
  <c r="AB200" i="1"/>
  <c r="C200" i="1"/>
  <c r="Z140" i="1"/>
  <c r="W140" i="1"/>
  <c r="L148" i="16" s="1"/>
  <c r="S140" i="1"/>
  <c r="V140" i="1"/>
  <c r="Z30" i="1"/>
  <c r="S30" i="1"/>
  <c r="W30" i="1"/>
  <c r="L38" i="16" s="1"/>
  <c r="V30" i="1"/>
  <c r="J114" i="16" l="1"/>
  <c r="J190" i="16"/>
  <c r="J33" i="16"/>
  <c r="J179" i="16"/>
  <c r="Y107" i="1"/>
  <c r="AI107" i="1"/>
  <c r="AJ107" i="1" s="1"/>
  <c r="AK107" i="1" s="1"/>
  <c r="A115" i="16" s="1"/>
  <c r="K115" i="16"/>
  <c r="AH105" i="1"/>
  <c r="AI105" i="1" s="1"/>
  <c r="AJ105" i="1" s="1"/>
  <c r="AK105" i="1" s="1"/>
  <c r="A113" i="16" s="1"/>
  <c r="J113" i="16" s="1"/>
  <c r="K113" i="16"/>
  <c r="AI140" i="1"/>
  <c r="AJ140" i="1" s="1"/>
  <c r="AK140" i="1" s="1"/>
  <c r="A148" i="16" s="1"/>
  <c r="Y140" i="1"/>
  <c r="K148" i="16"/>
  <c r="J32" i="16"/>
  <c r="B35" i="2"/>
  <c r="Y26" i="1"/>
  <c r="K34" i="16"/>
  <c r="AI26" i="1"/>
  <c r="AJ26" i="1" s="1"/>
  <c r="AK26" i="1" s="1"/>
  <c r="A34" i="16" s="1"/>
  <c r="Y104" i="1"/>
  <c r="AI104" i="1"/>
  <c r="AJ104" i="1" s="1"/>
  <c r="AK104" i="1" s="1"/>
  <c r="A112" i="16" s="1"/>
  <c r="K112" i="16"/>
  <c r="AI108" i="1"/>
  <c r="AJ108" i="1" s="1"/>
  <c r="AK108" i="1" s="1"/>
  <c r="A116" i="16" s="1"/>
  <c r="K116" i="16"/>
  <c r="Y108" i="1"/>
  <c r="C24" i="1"/>
  <c r="AB24" i="1"/>
  <c r="Y93" i="1"/>
  <c r="AI93" i="1"/>
  <c r="AJ93" i="1" s="1"/>
  <c r="AK93" i="1" s="1"/>
  <c r="A101" i="16" s="1"/>
  <c r="K101" i="16"/>
  <c r="C25" i="1"/>
  <c r="AB25" i="1"/>
  <c r="Y30" i="1"/>
  <c r="AI30" i="1"/>
  <c r="AJ30" i="1" s="1"/>
  <c r="AK30" i="1" s="1"/>
  <c r="A38" i="16" s="1"/>
  <c r="K38" i="16"/>
  <c r="C171" i="1"/>
  <c r="AB171" i="1"/>
  <c r="Y27" i="1"/>
  <c r="K35" i="16"/>
  <c r="AI27" i="1"/>
  <c r="AJ27" i="1" s="1"/>
  <c r="AK27" i="1" s="1"/>
  <c r="A35" i="16" s="1"/>
  <c r="AB182" i="1"/>
  <c r="C182" i="1"/>
  <c r="C30" i="1" l="1"/>
  <c r="AB30" i="1"/>
  <c r="J35" i="16"/>
  <c r="C108" i="1"/>
  <c r="AB108" i="1"/>
  <c r="J112" i="16"/>
  <c r="C26" i="1"/>
  <c r="AB26" i="1"/>
  <c r="AB27" i="1"/>
  <c r="C27" i="1"/>
  <c r="J38" i="16"/>
  <c r="J101" i="16"/>
  <c r="J116" i="16"/>
  <c r="J34" i="16"/>
  <c r="J148" i="16"/>
  <c r="J115" i="16"/>
  <c r="C104" i="1"/>
  <c r="AB104" i="1"/>
  <c r="AB93" i="1"/>
  <c r="C93" i="1"/>
  <c r="B36" i="2"/>
  <c r="E213" i="1"/>
  <c r="AA213" i="1"/>
  <c r="C140" i="1"/>
  <c r="AB140" i="1"/>
  <c r="C107" i="1"/>
  <c r="AB107" i="1"/>
  <c r="B37" i="2" l="1"/>
  <c r="Z213" i="1"/>
  <c r="S213" i="1"/>
  <c r="W213" i="1"/>
  <c r="L221" i="16" s="1"/>
  <c r="V213" i="1"/>
  <c r="Y213" i="1" l="1"/>
  <c r="K221" i="16"/>
  <c r="AI213" i="1"/>
  <c r="AJ213" i="1" s="1"/>
  <c r="AK213" i="1" s="1"/>
  <c r="A221" i="16" s="1"/>
  <c r="B38" i="2"/>
  <c r="J221" i="16" l="1"/>
  <c r="B39" i="2"/>
  <c r="AB213" i="1"/>
  <c r="C213" i="1"/>
  <c r="B40" i="2" l="1"/>
  <c r="E131" i="1"/>
  <c r="V131" i="1" l="1"/>
  <c r="S131" i="1"/>
  <c r="W131" i="1"/>
  <c r="L139" i="16" s="1"/>
  <c r="B41" i="2"/>
  <c r="B42" i="2" l="1"/>
  <c r="E82" i="1"/>
  <c r="AA82" i="1"/>
  <c r="AH131" i="1"/>
  <c r="AI131" i="1" s="1"/>
  <c r="AJ131" i="1" s="1"/>
  <c r="AK131" i="1" s="1"/>
  <c r="A139" i="16" s="1"/>
  <c r="J139" i="16" s="1"/>
  <c r="K139" i="16"/>
  <c r="Z82" i="1" l="1"/>
  <c r="S82" i="1"/>
  <c r="W82" i="1"/>
  <c r="L90" i="16" s="1"/>
  <c r="V82" i="1"/>
  <c r="B43" i="2"/>
  <c r="E64" i="1"/>
  <c r="B44" i="2" l="1"/>
  <c r="E254" i="1"/>
  <c r="E264" i="1"/>
  <c r="E101" i="1"/>
  <c r="E265" i="1"/>
  <c r="E227" i="1"/>
  <c r="E263" i="1"/>
  <c r="AA227" i="1"/>
  <c r="AA202" i="1"/>
  <c r="AA265" i="1"/>
  <c r="E202" i="1"/>
  <c r="AA254" i="1"/>
  <c r="AA263" i="1"/>
  <c r="AA264" i="1"/>
  <c r="AA101" i="1"/>
  <c r="Y82" i="1"/>
  <c r="K90" i="16"/>
  <c r="AI82" i="1"/>
  <c r="AJ82" i="1" s="1"/>
  <c r="AK82" i="1" s="1"/>
  <c r="A90" i="16" s="1"/>
  <c r="S64" i="1"/>
  <c r="V64" i="1"/>
  <c r="W64" i="1"/>
  <c r="L72" i="16" s="1"/>
  <c r="Z101" i="1" l="1"/>
  <c r="W101" i="1"/>
  <c r="L109" i="16" s="1"/>
  <c r="S101" i="1"/>
  <c r="V101" i="1"/>
  <c r="J90" i="16"/>
  <c r="Z202" i="1"/>
  <c r="S202" i="1"/>
  <c r="V202" i="1"/>
  <c r="W202" i="1"/>
  <c r="L210" i="16" s="1"/>
  <c r="Z263" i="1"/>
  <c r="S263" i="1"/>
  <c r="V263" i="1"/>
  <c r="W263" i="1"/>
  <c r="L271" i="16" s="1"/>
  <c r="W264" i="1"/>
  <c r="L272" i="16" s="1"/>
  <c r="Z264" i="1"/>
  <c r="V264" i="1"/>
  <c r="S264" i="1"/>
  <c r="Z227" i="1"/>
  <c r="W227" i="1"/>
  <c r="L235" i="16" s="1"/>
  <c r="S227" i="1"/>
  <c r="V227" i="1"/>
  <c r="Z254" i="1"/>
  <c r="V254" i="1"/>
  <c r="S254" i="1"/>
  <c r="W254" i="1"/>
  <c r="L262" i="16" s="1"/>
  <c r="AI64" i="1"/>
  <c r="AJ64" i="1" s="1"/>
  <c r="AK64" i="1" s="1"/>
  <c r="A72" i="16" s="1"/>
  <c r="J72" i="16" s="1"/>
  <c r="K72" i="16"/>
  <c r="AB82" i="1"/>
  <c r="C82" i="1"/>
  <c r="W265" i="1"/>
  <c r="L273" i="16" s="1"/>
  <c r="Z265" i="1"/>
  <c r="V265" i="1"/>
  <c r="S265" i="1"/>
  <c r="B45" i="2"/>
  <c r="E60" i="1"/>
  <c r="K273" i="16" l="1"/>
  <c r="AI265" i="1"/>
  <c r="AJ265" i="1" s="1"/>
  <c r="AK265" i="1" s="1"/>
  <c r="A273" i="16" s="1"/>
  <c r="Y265" i="1"/>
  <c r="Y264" i="1"/>
  <c r="AI264" i="1"/>
  <c r="AJ264" i="1" s="1"/>
  <c r="AK264" i="1" s="1"/>
  <c r="A272" i="16" s="1"/>
  <c r="K272" i="16"/>
  <c r="Y263" i="1"/>
  <c r="K271" i="16"/>
  <c r="AI263" i="1"/>
  <c r="AJ263" i="1" s="1"/>
  <c r="AK263" i="1" s="1"/>
  <c r="A271" i="16" s="1"/>
  <c r="AI202" i="1"/>
  <c r="AJ202" i="1" s="1"/>
  <c r="AK202" i="1" s="1"/>
  <c r="A210" i="16" s="1"/>
  <c r="Y202" i="1"/>
  <c r="K210" i="16"/>
  <c r="Y101" i="1"/>
  <c r="AI101" i="1"/>
  <c r="AJ101" i="1" s="1"/>
  <c r="AK101" i="1" s="1"/>
  <c r="A109" i="16" s="1"/>
  <c r="K109" i="16"/>
  <c r="V60" i="1"/>
  <c r="W60" i="1"/>
  <c r="L68" i="16" s="1"/>
  <c r="S60" i="1"/>
  <c r="Y254" i="1"/>
  <c r="AI254" i="1"/>
  <c r="AJ254" i="1" s="1"/>
  <c r="AK254" i="1" s="1"/>
  <c r="A262" i="16" s="1"/>
  <c r="K262" i="16"/>
  <c r="B46" i="2"/>
  <c r="AI227" i="1"/>
  <c r="AJ227" i="1" s="1"/>
  <c r="AK227" i="1" s="1"/>
  <c r="A235" i="16" s="1"/>
  <c r="K235" i="16"/>
  <c r="Y227" i="1"/>
  <c r="J273" i="16" l="1"/>
  <c r="J210" i="16"/>
  <c r="J271" i="16"/>
  <c r="J109" i="16"/>
  <c r="C227" i="1"/>
  <c r="AB227" i="1"/>
  <c r="C254" i="1"/>
  <c r="AB254" i="1"/>
  <c r="C202" i="1"/>
  <c r="AB202" i="1"/>
  <c r="C263" i="1"/>
  <c r="AB263" i="1"/>
  <c r="C265" i="1"/>
  <c r="AB265" i="1"/>
  <c r="J235" i="16"/>
  <c r="C101" i="1"/>
  <c r="AB101" i="1"/>
  <c r="J272" i="16"/>
  <c r="B47" i="2"/>
  <c r="J262" i="16"/>
  <c r="AI60" i="1"/>
  <c r="AJ60" i="1" s="1"/>
  <c r="AK60" i="1" s="1"/>
  <c r="A68" i="16" s="1"/>
  <c r="K68" i="16"/>
  <c r="C264" i="1"/>
  <c r="AB264" i="1"/>
  <c r="B48" i="2" l="1"/>
  <c r="J68" i="16"/>
  <c r="B49" i="2" l="1"/>
  <c r="B50" i="2" l="1"/>
  <c r="E247" i="1"/>
  <c r="E159" i="1"/>
  <c r="AA159" i="1"/>
  <c r="E323" i="1"/>
  <c r="AA247" i="1"/>
  <c r="AA323" i="1"/>
  <c r="S247" i="1" l="1"/>
  <c r="W247" i="1"/>
  <c r="L255" i="16" s="1"/>
  <c r="V247" i="1"/>
  <c r="Z247" i="1"/>
  <c r="Z159" i="1"/>
  <c r="V159" i="1"/>
  <c r="S159" i="1"/>
  <c r="W159" i="1"/>
  <c r="L167" i="16" s="1"/>
  <c r="Z323" i="1"/>
  <c r="W323" i="1"/>
  <c r="L331" i="16" s="1"/>
  <c r="S323" i="1"/>
  <c r="V323" i="1"/>
  <c r="B51" i="2"/>
  <c r="E248" i="1"/>
  <c r="E324" i="1"/>
  <c r="E365" i="1"/>
  <c r="AA248" i="1"/>
  <c r="AA324" i="1"/>
  <c r="AA365" i="1"/>
  <c r="Z365" i="1" l="1"/>
  <c r="W365" i="1"/>
  <c r="L373" i="16" s="1"/>
  <c r="S365" i="1"/>
  <c r="V365" i="1"/>
  <c r="Y323" i="1"/>
  <c r="AI323" i="1"/>
  <c r="AJ323" i="1" s="1"/>
  <c r="AK323" i="1" s="1"/>
  <c r="A331" i="16" s="1"/>
  <c r="K331" i="16"/>
  <c r="Z324" i="1"/>
  <c r="S324" i="1"/>
  <c r="V324" i="1"/>
  <c r="W324" i="1"/>
  <c r="L332" i="16" s="1"/>
  <c r="AI247" i="1"/>
  <c r="AJ247" i="1" s="1"/>
  <c r="AK247" i="1" s="1"/>
  <c r="A255" i="16" s="1"/>
  <c r="Y247" i="1"/>
  <c r="K255" i="16"/>
  <c r="Z248" i="1"/>
  <c r="S248" i="1"/>
  <c r="W248" i="1"/>
  <c r="L256" i="16" s="1"/>
  <c r="V248" i="1"/>
  <c r="Y159" i="1"/>
  <c r="K167" i="16"/>
  <c r="AI159" i="1"/>
  <c r="AJ159" i="1" s="1"/>
  <c r="AK159" i="1" s="1"/>
  <c r="A167" i="16" s="1"/>
  <c r="B52" i="2"/>
  <c r="E259" i="1"/>
  <c r="E102" i="1"/>
  <c r="E266" i="1"/>
  <c r="E103" i="1"/>
  <c r="E267" i="1"/>
  <c r="AA103" i="1"/>
  <c r="AA266" i="1"/>
  <c r="AA102" i="1"/>
  <c r="E203" i="1"/>
  <c r="AA259" i="1"/>
  <c r="AA267" i="1"/>
  <c r="Y324" i="1" l="1"/>
  <c r="AI324" i="1"/>
  <c r="AJ324" i="1" s="1"/>
  <c r="AK324" i="1" s="1"/>
  <c r="A332" i="16" s="1"/>
  <c r="J332" i="16" s="1"/>
  <c r="K332" i="16"/>
  <c r="V203" i="1"/>
  <c r="S203" i="1"/>
  <c r="W203" i="1"/>
  <c r="L211" i="16" s="1"/>
  <c r="Z267" i="1"/>
  <c r="W267" i="1"/>
  <c r="L275" i="16" s="1"/>
  <c r="S267" i="1"/>
  <c r="V267" i="1"/>
  <c r="V259" i="1"/>
  <c r="Z259" i="1"/>
  <c r="S259" i="1"/>
  <c r="W259" i="1"/>
  <c r="L267" i="16" s="1"/>
  <c r="C159" i="1"/>
  <c r="AB159" i="1"/>
  <c r="K373" i="16"/>
  <c r="AI365" i="1"/>
  <c r="AJ365" i="1" s="1"/>
  <c r="AK365" i="1" s="1"/>
  <c r="A373" i="16" s="1"/>
  <c r="J373" i="16" s="1"/>
  <c r="Y365" i="1"/>
  <c r="Y248" i="1"/>
  <c r="AI248" i="1"/>
  <c r="AJ248" i="1" s="1"/>
  <c r="AK248" i="1" s="1"/>
  <c r="A256" i="16" s="1"/>
  <c r="J256" i="16" s="1"/>
  <c r="K256" i="16"/>
  <c r="Z266" i="1"/>
  <c r="V266" i="1"/>
  <c r="W266" i="1"/>
  <c r="L274" i="16" s="1"/>
  <c r="S266" i="1"/>
  <c r="J167" i="16"/>
  <c r="C247" i="1"/>
  <c r="AB247" i="1"/>
  <c r="J331" i="16"/>
  <c r="Z103" i="1"/>
  <c r="V103" i="1"/>
  <c r="S103" i="1"/>
  <c r="W103" i="1"/>
  <c r="L111" i="16" s="1"/>
  <c r="B53" i="2"/>
  <c r="S102" i="1"/>
  <c r="W102" i="1"/>
  <c r="L110" i="16" s="1"/>
  <c r="V102" i="1"/>
  <c r="Z102" i="1"/>
  <c r="J255" i="16"/>
  <c r="C323" i="1"/>
  <c r="AB323" i="1"/>
  <c r="K110" i="16" l="1"/>
  <c r="Y102" i="1"/>
  <c r="AI102" i="1"/>
  <c r="AJ102" i="1" s="1"/>
  <c r="AK102" i="1" s="1"/>
  <c r="A110" i="16" s="1"/>
  <c r="B54" i="2"/>
  <c r="E308" i="1"/>
  <c r="E133" i="1"/>
  <c r="E307" i="1"/>
  <c r="AA133" i="1"/>
  <c r="AA307" i="1"/>
  <c r="AA308" i="1"/>
  <c r="C365" i="1"/>
  <c r="AB365" i="1"/>
  <c r="AH203" i="1"/>
  <c r="AI203" i="1" s="1"/>
  <c r="AJ203" i="1" s="1"/>
  <c r="AK203" i="1" s="1"/>
  <c r="A211" i="16" s="1"/>
  <c r="K211" i="16"/>
  <c r="AI267" i="1"/>
  <c r="AJ267" i="1" s="1"/>
  <c r="AK267" i="1" s="1"/>
  <c r="A275" i="16" s="1"/>
  <c r="Y267" i="1"/>
  <c r="K275" i="16"/>
  <c r="Y259" i="1"/>
  <c r="AI259" i="1"/>
  <c r="AJ259" i="1" s="1"/>
  <c r="AK259" i="1" s="1"/>
  <c r="A267" i="16" s="1"/>
  <c r="K267" i="16"/>
  <c r="Y103" i="1"/>
  <c r="AI103" i="1"/>
  <c r="AJ103" i="1" s="1"/>
  <c r="AK103" i="1" s="1"/>
  <c r="A111" i="16" s="1"/>
  <c r="K111" i="16"/>
  <c r="Y266" i="1"/>
  <c r="K274" i="16"/>
  <c r="AI266" i="1"/>
  <c r="AJ266" i="1" s="1"/>
  <c r="AK266" i="1" s="1"/>
  <c r="A274" i="16" s="1"/>
  <c r="C248" i="1"/>
  <c r="AB248" i="1"/>
  <c r="AB324" i="1"/>
  <c r="C324" i="1"/>
  <c r="J211" i="16" l="1"/>
  <c r="J110" i="16"/>
  <c r="J274" i="16"/>
  <c r="J275" i="16"/>
  <c r="J111" i="16"/>
  <c r="J267" i="16"/>
  <c r="V307" i="1"/>
  <c r="W307" i="1"/>
  <c r="L315" i="16" s="1"/>
  <c r="Z307" i="1"/>
  <c r="S307" i="1"/>
  <c r="C267" i="1"/>
  <c r="AB267" i="1"/>
  <c r="B55" i="2"/>
  <c r="C103" i="1"/>
  <c r="AB103" i="1"/>
  <c r="C266" i="1"/>
  <c r="AB266" i="1"/>
  <c r="C259" i="1"/>
  <c r="AB259" i="1"/>
  <c r="Z133" i="1"/>
  <c r="W133" i="1"/>
  <c r="L141" i="16" s="1"/>
  <c r="V133" i="1"/>
  <c r="S133" i="1"/>
  <c r="AB102" i="1"/>
  <c r="C102" i="1"/>
  <c r="Z308" i="1"/>
  <c r="S308" i="1"/>
  <c r="V308" i="1"/>
  <c r="W308" i="1"/>
  <c r="L316" i="16" s="1"/>
  <c r="B56" i="2" l="1"/>
  <c r="Y307" i="1"/>
  <c r="K315" i="16"/>
  <c r="AI307" i="1"/>
  <c r="AJ307" i="1" s="1"/>
  <c r="AK307" i="1" s="1"/>
  <c r="A315" i="16" s="1"/>
  <c r="Y308" i="1"/>
  <c r="AI308" i="1"/>
  <c r="AJ308" i="1" s="1"/>
  <c r="AK308" i="1" s="1"/>
  <c r="A316" i="16" s="1"/>
  <c r="K316" i="16"/>
  <c r="K141" i="16"/>
  <c r="Y133" i="1"/>
  <c r="AI133" i="1"/>
  <c r="AJ133" i="1" s="1"/>
  <c r="AK133" i="1" s="1"/>
  <c r="A141" i="16" s="1"/>
  <c r="J141" i="16" l="1"/>
  <c r="J315" i="16"/>
  <c r="J316" i="16"/>
  <c r="C307" i="1"/>
  <c r="AB307" i="1"/>
  <c r="B57" i="2"/>
  <c r="AB133" i="1"/>
  <c r="C133" i="1"/>
  <c r="AB308" i="1"/>
  <c r="C308" i="1"/>
  <c r="B58" i="2" l="1"/>
  <c r="E284" i="1"/>
  <c r="E235" i="1"/>
  <c r="E167" i="1"/>
  <c r="E185" i="1"/>
  <c r="E299" i="1"/>
  <c r="AA284" i="1"/>
  <c r="AA299" i="1"/>
  <c r="AA185" i="1"/>
  <c r="AA167" i="1"/>
  <c r="AA235" i="1"/>
  <c r="Z167" i="1" l="1"/>
  <c r="V167" i="1"/>
  <c r="S167" i="1"/>
  <c r="W167" i="1"/>
  <c r="L175" i="16" s="1"/>
  <c r="S235" i="1"/>
  <c r="V235" i="1"/>
  <c r="W235" i="1"/>
  <c r="L243" i="16" s="1"/>
  <c r="Z235" i="1"/>
  <c r="Z299" i="1"/>
  <c r="V299" i="1"/>
  <c r="W299" i="1"/>
  <c r="L307" i="16" s="1"/>
  <c r="S299" i="1"/>
  <c r="V284" i="1"/>
  <c r="S284" i="1"/>
  <c r="Z284" i="1"/>
  <c r="W284" i="1"/>
  <c r="L292" i="16" s="1"/>
  <c r="Z185" i="1"/>
  <c r="W185" i="1"/>
  <c r="L193" i="16" s="1"/>
  <c r="S185" i="1"/>
  <c r="V185" i="1"/>
  <c r="E306" i="1"/>
  <c r="E318" i="1"/>
  <c r="B59" i="2"/>
  <c r="AA306" i="1"/>
  <c r="AA318" i="1"/>
  <c r="B60" i="2" l="1"/>
  <c r="W306" i="1"/>
  <c r="L314" i="16" s="1"/>
  <c r="Z306" i="1"/>
  <c r="S306" i="1"/>
  <c r="V306" i="1"/>
  <c r="Y185" i="1"/>
  <c r="AI185" i="1"/>
  <c r="AJ185" i="1" s="1"/>
  <c r="AK185" i="1" s="1"/>
  <c r="A193" i="16" s="1"/>
  <c r="K193" i="16"/>
  <c r="S318" i="1"/>
  <c r="V318" i="1"/>
  <c r="W318" i="1"/>
  <c r="L326" i="16" s="1"/>
  <c r="Z318" i="1"/>
  <c r="K307" i="16"/>
  <c r="Y299" i="1"/>
  <c r="AI299" i="1"/>
  <c r="AJ299" i="1" s="1"/>
  <c r="AK299" i="1" s="1"/>
  <c r="A307" i="16" s="1"/>
  <c r="Y235" i="1"/>
  <c r="K243" i="16"/>
  <c r="AI235" i="1"/>
  <c r="AJ235" i="1" s="1"/>
  <c r="AK235" i="1" s="1"/>
  <c r="A243" i="16" s="1"/>
  <c r="AI167" i="1"/>
  <c r="AJ167" i="1" s="1"/>
  <c r="AK167" i="1" s="1"/>
  <c r="A175" i="16" s="1"/>
  <c r="K175" i="16"/>
  <c r="Y167" i="1"/>
  <c r="Y284" i="1"/>
  <c r="AI284" i="1"/>
  <c r="AJ284" i="1" s="1"/>
  <c r="AK284" i="1" s="1"/>
  <c r="A292" i="16" s="1"/>
  <c r="K292" i="16"/>
  <c r="J193" i="16" l="1"/>
  <c r="J243" i="16"/>
  <c r="J292" i="16"/>
  <c r="AB167" i="1"/>
  <c r="C167" i="1"/>
  <c r="C185" i="1"/>
  <c r="AB185" i="1"/>
  <c r="AI318" i="1"/>
  <c r="AJ318" i="1" s="1"/>
  <c r="AK318" i="1" s="1"/>
  <c r="A326" i="16" s="1"/>
  <c r="K326" i="16"/>
  <c r="Y318" i="1"/>
  <c r="C284" i="1"/>
  <c r="AB284" i="1"/>
  <c r="C235" i="1"/>
  <c r="AB235" i="1"/>
  <c r="K314" i="16"/>
  <c r="AI306" i="1"/>
  <c r="AJ306" i="1" s="1"/>
  <c r="AK306" i="1" s="1"/>
  <c r="A314" i="16" s="1"/>
  <c r="Y306" i="1"/>
  <c r="AB299" i="1"/>
  <c r="C299" i="1"/>
  <c r="J175" i="16"/>
  <c r="J307" i="16"/>
  <c r="B61" i="2"/>
  <c r="J326" i="16" l="1"/>
  <c r="J314" i="16"/>
  <c r="B62" i="2"/>
  <c r="E83" i="1"/>
  <c r="AA83" i="1"/>
  <c r="C306" i="1"/>
  <c r="AB306" i="1"/>
  <c r="C318" i="1"/>
  <c r="AB318" i="1"/>
  <c r="Z83" i="1" l="1"/>
  <c r="S83" i="1"/>
  <c r="W83" i="1"/>
  <c r="L91" i="16" s="1"/>
  <c r="V83" i="1"/>
  <c r="B63" i="2"/>
  <c r="AI83" i="1" l="1"/>
  <c r="AJ83" i="1" s="1"/>
  <c r="AK83" i="1" s="1"/>
  <c r="A91" i="16" s="1"/>
  <c r="K91" i="16"/>
  <c r="Y83" i="1"/>
  <c r="B64" i="2"/>
  <c r="J91" i="16" l="1"/>
  <c r="B65" i="2"/>
  <c r="C83" i="1"/>
  <c r="AB83" i="1"/>
  <c r="B66" i="2" l="1"/>
  <c r="B67" i="2" l="1"/>
  <c r="B68" i="2" l="1"/>
  <c r="B69" i="2" l="1"/>
  <c r="B70" i="2" l="1"/>
  <c r="B71" i="2" l="1"/>
  <c r="B72" i="2" l="1"/>
  <c r="E127" i="1"/>
  <c r="AA127" i="1"/>
  <c r="S127" i="1" l="1"/>
  <c r="W127" i="1"/>
  <c r="L135" i="16" s="1"/>
  <c r="Z127" i="1"/>
  <c r="V127" i="1"/>
  <c r="B73" i="2"/>
  <c r="B74" i="2" l="1"/>
  <c r="E91" i="1"/>
  <c r="AA91" i="1"/>
  <c r="Y127" i="1"/>
  <c r="AI127" i="1"/>
  <c r="AJ127" i="1" s="1"/>
  <c r="AK127" i="1" s="1"/>
  <c r="A135" i="16" s="1"/>
  <c r="K135" i="16"/>
  <c r="J135" i="16" l="1"/>
  <c r="Z91" i="1"/>
  <c r="V91" i="1"/>
  <c r="S91" i="1"/>
  <c r="W91" i="1"/>
  <c r="L99" i="16" s="1"/>
  <c r="C127" i="1"/>
  <c r="AB127" i="1"/>
  <c r="B75" i="2"/>
  <c r="E228" i="1"/>
  <c r="V228" i="1" l="1"/>
  <c r="W228" i="1"/>
  <c r="L236" i="16" s="1"/>
  <c r="S228" i="1"/>
  <c r="B76" i="2"/>
  <c r="E301" i="1"/>
  <c r="AA301" i="1"/>
  <c r="Y91" i="1"/>
  <c r="K99" i="16"/>
  <c r="AI91" i="1"/>
  <c r="AJ91" i="1" s="1"/>
  <c r="AK91" i="1" s="1"/>
  <c r="A99" i="16" s="1"/>
  <c r="J99" i="16" l="1"/>
  <c r="C91" i="1"/>
  <c r="AB91" i="1"/>
  <c r="B77" i="2"/>
  <c r="Z301" i="1"/>
  <c r="W301" i="1"/>
  <c r="L309" i="16" s="1"/>
  <c r="S301" i="1"/>
  <c r="V301" i="1"/>
  <c r="AH228" i="1"/>
  <c r="AI228" i="1" s="1"/>
  <c r="AJ228" i="1" s="1"/>
  <c r="AK228" i="1" s="1"/>
  <c r="A236" i="16" s="1"/>
  <c r="J236" i="16" s="1"/>
  <c r="K236" i="16"/>
  <c r="AI301" i="1" l="1"/>
  <c r="AJ301" i="1" s="1"/>
  <c r="AK301" i="1" s="1"/>
  <c r="A309" i="16" s="1"/>
  <c r="K309" i="16"/>
  <c r="Y301" i="1"/>
  <c r="B78" i="2"/>
  <c r="E139" i="1"/>
  <c r="E274" i="1"/>
  <c r="AA139" i="1"/>
  <c r="AA274" i="1"/>
  <c r="J309" i="16" l="1"/>
  <c r="Z139" i="1"/>
  <c r="W139" i="1"/>
  <c r="L147" i="16" s="1"/>
  <c r="S139" i="1"/>
  <c r="V139" i="1"/>
  <c r="B79" i="2"/>
  <c r="E392" i="1"/>
  <c r="AA392" i="1"/>
  <c r="C301" i="1"/>
  <c r="AB301" i="1"/>
  <c r="Z274" i="1"/>
  <c r="S274" i="1"/>
  <c r="V274" i="1"/>
  <c r="W274" i="1"/>
  <c r="L282" i="16" s="1"/>
  <c r="Y139" i="1" l="1"/>
  <c r="AI139" i="1"/>
  <c r="AJ139" i="1" s="1"/>
  <c r="AK139" i="1" s="1"/>
  <c r="A147" i="16" s="1"/>
  <c r="K147" i="16"/>
  <c r="S392" i="1"/>
  <c r="Z392" i="1"/>
  <c r="V392" i="1"/>
  <c r="W392" i="1"/>
  <c r="L400" i="16" s="1"/>
  <c r="Y274" i="1"/>
  <c r="K282" i="16"/>
  <c r="AI274" i="1"/>
  <c r="AJ274" i="1" s="1"/>
  <c r="AK274" i="1" s="1"/>
  <c r="A282" i="16" s="1"/>
  <c r="B80" i="2"/>
  <c r="J282" i="16" l="1"/>
  <c r="J147" i="16"/>
  <c r="Y392" i="1"/>
  <c r="AI392" i="1"/>
  <c r="AJ392" i="1" s="1"/>
  <c r="AK392" i="1" s="1"/>
  <c r="A400" i="16" s="1"/>
  <c r="K400" i="16"/>
  <c r="B81" i="2"/>
  <c r="E128" i="1"/>
  <c r="E319" i="1"/>
  <c r="AA128" i="1"/>
  <c r="AA319" i="1"/>
  <c r="AB274" i="1"/>
  <c r="C274" i="1"/>
  <c r="AB139" i="1"/>
  <c r="C139" i="1"/>
  <c r="B82" i="2" l="1"/>
  <c r="S319" i="1"/>
  <c r="W319" i="1"/>
  <c r="L327" i="16" s="1"/>
  <c r="V319" i="1"/>
  <c r="Z319" i="1"/>
  <c r="J400" i="16"/>
  <c r="Z128" i="1"/>
  <c r="W128" i="1"/>
  <c r="L136" i="16" s="1"/>
  <c r="V128" i="1"/>
  <c r="S128" i="1"/>
  <c r="C392" i="1"/>
  <c r="AB392" i="1"/>
  <c r="Y128" i="1" l="1"/>
  <c r="AI128" i="1"/>
  <c r="AJ128" i="1" s="1"/>
  <c r="AK128" i="1" s="1"/>
  <c r="A136" i="16" s="1"/>
  <c r="K136" i="16"/>
  <c r="AI319" i="1"/>
  <c r="AJ319" i="1" s="1"/>
  <c r="AK319" i="1" s="1"/>
  <c r="A327" i="16" s="1"/>
  <c r="Y319" i="1"/>
  <c r="K327" i="16"/>
  <c r="B83" i="2"/>
  <c r="J327" i="16" l="1"/>
  <c r="J136" i="16"/>
  <c r="C319" i="1"/>
  <c r="AB319" i="1"/>
  <c r="C128" i="1"/>
  <c r="AB128" i="1"/>
  <c r="B84" i="2"/>
  <c r="E62" i="1"/>
  <c r="E204" i="1"/>
  <c r="E268" i="1"/>
  <c r="E272" i="1"/>
  <c r="E175" i="1"/>
  <c r="E270" i="1"/>
  <c r="E245" i="1"/>
  <c r="E311" i="1"/>
  <c r="AA270" i="1"/>
  <c r="E309" i="1"/>
  <c r="AA245" i="1"/>
  <c r="E310" i="1"/>
  <c r="AA62" i="1"/>
  <c r="AA175" i="1"/>
  <c r="AA204" i="1"/>
  <c r="AA268" i="1"/>
  <c r="E271" i="1"/>
  <c r="AA272" i="1"/>
  <c r="AA311" i="1"/>
  <c r="V62" i="1" l="1"/>
  <c r="Z62" i="1"/>
  <c r="S62" i="1"/>
  <c r="W62" i="1"/>
  <c r="L70" i="16" s="1"/>
  <c r="V309" i="1"/>
  <c r="W309" i="1"/>
  <c r="L317" i="16" s="1"/>
  <c r="S309" i="1"/>
  <c r="Z270" i="1"/>
  <c r="V270" i="1"/>
  <c r="W270" i="1"/>
  <c r="L278" i="16" s="1"/>
  <c r="S270" i="1"/>
  <c r="Z204" i="1"/>
  <c r="W204" i="1"/>
  <c r="L212" i="16" s="1"/>
  <c r="V204" i="1"/>
  <c r="S204" i="1"/>
  <c r="W271" i="1"/>
  <c r="L279" i="16" s="1"/>
  <c r="V271" i="1"/>
  <c r="S271" i="1"/>
  <c r="Z175" i="1"/>
  <c r="S175" i="1"/>
  <c r="W175" i="1"/>
  <c r="L183" i="16" s="1"/>
  <c r="V175" i="1"/>
  <c r="V310" i="1"/>
  <c r="W310" i="1"/>
  <c r="L318" i="16" s="1"/>
  <c r="S310" i="1"/>
  <c r="Z311" i="1"/>
  <c r="W311" i="1"/>
  <c r="L319" i="16" s="1"/>
  <c r="S311" i="1"/>
  <c r="V311" i="1"/>
  <c r="W272" i="1"/>
  <c r="L280" i="16" s="1"/>
  <c r="Z272" i="1"/>
  <c r="S272" i="1"/>
  <c r="V272" i="1"/>
  <c r="B85" i="2"/>
  <c r="Z245" i="1"/>
  <c r="W245" i="1"/>
  <c r="L253" i="16" s="1"/>
  <c r="V245" i="1"/>
  <c r="S245" i="1"/>
  <c r="W268" i="1"/>
  <c r="L276" i="16" s="1"/>
  <c r="S268" i="1"/>
  <c r="V268" i="1"/>
  <c r="Z268" i="1"/>
  <c r="Y245" i="1" l="1"/>
  <c r="AI245" i="1"/>
  <c r="AJ245" i="1" s="1"/>
  <c r="AK245" i="1" s="1"/>
  <c r="A253" i="16" s="1"/>
  <c r="K253" i="16"/>
  <c r="B86" i="2"/>
  <c r="Y175" i="1"/>
  <c r="AI175" i="1"/>
  <c r="AJ175" i="1" s="1"/>
  <c r="AK175" i="1" s="1"/>
  <c r="A183" i="16" s="1"/>
  <c r="K183" i="16"/>
  <c r="AH310" i="1"/>
  <c r="AI310" i="1" s="1"/>
  <c r="AJ310" i="1" s="1"/>
  <c r="AK310" i="1" s="1"/>
  <c r="A318" i="16" s="1"/>
  <c r="J318" i="16" s="1"/>
  <c r="K318" i="16"/>
  <c r="AI268" i="1"/>
  <c r="AJ268" i="1" s="1"/>
  <c r="AK268" i="1" s="1"/>
  <c r="A276" i="16" s="1"/>
  <c r="K276" i="16"/>
  <c r="Y268" i="1"/>
  <c r="AI204" i="1"/>
  <c r="AJ204" i="1" s="1"/>
  <c r="AK204" i="1" s="1"/>
  <c r="A212" i="16" s="1"/>
  <c r="K212" i="16"/>
  <c r="Y204" i="1"/>
  <c r="Y272" i="1"/>
  <c r="AI272" i="1"/>
  <c r="AJ272" i="1" s="1"/>
  <c r="AK272" i="1" s="1"/>
  <c r="A280" i="16" s="1"/>
  <c r="K280" i="16"/>
  <c r="AI311" i="1"/>
  <c r="AJ311" i="1" s="1"/>
  <c r="AK311" i="1" s="1"/>
  <c r="A319" i="16" s="1"/>
  <c r="Y311" i="1"/>
  <c r="K319" i="16"/>
  <c r="AH271" i="1"/>
  <c r="AI271" i="1" s="1"/>
  <c r="AJ271" i="1" s="1"/>
  <c r="AK271" i="1" s="1"/>
  <c r="A279" i="16" s="1"/>
  <c r="K279" i="16"/>
  <c r="K278" i="16"/>
  <c r="Y270" i="1"/>
  <c r="AI270" i="1"/>
  <c r="AJ270" i="1" s="1"/>
  <c r="AK270" i="1" s="1"/>
  <c r="A278" i="16" s="1"/>
  <c r="AH309" i="1"/>
  <c r="AI309" i="1" s="1"/>
  <c r="AJ309" i="1" s="1"/>
  <c r="AK309" i="1" s="1"/>
  <c r="A317" i="16" s="1"/>
  <c r="J317" i="16" s="1"/>
  <c r="K317" i="16"/>
  <c r="K70" i="16"/>
  <c r="AI62" i="1"/>
  <c r="AJ62" i="1" s="1"/>
  <c r="AK62" i="1" s="1"/>
  <c r="A70" i="16" s="1"/>
  <c r="J70" i="16" s="1"/>
  <c r="Y62" i="1"/>
  <c r="J278" i="16" l="1"/>
  <c r="J279" i="16"/>
  <c r="J253" i="16"/>
  <c r="J212" i="16"/>
  <c r="C62" i="1"/>
  <c r="AB62" i="1"/>
  <c r="J319" i="16"/>
  <c r="J183" i="16"/>
  <c r="C204" i="1"/>
  <c r="AB204" i="1"/>
  <c r="AB270" i="1"/>
  <c r="C270" i="1"/>
  <c r="J280" i="16"/>
  <c r="C245" i="1"/>
  <c r="AB245" i="1"/>
  <c r="C268" i="1"/>
  <c r="AB268" i="1"/>
  <c r="C175" i="1"/>
  <c r="AB175" i="1"/>
  <c r="C311" i="1"/>
  <c r="AB311" i="1"/>
  <c r="AB272" i="1"/>
  <c r="C272" i="1"/>
  <c r="J276" i="16"/>
  <c r="E186" i="1"/>
  <c r="E246" i="1"/>
  <c r="B87" i="2"/>
  <c r="E236" i="1"/>
  <c r="E389" i="1"/>
  <c r="E449" i="1"/>
  <c r="E454" i="1"/>
  <c r="E168" i="1"/>
  <c r="E317" i="1"/>
  <c r="E388" i="1"/>
  <c r="E423" i="1"/>
  <c r="E437" i="1"/>
  <c r="E164" i="1"/>
  <c r="AA168" i="1"/>
  <c r="AA186" i="1"/>
  <c r="AA236" i="1"/>
  <c r="AA246" i="1"/>
  <c r="AA454" i="1"/>
  <c r="AA317" i="1"/>
  <c r="AA389" i="1"/>
  <c r="AA423" i="1"/>
  <c r="AA437" i="1"/>
  <c r="AA388" i="1"/>
  <c r="AA449" i="1"/>
  <c r="Z236" i="1" l="1"/>
  <c r="S236" i="1"/>
  <c r="V236" i="1"/>
  <c r="W236" i="1"/>
  <c r="L244" i="16" s="1"/>
  <c r="S423" i="1"/>
  <c r="W423" i="1"/>
  <c r="L431" i="16" s="1"/>
  <c r="Z423" i="1"/>
  <c r="V423" i="1"/>
  <c r="Z454" i="1"/>
  <c r="V454" i="1"/>
  <c r="S454" i="1"/>
  <c r="W454" i="1"/>
  <c r="L462" i="16" s="1"/>
  <c r="B88" i="2"/>
  <c r="E115" i="1"/>
  <c r="E190" i="1"/>
  <c r="E216" i="1"/>
  <c r="E229" i="1"/>
  <c r="E170" i="1"/>
  <c r="E114" i="1"/>
  <c r="E434" i="1"/>
  <c r="E410" i="1"/>
  <c r="E456" i="1"/>
  <c r="E460" i="1"/>
  <c r="AA170" i="1"/>
  <c r="AA114" i="1"/>
  <c r="AA190" i="1"/>
  <c r="AA229" i="1"/>
  <c r="AA410" i="1"/>
  <c r="AA216" i="1"/>
  <c r="AA434" i="1"/>
  <c r="AA456" i="1"/>
  <c r="AA460" i="1"/>
  <c r="AA115" i="1"/>
  <c r="Z168" i="1"/>
  <c r="W168" i="1"/>
  <c r="L176" i="16" s="1"/>
  <c r="S168" i="1"/>
  <c r="V168" i="1"/>
  <c r="S388" i="1"/>
  <c r="W388" i="1"/>
  <c r="L396" i="16" s="1"/>
  <c r="V388" i="1"/>
  <c r="Z388" i="1"/>
  <c r="S449" i="1"/>
  <c r="V449" i="1"/>
  <c r="W449" i="1"/>
  <c r="L457" i="16" s="1"/>
  <c r="Z449" i="1"/>
  <c r="Z246" i="1"/>
  <c r="W246" i="1"/>
  <c r="L254" i="16" s="1"/>
  <c r="S246" i="1"/>
  <c r="V246" i="1"/>
  <c r="Z437" i="1"/>
  <c r="S437" i="1"/>
  <c r="V437" i="1"/>
  <c r="W437" i="1"/>
  <c r="L445" i="16" s="1"/>
  <c r="V164" i="1"/>
  <c r="W164" i="1"/>
  <c r="L172" i="16" s="1"/>
  <c r="S164" i="1"/>
  <c r="Z317" i="1"/>
  <c r="V317" i="1"/>
  <c r="W317" i="1"/>
  <c r="L325" i="16" s="1"/>
  <c r="S317" i="1"/>
  <c r="S389" i="1"/>
  <c r="Z389" i="1"/>
  <c r="W389" i="1"/>
  <c r="L397" i="16" s="1"/>
  <c r="V389" i="1"/>
  <c r="W186" i="1"/>
  <c r="L194" i="16" s="1"/>
  <c r="Z186" i="1"/>
  <c r="S186" i="1"/>
  <c r="V186" i="1"/>
  <c r="Z216" i="1" l="1"/>
  <c r="W216" i="1"/>
  <c r="L224" i="16" s="1"/>
  <c r="S216" i="1"/>
  <c r="V216" i="1"/>
  <c r="Z460" i="1"/>
  <c r="W460" i="1"/>
  <c r="L468" i="16" s="1"/>
  <c r="V460" i="1"/>
  <c r="S460" i="1"/>
  <c r="Z114" i="1"/>
  <c r="V114" i="1"/>
  <c r="S114" i="1"/>
  <c r="W114" i="1"/>
  <c r="L122" i="16" s="1"/>
  <c r="W190" i="1"/>
  <c r="L198" i="16" s="1"/>
  <c r="Z190" i="1"/>
  <c r="V190" i="1"/>
  <c r="S190" i="1"/>
  <c r="AI236" i="1"/>
  <c r="AJ236" i="1" s="1"/>
  <c r="AK236" i="1" s="1"/>
  <c r="A244" i="16" s="1"/>
  <c r="K244" i="16"/>
  <c r="Y236" i="1"/>
  <c r="Z434" i="1"/>
  <c r="V434" i="1"/>
  <c r="W434" i="1"/>
  <c r="L442" i="16" s="1"/>
  <c r="S434" i="1"/>
  <c r="K431" i="16"/>
  <c r="Y423" i="1"/>
  <c r="AI423" i="1"/>
  <c r="AJ423" i="1" s="1"/>
  <c r="AK423" i="1" s="1"/>
  <c r="A431" i="16" s="1"/>
  <c r="AH164" i="1"/>
  <c r="AI164" i="1" s="1"/>
  <c r="AJ164" i="1" s="1"/>
  <c r="AK164" i="1" s="1"/>
  <c r="A172" i="16" s="1"/>
  <c r="K172" i="16"/>
  <c r="Y246" i="1"/>
  <c r="AI246" i="1"/>
  <c r="AJ246" i="1" s="1"/>
  <c r="AK246" i="1" s="1"/>
  <c r="A254" i="16" s="1"/>
  <c r="K254" i="16"/>
  <c r="AI168" i="1"/>
  <c r="AJ168" i="1" s="1"/>
  <c r="AK168" i="1" s="1"/>
  <c r="A176" i="16" s="1"/>
  <c r="K176" i="16"/>
  <c r="Y168" i="1"/>
  <c r="Z456" i="1"/>
  <c r="S456" i="1"/>
  <c r="V456" i="1"/>
  <c r="W456" i="1"/>
  <c r="L464" i="16" s="1"/>
  <c r="W170" i="1"/>
  <c r="L178" i="16" s="1"/>
  <c r="S170" i="1"/>
  <c r="V170" i="1"/>
  <c r="Z170" i="1"/>
  <c r="S115" i="1"/>
  <c r="W115" i="1"/>
  <c r="L123" i="16" s="1"/>
  <c r="Z115" i="1"/>
  <c r="V115" i="1"/>
  <c r="Y454" i="1"/>
  <c r="AI454" i="1"/>
  <c r="AJ454" i="1" s="1"/>
  <c r="AK454" i="1" s="1"/>
  <c r="A462" i="16" s="1"/>
  <c r="K462" i="16"/>
  <c r="AI449" i="1"/>
  <c r="AJ449" i="1" s="1"/>
  <c r="AK449" i="1" s="1"/>
  <c r="A457" i="16" s="1"/>
  <c r="K457" i="16"/>
  <c r="Y449" i="1"/>
  <c r="Y317" i="1"/>
  <c r="K325" i="16"/>
  <c r="AI317" i="1"/>
  <c r="AJ317" i="1" s="1"/>
  <c r="AK317" i="1" s="1"/>
  <c r="A325" i="16" s="1"/>
  <c r="K194" i="16"/>
  <c r="Y186" i="1"/>
  <c r="AI186" i="1"/>
  <c r="AJ186" i="1" s="1"/>
  <c r="AK186" i="1" s="1"/>
  <c r="A194" i="16" s="1"/>
  <c r="AI389" i="1"/>
  <c r="AJ389" i="1" s="1"/>
  <c r="AK389" i="1" s="1"/>
  <c r="A397" i="16" s="1"/>
  <c r="K397" i="16"/>
  <c r="Y389" i="1"/>
  <c r="K445" i="16"/>
  <c r="Y437" i="1"/>
  <c r="AI437" i="1"/>
  <c r="AJ437" i="1" s="1"/>
  <c r="AK437" i="1" s="1"/>
  <c r="A445" i="16" s="1"/>
  <c r="AI388" i="1"/>
  <c r="AJ388" i="1" s="1"/>
  <c r="AK388" i="1" s="1"/>
  <c r="A396" i="16" s="1"/>
  <c r="K396" i="16"/>
  <c r="Y388" i="1"/>
  <c r="W410" i="1"/>
  <c r="L418" i="16" s="1"/>
  <c r="V410" i="1"/>
  <c r="S410" i="1"/>
  <c r="Z410" i="1"/>
  <c r="W229" i="1"/>
  <c r="L237" i="16" s="1"/>
  <c r="S229" i="1"/>
  <c r="Z229" i="1"/>
  <c r="V229" i="1"/>
  <c r="B89" i="2"/>
  <c r="J244" i="16" l="1"/>
  <c r="J397" i="16"/>
  <c r="J172" i="16"/>
  <c r="J194" i="16"/>
  <c r="J462" i="16"/>
  <c r="J254" i="16"/>
  <c r="J176" i="16"/>
  <c r="J325" i="16"/>
  <c r="AB454" i="1"/>
  <c r="C454" i="1"/>
  <c r="C246" i="1"/>
  <c r="AB246" i="1"/>
  <c r="C236" i="1"/>
  <c r="AB236" i="1"/>
  <c r="AI229" i="1"/>
  <c r="AJ229" i="1" s="1"/>
  <c r="AK229" i="1" s="1"/>
  <c r="A237" i="16" s="1"/>
  <c r="K237" i="16"/>
  <c r="Y229" i="1"/>
  <c r="C388" i="1"/>
  <c r="AB388" i="1"/>
  <c r="C449" i="1"/>
  <c r="AB449" i="1"/>
  <c r="Y410" i="1"/>
  <c r="K418" i="16"/>
  <c r="AI410" i="1"/>
  <c r="AJ410" i="1" s="1"/>
  <c r="AK410" i="1" s="1"/>
  <c r="A418" i="16" s="1"/>
  <c r="J396" i="16"/>
  <c r="C389" i="1"/>
  <c r="AB389" i="1"/>
  <c r="AB186" i="1"/>
  <c r="C186" i="1"/>
  <c r="C317" i="1"/>
  <c r="AB317" i="1"/>
  <c r="J457" i="16"/>
  <c r="AI115" i="1"/>
  <c r="AJ115" i="1" s="1"/>
  <c r="AK115" i="1" s="1"/>
  <c r="A123" i="16" s="1"/>
  <c r="K123" i="16"/>
  <c r="Y115" i="1"/>
  <c r="C168" i="1"/>
  <c r="AB168" i="1"/>
  <c r="J431" i="16"/>
  <c r="Y190" i="1"/>
  <c r="AI190" i="1"/>
  <c r="AJ190" i="1" s="1"/>
  <c r="AK190" i="1" s="1"/>
  <c r="A198" i="16" s="1"/>
  <c r="K198" i="16"/>
  <c r="AI460" i="1"/>
  <c r="AJ460" i="1" s="1"/>
  <c r="AK460" i="1" s="1"/>
  <c r="A468" i="16" s="1"/>
  <c r="Y460" i="1"/>
  <c r="K468" i="16"/>
  <c r="C437" i="1"/>
  <c r="AB437" i="1"/>
  <c r="Y216" i="1"/>
  <c r="AI216" i="1"/>
  <c r="AJ216" i="1" s="1"/>
  <c r="AK216" i="1" s="1"/>
  <c r="A224" i="16" s="1"/>
  <c r="K224" i="16"/>
  <c r="B90" i="2"/>
  <c r="J445" i="16"/>
  <c r="AI170" i="1"/>
  <c r="AJ170" i="1" s="1"/>
  <c r="AK170" i="1" s="1"/>
  <c r="A178" i="16" s="1"/>
  <c r="Y170" i="1"/>
  <c r="K178" i="16"/>
  <c r="K464" i="16"/>
  <c r="Y456" i="1"/>
  <c r="AI456" i="1"/>
  <c r="AJ456" i="1" s="1"/>
  <c r="AK456" i="1" s="1"/>
  <c r="A464" i="16" s="1"/>
  <c r="C423" i="1"/>
  <c r="AB423" i="1"/>
  <c r="K442" i="16"/>
  <c r="AI434" i="1"/>
  <c r="AJ434" i="1" s="1"/>
  <c r="AK434" i="1" s="1"/>
  <c r="A442" i="16" s="1"/>
  <c r="Y434" i="1"/>
  <c r="Y114" i="1"/>
  <c r="AI114" i="1"/>
  <c r="AJ114" i="1" s="1"/>
  <c r="AK114" i="1" s="1"/>
  <c r="A122" i="16" s="1"/>
  <c r="K122" i="16"/>
  <c r="J224" i="16" l="1"/>
  <c r="J442" i="16"/>
  <c r="J418" i="16"/>
  <c r="J464" i="16"/>
  <c r="J468" i="16"/>
  <c r="J178" i="16"/>
  <c r="C410" i="1"/>
  <c r="AB410" i="1"/>
  <c r="C114" i="1"/>
  <c r="AB114" i="1"/>
  <c r="B91" i="2"/>
  <c r="E455" i="1"/>
  <c r="C190" i="1"/>
  <c r="AB190" i="1"/>
  <c r="C115" i="1"/>
  <c r="AB115" i="1"/>
  <c r="C229" i="1"/>
  <c r="AB229" i="1"/>
  <c r="C434" i="1"/>
  <c r="AB434" i="1"/>
  <c r="AB216" i="1"/>
  <c r="C216" i="1"/>
  <c r="J198" i="16"/>
  <c r="J123" i="16"/>
  <c r="J237" i="16"/>
  <c r="J122" i="16"/>
  <c r="C170" i="1"/>
  <c r="AB170" i="1"/>
  <c r="AB456" i="1"/>
  <c r="C456" i="1"/>
  <c r="C460" i="1"/>
  <c r="AB460" i="1"/>
  <c r="V455" i="1" l="1"/>
  <c r="S455" i="1"/>
  <c r="W455" i="1"/>
  <c r="L463" i="16" s="1"/>
  <c r="B92" i="2"/>
  <c r="B93" i="2" l="1"/>
  <c r="K463" i="16"/>
  <c r="AH455" i="1"/>
  <c r="AI455" i="1" s="1"/>
  <c r="AJ455" i="1" s="1"/>
  <c r="AK455" i="1" s="1"/>
  <c r="A463" i="16" s="1"/>
  <c r="J463" i="16" l="1"/>
  <c r="B94" i="2"/>
  <c r="B95" i="2" l="1"/>
  <c r="E130" i="1"/>
  <c r="E161" i="1"/>
  <c r="E244" i="1"/>
  <c r="E302" i="1"/>
  <c r="E304" i="1"/>
  <c r="E172" i="1"/>
  <c r="AA302" i="1"/>
  <c r="AA304" i="1"/>
  <c r="E303" i="1"/>
  <c r="AA172" i="1"/>
  <c r="E231" i="1"/>
  <c r="AA303" i="1"/>
  <c r="AA130" i="1"/>
  <c r="AA161" i="1"/>
  <c r="AA244" i="1"/>
  <c r="E141" i="1"/>
  <c r="Z172" i="1" l="1"/>
  <c r="S172" i="1"/>
  <c r="V172" i="1"/>
  <c r="W172" i="1"/>
  <c r="L180" i="16" s="1"/>
  <c r="Z161" i="1"/>
  <c r="S161" i="1"/>
  <c r="W161" i="1"/>
  <c r="L169" i="16" s="1"/>
  <c r="V161" i="1"/>
  <c r="W303" i="1"/>
  <c r="L311" i="16" s="1"/>
  <c r="Z303" i="1"/>
  <c r="V303" i="1"/>
  <c r="S303" i="1"/>
  <c r="Z304" i="1"/>
  <c r="V304" i="1"/>
  <c r="W304" i="1"/>
  <c r="L312" i="16" s="1"/>
  <c r="S304" i="1"/>
  <c r="Z130" i="1"/>
  <c r="W130" i="1"/>
  <c r="L138" i="16" s="1"/>
  <c r="S130" i="1"/>
  <c r="V130" i="1"/>
  <c r="V231" i="1"/>
  <c r="S231" i="1"/>
  <c r="W231" i="1"/>
  <c r="L239" i="16" s="1"/>
  <c r="Z244" i="1"/>
  <c r="V244" i="1"/>
  <c r="S244" i="1"/>
  <c r="W244" i="1"/>
  <c r="L252" i="16" s="1"/>
  <c r="V141" i="1"/>
  <c r="W141" i="1"/>
  <c r="L149" i="16" s="1"/>
  <c r="S141" i="1"/>
  <c r="W302" i="1"/>
  <c r="L310" i="16" s="1"/>
  <c r="V302" i="1"/>
  <c r="S302" i="1"/>
  <c r="Z302" i="1"/>
  <c r="E61" i="1"/>
  <c r="B96" i="2"/>
  <c r="E173" i="1"/>
  <c r="E273" i="1"/>
  <c r="E252" i="1"/>
  <c r="E286" i="1"/>
  <c r="E287" i="1"/>
  <c r="E110" i="1"/>
  <c r="E285" i="1"/>
  <c r="AA273" i="1"/>
  <c r="AA286" i="1"/>
  <c r="AA61" i="1"/>
  <c r="AA110" i="1"/>
  <c r="AA285" i="1"/>
  <c r="AA252" i="1"/>
  <c r="AA287" i="1"/>
  <c r="AA173" i="1"/>
  <c r="K310" i="16" l="1"/>
  <c r="Y302" i="1"/>
  <c r="AI302" i="1"/>
  <c r="AJ302" i="1" s="1"/>
  <c r="AK302" i="1" s="1"/>
  <c r="A310" i="16" s="1"/>
  <c r="Y130" i="1"/>
  <c r="K138" i="16"/>
  <c r="AI130" i="1"/>
  <c r="AJ130" i="1" s="1"/>
  <c r="AK130" i="1" s="1"/>
  <c r="A138" i="16" s="1"/>
  <c r="AI161" i="1"/>
  <c r="AJ161" i="1" s="1"/>
  <c r="AK161" i="1" s="1"/>
  <c r="A169" i="16" s="1"/>
  <c r="K169" i="16"/>
  <c r="Y161" i="1"/>
  <c r="V285" i="1"/>
  <c r="S285" i="1"/>
  <c r="W285" i="1"/>
  <c r="L293" i="16" s="1"/>
  <c r="Z285" i="1"/>
  <c r="Z252" i="1"/>
  <c r="S252" i="1"/>
  <c r="W252" i="1"/>
  <c r="L260" i="16" s="1"/>
  <c r="V252" i="1"/>
  <c r="W61" i="1"/>
  <c r="L69" i="16" s="1"/>
  <c r="S61" i="1"/>
  <c r="V61" i="1"/>
  <c r="Z61" i="1"/>
  <c r="Y303" i="1"/>
  <c r="K311" i="16"/>
  <c r="AI303" i="1"/>
  <c r="AJ303" i="1" s="1"/>
  <c r="AK303" i="1" s="1"/>
  <c r="A311" i="16" s="1"/>
  <c r="Y172" i="1"/>
  <c r="AI172" i="1"/>
  <c r="AJ172" i="1" s="1"/>
  <c r="AK172" i="1" s="1"/>
  <c r="A180" i="16" s="1"/>
  <c r="K180" i="16"/>
  <c r="Z110" i="1"/>
  <c r="S110" i="1"/>
  <c r="V110" i="1"/>
  <c r="W110" i="1"/>
  <c r="L118" i="16" s="1"/>
  <c r="V273" i="1"/>
  <c r="S273" i="1"/>
  <c r="W273" i="1"/>
  <c r="L281" i="16" s="1"/>
  <c r="Z273" i="1"/>
  <c r="Y304" i="1"/>
  <c r="AI304" i="1"/>
  <c r="AJ304" i="1" s="1"/>
  <c r="AK304" i="1" s="1"/>
  <c r="A312" i="16" s="1"/>
  <c r="K312" i="16"/>
  <c r="Z286" i="1"/>
  <c r="V286" i="1"/>
  <c r="S286" i="1"/>
  <c r="W286" i="1"/>
  <c r="L294" i="16" s="1"/>
  <c r="B97" i="2"/>
  <c r="K149" i="16"/>
  <c r="AH141" i="1"/>
  <c r="AI141" i="1" s="1"/>
  <c r="AJ141" i="1" s="1"/>
  <c r="AK141" i="1" s="1"/>
  <c r="A149" i="16" s="1"/>
  <c r="J149" i="16" s="1"/>
  <c r="Z287" i="1"/>
  <c r="W287" i="1"/>
  <c r="L295" i="16" s="1"/>
  <c r="S287" i="1"/>
  <c r="V287" i="1"/>
  <c r="W173" i="1"/>
  <c r="L181" i="16" s="1"/>
  <c r="Z173" i="1"/>
  <c r="S173" i="1"/>
  <c r="V173" i="1"/>
  <c r="K252" i="16"/>
  <c r="Y244" i="1"/>
  <c r="AI244" i="1"/>
  <c r="AJ244" i="1" s="1"/>
  <c r="AK244" i="1" s="1"/>
  <c r="A252" i="16" s="1"/>
  <c r="AI231" i="1"/>
  <c r="AJ231" i="1" s="1"/>
  <c r="AK231" i="1" s="1"/>
  <c r="A239" i="16" s="1"/>
  <c r="J239" i="16" s="1"/>
  <c r="K239" i="16"/>
  <c r="J169" i="16" l="1"/>
  <c r="J310" i="16"/>
  <c r="J138" i="16"/>
  <c r="B98" i="2"/>
  <c r="C304" i="1"/>
  <c r="AB304" i="1"/>
  <c r="C244" i="1"/>
  <c r="AB244" i="1"/>
  <c r="Y286" i="1"/>
  <c r="K294" i="16"/>
  <c r="AI286" i="1"/>
  <c r="AJ286" i="1" s="1"/>
  <c r="AK286" i="1" s="1"/>
  <c r="A294" i="16" s="1"/>
  <c r="J312" i="16"/>
  <c r="AI110" i="1"/>
  <c r="AJ110" i="1" s="1"/>
  <c r="AK110" i="1" s="1"/>
  <c r="A118" i="16" s="1"/>
  <c r="K118" i="16"/>
  <c r="Y110" i="1"/>
  <c r="J311" i="16"/>
  <c r="K69" i="16"/>
  <c r="Y61" i="1"/>
  <c r="AI61" i="1"/>
  <c r="AJ61" i="1" s="1"/>
  <c r="AK61" i="1" s="1"/>
  <c r="A69" i="16" s="1"/>
  <c r="C130" i="1"/>
  <c r="AB130" i="1"/>
  <c r="AI173" i="1"/>
  <c r="AJ173" i="1" s="1"/>
  <c r="AK173" i="1" s="1"/>
  <c r="A181" i="16" s="1"/>
  <c r="K181" i="16"/>
  <c r="Y173" i="1"/>
  <c r="K295" i="16"/>
  <c r="Y287" i="1"/>
  <c r="AI287" i="1"/>
  <c r="AJ287" i="1" s="1"/>
  <c r="AK287" i="1" s="1"/>
  <c r="A295" i="16" s="1"/>
  <c r="K281" i="16"/>
  <c r="AI273" i="1"/>
  <c r="AJ273" i="1" s="1"/>
  <c r="AK273" i="1" s="1"/>
  <c r="A281" i="16" s="1"/>
  <c r="Y273" i="1"/>
  <c r="J180" i="16"/>
  <c r="C303" i="1"/>
  <c r="AB303" i="1"/>
  <c r="AI285" i="1"/>
  <c r="AJ285" i="1" s="1"/>
  <c r="AK285" i="1" s="1"/>
  <c r="A293" i="16" s="1"/>
  <c r="Y285" i="1"/>
  <c r="K293" i="16"/>
  <c r="AB302" i="1"/>
  <c r="C302" i="1"/>
  <c r="J252" i="16"/>
  <c r="C172" i="1"/>
  <c r="AB172" i="1"/>
  <c r="Y252" i="1"/>
  <c r="AI252" i="1"/>
  <c r="AJ252" i="1" s="1"/>
  <c r="AK252" i="1" s="1"/>
  <c r="A260" i="16" s="1"/>
  <c r="K260" i="16"/>
  <c r="AB161" i="1"/>
  <c r="C161" i="1"/>
  <c r="J295" i="16" l="1"/>
  <c r="J294" i="16"/>
  <c r="J118" i="16"/>
  <c r="C273" i="1"/>
  <c r="AB273" i="1"/>
  <c r="AB287" i="1"/>
  <c r="C287" i="1"/>
  <c r="J181" i="16"/>
  <c r="J69" i="16"/>
  <c r="C110" i="1"/>
  <c r="AB110" i="1"/>
  <c r="J260" i="16"/>
  <c r="AB285" i="1"/>
  <c r="C285" i="1"/>
  <c r="J281" i="16"/>
  <c r="AB61" i="1"/>
  <c r="C61" i="1"/>
  <c r="B99" i="2"/>
  <c r="AB252" i="1"/>
  <c r="C252" i="1"/>
  <c r="J293" i="16"/>
  <c r="C173" i="1"/>
  <c r="AB173" i="1"/>
  <c r="AB286" i="1"/>
  <c r="C286" i="1"/>
  <c r="B100" i="2" l="1"/>
  <c r="B101" i="2" l="1"/>
  <c r="B102" i="2" l="1"/>
  <c r="E242" i="1"/>
  <c r="E174" i="1"/>
  <c r="E230" i="1"/>
  <c r="E269" i="1"/>
  <c r="E261" i="1"/>
  <c r="E331" i="1"/>
  <c r="E138" i="1"/>
  <c r="AA138" i="1"/>
  <c r="AA174" i="1"/>
  <c r="E260" i="1"/>
  <c r="E262" i="1"/>
  <c r="AA269" i="1"/>
  <c r="AA242" i="1"/>
  <c r="AA230" i="1"/>
  <c r="E243" i="1"/>
  <c r="AA331" i="1"/>
  <c r="AA261" i="1"/>
  <c r="V260" i="1" l="1"/>
  <c r="W260" i="1"/>
  <c r="L268" i="16" s="1"/>
  <c r="S260" i="1"/>
  <c r="W331" i="1"/>
  <c r="L339" i="16" s="1"/>
  <c r="Z331" i="1"/>
  <c r="V331" i="1"/>
  <c r="S331" i="1"/>
  <c r="S174" i="1"/>
  <c r="Z174" i="1"/>
  <c r="V174" i="1"/>
  <c r="W174" i="1"/>
  <c r="L182" i="16" s="1"/>
  <c r="S243" i="1"/>
  <c r="V243" i="1"/>
  <c r="W243" i="1"/>
  <c r="L251" i="16" s="1"/>
  <c r="V230" i="1"/>
  <c r="S230" i="1"/>
  <c r="W230" i="1"/>
  <c r="L238" i="16" s="1"/>
  <c r="Z230" i="1"/>
  <c r="Z261" i="1"/>
  <c r="S261" i="1"/>
  <c r="V261" i="1"/>
  <c r="W261" i="1"/>
  <c r="L269" i="16" s="1"/>
  <c r="W242" i="1"/>
  <c r="L250" i="16" s="1"/>
  <c r="V242" i="1"/>
  <c r="S242" i="1"/>
  <c r="Z242" i="1"/>
  <c r="V262" i="1"/>
  <c r="W262" i="1"/>
  <c r="L270" i="16" s="1"/>
  <c r="S262" i="1"/>
  <c r="Z138" i="1"/>
  <c r="V138" i="1"/>
  <c r="W138" i="1"/>
  <c r="L146" i="16" s="1"/>
  <c r="S138" i="1"/>
  <c r="W269" i="1"/>
  <c r="L277" i="16" s="1"/>
  <c r="S269" i="1"/>
  <c r="Z269" i="1"/>
  <c r="V269" i="1"/>
  <c r="B103" i="2"/>
  <c r="K277" i="16" l="1"/>
  <c r="AI269" i="1"/>
  <c r="AJ269" i="1" s="1"/>
  <c r="AK269" i="1" s="1"/>
  <c r="A277" i="16" s="1"/>
  <c r="J277" i="16" s="1"/>
  <c r="Y269" i="1"/>
  <c r="K250" i="16"/>
  <c r="Y242" i="1"/>
  <c r="AI242" i="1"/>
  <c r="AJ242" i="1" s="1"/>
  <c r="AK242" i="1" s="1"/>
  <c r="A250" i="16" s="1"/>
  <c r="J250" i="16" s="1"/>
  <c r="K270" i="16"/>
  <c r="AI262" i="1"/>
  <c r="AJ262" i="1" s="1"/>
  <c r="AK262" i="1" s="1"/>
  <c r="A270" i="16" s="1"/>
  <c r="J270" i="16" s="1"/>
  <c r="K238" i="16"/>
  <c r="Y230" i="1"/>
  <c r="AI230" i="1"/>
  <c r="AJ230" i="1" s="1"/>
  <c r="AK230" i="1" s="1"/>
  <c r="A238" i="16" s="1"/>
  <c r="J238" i="16" s="1"/>
  <c r="B104" i="2"/>
  <c r="K182" i="16"/>
  <c r="Y174" i="1"/>
  <c r="AI174" i="1"/>
  <c r="AJ174" i="1" s="1"/>
  <c r="AK174" i="1" s="1"/>
  <c r="A182" i="16" s="1"/>
  <c r="J182" i="16" s="1"/>
  <c r="K339" i="16"/>
  <c r="Y331" i="1"/>
  <c r="AI331" i="1"/>
  <c r="AJ331" i="1" s="1"/>
  <c r="AK331" i="1" s="1"/>
  <c r="A339" i="16" s="1"/>
  <c r="J339" i="16" s="1"/>
  <c r="Y138" i="1"/>
  <c r="AI138" i="1"/>
  <c r="AJ138" i="1" s="1"/>
  <c r="AK138" i="1" s="1"/>
  <c r="A146" i="16" s="1"/>
  <c r="J146" i="16" s="1"/>
  <c r="K146" i="16"/>
  <c r="K269" i="16"/>
  <c r="Y261" i="1"/>
  <c r="AI261" i="1"/>
  <c r="AJ261" i="1" s="1"/>
  <c r="AK261" i="1" s="1"/>
  <c r="A269" i="16" s="1"/>
  <c r="J269" i="16" s="1"/>
  <c r="AI243" i="1"/>
  <c r="AJ243" i="1" s="1"/>
  <c r="AK243" i="1" s="1"/>
  <c r="A251" i="16" s="1"/>
  <c r="J251" i="16" s="1"/>
  <c r="K251" i="16"/>
  <c r="AI260" i="1"/>
  <c r="AJ260" i="1" s="1"/>
  <c r="AK260" i="1" s="1"/>
  <c r="A268" i="16" s="1"/>
  <c r="J268" i="16" s="1"/>
  <c r="K268" i="16"/>
  <c r="C138" i="1" l="1"/>
  <c r="AB138" i="1"/>
  <c r="AB174" i="1"/>
  <c r="C174" i="1"/>
  <c r="C230" i="1"/>
  <c r="AB230" i="1"/>
  <c r="AB269" i="1"/>
  <c r="C269" i="1"/>
  <c r="C331" i="1"/>
  <c r="AB331" i="1"/>
  <c r="C242" i="1"/>
  <c r="AB242" i="1"/>
  <c r="B105" i="2"/>
  <c r="E177" i="1"/>
  <c r="E183" i="1"/>
  <c r="E195" i="1"/>
  <c r="AA183" i="1"/>
  <c r="AA177" i="1"/>
  <c r="C261" i="1"/>
  <c r="AB261" i="1"/>
  <c r="W195" i="1" l="1"/>
  <c r="L203" i="16" s="1"/>
  <c r="V195" i="1"/>
  <c r="S195" i="1"/>
  <c r="W177" i="1"/>
  <c r="L185" i="16" s="1"/>
  <c r="Z177" i="1"/>
  <c r="S177" i="1"/>
  <c r="V177" i="1"/>
  <c r="Z183" i="1"/>
  <c r="S183" i="1"/>
  <c r="W183" i="1"/>
  <c r="L191" i="16" s="1"/>
  <c r="V183" i="1"/>
  <c r="B106" i="2"/>
  <c r="E313" i="1"/>
  <c r="E376" i="1"/>
  <c r="AA313" i="1"/>
  <c r="E338" i="1"/>
  <c r="AA376" i="1"/>
  <c r="K185" i="16" l="1"/>
  <c r="Y177" i="1"/>
  <c r="AI177" i="1"/>
  <c r="AJ177" i="1" s="1"/>
  <c r="AK177" i="1" s="1"/>
  <c r="A185" i="16" s="1"/>
  <c r="S338" i="1"/>
  <c r="W338" i="1"/>
  <c r="L346" i="16" s="1"/>
  <c r="V338" i="1"/>
  <c r="B107" i="2"/>
  <c r="E397" i="1"/>
  <c r="E390" i="1"/>
  <c r="AA390" i="1"/>
  <c r="AA397" i="1"/>
  <c r="E453" i="1"/>
  <c r="Z376" i="1"/>
  <c r="V376" i="1"/>
  <c r="S376" i="1"/>
  <c r="W376" i="1"/>
  <c r="L384" i="16" s="1"/>
  <c r="AH195" i="1"/>
  <c r="AI195" i="1" s="1"/>
  <c r="AJ195" i="1" s="1"/>
  <c r="AK195" i="1" s="1"/>
  <c r="A203" i="16" s="1"/>
  <c r="K203" i="16"/>
  <c r="Y183" i="1"/>
  <c r="K191" i="16"/>
  <c r="AI183" i="1"/>
  <c r="AJ183" i="1" s="1"/>
  <c r="AK183" i="1" s="1"/>
  <c r="A191" i="16" s="1"/>
  <c r="S313" i="1"/>
  <c r="Z313" i="1"/>
  <c r="V313" i="1"/>
  <c r="W313" i="1"/>
  <c r="L321" i="16" s="1"/>
  <c r="J203" i="16" l="1"/>
  <c r="J185" i="16"/>
  <c r="J191" i="16"/>
  <c r="Y376" i="1"/>
  <c r="AI376" i="1"/>
  <c r="AJ376" i="1" s="1"/>
  <c r="AK376" i="1" s="1"/>
  <c r="A384" i="16" s="1"/>
  <c r="J384" i="16" s="1"/>
  <c r="K384" i="16"/>
  <c r="S453" i="1"/>
  <c r="V453" i="1"/>
  <c r="W453" i="1"/>
  <c r="L461" i="16" s="1"/>
  <c r="V397" i="1"/>
  <c r="Z397" i="1"/>
  <c r="S397" i="1"/>
  <c r="W397" i="1"/>
  <c r="L405" i="16" s="1"/>
  <c r="B108" i="2"/>
  <c r="K321" i="16"/>
  <c r="Y313" i="1"/>
  <c r="AI313" i="1"/>
  <c r="AJ313" i="1" s="1"/>
  <c r="AK313" i="1" s="1"/>
  <c r="A321" i="16" s="1"/>
  <c r="J321" i="16" s="1"/>
  <c r="AI338" i="1"/>
  <c r="AJ338" i="1" s="1"/>
  <c r="AK338" i="1" s="1"/>
  <c r="A346" i="16" s="1"/>
  <c r="J346" i="16" s="1"/>
  <c r="K346" i="16"/>
  <c r="AB177" i="1"/>
  <c r="C177" i="1"/>
  <c r="C183" i="1"/>
  <c r="AB183" i="1"/>
  <c r="Z390" i="1"/>
  <c r="S390" i="1"/>
  <c r="W390" i="1"/>
  <c r="L398" i="16" s="1"/>
  <c r="V390" i="1"/>
  <c r="Y397" i="1" l="1"/>
  <c r="K405" i="16"/>
  <c r="AI397" i="1"/>
  <c r="AJ397" i="1" s="1"/>
  <c r="AK397" i="1" s="1"/>
  <c r="A405" i="16" s="1"/>
  <c r="Y390" i="1"/>
  <c r="AI390" i="1"/>
  <c r="AJ390" i="1" s="1"/>
  <c r="AK390" i="1" s="1"/>
  <c r="A398" i="16" s="1"/>
  <c r="K398" i="16"/>
  <c r="AI453" i="1"/>
  <c r="AJ453" i="1" s="1"/>
  <c r="AK453" i="1" s="1"/>
  <c r="A461" i="16" s="1"/>
  <c r="J461" i="16" s="1"/>
  <c r="K461" i="16"/>
  <c r="C376" i="1"/>
  <c r="AB376" i="1"/>
  <c r="C313" i="1"/>
  <c r="AB313" i="1"/>
  <c r="B109" i="2"/>
  <c r="E144" i="1"/>
  <c r="E156" i="1"/>
  <c r="E288" i="1"/>
  <c r="E289" i="1"/>
  <c r="AA144" i="1"/>
  <c r="AA289" i="1"/>
  <c r="AA156" i="1"/>
  <c r="AA288" i="1"/>
  <c r="J405" i="16" l="1"/>
  <c r="J398" i="16"/>
  <c r="Z156" i="1"/>
  <c r="S156" i="1"/>
  <c r="W156" i="1"/>
  <c r="L164" i="16" s="1"/>
  <c r="V156" i="1"/>
  <c r="C390" i="1"/>
  <c r="AB390" i="1"/>
  <c r="W144" i="1"/>
  <c r="L152" i="16" s="1"/>
  <c r="V144" i="1"/>
  <c r="Z144" i="1"/>
  <c r="S144" i="1"/>
  <c r="Z289" i="1"/>
  <c r="S289" i="1"/>
  <c r="W289" i="1"/>
  <c r="L297" i="16" s="1"/>
  <c r="V289" i="1"/>
  <c r="B110" i="2"/>
  <c r="E166" i="1"/>
  <c r="E315" i="1"/>
  <c r="E337" i="1"/>
  <c r="E314" i="1"/>
  <c r="AA166" i="1"/>
  <c r="AA315" i="1"/>
  <c r="AA314" i="1"/>
  <c r="AA337" i="1"/>
  <c r="W288" i="1"/>
  <c r="L296" i="16" s="1"/>
  <c r="S288" i="1"/>
  <c r="V288" i="1"/>
  <c r="Z288" i="1"/>
  <c r="C397" i="1"/>
  <c r="AB397" i="1"/>
  <c r="AI288" i="1" l="1"/>
  <c r="AJ288" i="1" s="1"/>
  <c r="AK288" i="1" s="1"/>
  <c r="A296" i="16" s="1"/>
  <c r="Y288" i="1"/>
  <c r="K296" i="16"/>
  <c r="S166" i="1"/>
  <c r="W166" i="1"/>
  <c r="L174" i="16" s="1"/>
  <c r="Z166" i="1"/>
  <c r="V166" i="1"/>
  <c r="Y144" i="1"/>
  <c r="AI144" i="1"/>
  <c r="AJ144" i="1" s="1"/>
  <c r="AK144" i="1" s="1"/>
  <c r="A152" i="16" s="1"/>
  <c r="K152" i="16"/>
  <c r="K164" i="16"/>
  <c r="Y156" i="1"/>
  <c r="AI156" i="1"/>
  <c r="AJ156" i="1" s="1"/>
  <c r="AK156" i="1" s="1"/>
  <c r="A164" i="16" s="1"/>
  <c r="S314" i="1"/>
  <c r="W314" i="1"/>
  <c r="L322" i="16" s="1"/>
  <c r="V314" i="1"/>
  <c r="Z314" i="1"/>
  <c r="B111" i="2"/>
  <c r="Z337" i="1"/>
  <c r="V337" i="1"/>
  <c r="S337" i="1"/>
  <c r="W337" i="1"/>
  <c r="L345" i="16" s="1"/>
  <c r="K297" i="16"/>
  <c r="Y289" i="1"/>
  <c r="AI289" i="1"/>
  <c r="AJ289" i="1" s="1"/>
  <c r="AK289" i="1" s="1"/>
  <c r="A297" i="16" s="1"/>
  <c r="Z315" i="1"/>
  <c r="W315" i="1"/>
  <c r="L323" i="16" s="1"/>
  <c r="S315" i="1"/>
  <c r="V315" i="1"/>
  <c r="J297" i="16" l="1"/>
  <c r="J164" i="16"/>
  <c r="Y315" i="1"/>
  <c r="K323" i="16"/>
  <c r="AI315" i="1"/>
  <c r="AJ315" i="1" s="1"/>
  <c r="AK315" i="1" s="1"/>
  <c r="A323" i="16" s="1"/>
  <c r="J323" i="16" s="1"/>
  <c r="AI166" i="1"/>
  <c r="AJ166" i="1" s="1"/>
  <c r="AK166" i="1" s="1"/>
  <c r="A174" i="16" s="1"/>
  <c r="J174" i="16" s="1"/>
  <c r="K174" i="16"/>
  <c r="Y166" i="1"/>
  <c r="C289" i="1"/>
  <c r="AB289" i="1"/>
  <c r="Y337" i="1"/>
  <c r="AI337" i="1"/>
  <c r="AJ337" i="1" s="1"/>
  <c r="AK337" i="1" s="1"/>
  <c r="A345" i="16" s="1"/>
  <c r="J345" i="16" s="1"/>
  <c r="K345" i="16"/>
  <c r="J152" i="16"/>
  <c r="AB288" i="1"/>
  <c r="C288" i="1"/>
  <c r="B112" i="2"/>
  <c r="E234" i="1"/>
  <c r="AA234" i="1"/>
  <c r="E316" i="1"/>
  <c r="Y314" i="1"/>
  <c r="AI314" i="1"/>
  <c r="AJ314" i="1" s="1"/>
  <c r="AK314" i="1" s="1"/>
  <c r="A322" i="16" s="1"/>
  <c r="J322" i="16" s="1"/>
  <c r="K322" i="16"/>
  <c r="AB156" i="1"/>
  <c r="C156" i="1"/>
  <c r="C144" i="1"/>
  <c r="AB144" i="1"/>
  <c r="J296" i="16"/>
  <c r="AB314" i="1" l="1"/>
  <c r="C314" i="1"/>
  <c r="S316" i="1"/>
  <c r="W316" i="1"/>
  <c r="L324" i="16" s="1"/>
  <c r="V316" i="1"/>
  <c r="C166" i="1"/>
  <c r="AB166" i="1"/>
  <c r="S234" i="1"/>
  <c r="W234" i="1"/>
  <c r="L242" i="16" s="1"/>
  <c r="V234" i="1"/>
  <c r="Z234" i="1"/>
  <c r="C337" i="1"/>
  <c r="AB337" i="1"/>
  <c r="AB315" i="1"/>
  <c r="C315" i="1"/>
  <c r="B113" i="2"/>
  <c r="B114" i="2" l="1"/>
  <c r="AI234" i="1"/>
  <c r="AJ234" i="1" s="1"/>
  <c r="AK234" i="1" s="1"/>
  <c r="A242" i="16" s="1"/>
  <c r="J242" i="16" s="1"/>
  <c r="Y234" i="1"/>
  <c r="K242" i="16"/>
  <c r="AI316" i="1"/>
  <c r="AJ316" i="1" s="1"/>
  <c r="AK316" i="1" s="1"/>
  <c r="A324" i="16" s="1"/>
  <c r="J324" i="16" s="1"/>
  <c r="K324" i="16"/>
  <c r="B115" i="2" l="1"/>
  <c r="C234" i="1"/>
  <c r="AB234" i="1"/>
  <c r="B116" i="2" l="1"/>
  <c r="B117" i="2" l="1"/>
  <c r="E407" i="1"/>
  <c r="E409" i="1"/>
  <c r="E406" i="1"/>
  <c r="E408" i="1"/>
  <c r="AA407" i="1"/>
  <c r="AA409" i="1"/>
  <c r="AA408" i="1"/>
  <c r="AA406" i="1"/>
  <c r="Z409" i="1" l="1"/>
  <c r="V409" i="1"/>
  <c r="S409" i="1"/>
  <c r="W409" i="1"/>
  <c r="L417" i="16" s="1"/>
  <c r="S406" i="1"/>
  <c r="W406" i="1"/>
  <c r="L414" i="16" s="1"/>
  <c r="Z406" i="1"/>
  <c r="V406" i="1"/>
  <c r="W407" i="1"/>
  <c r="L415" i="16" s="1"/>
  <c r="Z407" i="1"/>
  <c r="S407" i="1"/>
  <c r="V407" i="1"/>
  <c r="Z408" i="1"/>
  <c r="W408" i="1"/>
  <c r="L416" i="16" s="1"/>
  <c r="S408" i="1"/>
  <c r="V408" i="1"/>
  <c r="B118" i="2"/>
  <c r="Y409" i="1" l="1"/>
  <c r="AI409" i="1"/>
  <c r="AJ409" i="1" s="1"/>
  <c r="AK409" i="1" s="1"/>
  <c r="A417" i="16" s="1"/>
  <c r="J417" i="16" s="1"/>
  <c r="K417" i="16"/>
  <c r="B119" i="2"/>
  <c r="AI408" i="1"/>
  <c r="AJ408" i="1" s="1"/>
  <c r="AK408" i="1" s="1"/>
  <c r="A416" i="16" s="1"/>
  <c r="J416" i="16" s="1"/>
  <c r="K416" i="16"/>
  <c r="Y408" i="1"/>
  <c r="Y407" i="1"/>
  <c r="AI407" i="1"/>
  <c r="AJ407" i="1" s="1"/>
  <c r="AK407" i="1" s="1"/>
  <c r="A415" i="16" s="1"/>
  <c r="J415" i="16" s="1"/>
  <c r="K415" i="16"/>
  <c r="AI406" i="1"/>
  <c r="AJ406" i="1" s="1"/>
  <c r="AK406" i="1" s="1"/>
  <c r="A414" i="16" s="1"/>
  <c r="J414" i="16" s="1"/>
  <c r="Y406" i="1"/>
  <c r="K414" i="16"/>
  <c r="AB406" i="1" l="1"/>
  <c r="C406" i="1"/>
  <c r="C407" i="1"/>
  <c r="AB407" i="1"/>
  <c r="C409" i="1"/>
  <c r="AB409" i="1"/>
  <c r="C408" i="1"/>
  <c r="AB408" i="1"/>
  <c r="B120" i="2"/>
  <c r="B121" i="2" l="1"/>
  <c r="B122" i="2" l="1"/>
  <c r="B123" i="2" l="1"/>
  <c r="B124" i="2" l="1"/>
  <c r="B125" i="2" l="1"/>
  <c r="B126" i="2" l="1"/>
  <c r="B127" i="2" l="1"/>
  <c r="E391" i="1"/>
  <c r="AA391" i="1"/>
  <c r="Z391" i="1" l="1"/>
  <c r="V391" i="1"/>
  <c r="S391" i="1"/>
  <c r="W391" i="1"/>
  <c r="L399" i="16" s="1"/>
  <c r="B128" i="2"/>
  <c r="E325" i="1"/>
  <c r="AA325" i="1"/>
  <c r="Z325" i="1" l="1"/>
  <c r="V325" i="1"/>
  <c r="S325" i="1"/>
  <c r="W325" i="1"/>
  <c r="L333" i="16" s="1"/>
  <c r="K399" i="16"/>
  <c r="AI391" i="1"/>
  <c r="AJ391" i="1" s="1"/>
  <c r="AK391" i="1" s="1"/>
  <c r="A399" i="16" s="1"/>
  <c r="J399" i="16" s="1"/>
  <c r="Y391" i="1"/>
  <c r="B129" i="2"/>
  <c r="B130" i="2" l="1"/>
  <c r="E136" i="1"/>
  <c r="E478" i="1"/>
  <c r="AA136" i="1"/>
  <c r="C391" i="1"/>
  <c r="AB391" i="1"/>
  <c r="Y325" i="1"/>
  <c r="AI325" i="1"/>
  <c r="AJ325" i="1" s="1"/>
  <c r="AK325" i="1" s="1"/>
  <c r="A333" i="16" s="1"/>
  <c r="K333" i="16"/>
  <c r="J333" i="16" l="1"/>
  <c r="C325" i="1"/>
  <c r="AB325" i="1"/>
  <c r="W478" i="1"/>
  <c r="L486" i="16" s="1"/>
  <c r="V478" i="1"/>
  <c r="S478" i="1"/>
  <c r="Z136" i="1"/>
  <c r="V136" i="1"/>
  <c r="W136" i="1"/>
  <c r="L144" i="16" s="1"/>
  <c r="S136" i="1"/>
  <c r="B131" i="2"/>
  <c r="AI478" i="1" l="1"/>
  <c r="AJ478" i="1" s="1"/>
  <c r="AK478" i="1" s="1"/>
  <c r="A486" i="16" s="1"/>
  <c r="J486" i="16" s="1"/>
  <c r="K486" i="16"/>
  <c r="Y136" i="1"/>
  <c r="K144" i="16"/>
  <c r="AI136" i="1"/>
  <c r="AJ136" i="1" s="1"/>
  <c r="AK136" i="1" s="1"/>
  <c r="A144" i="16" s="1"/>
  <c r="J144" i="16" s="1"/>
  <c r="B132" i="2"/>
  <c r="C136" i="1" l="1"/>
  <c r="AB136" i="1"/>
  <c r="B133" i="2"/>
  <c r="B134" i="2" l="1"/>
  <c r="B135" i="2" l="1"/>
  <c r="B136" i="2" l="1"/>
  <c r="E85" i="1"/>
  <c r="AA85" i="1"/>
  <c r="V85" i="1" l="1"/>
  <c r="Z85" i="1"/>
  <c r="W85" i="1"/>
  <c r="L93" i="16" s="1"/>
  <c r="S85" i="1"/>
  <c r="B137" i="2"/>
  <c r="E73" i="1"/>
  <c r="E111" i="1"/>
  <c r="E112" i="1"/>
  <c r="E188" i="1"/>
  <c r="E222" i="1"/>
  <c r="E452" i="1"/>
  <c r="AA112" i="1"/>
  <c r="AA188" i="1"/>
  <c r="AA73" i="1"/>
  <c r="AA452" i="1"/>
  <c r="AA111" i="1"/>
  <c r="AA488" i="1"/>
  <c r="AA222" i="1"/>
  <c r="E488" i="1"/>
  <c r="Z112" i="1" l="1"/>
  <c r="W112" i="1"/>
  <c r="L120" i="16" s="1"/>
  <c r="V112" i="1"/>
  <c r="S112" i="1"/>
  <c r="Z488" i="1"/>
  <c r="W488" i="1"/>
  <c r="L496" i="16" s="1"/>
  <c r="S488" i="1"/>
  <c r="V488" i="1"/>
  <c r="S452" i="1"/>
  <c r="V452" i="1"/>
  <c r="W452" i="1"/>
  <c r="L460" i="16" s="1"/>
  <c r="Z452" i="1"/>
  <c r="S111" i="1"/>
  <c r="W111" i="1"/>
  <c r="L119" i="16" s="1"/>
  <c r="V111" i="1"/>
  <c r="Z111" i="1"/>
  <c r="Z222" i="1"/>
  <c r="S222" i="1"/>
  <c r="V222" i="1"/>
  <c r="W222" i="1"/>
  <c r="L230" i="16" s="1"/>
  <c r="W73" i="1"/>
  <c r="L81" i="16" s="1"/>
  <c r="V73" i="1"/>
  <c r="S73" i="1"/>
  <c r="Z73" i="1"/>
  <c r="Z188" i="1"/>
  <c r="S188" i="1"/>
  <c r="W188" i="1"/>
  <c r="L196" i="16" s="1"/>
  <c r="V188" i="1"/>
  <c r="B138" i="2"/>
  <c r="K93" i="16"/>
  <c r="Y85" i="1"/>
  <c r="AI85" i="1"/>
  <c r="AJ85" i="1" s="1"/>
  <c r="AK85" i="1" s="1"/>
  <c r="A93" i="16" s="1"/>
  <c r="J93" i="16" s="1"/>
  <c r="Y188" i="1" l="1"/>
  <c r="AI188" i="1"/>
  <c r="AJ188" i="1" s="1"/>
  <c r="AK188" i="1" s="1"/>
  <c r="A196" i="16" s="1"/>
  <c r="J196" i="16" s="1"/>
  <c r="K196" i="16"/>
  <c r="Y488" i="1"/>
  <c r="AI488" i="1"/>
  <c r="AJ488" i="1" s="1"/>
  <c r="AK488" i="1" s="1"/>
  <c r="A496" i="16" s="1"/>
  <c r="J496" i="16" s="1"/>
  <c r="K496" i="16"/>
  <c r="Y222" i="1"/>
  <c r="AI222" i="1"/>
  <c r="AJ222" i="1" s="1"/>
  <c r="AK222" i="1" s="1"/>
  <c r="A230" i="16" s="1"/>
  <c r="J230" i="16" s="1"/>
  <c r="K230" i="16"/>
  <c r="Y111" i="1"/>
  <c r="AI111" i="1"/>
  <c r="AJ111" i="1" s="1"/>
  <c r="AK111" i="1" s="1"/>
  <c r="A119" i="16" s="1"/>
  <c r="J119" i="16" s="1"/>
  <c r="K119" i="16"/>
  <c r="K120" i="16"/>
  <c r="Y112" i="1"/>
  <c r="AI112" i="1"/>
  <c r="AJ112" i="1" s="1"/>
  <c r="AK112" i="1" s="1"/>
  <c r="A120" i="16" s="1"/>
  <c r="J120" i="16" s="1"/>
  <c r="B139" i="2"/>
  <c r="Y73" i="1"/>
  <c r="AI73" i="1"/>
  <c r="AJ73" i="1" s="1"/>
  <c r="AK73" i="1" s="1"/>
  <c r="A81" i="16" s="1"/>
  <c r="J81" i="16" s="1"/>
  <c r="K81" i="16"/>
  <c r="Y452" i="1"/>
  <c r="AI452" i="1"/>
  <c r="AJ452" i="1" s="1"/>
  <c r="AK452" i="1" s="1"/>
  <c r="A460" i="16" s="1"/>
  <c r="J460" i="16" s="1"/>
  <c r="K460" i="16"/>
  <c r="C85" i="1"/>
  <c r="AB85" i="1"/>
  <c r="AB222" i="1" l="1"/>
  <c r="C222" i="1"/>
  <c r="C73" i="1"/>
  <c r="AB73" i="1"/>
  <c r="C452" i="1"/>
  <c r="AB452" i="1"/>
  <c r="B140" i="2"/>
  <c r="E250" i="1"/>
  <c r="E225" i="1"/>
  <c r="E210" i="1"/>
  <c r="E398" i="1"/>
  <c r="E451" i="1"/>
  <c r="E211" i="1"/>
  <c r="E249" i="1"/>
  <c r="AA97" i="1"/>
  <c r="AA210" i="1"/>
  <c r="E450" i="1"/>
  <c r="AA249" i="1"/>
  <c r="E97" i="1"/>
  <c r="AA211" i="1"/>
  <c r="AA250" i="1"/>
  <c r="AA398" i="1"/>
  <c r="E405" i="1"/>
  <c r="AA225" i="1"/>
  <c r="AA450" i="1"/>
  <c r="AA451" i="1"/>
  <c r="C488" i="1"/>
  <c r="AB488" i="1"/>
  <c r="AB112" i="1"/>
  <c r="C112" i="1"/>
  <c r="C111" i="1"/>
  <c r="AB111" i="1"/>
  <c r="C188" i="1"/>
  <c r="AB188" i="1"/>
  <c r="Z451" i="1" l="1"/>
  <c r="V451" i="1"/>
  <c r="W451" i="1"/>
  <c r="L459" i="16" s="1"/>
  <c r="S451" i="1"/>
  <c r="S250" i="1"/>
  <c r="W250" i="1"/>
  <c r="L258" i="16" s="1"/>
  <c r="V250" i="1"/>
  <c r="Z250" i="1"/>
  <c r="V405" i="1"/>
  <c r="W405" i="1"/>
  <c r="L413" i="16" s="1"/>
  <c r="S405" i="1"/>
  <c r="Z97" i="1"/>
  <c r="S97" i="1"/>
  <c r="W97" i="1"/>
  <c r="L105" i="16" s="1"/>
  <c r="V97" i="1"/>
  <c r="Z398" i="1"/>
  <c r="W398" i="1"/>
  <c r="L406" i="16" s="1"/>
  <c r="V398" i="1"/>
  <c r="S398" i="1"/>
  <c r="B141" i="2"/>
  <c r="Z249" i="1"/>
  <c r="W249" i="1"/>
  <c r="L257" i="16" s="1"/>
  <c r="S249" i="1"/>
  <c r="V249" i="1"/>
  <c r="Z210" i="1"/>
  <c r="V210" i="1"/>
  <c r="S210" i="1"/>
  <c r="W210" i="1"/>
  <c r="L218" i="16" s="1"/>
  <c r="Z450" i="1"/>
  <c r="S450" i="1"/>
  <c r="W450" i="1"/>
  <c r="L458" i="16" s="1"/>
  <c r="V450" i="1"/>
  <c r="Z211" i="1"/>
  <c r="W211" i="1"/>
  <c r="L219" i="16" s="1"/>
  <c r="V211" i="1"/>
  <c r="S211" i="1"/>
  <c r="S225" i="1"/>
  <c r="W225" i="1"/>
  <c r="L233" i="16" s="1"/>
  <c r="V225" i="1"/>
  <c r="Z225" i="1"/>
  <c r="Y225" i="1" l="1"/>
  <c r="AI225" i="1"/>
  <c r="AJ225" i="1" s="1"/>
  <c r="AK225" i="1" s="1"/>
  <c r="A233" i="16" s="1"/>
  <c r="K233" i="16"/>
  <c r="Y211" i="1"/>
  <c r="K219" i="16"/>
  <c r="AI211" i="1"/>
  <c r="AJ211" i="1" s="1"/>
  <c r="AK211" i="1" s="1"/>
  <c r="A219" i="16" s="1"/>
  <c r="B142" i="2"/>
  <c r="E212" i="1"/>
  <c r="E479" i="1"/>
  <c r="K218" i="16"/>
  <c r="Y210" i="1"/>
  <c r="AI210" i="1"/>
  <c r="AJ210" i="1" s="1"/>
  <c r="AK210" i="1" s="1"/>
  <c r="A218" i="16" s="1"/>
  <c r="K105" i="16"/>
  <c r="Y97" i="1"/>
  <c r="AI97" i="1"/>
  <c r="AJ97" i="1" s="1"/>
  <c r="AK97" i="1" s="1"/>
  <c r="A105" i="16" s="1"/>
  <c r="Y398" i="1"/>
  <c r="AI398" i="1"/>
  <c r="AJ398" i="1" s="1"/>
  <c r="AK398" i="1" s="1"/>
  <c r="A406" i="16" s="1"/>
  <c r="K406" i="16"/>
  <c r="Y451" i="1"/>
  <c r="AI451" i="1"/>
  <c r="AJ451" i="1" s="1"/>
  <c r="AK451" i="1" s="1"/>
  <c r="A459" i="16" s="1"/>
  <c r="K459" i="16"/>
  <c r="Y250" i="1"/>
  <c r="AI250" i="1"/>
  <c r="AJ250" i="1" s="1"/>
  <c r="AK250" i="1" s="1"/>
  <c r="A258" i="16" s="1"/>
  <c r="K258" i="16"/>
  <c r="Y450" i="1"/>
  <c r="AI450" i="1"/>
  <c r="AJ450" i="1" s="1"/>
  <c r="AK450" i="1" s="1"/>
  <c r="A458" i="16" s="1"/>
  <c r="K458" i="16"/>
  <c r="Y249" i="1"/>
  <c r="AI249" i="1"/>
  <c r="AJ249" i="1" s="1"/>
  <c r="AK249" i="1" s="1"/>
  <c r="A257" i="16" s="1"/>
  <c r="K257" i="16"/>
  <c r="K413" i="16"/>
  <c r="AI405" i="1"/>
  <c r="AJ405" i="1" s="1"/>
  <c r="AK405" i="1" s="1"/>
  <c r="A413" i="16" s="1"/>
  <c r="J413" i="16" s="1"/>
  <c r="J459" i="16" l="1"/>
  <c r="J219" i="16"/>
  <c r="J458" i="16"/>
  <c r="J233" i="16"/>
  <c r="J105" i="16"/>
  <c r="C250" i="1"/>
  <c r="AB250" i="1"/>
  <c r="C97" i="1"/>
  <c r="AB97" i="1"/>
  <c r="J258" i="16"/>
  <c r="C451" i="1"/>
  <c r="AB451" i="1"/>
  <c r="C210" i="1"/>
  <c r="AB210" i="1"/>
  <c r="B143" i="2"/>
  <c r="J257" i="16"/>
  <c r="AB450" i="1"/>
  <c r="C450" i="1"/>
  <c r="J406" i="16"/>
  <c r="W479" i="1"/>
  <c r="L487" i="16" s="1"/>
  <c r="V479" i="1"/>
  <c r="S479" i="1"/>
  <c r="C225" i="1"/>
  <c r="AB225" i="1"/>
  <c r="C249" i="1"/>
  <c r="AB249" i="1"/>
  <c r="C398" i="1"/>
  <c r="AB398" i="1"/>
  <c r="J218" i="16"/>
  <c r="V212" i="1"/>
  <c r="S212" i="1"/>
  <c r="W212" i="1"/>
  <c r="L220" i="16" s="1"/>
  <c r="C211" i="1"/>
  <c r="AB211" i="1"/>
  <c r="AH212" i="1" l="1"/>
  <c r="AI212" i="1" s="1"/>
  <c r="AJ212" i="1" s="1"/>
  <c r="AK212" i="1" s="1"/>
  <c r="A220" i="16" s="1"/>
  <c r="J220" i="16" s="1"/>
  <c r="K220" i="16"/>
  <c r="B144" i="2"/>
  <c r="E178" i="1"/>
  <c r="E387" i="1"/>
  <c r="E512" i="1"/>
  <c r="E480" i="1"/>
  <c r="AA178" i="1"/>
  <c r="E193" i="1"/>
  <c r="AA387" i="1"/>
  <c r="AA480" i="1"/>
  <c r="AA512" i="1"/>
  <c r="AH479" i="1"/>
  <c r="AI479" i="1" s="1"/>
  <c r="AJ479" i="1" s="1"/>
  <c r="AK479" i="1" s="1"/>
  <c r="A487" i="16" s="1"/>
  <c r="K487" i="16"/>
  <c r="B145" i="2" l="1"/>
  <c r="E424" i="1"/>
  <c r="E481" i="1"/>
  <c r="E513" i="1"/>
  <c r="E369" i="1"/>
  <c r="AA369" i="1"/>
  <c r="AA481" i="1"/>
  <c r="AA513" i="1"/>
  <c r="AA424" i="1"/>
  <c r="E444" i="1"/>
  <c r="W178" i="1"/>
  <c r="L186" i="16" s="1"/>
  <c r="V178" i="1"/>
  <c r="S178" i="1"/>
  <c r="Z178" i="1"/>
  <c r="Z480" i="1"/>
  <c r="S480" i="1"/>
  <c r="W480" i="1"/>
  <c r="L488" i="16" s="1"/>
  <c r="V480" i="1"/>
  <c r="J487" i="16"/>
  <c r="Z512" i="1"/>
  <c r="W512" i="1"/>
  <c r="L520" i="16" s="1"/>
  <c r="S512" i="1"/>
  <c r="V512" i="1"/>
  <c r="W193" i="1"/>
  <c r="L201" i="16" s="1"/>
  <c r="S193" i="1"/>
  <c r="V193" i="1"/>
  <c r="Z387" i="1"/>
  <c r="V387" i="1"/>
  <c r="S387" i="1"/>
  <c r="W387" i="1"/>
  <c r="L395" i="16" s="1"/>
  <c r="AH193" i="1" l="1"/>
  <c r="AI193" i="1" s="1"/>
  <c r="AJ193" i="1" s="1"/>
  <c r="AK193" i="1" s="1"/>
  <c r="A201" i="16" s="1"/>
  <c r="K201" i="16"/>
  <c r="Y480" i="1"/>
  <c r="AI480" i="1"/>
  <c r="AJ480" i="1" s="1"/>
  <c r="AK480" i="1" s="1"/>
  <c r="A488" i="16" s="1"/>
  <c r="K488" i="16"/>
  <c r="S481" i="1"/>
  <c r="W481" i="1"/>
  <c r="L489" i="16" s="1"/>
  <c r="Z481" i="1"/>
  <c r="V481" i="1"/>
  <c r="AI512" i="1"/>
  <c r="AJ512" i="1" s="1"/>
  <c r="AK512" i="1" s="1"/>
  <c r="A520" i="16" s="1"/>
  <c r="K520" i="16"/>
  <c r="Y512" i="1"/>
  <c r="Z513" i="1"/>
  <c r="V513" i="1"/>
  <c r="S513" i="1"/>
  <c r="W513" i="1"/>
  <c r="L521" i="16" s="1"/>
  <c r="V444" i="1"/>
  <c r="W444" i="1"/>
  <c r="L452" i="16" s="1"/>
  <c r="S444" i="1"/>
  <c r="V424" i="1"/>
  <c r="S424" i="1"/>
  <c r="W424" i="1"/>
  <c r="L432" i="16" s="1"/>
  <c r="Z424" i="1"/>
  <c r="Y387" i="1"/>
  <c r="AI387" i="1"/>
  <c r="AJ387" i="1" s="1"/>
  <c r="AK387" i="1" s="1"/>
  <c r="A395" i="16" s="1"/>
  <c r="K395" i="16"/>
  <c r="K186" i="16"/>
  <c r="Y178" i="1"/>
  <c r="AI178" i="1"/>
  <c r="AJ178" i="1" s="1"/>
  <c r="AK178" i="1" s="1"/>
  <c r="A186" i="16" s="1"/>
  <c r="Z369" i="1"/>
  <c r="W369" i="1"/>
  <c r="L377" i="16" s="1"/>
  <c r="S369" i="1"/>
  <c r="V369" i="1"/>
  <c r="B146" i="2"/>
  <c r="E142" i="1"/>
  <c r="E290" i="1"/>
  <c r="E291" i="1"/>
  <c r="E322" i="1"/>
  <c r="E377" i="1"/>
  <c r="E155" i="1"/>
  <c r="E143" i="1"/>
  <c r="E435" i="1"/>
  <c r="AA291" i="1"/>
  <c r="AA142" i="1"/>
  <c r="AA155" i="1"/>
  <c r="AA143" i="1"/>
  <c r="AA290" i="1"/>
  <c r="AA377" i="1"/>
  <c r="AA322" i="1"/>
  <c r="AA435" i="1"/>
  <c r="J201" i="16" l="1"/>
  <c r="J395" i="16"/>
  <c r="J520" i="16"/>
  <c r="Z142" i="1"/>
  <c r="S142" i="1"/>
  <c r="W142" i="1"/>
  <c r="L150" i="16" s="1"/>
  <c r="V142" i="1"/>
  <c r="Z155" i="1"/>
  <c r="S155" i="1"/>
  <c r="W155" i="1"/>
  <c r="L163" i="16" s="1"/>
  <c r="V155" i="1"/>
  <c r="Z290" i="1"/>
  <c r="S290" i="1"/>
  <c r="V290" i="1"/>
  <c r="W290" i="1"/>
  <c r="L298" i="16" s="1"/>
  <c r="C178" i="1"/>
  <c r="AB178" i="1"/>
  <c r="AI444" i="1"/>
  <c r="AJ444" i="1" s="1"/>
  <c r="AK444" i="1" s="1"/>
  <c r="A452" i="16" s="1"/>
  <c r="J452" i="16" s="1"/>
  <c r="K452" i="16"/>
  <c r="Y513" i="1"/>
  <c r="K521" i="16"/>
  <c r="AI513" i="1"/>
  <c r="AJ513" i="1" s="1"/>
  <c r="AK513" i="1" s="1"/>
  <c r="A521" i="16" s="1"/>
  <c r="J521" i="16" s="1"/>
  <c r="J488" i="16"/>
  <c r="C387" i="1"/>
  <c r="AB387" i="1"/>
  <c r="C480" i="1"/>
  <c r="AB480" i="1"/>
  <c r="W435" i="1"/>
  <c r="L443" i="16" s="1"/>
  <c r="Z435" i="1"/>
  <c r="S435" i="1"/>
  <c r="V435" i="1"/>
  <c r="S322" i="1"/>
  <c r="W322" i="1"/>
  <c r="L330" i="16" s="1"/>
  <c r="Z322" i="1"/>
  <c r="V322" i="1"/>
  <c r="E165" i="1"/>
  <c r="E373" i="1"/>
  <c r="E436" i="1"/>
  <c r="B147" i="2"/>
  <c r="E370" i="1"/>
  <c r="E442" i="1"/>
  <c r="E443" i="1"/>
  <c r="E378" i="1"/>
  <c r="E441" i="1"/>
  <c r="AA165" i="1"/>
  <c r="AA443" i="1"/>
  <c r="AA436" i="1"/>
  <c r="AA442" i="1"/>
  <c r="AA370" i="1"/>
  <c r="AA373" i="1"/>
  <c r="AA441" i="1"/>
  <c r="AA378" i="1"/>
  <c r="W377" i="1"/>
  <c r="L385" i="16" s="1"/>
  <c r="V377" i="1"/>
  <c r="S377" i="1"/>
  <c r="Z377" i="1"/>
  <c r="K432" i="16"/>
  <c r="Y424" i="1"/>
  <c r="AI424" i="1"/>
  <c r="AJ424" i="1" s="1"/>
  <c r="AK424" i="1" s="1"/>
  <c r="A432" i="16" s="1"/>
  <c r="J432" i="16" s="1"/>
  <c r="Z143" i="1"/>
  <c r="V143" i="1"/>
  <c r="W143" i="1"/>
  <c r="L151" i="16" s="1"/>
  <c r="S143" i="1"/>
  <c r="Z291" i="1"/>
  <c r="W291" i="1"/>
  <c r="L299" i="16" s="1"/>
  <c r="S291" i="1"/>
  <c r="V291" i="1"/>
  <c r="Y369" i="1"/>
  <c r="K377" i="16"/>
  <c r="AI369" i="1"/>
  <c r="AJ369" i="1" s="1"/>
  <c r="AK369" i="1" s="1"/>
  <c r="A377" i="16" s="1"/>
  <c r="J377" i="16" s="1"/>
  <c r="J186" i="16"/>
  <c r="AB512" i="1"/>
  <c r="C512" i="1"/>
  <c r="AI481" i="1"/>
  <c r="AJ481" i="1" s="1"/>
  <c r="AK481" i="1" s="1"/>
  <c r="A489" i="16" s="1"/>
  <c r="J489" i="16" s="1"/>
  <c r="K489" i="16"/>
  <c r="Y481" i="1"/>
  <c r="Z378" i="1" l="1"/>
  <c r="W378" i="1"/>
  <c r="L386" i="16" s="1"/>
  <c r="S378" i="1"/>
  <c r="V378" i="1"/>
  <c r="B148" i="2"/>
  <c r="E258" i="1"/>
  <c r="E296" i="1"/>
  <c r="AA258" i="1"/>
  <c r="AA296" i="1"/>
  <c r="C424" i="1"/>
  <c r="AB424" i="1"/>
  <c r="AI377" i="1"/>
  <c r="AJ377" i="1" s="1"/>
  <c r="AK377" i="1" s="1"/>
  <c r="A385" i="16" s="1"/>
  <c r="K385" i="16"/>
  <c r="Y377" i="1"/>
  <c r="S442" i="1"/>
  <c r="W442" i="1"/>
  <c r="L450" i="16" s="1"/>
  <c r="V442" i="1"/>
  <c r="Z442" i="1"/>
  <c r="V373" i="1"/>
  <c r="W373" i="1"/>
  <c r="L381" i="16" s="1"/>
  <c r="Z373" i="1"/>
  <c r="S373" i="1"/>
  <c r="K163" i="16"/>
  <c r="Y155" i="1"/>
  <c r="AI155" i="1"/>
  <c r="AJ155" i="1" s="1"/>
  <c r="AK155" i="1" s="1"/>
  <c r="A163" i="16" s="1"/>
  <c r="Y142" i="1"/>
  <c r="AI142" i="1"/>
  <c r="AJ142" i="1" s="1"/>
  <c r="AK142" i="1" s="1"/>
  <c r="A150" i="16" s="1"/>
  <c r="K150" i="16"/>
  <c r="K330" i="16"/>
  <c r="AI322" i="1"/>
  <c r="AJ322" i="1" s="1"/>
  <c r="AK322" i="1" s="1"/>
  <c r="A330" i="16" s="1"/>
  <c r="Y322" i="1"/>
  <c r="K151" i="16"/>
  <c r="Y143" i="1"/>
  <c r="AI143" i="1"/>
  <c r="AJ143" i="1" s="1"/>
  <c r="AK143" i="1" s="1"/>
  <c r="A151" i="16" s="1"/>
  <c r="Z441" i="1"/>
  <c r="W441" i="1"/>
  <c r="L449" i="16" s="1"/>
  <c r="S441" i="1"/>
  <c r="V441" i="1"/>
  <c r="Z370" i="1"/>
  <c r="V370" i="1"/>
  <c r="W370" i="1"/>
  <c r="L378" i="16" s="1"/>
  <c r="S370" i="1"/>
  <c r="Z165" i="1"/>
  <c r="V165" i="1"/>
  <c r="W165" i="1"/>
  <c r="L173" i="16" s="1"/>
  <c r="S165" i="1"/>
  <c r="Y290" i="1"/>
  <c r="AI290" i="1"/>
  <c r="AJ290" i="1" s="1"/>
  <c r="AK290" i="1" s="1"/>
  <c r="A298" i="16" s="1"/>
  <c r="K298" i="16"/>
  <c r="C481" i="1"/>
  <c r="AB481" i="1"/>
  <c r="C369" i="1"/>
  <c r="AB369" i="1"/>
  <c r="Y435" i="1"/>
  <c r="AI435" i="1"/>
  <c r="AJ435" i="1" s="1"/>
  <c r="AK435" i="1" s="1"/>
  <c r="A443" i="16" s="1"/>
  <c r="K443" i="16"/>
  <c r="AI291" i="1"/>
  <c r="AJ291" i="1" s="1"/>
  <c r="AK291" i="1" s="1"/>
  <c r="A299" i="16" s="1"/>
  <c r="K299" i="16"/>
  <c r="Y291" i="1"/>
  <c r="W443" i="1"/>
  <c r="L451" i="16" s="1"/>
  <c r="Z443" i="1"/>
  <c r="S443" i="1"/>
  <c r="V443" i="1"/>
  <c r="V436" i="1"/>
  <c r="W436" i="1"/>
  <c r="L444" i="16" s="1"/>
  <c r="Z436" i="1"/>
  <c r="S436" i="1"/>
  <c r="C513" i="1"/>
  <c r="AB513" i="1"/>
  <c r="J298" i="16" l="1"/>
  <c r="J330" i="16"/>
  <c r="J151" i="16"/>
  <c r="J443" i="16"/>
  <c r="J150" i="16"/>
  <c r="J299" i="16"/>
  <c r="K449" i="16"/>
  <c r="Y441" i="1"/>
  <c r="AI441" i="1"/>
  <c r="AJ441" i="1" s="1"/>
  <c r="AK441" i="1" s="1"/>
  <c r="A449" i="16" s="1"/>
  <c r="J449" i="16" s="1"/>
  <c r="Y443" i="1"/>
  <c r="AI443" i="1"/>
  <c r="AJ443" i="1" s="1"/>
  <c r="AK443" i="1" s="1"/>
  <c r="A451" i="16" s="1"/>
  <c r="J451" i="16" s="1"/>
  <c r="K451" i="16"/>
  <c r="AB291" i="1"/>
  <c r="C291" i="1"/>
  <c r="Y165" i="1"/>
  <c r="AI165" i="1"/>
  <c r="AJ165" i="1" s="1"/>
  <c r="AK165" i="1" s="1"/>
  <c r="A173" i="16" s="1"/>
  <c r="J173" i="16" s="1"/>
  <c r="K173" i="16"/>
  <c r="K378" i="16"/>
  <c r="AI370" i="1"/>
  <c r="AJ370" i="1" s="1"/>
  <c r="AK370" i="1" s="1"/>
  <c r="A378" i="16" s="1"/>
  <c r="J378" i="16" s="1"/>
  <c r="Y370" i="1"/>
  <c r="J163" i="16"/>
  <c r="C377" i="1"/>
  <c r="AB377" i="1"/>
  <c r="Z296" i="1"/>
  <c r="S296" i="1"/>
  <c r="W296" i="1"/>
  <c r="L304" i="16" s="1"/>
  <c r="V296" i="1"/>
  <c r="C435" i="1"/>
  <c r="AB435" i="1"/>
  <c r="AB290" i="1"/>
  <c r="C290" i="1"/>
  <c r="C322" i="1"/>
  <c r="AB322" i="1"/>
  <c r="AB155" i="1"/>
  <c r="C155" i="1"/>
  <c r="K450" i="16"/>
  <c r="Y442" i="1"/>
  <c r="AI442" i="1"/>
  <c r="AJ442" i="1" s="1"/>
  <c r="AK442" i="1" s="1"/>
  <c r="A450" i="16" s="1"/>
  <c r="J450" i="16" s="1"/>
  <c r="J385" i="16"/>
  <c r="Z258" i="1"/>
  <c r="S258" i="1"/>
  <c r="W258" i="1"/>
  <c r="L266" i="16" s="1"/>
  <c r="V258" i="1"/>
  <c r="B149" i="2"/>
  <c r="E489" i="1"/>
  <c r="AA489" i="1"/>
  <c r="Y436" i="1"/>
  <c r="AI436" i="1"/>
  <c r="AJ436" i="1" s="1"/>
  <c r="AK436" i="1" s="1"/>
  <c r="A444" i="16" s="1"/>
  <c r="J444" i="16" s="1"/>
  <c r="K444" i="16"/>
  <c r="AB143" i="1"/>
  <c r="C143" i="1"/>
  <c r="C142" i="1"/>
  <c r="AB142" i="1"/>
  <c r="Y373" i="1"/>
  <c r="AI373" i="1"/>
  <c r="AJ373" i="1" s="1"/>
  <c r="AK373" i="1" s="1"/>
  <c r="A381" i="16" s="1"/>
  <c r="J381" i="16" s="1"/>
  <c r="K381" i="16"/>
  <c r="AI378" i="1"/>
  <c r="AJ378" i="1" s="1"/>
  <c r="AK378" i="1" s="1"/>
  <c r="A386" i="16" s="1"/>
  <c r="J386" i="16" s="1"/>
  <c r="K386" i="16"/>
  <c r="Y378" i="1"/>
  <c r="Z489" i="1" l="1"/>
  <c r="V489" i="1"/>
  <c r="S489" i="1"/>
  <c r="W489" i="1"/>
  <c r="L497" i="16" s="1"/>
  <c r="Y258" i="1"/>
  <c r="AI258" i="1"/>
  <c r="AJ258" i="1" s="1"/>
  <c r="AK258" i="1" s="1"/>
  <c r="A266" i="16" s="1"/>
  <c r="K266" i="16"/>
  <c r="C378" i="1"/>
  <c r="AB378" i="1"/>
  <c r="AB436" i="1"/>
  <c r="C436" i="1"/>
  <c r="K304" i="16"/>
  <c r="Y296" i="1"/>
  <c r="AI296" i="1"/>
  <c r="AJ296" i="1" s="1"/>
  <c r="AK296" i="1" s="1"/>
  <c r="A304" i="16" s="1"/>
  <c r="AB370" i="1"/>
  <c r="C370" i="1"/>
  <c r="C441" i="1"/>
  <c r="AB441" i="1"/>
  <c r="C442" i="1"/>
  <c r="AB442" i="1"/>
  <c r="C165" i="1"/>
  <c r="AB165" i="1"/>
  <c r="AB373" i="1"/>
  <c r="C373" i="1"/>
  <c r="B150" i="2"/>
  <c r="C443" i="1"/>
  <c r="AB443" i="1"/>
  <c r="J304" i="16" l="1"/>
  <c r="J266" i="16"/>
  <c r="AB296" i="1"/>
  <c r="C296" i="1"/>
  <c r="Y489" i="1"/>
  <c r="AI489" i="1"/>
  <c r="AJ489" i="1" s="1"/>
  <c r="AK489" i="1" s="1"/>
  <c r="A497" i="16" s="1"/>
  <c r="K497" i="16"/>
  <c r="B151" i="2"/>
  <c r="C258" i="1"/>
  <c r="AB258" i="1"/>
  <c r="J497" i="16" l="1"/>
  <c r="B152" i="2"/>
  <c r="C489" i="1"/>
  <c r="AB489" i="1"/>
  <c r="B153" i="2" l="1"/>
  <c r="B154" i="2" l="1"/>
  <c r="E276" i="1"/>
  <c r="E277" i="1"/>
  <c r="E278" i="1"/>
  <c r="E275" i="1"/>
  <c r="AA275" i="1"/>
  <c r="AA278" i="1"/>
  <c r="AA276" i="1"/>
  <c r="AA277" i="1"/>
  <c r="S277" i="1" l="1"/>
  <c r="V277" i="1"/>
  <c r="W277" i="1"/>
  <c r="L285" i="16" s="1"/>
  <c r="Z277" i="1"/>
  <c r="Z278" i="1"/>
  <c r="S278" i="1"/>
  <c r="W278" i="1"/>
  <c r="L286" i="16" s="1"/>
  <c r="V278" i="1"/>
  <c r="S276" i="1"/>
  <c r="Z276" i="1"/>
  <c r="W276" i="1"/>
  <c r="L284" i="16" s="1"/>
  <c r="V276" i="1"/>
  <c r="Z275" i="1"/>
  <c r="W275" i="1"/>
  <c r="L283" i="16" s="1"/>
  <c r="S275" i="1"/>
  <c r="V275" i="1"/>
  <c r="B155" i="2"/>
  <c r="Y275" i="1" l="1"/>
  <c r="AI275" i="1"/>
  <c r="AJ275" i="1" s="1"/>
  <c r="AK275" i="1" s="1"/>
  <c r="A283" i="16" s="1"/>
  <c r="J283" i="16" s="1"/>
  <c r="K283" i="16"/>
  <c r="AI276" i="1"/>
  <c r="AJ276" i="1" s="1"/>
  <c r="AK276" i="1" s="1"/>
  <c r="A284" i="16" s="1"/>
  <c r="J284" i="16" s="1"/>
  <c r="K284" i="16"/>
  <c r="Y276" i="1"/>
  <c r="Y278" i="1"/>
  <c r="K286" i="16"/>
  <c r="AI278" i="1"/>
  <c r="AJ278" i="1" s="1"/>
  <c r="AK278" i="1" s="1"/>
  <c r="A286" i="16" s="1"/>
  <c r="J286" i="16" s="1"/>
  <c r="K285" i="16"/>
  <c r="Y277" i="1"/>
  <c r="AI277" i="1"/>
  <c r="AJ277" i="1" s="1"/>
  <c r="AK277" i="1" s="1"/>
  <c r="A285" i="16" s="1"/>
  <c r="J285" i="16" s="1"/>
  <c r="B156" i="2"/>
  <c r="E179" i="1"/>
  <c r="E426" i="1"/>
  <c r="E482" i="1"/>
  <c r="E194" i="1"/>
  <c r="AA179" i="1"/>
  <c r="AA426" i="1"/>
  <c r="AA482" i="1"/>
  <c r="C275" i="1" l="1"/>
  <c r="AB275" i="1"/>
  <c r="Z179" i="1"/>
  <c r="V179" i="1"/>
  <c r="S179" i="1"/>
  <c r="W179" i="1"/>
  <c r="L187" i="16" s="1"/>
  <c r="AB278" i="1"/>
  <c r="C278" i="1"/>
  <c r="V194" i="1"/>
  <c r="W194" i="1"/>
  <c r="L202" i="16" s="1"/>
  <c r="S194" i="1"/>
  <c r="B157" i="2"/>
  <c r="E483" i="1"/>
  <c r="E366" i="1"/>
  <c r="E425" i="1"/>
  <c r="AA425" i="1"/>
  <c r="AA483" i="1"/>
  <c r="E343" i="1"/>
  <c r="AA366" i="1"/>
  <c r="C276" i="1"/>
  <c r="AB276" i="1"/>
  <c r="W482" i="1"/>
  <c r="L490" i="16" s="1"/>
  <c r="Z482" i="1"/>
  <c r="V482" i="1"/>
  <c r="S482" i="1"/>
  <c r="Z426" i="1"/>
  <c r="V426" i="1"/>
  <c r="W426" i="1"/>
  <c r="L434" i="16" s="1"/>
  <c r="S426" i="1"/>
  <c r="C277" i="1"/>
  <c r="AB277" i="1"/>
  <c r="Z366" i="1" l="1"/>
  <c r="V366" i="1"/>
  <c r="W366" i="1"/>
  <c r="L374" i="16" s="1"/>
  <c r="S366" i="1"/>
  <c r="Y426" i="1"/>
  <c r="K434" i="16"/>
  <c r="AI426" i="1"/>
  <c r="AJ426" i="1" s="1"/>
  <c r="AK426" i="1" s="1"/>
  <c r="A434" i="16" s="1"/>
  <c r="B158" i="2"/>
  <c r="E292" i="1"/>
  <c r="E145" i="1"/>
  <c r="E146" i="1"/>
  <c r="E381" i="1"/>
  <c r="E293" i="1"/>
  <c r="AA146" i="1"/>
  <c r="AA145" i="1"/>
  <c r="AA292" i="1"/>
  <c r="AA381" i="1"/>
  <c r="AA293" i="1"/>
  <c r="Y179" i="1"/>
  <c r="AI179" i="1"/>
  <c r="AJ179" i="1" s="1"/>
  <c r="AK179" i="1" s="1"/>
  <c r="A187" i="16" s="1"/>
  <c r="K187" i="16"/>
  <c r="V343" i="1"/>
  <c r="S343" i="1"/>
  <c r="W343" i="1"/>
  <c r="L351" i="16" s="1"/>
  <c r="Z425" i="1"/>
  <c r="W425" i="1"/>
  <c r="L433" i="16" s="1"/>
  <c r="V425" i="1"/>
  <c r="S425" i="1"/>
  <c r="AI482" i="1"/>
  <c r="AJ482" i="1" s="1"/>
  <c r="AK482" i="1" s="1"/>
  <c r="A490" i="16" s="1"/>
  <c r="Y482" i="1"/>
  <c r="K490" i="16"/>
  <c r="S483" i="1"/>
  <c r="Z483" i="1"/>
  <c r="V483" i="1"/>
  <c r="W483" i="1"/>
  <c r="L491" i="16" s="1"/>
  <c r="AH194" i="1"/>
  <c r="AI194" i="1" s="1"/>
  <c r="AJ194" i="1" s="1"/>
  <c r="AK194" i="1" s="1"/>
  <c r="A202" i="16" s="1"/>
  <c r="K202" i="16"/>
  <c r="J202" i="16" l="1"/>
  <c r="J434" i="16"/>
  <c r="K351" i="16"/>
  <c r="AI343" i="1"/>
  <c r="AJ343" i="1" s="1"/>
  <c r="AK343" i="1" s="1"/>
  <c r="A351" i="16" s="1"/>
  <c r="J351" i="16" s="1"/>
  <c r="W146" i="1"/>
  <c r="L154" i="16" s="1"/>
  <c r="S146" i="1"/>
  <c r="V146" i="1"/>
  <c r="Z146" i="1"/>
  <c r="Z145" i="1"/>
  <c r="W145" i="1"/>
  <c r="L153" i="16" s="1"/>
  <c r="V145" i="1"/>
  <c r="S145" i="1"/>
  <c r="AI483" i="1"/>
  <c r="AJ483" i="1" s="1"/>
  <c r="AK483" i="1" s="1"/>
  <c r="A491" i="16" s="1"/>
  <c r="J491" i="16" s="1"/>
  <c r="K491" i="16"/>
  <c r="Y483" i="1"/>
  <c r="C482" i="1"/>
  <c r="AB482" i="1"/>
  <c r="AI425" i="1"/>
  <c r="AJ425" i="1" s="1"/>
  <c r="AK425" i="1" s="1"/>
  <c r="A433" i="16" s="1"/>
  <c r="J433" i="16" s="1"/>
  <c r="Y425" i="1"/>
  <c r="K433" i="16"/>
  <c r="J187" i="16"/>
  <c r="Z293" i="1"/>
  <c r="S293" i="1"/>
  <c r="V293" i="1"/>
  <c r="W293" i="1"/>
  <c r="L301" i="16" s="1"/>
  <c r="W292" i="1"/>
  <c r="L300" i="16" s="1"/>
  <c r="V292" i="1"/>
  <c r="S292" i="1"/>
  <c r="Z292" i="1"/>
  <c r="Y366" i="1"/>
  <c r="AI366" i="1"/>
  <c r="AJ366" i="1" s="1"/>
  <c r="AK366" i="1" s="1"/>
  <c r="A374" i="16" s="1"/>
  <c r="J374" i="16" s="1"/>
  <c r="K374" i="16"/>
  <c r="J490" i="16"/>
  <c r="C179" i="1"/>
  <c r="AB179" i="1"/>
  <c r="V381" i="1"/>
  <c r="W381" i="1"/>
  <c r="L389" i="16" s="1"/>
  <c r="Z381" i="1"/>
  <c r="S381" i="1"/>
  <c r="B159" i="2"/>
  <c r="E339" i="1"/>
  <c r="E342" i="1"/>
  <c r="E371" i="1"/>
  <c r="E374" i="1"/>
  <c r="E382" i="1"/>
  <c r="AA374" i="1"/>
  <c r="E340" i="1"/>
  <c r="AA342" i="1"/>
  <c r="E341" i="1"/>
  <c r="AA371" i="1"/>
  <c r="AA382" i="1"/>
  <c r="AA339" i="1"/>
  <c r="C426" i="1"/>
  <c r="AB426" i="1"/>
  <c r="Z342" i="1" l="1"/>
  <c r="S342" i="1"/>
  <c r="W342" i="1"/>
  <c r="L350" i="16" s="1"/>
  <c r="V342" i="1"/>
  <c r="Y292" i="1"/>
  <c r="K300" i="16"/>
  <c r="AI292" i="1"/>
  <c r="AJ292" i="1" s="1"/>
  <c r="AK292" i="1" s="1"/>
  <c r="A300" i="16" s="1"/>
  <c r="C425" i="1"/>
  <c r="AB425" i="1"/>
  <c r="Y146" i="1"/>
  <c r="AI146" i="1"/>
  <c r="AJ146" i="1" s="1"/>
  <c r="AK146" i="1" s="1"/>
  <c r="A154" i="16" s="1"/>
  <c r="K154" i="16"/>
  <c r="Z374" i="1"/>
  <c r="S374" i="1"/>
  <c r="V374" i="1"/>
  <c r="W374" i="1"/>
  <c r="L382" i="16" s="1"/>
  <c r="B160" i="2"/>
  <c r="E205" i="1"/>
  <c r="E326" i="1"/>
  <c r="E439" i="1"/>
  <c r="AA205" i="1"/>
  <c r="AA439" i="1"/>
  <c r="AA326" i="1"/>
  <c r="Y381" i="1"/>
  <c r="K389" i="16"/>
  <c r="AI381" i="1"/>
  <c r="AJ381" i="1" s="1"/>
  <c r="AK381" i="1" s="1"/>
  <c r="A389" i="16" s="1"/>
  <c r="J389" i="16" s="1"/>
  <c r="Y145" i="1"/>
  <c r="AI145" i="1"/>
  <c r="AJ145" i="1" s="1"/>
  <c r="AK145" i="1" s="1"/>
  <c r="A153" i="16" s="1"/>
  <c r="J153" i="16" s="1"/>
  <c r="K153" i="16"/>
  <c r="S340" i="1"/>
  <c r="V340" i="1"/>
  <c r="W340" i="1"/>
  <c r="L348" i="16" s="1"/>
  <c r="Z371" i="1"/>
  <c r="S371" i="1"/>
  <c r="W371" i="1"/>
  <c r="L379" i="16" s="1"/>
  <c r="V371" i="1"/>
  <c r="K301" i="16"/>
  <c r="Y293" i="1"/>
  <c r="AI293" i="1"/>
  <c r="AJ293" i="1" s="1"/>
  <c r="AK293" i="1" s="1"/>
  <c r="A301" i="16" s="1"/>
  <c r="C483" i="1"/>
  <c r="AB483" i="1"/>
  <c r="S341" i="1"/>
  <c r="V341" i="1"/>
  <c r="W341" i="1"/>
  <c r="L349" i="16" s="1"/>
  <c r="Z382" i="1"/>
  <c r="S382" i="1"/>
  <c r="W382" i="1"/>
  <c r="L390" i="16" s="1"/>
  <c r="V382" i="1"/>
  <c r="W339" i="1"/>
  <c r="L347" i="16" s="1"/>
  <c r="S339" i="1"/>
  <c r="Z339" i="1"/>
  <c r="V339" i="1"/>
  <c r="C366" i="1"/>
  <c r="AB366" i="1"/>
  <c r="J300" i="16" l="1"/>
  <c r="J154" i="16"/>
  <c r="AI341" i="1"/>
  <c r="AJ341" i="1" s="1"/>
  <c r="AK341" i="1" s="1"/>
  <c r="A349" i="16" s="1"/>
  <c r="J349" i="16" s="1"/>
  <c r="K349" i="16"/>
  <c r="W439" i="1"/>
  <c r="L447" i="16" s="1"/>
  <c r="Z439" i="1"/>
  <c r="S439" i="1"/>
  <c r="V439" i="1"/>
  <c r="K350" i="16"/>
  <c r="Y342" i="1"/>
  <c r="AI342" i="1"/>
  <c r="AJ342" i="1" s="1"/>
  <c r="AK342" i="1" s="1"/>
  <c r="A350" i="16" s="1"/>
  <c r="J350" i="16" s="1"/>
  <c r="S326" i="1"/>
  <c r="W326" i="1"/>
  <c r="L334" i="16" s="1"/>
  <c r="V326" i="1"/>
  <c r="Z326" i="1"/>
  <c r="J301" i="16"/>
  <c r="AI340" i="1"/>
  <c r="AJ340" i="1" s="1"/>
  <c r="AK340" i="1" s="1"/>
  <c r="A348" i="16" s="1"/>
  <c r="J348" i="16" s="1"/>
  <c r="K348" i="16"/>
  <c r="C145" i="1"/>
  <c r="AB145" i="1"/>
  <c r="S205" i="1"/>
  <c r="W205" i="1"/>
  <c r="L213" i="16" s="1"/>
  <c r="Z205" i="1"/>
  <c r="V205" i="1"/>
  <c r="C146" i="1"/>
  <c r="AB146" i="1"/>
  <c r="Y371" i="1"/>
  <c r="AI371" i="1"/>
  <c r="AJ371" i="1" s="1"/>
  <c r="AK371" i="1" s="1"/>
  <c r="A379" i="16" s="1"/>
  <c r="J379" i="16" s="1"/>
  <c r="K379" i="16"/>
  <c r="AI374" i="1"/>
  <c r="AJ374" i="1" s="1"/>
  <c r="AK374" i="1" s="1"/>
  <c r="A382" i="16" s="1"/>
  <c r="J382" i="16" s="1"/>
  <c r="K382" i="16"/>
  <c r="Y374" i="1"/>
  <c r="Y339" i="1"/>
  <c r="AI339" i="1"/>
  <c r="AJ339" i="1" s="1"/>
  <c r="AK339" i="1" s="1"/>
  <c r="A347" i="16" s="1"/>
  <c r="J347" i="16" s="1"/>
  <c r="K347" i="16"/>
  <c r="K390" i="16"/>
  <c r="Y382" i="1"/>
  <c r="AI382" i="1"/>
  <c r="AJ382" i="1" s="1"/>
  <c r="AK382" i="1" s="1"/>
  <c r="A390" i="16" s="1"/>
  <c r="J390" i="16" s="1"/>
  <c r="C293" i="1"/>
  <c r="AB293" i="1"/>
  <c r="AB381" i="1"/>
  <c r="C381" i="1"/>
  <c r="B161" i="2"/>
  <c r="E364" i="1"/>
  <c r="E440" i="1"/>
  <c r="E327" i="1"/>
  <c r="AA327" i="1"/>
  <c r="AA364" i="1"/>
  <c r="AA440" i="1"/>
  <c r="C292" i="1"/>
  <c r="AB292" i="1"/>
  <c r="Z327" i="1" l="1"/>
  <c r="W327" i="1"/>
  <c r="L335" i="16" s="1"/>
  <c r="V327" i="1"/>
  <c r="S327" i="1"/>
  <c r="B162" i="2"/>
  <c r="E132" i="1"/>
  <c r="E400" i="1"/>
  <c r="E399" i="1"/>
  <c r="AA132" i="1"/>
  <c r="AA400" i="1"/>
  <c r="AA399" i="1"/>
  <c r="C371" i="1"/>
  <c r="AB371" i="1"/>
  <c r="AI439" i="1"/>
  <c r="AJ439" i="1" s="1"/>
  <c r="AK439" i="1" s="1"/>
  <c r="A447" i="16" s="1"/>
  <c r="K447" i="16"/>
  <c r="Y439" i="1"/>
  <c r="V440" i="1"/>
  <c r="S440" i="1"/>
  <c r="Z440" i="1"/>
  <c r="W440" i="1"/>
  <c r="L448" i="16" s="1"/>
  <c r="AB382" i="1"/>
  <c r="C382" i="1"/>
  <c r="AB339" i="1"/>
  <c r="C339" i="1"/>
  <c r="AI326" i="1"/>
  <c r="AJ326" i="1" s="1"/>
  <c r="AK326" i="1" s="1"/>
  <c r="A334" i="16" s="1"/>
  <c r="K334" i="16"/>
  <c r="Y326" i="1"/>
  <c r="AB342" i="1"/>
  <c r="C342" i="1"/>
  <c r="Z364" i="1"/>
  <c r="V364" i="1"/>
  <c r="S364" i="1"/>
  <c r="W364" i="1"/>
  <c r="L372" i="16" s="1"/>
  <c r="C374" i="1"/>
  <c r="AB374" i="1"/>
  <c r="AI205" i="1"/>
  <c r="AJ205" i="1" s="1"/>
  <c r="AK205" i="1" s="1"/>
  <c r="A213" i="16" s="1"/>
  <c r="K213" i="16"/>
  <c r="Y205" i="1"/>
  <c r="J334" i="16" l="1"/>
  <c r="J213" i="16"/>
  <c r="J447" i="16"/>
  <c r="K372" i="16"/>
  <c r="AI364" i="1"/>
  <c r="AJ364" i="1" s="1"/>
  <c r="AK364" i="1" s="1"/>
  <c r="A372" i="16" s="1"/>
  <c r="J372" i="16" s="1"/>
  <c r="Y364" i="1"/>
  <c r="Z399" i="1"/>
  <c r="S399" i="1"/>
  <c r="W399" i="1"/>
  <c r="L407" i="16" s="1"/>
  <c r="V399" i="1"/>
  <c r="AI327" i="1"/>
  <c r="AJ327" i="1" s="1"/>
  <c r="AK327" i="1" s="1"/>
  <c r="A335" i="16" s="1"/>
  <c r="J335" i="16" s="1"/>
  <c r="Y327" i="1"/>
  <c r="K335" i="16"/>
  <c r="C439" i="1"/>
  <c r="AB439" i="1"/>
  <c r="Z132" i="1"/>
  <c r="V132" i="1"/>
  <c r="S132" i="1"/>
  <c r="W132" i="1"/>
  <c r="L140" i="16" s="1"/>
  <c r="Y440" i="1"/>
  <c r="AI440" i="1"/>
  <c r="AJ440" i="1" s="1"/>
  <c r="AK440" i="1" s="1"/>
  <c r="A448" i="16" s="1"/>
  <c r="J448" i="16" s="1"/>
  <c r="K448" i="16"/>
  <c r="S400" i="1"/>
  <c r="W400" i="1"/>
  <c r="L408" i="16" s="1"/>
  <c r="V400" i="1"/>
  <c r="Z400" i="1"/>
  <c r="C205" i="1"/>
  <c r="AB205" i="1"/>
  <c r="C326" i="1"/>
  <c r="AB326" i="1"/>
  <c r="B163" i="2"/>
  <c r="Y132" i="1" l="1"/>
  <c r="AI132" i="1"/>
  <c r="AJ132" i="1" s="1"/>
  <c r="AK132" i="1" s="1"/>
  <c r="A140" i="16" s="1"/>
  <c r="K140" i="16"/>
  <c r="K408" i="16"/>
  <c r="Y400" i="1"/>
  <c r="AI400" i="1"/>
  <c r="AJ400" i="1" s="1"/>
  <c r="AK400" i="1" s="1"/>
  <c r="A408" i="16" s="1"/>
  <c r="AI399" i="1"/>
  <c r="AJ399" i="1" s="1"/>
  <c r="AK399" i="1" s="1"/>
  <c r="A407" i="16" s="1"/>
  <c r="K407" i="16"/>
  <c r="Y399" i="1"/>
  <c r="AB440" i="1"/>
  <c r="C440" i="1"/>
  <c r="C364" i="1"/>
  <c r="AB364" i="1"/>
  <c r="B164" i="2"/>
  <c r="E208" i="1"/>
  <c r="E498" i="1"/>
  <c r="AA208" i="1"/>
  <c r="AA498" i="1"/>
  <c r="C327" i="1"/>
  <c r="AB327" i="1"/>
  <c r="J407" i="16" l="1"/>
  <c r="J408" i="16"/>
  <c r="AB400" i="1"/>
  <c r="C400" i="1"/>
  <c r="W208" i="1"/>
  <c r="L216" i="16" s="1"/>
  <c r="S208" i="1"/>
  <c r="Z208" i="1"/>
  <c r="V208" i="1"/>
  <c r="J140" i="16"/>
  <c r="S498" i="1"/>
  <c r="W498" i="1"/>
  <c r="L506" i="16" s="1"/>
  <c r="Z498" i="1"/>
  <c r="V498" i="1"/>
  <c r="AB399" i="1"/>
  <c r="C399" i="1"/>
  <c r="B165" i="2"/>
  <c r="C132" i="1"/>
  <c r="AB132" i="1"/>
  <c r="B166" i="2" l="1"/>
  <c r="E209" i="1"/>
  <c r="E207" i="1"/>
  <c r="E418" i="1"/>
  <c r="AA209" i="1"/>
  <c r="AA207" i="1"/>
  <c r="AA418" i="1"/>
  <c r="K216" i="16"/>
  <c r="Y208" i="1"/>
  <c r="AI208" i="1"/>
  <c r="AJ208" i="1" s="1"/>
  <c r="AK208" i="1" s="1"/>
  <c r="A216" i="16" s="1"/>
  <c r="K506" i="16"/>
  <c r="AI498" i="1"/>
  <c r="AJ498" i="1" s="1"/>
  <c r="AK498" i="1" s="1"/>
  <c r="A506" i="16" s="1"/>
  <c r="Y498" i="1"/>
  <c r="J506" i="16" l="1"/>
  <c r="W418" i="1"/>
  <c r="L426" i="16" s="1"/>
  <c r="S418" i="1"/>
  <c r="Z418" i="1"/>
  <c r="V418" i="1"/>
  <c r="J216" i="16"/>
  <c r="C498" i="1"/>
  <c r="AB498" i="1"/>
  <c r="C208" i="1"/>
  <c r="AB208" i="1"/>
  <c r="Z207" i="1"/>
  <c r="S207" i="1"/>
  <c r="W207" i="1"/>
  <c r="L215" i="16" s="1"/>
  <c r="V207" i="1"/>
  <c r="W209" i="1"/>
  <c r="L217" i="16" s="1"/>
  <c r="S209" i="1"/>
  <c r="V209" i="1"/>
  <c r="Z209" i="1"/>
  <c r="B167" i="2"/>
  <c r="B168" i="2" l="1"/>
  <c r="E160" i="1"/>
  <c r="AA160" i="1"/>
  <c r="E312" i="1"/>
  <c r="E417" i="1"/>
  <c r="E463" i="1"/>
  <c r="AI209" i="1"/>
  <c r="AJ209" i="1" s="1"/>
  <c r="AK209" i="1" s="1"/>
  <c r="A217" i="16" s="1"/>
  <c r="K217" i="16"/>
  <c r="Y209" i="1"/>
  <c r="K426" i="16"/>
  <c r="Y418" i="1"/>
  <c r="AI418" i="1"/>
  <c r="AJ418" i="1" s="1"/>
  <c r="AK418" i="1" s="1"/>
  <c r="A426" i="16" s="1"/>
  <c r="AI207" i="1"/>
  <c r="AJ207" i="1" s="1"/>
  <c r="AK207" i="1" s="1"/>
  <c r="A215" i="16" s="1"/>
  <c r="Y207" i="1"/>
  <c r="K215" i="16"/>
  <c r="J426" i="16" l="1"/>
  <c r="J217" i="16"/>
  <c r="C209" i="1"/>
  <c r="AB209" i="1"/>
  <c r="V463" i="1"/>
  <c r="W463" i="1"/>
  <c r="L471" i="16" s="1"/>
  <c r="S463" i="1"/>
  <c r="AB207" i="1"/>
  <c r="C207" i="1"/>
  <c r="V417" i="1"/>
  <c r="W417" i="1"/>
  <c r="L425" i="16" s="1"/>
  <c r="S417" i="1"/>
  <c r="B169" i="2"/>
  <c r="E169" i="1"/>
  <c r="E96" i="1"/>
  <c r="E495" i="1"/>
  <c r="E497" i="1"/>
  <c r="E433" i="1"/>
  <c r="AA169" i="1"/>
  <c r="AA433" i="1"/>
  <c r="E499" i="1"/>
  <c r="AA96" i="1"/>
  <c r="AA497" i="1"/>
  <c r="AA495" i="1"/>
  <c r="V160" i="1"/>
  <c r="W160" i="1"/>
  <c r="L168" i="16" s="1"/>
  <c r="Z160" i="1"/>
  <c r="S160" i="1"/>
  <c r="J215" i="16"/>
  <c r="AB418" i="1"/>
  <c r="C418" i="1"/>
  <c r="V312" i="1"/>
  <c r="W312" i="1"/>
  <c r="L320" i="16" s="1"/>
  <c r="S312" i="1"/>
  <c r="AH312" i="1" l="1"/>
  <c r="AI312" i="1" s="1"/>
  <c r="AJ312" i="1" s="1"/>
  <c r="AK312" i="1" s="1"/>
  <c r="A320" i="16" s="1"/>
  <c r="J320" i="16" s="1"/>
  <c r="K320" i="16"/>
  <c r="Z497" i="1"/>
  <c r="W497" i="1"/>
  <c r="L505" i="16" s="1"/>
  <c r="S497" i="1"/>
  <c r="V497" i="1"/>
  <c r="B170" i="2"/>
  <c r="E333" i="1"/>
  <c r="E395" i="1"/>
  <c r="E447" i="1"/>
  <c r="AA333" i="1"/>
  <c r="AA447" i="1"/>
  <c r="AA395" i="1"/>
  <c r="K168" i="16"/>
  <c r="Y160" i="1"/>
  <c r="AI160" i="1"/>
  <c r="AJ160" i="1" s="1"/>
  <c r="AK160" i="1" s="1"/>
  <c r="A168" i="16" s="1"/>
  <c r="Z433" i="1"/>
  <c r="S433" i="1"/>
  <c r="V433" i="1"/>
  <c r="W433" i="1"/>
  <c r="L441" i="16" s="1"/>
  <c r="W169" i="1"/>
  <c r="L177" i="16" s="1"/>
  <c r="Z169" i="1"/>
  <c r="V169" i="1"/>
  <c r="S169" i="1"/>
  <c r="AH417" i="1"/>
  <c r="AI417" i="1" s="1"/>
  <c r="AJ417" i="1" s="1"/>
  <c r="AK417" i="1" s="1"/>
  <c r="A425" i="16" s="1"/>
  <c r="K425" i="16"/>
  <c r="K471" i="16"/>
  <c r="AI463" i="1"/>
  <c r="AJ463" i="1" s="1"/>
  <c r="AK463" i="1" s="1"/>
  <c r="A471" i="16" s="1"/>
  <c r="J471" i="16" s="1"/>
  <c r="S495" i="1"/>
  <c r="Z495" i="1"/>
  <c r="W495" i="1"/>
  <c r="L503" i="16" s="1"/>
  <c r="V495" i="1"/>
  <c r="W499" i="1"/>
  <c r="L507" i="16" s="1"/>
  <c r="S499" i="1"/>
  <c r="V499" i="1"/>
  <c r="S96" i="1"/>
  <c r="W96" i="1"/>
  <c r="L104" i="16" s="1"/>
  <c r="Z96" i="1"/>
  <c r="V96" i="1"/>
  <c r="J168" i="16" l="1"/>
  <c r="J425" i="16"/>
  <c r="AI495" i="1"/>
  <c r="AJ495" i="1" s="1"/>
  <c r="AK495" i="1" s="1"/>
  <c r="A503" i="16" s="1"/>
  <c r="Y495" i="1"/>
  <c r="K503" i="16"/>
  <c r="Z447" i="1"/>
  <c r="S447" i="1"/>
  <c r="V447" i="1"/>
  <c r="W447" i="1"/>
  <c r="L455" i="16" s="1"/>
  <c r="Y169" i="1"/>
  <c r="K177" i="16"/>
  <c r="AI169" i="1"/>
  <c r="AJ169" i="1" s="1"/>
  <c r="AK169" i="1" s="1"/>
  <c r="A177" i="16" s="1"/>
  <c r="Y433" i="1"/>
  <c r="K441" i="16"/>
  <c r="AI433" i="1"/>
  <c r="AJ433" i="1" s="1"/>
  <c r="AK433" i="1" s="1"/>
  <c r="A441" i="16" s="1"/>
  <c r="C160" i="1"/>
  <c r="AB160" i="1"/>
  <c r="Z333" i="1"/>
  <c r="V333" i="1"/>
  <c r="S333" i="1"/>
  <c r="W333" i="1"/>
  <c r="L341" i="16" s="1"/>
  <c r="Y497" i="1"/>
  <c r="AI497" i="1"/>
  <c r="AJ497" i="1" s="1"/>
  <c r="AK497" i="1" s="1"/>
  <c r="A505" i="16" s="1"/>
  <c r="K505" i="16"/>
  <c r="B171" i="2"/>
  <c r="Y96" i="1"/>
  <c r="K104" i="16"/>
  <c r="AI96" i="1"/>
  <c r="AJ96" i="1" s="1"/>
  <c r="AK96" i="1" s="1"/>
  <c r="A104" i="16" s="1"/>
  <c r="K507" i="16"/>
  <c r="AI499" i="1"/>
  <c r="AJ499" i="1" s="1"/>
  <c r="AK499" i="1" s="1"/>
  <c r="A507" i="16" s="1"/>
  <c r="J507" i="16" s="1"/>
  <c r="Z395" i="1"/>
  <c r="V395" i="1"/>
  <c r="W395" i="1"/>
  <c r="L403" i="16" s="1"/>
  <c r="S395" i="1"/>
  <c r="J177" i="16" l="1"/>
  <c r="J505" i="16"/>
  <c r="Y395" i="1"/>
  <c r="AI395" i="1"/>
  <c r="AJ395" i="1" s="1"/>
  <c r="AK395" i="1" s="1"/>
  <c r="A403" i="16" s="1"/>
  <c r="K403" i="16"/>
  <c r="J104" i="16"/>
  <c r="Y333" i="1"/>
  <c r="AI333" i="1"/>
  <c r="AJ333" i="1" s="1"/>
  <c r="AK333" i="1" s="1"/>
  <c r="A341" i="16" s="1"/>
  <c r="K341" i="16"/>
  <c r="J441" i="16"/>
  <c r="AB169" i="1"/>
  <c r="C169" i="1"/>
  <c r="C96" i="1"/>
  <c r="AB96" i="1"/>
  <c r="AB433" i="1"/>
  <c r="C433" i="1"/>
  <c r="AB495" i="1"/>
  <c r="C495" i="1"/>
  <c r="B172" i="2"/>
  <c r="E220" i="1"/>
  <c r="E411" i="1"/>
  <c r="E305" i="1"/>
  <c r="E412" i="1"/>
  <c r="AA220" i="1"/>
  <c r="E396" i="1"/>
  <c r="AA412" i="1"/>
  <c r="AA411" i="1"/>
  <c r="AA305" i="1"/>
  <c r="C497" i="1"/>
  <c r="AB497" i="1"/>
  <c r="Y447" i="1"/>
  <c r="AI447" i="1"/>
  <c r="AJ447" i="1" s="1"/>
  <c r="AK447" i="1" s="1"/>
  <c r="A455" i="16" s="1"/>
  <c r="K455" i="16"/>
  <c r="J503" i="16"/>
  <c r="J341" i="16" l="1"/>
  <c r="J403" i="16"/>
  <c r="C447" i="1"/>
  <c r="AB447" i="1"/>
  <c r="S220" i="1"/>
  <c r="Z220" i="1"/>
  <c r="V220" i="1"/>
  <c r="W220" i="1"/>
  <c r="L228" i="16" s="1"/>
  <c r="J455" i="16"/>
  <c r="Z412" i="1"/>
  <c r="W412" i="1"/>
  <c r="L420" i="16" s="1"/>
  <c r="S412" i="1"/>
  <c r="V412" i="1"/>
  <c r="B173" i="2"/>
  <c r="Z305" i="1"/>
  <c r="W305" i="1"/>
  <c r="L313" i="16" s="1"/>
  <c r="S305" i="1"/>
  <c r="V305" i="1"/>
  <c r="S396" i="1"/>
  <c r="W396" i="1"/>
  <c r="L404" i="16" s="1"/>
  <c r="V396" i="1"/>
  <c r="Z411" i="1"/>
  <c r="S411" i="1"/>
  <c r="W411" i="1"/>
  <c r="L419" i="16" s="1"/>
  <c r="V411" i="1"/>
  <c r="AB333" i="1"/>
  <c r="C333" i="1"/>
  <c r="C395" i="1"/>
  <c r="AB395" i="1"/>
  <c r="AI412" i="1" l="1"/>
  <c r="AJ412" i="1" s="1"/>
  <c r="AK412" i="1" s="1"/>
  <c r="A420" i="16" s="1"/>
  <c r="Y412" i="1"/>
  <c r="K420" i="16"/>
  <c r="Y411" i="1"/>
  <c r="AI411" i="1"/>
  <c r="AJ411" i="1" s="1"/>
  <c r="AK411" i="1" s="1"/>
  <c r="A419" i="16" s="1"/>
  <c r="K419" i="16"/>
  <c r="K404" i="16"/>
  <c r="AI396" i="1"/>
  <c r="AJ396" i="1" s="1"/>
  <c r="AK396" i="1" s="1"/>
  <c r="A404" i="16" s="1"/>
  <c r="J404" i="16" s="1"/>
  <c r="B174" i="2"/>
  <c r="Y305" i="1"/>
  <c r="AI305" i="1"/>
  <c r="AJ305" i="1" s="1"/>
  <c r="AK305" i="1" s="1"/>
  <c r="A313" i="16" s="1"/>
  <c r="K313" i="16"/>
  <c r="Y220" i="1"/>
  <c r="AI220" i="1"/>
  <c r="AJ220" i="1" s="1"/>
  <c r="AK220" i="1" s="1"/>
  <c r="A228" i="16" s="1"/>
  <c r="K228" i="16"/>
  <c r="J419" i="16" l="1"/>
  <c r="J313" i="16"/>
  <c r="J228" i="16"/>
  <c r="J420" i="16"/>
  <c r="AB411" i="1"/>
  <c r="C411" i="1"/>
  <c r="C305" i="1"/>
  <c r="AB305" i="1"/>
  <c r="C412" i="1"/>
  <c r="AB412" i="1"/>
  <c r="AB220" i="1"/>
  <c r="C220" i="1"/>
  <c r="E251" i="1"/>
  <c r="B175" i="2"/>
  <c r="E283" i="1"/>
  <c r="E320" i="1"/>
  <c r="E357" i="1"/>
  <c r="E470" i="1"/>
  <c r="E475" i="1"/>
  <c r="E237" i="1"/>
  <c r="E321" i="1"/>
  <c r="E490" i="1"/>
  <c r="E421" i="1"/>
  <c r="E474" i="1"/>
  <c r="AA237" i="1"/>
  <c r="E469" i="1"/>
  <c r="AA251" i="1"/>
  <c r="AA321" i="1"/>
  <c r="AA320" i="1"/>
  <c r="AA421" i="1"/>
  <c r="AA470" i="1"/>
  <c r="E473" i="1"/>
  <c r="AA475" i="1"/>
  <c r="AA357" i="1"/>
  <c r="AA469" i="1"/>
  <c r="AA474" i="1"/>
  <c r="AA283" i="1"/>
  <c r="AA490" i="1"/>
  <c r="S475" i="1" l="1"/>
  <c r="W475" i="1"/>
  <c r="L483" i="16" s="1"/>
  <c r="V475" i="1"/>
  <c r="Z475" i="1"/>
  <c r="S473" i="1"/>
  <c r="W473" i="1"/>
  <c r="L481" i="16" s="1"/>
  <c r="V473" i="1"/>
  <c r="Z474" i="1"/>
  <c r="V474" i="1"/>
  <c r="W474" i="1"/>
  <c r="L482" i="16" s="1"/>
  <c r="S474" i="1"/>
  <c r="Z237" i="1"/>
  <c r="W237" i="1"/>
  <c r="L245" i="16" s="1"/>
  <c r="V237" i="1"/>
  <c r="S237" i="1"/>
  <c r="Z320" i="1"/>
  <c r="V320" i="1"/>
  <c r="S320" i="1"/>
  <c r="W320" i="1"/>
  <c r="L328" i="16" s="1"/>
  <c r="Z283" i="1"/>
  <c r="W283" i="1"/>
  <c r="L291" i="16" s="1"/>
  <c r="V283" i="1"/>
  <c r="S283" i="1"/>
  <c r="Z469" i="1"/>
  <c r="W469" i="1"/>
  <c r="L477" i="16" s="1"/>
  <c r="V469" i="1"/>
  <c r="S469" i="1"/>
  <c r="W490" i="1"/>
  <c r="L498" i="16" s="1"/>
  <c r="S490" i="1"/>
  <c r="Z490" i="1"/>
  <c r="V490" i="1"/>
  <c r="Z470" i="1"/>
  <c r="V470" i="1"/>
  <c r="S470" i="1"/>
  <c r="W470" i="1"/>
  <c r="L478" i="16" s="1"/>
  <c r="E67" i="1"/>
  <c r="B176" i="2"/>
  <c r="E297" i="1"/>
  <c r="AA297" i="1"/>
  <c r="AA67" i="1"/>
  <c r="Z421" i="1"/>
  <c r="W421" i="1"/>
  <c r="L429" i="16" s="1"/>
  <c r="V421" i="1"/>
  <c r="S421" i="1"/>
  <c r="Z321" i="1"/>
  <c r="W321" i="1"/>
  <c r="L329" i="16" s="1"/>
  <c r="S321" i="1"/>
  <c r="V321" i="1"/>
  <c r="Z357" i="1"/>
  <c r="V357" i="1"/>
  <c r="W357" i="1"/>
  <c r="L365" i="16" s="1"/>
  <c r="S357" i="1"/>
  <c r="S251" i="1"/>
  <c r="V251" i="1"/>
  <c r="W251" i="1"/>
  <c r="L259" i="16" s="1"/>
  <c r="Z251" i="1"/>
  <c r="AI357" i="1" l="1"/>
  <c r="AJ357" i="1" s="1"/>
  <c r="AK357" i="1" s="1"/>
  <c r="A365" i="16" s="1"/>
  <c r="K365" i="16"/>
  <c r="Y357" i="1"/>
  <c r="AI421" i="1"/>
  <c r="AJ421" i="1" s="1"/>
  <c r="AK421" i="1" s="1"/>
  <c r="A429" i="16" s="1"/>
  <c r="Y421" i="1"/>
  <c r="K429" i="16"/>
  <c r="Z67" i="1"/>
  <c r="W67" i="1"/>
  <c r="L75" i="16" s="1"/>
  <c r="S67" i="1"/>
  <c r="V67" i="1"/>
  <c r="AH473" i="1"/>
  <c r="AI473" i="1" s="1"/>
  <c r="AJ473" i="1" s="1"/>
  <c r="AK473" i="1" s="1"/>
  <c r="A481" i="16" s="1"/>
  <c r="K481" i="16"/>
  <c r="W297" i="1"/>
  <c r="L305" i="16" s="1"/>
  <c r="V297" i="1"/>
  <c r="S297" i="1"/>
  <c r="Z297" i="1"/>
  <c r="K477" i="16"/>
  <c r="Y469" i="1"/>
  <c r="AI469" i="1"/>
  <c r="AJ469" i="1" s="1"/>
  <c r="AK469" i="1" s="1"/>
  <c r="A477" i="16" s="1"/>
  <c r="Y283" i="1"/>
  <c r="AI283" i="1"/>
  <c r="AJ283" i="1" s="1"/>
  <c r="AK283" i="1" s="1"/>
  <c r="A291" i="16" s="1"/>
  <c r="K291" i="16"/>
  <c r="Y237" i="1"/>
  <c r="AI237" i="1"/>
  <c r="AJ237" i="1" s="1"/>
  <c r="AK237" i="1" s="1"/>
  <c r="A245" i="16" s="1"/>
  <c r="K245" i="16"/>
  <c r="AI251" i="1"/>
  <c r="AJ251" i="1" s="1"/>
  <c r="AK251" i="1" s="1"/>
  <c r="A259" i="16" s="1"/>
  <c r="K259" i="16"/>
  <c r="Y251" i="1"/>
  <c r="K498" i="16"/>
  <c r="Y490" i="1"/>
  <c r="AI490" i="1"/>
  <c r="AJ490" i="1" s="1"/>
  <c r="AK490" i="1" s="1"/>
  <c r="A498" i="16" s="1"/>
  <c r="Y475" i="1"/>
  <c r="AI475" i="1"/>
  <c r="AJ475" i="1" s="1"/>
  <c r="AK475" i="1" s="1"/>
  <c r="A483" i="16" s="1"/>
  <c r="K483" i="16"/>
  <c r="Y321" i="1"/>
  <c r="AI321" i="1"/>
  <c r="AJ321" i="1" s="1"/>
  <c r="AK321" i="1" s="1"/>
  <c r="A329" i="16" s="1"/>
  <c r="K329" i="16"/>
  <c r="B177" i="2"/>
  <c r="E359" i="1"/>
  <c r="E477" i="1"/>
  <c r="E476" i="1"/>
  <c r="AA477" i="1"/>
  <c r="AA359" i="1"/>
  <c r="AA476" i="1"/>
  <c r="Y470" i="1"/>
  <c r="AI470" i="1"/>
  <c r="AJ470" i="1" s="1"/>
  <c r="AK470" i="1" s="1"/>
  <c r="A478" i="16" s="1"/>
  <c r="K478" i="16"/>
  <c r="Y320" i="1"/>
  <c r="K328" i="16"/>
  <c r="AI320" i="1"/>
  <c r="AJ320" i="1" s="1"/>
  <c r="AK320" i="1" s="1"/>
  <c r="A328" i="16" s="1"/>
  <c r="AI474" i="1"/>
  <c r="AJ474" i="1" s="1"/>
  <c r="AK474" i="1" s="1"/>
  <c r="A482" i="16" s="1"/>
  <c r="K482" i="16"/>
  <c r="Y474" i="1"/>
  <c r="J429" i="16" l="1"/>
  <c r="J365" i="16"/>
  <c r="J245" i="16"/>
  <c r="J259" i="16"/>
  <c r="J482" i="16"/>
  <c r="AB320" i="1"/>
  <c r="C320" i="1"/>
  <c r="W476" i="1"/>
  <c r="L484" i="16" s="1"/>
  <c r="Z476" i="1"/>
  <c r="S476" i="1"/>
  <c r="V476" i="1"/>
  <c r="J498" i="16"/>
  <c r="C237" i="1"/>
  <c r="AB237" i="1"/>
  <c r="J477" i="16"/>
  <c r="J481" i="16"/>
  <c r="Y67" i="1"/>
  <c r="K75" i="16"/>
  <c r="AI67" i="1"/>
  <c r="AJ67" i="1" s="1"/>
  <c r="AK67" i="1" s="1"/>
  <c r="A75" i="16" s="1"/>
  <c r="C357" i="1"/>
  <c r="AB357" i="1"/>
  <c r="S477" i="1"/>
  <c r="Z477" i="1"/>
  <c r="V477" i="1"/>
  <c r="W477" i="1"/>
  <c r="L485" i="16" s="1"/>
  <c r="AB490" i="1"/>
  <c r="C490" i="1"/>
  <c r="AB469" i="1"/>
  <c r="C469" i="1"/>
  <c r="C474" i="1"/>
  <c r="AB474" i="1"/>
  <c r="C470" i="1"/>
  <c r="AB470" i="1"/>
  <c r="B178" i="2"/>
  <c r="C321" i="1"/>
  <c r="AB321" i="1"/>
  <c r="AB475" i="1"/>
  <c r="C475" i="1"/>
  <c r="C251" i="1"/>
  <c r="AB251" i="1"/>
  <c r="C283" i="1"/>
  <c r="AB283" i="1"/>
  <c r="J328" i="16"/>
  <c r="J478" i="16"/>
  <c r="W359" i="1"/>
  <c r="L367" i="16" s="1"/>
  <c r="Z359" i="1"/>
  <c r="V359" i="1"/>
  <c r="S359" i="1"/>
  <c r="J329" i="16"/>
  <c r="J483" i="16"/>
  <c r="J291" i="16"/>
  <c r="AI297" i="1"/>
  <c r="AJ297" i="1" s="1"/>
  <c r="AK297" i="1" s="1"/>
  <c r="A305" i="16" s="1"/>
  <c r="Y297" i="1"/>
  <c r="K305" i="16"/>
  <c r="AB421" i="1"/>
  <c r="C421" i="1"/>
  <c r="J305" i="16" l="1"/>
  <c r="K367" i="16"/>
  <c r="AI359" i="1"/>
  <c r="AJ359" i="1" s="1"/>
  <c r="AK359" i="1" s="1"/>
  <c r="A367" i="16" s="1"/>
  <c r="Y359" i="1"/>
  <c r="J75" i="16"/>
  <c r="AB297" i="1"/>
  <c r="C297" i="1"/>
  <c r="C67" i="1"/>
  <c r="AB67" i="1"/>
  <c r="K484" i="16"/>
  <c r="AI476" i="1"/>
  <c r="AJ476" i="1" s="1"/>
  <c r="AK476" i="1" s="1"/>
  <c r="A484" i="16" s="1"/>
  <c r="Y476" i="1"/>
  <c r="B179" i="2"/>
  <c r="Y477" i="1"/>
  <c r="AI477" i="1"/>
  <c r="AJ477" i="1" s="1"/>
  <c r="AK477" i="1" s="1"/>
  <c r="A485" i="16" s="1"/>
  <c r="K485" i="16"/>
  <c r="J367" i="16" l="1"/>
  <c r="B180" i="2"/>
  <c r="C359" i="1"/>
  <c r="AB359" i="1"/>
  <c r="C477" i="1"/>
  <c r="AB477" i="1"/>
  <c r="AB476" i="1"/>
  <c r="C476" i="1"/>
  <c r="J485" i="16"/>
  <c r="J484" i="16"/>
  <c r="B181" i="2" l="1"/>
  <c r="B182" i="2" l="1"/>
  <c r="E218" i="1"/>
  <c r="AA218" i="1"/>
  <c r="Z218" i="1" l="1"/>
  <c r="V218" i="1"/>
  <c r="S218" i="1"/>
  <c r="W218" i="1"/>
  <c r="L226" i="16" s="1"/>
  <c r="B183" i="2"/>
  <c r="E69" i="1"/>
  <c r="E458" i="1"/>
  <c r="E298" i="1"/>
  <c r="AA298" i="1"/>
  <c r="E300" i="1"/>
  <c r="AA69" i="1"/>
  <c r="AA458" i="1"/>
  <c r="E533" i="1"/>
  <c r="S298" i="1" l="1"/>
  <c r="Z298" i="1"/>
  <c r="W298" i="1"/>
  <c r="L306" i="16" s="1"/>
  <c r="V298" i="1"/>
  <c r="V300" i="1"/>
  <c r="S300" i="1"/>
  <c r="W300" i="1"/>
  <c r="L308" i="16" s="1"/>
  <c r="Z69" i="1"/>
  <c r="V69" i="1"/>
  <c r="S69" i="1"/>
  <c r="W69" i="1"/>
  <c r="L77" i="16" s="1"/>
  <c r="Y218" i="1"/>
  <c r="AI218" i="1"/>
  <c r="AJ218" i="1" s="1"/>
  <c r="AK218" i="1" s="1"/>
  <c r="A226" i="16" s="1"/>
  <c r="K226" i="16"/>
  <c r="Z458" i="1"/>
  <c r="S458" i="1"/>
  <c r="W458" i="1"/>
  <c r="L466" i="16" s="1"/>
  <c r="V458" i="1"/>
  <c r="S533" i="1"/>
  <c r="V533" i="1"/>
  <c r="W533" i="1"/>
  <c r="L541" i="16" s="1"/>
  <c r="B184" i="2"/>
  <c r="E459" i="1"/>
  <c r="E361" i="1"/>
  <c r="E457" i="1"/>
  <c r="E521" i="1"/>
  <c r="E360" i="1"/>
  <c r="AA459" i="1"/>
  <c r="E530" i="1"/>
  <c r="AA361" i="1"/>
  <c r="AA457" i="1"/>
  <c r="AA521" i="1"/>
  <c r="AA360" i="1"/>
  <c r="W530" i="1" l="1"/>
  <c r="L538" i="16" s="1"/>
  <c r="S530" i="1"/>
  <c r="V530" i="1"/>
  <c r="S361" i="1"/>
  <c r="W361" i="1"/>
  <c r="L369" i="16" s="1"/>
  <c r="V361" i="1"/>
  <c r="Z361" i="1"/>
  <c r="AI533" i="1"/>
  <c r="AJ533" i="1" s="1"/>
  <c r="AK533" i="1" s="1"/>
  <c r="A541" i="16" s="1"/>
  <c r="J541" i="16" s="1"/>
  <c r="K541" i="16"/>
  <c r="C218" i="1"/>
  <c r="AB218" i="1"/>
  <c r="K306" i="16"/>
  <c r="AI298" i="1"/>
  <c r="AJ298" i="1" s="1"/>
  <c r="AK298" i="1" s="1"/>
  <c r="A306" i="16" s="1"/>
  <c r="Y298" i="1"/>
  <c r="Z360" i="1"/>
  <c r="V360" i="1"/>
  <c r="S360" i="1"/>
  <c r="W360" i="1"/>
  <c r="L368" i="16" s="1"/>
  <c r="W459" i="1"/>
  <c r="L467" i="16" s="1"/>
  <c r="Z459" i="1"/>
  <c r="V459" i="1"/>
  <c r="S459" i="1"/>
  <c r="Z521" i="1"/>
  <c r="S521" i="1"/>
  <c r="W521" i="1"/>
  <c r="L529" i="16" s="1"/>
  <c r="V521" i="1"/>
  <c r="B185" i="2"/>
  <c r="E149" i="1"/>
  <c r="E150" i="1"/>
  <c r="E158" i="1"/>
  <c r="E295" i="1"/>
  <c r="E379" i="1"/>
  <c r="E413" i="1"/>
  <c r="E334" i="1"/>
  <c r="E465" i="1"/>
  <c r="E151" i="1"/>
  <c r="E294" i="1"/>
  <c r="AA295" i="1"/>
  <c r="AA150" i="1"/>
  <c r="AA149" i="1"/>
  <c r="AA151" i="1"/>
  <c r="AA158" i="1"/>
  <c r="AA379" i="1"/>
  <c r="AA465" i="1"/>
  <c r="AA334" i="1"/>
  <c r="AA413" i="1"/>
  <c r="Y458" i="1"/>
  <c r="AI458" i="1"/>
  <c r="AJ458" i="1" s="1"/>
  <c r="AK458" i="1" s="1"/>
  <c r="A466" i="16" s="1"/>
  <c r="K466" i="16"/>
  <c r="Z457" i="1"/>
  <c r="V457" i="1"/>
  <c r="S457" i="1"/>
  <c r="W457" i="1"/>
  <c r="L465" i="16" s="1"/>
  <c r="J226" i="16"/>
  <c r="Y69" i="1"/>
  <c r="AI69" i="1"/>
  <c r="AJ69" i="1" s="1"/>
  <c r="AK69" i="1" s="1"/>
  <c r="A77" i="16" s="1"/>
  <c r="K77" i="16"/>
  <c r="AH300" i="1"/>
  <c r="AI300" i="1" s="1"/>
  <c r="AJ300" i="1" s="1"/>
  <c r="AK300" i="1" s="1"/>
  <c r="A308" i="16" s="1"/>
  <c r="K308" i="16"/>
  <c r="J306" i="16" l="1"/>
  <c r="J466" i="16"/>
  <c r="K465" i="16"/>
  <c r="Y457" i="1"/>
  <c r="AI457" i="1"/>
  <c r="AJ457" i="1" s="1"/>
  <c r="AK457" i="1" s="1"/>
  <c r="A465" i="16" s="1"/>
  <c r="J77" i="16"/>
  <c r="Z334" i="1"/>
  <c r="V334" i="1"/>
  <c r="W334" i="1"/>
  <c r="L342" i="16" s="1"/>
  <c r="S334" i="1"/>
  <c r="Z158" i="1"/>
  <c r="V158" i="1"/>
  <c r="S158" i="1"/>
  <c r="W158" i="1"/>
  <c r="L166" i="16" s="1"/>
  <c r="Y521" i="1"/>
  <c r="AI521" i="1"/>
  <c r="AJ521" i="1" s="1"/>
  <c r="AK521" i="1" s="1"/>
  <c r="A529" i="16" s="1"/>
  <c r="K529" i="16"/>
  <c r="AB298" i="1"/>
  <c r="C298" i="1"/>
  <c r="AI530" i="1"/>
  <c r="AJ530" i="1" s="1"/>
  <c r="AK530" i="1" s="1"/>
  <c r="A538" i="16" s="1"/>
  <c r="J538" i="16" s="1"/>
  <c r="K538" i="16"/>
  <c r="C69" i="1"/>
  <c r="AB69" i="1"/>
  <c r="Z413" i="1"/>
  <c r="V413" i="1"/>
  <c r="S413" i="1"/>
  <c r="W413" i="1"/>
  <c r="L421" i="16" s="1"/>
  <c r="Y459" i="1"/>
  <c r="AI459" i="1"/>
  <c r="AJ459" i="1" s="1"/>
  <c r="AK459" i="1" s="1"/>
  <c r="A467" i="16" s="1"/>
  <c r="K467" i="16"/>
  <c r="AI361" i="1"/>
  <c r="AJ361" i="1" s="1"/>
  <c r="AK361" i="1" s="1"/>
  <c r="A369" i="16" s="1"/>
  <c r="K369" i="16"/>
  <c r="Y361" i="1"/>
  <c r="J308" i="16"/>
  <c r="C458" i="1"/>
  <c r="AB458" i="1"/>
  <c r="Z151" i="1"/>
  <c r="V151" i="1"/>
  <c r="W151" i="1"/>
  <c r="L159" i="16" s="1"/>
  <c r="S151" i="1"/>
  <c r="S379" i="1"/>
  <c r="W379" i="1"/>
  <c r="L387" i="16" s="1"/>
  <c r="V379" i="1"/>
  <c r="Z379" i="1"/>
  <c r="Z149" i="1"/>
  <c r="V149" i="1"/>
  <c r="W149" i="1"/>
  <c r="L157" i="16" s="1"/>
  <c r="S149" i="1"/>
  <c r="Y360" i="1"/>
  <c r="AI360" i="1"/>
  <c r="AJ360" i="1" s="1"/>
  <c r="AK360" i="1" s="1"/>
  <c r="A368" i="16" s="1"/>
  <c r="K368" i="16"/>
  <c r="S294" i="1"/>
  <c r="V294" i="1"/>
  <c r="W294" i="1"/>
  <c r="L302" i="16" s="1"/>
  <c r="Z150" i="1"/>
  <c r="W150" i="1"/>
  <c r="L158" i="16" s="1"/>
  <c r="V150" i="1"/>
  <c r="S150" i="1"/>
  <c r="Z465" i="1"/>
  <c r="S465" i="1"/>
  <c r="W465" i="1"/>
  <c r="L473" i="16" s="1"/>
  <c r="V465" i="1"/>
  <c r="Z295" i="1"/>
  <c r="W295" i="1"/>
  <c r="L303" i="16" s="1"/>
  <c r="V295" i="1"/>
  <c r="S295" i="1"/>
  <c r="B186" i="2"/>
  <c r="E344" i="1"/>
  <c r="E346" i="1"/>
  <c r="E375" i="1"/>
  <c r="E466" i="1"/>
  <c r="E347" i="1"/>
  <c r="E380" i="1"/>
  <c r="E414" i="1"/>
  <c r="E496" i="1"/>
  <c r="AA344" i="1"/>
  <c r="AA346" i="1"/>
  <c r="AA414" i="1"/>
  <c r="E372" i="1"/>
  <c r="AA380" i="1"/>
  <c r="AA496" i="1"/>
  <c r="E345" i="1"/>
  <c r="AA347" i="1"/>
  <c r="AA375" i="1"/>
  <c r="AA466" i="1"/>
  <c r="AA345" i="1"/>
  <c r="J368" i="16" l="1"/>
  <c r="J465" i="16"/>
  <c r="S414" i="1"/>
  <c r="V414" i="1"/>
  <c r="Z414" i="1"/>
  <c r="W414" i="1"/>
  <c r="L422" i="16" s="1"/>
  <c r="V372" i="1"/>
  <c r="S372" i="1"/>
  <c r="W372" i="1"/>
  <c r="L380" i="16" s="1"/>
  <c r="Z496" i="1"/>
  <c r="W496" i="1"/>
  <c r="L504" i="16" s="1"/>
  <c r="S496" i="1"/>
  <c r="V496" i="1"/>
  <c r="Z466" i="1"/>
  <c r="W466" i="1"/>
  <c r="L474" i="16" s="1"/>
  <c r="V466" i="1"/>
  <c r="S466" i="1"/>
  <c r="B187" i="2"/>
  <c r="C361" i="1"/>
  <c r="AB361" i="1"/>
  <c r="J467" i="16"/>
  <c r="Y413" i="1"/>
  <c r="K421" i="16"/>
  <c r="AI413" i="1"/>
  <c r="AJ413" i="1" s="1"/>
  <c r="AK413" i="1" s="1"/>
  <c r="A421" i="16" s="1"/>
  <c r="Z345" i="1"/>
  <c r="W345" i="1"/>
  <c r="L353" i="16" s="1"/>
  <c r="V345" i="1"/>
  <c r="S345" i="1"/>
  <c r="Z375" i="1"/>
  <c r="V375" i="1"/>
  <c r="W375" i="1"/>
  <c r="L383" i="16" s="1"/>
  <c r="S375" i="1"/>
  <c r="Y465" i="1"/>
  <c r="AI465" i="1"/>
  <c r="AJ465" i="1" s="1"/>
  <c r="AK465" i="1" s="1"/>
  <c r="A473" i="16" s="1"/>
  <c r="K473" i="16"/>
  <c r="AB459" i="1"/>
  <c r="C459" i="1"/>
  <c r="Z380" i="1"/>
  <c r="W380" i="1"/>
  <c r="L388" i="16" s="1"/>
  <c r="V380" i="1"/>
  <c r="S380" i="1"/>
  <c r="Z346" i="1"/>
  <c r="S346" i="1"/>
  <c r="W346" i="1"/>
  <c r="L354" i="16" s="1"/>
  <c r="V346" i="1"/>
  <c r="Y295" i="1"/>
  <c r="K303" i="16"/>
  <c r="AI295" i="1"/>
  <c r="AJ295" i="1" s="1"/>
  <c r="AK295" i="1" s="1"/>
  <c r="A303" i="16" s="1"/>
  <c r="Y150" i="1"/>
  <c r="K158" i="16"/>
  <c r="AI150" i="1"/>
  <c r="AJ150" i="1" s="1"/>
  <c r="AK150" i="1" s="1"/>
  <c r="A158" i="16" s="1"/>
  <c r="AH294" i="1"/>
  <c r="AI294" i="1" s="1"/>
  <c r="AJ294" i="1" s="1"/>
  <c r="AK294" i="1" s="1"/>
  <c r="A302" i="16" s="1"/>
  <c r="K302" i="16"/>
  <c r="C360" i="1"/>
  <c r="AB360" i="1"/>
  <c r="K157" i="16"/>
  <c r="AI149" i="1"/>
  <c r="AJ149" i="1" s="1"/>
  <c r="AK149" i="1" s="1"/>
  <c r="A157" i="16" s="1"/>
  <c r="Y149" i="1"/>
  <c r="Y151" i="1"/>
  <c r="AI151" i="1"/>
  <c r="AJ151" i="1" s="1"/>
  <c r="AK151" i="1" s="1"/>
  <c r="A159" i="16" s="1"/>
  <c r="K159" i="16"/>
  <c r="J369" i="16"/>
  <c r="J529" i="16"/>
  <c r="Y158" i="1"/>
  <c r="AI158" i="1"/>
  <c r="AJ158" i="1" s="1"/>
  <c r="AK158" i="1" s="1"/>
  <c r="A166" i="16" s="1"/>
  <c r="K166" i="16"/>
  <c r="Y334" i="1"/>
  <c r="AI334" i="1"/>
  <c r="AJ334" i="1" s="1"/>
  <c r="AK334" i="1" s="1"/>
  <c r="A342" i="16" s="1"/>
  <c r="K342" i="16"/>
  <c r="C457" i="1"/>
  <c r="AB457" i="1"/>
  <c r="AI379" i="1"/>
  <c r="AJ379" i="1" s="1"/>
  <c r="AK379" i="1" s="1"/>
  <c r="A387" i="16" s="1"/>
  <c r="K387" i="16"/>
  <c r="Y379" i="1"/>
  <c r="Z347" i="1"/>
  <c r="W347" i="1"/>
  <c r="L355" i="16" s="1"/>
  <c r="S347" i="1"/>
  <c r="V347" i="1"/>
  <c r="S344" i="1"/>
  <c r="V344" i="1"/>
  <c r="Z344" i="1"/>
  <c r="W344" i="1"/>
  <c r="L352" i="16" s="1"/>
  <c r="AB521" i="1"/>
  <c r="C521" i="1"/>
  <c r="J387" i="16" l="1"/>
  <c r="J342" i="16"/>
  <c r="J159" i="16"/>
  <c r="J302" i="16"/>
  <c r="J158" i="16"/>
  <c r="C151" i="1"/>
  <c r="AB151" i="1"/>
  <c r="Y344" i="1"/>
  <c r="K352" i="16"/>
  <c r="AI344" i="1"/>
  <c r="AJ344" i="1" s="1"/>
  <c r="AK344" i="1" s="1"/>
  <c r="A352" i="16" s="1"/>
  <c r="J352" i="16" s="1"/>
  <c r="C158" i="1"/>
  <c r="AB158" i="1"/>
  <c r="J303" i="16"/>
  <c r="K388" i="16"/>
  <c r="Y380" i="1"/>
  <c r="AI380" i="1"/>
  <c r="AJ380" i="1" s="1"/>
  <c r="AK380" i="1" s="1"/>
  <c r="A388" i="16" s="1"/>
  <c r="J388" i="16" s="1"/>
  <c r="J421" i="16"/>
  <c r="AI496" i="1"/>
  <c r="AJ496" i="1" s="1"/>
  <c r="AK496" i="1" s="1"/>
  <c r="A504" i="16" s="1"/>
  <c r="J504" i="16" s="1"/>
  <c r="K504" i="16"/>
  <c r="Y496" i="1"/>
  <c r="K355" i="16"/>
  <c r="Y347" i="1"/>
  <c r="AI347" i="1"/>
  <c r="AJ347" i="1" s="1"/>
  <c r="AK347" i="1" s="1"/>
  <c r="A355" i="16" s="1"/>
  <c r="J355" i="16" s="1"/>
  <c r="C379" i="1"/>
  <c r="AB379" i="1"/>
  <c r="C149" i="1"/>
  <c r="AB149" i="1"/>
  <c r="C295" i="1"/>
  <c r="AB295" i="1"/>
  <c r="J473" i="16"/>
  <c r="Y375" i="1"/>
  <c r="AI375" i="1"/>
  <c r="AJ375" i="1" s="1"/>
  <c r="AK375" i="1" s="1"/>
  <c r="A383" i="16" s="1"/>
  <c r="J383" i="16" s="1"/>
  <c r="K383" i="16"/>
  <c r="C413" i="1"/>
  <c r="AB413" i="1"/>
  <c r="AI372" i="1"/>
  <c r="AJ372" i="1" s="1"/>
  <c r="AK372" i="1" s="1"/>
  <c r="A380" i="16" s="1"/>
  <c r="J380" i="16" s="1"/>
  <c r="K380" i="16"/>
  <c r="AI414" i="1"/>
  <c r="AJ414" i="1" s="1"/>
  <c r="AK414" i="1" s="1"/>
  <c r="A422" i="16" s="1"/>
  <c r="J422" i="16" s="1"/>
  <c r="K422" i="16"/>
  <c r="Y414" i="1"/>
  <c r="C334" i="1"/>
  <c r="AB334" i="1"/>
  <c r="Y345" i="1"/>
  <c r="AI345" i="1"/>
  <c r="AJ345" i="1" s="1"/>
  <c r="AK345" i="1" s="1"/>
  <c r="A353" i="16" s="1"/>
  <c r="J353" i="16" s="1"/>
  <c r="K353" i="16"/>
  <c r="Y466" i="1"/>
  <c r="AI466" i="1"/>
  <c r="AJ466" i="1" s="1"/>
  <c r="AK466" i="1" s="1"/>
  <c r="A474" i="16" s="1"/>
  <c r="J474" i="16" s="1"/>
  <c r="K474" i="16"/>
  <c r="J166" i="16"/>
  <c r="J157" i="16"/>
  <c r="C150" i="1"/>
  <c r="AB150" i="1"/>
  <c r="Y346" i="1"/>
  <c r="AI346" i="1"/>
  <c r="AJ346" i="1" s="1"/>
  <c r="AK346" i="1" s="1"/>
  <c r="A354" i="16" s="1"/>
  <c r="J354" i="16" s="1"/>
  <c r="K354" i="16"/>
  <c r="C465" i="1"/>
  <c r="AB465" i="1"/>
  <c r="B188" i="2"/>
  <c r="B189" i="2" l="1"/>
  <c r="C466" i="1"/>
  <c r="AB466" i="1"/>
  <c r="C496" i="1"/>
  <c r="AB496" i="1"/>
  <c r="C344" i="1"/>
  <c r="AB344" i="1"/>
  <c r="C380" i="1"/>
  <c r="AB380" i="1"/>
  <c r="C414" i="1"/>
  <c r="AB414" i="1"/>
  <c r="C347" i="1"/>
  <c r="AB347" i="1"/>
  <c r="C346" i="1"/>
  <c r="AB346" i="1"/>
  <c r="C345" i="1"/>
  <c r="AB345" i="1"/>
  <c r="C375" i="1"/>
  <c r="AB375" i="1"/>
  <c r="B190" i="2" l="1"/>
  <c r="E176" i="1"/>
  <c r="E428" i="1"/>
  <c r="E419" i="1"/>
  <c r="E467" i="1"/>
  <c r="E471" i="1"/>
  <c r="E484" i="1"/>
  <c r="AA176" i="1"/>
  <c r="AA419" i="1"/>
  <c r="AA471" i="1"/>
  <c r="AA428" i="1"/>
  <c r="AA467" i="1"/>
  <c r="E197" i="1"/>
  <c r="AA484" i="1"/>
  <c r="Z484" i="1" l="1"/>
  <c r="S484" i="1"/>
  <c r="W484" i="1"/>
  <c r="L492" i="16" s="1"/>
  <c r="V484" i="1"/>
  <c r="W419" i="1"/>
  <c r="L427" i="16" s="1"/>
  <c r="V419" i="1"/>
  <c r="Z419" i="1"/>
  <c r="S419" i="1"/>
  <c r="Z428" i="1"/>
  <c r="W428" i="1"/>
  <c r="L436" i="16" s="1"/>
  <c r="S428" i="1"/>
  <c r="V428" i="1"/>
  <c r="W471" i="1"/>
  <c r="L479" i="16" s="1"/>
  <c r="Z471" i="1"/>
  <c r="V471" i="1"/>
  <c r="S471" i="1"/>
  <c r="Z176" i="1"/>
  <c r="S176" i="1"/>
  <c r="W176" i="1"/>
  <c r="L184" i="16" s="1"/>
  <c r="V176" i="1"/>
  <c r="W197" i="1"/>
  <c r="L205" i="16" s="1"/>
  <c r="V197" i="1"/>
  <c r="S197" i="1"/>
  <c r="S467" i="1"/>
  <c r="W467" i="1"/>
  <c r="L475" i="16" s="1"/>
  <c r="V467" i="1"/>
  <c r="Z467" i="1"/>
  <c r="B191" i="2"/>
  <c r="E464" i="1"/>
  <c r="E468" i="1"/>
  <c r="E472" i="1"/>
  <c r="E485" i="1"/>
  <c r="E427" i="1"/>
  <c r="E448" i="1"/>
  <c r="E348" i="1"/>
  <c r="AA427" i="1"/>
  <c r="AA448" i="1"/>
  <c r="AA485" i="1"/>
  <c r="AA468" i="1"/>
  <c r="AA464" i="1"/>
  <c r="AA472" i="1"/>
  <c r="S448" i="1" l="1"/>
  <c r="V448" i="1"/>
  <c r="Z448" i="1"/>
  <c r="W448" i="1"/>
  <c r="L456" i="16" s="1"/>
  <c r="AH197" i="1"/>
  <c r="AI197" i="1" s="1"/>
  <c r="AJ197" i="1" s="1"/>
  <c r="AK197" i="1" s="1"/>
  <c r="A205" i="16" s="1"/>
  <c r="J205" i="16" s="1"/>
  <c r="K205" i="16"/>
  <c r="Y419" i="1"/>
  <c r="AI419" i="1"/>
  <c r="AJ419" i="1" s="1"/>
  <c r="AK419" i="1" s="1"/>
  <c r="A427" i="16" s="1"/>
  <c r="K427" i="16"/>
  <c r="Z485" i="1"/>
  <c r="S485" i="1"/>
  <c r="W485" i="1"/>
  <c r="L493" i="16" s="1"/>
  <c r="V485" i="1"/>
  <c r="B192" i="2"/>
  <c r="Y176" i="1"/>
  <c r="AI176" i="1"/>
  <c r="AJ176" i="1" s="1"/>
  <c r="AK176" i="1" s="1"/>
  <c r="A184" i="16" s="1"/>
  <c r="K184" i="16"/>
  <c r="AI428" i="1"/>
  <c r="AJ428" i="1" s="1"/>
  <c r="AK428" i="1" s="1"/>
  <c r="A436" i="16" s="1"/>
  <c r="Y428" i="1"/>
  <c r="K436" i="16"/>
  <c r="Y484" i="1"/>
  <c r="AI484" i="1"/>
  <c r="AJ484" i="1" s="1"/>
  <c r="AK484" i="1" s="1"/>
  <c r="A492" i="16" s="1"/>
  <c r="K492" i="16"/>
  <c r="S468" i="1"/>
  <c r="W468" i="1"/>
  <c r="L476" i="16" s="1"/>
  <c r="Z468" i="1"/>
  <c r="V468" i="1"/>
  <c r="V348" i="1"/>
  <c r="S348" i="1"/>
  <c r="W348" i="1"/>
  <c r="L356" i="16" s="1"/>
  <c r="V472" i="1"/>
  <c r="W472" i="1"/>
  <c r="L480" i="16" s="1"/>
  <c r="S472" i="1"/>
  <c r="Z472" i="1"/>
  <c r="K479" i="16"/>
  <c r="AI471" i="1"/>
  <c r="AJ471" i="1" s="1"/>
  <c r="AK471" i="1" s="1"/>
  <c r="A479" i="16" s="1"/>
  <c r="Y471" i="1"/>
  <c r="K475" i="16"/>
  <c r="Y467" i="1"/>
  <c r="AI467" i="1"/>
  <c r="AJ467" i="1" s="1"/>
  <c r="AK467" i="1" s="1"/>
  <c r="A475" i="16" s="1"/>
  <c r="W427" i="1"/>
  <c r="L435" i="16" s="1"/>
  <c r="Z427" i="1"/>
  <c r="V427" i="1"/>
  <c r="S427" i="1"/>
  <c r="V464" i="1"/>
  <c r="W464" i="1"/>
  <c r="L472" i="16" s="1"/>
  <c r="Z464" i="1"/>
  <c r="S464" i="1"/>
  <c r="J475" i="16" l="1"/>
  <c r="J492" i="16"/>
  <c r="J184" i="16"/>
  <c r="J436" i="16"/>
  <c r="AI427" i="1"/>
  <c r="AJ427" i="1" s="1"/>
  <c r="AK427" i="1" s="1"/>
  <c r="A435" i="16" s="1"/>
  <c r="J435" i="16" s="1"/>
  <c r="K435" i="16"/>
  <c r="Y427" i="1"/>
  <c r="C419" i="1"/>
  <c r="AB419" i="1"/>
  <c r="AI472" i="1"/>
  <c r="AJ472" i="1" s="1"/>
  <c r="AK472" i="1" s="1"/>
  <c r="A480" i="16" s="1"/>
  <c r="J480" i="16" s="1"/>
  <c r="K480" i="16"/>
  <c r="Y472" i="1"/>
  <c r="Y468" i="1"/>
  <c r="AI468" i="1"/>
  <c r="AJ468" i="1" s="1"/>
  <c r="AK468" i="1" s="1"/>
  <c r="A476" i="16" s="1"/>
  <c r="J476" i="16" s="1"/>
  <c r="K476" i="16"/>
  <c r="C428" i="1"/>
  <c r="AB428" i="1"/>
  <c r="AB176" i="1"/>
  <c r="C176" i="1"/>
  <c r="J427" i="16"/>
  <c r="AB471" i="1"/>
  <c r="C471" i="1"/>
  <c r="AB467" i="1"/>
  <c r="C467" i="1"/>
  <c r="J479" i="16"/>
  <c r="C484" i="1"/>
  <c r="AB484" i="1"/>
  <c r="B193" i="2"/>
  <c r="AI448" i="1"/>
  <c r="AJ448" i="1" s="1"/>
  <c r="AK448" i="1" s="1"/>
  <c r="A456" i="16" s="1"/>
  <c r="J456" i="16" s="1"/>
  <c r="K456" i="16"/>
  <c r="Y448" i="1"/>
  <c r="Y464" i="1"/>
  <c r="AI464" i="1"/>
  <c r="AJ464" i="1" s="1"/>
  <c r="AK464" i="1" s="1"/>
  <c r="A472" i="16" s="1"/>
  <c r="J472" i="16" s="1"/>
  <c r="K472" i="16"/>
  <c r="AI348" i="1"/>
  <c r="AJ348" i="1" s="1"/>
  <c r="AK348" i="1" s="1"/>
  <c r="A356" i="16" s="1"/>
  <c r="J356" i="16" s="1"/>
  <c r="K356" i="16"/>
  <c r="AI485" i="1"/>
  <c r="AJ485" i="1" s="1"/>
  <c r="AK485" i="1" s="1"/>
  <c r="A493" i="16" s="1"/>
  <c r="J493" i="16" s="1"/>
  <c r="K493" i="16"/>
  <c r="Y485" i="1"/>
  <c r="AB468" i="1" l="1"/>
  <c r="C468" i="1"/>
  <c r="C448" i="1"/>
  <c r="AB448" i="1"/>
  <c r="C464" i="1"/>
  <c r="AB464" i="1"/>
  <c r="B194" i="2"/>
  <c r="AA68" i="1"/>
  <c r="E68" i="1"/>
  <c r="C427" i="1"/>
  <c r="AB427" i="1"/>
  <c r="C485" i="1"/>
  <c r="AB485" i="1"/>
  <c r="C472" i="1"/>
  <c r="AB472" i="1"/>
  <c r="B195" i="2" l="1"/>
  <c r="E362" i="1"/>
  <c r="AA362" i="1"/>
  <c r="V68" i="1"/>
  <c r="S68" i="1"/>
  <c r="W68" i="1"/>
  <c r="L76" i="16" s="1"/>
  <c r="Z68" i="1"/>
  <c r="Y68" i="1" l="1"/>
  <c r="AI68" i="1"/>
  <c r="AJ68" i="1" s="1"/>
  <c r="AK68" i="1" s="1"/>
  <c r="A76" i="16" s="1"/>
  <c r="K76" i="16"/>
  <c r="B196" i="2"/>
  <c r="Z362" i="1"/>
  <c r="W362" i="1"/>
  <c r="L370" i="16" s="1"/>
  <c r="S362" i="1"/>
  <c r="V362" i="1"/>
  <c r="B197" i="2" l="1"/>
  <c r="Y362" i="1"/>
  <c r="AI362" i="1"/>
  <c r="AJ362" i="1" s="1"/>
  <c r="AK362" i="1" s="1"/>
  <c r="A370" i="16" s="1"/>
  <c r="K370" i="16"/>
  <c r="C68" i="1"/>
  <c r="AB68" i="1"/>
  <c r="J76" i="16"/>
  <c r="J370" i="16" l="1"/>
  <c r="C362" i="1"/>
  <c r="AB362" i="1"/>
  <c r="B198" i="2"/>
  <c r="B199" i="2" l="1"/>
  <c r="E253" i="1"/>
  <c r="E515" i="1"/>
  <c r="E281" i="1"/>
  <c r="E510" i="1"/>
  <c r="E514" i="1"/>
  <c r="E332" i="1"/>
  <c r="AA253" i="1"/>
  <c r="E135" i="1"/>
  <c r="AA281" i="1"/>
  <c r="AA515" i="1"/>
  <c r="AA510" i="1"/>
  <c r="AA332" i="1"/>
  <c r="AA514" i="1"/>
  <c r="V281" i="1" l="1"/>
  <c r="S281" i="1"/>
  <c r="W281" i="1"/>
  <c r="L289" i="16" s="1"/>
  <c r="Z281" i="1"/>
  <c r="Z332" i="1"/>
  <c r="S332" i="1"/>
  <c r="V332" i="1"/>
  <c r="W332" i="1"/>
  <c r="L340" i="16" s="1"/>
  <c r="W515" i="1"/>
  <c r="L523" i="16" s="1"/>
  <c r="Z515" i="1"/>
  <c r="S515" i="1"/>
  <c r="V515" i="1"/>
  <c r="W514" i="1"/>
  <c r="L522" i="16" s="1"/>
  <c r="S514" i="1"/>
  <c r="Z514" i="1"/>
  <c r="V514" i="1"/>
  <c r="Z253" i="1"/>
  <c r="V253" i="1"/>
  <c r="W253" i="1"/>
  <c r="L261" i="16" s="1"/>
  <c r="S253" i="1"/>
  <c r="V135" i="1"/>
  <c r="S135" i="1"/>
  <c r="W135" i="1"/>
  <c r="L143" i="16" s="1"/>
  <c r="S510" i="1"/>
  <c r="W510" i="1"/>
  <c r="L518" i="16" s="1"/>
  <c r="Z510" i="1"/>
  <c r="V510" i="1"/>
  <c r="B200" i="2"/>
  <c r="B201" i="2" l="1"/>
  <c r="AI514" i="1"/>
  <c r="AJ514" i="1" s="1"/>
  <c r="AK514" i="1" s="1"/>
  <c r="A522" i="16" s="1"/>
  <c r="K522" i="16"/>
  <c r="Y514" i="1"/>
  <c r="K523" i="16"/>
  <c r="Y515" i="1"/>
  <c r="AI515" i="1"/>
  <c r="AJ515" i="1" s="1"/>
  <c r="AK515" i="1" s="1"/>
  <c r="A523" i="16" s="1"/>
  <c r="K518" i="16"/>
  <c r="AI510" i="1"/>
  <c r="AJ510" i="1" s="1"/>
  <c r="AK510" i="1" s="1"/>
  <c r="A518" i="16" s="1"/>
  <c r="Y510" i="1"/>
  <c r="K340" i="16"/>
  <c r="Y332" i="1"/>
  <c r="AI332" i="1"/>
  <c r="AJ332" i="1" s="1"/>
  <c r="AK332" i="1" s="1"/>
  <c r="A340" i="16" s="1"/>
  <c r="Y253" i="1"/>
  <c r="K261" i="16"/>
  <c r="AI253" i="1"/>
  <c r="AJ253" i="1" s="1"/>
  <c r="AK253" i="1" s="1"/>
  <c r="A261" i="16" s="1"/>
  <c r="AH135" i="1"/>
  <c r="AI135" i="1" s="1"/>
  <c r="AJ135" i="1" s="1"/>
  <c r="AK135" i="1" s="1"/>
  <c r="A143" i="16" s="1"/>
  <c r="K143" i="16"/>
  <c r="Y281" i="1"/>
  <c r="K289" i="16"/>
  <c r="AI281" i="1"/>
  <c r="AJ281" i="1" s="1"/>
  <c r="AK281" i="1" s="1"/>
  <c r="A289" i="16" s="1"/>
  <c r="J289" i="16" l="1"/>
  <c r="J143" i="16"/>
  <c r="J340" i="16"/>
  <c r="J518" i="16"/>
  <c r="J261" i="16"/>
  <c r="J522" i="16"/>
  <c r="C510" i="1"/>
  <c r="AB510" i="1"/>
  <c r="J523" i="16"/>
  <c r="C332" i="1"/>
  <c r="AB332" i="1"/>
  <c r="C515" i="1"/>
  <c r="AB515" i="1"/>
  <c r="C253" i="1"/>
  <c r="AB253" i="1"/>
  <c r="C281" i="1"/>
  <c r="AB281" i="1"/>
  <c r="C514" i="1"/>
  <c r="AB514" i="1"/>
  <c r="B202" i="2"/>
  <c r="B203" i="2" l="1"/>
  <c r="B204" i="2" l="1"/>
  <c r="E522" i="1"/>
  <c r="AA522" i="1"/>
  <c r="V522" i="1" l="1"/>
  <c r="W522" i="1"/>
  <c r="L530" i="16" s="1"/>
  <c r="Z522" i="1"/>
  <c r="S522" i="1"/>
  <c r="B205" i="2"/>
  <c r="B206" i="2" l="1"/>
  <c r="E148" i="1"/>
  <c r="E162" i="1"/>
  <c r="E147" i="1"/>
  <c r="E385" i="1"/>
  <c r="E415" i="1"/>
  <c r="E491" i="1"/>
  <c r="AA147" i="1"/>
  <c r="AA148" i="1"/>
  <c r="AA162" i="1"/>
  <c r="AA385" i="1"/>
  <c r="E523" i="1"/>
  <c r="AA491" i="1"/>
  <c r="E335" i="1"/>
  <c r="AA415" i="1"/>
  <c r="K530" i="16"/>
  <c r="Y522" i="1"/>
  <c r="AI522" i="1"/>
  <c r="AJ522" i="1" s="1"/>
  <c r="AK522" i="1" s="1"/>
  <c r="A530" i="16" s="1"/>
  <c r="J530" i="16" l="1"/>
  <c r="V491" i="1"/>
  <c r="Z491" i="1"/>
  <c r="S491" i="1"/>
  <c r="W491" i="1"/>
  <c r="L499" i="16" s="1"/>
  <c r="Z162" i="1"/>
  <c r="W162" i="1"/>
  <c r="L170" i="16" s="1"/>
  <c r="V162" i="1"/>
  <c r="S162" i="1"/>
  <c r="S335" i="1"/>
  <c r="V335" i="1"/>
  <c r="W335" i="1"/>
  <c r="L343" i="16" s="1"/>
  <c r="S415" i="1"/>
  <c r="Z415" i="1"/>
  <c r="W415" i="1"/>
  <c r="L423" i="16" s="1"/>
  <c r="V415" i="1"/>
  <c r="Z148" i="1"/>
  <c r="S148" i="1"/>
  <c r="W148" i="1"/>
  <c r="L156" i="16" s="1"/>
  <c r="V148" i="1"/>
  <c r="C522" i="1"/>
  <c r="AB522" i="1"/>
  <c r="V385" i="1"/>
  <c r="Z385" i="1"/>
  <c r="S385" i="1"/>
  <c r="W385" i="1"/>
  <c r="L393" i="16" s="1"/>
  <c r="E349" i="1"/>
  <c r="B207" i="2"/>
  <c r="E351" i="1"/>
  <c r="E386" i="1"/>
  <c r="E492" i="1"/>
  <c r="E163" i="1"/>
  <c r="AA163" i="1"/>
  <c r="E416" i="1"/>
  <c r="AA492" i="1"/>
  <c r="E350" i="1"/>
  <c r="AA351" i="1"/>
  <c r="AA416" i="1"/>
  <c r="AA386" i="1"/>
  <c r="E524" i="1"/>
  <c r="AA349" i="1"/>
  <c r="W523" i="1"/>
  <c r="L531" i="16" s="1"/>
  <c r="S523" i="1"/>
  <c r="V523" i="1"/>
  <c r="Z147" i="1"/>
  <c r="V147" i="1"/>
  <c r="S147" i="1"/>
  <c r="W147" i="1"/>
  <c r="L155" i="16" s="1"/>
  <c r="AH523" i="1" l="1"/>
  <c r="AI523" i="1" s="1"/>
  <c r="AJ523" i="1" s="1"/>
  <c r="AK523" i="1" s="1"/>
  <c r="A531" i="16" s="1"/>
  <c r="K531" i="16"/>
  <c r="Z351" i="1"/>
  <c r="W351" i="1"/>
  <c r="L359" i="16" s="1"/>
  <c r="V351" i="1"/>
  <c r="S351" i="1"/>
  <c r="W524" i="1"/>
  <c r="L532" i="16" s="1"/>
  <c r="S524" i="1"/>
  <c r="V524" i="1"/>
  <c r="V350" i="1"/>
  <c r="S350" i="1"/>
  <c r="W350" i="1"/>
  <c r="L358" i="16" s="1"/>
  <c r="Z163" i="1"/>
  <c r="S163" i="1"/>
  <c r="V163" i="1"/>
  <c r="W163" i="1"/>
  <c r="L171" i="16" s="1"/>
  <c r="B208" i="2"/>
  <c r="E84" i="1"/>
  <c r="Y148" i="1"/>
  <c r="AI148" i="1"/>
  <c r="AJ148" i="1" s="1"/>
  <c r="AK148" i="1" s="1"/>
  <c r="A156" i="16" s="1"/>
  <c r="K156" i="16"/>
  <c r="AI415" i="1"/>
  <c r="AJ415" i="1" s="1"/>
  <c r="AK415" i="1" s="1"/>
  <c r="A423" i="16" s="1"/>
  <c r="Y415" i="1"/>
  <c r="K423" i="16"/>
  <c r="Y162" i="1"/>
  <c r="AI162" i="1"/>
  <c r="AJ162" i="1" s="1"/>
  <c r="AK162" i="1" s="1"/>
  <c r="A170" i="16" s="1"/>
  <c r="K170" i="16"/>
  <c r="Y147" i="1"/>
  <c r="K155" i="16"/>
  <c r="AI147" i="1"/>
  <c r="AJ147" i="1" s="1"/>
  <c r="AK147" i="1" s="1"/>
  <c r="A155" i="16" s="1"/>
  <c r="Z492" i="1"/>
  <c r="S492" i="1"/>
  <c r="W492" i="1"/>
  <c r="L500" i="16" s="1"/>
  <c r="V492" i="1"/>
  <c r="S349" i="1"/>
  <c r="W349" i="1"/>
  <c r="L357" i="16" s="1"/>
  <c r="Z349" i="1"/>
  <c r="V349" i="1"/>
  <c r="Y385" i="1"/>
  <c r="K393" i="16"/>
  <c r="AI385" i="1"/>
  <c r="AJ385" i="1" s="1"/>
  <c r="AK385" i="1" s="1"/>
  <c r="A393" i="16" s="1"/>
  <c r="AH335" i="1"/>
  <c r="AI335" i="1" s="1"/>
  <c r="AJ335" i="1" s="1"/>
  <c r="AK335" i="1" s="1"/>
  <c r="A343" i="16" s="1"/>
  <c r="J343" i="16" s="1"/>
  <c r="K343" i="16"/>
  <c r="Z416" i="1"/>
  <c r="S416" i="1"/>
  <c r="W416" i="1"/>
  <c r="L424" i="16" s="1"/>
  <c r="V416" i="1"/>
  <c r="Z386" i="1"/>
  <c r="W386" i="1"/>
  <c r="L394" i="16" s="1"/>
  <c r="S386" i="1"/>
  <c r="V386" i="1"/>
  <c r="K499" i="16"/>
  <c r="Y491" i="1"/>
  <c r="AI491" i="1"/>
  <c r="AJ491" i="1" s="1"/>
  <c r="AK491" i="1" s="1"/>
  <c r="A499" i="16" s="1"/>
  <c r="J531" i="16" l="1"/>
  <c r="J155" i="16"/>
  <c r="J156" i="16"/>
  <c r="J170" i="16"/>
  <c r="J499" i="16"/>
  <c r="AB491" i="1"/>
  <c r="C491" i="1"/>
  <c r="K394" i="16"/>
  <c r="Y386" i="1"/>
  <c r="AI386" i="1"/>
  <c r="AJ386" i="1" s="1"/>
  <c r="AK386" i="1" s="1"/>
  <c r="A394" i="16" s="1"/>
  <c r="J394" i="16" s="1"/>
  <c r="Y416" i="1"/>
  <c r="AI416" i="1"/>
  <c r="AJ416" i="1" s="1"/>
  <c r="AK416" i="1" s="1"/>
  <c r="A424" i="16" s="1"/>
  <c r="J424" i="16" s="1"/>
  <c r="K424" i="16"/>
  <c r="J393" i="16"/>
  <c r="C162" i="1"/>
  <c r="AB162" i="1"/>
  <c r="K171" i="16"/>
  <c r="Y163" i="1"/>
  <c r="AI163" i="1"/>
  <c r="AJ163" i="1" s="1"/>
  <c r="AK163" i="1" s="1"/>
  <c r="A171" i="16" s="1"/>
  <c r="J171" i="16" s="1"/>
  <c r="C147" i="1"/>
  <c r="AB147" i="1"/>
  <c r="AI350" i="1"/>
  <c r="AJ350" i="1" s="1"/>
  <c r="AK350" i="1" s="1"/>
  <c r="A358" i="16" s="1"/>
  <c r="J358" i="16" s="1"/>
  <c r="K358" i="16"/>
  <c r="C385" i="1"/>
  <c r="AB385" i="1"/>
  <c r="C415" i="1"/>
  <c r="AB415" i="1"/>
  <c r="C148" i="1"/>
  <c r="AB148" i="1"/>
  <c r="E74" i="1"/>
  <c r="B209" i="2"/>
  <c r="E117" i="1"/>
  <c r="E545" i="1"/>
  <c r="E558" i="1"/>
  <c r="E189" i="1"/>
  <c r="E223" i="1"/>
  <c r="E520" i="1"/>
  <c r="E118" i="1"/>
  <c r="AA74" i="1"/>
  <c r="AA117" i="1"/>
  <c r="AA189" i="1"/>
  <c r="AA223" i="1"/>
  <c r="AA118" i="1"/>
  <c r="AA545" i="1"/>
  <c r="AA520" i="1"/>
  <c r="AA558" i="1"/>
  <c r="AI524" i="1"/>
  <c r="AJ524" i="1" s="1"/>
  <c r="AK524" i="1" s="1"/>
  <c r="A532" i="16" s="1"/>
  <c r="J532" i="16" s="1"/>
  <c r="K532" i="16"/>
  <c r="V84" i="1"/>
  <c r="S84" i="1"/>
  <c r="W84" i="1"/>
  <c r="L92" i="16" s="1"/>
  <c r="Y349" i="1"/>
  <c r="K357" i="16"/>
  <c r="AI349" i="1"/>
  <c r="AJ349" i="1" s="1"/>
  <c r="AK349" i="1" s="1"/>
  <c r="A357" i="16" s="1"/>
  <c r="J357" i="16" s="1"/>
  <c r="K500" i="16"/>
  <c r="Y492" i="1"/>
  <c r="AI492" i="1"/>
  <c r="AJ492" i="1" s="1"/>
  <c r="AK492" i="1" s="1"/>
  <c r="A500" i="16" s="1"/>
  <c r="J500" i="16" s="1"/>
  <c r="J423" i="16"/>
  <c r="AI351" i="1"/>
  <c r="AJ351" i="1" s="1"/>
  <c r="AK351" i="1" s="1"/>
  <c r="A359" i="16" s="1"/>
  <c r="J359" i="16" s="1"/>
  <c r="K359" i="16"/>
  <c r="Y351" i="1"/>
  <c r="Z520" i="1" l="1"/>
  <c r="W520" i="1"/>
  <c r="L528" i="16" s="1"/>
  <c r="S520" i="1"/>
  <c r="V520" i="1"/>
  <c r="Z545" i="1"/>
  <c r="S545" i="1"/>
  <c r="W545" i="1"/>
  <c r="L553" i="16" s="1"/>
  <c r="V545" i="1"/>
  <c r="AB351" i="1"/>
  <c r="C351" i="1"/>
  <c r="C492" i="1"/>
  <c r="AB492" i="1"/>
  <c r="C349" i="1"/>
  <c r="AB349" i="1"/>
  <c r="Z223" i="1"/>
  <c r="W223" i="1"/>
  <c r="L231" i="16" s="1"/>
  <c r="V223" i="1"/>
  <c r="S223" i="1"/>
  <c r="S117" i="1"/>
  <c r="W117" i="1"/>
  <c r="L125" i="16" s="1"/>
  <c r="Z117" i="1"/>
  <c r="V117" i="1"/>
  <c r="AB163" i="1"/>
  <c r="C163" i="1"/>
  <c r="C416" i="1"/>
  <c r="AB416" i="1"/>
  <c r="AI84" i="1"/>
  <c r="AJ84" i="1" s="1"/>
  <c r="AK84" i="1" s="1"/>
  <c r="A92" i="16" s="1"/>
  <c r="J92" i="16" s="1"/>
  <c r="K92" i="16"/>
  <c r="Z189" i="1"/>
  <c r="V189" i="1"/>
  <c r="W189" i="1"/>
  <c r="L197" i="16" s="1"/>
  <c r="S189" i="1"/>
  <c r="B210" i="2"/>
  <c r="E528" i="1"/>
  <c r="Z118" i="1"/>
  <c r="W118" i="1"/>
  <c r="L126" i="16" s="1"/>
  <c r="V118" i="1"/>
  <c r="S118" i="1"/>
  <c r="Z558" i="1"/>
  <c r="W558" i="1"/>
  <c r="L566" i="16" s="1"/>
  <c r="S558" i="1"/>
  <c r="V558" i="1"/>
  <c r="Z74" i="1"/>
  <c r="W74" i="1"/>
  <c r="L82" i="16" s="1"/>
  <c r="V74" i="1"/>
  <c r="S74" i="1"/>
  <c r="C386" i="1"/>
  <c r="AB386" i="1"/>
  <c r="B211" i="2" l="1"/>
  <c r="E239" i="1"/>
  <c r="E527" i="1"/>
  <c r="E358" i="1"/>
  <c r="E180" i="1"/>
  <c r="E551" i="1"/>
  <c r="E233" i="1"/>
  <c r="AA180" i="1"/>
  <c r="AA527" i="1"/>
  <c r="AA239" i="1"/>
  <c r="AA551" i="1"/>
  <c r="AA358" i="1"/>
  <c r="Y545" i="1"/>
  <c r="AI545" i="1"/>
  <c r="AJ545" i="1" s="1"/>
  <c r="AK545" i="1" s="1"/>
  <c r="A553" i="16" s="1"/>
  <c r="J553" i="16" s="1"/>
  <c r="K553" i="16"/>
  <c r="K528" i="16"/>
  <c r="Y520" i="1"/>
  <c r="AI520" i="1"/>
  <c r="AJ520" i="1" s="1"/>
  <c r="AK520" i="1" s="1"/>
  <c r="A528" i="16" s="1"/>
  <c r="J528" i="16" s="1"/>
  <c r="K125" i="16"/>
  <c r="Y117" i="1"/>
  <c r="AI117" i="1"/>
  <c r="AJ117" i="1" s="1"/>
  <c r="AK117" i="1" s="1"/>
  <c r="A125" i="16" s="1"/>
  <c r="J125" i="16" s="1"/>
  <c r="Y558" i="1"/>
  <c r="AI558" i="1"/>
  <c r="AJ558" i="1" s="1"/>
  <c r="AK558" i="1" s="1"/>
  <c r="A566" i="16" s="1"/>
  <c r="J566" i="16" s="1"/>
  <c r="K566" i="16"/>
  <c r="K82" i="16"/>
  <c r="Y74" i="1"/>
  <c r="AI74" i="1"/>
  <c r="AJ74" i="1" s="1"/>
  <c r="AK74" i="1" s="1"/>
  <c r="A82" i="16" s="1"/>
  <c r="J82" i="16" s="1"/>
  <c r="Y118" i="1"/>
  <c r="K126" i="16"/>
  <c r="AI118" i="1"/>
  <c r="AJ118" i="1" s="1"/>
  <c r="AK118" i="1" s="1"/>
  <c r="A126" i="16" s="1"/>
  <c r="J126" i="16" s="1"/>
  <c r="V528" i="1"/>
  <c r="S528" i="1"/>
  <c r="W528" i="1"/>
  <c r="L536" i="16" s="1"/>
  <c r="Y189" i="1"/>
  <c r="AI189" i="1"/>
  <c r="AJ189" i="1" s="1"/>
  <c r="AK189" i="1" s="1"/>
  <c r="A197" i="16" s="1"/>
  <c r="J197" i="16" s="1"/>
  <c r="K197" i="16"/>
  <c r="Y223" i="1"/>
  <c r="K231" i="16"/>
  <c r="AI223" i="1"/>
  <c r="AJ223" i="1" s="1"/>
  <c r="AK223" i="1" s="1"/>
  <c r="A231" i="16" s="1"/>
  <c r="J231" i="16" s="1"/>
  <c r="C223" i="1" l="1"/>
  <c r="AB223" i="1"/>
  <c r="C189" i="1"/>
  <c r="AB189" i="1"/>
  <c r="AB74" i="1"/>
  <c r="C74" i="1"/>
  <c r="C558" i="1"/>
  <c r="AB558" i="1"/>
  <c r="Z180" i="1"/>
  <c r="W180" i="1"/>
  <c r="L188" i="16" s="1"/>
  <c r="V180" i="1"/>
  <c r="S180" i="1"/>
  <c r="B212" i="2"/>
  <c r="E537" i="1"/>
  <c r="AA537" i="1"/>
  <c r="Z358" i="1"/>
  <c r="W358" i="1"/>
  <c r="L366" i="16" s="1"/>
  <c r="S358" i="1"/>
  <c r="V358" i="1"/>
  <c r="C118" i="1"/>
  <c r="AB118" i="1"/>
  <c r="C520" i="1"/>
  <c r="AB520" i="1"/>
  <c r="C545" i="1"/>
  <c r="AB545" i="1"/>
  <c r="V233" i="1"/>
  <c r="S233" i="1"/>
  <c r="W233" i="1"/>
  <c r="L241" i="16" s="1"/>
  <c r="V527" i="1"/>
  <c r="S527" i="1"/>
  <c r="Z527" i="1"/>
  <c r="W527" i="1"/>
  <c r="L535" i="16" s="1"/>
  <c r="AI528" i="1"/>
  <c r="AJ528" i="1" s="1"/>
  <c r="AK528" i="1" s="1"/>
  <c r="A536" i="16" s="1"/>
  <c r="J536" i="16" s="1"/>
  <c r="K536" i="16"/>
  <c r="AB117" i="1"/>
  <c r="C117" i="1"/>
  <c r="W551" i="1"/>
  <c r="L559" i="16" s="1"/>
  <c r="Z551" i="1"/>
  <c r="V551" i="1"/>
  <c r="S551" i="1"/>
  <c r="V239" i="1"/>
  <c r="S239" i="1"/>
  <c r="W239" i="1"/>
  <c r="L247" i="16" s="1"/>
  <c r="Z239" i="1"/>
  <c r="Y551" i="1" l="1"/>
  <c r="K559" i="16"/>
  <c r="AI551" i="1"/>
  <c r="AJ551" i="1" s="1"/>
  <c r="AK551" i="1" s="1"/>
  <c r="A559" i="16" s="1"/>
  <c r="J559" i="16" s="1"/>
  <c r="K366" i="16"/>
  <c r="Y358" i="1"/>
  <c r="AI358" i="1"/>
  <c r="AJ358" i="1" s="1"/>
  <c r="AK358" i="1" s="1"/>
  <c r="A366" i="16" s="1"/>
  <c r="J366" i="16" s="1"/>
  <c r="AI233" i="1"/>
  <c r="AJ233" i="1" s="1"/>
  <c r="AK233" i="1" s="1"/>
  <c r="A241" i="16" s="1"/>
  <c r="J241" i="16" s="1"/>
  <c r="K241" i="16"/>
  <c r="Y180" i="1"/>
  <c r="K188" i="16"/>
  <c r="AI180" i="1"/>
  <c r="AJ180" i="1" s="1"/>
  <c r="AK180" i="1" s="1"/>
  <c r="A188" i="16" s="1"/>
  <c r="J188" i="16" s="1"/>
  <c r="K247" i="16"/>
  <c r="AI239" i="1"/>
  <c r="AJ239" i="1" s="1"/>
  <c r="AK239" i="1" s="1"/>
  <c r="A247" i="16" s="1"/>
  <c r="J247" i="16" s="1"/>
  <c r="Y239" i="1"/>
  <c r="AI527" i="1"/>
  <c r="AJ527" i="1" s="1"/>
  <c r="AK527" i="1" s="1"/>
  <c r="A535" i="16" s="1"/>
  <c r="J535" i="16" s="1"/>
  <c r="K535" i="16"/>
  <c r="Y527" i="1"/>
  <c r="Z537" i="1"/>
  <c r="W537" i="1"/>
  <c r="L545" i="16" s="1"/>
  <c r="S537" i="1"/>
  <c r="V537" i="1"/>
  <c r="B213" i="2"/>
  <c r="AB239" i="1" l="1"/>
  <c r="C239" i="1"/>
  <c r="B214" i="2"/>
  <c r="E328" i="1"/>
  <c r="AA328" i="1"/>
  <c r="AI537" i="1"/>
  <c r="AJ537" i="1" s="1"/>
  <c r="AK537" i="1" s="1"/>
  <c r="A545" i="16" s="1"/>
  <c r="K545" i="16"/>
  <c r="Y537" i="1"/>
  <c r="C527" i="1"/>
  <c r="AB527" i="1"/>
  <c r="C180" i="1"/>
  <c r="AB180" i="1"/>
  <c r="C358" i="1"/>
  <c r="AB358" i="1"/>
  <c r="C551" i="1"/>
  <c r="AB551" i="1"/>
  <c r="C537" i="1" l="1"/>
  <c r="AB537" i="1"/>
  <c r="J545" i="16"/>
  <c r="B215" i="2"/>
  <c r="E134" i="1"/>
  <c r="E402" i="1"/>
  <c r="E401" i="1"/>
  <c r="AA134" i="1"/>
  <c r="AA401" i="1"/>
  <c r="AA402" i="1"/>
  <c r="Z328" i="1"/>
  <c r="V328" i="1"/>
  <c r="W328" i="1"/>
  <c r="L336" i="16" s="1"/>
  <c r="S328" i="1"/>
  <c r="B216" i="2" l="1"/>
  <c r="W401" i="1"/>
  <c r="L409" i="16" s="1"/>
  <c r="S401" i="1"/>
  <c r="Z401" i="1"/>
  <c r="V401" i="1"/>
  <c r="W402" i="1"/>
  <c r="L410" i="16" s="1"/>
  <c r="S402" i="1"/>
  <c r="Z402" i="1"/>
  <c r="V402" i="1"/>
  <c r="Y328" i="1"/>
  <c r="K336" i="16"/>
  <c r="AI328" i="1"/>
  <c r="AJ328" i="1" s="1"/>
  <c r="AK328" i="1" s="1"/>
  <c r="A336" i="16" s="1"/>
  <c r="S134" i="1"/>
  <c r="W134" i="1"/>
  <c r="L142" i="16" s="1"/>
  <c r="Z134" i="1"/>
  <c r="V134" i="1"/>
  <c r="J336" i="16" l="1"/>
  <c r="AB328" i="1"/>
  <c r="C328" i="1"/>
  <c r="K410" i="16"/>
  <c r="AI402" i="1"/>
  <c r="AJ402" i="1" s="1"/>
  <c r="AK402" i="1" s="1"/>
  <c r="A410" i="16" s="1"/>
  <c r="Y402" i="1"/>
  <c r="K409" i="16"/>
  <c r="AI401" i="1"/>
  <c r="AJ401" i="1" s="1"/>
  <c r="AK401" i="1" s="1"/>
  <c r="A409" i="16" s="1"/>
  <c r="Y401" i="1"/>
  <c r="Y134" i="1"/>
  <c r="AI134" i="1"/>
  <c r="AJ134" i="1" s="1"/>
  <c r="AK134" i="1" s="1"/>
  <c r="A142" i="16" s="1"/>
  <c r="K142" i="16"/>
  <c r="B217" i="2"/>
  <c r="E430" i="1"/>
  <c r="E461" i="1"/>
  <c r="E503" i="1"/>
  <c r="E486" i="1"/>
  <c r="E446" i="1"/>
  <c r="E502" i="1"/>
  <c r="AA461" i="1"/>
  <c r="AA502" i="1"/>
  <c r="AA446" i="1"/>
  <c r="AA503" i="1"/>
  <c r="AA430" i="1"/>
  <c r="AA486" i="1"/>
  <c r="J410" i="16" l="1"/>
  <c r="J409" i="16"/>
  <c r="Z502" i="1"/>
  <c r="W502" i="1"/>
  <c r="L510" i="16" s="1"/>
  <c r="S502" i="1"/>
  <c r="V502" i="1"/>
  <c r="Z461" i="1"/>
  <c r="V461" i="1"/>
  <c r="S461" i="1"/>
  <c r="W461" i="1"/>
  <c r="L469" i="16" s="1"/>
  <c r="C401" i="1"/>
  <c r="AB401" i="1"/>
  <c r="Z446" i="1"/>
  <c r="W446" i="1"/>
  <c r="L454" i="16" s="1"/>
  <c r="V446" i="1"/>
  <c r="S446" i="1"/>
  <c r="Z430" i="1"/>
  <c r="V430" i="1"/>
  <c r="W430" i="1"/>
  <c r="L438" i="16" s="1"/>
  <c r="S430" i="1"/>
  <c r="V486" i="1"/>
  <c r="W486" i="1"/>
  <c r="L494" i="16" s="1"/>
  <c r="Z486" i="1"/>
  <c r="S486" i="1"/>
  <c r="B218" i="2"/>
  <c r="E487" i="1"/>
  <c r="E505" i="1"/>
  <c r="E367" i="1"/>
  <c r="E462" i="1"/>
  <c r="E504" i="1"/>
  <c r="E429" i="1"/>
  <c r="AA504" i="1"/>
  <c r="AA367" i="1"/>
  <c r="AA429" i="1"/>
  <c r="AA487" i="1"/>
  <c r="AA505" i="1"/>
  <c r="AA462" i="1"/>
  <c r="J142" i="16"/>
  <c r="Z503" i="1"/>
  <c r="W503" i="1"/>
  <c r="L511" i="16" s="1"/>
  <c r="S503" i="1"/>
  <c r="V503" i="1"/>
  <c r="AB134" i="1"/>
  <c r="C134" i="1"/>
  <c r="C402" i="1"/>
  <c r="AB402" i="1"/>
  <c r="S504" i="1" l="1"/>
  <c r="W504" i="1"/>
  <c r="L512" i="16" s="1"/>
  <c r="Z504" i="1"/>
  <c r="V504" i="1"/>
  <c r="W487" i="1"/>
  <c r="L495" i="16" s="1"/>
  <c r="Z487" i="1"/>
  <c r="S487" i="1"/>
  <c r="V487" i="1"/>
  <c r="Y430" i="1"/>
  <c r="AI430" i="1"/>
  <c r="AJ430" i="1" s="1"/>
  <c r="AK430" i="1" s="1"/>
  <c r="A438" i="16" s="1"/>
  <c r="K438" i="16"/>
  <c r="AI502" i="1"/>
  <c r="AJ502" i="1" s="1"/>
  <c r="AK502" i="1" s="1"/>
  <c r="A510" i="16" s="1"/>
  <c r="K510" i="16"/>
  <c r="Y502" i="1"/>
  <c r="Z462" i="1"/>
  <c r="S462" i="1"/>
  <c r="V462" i="1"/>
  <c r="W462" i="1"/>
  <c r="L470" i="16" s="1"/>
  <c r="B219" i="2"/>
  <c r="Y486" i="1"/>
  <c r="AI486" i="1"/>
  <c r="AJ486" i="1" s="1"/>
  <c r="AK486" i="1" s="1"/>
  <c r="A494" i="16" s="1"/>
  <c r="K494" i="16"/>
  <c r="Z367" i="1"/>
  <c r="V367" i="1"/>
  <c r="S367" i="1"/>
  <c r="W367" i="1"/>
  <c r="L375" i="16" s="1"/>
  <c r="Y461" i="1"/>
  <c r="AI461" i="1"/>
  <c r="AJ461" i="1" s="1"/>
  <c r="AK461" i="1" s="1"/>
  <c r="A469" i="16" s="1"/>
  <c r="K469" i="16"/>
  <c r="K511" i="16"/>
  <c r="Y503" i="1"/>
  <c r="AI503" i="1"/>
  <c r="AJ503" i="1" s="1"/>
  <c r="AK503" i="1" s="1"/>
  <c r="A511" i="16" s="1"/>
  <c r="Z429" i="1"/>
  <c r="W429" i="1"/>
  <c r="L437" i="16" s="1"/>
  <c r="S429" i="1"/>
  <c r="V429" i="1"/>
  <c r="V505" i="1"/>
  <c r="W505" i="1"/>
  <c r="L513" i="16" s="1"/>
  <c r="Z505" i="1"/>
  <c r="S505" i="1"/>
  <c r="Y446" i="1"/>
  <c r="AI446" i="1"/>
  <c r="AJ446" i="1" s="1"/>
  <c r="AK446" i="1" s="1"/>
  <c r="A454" i="16" s="1"/>
  <c r="K454" i="16"/>
  <c r="J511" i="16" l="1"/>
  <c r="J510" i="16"/>
  <c r="J469" i="16"/>
  <c r="J438" i="16"/>
  <c r="J494" i="16"/>
  <c r="Y367" i="1"/>
  <c r="AI367" i="1"/>
  <c r="AJ367" i="1" s="1"/>
  <c r="AK367" i="1" s="1"/>
  <c r="A375" i="16" s="1"/>
  <c r="J375" i="16" s="1"/>
  <c r="K375" i="16"/>
  <c r="AI487" i="1"/>
  <c r="AJ487" i="1" s="1"/>
  <c r="AK487" i="1" s="1"/>
  <c r="A495" i="16" s="1"/>
  <c r="J495" i="16" s="1"/>
  <c r="Y487" i="1"/>
  <c r="K495" i="16"/>
  <c r="AI504" i="1"/>
  <c r="AJ504" i="1" s="1"/>
  <c r="AK504" i="1" s="1"/>
  <c r="A512" i="16" s="1"/>
  <c r="J512" i="16" s="1"/>
  <c r="Y504" i="1"/>
  <c r="K512" i="16"/>
  <c r="Y429" i="1"/>
  <c r="AI429" i="1"/>
  <c r="AJ429" i="1" s="1"/>
  <c r="AK429" i="1" s="1"/>
  <c r="A437" i="16" s="1"/>
  <c r="J437" i="16" s="1"/>
  <c r="K437" i="16"/>
  <c r="J454" i="16"/>
  <c r="AB503" i="1"/>
  <c r="C503" i="1"/>
  <c r="C461" i="1"/>
  <c r="AB461" i="1"/>
  <c r="B220" i="2"/>
  <c r="E583" i="1"/>
  <c r="E584" i="1"/>
  <c r="E582" i="1"/>
  <c r="E581" i="1"/>
  <c r="AA584" i="1"/>
  <c r="AA582" i="1"/>
  <c r="AA581" i="1"/>
  <c r="AA583" i="1"/>
  <c r="C502" i="1"/>
  <c r="AB502" i="1"/>
  <c r="AB446" i="1"/>
  <c r="C446" i="1"/>
  <c r="AI505" i="1"/>
  <c r="AJ505" i="1" s="1"/>
  <c r="AK505" i="1" s="1"/>
  <c r="A513" i="16" s="1"/>
  <c r="J513" i="16" s="1"/>
  <c r="Y505" i="1"/>
  <c r="K513" i="16"/>
  <c r="C486" i="1"/>
  <c r="AB486" i="1"/>
  <c r="AI462" i="1"/>
  <c r="AJ462" i="1" s="1"/>
  <c r="AK462" i="1" s="1"/>
  <c r="A470" i="16" s="1"/>
  <c r="J470" i="16" s="1"/>
  <c r="K470" i="16"/>
  <c r="Y462" i="1"/>
  <c r="C430" i="1"/>
  <c r="AB430" i="1"/>
  <c r="V581" i="1" l="1"/>
  <c r="W581" i="1"/>
  <c r="L589" i="16" s="1"/>
  <c r="S581" i="1"/>
  <c r="Z581" i="1"/>
  <c r="B221" i="2"/>
  <c r="C504" i="1"/>
  <c r="AB504" i="1"/>
  <c r="S582" i="1"/>
  <c r="Z582" i="1"/>
  <c r="W582" i="1"/>
  <c r="L590" i="16" s="1"/>
  <c r="V582" i="1"/>
  <c r="C505" i="1"/>
  <c r="AB505" i="1"/>
  <c r="W584" i="1"/>
  <c r="L592" i="16" s="1"/>
  <c r="S584" i="1"/>
  <c r="Z584" i="1"/>
  <c r="V584" i="1"/>
  <c r="AB429" i="1"/>
  <c r="C429" i="1"/>
  <c r="C462" i="1"/>
  <c r="AB462" i="1"/>
  <c r="Z583" i="1"/>
  <c r="S583" i="1"/>
  <c r="W583" i="1"/>
  <c r="L591" i="16" s="1"/>
  <c r="V583" i="1"/>
  <c r="AB487" i="1"/>
  <c r="C487" i="1"/>
  <c r="C367" i="1"/>
  <c r="AB367" i="1"/>
  <c r="AI582" i="1" l="1"/>
  <c r="AJ582" i="1" s="1"/>
  <c r="AK582" i="1" s="1"/>
  <c r="A590" i="16" s="1"/>
  <c r="J590" i="16" s="1"/>
  <c r="Y582" i="1"/>
  <c r="K590" i="16"/>
  <c r="Y584" i="1"/>
  <c r="K592" i="16"/>
  <c r="AI584" i="1"/>
  <c r="AJ584" i="1" s="1"/>
  <c r="AK584" i="1" s="1"/>
  <c r="A592" i="16" s="1"/>
  <c r="J592" i="16" s="1"/>
  <c r="AI583" i="1"/>
  <c r="AJ583" i="1" s="1"/>
  <c r="AK583" i="1" s="1"/>
  <c r="A591" i="16" s="1"/>
  <c r="J591" i="16" s="1"/>
  <c r="K591" i="16"/>
  <c r="Y583" i="1"/>
  <c r="E571" i="1"/>
  <c r="B222" i="2"/>
  <c r="E572" i="1"/>
  <c r="E574" i="1"/>
  <c r="E573" i="1"/>
  <c r="AA571" i="1"/>
  <c r="AA573" i="1"/>
  <c r="AA574" i="1"/>
  <c r="AA572" i="1"/>
  <c r="K589" i="16"/>
  <c r="AI581" i="1"/>
  <c r="AJ581" i="1" s="1"/>
  <c r="AK581" i="1" s="1"/>
  <c r="A589" i="16" s="1"/>
  <c r="J589" i="16" s="1"/>
  <c r="Y581" i="1"/>
  <c r="W572" i="1" l="1"/>
  <c r="L580" i="16" s="1"/>
  <c r="S572" i="1"/>
  <c r="Z572" i="1"/>
  <c r="V572" i="1"/>
  <c r="AB583" i="1"/>
  <c r="C583" i="1"/>
  <c r="B223" i="2"/>
  <c r="E238" i="1"/>
  <c r="E282" i="1"/>
  <c r="E511" i="1"/>
  <c r="E257" i="1"/>
  <c r="E516" i="1"/>
  <c r="AA257" i="1"/>
  <c r="AA282" i="1"/>
  <c r="AA238" i="1"/>
  <c r="AA516" i="1"/>
  <c r="AA511" i="1"/>
  <c r="AB581" i="1"/>
  <c r="C581" i="1"/>
  <c r="Z573" i="1"/>
  <c r="V573" i="1"/>
  <c r="W573" i="1"/>
  <c r="L581" i="16" s="1"/>
  <c r="S573" i="1"/>
  <c r="Z571" i="1"/>
  <c r="S571" i="1"/>
  <c r="W571" i="1"/>
  <c r="L579" i="16" s="1"/>
  <c r="V571" i="1"/>
  <c r="C584" i="1"/>
  <c r="AB584" i="1"/>
  <c r="C582" i="1"/>
  <c r="AB582" i="1"/>
  <c r="V574" i="1"/>
  <c r="Z574" i="1"/>
  <c r="W574" i="1"/>
  <c r="L582" i="16" s="1"/>
  <c r="S574" i="1"/>
  <c r="Y571" i="1" l="1"/>
  <c r="AI571" i="1"/>
  <c r="AJ571" i="1" s="1"/>
  <c r="AK571" i="1" s="1"/>
  <c r="A579" i="16" s="1"/>
  <c r="J579" i="16" s="1"/>
  <c r="K579" i="16"/>
  <c r="Z516" i="1"/>
  <c r="W516" i="1"/>
  <c r="L524" i="16" s="1"/>
  <c r="V516" i="1"/>
  <c r="S516" i="1"/>
  <c r="W238" i="1"/>
  <c r="L246" i="16" s="1"/>
  <c r="Z238" i="1"/>
  <c r="V238" i="1"/>
  <c r="S238" i="1"/>
  <c r="K580" i="16"/>
  <c r="Y572" i="1"/>
  <c r="AI572" i="1"/>
  <c r="AJ572" i="1" s="1"/>
  <c r="AK572" i="1" s="1"/>
  <c r="A580" i="16" s="1"/>
  <c r="J580" i="16" s="1"/>
  <c r="AI574" i="1"/>
  <c r="AJ574" i="1" s="1"/>
  <c r="AK574" i="1" s="1"/>
  <c r="A582" i="16" s="1"/>
  <c r="J582" i="16" s="1"/>
  <c r="K582" i="16"/>
  <c r="Y574" i="1"/>
  <c r="Z257" i="1"/>
  <c r="W257" i="1"/>
  <c r="L265" i="16" s="1"/>
  <c r="S257" i="1"/>
  <c r="V257" i="1"/>
  <c r="B224" i="2"/>
  <c r="Y573" i="1"/>
  <c r="AI573" i="1"/>
  <c r="AJ573" i="1" s="1"/>
  <c r="AK573" i="1" s="1"/>
  <c r="A581" i="16" s="1"/>
  <c r="J581" i="16" s="1"/>
  <c r="K581" i="16"/>
  <c r="W511" i="1"/>
  <c r="L519" i="16" s="1"/>
  <c r="S511" i="1"/>
  <c r="V511" i="1"/>
  <c r="Z511" i="1"/>
  <c r="Z282" i="1"/>
  <c r="V282" i="1"/>
  <c r="W282" i="1"/>
  <c r="L290" i="16" s="1"/>
  <c r="S282" i="1"/>
  <c r="Y282" i="1" l="1"/>
  <c r="AI282" i="1"/>
  <c r="AJ282" i="1" s="1"/>
  <c r="AK282" i="1" s="1"/>
  <c r="A290" i="16" s="1"/>
  <c r="K290" i="16"/>
  <c r="K519" i="16"/>
  <c r="AI511" i="1"/>
  <c r="AJ511" i="1" s="1"/>
  <c r="AK511" i="1" s="1"/>
  <c r="A519" i="16" s="1"/>
  <c r="Y511" i="1"/>
  <c r="B225" i="2"/>
  <c r="E570" i="1"/>
  <c r="AB573" i="1"/>
  <c r="C573" i="1"/>
  <c r="Y257" i="1"/>
  <c r="AI257" i="1"/>
  <c r="AJ257" i="1" s="1"/>
  <c r="AK257" i="1" s="1"/>
  <c r="A265" i="16" s="1"/>
  <c r="K265" i="16"/>
  <c r="C574" i="1"/>
  <c r="AB574" i="1"/>
  <c r="Y238" i="1"/>
  <c r="AI238" i="1"/>
  <c r="AJ238" i="1" s="1"/>
  <c r="AK238" i="1" s="1"/>
  <c r="A246" i="16" s="1"/>
  <c r="K246" i="16"/>
  <c r="AI516" i="1"/>
  <c r="AJ516" i="1" s="1"/>
  <c r="AK516" i="1" s="1"/>
  <c r="A524" i="16" s="1"/>
  <c r="K524" i="16"/>
  <c r="Y516" i="1"/>
  <c r="AB572" i="1"/>
  <c r="C572" i="1"/>
  <c r="C571" i="1"/>
  <c r="AB571" i="1"/>
  <c r="J519" i="16" l="1"/>
  <c r="J265" i="16"/>
  <c r="J290" i="16"/>
  <c r="C516" i="1"/>
  <c r="AB516" i="1"/>
  <c r="J246" i="16"/>
  <c r="V570" i="1"/>
  <c r="W570" i="1"/>
  <c r="L578" i="16" s="1"/>
  <c r="S570" i="1"/>
  <c r="J524" i="16"/>
  <c r="C238" i="1"/>
  <c r="AB238" i="1"/>
  <c r="B226" i="2"/>
  <c r="C257" i="1"/>
  <c r="AB257" i="1"/>
  <c r="AB511" i="1"/>
  <c r="C511" i="1"/>
  <c r="C282" i="1"/>
  <c r="AB282" i="1"/>
  <c r="K578" i="16" l="1"/>
  <c r="AH570" i="1"/>
  <c r="AI570" i="1" s="1"/>
  <c r="AJ570" i="1" s="1"/>
  <c r="AK570" i="1" s="1"/>
  <c r="A578" i="16" s="1"/>
  <c r="B227" i="2"/>
  <c r="E538" i="1"/>
  <c r="AA538" i="1"/>
  <c r="J578" i="16" l="1"/>
  <c r="S538" i="1"/>
  <c r="W538" i="1"/>
  <c r="L546" i="16" s="1"/>
  <c r="Z538" i="1"/>
  <c r="V538" i="1"/>
  <c r="B228" i="2"/>
  <c r="AI538" i="1" l="1"/>
  <c r="AJ538" i="1" s="1"/>
  <c r="AK538" i="1" s="1"/>
  <c r="A546" i="16" s="1"/>
  <c r="K546" i="16"/>
  <c r="Y538" i="1"/>
  <c r="B229" i="2"/>
  <c r="E543" i="1"/>
  <c r="E541" i="1"/>
  <c r="E542" i="1"/>
  <c r="E544" i="1"/>
  <c r="AA543" i="1"/>
  <c r="AA541" i="1"/>
  <c r="AA542" i="1"/>
  <c r="AA544" i="1"/>
  <c r="J546" i="16" l="1"/>
  <c r="Z541" i="1"/>
  <c r="S541" i="1"/>
  <c r="W541" i="1"/>
  <c r="L549" i="16" s="1"/>
  <c r="V541" i="1"/>
  <c r="C538" i="1"/>
  <c r="AB538" i="1"/>
  <c r="S542" i="1"/>
  <c r="W542" i="1"/>
  <c r="L550" i="16" s="1"/>
  <c r="Z542" i="1"/>
  <c r="V542" i="1"/>
  <c r="V543" i="1"/>
  <c r="S543" i="1"/>
  <c r="W543" i="1"/>
  <c r="L551" i="16" s="1"/>
  <c r="Z543" i="1"/>
  <c r="Z544" i="1"/>
  <c r="W544" i="1"/>
  <c r="L552" i="16" s="1"/>
  <c r="S544" i="1"/>
  <c r="V544" i="1"/>
  <c r="B230" i="2"/>
  <c r="Y541" i="1" l="1"/>
  <c r="AI541" i="1"/>
  <c r="AJ541" i="1" s="1"/>
  <c r="AK541" i="1" s="1"/>
  <c r="A549" i="16" s="1"/>
  <c r="J549" i="16" s="1"/>
  <c r="K549" i="16"/>
  <c r="Y543" i="1"/>
  <c r="AI543" i="1"/>
  <c r="AJ543" i="1" s="1"/>
  <c r="AK543" i="1" s="1"/>
  <c r="A551" i="16" s="1"/>
  <c r="J551" i="16" s="1"/>
  <c r="K551" i="16"/>
  <c r="B231" i="2"/>
  <c r="K552" i="16"/>
  <c r="Y544" i="1"/>
  <c r="AI544" i="1"/>
  <c r="AJ544" i="1" s="1"/>
  <c r="AK544" i="1" s="1"/>
  <c r="A552" i="16" s="1"/>
  <c r="J552" i="16" s="1"/>
  <c r="Y542" i="1"/>
  <c r="AI542" i="1"/>
  <c r="AJ542" i="1" s="1"/>
  <c r="AK542" i="1" s="1"/>
  <c r="A550" i="16" s="1"/>
  <c r="J550" i="16" s="1"/>
  <c r="K550" i="16"/>
  <c r="B232" i="2" l="1"/>
  <c r="C544" i="1"/>
  <c r="AB544" i="1"/>
  <c r="C542" i="1"/>
  <c r="AB542" i="1"/>
  <c r="C543" i="1"/>
  <c r="AB543" i="1"/>
  <c r="AB541" i="1"/>
  <c r="C541" i="1"/>
  <c r="B233" i="2" l="1"/>
  <c r="E529" i="1"/>
  <c r="AA529" i="1"/>
  <c r="Z529" i="1" l="1"/>
  <c r="S529" i="1"/>
  <c r="W529" i="1"/>
  <c r="L537" i="16" s="1"/>
  <c r="V529" i="1"/>
  <c r="B234" i="2"/>
  <c r="E75" i="1"/>
  <c r="E113" i="1"/>
  <c r="AA75" i="1"/>
  <c r="AA113" i="1"/>
  <c r="K537" i="16" l="1"/>
  <c r="Y529" i="1"/>
  <c r="AI529" i="1"/>
  <c r="AJ529" i="1" s="1"/>
  <c r="AK529" i="1" s="1"/>
  <c r="A537" i="16" s="1"/>
  <c r="J537" i="16" s="1"/>
  <c r="S113" i="1"/>
  <c r="W113" i="1"/>
  <c r="L121" i="16" s="1"/>
  <c r="V113" i="1"/>
  <c r="Z113" i="1"/>
  <c r="Z75" i="1"/>
  <c r="V75" i="1"/>
  <c r="S75" i="1"/>
  <c r="W75" i="1"/>
  <c r="L83" i="16" s="1"/>
  <c r="B235" i="2"/>
  <c r="B236" i="2" l="1"/>
  <c r="E87" i="1"/>
  <c r="AA87" i="1"/>
  <c r="Y113" i="1"/>
  <c r="AI113" i="1"/>
  <c r="AJ113" i="1" s="1"/>
  <c r="AK113" i="1" s="1"/>
  <c r="A121" i="16" s="1"/>
  <c r="J121" i="16" s="1"/>
  <c r="K121" i="16"/>
  <c r="C529" i="1"/>
  <c r="AB529" i="1"/>
  <c r="Y75" i="1"/>
  <c r="AI75" i="1"/>
  <c r="AJ75" i="1" s="1"/>
  <c r="AK75" i="1" s="1"/>
  <c r="A83" i="16" s="1"/>
  <c r="J83" i="16" s="1"/>
  <c r="K83" i="16"/>
  <c r="C75" i="1" l="1"/>
  <c r="AB75" i="1"/>
  <c r="C113" i="1"/>
  <c r="AB113" i="1"/>
  <c r="Z87" i="1"/>
  <c r="V87" i="1"/>
  <c r="S87" i="1"/>
  <c r="W87" i="1"/>
  <c r="L95" i="16" s="1"/>
  <c r="B237" i="2"/>
  <c r="Y87" i="1" l="1"/>
  <c r="AI87" i="1"/>
  <c r="AJ87" i="1" s="1"/>
  <c r="AK87" i="1" s="1"/>
  <c r="A95" i="16" s="1"/>
  <c r="J95" i="16" s="1"/>
  <c r="K95" i="16"/>
  <c r="B238" i="2"/>
  <c r="E393" i="1"/>
  <c r="E445" i="1"/>
  <c r="E517" i="1"/>
  <c r="E546" i="1"/>
  <c r="E550" i="1"/>
  <c r="E568" i="1"/>
  <c r="E547" i="1"/>
  <c r="E556" i="1"/>
  <c r="AA445" i="1"/>
  <c r="AA546" i="1"/>
  <c r="AA550" i="1"/>
  <c r="AA517" i="1"/>
  <c r="AA547" i="1"/>
  <c r="AA556" i="1"/>
  <c r="AA393" i="1"/>
  <c r="AA568" i="1"/>
  <c r="W556" i="1" l="1"/>
  <c r="L564" i="16" s="1"/>
  <c r="V556" i="1"/>
  <c r="S556" i="1"/>
  <c r="Z556" i="1"/>
  <c r="W546" i="1"/>
  <c r="L554" i="16" s="1"/>
  <c r="Z546" i="1"/>
  <c r="V546" i="1"/>
  <c r="S546" i="1"/>
  <c r="B239" i="2"/>
  <c r="E221" i="1"/>
  <c r="E549" i="1"/>
  <c r="AA221" i="1"/>
  <c r="AA549" i="1"/>
  <c r="W547" i="1"/>
  <c r="L555" i="16" s="1"/>
  <c r="Z547" i="1"/>
  <c r="S547" i="1"/>
  <c r="V547" i="1"/>
  <c r="Z517" i="1"/>
  <c r="V517" i="1"/>
  <c r="W517" i="1"/>
  <c r="L525" i="16" s="1"/>
  <c r="S517" i="1"/>
  <c r="S568" i="1"/>
  <c r="Z568" i="1"/>
  <c r="W568" i="1"/>
  <c r="L576" i="16" s="1"/>
  <c r="V568" i="1"/>
  <c r="V445" i="1"/>
  <c r="S445" i="1"/>
  <c r="Z445" i="1"/>
  <c r="W445" i="1"/>
  <c r="L453" i="16" s="1"/>
  <c r="S550" i="1"/>
  <c r="W550" i="1"/>
  <c r="L558" i="16" s="1"/>
  <c r="Z550" i="1"/>
  <c r="V550" i="1"/>
  <c r="S393" i="1"/>
  <c r="Z393" i="1"/>
  <c r="W393" i="1"/>
  <c r="L401" i="16" s="1"/>
  <c r="V393" i="1"/>
  <c r="C87" i="1"/>
  <c r="AB87" i="1"/>
  <c r="AI517" i="1" l="1"/>
  <c r="AJ517" i="1" s="1"/>
  <c r="AK517" i="1" s="1"/>
  <c r="A525" i="16" s="1"/>
  <c r="K525" i="16"/>
  <c r="Y517" i="1"/>
  <c r="Y445" i="1"/>
  <c r="AI445" i="1"/>
  <c r="AJ445" i="1" s="1"/>
  <c r="AK445" i="1" s="1"/>
  <c r="A453" i="16" s="1"/>
  <c r="K453" i="16"/>
  <c r="K554" i="16"/>
  <c r="AI546" i="1"/>
  <c r="AJ546" i="1" s="1"/>
  <c r="AK546" i="1" s="1"/>
  <c r="A554" i="16" s="1"/>
  <c r="Y546" i="1"/>
  <c r="Y393" i="1"/>
  <c r="AI393" i="1"/>
  <c r="AJ393" i="1" s="1"/>
  <c r="AK393" i="1" s="1"/>
  <c r="A401" i="16" s="1"/>
  <c r="K401" i="16"/>
  <c r="AI550" i="1"/>
  <c r="AJ550" i="1" s="1"/>
  <c r="AK550" i="1" s="1"/>
  <c r="A558" i="16" s="1"/>
  <c r="Y550" i="1"/>
  <c r="K558" i="16"/>
  <c r="AI568" i="1"/>
  <c r="AJ568" i="1" s="1"/>
  <c r="AK568" i="1" s="1"/>
  <c r="A576" i="16" s="1"/>
  <c r="K576" i="16"/>
  <c r="Y568" i="1"/>
  <c r="Y547" i="1"/>
  <c r="K555" i="16"/>
  <c r="AI547" i="1"/>
  <c r="AJ547" i="1" s="1"/>
  <c r="AK547" i="1" s="1"/>
  <c r="A555" i="16" s="1"/>
  <c r="V221" i="1"/>
  <c r="S221" i="1"/>
  <c r="W221" i="1"/>
  <c r="L229" i="16" s="1"/>
  <c r="Z221" i="1"/>
  <c r="Y556" i="1"/>
  <c r="K564" i="16"/>
  <c r="AI556" i="1"/>
  <c r="AJ556" i="1" s="1"/>
  <c r="AK556" i="1" s="1"/>
  <c r="A564" i="16" s="1"/>
  <c r="Z549" i="1"/>
  <c r="W549" i="1"/>
  <c r="L557" i="16" s="1"/>
  <c r="S549" i="1"/>
  <c r="V549" i="1"/>
  <c r="B240" i="2"/>
  <c r="J453" i="16" l="1"/>
  <c r="J558" i="16"/>
  <c r="J576" i="16"/>
  <c r="J554" i="16"/>
  <c r="J525" i="16"/>
  <c r="AB556" i="1"/>
  <c r="C556" i="1"/>
  <c r="C547" i="1"/>
  <c r="AB547" i="1"/>
  <c r="J401" i="16"/>
  <c r="AB445" i="1"/>
  <c r="C445" i="1"/>
  <c r="Y549" i="1"/>
  <c r="AI549" i="1"/>
  <c r="AJ549" i="1" s="1"/>
  <c r="AK549" i="1" s="1"/>
  <c r="A557" i="16" s="1"/>
  <c r="K557" i="16"/>
  <c r="Y221" i="1"/>
  <c r="AI221" i="1"/>
  <c r="AJ221" i="1" s="1"/>
  <c r="AK221" i="1" s="1"/>
  <c r="A229" i="16" s="1"/>
  <c r="K229" i="16"/>
  <c r="C568" i="1"/>
  <c r="AB568" i="1"/>
  <c r="C550" i="1"/>
  <c r="AB550" i="1"/>
  <c r="C393" i="1"/>
  <c r="AB393" i="1"/>
  <c r="B241" i="2"/>
  <c r="J564" i="16"/>
  <c r="J555" i="16"/>
  <c r="C546" i="1"/>
  <c r="AB546" i="1"/>
  <c r="AB517" i="1"/>
  <c r="C517" i="1"/>
  <c r="J229" i="16" l="1"/>
  <c r="B242" i="2"/>
  <c r="E531" i="1"/>
  <c r="AA531" i="1"/>
  <c r="C221" i="1"/>
  <c r="AB221" i="1"/>
  <c r="J557" i="16"/>
  <c r="C549" i="1"/>
  <c r="AB549" i="1"/>
  <c r="Z531" i="1" l="1"/>
  <c r="W531" i="1"/>
  <c r="L539" i="16" s="1"/>
  <c r="S531" i="1"/>
  <c r="V531" i="1"/>
  <c r="B243" i="2"/>
  <c r="B244" i="2" l="1"/>
  <c r="E206" i="1"/>
  <c r="E539" i="1"/>
  <c r="E329" i="1"/>
  <c r="AA539" i="1"/>
  <c r="AA206" i="1"/>
  <c r="K539" i="16"/>
  <c r="Y531" i="1"/>
  <c r="AI531" i="1"/>
  <c r="AJ531" i="1" s="1"/>
  <c r="AK531" i="1" s="1"/>
  <c r="A539" i="16" s="1"/>
  <c r="J539" i="16" l="1"/>
  <c r="V329" i="1"/>
  <c r="W329" i="1"/>
  <c r="L337" i="16" s="1"/>
  <c r="S329" i="1"/>
  <c r="W539" i="1"/>
  <c r="L547" i="16" s="1"/>
  <c r="V539" i="1"/>
  <c r="S539" i="1"/>
  <c r="Z539" i="1"/>
  <c r="Z206" i="1"/>
  <c r="V206" i="1"/>
  <c r="S206" i="1"/>
  <c r="W206" i="1"/>
  <c r="L214" i="16" s="1"/>
  <c r="AB531" i="1"/>
  <c r="C531" i="1"/>
  <c r="B245" i="2"/>
  <c r="E137" i="1"/>
  <c r="E404" i="1"/>
  <c r="E403" i="1"/>
  <c r="AA137" i="1"/>
  <c r="AA403" i="1"/>
  <c r="AA404" i="1"/>
  <c r="Z404" i="1" l="1"/>
  <c r="V404" i="1"/>
  <c r="W404" i="1"/>
  <c r="L412" i="16" s="1"/>
  <c r="S404" i="1"/>
  <c r="S137" i="1"/>
  <c r="W137" i="1"/>
  <c r="L145" i="16" s="1"/>
  <c r="Z137" i="1"/>
  <c r="V137" i="1"/>
  <c r="B246" i="2"/>
  <c r="Z403" i="1"/>
  <c r="W403" i="1"/>
  <c r="L411" i="16" s="1"/>
  <c r="S403" i="1"/>
  <c r="V403" i="1"/>
  <c r="Y206" i="1"/>
  <c r="AI206" i="1"/>
  <c r="AJ206" i="1" s="1"/>
  <c r="AK206" i="1" s="1"/>
  <c r="A214" i="16" s="1"/>
  <c r="K214" i="16"/>
  <c r="AI539" i="1"/>
  <c r="AJ539" i="1" s="1"/>
  <c r="AK539" i="1" s="1"/>
  <c r="A547" i="16" s="1"/>
  <c r="Y539" i="1"/>
  <c r="K547" i="16"/>
  <c r="K337" i="16"/>
  <c r="AH329" i="1"/>
  <c r="AI329" i="1" s="1"/>
  <c r="AJ329" i="1" s="1"/>
  <c r="AK329" i="1" s="1"/>
  <c r="A337" i="16" s="1"/>
  <c r="J214" i="16" l="1"/>
  <c r="J337" i="16"/>
  <c r="J547" i="16"/>
  <c r="Y403" i="1"/>
  <c r="AI403" i="1"/>
  <c r="AJ403" i="1" s="1"/>
  <c r="AK403" i="1" s="1"/>
  <c r="A411" i="16" s="1"/>
  <c r="K411" i="16"/>
  <c r="B247" i="2"/>
  <c r="Y404" i="1"/>
  <c r="K412" i="16"/>
  <c r="AI404" i="1"/>
  <c r="AJ404" i="1" s="1"/>
  <c r="AK404" i="1" s="1"/>
  <c r="A412" i="16" s="1"/>
  <c r="AB539" i="1"/>
  <c r="C539" i="1"/>
  <c r="C206" i="1"/>
  <c r="AB206" i="1"/>
  <c r="K145" i="16"/>
  <c r="Y137" i="1"/>
  <c r="AI137" i="1"/>
  <c r="AJ137" i="1" s="1"/>
  <c r="AK137" i="1" s="1"/>
  <c r="A145" i="16" s="1"/>
  <c r="J145" i="16" l="1"/>
  <c r="J411" i="16"/>
  <c r="J412" i="16"/>
  <c r="C137" i="1"/>
  <c r="AB137" i="1"/>
  <c r="B248" i="2"/>
  <c r="C404" i="1"/>
  <c r="AB404" i="1"/>
  <c r="C403" i="1"/>
  <c r="AB403" i="1"/>
  <c r="B249" i="2" l="1"/>
  <c r="B250" i="2" l="1"/>
  <c r="B251" i="2" l="1"/>
  <c r="B252" i="2" l="1"/>
  <c r="B253" i="2" l="1"/>
  <c r="B254" i="2" l="1"/>
  <c r="E565" i="1"/>
  <c r="AA565" i="1"/>
  <c r="V565" i="1" l="1"/>
  <c r="S565" i="1"/>
  <c r="Z565" i="1"/>
  <c r="W565" i="1"/>
  <c r="L573" i="16" s="1"/>
  <c r="B255" i="2"/>
  <c r="B256" i="2" l="1"/>
  <c r="Y565" i="1"/>
  <c r="AI565" i="1"/>
  <c r="AJ565" i="1" s="1"/>
  <c r="AK565" i="1" s="1"/>
  <c r="A573" i="16" s="1"/>
  <c r="K573" i="16"/>
  <c r="J573" i="16" l="1"/>
  <c r="C565" i="1"/>
  <c r="AB565" i="1"/>
  <c r="B257" i="2"/>
  <c r="E280" i="1"/>
  <c r="E240" i="1"/>
  <c r="E256" i="1"/>
  <c r="E554" i="1"/>
  <c r="E555" i="1"/>
  <c r="AA280" i="1"/>
  <c r="AA240" i="1"/>
  <c r="AA256" i="1"/>
  <c r="AA555" i="1"/>
  <c r="AA554" i="1"/>
  <c r="Z554" i="1" l="1"/>
  <c r="W554" i="1"/>
  <c r="L562" i="16" s="1"/>
  <c r="S554" i="1"/>
  <c r="V554" i="1"/>
  <c r="B258" i="2"/>
  <c r="S555" i="1"/>
  <c r="W555" i="1"/>
  <c r="L563" i="16" s="1"/>
  <c r="Z555" i="1"/>
  <c r="V555" i="1"/>
  <c r="W280" i="1"/>
  <c r="L288" i="16" s="1"/>
  <c r="V280" i="1"/>
  <c r="Z280" i="1"/>
  <c r="S280" i="1"/>
  <c r="Z256" i="1"/>
  <c r="S256" i="1"/>
  <c r="V256" i="1"/>
  <c r="W256" i="1"/>
  <c r="L264" i="16" s="1"/>
  <c r="Z240" i="1"/>
  <c r="S240" i="1"/>
  <c r="W240" i="1"/>
  <c r="L248" i="16" s="1"/>
  <c r="V240" i="1"/>
  <c r="Y240" i="1" l="1"/>
  <c r="AI240" i="1"/>
  <c r="AJ240" i="1" s="1"/>
  <c r="AK240" i="1" s="1"/>
  <c r="A248" i="16" s="1"/>
  <c r="K248" i="16"/>
  <c r="Y280" i="1"/>
  <c r="AI280" i="1"/>
  <c r="AJ280" i="1" s="1"/>
  <c r="AK280" i="1" s="1"/>
  <c r="A288" i="16" s="1"/>
  <c r="K288" i="16"/>
  <c r="K562" i="16"/>
  <c r="Y554" i="1"/>
  <c r="AI554" i="1"/>
  <c r="AJ554" i="1" s="1"/>
  <c r="AK554" i="1" s="1"/>
  <c r="A562" i="16" s="1"/>
  <c r="Y555" i="1"/>
  <c r="AI555" i="1"/>
  <c r="AJ555" i="1" s="1"/>
  <c r="AK555" i="1" s="1"/>
  <c r="A563" i="16" s="1"/>
  <c r="K563" i="16"/>
  <c r="Y256" i="1"/>
  <c r="AI256" i="1"/>
  <c r="AJ256" i="1" s="1"/>
  <c r="AK256" i="1" s="1"/>
  <c r="A264" i="16" s="1"/>
  <c r="K264" i="16"/>
  <c r="B259" i="2"/>
  <c r="J562" i="16" l="1"/>
  <c r="J288" i="16"/>
  <c r="J248" i="16"/>
  <c r="AB240" i="1"/>
  <c r="C240" i="1"/>
  <c r="B260" i="2"/>
  <c r="J264" i="16"/>
  <c r="C555" i="1"/>
  <c r="AB555" i="1"/>
  <c r="C256" i="1"/>
  <c r="AB256" i="1"/>
  <c r="J563" i="16"/>
  <c r="AB554" i="1"/>
  <c r="C554" i="1"/>
  <c r="C280" i="1"/>
  <c r="AB280" i="1"/>
  <c r="B261" i="2" l="1"/>
  <c r="E575" i="1"/>
  <c r="E576" i="1"/>
  <c r="E578" i="1"/>
  <c r="E577" i="1"/>
  <c r="AA578" i="1"/>
  <c r="AA577" i="1"/>
  <c r="AA576" i="1"/>
  <c r="AA575" i="1"/>
  <c r="W576" i="1" l="1"/>
  <c r="L584" i="16" s="1"/>
  <c r="S576" i="1"/>
  <c r="Z576" i="1"/>
  <c r="V576" i="1"/>
  <c r="Z575" i="1"/>
  <c r="S575" i="1"/>
  <c r="W575" i="1"/>
  <c r="L583" i="16" s="1"/>
  <c r="V575" i="1"/>
  <c r="Z578" i="1"/>
  <c r="S578" i="1"/>
  <c r="W578" i="1"/>
  <c r="L586" i="16" s="1"/>
  <c r="V578" i="1"/>
  <c r="W577" i="1"/>
  <c r="L585" i="16" s="1"/>
  <c r="Z577" i="1"/>
  <c r="S577" i="1"/>
  <c r="V577" i="1"/>
  <c r="B262" i="2"/>
  <c r="B263" i="2" l="1"/>
  <c r="E500" i="1"/>
  <c r="E519" i="1"/>
  <c r="E394" i="1"/>
  <c r="E603" i="1"/>
  <c r="E560" i="1"/>
  <c r="E610" i="1"/>
  <c r="AA394" i="1"/>
  <c r="AA603" i="1"/>
  <c r="AA500" i="1"/>
  <c r="AA519" i="1"/>
  <c r="AA560" i="1"/>
  <c r="AA610" i="1"/>
  <c r="Y577" i="1"/>
  <c r="AI577" i="1"/>
  <c r="AJ577" i="1" s="1"/>
  <c r="AK577" i="1" s="1"/>
  <c r="A585" i="16" s="1"/>
  <c r="J585" i="16" s="1"/>
  <c r="K585" i="16"/>
  <c r="Y578" i="1"/>
  <c r="AI578" i="1"/>
  <c r="AJ578" i="1" s="1"/>
  <c r="AK578" i="1" s="1"/>
  <c r="A586" i="16" s="1"/>
  <c r="J586" i="16" s="1"/>
  <c r="K586" i="16"/>
  <c r="AI575" i="1"/>
  <c r="AJ575" i="1" s="1"/>
  <c r="AK575" i="1" s="1"/>
  <c r="A583" i="16" s="1"/>
  <c r="J583" i="16" s="1"/>
  <c r="K583" i="16"/>
  <c r="Y575" i="1"/>
  <c r="K584" i="16"/>
  <c r="AI576" i="1"/>
  <c r="AJ576" i="1" s="1"/>
  <c r="AK576" i="1" s="1"/>
  <c r="A584" i="16" s="1"/>
  <c r="J584" i="16" s="1"/>
  <c r="Y576" i="1"/>
  <c r="C575" i="1" l="1"/>
  <c r="AB575" i="1"/>
  <c r="C577" i="1"/>
  <c r="AB577" i="1"/>
  <c r="S610" i="1"/>
  <c r="Z610" i="1"/>
  <c r="V610" i="1"/>
  <c r="W610" i="1"/>
  <c r="L618" i="16" s="1"/>
  <c r="V519" i="1"/>
  <c r="Z519" i="1"/>
  <c r="W519" i="1"/>
  <c r="L527" i="16" s="1"/>
  <c r="S519" i="1"/>
  <c r="C576" i="1"/>
  <c r="AB576" i="1"/>
  <c r="C578" i="1"/>
  <c r="AB578" i="1"/>
  <c r="V560" i="1"/>
  <c r="Z560" i="1"/>
  <c r="W560" i="1"/>
  <c r="L568" i="16" s="1"/>
  <c r="S560" i="1"/>
  <c r="V500" i="1"/>
  <c r="Z500" i="1"/>
  <c r="S500" i="1"/>
  <c r="W500" i="1"/>
  <c r="L508" i="16" s="1"/>
  <c r="Z394" i="1"/>
  <c r="W394" i="1"/>
  <c r="L402" i="16" s="1"/>
  <c r="S394" i="1"/>
  <c r="V394" i="1"/>
  <c r="S603" i="1"/>
  <c r="V603" i="1"/>
  <c r="W603" i="1"/>
  <c r="L611" i="16" s="1"/>
  <c r="Z603" i="1"/>
  <c r="B264" i="2"/>
  <c r="E86" i="1"/>
  <c r="AA86" i="1"/>
  <c r="AI610" i="1" l="1"/>
  <c r="AJ610" i="1" s="1"/>
  <c r="AK610" i="1" s="1"/>
  <c r="A618" i="16" s="1"/>
  <c r="J618" i="16" s="1"/>
  <c r="Y610" i="1"/>
  <c r="K618" i="16"/>
  <c r="Z86" i="1"/>
  <c r="W86" i="1"/>
  <c r="L94" i="16" s="1"/>
  <c r="V86" i="1"/>
  <c r="S86" i="1"/>
  <c r="Y603" i="1"/>
  <c r="AI603" i="1"/>
  <c r="AJ603" i="1" s="1"/>
  <c r="AK603" i="1" s="1"/>
  <c r="A611" i="16" s="1"/>
  <c r="J611" i="16" s="1"/>
  <c r="K611" i="16"/>
  <c r="K402" i="16"/>
  <c r="AI394" i="1"/>
  <c r="AJ394" i="1" s="1"/>
  <c r="AK394" i="1" s="1"/>
  <c r="A402" i="16" s="1"/>
  <c r="J402" i="16" s="1"/>
  <c r="Y394" i="1"/>
  <c r="B265" i="2"/>
  <c r="E241" i="1"/>
  <c r="E557" i="1"/>
  <c r="E585" i="1"/>
  <c r="E564" i="1"/>
  <c r="AA241" i="1"/>
  <c r="E232" i="1"/>
  <c r="AA557" i="1"/>
  <c r="AA564" i="1"/>
  <c r="AA585" i="1"/>
  <c r="AI500" i="1"/>
  <c r="AJ500" i="1" s="1"/>
  <c r="AK500" i="1" s="1"/>
  <c r="A508" i="16" s="1"/>
  <c r="J508" i="16" s="1"/>
  <c r="K508" i="16"/>
  <c r="Y500" i="1"/>
  <c r="Y560" i="1"/>
  <c r="AI560" i="1"/>
  <c r="AJ560" i="1" s="1"/>
  <c r="AK560" i="1" s="1"/>
  <c r="A568" i="16" s="1"/>
  <c r="J568" i="16" s="1"/>
  <c r="K568" i="16"/>
  <c r="Y519" i="1"/>
  <c r="AI519" i="1"/>
  <c r="AJ519" i="1" s="1"/>
  <c r="AK519" i="1" s="1"/>
  <c r="A527" i="16" s="1"/>
  <c r="J527" i="16" s="1"/>
  <c r="K527" i="16"/>
  <c r="Z241" i="1" l="1"/>
  <c r="W241" i="1"/>
  <c r="L249" i="16" s="1"/>
  <c r="S241" i="1"/>
  <c r="V241" i="1"/>
  <c r="W564" i="1"/>
  <c r="L572" i="16" s="1"/>
  <c r="V564" i="1"/>
  <c r="S564" i="1"/>
  <c r="Z564" i="1"/>
  <c r="B266" i="2"/>
  <c r="E562" i="1"/>
  <c r="E563" i="1"/>
  <c r="E607" i="1"/>
  <c r="E598" i="1"/>
  <c r="AA563" i="1"/>
  <c r="AA598" i="1"/>
  <c r="AA562" i="1"/>
  <c r="AA607" i="1"/>
  <c r="Y86" i="1"/>
  <c r="K94" i="16"/>
  <c r="AI86" i="1"/>
  <c r="AJ86" i="1" s="1"/>
  <c r="AK86" i="1" s="1"/>
  <c r="A94" i="16" s="1"/>
  <c r="J94" i="16" s="1"/>
  <c r="C610" i="1"/>
  <c r="AB610" i="1"/>
  <c r="C560" i="1"/>
  <c r="AB560" i="1"/>
  <c r="S585" i="1"/>
  <c r="Z585" i="1"/>
  <c r="W585" i="1"/>
  <c r="L593" i="16" s="1"/>
  <c r="V585" i="1"/>
  <c r="AB394" i="1"/>
  <c r="C394" i="1"/>
  <c r="C519" i="1"/>
  <c r="AB519" i="1"/>
  <c r="C500" i="1"/>
  <c r="AB500" i="1"/>
  <c r="W232" i="1"/>
  <c r="L240" i="16" s="1"/>
  <c r="S232" i="1"/>
  <c r="V232" i="1"/>
  <c r="Z557" i="1"/>
  <c r="V557" i="1"/>
  <c r="W557" i="1"/>
  <c r="L565" i="16" s="1"/>
  <c r="S557" i="1"/>
  <c r="C603" i="1"/>
  <c r="AB603" i="1"/>
  <c r="K565" i="16" l="1"/>
  <c r="Y557" i="1"/>
  <c r="AI557" i="1"/>
  <c r="AJ557" i="1" s="1"/>
  <c r="AK557" i="1" s="1"/>
  <c r="A565" i="16" s="1"/>
  <c r="J565" i="16" s="1"/>
  <c r="V607" i="1"/>
  <c r="S607" i="1"/>
  <c r="W607" i="1"/>
  <c r="L615" i="16" s="1"/>
  <c r="Z607" i="1"/>
  <c r="AI241" i="1"/>
  <c r="AJ241" i="1" s="1"/>
  <c r="AK241" i="1" s="1"/>
  <c r="A249" i="16" s="1"/>
  <c r="J249" i="16" s="1"/>
  <c r="K249" i="16"/>
  <c r="Y241" i="1"/>
  <c r="C86" i="1"/>
  <c r="AB86" i="1"/>
  <c r="Z563" i="1"/>
  <c r="S563" i="1"/>
  <c r="W563" i="1"/>
  <c r="L571" i="16" s="1"/>
  <c r="V563" i="1"/>
  <c r="AI232" i="1"/>
  <c r="AJ232" i="1" s="1"/>
  <c r="AK232" i="1" s="1"/>
  <c r="A240" i="16" s="1"/>
  <c r="J240" i="16" s="1"/>
  <c r="K240" i="16"/>
  <c r="Z562" i="1"/>
  <c r="W562" i="1"/>
  <c r="L570" i="16" s="1"/>
  <c r="S562" i="1"/>
  <c r="V562" i="1"/>
  <c r="Y564" i="1"/>
  <c r="K572" i="16"/>
  <c r="AI564" i="1"/>
  <c r="AJ564" i="1" s="1"/>
  <c r="AK564" i="1" s="1"/>
  <c r="A572" i="16" s="1"/>
  <c r="J572" i="16" s="1"/>
  <c r="K593" i="16"/>
  <c r="Y585" i="1"/>
  <c r="AI585" i="1"/>
  <c r="AJ585" i="1" s="1"/>
  <c r="AK585" i="1" s="1"/>
  <c r="A593" i="16" s="1"/>
  <c r="J593" i="16" s="1"/>
  <c r="S598" i="1"/>
  <c r="Z598" i="1"/>
  <c r="V598" i="1"/>
  <c r="W598" i="1"/>
  <c r="L606" i="16" s="1"/>
  <c r="B267" i="2"/>
  <c r="K571" i="16" l="1"/>
  <c r="Y563" i="1"/>
  <c r="AI563" i="1"/>
  <c r="AJ563" i="1" s="1"/>
  <c r="AK563" i="1" s="1"/>
  <c r="A571" i="16" s="1"/>
  <c r="J571" i="16" s="1"/>
  <c r="C241" i="1"/>
  <c r="AB241" i="1"/>
  <c r="B268" i="2"/>
  <c r="K615" i="16"/>
  <c r="Y607" i="1"/>
  <c r="AI607" i="1"/>
  <c r="AJ607" i="1" s="1"/>
  <c r="AK607" i="1" s="1"/>
  <c r="A615" i="16" s="1"/>
  <c r="J615" i="16" s="1"/>
  <c r="Y598" i="1"/>
  <c r="AI598" i="1"/>
  <c r="AJ598" i="1" s="1"/>
  <c r="AK598" i="1" s="1"/>
  <c r="A606" i="16" s="1"/>
  <c r="J606" i="16" s="1"/>
  <c r="K606" i="16"/>
  <c r="AB585" i="1"/>
  <c r="C585" i="1"/>
  <c r="C564" i="1"/>
  <c r="AB564" i="1"/>
  <c r="C557" i="1"/>
  <c r="AB557" i="1"/>
  <c r="AI562" i="1"/>
  <c r="AJ562" i="1" s="1"/>
  <c r="AK562" i="1" s="1"/>
  <c r="A570" i="16" s="1"/>
  <c r="J570" i="16" s="1"/>
  <c r="K570" i="16"/>
  <c r="Y562" i="1"/>
  <c r="C607" i="1" l="1"/>
  <c r="AB607" i="1"/>
  <c r="B269" i="2"/>
  <c r="E599" i="1"/>
  <c r="E625" i="1"/>
  <c r="E98" i="1"/>
  <c r="E600" i="1"/>
  <c r="E536" i="1"/>
  <c r="AA600" i="1"/>
  <c r="AA625" i="1"/>
  <c r="AA599" i="1"/>
  <c r="C563" i="1"/>
  <c r="AB563" i="1"/>
  <c r="AB562" i="1"/>
  <c r="C562" i="1"/>
  <c r="C598" i="1"/>
  <c r="AB598" i="1"/>
  <c r="Z600" i="1" l="1"/>
  <c r="W600" i="1"/>
  <c r="L608" i="16" s="1"/>
  <c r="V600" i="1"/>
  <c r="S600" i="1"/>
  <c r="B270" i="2"/>
  <c r="S599" i="1"/>
  <c r="W599" i="1"/>
  <c r="L607" i="16" s="1"/>
  <c r="V599" i="1"/>
  <c r="Z599" i="1"/>
  <c r="V98" i="1"/>
  <c r="S98" i="1"/>
  <c r="W98" i="1"/>
  <c r="L106" i="16" s="1"/>
  <c r="W536" i="1"/>
  <c r="L544" i="16" s="1"/>
  <c r="S536" i="1"/>
  <c r="V536" i="1"/>
  <c r="W625" i="1"/>
  <c r="L633" i="16" s="1"/>
  <c r="S625" i="1"/>
  <c r="Z625" i="1"/>
  <c r="V625" i="1"/>
  <c r="K633" i="16" l="1"/>
  <c r="AI625" i="1"/>
  <c r="AJ625" i="1" s="1"/>
  <c r="AK625" i="1" s="1"/>
  <c r="A633" i="16" s="1"/>
  <c r="Y625" i="1"/>
  <c r="AH536" i="1"/>
  <c r="AI536" i="1" s="1"/>
  <c r="AJ536" i="1" s="1"/>
  <c r="AK536" i="1" s="1"/>
  <c r="A544" i="16" s="1"/>
  <c r="K544" i="16"/>
  <c r="AH98" i="1"/>
  <c r="AI98" i="1" s="1"/>
  <c r="AJ98" i="1" s="1"/>
  <c r="AK98" i="1" s="1"/>
  <c r="A106" i="16" s="1"/>
  <c r="K106" i="16"/>
  <c r="Y600" i="1"/>
  <c r="K608" i="16"/>
  <c r="AI600" i="1"/>
  <c r="AJ600" i="1" s="1"/>
  <c r="AK600" i="1" s="1"/>
  <c r="A608" i="16" s="1"/>
  <c r="Y599" i="1"/>
  <c r="AI599" i="1"/>
  <c r="AJ599" i="1" s="1"/>
  <c r="AK599" i="1" s="1"/>
  <c r="A607" i="16" s="1"/>
  <c r="K607" i="16"/>
  <c r="B271" i="2"/>
  <c r="J633" i="16" l="1"/>
  <c r="J106" i="16"/>
  <c r="J544" i="16"/>
  <c r="B272" i="2"/>
  <c r="J608" i="16"/>
  <c r="C625" i="1"/>
  <c r="AB625" i="1"/>
  <c r="J607" i="16"/>
  <c r="C600" i="1"/>
  <c r="AB600" i="1"/>
  <c r="C599" i="1"/>
  <c r="AB599" i="1"/>
  <c r="E181" i="1" l="1"/>
  <c r="B273" i="2"/>
  <c r="E420" i="1"/>
  <c r="E432" i="1"/>
  <c r="E507" i="1"/>
  <c r="E608" i="1"/>
  <c r="AA181" i="1"/>
  <c r="E196" i="1"/>
  <c r="AA507" i="1"/>
  <c r="E506" i="1"/>
  <c r="AA432" i="1"/>
  <c r="AA420" i="1"/>
  <c r="AA608" i="1"/>
  <c r="V196" i="1" l="1"/>
  <c r="W196" i="1"/>
  <c r="L204" i="16" s="1"/>
  <c r="S196" i="1"/>
  <c r="S420" i="1"/>
  <c r="W420" i="1"/>
  <c r="L428" i="16" s="1"/>
  <c r="V420" i="1"/>
  <c r="Z420" i="1"/>
  <c r="S506" i="1"/>
  <c r="W506" i="1"/>
  <c r="L514" i="16" s="1"/>
  <c r="V506" i="1"/>
  <c r="Z608" i="1"/>
  <c r="S608" i="1"/>
  <c r="W608" i="1"/>
  <c r="L616" i="16" s="1"/>
  <c r="V608" i="1"/>
  <c r="B274" i="2"/>
  <c r="E368" i="1"/>
  <c r="E438" i="1"/>
  <c r="E509" i="1"/>
  <c r="E431" i="1"/>
  <c r="E609" i="1"/>
  <c r="E356" i="1"/>
  <c r="AA509" i="1"/>
  <c r="AA431" i="1"/>
  <c r="AA438" i="1"/>
  <c r="AA368" i="1"/>
  <c r="E508" i="1"/>
  <c r="AA609" i="1"/>
  <c r="Z432" i="1"/>
  <c r="V432" i="1"/>
  <c r="W432" i="1"/>
  <c r="L440" i="16" s="1"/>
  <c r="S432" i="1"/>
  <c r="Z507" i="1"/>
  <c r="S507" i="1"/>
  <c r="W507" i="1"/>
  <c r="L515" i="16" s="1"/>
  <c r="V507" i="1"/>
  <c r="Z181" i="1"/>
  <c r="W181" i="1"/>
  <c r="L189" i="16" s="1"/>
  <c r="S181" i="1"/>
  <c r="V181" i="1"/>
  <c r="Y181" i="1" l="1"/>
  <c r="K189" i="16"/>
  <c r="AI181" i="1"/>
  <c r="AJ181" i="1" s="1"/>
  <c r="AK181" i="1" s="1"/>
  <c r="A189" i="16" s="1"/>
  <c r="AI507" i="1"/>
  <c r="AJ507" i="1" s="1"/>
  <c r="AK507" i="1" s="1"/>
  <c r="A515" i="16" s="1"/>
  <c r="K515" i="16"/>
  <c r="Y507" i="1"/>
  <c r="Z609" i="1"/>
  <c r="W609" i="1"/>
  <c r="L617" i="16" s="1"/>
  <c r="S609" i="1"/>
  <c r="V609" i="1"/>
  <c r="S368" i="1"/>
  <c r="Z368" i="1"/>
  <c r="V368" i="1"/>
  <c r="W368" i="1"/>
  <c r="L376" i="16" s="1"/>
  <c r="W431" i="1"/>
  <c r="L439" i="16" s="1"/>
  <c r="V431" i="1"/>
  <c r="Z431" i="1"/>
  <c r="S431" i="1"/>
  <c r="E152" i="1"/>
  <c r="E153" i="1"/>
  <c r="E154" i="1"/>
  <c r="E336" i="1"/>
  <c r="E383" i="1"/>
  <c r="E493" i="1"/>
  <c r="B275" i="2"/>
  <c r="E601" i="1"/>
  <c r="E602" i="1"/>
  <c r="AA153" i="1"/>
  <c r="AA152" i="1"/>
  <c r="AA336" i="1"/>
  <c r="AA383" i="1"/>
  <c r="E525" i="1"/>
  <c r="AA493" i="1"/>
  <c r="AA601" i="1"/>
  <c r="AA154" i="1"/>
  <c r="AA602" i="1"/>
  <c r="Y432" i="1"/>
  <c r="AI432" i="1"/>
  <c r="AJ432" i="1" s="1"/>
  <c r="AK432" i="1" s="1"/>
  <c r="A440" i="16" s="1"/>
  <c r="K440" i="16"/>
  <c r="S508" i="1"/>
  <c r="V508" i="1"/>
  <c r="W508" i="1"/>
  <c r="L516" i="16" s="1"/>
  <c r="Z509" i="1"/>
  <c r="V509" i="1"/>
  <c r="S509" i="1"/>
  <c r="W509" i="1"/>
  <c r="L517" i="16" s="1"/>
  <c r="K616" i="16"/>
  <c r="AI608" i="1"/>
  <c r="AJ608" i="1" s="1"/>
  <c r="AK608" i="1" s="1"/>
  <c r="A616" i="16" s="1"/>
  <c r="Y608" i="1"/>
  <c r="K514" i="16"/>
  <c r="AH506" i="1"/>
  <c r="AI506" i="1" s="1"/>
  <c r="AJ506" i="1" s="1"/>
  <c r="AK506" i="1" s="1"/>
  <c r="A514" i="16" s="1"/>
  <c r="J514" i="16" s="1"/>
  <c r="Y420" i="1"/>
  <c r="AI420" i="1"/>
  <c r="AJ420" i="1" s="1"/>
  <c r="AK420" i="1" s="1"/>
  <c r="A428" i="16" s="1"/>
  <c r="K428" i="16"/>
  <c r="S356" i="1"/>
  <c r="V356" i="1"/>
  <c r="W356" i="1"/>
  <c r="L364" i="16" s="1"/>
  <c r="S438" i="1"/>
  <c r="W438" i="1"/>
  <c r="L446" i="16" s="1"/>
  <c r="Z438" i="1"/>
  <c r="V438" i="1"/>
  <c r="AH196" i="1"/>
  <c r="AI196" i="1" s="1"/>
  <c r="AJ196" i="1" s="1"/>
  <c r="AK196" i="1" s="1"/>
  <c r="A204" i="16" s="1"/>
  <c r="J204" i="16" s="1"/>
  <c r="K204" i="16"/>
  <c r="J616" i="16" l="1"/>
  <c r="J440" i="16"/>
  <c r="J428" i="16"/>
  <c r="K517" i="16"/>
  <c r="Y509" i="1"/>
  <c r="AI509" i="1"/>
  <c r="AJ509" i="1" s="1"/>
  <c r="AK509" i="1" s="1"/>
  <c r="A517" i="16" s="1"/>
  <c r="J517" i="16" s="1"/>
  <c r="AI368" i="1"/>
  <c r="AJ368" i="1" s="1"/>
  <c r="AK368" i="1" s="1"/>
  <c r="A376" i="16" s="1"/>
  <c r="J376" i="16" s="1"/>
  <c r="Y368" i="1"/>
  <c r="K376" i="16"/>
  <c r="S602" i="1"/>
  <c r="Z602" i="1"/>
  <c r="W602" i="1"/>
  <c r="L610" i="16" s="1"/>
  <c r="V602" i="1"/>
  <c r="Z383" i="1"/>
  <c r="V383" i="1"/>
  <c r="S383" i="1"/>
  <c r="W383" i="1"/>
  <c r="L391" i="16" s="1"/>
  <c r="S152" i="1"/>
  <c r="W152" i="1"/>
  <c r="L160" i="16" s="1"/>
  <c r="Z152" i="1"/>
  <c r="V152" i="1"/>
  <c r="J189" i="16"/>
  <c r="Y438" i="1"/>
  <c r="AI438" i="1"/>
  <c r="AJ438" i="1" s="1"/>
  <c r="AK438" i="1" s="1"/>
  <c r="A446" i="16" s="1"/>
  <c r="J446" i="16" s="1"/>
  <c r="K446" i="16"/>
  <c r="C608" i="1"/>
  <c r="AB608" i="1"/>
  <c r="AI508" i="1"/>
  <c r="AJ508" i="1" s="1"/>
  <c r="AK508" i="1" s="1"/>
  <c r="A516" i="16" s="1"/>
  <c r="J516" i="16" s="1"/>
  <c r="K516" i="16"/>
  <c r="C432" i="1"/>
  <c r="AB432" i="1"/>
  <c r="S601" i="1"/>
  <c r="W601" i="1"/>
  <c r="L609" i="16" s="1"/>
  <c r="Z601" i="1"/>
  <c r="V601" i="1"/>
  <c r="S336" i="1"/>
  <c r="Z336" i="1"/>
  <c r="W336" i="1"/>
  <c r="L344" i="16" s="1"/>
  <c r="V336" i="1"/>
  <c r="Y609" i="1"/>
  <c r="AI609" i="1"/>
  <c r="AJ609" i="1" s="1"/>
  <c r="AK609" i="1" s="1"/>
  <c r="A617" i="16" s="1"/>
  <c r="J617" i="16" s="1"/>
  <c r="K617" i="16"/>
  <c r="C507" i="1"/>
  <c r="AB507" i="1"/>
  <c r="AI356" i="1"/>
  <c r="AJ356" i="1" s="1"/>
  <c r="AK356" i="1" s="1"/>
  <c r="A364" i="16" s="1"/>
  <c r="J364" i="16" s="1"/>
  <c r="K364" i="16"/>
  <c r="C420" i="1"/>
  <c r="AB420" i="1"/>
  <c r="B276" i="2"/>
  <c r="E354" i="1"/>
  <c r="E352" i="1"/>
  <c r="E353" i="1"/>
  <c r="E384" i="1"/>
  <c r="E494" i="1"/>
  <c r="E623" i="1"/>
  <c r="E355" i="1"/>
  <c r="E624" i="1"/>
  <c r="AA494" i="1"/>
  <c r="AA352" i="1"/>
  <c r="AA354" i="1"/>
  <c r="AA355" i="1"/>
  <c r="AA384" i="1"/>
  <c r="E526" i="1"/>
  <c r="AA353" i="1"/>
  <c r="AA623" i="1"/>
  <c r="AA624" i="1"/>
  <c r="Z154" i="1"/>
  <c r="S154" i="1"/>
  <c r="W154" i="1"/>
  <c r="L162" i="16" s="1"/>
  <c r="V154" i="1"/>
  <c r="C181" i="1"/>
  <c r="AB181" i="1"/>
  <c r="W525" i="1"/>
  <c r="L533" i="16" s="1"/>
  <c r="S525" i="1"/>
  <c r="V525" i="1"/>
  <c r="Z493" i="1"/>
  <c r="V493" i="1"/>
  <c r="W493" i="1"/>
  <c r="L501" i="16" s="1"/>
  <c r="S493" i="1"/>
  <c r="Z153" i="1"/>
  <c r="W153" i="1"/>
  <c r="L161" i="16" s="1"/>
  <c r="S153" i="1"/>
  <c r="V153" i="1"/>
  <c r="AI431" i="1"/>
  <c r="AJ431" i="1" s="1"/>
  <c r="AK431" i="1" s="1"/>
  <c r="A439" i="16" s="1"/>
  <c r="J439" i="16" s="1"/>
  <c r="Y431" i="1"/>
  <c r="K439" i="16"/>
  <c r="J515" i="16"/>
  <c r="S352" i="1" l="1"/>
  <c r="W352" i="1"/>
  <c r="L360" i="16" s="1"/>
  <c r="Z352" i="1"/>
  <c r="V352" i="1"/>
  <c r="Y153" i="1"/>
  <c r="K161" i="16"/>
  <c r="AI153" i="1"/>
  <c r="AJ153" i="1" s="1"/>
  <c r="AK153" i="1" s="1"/>
  <c r="A161" i="16" s="1"/>
  <c r="Z355" i="1"/>
  <c r="S355" i="1"/>
  <c r="W355" i="1"/>
  <c r="L363" i="16" s="1"/>
  <c r="V355" i="1"/>
  <c r="Z353" i="1"/>
  <c r="W353" i="1"/>
  <c r="L361" i="16" s="1"/>
  <c r="S353" i="1"/>
  <c r="V353" i="1"/>
  <c r="C609" i="1"/>
  <c r="AB609" i="1"/>
  <c r="Y152" i="1"/>
  <c r="AI152" i="1"/>
  <c r="AJ152" i="1" s="1"/>
  <c r="AK152" i="1" s="1"/>
  <c r="A160" i="16" s="1"/>
  <c r="K160" i="16"/>
  <c r="K610" i="16"/>
  <c r="AI602" i="1"/>
  <c r="AJ602" i="1" s="1"/>
  <c r="AK602" i="1" s="1"/>
  <c r="A610" i="16" s="1"/>
  <c r="Y602" i="1"/>
  <c r="AI493" i="1"/>
  <c r="AJ493" i="1" s="1"/>
  <c r="AK493" i="1" s="1"/>
  <c r="A501" i="16" s="1"/>
  <c r="Y493" i="1"/>
  <c r="K501" i="16"/>
  <c r="K162" i="16"/>
  <c r="Y154" i="1"/>
  <c r="AI154" i="1"/>
  <c r="AJ154" i="1" s="1"/>
  <c r="AK154" i="1" s="1"/>
  <c r="A162" i="16" s="1"/>
  <c r="W526" i="1"/>
  <c r="L534" i="16" s="1"/>
  <c r="S526" i="1"/>
  <c r="V526" i="1"/>
  <c r="K344" i="16"/>
  <c r="Y336" i="1"/>
  <c r="AI336" i="1"/>
  <c r="AJ336" i="1" s="1"/>
  <c r="AK336" i="1" s="1"/>
  <c r="A344" i="16" s="1"/>
  <c r="C368" i="1"/>
  <c r="AB368" i="1"/>
  <c r="C509" i="1"/>
  <c r="AB509" i="1"/>
  <c r="Z494" i="1"/>
  <c r="S494" i="1"/>
  <c r="V494" i="1"/>
  <c r="W494" i="1"/>
  <c r="L502" i="16" s="1"/>
  <c r="V354" i="1"/>
  <c r="S354" i="1"/>
  <c r="W354" i="1"/>
  <c r="L362" i="16" s="1"/>
  <c r="Z354" i="1"/>
  <c r="Y383" i="1"/>
  <c r="AI383" i="1"/>
  <c r="AJ383" i="1" s="1"/>
  <c r="AK383" i="1" s="1"/>
  <c r="A391" i="16" s="1"/>
  <c r="K391" i="16"/>
  <c r="AB431" i="1"/>
  <c r="C431" i="1"/>
  <c r="V623" i="1"/>
  <c r="S623" i="1"/>
  <c r="W623" i="1"/>
  <c r="L631" i="16" s="1"/>
  <c r="Z623" i="1"/>
  <c r="AI601" i="1"/>
  <c r="AJ601" i="1" s="1"/>
  <c r="AK601" i="1" s="1"/>
  <c r="A609" i="16" s="1"/>
  <c r="K609" i="16"/>
  <c r="Y601" i="1"/>
  <c r="C438" i="1"/>
  <c r="AB438" i="1"/>
  <c r="AH525" i="1"/>
  <c r="AI525" i="1" s="1"/>
  <c r="AJ525" i="1" s="1"/>
  <c r="AK525" i="1" s="1"/>
  <c r="A533" i="16" s="1"/>
  <c r="J533" i="16" s="1"/>
  <c r="K533" i="16"/>
  <c r="Z624" i="1"/>
  <c r="V624" i="1"/>
  <c r="S624" i="1"/>
  <c r="W624" i="1"/>
  <c r="L632" i="16" s="1"/>
  <c r="Z384" i="1"/>
  <c r="W384" i="1"/>
  <c r="L392" i="16" s="1"/>
  <c r="V384" i="1"/>
  <c r="S384" i="1"/>
  <c r="B277" i="2"/>
  <c r="J160" i="16" l="1"/>
  <c r="J162" i="16"/>
  <c r="J609" i="16"/>
  <c r="Y384" i="1"/>
  <c r="K392" i="16"/>
  <c r="AI384" i="1"/>
  <c r="AJ384" i="1" s="1"/>
  <c r="AK384" i="1" s="1"/>
  <c r="A392" i="16" s="1"/>
  <c r="J392" i="16" s="1"/>
  <c r="Y354" i="1"/>
  <c r="AI354" i="1"/>
  <c r="AJ354" i="1" s="1"/>
  <c r="AK354" i="1" s="1"/>
  <c r="A362" i="16" s="1"/>
  <c r="J362" i="16" s="1"/>
  <c r="K362" i="16"/>
  <c r="C336" i="1"/>
  <c r="AB336" i="1"/>
  <c r="J610" i="16"/>
  <c r="C152" i="1"/>
  <c r="AB152" i="1"/>
  <c r="J161" i="16"/>
  <c r="K360" i="16"/>
  <c r="Y352" i="1"/>
  <c r="AI352" i="1"/>
  <c r="AJ352" i="1" s="1"/>
  <c r="AK352" i="1" s="1"/>
  <c r="A360" i="16" s="1"/>
  <c r="J360" i="16" s="1"/>
  <c r="AI623" i="1"/>
  <c r="AJ623" i="1" s="1"/>
  <c r="AK623" i="1" s="1"/>
  <c r="A631" i="16" s="1"/>
  <c r="J631" i="16" s="1"/>
  <c r="Y623" i="1"/>
  <c r="K631" i="16"/>
  <c r="B278" i="2"/>
  <c r="J391" i="16"/>
  <c r="Y494" i="1"/>
  <c r="K502" i="16"/>
  <c r="AI494" i="1"/>
  <c r="AJ494" i="1" s="1"/>
  <c r="AK494" i="1" s="1"/>
  <c r="A502" i="16" s="1"/>
  <c r="J502" i="16" s="1"/>
  <c r="AI526" i="1"/>
  <c r="AJ526" i="1" s="1"/>
  <c r="AK526" i="1" s="1"/>
  <c r="A534" i="16" s="1"/>
  <c r="J534" i="16" s="1"/>
  <c r="K534" i="16"/>
  <c r="C154" i="1"/>
  <c r="AB154" i="1"/>
  <c r="J501" i="16"/>
  <c r="AB153" i="1"/>
  <c r="C153" i="1"/>
  <c r="Y624" i="1"/>
  <c r="AI624" i="1"/>
  <c r="AJ624" i="1" s="1"/>
  <c r="AK624" i="1" s="1"/>
  <c r="A632" i="16" s="1"/>
  <c r="J632" i="16" s="1"/>
  <c r="K632" i="16"/>
  <c r="AB493" i="1"/>
  <c r="C493" i="1"/>
  <c r="C601" i="1"/>
  <c r="AB601" i="1"/>
  <c r="C383" i="1"/>
  <c r="AB383" i="1"/>
  <c r="J344" i="16"/>
  <c r="AB602" i="1"/>
  <c r="C602" i="1"/>
  <c r="Y353" i="1"/>
  <c r="K361" i="16"/>
  <c r="AI353" i="1"/>
  <c r="AJ353" i="1" s="1"/>
  <c r="AK353" i="1" s="1"/>
  <c r="A361" i="16" s="1"/>
  <c r="J361" i="16" s="1"/>
  <c r="K363" i="16"/>
  <c r="Y355" i="1"/>
  <c r="AI355" i="1"/>
  <c r="AJ355" i="1" s="1"/>
  <c r="AK355" i="1" s="1"/>
  <c r="A363" i="16" s="1"/>
  <c r="J363" i="16" s="1"/>
  <c r="AB623" i="1" l="1"/>
  <c r="C623" i="1"/>
  <c r="C355" i="1"/>
  <c r="AB355" i="1"/>
  <c r="C353" i="1"/>
  <c r="AB353" i="1"/>
  <c r="C354" i="1"/>
  <c r="AB354" i="1"/>
  <c r="C624" i="1"/>
  <c r="AB624" i="1"/>
  <c r="C494" i="1"/>
  <c r="AB494" i="1"/>
  <c r="AB352" i="1"/>
  <c r="C352" i="1"/>
  <c r="B279" i="2"/>
  <c r="E586" i="1"/>
  <c r="E588" i="1"/>
  <c r="E589" i="1"/>
  <c r="AA589" i="1"/>
  <c r="E587" i="1"/>
  <c r="AA588" i="1"/>
  <c r="AA586" i="1"/>
  <c r="AA587" i="1"/>
  <c r="C384" i="1"/>
  <c r="AB384" i="1"/>
  <c r="V586" i="1" l="1"/>
  <c r="W586" i="1"/>
  <c r="L594" i="16" s="1"/>
  <c r="S586" i="1"/>
  <c r="Z586" i="1"/>
  <c r="B280" i="2"/>
  <c r="Z587" i="1"/>
  <c r="W587" i="1"/>
  <c r="L595" i="16" s="1"/>
  <c r="S587" i="1"/>
  <c r="V587" i="1"/>
  <c r="V589" i="1"/>
  <c r="W589" i="1"/>
  <c r="L597" i="16" s="1"/>
  <c r="S589" i="1"/>
  <c r="Z589" i="1"/>
  <c r="W588" i="1"/>
  <c r="L596" i="16" s="1"/>
  <c r="S588" i="1"/>
  <c r="Z588" i="1"/>
  <c r="V588" i="1"/>
  <c r="Y589" i="1" l="1"/>
  <c r="AI589" i="1"/>
  <c r="AJ589" i="1" s="1"/>
  <c r="AK589" i="1" s="1"/>
  <c r="A597" i="16" s="1"/>
  <c r="J597" i="16" s="1"/>
  <c r="K597" i="16"/>
  <c r="Y587" i="1"/>
  <c r="AI587" i="1"/>
  <c r="AJ587" i="1" s="1"/>
  <c r="AK587" i="1" s="1"/>
  <c r="A595" i="16" s="1"/>
  <c r="J595" i="16" s="1"/>
  <c r="K595" i="16"/>
  <c r="AI588" i="1"/>
  <c r="AJ588" i="1" s="1"/>
  <c r="AK588" i="1" s="1"/>
  <c r="A596" i="16" s="1"/>
  <c r="J596" i="16" s="1"/>
  <c r="K596" i="16"/>
  <c r="Y588" i="1"/>
  <c r="B281" i="2"/>
  <c r="E553" i="1"/>
  <c r="E535" i="1"/>
  <c r="E614" i="1"/>
  <c r="E636" i="1"/>
  <c r="AA553" i="1"/>
  <c r="AA535" i="1"/>
  <c r="AA614" i="1"/>
  <c r="AA636" i="1"/>
  <c r="Y586" i="1"/>
  <c r="K594" i="16"/>
  <c r="AI586" i="1"/>
  <c r="AJ586" i="1" s="1"/>
  <c r="AK586" i="1" s="1"/>
  <c r="A594" i="16" s="1"/>
  <c r="J594" i="16" s="1"/>
  <c r="C586" i="1" l="1"/>
  <c r="AB586" i="1"/>
  <c r="Z553" i="1"/>
  <c r="W553" i="1"/>
  <c r="L561" i="16" s="1"/>
  <c r="S553" i="1"/>
  <c r="V553" i="1"/>
  <c r="C587" i="1"/>
  <c r="AB587" i="1"/>
  <c r="Z535" i="1"/>
  <c r="W535" i="1"/>
  <c r="L543" i="16" s="1"/>
  <c r="S535" i="1"/>
  <c r="V535" i="1"/>
  <c r="AB588" i="1"/>
  <c r="C588" i="1"/>
  <c r="Z636" i="1"/>
  <c r="V636" i="1"/>
  <c r="S636" i="1"/>
  <c r="W636" i="1"/>
  <c r="L644" i="16" s="1"/>
  <c r="B282" i="2"/>
  <c r="E215" i="1"/>
  <c r="AA215" i="1"/>
  <c r="E501" i="1"/>
  <c r="C589" i="1"/>
  <c r="AB589" i="1"/>
  <c r="S614" i="1"/>
  <c r="V614" i="1"/>
  <c r="W614" i="1"/>
  <c r="L622" i="16" s="1"/>
  <c r="Z614" i="1"/>
  <c r="B283" i="2" l="1"/>
  <c r="E579" i="1"/>
  <c r="E580" i="1"/>
  <c r="E363" i="1"/>
  <c r="AA580" i="1"/>
  <c r="AA579" i="1"/>
  <c r="Z215" i="1"/>
  <c r="S215" i="1"/>
  <c r="W215" i="1"/>
  <c r="L223" i="16" s="1"/>
  <c r="V215" i="1"/>
  <c r="Y636" i="1"/>
  <c r="K644" i="16"/>
  <c r="AI636" i="1"/>
  <c r="AJ636" i="1" s="1"/>
  <c r="AK636" i="1" s="1"/>
  <c r="A644" i="16" s="1"/>
  <c r="K543" i="16"/>
  <c r="AI535" i="1"/>
  <c r="AJ535" i="1" s="1"/>
  <c r="AK535" i="1" s="1"/>
  <c r="A543" i="16" s="1"/>
  <c r="Y535" i="1"/>
  <c r="V501" i="1"/>
  <c r="S501" i="1"/>
  <c r="W501" i="1"/>
  <c r="L509" i="16" s="1"/>
  <c r="Y553" i="1"/>
  <c r="AI553" i="1"/>
  <c r="AJ553" i="1" s="1"/>
  <c r="AK553" i="1" s="1"/>
  <c r="A561" i="16" s="1"/>
  <c r="K561" i="16"/>
  <c r="AI614" i="1"/>
  <c r="AJ614" i="1" s="1"/>
  <c r="AK614" i="1" s="1"/>
  <c r="A622" i="16" s="1"/>
  <c r="Y614" i="1"/>
  <c r="K622" i="16"/>
  <c r="J561" i="16" l="1"/>
  <c r="J543" i="16"/>
  <c r="J644" i="16"/>
  <c r="AB614" i="1"/>
  <c r="C614" i="1"/>
  <c r="C553" i="1"/>
  <c r="AB553" i="1"/>
  <c r="K223" i="16"/>
  <c r="Y215" i="1"/>
  <c r="AI215" i="1"/>
  <c r="AJ215" i="1" s="1"/>
  <c r="AK215" i="1" s="1"/>
  <c r="A223" i="16" s="1"/>
  <c r="V363" i="1"/>
  <c r="W363" i="1"/>
  <c r="L371" i="16" s="1"/>
  <c r="S363" i="1"/>
  <c r="Z580" i="1"/>
  <c r="W580" i="1"/>
  <c r="L588" i="16" s="1"/>
  <c r="S580" i="1"/>
  <c r="V580" i="1"/>
  <c r="AB535" i="1"/>
  <c r="C535" i="1"/>
  <c r="Z579" i="1"/>
  <c r="S579" i="1"/>
  <c r="W579" i="1"/>
  <c r="L587" i="16" s="1"/>
  <c r="V579" i="1"/>
  <c r="J622" i="16"/>
  <c r="K509" i="16"/>
  <c r="AI501" i="1"/>
  <c r="AJ501" i="1" s="1"/>
  <c r="AK501" i="1" s="1"/>
  <c r="A509" i="16" s="1"/>
  <c r="J509" i="16" s="1"/>
  <c r="C636" i="1"/>
  <c r="AB636" i="1"/>
  <c r="B284" i="2"/>
  <c r="J223" i="16" l="1"/>
  <c r="K587" i="16"/>
  <c r="Y579" i="1"/>
  <c r="AI579" i="1"/>
  <c r="AJ579" i="1" s="1"/>
  <c r="AK579" i="1" s="1"/>
  <c r="A587" i="16" s="1"/>
  <c r="AH363" i="1"/>
  <c r="AI363" i="1" s="1"/>
  <c r="AJ363" i="1" s="1"/>
  <c r="AK363" i="1" s="1"/>
  <c r="A371" i="16" s="1"/>
  <c r="K371" i="16"/>
  <c r="B285" i="2"/>
  <c r="E255" i="1"/>
  <c r="E279" i="1"/>
  <c r="E532" i="1"/>
  <c r="E627" i="1"/>
  <c r="E618" i="1"/>
  <c r="E622" i="1"/>
  <c r="E634" i="1"/>
  <c r="AA279" i="1"/>
  <c r="AA532" i="1"/>
  <c r="AA255" i="1"/>
  <c r="AA627" i="1"/>
  <c r="AA622" i="1"/>
  <c r="AA634" i="1"/>
  <c r="AA618" i="1"/>
  <c r="AI580" i="1"/>
  <c r="AJ580" i="1" s="1"/>
  <c r="AK580" i="1" s="1"/>
  <c r="A588" i="16" s="1"/>
  <c r="Y580" i="1"/>
  <c r="K588" i="16"/>
  <c r="C215" i="1"/>
  <c r="AB215" i="1"/>
  <c r="J371" i="16" l="1"/>
  <c r="J587" i="16"/>
  <c r="C580" i="1"/>
  <c r="AB580" i="1"/>
  <c r="V618" i="1"/>
  <c r="Z618" i="1"/>
  <c r="S618" i="1"/>
  <c r="W618" i="1"/>
  <c r="L626" i="16" s="1"/>
  <c r="Z622" i="1"/>
  <c r="V622" i="1"/>
  <c r="S622" i="1"/>
  <c r="W622" i="1"/>
  <c r="L630" i="16" s="1"/>
  <c r="Z279" i="1"/>
  <c r="W279" i="1"/>
  <c r="L287" i="16" s="1"/>
  <c r="S279" i="1"/>
  <c r="V279" i="1"/>
  <c r="V255" i="1"/>
  <c r="S255" i="1"/>
  <c r="W255" i="1"/>
  <c r="L263" i="16" s="1"/>
  <c r="Z255" i="1"/>
  <c r="J588" i="16"/>
  <c r="Z627" i="1"/>
  <c r="V627" i="1"/>
  <c r="W627" i="1"/>
  <c r="L635" i="16" s="1"/>
  <c r="S627" i="1"/>
  <c r="B286" i="2"/>
  <c r="C579" i="1"/>
  <c r="AB579" i="1"/>
  <c r="Z634" i="1"/>
  <c r="S634" i="1"/>
  <c r="W634" i="1"/>
  <c r="L642" i="16" s="1"/>
  <c r="V634" i="1"/>
  <c r="V532" i="1"/>
  <c r="W532" i="1"/>
  <c r="L540" i="16" s="1"/>
  <c r="Z532" i="1"/>
  <c r="S532" i="1"/>
  <c r="Y634" i="1" l="1"/>
  <c r="AI634" i="1"/>
  <c r="AJ634" i="1" s="1"/>
  <c r="AK634" i="1" s="1"/>
  <c r="A642" i="16" s="1"/>
  <c r="K642" i="16"/>
  <c r="AI255" i="1"/>
  <c r="AJ255" i="1" s="1"/>
  <c r="AK255" i="1" s="1"/>
  <c r="A263" i="16" s="1"/>
  <c r="K263" i="16"/>
  <c r="Y255" i="1"/>
  <c r="K540" i="16"/>
  <c r="Y532" i="1"/>
  <c r="AI532" i="1"/>
  <c r="AJ532" i="1" s="1"/>
  <c r="AK532" i="1" s="1"/>
  <c r="A540" i="16" s="1"/>
  <c r="B287" i="2"/>
  <c r="E611" i="1"/>
  <c r="E613" i="1"/>
  <c r="E612" i="1"/>
  <c r="AA613" i="1"/>
  <c r="E616" i="1"/>
  <c r="AA611" i="1"/>
  <c r="AA616" i="1"/>
  <c r="AA612" i="1"/>
  <c r="AI622" i="1"/>
  <c r="AJ622" i="1" s="1"/>
  <c r="AK622" i="1" s="1"/>
  <c r="A630" i="16" s="1"/>
  <c r="Y622" i="1"/>
  <c r="K630" i="16"/>
  <c r="AI618" i="1"/>
  <c r="AJ618" i="1" s="1"/>
  <c r="AK618" i="1" s="1"/>
  <c r="A626" i="16" s="1"/>
  <c r="K626" i="16"/>
  <c r="Y618" i="1"/>
  <c r="AI279" i="1"/>
  <c r="AJ279" i="1" s="1"/>
  <c r="AK279" i="1" s="1"/>
  <c r="A287" i="16" s="1"/>
  <c r="K287" i="16"/>
  <c r="Y279" i="1"/>
  <c r="Y627" i="1"/>
  <c r="K635" i="16"/>
  <c r="AI627" i="1"/>
  <c r="AJ627" i="1" s="1"/>
  <c r="AK627" i="1" s="1"/>
  <c r="A635" i="16" s="1"/>
  <c r="J635" i="16" l="1"/>
  <c r="J642" i="16"/>
  <c r="J540" i="16"/>
  <c r="J263" i="16"/>
  <c r="J287" i="16"/>
  <c r="J630" i="16"/>
  <c r="Z616" i="1"/>
  <c r="S616" i="1"/>
  <c r="W616" i="1"/>
  <c r="L624" i="16" s="1"/>
  <c r="V616" i="1"/>
  <c r="C532" i="1"/>
  <c r="AB532" i="1"/>
  <c r="J626" i="16"/>
  <c r="AB622" i="1"/>
  <c r="C622" i="1"/>
  <c r="B288" i="2"/>
  <c r="Z612" i="1"/>
  <c r="V612" i="1"/>
  <c r="S612" i="1"/>
  <c r="W612" i="1"/>
  <c r="L620" i="16" s="1"/>
  <c r="C255" i="1"/>
  <c r="AB255" i="1"/>
  <c r="C627" i="1"/>
  <c r="AB627" i="1"/>
  <c r="V611" i="1"/>
  <c r="S611" i="1"/>
  <c r="W611" i="1"/>
  <c r="L619" i="16" s="1"/>
  <c r="Z611" i="1"/>
  <c r="C279" i="1"/>
  <c r="AB279" i="1"/>
  <c r="C618" i="1"/>
  <c r="AB618" i="1"/>
  <c r="Z613" i="1"/>
  <c r="V613" i="1"/>
  <c r="W613" i="1"/>
  <c r="L621" i="16" s="1"/>
  <c r="S613" i="1"/>
  <c r="C634" i="1"/>
  <c r="AB634" i="1"/>
  <c r="Y612" i="1" l="1"/>
  <c r="K620" i="16"/>
  <c r="AI612" i="1"/>
  <c r="AJ612" i="1" s="1"/>
  <c r="AK612" i="1" s="1"/>
  <c r="A620" i="16" s="1"/>
  <c r="J620" i="16" s="1"/>
  <c r="Y611" i="1"/>
  <c r="AI611" i="1"/>
  <c r="AJ611" i="1" s="1"/>
  <c r="AK611" i="1" s="1"/>
  <c r="A619" i="16" s="1"/>
  <c r="J619" i="16" s="1"/>
  <c r="K619" i="16"/>
  <c r="K624" i="16"/>
  <c r="AI616" i="1"/>
  <c r="AJ616" i="1" s="1"/>
  <c r="AK616" i="1" s="1"/>
  <c r="A624" i="16" s="1"/>
  <c r="J624" i="16" s="1"/>
  <c r="Y616" i="1"/>
  <c r="Y613" i="1"/>
  <c r="AI613" i="1"/>
  <c r="AJ613" i="1" s="1"/>
  <c r="AK613" i="1" s="1"/>
  <c r="A621" i="16" s="1"/>
  <c r="J621" i="16" s="1"/>
  <c r="K621" i="16"/>
  <c r="B289" i="2"/>
  <c r="E619" i="1"/>
  <c r="E621" i="1"/>
  <c r="E620" i="1"/>
  <c r="AA621" i="1"/>
  <c r="AA619" i="1"/>
  <c r="AA620" i="1"/>
  <c r="Z621" i="1" l="1"/>
  <c r="W621" i="1"/>
  <c r="L629" i="16" s="1"/>
  <c r="S621" i="1"/>
  <c r="V621" i="1"/>
  <c r="C616" i="1"/>
  <c r="AB616" i="1"/>
  <c r="S619" i="1"/>
  <c r="W619" i="1"/>
  <c r="L627" i="16" s="1"/>
  <c r="Z619" i="1"/>
  <c r="V619" i="1"/>
  <c r="C611" i="1"/>
  <c r="AB611" i="1"/>
  <c r="Z620" i="1"/>
  <c r="S620" i="1"/>
  <c r="W620" i="1"/>
  <c r="L628" i="16" s="1"/>
  <c r="V620" i="1"/>
  <c r="B290" i="2"/>
  <c r="C613" i="1"/>
  <c r="AB613" i="1"/>
  <c r="C612" i="1"/>
  <c r="AB612" i="1"/>
  <c r="Y620" i="1" l="1"/>
  <c r="K628" i="16"/>
  <c r="AI620" i="1"/>
  <c r="AJ620" i="1" s="1"/>
  <c r="AK620" i="1" s="1"/>
  <c r="A628" i="16" s="1"/>
  <c r="J628" i="16" s="1"/>
  <c r="Y621" i="1"/>
  <c r="AI621" i="1"/>
  <c r="AJ621" i="1" s="1"/>
  <c r="AK621" i="1" s="1"/>
  <c r="A629" i="16" s="1"/>
  <c r="J629" i="16" s="1"/>
  <c r="K629" i="16"/>
  <c r="K627" i="16"/>
  <c r="AI619" i="1"/>
  <c r="AJ619" i="1" s="1"/>
  <c r="AK619" i="1" s="1"/>
  <c r="A627" i="16" s="1"/>
  <c r="J627" i="16" s="1"/>
  <c r="Y619" i="1"/>
  <c r="E639" i="1"/>
  <c r="E637" i="1"/>
  <c r="B291" i="2"/>
  <c r="E638" i="1"/>
  <c r="E640" i="1"/>
  <c r="AA637" i="1"/>
  <c r="AA638" i="1"/>
  <c r="AA640" i="1"/>
  <c r="AA639" i="1"/>
  <c r="B292" i="2" l="1"/>
  <c r="C621" i="1"/>
  <c r="AB621" i="1"/>
  <c r="Z640" i="1"/>
  <c r="W640" i="1"/>
  <c r="L648" i="16" s="1"/>
  <c r="S640" i="1"/>
  <c r="V640" i="1"/>
  <c r="V639" i="1"/>
  <c r="S639" i="1"/>
  <c r="Z639" i="1"/>
  <c r="W639" i="1"/>
  <c r="L647" i="16" s="1"/>
  <c r="S637" i="1"/>
  <c r="Z637" i="1"/>
  <c r="W637" i="1"/>
  <c r="L645" i="16" s="1"/>
  <c r="V637" i="1"/>
  <c r="V638" i="1"/>
  <c r="S638" i="1"/>
  <c r="W638" i="1"/>
  <c r="L646" i="16" s="1"/>
  <c r="Z638" i="1"/>
  <c r="C619" i="1"/>
  <c r="AB619" i="1"/>
  <c r="C620" i="1"/>
  <c r="AB620" i="1"/>
  <c r="Y637" i="1" l="1"/>
  <c r="AI637" i="1"/>
  <c r="AJ637" i="1" s="1"/>
  <c r="AK637" i="1" s="1"/>
  <c r="A645" i="16" s="1"/>
  <c r="J645" i="16" s="1"/>
  <c r="K645" i="16"/>
  <c r="K648" i="16"/>
  <c r="AI640" i="1"/>
  <c r="AJ640" i="1" s="1"/>
  <c r="AK640" i="1" s="1"/>
  <c r="A648" i="16" s="1"/>
  <c r="J648" i="16" s="1"/>
  <c r="Y640" i="1"/>
  <c r="Y638" i="1"/>
  <c r="K646" i="16"/>
  <c r="AI638" i="1"/>
  <c r="AJ638" i="1" s="1"/>
  <c r="AK638" i="1" s="1"/>
  <c r="A646" i="16" s="1"/>
  <c r="J646" i="16" s="1"/>
  <c r="K647" i="16"/>
  <c r="Y639" i="1"/>
  <c r="AI639" i="1"/>
  <c r="AJ639" i="1" s="1"/>
  <c r="AK639" i="1" s="1"/>
  <c r="A647" i="16" s="1"/>
  <c r="J647" i="16" s="1"/>
  <c r="B293" i="2"/>
  <c r="AB638" i="1" l="1"/>
  <c r="C638" i="1"/>
  <c r="AB639" i="1"/>
  <c r="C639" i="1"/>
  <c r="C640" i="1"/>
  <c r="AB640" i="1"/>
  <c r="C637" i="1"/>
  <c r="AB637" i="1"/>
  <c r="B294" i="2"/>
  <c r="E668" i="1"/>
  <c r="AA668" i="1"/>
  <c r="Z668" i="1" l="1"/>
  <c r="V668" i="1"/>
  <c r="S668" i="1"/>
  <c r="W668" i="1"/>
  <c r="L676" i="16" s="1"/>
  <c r="B295" i="2"/>
  <c r="E663" i="1"/>
  <c r="E661" i="1"/>
  <c r="E662" i="1"/>
  <c r="E660" i="1"/>
  <c r="AA663" i="1"/>
  <c r="AA660" i="1"/>
  <c r="AA662" i="1"/>
  <c r="AA661" i="1"/>
  <c r="S661" i="1" l="1"/>
  <c r="W661" i="1"/>
  <c r="L669" i="16" s="1"/>
  <c r="Z661" i="1"/>
  <c r="V661" i="1"/>
  <c r="S662" i="1"/>
  <c r="W662" i="1"/>
  <c r="L670" i="16" s="1"/>
  <c r="V662" i="1"/>
  <c r="Z662" i="1"/>
  <c r="Z663" i="1"/>
  <c r="S663" i="1"/>
  <c r="V663" i="1"/>
  <c r="W663" i="1"/>
  <c r="L671" i="16" s="1"/>
  <c r="Y668" i="1"/>
  <c r="AI668" i="1"/>
  <c r="AJ668" i="1" s="1"/>
  <c r="AK668" i="1" s="1"/>
  <c r="A676" i="16" s="1"/>
  <c r="J676" i="16" s="1"/>
  <c r="K676" i="16"/>
  <c r="Z660" i="1"/>
  <c r="V660" i="1"/>
  <c r="S660" i="1"/>
  <c r="W660" i="1"/>
  <c r="L668" i="16" s="1"/>
  <c r="B296" i="2"/>
  <c r="E116" i="1"/>
  <c r="E187" i="1"/>
  <c r="E217" i="1"/>
  <c r="E534" i="1"/>
  <c r="E561" i="1"/>
  <c r="E641" i="1"/>
  <c r="E645" i="1"/>
  <c r="E630" i="1"/>
  <c r="AA116" i="1"/>
  <c r="AA217" i="1"/>
  <c r="E628" i="1"/>
  <c r="E552" i="1"/>
  <c r="AA534" i="1"/>
  <c r="AA561" i="1"/>
  <c r="AA187" i="1"/>
  <c r="AA641" i="1"/>
  <c r="AA630" i="1"/>
  <c r="AA628" i="1"/>
  <c r="AA645" i="1"/>
  <c r="Y661" i="1" l="1"/>
  <c r="K669" i="16"/>
  <c r="AI661" i="1"/>
  <c r="AJ661" i="1" s="1"/>
  <c r="AK661" i="1" s="1"/>
  <c r="A669" i="16" s="1"/>
  <c r="J669" i="16" s="1"/>
  <c r="Z628" i="1"/>
  <c r="V628" i="1"/>
  <c r="S628" i="1"/>
  <c r="W628" i="1"/>
  <c r="L636" i="16" s="1"/>
  <c r="V645" i="1"/>
  <c r="W645" i="1"/>
  <c r="L653" i="16" s="1"/>
  <c r="Z645" i="1"/>
  <c r="S645" i="1"/>
  <c r="Z217" i="1"/>
  <c r="W217" i="1"/>
  <c r="L225" i="16" s="1"/>
  <c r="S217" i="1"/>
  <c r="V217" i="1"/>
  <c r="K671" i="16"/>
  <c r="Y663" i="1"/>
  <c r="AI663" i="1"/>
  <c r="AJ663" i="1" s="1"/>
  <c r="AK663" i="1" s="1"/>
  <c r="A671" i="16" s="1"/>
  <c r="J671" i="16" s="1"/>
  <c r="Y662" i="1"/>
  <c r="AI662" i="1"/>
  <c r="AJ662" i="1" s="1"/>
  <c r="AK662" i="1" s="1"/>
  <c r="A670" i="16" s="1"/>
  <c r="J670" i="16" s="1"/>
  <c r="K670" i="16"/>
  <c r="W630" i="1"/>
  <c r="L638" i="16" s="1"/>
  <c r="Z630" i="1"/>
  <c r="V630" i="1"/>
  <c r="S630" i="1"/>
  <c r="W534" i="1"/>
  <c r="L542" i="16" s="1"/>
  <c r="V534" i="1"/>
  <c r="S534" i="1"/>
  <c r="Z534" i="1"/>
  <c r="B297" i="2"/>
  <c r="E649" i="1"/>
  <c r="E650" i="1"/>
  <c r="AA650" i="1"/>
  <c r="AA649" i="1"/>
  <c r="S641" i="1"/>
  <c r="W641" i="1"/>
  <c r="L649" i="16" s="1"/>
  <c r="Z641" i="1"/>
  <c r="V641" i="1"/>
  <c r="S187" i="1"/>
  <c r="W187" i="1"/>
  <c r="L195" i="16" s="1"/>
  <c r="V187" i="1"/>
  <c r="Z187" i="1"/>
  <c r="S552" i="1"/>
  <c r="W552" i="1"/>
  <c r="L560" i="16" s="1"/>
  <c r="V552" i="1"/>
  <c r="W561" i="1"/>
  <c r="L569" i="16" s="1"/>
  <c r="V561" i="1"/>
  <c r="Z561" i="1"/>
  <c r="S561" i="1"/>
  <c r="Z116" i="1"/>
  <c r="S116" i="1"/>
  <c r="W116" i="1"/>
  <c r="L124" i="16" s="1"/>
  <c r="V116" i="1"/>
  <c r="Y660" i="1"/>
  <c r="AI660" i="1"/>
  <c r="AJ660" i="1" s="1"/>
  <c r="AK660" i="1" s="1"/>
  <c r="A668" i="16" s="1"/>
  <c r="J668" i="16" s="1"/>
  <c r="K668" i="16"/>
  <c r="C668" i="1"/>
  <c r="AB668" i="1"/>
  <c r="B298" i="2" l="1"/>
  <c r="E670" i="1"/>
  <c r="AA670" i="1"/>
  <c r="AB662" i="1"/>
  <c r="C662" i="1"/>
  <c r="K225" i="16"/>
  <c r="AI217" i="1"/>
  <c r="AJ217" i="1" s="1"/>
  <c r="AK217" i="1" s="1"/>
  <c r="A225" i="16" s="1"/>
  <c r="Y217" i="1"/>
  <c r="K569" i="16"/>
  <c r="Y561" i="1"/>
  <c r="AI561" i="1"/>
  <c r="AJ561" i="1" s="1"/>
  <c r="AK561" i="1" s="1"/>
  <c r="A569" i="16" s="1"/>
  <c r="C660" i="1"/>
  <c r="AB660" i="1"/>
  <c r="K649" i="16"/>
  <c r="AI641" i="1"/>
  <c r="AJ641" i="1" s="1"/>
  <c r="AK641" i="1" s="1"/>
  <c r="A649" i="16" s="1"/>
  <c r="Y641" i="1"/>
  <c r="W650" i="1"/>
  <c r="L658" i="16" s="1"/>
  <c r="Z650" i="1"/>
  <c r="V650" i="1"/>
  <c r="S650" i="1"/>
  <c r="Y630" i="1"/>
  <c r="AI630" i="1"/>
  <c r="AJ630" i="1" s="1"/>
  <c r="AK630" i="1" s="1"/>
  <c r="A638" i="16" s="1"/>
  <c r="K638" i="16"/>
  <c r="C663" i="1"/>
  <c r="AB663" i="1"/>
  <c r="K636" i="16"/>
  <c r="Y628" i="1"/>
  <c r="AI628" i="1"/>
  <c r="AJ628" i="1" s="1"/>
  <c r="AK628" i="1" s="1"/>
  <c r="A636" i="16" s="1"/>
  <c r="AB661" i="1"/>
  <c r="C661" i="1"/>
  <c r="AI116" i="1"/>
  <c r="AJ116" i="1" s="1"/>
  <c r="AK116" i="1" s="1"/>
  <c r="A124" i="16" s="1"/>
  <c r="Y116" i="1"/>
  <c r="K124" i="16"/>
  <c r="AH552" i="1"/>
  <c r="AI552" i="1" s="1"/>
  <c r="AJ552" i="1" s="1"/>
  <c r="AK552" i="1" s="1"/>
  <c r="A560" i="16" s="1"/>
  <c r="K560" i="16"/>
  <c r="Y187" i="1"/>
  <c r="AI187" i="1"/>
  <c r="AJ187" i="1" s="1"/>
  <c r="AK187" i="1" s="1"/>
  <c r="A195" i="16" s="1"/>
  <c r="K195" i="16"/>
  <c r="S649" i="1"/>
  <c r="W649" i="1"/>
  <c r="L657" i="16" s="1"/>
  <c r="Z649" i="1"/>
  <c r="V649" i="1"/>
  <c r="AI534" i="1"/>
  <c r="AJ534" i="1" s="1"/>
  <c r="AK534" i="1" s="1"/>
  <c r="A542" i="16" s="1"/>
  <c r="Y534" i="1"/>
  <c r="K542" i="16"/>
  <c r="Y645" i="1"/>
  <c r="AI645" i="1"/>
  <c r="AJ645" i="1" s="1"/>
  <c r="AK645" i="1" s="1"/>
  <c r="A653" i="16" s="1"/>
  <c r="K653" i="16"/>
  <c r="J542" i="16" l="1"/>
  <c r="J569" i="16"/>
  <c r="J649" i="16"/>
  <c r="J225" i="16"/>
  <c r="J636" i="16"/>
  <c r="AB187" i="1"/>
  <c r="C187" i="1"/>
  <c r="AB630" i="1"/>
  <c r="C630" i="1"/>
  <c r="J653" i="16"/>
  <c r="J560" i="16"/>
  <c r="C628" i="1"/>
  <c r="AB628" i="1"/>
  <c r="K658" i="16"/>
  <c r="AI650" i="1"/>
  <c r="AJ650" i="1" s="1"/>
  <c r="AK650" i="1" s="1"/>
  <c r="A658" i="16" s="1"/>
  <c r="J658" i="16" s="1"/>
  <c r="Y650" i="1"/>
  <c r="C561" i="1"/>
  <c r="AB561" i="1"/>
  <c r="AB116" i="1"/>
  <c r="C116" i="1"/>
  <c r="C217" i="1"/>
  <c r="AB217" i="1"/>
  <c r="B299" i="2"/>
  <c r="AB645" i="1"/>
  <c r="C645" i="1"/>
  <c r="C534" i="1"/>
  <c r="AB534" i="1"/>
  <c r="J195" i="16"/>
  <c r="J124" i="16"/>
  <c r="J638" i="16"/>
  <c r="V670" i="1"/>
  <c r="S670" i="1"/>
  <c r="W670" i="1"/>
  <c r="L678" i="16" s="1"/>
  <c r="Z670" i="1"/>
  <c r="K657" i="16"/>
  <c r="Y649" i="1"/>
  <c r="AI649" i="1"/>
  <c r="AJ649" i="1" s="1"/>
  <c r="AK649" i="1" s="1"/>
  <c r="A657" i="16" s="1"/>
  <c r="J657" i="16" s="1"/>
  <c r="C641" i="1"/>
  <c r="AB641" i="1"/>
  <c r="C650" i="1" l="1"/>
  <c r="AB650" i="1"/>
  <c r="B300" i="2"/>
  <c r="E566" i="1"/>
  <c r="E518" i="1"/>
  <c r="E631" i="1"/>
  <c r="E635" i="1"/>
  <c r="E548" i="1"/>
  <c r="E617" i="1"/>
  <c r="E540" i="1"/>
  <c r="E626" i="1"/>
  <c r="E644" i="1"/>
  <c r="AA518" i="1"/>
  <c r="AA548" i="1"/>
  <c r="E632" i="1"/>
  <c r="AA540" i="1"/>
  <c r="AA644" i="1"/>
  <c r="AA566" i="1"/>
  <c r="AA617" i="1"/>
  <c r="AA631" i="1"/>
  <c r="AA635" i="1"/>
  <c r="AA632" i="1"/>
  <c r="AA626" i="1"/>
  <c r="C649" i="1"/>
  <c r="AB649" i="1"/>
  <c r="K678" i="16"/>
  <c r="Y670" i="1"/>
  <c r="AI670" i="1"/>
  <c r="AJ670" i="1" s="1"/>
  <c r="AK670" i="1" s="1"/>
  <c r="A678" i="16" s="1"/>
  <c r="J678" i="16" s="1"/>
  <c r="Z518" i="1" l="1"/>
  <c r="V518" i="1"/>
  <c r="S518" i="1"/>
  <c r="W518" i="1"/>
  <c r="L526" i="16" s="1"/>
  <c r="AB670" i="1"/>
  <c r="C670" i="1"/>
  <c r="Z632" i="1"/>
  <c r="S632" i="1"/>
  <c r="W632" i="1"/>
  <c r="L640" i="16" s="1"/>
  <c r="V632" i="1"/>
  <c r="W626" i="1"/>
  <c r="L634" i="16" s="1"/>
  <c r="S626" i="1"/>
  <c r="V626" i="1"/>
  <c r="Z626" i="1"/>
  <c r="W635" i="1"/>
  <c r="L643" i="16" s="1"/>
  <c r="S635" i="1"/>
  <c r="Z635" i="1"/>
  <c r="V635" i="1"/>
  <c r="B301" i="2"/>
  <c r="W617" i="1"/>
  <c r="L625" i="16" s="1"/>
  <c r="S617" i="1"/>
  <c r="Z617" i="1"/>
  <c r="V617" i="1"/>
  <c r="Z540" i="1"/>
  <c r="W540" i="1"/>
  <c r="L548" i="16" s="1"/>
  <c r="S540" i="1"/>
  <c r="V540" i="1"/>
  <c r="Z631" i="1"/>
  <c r="S631" i="1"/>
  <c r="W631" i="1"/>
  <c r="L639" i="16" s="1"/>
  <c r="V631" i="1"/>
  <c r="Z644" i="1"/>
  <c r="W644" i="1"/>
  <c r="L652" i="16" s="1"/>
  <c r="S644" i="1"/>
  <c r="V644" i="1"/>
  <c r="Z548" i="1"/>
  <c r="S548" i="1"/>
  <c r="W548" i="1"/>
  <c r="L556" i="16" s="1"/>
  <c r="V548" i="1"/>
  <c r="Z566" i="1"/>
  <c r="W566" i="1"/>
  <c r="L574" i="16" s="1"/>
  <c r="S566" i="1"/>
  <c r="V566" i="1"/>
  <c r="Y566" i="1" l="1"/>
  <c r="AI566" i="1"/>
  <c r="AJ566" i="1" s="1"/>
  <c r="AK566" i="1" s="1"/>
  <c r="A574" i="16" s="1"/>
  <c r="K574" i="16"/>
  <c r="Y548" i="1"/>
  <c r="AI548" i="1"/>
  <c r="AJ548" i="1" s="1"/>
  <c r="AK548" i="1" s="1"/>
  <c r="A556" i="16" s="1"/>
  <c r="K556" i="16"/>
  <c r="Y644" i="1"/>
  <c r="AI644" i="1"/>
  <c r="AJ644" i="1" s="1"/>
  <c r="AK644" i="1" s="1"/>
  <c r="A652" i="16" s="1"/>
  <c r="K652" i="16"/>
  <c r="K639" i="16"/>
  <c r="Y631" i="1"/>
  <c r="AI631" i="1"/>
  <c r="AJ631" i="1" s="1"/>
  <c r="AK631" i="1" s="1"/>
  <c r="A639" i="16" s="1"/>
  <c r="Y540" i="1"/>
  <c r="AI540" i="1"/>
  <c r="AJ540" i="1" s="1"/>
  <c r="AK540" i="1" s="1"/>
  <c r="A548" i="16" s="1"/>
  <c r="K548" i="16"/>
  <c r="K625" i="16"/>
  <c r="Y617" i="1"/>
  <c r="AI617" i="1"/>
  <c r="AJ617" i="1" s="1"/>
  <c r="AK617" i="1" s="1"/>
  <c r="A625" i="16" s="1"/>
  <c r="B302" i="2"/>
  <c r="K643" i="16"/>
  <c r="AI635" i="1"/>
  <c r="AJ635" i="1" s="1"/>
  <c r="AK635" i="1" s="1"/>
  <c r="A643" i="16" s="1"/>
  <c r="Y635" i="1"/>
  <c r="AI632" i="1"/>
  <c r="AJ632" i="1" s="1"/>
  <c r="AK632" i="1" s="1"/>
  <c r="A640" i="16" s="1"/>
  <c r="Y632" i="1"/>
  <c r="K640" i="16"/>
  <c r="K526" i="16"/>
  <c r="Y518" i="1"/>
  <c r="AI518" i="1"/>
  <c r="AJ518" i="1" s="1"/>
  <c r="AK518" i="1" s="1"/>
  <c r="A526" i="16" s="1"/>
  <c r="K634" i="16"/>
  <c r="Y626" i="1"/>
  <c r="AI626" i="1"/>
  <c r="AJ626" i="1" s="1"/>
  <c r="AK626" i="1" s="1"/>
  <c r="A634" i="16" s="1"/>
  <c r="J643" i="16" l="1"/>
  <c r="J639" i="16"/>
  <c r="J556" i="16"/>
  <c r="J634" i="16"/>
  <c r="J625" i="16"/>
  <c r="J548" i="16"/>
  <c r="J574" i="16"/>
  <c r="J640" i="16"/>
  <c r="AB626" i="1"/>
  <c r="C626" i="1"/>
  <c r="J526" i="16"/>
  <c r="C632" i="1"/>
  <c r="AB632" i="1"/>
  <c r="B303" i="2"/>
  <c r="E659" i="1"/>
  <c r="E657" i="1"/>
  <c r="E658" i="1"/>
  <c r="AA659" i="1"/>
  <c r="AA658" i="1"/>
  <c r="AA657" i="1"/>
  <c r="J652" i="16"/>
  <c r="C548" i="1"/>
  <c r="AB548" i="1"/>
  <c r="C518" i="1"/>
  <c r="AB518" i="1"/>
  <c r="AB631" i="1"/>
  <c r="C631" i="1"/>
  <c r="AB644" i="1"/>
  <c r="C644" i="1"/>
  <c r="C635" i="1"/>
  <c r="AB635" i="1"/>
  <c r="AB617" i="1"/>
  <c r="C617" i="1"/>
  <c r="C540" i="1"/>
  <c r="AB540" i="1"/>
  <c r="C566" i="1"/>
  <c r="AB566" i="1"/>
  <c r="S657" i="1" l="1"/>
  <c r="W657" i="1"/>
  <c r="L665" i="16" s="1"/>
  <c r="Z657" i="1"/>
  <c r="V657" i="1"/>
  <c r="S659" i="1"/>
  <c r="W659" i="1"/>
  <c r="L667" i="16" s="1"/>
  <c r="Z659" i="1"/>
  <c r="V659" i="1"/>
  <c r="B304" i="2"/>
  <c r="E653" i="1"/>
  <c r="E652" i="1"/>
  <c r="AA652" i="1"/>
  <c r="AA653" i="1"/>
  <c r="W658" i="1"/>
  <c r="L666" i="16" s="1"/>
  <c r="Z658" i="1"/>
  <c r="S658" i="1"/>
  <c r="V658" i="1"/>
  <c r="K665" i="16" l="1"/>
  <c r="Y657" i="1"/>
  <c r="AI657" i="1"/>
  <c r="AJ657" i="1" s="1"/>
  <c r="AK657" i="1" s="1"/>
  <c r="A665" i="16" s="1"/>
  <c r="J665" i="16" s="1"/>
  <c r="Z652" i="1"/>
  <c r="S652" i="1"/>
  <c r="W652" i="1"/>
  <c r="L660" i="16" s="1"/>
  <c r="V652" i="1"/>
  <c r="Y659" i="1"/>
  <c r="AI659" i="1"/>
  <c r="AJ659" i="1" s="1"/>
  <c r="AK659" i="1" s="1"/>
  <c r="A667" i="16" s="1"/>
  <c r="J667" i="16" s="1"/>
  <c r="K667" i="16"/>
  <c r="S653" i="1"/>
  <c r="W653" i="1"/>
  <c r="L661" i="16" s="1"/>
  <c r="Z653" i="1"/>
  <c r="V653" i="1"/>
  <c r="Y658" i="1"/>
  <c r="AI658" i="1"/>
  <c r="AJ658" i="1" s="1"/>
  <c r="AK658" i="1" s="1"/>
  <c r="A666" i="16" s="1"/>
  <c r="J666" i="16" s="1"/>
  <c r="K666" i="16"/>
  <c r="B305" i="2"/>
  <c r="AI652" i="1" l="1"/>
  <c r="AJ652" i="1" s="1"/>
  <c r="AK652" i="1" s="1"/>
  <c r="A660" i="16" s="1"/>
  <c r="J660" i="16" s="1"/>
  <c r="Y652" i="1"/>
  <c r="K660" i="16"/>
  <c r="B306" i="2"/>
  <c r="C658" i="1"/>
  <c r="AB658" i="1"/>
  <c r="C657" i="1"/>
  <c r="AB657" i="1"/>
  <c r="AB659" i="1"/>
  <c r="C659" i="1"/>
  <c r="AI653" i="1"/>
  <c r="AJ653" i="1" s="1"/>
  <c r="AK653" i="1" s="1"/>
  <c r="A661" i="16" s="1"/>
  <c r="J661" i="16" s="1"/>
  <c r="K661" i="16"/>
  <c r="Y653" i="1"/>
  <c r="AB653" i="1" l="1"/>
  <c r="C653" i="1"/>
  <c r="B307" i="2"/>
  <c r="E675" i="1"/>
  <c r="E677" i="1"/>
  <c r="E678" i="1"/>
  <c r="E676" i="1"/>
  <c r="AA675" i="1"/>
  <c r="AA676" i="1"/>
  <c r="AA678" i="1"/>
  <c r="AA677" i="1"/>
  <c r="C652" i="1"/>
  <c r="AB652" i="1"/>
  <c r="W675" i="1" l="1"/>
  <c r="L683" i="16" s="1"/>
  <c r="V675" i="1"/>
  <c r="S675" i="1"/>
  <c r="Z675" i="1"/>
  <c r="Z676" i="1"/>
  <c r="S676" i="1"/>
  <c r="W676" i="1"/>
  <c r="L684" i="16" s="1"/>
  <c r="V676" i="1"/>
  <c r="B308" i="2"/>
  <c r="S678" i="1"/>
  <c r="V678" i="1"/>
  <c r="W678" i="1"/>
  <c r="L686" i="16" s="1"/>
  <c r="Z678" i="1"/>
  <c r="S677" i="1"/>
  <c r="W677" i="1"/>
  <c r="L685" i="16" s="1"/>
  <c r="Z677" i="1"/>
  <c r="V677" i="1"/>
  <c r="K685" i="16" l="1"/>
  <c r="AI677" i="1"/>
  <c r="AJ677" i="1" s="1"/>
  <c r="AK677" i="1" s="1"/>
  <c r="A685" i="16" s="1"/>
  <c r="J685" i="16" s="1"/>
  <c r="Y677" i="1"/>
  <c r="Y678" i="1"/>
  <c r="AI678" i="1"/>
  <c r="AJ678" i="1" s="1"/>
  <c r="AK678" i="1" s="1"/>
  <c r="A686" i="16" s="1"/>
  <c r="J686" i="16" s="1"/>
  <c r="K686" i="16"/>
  <c r="K684" i="16"/>
  <c r="Y676" i="1"/>
  <c r="AI676" i="1"/>
  <c r="AJ676" i="1" s="1"/>
  <c r="AK676" i="1" s="1"/>
  <c r="A684" i="16" s="1"/>
  <c r="J684" i="16" s="1"/>
  <c r="Y675" i="1"/>
  <c r="K683" i="16"/>
  <c r="AI675" i="1"/>
  <c r="AJ675" i="1" s="1"/>
  <c r="AK675" i="1" s="1"/>
  <c r="A683" i="16" s="1"/>
  <c r="J683" i="16" s="1"/>
  <c r="B309" i="2"/>
  <c r="B310" i="2" l="1"/>
  <c r="C675" i="1"/>
  <c r="AB675" i="1"/>
  <c r="C676" i="1"/>
  <c r="AB676" i="1"/>
  <c r="C678" i="1"/>
  <c r="AB678" i="1"/>
  <c r="C677" i="1"/>
  <c r="AB677" i="1"/>
  <c r="B311" i="2" l="1"/>
  <c r="E669" i="1"/>
  <c r="AA669" i="1"/>
  <c r="S669" i="1" l="1"/>
  <c r="W669" i="1"/>
  <c r="L677" i="16" s="1"/>
  <c r="Z669" i="1"/>
  <c r="V669" i="1"/>
  <c r="B312" i="2"/>
  <c r="E667" i="1"/>
  <c r="E665" i="1"/>
  <c r="E666" i="1"/>
  <c r="E664" i="1"/>
  <c r="AA667" i="1"/>
  <c r="AA664" i="1"/>
  <c r="AA666" i="1"/>
  <c r="AA665" i="1"/>
  <c r="W666" i="1" l="1"/>
  <c r="L674" i="16" s="1"/>
  <c r="Z666" i="1"/>
  <c r="S666" i="1"/>
  <c r="V666" i="1"/>
  <c r="AI669" i="1"/>
  <c r="AJ669" i="1" s="1"/>
  <c r="AK669" i="1" s="1"/>
  <c r="A677" i="16" s="1"/>
  <c r="J677" i="16" s="1"/>
  <c r="Y669" i="1"/>
  <c r="K677" i="16"/>
  <c r="S665" i="1"/>
  <c r="W665" i="1"/>
  <c r="L673" i="16" s="1"/>
  <c r="Z665" i="1"/>
  <c r="V665" i="1"/>
  <c r="Z667" i="1"/>
  <c r="V667" i="1"/>
  <c r="S667" i="1"/>
  <c r="W667" i="1"/>
  <c r="L675" i="16" s="1"/>
  <c r="Z664" i="1"/>
  <c r="V664" i="1"/>
  <c r="S664" i="1"/>
  <c r="W664" i="1"/>
  <c r="L672" i="16" s="1"/>
  <c r="B313" i="2"/>
  <c r="E651" i="1"/>
  <c r="AA651" i="1"/>
  <c r="C669" i="1" l="1"/>
  <c r="AB669" i="1"/>
  <c r="K673" i="16"/>
  <c r="AI665" i="1"/>
  <c r="AJ665" i="1" s="1"/>
  <c r="AK665" i="1" s="1"/>
  <c r="A673" i="16" s="1"/>
  <c r="J673" i="16" s="1"/>
  <c r="Y665" i="1"/>
  <c r="W651" i="1"/>
  <c r="L659" i="16" s="1"/>
  <c r="V651" i="1"/>
  <c r="Z651" i="1"/>
  <c r="S651" i="1"/>
  <c r="Y664" i="1"/>
  <c r="AI664" i="1"/>
  <c r="AJ664" i="1" s="1"/>
  <c r="AK664" i="1" s="1"/>
  <c r="A672" i="16" s="1"/>
  <c r="J672" i="16" s="1"/>
  <c r="K672" i="16"/>
  <c r="AI667" i="1"/>
  <c r="AJ667" i="1" s="1"/>
  <c r="AK667" i="1" s="1"/>
  <c r="A675" i="16" s="1"/>
  <c r="J675" i="16" s="1"/>
  <c r="K675" i="16"/>
  <c r="Y667" i="1"/>
  <c r="B314" i="2"/>
  <c r="E671" i="1"/>
  <c r="E673" i="1"/>
  <c r="E674" i="1"/>
  <c r="E672" i="1"/>
  <c r="AA671" i="1"/>
  <c r="AA672" i="1"/>
  <c r="AA674" i="1"/>
  <c r="AA673" i="1"/>
  <c r="AI666" i="1"/>
  <c r="AJ666" i="1" s="1"/>
  <c r="AK666" i="1" s="1"/>
  <c r="A674" i="16" s="1"/>
  <c r="J674" i="16" s="1"/>
  <c r="Y666" i="1"/>
  <c r="K674" i="16"/>
  <c r="Z672" i="1" l="1"/>
  <c r="S672" i="1"/>
  <c r="W672" i="1"/>
  <c r="L680" i="16" s="1"/>
  <c r="V672" i="1"/>
  <c r="B315" i="2"/>
  <c r="E88" i="1"/>
  <c r="AA88" i="1"/>
  <c r="S673" i="1"/>
  <c r="W673" i="1"/>
  <c r="L681" i="16" s="1"/>
  <c r="Z673" i="1"/>
  <c r="V673" i="1"/>
  <c r="C667" i="1"/>
  <c r="AB667" i="1"/>
  <c r="K659" i="16"/>
  <c r="Y651" i="1"/>
  <c r="AI651" i="1"/>
  <c r="AJ651" i="1" s="1"/>
  <c r="AK651" i="1" s="1"/>
  <c r="A659" i="16" s="1"/>
  <c r="J659" i="16" s="1"/>
  <c r="C666" i="1"/>
  <c r="AB666" i="1"/>
  <c r="S671" i="1"/>
  <c r="Z671" i="1"/>
  <c r="W671" i="1"/>
  <c r="L679" i="16" s="1"/>
  <c r="V671" i="1"/>
  <c r="C664" i="1"/>
  <c r="AB664" i="1"/>
  <c r="W674" i="1"/>
  <c r="L682" i="16" s="1"/>
  <c r="Z674" i="1"/>
  <c r="S674" i="1"/>
  <c r="V674" i="1"/>
  <c r="C665" i="1"/>
  <c r="AB665" i="1"/>
  <c r="AI671" i="1" l="1"/>
  <c r="AJ671" i="1" s="1"/>
  <c r="AK671" i="1" s="1"/>
  <c r="A679" i="16" s="1"/>
  <c r="J679" i="16" s="1"/>
  <c r="Y671" i="1"/>
  <c r="K679" i="16"/>
  <c r="C651" i="1"/>
  <c r="AB651" i="1"/>
  <c r="K681" i="16"/>
  <c r="Y673" i="1"/>
  <c r="AI673" i="1"/>
  <c r="AJ673" i="1" s="1"/>
  <c r="AK673" i="1" s="1"/>
  <c r="A681" i="16" s="1"/>
  <c r="J681" i="16" s="1"/>
  <c r="AI672" i="1"/>
  <c r="AJ672" i="1" s="1"/>
  <c r="AK672" i="1" s="1"/>
  <c r="A680" i="16" s="1"/>
  <c r="J680" i="16" s="1"/>
  <c r="Y672" i="1"/>
  <c r="K680" i="16"/>
  <c r="Z88" i="1"/>
  <c r="S88" i="1"/>
  <c r="W88" i="1"/>
  <c r="L96" i="16" s="1"/>
  <c r="V88" i="1"/>
  <c r="AI674" i="1"/>
  <c r="AJ674" i="1" s="1"/>
  <c r="AK674" i="1" s="1"/>
  <c r="A682" i="16" s="1"/>
  <c r="J682" i="16" s="1"/>
  <c r="K682" i="16"/>
  <c r="Y674" i="1"/>
  <c r="B316" i="2"/>
  <c r="E648" i="1"/>
  <c r="AA648" i="1"/>
  <c r="B317" i="2" l="1"/>
  <c r="AB672" i="1"/>
  <c r="C672" i="1"/>
  <c r="C674" i="1"/>
  <c r="AB674" i="1"/>
  <c r="Y88" i="1"/>
  <c r="K96" i="16"/>
  <c r="AI88" i="1"/>
  <c r="AJ88" i="1" s="1"/>
  <c r="AK88" i="1" s="1"/>
  <c r="A96" i="16" s="1"/>
  <c r="J96" i="16" s="1"/>
  <c r="C671" i="1"/>
  <c r="AB671" i="1"/>
  <c r="Z648" i="1"/>
  <c r="V648" i="1"/>
  <c r="S648" i="1"/>
  <c r="W648" i="1"/>
  <c r="L656" i="16" s="1"/>
  <c r="AB673" i="1"/>
  <c r="C673" i="1"/>
  <c r="AB88" i="1" l="1"/>
  <c r="C88" i="1"/>
  <c r="K656" i="16"/>
  <c r="AI648" i="1"/>
  <c r="AJ648" i="1" s="1"/>
  <c r="AK648" i="1" s="1"/>
  <c r="A656" i="16" s="1"/>
  <c r="J656" i="16" s="1"/>
  <c r="Y648" i="1"/>
  <c r="B318" i="2"/>
  <c r="E655" i="1"/>
  <c r="E654" i="1"/>
  <c r="E656" i="1"/>
  <c r="AA655" i="1"/>
  <c r="AA654" i="1"/>
  <c r="AA656" i="1"/>
  <c r="B319" i="2" l="1"/>
  <c r="V655" i="1"/>
  <c r="W655" i="1"/>
  <c r="L663" i="16" s="1"/>
  <c r="Z655" i="1"/>
  <c r="S655" i="1"/>
  <c r="Z656" i="1"/>
  <c r="S656" i="1"/>
  <c r="W656" i="1"/>
  <c r="L664" i="16" s="1"/>
  <c r="V656" i="1"/>
  <c r="C648" i="1"/>
  <c r="AB648" i="1"/>
  <c r="W654" i="1"/>
  <c r="L662" i="16" s="1"/>
  <c r="Z654" i="1"/>
  <c r="V654" i="1"/>
  <c r="S654" i="1"/>
  <c r="Y656" i="1" l="1"/>
  <c r="K664" i="16"/>
  <c r="AI656" i="1"/>
  <c r="AJ656" i="1" s="1"/>
  <c r="AK656" i="1" s="1"/>
  <c r="A664" i="16" s="1"/>
  <c r="J664" i="16" s="1"/>
  <c r="K662" i="16"/>
  <c r="AI654" i="1"/>
  <c r="AJ654" i="1" s="1"/>
  <c r="AK654" i="1" s="1"/>
  <c r="A662" i="16" s="1"/>
  <c r="J662" i="16" s="1"/>
  <c r="Y654" i="1"/>
  <c r="Y655" i="1"/>
  <c r="AI655" i="1"/>
  <c r="AJ655" i="1" s="1"/>
  <c r="AK655" i="1" s="1"/>
  <c r="A663" i="16" s="1"/>
  <c r="J663" i="16" s="1"/>
  <c r="K663" i="16"/>
  <c r="B320" i="2"/>
  <c r="C654" i="1" l="1"/>
  <c r="AB654" i="1"/>
  <c r="AB656" i="1"/>
  <c r="C656" i="1"/>
  <c r="B321" i="2"/>
  <c r="E679" i="1"/>
  <c r="E681" i="1"/>
  <c r="E682" i="1"/>
  <c r="E680" i="1"/>
  <c r="AA679" i="1"/>
  <c r="AA680" i="1"/>
  <c r="AA682" i="1"/>
  <c r="AA681" i="1"/>
  <c r="C655" i="1"/>
  <c r="AB655" i="1"/>
  <c r="S681" i="1" l="1"/>
  <c r="W681" i="1"/>
  <c r="L689" i="16" s="1"/>
  <c r="Z681" i="1"/>
  <c r="V681" i="1"/>
  <c r="W682" i="1"/>
  <c r="L690" i="16" s="1"/>
  <c r="Z682" i="1"/>
  <c r="S682" i="1"/>
  <c r="V682" i="1"/>
  <c r="V679" i="1"/>
  <c r="Z679" i="1"/>
  <c r="W679" i="1"/>
  <c r="L687" i="16" s="1"/>
  <c r="S679" i="1"/>
  <c r="Z680" i="1"/>
  <c r="S680" i="1"/>
  <c r="W680" i="1"/>
  <c r="L688" i="16" s="1"/>
  <c r="V680" i="1"/>
  <c r="B322" i="2"/>
  <c r="Y682" i="1" l="1"/>
  <c r="AI682" i="1"/>
  <c r="AJ682" i="1" s="1"/>
  <c r="AK682" i="1" s="1"/>
  <c r="A690" i="16" s="1"/>
  <c r="J690" i="16" s="1"/>
  <c r="K690" i="16"/>
  <c r="Y680" i="1"/>
  <c r="AI680" i="1"/>
  <c r="AJ680" i="1" s="1"/>
  <c r="AK680" i="1" s="1"/>
  <c r="A688" i="16" s="1"/>
  <c r="J688" i="16" s="1"/>
  <c r="K688" i="16"/>
  <c r="Y681" i="1"/>
  <c r="K689" i="16"/>
  <c r="AI681" i="1"/>
  <c r="AJ681" i="1" s="1"/>
  <c r="AK681" i="1" s="1"/>
  <c r="A689" i="16" s="1"/>
  <c r="J689" i="16" s="1"/>
  <c r="B323" i="2"/>
  <c r="Y679" i="1"/>
  <c r="AI679" i="1"/>
  <c r="AJ679" i="1" s="1"/>
  <c r="AK679" i="1" s="1"/>
  <c r="A687" i="16" s="1"/>
  <c r="J687" i="16" s="1"/>
  <c r="K687" i="16"/>
  <c r="C679" i="1" l="1"/>
  <c r="AB679" i="1"/>
  <c r="C681" i="1"/>
  <c r="AB681" i="1"/>
  <c r="C680" i="1"/>
  <c r="AB680" i="1"/>
  <c r="B324" i="2"/>
  <c r="C682" i="1"/>
  <c r="AB682" i="1"/>
  <c r="B325" i="2" l="1"/>
  <c r="B326" i="2" l="1"/>
  <c r="E683" i="1"/>
  <c r="E685" i="1"/>
  <c r="E686" i="1"/>
  <c r="E684" i="1"/>
  <c r="AA683" i="1"/>
  <c r="AA684" i="1"/>
  <c r="AA686" i="1"/>
  <c r="AA685" i="1"/>
  <c r="S685" i="1" l="1"/>
  <c r="W685" i="1"/>
  <c r="L693" i="16" s="1"/>
  <c r="Z685" i="1"/>
  <c r="V685" i="1"/>
  <c r="S683" i="1"/>
  <c r="Z683" i="1"/>
  <c r="W683" i="1"/>
  <c r="L691" i="16" s="1"/>
  <c r="V683" i="1"/>
  <c r="Z686" i="1"/>
  <c r="S686" i="1"/>
  <c r="V686" i="1"/>
  <c r="W686" i="1"/>
  <c r="L694" i="16" s="1"/>
  <c r="Z684" i="1"/>
  <c r="V684" i="1"/>
  <c r="S684" i="1"/>
  <c r="W684" i="1"/>
  <c r="L692" i="16" s="1"/>
  <c r="B327" i="2"/>
  <c r="AI683" i="1" l="1"/>
  <c r="AJ683" i="1" s="1"/>
  <c r="AK683" i="1" s="1"/>
  <c r="A691" i="16" s="1"/>
  <c r="J691" i="16" s="1"/>
  <c r="K691" i="16"/>
  <c r="Y683" i="1"/>
  <c r="AI685" i="1"/>
  <c r="AJ685" i="1" s="1"/>
  <c r="AK685" i="1" s="1"/>
  <c r="A693" i="16" s="1"/>
  <c r="J693" i="16" s="1"/>
  <c r="K693" i="16"/>
  <c r="Y685" i="1"/>
  <c r="AI686" i="1"/>
  <c r="AJ686" i="1" s="1"/>
  <c r="AK686" i="1" s="1"/>
  <c r="A694" i="16" s="1"/>
  <c r="J694" i="16" s="1"/>
  <c r="Y686" i="1"/>
  <c r="K694" i="16"/>
  <c r="Y684" i="1"/>
  <c r="AI684" i="1"/>
  <c r="AJ684" i="1" s="1"/>
  <c r="AK684" i="1" s="1"/>
  <c r="A692" i="16" s="1"/>
  <c r="J692" i="16" s="1"/>
  <c r="K692" i="16"/>
  <c r="B328" i="2"/>
  <c r="E422" i="1"/>
  <c r="E615" i="1"/>
  <c r="E643" i="1"/>
  <c r="E633" i="1"/>
  <c r="E642" i="1"/>
  <c r="E646" i="1"/>
  <c r="AA642" i="1"/>
  <c r="AA633" i="1"/>
  <c r="AA643" i="1"/>
  <c r="AA615" i="1"/>
  <c r="AA646" i="1"/>
  <c r="AA422" i="1"/>
  <c r="W633" i="1" l="1"/>
  <c r="L641" i="16" s="1"/>
  <c r="S633" i="1"/>
  <c r="Z633" i="1"/>
  <c r="V633" i="1"/>
  <c r="B329" i="2"/>
  <c r="E119" i="1"/>
  <c r="E76" i="1"/>
  <c r="E192" i="1"/>
  <c r="E214" i="1"/>
  <c r="E559" i="1"/>
  <c r="AA76" i="1"/>
  <c r="AA192" i="1"/>
  <c r="AA559" i="1"/>
  <c r="AA119" i="1"/>
  <c r="AA214" i="1"/>
  <c r="S642" i="1"/>
  <c r="Z642" i="1"/>
  <c r="W642" i="1"/>
  <c r="L650" i="16" s="1"/>
  <c r="V642" i="1"/>
  <c r="Z422" i="1"/>
  <c r="W422" i="1"/>
  <c r="L430" i="16" s="1"/>
  <c r="S422" i="1"/>
  <c r="V422" i="1"/>
  <c r="C684" i="1"/>
  <c r="AB684" i="1"/>
  <c r="C683" i="1"/>
  <c r="AB683" i="1"/>
  <c r="C685" i="1"/>
  <c r="AB685" i="1"/>
  <c r="Z643" i="1"/>
  <c r="W643" i="1"/>
  <c r="L651" i="16" s="1"/>
  <c r="V643" i="1"/>
  <c r="S643" i="1"/>
  <c r="V646" i="1"/>
  <c r="S646" i="1"/>
  <c r="Z646" i="1"/>
  <c r="W646" i="1"/>
  <c r="L654" i="16" s="1"/>
  <c r="W615" i="1"/>
  <c r="L623" i="16" s="1"/>
  <c r="V615" i="1"/>
  <c r="Z615" i="1"/>
  <c r="S615" i="1"/>
  <c r="AB686" i="1"/>
  <c r="C686" i="1"/>
  <c r="K623" i="16" l="1"/>
  <c r="Y615" i="1"/>
  <c r="AI615" i="1"/>
  <c r="AJ615" i="1" s="1"/>
  <c r="AK615" i="1" s="1"/>
  <c r="A623" i="16" s="1"/>
  <c r="J623" i="16" s="1"/>
  <c r="Y422" i="1"/>
  <c r="AI422" i="1"/>
  <c r="AJ422" i="1" s="1"/>
  <c r="AK422" i="1" s="1"/>
  <c r="A430" i="16" s="1"/>
  <c r="J430" i="16" s="1"/>
  <c r="K430" i="16"/>
  <c r="K650" i="16"/>
  <c r="AI642" i="1"/>
  <c r="AJ642" i="1" s="1"/>
  <c r="AK642" i="1" s="1"/>
  <c r="A650" i="16" s="1"/>
  <c r="J650" i="16" s="1"/>
  <c r="Y642" i="1"/>
  <c r="Z192" i="1"/>
  <c r="S192" i="1"/>
  <c r="V192" i="1"/>
  <c r="W192" i="1"/>
  <c r="L200" i="16" s="1"/>
  <c r="Y633" i="1"/>
  <c r="AI633" i="1"/>
  <c r="AJ633" i="1" s="1"/>
  <c r="AK633" i="1" s="1"/>
  <c r="A641" i="16" s="1"/>
  <c r="J641" i="16" s="1"/>
  <c r="K641" i="16"/>
  <c r="V119" i="1"/>
  <c r="Z119" i="1"/>
  <c r="W119" i="1"/>
  <c r="L127" i="16" s="1"/>
  <c r="S119" i="1"/>
  <c r="Y646" i="1"/>
  <c r="AI646" i="1"/>
  <c r="AJ646" i="1" s="1"/>
  <c r="AK646" i="1" s="1"/>
  <c r="A654" i="16" s="1"/>
  <c r="J654" i="16" s="1"/>
  <c r="K654" i="16"/>
  <c r="Z76" i="1"/>
  <c r="V76" i="1"/>
  <c r="S76" i="1"/>
  <c r="W76" i="1"/>
  <c r="L84" i="16" s="1"/>
  <c r="S559" i="1"/>
  <c r="W559" i="1"/>
  <c r="L567" i="16" s="1"/>
  <c r="Z559" i="1"/>
  <c r="V559" i="1"/>
  <c r="AI643" i="1"/>
  <c r="AJ643" i="1" s="1"/>
  <c r="AK643" i="1" s="1"/>
  <c r="A651" i="16" s="1"/>
  <c r="J651" i="16" s="1"/>
  <c r="K651" i="16"/>
  <c r="Y643" i="1"/>
  <c r="Z214" i="1"/>
  <c r="S214" i="1"/>
  <c r="W214" i="1"/>
  <c r="L222" i="16" s="1"/>
  <c r="V214" i="1"/>
  <c r="B330" i="2"/>
  <c r="Y192" i="1" l="1"/>
  <c r="AI192" i="1"/>
  <c r="AJ192" i="1" s="1"/>
  <c r="AK192" i="1" s="1"/>
  <c r="A200" i="16" s="1"/>
  <c r="J200" i="16" s="1"/>
  <c r="K200" i="16"/>
  <c r="C422" i="1"/>
  <c r="AB422" i="1"/>
  <c r="K567" i="16"/>
  <c r="AI559" i="1"/>
  <c r="AJ559" i="1" s="1"/>
  <c r="AK559" i="1" s="1"/>
  <c r="A567" i="16" s="1"/>
  <c r="J567" i="16" s="1"/>
  <c r="Y559" i="1"/>
  <c r="Y214" i="1"/>
  <c r="AI214" i="1"/>
  <c r="AJ214" i="1" s="1"/>
  <c r="AK214" i="1" s="1"/>
  <c r="A222" i="16" s="1"/>
  <c r="J222" i="16" s="1"/>
  <c r="K222" i="16"/>
  <c r="C643" i="1"/>
  <c r="AB643" i="1"/>
  <c r="Y76" i="1"/>
  <c r="AI76" i="1"/>
  <c r="AJ76" i="1" s="1"/>
  <c r="AK76" i="1" s="1"/>
  <c r="A84" i="16" s="1"/>
  <c r="J84" i="16" s="1"/>
  <c r="K84" i="16"/>
  <c r="C646" i="1"/>
  <c r="AB646" i="1"/>
  <c r="Y119" i="1"/>
  <c r="AI119" i="1"/>
  <c r="AJ119" i="1" s="1"/>
  <c r="AK119" i="1" s="1"/>
  <c r="A127" i="16" s="1"/>
  <c r="J127" i="16" s="1"/>
  <c r="K127" i="16"/>
  <c r="C633" i="1"/>
  <c r="AB633" i="1"/>
  <c r="C615" i="1"/>
  <c r="AB615" i="1"/>
  <c r="B331" i="2"/>
  <c r="C642" i="1"/>
  <c r="AB642" i="1"/>
  <c r="B332" i="2" l="1"/>
  <c r="C119" i="1"/>
  <c r="AB119" i="1"/>
  <c r="C559" i="1"/>
  <c r="AB559" i="1"/>
  <c r="C76" i="1"/>
  <c r="AB76" i="1"/>
  <c r="C214" i="1"/>
  <c r="AB214" i="1"/>
  <c r="C192" i="1"/>
  <c r="AB192" i="1"/>
  <c r="B333" i="2" l="1"/>
  <c r="E90" i="1"/>
  <c r="AA90" i="1"/>
  <c r="Z90" i="1" l="1"/>
  <c r="S90" i="1"/>
  <c r="W90" i="1"/>
  <c r="L98" i="16" s="1"/>
  <c r="V90" i="1"/>
  <c r="B334" i="2"/>
  <c r="AI90" i="1" l="1"/>
  <c r="AJ90" i="1" s="1"/>
  <c r="AK90" i="1" s="1"/>
  <c r="A98" i="16" s="1"/>
  <c r="J98" i="16" s="1"/>
  <c r="K98" i="16"/>
  <c r="Y90" i="1"/>
  <c r="B335" i="2"/>
  <c r="B336" i="2" l="1"/>
  <c r="E330" i="1"/>
  <c r="E569" i="1"/>
  <c r="AA569" i="1"/>
  <c r="AA330" i="1"/>
  <c r="AB90" i="1"/>
  <c r="C90" i="1"/>
  <c r="W569" i="1" l="1"/>
  <c r="L577" i="16" s="1"/>
  <c r="V569" i="1"/>
  <c r="Z569" i="1"/>
  <c r="S569" i="1"/>
  <c r="Z330" i="1"/>
  <c r="W330" i="1"/>
  <c r="L338" i="16" s="1"/>
  <c r="S330" i="1"/>
  <c r="V330" i="1"/>
  <c r="B337" i="2"/>
  <c r="B338" i="2" l="1"/>
  <c r="E647" i="1"/>
  <c r="E696" i="1"/>
  <c r="E689" i="1"/>
  <c r="E697" i="1"/>
  <c r="E701" i="1"/>
  <c r="AA647" i="1"/>
  <c r="AA701" i="1"/>
  <c r="AA696" i="1"/>
  <c r="AA697" i="1"/>
  <c r="AA689" i="1"/>
  <c r="Y330" i="1"/>
  <c r="AI330" i="1"/>
  <c r="AJ330" i="1" s="1"/>
  <c r="AK330" i="1" s="1"/>
  <c r="A338" i="16" s="1"/>
  <c r="K338" i="16"/>
  <c r="Y569" i="1"/>
  <c r="AI569" i="1"/>
  <c r="AJ569" i="1" s="1"/>
  <c r="AK569" i="1" s="1"/>
  <c r="A577" i="16" s="1"/>
  <c r="K577" i="16"/>
  <c r="S689" i="1" l="1"/>
  <c r="W689" i="1"/>
  <c r="L697" i="16" s="1"/>
  <c r="Z689" i="1"/>
  <c r="V689" i="1"/>
  <c r="V696" i="1"/>
  <c r="Z696" i="1"/>
  <c r="S696" i="1"/>
  <c r="W696" i="1"/>
  <c r="L704" i="16" s="1"/>
  <c r="J338" i="16"/>
  <c r="Z701" i="1"/>
  <c r="W701" i="1"/>
  <c r="L709" i="16" s="1"/>
  <c r="S701" i="1"/>
  <c r="V701" i="1"/>
  <c r="S647" i="1"/>
  <c r="Z647" i="1"/>
  <c r="W647" i="1"/>
  <c r="L655" i="16" s="1"/>
  <c r="V647" i="1"/>
  <c r="J577" i="16"/>
  <c r="C569" i="1"/>
  <c r="AB569" i="1"/>
  <c r="C330" i="1"/>
  <c r="AB330" i="1"/>
  <c r="S697" i="1"/>
  <c r="W697" i="1"/>
  <c r="L705" i="16" s="1"/>
  <c r="Z697" i="1"/>
  <c r="V697" i="1"/>
  <c r="B339" i="2"/>
  <c r="B340" i="2" l="1"/>
  <c r="E605" i="1"/>
  <c r="E629" i="1"/>
  <c r="E606" i="1"/>
  <c r="E604" i="1"/>
  <c r="E703" i="1"/>
  <c r="AA605" i="1"/>
  <c r="AA629" i="1"/>
  <c r="AA606" i="1"/>
  <c r="AA604" i="1"/>
  <c r="AI689" i="1"/>
  <c r="AJ689" i="1" s="1"/>
  <c r="AK689" i="1" s="1"/>
  <c r="A697" i="16" s="1"/>
  <c r="Y689" i="1"/>
  <c r="K697" i="16"/>
  <c r="Y697" i="1"/>
  <c r="AI697" i="1"/>
  <c r="AJ697" i="1" s="1"/>
  <c r="AK697" i="1" s="1"/>
  <c r="A705" i="16" s="1"/>
  <c r="K705" i="16"/>
  <c r="Y647" i="1"/>
  <c r="AI647" i="1"/>
  <c r="AJ647" i="1" s="1"/>
  <c r="AK647" i="1" s="1"/>
  <c r="A655" i="16" s="1"/>
  <c r="K655" i="16"/>
  <c r="Y701" i="1"/>
  <c r="K709" i="16"/>
  <c r="AI701" i="1"/>
  <c r="AJ701" i="1" s="1"/>
  <c r="AK701" i="1" s="1"/>
  <c r="A709" i="16" s="1"/>
  <c r="Y696" i="1"/>
  <c r="K704" i="16"/>
  <c r="AI696" i="1"/>
  <c r="AJ696" i="1" s="1"/>
  <c r="AK696" i="1" s="1"/>
  <c r="A704" i="16" s="1"/>
  <c r="J705" i="16" l="1"/>
  <c r="J655" i="16"/>
  <c r="J709" i="16"/>
  <c r="S606" i="1"/>
  <c r="Z606" i="1"/>
  <c r="W606" i="1"/>
  <c r="L614" i="16" s="1"/>
  <c r="V606" i="1"/>
  <c r="J704" i="16"/>
  <c r="AB647" i="1"/>
  <c r="C647" i="1"/>
  <c r="W629" i="1"/>
  <c r="L637" i="16" s="1"/>
  <c r="S629" i="1"/>
  <c r="Z629" i="1"/>
  <c r="V629" i="1"/>
  <c r="C701" i="1"/>
  <c r="AB701" i="1"/>
  <c r="C689" i="1"/>
  <c r="AB689" i="1"/>
  <c r="S703" i="1"/>
  <c r="V703" i="1"/>
  <c r="W703" i="1"/>
  <c r="L711" i="16" s="1"/>
  <c r="Z605" i="1"/>
  <c r="W605" i="1"/>
  <c r="L613" i="16" s="1"/>
  <c r="S605" i="1"/>
  <c r="V605" i="1"/>
  <c r="C696" i="1"/>
  <c r="AB696" i="1"/>
  <c r="C697" i="1"/>
  <c r="AB697" i="1"/>
  <c r="J697" i="16"/>
  <c r="Z604" i="1"/>
  <c r="W604" i="1"/>
  <c r="L612" i="16" s="1"/>
  <c r="S604" i="1"/>
  <c r="V604" i="1"/>
  <c r="B341" i="2"/>
  <c r="E567" i="1"/>
  <c r="AA567" i="1"/>
  <c r="B342" i="2" l="1"/>
  <c r="K612" i="16"/>
  <c r="Y604" i="1"/>
  <c r="AI604" i="1"/>
  <c r="AJ604" i="1" s="1"/>
  <c r="AK604" i="1" s="1"/>
  <c r="A612" i="16" s="1"/>
  <c r="J612" i="16" s="1"/>
  <c r="K637" i="16"/>
  <c r="AI629" i="1"/>
  <c r="AJ629" i="1" s="1"/>
  <c r="AK629" i="1" s="1"/>
  <c r="A637" i="16" s="1"/>
  <c r="J637" i="16" s="1"/>
  <c r="Y629" i="1"/>
  <c r="S567" i="1"/>
  <c r="W567" i="1"/>
  <c r="L575" i="16" s="1"/>
  <c r="Z567" i="1"/>
  <c r="V567" i="1"/>
  <c r="K711" i="16"/>
  <c r="AI703" i="1"/>
  <c r="AJ703" i="1" s="1"/>
  <c r="AK703" i="1" s="1"/>
  <c r="A711" i="16" s="1"/>
  <c r="J711" i="16" s="1"/>
  <c r="K613" i="16"/>
  <c r="Y605" i="1"/>
  <c r="AI605" i="1"/>
  <c r="AJ605" i="1" s="1"/>
  <c r="AK605" i="1" s="1"/>
  <c r="A613" i="16" s="1"/>
  <c r="J613" i="16" s="1"/>
  <c r="AI606" i="1"/>
  <c r="AJ606" i="1" s="1"/>
  <c r="AK606" i="1" s="1"/>
  <c r="A614" i="16" s="1"/>
  <c r="J614" i="16" s="1"/>
  <c r="K614" i="16"/>
  <c r="Y606" i="1"/>
  <c r="C605" i="1" l="1"/>
  <c r="AB605" i="1"/>
  <c r="B343" i="2"/>
  <c r="AB606" i="1"/>
  <c r="C606" i="1"/>
  <c r="AI567" i="1"/>
  <c r="AJ567" i="1" s="1"/>
  <c r="AK567" i="1" s="1"/>
  <c r="A575" i="16" s="1"/>
  <c r="J575" i="16" s="1"/>
  <c r="Y567" i="1"/>
  <c r="K575" i="16"/>
  <c r="C629" i="1"/>
  <c r="AB629" i="1"/>
  <c r="C604" i="1"/>
  <c r="AB604" i="1"/>
  <c r="B344" i="2" l="1"/>
  <c r="C567" i="1"/>
  <c r="AB567" i="1"/>
  <c r="B345" i="2" l="1"/>
  <c r="B346" i="2" l="1"/>
  <c r="E590" i="1"/>
  <c r="E592" i="1"/>
  <c r="E593" i="1"/>
  <c r="E591" i="1"/>
  <c r="AA591" i="1"/>
  <c r="AA593" i="1"/>
  <c r="AA590" i="1"/>
  <c r="AA592" i="1"/>
  <c r="W592" i="1" l="1"/>
  <c r="L600" i="16" s="1"/>
  <c r="S592" i="1"/>
  <c r="Z592" i="1"/>
  <c r="V592" i="1"/>
  <c r="Z590" i="1"/>
  <c r="W590" i="1"/>
  <c r="L598" i="16" s="1"/>
  <c r="V590" i="1"/>
  <c r="S590" i="1"/>
  <c r="Z593" i="1"/>
  <c r="W593" i="1"/>
  <c r="L601" i="16" s="1"/>
  <c r="V593" i="1"/>
  <c r="S593" i="1"/>
  <c r="Z591" i="1"/>
  <c r="W591" i="1"/>
  <c r="L599" i="16" s="1"/>
  <c r="S591" i="1"/>
  <c r="V591" i="1"/>
  <c r="B347" i="2"/>
  <c r="K599" i="16" l="1"/>
  <c r="Y591" i="1"/>
  <c r="AI591" i="1"/>
  <c r="AJ591" i="1" s="1"/>
  <c r="AK591" i="1" s="1"/>
  <c r="A599" i="16" s="1"/>
  <c r="J599" i="16" s="1"/>
  <c r="AI592" i="1"/>
  <c r="AJ592" i="1" s="1"/>
  <c r="AK592" i="1" s="1"/>
  <c r="A600" i="16" s="1"/>
  <c r="J600" i="16" s="1"/>
  <c r="Y592" i="1"/>
  <c r="K600" i="16"/>
  <c r="Y593" i="1"/>
  <c r="AI593" i="1"/>
  <c r="AJ593" i="1" s="1"/>
  <c r="AK593" i="1" s="1"/>
  <c r="A601" i="16" s="1"/>
  <c r="J601" i="16" s="1"/>
  <c r="K601" i="16"/>
  <c r="Y590" i="1"/>
  <c r="AI590" i="1"/>
  <c r="AJ590" i="1" s="1"/>
  <c r="AK590" i="1" s="1"/>
  <c r="A598" i="16" s="1"/>
  <c r="J598" i="16" s="1"/>
  <c r="K598" i="16"/>
  <c r="B348" i="2"/>
  <c r="AB593" i="1" l="1"/>
  <c r="C593" i="1"/>
  <c r="B349" i="2"/>
  <c r="E690" i="1"/>
  <c r="AA690" i="1"/>
  <c r="C590" i="1"/>
  <c r="AB590" i="1"/>
  <c r="C591" i="1"/>
  <c r="AB591" i="1"/>
  <c r="C592" i="1"/>
  <c r="AB592" i="1"/>
  <c r="W690" i="1" l="1"/>
  <c r="L698" i="16" s="1"/>
  <c r="Z690" i="1"/>
  <c r="S690" i="1"/>
  <c r="V690" i="1"/>
  <c r="B350" i="2"/>
  <c r="E687" i="1"/>
  <c r="E691" i="1"/>
  <c r="E744" i="1"/>
  <c r="AA687" i="1"/>
  <c r="AA691" i="1"/>
  <c r="AA744" i="1"/>
  <c r="Z744" i="1" l="1"/>
  <c r="V744" i="1"/>
  <c r="W744" i="1"/>
  <c r="L752" i="16" s="1"/>
  <c r="S744" i="1"/>
  <c r="W691" i="1"/>
  <c r="L699" i="16" s="1"/>
  <c r="Z691" i="1"/>
  <c r="V691" i="1"/>
  <c r="S691" i="1"/>
  <c r="Y690" i="1"/>
  <c r="AI690" i="1"/>
  <c r="AJ690" i="1" s="1"/>
  <c r="AK690" i="1" s="1"/>
  <c r="A698" i="16" s="1"/>
  <c r="K698" i="16"/>
  <c r="V687" i="1"/>
  <c r="S687" i="1"/>
  <c r="W687" i="1"/>
  <c r="L695" i="16" s="1"/>
  <c r="Z687" i="1"/>
  <c r="B351" i="2"/>
  <c r="E731" i="1"/>
  <c r="E732" i="1"/>
  <c r="AA732" i="1"/>
  <c r="AA731" i="1"/>
  <c r="AI687" i="1" l="1"/>
  <c r="AJ687" i="1" s="1"/>
  <c r="AK687" i="1" s="1"/>
  <c r="A695" i="16" s="1"/>
  <c r="K695" i="16"/>
  <c r="Y687" i="1"/>
  <c r="Y691" i="1"/>
  <c r="AI691" i="1"/>
  <c r="AJ691" i="1" s="1"/>
  <c r="AK691" i="1" s="1"/>
  <c r="A699" i="16" s="1"/>
  <c r="K699" i="16"/>
  <c r="S731" i="1"/>
  <c r="Z731" i="1"/>
  <c r="V731" i="1"/>
  <c r="W731" i="1"/>
  <c r="L739" i="16" s="1"/>
  <c r="J698" i="16"/>
  <c r="Y744" i="1"/>
  <c r="K752" i="16"/>
  <c r="AI744" i="1"/>
  <c r="AJ744" i="1" s="1"/>
  <c r="AK744" i="1" s="1"/>
  <c r="A752" i="16" s="1"/>
  <c r="W732" i="1"/>
  <c r="L740" i="16" s="1"/>
  <c r="V732" i="1"/>
  <c r="S732" i="1"/>
  <c r="Z732" i="1"/>
  <c r="B352" i="2"/>
  <c r="E729" i="1"/>
  <c r="AA729" i="1"/>
  <c r="C690" i="1"/>
  <c r="AB690" i="1"/>
  <c r="J699" i="16" l="1"/>
  <c r="J695" i="16"/>
  <c r="J752" i="16"/>
  <c r="AI732" i="1"/>
  <c r="AJ732" i="1" s="1"/>
  <c r="AK732" i="1" s="1"/>
  <c r="A740" i="16" s="1"/>
  <c r="J740" i="16" s="1"/>
  <c r="K740" i="16"/>
  <c r="Y732" i="1"/>
  <c r="C744" i="1"/>
  <c r="AB744" i="1"/>
  <c r="AI731" i="1"/>
  <c r="AJ731" i="1" s="1"/>
  <c r="AK731" i="1" s="1"/>
  <c r="A739" i="16" s="1"/>
  <c r="J739" i="16" s="1"/>
  <c r="K739" i="16"/>
  <c r="Y731" i="1"/>
  <c r="AB687" i="1"/>
  <c r="C687" i="1"/>
  <c r="Z729" i="1"/>
  <c r="W729" i="1"/>
  <c r="L737" i="16" s="1"/>
  <c r="V729" i="1"/>
  <c r="S729" i="1"/>
  <c r="B353" i="2"/>
  <c r="E727" i="1"/>
  <c r="E728" i="1"/>
  <c r="AA728" i="1"/>
  <c r="AA727" i="1"/>
  <c r="C691" i="1"/>
  <c r="AB691" i="1"/>
  <c r="Z727" i="1" l="1"/>
  <c r="S727" i="1"/>
  <c r="W727" i="1"/>
  <c r="L735" i="16" s="1"/>
  <c r="V727" i="1"/>
  <c r="B354" i="2"/>
  <c r="E730" i="1"/>
  <c r="AA730" i="1"/>
  <c r="AB731" i="1"/>
  <c r="C731" i="1"/>
  <c r="W728" i="1"/>
  <c r="L736" i="16" s="1"/>
  <c r="S728" i="1"/>
  <c r="Z728" i="1"/>
  <c r="V728" i="1"/>
  <c r="AB732" i="1"/>
  <c r="C732" i="1"/>
  <c r="Y729" i="1"/>
  <c r="AI729" i="1"/>
  <c r="AJ729" i="1" s="1"/>
  <c r="AK729" i="1" s="1"/>
  <c r="A737" i="16" s="1"/>
  <c r="J737" i="16" s="1"/>
  <c r="K737" i="16"/>
  <c r="W730" i="1" l="1"/>
  <c r="L738" i="16" s="1"/>
  <c r="S730" i="1"/>
  <c r="Z730" i="1"/>
  <c r="V730" i="1"/>
  <c r="K735" i="16"/>
  <c r="Y727" i="1"/>
  <c r="AI727" i="1"/>
  <c r="AJ727" i="1" s="1"/>
  <c r="AK727" i="1" s="1"/>
  <c r="A735" i="16" s="1"/>
  <c r="J735" i="16" s="1"/>
  <c r="AB729" i="1"/>
  <c r="C729" i="1"/>
  <c r="AI728" i="1"/>
  <c r="AJ728" i="1" s="1"/>
  <c r="AK728" i="1" s="1"/>
  <c r="A736" i="16" s="1"/>
  <c r="J736" i="16" s="1"/>
  <c r="K736" i="16"/>
  <c r="Y728" i="1"/>
  <c r="B355" i="2"/>
  <c r="AB728" i="1" l="1"/>
  <c r="C728" i="1"/>
  <c r="K738" i="16"/>
  <c r="Y730" i="1"/>
  <c r="AI730" i="1"/>
  <c r="AJ730" i="1" s="1"/>
  <c r="AK730" i="1" s="1"/>
  <c r="A738" i="16" s="1"/>
  <c r="J738" i="16" s="1"/>
  <c r="B356" i="2"/>
  <c r="C727" i="1"/>
  <c r="AB727" i="1"/>
  <c r="C730" i="1" l="1"/>
  <c r="AB730" i="1"/>
  <c r="B357" i="2"/>
  <c r="B358" i="2" l="1"/>
  <c r="E725" i="1"/>
  <c r="E723" i="1"/>
  <c r="E724" i="1"/>
  <c r="E726" i="1"/>
  <c r="AA724" i="1"/>
  <c r="AA726" i="1"/>
  <c r="AA725" i="1"/>
  <c r="AA723" i="1"/>
  <c r="V723" i="1" l="1"/>
  <c r="S723" i="1"/>
  <c r="Z723" i="1"/>
  <c r="W723" i="1"/>
  <c r="L731" i="16" s="1"/>
  <c r="Z725" i="1"/>
  <c r="V725" i="1"/>
  <c r="W725" i="1"/>
  <c r="L733" i="16" s="1"/>
  <c r="S725" i="1"/>
  <c r="W724" i="1"/>
  <c r="L732" i="16" s="1"/>
  <c r="S724" i="1"/>
  <c r="V724" i="1"/>
  <c r="Z724" i="1"/>
  <c r="W726" i="1"/>
  <c r="L734" i="16" s="1"/>
  <c r="S726" i="1"/>
  <c r="Z726" i="1"/>
  <c r="V726" i="1"/>
  <c r="B359" i="2"/>
  <c r="E717" i="1"/>
  <c r="E719" i="1"/>
  <c r="E718" i="1"/>
  <c r="AA718" i="1"/>
  <c r="AA717" i="1"/>
  <c r="AA719" i="1"/>
  <c r="Y724" i="1" l="1"/>
  <c r="AI724" i="1"/>
  <c r="AJ724" i="1" s="1"/>
  <c r="AK724" i="1" s="1"/>
  <c r="A732" i="16" s="1"/>
  <c r="J732" i="16" s="1"/>
  <c r="K732" i="16"/>
  <c r="W718" i="1"/>
  <c r="L726" i="16" s="1"/>
  <c r="S718" i="1"/>
  <c r="Z718" i="1"/>
  <c r="V718" i="1"/>
  <c r="Y726" i="1"/>
  <c r="AI726" i="1"/>
  <c r="AJ726" i="1" s="1"/>
  <c r="AK726" i="1" s="1"/>
  <c r="A734" i="16" s="1"/>
  <c r="J734" i="16" s="1"/>
  <c r="K734" i="16"/>
  <c r="Z719" i="1"/>
  <c r="S719" i="1"/>
  <c r="W719" i="1"/>
  <c r="L727" i="16" s="1"/>
  <c r="V719" i="1"/>
  <c r="Z717" i="1"/>
  <c r="S717" i="1"/>
  <c r="V717" i="1"/>
  <c r="W717" i="1"/>
  <c r="L725" i="16" s="1"/>
  <c r="Y725" i="1"/>
  <c r="K733" i="16"/>
  <c r="AI725" i="1"/>
  <c r="AJ725" i="1" s="1"/>
  <c r="AK725" i="1" s="1"/>
  <c r="A733" i="16" s="1"/>
  <c r="J733" i="16" s="1"/>
  <c r="B360" i="2"/>
  <c r="E721" i="1"/>
  <c r="E720" i="1"/>
  <c r="E722" i="1"/>
  <c r="AA720" i="1"/>
  <c r="AA722" i="1"/>
  <c r="AA721" i="1"/>
  <c r="Y723" i="1"/>
  <c r="AI723" i="1"/>
  <c r="AJ723" i="1" s="1"/>
  <c r="AK723" i="1" s="1"/>
  <c r="A731" i="16" s="1"/>
  <c r="J731" i="16" s="1"/>
  <c r="K731" i="16"/>
  <c r="AI718" i="1" l="1"/>
  <c r="AJ718" i="1" s="1"/>
  <c r="AK718" i="1" s="1"/>
  <c r="A726" i="16" s="1"/>
  <c r="J726" i="16" s="1"/>
  <c r="K726" i="16"/>
  <c r="Y718" i="1"/>
  <c r="W722" i="1"/>
  <c r="L730" i="16" s="1"/>
  <c r="S722" i="1"/>
  <c r="Z722" i="1"/>
  <c r="V722" i="1"/>
  <c r="C725" i="1"/>
  <c r="AB725" i="1"/>
  <c r="C726" i="1"/>
  <c r="AB726" i="1"/>
  <c r="C723" i="1"/>
  <c r="AB723" i="1"/>
  <c r="Z721" i="1"/>
  <c r="S721" i="1"/>
  <c r="V721" i="1"/>
  <c r="W721" i="1"/>
  <c r="L729" i="16" s="1"/>
  <c r="Y717" i="1"/>
  <c r="AI717" i="1"/>
  <c r="AJ717" i="1" s="1"/>
  <c r="AK717" i="1" s="1"/>
  <c r="A725" i="16" s="1"/>
  <c r="J725" i="16" s="1"/>
  <c r="K725" i="16"/>
  <c r="Z720" i="1"/>
  <c r="V720" i="1"/>
  <c r="W720" i="1"/>
  <c r="L728" i="16" s="1"/>
  <c r="S720" i="1"/>
  <c r="Y719" i="1"/>
  <c r="AI719" i="1"/>
  <c r="AJ719" i="1" s="1"/>
  <c r="AK719" i="1" s="1"/>
  <c r="A727" i="16" s="1"/>
  <c r="J727" i="16" s="1"/>
  <c r="K727" i="16"/>
  <c r="B361" i="2"/>
  <c r="AB724" i="1"/>
  <c r="C724" i="1"/>
  <c r="C719" i="1" l="1"/>
  <c r="AB719" i="1"/>
  <c r="C717" i="1"/>
  <c r="AB717" i="1"/>
  <c r="AI721" i="1"/>
  <c r="AJ721" i="1" s="1"/>
  <c r="AK721" i="1" s="1"/>
  <c r="A729" i="16" s="1"/>
  <c r="J729" i="16" s="1"/>
  <c r="Y721" i="1"/>
  <c r="K729" i="16"/>
  <c r="B362" i="2"/>
  <c r="E737" i="1"/>
  <c r="E739" i="1"/>
  <c r="E740" i="1"/>
  <c r="E738" i="1"/>
  <c r="AA740" i="1"/>
  <c r="AA738" i="1"/>
  <c r="AA739" i="1"/>
  <c r="AA737" i="1"/>
  <c r="K730" i="16"/>
  <c r="AI722" i="1"/>
  <c r="AJ722" i="1" s="1"/>
  <c r="AK722" i="1" s="1"/>
  <c r="A730" i="16" s="1"/>
  <c r="J730" i="16" s="1"/>
  <c r="Y722" i="1"/>
  <c r="C718" i="1"/>
  <c r="AB718" i="1"/>
  <c r="AI720" i="1"/>
  <c r="AJ720" i="1" s="1"/>
  <c r="AK720" i="1" s="1"/>
  <c r="A728" i="16" s="1"/>
  <c r="J728" i="16" s="1"/>
  <c r="K728" i="16"/>
  <c r="Y720" i="1"/>
  <c r="AB720" i="1" l="1"/>
  <c r="C720" i="1"/>
  <c r="S739" i="1"/>
  <c r="W739" i="1"/>
  <c r="L747" i="16" s="1"/>
  <c r="Z739" i="1"/>
  <c r="V739" i="1"/>
  <c r="AB721" i="1"/>
  <c r="C721" i="1"/>
  <c r="C722" i="1"/>
  <c r="AB722" i="1"/>
  <c r="W738" i="1"/>
  <c r="L746" i="16" s="1"/>
  <c r="S738" i="1"/>
  <c r="Z738" i="1"/>
  <c r="V738" i="1"/>
  <c r="B363" i="2"/>
  <c r="E709" i="1"/>
  <c r="AA709" i="1"/>
  <c r="Z737" i="1"/>
  <c r="S737" i="1"/>
  <c r="V737" i="1"/>
  <c r="W737" i="1"/>
  <c r="L745" i="16" s="1"/>
  <c r="W740" i="1"/>
  <c r="L748" i="16" s="1"/>
  <c r="S740" i="1"/>
  <c r="Z740" i="1"/>
  <c r="V740" i="1"/>
  <c r="K748" i="16" l="1"/>
  <c r="Y740" i="1"/>
  <c r="AI740" i="1"/>
  <c r="AJ740" i="1" s="1"/>
  <c r="AK740" i="1" s="1"/>
  <c r="A748" i="16" s="1"/>
  <c r="J748" i="16" s="1"/>
  <c r="Y738" i="1"/>
  <c r="K746" i="16"/>
  <c r="AI738" i="1"/>
  <c r="AJ738" i="1" s="1"/>
  <c r="AK738" i="1" s="1"/>
  <c r="A746" i="16" s="1"/>
  <c r="J746" i="16" s="1"/>
  <c r="Z709" i="1"/>
  <c r="W709" i="1"/>
  <c r="L717" i="16" s="1"/>
  <c r="S709" i="1"/>
  <c r="V709" i="1"/>
  <c r="B364" i="2"/>
  <c r="E713" i="1"/>
  <c r="E715" i="1"/>
  <c r="E716" i="1"/>
  <c r="E714" i="1"/>
  <c r="AA716" i="1"/>
  <c r="AA714" i="1"/>
  <c r="AA715" i="1"/>
  <c r="AA713" i="1"/>
  <c r="AI739" i="1"/>
  <c r="AJ739" i="1" s="1"/>
  <c r="AK739" i="1" s="1"/>
  <c r="A747" i="16" s="1"/>
  <c r="J747" i="16" s="1"/>
  <c r="K747" i="16"/>
  <c r="Y739" i="1"/>
  <c r="Y737" i="1"/>
  <c r="K745" i="16"/>
  <c r="AI737" i="1"/>
  <c r="AJ737" i="1" s="1"/>
  <c r="AK737" i="1" s="1"/>
  <c r="A745" i="16" s="1"/>
  <c r="J745" i="16" s="1"/>
  <c r="W716" i="1" l="1"/>
  <c r="L724" i="16" s="1"/>
  <c r="Z716" i="1"/>
  <c r="S716" i="1"/>
  <c r="V716" i="1"/>
  <c r="C739" i="1"/>
  <c r="AB739" i="1"/>
  <c r="W714" i="1"/>
  <c r="L722" i="16" s="1"/>
  <c r="S714" i="1"/>
  <c r="Z714" i="1"/>
  <c r="V714" i="1"/>
  <c r="B365" i="2"/>
  <c r="E742" i="1"/>
  <c r="C738" i="1"/>
  <c r="AB738" i="1"/>
  <c r="C737" i="1"/>
  <c r="AB737" i="1"/>
  <c r="S715" i="1"/>
  <c r="W715" i="1"/>
  <c r="L723" i="16" s="1"/>
  <c r="Z715" i="1"/>
  <c r="V715" i="1"/>
  <c r="Y709" i="1"/>
  <c r="K717" i="16"/>
  <c r="AI709" i="1"/>
  <c r="AJ709" i="1" s="1"/>
  <c r="AK709" i="1" s="1"/>
  <c r="A717" i="16" s="1"/>
  <c r="J717" i="16" s="1"/>
  <c r="AB740" i="1"/>
  <c r="C740" i="1"/>
  <c r="Z713" i="1"/>
  <c r="S713" i="1"/>
  <c r="W713" i="1"/>
  <c r="L721" i="16" s="1"/>
  <c r="V713" i="1"/>
  <c r="AI714" i="1" l="1"/>
  <c r="AJ714" i="1" s="1"/>
  <c r="AK714" i="1" s="1"/>
  <c r="A722" i="16" s="1"/>
  <c r="J722" i="16" s="1"/>
  <c r="K722" i="16"/>
  <c r="Y714" i="1"/>
  <c r="V742" i="1"/>
  <c r="W742" i="1"/>
  <c r="L750" i="16" s="1"/>
  <c r="S742" i="1"/>
  <c r="Y716" i="1"/>
  <c r="AI716" i="1"/>
  <c r="AJ716" i="1" s="1"/>
  <c r="AK716" i="1" s="1"/>
  <c r="A724" i="16" s="1"/>
  <c r="J724" i="16" s="1"/>
  <c r="K724" i="16"/>
  <c r="Y713" i="1"/>
  <c r="AI713" i="1"/>
  <c r="AJ713" i="1" s="1"/>
  <c r="AK713" i="1" s="1"/>
  <c r="A721" i="16" s="1"/>
  <c r="J721" i="16" s="1"/>
  <c r="K721" i="16"/>
  <c r="C709" i="1"/>
  <c r="AB709" i="1"/>
  <c r="B366" i="2"/>
  <c r="Y715" i="1"/>
  <c r="AI715" i="1"/>
  <c r="AJ715" i="1" s="1"/>
  <c r="AK715" i="1" s="1"/>
  <c r="A723" i="16" s="1"/>
  <c r="J723" i="16" s="1"/>
  <c r="K723" i="16"/>
  <c r="C715" i="1" l="1"/>
  <c r="AB715" i="1"/>
  <c r="B367" i="2"/>
  <c r="E711" i="1"/>
  <c r="E712" i="1"/>
  <c r="E710" i="1"/>
  <c r="AA711" i="1"/>
  <c r="AA710" i="1"/>
  <c r="AA712" i="1"/>
  <c r="C713" i="1"/>
  <c r="AB713" i="1"/>
  <c r="AB716" i="1"/>
  <c r="C716" i="1"/>
  <c r="AB714" i="1"/>
  <c r="C714" i="1"/>
  <c r="AH742" i="1"/>
  <c r="AI742" i="1" s="1"/>
  <c r="AJ742" i="1" s="1"/>
  <c r="AK742" i="1" s="1"/>
  <c r="A750" i="16" s="1"/>
  <c r="K750" i="16"/>
  <c r="J750" i="16" l="1"/>
  <c r="B368" i="2"/>
  <c r="E708" i="1"/>
  <c r="AA708" i="1"/>
  <c r="W711" i="1"/>
  <c r="L719" i="16" s="1"/>
  <c r="S711" i="1"/>
  <c r="Z711" i="1"/>
  <c r="V711" i="1"/>
  <c r="Z710" i="1"/>
  <c r="W710" i="1"/>
  <c r="L718" i="16" s="1"/>
  <c r="S710" i="1"/>
  <c r="V710" i="1"/>
  <c r="S712" i="1"/>
  <c r="W712" i="1"/>
  <c r="L720" i="16" s="1"/>
  <c r="V712" i="1"/>
  <c r="Z712" i="1"/>
  <c r="K720" i="16" l="1"/>
  <c r="Y712" i="1"/>
  <c r="AI712" i="1"/>
  <c r="AJ712" i="1" s="1"/>
  <c r="AK712" i="1" s="1"/>
  <c r="A720" i="16" s="1"/>
  <c r="J720" i="16" s="1"/>
  <c r="Y711" i="1"/>
  <c r="K719" i="16"/>
  <c r="AI711" i="1"/>
  <c r="AJ711" i="1" s="1"/>
  <c r="AK711" i="1" s="1"/>
  <c r="A719" i="16" s="1"/>
  <c r="J719" i="16" s="1"/>
  <c r="S708" i="1"/>
  <c r="V708" i="1"/>
  <c r="Z708" i="1"/>
  <c r="W708" i="1"/>
  <c r="L716" i="16" s="1"/>
  <c r="AI710" i="1"/>
  <c r="AJ710" i="1" s="1"/>
  <c r="AK710" i="1" s="1"/>
  <c r="A718" i="16" s="1"/>
  <c r="J718" i="16" s="1"/>
  <c r="K718" i="16"/>
  <c r="Y710" i="1"/>
  <c r="B369" i="2"/>
  <c r="Y708" i="1" l="1"/>
  <c r="AI708" i="1"/>
  <c r="AJ708" i="1" s="1"/>
  <c r="AK708" i="1" s="1"/>
  <c r="A716" i="16" s="1"/>
  <c r="J716" i="16" s="1"/>
  <c r="K716" i="16"/>
  <c r="AB712" i="1"/>
  <c r="C712" i="1"/>
  <c r="AB710" i="1"/>
  <c r="C710" i="1"/>
  <c r="C711" i="1"/>
  <c r="AB711" i="1"/>
  <c r="B370" i="2"/>
  <c r="E733" i="1"/>
  <c r="E735" i="1"/>
  <c r="E736" i="1"/>
  <c r="E734" i="1"/>
  <c r="AA735" i="1"/>
  <c r="AA734" i="1"/>
  <c r="AA736" i="1"/>
  <c r="AA733" i="1"/>
  <c r="Z733" i="1" l="1"/>
  <c r="S733" i="1"/>
  <c r="W733" i="1"/>
  <c r="L741" i="16" s="1"/>
  <c r="V733" i="1"/>
  <c r="W734" i="1"/>
  <c r="L742" i="16" s="1"/>
  <c r="S734" i="1"/>
  <c r="Z734" i="1"/>
  <c r="V734" i="1"/>
  <c r="Z736" i="1"/>
  <c r="W736" i="1"/>
  <c r="L744" i="16" s="1"/>
  <c r="S736" i="1"/>
  <c r="V736" i="1"/>
  <c r="B371" i="2"/>
  <c r="Z735" i="1"/>
  <c r="W735" i="1"/>
  <c r="L743" i="16" s="1"/>
  <c r="S735" i="1"/>
  <c r="V735" i="1"/>
  <c r="AB708" i="1"/>
  <c r="C708" i="1"/>
  <c r="AI736" i="1" l="1"/>
  <c r="AJ736" i="1" s="1"/>
  <c r="AK736" i="1" s="1"/>
  <c r="A744" i="16" s="1"/>
  <c r="J744" i="16" s="1"/>
  <c r="K744" i="16"/>
  <c r="Y736" i="1"/>
  <c r="K741" i="16"/>
  <c r="AI733" i="1"/>
  <c r="AJ733" i="1" s="1"/>
  <c r="AK733" i="1" s="1"/>
  <c r="A741" i="16" s="1"/>
  <c r="J741" i="16" s="1"/>
  <c r="Y733" i="1"/>
  <c r="K742" i="16"/>
  <c r="Y734" i="1"/>
  <c r="AI734" i="1"/>
  <c r="AJ734" i="1" s="1"/>
  <c r="AK734" i="1" s="1"/>
  <c r="A742" i="16" s="1"/>
  <c r="J742" i="16" s="1"/>
  <c r="Y735" i="1"/>
  <c r="K743" i="16"/>
  <c r="AI735" i="1"/>
  <c r="AJ735" i="1" s="1"/>
  <c r="AK735" i="1" s="1"/>
  <c r="A743" i="16" s="1"/>
  <c r="J743" i="16" s="1"/>
  <c r="B372" i="2"/>
  <c r="AB735" i="1" l="1"/>
  <c r="C735" i="1"/>
  <c r="B373" i="2"/>
  <c r="E760" i="1"/>
  <c r="E702" i="1"/>
  <c r="E763" i="1"/>
  <c r="E771" i="1"/>
  <c r="E706" i="1"/>
  <c r="E747" i="1"/>
  <c r="AA760" i="1"/>
  <c r="AA706" i="1"/>
  <c r="E748" i="1"/>
  <c r="AA702" i="1"/>
  <c r="AA763" i="1"/>
  <c r="AA771" i="1"/>
  <c r="AB736" i="1"/>
  <c r="C736" i="1"/>
  <c r="C734" i="1"/>
  <c r="AB734" i="1"/>
  <c r="C733" i="1"/>
  <c r="AB733" i="1"/>
  <c r="V748" i="1" l="1"/>
  <c r="W748" i="1"/>
  <c r="L756" i="16" s="1"/>
  <c r="S748" i="1"/>
  <c r="Z706" i="1"/>
  <c r="W706" i="1"/>
  <c r="L714" i="16" s="1"/>
  <c r="S706" i="1"/>
  <c r="V706" i="1"/>
  <c r="Z760" i="1"/>
  <c r="S760" i="1"/>
  <c r="W760" i="1"/>
  <c r="L768" i="16" s="1"/>
  <c r="V760" i="1"/>
  <c r="S771" i="1"/>
  <c r="W771" i="1"/>
  <c r="L779" i="16" s="1"/>
  <c r="Z771" i="1"/>
  <c r="V771" i="1"/>
  <c r="B374" i="2"/>
  <c r="E772" i="1"/>
  <c r="E770" i="1"/>
  <c r="E765" i="1"/>
  <c r="AA765" i="1"/>
  <c r="AA772" i="1"/>
  <c r="AA770" i="1"/>
  <c r="V763" i="1"/>
  <c r="S763" i="1"/>
  <c r="Z763" i="1"/>
  <c r="W763" i="1"/>
  <c r="L771" i="16" s="1"/>
  <c r="W747" i="1"/>
  <c r="L755" i="16" s="1"/>
  <c r="V747" i="1"/>
  <c r="S747" i="1"/>
  <c r="W702" i="1"/>
  <c r="L710" i="16" s="1"/>
  <c r="Z702" i="1"/>
  <c r="V702" i="1"/>
  <c r="S702" i="1"/>
  <c r="W765" i="1" l="1"/>
  <c r="L773" i="16" s="1"/>
  <c r="S765" i="1"/>
  <c r="Z765" i="1"/>
  <c r="V765" i="1"/>
  <c r="K714" i="16"/>
  <c r="AI706" i="1"/>
  <c r="AJ706" i="1" s="1"/>
  <c r="AK706" i="1" s="1"/>
  <c r="A714" i="16" s="1"/>
  <c r="Y706" i="1"/>
  <c r="K710" i="16"/>
  <c r="Y702" i="1"/>
  <c r="AI702" i="1"/>
  <c r="AJ702" i="1" s="1"/>
  <c r="AK702" i="1" s="1"/>
  <c r="A710" i="16" s="1"/>
  <c r="AI763" i="1"/>
  <c r="AJ763" i="1" s="1"/>
  <c r="AK763" i="1" s="1"/>
  <c r="A771" i="16" s="1"/>
  <c r="Y763" i="1"/>
  <c r="K771" i="16"/>
  <c r="B375" i="2"/>
  <c r="E705" i="1"/>
  <c r="E699" i="1"/>
  <c r="AA699" i="1"/>
  <c r="Y760" i="1"/>
  <c r="AI760" i="1"/>
  <c r="AJ760" i="1" s="1"/>
  <c r="AK760" i="1" s="1"/>
  <c r="A768" i="16" s="1"/>
  <c r="K768" i="16"/>
  <c r="Z770" i="1"/>
  <c r="S770" i="1"/>
  <c r="W770" i="1"/>
  <c r="L778" i="16" s="1"/>
  <c r="V770" i="1"/>
  <c r="AI771" i="1"/>
  <c r="AJ771" i="1" s="1"/>
  <c r="AK771" i="1" s="1"/>
  <c r="A779" i="16" s="1"/>
  <c r="K779" i="16"/>
  <c r="Y771" i="1"/>
  <c r="K755" i="16"/>
  <c r="AH747" i="1"/>
  <c r="AI747" i="1" s="1"/>
  <c r="AJ747" i="1" s="1"/>
  <c r="AK747" i="1" s="1"/>
  <c r="A755" i="16" s="1"/>
  <c r="Z772" i="1"/>
  <c r="S772" i="1"/>
  <c r="W772" i="1"/>
  <c r="L780" i="16" s="1"/>
  <c r="V772" i="1"/>
  <c r="AH748" i="1"/>
  <c r="AI748" i="1" s="1"/>
  <c r="AJ748" i="1" s="1"/>
  <c r="AK748" i="1" s="1"/>
  <c r="A756" i="16" s="1"/>
  <c r="J756" i="16" s="1"/>
  <c r="K756" i="16"/>
  <c r="J710" i="16" l="1"/>
  <c r="J714" i="16"/>
  <c r="J768" i="16"/>
  <c r="J755" i="16"/>
  <c r="J779" i="16"/>
  <c r="J771" i="16"/>
  <c r="AI772" i="1"/>
  <c r="AJ772" i="1" s="1"/>
  <c r="AK772" i="1" s="1"/>
  <c r="A780" i="16" s="1"/>
  <c r="K780" i="16"/>
  <c r="Y772" i="1"/>
  <c r="Z705" i="1"/>
  <c r="B705" i="1" s="1"/>
  <c r="S705" i="1"/>
  <c r="W705" i="1"/>
  <c r="L713" i="16" s="1"/>
  <c r="V705" i="1"/>
  <c r="K773" i="16"/>
  <c r="AI765" i="1"/>
  <c r="AJ765" i="1" s="1"/>
  <c r="AK765" i="1" s="1"/>
  <c r="A773" i="16" s="1"/>
  <c r="Y765" i="1"/>
  <c r="E77" i="1"/>
  <c r="B376" i="2"/>
  <c r="E743" i="1"/>
  <c r="AA77" i="1"/>
  <c r="E688" i="1"/>
  <c r="AA688" i="1"/>
  <c r="AA743" i="1"/>
  <c r="Y770" i="1"/>
  <c r="K778" i="16"/>
  <c r="AI770" i="1"/>
  <c r="AJ770" i="1" s="1"/>
  <c r="AK770" i="1" s="1"/>
  <c r="A778" i="16" s="1"/>
  <c r="W699" i="1"/>
  <c r="L707" i="16" s="1"/>
  <c r="S699" i="1"/>
  <c r="Z699" i="1"/>
  <c r="V699" i="1"/>
  <c r="J773" i="16" l="1"/>
  <c r="J780" i="16"/>
  <c r="S743" i="1"/>
  <c r="W743" i="1"/>
  <c r="L751" i="16" s="1"/>
  <c r="Z743" i="1"/>
  <c r="V743" i="1"/>
  <c r="Y699" i="1"/>
  <c r="K707" i="16"/>
  <c r="AI699" i="1"/>
  <c r="AJ699" i="1" s="1"/>
  <c r="AK699" i="1" s="1"/>
  <c r="A707" i="16" s="1"/>
  <c r="J707" i="16" s="1"/>
  <c r="J778" i="16"/>
  <c r="B377" i="2"/>
  <c r="Z688" i="1"/>
  <c r="S688" i="1"/>
  <c r="W688" i="1"/>
  <c r="L696" i="16" s="1"/>
  <c r="V688" i="1"/>
  <c r="Z77" i="1"/>
  <c r="V77" i="1"/>
  <c r="S77" i="1"/>
  <c r="W77" i="1"/>
  <c r="L85" i="16" s="1"/>
  <c r="AI705" i="1"/>
  <c r="AJ705" i="1" s="1"/>
  <c r="AK705" i="1" s="1"/>
  <c r="A713" i="16" s="1"/>
  <c r="J713" i="16" s="1"/>
  <c r="K713" i="16"/>
  <c r="K751" i="16" l="1"/>
  <c r="AI743" i="1"/>
  <c r="AJ743" i="1" s="1"/>
  <c r="AK743" i="1" s="1"/>
  <c r="A751" i="16" s="1"/>
  <c r="J751" i="16" s="1"/>
  <c r="Y743" i="1"/>
  <c r="K696" i="16"/>
  <c r="Y688" i="1"/>
  <c r="AI688" i="1"/>
  <c r="AJ688" i="1" s="1"/>
  <c r="AK688" i="1" s="1"/>
  <c r="A696" i="16" s="1"/>
  <c r="J696" i="16" s="1"/>
  <c r="Y77" i="1"/>
  <c r="AI77" i="1"/>
  <c r="AJ77" i="1" s="1"/>
  <c r="AK77" i="1" s="1"/>
  <c r="A85" i="16" s="1"/>
  <c r="J85" i="16" s="1"/>
  <c r="K85" i="16"/>
  <c r="E89" i="1"/>
  <c r="B378" i="2"/>
  <c r="AA89" i="1"/>
  <c r="B379" i="2" l="1"/>
  <c r="E756" i="1"/>
  <c r="AA756" i="1"/>
  <c r="Z89" i="1"/>
  <c r="W89" i="1"/>
  <c r="L97" i="16" s="1"/>
  <c r="S89" i="1"/>
  <c r="V89" i="1"/>
  <c r="K97" i="16" l="1"/>
  <c r="AI89" i="1"/>
  <c r="AJ89" i="1" s="1"/>
  <c r="AK89" i="1" s="1"/>
  <c r="A97" i="16" s="1"/>
  <c r="J97" i="16" s="1"/>
  <c r="Y89" i="1"/>
  <c r="S756" i="1"/>
  <c r="W756" i="1"/>
  <c r="L764" i="16" s="1"/>
  <c r="Z756" i="1"/>
  <c r="V756" i="1"/>
  <c r="B380" i="2"/>
  <c r="B381" i="2" l="1"/>
  <c r="Y756" i="1"/>
  <c r="AI756" i="1"/>
  <c r="AJ756" i="1" s="1"/>
  <c r="AK756" i="1" s="1"/>
  <c r="A764" i="16" s="1"/>
  <c r="K764" i="16"/>
  <c r="J764" i="16" l="1"/>
  <c r="B382" i="2"/>
  <c r="B383" i="2" l="1"/>
  <c r="B384" i="2" l="1"/>
  <c r="B385" i="2" l="1"/>
  <c r="B386" i="2" l="1"/>
  <c r="B387" i="2" l="1"/>
  <c r="E698" i="1"/>
  <c r="AA698" i="1"/>
  <c r="S698" i="1" l="1"/>
  <c r="W698" i="1"/>
  <c r="L706" i="16" s="1"/>
  <c r="Z698" i="1"/>
  <c r="V698" i="1"/>
  <c r="E224" i="1"/>
  <c r="E120" i="1"/>
  <c r="E191" i="1"/>
  <c r="E121" i="1"/>
  <c r="E78" i="1"/>
  <c r="B388" i="2"/>
  <c r="E768" i="1"/>
  <c r="E781" i="1"/>
  <c r="E745" i="1"/>
  <c r="AA120" i="1"/>
  <c r="AA78" i="1"/>
  <c r="AA224" i="1"/>
  <c r="AA121" i="1"/>
  <c r="AA191" i="1"/>
  <c r="AA768" i="1"/>
  <c r="AA781" i="1"/>
  <c r="E782" i="1"/>
  <c r="AA745" i="1"/>
  <c r="Z768" i="1" l="1"/>
  <c r="W768" i="1"/>
  <c r="L776" i="16" s="1"/>
  <c r="S768" i="1"/>
  <c r="V768" i="1"/>
  <c r="V782" i="1"/>
  <c r="W782" i="1"/>
  <c r="L790" i="16" s="1"/>
  <c r="S782" i="1"/>
  <c r="Z781" i="1"/>
  <c r="S781" i="1"/>
  <c r="W781" i="1"/>
  <c r="L789" i="16" s="1"/>
  <c r="V781" i="1"/>
  <c r="Z121" i="1"/>
  <c r="V121" i="1"/>
  <c r="S121" i="1"/>
  <c r="W121" i="1"/>
  <c r="L129" i="16" s="1"/>
  <c r="Y698" i="1"/>
  <c r="AI698" i="1"/>
  <c r="AJ698" i="1" s="1"/>
  <c r="AK698" i="1" s="1"/>
  <c r="A706" i="16" s="1"/>
  <c r="J706" i="16" s="1"/>
  <c r="K706" i="16"/>
  <c r="E92" i="1"/>
  <c r="B389" i="2"/>
  <c r="AA92" i="1"/>
  <c r="Z120" i="1"/>
  <c r="W120" i="1"/>
  <c r="L128" i="16" s="1"/>
  <c r="S120" i="1"/>
  <c r="V120" i="1"/>
  <c r="S191" i="1"/>
  <c r="Z191" i="1"/>
  <c r="V191" i="1"/>
  <c r="W191" i="1"/>
  <c r="L199" i="16" s="1"/>
  <c r="S745" i="1"/>
  <c r="W745" i="1"/>
  <c r="L753" i="16" s="1"/>
  <c r="Z745" i="1"/>
  <c r="V745" i="1"/>
  <c r="Z78" i="1"/>
  <c r="W78" i="1"/>
  <c r="L86" i="16" s="1"/>
  <c r="V78" i="1"/>
  <c r="S78" i="1"/>
  <c r="Z224" i="1"/>
  <c r="S224" i="1"/>
  <c r="V224" i="1"/>
  <c r="W224" i="1"/>
  <c r="L232" i="16" s="1"/>
  <c r="Y224" i="1" l="1"/>
  <c r="AI224" i="1"/>
  <c r="AJ224" i="1" s="1"/>
  <c r="AK224" i="1" s="1"/>
  <c r="A232" i="16" s="1"/>
  <c r="J232" i="16" s="1"/>
  <c r="K232" i="16"/>
  <c r="Y78" i="1"/>
  <c r="AI78" i="1"/>
  <c r="AJ78" i="1" s="1"/>
  <c r="AK78" i="1" s="1"/>
  <c r="A86" i="16" s="1"/>
  <c r="J86" i="16" s="1"/>
  <c r="K86" i="16"/>
  <c r="Y191" i="1"/>
  <c r="AI191" i="1"/>
  <c r="AJ191" i="1" s="1"/>
  <c r="AK191" i="1" s="1"/>
  <c r="A199" i="16" s="1"/>
  <c r="J199" i="16" s="1"/>
  <c r="K199" i="16"/>
  <c r="S92" i="1"/>
  <c r="W92" i="1"/>
  <c r="L100" i="16" s="1"/>
  <c r="Z92" i="1"/>
  <c r="V92" i="1"/>
  <c r="AI768" i="1"/>
  <c r="AJ768" i="1" s="1"/>
  <c r="AK768" i="1" s="1"/>
  <c r="A776" i="16" s="1"/>
  <c r="J776" i="16" s="1"/>
  <c r="K776" i="16"/>
  <c r="Y768" i="1"/>
  <c r="K753" i="16"/>
  <c r="Y745" i="1"/>
  <c r="AI745" i="1"/>
  <c r="AJ745" i="1" s="1"/>
  <c r="AK745" i="1" s="1"/>
  <c r="A753" i="16" s="1"/>
  <c r="J753" i="16" s="1"/>
  <c r="Y120" i="1"/>
  <c r="AI120" i="1"/>
  <c r="AJ120" i="1" s="1"/>
  <c r="AK120" i="1" s="1"/>
  <c r="A128" i="16" s="1"/>
  <c r="J128" i="16" s="1"/>
  <c r="K128" i="16"/>
  <c r="Y781" i="1"/>
  <c r="AI781" i="1"/>
  <c r="AJ781" i="1" s="1"/>
  <c r="AK781" i="1" s="1"/>
  <c r="A789" i="16" s="1"/>
  <c r="J789" i="16" s="1"/>
  <c r="K789" i="16"/>
  <c r="B390" i="2"/>
  <c r="Y121" i="1"/>
  <c r="K129" i="16"/>
  <c r="AI121" i="1"/>
  <c r="AJ121" i="1" s="1"/>
  <c r="AK121" i="1" s="1"/>
  <c r="A129" i="16" s="1"/>
  <c r="J129" i="16" s="1"/>
  <c r="AI782" i="1"/>
  <c r="AJ782" i="1" s="1"/>
  <c r="AK782" i="1" s="1"/>
  <c r="A790" i="16" s="1"/>
  <c r="J790" i="16" s="1"/>
  <c r="K790" i="16"/>
  <c r="Y92" i="1" l="1"/>
  <c r="AI92" i="1"/>
  <c r="AJ92" i="1" s="1"/>
  <c r="AK92" i="1" s="1"/>
  <c r="A100" i="16" s="1"/>
  <c r="J100" i="16" s="1"/>
  <c r="K100" i="16"/>
  <c r="B391" i="2"/>
  <c r="E595" i="1" l="1"/>
  <c r="E597" i="1"/>
  <c r="E594" i="1"/>
  <c r="E596" i="1"/>
  <c r="B392" i="2"/>
  <c r="AA597" i="1"/>
  <c r="AA595" i="1"/>
  <c r="AA594" i="1"/>
  <c r="AA596" i="1"/>
  <c r="Z596" i="1" l="1"/>
  <c r="V596" i="1"/>
  <c r="W596" i="1"/>
  <c r="L604" i="16" s="1"/>
  <c r="S596" i="1"/>
  <c r="S594" i="1"/>
  <c r="W594" i="1"/>
  <c r="L602" i="16" s="1"/>
  <c r="Z594" i="1"/>
  <c r="V594" i="1"/>
  <c r="W597" i="1"/>
  <c r="L605" i="16" s="1"/>
  <c r="S597" i="1"/>
  <c r="Z597" i="1"/>
  <c r="V597" i="1"/>
  <c r="B393" i="2"/>
  <c r="W595" i="1"/>
  <c r="L603" i="16" s="1"/>
  <c r="Z595" i="1"/>
  <c r="V595" i="1"/>
  <c r="S595" i="1"/>
  <c r="Y596" i="1" l="1"/>
  <c r="AI596" i="1"/>
  <c r="AJ596" i="1" s="1"/>
  <c r="AK596" i="1" s="1"/>
  <c r="A604" i="16" s="1"/>
  <c r="J604" i="16" s="1"/>
  <c r="K604" i="16"/>
  <c r="Y597" i="1"/>
  <c r="K605" i="16"/>
  <c r="AI597" i="1"/>
  <c r="AJ597" i="1" s="1"/>
  <c r="AK597" i="1" s="1"/>
  <c r="A605" i="16" s="1"/>
  <c r="J605" i="16" s="1"/>
  <c r="Y594" i="1"/>
  <c r="K602" i="16"/>
  <c r="AI594" i="1"/>
  <c r="AJ594" i="1" s="1"/>
  <c r="AK594" i="1" s="1"/>
  <c r="A602" i="16" s="1"/>
  <c r="J602" i="16" s="1"/>
  <c r="Y595" i="1"/>
  <c r="AI595" i="1"/>
  <c r="AJ595" i="1" s="1"/>
  <c r="AK595" i="1" s="1"/>
  <c r="A603" i="16" s="1"/>
  <c r="J603" i="16" s="1"/>
  <c r="K603" i="16"/>
  <c r="B394" i="2"/>
  <c r="B395" i="2" l="1"/>
  <c r="E762" i="1"/>
  <c r="E786" i="1"/>
  <c r="AA762" i="1"/>
  <c r="W786" i="1" l="1"/>
  <c r="L794" i="16" s="1"/>
  <c r="S786" i="1"/>
  <c r="V786" i="1"/>
  <c r="S762" i="1"/>
  <c r="W762" i="1"/>
  <c r="L770" i="16" s="1"/>
  <c r="Z762" i="1"/>
  <c r="V762" i="1"/>
  <c r="E785" i="1"/>
  <c r="B396" i="2"/>
  <c r="E777" i="1" s="1"/>
  <c r="AA785" i="1"/>
  <c r="AA766" i="1"/>
  <c r="AA753" i="1" l="1"/>
  <c r="E766" i="1"/>
  <c r="S766" i="1" s="1"/>
  <c r="E753" i="1"/>
  <c r="Z753" i="1" s="1"/>
  <c r="AA789" i="1"/>
  <c r="E789" i="1"/>
  <c r="Z789" i="1" s="1"/>
  <c r="B397" i="2"/>
  <c r="E773" i="1" s="1"/>
  <c r="AA773" i="1"/>
  <c r="Z777" i="1"/>
  <c r="B777" i="1" s="1"/>
  <c r="V777" i="1"/>
  <c r="W777" i="1"/>
  <c r="L785" i="16" s="1"/>
  <c r="S777" i="1"/>
  <c r="Y762" i="1"/>
  <c r="AI762" i="1"/>
  <c r="AJ762" i="1" s="1"/>
  <c r="AK762" i="1" s="1"/>
  <c r="A770" i="16" s="1"/>
  <c r="J770" i="16" s="1"/>
  <c r="K770" i="16"/>
  <c r="K794" i="16"/>
  <c r="AI786" i="1"/>
  <c r="AJ786" i="1" s="1"/>
  <c r="AK786" i="1" s="1"/>
  <c r="A794" i="16" s="1"/>
  <c r="J794" i="16" s="1"/>
  <c r="W785" i="1"/>
  <c r="L793" i="16" s="1"/>
  <c r="S785" i="1"/>
  <c r="V785" i="1"/>
  <c r="Z785" i="1"/>
  <c r="W766" i="1"/>
  <c r="L774" i="16" s="1"/>
  <c r="V766" i="1" l="1"/>
  <c r="Z766" i="1"/>
  <c r="S753" i="1"/>
  <c r="W753" i="1"/>
  <c r="L761" i="16" s="1"/>
  <c r="V753" i="1"/>
  <c r="K761" i="16" s="1"/>
  <c r="S789" i="1"/>
  <c r="W789" i="1"/>
  <c r="L797" i="16" s="1"/>
  <c r="V789" i="1"/>
  <c r="K797" i="16" s="1"/>
  <c r="AA784" i="1"/>
  <c r="E758" i="1"/>
  <c r="S758" i="1" s="1"/>
  <c r="E784" i="1"/>
  <c r="V784" i="1" s="1"/>
  <c r="AA758" i="1"/>
  <c r="K785" i="16"/>
  <c r="AI777" i="1"/>
  <c r="AJ777" i="1" s="1"/>
  <c r="AK777" i="1" s="1"/>
  <c r="A785" i="16" s="1"/>
  <c r="J785" i="16" s="1"/>
  <c r="K793" i="16"/>
  <c r="Y785" i="1"/>
  <c r="AI785" i="1"/>
  <c r="AJ785" i="1" s="1"/>
  <c r="AK785" i="1" s="1"/>
  <c r="A793" i="16" s="1"/>
  <c r="J793" i="16" s="1"/>
  <c r="Z773" i="1"/>
  <c r="W773" i="1"/>
  <c r="L781" i="16" s="1"/>
  <c r="S773" i="1"/>
  <c r="V773" i="1"/>
  <c r="W758" i="1"/>
  <c r="L766" i="16" s="1"/>
  <c r="V758" i="1"/>
  <c r="Y766" i="1"/>
  <c r="K774" i="16"/>
  <c r="AI766" i="1"/>
  <c r="AJ766" i="1" s="1"/>
  <c r="AK766" i="1" s="1"/>
  <c r="A774" i="16" s="1"/>
  <c r="J774" i="16" s="1"/>
  <c r="B398" i="2"/>
  <c r="AA769" i="1" s="1"/>
  <c r="AI789" i="1" l="1"/>
  <c r="AJ789" i="1" s="1"/>
  <c r="AK789" i="1" s="1"/>
  <c r="A797" i="16" s="1"/>
  <c r="J797" i="16" s="1"/>
  <c r="Y789" i="1"/>
  <c r="S784" i="1"/>
  <c r="AI753" i="1"/>
  <c r="AJ753" i="1" s="1"/>
  <c r="AK753" i="1" s="1"/>
  <c r="A761" i="16" s="1"/>
  <c r="J761" i="16" s="1"/>
  <c r="Y753" i="1"/>
  <c r="Z758" i="1"/>
  <c r="E769" i="1"/>
  <c r="Z769" i="1" s="1"/>
  <c r="W784" i="1"/>
  <c r="L792" i="16" s="1"/>
  <c r="Z784" i="1"/>
  <c r="Y773" i="1"/>
  <c r="AI773" i="1"/>
  <c r="AJ773" i="1" s="1"/>
  <c r="AK773" i="1" s="1"/>
  <c r="A781" i="16" s="1"/>
  <c r="J781" i="16" s="1"/>
  <c r="K781" i="16"/>
  <c r="Y758" i="1"/>
  <c r="K766" i="16"/>
  <c r="AI758" i="1"/>
  <c r="AJ758" i="1" s="1"/>
  <c r="AK758" i="1" s="1"/>
  <c r="A766" i="16" s="1"/>
  <c r="J766" i="16" s="1"/>
  <c r="B399" i="2"/>
  <c r="K792" i="16"/>
  <c r="Y784" i="1"/>
  <c r="AI784" i="1"/>
  <c r="AJ784" i="1" s="1"/>
  <c r="AK784" i="1" s="1"/>
  <c r="A792" i="16" s="1"/>
  <c r="J792" i="16" s="1"/>
  <c r="S769" i="1" l="1"/>
  <c r="V769" i="1"/>
  <c r="AI769" i="1" s="1"/>
  <c r="AJ769" i="1" s="1"/>
  <c r="AK769" i="1" s="1"/>
  <c r="A777" i="16" s="1"/>
  <c r="J777" i="16" s="1"/>
  <c r="W769" i="1"/>
  <c r="L777" i="16" s="1"/>
  <c r="AA792" i="1"/>
  <c r="AA791" i="1"/>
  <c r="E792" i="1"/>
  <c r="E791" i="1"/>
  <c r="B400" i="2"/>
  <c r="K777" i="16" l="1"/>
  <c r="Y769" i="1"/>
  <c r="S791" i="1"/>
  <c r="Z791" i="1"/>
  <c r="V791" i="1"/>
  <c r="W791" i="1"/>
  <c r="L799" i="16" s="1"/>
  <c r="S792" i="1"/>
  <c r="W792" i="1"/>
  <c r="L800" i="16" s="1"/>
  <c r="V792" i="1"/>
  <c r="Z792" i="1"/>
  <c r="B401" i="2"/>
  <c r="E749" i="1"/>
  <c r="AA749" i="1"/>
  <c r="AI792" i="1" l="1"/>
  <c r="AJ792" i="1" s="1"/>
  <c r="AK792" i="1" s="1"/>
  <c r="A800" i="16" s="1"/>
  <c r="J800" i="16" s="1"/>
  <c r="K800" i="16"/>
  <c r="Y792" i="1"/>
  <c r="K799" i="16"/>
  <c r="Y791" i="1"/>
  <c r="AI791" i="1"/>
  <c r="AJ791" i="1" s="1"/>
  <c r="AK791" i="1" s="1"/>
  <c r="A799" i="16" s="1"/>
  <c r="J799" i="16" s="1"/>
  <c r="W749" i="1"/>
  <c r="L757" i="16" s="1"/>
  <c r="S749" i="1"/>
  <c r="Z749" i="1"/>
  <c r="V749" i="1"/>
  <c r="B402" i="2"/>
  <c r="B403" i="2" l="1"/>
  <c r="Y749" i="1"/>
  <c r="K757" i="16"/>
  <c r="AI749" i="1"/>
  <c r="AJ749" i="1" s="1"/>
  <c r="AK749" i="1" s="1"/>
  <c r="A757" i="16" s="1"/>
  <c r="J757" i="16" s="1"/>
  <c r="E707" i="1" l="1"/>
  <c r="AA755" i="1"/>
  <c r="AA707" i="1"/>
  <c r="E754" i="1"/>
  <c r="E755" i="1"/>
  <c r="AA754" i="1"/>
  <c r="B404" i="2"/>
  <c r="S754" i="1" l="1"/>
  <c r="W754" i="1"/>
  <c r="L762" i="16" s="1"/>
  <c r="V754" i="1"/>
  <c r="Z754" i="1"/>
  <c r="Z755" i="1"/>
  <c r="W755" i="1"/>
  <c r="L763" i="16" s="1"/>
  <c r="V755" i="1"/>
  <c r="S755" i="1"/>
  <c r="S707" i="1"/>
  <c r="W707" i="1"/>
  <c r="L715" i="16" s="1"/>
  <c r="Z707" i="1"/>
  <c r="V707" i="1"/>
  <c r="B405" i="2"/>
  <c r="AI754" i="1" l="1"/>
  <c r="AJ754" i="1" s="1"/>
  <c r="AK754" i="1" s="1"/>
  <c r="A762" i="16" s="1"/>
  <c r="J762" i="16" s="1"/>
  <c r="K762" i="16"/>
  <c r="Y754" i="1"/>
  <c r="K715" i="16"/>
  <c r="AI707" i="1"/>
  <c r="AJ707" i="1" s="1"/>
  <c r="AK707" i="1" s="1"/>
  <c r="A715" i="16" s="1"/>
  <c r="J715" i="16" s="1"/>
  <c r="Y707" i="1"/>
  <c r="K763" i="16"/>
  <c r="Y755" i="1"/>
  <c r="AI755" i="1"/>
  <c r="AJ755" i="1" s="1"/>
  <c r="AK755" i="1" s="1"/>
  <c r="A763" i="16" s="1"/>
  <c r="J763" i="16" s="1"/>
  <c r="AA790" i="1"/>
  <c r="E790" i="1"/>
  <c r="B406" i="2"/>
  <c r="W790" i="1" l="1"/>
  <c r="L798" i="16" s="1"/>
  <c r="Z790" i="1"/>
  <c r="V790" i="1"/>
  <c r="S790" i="1"/>
  <c r="AA793" i="1"/>
  <c r="AA794" i="1"/>
  <c r="E794" i="1"/>
  <c r="E793" i="1"/>
  <c r="B407" i="2"/>
  <c r="AI790" i="1" l="1"/>
  <c r="AJ790" i="1" s="1"/>
  <c r="AK790" i="1" s="1"/>
  <c r="A798" i="16" s="1"/>
  <c r="J798" i="16" s="1"/>
  <c r="Y790" i="1"/>
  <c r="K798" i="16"/>
  <c r="Z793" i="1"/>
  <c r="W793" i="1"/>
  <c r="L801" i="16" s="1"/>
  <c r="V793" i="1"/>
  <c r="S793" i="1"/>
  <c r="Z794" i="1"/>
  <c r="V794" i="1"/>
  <c r="W794" i="1"/>
  <c r="L802" i="16" s="1"/>
  <c r="S794" i="1"/>
  <c r="B408" i="2"/>
  <c r="K802" i="16" l="1"/>
  <c r="AI794" i="1"/>
  <c r="AJ794" i="1" s="1"/>
  <c r="AK794" i="1" s="1"/>
  <c r="A802" i="16" s="1"/>
  <c r="J802" i="16" s="1"/>
  <c r="Y794" i="1"/>
  <c r="K801" i="16"/>
  <c r="AI793" i="1"/>
  <c r="AJ793" i="1" s="1"/>
  <c r="AK793" i="1" s="1"/>
  <c r="A801" i="16" s="1"/>
  <c r="J801" i="16" s="1"/>
  <c r="Y793" i="1"/>
  <c r="B409" i="2"/>
  <c r="AA788" i="1" l="1"/>
  <c r="AA778" i="1"/>
  <c r="E787" i="1"/>
  <c r="E778" i="1"/>
  <c r="E788" i="1"/>
  <c r="AA787" i="1"/>
  <c r="B410" i="2"/>
  <c r="S778" i="1" l="1"/>
  <c r="W778" i="1"/>
  <c r="L786" i="16" s="1"/>
  <c r="V778" i="1"/>
  <c r="Z778" i="1"/>
  <c r="E761" i="1"/>
  <c r="AA761" i="1"/>
  <c r="V787" i="1"/>
  <c r="S787" i="1"/>
  <c r="W787" i="1"/>
  <c r="L795" i="16" s="1"/>
  <c r="Z787" i="1"/>
  <c r="S788" i="1"/>
  <c r="Z788" i="1"/>
  <c r="V788" i="1"/>
  <c r="W788" i="1"/>
  <c r="L796" i="16" s="1"/>
  <c r="B411" i="2"/>
  <c r="Y787" i="1" l="1"/>
  <c r="AI787" i="1"/>
  <c r="AJ787" i="1" s="1"/>
  <c r="AK787" i="1" s="1"/>
  <c r="A795" i="16" s="1"/>
  <c r="J795" i="16" s="1"/>
  <c r="K795" i="16"/>
  <c r="AI788" i="1"/>
  <c r="AJ788" i="1" s="1"/>
  <c r="AK788" i="1" s="1"/>
  <c r="A796" i="16" s="1"/>
  <c r="J796" i="16" s="1"/>
  <c r="Y788" i="1"/>
  <c r="K796" i="16"/>
  <c r="E746" i="1"/>
  <c r="AA746" i="1"/>
  <c r="AI778" i="1"/>
  <c r="AJ778" i="1" s="1"/>
  <c r="AK778" i="1" s="1"/>
  <c r="A786" i="16" s="1"/>
  <c r="J786" i="16" s="1"/>
  <c r="K786" i="16"/>
  <c r="Y778" i="1"/>
  <c r="S761" i="1"/>
  <c r="V761" i="1"/>
  <c r="W761" i="1"/>
  <c r="L769" i="16" s="1"/>
  <c r="Z761" i="1"/>
  <c r="B412" i="2"/>
  <c r="Z746" i="1" l="1"/>
  <c r="W746" i="1"/>
  <c r="L754" i="16" s="1"/>
  <c r="S746" i="1"/>
  <c r="V746" i="1"/>
  <c r="AI761" i="1"/>
  <c r="AJ761" i="1" s="1"/>
  <c r="AK761" i="1" s="1"/>
  <c r="A769" i="16" s="1"/>
  <c r="J769" i="16" s="1"/>
  <c r="K769" i="16"/>
  <c r="Y761" i="1"/>
  <c r="B413" i="2"/>
  <c r="K754" i="16" l="1"/>
  <c r="AI746" i="1"/>
  <c r="AJ746" i="1" s="1"/>
  <c r="AK746" i="1" s="1"/>
  <c r="A754" i="16" s="1"/>
  <c r="J754" i="16" s="1"/>
  <c r="Y746" i="1"/>
  <c r="B414" i="2"/>
  <c r="AA750" i="1" l="1"/>
  <c r="E750" i="1"/>
  <c r="E757" i="1"/>
  <c r="AA757" i="1"/>
  <c r="B415" i="2"/>
  <c r="S757" i="1" l="1"/>
  <c r="V757" i="1"/>
  <c r="W757" i="1"/>
  <c r="L765" i="16" s="1"/>
  <c r="Z757" i="1"/>
  <c r="S750" i="1"/>
  <c r="W750" i="1"/>
  <c r="L758" i="16" s="1"/>
  <c r="Z750" i="1"/>
  <c r="V750" i="1"/>
  <c r="B416" i="2"/>
  <c r="AA700" i="1"/>
  <c r="K758" i="16" l="1"/>
  <c r="Y750" i="1"/>
  <c r="AI750" i="1"/>
  <c r="AJ750" i="1" s="1"/>
  <c r="AK750" i="1" s="1"/>
  <c r="A758" i="16" s="1"/>
  <c r="J758" i="16" s="1"/>
  <c r="E693" i="1"/>
  <c r="AA693" i="1"/>
  <c r="K765" i="16"/>
  <c r="Y757" i="1"/>
  <c r="AI757" i="1"/>
  <c r="AJ757" i="1" s="1"/>
  <c r="AK757" i="1" s="1"/>
  <c r="A765" i="16" s="1"/>
  <c r="J765" i="16" s="1"/>
  <c r="B417" i="2"/>
  <c r="Z700" i="1"/>
  <c r="Z693" i="1" l="1"/>
  <c r="W693" i="1"/>
  <c r="L701" i="16" s="1"/>
  <c r="S693" i="1"/>
  <c r="V693" i="1"/>
  <c r="E695" i="1"/>
  <c r="AA752" i="1"/>
  <c r="E752" i="1"/>
  <c r="AA695" i="1"/>
  <c r="Y700" i="1"/>
  <c r="B418" i="2"/>
  <c r="Y693" i="1" l="1"/>
  <c r="K701" i="16"/>
  <c r="AI693" i="1"/>
  <c r="AJ693" i="1" s="1"/>
  <c r="AK693" i="1" s="1"/>
  <c r="A701" i="16" s="1"/>
  <c r="J701" i="16" s="1"/>
  <c r="V752" i="1"/>
  <c r="W752" i="1"/>
  <c r="L760" i="16" s="1"/>
  <c r="Z752" i="1"/>
  <c r="S752" i="1"/>
  <c r="E759" i="1"/>
  <c r="AA759" i="1"/>
  <c r="E767" i="1"/>
  <c r="AA767" i="1"/>
  <c r="E776" i="1"/>
  <c r="AA780" i="1"/>
  <c r="E780" i="1"/>
  <c r="AA776" i="1"/>
  <c r="V695" i="1"/>
  <c r="Z695" i="1"/>
  <c r="S695" i="1"/>
  <c r="W695" i="1"/>
  <c r="L703" i="16" s="1"/>
  <c r="B419" i="2"/>
  <c r="Y695" i="1" l="1"/>
  <c r="AI695" i="1"/>
  <c r="AJ695" i="1" s="1"/>
  <c r="AK695" i="1" s="1"/>
  <c r="A703" i="16" s="1"/>
  <c r="J703" i="16" s="1"/>
  <c r="K703" i="16"/>
  <c r="S776" i="1"/>
  <c r="W776" i="1"/>
  <c r="L784" i="16" s="1"/>
  <c r="V776" i="1"/>
  <c r="Z776" i="1"/>
  <c r="V759" i="1"/>
  <c r="S759" i="1"/>
  <c r="W759" i="1"/>
  <c r="L767" i="16" s="1"/>
  <c r="Z759" i="1"/>
  <c r="AI752" i="1"/>
  <c r="AJ752" i="1" s="1"/>
  <c r="AK752" i="1" s="1"/>
  <c r="A760" i="16" s="1"/>
  <c r="J760" i="16" s="1"/>
  <c r="K760" i="16"/>
  <c r="Y752" i="1"/>
  <c r="E783" i="1"/>
  <c r="AA783" i="1"/>
  <c r="E741" i="1"/>
  <c r="AA741" i="1"/>
  <c r="V780" i="1"/>
  <c r="S780" i="1"/>
  <c r="Z780" i="1"/>
  <c r="W780" i="1"/>
  <c r="L788" i="16" s="1"/>
  <c r="V767" i="1"/>
  <c r="S767" i="1"/>
  <c r="Z767" i="1"/>
  <c r="W767" i="1"/>
  <c r="L775" i="16" s="1"/>
  <c r="B420" i="2"/>
  <c r="AI759" i="1" l="1"/>
  <c r="AJ759" i="1" s="1"/>
  <c r="AK759" i="1" s="1"/>
  <c r="A767" i="16" s="1"/>
  <c r="J767" i="16" s="1"/>
  <c r="K767" i="16"/>
  <c r="Y759" i="1"/>
  <c r="AI767" i="1"/>
  <c r="AJ767" i="1" s="1"/>
  <c r="AK767" i="1" s="1"/>
  <c r="A775" i="16" s="1"/>
  <c r="J775" i="16" s="1"/>
  <c r="K775" i="16"/>
  <c r="Y767" i="1"/>
  <c r="S783" i="1"/>
  <c r="Z783" i="1"/>
  <c r="V783" i="1"/>
  <c r="W783" i="1"/>
  <c r="L791" i="16" s="1"/>
  <c r="K784" i="16"/>
  <c r="Y776" i="1"/>
  <c r="AI776" i="1"/>
  <c r="AJ776" i="1" s="1"/>
  <c r="AK776" i="1" s="1"/>
  <c r="A784" i="16" s="1"/>
  <c r="J784" i="16" s="1"/>
  <c r="AI780" i="1"/>
  <c r="AJ780" i="1" s="1"/>
  <c r="AK780" i="1" s="1"/>
  <c r="A788" i="16" s="1"/>
  <c r="J788" i="16" s="1"/>
  <c r="Y780" i="1"/>
  <c r="K788" i="16"/>
  <c r="W741" i="1"/>
  <c r="L749" i="16" s="1"/>
  <c r="S741" i="1"/>
  <c r="V741" i="1"/>
  <c r="Z741" i="1"/>
  <c r="B421" i="2"/>
  <c r="E700" i="1" s="1"/>
  <c r="Y741" i="1" l="1"/>
  <c r="AI741" i="1"/>
  <c r="AJ741" i="1" s="1"/>
  <c r="AK741" i="1" s="1"/>
  <c r="A749" i="16" s="1"/>
  <c r="J749" i="16" s="1"/>
  <c r="K749" i="16"/>
  <c r="S700" i="1"/>
  <c r="V700" i="1"/>
  <c r="W700" i="1"/>
  <c r="L708" i="16" s="1"/>
  <c r="Y783" i="1"/>
  <c r="K791" i="16"/>
  <c r="AI783" i="1"/>
  <c r="AJ783" i="1" s="1"/>
  <c r="AK783" i="1" s="1"/>
  <c r="A791" i="16" s="1"/>
  <c r="J791" i="16" s="1"/>
  <c r="B422" i="2"/>
  <c r="E751" i="1" l="1"/>
  <c r="AA704" i="1"/>
  <c r="E774" i="1"/>
  <c r="E692" i="1"/>
  <c r="E779" i="1"/>
  <c r="AA779" i="1"/>
  <c r="AA751" i="1"/>
  <c r="E704" i="1"/>
  <c r="AA774" i="1"/>
  <c r="AA692" i="1"/>
  <c r="K708" i="16"/>
  <c r="AI700" i="1"/>
  <c r="AJ700" i="1" s="1"/>
  <c r="AK700" i="1" s="1"/>
  <c r="A708" i="16" s="1"/>
  <c r="J708" i="16" s="1"/>
  <c r="B423" i="2"/>
  <c r="S704" i="1" l="1"/>
  <c r="V704" i="1"/>
  <c r="Z704" i="1"/>
  <c r="W704" i="1"/>
  <c r="L712" i="16" s="1"/>
  <c r="S692" i="1"/>
  <c r="W692" i="1"/>
  <c r="L700" i="16" s="1"/>
  <c r="V692" i="1"/>
  <c r="Z692" i="1"/>
  <c r="W774" i="1"/>
  <c r="L782" i="16" s="1"/>
  <c r="S774" i="1"/>
  <c r="Z774" i="1"/>
  <c r="V774" i="1"/>
  <c r="AA764" i="1"/>
  <c r="E764" i="1"/>
  <c r="E775" i="1"/>
  <c r="W779" i="1"/>
  <c r="L787" i="16" s="1"/>
  <c r="S779" i="1"/>
  <c r="V779" i="1"/>
  <c r="Z779" i="1"/>
  <c r="W751" i="1"/>
  <c r="L759" i="16" s="1"/>
  <c r="V751" i="1"/>
  <c r="Z751" i="1"/>
  <c r="S751" i="1"/>
  <c r="B424" i="2"/>
  <c r="V775" i="1" l="1"/>
  <c r="W775" i="1"/>
  <c r="L783" i="16" s="1"/>
  <c r="S775" i="1"/>
  <c r="AI751" i="1"/>
  <c r="AJ751" i="1" s="1"/>
  <c r="AK751" i="1" s="1"/>
  <c r="A759" i="16" s="1"/>
  <c r="J759" i="16" s="1"/>
  <c r="K759" i="16"/>
  <c r="Y751" i="1"/>
  <c r="AI774" i="1"/>
  <c r="AJ774" i="1" s="1"/>
  <c r="AK774" i="1" s="1"/>
  <c r="A782" i="16" s="1"/>
  <c r="J782" i="16" s="1"/>
  <c r="K782" i="16"/>
  <c r="Y774" i="1"/>
  <c r="Y692" i="1"/>
  <c r="K700" i="16"/>
  <c r="AI692" i="1"/>
  <c r="AJ692" i="1" s="1"/>
  <c r="AK692" i="1" s="1"/>
  <c r="A700" i="16" s="1"/>
  <c r="J700" i="16" s="1"/>
  <c r="K787" i="16"/>
  <c r="Y779" i="1"/>
  <c r="AI779" i="1"/>
  <c r="AJ779" i="1" s="1"/>
  <c r="AK779" i="1" s="1"/>
  <c r="A787" i="16" s="1"/>
  <c r="J787" i="16" s="1"/>
  <c r="V764" i="1"/>
  <c r="Z764" i="1"/>
  <c r="S764" i="1"/>
  <c r="W764" i="1"/>
  <c r="L772" i="16" s="1"/>
  <c r="AI704" i="1"/>
  <c r="AJ704" i="1" s="1"/>
  <c r="AK704" i="1" s="1"/>
  <c r="A712" i="16" s="1"/>
  <c r="J712" i="16" s="1"/>
  <c r="K712" i="16"/>
  <c r="Y704" i="1"/>
  <c r="B425" i="2"/>
  <c r="K772" i="16" l="1"/>
  <c r="AI764" i="1"/>
  <c r="AJ764" i="1" s="1"/>
  <c r="AK764" i="1" s="1"/>
  <c r="A772" i="16" s="1"/>
  <c r="J772" i="16" s="1"/>
  <c r="Y764" i="1"/>
  <c r="AI775" i="1"/>
  <c r="AJ775" i="1" s="1"/>
  <c r="AK775" i="1" s="1"/>
  <c r="A783" i="16" s="1"/>
  <c r="J783" i="16" s="1"/>
  <c r="K783" i="16"/>
  <c r="B426" i="2"/>
  <c r="B427" i="2" l="1"/>
  <c r="B428" i="2" l="1"/>
  <c r="B429" i="2" l="1"/>
  <c r="B430" i="2" l="1"/>
  <c r="B431" i="2" l="1"/>
  <c r="B432" i="2" l="1"/>
  <c r="B433" i="2" l="1"/>
  <c r="B434" i="2" l="1"/>
  <c r="B435" i="2" l="1"/>
  <c r="B436" i="2" l="1"/>
  <c r="B437" i="2" l="1"/>
  <c r="B438" i="2" l="1"/>
  <c r="B439" i="2" l="1"/>
  <c r="B440" i="2" l="1"/>
  <c r="B441" i="2" l="1"/>
  <c r="B442" i="2" l="1"/>
  <c r="B443" i="2" l="1"/>
  <c r="B444" i="2" l="1"/>
  <c r="B445" i="2" l="1"/>
  <c r="B446" i="2" l="1"/>
  <c r="B447" i="2" l="1"/>
  <c r="B448" i="2" l="1"/>
  <c r="B700" i="1" l="1"/>
  <c r="B449" i="2"/>
  <c r="B450" i="2" l="1"/>
  <c r="AB700" i="1"/>
  <c r="C771" i="1"/>
  <c r="AB765" i="1"/>
  <c r="C770" i="1"/>
  <c r="C700" i="1"/>
  <c r="AB760" i="1"/>
  <c r="C765" i="1"/>
  <c r="AB770" i="1"/>
  <c r="C763" i="1"/>
  <c r="AB771" i="1"/>
  <c r="C772" i="1"/>
  <c r="C706" i="1"/>
  <c r="AB772" i="1"/>
  <c r="AB706" i="1"/>
  <c r="AB702" i="1"/>
  <c r="C760" i="1"/>
  <c r="AB763" i="1"/>
  <c r="C702" i="1"/>
  <c r="B451" i="2" l="1"/>
  <c r="B452" i="2" l="1"/>
  <c r="B453" i="2" l="1"/>
  <c r="E694" i="1" l="1"/>
  <c r="AA694" i="1"/>
  <c r="B454" i="2"/>
  <c r="L453" i="2"/>
  <c r="L454" i="7" s="1"/>
  <c r="L446" i="2" l="1"/>
  <c r="L447" i="7" s="1"/>
  <c r="L416" i="2"/>
  <c r="L417" i="7" s="1"/>
  <c r="L17" i="2"/>
  <c r="L18" i="7" s="1"/>
  <c r="N18" i="7" s="1"/>
  <c r="L57" i="2"/>
  <c r="L58" i="7" s="1"/>
  <c r="L118" i="2"/>
  <c r="L119" i="7" s="1"/>
  <c r="L197" i="2"/>
  <c r="L198" i="7" s="1"/>
  <c r="L309" i="2"/>
  <c r="L310" i="7" s="1"/>
  <c r="L357" i="2"/>
  <c r="L358" i="7" s="1"/>
  <c r="L48" i="2"/>
  <c r="L49" i="7" s="1"/>
  <c r="L124" i="2"/>
  <c r="L125" i="7" s="1"/>
  <c r="L139" i="2"/>
  <c r="L140" i="7" s="1"/>
  <c r="L256" i="2"/>
  <c r="L257" i="7" s="1"/>
  <c r="L353" i="2"/>
  <c r="L354" i="7" s="1"/>
  <c r="L175" i="2"/>
  <c r="L176" i="7" s="1"/>
  <c r="L231" i="2"/>
  <c r="L232" i="7" s="1"/>
  <c r="L363" i="2"/>
  <c r="L364" i="7" s="1"/>
  <c r="L106" i="2"/>
  <c r="L107" i="7" s="1"/>
  <c r="L306" i="2"/>
  <c r="L307" i="7" s="1"/>
  <c r="L402" i="2"/>
  <c r="L403" i="7" s="1"/>
  <c r="L15" i="2"/>
  <c r="L16" i="7" s="1"/>
  <c r="N16" i="7" s="1"/>
  <c r="L122" i="2"/>
  <c r="L123" i="7" s="1"/>
  <c r="L287" i="2"/>
  <c r="L288" i="7" s="1"/>
  <c r="L153" i="2"/>
  <c r="L154" i="7" s="1"/>
  <c r="L245" i="2"/>
  <c r="L246" i="7" s="1"/>
  <c r="L96" i="2"/>
  <c r="L97" i="7" s="1"/>
  <c r="L362" i="2"/>
  <c r="L363" i="7" s="1"/>
  <c r="L125" i="2"/>
  <c r="L126" i="7" s="1"/>
  <c r="L332" i="2"/>
  <c r="L333" i="7" s="1"/>
  <c r="L354" i="2"/>
  <c r="L355" i="7" s="1"/>
  <c r="L25" i="2"/>
  <c r="L26" i="7" s="1"/>
  <c r="N26" i="7" s="1"/>
  <c r="L63" i="2"/>
  <c r="L64" i="7" s="1"/>
  <c r="L159" i="2"/>
  <c r="L160" i="7" s="1"/>
  <c r="L205" i="2"/>
  <c r="L206" i="7" s="1"/>
  <c r="L314" i="2"/>
  <c r="L315" i="7" s="1"/>
  <c r="L237" i="2"/>
  <c r="L238" i="7" s="1"/>
  <c r="L74" i="2"/>
  <c r="L75" i="7" s="1"/>
  <c r="L112" i="2"/>
  <c r="L113" i="7" s="1"/>
  <c r="L113" i="2"/>
  <c r="L114" i="7" s="1"/>
  <c r="L230" i="2"/>
  <c r="L231" i="7" s="1"/>
  <c r="L302" i="2"/>
  <c r="L303" i="7" s="1"/>
  <c r="L20" i="2"/>
  <c r="L21" i="7" s="1"/>
  <c r="N21" i="7" s="1"/>
  <c r="L44" i="2"/>
  <c r="L45" i="7" s="1"/>
  <c r="L168" i="2"/>
  <c r="L169" i="7" s="1"/>
  <c r="L195" i="2"/>
  <c r="L196" i="7" s="1"/>
  <c r="L277" i="2"/>
  <c r="L278" i="7" s="1"/>
  <c r="L337" i="2"/>
  <c r="L338" i="7" s="1"/>
  <c r="L66" i="2"/>
  <c r="L67" i="7" s="1"/>
  <c r="L173" i="2"/>
  <c r="L174" i="7" s="1"/>
  <c r="L171" i="2"/>
  <c r="L172" i="7" s="1"/>
  <c r="L229" i="2"/>
  <c r="L230" i="7" s="1"/>
  <c r="L322" i="2"/>
  <c r="L323" i="7" s="1"/>
  <c r="L355" i="2"/>
  <c r="L356" i="7" s="1"/>
  <c r="L412" i="2"/>
  <c r="L413" i="7" s="1"/>
  <c r="L91" i="2"/>
  <c r="L92" i="7" s="1"/>
  <c r="L247" i="2"/>
  <c r="L248" i="7" s="1"/>
  <c r="L178" i="2"/>
  <c r="L179" i="7" s="1"/>
  <c r="L23" i="2"/>
  <c r="L24" i="7" s="1"/>
  <c r="N24" i="7" s="1"/>
  <c r="L192" i="2"/>
  <c r="L193" i="7" s="1"/>
  <c r="L411" i="2"/>
  <c r="L412" i="7" s="1"/>
  <c r="L386" i="2"/>
  <c r="L387" i="7" s="1"/>
  <c r="L85" i="2"/>
  <c r="L86" i="7" s="1"/>
  <c r="L110" i="2"/>
  <c r="L111" i="7" s="1"/>
  <c r="L165" i="2"/>
  <c r="L166" i="7" s="1"/>
  <c r="L262" i="2"/>
  <c r="L263" i="7" s="1"/>
  <c r="L291" i="2"/>
  <c r="L292" i="7" s="1"/>
  <c r="L21" i="2"/>
  <c r="L22" i="7" s="1"/>
  <c r="N22" i="7" s="1"/>
  <c r="L92" i="2"/>
  <c r="L93" i="7" s="1"/>
  <c r="L131" i="2"/>
  <c r="L132" i="7" s="1"/>
  <c r="L203" i="2"/>
  <c r="L204" i="7" s="1"/>
  <c r="L276" i="2"/>
  <c r="L277" i="7" s="1"/>
  <c r="L255" i="2"/>
  <c r="L256" i="7" s="1"/>
  <c r="L55" i="2"/>
  <c r="L56" i="7" s="1"/>
  <c r="L169" i="2"/>
  <c r="L170" i="7" s="1"/>
  <c r="L148" i="2"/>
  <c r="L149" i="7" s="1"/>
  <c r="L224" i="2"/>
  <c r="L225" i="7" s="1"/>
  <c r="L253" i="2"/>
  <c r="L254" i="7" s="1"/>
  <c r="L24" i="2"/>
  <c r="L25" i="7" s="1"/>
  <c r="N25" i="7" s="1"/>
  <c r="L64" i="2"/>
  <c r="L65" i="7" s="1"/>
  <c r="L174" i="2"/>
  <c r="L175" i="7" s="1"/>
  <c r="L198" i="2"/>
  <c r="L199" i="7" s="1"/>
  <c r="L264" i="2"/>
  <c r="L265" i="7" s="1"/>
  <c r="L391" i="2"/>
  <c r="L392" i="7" s="1"/>
  <c r="L58" i="2"/>
  <c r="L59" i="7" s="1"/>
  <c r="L34" i="2"/>
  <c r="L35" i="7" s="1"/>
  <c r="L114" i="2"/>
  <c r="L115" i="7" s="1"/>
  <c r="L212" i="2"/>
  <c r="L213" i="7" s="1"/>
  <c r="L270" i="2"/>
  <c r="L271" i="7" s="1"/>
  <c r="L339" i="2"/>
  <c r="L340" i="7" s="1"/>
  <c r="L38" i="2"/>
  <c r="L39" i="7" s="1"/>
  <c r="L152" i="2"/>
  <c r="L153" i="7" s="1"/>
  <c r="L177" i="2"/>
  <c r="L178" i="7" s="1"/>
  <c r="L298" i="2"/>
  <c r="L299" i="7" s="1"/>
  <c r="L18" i="2"/>
  <c r="L19" i="7" s="1"/>
  <c r="N19" i="7" s="1"/>
  <c r="L95" i="2"/>
  <c r="L96" i="7" s="1"/>
  <c r="L263" i="2"/>
  <c r="L264" i="7" s="1"/>
  <c r="L3" i="2"/>
  <c r="L4" i="7" s="1"/>
  <c r="N4" i="7" s="1"/>
  <c r="L128" i="2"/>
  <c r="L129" i="7" s="1"/>
  <c r="L269" i="2"/>
  <c r="L270" i="7" s="1"/>
  <c r="L410" i="2"/>
  <c r="L411" i="7" s="1"/>
  <c r="L35" i="2"/>
  <c r="L36" i="7" s="1"/>
  <c r="L176" i="2"/>
  <c r="L177" i="7" s="1"/>
  <c r="L344" i="2"/>
  <c r="L345" i="7" s="1"/>
  <c r="L163" i="2"/>
  <c r="L164" i="7" s="1"/>
  <c r="L342" i="2"/>
  <c r="L343" i="7" s="1"/>
  <c r="L135" i="2"/>
  <c r="L136" i="7" s="1"/>
  <c r="L347" i="2"/>
  <c r="L348" i="7" s="1"/>
  <c r="L204" i="2"/>
  <c r="L205" i="7" s="1"/>
  <c r="L403" i="2"/>
  <c r="L404" i="7" s="1"/>
  <c r="L379" i="2"/>
  <c r="L380" i="7" s="1"/>
  <c r="L8" i="2"/>
  <c r="L9" i="7" s="1"/>
  <c r="N9" i="7" s="1"/>
  <c r="L88" i="2"/>
  <c r="L89" i="7" s="1"/>
  <c r="L109" i="2"/>
  <c r="L110" i="7" s="1"/>
  <c r="L221" i="2"/>
  <c r="L222" i="7" s="1"/>
  <c r="L326" i="2"/>
  <c r="L327" i="7" s="1"/>
  <c r="L319" i="2"/>
  <c r="L320" i="7" s="1"/>
  <c r="L10" i="2"/>
  <c r="L11" i="7" s="1"/>
  <c r="N11" i="7" s="1"/>
  <c r="L123" i="2"/>
  <c r="L124" i="7" s="1"/>
  <c r="L179" i="2"/>
  <c r="L180" i="7" s="1"/>
  <c r="L311" i="2"/>
  <c r="L312" i="7" s="1"/>
  <c r="L330" i="2"/>
  <c r="L331" i="7" s="1"/>
  <c r="L27" i="2"/>
  <c r="L28" i="7" s="1"/>
  <c r="N28" i="7" s="1"/>
  <c r="L60" i="2"/>
  <c r="L61" i="7" s="1"/>
  <c r="L155" i="2"/>
  <c r="L156" i="7" s="1"/>
  <c r="L216" i="2"/>
  <c r="L217" i="7" s="1"/>
  <c r="L234" i="2"/>
  <c r="L235" i="7" s="1"/>
  <c r="L233" i="2"/>
  <c r="L234" i="7" s="1"/>
  <c r="L72" i="2"/>
  <c r="L73" i="7" s="1"/>
  <c r="L133" i="2"/>
  <c r="L134" i="7" s="1"/>
  <c r="L184" i="2"/>
  <c r="L185" i="7" s="1"/>
  <c r="L297" i="2"/>
  <c r="L298" i="7" s="1"/>
  <c r="L341" i="2"/>
  <c r="L342" i="7" s="1"/>
  <c r="L400" i="2"/>
  <c r="L401" i="7" s="1"/>
  <c r="L417" i="2"/>
  <c r="L418" i="7" s="1"/>
  <c r="L157" i="2"/>
  <c r="L158" i="7" s="1"/>
  <c r="L358" i="2"/>
  <c r="L359" i="7" s="1"/>
  <c r="L215" i="2"/>
  <c r="L216" i="7" s="1"/>
  <c r="L67" i="2"/>
  <c r="L68" i="7" s="1"/>
  <c r="L300" i="2"/>
  <c r="L301" i="7" s="1"/>
  <c r="L378" i="2"/>
  <c r="L379" i="7" s="1"/>
  <c r="L394" i="2"/>
  <c r="L395" i="7" s="1"/>
  <c r="L87" i="2"/>
  <c r="L88" i="7" s="1"/>
  <c r="L138" i="2"/>
  <c r="L139" i="7" s="1"/>
  <c r="L186" i="2"/>
  <c r="L187" i="7" s="1"/>
  <c r="L236" i="2"/>
  <c r="L237" i="7" s="1"/>
  <c r="L324" i="2"/>
  <c r="L325" i="7" s="1"/>
  <c r="L12" i="2"/>
  <c r="L13" i="7" s="1"/>
  <c r="N13" i="7" s="1"/>
  <c r="L5" i="2"/>
  <c r="L6" i="7" s="1"/>
  <c r="N6" i="7" s="1"/>
  <c r="L143" i="2"/>
  <c r="L144" i="7" s="1"/>
  <c r="L226" i="2"/>
  <c r="L227" i="7" s="1"/>
  <c r="L243" i="2"/>
  <c r="L244" i="7" s="1"/>
  <c r="L240" i="2"/>
  <c r="L241" i="7" s="1"/>
  <c r="L84" i="2"/>
  <c r="L85" i="7" s="1"/>
  <c r="L102" i="2"/>
  <c r="L103" i="7" s="1"/>
  <c r="L180" i="2"/>
  <c r="L181" i="7" s="1"/>
  <c r="L289" i="2"/>
  <c r="L290" i="7" s="1"/>
  <c r="L317" i="2"/>
  <c r="L318" i="7" s="1"/>
  <c r="L13" i="2"/>
  <c r="L14" i="7" s="1"/>
  <c r="N14" i="7" s="1"/>
  <c r="L70" i="2"/>
  <c r="L71" i="7" s="1"/>
  <c r="L119" i="2"/>
  <c r="L120" i="7" s="1"/>
  <c r="L220" i="2"/>
  <c r="L221" i="7" s="1"/>
  <c r="L250" i="2"/>
  <c r="L251" i="7" s="1"/>
  <c r="L301" i="2"/>
  <c r="L302" i="7" s="1"/>
  <c r="L409" i="2"/>
  <c r="L410" i="7" s="1"/>
  <c r="L257" i="2"/>
  <c r="L258" i="7" s="1"/>
  <c r="L158" i="2"/>
  <c r="L159" i="7" s="1"/>
  <c r="L325" i="2"/>
  <c r="L326" i="7" s="1"/>
  <c r="L389" i="2"/>
  <c r="L390" i="7" s="1"/>
  <c r="L59" i="2"/>
  <c r="L60" i="7" s="1"/>
  <c r="L167" i="2"/>
  <c r="L168" i="7" s="1"/>
  <c r="L160" i="2"/>
  <c r="L161" i="7" s="1"/>
  <c r="L249" i="2"/>
  <c r="L250" i="7" s="1"/>
  <c r="L294" i="2"/>
  <c r="L295" i="7" s="1"/>
  <c r="L31" i="2"/>
  <c r="L32" i="7" s="1"/>
  <c r="L39" i="2"/>
  <c r="L40" i="7" s="1"/>
  <c r="L156" i="2"/>
  <c r="L157" i="7" s="1"/>
  <c r="L194" i="2"/>
  <c r="L195" i="7" s="1"/>
  <c r="L286" i="2"/>
  <c r="L287" i="7" s="1"/>
  <c r="L33" i="2"/>
  <c r="L34" i="7" s="1"/>
  <c r="L105" i="2"/>
  <c r="L106" i="7" s="1"/>
  <c r="L312" i="2"/>
  <c r="L313" i="7" s="1"/>
  <c r="L41" i="2"/>
  <c r="L42" i="7" s="1"/>
  <c r="L182" i="2"/>
  <c r="L183" i="7" s="1"/>
  <c r="L273" i="2"/>
  <c r="L274" i="7" s="1"/>
  <c r="L377" i="2"/>
  <c r="L378" i="7" s="1"/>
  <c r="L45" i="2"/>
  <c r="L46" i="7" s="1"/>
  <c r="L214" i="2"/>
  <c r="L215" i="7" s="1"/>
  <c r="L373" i="2"/>
  <c r="L374" i="7" s="1"/>
  <c r="L190" i="2"/>
  <c r="L191" i="7" s="1"/>
  <c r="L16" i="2"/>
  <c r="L17" i="7" s="1"/>
  <c r="N17" i="7" s="1"/>
  <c r="L188" i="2"/>
  <c r="L189" i="7" s="1"/>
  <c r="L78" i="2"/>
  <c r="L79" i="7" s="1"/>
  <c r="L283" i="2"/>
  <c r="L284" i="7" s="1"/>
  <c r="L415" i="2"/>
  <c r="L416" i="7" s="1"/>
  <c r="L388" i="2"/>
  <c r="L389" i="7" s="1"/>
  <c r="L56" i="2"/>
  <c r="L57" i="7" s="1"/>
  <c r="L140" i="2"/>
  <c r="L141" i="7" s="1"/>
  <c r="L126" i="2"/>
  <c r="L127" i="7" s="1"/>
  <c r="L219" i="2"/>
  <c r="L220" i="7" s="1"/>
  <c r="L239" i="2"/>
  <c r="L240" i="7" s="1"/>
  <c r="L28" i="2"/>
  <c r="L29" i="7" s="1"/>
  <c r="L80" i="2"/>
  <c r="L81" i="7" s="1"/>
  <c r="L154" i="2"/>
  <c r="L155" i="7" s="1"/>
  <c r="L193" i="2"/>
  <c r="L194" i="7" s="1"/>
  <c r="L265" i="2"/>
  <c r="L266" i="7" s="1"/>
  <c r="L364" i="2"/>
  <c r="L365" i="7" s="1"/>
  <c r="L68" i="2"/>
  <c r="L69" i="7" s="1"/>
  <c r="L115" i="2"/>
  <c r="L116" i="7" s="1"/>
  <c r="L147" i="2"/>
  <c r="L148" i="7" s="1"/>
  <c r="L213" i="2"/>
  <c r="L214" i="7" s="1"/>
  <c r="L279" i="2"/>
  <c r="L280" i="7" s="1"/>
  <c r="L396" i="2"/>
  <c r="L397" i="7" s="1"/>
  <c r="L69" i="2"/>
  <c r="L70" i="7" s="1"/>
  <c r="L111" i="2"/>
  <c r="L112" i="7" s="1"/>
  <c r="L201" i="2"/>
  <c r="L202" i="7" s="1"/>
  <c r="L285" i="2"/>
  <c r="L286" i="7" s="1"/>
  <c r="L359" i="2"/>
  <c r="L360" i="7" s="1"/>
  <c r="L404" i="2"/>
  <c r="L405" i="7" s="1"/>
  <c r="L329" i="2"/>
  <c r="L330" i="7" s="1"/>
  <c r="L161" i="2"/>
  <c r="L162" i="7" s="1"/>
  <c r="L76" i="2"/>
  <c r="L77" i="7" s="1"/>
  <c r="L327" i="2"/>
  <c r="L328" i="7" s="1"/>
  <c r="L49" i="2"/>
  <c r="L50" i="7" s="1"/>
  <c r="L268" i="2"/>
  <c r="L269" i="7" s="1"/>
  <c r="L382" i="2"/>
  <c r="L383" i="7" s="1"/>
  <c r="L395" i="2"/>
  <c r="L396" i="7" s="1"/>
  <c r="L50" i="2"/>
  <c r="L51" i="7" s="1"/>
  <c r="L98" i="2"/>
  <c r="L99" i="7" s="1"/>
  <c r="L191" i="2"/>
  <c r="L192" i="7" s="1"/>
  <c r="L282" i="2"/>
  <c r="L283" i="7" s="1"/>
  <c r="L244" i="2"/>
  <c r="L245" i="7" s="1"/>
  <c r="L2" i="2"/>
  <c r="L3" i="7" s="1"/>
  <c r="N3" i="7" s="1"/>
  <c r="L53" i="2"/>
  <c r="L54" i="7" s="1"/>
  <c r="L150" i="2"/>
  <c r="L151" i="7" s="1"/>
  <c r="L210" i="2"/>
  <c r="L211" i="7" s="1"/>
  <c r="L260" i="2"/>
  <c r="L261" i="7" s="1"/>
  <c r="L75" i="2"/>
  <c r="L76" i="7" s="1"/>
  <c r="L189" i="2"/>
  <c r="L190" i="7" s="1"/>
  <c r="L281" i="2"/>
  <c r="L282" i="7" s="1"/>
  <c r="L82" i="2"/>
  <c r="L83" i="7" s="1"/>
  <c r="L232" i="2"/>
  <c r="L233" i="7" s="1"/>
  <c r="L318" i="2"/>
  <c r="L319" i="7" s="1"/>
  <c r="L22" i="2"/>
  <c r="L23" i="7" s="1"/>
  <c r="N23" i="7" s="1"/>
  <c r="L120" i="2"/>
  <c r="L121" i="7" s="1"/>
  <c r="L296" i="2"/>
  <c r="L297" i="7" s="1"/>
  <c r="L77" i="2"/>
  <c r="L78" i="7" s="1"/>
  <c r="L248" i="2"/>
  <c r="L249" i="7" s="1"/>
  <c r="L40" i="2"/>
  <c r="L41" i="7" s="1"/>
  <c r="L323" i="2"/>
  <c r="L324" i="7" s="1"/>
  <c r="L144" i="2"/>
  <c r="L145" i="7" s="1"/>
  <c r="L261" i="2"/>
  <c r="L262" i="7" s="1"/>
  <c r="L383" i="2"/>
  <c r="L384" i="7" s="1"/>
  <c r="L393" i="2"/>
  <c r="L394" i="7" s="1"/>
  <c r="L61" i="2"/>
  <c r="L62" i="7" s="1"/>
  <c r="L134" i="2"/>
  <c r="L135" i="7" s="1"/>
  <c r="L187" i="2"/>
  <c r="L188" i="7" s="1"/>
  <c r="L251" i="2"/>
  <c r="L252" i="7" s="1"/>
  <c r="L303" i="2"/>
  <c r="L304" i="7" s="1"/>
  <c r="L9" i="2"/>
  <c r="L10" i="7" s="1"/>
  <c r="N10" i="7" s="1"/>
  <c r="L73" i="2"/>
  <c r="L74" i="7" s="1"/>
  <c r="L127" i="2"/>
  <c r="L128" i="7" s="1"/>
  <c r="L227" i="2"/>
  <c r="L228" i="7" s="1"/>
  <c r="L252" i="2"/>
  <c r="L253" i="7" s="1"/>
  <c r="L374" i="2"/>
  <c r="L375" i="7" s="1"/>
  <c r="L90" i="2"/>
  <c r="L91" i="7" s="1"/>
  <c r="L162" i="2"/>
  <c r="L163" i="7" s="1"/>
  <c r="L185" i="2"/>
  <c r="L186" i="7" s="1"/>
  <c r="L241" i="2"/>
  <c r="L242" i="7" s="1"/>
  <c r="L331" i="2"/>
  <c r="L332" i="7" s="1"/>
  <c r="L14" i="2"/>
  <c r="L15" i="7" s="1"/>
  <c r="N15" i="7" s="1"/>
  <c r="L47" i="2"/>
  <c r="L48" i="7" s="1"/>
  <c r="L145" i="2"/>
  <c r="L146" i="7" s="1"/>
  <c r="L222" i="2"/>
  <c r="L223" i="7" s="1"/>
  <c r="L272" i="2"/>
  <c r="L273" i="7" s="1"/>
  <c r="L346" i="2"/>
  <c r="L347" i="7" s="1"/>
  <c r="L408" i="2"/>
  <c r="L409" i="7" s="1"/>
  <c r="L19" i="2"/>
  <c r="L20" i="7" s="1"/>
  <c r="N20" i="7" s="1"/>
  <c r="L217" i="2"/>
  <c r="L218" i="7" s="1"/>
  <c r="L146" i="2"/>
  <c r="L147" i="7" s="1"/>
  <c r="L305" i="2"/>
  <c r="L306" i="7" s="1"/>
  <c r="L130" i="2"/>
  <c r="L131" i="7" s="1"/>
  <c r="L399" i="2"/>
  <c r="L400" i="7" s="1"/>
  <c r="L390" i="2"/>
  <c r="L391" i="7" s="1"/>
  <c r="L11" i="2"/>
  <c r="L12" i="7" s="1"/>
  <c r="N12" i="7" s="1"/>
  <c r="L93" i="2"/>
  <c r="L94" i="7" s="1"/>
  <c r="L116" i="2"/>
  <c r="L117" i="7" s="1"/>
  <c r="L218" i="2"/>
  <c r="L219" i="7" s="1"/>
  <c r="L235" i="2"/>
  <c r="L236" i="7" s="1"/>
  <c r="L321" i="2"/>
  <c r="L322" i="7" s="1"/>
  <c r="L86" i="2"/>
  <c r="L87" i="7" s="1"/>
  <c r="L132" i="2"/>
  <c r="L133" i="7" s="1"/>
  <c r="L183" i="2"/>
  <c r="L184" i="7" s="1"/>
  <c r="L238" i="2"/>
  <c r="L239" i="7" s="1"/>
  <c r="L275" i="2"/>
  <c r="L276" i="7" s="1"/>
  <c r="L6" i="2"/>
  <c r="L7" i="7" s="1"/>
  <c r="N7" i="7" s="1"/>
  <c r="L46" i="2"/>
  <c r="L47" i="7" s="1"/>
  <c r="L149" i="2"/>
  <c r="L150" i="7" s="1"/>
  <c r="L208" i="2"/>
  <c r="L209" i="7" s="1"/>
  <c r="L320" i="2"/>
  <c r="L321" i="7" s="1"/>
  <c r="L310" i="2"/>
  <c r="L311" i="7" s="1"/>
  <c r="L65" i="2"/>
  <c r="L66" i="7" s="1"/>
  <c r="L141" i="2"/>
  <c r="L142" i="7" s="1"/>
  <c r="L181" i="2"/>
  <c r="L182" i="7" s="1"/>
  <c r="L258" i="2"/>
  <c r="L259" i="7" s="1"/>
  <c r="L280" i="2"/>
  <c r="L281" i="7" s="1"/>
  <c r="L32" i="2"/>
  <c r="L33" i="7" s="1"/>
  <c r="L299" i="2"/>
  <c r="L300" i="7" s="1"/>
  <c r="L121" i="2"/>
  <c r="L122" i="7" s="1"/>
  <c r="L37" i="2"/>
  <c r="L38" i="7" s="1"/>
  <c r="L290" i="2"/>
  <c r="L291" i="7" s="1"/>
  <c r="L228" i="2"/>
  <c r="L229" i="7" s="1"/>
  <c r="L401" i="2"/>
  <c r="L402" i="7" s="1"/>
  <c r="L266" i="2"/>
  <c r="L267" i="7" s="1"/>
  <c r="L97" i="2"/>
  <c r="L98" i="7" s="1"/>
  <c r="L308" i="2"/>
  <c r="L309" i="7" s="1"/>
  <c r="L104" i="2"/>
  <c r="L105" i="7" s="1"/>
  <c r="L292" i="2"/>
  <c r="L293" i="7" s="1"/>
  <c r="L398" i="2"/>
  <c r="L399" i="7" s="1"/>
  <c r="L392" i="2"/>
  <c r="L393" i="7" s="1"/>
  <c r="L164" i="2"/>
  <c r="L165" i="7" s="1"/>
  <c r="L316" i="2"/>
  <c r="L317" i="7" s="1"/>
  <c r="L71" i="2"/>
  <c r="L72" i="7" s="1"/>
  <c r="L278" i="2"/>
  <c r="L279" i="7" s="1"/>
  <c r="L79" i="2"/>
  <c r="L80" i="7" s="1"/>
  <c r="L259" i="2"/>
  <c r="L260" i="7" s="1"/>
  <c r="L52" i="2"/>
  <c r="L53" i="7" s="1"/>
  <c r="L284" i="2"/>
  <c r="L285" i="7" s="1"/>
  <c r="L350" i="2"/>
  <c r="L351" i="7" s="1"/>
  <c r="L368" i="2"/>
  <c r="L369" i="7" s="1"/>
  <c r="L372" i="2"/>
  <c r="L373" i="7" s="1"/>
  <c r="L365" i="2"/>
  <c r="L366" i="7" s="1"/>
  <c r="L380" i="2"/>
  <c r="L381" i="7" s="1"/>
  <c r="L384" i="2"/>
  <c r="L385" i="7" s="1"/>
  <c r="L376" i="2"/>
  <c r="L377" i="7" s="1"/>
  <c r="L421" i="2"/>
  <c r="L422" i="7" s="1"/>
  <c r="L425" i="2"/>
  <c r="L426" i="7" s="1"/>
  <c r="L429" i="2"/>
  <c r="L430" i="7" s="1"/>
  <c r="L433" i="2"/>
  <c r="L434" i="7" s="1"/>
  <c r="L445" i="2"/>
  <c r="L446" i="7" s="1"/>
  <c r="L7" i="2"/>
  <c r="L8" i="7" s="1"/>
  <c r="N8" i="7" s="1"/>
  <c r="L254" i="2"/>
  <c r="L255" i="7" s="1"/>
  <c r="L211" i="2"/>
  <c r="L212" i="7" s="1"/>
  <c r="L137" i="2"/>
  <c r="L138" i="7" s="1"/>
  <c r="L54" i="2"/>
  <c r="L55" i="7" s="1"/>
  <c r="L295" i="2"/>
  <c r="L296" i="7" s="1"/>
  <c r="L405" i="2"/>
  <c r="L406" i="7" s="1"/>
  <c r="L30" i="2"/>
  <c r="L31" i="7" s="1"/>
  <c r="L196" i="2"/>
  <c r="L197" i="7" s="1"/>
  <c r="L26" i="2"/>
  <c r="L27" i="7" s="1"/>
  <c r="N27" i="7" s="1"/>
  <c r="L136" i="2"/>
  <c r="L137" i="7" s="1"/>
  <c r="L242" i="2"/>
  <c r="L243" i="7" s="1"/>
  <c r="L406" i="2"/>
  <c r="L407" i="7" s="1"/>
  <c r="L36" i="2"/>
  <c r="L37" i="7" s="1"/>
  <c r="L166" i="2"/>
  <c r="L167" i="7" s="1"/>
  <c r="L315" i="2"/>
  <c r="L316" i="7" s="1"/>
  <c r="L99" i="2"/>
  <c r="L100" i="7" s="1"/>
  <c r="L369" i="2"/>
  <c r="L370" i="7" s="1"/>
  <c r="L101" i="2"/>
  <c r="L102" i="7" s="1"/>
  <c r="L360" i="2"/>
  <c r="L361" i="7" s="1"/>
  <c r="L108" i="2"/>
  <c r="L109" i="7" s="1"/>
  <c r="L288" i="2"/>
  <c r="L289" i="7" s="1"/>
  <c r="L361" i="2"/>
  <c r="L362" i="7" s="1"/>
  <c r="L351" i="2"/>
  <c r="L352" i="7" s="1"/>
  <c r="L366" i="2"/>
  <c r="L367" i="7" s="1"/>
  <c r="L345" i="2"/>
  <c r="L346" i="7" s="1"/>
  <c r="L387" i="2"/>
  <c r="L388" i="7" s="1"/>
  <c r="L367" i="2"/>
  <c r="L368" i="7" s="1"/>
  <c r="L381" i="2"/>
  <c r="L382" i="7" s="1"/>
  <c r="L422" i="2"/>
  <c r="L423" i="7" s="1"/>
  <c r="L426" i="2"/>
  <c r="L427" i="7" s="1"/>
  <c r="L430" i="2"/>
  <c r="L431" i="7" s="1"/>
  <c r="L434" i="2"/>
  <c r="L435" i="7" s="1"/>
  <c r="L438" i="2"/>
  <c r="L439" i="7" s="1"/>
  <c r="L442" i="2"/>
  <c r="L443" i="7" s="1"/>
  <c r="L423" i="2"/>
  <c r="L424" i="7" s="1"/>
  <c r="L431" i="2"/>
  <c r="L432" i="7" s="1"/>
  <c r="L439" i="2"/>
  <c r="L440" i="7" s="1"/>
  <c r="L447" i="2"/>
  <c r="L448" i="7" s="1"/>
  <c r="L81" i="2"/>
  <c r="L82" i="7" s="1"/>
  <c r="L407" i="2"/>
  <c r="L408" i="7" s="1"/>
  <c r="L370" i="2"/>
  <c r="L371" i="7" s="1"/>
  <c r="L375" i="2"/>
  <c r="L376" i="7" s="1"/>
  <c r="L428" i="2"/>
  <c r="L429" i="7" s="1"/>
  <c r="L440" i="2"/>
  <c r="L441" i="7" s="1"/>
  <c r="L437" i="2"/>
  <c r="L438" i="7" s="1"/>
  <c r="L142" i="2"/>
  <c r="L143" i="7" s="1"/>
  <c r="L94" i="2"/>
  <c r="L95" i="7" s="1"/>
  <c r="L274" i="2"/>
  <c r="L275" i="7" s="1"/>
  <c r="L206" i="2"/>
  <c r="L207" i="7" s="1"/>
  <c r="L151" i="2"/>
  <c r="L152" i="7" s="1"/>
  <c r="L267" i="2"/>
  <c r="L268" i="7" s="1"/>
  <c r="L413" i="2"/>
  <c r="L414" i="7" s="1"/>
  <c r="L42" i="2"/>
  <c r="L43" i="7" s="1"/>
  <c r="L271" i="2"/>
  <c r="L272" i="7" s="1"/>
  <c r="L43" i="2"/>
  <c r="L44" i="7" s="1"/>
  <c r="L172" i="2"/>
  <c r="L173" i="7" s="1"/>
  <c r="L304" i="2"/>
  <c r="L305" i="7" s="1"/>
  <c r="L414" i="2"/>
  <c r="L415" i="7" s="1"/>
  <c r="L51" i="2"/>
  <c r="L52" i="7" s="1"/>
  <c r="L199" i="2"/>
  <c r="L200" i="7" s="1"/>
  <c r="L343" i="2"/>
  <c r="L344" i="7" s="1"/>
  <c r="L117" i="2"/>
  <c r="L118" i="7" s="1"/>
  <c r="L328" i="2"/>
  <c r="L329" i="7" s="1"/>
  <c r="L103" i="2"/>
  <c r="L104" i="7" s="1"/>
  <c r="L371" i="2"/>
  <c r="L372" i="7" s="1"/>
  <c r="L107" i="2"/>
  <c r="L108" i="7" s="1"/>
  <c r="L348" i="2"/>
  <c r="L349" i="7" s="1"/>
  <c r="L352" i="2"/>
  <c r="L353" i="7" s="1"/>
  <c r="L340" i="2"/>
  <c r="L341" i="7" s="1"/>
  <c r="L385" i="2"/>
  <c r="L386" i="7" s="1"/>
  <c r="L418" i="2"/>
  <c r="L419" i="7" s="1"/>
  <c r="L335" i="2"/>
  <c r="L336" i="7" s="1"/>
  <c r="L336" i="2"/>
  <c r="L337" i="7" s="1"/>
  <c r="L419" i="2"/>
  <c r="L420" i="7" s="1"/>
  <c r="L427" i="2"/>
  <c r="L428" i="7" s="1"/>
  <c r="L435" i="2"/>
  <c r="L436" i="7" s="1"/>
  <c r="L443" i="2"/>
  <c r="L444" i="7" s="1"/>
  <c r="L83" i="2"/>
  <c r="L84" i="7" s="1"/>
  <c r="L223" i="2"/>
  <c r="L224" i="7" s="1"/>
  <c r="L333" i="2"/>
  <c r="L334" i="7" s="1"/>
  <c r="L420" i="2"/>
  <c r="L421" i="7" s="1"/>
  <c r="L432" i="2"/>
  <c r="L433" i="7" s="1"/>
  <c r="L444" i="2"/>
  <c r="L445" i="7" s="1"/>
  <c r="L202" i="2"/>
  <c r="L203" i="7" s="1"/>
  <c r="L100" i="2"/>
  <c r="L101" i="7" s="1"/>
  <c r="L29" i="2"/>
  <c r="L30" i="7" s="1"/>
  <c r="L307" i="2"/>
  <c r="L308" i="7" s="1"/>
  <c r="L170" i="2"/>
  <c r="L171" i="7" s="1"/>
  <c r="L397" i="2"/>
  <c r="L398" i="7" s="1"/>
  <c r="L313" i="2"/>
  <c r="L314" i="7" s="1"/>
  <c r="L89" i="2"/>
  <c r="L90" i="7" s="1"/>
  <c r="L293" i="2"/>
  <c r="L294" i="7" s="1"/>
  <c r="L62" i="2"/>
  <c r="L63" i="7" s="1"/>
  <c r="L207" i="2"/>
  <c r="L208" i="7" s="1"/>
  <c r="L246" i="2"/>
  <c r="L247" i="7" s="1"/>
  <c r="L334" i="2"/>
  <c r="L335" i="7" s="1"/>
  <c r="L129" i="2"/>
  <c r="L130" i="7" s="1"/>
  <c r="L209" i="2"/>
  <c r="L210" i="7" s="1"/>
  <c r="L4" i="2"/>
  <c r="L5" i="7" s="1"/>
  <c r="N5" i="7" s="1"/>
  <c r="L200" i="2"/>
  <c r="L201" i="7" s="1"/>
  <c r="L225" i="2"/>
  <c r="L226" i="7" s="1"/>
  <c r="L338" i="2"/>
  <c r="L339" i="7" s="1"/>
  <c r="L356" i="2"/>
  <c r="L357" i="7" s="1"/>
  <c r="L349" i="2"/>
  <c r="L350" i="7" s="1"/>
  <c r="L424" i="2"/>
  <c r="L425" i="7" s="1"/>
  <c r="L436" i="2"/>
  <c r="L437" i="7" s="1"/>
  <c r="L441" i="2"/>
  <c r="L442" i="7" s="1"/>
  <c r="L448" i="2"/>
  <c r="L449" i="7" s="1"/>
  <c r="L449" i="2"/>
  <c r="L450" i="7" s="1"/>
  <c r="L450" i="2"/>
  <c r="L451" i="7" s="1"/>
  <c r="L451" i="2"/>
  <c r="L452" i="7" s="1"/>
  <c r="L452" i="2"/>
  <c r="L453" i="7" s="1"/>
  <c r="Z694" i="1"/>
  <c r="V694" i="1"/>
  <c r="W694" i="1"/>
  <c r="L702" i="16" s="1"/>
  <c r="S694" i="1"/>
  <c r="B455" i="2"/>
  <c r="L454" i="2"/>
  <c r="L455" i="7" s="1"/>
  <c r="B804" i="1" l="1"/>
  <c r="B803" i="1"/>
  <c r="B807" i="1"/>
  <c r="B799" i="1"/>
  <c r="B801" i="1"/>
  <c r="B812" i="1"/>
  <c r="B811" i="1"/>
  <c r="B808" i="1"/>
  <c r="B802" i="1"/>
  <c r="B798" i="1"/>
  <c r="B809" i="1"/>
  <c r="B797" i="1"/>
  <c r="B805" i="1"/>
  <c r="B810" i="1"/>
  <c r="B800" i="1"/>
  <c r="B806" i="1"/>
  <c r="B796" i="1"/>
  <c r="B795" i="1"/>
  <c r="AI694" i="1"/>
  <c r="AJ694" i="1" s="1"/>
  <c r="AK694" i="1" s="1"/>
  <c r="A702" i="16" s="1"/>
  <c r="K702" i="16"/>
  <c r="Y694" i="1"/>
  <c r="B793" i="1"/>
  <c r="B792" i="1"/>
  <c r="B794" i="1"/>
  <c r="B790" i="1"/>
  <c r="B791" i="1"/>
  <c r="B692" i="1"/>
  <c r="B785" i="1"/>
  <c r="B284" i="1"/>
  <c r="B100" i="1"/>
  <c r="B165" i="1"/>
  <c r="B391" i="1"/>
  <c r="B465" i="1"/>
  <c r="B446" i="1"/>
  <c r="B352" i="1"/>
  <c r="B666" i="1"/>
  <c r="B626" i="1"/>
  <c r="B733" i="1"/>
  <c r="B190" i="1"/>
  <c r="B5" i="1"/>
  <c r="B269" i="1"/>
  <c r="B143" i="1"/>
  <c r="B286" i="1"/>
  <c r="B67" i="1"/>
  <c r="B648" i="1"/>
  <c r="B217" i="1"/>
  <c r="B519" i="1"/>
  <c r="B737" i="1"/>
  <c r="B53" i="1"/>
  <c r="B54" i="1"/>
  <c r="B318" i="1"/>
  <c r="B395" i="1"/>
  <c r="B96" i="1"/>
  <c r="B385" i="1"/>
  <c r="B583" i="1"/>
  <c r="B679" i="1"/>
  <c r="B634" i="1"/>
  <c r="B726" i="1"/>
  <c r="B182" i="1"/>
  <c r="B99" i="1"/>
  <c r="B4" i="1"/>
  <c r="B136" i="1"/>
  <c r="B397" i="1"/>
  <c r="B414" i="1"/>
  <c r="B582" i="1"/>
  <c r="B640" i="1"/>
  <c r="B587" i="1"/>
  <c r="B606" i="1"/>
  <c r="B773" i="1"/>
  <c r="B780" i="1"/>
  <c r="B597" i="1"/>
  <c r="B766" i="1"/>
  <c r="B57" i="1"/>
  <c r="B460" i="1"/>
  <c r="B244" i="1"/>
  <c r="B225" i="1"/>
  <c r="B149" i="1"/>
  <c r="B520" i="1"/>
  <c r="B368" i="1"/>
  <c r="B539" i="1"/>
  <c r="B438" i="1"/>
  <c r="B729" i="1"/>
  <c r="B437" i="1"/>
  <c r="B306" i="1"/>
  <c r="B156" i="1"/>
  <c r="B169" i="1"/>
  <c r="B207" i="1"/>
  <c r="B148" i="1"/>
  <c r="B598" i="1"/>
  <c r="B677" i="1"/>
  <c r="B116" i="1"/>
  <c r="B712" i="1"/>
  <c r="B259" i="1"/>
  <c r="B307" i="1"/>
  <c r="B421" i="1"/>
  <c r="B211" i="1"/>
  <c r="B273" i="1"/>
  <c r="B362" i="1"/>
  <c r="B257" i="1"/>
  <c r="B643" i="1"/>
  <c r="B563" i="1"/>
  <c r="B738" i="1"/>
  <c r="B311" i="1"/>
  <c r="B72" i="1"/>
  <c r="B266" i="1"/>
  <c r="B512" i="1"/>
  <c r="B26" i="1"/>
  <c r="B466" i="1"/>
  <c r="B538" i="1"/>
  <c r="B622" i="1"/>
  <c r="B92" i="1"/>
  <c r="B219" i="1"/>
  <c r="B301" i="1"/>
  <c r="B248" i="1"/>
  <c r="B337" i="1"/>
  <c r="B155" i="1"/>
  <c r="B379" i="1"/>
  <c r="B180" i="1"/>
  <c r="B665" i="1"/>
  <c r="B181" i="1"/>
  <c r="B711" i="1"/>
  <c r="B330" i="1"/>
  <c r="B70" i="1"/>
  <c r="B268" i="1"/>
  <c r="B373" i="1"/>
  <c r="B327" i="1"/>
  <c r="B427" i="1"/>
  <c r="B367" i="1"/>
  <c r="B137" i="1"/>
  <c r="B554" i="1"/>
  <c r="B531" i="1"/>
  <c r="B713" i="1"/>
  <c r="B227" i="1"/>
  <c r="B52" i="1"/>
  <c r="B205" i="1"/>
  <c r="B433" i="1"/>
  <c r="B374" i="1"/>
  <c r="B522" i="1"/>
  <c r="B153" i="1"/>
  <c r="B354" i="1"/>
  <c r="B682" i="1"/>
  <c r="B721" i="1"/>
  <c r="B299" i="1"/>
  <c r="B263" i="1"/>
  <c r="B302" i="1"/>
  <c r="B331" i="1"/>
  <c r="B424" i="1"/>
  <c r="B332" i="1"/>
  <c r="B401" i="1"/>
  <c r="B654" i="1"/>
  <c r="B662" i="1"/>
  <c r="B687" i="1"/>
  <c r="B755" i="1"/>
  <c r="B752" i="1"/>
  <c r="B594" i="1"/>
  <c r="B201" i="1"/>
  <c r="B175" i="1"/>
  <c r="B246" i="1"/>
  <c r="B322" i="1"/>
  <c r="B174" i="1"/>
  <c r="B380" i="1"/>
  <c r="B545" i="1"/>
  <c r="B675" i="1"/>
  <c r="B534" i="1"/>
  <c r="B719" i="1"/>
  <c r="B604" i="1"/>
  <c r="B27" i="1"/>
  <c r="B30" i="1"/>
  <c r="B314" i="1"/>
  <c r="B371" i="1"/>
  <c r="B298" i="1"/>
  <c r="B572" i="1"/>
  <c r="B603" i="1"/>
  <c r="B431" i="1"/>
  <c r="B557" i="1"/>
  <c r="B567" i="1"/>
  <c r="B323" i="1"/>
  <c r="B71" i="1"/>
  <c r="B230" i="1"/>
  <c r="B160" i="1"/>
  <c r="B78" i="1"/>
  <c r="B265" i="1"/>
  <c r="B91" i="1"/>
  <c r="B19" i="1"/>
  <c r="B292" i="1"/>
  <c r="B482" i="1"/>
  <c r="B428" i="1"/>
  <c r="B537" i="1"/>
  <c r="B578" i="1"/>
  <c r="B623" i="1"/>
  <c r="B559" i="1"/>
  <c r="B124" i="1"/>
  <c r="B434" i="1"/>
  <c r="B272" i="1"/>
  <c r="B495" i="1"/>
  <c r="B364" i="1"/>
  <c r="B151" i="1"/>
  <c r="B503" i="1"/>
  <c r="B646" i="1"/>
  <c r="B661" i="1"/>
  <c r="B535" i="1"/>
  <c r="B734" i="1"/>
  <c r="B62" i="1"/>
  <c r="B213" i="1"/>
  <c r="B483" i="1"/>
  <c r="B293" i="1"/>
  <c r="B334" i="1"/>
  <c r="B461" i="1"/>
  <c r="B616" i="1"/>
  <c r="B650" i="1"/>
  <c r="B660" i="1"/>
  <c r="B689" i="1"/>
  <c r="B235" i="1"/>
  <c r="B37" i="1"/>
  <c r="B289" i="1"/>
  <c r="B339" i="1"/>
  <c r="B490" i="1"/>
  <c r="B573" i="1"/>
  <c r="B678" i="1"/>
  <c r="B507" i="1"/>
  <c r="B494" i="1"/>
  <c r="B697" i="1"/>
  <c r="B778" i="1"/>
  <c r="B779" i="1"/>
  <c r="B224" i="1"/>
  <c r="B236" i="1"/>
  <c r="B139" i="1"/>
  <c r="B313" i="1"/>
  <c r="B73" i="1"/>
  <c r="B220" i="1"/>
  <c r="B415" i="1"/>
  <c r="B68" i="1"/>
  <c r="B86" i="1"/>
  <c r="B561" i="1"/>
  <c r="B192" i="1"/>
  <c r="B200" i="1"/>
  <c r="B39" i="1"/>
  <c r="B168" i="1"/>
  <c r="B166" i="1"/>
  <c r="B474" i="1"/>
  <c r="B295" i="1"/>
  <c r="B584" i="1"/>
  <c r="B644" i="1"/>
  <c r="B628" i="1"/>
  <c r="B716" i="1"/>
  <c r="B699" i="1"/>
  <c r="B229" i="1"/>
  <c r="B128" i="1"/>
  <c r="B488" i="1"/>
  <c r="B315" i="1"/>
  <c r="B61" i="1"/>
  <c r="B543" i="1"/>
  <c r="B404" i="1"/>
  <c r="B651" i="1"/>
  <c r="B113" i="1"/>
  <c r="B745" i="1"/>
  <c r="B319" i="1"/>
  <c r="B23" i="1"/>
  <c r="B285" i="1"/>
  <c r="B251" i="1"/>
  <c r="B464" i="1"/>
  <c r="B239" i="1"/>
  <c r="B672" i="1"/>
  <c r="B613" i="1"/>
  <c r="B694" i="1"/>
  <c r="B596" i="1"/>
  <c r="B454" i="1"/>
  <c r="B7" i="1"/>
  <c r="B406" i="1"/>
  <c r="B172" i="1"/>
  <c r="B320" i="1"/>
  <c r="B253" i="1"/>
  <c r="B187" i="1"/>
  <c r="B624" i="1"/>
  <c r="B599" i="1"/>
  <c r="B592" i="1"/>
  <c r="B14" i="1"/>
  <c r="B125" i="1"/>
  <c r="B8" i="1"/>
  <c r="B278" i="1"/>
  <c r="B443" i="1"/>
  <c r="B345" i="1"/>
  <c r="B223" i="1"/>
  <c r="B589" i="1"/>
  <c r="B637" i="1"/>
  <c r="B214" i="1"/>
  <c r="B199" i="1"/>
  <c r="B32" i="1"/>
  <c r="B56" i="1"/>
  <c r="B287" i="1"/>
  <c r="B382" i="1"/>
  <c r="B347" i="1"/>
  <c r="B581" i="1"/>
  <c r="B445" i="1"/>
  <c r="B546" i="1"/>
  <c r="B690" i="1"/>
  <c r="B739" i="1"/>
  <c r="B93" i="1"/>
  <c r="B47" i="1"/>
  <c r="B305" i="1"/>
  <c r="B261" i="1"/>
  <c r="B496" i="1"/>
  <c r="B134" i="1"/>
  <c r="B568" i="1"/>
  <c r="B669" i="1"/>
  <c r="B403" i="1"/>
  <c r="B701" i="1"/>
  <c r="B746" i="1"/>
  <c r="B704" i="1"/>
  <c r="B77" i="1"/>
  <c r="B392" i="1"/>
  <c r="B82" i="1"/>
  <c r="B85" i="1"/>
  <c r="B178" i="1"/>
  <c r="B448" i="1"/>
  <c r="B351" i="1"/>
  <c r="B550" i="1"/>
  <c r="B627" i="1"/>
  <c r="B632" i="1"/>
  <c r="B770" i="1"/>
  <c r="B126" i="1"/>
  <c r="B18" i="1"/>
  <c r="B216" i="1"/>
  <c r="B173" i="1"/>
  <c r="B399" i="1"/>
  <c r="B467" i="1"/>
  <c r="B541" i="1"/>
  <c r="B255" i="1"/>
  <c r="B657" i="1"/>
  <c r="B735" i="1"/>
  <c r="B15" i="1"/>
  <c r="B159" i="1"/>
  <c r="B456" i="1"/>
  <c r="B188" i="1"/>
  <c r="B288" i="1"/>
  <c r="B484" i="1"/>
  <c r="B328" i="1"/>
  <c r="B241" i="1"/>
  <c r="B617" i="1"/>
  <c r="B569" i="1"/>
  <c r="B81" i="1"/>
  <c r="B34" i="1"/>
  <c r="B204" i="1"/>
  <c r="B418" i="1"/>
  <c r="B258" i="1"/>
  <c r="B346" i="1"/>
  <c r="B118" i="1"/>
  <c r="B610" i="1"/>
  <c r="B458" i="1"/>
  <c r="B393" i="1"/>
  <c r="B480" i="1"/>
  <c r="B280" i="1"/>
  <c r="B652" i="1"/>
  <c r="B727" i="1"/>
  <c r="B754" i="1"/>
  <c r="B695" i="1"/>
  <c r="B789" i="1"/>
  <c r="B50" i="1"/>
  <c r="B31" i="1"/>
  <c r="B409" i="1"/>
  <c r="B357" i="1"/>
  <c r="B359" i="1"/>
  <c r="B117" i="1"/>
  <c r="B384" i="1"/>
  <c r="B576" i="1"/>
  <c r="B215" i="1"/>
  <c r="B772" i="1"/>
  <c r="B21" i="1"/>
  <c r="B115" i="1"/>
  <c r="B326" i="1"/>
  <c r="B252" i="1"/>
  <c r="B69" i="1"/>
  <c r="B510" i="1"/>
  <c r="B556" i="1"/>
  <c r="B88" i="1"/>
  <c r="B206" i="1"/>
  <c r="B771" i="1"/>
  <c r="B324" i="1"/>
  <c r="B80" i="1"/>
  <c r="B381" i="1"/>
  <c r="B130" i="1"/>
  <c r="B452" i="1"/>
  <c r="B515" i="1"/>
  <c r="B600" i="1"/>
  <c r="B685" i="1"/>
  <c r="B353" i="1"/>
  <c r="B718" i="1"/>
  <c r="B51" i="1"/>
  <c r="B44" i="1"/>
  <c r="B43" i="1"/>
  <c r="B234" i="1"/>
  <c r="B144" i="1"/>
  <c r="B521" i="1"/>
  <c r="B527" i="1"/>
  <c r="B154" i="1"/>
  <c r="B658" i="1"/>
  <c r="B629" i="1"/>
  <c r="B758" i="1"/>
  <c r="B757" i="1"/>
  <c r="B595" i="1"/>
  <c r="B267" i="1"/>
  <c r="B42" i="1"/>
  <c r="B398" i="1"/>
  <c r="B209" i="1"/>
  <c r="B441" i="1"/>
  <c r="B147" i="1"/>
  <c r="B618" i="1"/>
  <c r="B625" i="1"/>
  <c r="B432" i="1"/>
  <c r="B743" i="1"/>
  <c r="B283" i="1"/>
  <c r="B49" i="1"/>
  <c r="B65" i="1"/>
  <c r="B497" i="1"/>
  <c r="B366" i="1"/>
  <c r="B419" i="1"/>
  <c r="B574" i="1"/>
  <c r="B602" i="1"/>
  <c r="B279" i="1"/>
  <c r="B605" i="1"/>
  <c r="B129" i="1"/>
  <c r="B317" i="1"/>
  <c r="B170" i="1"/>
  <c r="B426" i="1"/>
  <c r="B469" i="1"/>
  <c r="B477" i="1"/>
  <c r="B502" i="1"/>
  <c r="B549" i="1"/>
  <c r="B74" i="1"/>
  <c r="B717" i="1"/>
  <c r="B724" i="1"/>
  <c r="B389" i="1"/>
  <c r="B410" i="1"/>
  <c r="B416" i="1"/>
  <c r="B722" i="1"/>
  <c r="B450" i="1"/>
  <c r="B670" i="1"/>
  <c r="B540" i="1"/>
  <c r="B633" i="1"/>
  <c r="B787" i="1"/>
  <c r="B751" i="1"/>
  <c r="B171" i="1"/>
  <c r="B247" i="1"/>
  <c r="B140" i="1"/>
  <c r="B249" i="1"/>
  <c r="B146" i="1"/>
  <c r="B470" i="1"/>
  <c r="B505" i="1"/>
  <c r="B673" i="1"/>
  <c r="B555" i="1"/>
  <c r="B590" i="1"/>
  <c r="B753" i="1"/>
  <c r="B28" i="1"/>
  <c r="B41" i="1"/>
  <c r="B132" i="1"/>
  <c r="B400" i="1"/>
  <c r="B485" i="1"/>
  <c r="B189" i="1"/>
  <c r="B566" i="1"/>
  <c r="B614" i="1"/>
  <c r="B649" i="1"/>
  <c r="B90" i="1"/>
  <c r="B45" i="1"/>
  <c r="B36" i="1"/>
  <c r="B408" i="1"/>
  <c r="B290" i="1"/>
  <c r="B344" i="1"/>
  <c r="B558" i="1"/>
  <c r="B580" i="1"/>
  <c r="B575" i="1"/>
  <c r="B336" i="1"/>
  <c r="B709" i="1"/>
  <c r="B157" i="1"/>
  <c r="B3" i="1"/>
  <c r="B210" i="1"/>
  <c r="B291" i="1"/>
  <c r="B436" i="1"/>
  <c r="B386" i="1"/>
  <c r="B420" i="1"/>
  <c r="B517" i="1"/>
  <c r="B686" i="1"/>
  <c r="B647" i="1"/>
  <c r="B707" i="1"/>
  <c r="B783" i="1"/>
  <c r="B762" i="1"/>
  <c r="B33" i="1"/>
  <c r="B46" i="1"/>
  <c r="B138" i="1"/>
  <c r="B377" i="1"/>
  <c r="B218" i="1"/>
  <c r="B487" i="1"/>
  <c r="B668" i="1"/>
  <c r="B681" i="1"/>
  <c r="B256" i="1"/>
  <c r="B706" i="1"/>
  <c r="B185" i="1"/>
  <c r="B83" i="1"/>
  <c r="B407" i="1"/>
  <c r="B179" i="1"/>
  <c r="B481" i="1"/>
  <c r="B492" i="1"/>
  <c r="B518" i="1"/>
  <c r="B620" i="1"/>
  <c r="B547" i="1"/>
  <c r="B763" i="1"/>
  <c r="B102" i="1"/>
  <c r="B12" i="1"/>
  <c r="B186" i="1"/>
  <c r="B435" i="1"/>
  <c r="B439" i="1"/>
  <c r="B459" i="1"/>
  <c r="B358" i="1"/>
  <c r="B667" i="1"/>
  <c r="B422" i="1"/>
  <c r="B731" i="1"/>
  <c r="B25" i="1"/>
  <c r="B103" i="1"/>
  <c r="B274" i="1"/>
  <c r="B586" i="1"/>
  <c r="B10" i="1"/>
  <c r="B242" i="1"/>
  <c r="B663" i="1"/>
  <c r="B383" i="1"/>
  <c r="B593" i="1"/>
  <c r="B776" i="1"/>
  <c r="B121" i="1"/>
  <c r="B108" i="1"/>
  <c r="B29" i="1"/>
  <c r="B489" i="1"/>
  <c r="B378" i="1"/>
  <c r="B411" i="1"/>
  <c r="B162" i="1"/>
  <c r="B509" i="1"/>
  <c r="B394" i="1"/>
  <c r="B615" i="1"/>
  <c r="B119" i="1"/>
  <c r="B226" i="1"/>
  <c r="B133" i="1"/>
  <c r="B449" i="1"/>
  <c r="B111" i="1"/>
  <c r="B296" i="1"/>
  <c r="B457" i="1"/>
  <c r="B511" i="1"/>
  <c r="B611" i="1"/>
  <c r="B493" i="1"/>
  <c r="B730" i="1"/>
  <c r="B35" i="1"/>
  <c r="B20" i="1"/>
  <c r="B264" i="1"/>
  <c r="B325" i="1"/>
  <c r="B321" i="1"/>
  <c r="B158" i="1"/>
  <c r="B544" i="1"/>
  <c r="B500" i="1"/>
  <c r="B680" i="1"/>
  <c r="B676" i="1"/>
  <c r="B714" i="1"/>
  <c r="B40" i="1"/>
  <c r="B114" i="1"/>
  <c r="B145" i="1"/>
  <c r="B425" i="1"/>
  <c r="B176" i="1"/>
  <c r="B551" i="1"/>
  <c r="B674" i="1"/>
  <c r="B656" i="1"/>
  <c r="B664" i="1"/>
  <c r="B723" i="1"/>
  <c r="B788" i="1"/>
  <c r="B120" i="1"/>
  <c r="B66" i="1"/>
  <c r="B6" i="1"/>
  <c r="B79" i="1"/>
  <c r="B97" i="1"/>
  <c r="B222" i="1"/>
  <c r="B237" i="1"/>
  <c r="B571" i="1"/>
  <c r="B619" i="1"/>
  <c r="B562" i="1"/>
  <c r="B548" i="1"/>
  <c r="B696" i="1"/>
  <c r="B270" i="1"/>
  <c r="B245" i="1"/>
  <c r="B142" i="1"/>
  <c r="B442" i="1"/>
  <c r="B297" i="1"/>
  <c r="B238" i="1"/>
  <c r="B565" i="1"/>
  <c r="B564" i="1"/>
  <c r="B609" i="1"/>
  <c r="B710" i="1"/>
  <c r="B58" i="1"/>
  <c r="B9" i="1"/>
  <c r="B333" i="1"/>
  <c r="B177" i="1"/>
  <c r="B208" i="1"/>
  <c r="B514" i="1"/>
  <c r="B638" i="1"/>
  <c r="B577" i="1"/>
  <c r="B621" i="1"/>
  <c r="B725" i="1"/>
  <c r="B167" i="1"/>
  <c r="B101" i="1"/>
  <c r="B127" i="1"/>
  <c r="B579" i="1"/>
  <c r="B16" i="1"/>
  <c r="B491" i="1"/>
  <c r="B645" i="1"/>
  <c r="B702" i="1"/>
  <c r="B784" i="1"/>
  <c r="B750" i="1"/>
  <c r="B768" i="1"/>
  <c r="B94" i="1"/>
  <c r="B107" i="1"/>
  <c r="B161" i="1"/>
  <c r="B387" i="1"/>
  <c r="B472" i="1"/>
  <c r="B402" i="1"/>
  <c r="B601" i="1"/>
  <c r="B630" i="1"/>
  <c r="B659" i="1"/>
  <c r="B765" i="1"/>
  <c r="B184" i="1"/>
  <c r="B104" i="1"/>
  <c r="B276" i="1"/>
  <c r="B498" i="1"/>
  <c r="B412" i="1"/>
  <c r="B349" i="1"/>
  <c r="B486" i="1"/>
  <c r="B639" i="1"/>
  <c r="B560" i="1"/>
  <c r="B715" i="1"/>
  <c r="B122" i="1"/>
  <c r="B388" i="1"/>
  <c r="B11" i="1"/>
  <c r="B112" i="1"/>
  <c r="B390" i="1"/>
  <c r="B361" i="1"/>
  <c r="B516" i="1"/>
  <c r="B631" i="1"/>
  <c r="B655" i="1"/>
  <c r="B708" i="1"/>
  <c r="B123" i="1"/>
  <c r="B48" i="1"/>
  <c r="B22" i="1"/>
  <c r="B275" i="1"/>
  <c r="B110" i="1"/>
  <c r="B375" i="1"/>
  <c r="B430" i="1"/>
  <c r="B588" i="1"/>
  <c r="B684" i="1"/>
  <c r="B740" i="1"/>
  <c r="B732" i="1"/>
  <c r="B759" i="1"/>
  <c r="B781" i="1"/>
  <c r="B254" i="1"/>
  <c r="B365" i="1"/>
  <c r="B308" i="1"/>
  <c r="B376" i="1"/>
  <c r="B304" i="1"/>
  <c r="B413" i="1"/>
  <c r="B462" i="1"/>
  <c r="B221" i="1"/>
  <c r="B585" i="1"/>
  <c r="B760" i="1"/>
  <c r="B198" i="1"/>
  <c r="B202" i="1"/>
  <c r="B59" i="1"/>
  <c r="B342" i="1"/>
  <c r="B369" i="1"/>
  <c r="B150" i="1"/>
  <c r="B504" i="1"/>
  <c r="B653" i="1"/>
  <c r="B612" i="1"/>
  <c r="B671" i="1"/>
  <c r="B720" i="1"/>
  <c r="B423" i="1"/>
  <c r="B55" i="1"/>
  <c r="B447" i="1"/>
  <c r="B370" i="1"/>
  <c r="B360" i="1"/>
  <c r="B429" i="1"/>
  <c r="B553" i="1"/>
  <c r="B532" i="1"/>
  <c r="B636" i="1"/>
  <c r="B744" i="1"/>
  <c r="B24" i="1"/>
  <c r="B17" i="1"/>
  <c r="B475" i="1"/>
  <c r="B183" i="1"/>
  <c r="B303" i="1"/>
  <c r="B476" i="1"/>
  <c r="B542" i="1"/>
  <c r="B683" i="1"/>
  <c r="B87" i="1"/>
  <c r="B642" i="1"/>
  <c r="B736" i="1"/>
  <c r="B761" i="1"/>
  <c r="B774" i="1"/>
  <c r="B688" i="1"/>
  <c r="B191" i="1"/>
  <c r="B277" i="1"/>
  <c r="B250" i="1"/>
  <c r="B471" i="1"/>
  <c r="B529" i="1"/>
  <c r="B355" i="1"/>
  <c r="B608" i="1"/>
  <c r="B728" i="1"/>
  <c r="B591" i="1"/>
  <c r="B767" i="1"/>
  <c r="B756" i="1"/>
  <c r="B440" i="1"/>
  <c r="B451" i="1"/>
  <c r="B163" i="1"/>
  <c r="B282" i="1"/>
  <c r="B641" i="1"/>
  <c r="B607" i="1"/>
  <c r="B691" i="1"/>
  <c r="B769" i="1"/>
  <c r="B693" i="1"/>
  <c r="B698" i="1"/>
  <c r="B764" i="1"/>
  <c r="B513" i="1"/>
  <c r="B468" i="1"/>
  <c r="B281" i="1"/>
  <c r="B635" i="1"/>
  <c r="B240" i="1"/>
  <c r="B152" i="1"/>
  <c r="B75" i="1"/>
  <c r="B749" i="1"/>
  <c r="B741" i="1"/>
  <c r="B89" i="1"/>
  <c r="B76" i="1"/>
  <c r="B456" i="2"/>
  <c r="L455" i="2"/>
  <c r="L456" i="7" s="1"/>
  <c r="C813" i="1" l="1"/>
  <c r="AB813" i="1"/>
  <c r="C801" i="1"/>
  <c r="C798" i="1"/>
  <c r="AB812" i="1"/>
  <c r="AB809" i="1"/>
  <c r="AB808" i="1"/>
  <c r="C812" i="1"/>
  <c r="C810" i="1"/>
  <c r="C797" i="1"/>
  <c r="AB798" i="1"/>
  <c r="AB803" i="1"/>
  <c r="AB806" i="1"/>
  <c r="AB799" i="1"/>
  <c r="C803" i="1"/>
  <c r="AB811" i="1"/>
  <c r="C806" i="1"/>
  <c r="C800" i="1"/>
  <c r="AB797" i="1"/>
  <c r="C807" i="1"/>
  <c r="C799" i="1"/>
  <c r="C811" i="1"/>
  <c r="C804" i="1"/>
  <c r="C809" i="1"/>
  <c r="AB810" i="1"/>
  <c r="AB805" i="1"/>
  <c r="AB801" i="1"/>
  <c r="AB807" i="1"/>
  <c r="AB800" i="1"/>
  <c r="C805" i="1"/>
  <c r="AB804" i="1"/>
  <c r="C802" i="1"/>
  <c r="C808" i="1"/>
  <c r="AB802" i="1"/>
  <c r="AB796" i="1"/>
  <c r="AB795" i="1"/>
  <c r="C795" i="1"/>
  <c r="C796" i="1"/>
  <c r="F14" i="10"/>
  <c r="F33" i="10"/>
  <c r="F886" i="10"/>
  <c r="F799" i="10"/>
  <c r="F53" i="10"/>
  <c r="F951" i="10"/>
  <c r="F52" i="10"/>
  <c r="F267" i="10"/>
  <c r="F546" i="10"/>
  <c r="F266" i="10"/>
  <c r="F819" i="10"/>
  <c r="F632" i="10"/>
  <c r="F871" i="10"/>
  <c r="F176" i="10"/>
  <c r="F222" i="10"/>
  <c r="F258" i="10"/>
  <c r="F141" i="10"/>
  <c r="F239" i="10"/>
  <c r="F565" i="10"/>
  <c r="F812" i="10"/>
  <c r="F45" i="10"/>
  <c r="F17" i="10"/>
  <c r="F44" i="10"/>
  <c r="F938" i="10"/>
  <c r="F58" i="10"/>
  <c r="F646" i="10"/>
  <c r="F41" i="10"/>
  <c r="F729" i="10"/>
  <c r="F96" i="10"/>
  <c r="F355" i="10"/>
  <c r="F613" i="10"/>
  <c r="F740" i="10"/>
  <c r="F899" i="10"/>
  <c r="F590" i="10"/>
  <c r="F827" i="10"/>
  <c r="F710" i="10"/>
  <c r="F376" i="10"/>
  <c r="F331" i="10"/>
  <c r="F633" i="10"/>
  <c r="F876" i="10"/>
  <c r="F302" i="10"/>
  <c r="F280" i="10"/>
  <c r="F147" i="10"/>
  <c r="F541" i="10"/>
  <c r="F784" i="10"/>
  <c r="F221" i="10"/>
  <c r="F363" i="10"/>
  <c r="F593" i="10"/>
  <c r="F206" i="10"/>
  <c r="F709" i="10"/>
  <c r="F225" i="10"/>
  <c r="F495" i="10"/>
  <c r="F750" i="10"/>
  <c r="F782" i="10"/>
  <c r="F616" i="10"/>
  <c r="F146" i="10"/>
  <c r="F114" i="10"/>
  <c r="F284" i="10"/>
  <c r="F852" i="10"/>
  <c r="F609" i="10"/>
  <c r="F842" i="10"/>
  <c r="F511" i="10"/>
  <c r="F700" i="10"/>
  <c r="F934" i="10"/>
  <c r="F966" i="10"/>
  <c r="F837" i="10"/>
  <c r="F291" i="10"/>
  <c r="F692" i="10"/>
  <c r="F493" i="10"/>
  <c r="F863" i="10"/>
  <c r="F769" i="10"/>
  <c r="F418" i="10"/>
  <c r="F670" i="10"/>
  <c r="F437" i="10"/>
  <c r="F224" i="10"/>
  <c r="F533" i="10"/>
  <c r="F164" i="10"/>
  <c r="F178" i="10"/>
  <c r="F145" i="10"/>
  <c r="F264" i="10"/>
  <c r="F192" i="10"/>
  <c r="F113" i="10"/>
  <c r="F109" i="10"/>
  <c r="F36" i="10"/>
  <c r="F6" i="10"/>
  <c r="F19" i="10"/>
  <c r="F70" i="10"/>
  <c r="F23" i="10"/>
  <c r="F56" i="10"/>
  <c r="F618" i="10"/>
  <c r="F900" i="10"/>
  <c r="F994" i="10"/>
  <c r="F486" i="10"/>
  <c r="F471" i="10"/>
  <c r="F822" i="10"/>
  <c r="F525" i="10"/>
  <c r="F793" i="10"/>
  <c r="F592" i="10"/>
  <c r="F408" i="10"/>
  <c r="F346" i="10"/>
  <c r="F651" i="10"/>
  <c r="F892" i="10"/>
  <c r="F326" i="10"/>
  <c r="F349" i="10"/>
  <c r="F199" i="10"/>
  <c r="F554" i="10"/>
  <c r="F800" i="10"/>
  <c r="F268" i="10"/>
  <c r="F447" i="10"/>
  <c r="F630" i="10"/>
  <c r="F395" i="10"/>
  <c r="F464" i="10"/>
  <c r="F821" i="10"/>
  <c r="F86" i="10"/>
  <c r="F30" i="10"/>
  <c r="F59" i="10"/>
  <c r="F21" i="10"/>
  <c r="F398" i="10"/>
  <c r="F304" i="10"/>
  <c r="F894" i="10"/>
  <c r="F862" i="10"/>
  <c r="F890" i="10"/>
  <c r="F901" i="10"/>
  <c r="F867" i="10"/>
  <c r="F552" i="10"/>
  <c r="F591" i="10"/>
  <c r="F172" i="10"/>
  <c r="F578" i="10"/>
  <c r="F478" i="10"/>
  <c r="F748" i="10"/>
  <c r="F165" i="10"/>
  <c r="F547" i="10"/>
  <c r="F470" i="10"/>
  <c r="F371" i="10"/>
  <c r="F664" i="10"/>
  <c r="F912" i="10"/>
  <c r="F340" i="10"/>
  <c r="F272" i="10"/>
  <c r="F840" i="10"/>
  <c r="F629" i="10"/>
  <c r="F875" i="10"/>
  <c r="F703" i="10"/>
  <c r="F781" i="10"/>
  <c r="F981" i="10"/>
  <c r="F407" i="10"/>
  <c r="F833" i="10"/>
  <c r="F491" i="10"/>
  <c r="F328" i="10"/>
  <c r="F607" i="10"/>
  <c r="F210" i="10"/>
  <c r="F675" i="10"/>
  <c r="F103" i="10"/>
  <c r="F290" i="10"/>
  <c r="F604" i="10"/>
  <c r="F723" i="10"/>
  <c r="F428" i="10"/>
  <c r="F903" i="10"/>
  <c r="F856" i="10"/>
  <c r="F766" i="10"/>
  <c r="F614" i="10"/>
  <c r="F567" i="10"/>
  <c r="F695" i="10"/>
  <c r="F219" i="10"/>
  <c r="F162" i="10"/>
  <c r="F401" i="10"/>
  <c r="F118" i="10"/>
  <c r="F380" i="10"/>
  <c r="F112" i="10"/>
  <c r="F220" i="10"/>
  <c r="F57" i="10"/>
  <c r="F321" i="10"/>
  <c r="F139" i="10"/>
  <c r="F195" i="10"/>
  <c r="F170" i="10"/>
  <c r="F20" i="10"/>
  <c r="F37" i="10"/>
  <c r="F314" i="10"/>
  <c r="F35" i="10"/>
  <c r="F327" i="10"/>
  <c r="F891" i="10"/>
  <c r="F705" i="10"/>
  <c r="F480" i="10"/>
  <c r="F726" i="10"/>
  <c r="F809" i="10"/>
  <c r="F775" i="10"/>
  <c r="F789" i="10"/>
  <c r="F488" i="10"/>
  <c r="F489" i="10"/>
  <c r="F161" i="10"/>
  <c r="F597" i="10"/>
  <c r="F497" i="10"/>
  <c r="F764" i="10"/>
  <c r="F213" i="10"/>
  <c r="F25" i="10"/>
  <c r="F823" i="10"/>
  <c r="F706" i="10"/>
  <c r="F503" i="10"/>
  <c r="F940" i="10"/>
  <c r="F311" i="10"/>
  <c r="F603" i="10"/>
  <c r="F144" i="10"/>
  <c r="F713" i="10"/>
  <c r="F794" i="10"/>
  <c r="F634" i="10"/>
  <c r="F902" i="10"/>
  <c r="F594" i="10"/>
  <c r="F454" i="10"/>
  <c r="F643" i="10"/>
  <c r="F711" i="10"/>
  <c r="F436" i="10"/>
  <c r="F849" i="10"/>
  <c r="F790" i="10"/>
  <c r="F373" i="10"/>
  <c r="F612" i="10"/>
  <c r="F97" i="10"/>
  <c r="F479" i="10"/>
  <c r="F309" i="10"/>
  <c r="F171" i="10"/>
  <c r="F216" i="10"/>
  <c r="F49" i="10"/>
  <c r="F372" i="10"/>
  <c r="F300" i="10"/>
  <c r="F878" i="10"/>
  <c r="F446" i="10"/>
  <c r="F487" i="10"/>
  <c r="F82" i="10"/>
  <c r="F122" i="10"/>
  <c r="F422" i="10"/>
  <c r="F956" i="10"/>
  <c r="F87" i="10"/>
  <c r="F323" i="10"/>
  <c r="F680" i="10"/>
  <c r="F992" i="10"/>
  <c r="F617" i="10"/>
  <c r="F872" i="10"/>
  <c r="F661" i="10"/>
  <c r="F986" i="10"/>
  <c r="F369" i="10"/>
  <c r="F544" i="10"/>
  <c r="F615" i="10"/>
  <c r="F962" i="10"/>
  <c r="F755" i="10"/>
  <c r="F824" i="10"/>
  <c r="F587" i="10"/>
  <c r="F756" i="10"/>
  <c r="F474" i="10"/>
  <c r="F778" i="10"/>
  <c r="F423" i="10"/>
  <c r="F539" i="10"/>
  <c r="F850" i="10"/>
  <c r="F882" i="10"/>
  <c r="F895" i="10"/>
  <c r="F483" i="10"/>
  <c r="F957" i="10"/>
  <c r="F392" i="10"/>
  <c r="F324" i="10"/>
  <c r="F946" i="10"/>
  <c r="F717" i="10"/>
  <c r="F779" i="10"/>
  <c r="F394" i="10"/>
  <c r="F179" i="10"/>
  <c r="F519" i="10"/>
  <c r="F334" i="10"/>
  <c r="F243" i="10"/>
  <c r="F200" i="10"/>
  <c r="F115" i="10"/>
  <c r="F238" i="10"/>
  <c r="F77" i="10"/>
  <c r="F66" i="10"/>
  <c r="F8" i="10"/>
  <c r="F7" i="10"/>
  <c r="F28" i="10"/>
  <c r="F62" i="10"/>
  <c r="F27" i="10"/>
  <c r="F513" i="10"/>
  <c r="F492" i="10"/>
  <c r="F771" i="10"/>
  <c r="F445" i="10"/>
  <c r="F715" i="10"/>
  <c r="F573" i="10"/>
  <c r="F733" i="10"/>
  <c r="F432" i="10"/>
  <c r="F439" i="10"/>
  <c r="F261" i="10"/>
  <c r="F94" i="10"/>
  <c r="F530" i="10"/>
  <c r="F780" i="10"/>
  <c r="F262" i="10"/>
  <c r="F64" i="10"/>
  <c r="F512" i="10"/>
  <c r="F411" i="10"/>
  <c r="F691" i="10"/>
  <c r="F944" i="10"/>
  <c r="F404" i="10"/>
  <c r="F364" i="10"/>
  <c r="F904" i="10"/>
  <c r="F641" i="10"/>
  <c r="F922" i="10"/>
  <c r="F251" i="10"/>
  <c r="F838" i="10"/>
  <c r="F424" i="10"/>
  <c r="F721" i="10"/>
  <c r="F759" i="10"/>
  <c r="F644" i="10"/>
  <c r="F472" i="10"/>
  <c r="F668" i="10"/>
  <c r="F402" i="10"/>
  <c r="F714" i="10"/>
  <c r="F228" i="10"/>
  <c r="F415" i="10"/>
  <c r="F753" i="10"/>
  <c r="F786" i="10"/>
  <c r="F655" i="10"/>
  <c r="F107" i="10"/>
  <c r="F984" i="10"/>
  <c r="F801" i="10"/>
  <c r="F233" i="10"/>
  <c r="F854" i="10"/>
  <c r="F318" i="10"/>
  <c r="F907" i="10"/>
  <c r="F804" i="10"/>
  <c r="F374" i="10"/>
  <c r="F622" i="10"/>
  <c r="F356" i="10"/>
  <c r="F306" i="10"/>
  <c r="F182" i="10"/>
  <c r="F78" i="10"/>
  <c r="F282" i="10"/>
  <c r="F135" i="10"/>
  <c r="F117" i="10"/>
  <c r="F635" i="10"/>
  <c r="F11" i="10"/>
  <c r="F619" i="10"/>
  <c r="F589" i="10"/>
  <c r="F190" i="10"/>
  <c r="F134" i="10"/>
  <c r="F960" i="10"/>
  <c r="F647" i="10"/>
  <c r="F469" i="10"/>
  <c r="F517" i="10"/>
  <c r="F313" i="10"/>
  <c r="F735" i="10"/>
  <c r="F868" i="10"/>
  <c r="F683" i="10"/>
  <c r="F332" i="10"/>
  <c r="F129" i="10"/>
  <c r="F772" i="10"/>
  <c r="F732" i="10"/>
  <c r="F858" i="10"/>
  <c r="F559" i="10"/>
  <c r="F202" i="10"/>
  <c r="F770" i="10"/>
  <c r="F83" i="10"/>
  <c r="F751" i="10"/>
  <c r="F874" i="10"/>
  <c r="F621" i="10"/>
  <c r="F601" i="10"/>
  <c r="F297" i="10"/>
  <c r="F185" i="10"/>
  <c r="F476" i="10"/>
  <c r="F820" i="10"/>
  <c r="F611" i="10"/>
  <c r="F169" i="10"/>
  <c r="F39" i="10"/>
  <c r="F26" i="10"/>
  <c r="F989" i="10"/>
  <c r="F509" i="10"/>
  <c r="F510" i="10"/>
  <c r="F333" i="10"/>
  <c r="F553" i="10"/>
  <c r="F720" i="10"/>
  <c r="F89" i="10"/>
  <c r="F968" i="10"/>
  <c r="F969" i="10"/>
  <c r="F343" i="10"/>
  <c r="F925" i="10"/>
  <c r="F760" i="10"/>
  <c r="F724" i="10"/>
  <c r="F761" i="10"/>
  <c r="F501" i="10"/>
  <c r="F855" i="10"/>
  <c r="F329" i="10"/>
  <c r="F545" i="10"/>
  <c r="F250" i="10"/>
  <c r="F826" i="10"/>
  <c r="F342" i="10"/>
  <c r="F315" i="10"/>
  <c r="F116" i="10"/>
  <c r="F254" i="10"/>
  <c r="F120" i="10"/>
  <c r="F51" i="10"/>
  <c r="F50" i="10"/>
  <c r="F43" i="10"/>
  <c r="F985" i="10"/>
  <c r="F610" i="10"/>
  <c r="F534" i="10"/>
  <c r="F955" i="10"/>
  <c r="F236" i="10"/>
  <c r="F580" i="10"/>
  <c r="F375" i="10"/>
  <c r="F354" i="10"/>
  <c r="F393" i="10"/>
  <c r="F736" i="10"/>
  <c r="F204" i="10"/>
  <c r="F330" i="10"/>
  <c r="F173" i="10"/>
  <c r="F730" i="10"/>
  <c r="F350" i="10"/>
  <c r="F536" i="10"/>
  <c r="F783" i="10"/>
  <c r="F803" i="10"/>
  <c r="F718" i="10"/>
  <c r="F208" i="10"/>
  <c r="F312" i="10"/>
  <c r="F344" i="10"/>
  <c r="F884" i="10"/>
  <c r="F625" i="10"/>
  <c r="F859" i="10"/>
  <c r="F532" i="10"/>
  <c r="F734" i="10"/>
  <c r="F961" i="10"/>
  <c r="F993" i="10"/>
  <c r="F235" i="10"/>
  <c r="F383" i="10"/>
  <c r="F945" i="10"/>
  <c r="F325" i="10"/>
  <c r="F869" i="10"/>
  <c r="F699" i="10"/>
  <c r="F360" i="10"/>
  <c r="F649" i="10"/>
  <c r="F212" i="10"/>
  <c r="F277" i="10"/>
  <c r="F463" i="10"/>
  <c r="F186" i="10"/>
  <c r="F156" i="10"/>
  <c r="F102" i="10"/>
  <c r="F237" i="10"/>
  <c r="F181" i="10"/>
  <c r="F60" i="10"/>
  <c r="F137" i="10"/>
  <c r="F91" i="10"/>
  <c r="F351" i="10"/>
  <c r="F16" i="10"/>
  <c r="F54" i="10"/>
  <c r="F15" i="10"/>
  <c r="F927" i="10"/>
  <c r="F810" i="10"/>
  <c r="F681" i="10"/>
  <c r="F184" i="10"/>
  <c r="F420" i="10"/>
  <c r="F357" i="10"/>
  <c r="F737" i="10"/>
  <c r="F921" i="10"/>
  <c r="F964" i="10"/>
  <c r="F310" i="10"/>
  <c r="F273" i="10"/>
  <c r="F602" i="10"/>
  <c r="F844" i="10"/>
  <c r="F166" i="10"/>
  <c r="F111" i="10"/>
  <c r="F583" i="10"/>
  <c r="F484" i="10"/>
  <c r="F752" i="10"/>
  <c r="F85" i="10"/>
  <c r="F124" i="10"/>
  <c r="F514" i="10"/>
  <c r="F274" i="10"/>
  <c r="F672" i="10"/>
  <c r="F75" i="10"/>
  <c r="F409" i="10"/>
  <c r="F598" i="10"/>
  <c r="F712" i="10"/>
  <c r="F416" i="10"/>
  <c r="F831" i="10"/>
  <c r="F888" i="10"/>
  <c r="F158" i="10"/>
  <c r="F788" i="10"/>
  <c r="F522" i="10"/>
  <c r="F795" i="10"/>
  <c r="F444" i="10"/>
  <c r="F569" i="10"/>
  <c r="F877" i="10"/>
  <c r="F909" i="10"/>
  <c r="F918" i="10"/>
  <c r="F558" i="10"/>
  <c r="F910" i="10"/>
  <c r="F150" i="10"/>
  <c r="F276" i="10"/>
  <c r="F885" i="10"/>
  <c r="F581" i="10"/>
  <c r="F745" i="10"/>
  <c r="F231" i="10"/>
  <c r="F305" i="10"/>
  <c r="F561" i="10"/>
  <c r="F253" i="10"/>
  <c r="F223" i="10"/>
  <c r="F188" i="10"/>
  <c r="F99" i="10"/>
  <c r="F218" i="10"/>
  <c r="F138" i="10"/>
  <c r="F119" i="10"/>
  <c r="F307" i="10"/>
  <c r="F743" i="10"/>
  <c r="F941" i="10"/>
  <c r="F322" i="10"/>
  <c r="F550" i="10"/>
  <c r="F531" i="10"/>
  <c r="F93" i="10"/>
  <c r="F939" i="10"/>
  <c r="F834" i="10"/>
  <c r="F694" i="10"/>
  <c r="F452" i="10"/>
  <c r="F317" i="10"/>
  <c r="F528" i="10"/>
  <c r="F358" i="10"/>
  <c r="F105" i="10"/>
  <c r="F133" i="10"/>
  <c r="F971" i="10"/>
  <c r="F521" i="10"/>
  <c r="F990" i="10"/>
  <c r="F846" i="10"/>
  <c r="F155" i="10"/>
  <c r="F983" i="10"/>
  <c r="F391" i="10"/>
  <c r="F996" i="10"/>
  <c r="F836" i="10"/>
  <c r="F860" i="10"/>
  <c r="F507" i="10"/>
  <c r="F560" i="10"/>
  <c r="F443" i="10"/>
  <c r="F977" i="10"/>
  <c r="F575" i="10"/>
  <c r="F911" i="10"/>
  <c r="F80" i="10"/>
  <c r="F9" i="10"/>
  <c r="F861" i="10"/>
  <c r="F293" i="10"/>
  <c r="F406" i="10"/>
  <c r="F440" i="10"/>
  <c r="F283" i="10"/>
  <c r="F848" i="10"/>
  <c r="F576" i="10"/>
  <c r="F505" i="10"/>
  <c r="F462" i="10"/>
  <c r="F870" i="10"/>
  <c r="F915" i="10"/>
  <c r="F104" i="10"/>
  <c r="F980" i="10"/>
  <c r="F923" i="10"/>
  <c r="F818" i="10"/>
  <c r="F738" i="10"/>
  <c r="F608" i="10"/>
  <c r="F843" i="10"/>
  <c r="F975" i="10"/>
  <c r="F582" i="10"/>
  <c r="F292" i="10"/>
  <c r="F214" i="10"/>
  <c r="F71" i="10"/>
  <c r="F198" i="10"/>
  <c r="F65" i="10"/>
  <c r="F450" i="10"/>
  <c r="F32" i="10"/>
  <c r="F31" i="10"/>
  <c r="F959" i="10"/>
  <c r="F435" i="10"/>
  <c r="F382" i="10"/>
  <c r="F650" i="10"/>
  <c r="F529" i="10"/>
  <c r="F702" i="10"/>
  <c r="F458" i="10"/>
  <c r="F498" i="10"/>
  <c r="F460" i="10"/>
  <c r="F864" i="10"/>
  <c r="F387" i="10"/>
  <c r="F477" i="10"/>
  <c r="F564" i="10"/>
  <c r="F811" i="10"/>
  <c r="F502" i="10"/>
  <c r="F687" i="10"/>
  <c r="F897" i="10"/>
  <c r="F929" i="10"/>
  <c r="F194" i="10"/>
  <c r="F247" i="10"/>
  <c r="F142" i="10"/>
  <c r="F490" i="10"/>
  <c r="F207" i="10"/>
  <c r="F648" i="10"/>
  <c r="F953" i="10"/>
  <c r="F739" i="10"/>
  <c r="F845" i="10"/>
  <c r="F494" i="10"/>
  <c r="F851" i="10"/>
  <c r="F241" i="10"/>
  <c r="F674" i="10"/>
  <c r="F527" i="10"/>
  <c r="F762" i="10"/>
  <c r="F688" i="10"/>
  <c r="F914" i="10"/>
  <c r="F523" i="10"/>
  <c r="F482" i="10"/>
  <c r="F388" i="10"/>
  <c r="F101" i="10"/>
  <c r="F365" i="10"/>
  <c r="F125" i="10"/>
  <c r="F275" i="10"/>
  <c r="F121" i="10"/>
  <c r="F149" i="10"/>
  <c r="F183" i="10"/>
  <c r="F191" i="10"/>
  <c r="F126" i="10"/>
  <c r="F13" i="10"/>
  <c r="F657" i="10"/>
  <c r="F620" i="10"/>
  <c r="F46" i="10"/>
  <c r="F466" i="10"/>
  <c r="F749" i="10"/>
  <c r="F359" i="10"/>
  <c r="F883" i="10"/>
  <c r="F296" i="10"/>
  <c r="F535" i="10"/>
  <c r="F773" i="10"/>
  <c r="F425" i="10"/>
  <c r="F746" i="10"/>
  <c r="F427" i="10"/>
  <c r="F449" i="10"/>
  <c r="F370" i="10"/>
  <c r="F662" i="10"/>
  <c r="F908" i="10"/>
  <c r="F386" i="10"/>
  <c r="F163" i="10"/>
  <c r="F245" i="10"/>
  <c r="F570" i="10"/>
  <c r="F816" i="10"/>
  <c r="F301" i="10"/>
  <c r="F506" i="10"/>
  <c r="F660" i="10"/>
  <c r="F441" i="10"/>
  <c r="F747" i="10"/>
  <c r="F405" i="10"/>
  <c r="F557" i="10"/>
  <c r="F802" i="10"/>
  <c r="F839" i="10"/>
  <c r="F813" i="10"/>
  <c r="F397" i="10"/>
  <c r="F252" i="10"/>
  <c r="F377" i="10"/>
  <c r="F916" i="10"/>
  <c r="F631" i="10"/>
  <c r="F889" i="10"/>
  <c r="F595" i="10"/>
  <c r="F757" i="10"/>
  <c r="F995" i="10"/>
  <c r="F413" i="10"/>
  <c r="F893" i="10"/>
  <c r="F455" i="10"/>
  <c r="F431" i="10"/>
  <c r="F152" i="10"/>
  <c r="F499" i="10"/>
  <c r="F500" i="10"/>
  <c r="F269" i="10"/>
  <c r="F638" i="10"/>
  <c r="F244" i="10"/>
  <c r="F128" i="10"/>
  <c r="F508" i="10"/>
  <c r="F287" i="10"/>
  <c r="F347" i="10"/>
  <c r="F140" i="10"/>
  <c r="F217" i="10"/>
  <c r="F148" i="10"/>
  <c r="F175" i="10"/>
  <c r="F106" i="10"/>
  <c r="F136" i="10"/>
  <c r="F461" i="10"/>
  <c r="F658" i="10"/>
  <c r="F419" i="10"/>
  <c r="F796" i="10"/>
  <c r="F426" i="10"/>
  <c r="F400" i="10"/>
  <c r="F278" i="10"/>
  <c r="F997" i="10"/>
  <c r="F429" i="10"/>
  <c r="F785" i="10"/>
  <c r="F230" i="10"/>
  <c r="F835" i="10"/>
  <c r="F599" i="10"/>
  <c r="F281" i="10"/>
  <c r="F974" i="10"/>
  <c r="F917" i="10"/>
  <c r="F654" i="10"/>
  <c r="F187" i="10"/>
  <c r="F645" i="10"/>
  <c r="F100" i="10"/>
  <c r="F361" i="10"/>
  <c r="F568" i="10"/>
  <c r="F949" i="10"/>
  <c r="F348" i="10"/>
  <c r="F226" i="10"/>
  <c r="F768" i="10"/>
  <c r="F367" i="10"/>
  <c r="F666" i="10"/>
  <c r="F952" i="10"/>
  <c r="F825" i="10"/>
  <c r="F943" i="10"/>
  <c r="F663" i="10"/>
  <c r="F698" i="10"/>
  <c r="F577" i="10"/>
  <c r="F671" i="10"/>
  <c r="F689" i="10"/>
  <c r="F63" i="10"/>
  <c r="F448" i="10"/>
  <c r="F976" i="10"/>
  <c r="F433" i="10"/>
  <c r="F653" i="10"/>
  <c r="F339" i="10"/>
  <c r="F515" i="10"/>
  <c r="F797" i="10"/>
  <c r="F556" i="10"/>
  <c r="F456" i="10"/>
  <c r="F352" i="10"/>
  <c r="F806" i="10"/>
  <c r="F817" i="10"/>
  <c r="F160" i="10"/>
  <c r="F627" i="10"/>
  <c r="F774" i="10"/>
  <c r="F555" i="10"/>
  <c r="F585" i="10"/>
  <c r="F265" i="10"/>
  <c r="F132" i="10"/>
  <c r="F123" i="10"/>
  <c r="F72" i="10"/>
  <c r="F421" i="10"/>
  <c r="F55" i="10"/>
  <c r="F865" i="10"/>
  <c r="F857" i="10"/>
  <c r="F538" i="10"/>
  <c r="F798" i="10"/>
  <c r="F127" i="10"/>
  <c r="F255" i="10"/>
  <c r="F828" i="10"/>
  <c r="F584" i="10"/>
  <c r="F566" i="10"/>
  <c r="F624" i="10"/>
  <c r="F928" i="10"/>
  <c r="F242" i="10"/>
  <c r="F744" i="10"/>
  <c r="F636" i="10"/>
  <c r="F905" i="10"/>
  <c r="F725" i="10"/>
  <c r="F815" i="10"/>
  <c r="F279" i="10"/>
  <c r="F467" i="10"/>
  <c r="F933" i="10"/>
  <c r="F579" i="10"/>
  <c r="F390" i="10"/>
  <c r="F642" i="10"/>
  <c r="F320" i="10"/>
  <c r="F684" i="10"/>
  <c r="F201" i="10"/>
  <c r="F389" i="10"/>
  <c r="F690" i="10"/>
  <c r="F767" i="10"/>
  <c r="F543" i="10"/>
  <c r="F701" i="10"/>
  <c r="F920" i="10"/>
  <c r="F414" i="10"/>
  <c r="F457" i="10"/>
  <c r="F979" i="10"/>
  <c r="F562" i="10"/>
  <c r="F954" i="10"/>
  <c r="F932" i="10"/>
  <c r="F316" i="10"/>
  <c r="F571" i="10"/>
  <c r="F298" i="10"/>
  <c r="F341" i="10"/>
  <c r="F197" i="10"/>
  <c r="F130" i="10"/>
  <c r="F294" i="10"/>
  <c r="F79" i="10"/>
  <c r="F174" i="10"/>
  <c r="F24" i="10"/>
  <c r="F40" i="10"/>
  <c r="F29" i="10"/>
  <c r="F10" i="10"/>
  <c r="F22" i="10"/>
  <c r="F697" i="10"/>
  <c r="F830" i="10"/>
  <c r="F926" i="10"/>
  <c r="F758" i="10"/>
  <c r="F234" i="10"/>
  <c r="F605" i="10"/>
  <c r="F978" i="10"/>
  <c r="F722" i="10"/>
  <c r="F640" i="10"/>
  <c r="F84" i="10"/>
  <c r="F540" i="10"/>
  <c r="F442" i="10"/>
  <c r="F716" i="10"/>
  <c r="F972" i="10"/>
  <c r="F475" i="10"/>
  <c r="F378" i="10"/>
  <c r="F337" i="10"/>
  <c r="F639" i="10"/>
  <c r="F880" i="10"/>
  <c r="F249" i="10"/>
  <c r="F73" i="10"/>
  <c r="F776" i="10"/>
  <c r="F600" i="10"/>
  <c r="F841" i="10"/>
  <c r="F526" i="10"/>
  <c r="F727" i="10"/>
  <c r="F931" i="10"/>
  <c r="F963" i="10"/>
  <c r="F829" i="10"/>
  <c r="F345" i="10"/>
  <c r="F285" i="10"/>
  <c r="F542" i="10"/>
  <c r="F289" i="10"/>
  <c r="F656" i="10"/>
  <c r="F970" i="10"/>
  <c r="F69" i="10"/>
  <c r="F288" i="10"/>
  <c r="F518" i="10"/>
  <c r="F942" i="10"/>
  <c r="F866" i="10"/>
  <c r="F728" i="10"/>
  <c r="F180" i="10"/>
  <c r="F676" i="10"/>
  <c r="F898" i="10"/>
  <c r="F853" i="10"/>
  <c r="F453" i="10"/>
  <c r="F430" i="10"/>
  <c r="F481" i="10"/>
  <c r="F227" i="10"/>
  <c r="F434" i="10"/>
  <c r="F203" i="10"/>
  <c r="F259" i="10"/>
  <c r="F98" i="10"/>
  <c r="F108" i="10"/>
  <c r="F168" i="10"/>
  <c r="F159" i="10"/>
  <c r="F588" i="10"/>
  <c r="F930" i="10"/>
  <c r="F659" i="10"/>
  <c r="F982" i="10"/>
  <c r="F319" i="10"/>
  <c r="F295" i="10"/>
  <c r="F707" i="10"/>
  <c r="F936" i="10"/>
  <c r="F215" i="10"/>
  <c r="F696" i="10"/>
  <c r="F731" i="10"/>
  <c r="F805" i="10"/>
  <c r="F679" i="10"/>
  <c r="F873" i="10"/>
  <c r="F335" i="10"/>
  <c r="F211" i="10"/>
  <c r="F76" i="10"/>
  <c r="F110" i="10"/>
  <c r="F232" i="10"/>
  <c r="F669" i="10"/>
  <c r="F396" i="10"/>
  <c r="F61" i="10"/>
  <c r="F177" i="10"/>
  <c r="F991" i="10"/>
  <c r="F667" i="10"/>
  <c r="F299" i="10"/>
  <c r="F193" i="10"/>
  <c r="F167" i="10"/>
  <c r="F682" i="10"/>
  <c r="F765" i="10"/>
  <c r="F246" i="10"/>
  <c r="F468" i="10"/>
  <c r="F381" i="10"/>
  <c r="F807" i="10"/>
  <c r="F271" i="10"/>
  <c r="F74" i="10"/>
  <c r="F90" i="10"/>
  <c r="F459" i="10"/>
  <c r="F754" i="10"/>
  <c r="F678" i="10"/>
  <c r="F399" i="10"/>
  <c r="F34" i="10"/>
  <c r="F763" i="10"/>
  <c r="F742" i="10"/>
  <c r="F708" i="10"/>
  <c r="F677" i="10"/>
  <c r="F256" i="10"/>
  <c r="F537" i="10"/>
  <c r="F438" i="10"/>
  <c r="F881" i="10"/>
  <c r="F948" i="10"/>
  <c r="F791" i="10"/>
  <c r="F549" i="10"/>
  <c r="F379" i="10"/>
  <c r="F336" i="10"/>
  <c r="F154" i="10"/>
  <c r="F143" i="10"/>
  <c r="F48" i="10"/>
  <c r="F563" i="10"/>
  <c r="F623" i="10"/>
  <c r="F368" i="10"/>
  <c r="F787" i="10"/>
  <c r="F151" i="10"/>
  <c r="F935" i="10"/>
  <c r="F504" i="10"/>
  <c r="F551" i="10"/>
  <c r="F189" i="10"/>
  <c r="F548" i="10"/>
  <c r="F410" i="10"/>
  <c r="F947" i="10"/>
  <c r="F792" i="10"/>
  <c r="F196" i="10"/>
  <c r="F88" i="10"/>
  <c r="F451" i="10"/>
  <c r="F5" i="10"/>
  <c r="F257" i="10"/>
  <c r="F924" i="10"/>
  <c r="F586" i="10"/>
  <c r="F686" i="10"/>
  <c r="F596" i="10"/>
  <c r="F524" i="10"/>
  <c r="F637" i="10"/>
  <c r="F303" i="10"/>
  <c r="F919" i="10"/>
  <c r="F719" i="10"/>
  <c r="F496" i="10"/>
  <c r="F38" i="10"/>
  <c r="F95" i="10"/>
  <c r="F520" i="10"/>
  <c r="F988" i="10"/>
  <c r="F665" i="10"/>
  <c r="F260" i="10"/>
  <c r="F465" i="10"/>
  <c r="F693" i="10"/>
  <c r="F685" i="10"/>
  <c r="F209" i="10"/>
  <c r="F92" i="10"/>
  <c r="F814" i="10"/>
  <c r="F896" i="10"/>
  <c r="F574" i="10"/>
  <c r="F741" i="10"/>
  <c r="F270" i="10"/>
  <c r="F47" i="10"/>
  <c r="F572" i="10"/>
  <c r="F704" i="10"/>
  <c r="F485" i="10"/>
  <c r="F403" i="10"/>
  <c r="F832" i="10"/>
  <c r="F473" i="10"/>
  <c r="F847" i="10"/>
  <c r="F67" i="10"/>
  <c r="F906" i="10"/>
  <c r="F516" i="10"/>
  <c r="F937" i="10"/>
  <c r="F626" i="10"/>
  <c r="F263" i="10"/>
  <c r="F338" i="10"/>
  <c r="F42" i="10"/>
  <c r="F973" i="10"/>
  <c r="F353" i="10"/>
  <c r="F958" i="10"/>
  <c r="F965" i="10"/>
  <c r="F157" i="10"/>
  <c r="F131" i="10"/>
  <c r="F606" i="10"/>
  <c r="F240" i="10"/>
  <c r="F229" i="10"/>
  <c r="F628" i="10"/>
  <c r="F808" i="10"/>
  <c r="F987" i="10"/>
  <c r="F385" i="10"/>
  <c r="F18" i="10"/>
  <c r="F205" i="10"/>
  <c r="F913" i="10"/>
  <c r="F362" i="10"/>
  <c r="F384" i="10"/>
  <c r="F248" i="10"/>
  <c r="F366" i="10"/>
  <c r="F777" i="10"/>
  <c r="F879" i="10"/>
  <c r="F412" i="10"/>
  <c r="F673" i="10"/>
  <c r="F950" i="10"/>
  <c r="F967" i="10"/>
  <c r="F68" i="10"/>
  <c r="F286" i="10"/>
  <c r="F153" i="10"/>
  <c r="F12" i="10"/>
  <c r="F652" i="10"/>
  <c r="F308" i="10"/>
  <c r="F417" i="10"/>
  <c r="F887" i="10"/>
  <c r="F81" i="10"/>
  <c r="AB791" i="1"/>
  <c r="C794" i="1"/>
  <c r="AB790" i="1"/>
  <c r="AB792" i="1"/>
  <c r="C791" i="1"/>
  <c r="C790" i="1"/>
  <c r="AB793" i="1"/>
  <c r="AB794" i="1"/>
  <c r="C793" i="1"/>
  <c r="C792" i="1"/>
  <c r="AB694" i="1"/>
  <c r="AB89" i="1"/>
  <c r="C597" i="1"/>
  <c r="C596" i="1"/>
  <c r="C773" i="1"/>
  <c r="C787" i="1"/>
  <c r="C757" i="1"/>
  <c r="C751" i="1"/>
  <c r="C692" i="1"/>
  <c r="AB77" i="1"/>
  <c r="C595" i="1"/>
  <c r="AB784" i="1"/>
  <c r="AB778" i="1"/>
  <c r="C752" i="1"/>
  <c r="AB121" i="1"/>
  <c r="C191" i="1"/>
  <c r="AB78" i="1"/>
  <c r="AB596" i="1"/>
  <c r="C784" i="1"/>
  <c r="C778" i="1"/>
  <c r="AB767" i="1"/>
  <c r="AB704" i="1"/>
  <c r="C774" i="1"/>
  <c r="AB597" i="1"/>
  <c r="C768" i="1"/>
  <c r="C762" i="1"/>
  <c r="C769" i="1"/>
  <c r="AB761" i="1"/>
  <c r="C693" i="1"/>
  <c r="C759" i="1"/>
  <c r="AB224" i="1"/>
  <c r="AB750" i="1"/>
  <c r="AB120" i="1"/>
  <c r="AB698" i="1"/>
  <c r="C699" i="1"/>
  <c r="AB762" i="1"/>
  <c r="AB769" i="1"/>
  <c r="C761" i="1"/>
  <c r="AB693" i="1"/>
  <c r="C781" i="1"/>
  <c r="AB743" i="1"/>
  <c r="AB92" i="1"/>
  <c r="C758" i="1"/>
  <c r="AB787" i="1"/>
  <c r="AB783" i="1"/>
  <c r="AB688" i="1"/>
  <c r="C77" i="1"/>
  <c r="AB595" i="1"/>
  <c r="AB758" i="1"/>
  <c r="AB788" i="1"/>
  <c r="C750" i="1"/>
  <c r="AB781" i="1"/>
  <c r="C594" i="1"/>
  <c r="AB754" i="1"/>
  <c r="C704" i="1"/>
  <c r="AB774" i="1"/>
  <c r="AB594" i="1"/>
  <c r="AB191" i="1"/>
  <c r="C753" i="1"/>
  <c r="AB707" i="1"/>
  <c r="C776" i="1"/>
  <c r="C695" i="1"/>
  <c r="C224" i="1"/>
  <c r="C745" i="1"/>
  <c r="AB745" i="1"/>
  <c r="AB789" i="1"/>
  <c r="AB755" i="1"/>
  <c r="AB746" i="1"/>
  <c r="AB779" i="1"/>
  <c r="C121" i="1"/>
  <c r="AB753" i="1"/>
  <c r="C755" i="1"/>
  <c r="C746" i="1"/>
  <c r="AB752" i="1"/>
  <c r="AB699" i="1"/>
  <c r="C756" i="1"/>
  <c r="AB766" i="1"/>
  <c r="C749" i="1"/>
  <c r="AB759" i="1"/>
  <c r="C741" i="1"/>
  <c r="C694" i="1"/>
  <c r="C78" i="1"/>
  <c r="C743" i="1"/>
  <c r="C92" i="1"/>
  <c r="C766" i="1"/>
  <c r="AB749" i="1"/>
  <c r="C780" i="1"/>
  <c r="AB741" i="1"/>
  <c r="C779" i="1"/>
  <c r="AB768" i="1"/>
  <c r="C785" i="1"/>
  <c r="C754" i="1"/>
  <c r="AB776" i="1"/>
  <c r="AB692" i="1"/>
  <c r="AB756" i="1"/>
  <c r="C120" i="1"/>
  <c r="C688" i="1"/>
  <c r="AB785" i="1"/>
  <c r="C707" i="1"/>
  <c r="AB780" i="1"/>
  <c r="C783" i="1"/>
  <c r="C89" i="1"/>
  <c r="C698" i="1"/>
  <c r="AB773" i="1"/>
  <c r="C788" i="1"/>
  <c r="AB757" i="1"/>
  <c r="AB751" i="1"/>
  <c r="AB764" i="1"/>
  <c r="C764" i="1"/>
  <c r="C789" i="1"/>
  <c r="C767" i="1"/>
  <c r="AB695" i="1"/>
  <c r="J702" i="16"/>
  <c r="A8" i="16"/>
  <c r="B457" i="2"/>
  <c r="L456" i="2"/>
  <c r="L457" i="7" s="1"/>
  <c r="O887" i="10" l="1"/>
  <c r="A887" i="10"/>
  <c r="P887" i="10"/>
  <c r="D887" i="10"/>
  <c r="Q887" i="10"/>
  <c r="A12" i="10"/>
  <c r="P12" i="10"/>
  <c r="O12" i="10"/>
  <c r="Q12" i="10"/>
  <c r="D12" i="10"/>
  <c r="D967" i="10"/>
  <c r="Q967" i="10"/>
  <c r="A967" i="10"/>
  <c r="P967" i="10"/>
  <c r="O967" i="10"/>
  <c r="D879" i="10"/>
  <c r="P879" i="10"/>
  <c r="Q879" i="10"/>
  <c r="O879" i="10"/>
  <c r="A879" i="10"/>
  <c r="D384" i="10"/>
  <c r="O384" i="10"/>
  <c r="A384" i="10"/>
  <c r="P384" i="10"/>
  <c r="Q384" i="10"/>
  <c r="O18" i="10"/>
  <c r="A18" i="10"/>
  <c r="Q18" i="10"/>
  <c r="D18" i="10"/>
  <c r="P18" i="10"/>
  <c r="P628" i="10"/>
  <c r="D628" i="10"/>
  <c r="A628" i="10"/>
  <c r="O628" i="10"/>
  <c r="Q628" i="10"/>
  <c r="B131" i="10"/>
  <c r="B132" i="10" s="1"/>
  <c r="B133" i="10" s="1"/>
  <c r="B134" i="10" s="1"/>
  <c r="B135" i="10" s="1"/>
  <c r="B136" i="10" s="1"/>
  <c r="B137" i="10" s="1"/>
  <c r="B138" i="10" s="1"/>
  <c r="A131" i="10"/>
  <c r="Q131" i="10"/>
  <c r="O131" i="10"/>
  <c r="P131" i="10"/>
  <c r="D131" i="10"/>
  <c r="D353" i="10"/>
  <c r="P353" i="10"/>
  <c r="B353" i="10"/>
  <c r="B354" i="10" s="1"/>
  <c r="B355" i="10" s="1"/>
  <c r="B356" i="10" s="1"/>
  <c r="B357" i="10" s="1"/>
  <c r="B358" i="10" s="1"/>
  <c r="Q353" i="10"/>
  <c r="A353" i="10"/>
  <c r="O353" i="10"/>
  <c r="Q263" i="10"/>
  <c r="D263" i="10"/>
  <c r="A263" i="10"/>
  <c r="B263" i="10"/>
  <c r="B264" i="10" s="1"/>
  <c r="B265" i="10" s="1"/>
  <c r="B266" i="10" s="1"/>
  <c r="B267" i="10" s="1"/>
  <c r="P263" i="10"/>
  <c r="O263" i="10"/>
  <c r="D906" i="10"/>
  <c r="Q906" i="10"/>
  <c r="P906" i="10"/>
  <c r="A906" i="10"/>
  <c r="O906" i="10"/>
  <c r="P832" i="10"/>
  <c r="O832" i="10"/>
  <c r="A832" i="10"/>
  <c r="Q832" i="10"/>
  <c r="D832" i="10"/>
  <c r="P572" i="10"/>
  <c r="Q572" i="10"/>
  <c r="D572" i="10"/>
  <c r="A572" i="10"/>
  <c r="O572" i="10"/>
  <c r="A574" i="10"/>
  <c r="P574" i="10"/>
  <c r="D574" i="10"/>
  <c r="O574" i="10"/>
  <c r="B574" i="10"/>
  <c r="B575" i="10" s="1"/>
  <c r="B576" i="10" s="1"/>
  <c r="B577" i="10" s="1"/>
  <c r="Q574" i="10"/>
  <c r="Q209" i="10"/>
  <c r="P209" i="10"/>
  <c r="O209" i="10"/>
  <c r="D209" i="10"/>
  <c r="A209" i="10"/>
  <c r="O260" i="10"/>
  <c r="Q260" i="10"/>
  <c r="P260" i="10"/>
  <c r="A260" i="10"/>
  <c r="D260" i="10"/>
  <c r="D95" i="10"/>
  <c r="Q95" i="10"/>
  <c r="O95" i="10"/>
  <c r="P95" i="10"/>
  <c r="A95" i="10"/>
  <c r="P919" i="10"/>
  <c r="Q919" i="10"/>
  <c r="A919" i="10"/>
  <c r="D919" i="10"/>
  <c r="O919" i="10"/>
  <c r="O596" i="10"/>
  <c r="P596" i="10"/>
  <c r="B596" i="10"/>
  <c r="B597" i="10" s="1"/>
  <c r="B598" i="10" s="1"/>
  <c r="B599" i="10" s="1"/>
  <c r="B600" i="10" s="1"/>
  <c r="D596" i="10"/>
  <c r="Q596" i="10"/>
  <c r="A596" i="10"/>
  <c r="A257" i="10"/>
  <c r="P257" i="10"/>
  <c r="D257" i="10"/>
  <c r="Q257" i="10"/>
  <c r="O257" i="10"/>
  <c r="O196" i="10"/>
  <c r="P196" i="10"/>
  <c r="D196" i="10"/>
  <c r="A196" i="10"/>
  <c r="B196" i="10"/>
  <c r="Q196" i="10"/>
  <c r="Q548" i="10"/>
  <c r="P548" i="10"/>
  <c r="O548" i="10"/>
  <c r="D548" i="10"/>
  <c r="A548" i="10"/>
  <c r="Q935" i="10"/>
  <c r="D935" i="10"/>
  <c r="A935" i="10"/>
  <c r="O935" i="10"/>
  <c r="P935" i="10"/>
  <c r="Q623" i="10"/>
  <c r="A623" i="10"/>
  <c r="P623" i="10"/>
  <c r="D623" i="10"/>
  <c r="O623" i="10"/>
  <c r="O154" i="10"/>
  <c r="D154" i="10"/>
  <c r="A154" i="10"/>
  <c r="Q154" i="10"/>
  <c r="P154" i="10"/>
  <c r="Q791" i="10"/>
  <c r="O791" i="10"/>
  <c r="A791" i="10"/>
  <c r="D791" i="10"/>
  <c r="P791" i="10"/>
  <c r="O537" i="10"/>
  <c r="A537" i="10"/>
  <c r="P537" i="10"/>
  <c r="Q537" i="10"/>
  <c r="B537" i="10"/>
  <c r="B538" i="10" s="1"/>
  <c r="D537" i="10"/>
  <c r="P742" i="10"/>
  <c r="D742" i="10"/>
  <c r="Q742" i="10"/>
  <c r="O742" i="10"/>
  <c r="A742" i="10"/>
  <c r="D678" i="10"/>
  <c r="A678" i="10"/>
  <c r="P678" i="10"/>
  <c r="O678" i="10"/>
  <c r="Q678" i="10"/>
  <c r="O74" i="10"/>
  <c r="P74" i="10"/>
  <c r="A74" i="10"/>
  <c r="Q74" i="10"/>
  <c r="D74" i="10"/>
  <c r="Q468" i="10"/>
  <c r="P468" i="10"/>
  <c r="O468" i="10"/>
  <c r="B468" i="10"/>
  <c r="B469" i="10" s="1"/>
  <c r="B470" i="10" s="1"/>
  <c r="B471" i="10" s="1"/>
  <c r="B472" i="10" s="1"/>
  <c r="A468" i="10"/>
  <c r="D468" i="10"/>
  <c r="D167" i="10"/>
  <c r="O167" i="10"/>
  <c r="Q167" i="10"/>
  <c r="B167" i="10"/>
  <c r="B168" i="10" s="1"/>
  <c r="B169" i="10" s="1"/>
  <c r="B170" i="10" s="1"/>
  <c r="B171" i="10" s="1"/>
  <c r="B172" i="10" s="1"/>
  <c r="B173" i="10" s="1"/>
  <c r="B174" i="10" s="1"/>
  <c r="A167" i="10"/>
  <c r="P167" i="10"/>
  <c r="Q991" i="10"/>
  <c r="A991" i="10"/>
  <c r="O991" i="10"/>
  <c r="D991" i="10"/>
  <c r="P991" i="10"/>
  <c r="D669" i="10"/>
  <c r="O669" i="10"/>
  <c r="P669" i="10"/>
  <c r="Q669" i="10"/>
  <c r="A669" i="10"/>
  <c r="D211" i="10"/>
  <c r="Q211" i="10"/>
  <c r="P211" i="10"/>
  <c r="A211" i="10"/>
  <c r="O211" i="10"/>
  <c r="P805" i="10"/>
  <c r="D805" i="10"/>
  <c r="Q805" i="10"/>
  <c r="O805" i="10"/>
  <c r="A805" i="10"/>
  <c r="A936" i="10"/>
  <c r="P936" i="10"/>
  <c r="D936" i="10"/>
  <c r="Q936" i="10"/>
  <c r="O936" i="10"/>
  <c r="A982" i="10"/>
  <c r="P982" i="10"/>
  <c r="Q982" i="10"/>
  <c r="D982" i="10"/>
  <c r="O982" i="10"/>
  <c r="D159" i="10"/>
  <c r="O159" i="10"/>
  <c r="A159" i="10"/>
  <c r="P159" i="10"/>
  <c r="Q159" i="10"/>
  <c r="Q259" i="10"/>
  <c r="D259" i="10"/>
  <c r="P259" i="10"/>
  <c r="O259" i="10"/>
  <c r="A259" i="10"/>
  <c r="A481" i="10"/>
  <c r="P481" i="10"/>
  <c r="Q481" i="10"/>
  <c r="O481" i="10"/>
  <c r="D481" i="10"/>
  <c r="P898" i="10"/>
  <c r="D898" i="10"/>
  <c r="A898" i="10"/>
  <c r="Q898" i="10"/>
  <c r="O898" i="10"/>
  <c r="O866" i="10"/>
  <c r="D866" i="10"/>
  <c r="A866" i="10"/>
  <c r="Q866" i="10"/>
  <c r="P866" i="10"/>
  <c r="A69" i="10"/>
  <c r="O69" i="10"/>
  <c r="D69" i="10"/>
  <c r="B69" i="10"/>
  <c r="Q69" i="10"/>
  <c r="P69" i="10"/>
  <c r="O542" i="10"/>
  <c r="A542" i="10"/>
  <c r="Q542" i="10"/>
  <c r="D542" i="10"/>
  <c r="P542" i="10"/>
  <c r="P963" i="10"/>
  <c r="O963" i="10"/>
  <c r="A963" i="10"/>
  <c r="D963" i="10"/>
  <c r="Q963" i="10"/>
  <c r="D841" i="10"/>
  <c r="Q841" i="10"/>
  <c r="A841" i="10"/>
  <c r="O841" i="10"/>
  <c r="P841" i="10"/>
  <c r="O249" i="10"/>
  <c r="A249" i="10"/>
  <c r="P249" i="10"/>
  <c r="Q249" i="10"/>
  <c r="D249" i="10"/>
  <c r="Q378" i="10"/>
  <c r="P378" i="10"/>
  <c r="O378" i="10"/>
  <c r="D378" i="10"/>
  <c r="A378" i="10"/>
  <c r="O442" i="10"/>
  <c r="A442" i="10"/>
  <c r="Q442" i="10"/>
  <c r="D442" i="10"/>
  <c r="P442" i="10"/>
  <c r="Q722" i="10"/>
  <c r="O722" i="10"/>
  <c r="P722" i="10"/>
  <c r="D722" i="10"/>
  <c r="A722" i="10"/>
  <c r="A758" i="10"/>
  <c r="D758" i="10"/>
  <c r="P758" i="10"/>
  <c r="Q758" i="10"/>
  <c r="O758" i="10"/>
  <c r="A22" i="10"/>
  <c r="O22" i="10"/>
  <c r="D22" i="10"/>
  <c r="P22" i="10"/>
  <c r="Q22" i="10"/>
  <c r="Q24" i="10"/>
  <c r="B24" i="10"/>
  <c r="B25" i="10" s="1"/>
  <c r="B26" i="10" s="1"/>
  <c r="B27" i="10" s="1"/>
  <c r="B28" i="10" s="1"/>
  <c r="B29" i="10" s="1"/>
  <c r="B30" i="10" s="1"/>
  <c r="B31" i="10" s="1"/>
  <c r="B32" i="10" s="1"/>
  <c r="B33" i="10" s="1"/>
  <c r="P24" i="10"/>
  <c r="O24" i="10"/>
  <c r="D24" i="10"/>
  <c r="A24" i="10"/>
  <c r="D130" i="10"/>
  <c r="Q130" i="10"/>
  <c r="P130" i="10"/>
  <c r="O130" i="10"/>
  <c r="A130" i="10"/>
  <c r="P571" i="10"/>
  <c r="D571" i="10"/>
  <c r="A571" i="10"/>
  <c r="B571" i="10"/>
  <c r="B572" i="10" s="1"/>
  <c r="B573" i="10" s="1"/>
  <c r="Q571" i="10"/>
  <c r="O571" i="10"/>
  <c r="D562" i="10"/>
  <c r="P562" i="10"/>
  <c r="Q562" i="10"/>
  <c r="A562" i="10"/>
  <c r="O562" i="10"/>
  <c r="D920" i="10"/>
  <c r="P920" i="10"/>
  <c r="O920" i="10"/>
  <c r="Q920" i="10"/>
  <c r="A920" i="10"/>
  <c r="Q690" i="10"/>
  <c r="O690" i="10"/>
  <c r="A690" i="10"/>
  <c r="P690" i="10"/>
  <c r="D690" i="10"/>
  <c r="A320" i="10"/>
  <c r="O320" i="10"/>
  <c r="D320" i="10"/>
  <c r="P320" i="10"/>
  <c r="Q320" i="10"/>
  <c r="D933" i="10"/>
  <c r="P933" i="10"/>
  <c r="O933" i="10"/>
  <c r="A933" i="10"/>
  <c r="Q933" i="10"/>
  <c r="Q725" i="10"/>
  <c r="O725" i="10"/>
  <c r="D725" i="10"/>
  <c r="A725" i="10"/>
  <c r="P725" i="10"/>
  <c r="P242" i="10"/>
  <c r="Q242" i="10"/>
  <c r="A242" i="10"/>
  <c r="O242" i="10"/>
  <c r="D242" i="10"/>
  <c r="P584" i="10"/>
  <c r="D584" i="10"/>
  <c r="A584" i="10"/>
  <c r="O584" i="10"/>
  <c r="Q584" i="10"/>
  <c r="P798" i="10"/>
  <c r="A798" i="10"/>
  <c r="Q798" i="10"/>
  <c r="O798" i="10"/>
  <c r="D798" i="10"/>
  <c r="D55" i="10"/>
  <c r="A55" i="10"/>
  <c r="P55" i="10"/>
  <c r="Q55" i="10"/>
  <c r="O55" i="10"/>
  <c r="Q132" i="10"/>
  <c r="D132" i="10"/>
  <c r="O132" i="10"/>
  <c r="A132" i="10"/>
  <c r="P132" i="10"/>
  <c r="Q774" i="10"/>
  <c r="D774" i="10"/>
  <c r="O774" i="10"/>
  <c r="P774" i="10"/>
  <c r="A774" i="10"/>
  <c r="P806" i="10"/>
  <c r="O806" i="10"/>
  <c r="Q806" i="10"/>
  <c r="A806" i="10"/>
  <c r="D806" i="10"/>
  <c r="Q797" i="10"/>
  <c r="O797" i="10"/>
  <c r="D797" i="10"/>
  <c r="A797" i="10"/>
  <c r="P797" i="10"/>
  <c r="D433" i="10"/>
  <c r="O433" i="10"/>
  <c r="Q433" i="10"/>
  <c r="A433" i="10"/>
  <c r="P433" i="10"/>
  <c r="Q689" i="10"/>
  <c r="P689" i="10"/>
  <c r="O689" i="10"/>
  <c r="A689" i="10"/>
  <c r="D689" i="10"/>
  <c r="P663" i="10"/>
  <c r="A663" i="10"/>
  <c r="D663" i="10"/>
  <c r="O663" i="10"/>
  <c r="Q663" i="10"/>
  <c r="D666" i="10"/>
  <c r="A666" i="10"/>
  <c r="P666" i="10"/>
  <c r="Q666" i="10"/>
  <c r="O666" i="10"/>
  <c r="P348" i="10"/>
  <c r="A348" i="10"/>
  <c r="Q348" i="10"/>
  <c r="D348" i="10"/>
  <c r="O348" i="10"/>
  <c r="D100" i="10"/>
  <c r="A100" i="10"/>
  <c r="Q100" i="10"/>
  <c r="O100" i="10"/>
  <c r="P100" i="10"/>
  <c r="O917" i="10"/>
  <c r="P917" i="10"/>
  <c r="A917" i="10"/>
  <c r="D917" i="10"/>
  <c r="Q917" i="10"/>
  <c r="D835" i="10"/>
  <c r="P835" i="10"/>
  <c r="Q835" i="10"/>
  <c r="A835" i="10"/>
  <c r="O835" i="10"/>
  <c r="D997" i="10"/>
  <c r="P997" i="10"/>
  <c r="A997" i="10"/>
  <c r="Q997" i="10"/>
  <c r="O997" i="10"/>
  <c r="A796" i="10"/>
  <c r="P796" i="10"/>
  <c r="D796" i="10"/>
  <c r="O796" i="10"/>
  <c r="Q796" i="10"/>
  <c r="D136" i="10"/>
  <c r="P136" i="10"/>
  <c r="Q136" i="10"/>
  <c r="A136" i="10"/>
  <c r="O136" i="10"/>
  <c r="A217" i="10"/>
  <c r="P217" i="10"/>
  <c r="D217" i="10"/>
  <c r="Q217" i="10"/>
  <c r="O217" i="10"/>
  <c r="P508" i="10"/>
  <c r="Q508" i="10"/>
  <c r="O508" i="10"/>
  <c r="A508" i="10"/>
  <c r="D508" i="10"/>
  <c r="A269" i="10"/>
  <c r="P269" i="10"/>
  <c r="Q269" i="10"/>
  <c r="O269" i="10"/>
  <c r="D269" i="10"/>
  <c r="A431" i="10"/>
  <c r="P431" i="10"/>
  <c r="O431" i="10"/>
  <c r="D431" i="10"/>
  <c r="Q431" i="10"/>
  <c r="P995" i="10"/>
  <c r="D995" i="10"/>
  <c r="A995" i="10"/>
  <c r="Q995" i="10"/>
  <c r="O995" i="10"/>
  <c r="A631" i="10"/>
  <c r="O631" i="10"/>
  <c r="D631" i="10"/>
  <c r="Q631" i="10"/>
  <c r="P631" i="10"/>
  <c r="A397" i="10"/>
  <c r="D397" i="10"/>
  <c r="O397" i="10"/>
  <c r="Q397" i="10"/>
  <c r="P397" i="10"/>
  <c r="Q557" i="10"/>
  <c r="D557" i="10"/>
  <c r="O557" i="10"/>
  <c r="P557" i="10"/>
  <c r="A557" i="10"/>
  <c r="A660" i="10"/>
  <c r="D660" i="10"/>
  <c r="Q660" i="10"/>
  <c r="B660" i="10"/>
  <c r="O660" i="10"/>
  <c r="P660" i="10"/>
  <c r="O570" i="10"/>
  <c r="Q570" i="10"/>
  <c r="P570" i="10"/>
  <c r="B570" i="10"/>
  <c r="A570" i="10"/>
  <c r="D570" i="10"/>
  <c r="D908" i="10"/>
  <c r="Q908" i="10"/>
  <c r="O908" i="10"/>
  <c r="A908" i="10"/>
  <c r="P908" i="10"/>
  <c r="O427" i="10"/>
  <c r="D427" i="10"/>
  <c r="Q427" i="10"/>
  <c r="P427" i="10"/>
  <c r="A427" i="10"/>
  <c r="Q535" i="10"/>
  <c r="O535" i="10"/>
  <c r="P535" i="10"/>
  <c r="D535" i="10"/>
  <c r="A535" i="10"/>
  <c r="P749" i="10"/>
  <c r="Q749" i="10"/>
  <c r="A749" i="10"/>
  <c r="D749" i="10"/>
  <c r="O749" i="10"/>
  <c r="O657" i="10"/>
  <c r="Q657" i="10"/>
  <c r="D657" i="10"/>
  <c r="A657" i="10"/>
  <c r="P657" i="10"/>
  <c r="O183" i="10"/>
  <c r="Q183" i="10"/>
  <c r="A183" i="10"/>
  <c r="P183" i="10"/>
  <c r="D183" i="10"/>
  <c r="D125" i="10"/>
  <c r="B125" i="10"/>
  <c r="Q125" i="10"/>
  <c r="O125" i="10"/>
  <c r="A125" i="10"/>
  <c r="P125" i="10"/>
  <c r="P482" i="10"/>
  <c r="Q482" i="10"/>
  <c r="A482" i="10"/>
  <c r="O482" i="10"/>
  <c r="D482" i="10"/>
  <c r="O762" i="10"/>
  <c r="P762" i="10"/>
  <c r="A762" i="10"/>
  <c r="Q762" i="10"/>
  <c r="D762" i="10"/>
  <c r="Q851" i="10"/>
  <c r="D851" i="10"/>
  <c r="P851" i="10"/>
  <c r="A851" i="10"/>
  <c r="O851" i="10"/>
  <c r="P953" i="10"/>
  <c r="A953" i="10"/>
  <c r="Q953" i="10"/>
  <c r="D953" i="10"/>
  <c r="O953" i="10"/>
  <c r="A142" i="10"/>
  <c r="O142" i="10"/>
  <c r="P142" i="10"/>
  <c r="Q142" i="10"/>
  <c r="D142" i="10"/>
  <c r="D897" i="10"/>
  <c r="A897" i="10"/>
  <c r="O897" i="10"/>
  <c r="Q897" i="10"/>
  <c r="P897" i="10"/>
  <c r="Q564" i="10"/>
  <c r="A564" i="10"/>
  <c r="O564" i="10"/>
  <c r="B564" i="10"/>
  <c r="P564" i="10"/>
  <c r="D564" i="10"/>
  <c r="A460" i="10"/>
  <c r="Q460" i="10"/>
  <c r="D460" i="10"/>
  <c r="O460" i="10"/>
  <c r="P460" i="10"/>
  <c r="Q529" i="10"/>
  <c r="P529" i="10"/>
  <c r="A529" i="10"/>
  <c r="D529" i="10"/>
  <c r="O529" i="10"/>
  <c r="D959" i="10"/>
  <c r="Q959" i="10"/>
  <c r="A959" i="10"/>
  <c r="O959" i="10"/>
  <c r="P959" i="10"/>
  <c r="D65" i="10"/>
  <c r="B65" i="10"/>
  <c r="A65" i="10"/>
  <c r="O65" i="10"/>
  <c r="Q65" i="10"/>
  <c r="P65" i="10"/>
  <c r="P292" i="10"/>
  <c r="A292" i="10"/>
  <c r="O292" i="10"/>
  <c r="Q292" i="10"/>
  <c r="D292" i="10"/>
  <c r="D608" i="10"/>
  <c r="P608" i="10"/>
  <c r="Q608" i="10"/>
  <c r="A608" i="10"/>
  <c r="O608" i="10"/>
  <c r="A980" i="10"/>
  <c r="O980" i="10"/>
  <c r="P980" i="10"/>
  <c r="D980" i="10"/>
  <c r="Q980" i="10"/>
  <c r="Q462" i="10"/>
  <c r="P462" i="10"/>
  <c r="O462" i="10"/>
  <c r="D462" i="10"/>
  <c r="A462" i="10"/>
  <c r="Q283" i="10"/>
  <c r="P283" i="10"/>
  <c r="O283" i="10"/>
  <c r="D283" i="10"/>
  <c r="B283" i="10"/>
  <c r="B284" i="10" s="1"/>
  <c r="B285" i="10" s="1"/>
  <c r="B286" i="10" s="1"/>
  <c r="B287" i="10" s="1"/>
  <c r="A283" i="10"/>
  <c r="O861" i="10"/>
  <c r="D861" i="10"/>
  <c r="Q861" i="10"/>
  <c r="A861" i="10"/>
  <c r="P861" i="10"/>
  <c r="D575" i="10"/>
  <c r="A575" i="10"/>
  <c r="Q575" i="10"/>
  <c r="O575" i="10"/>
  <c r="P575" i="10"/>
  <c r="P507" i="10"/>
  <c r="O507" i="10"/>
  <c r="D507" i="10"/>
  <c r="A507" i="10"/>
  <c r="Q507" i="10"/>
  <c r="O391" i="10"/>
  <c r="Q391" i="10"/>
  <c r="D391" i="10"/>
  <c r="P391" i="10"/>
  <c r="A391" i="10"/>
  <c r="Q990" i="10"/>
  <c r="O990" i="10"/>
  <c r="P990" i="10"/>
  <c r="A990" i="10"/>
  <c r="D990" i="10"/>
  <c r="Q105" i="10"/>
  <c r="D105" i="10"/>
  <c r="O105" i="10"/>
  <c r="A105" i="10"/>
  <c r="P105" i="10"/>
  <c r="D452" i="10"/>
  <c r="O452" i="10"/>
  <c r="P452" i="10"/>
  <c r="A452" i="10"/>
  <c r="Q452" i="10"/>
  <c r="A93" i="10"/>
  <c r="B93" i="10"/>
  <c r="Q93" i="10"/>
  <c r="P93" i="10"/>
  <c r="D93" i="10"/>
  <c r="O93" i="10"/>
  <c r="A941" i="10"/>
  <c r="D941" i="10"/>
  <c r="P941" i="10"/>
  <c r="O941" i="10"/>
  <c r="Q941" i="10"/>
  <c r="O138" i="10"/>
  <c r="A138" i="10"/>
  <c r="P138" i="10"/>
  <c r="Q138" i="10"/>
  <c r="D138" i="10"/>
  <c r="Q223" i="10"/>
  <c r="P223" i="10"/>
  <c r="A223" i="10"/>
  <c r="O223" i="10"/>
  <c r="D223" i="10"/>
  <c r="A231" i="10"/>
  <c r="O231" i="10"/>
  <c r="P231" i="10"/>
  <c r="Q231" i="10"/>
  <c r="D231" i="10"/>
  <c r="A276" i="10"/>
  <c r="P276" i="10"/>
  <c r="D276" i="10"/>
  <c r="Q276" i="10"/>
  <c r="O276" i="10"/>
  <c r="Q918" i="10"/>
  <c r="O918" i="10"/>
  <c r="A918" i="10"/>
  <c r="P918" i="10"/>
  <c r="D918" i="10"/>
  <c r="A444" i="10"/>
  <c r="O444" i="10"/>
  <c r="Q444" i="10"/>
  <c r="P444" i="10"/>
  <c r="D444" i="10"/>
  <c r="P158" i="10"/>
  <c r="A158" i="10"/>
  <c r="D158" i="10"/>
  <c r="O158" i="10"/>
  <c r="Q158" i="10"/>
  <c r="A712" i="10"/>
  <c r="D712" i="10"/>
  <c r="O712" i="10"/>
  <c r="P712" i="10"/>
  <c r="Q712" i="10"/>
  <c r="A672" i="10"/>
  <c r="Q672" i="10"/>
  <c r="O672" i="10"/>
  <c r="P672" i="10"/>
  <c r="D672" i="10"/>
  <c r="O85" i="10"/>
  <c r="Q85" i="10"/>
  <c r="A85" i="10"/>
  <c r="D85" i="10"/>
  <c r="P85" i="10"/>
  <c r="D111" i="10"/>
  <c r="Q111" i="10"/>
  <c r="O111" i="10"/>
  <c r="P111" i="10"/>
  <c r="A111" i="10"/>
  <c r="A273" i="10"/>
  <c r="P273" i="10"/>
  <c r="Q273" i="10"/>
  <c r="O273" i="10"/>
  <c r="D273" i="10"/>
  <c r="P737" i="10"/>
  <c r="O737" i="10"/>
  <c r="A737" i="10"/>
  <c r="D737" i="10"/>
  <c r="Q737" i="10"/>
  <c r="P681" i="10"/>
  <c r="A681" i="10"/>
  <c r="O681" i="10"/>
  <c r="D681" i="10"/>
  <c r="Q681" i="10"/>
  <c r="P54" i="10"/>
  <c r="A54" i="10"/>
  <c r="D54" i="10"/>
  <c r="O54" i="10"/>
  <c r="Q54" i="10"/>
  <c r="A137" i="10"/>
  <c r="Q137" i="10"/>
  <c r="P137" i="10"/>
  <c r="O137" i="10"/>
  <c r="D137" i="10"/>
  <c r="Q102" i="10"/>
  <c r="D102" i="10"/>
  <c r="A102" i="10"/>
  <c r="O102" i="10"/>
  <c r="P102" i="10"/>
  <c r="A277" i="10"/>
  <c r="P277" i="10"/>
  <c r="Q277" i="10"/>
  <c r="O277" i="10"/>
  <c r="D277" i="10"/>
  <c r="B277" i="10"/>
  <c r="B278" i="10" s="1"/>
  <c r="O699" i="10"/>
  <c r="Q699" i="10"/>
  <c r="A699" i="10"/>
  <c r="P699" i="10"/>
  <c r="D699" i="10"/>
  <c r="Q383" i="10"/>
  <c r="P383" i="10"/>
  <c r="O383" i="10"/>
  <c r="D383" i="10"/>
  <c r="A383" i="10"/>
  <c r="Q734" i="10"/>
  <c r="O734" i="10"/>
  <c r="A734" i="10"/>
  <c r="P734" i="10"/>
  <c r="D734" i="10"/>
  <c r="A884" i="10"/>
  <c r="D884" i="10"/>
  <c r="O884" i="10"/>
  <c r="Q884" i="10"/>
  <c r="P884" i="10"/>
  <c r="Q718" i="10"/>
  <c r="A718" i="10"/>
  <c r="O718" i="10"/>
  <c r="P718" i="10"/>
  <c r="D718" i="10"/>
  <c r="D350" i="10"/>
  <c r="A350" i="10"/>
  <c r="Q350" i="10"/>
  <c r="O350" i="10"/>
  <c r="P350" i="10"/>
  <c r="A204" i="10"/>
  <c r="D204" i="10"/>
  <c r="Q204" i="10"/>
  <c r="B204" i="10"/>
  <c r="O204" i="10"/>
  <c r="P204" i="10"/>
  <c r="A375" i="10"/>
  <c r="Q375" i="10"/>
  <c r="O375" i="10"/>
  <c r="D375" i="10"/>
  <c r="P375" i="10"/>
  <c r="D534" i="10"/>
  <c r="A534" i="10"/>
  <c r="P534" i="10"/>
  <c r="Q534" i="10"/>
  <c r="O534" i="10"/>
  <c r="P50" i="10"/>
  <c r="O50" i="10"/>
  <c r="D50" i="10"/>
  <c r="A50" i="10"/>
  <c r="Q50" i="10"/>
  <c r="Q116" i="10"/>
  <c r="P116" i="10"/>
  <c r="D116" i="10"/>
  <c r="O116" i="10"/>
  <c r="A116" i="10"/>
  <c r="Q250" i="10"/>
  <c r="P250" i="10"/>
  <c r="O250" i="10"/>
  <c r="A250" i="10"/>
  <c r="D250" i="10"/>
  <c r="P501" i="10"/>
  <c r="A501" i="10"/>
  <c r="D501" i="10"/>
  <c r="O501" i="10"/>
  <c r="Q501" i="10"/>
  <c r="D925" i="10"/>
  <c r="O925" i="10"/>
  <c r="Q925" i="10"/>
  <c r="A925" i="10"/>
  <c r="P925" i="10"/>
  <c r="A89" i="10"/>
  <c r="Q89" i="10"/>
  <c r="P89" i="10"/>
  <c r="O89" i="10"/>
  <c r="D89" i="10"/>
  <c r="O510" i="10"/>
  <c r="D510" i="10"/>
  <c r="A510" i="10"/>
  <c r="P510" i="10"/>
  <c r="Q510" i="10"/>
  <c r="O39" i="10"/>
  <c r="Q39" i="10"/>
  <c r="D39" i="10"/>
  <c r="A39" i="10"/>
  <c r="P39" i="10"/>
  <c r="P476" i="10"/>
  <c r="O476" i="10"/>
  <c r="D476" i="10"/>
  <c r="A476" i="10"/>
  <c r="Q476" i="10"/>
  <c r="O621" i="10"/>
  <c r="A621" i="10"/>
  <c r="D621" i="10"/>
  <c r="P621" i="10"/>
  <c r="Q621" i="10"/>
  <c r="Q770" i="10"/>
  <c r="A770" i="10"/>
  <c r="P770" i="10"/>
  <c r="D770" i="10"/>
  <c r="O770" i="10"/>
  <c r="P732" i="10"/>
  <c r="Q732" i="10"/>
  <c r="O732" i="10"/>
  <c r="D732" i="10"/>
  <c r="A732" i="10"/>
  <c r="O683" i="10"/>
  <c r="Q683" i="10"/>
  <c r="D683" i="10"/>
  <c r="P683" i="10"/>
  <c r="A683" i="10"/>
  <c r="P517" i="10"/>
  <c r="Q517" i="10"/>
  <c r="D517" i="10"/>
  <c r="O517" i="10"/>
  <c r="A517" i="10"/>
  <c r="D134" i="10"/>
  <c r="P134" i="10"/>
  <c r="O134" i="10"/>
  <c r="A134" i="10"/>
  <c r="Q134" i="10"/>
  <c r="D11" i="10"/>
  <c r="O11" i="10"/>
  <c r="Q11" i="10"/>
  <c r="A11" i="10"/>
  <c r="P11" i="10"/>
  <c r="O282" i="10"/>
  <c r="P282" i="10"/>
  <c r="A282" i="10"/>
  <c r="B282" i="10"/>
  <c r="Q282" i="10"/>
  <c r="D282" i="10"/>
  <c r="A356" i="10"/>
  <c r="D356" i="10"/>
  <c r="P356" i="10"/>
  <c r="O356" i="10"/>
  <c r="Q356" i="10"/>
  <c r="Q907" i="10"/>
  <c r="P907" i="10"/>
  <c r="A907" i="10"/>
  <c r="D907" i="10"/>
  <c r="O907" i="10"/>
  <c r="A801" i="10"/>
  <c r="Q801" i="10"/>
  <c r="O801" i="10"/>
  <c r="D801" i="10"/>
  <c r="P801" i="10"/>
  <c r="Q786" i="10"/>
  <c r="D786" i="10"/>
  <c r="O786" i="10"/>
  <c r="P786" i="10"/>
  <c r="A786" i="10"/>
  <c r="A714" i="10"/>
  <c r="O714" i="10"/>
  <c r="Q714" i="10"/>
  <c r="D714" i="10"/>
  <c r="P714" i="10"/>
  <c r="O644" i="10"/>
  <c r="A644" i="10"/>
  <c r="P644" i="10"/>
  <c r="D644" i="10"/>
  <c r="Q644" i="10"/>
  <c r="Q838" i="10"/>
  <c r="A838" i="10"/>
  <c r="D838" i="10"/>
  <c r="P838" i="10"/>
  <c r="O838" i="10"/>
  <c r="P904" i="10"/>
  <c r="Q904" i="10"/>
  <c r="O904" i="10"/>
  <c r="D904" i="10"/>
  <c r="A904" i="10"/>
  <c r="A691" i="10"/>
  <c r="Q691" i="10"/>
  <c r="P691" i="10"/>
  <c r="D691" i="10"/>
  <c r="O691" i="10"/>
  <c r="A262" i="10"/>
  <c r="O262" i="10"/>
  <c r="Q262" i="10"/>
  <c r="D262" i="10"/>
  <c r="P262" i="10"/>
  <c r="Q261" i="10"/>
  <c r="A261" i="10"/>
  <c r="D261" i="10"/>
  <c r="P261" i="10"/>
  <c r="O261" i="10"/>
  <c r="O573" i="10"/>
  <c r="Q573" i="10"/>
  <c r="P573" i="10"/>
  <c r="A573" i="10"/>
  <c r="D573" i="10"/>
  <c r="O492" i="10"/>
  <c r="Q492" i="10"/>
  <c r="P492" i="10"/>
  <c r="D492" i="10"/>
  <c r="A492" i="10"/>
  <c r="O28" i="10"/>
  <c r="A28" i="10"/>
  <c r="D28" i="10"/>
  <c r="Q28" i="10"/>
  <c r="P28" i="10"/>
  <c r="O77" i="10"/>
  <c r="A77" i="10"/>
  <c r="D77" i="10"/>
  <c r="Q77" i="10"/>
  <c r="P77" i="10"/>
  <c r="O243" i="10"/>
  <c r="D243" i="10"/>
  <c r="P243" i="10"/>
  <c r="A243" i="10"/>
  <c r="Q243" i="10"/>
  <c r="A394" i="10"/>
  <c r="O394" i="10"/>
  <c r="P394" i="10"/>
  <c r="D394" i="10"/>
  <c r="Q394" i="10"/>
  <c r="P324" i="10"/>
  <c r="D324" i="10"/>
  <c r="O324" i="10"/>
  <c r="Q324" i="10"/>
  <c r="A324" i="10"/>
  <c r="A895" i="10"/>
  <c r="P895" i="10"/>
  <c r="Q895" i="10"/>
  <c r="D895" i="10"/>
  <c r="O895" i="10"/>
  <c r="D423" i="10"/>
  <c r="B423" i="10"/>
  <c r="A423" i="10"/>
  <c r="P423" i="10"/>
  <c r="Q423" i="10"/>
  <c r="O423" i="10"/>
  <c r="Q587" i="10"/>
  <c r="P587" i="10"/>
  <c r="O587" i="10"/>
  <c r="A587" i="10"/>
  <c r="D587" i="10"/>
  <c r="A615" i="10"/>
  <c r="Q615" i="10"/>
  <c r="O615" i="10"/>
  <c r="D615" i="10"/>
  <c r="P615" i="10"/>
  <c r="D661" i="10"/>
  <c r="O661" i="10"/>
  <c r="A661" i="10"/>
  <c r="P661" i="10"/>
  <c r="B661" i="10"/>
  <c r="Q661" i="10"/>
  <c r="D680" i="10"/>
  <c r="Q680" i="10"/>
  <c r="A680" i="10"/>
  <c r="O680" i="10"/>
  <c r="P680" i="10"/>
  <c r="D422" i="10"/>
  <c r="O422" i="10"/>
  <c r="A422" i="10"/>
  <c r="Q422" i="10"/>
  <c r="P422" i="10"/>
  <c r="D446" i="10"/>
  <c r="Q446" i="10"/>
  <c r="B446" i="10"/>
  <c r="B447" i="10" s="1"/>
  <c r="B448" i="10" s="1"/>
  <c r="B449" i="10" s="1"/>
  <c r="P446" i="10"/>
  <c r="A446" i="10"/>
  <c r="O446" i="10"/>
  <c r="D49" i="10"/>
  <c r="P49" i="10"/>
  <c r="A49" i="10"/>
  <c r="O49" i="10"/>
  <c r="Q49" i="10"/>
  <c r="P479" i="10"/>
  <c r="O479" i="10"/>
  <c r="D479" i="10"/>
  <c r="A479" i="10"/>
  <c r="Q479" i="10"/>
  <c r="P790" i="10"/>
  <c r="Q790" i="10"/>
  <c r="D790" i="10"/>
  <c r="O790" i="10"/>
  <c r="A790" i="10"/>
  <c r="Q643" i="10"/>
  <c r="A643" i="10"/>
  <c r="O643" i="10"/>
  <c r="P643" i="10"/>
  <c r="B643" i="10"/>
  <c r="B644" i="10" s="1"/>
  <c r="B645" i="10" s="1"/>
  <c r="B646" i="10" s="1"/>
  <c r="D643" i="10"/>
  <c r="D634" i="10"/>
  <c r="B634" i="10"/>
  <c r="P634" i="10"/>
  <c r="O634" i="10"/>
  <c r="Q634" i="10"/>
  <c r="A634" i="10"/>
  <c r="A603" i="10"/>
  <c r="O603" i="10"/>
  <c r="P603" i="10"/>
  <c r="D603" i="10"/>
  <c r="Q603" i="10"/>
  <c r="D706" i="10"/>
  <c r="A706" i="10"/>
  <c r="Q706" i="10"/>
  <c r="P706" i="10"/>
  <c r="O706" i="10"/>
  <c r="Q764" i="10"/>
  <c r="D764" i="10"/>
  <c r="O764" i="10"/>
  <c r="A764" i="10"/>
  <c r="P764" i="10"/>
  <c r="P489" i="10"/>
  <c r="O489" i="10"/>
  <c r="A489" i="10"/>
  <c r="D489" i="10"/>
  <c r="Q489" i="10"/>
  <c r="A809" i="10"/>
  <c r="Q809" i="10"/>
  <c r="P809" i="10"/>
  <c r="O809" i="10"/>
  <c r="D809" i="10"/>
  <c r="P891" i="10"/>
  <c r="A891" i="10"/>
  <c r="O891" i="10"/>
  <c r="Q891" i="10"/>
  <c r="D891" i="10"/>
  <c r="D37" i="10"/>
  <c r="Q37" i="10"/>
  <c r="A37" i="10"/>
  <c r="P37" i="10"/>
  <c r="O37" i="10"/>
  <c r="P139" i="10"/>
  <c r="D139" i="10"/>
  <c r="Q139" i="10"/>
  <c r="A139" i="10"/>
  <c r="O139" i="10"/>
  <c r="B139" i="10"/>
  <c r="B140" i="10" s="1"/>
  <c r="B141" i="10" s="1"/>
  <c r="B142" i="10" s="1"/>
  <c r="B143" i="10" s="1"/>
  <c r="B144" i="10" s="1"/>
  <c r="B145" i="10" s="1"/>
  <c r="B146" i="10" s="1"/>
  <c r="B147" i="10" s="1"/>
  <c r="B148" i="10" s="1"/>
  <c r="B149" i="10" s="1"/>
  <c r="B112" i="10"/>
  <c r="B113" i="10" s="1"/>
  <c r="B114" i="10" s="1"/>
  <c r="A112" i="10"/>
  <c r="D112" i="10"/>
  <c r="Q112" i="10"/>
  <c r="O112" i="10"/>
  <c r="P112" i="10"/>
  <c r="Q162" i="10"/>
  <c r="D162" i="10"/>
  <c r="O162" i="10"/>
  <c r="A162" i="10"/>
  <c r="P162" i="10"/>
  <c r="A614" i="10"/>
  <c r="Q614" i="10"/>
  <c r="P614" i="10"/>
  <c r="B614" i="10"/>
  <c r="B615" i="10" s="1"/>
  <c r="D614" i="10"/>
  <c r="O614" i="10"/>
  <c r="O428" i="10"/>
  <c r="P428" i="10"/>
  <c r="Q428" i="10"/>
  <c r="A428" i="10"/>
  <c r="D428" i="10"/>
  <c r="Q103" i="10"/>
  <c r="D103" i="10"/>
  <c r="P103" i="10"/>
  <c r="O103" i="10"/>
  <c r="A103" i="10"/>
  <c r="Q328" i="10"/>
  <c r="A328" i="10"/>
  <c r="P328" i="10"/>
  <c r="O328" i="10"/>
  <c r="D328" i="10"/>
  <c r="O981" i="10"/>
  <c r="P981" i="10"/>
  <c r="A981" i="10"/>
  <c r="Q981" i="10"/>
  <c r="D981" i="10"/>
  <c r="A629" i="10"/>
  <c r="P629" i="10"/>
  <c r="Q629" i="10"/>
  <c r="D629" i="10"/>
  <c r="O629" i="10"/>
  <c r="A912" i="10"/>
  <c r="D912" i="10"/>
  <c r="Q912" i="10"/>
  <c r="P912" i="10"/>
  <c r="O912" i="10"/>
  <c r="Q547" i="10"/>
  <c r="O547" i="10"/>
  <c r="D547" i="10"/>
  <c r="P547" i="10"/>
  <c r="A547" i="10"/>
  <c r="P578" i="10"/>
  <c r="A578" i="10"/>
  <c r="Q578" i="10"/>
  <c r="B578" i="10"/>
  <c r="B579" i="10" s="1"/>
  <c r="B580" i="10" s="1"/>
  <c r="B581" i="10" s="1"/>
  <c r="O578" i="10"/>
  <c r="D578" i="10"/>
  <c r="P867" i="10"/>
  <c r="O867" i="10"/>
  <c r="D867" i="10"/>
  <c r="A867" i="10"/>
  <c r="Q867" i="10"/>
  <c r="D894" i="10"/>
  <c r="A894" i="10"/>
  <c r="P894" i="10"/>
  <c r="O894" i="10"/>
  <c r="Q894" i="10"/>
  <c r="Q59" i="10"/>
  <c r="D59" i="10"/>
  <c r="P59" i="10"/>
  <c r="A59" i="10"/>
  <c r="O59" i="10"/>
  <c r="A464" i="10"/>
  <c r="Q464" i="10"/>
  <c r="D464" i="10"/>
  <c r="O464" i="10"/>
  <c r="P464" i="10"/>
  <c r="Q268" i="10"/>
  <c r="B268" i="10"/>
  <c r="B269" i="10" s="1"/>
  <c r="B270" i="10" s="1"/>
  <c r="A268" i="10"/>
  <c r="D268" i="10"/>
  <c r="O268" i="10"/>
  <c r="P268" i="10"/>
  <c r="A349" i="10"/>
  <c r="Q349" i="10"/>
  <c r="P349" i="10"/>
  <c r="O349" i="10"/>
  <c r="D349" i="10"/>
  <c r="D346" i="10"/>
  <c r="O346" i="10"/>
  <c r="A346" i="10"/>
  <c r="Q346" i="10"/>
  <c r="P346" i="10"/>
  <c r="A525" i="10"/>
  <c r="D525" i="10"/>
  <c r="Q525" i="10"/>
  <c r="O525" i="10"/>
  <c r="P525" i="10"/>
  <c r="D994" i="10"/>
  <c r="O994" i="10"/>
  <c r="Q994" i="10"/>
  <c r="A994" i="10"/>
  <c r="P994" i="10"/>
  <c r="O23" i="10"/>
  <c r="A23" i="10"/>
  <c r="D23" i="10"/>
  <c r="Q23" i="10"/>
  <c r="P23" i="10"/>
  <c r="A36" i="10"/>
  <c r="D36" i="10"/>
  <c r="P36" i="10"/>
  <c r="O36" i="10"/>
  <c r="Q36" i="10"/>
  <c r="A264" i="10"/>
  <c r="O264" i="10"/>
  <c r="Q264" i="10"/>
  <c r="D264" i="10"/>
  <c r="P264" i="10"/>
  <c r="P533" i="10"/>
  <c r="Q533" i="10"/>
  <c r="A533" i="10"/>
  <c r="D533" i="10"/>
  <c r="O533" i="10"/>
  <c r="O418" i="10"/>
  <c r="Q418" i="10"/>
  <c r="A418" i="10"/>
  <c r="P418" i="10"/>
  <c r="D418" i="10"/>
  <c r="Q692" i="10"/>
  <c r="A692" i="10"/>
  <c r="D692" i="10"/>
  <c r="O692" i="10"/>
  <c r="P692" i="10"/>
  <c r="P934" i="10"/>
  <c r="O934" i="10"/>
  <c r="D934" i="10"/>
  <c r="Q934" i="10"/>
  <c r="A934" i="10"/>
  <c r="O609" i="10"/>
  <c r="Q609" i="10"/>
  <c r="A609" i="10"/>
  <c r="P609" i="10"/>
  <c r="D609" i="10"/>
  <c r="A146" i="10"/>
  <c r="Q146" i="10"/>
  <c r="O146" i="10"/>
  <c r="P146" i="10"/>
  <c r="D146" i="10"/>
  <c r="O495" i="10"/>
  <c r="A495" i="10"/>
  <c r="Q495" i="10"/>
  <c r="P495" i="10"/>
  <c r="D495" i="10"/>
  <c r="B593" i="10"/>
  <c r="A593" i="10"/>
  <c r="D593" i="10"/>
  <c r="Q593" i="10"/>
  <c r="O593" i="10"/>
  <c r="P593" i="10"/>
  <c r="O541" i="10"/>
  <c r="Q541" i="10"/>
  <c r="A541" i="10"/>
  <c r="D541" i="10"/>
  <c r="P541" i="10"/>
  <c r="P876" i="10"/>
  <c r="D876" i="10"/>
  <c r="O876" i="10"/>
  <c r="A876" i="10"/>
  <c r="Q876" i="10"/>
  <c r="P710" i="10"/>
  <c r="A710" i="10"/>
  <c r="Q710" i="10"/>
  <c r="D710" i="10"/>
  <c r="O710" i="10"/>
  <c r="Q740" i="10"/>
  <c r="A740" i="10"/>
  <c r="P740" i="10"/>
  <c r="D740" i="10"/>
  <c r="O740" i="10"/>
  <c r="A729" i="10"/>
  <c r="D729" i="10"/>
  <c r="O729" i="10"/>
  <c r="Q729" i="10"/>
  <c r="P729" i="10"/>
  <c r="D938" i="10"/>
  <c r="Q938" i="10"/>
  <c r="A938" i="10"/>
  <c r="P938" i="10"/>
  <c r="O938" i="10"/>
  <c r="Q812" i="10"/>
  <c r="P812" i="10"/>
  <c r="A812" i="10"/>
  <c r="O812" i="10"/>
  <c r="D812" i="10"/>
  <c r="D258" i="10"/>
  <c r="O258" i="10"/>
  <c r="Q258" i="10"/>
  <c r="B258" i="10"/>
  <c r="B259" i="10" s="1"/>
  <c r="B260" i="10" s="1"/>
  <c r="B261" i="10" s="1"/>
  <c r="B262" i="10" s="1"/>
  <c r="A258" i="10"/>
  <c r="P258" i="10"/>
  <c r="A632" i="10"/>
  <c r="Q632" i="10"/>
  <c r="O632" i="10"/>
  <c r="D632" i="10"/>
  <c r="P632" i="10"/>
  <c r="D267" i="10"/>
  <c r="Q267" i="10"/>
  <c r="O267" i="10"/>
  <c r="A267" i="10"/>
  <c r="P267" i="10"/>
  <c r="O799" i="10"/>
  <c r="A799" i="10"/>
  <c r="Q799" i="10"/>
  <c r="P799" i="10"/>
  <c r="D799" i="10"/>
  <c r="O417" i="10"/>
  <c r="P417" i="10"/>
  <c r="A417" i="10"/>
  <c r="D417" i="10"/>
  <c r="Q417" i="10"/>
  <c r="Q153" i="10"/>
  <c r="D153" i="10"/>
  <c r="A153" i="10"/>
  <c r="O153" i="10"/>
  <c r="P153" i="10"/>
  <c r="A950" i="10"/>
  <c r="D950" i="10"/>
  <c r="P950" i="10"/>
  <c r="Q950" i="10"/>
  <c r="O950" i="10"/>
  <c r="Q777" i="10"/>
  <c r="A777" i="10"/>
  <c r="D777" i="10"/>
  <c r="P777" i="10"/>
  <c r="O777" i="10"/>
  <c r="D362" i="10"/>
  <c r="P362" i="10"/>
  <c r="O362" i="10"/>
  <c r="Q362" i="10"/>
  <c r="A362" i="10"/>
  <c r="Q385" i="10"/>
  <c r="P385" i="10"/>
  <c r="O385" i="10"/>
  <c r="B385" i="10"/>
  <c r="D385" i="10"/>
  <c r="A385" i="10"/>
  <c r="O229" i="10"/>
  <c r="Q229" i="10"/>
  <c r="D229" i="10"/>
  <c r="B229" i="10"/>
  <c r="B230" i="10" s="1"/>
  <c r="B231" i="10" s="1"/>
  <c r="B232" i="10" s="1"/>
  <c r="B233" i="10" s="1"/>
  <c r="B234" i="10" s="1"/>
  <c r="B235" i="10" s="1"/>
  <c r="B236" i="10" s="1"/>
  <c r="A229" i="10"/>
  <c r="P229" i="10"/>
  <c r="A157" i="10"/>
  <c r="Q157" i="10"/>
  <c r="D157" i="10"/>
  <c r="O157" i="10"/>
  <c r="P157" i="10"/>
  <c r="A973" i="10"/>
  <c r="P973" i="10"/>
  <c r="Q973" i="10"/>
  <c r="D973" i="10"/>
  <c r="O973" i="10"/>
  <c r="D626" i="10"/>
  <c r="Q626" i="10"/>
  <c r="A626" i="10"/>
  <c r="O626" i="10"/>
  <c r="P626" i="10"/>
  <c r="Q67" i="10"/>
  <c r="A67" i="10"/>
  <c r="D67" i="10"/>
  <c r="O67" i="10"/>
  <c r="B67" i="10"/>
  <c r="P67" i="10"/>
  <c r="O403" i="10"/>
  <c r="D403" i="10"/>
  <c r="Q403" i="10"/>
  <c r="P403" i="10"/>
  <c r="A403" i="10"/>
  <c r="P47" i="10"/>
  <c r="A47" i="10"/>
  <c r="Q47" i="10"/>
  <c r="O47" i="10"/>
  <c r="D47" i="10"/>
  <c r="O896" i="10"/>
  <c r="A896" i="10"/>
  <c r="Q896" i="10"/>
  <c r="P896" i="10"/>
  <c r="D896" i="10"/>
  <c r="P685" i="10"/>
  <c r="A685" i="10"/>
  <c r="Q685" i="10"/>
  <c r="D685" i="10"/>
  <c r="O685" i="10"/>
  <c r="A665" i="10"/>
  <c r="O665" i="10"/>
  <c r="Q665" i="10"/>
  <c r="P665" i="10"/>
  <c r="D665" i="10"/>
  <c r="P38" i="10"/>
  <c r="A38" i="10"/>
  <c r="D38" i="10"/>
  <c r="Q38" i="10"/>
  <c r="O38" i="10"/>
  <c r="A303" i="10"/>
  <c r="Q303" i="10"/>
  <c r="D303" i="10"/>
  <c r="O303" i="10"/>
  <c r="P303" i="10"/>
  <c r="A686" i="10"/>
  <c r="Q686" i="10"/>
  <c r="O686" i="10"/>
  <c r="D686" i="10"/>
  <c r="P686" i="10"/>
  <c r="O5" i="10"/>
  <c r="D5" i="10"/>
  <c r="B5" i="10"/>
  <c r="Q5" i="10"/>
  <c r="A5" i="10"/>
  <c r="P5" i="10"/>
  <c r="O792" i="10"/>
  <c r="D792" i="10"/>
  <c r="P792" i="10"/>
  <c r="A792" i="10"/>
  <c r="Q792" i="10"/>
  <c r="P189" i="10"/>
  <c r="O189" i="10"/>
  <c r="D189" i="10"/>
  <c r="Q189" i="10"/>
  <c r="A189" i="10"/>
  <c r="O151" i="10"/>
  <c r="A151" i="10"/>
  <c r="Q151" i="10"/>
  <c r="D151" i="10"/>
  <c r="P151" i="10"/>
  <c r="O563" i="10"/>
  <c r="D563" i="10"/>
  <c r="P563" i="10"/>
  <c r="Q563" i="10"/>
  <c r="A563" i="10"/>
  <c r="A336" i="10"/>
  <c r="Q336" i="10"/>
  <c r="O336" i="10"/>
  <c r="D336" i="10"/>
  <c r="P336" i="10"/>
  <c r="D948" i="10"/>
  <c r="P948" i="10"/>
  <c r="O948" i="10"/>
  <c r="Q948" i="10"/>
  <c r="A948" i="10"/>
  <c r="P256" i="10"/>
  <c r="O256" i="10"/>
  <c r="D256" i="10"/>
  <c r="Q256" i="10"/>
  <c r="A256" i="10"/>
  <c r="A763" i="10"/>
  <c r="D763" i="10"/>
  <c r="O763" i="10"/>
  <c r="P763" i="10"/>
  <c r="Q763" i="10"/>
  <c r="Q754" i="10"/>
  <c r="D754" i="10"/>
  <c r="P754" i="10"/>
  <c r="O754" i="10"/>
  <c r="A754" i="10"/>
  <c r="O271" i="10"/>
  <c r="A271" i="10"/>
  <c r="B271" i="10"/>
  <c r="B272" i="10" s="1"/>
  <c r="B273" i="10" s="1"/>
  <c r="P271" i="10"/>
  <c r="D271" i="10"/>
  <c r="Q271" i="10"/>
  <c r="Q246" i="10"/>
  <c r="D246" i="10"/>
  <c r="A246" i="10"/>
  <c r="P246" i="10"/>
  <c r="O246" i="10"/>
  <c r="A193" i="10"/>
  <c r="D193" i="10"/>
  <c r="P193" i="10"/>
  <c r="Q193" i="10"/>
  <c r="O193" i="10"/>
  <c r="P177" i="10"/>
  <c r="O177" i="10"/>
  <c r="A177" i="10"/>
  <c r="D177" i="10"/>
  <c r="Q177" i="10"/>
  <c r="Q232" i="10"/>
  <c r="O232" i="10"/>
  <c r="D232" i="10"/>
  <c r="P232" i="10"/>
  <c r="A232" i="10"/>
  <c r="Q335" i="10"/>
  <c r="P335" i="10"/>
  <c r="D335" i="10"/>
  <c r="A335" i="10"/>
  <c r="O335" i="10"/>
  <c r="A731" i="10"/>
  <c r="O731" i="10"/>
  <c r="P731" i="10"/>
  <c r="Q731" i="10"/>
  <c r="D731" i="10"/>
  <c r="O707" i="10"/>
  <c r="P707" i="10"/>
  <c r="D707" i="10"/>
  <c r="A707" i="10"/>
  <c r="Q707" i="10"/>
  <c r="P659" i="10"/>
  <c r="A659" i="10"/>
  <c r="Q659" i="10"/>
  <c r="D659" i="10"/>
  <c r="O659" i="10"/>
  <c r="P168" i="10"/>
  <c r="A168" i="10"/>
  <c r="D168" i="10"/>
  <c r="O168" i="10"/>
  <c r="Q168" i="10"/>
  <c r="P203" i="10"/>
  <c r="B203" i="10"/>
  <c r="Q203" i="10"/>
  <c r="O203" i="10"/>
  <c r="A203" i="10"/>
  <c r="D203" i="10"/>
  <c r="Q430" i="10"/>
  <c r="A430" i="10"/>
  <c r="O430" i="10"/>
  <c r="P430" i="10"/>
  <c r="D430" i="10"/>
  <c r="A676" i="10"/>
  <c r="P676" i="10"/>
  <c r="B676" i="10"/>
  <c r="B677" i="10" s="1"/>
  <c r="B678" i="10" s="1"/>
  <c r="B679" i="10" s="1"/>
  <c r="B680" i="10" s="1"/>
  <c r="B681" i="10" s="1"/>
  <c r="B682" i="10" s="1"/>
  <c r="B683" i="10" s="1"/>
  <c r="B684" i="10" s="1"/>
  <c r="B685" i="10" s="1"/>
  <c r="B686" i="10" s="1"/>
  <c r="B687" i="10" s="1"/>
  <c r="B688" i="10" s="1"/>
  <c r="B689" i="10" s="1"/>
  <c r="B690" i="10" s="1"/>
  <c r="B691" i="10" s="1"/>
  <c r="B692" i="10" s="1"/>
  <c r="Q676" i="10"/>
  <c r="D676" i="10"/>
  <c r="O676" i="10"/>
  <c r="A942" i="10"/>
  <c r="Q942" i="10"/>
  <c r="D942" i="10"/>
  <c r="P942" i="10"/>
  <c r="O942" i="10"/>
  <c r="A970" i="10"/>
  <c r="D970" i="10"/>
  <c r="Q970" i="10"/>
  <c r="P970" i="10"/>
  <c r="O970" i="10"/>
  <c r="O285" i="10"/>
  <c r="D285" i="10"/>
  <c r="P285" i="10"/>
  <c r="Q285" i="10"/>
  <c r="A285" i="10"/>
  <c r="Q931" i="10"/>
  <c r="A931" i="10"/>
  <c r="P931" i="10"/>
  <c r="D931" i="10"/>
  <c r="O931" i="10"/>
  <c r="A600" i="10"/>
  <c r="P600" i="10"/>
  <c r="Q600" i="10"/>
  <c r="O600" i="10"/>
  <c r="D600" i="10"/>
  <c r="A880" i="10"/>
  <c r="O880" i="10"/>
  <c r="Q880" i="10"/>
  <c r="P880" i="10"/>
  <c r="D880" i="10"/>
  <c r="O475" i="10"/>
  <c r="Q475" i="10"/>
  <c r="D475" i="10"/>
  <c r="A475" i="10"/>
  <c r="P475" i="10"/>
  <c r="Q540" i="10"/>
  <c r="O540" i="10"/>
  <c r="B540" i="10"/>
  <c r="B541" i="10" s="1"/>
  <c r="B542" i="10" s="1"/>
  <c r="B543" i="10" s="1"/>
  <c r="B544" i="10" s="1"/>
  <c r="B545" i="10" s="1"/>
  <c r="B546" i="10" s="1"/>
  <c r="B547" i="10" s="1"/>
  <c r="B548" i="10" s="1"/>
  <c r="B549" i="10" s="1"/>
  <c r="P540" i="10"/>
  <c r="D540" i="10"/>
  <c r="A540" i="10"/>
  <c r="D978" i="10"/>
  <c r="P978" i="10"/>
  <c r="O978" i="10"/>
  <c r="Q978" i="10"/>
  <c r="A978" i="10"/>
  <c r="O926" i="10"/>
  <c r="A926" i="10"/>
  <c r="Q926" i="10"/>
  <c r="P926" i="10"/>
  <c r="D926" i="10"/>
  <c r="Q10" i="10"/>
  <c r="D10" i="10"/>
  <c r="A10" i="10"/>
  <c r="O10" i="10"/>
  <c r="P10" i="10"/>
  <c r="P174" i="10"/>
  <c r="D174" i="10"/>
  <c r="A174" i="10"/>
  <c r="O174" i="10"/>
  <c r="Q174" i="10"/>
  <c r="B197" i="10"/>
  <c r="B198" i="10" s="1"/>
  <c r="B199" i="10" s="1"/>
  <c r="B200" i="10" s="1"/>
  <c r="P197" i="10"/>
  <c r="A197" i="10"/>
  <c r="D197" i="10"/>
  <c r="Q197" i="10"/>
  <c r="O197" i="10"/>
  <c r="P316" i="10"/>
  <c r="O316" i="10"/>
  <c r="A316" i="10"/>
  <c r="Q316" i="10"/>
  <c r="B316" i="10"/>
  <c r="B317" i="10" s="1"/>
  <c r="B318" i="10" s="1"/>
  <c r="B319" i="10" s="1"/>
  <c r="B320" i="10" s="1"/>
  <c r="D316" i="10"/>
  <c r="A979" i="10"/>
  <c r="P979" i="10"/>
  <c r="O979" i="10"/>
  <c r="Q979" i="10"/>
  <c r="D979" i="10"/>
  <c r="P701" i="10"/>
  <c r="D701" i="10"/>
  <c r="A701" i="10"/>
  <c r="O701" i="10"/>
  <c r="Q701" i="10"/>
  <c r="O389" i="10"/>
  <c r="P389" i="10"/>
  <c r="D389" i="10"/>
  <c r="Q389" i="10"/>
  <c r="A389" i="10"/>
  <c r="A642" i="10"/>
  <c r="Q642" i="10"/>
  <c r="O642" i="10"/>
  <c r="B642" i="10"/>
  <c r="P642" i="10"/>
  <c r="D642" i="10"/>
  <c r="Q467" i="10"/>
  <c r="D467" i="10"/>
  <c r="A467" i="10"/>
  <c r="P467" i="10"/>
  <c r="O467" i="10"/>
  <c r="Q905" i="10"/>
  <c r="P905" i="10"/>
  <c r="O905" i="10"/>
  <c r="A905" i="10"/>
  <c r="D905" i="10"/>
  <c r="Q928" i="10"/>
  <c r="O928" i="10"/>
  <c r="D928" i="10"/>
  <c r="P928" i="10"/>
  <c r="A928" i="10"/>
  <c r="O828" i="10"/>
  <c r="D828" i="10"/>
  <c r="P828" i="10"/>
  <c r="A828" i="10"/>
  <c r="Q828" i="10"/>
  <c r="O538" i="10"/>
  <c r="D538" i="10"/>
  <c r="A538" i="10"/>
  <c r="P538" i="10"/>
  <c r="Q538" i="10"/>
  <c r="O421" i="10"/>
  <c r="B421" i="10"/>
  <c r="B422" i="10" s="1"/>
  <c r="Q421" i="10"/>
  <c r="A421" i="10"/>
  <c r="P421" i="10"/>
  <c r="D421" i="10"/>
  <c r="A265" i="10"/>
  <c r="O265" i="10"/>
  <c r="P265" i="10"/>
  <c r="D265" i="10"/>
  <c r="Q265" i="10"/>
  <c r="Q627" i="10"/>
  <c r="P627" i="10"/>
  <c r="A627" i="10"/>
  <c r="O627" i="10"/>
  <c r="B627" i="10"/>
  <c r="B628" i="10" s="1"/>
  <c r="B629" i="10" s="1"/>
  <c r="D627" i="10"/>
  <c r="Q352" i="10"/>
  <c r="O352" i="10"/>
  <c r="P352" i="10"/>
  <c r="B352" i="10"/>
  <c r="D352" i="10"/>
  <c r="A352" i="10"/>
  <c r="P515" i="10"/>
  <c r="O515" i="10"/>
  <c r="D515" i="10"/>
  <c r="Q515" i="10"/>
  <c r="A515" i="10"/>
  <c r="A976" i="10"/>
  <c r="P976" i="10"/>
  <c r="D976" i="10"/>
  <c r="Q976" i="10"/>
  <c r="O976" i="10"/>
  <c r="P671" i="10"/>
  <c r="Q671" i="10"/>
  <c r="D671" i="10"/>
  <c r="A671" i="10"/>
  <c r="O671" i="10"/>
  <c r="B671" i="10"/>
  <c r="B672" i="10" s="1"/>
  <c r="B673" i="10" s="1"/>
  <c r="B674" i="10" s="1"/>
  <c r="B675" i="10" s="1"/>
  <c r="Q943" i="10"/>
  <c r="O943" i="10"/>
  <c r="A943" i="10"/>
  <c r="P943" i="10"/>
  <c r="D943" i="10"/>
  <c r="D367" i="10"/>
  <c r="Q367" i="10"/>
  <c r="P367" i="10"/>
  <c r="A367" i="10"/>
  <c r="O367" i="10"/>
  <c r="A949" i="10"/>
  <c r="D949" i="10"/>
  <c r="Q949" i="10"/>
  <c r="O949" i="10"/>
  <c r="P949" i="10"/>
  <c r="D645" i="10"/>
  <c r="A645" i="10"/>
  <c r="Q645" i="10"/>
  <c r="O645" i="10"/>
  <c r="P645" i="10"/>
  <c r="A974" i="10"/>
  <c r="Q974" i="10"/>
  <c r="O974" i="10"/>
  <c r="D974" i="10"/>
  <c r="P974" i="10"/>
  <c r="P230" i="10"/>
  <c r="Q230" i="10"/>
  <c r="D230" i="10"/>
  <c r="O230" i="10"/>
  <c r="A230" i="10"/>
  <c r="O278" i="10"/>
  <c r="P278" i="10"/>
  <c r="A278" i="10"/>
  <c r="Q278" i="10"/>
  <c r="D278" i="10"/>
  <c r="P419" i="10"/>
  <c r="Q419" i="10"/>
  <c r="O419" i="10"/>
  <c r="D419" i="10"/>
  <c r="A419" i="10"/>
  <c r="Q106" i="10"/>
  <c r="P106" i="10"/>
  <c r="D106" i="10"/>
  <c r="O106" i="10"/>
  <c r="A106" i="10"/>
  <c r="Q140" i="10"/>
  <c r="P140" i="10"/>
  <c r="O140" i="10"/>
  <c r="A140" i="10"/>
  <c r="D140" i="10"/>
  <c r="O128" i="10"/>
  <c r="Q128" i="10"/>
  <c r="B128" i="10"/>
  <c r="P128" i="10"/>
  <c r="D128" i="10"/>
  <c r="A128" i="10"/>
  <c r="P500" i="10"/>
  <c r="A500" i="10"/>
  <c r="D500" i="10"/>
  <c r="O500" i="10"/>
  <c r="Q500" i="10"/>
  <c r="P455" i="10"/>
  <c r="A455" i="10"/>
  <c r="O455" i="10"/>
  <c r="D455" i="10"/>
  <c r="Q455" i="10"/>
  <c r="D757" i="10"/>
  <c r="A757" i="10"/>
  <c r="P757" i="10"/>
  <c r="Q757" i="10"/>
  <c r="O757" i="10"/>
  <c r="P916" i="10"/>
  <c r="D916" i="10"/>
  <c r="O916" i="10"/>
  <c r="A916" i="10"/>
  <c r="Q916" i="10"/>
  <c r="O813" i="10"/>
  <c r="D813" i="10"/>
  <c r="P813" i="10"/>
  <c r="Q813" i="10"/>
  <c r="A813" i="10"/>
  <c r="A405" i="10"/>
  <c r="D405" i="10"/>
  <c r="Q405" i="10"/>
  <c r="P405" i="10"/>
  <c r="O405" i="10"/>
  <c r="P506" i="10"/>
  <c r="A506" i="10"/>
  <c r="Q506" i="10"/>
  <c r="O506" i="10"/>
  <c r="D506" i="10"/>
  <c r="P245" i="10"/>
  <c r="B245" i="10"/>
  <c r="B246" i="10" s="1"/>
  <c r="A245" i="10"/>
  <c r="Q245" i="10"/>
  <c r="D245" i="10"/>
  <c r="O245" i="10"/>
  <c r="P662" i="10"/>
  <c r="D662" i="10"/>
  <c r="O662" i="10"/>
  <c r="B662" i="10"/>
  <c r="B663" i="10" s="1"/>
  <c r="B664" i="10" s="1"/>
  <c r="B665" i="10" s="1"/>
  <c r="B666" i="10" s="1"/>
  <c r="B667" i="10" s="1"/>
  <c r="B668" i="10" s="1"/>
  <c r="B669" i="10" s="1"/>
  <c r="B670" i="10" s="1"/>
  <c r="Q662" i="10"/>
  <c r="A662" i="10"/>
  <c r="Q746" i="10"/>
  <c r="P746" i="10"/>
  <c r="D746" i="10"/>
  <c r="O746" i="10"/>
  <c r="A746" i="10"/>
  <c r="O296" i="10"/>
  <c r="D296" i="10"/>
  <c r="Q296" i="10"/>
  <c r="A296" i="10"/>
  <c r="P296" i="10"/>
  <c r="O466" i="10"/>
  <c r="Q466" i="10"/>
  <c r="D466" i="10"/>
  <c r="P466" i="10"/>
  <c r="A466" i="10"/>
  <c r="P13" i="10"/>
  <c r="A13" i="10"/>
  <c r="O13" i="10"/>
  <c r="Q13" i="10"/>
  <c r="D13" i="10"/>
  <c r="Q149" i="10"/>
  <c r="P149" i="10"/>
  <c r="A149" i="10"/>
  <c r="D149" i="10"/>
  <c r="O149" i="10"/>
  <c r="A365" i="10"/>
  <c r="Q365" i="10"/>
  <c r="P365" i="10"/>
  <c r="D365" i="10"/>
  <c r="O365" i="10"/>
  <c r="O523" i="10"/>
  <c r="P523" i="10"/>
  <c r="D523" i="10"/>
  <c r="A523" i="10"/>
  <c r="B523" i="10"/>
  <c r="Q523" i="10"/>
  <c r="O527" i="10"/>
  <c r="A527" i="10"/>
  <c r="Q527" i="10"/>
  <c r="D527" i="10"/>
  <c r="P527" i="10"/>
  <c r="D494" i="10"/>
  <c r="A494" i="10"/>
  <c r="B494" i="10"/>
  <c r="B495" i="10" s="1"/>
  <c r="B496" i="10" s="1"/>
  <c r="B497" i="10" s="1"/>
  <c r="Q494" i="10"/>
  <c r="O494" i="10"/>
  <c r="P494" i="10"/>
  <c r="P648" i="10"/>
  <c r="Q648" i="10"/>
  <c r="A648" i="10"/>
  <c r="D648" i="10"/>
  <c r="O648" i="10"/>
  <c r="B247" i="10"/>
  <c r="A247" i="10"/>
  <c r="O247" i="10"/>
  <c r="P247" i="10"/>
  <c r="Q247" i="10"/>
  <c r="D247" i="10"/>
  <c r="P687" i="10"/>
  <c r="D687" i="10"/>
  <c r="A687" i="10"/>
  <c r="Q687" i="10"/>
  <c r="O687" i="10"/>
  <c r="D477" i="10"/>
  <c r="A477" i="10"/>
  <c r="Q477" i="10"/>
  <c r="O477" i="10"/>
  <c r="P477" i="10"/>
  <c r="O498" i="10"/>
  <c r="Q498" i="10"/>
  <c r="D498" i="10"/>
  <c r="B498" i="10"/>
  <c r="B499" i="10" s="1"/>
  <c r="B500" i="10" s="1"/>
  <c r="B501" i="10" s="1"/>
  <c r="P498" i="10"/>
  <c r="A498" i="10"/>
  <c r="Q650" i="10"/>
  <c r="P650" i="10"/>
  <c r="A650" i="10"/>
  <c r="O650" i="10"/>
  <c r="D650" i="10"/>
  <c r="D31" i="10"/>
  <c r="Q31" i="10"/>
  <c r="P31" i="10"/>
  <c r="O31" i="10"/>
  <c r="A31" i="10"/>
  <c r="P198" i="10"/>
  <c r="O198" i="10"/>
  <c r="D198" i="10"/>
  <c r="Q198" i="10"/>
  <c r="A198" i="10"/>
  <c r="Q582" i="10"/>
  <c r="P582" i="10"/>
  <c r="A582" i="10"/>
  <c r="D582" i="10"/>
  <c r="B582" i="10"/>
  <c r="B583" i="10" s="1"/>
  <c r="B584" i="10" s="1"/>
  <c r="B585" i="10" s="1"/>
  <c r="B586" i="10" s="1"/>
  <c r="B587" i="10" s="1"/>
  <c r="O582" i="10"/>
  <c r="A738" i="10"/>
  <c r="Q738" i="10"/>
  <c r="O738" i="10"/>
  <c r="D738" i="10"/>
  <c r="P738" i="10"/>
  <c r="O104" i="10"/>
  <c r="B104" i="10"/>
  <c r="B105" i="10" s="1"/>
  <c r="B106" i="10" s="1"/>
  <c r="Q104" i="10"/>
  <c r="P104" i="10"/>
  <c r="A104" i="10"/>
  <c r="D104" i="10"/>
  <c r="A505" i="10"/>
  <c r="B505" i="10"/>
  <c r="B506" i="10" s="1"/>
  <c r="B507" i="10" s="1"/>
  <c r="B508" i="10" s="1"/>
  <c r="B509" i="10" s="1"/>
  <c r="B510" i="10" s="1"/>
  <c r="B511" i="10" s="1"/>
  <c r="O505" i="10"/>
  <c r="P505" i="10"/>
  <c r="Q505" i="10"/>
  <c r="D505" i="10"/>
  <c r="P440" i="10"/>
  <c r="B440" i="10"/>
  <c r="O440" i="10"/>
  <c r="D440" i="10"/>
  <c r="A440" i="10"/>
  <c r="Q440" i="10"/>
  <c r="P9" i="10"/>
  <c r="D9" i="10"/>
  <c r="A9" i="10"/>
  <c r="O9" i="10"/>
  <c r="Q9" i="10"/>
  <c r="D977" i="10"/>
  <c r="P977" i="10"/>
  <c r="O977" i="10"/>
  <c r="Q977" i="10"/>
  <c r="A977" i="10"/>
  <c r="P860" i="10"/>
  <c r="D860" i="10"/>
  <c r="Q860" i="10"/>
  <c r="O860" i="10"/>
  <c r="A860" i="10"/>
  <c r="Q983" i="10"/>
  <c r="A983" i="10"/>
  <c r="D983" i="10"/>
  <c r="P983" i="10"/>
  <c r="O983" i="10"/>
  <c r="Q521" i="10"/>
  <c r="A521" i="10"/>
  <c r="P521" i="10"/>
  <c r="D521" i="10"/>
  <c r="O521" i="10"/>
  <c r="O358" i="10"/>
  <c r="Q358" i="10"/>
  <c r="P358" i="10"/>
  <c r="A358" i="10"/>
  <c r="D358" i="10"/>
  <c r="Q694" i="10"/>
  <c r="O694" i="10"/>
  <c r="D694" i="10"/>
  <c r="A694" i="10"/>
  <c r="P694" i="10"/>
  <c r="Q531" i="10"/>
  <c r="O531" i="10"/>
  <c r="P531" i="10"/>
  <c r="D531" i="10"/>
  <c r="A531" i="10"/>
  <c r="Q743" i="10"/>
  <c r="A743" i="10"/>
  <c r="D743" i="10"/>
  <c r="P743" i="10"/>
  <c r="O743" i="10"/>
  <c r="O218" i="10"/>
  <c r="D218" i="10"/>
  <c r="A218" i="10"/>
  <c r="P218" i="10"/>
  <c r="Q218" i="10"/>
  <c r="P253" i="10"/>
  <c r="A253" i="10"/>
  <c r="D253" i="10"/>
  <c r="O253" i="10"/>
  <c r="Q253" i="10"/>
  <c r="D745" i="10"/>
  <c r="Q745" i="10"/>
  <c r="O745" i="10"/>
  <c r="P745" i="10"/>
  <c r="A745" i="10"/>
  <c r="B150" i="10"/>
  <c r="B151" i="10" s="1"/>
  <c r="B152" i="10" s="1"/>
  <c r="B153" i="10" s="1"/>
  <c r="B154" i="10" s="1"/>
  <c r="B155" i="10" s="1"/>
  <c r="B156" i="10" s="1"/>
  <c r="B157" i="10" s="1"/>
  <c r="B158" i="10" s="1"/>
  <c r="B159" i="10" s="1"/>
  <c r="Q150" i="10"/>
  <c r="O150" i="10"/>
  <c r="D150" i="10"/>
  <c r="A150" i="10"/>
  <c r="P150" i="10"/>
  <c r="A909" i="10"/>
  <c r="P909" i="10"/>
  <c r="D909" i="10"/>
  <c r="Q909" i="10"/>
  <c r="O909" i="10"/>
  <c r="P795" i="10"/>
  <c r="Q795" i="10"/>
  <c r="D795" i="10"/>
  <c r="A795" i="10"/>
  <c r="O795" i="10"/>
  <c r="D888" i="10"/>
  <c r="O888" i="10"/>
  <c r="Q888" i="10"/>
  <c r="A888" i="10"/>
  <c r="P888" i="10"/>
  <c r="O598" i="10"/>
  <c r="Q598" i="10"/>
  <c r="D598" i="10"/>
  <c r="A598" i="10"/>
  <c r="P598" i="10"/>
  <c r="P274" i="10"/>
  <c r="B274" i="10"/>
  <c r="B275" i="10" s="1"/>
  <c r="B276" i="10" s="1"/>
  <c r="D274" i="10"/>
  <c r="O274" i="10"/>
  <c r="Q274" i="10"/>
  <c r="A274" i="10"/>
  <c r="Q752" i="10"/>
  <c r="D752" i="10"/>
  <c r="P752" i="10"/>
  <c r="A752" i="10"/>
  <c r="O752" i="10"/>
  <c r="Q166" i="10"/>
  <c r="A166" i="10"/>
  <c r="O166" i="10"/>
  <c r="D166" i="10"/>
  <c r="P166" i="10"/>
  <c r="O310" i="10"/>
  <c r="P310" i="10"/>
  <c r="A310" i="10"/>
  <c r="D310" i="10"/>
  <c r="Q310" i="10"/>
  <c r="A357" i="10"/>
  <c r="O357" i="10"/>
  <c r="Q357" i="10"/>
  <c r="D357" i="10"/>
  <c r="P357" i="10"/>
  <c r="O810" i="10"/>
  <c r="P810" i="10"/>
  <c r="Q810" i="10"/>
  <c r="D810" i="10"/>
  <c r="A810" i="10"/>
  <c r="O16" i="10"/>
  <c r="P16" i="10"/>
  <c r="D16" i="10"/>
  <c r="Q16" i="10"/>
  <c r="A16" i="10"/>
  <c r="Q60" i="10"/>
  <c r="P60" i="10"/>
  <c r="D60" i="10"/>
  <c r="A60" i="10"/>
  <c r="O60" i="10"/>
  <c r="P156" i="10"/>
  <c r="Q156" i="10"/>
  <c r="O156" i="10"/>
  <c r="D156" i="10"/>
  <c r="A156" i="10"/>
  <c r="O212" i="10"/>
  <c r="A212" i="10"/>
  <c r="D212" i="10"/>
  <c r="Q212" i="10"/>
  <c r="B212" i="10"/>
  <c r="B213" i="10" s="1"/>
  <c r="B214" i="10" s="1"/>
  <c r="B215" i="10" s="1"/>
  <c r="B216" i="10" s="1"/>
  <c r="B217" i="10" s="1"/>
  <c r="B218" i="10" s="1"/>
  <c r="B219" i="10" s="1"/>
  <c r="B220" i="10" s="1"/>
  <c r="P212" i="10"/>
  <c r="A869" i="10"/>
  <c r="O869" i="10"/>
  <c r="P869" i="10"/>
  <c r="Q869" i="10"/>
  <c r="D869" i="10"/>
  <c r="Q235" i="10"/>
  <c r="O235" i="10"/>
  <c r="D235" i="10"/>
  <c r="P235" i="10"/>
  <c r="A235" i="10"/>
  <c r="Q532" i="10"/>
  <c r="P532" i="10"/>
  <c r="D532" i="10"/>
  <c r="A532" i="10"/>
  <c r="O532" i="10"/>
  <c r="O344" i="10"/>
  <c r="Q344" i="10"/>
  <c r="D344" i="10"/>
  <c r="A344" i="10"/>
  <c r="P344" i="10"/>
  <c r="P803" i="10"/>
  <c r="O803" i="10"/>
  <c r="Q803" i="10"/>
  <c r="A803" i="10"/>
  <c r="D803" i="10"/>
  <c r="Q730" i="10"/>
  <c r="D730" i="10"/>
  <c r="O730" i="10"/>
  <c r="P730" i="10"/>
  <c r="A730" i="10"/>
  <c r="P736" i="10"/>
  <c r="Q736" i="10"/>
  <c r="A736" i="10"/>
  <c r="O736" i="10"/>
  <c r="D736" i="10"/>
  <c r="A580" i="10"/>
  <c r="D580" i="10"/>
  <c r="O580" i="10"/>
  <c r="P580" i="10"/>
  <c r="Q580" i="10"/>
  <c r="Q610" i="10"/>
  <c r="A610" i="10"/>
  <c r="D610" i="10"/>
  <c r="P610" i="10"/>
  <c r="B610" i="10"/>
  <c r="O610" i="10"/>
  <c r="D51" i="10"/>
  <c r="O51" i="10"/>
  <c r="P51" i="10"/>
  <c r="Q51" i="10"/>
  <c r="A51" i="10"/>
  <c r="D315" i="10"/>
  <c r="Q315" i="10"/>
  <c r="P315" i="10"/>
  <c r="O315" i="10"/>
  <c r="A315" i="10"/>
  <c r="D545" i="10"/>
  <c r="O545" i="10"/>
  <c r="Q545" i="10"/>
  <c r="P545" i="10"/>
  <c r="A545" i="10"/>
  <c r="Q761" i="10"/>
  <c r="D761" i="10"/>
  <c r="P761" i="10"/>
  <c r="A761" i="10"/>
  <c r="O761" i="10"/>
  <c r="D343" i="10"/>
  <c r="A343" i="10"/>
  <c r="Q343" i="10"/>
  <c r="O343" i="10"/>
  <c r="P343" i="10"/>
  <c r="O720" i="10"/>
  <c r="Q720" i="10"/>
  <c r="P720" i="10"/>
  <c r="A720" i="10"/>
  <c r="D720" i="10"/>
  <c r="O509" i="10"/>
  <c r="D509" i="10"/>
  <c r="A509" i="10"/>
  <c r="Q509" i="10"/>
  <c r="P509" i="10"/>
  <c r="D169" i="10"/>
  <c r="P169" i="10"/>
  <c r="Q169" i="10"/>
  <c r="A169" i="10"/>
  <c r="O169" i="10"/>
  <c r="Q185" i="10"/>
  <c r="D185" i="10"/>
  <c r="P185" i="10"/>
  <c r="A185" i="10"/>
  <c r="O185" i="10"/>
  <c r="D874" i="10"/>
  <c r="A874" i="10"/>
  <c r="P874" i="10"/>
  <c r="O874" i="10"/>
  <c r="Q874" i="10"/>
  <c r="P202" i="10"/>
  <c r="D202" i="10"/>
  <c r="A202" i="10"/>
  <c r="O202" i="10"/>
  <c r="Q202" i="10"/>
  <c r="B202" i="10"/>
  <c r="D772" i="10"/>
  <c r="Q772" i="10"/>
  <c r="O772" i="10"/>
  <c r="A772" i="10"/>
  <c r="P772" i="10"/>
  <c r="D868" i="10"/>
  <c r="Q868" i="10"/>
  <c r="A868" i="10"/>
  <c r="P868" i="10"/>
  <c r="O868" i="10"/>
  <c r="D469" i="10"/>
  <c r="O469" i="10"/>
  <c r="A469" i="10"/>
  <c r="P469" i="10"/>
  <c r="Q469" i="10"/>
  <c r="Q190" i="10"/>
  <c r="P190" i="10"/>
  <c r="O190" i="10"/>
  <c r="A190" i="10"/>
  <c r="D190" i="10"/>
  <c r="A635" i="10"/>
  <c r="B635" i="10"/>
  <c r="B636" i="10" s="1"/>
  <c r="B637" i="10" s="1"/>
  <c r="B638" i="10" s="1"/>
  <c r="O635" i="10"/>
  <c r="D635" i="10"/>
  <c r="Q635" i="10"/>
  <c r="P635" i="10"/>
  <c r="Q78" i="10"/>
  <c r="D78" i="10"/>
  <c r="P78" i="10"/>
  <c r="O78" i="10"/>
  <c r="A78" i="10"/>
  <c r="A622" i="10"/>
  <c r="D622" i="10"/>
  <c r="O622" i="10"/>
  <c r="Q622" i="10"/>
  <c r="P622" i="10"/>
  <c r="D318" i="10"/>
  <c r="P318" i="10"/>
  <c r="O318" i="10"/>
  <c r="Q318" i="10"/>
  <c r="A318" i="10"/>
  <c r="A984" i="10"/>
  <c r="Q984" i="10"/>
  <c r="D984" i="10"/>
  <c r="P984" i="10"/>
  <c r="O984" i="10"/>
  <c r="Q753" i="10"/>
  <c r="O753" i="10"/>
  <c r="P753" i="10"/>
  <c r="D753" i="10"/>
  <c r="A753" i="10"/>
  <c r="O402" i="10"/>
  <c r="B402" i="10"/>
  <c r="B403" i="10" s="1"/>
  <c r="B404" i="10" s="1"/>
  <c r="B405" i="10" s="1"/>
  <c r="Q402" i="10"/>
  <c r="A402" i="10"/>
  <c r="D402" i="10"/>
  <c r="P402" i="10"/>
  <c r="O759" i="10"/>
  <c r="A759" i="10"/>
  <c r="Q759" i="10"/>
  <c r="D759" i="10"/>
  <c r="P759" i="10"/>
  <c r="Q251" i="10"/>
  <c r="A251" i="10"/>
  <c r="D251" i="10"/>
  <c r="P251" i="10"/>
  <c r="O251" i="10"/>
  <c r="A364" i="10"/>
  <c r="O364" i="10"/>
  <c r="D364" i="10"/>
  <c r="Q364" i="10"/>
  <c r="P364" i="10"/>
  <c r="O411" i="10"/>
  <c r="D411" i="10"/>
  <c r="P411" i="10"/>
  <c r="Q411" i="10"/>
  <c r="A411" i="10"/>
  <c r="A780" i="10"/>
  <c r="D780" i="10"/>
  <c r="Q780" i="10"/>
  <c r="O780" i="10"/>
  <c r="P780" i="10"/>
  <c r="P439" i="10"/>
  <c r="O439" i="10"/>
  <c r="A439" i="10"/>
  <c r="Q439" i="10"/>
  <c r="D439" i="10"/>
  <c r="A715" i="10"/>
  <c r="D715" i="10"/>
  <c r="O715" i="10"/>
  <c r="P715" i="10"/>
  <c r="Q715" i="10"/>
  <c r="O513" i="10"/>
  <c r="P513" i="10"/>
  <c r="Q513" i="10"/>
  <c r="A513" i="10"/>
  <c r="D513" i="10"/>
  <c r="O7" i="10"/>
  <c r="Q7" i="10"/>
  <c r="A7" i="10"/>
  <c r="D7" i="10"/>
  <c r="P7" i="10"/>
  <c r="Q238" i="10"/>
  <c r="D238" i="10"/>
  <c r="P238" i="10"/>
  <c r="A238" i="10"/>
  <c r="O238" i="10"/>
  <c r="P334" i="10"/>
  <c r="O334" i="10"/>
  <c r="A334" i="10"/>
  <c r="D334" i="10"/>
  <c r="Q334" i="10"/>
  <c r="A779" i="10"/>
  <c r="D779" i="10"/>
  <c r="Q779" i="10"/>
  <c r="O779" i="10"/>
  <c r="P779" i="10"/>
  <c r="Q392" i="10"/>
  <c r="A392" i="10"/>
  <c r="P392" i="10"/>
  <c r="D392" i="10"/>
  <c r="O392" i="10"/>
  <c r="O882" i="10"/>
  <c r="D882" i="10"/>
  <c r="Q882" i="10"/>
  <c r="A882" i="10"/>
  <c r="P882" i="10"/>
  <c r="A778" i="10"/>
  <c r="Q778" i="10"/>
  <c r="D778" i="10"/>
  <c r="O778" i="10"/>
  <c r="P778" i="10"/>
  <c r="O824" i="10"/>
  <c r="D824" i="10"/>
  <c r="A824" i="10"/>
  <c r="P824" i="10"/>
  <c r="Q824" i="10"/>
  <c r="D544" i="10"/>
  <c r="A544" i="10"/>
  <c r="P544" i="10"/>
  <c r="O544" i="10"/>
  <c r="Q544" i="10"/>
  <c r="A872" i="10"/>
  <c r="P872" i="10"/>
  <c r="O872" i="10"/>
  <c r="D872" i="10"/>
  <c r="Q872" i="10"/>
  <c r="P323" i="10"/>
  <c r="Q323" i="10"/>
  <c r="A323" i="10"/>
  <c r="O323" i="10"/>
  <c r="D323" i="10"/>
  <c r="D122" i="10"/>
  <c r="Q122" i="10"/>
  <c r="A122" i="10"/>
  <c r="B122" i="10"/>
  <c r="O122" i="10"/>
  <c r="P122" i="10"/>
  <c r="Q878" i="10"/>
  <c r="A878" i="10"/>
  <c r="D878" i="10"/>
  <c r="O878" i="10"/>
  <c r="P878" i="10"/>
  <c r="O216" i="10"/>
  <c r="P216" i="10"/>
  <c r="D216" i="10"/>
  <c r="Q216" i="10"/>
  <c r="A216" i="10"/>
  <c r="O97" i="10"/>
  <c r="Q97" i="10"/>
  <c r="P97" i="10"/>
  <c r="A97" i="10"/>
  <c r="D97" i="10"/>
  <c r="P849" i="10"/>
  <c r="Q849" i="10"/>
  <c r="D849" i="10"/>
  <c r="A849" i="10"/>
  <c r="O849" i="10"/>
  <c r="A454" i="10"/>
  <c r="D454" i="10"/>
  <c r="Q454" i="10"/>
  <c r="P454" i="10"/>
  <c r="O454" i="10"/>
  <c r="P794" i="10"/>
  <c r="A794" i="10"/>
  <c r="D794" i="10"/>
  <c r="O794" i="10"/>
  <c r="Q794" i="10"/>
  <c r="P311" i="10"/>
  <c r="Q311" i="10"/>
  <c r="D311" i="10"/>
  <c r="O311" i="10"/>
  <c r="A311" i="10"/>
  <c r="A823" i="10"/>
  <c r="D823" i="10"/>
  <c r="O823" i="10"/>
  <c r="Q823" i="10"/>
  <c r="P823" i="10"/>
  <c r="O497" i="10"/>
  <c r="D497" i="10"/>
  <c r="A497" i="10"/>
  <c r="P497" i="10"/>
  <c r="Q497" i="10"/>
  <c r="P488" i="10"/>
  <c r="O488" i="10"/>
  <c r="D488" i="10"/>
  <c r="A488" i="10"/>
  <c r="Q488" i="10"/>
  <c r="P726" i="10"/>
  <c r="Q726" i="10"/>
  <c r="O726" i="10"/>
  <c r="A726" i="10"/>
  <c r="D726" i="10"/>
  <c r="A327" i="10"/>
  <c r="P327" i="10"/>
  <c r="D327" i="10"/>
  <c r="O327" i="10"/>
  <c r="Q327" i="10"/>
  <c r="P20" i="10"/>
  <c r="O20" i="10"/>
  <c r="D20" i="10"/>
  <c r="A20" i="10"/>
  <c r="Q20" i="10"/>
  <c r="P321" i="10"/>
  <c r="B321" i="10"/>
  <c r="B322" i="10" s="1"/>
  <c r="B323" i="10" s="1"/>
  <c r="B324" i="10" s="1"/>
  <c r="B325" i="10" s="1"/>
  <c r="B326" i="10" s="1"/>
  <c r="B327" i="10" s="1"/>
  <c r="B328" i="10" s="1"/>
  <c r="B329" i="10" s="1"/>
  <c r="D321" i="10"/>
  <c r="Q321" i="10"/>
  <c r="O321" i="10"/>
  <c r="A321" i="10"/>
  <c r="O380" i="10"/>
  <c r="A380" i="10"/>
  <c r="D380" i="10"/>
  <c r="B380" i="10"/>
  <c r="B381" i="10" s="1"/>
  <c r="B382" i="10" s="1"/>
  <c r="B383" i="10" s="1"/>
  <c r="B384" i="10" s="1"/>
  <c r="P380" i="10"/>
  <c r="Q380" i="10"/>
  <c r="D219" i="10"/>
  <c r="Q219" i="10"/>
  <c r="A219" i="10"/>
  <c r="P219" i="10"/>
  <c r="O219" i="10"/>
  <c r="A766" i="10"/>
  <c r="O766" i="10"/>
  <c r="Q766" i="10"/>
  <c r="P766" i="10"/>
  <c r="D766" i="10"/>
  <c r="Q723" i="10"/>
  <c r="A723" i="10"/>
  <c r="P723" i="10"/>
  <c r="O723" i="10"/>
  <c r="D723" i="10"/>
  <c r="O675" i="10"/>
  <c r="P675" i="10"/>
  <c r="A675" i="10"/>
  <c r="Q675" i="10"/>
  <c r="D675" i="10"/>
  <c r="Q491" i="10"/>
  <c r="D491" i="10"/>
  <c r="A491" i="10"/>
  <c r="P491" i="10"/>
  <c r="O491" i="10"/>
  <c r="O781" i="10"/>
  <c r="Q781" i="10"/>
  <c r="P781" i="10"/>
  <c r="A781" i="10"/>
  <c r="D781" i="10"/>
  <c r="A840" i="10"/>
  <c r="D840" i="10"/>
  <c r="O840" i="10"/>
  <c r="Q840" i="10"/>
  <c r="P840" i="10"/>
  <c r="O664" i="10"/>
  <c r="D664" i="10"/>
  <c r="Q664" i="10"/>
  <c r="A664" i="10"/>
  <c r="P664" i="10"/>
  <c r="O165" i="10"/>
  <c r="A165" i="10"/>
  <c r="Q165" i="10"/>
  <c r="P165" i="10"/>
  <c r="D165" i="10"/>
  <c r="P172" i="10"/>
  <c r="A172" i="10"/>
  <c r="O172" i="10"/>
  <c r="Q172" i="10"/>
  <c r="D172" i="10"/>
  <c r="Q901" i="10"/>
  <c r="O901" i="10"/>
  <c r="A901" i="10"/>
  <c r="D901" i="10"/>
  <c r="P901" i="10"/>
  <c r="A304" i="10"/>
  <c r="Q304" i="10"/>
  <c r="P304" i="10"/>
  <c r="D304" i="10"/>
  <c r="O304" i="10"/>
  <c r="O30" i="10"/>
  <c r="A30" i="10"/>
  <c r="D30" i="10"/>
  <c r="Q30" i="10"/>
  <c r="P30" i="10"/>
  <c r="Q395" i="10"/>
  <c r="P395" i="10"/>
  <c r="A395" i="10"/>
  <c r="O395" i="10"/>
  <c r="D395" i="10"/>
  <c r="P800" i="10"/>
  <c r="D800" i="10"/>
  <c r="A800" i="10"/>
  <c r="O800" i="10"/>
  <c r="Q800" i="10"/>
  <c r="D326" i="10"/>
  <c r="P326" i="10"/>
  <c r="A326" i="10"/>
  <c r="O326" i="10"/>
  <c r="Q326" i="10"/>
  <c r="D408" i="10"/>
  <c r="P408" i="10"/>
  <c r="O408" i="10"/>
  <c r="Q408" i="10"/>
  <c r="A408" i="10"/>
  <c r="Q822" i="10"/>
  <c r="A822" i="10"/>
  <c r="P822" i="10"/>
  <c r="D822" i="10"/>
  <c r="O822" i="10"/>
  <c r="O900" i="10"/>
  <c r="Q900" i="10"/>
  <c r="D900" i="10"/>
  <c r="P900" i="10"/>
  <c r="A900" i="10"/>
  <c r="A70" i="10"/>
  <c r="O70" i="10"/>
  <c r="P70" i="10"/>
  <c r="B70" i="10"/>
  <c r="Q70" i="10"/>
  <c r="D70" i="10"/>
  <c r="O109" i="10"/>
  <c r="P109" i="10"/>
  <c r="A109" i="10"/>
  <c r="Q109" i="10"/>
  <c r="D109" i="10"/>
  <c r="P145" i="10"/>
  <c r="D145" i="10"/>
  <c r="A145" i="10"/>
  <c r="O145" i="10"/>
  <c r="Q145" i="10"/>
  <c r="Q224" i="10"/>
  <c r="D224" i="10"/>
  <c r="O224" i="10"/>
  <c r="P224" i="10"/>
  <c r="A224" i="10"/>
  <c r="O769" i="10"/>
  <c r="D769" i="10"/>
  <c r="Q769" i="10"/>
  <c r="P769" i="10"/>
  <c r="A769" i="10"/>
  <c r="O291" i="10"/>
  <c r="D291" i="10"/>
  <c r="A291" i="10"/>
  <c r="B291" i="10"/>
  <c r="B292" i="10" s="1"/>
  <c r="B293" i="10" s="1"/>
  <c r="B294" i="10" s="1"/>
  <c r="Q291" i="10"/>
  <c r="P291" i="10"/>
  <c r="B700" i="10"/>
  <c r="B701" i="10" s="1"/>
  <c r="B702" i="10" s="1"/>
  <c r="B703" i="10" s="1"/>
  <c r="B704" i="10" s="1"/>
  <c r="B705" i="10" s="1"/>
  <c r="B706" i="10" s="1"/>
  <c r="B707" i="10" s="1"/>
  <c r="B708" i="10" s="1"/>
  <c r="B709" i="10" s="1"/>
  <c r="B710" i="10" s="1"/>
  <c r="B711" i="10" s="1"/>
  <c r="B712" i="10" s="1"/>
  <c r="B713" i="10" s="1"/>
  <c r="B714" i="10" s="1"/>
  <c r="B715" i="10" s="1"/>
  <c r="B716" i="10" s="1"/>
  <c r="B717" i="10" s="1"/>
  <c r="B718" i="10" s="1"/>
  <c r="B719" i="10" s="1"/>
  <c r="B720" i="10" s="1"/>
  <c r="B721" i="10" s="1"/>
  <c r="B722" i="10" s="1"/>
  <c r="B723" i="10" s="1"/>
  <c r="B724" i="10" s="1"/>
  <c r="B725" i="10" s="1"/>
  <c r="B726" i="10" s="1"/>
  <c r="B727" i="10" s="1"/>
  <c r="B728" i="10" s="1"/>
  <c r="B729" i="10" s="1"/>
  <c r="B730" i="10" s="1"/>
  <c r="B731" i="10" s="1"/>
  <c r="B732" i="10" s="1"/>
  <c r="B733" i="10" s="1"/>
  <c r="B734" i="10" s="1"/>
  <c r="B735" i="10" s="1"/>
  <c r="B736" i="10" s="1"/>
  <c r="B737" i="10" s="1"/>
  <c r="B738" i="10" s="1"/>
  <c r="B739" i="10" s="1"/>
  <c r="B740" i="10" s="1"/>
  <c r="B741" i="10" s="1"/>
  <c r="B742" i="10" s="1"/>
  <c r="B743" i="10" s="1"/>
  <c r="B744" i="10" s="1"/>
  <c r="B745" i="10" s="1"/>
  <c r="B746" i="10" s="1"/>
  <c r="B747" i="10" s="1"/>
  <c r="B748" i="10" s="1"/>
  <c r="B749" i="10" s="1"/>
  <c r="B750" i="10" s="1"/>
  <c r="B751" i="10" s="1"/>
  <c r="B752" i="10" s="1"/>
  <c r="B753" i="10" s="1"/>
  <c r="B754" i="10" s="1"/>
  <c r="B755" i="10" s="1"/>
  <c r="B756" i="10" s="1"/>
  <c r="B757" i="10" s="1"/>
  <c r="B758" i="10" s="1"/>
  <c r="B759" i="10" s="1"/>
  <c r="B760" i="10" s="1"/>
  <c r="B761" i="10" s="1"/>
  <c r="B762" i="10" s="1"/>
  <c r="B763" i="10" s="1"/>
  <c r="B764" i="10" s="1"/>
  <c r="B765" i="10" s="1"/>
  <c r="B766" i="10" s="1"/>
  <c r="B767" i="10" s="1"/>
  <c r="B768" i="10" s="1"/>
  <c r="B769" i="10" s="1"/>
  <c r="B770" i="10" s="1"/>
  <c r="B771" i="10" s="1"/>
  <c r="B772" i="10" s="1"/>
  <c r="B773" i="10" s="1"/>
  <c r="B774" i="10" s="1"/>
  <c r="B775" i="10" s="1"/>
  <c r="B776" i="10" s="1"/>
  <c r="B777" i="10" s="1"/>
  <c r="B778" i="10" s="1"/>
  <c r="B779" i="10" s="1"/>
  <c r="B780" i="10" s="1"/>
  <c r="B781" i="10" s="1"/>
  <c r="B782" i="10" s="1"/>
  <c r="B783" i="10" s="1"/>
  <c r="B784" i="10" s="1"/>
  <c r="B785" i="10" s="1"/>
  <c r="B786" i="10" s="1"/>
  <c r="B787" i="10" s="1"/>
  <c r="B788" i="10" s="1"/>
  <c r="B789" i="10" s="1"/>
  <c r="B790" i="10" s="1"/>
  <c r="B791" i="10" s="1"/>
  <c r="B792" i="10" s="1"/>
  <c r="B793" i="10" s="1"/>
  <c r="B794" i="10" s="1"/>
  <c r="B795" i="10" s="1"/>
  <c r="B796" i="10" s="1"/>
  <c r="B797" i="10" s="1"/>
  <c r="B798" i="10" s="1"/>
  <c r="B799" i="10" s="1"/>
  <c r="B800" i="10" s="1"/>
  <c r="B801" i="10" s="1"/>
  <c r="B802" i="10" s="1"/>
  <c r="B803" i="10" s="1"/>
  <c r="B804" i="10" s="1"/>
  <c r="B805" i="10" s="1"/>
  <c r="B806" i="10" s="1"/>
  <c r="B807" i="10" s="1"/>
  <c r="B808" i="10" s="1"/>
  <c r="B809" i="10" s="1"/>
  <c r="B810" i="10" s="1"/>
  <c r="B811" i="10" s="1"/>
  <c r="B812" i="10" s="1"/>
  <c r="B813" i="10" s="1"/>
  <c r="B814" i="10" s="1"/>
  <c r="B815" i="10" s="1"/>
  <c r="B816" i="10" s="1"/>
  <c r="B817" i="10" s="1"/>
  <c r="B818" i="10" s="1"/>
  <c r="B819" i="10" s="1"/>
  <c r="B820" i="10" s="1"/>
  <c r="B821" i="10" s="1"/>
  <c r="B822" i="10" s="1"/>
  <c r="B823" i="10" s="1"/>
  <c r="B824" i="10" s="1"/>
  <c r="B825" i="10" s="1"/>
  <c r="B826" i="10" s="1"/>
  <c r="B827" i="10" s="1"/>
  <c r="B828" i="10" s="1"/>
  <c r="B829" i="10" s="1"/>
  <c r="B830" i="10" s="1"/>
  <c r="B831" i="10" s="1"/>
  <c r="B832" i="10" s="1"/>
  <c r="B833" i="10" s="1"/>
  <c r="B834" i="10" s="1"/>
  <c r="B835" i="10" s="1"/>
  <c r="B836" i="10" s="1"/>
  <c r="B837" i="10" s="1"/>
  <c r="B838" i="10" s="1"/>
  <c r="B839" i="10" s="1"/>
  <c r="B840" i="10" s="1"/>
  <c r="B841" i="10" s="1"/>
  <c r="B842" i="10" s="1"/>
  <c r="B843" i="10" s="1"/>
  <c r="B844" i="10" s="1"/>
  <c r="B845" i="10" s="1"/>
  <c r="B846" i="10" s="1"/>
  <c r="B847" i="10" s="1"/>
  <c r="B848" i="10" s="1"/>
  <c r="B849" i="10" s="1"/>
  <c r="B850" i="10" s="1"/>
  <c r="B851" i="10" s="1"/>
  <c r="B852" i="10" s="1"/>
  <c r="B853" i="10" s="1"/>
  <c r="B854" i="10" s="1"/>
  <c r="B855" i="10" s="1"/>
  <c r="B856" i="10" s="1"/>
  <c r="B857" i="10" s="1"/>
  <c r="B858" i="10" s="1"/>
  <c r="B859" i="10" s="1"/>
  <c r="B860" i="10" s="1"/>
  <c r="B861" i="10" s="1"/>
  <c r="B862" i="10" s="1"/>
  <c r="B863" i="10" s="1"/>
  <c r="B864" i="10" s="1"/>
  <c r="B865" i="10" s="1"/>
  <c r="B866" i="10" s="1"/>
  <c r="B867" i="10" s="1"/>
  <c r="B868" i="10" s="1"/>
  <c r="B869" i="10" s="1"/>
  <c r="B870" i="10" s="1"/>
  <c r="B871" i="10" s="1"/>
  <c r="B872" i="10" s="1"/>
  <c r="B873" i="10" s="1"/>
  <c r="B874" i="10" s="1"/>
  <c r="B875" i="10" s="1"/>
  <c r="B876" i="10" s="1"/>
  <c r="B877" i="10" s="1"/>
  <c r="B878" i="10" s="1"/>
  <c r="B879" i="10" s="1"/>
  <c r="B880" i="10" s="1"/>
  <c r="B881" i="10" s="1"/>
  <c r="B882" i="10" s="1"/>
  <c r="B883" i="10" s="1"/>
  <c r="B884" i="10" s="1"/>
  <c r="B885" i="10" s="1"/>
  <c r="B886" i="10" s="1"/>
  <c r="B887" i="10" s="1"/>
  <c r="B888" i="10" s="1"/>
  <c r="B889" i="10" s="1"/>
  <c r="B890" i="10" s="1"/>
  <c r="B891" i="10" s="1"/>
  <c r="B892" i="10" s="1"/>
  <c r="B893" i="10" s="1"/>
  <c r="B894" i="10" s="1"/>
  <c r="B895" i="10" s="1"/>
  <c r="B896" i="10" s="1"/>
  <c r="B897" i="10" s="1"/>
  <c r="B898" i="10" s="1"/>
  <c r="B899" i="10" s="1"/>
  <c r="B900" i="10" s="1"/>
  <c r="B901" i="10" s="1"/>
  <c r="B902" i="10" s="1"/>
  <c r="B903" i="10" s="1"/>
  <c r="B904" i="10" s="1"/>
  <c r="B905" i="10" s="1"/>
  <c r="B906" i="10" s="1"/>
  <c r="B907" i="10" s="1"/>
  <c r="B908" i="10" s="1"/>
  <c r="B909" i="10" s="1"/>
  <c r="B910" i="10" s="1"/>
  <c r="B911" i="10" s="1"/>
  <c r="B912" i="10" s="1"/>
  <c r="B913" i="10" s="1"/>
  <c r="B914" i="10" s="1"/>
  <c r="B915" i="10" s="1"/>
  <c r="B916" i="10" s="1"/>
  <c r="B917" i="10" s="1"/>
  <c r="B918" i="10" s="1"/>
  <c r="B919" i="10" s="1"/>
  <c r="B920" i="10" s="1"/>
  <c r="B921" i="10" s="1"/>
  <c r="B922" i="10" s="1"/>
  <c r="B923" i="10" s="1"/>
  <c r="B924" i="10" s="1"/>
  <c r="B925" i="10" s="1"/>
  <c r="B926" i="10" s="1"/>
  <c r="B927" i="10" s="1"/>
  <c r="B928" i="10" s="1"/>
  <c r="B929" i="10" s="1"/>
  <c r="B930" i="10" s="1"/>
  <c r="B931" i="10" s="1"/>
  <c r="B932" i="10" s="1"/>
  <c r="B933" i="10" s="1"/>
  <c r="B934" i="10" s="1"/>
  <c r="B935" i="10" s="1"/>
  <c r="B936" i="10" s="1"/>
  <c r="B937" i="10" s="1"/>
  <c r="B938" i="10" s="1"/>
  <c r="B939" i="10" s="1"/>
  <c r="B940" i="10" s="1"/>
  <c r="B941" i="10" s="1"/>
  <c r="B942" i="10" s="1"/>
  <c r="B943" i="10" s="1"/>
  <c r="B944" i="10" s="1"/>
  <c r="B945" i="10" s="1"/>
  <c r="B946" i="10" s="1"/>
  <c r="B947" i="10" s="1"/>
  <c r="B948" i="10" s="1"/>
  <c r="B949" i="10" s="1"/>
  <c r="B950" i="10" s="1"/>
  <c r="B951" i="10" s="1"/>
  <c r="B952" i="10" s="1"/>
  <c r="B953" i="10" s="1"/>
  <c r="B954" i="10" s="1"/>
  <c r="B955" i="10" s="1"/>
  <c r="B956" i="10" s="1"/>
  <c r="B957" i="10" s="1"/>
  <c r="B958" i="10" s="1"/>
  <c r="B959" i="10" s="1"/>
  <c r="B960" i="10" s="1"/>
  <c r="B961" i="10" s="1"/>
  <c r="B962" i="10" s="1"/>
  <c r="B963" i="10" s="1"/>
  <c r="B964" i="10" s="1"/>
  <c r="B965" i="10" s="1"/>
  <c r="B966" i="10" s="1"/>
  <c r="B967" i="10" s="1"/>
  <c r="B968" i="10" s="1"/>
  <c r="B969" i="10" s="1"/>
  <c r="B970" i="10" s="1"/>
  <c r="B971" i="10" s="1"/>
  <c r="B972" i="10" s="1"/>
  <c r="B973" i="10" s="1"/>
  <c r="B974" i="10" s="1"/>
  <c r="B975" i="10" s="1"/>
  <c r="B976" i="10" s="1"/>
  <c r="B977" i="10" s="1"/>
  <c r="B978" i="10" s="1"/>
  <c r="B979" i="10" s="1"/>
  <c r="B980" i="10" s="1"/>
  <c r="B981" i="10" s="1"/>
  <c r="B982" i="10" s="1"/>
  <c r="B983" i="10" s="1"/>
  <c r="B984" i="10" s="1"/>
  <c r="B985" i="10" s="1"/>
  <c r="B986" i="10" s="1"/>
  <c r="B987" i="10" s="1"/>
  <c r="B988" i="10" s="1"/>
  <c r="B989" i="10" s="1"/>
  <c r="B990" i="10" s="1"/>
  <c r="B991" i="10" s="1"/>
  <c r="B992" i="10" s="1"/>
  <c r="B993" i="10" s="1"/>
  <c r="B994" i="10" s="1"/>
  <c r="B995" i="10" s="1"/>
  <c r="B996" i="10" s="1"/>
  <c r="B997" i="10" s="1"/>
  <c r="P700" i="10"/>
  <c r="A700" i="10"/>
  <c r="O700" i="10"/>
  <c r="Q700" i="10"/>
  <c r="D700" i="10"/>
  <c r="Q852" i="10"/>
  <c r="P852" i="10"/>
  <c r="A852" i="10"/>
  <c r="O852" i="10"/>
  <c r="D852" i="10"/>
  <c r="B616" i="10"/>
  <c r="O616" i="10"/>
  <c r="D616" i="10"/>
  <c r="Q616" i="10"/>
  <c r="A616" i="10"/>
  <c r="P616" i="10"/>
  <c r="P225" i="10"/>
  <c r="O225" i="10"/>
  <c r="B225" i="10"/>
  <c r="B226" i="10" s="1"/>
  <c r="B227" i="10" s="1"/>
  <c r="B228" i="10" s="1"/>
  <c r="A225" i="10"/>
  <c r="Q225" i="10"/>
  <c r="D225" i="10"/>
  <c r="Q363" i="10"/>
  <c r="P363" i="10"/>
  <c r="A363" i="10"/>
  <c r="D363" i="10"/>
  <c r="O363" i="10"/>
  <c r="D147" i="10"/>
  <c r="P147" i="10"/>
  <c r="A147" i="10"/>
  <c r="Q147" i="10"/>
  <c r="O147" i="10"/>
  <c r="D633" i="10"/>
  <c r="O633" i="10"/>
  <c r="A633" i="10"/>
  <c r="Q633" i="10"/>
  <c r="P633" i="10"/>
  <c r="Q827" i="10"/>
  <c r="A827" i="10"/>
  <c r="P827" i="10"/>
  <c r="O827" i="10"/>
  <c r="D827" i="10"/>
  <c r="P613" i="10"/>
  <c r="O613" i="10"/>
  <c r="A613" i="10"/>
  <c r="D613" i="10"/>
  <c r="Q613" i="10"/>
  <c r="B41" i="10"/>
  <c r="B42" i="10" s="1"/>
  <c r="B43" i="10" s="1"/>
  <c r="B44" i="10" s="1"/>
  <c r="B45" i="10" s="1"/>
  <c r="B46" i="10" s="1"/>
  <c r="B47" i="10" s="1"/>
  <c r="B48" i="10" s="1"/>
  <c r="B49" i="10" s="1"/>
  <c r="B50" i="10" s="1"/>
  <c r="B51" i="10" s="1"/>
  <c r="B52" i="10" s="1"/>
  <c r="B53" i="10" s="1"/>
  <c r="B54" i="10" s="1"/>
  <c r="B55" i="10" s="1"/>
  <c r="B56" i="10" s="1"/>
  <c r="Q41" i="10"/>
  <c r="D41" i="10"/>
  <c r="P41" i="10"/>
  <c r="O41" i="10"/>
  <c r="A41" i="10"/>
  <c r="A44" i="10"/>
  <c r="P44" i="10"/>
  <c r="O44" i="10"/>
  <c r="Q44" i="10"/>
  <c r="D44" i="10"/>
  <c r="O565" i="10"/>
  <c r="P565" i="10"/>
  <c r="A565" i="10"/>
  <c r="B565" i="10"/>
  <c r="B566" i="10" s="1"/>
  <c r="B567" i="10" s="1"/>
  <c r="B568" i="10" s="1"/>
  <c r="Q565" i="10"/>
  <c r="D565" i="10"/>
  <c r="O222" i="10"/>
  <c r="P222" i="10"/>
  <c r="D222" i="10"/>
  <c r="A222" i="10"/>
  <c r="Q222" i="10"/>
  <c r="D819" i="10"/>
  <c r="P819" i="10"/>
  <c r="O819" i="10"/>
  <c r="A819" i="10"/>
  <c r="Q819" i="10"/>
  <c r="O52" i="10"/>
  <c r="A52" i="10"/>
  <c r="D52" i="10"/>
  <c r="Q52" i="10"/>
  <c r="P52" i="10"/>
  <c r="O886" i="10"/>
  <c r="A886" i="10"/>
  <c r="P886" i="10"/>
  <c r="D886" i="10"/>
  <c r="Q886" i="10"/>
  <c r="D498" i="8"/>
  <c r="D744" i="8"/>
  <c r="D611" i="8"/>
  <c r="D425" i="8"/>
  <c r="D838" i="8"/>
  <c r="D983" i="8"/>
  <c r="D418" i="8"/>
  <c r="D603" i="8"/>
  <c r="D799" i="8"/>
  <c r="D800" i="8"/>
  <c r="D450" i="8"/>
  <c r="D645" i="8"/>
  <c r="D520" i="8"/>
  <c r="D792" i="8"/>
  <c r="D492" i="8"/>
  <c r="D1005" i="8"/>
  <c r="D885" i="8"/>
  <c r="D417" i="8"/>
  <c r="D434" i="8"/>
  <c r="D503" i="8"/>
  <c r="D335" i="8"/>
  <c r="D699" i="8"/>
  <c r="D372" i="8"/>
  <c r="D722" i="8"/>
  <c r="D627" i="8"/>
  <c r="D878" i="8"/>
  <c r="D272" i="8"/>
  <c r="D60" i="8"/>
  <c r="D854" i="8"/>
  <c r="D515" i="8"/>
  <c r="D336" i="8"/>
  <c r="D166" i="8"/>
  <c r="D560" i="8"/>
  <c r="D477" i="8"/>
  <c r="D1021" i="8"/>
  <c r="D293" i="8"/>
  <c r="D847" i="8"/>
  <c r="D71" i="8"/>
  <c r="D156" i="8"/>
  <c r="D185" i="8"/>
  <c r="D421" i="8"/>
  <c r="D760" i="8"/>
  <c r="D670" i="8"/>
  <c r="D840" i="8"/>
  <c r="D422" i="8"/>
  <c r="D683" i="8"/>
  <c r="D387" i="8"/>
  <c r="D48" i="8"/>
  <c r="D359" i="8"/>
  <c r="D957" i="8"/>
  <c r="D776" i="8"/>
  <c r="D266" i="8"/>
  <c r="D623" i="8"/>
  <c r="D964" i="8"/>
  <c r="D553" i="8"/>
  <c r="D657" i="8"/>
  <c r="D733" i="8"/>
  <c r="D518" i="8"/>
  <c r="D116" i="8"/>
  <c r="D123" i="8"/>
  <c r="D172" i="8"/>
  <c r="D211" i="8"/>
  <c r="D910" i="8"/>
  <c r="D426" i="8"/>
  <c r="D712" i="8"/>
  <c r="D804" i="8"/>
  <c r="D595" i="8"/>
  <c r="D864" i="8"/>
  <c r="D199" i="8"/>
  <c r="D984" i="8"/>
  <c r="D937" i="8"/>
  <c r="D45" i="8"/>
  <c r="D264" i="8"/>
  <c r="D943" i="8"/>
  <c r="D678" i="8"/>
  <c r="D370" i="8"/>
  <c r="D927" i="8"/>
  <c r="D633" i="8"/>
  <c r="D451" i="8"/>
  <c r="D56" i="8"/>
  <c r="D188" i="8"/>
  <c r="D303" i="8"/>
  <c r="D980" i="8"/>
  <c r="D861" i="8"/>
  <c r="D233" i="8"/>
  <c r="D596" i="8"/>
  <c r="D714" i="8"/>
  <c r="D888" i="8"/>
  <c r="D375" i="8"/>
  <c r="D353" i="8"/>
  <c r="D38" i="8"/>
  <c r="D363" i="8"/>
  <c r="D139" i="8"/>
  <c r="D294" i="8"/>
  <c r="D178" i="8"/>
  <c r="D738" i="8"/>
  <c r="D519" i="8"/>
  <c r="D618" i="8"/>
  <c r="D168" i="8"/>
  <c r="D938" i="8"/>
  <c r="D87" i="8"/>
  <c r="D382" i="8"/>
  <c r="D891" i="8"/>
  <c r="D647" i="8"/>
  <c r="D994" i="8"/>
  <c r="D101" i="8"/>
  <c r="D437" i="8"/>
  <c r="D617" i="8"/>
  <c r="D344" i="8"/>
  <c r="D898" i="8"/>
  <c r="D571" i="8"/>
  <c r="D802" i="8"/>
  <c r="D190" i="8"/>
  <c r="D197" i="8"/>
  <c r="D453" i="8"/>
  <c r="D119" i="8"/>
  <c r="D247" i="8"/>
  <c r="D1012" i="8"/>
  <c r="D97" i="8"/>
  <c r="D682" i="8"/>
  <c r="D874" i="8"/>
  <c r="D583" i="8"/>
  <c r="D343" i="8"/>
  <c r="D151" i="8"/>
  <c r="D701" i="8"/>
  <c r="D732" i="8"/>
  <c r="D33" i="8"/>
  <c r="D66" i="8"/>
  <c r="D277" i="8"/>
  <c r="D523" i="8"/>
  <c r="D545" i="8"/>
  <c r="D723" i="8"/>
  <c r="D831" i="8"/>
  <c r="D759" i="8"/>
  <c r="D64" i="8"/>
  <c r="D420" i="8"/>
  <c r="D576" i="8"/>
  <c r="D843" i="8"/>
  <c r="D720" i="8"/>
  <c r="D542" i="8"/>
  <c r="D517" i="8"/>
  <c r="D478" i="8"/>
  <c r="D875" i="8"/>
  <c r="D138" i="8"/>
  <c r="D1001" i="8"/>
  <c r="D773" i="8"/>
  <c r="D391" i="8"/>
  <c r="D809" i="8"/>
  <c r="D620" i="8"/>
  <c r="D306" i="8"/>
  <c r="D472" i="8"/>
  <c r="D34" i="8"/>
  <c r="D592" i="8"/>
  <c r="D105" i="8"/>
  <c r="D857" i="8"/>
  <c r="D680" i="8"/>
  <c r="D928" i="8"/>
  <c r="D330" i="8"/>
  <c r="D660" i="8"/>
  <c r="D852" i="8"/>
  <c r="D593" i="8"/>
  <c r="D663" i="8"/>
  <c r="D575" i="8"/>
  <c r="D867" i="8"/>
  <c r="D72" i="8"/>
  <c r="D278" i="8"/>
  <c r="D636" i="8"/>
  <c r="D442" i="8"/>
  <c r="D635" i="8"/>
  <c r="D469" i="8"/>
  <c r="D329" i="8"/>
  <c r="D813" i="8"/>
  <c r="D512" i="8"/>
  <c r="D564" i="8"/>
  <c r="D755" i="8"/>
  <c r="D198" i="8"/>
  <c r="D883" i="8"/>
  <c r="D590" i="8"/>
  <c r="D696" i="8"/>
  <c r="D380" i="8"/>
  <c r="D667" i="8"/>
  <c r="D59" i="8"/>
  <c r="D906" i="8"/>
  <c r="D748" i="8"/>
  <c r="D238" i="8"/>
  <c r="D196" i="8"/>
  <c r="D767" i="8"/>
  <c r="D309" i="8"/>
  <c r="D342" i="8"/>
  <c r="D94" i="8"/>
  <c r="D895" i="8"/>
  <c r="D75" i="8"/>
  <c r="D284" i="8"/>
  <c r="D103" i="8"/>
  <c r="D664" i="8"/>
  <c r="D942" i="8"/>
  <c r="D751" i="8"/>
  <c r="D67" i="8"/>
  <c r="D227" i="8"/>
  <c r="D533" i="8"/>
  <c r="D463" i="8"/>
  <c r="D85" i="8"/>
  <c r="D1008" i="8"/>
  <c r="D241" i="8"/>
  <c r="D606" i="8"/>
  <c r="D690" i="8"/>
  <c r="D848" i="8"/>
  <c r="D797" i="8"/>
  <c r="D889" i="8"/>
  <c r="D479" i="8"/>
  <c r="D54" i="8"/>
  <c r="D925" i="8"/>
  <c r="D654" i="8"/>
  <c r="D589" i="8"/>
  <c r="D187" i="8"/>
  <c r="D182" i="8"/>
  <c r="D44" i="8"/>
  <c r="D967" i="8"/>
  <c r="D655" i="8"/>
  <c r="D532" i="8"/>
  <c r="D901" i="8"/>
  <c r="D985" i="8"/>
  <c r="D346" i="8"/>
  <c r="D176" i="8"/>
  <c r="D205" i="8"/>
  <c r="D378" i="8"/>
  <c r="D869" i="8"/>
  <c r="D527" i="8"/>
  <c r="D169" i="8"/>
  <c r="D830" i="8"/>
  <c r="D368" i="8"/>
  <c r="D935" i="8"/>
  <c r="D383" i="8"/>
  <c r="D394" i="8"/>
  <c r="D43" i="8"/>
  <c r="D455" i="8"/>
  <c r="D528" i="8"/>
  <c r="D108" i="8"/>
  <c r="D118" i="8"/>
  <c r="D886" i="8"/>
  <c r="D505" i="8"/>
  <c r="D821" i="8"/>
  <c r="D204" i="8"/>
  <c r="D122" i="8"/>
  <c r="D626" i="8"/>
  <c r="D634" i="8"/>
  <c r="D170" i="8"/>
  <c r="D756" i="8"/>
  <c r="D80" i="8"/>
  <c r="D968" i="8"/>
  <c r="D839" i="8"/>
  <c r="D443" i="8"/>
  <c r="D143" i="8"/>
  <c r="D149" i="8"/>
  <c r="D629" i="8"/>
  <c r="D1019" i="8"/>
  <c r="D608" i="8"/>
  <c r="D207" i="8"/>
  <c r="D244" i="8"/>
  <c r="D607" i="8"/>
  <c r="D497" i="8"/>
  <c r="D358" i="8"/>
  <c r="D746" i="8"/>
  <c r="D412" i="8"/>
  <c r="D86" i="8"/>
  <c r="D742" i="8"/>
  <c r="D540" i="8"/>
  <c r="D713" i="8"/>
  <c r="D88" i="8"/>
  <c r="D639" i="8"/>
  <c r="D679" i="8"/>
  <c r="D729" i="8"/>
  <c r="D543" i="8"/>
  <c r="D228" i="8"/>
  <c r="D215" i="8"/>
  <c r="D851" i="8"/>
  <c r="D798" i="8"/>
  <c r="D754" i="8"/>
  <c r="D213" i="8"/>
  <c r="D371" i="8"/>
  <c r="D747" i="8"/>
  <c r="D163" i="8"/>
  <c r="D365" i="8"/>
  <c r="D311" i="8"/>
  <c r="D715" i="8"/>
  <c r="D235" i="8"/>
  <c r="D488" i="8"/>
  <c r="D171" i="8"/>
  <c r="D914" i="8"/>
  <c r="D214" i="8"/>
  <c r="D225" i="8"/>
  <c r="D374" i="8"/>
  <c r="D222" i="8"/>
  <c r="D489" i="8"/>
  <c r="D385" i="8"/>
  <c r="D40" i="8"/>
  <c r="D326" i="8"/>
  <c r="D555" i="8"/>
  <c r="D749" i="8"/>
  <c r="D558" i="8"/>
  <c r="D960" i="8"/>
  <c r="D999" i="8"/>
  <c r="D357" i="8"/>
  <c r="D91" i="8"/>
  <c r="D73" i="8"/>
  <c r="D480" i="8"/>
  <c r="D708" i="8"/>
  <c r="D99" i="8"/>
  <c r="D719" i="8"/>
  <c r="D554" i="8"/>
  <c r="D877" i="8"/>
  <c r="D845" i="8"/>
  <c r="D786" i="8"/>
  <c r="D511" i="8"/>
  <c r="D567" i="8"/>
  <c r="D288" i="8"/>
  <c r="D912" i="8"/>
  <c r="D104" i="8"/>
  <c r="D977" i="8"/>
  <c r="D724" i="8"/>
  <c r="D255" i="8"/>
  <c r="D102" i="8"/>
  <c r="D148" i="8"/>
  <c r="D743" i="8"/>
  <c r="D379" i="8"/>
  <c r="D189" i="8"/>
  <c r="D753" i="8"/>
  <c r="D926" i="8"/>
  <c r="D550" i="8"/>
  <c r="D232" i="8"/>
  <c r="D194" i="8"/>
  <c r="D1016" i="8"/>
  <c r="D718" i="8"/>
  <c r="D112" i="8"/>
  <c r="D407" i="8"/>
  <c r="D665" i="8"/>
  <c r="D740" i="8"/>
  <c r="D909" i="8"/>
  <c r="D947" i="8"/>
  <c r="D135" i="8"/>
  <c r="D819" i="8"/>
  <c r="D1000" i="8"/>
  <c r="D1023" i="8"/>
  <c r="D702" i="8"/>
  <c r="D997" i="8"/>
  <c r="D949" i="8"/>
  <c r="D791" i="8"/>
  <c r="D793" i="8"/>
  <c r="D931" i="8"/>
  <c r="D859" i="8"/>
  <c r="D301" i="8"/>
  <c r="D237" i="8"/>
  <c r="D429" i="8"/>
  <c r="D113" i="8"/>
  <c r="D486" i="8"/>
  <c r="D76" i="8"/>
  <c r="D287" i="8"/>
  <c r="D591" i="8"/>
  <c r="D37" i="8"/>
  <c r="D672" i="8"/>
  <c r="D458" i="8"/>
  <c r="D474" i="8"/>
  <c r="D203" i="8"/>
  <c r="D395" i="8"/>
  <c r="D934" i="8"/>
  <c r="D900" i="8"/>
  <c r="D364" i="8"/>
  <c r="D764" i="8"/>
  <c r="D780" i="8"/>
  <c r="D466" i="8"/>
  <c r="D369" i="8"/>
  <c r="D462" i="8"/>
  <c r="D602" i="8"/>
  <c r="D956" i="8"/>
  <c r="D245" i="8"/>
  <c r="D295" i="8"/>
  <c r="D693" i="8"/>
  <c r="D772" i="8"/>
  <c r="D397" i="8"/>
  <c r="D933" i="8"/>
  <c r="D689" i="8"/>
  <c r="D506" i="8"/>
  <c r="D415" i="8"/>
  <c r="D1017" i="8"/>
  <c r="D674" i="8"/>
  <c r="D432" i="8"/>
  <c r="D41" i="8"/>
  <c r="D865" i="8"/>
  <c r="D534" i="8"/>
  <c r="D644" i="8"/>
  <c r="D184" i="8"/>
  <c r="D389" i="8"/>
  <c r="D461" i="8"/>
  <c r="D464" i="8"/>
  <c r="D107" i="8"/>
  <c r="D305" i="8"/>
  <c r="D832" i="8"/>
  <c r="D917" i="8"/>
  <c r="D183" i="8"/>
  <c r="D323" i="8"/>
  <c r="D856" i="8"/>
  <c r="D115" i="8"/>
  <c r="D652" i="8"/>
  <c r="D1003" i="8"/>
  <c r="D161" i="8"/>
  <c r="D959" i="8"/>
  <c r="D705" i="8"/>
  <c r="D270" i="8"/>
  <c r="D50" i="8"/>
  <c r="D354" i="8"/>
  <c r="D801" i="8"/>
  <c r="D504" i="8"/>
  <c r="D302" i="8"/>
  <c r="D513" i="8"/>
  <c r="D737" i="8"/>
  <c r="D146" i="8"/>
  <c r="D669" i="8"/>
  <c r="D578" i="8"/>
  <c r="D423" i="8"/>
  <c r="D656" i="8"/>
  <c r="D246" i="8"/>
  <c r="D717" i="8"/>
  <c r="D217" i="8"/>
  <c r="D521" i="8"/>
  <c r="D136" i="8"/>
  <c r="D975" i="8"/>
  <c r="D186" i="8"/>
  <c r="D955" i="8"/>
  <c r="D124" i="8"/>
  <c r="D774" i="8"/>
  <c r="D386" i="8"/>
  <c r="D637" i="8"/>
  <c r="D904" i="8"/>
  <c r="D706" i="8"/>
  <c r="D524" i="8"/>
  <c r="D671" i="8"/>
  <c r="D572" i="8"/>
  <c r="D179" i="8"/>
  <c r="D439" i="8"/>
  <c r="D826" i="8"/>
  <c r="D822" i="8"/>
  <c r="D894" i="8"/>
  <c r="D456" i="8"/>
  <c r="D70" i="8"/>
  <c r="D111" i="8"/>
  <c r="D752" i="8"/>
  <c r="D768" i="8"/>
  <c r="D584" i="8"/>
  <c r="D84" i="8"/>
  <c r="D1010" i="8"/>
  <c r="D850" i="8"/>
  <c r="D514" i="8"/>
  <c r="D996" i="8"/>
  <c r="D807" i="8"/>
  <c r="D334" i="8"/>
  <c r="D556" i="8"/>
  <c r="D83" i="8"/>
  <c r="D902" i="8"/>
  <c r="D918" i="8"/>
  <c r="D548" i="8"/>
  <c r="D814" i="8"/>
  <c r="D393" i="8"/>
  <c r="D969" i="8"/>
  <c r="D117" i="8"/>
  <c r="D710" i="8"/>
  <c r="D600" i="8"/>
  <c r="D574" i="8"/>
  <c r="D860" i="8"/>
  <c r="D871" i="8"/>
  <c r="D265" i="8"/>
  <c r="D230" i="8"/>
  <c r="D731" i="8"/>
  <c r="D313" i="8"/>
  <c r="D507" i="8"/>
  <c r="D298" i="8"/>
  <c r="D1015" i="8"/>
  <c r="D229" i="8"/>
  <c r="D226" i="8"/>
  <c r="D721" i="8"/>
  <c r="D145" i="8"/>
  <c r="D315" i="8"/>
  <c r="D508" i="8"/>
  <c r="D966" i="8"/>
  <c r="D314" i="8"/>
  <c r="D350" i="8"/>
  <c r="D63" i="8"/>
  <c r="D570" i="8"/>
  <c r="D367" i="8"/>
  <c r="D210" i="8"/>
  <c r="D454" i="8"/>
  <c r="D697" i="8"/>
  <c r="D978" i="8"/>
  <c r="D180" i="8"/>
  <c r="D457" i="8"/>
  <c r="D61" i="8"/>
  <c r="D987" i="8"/>
  <c r="D276" i="8"/>
  <c r="D89" i="8"/>
  <c r="D952" i="8"/>
  <c r="D778" i="8"/>
  <c r="D399" i="8"/>
  <c r="D200" i="8"/>
  <c r="D970" i="8"/>
  <c r="D615" i="8"/>
  <c r="D157" i="8"/>
  <c r="D781" i="8"/>
  <c r="D131" i="8"/>
  <c r="D923" i="8"/>
  <c r="D239" i="8"/>
  <c r="D160" i="8"/>
  <c r="D946" i="8"/>
  <c r="D208" i="8"/>
  <c r="D152" i="8"/>
  <c r="D841" i="8"/>
  <c r="D951" i="8"/>
  <c r="D445" i="8"/>
  <c r="D405" i="8"/>
  <c r="D65" i="8"/>
  <c r="D484" i="8"/>
  <c r="D500" i="8"/>
  <c r="D794" i="8"/>
  <c r="D770" i="8"/>
  <c r="D1007" i="8"/>
  <c r="D573" i="8"/>
  <c r="D332" i="8"/>
  <c r="D403" i="8"/>
  <c r="D137" i="8"/>
  <c r="D963" i="8"/>
  <c r="D862" i="8"/>
  <c r="D281" i="8"/>
  <c r="D614" i="8"/>
  <c r="D974" i="8"/>
  <c r="D727" i="8"/>
  <c r="D212" i="8"/>
  <c r="D907" i="8"/>
  <c r="D219" i="8"/>
  <c r="D482" i="8"/>
  <c r="D218" i="8"/>
  <c r="D307" i="8"/>
  <c r="D175" i="8"/>
  <c r="D640" i="8"/>
  <c r="D725" i="8"/>
  <c r="D586" i="8"/>
  <c r="D398" i="8"/>
  <c r="D818" i="8"/>
  <c r="D473" i="8"/>
  <c r="D1013" i="8"/>
  <c r="D771" i="8"/>
  <c r="D127" i="8"/>
  <c r="D263" i="8"/>
  <c r="D815" i="8"/>
  <c r="D868" i="8"/>
  <c r="D440" i="8"/>
  <c r="D707" i="8"/>
  <c r="D216" i="8"/>
  <c r="D419" i="8"/>
  <c r="D388" i="8"/>
  <c r="D704" i="8"/>
  <c r="D242" i="8"/>
  <c r="D162" i="8"/>
  <c r="D954" i="8"/>
  <c r="D317" i="8"/>
  <c r="D585" i="8"/>
  <c r="D282" i="8"/>
  <c r="D539" i="8"/>
  <c r="D93" i="8"/>
  <c r="D896" i="8"/>
  <c r="D834" i="8"/>
  <c r="D392" i="8"/>
  <c r="D300" i="8"/>
  <c r="D795" i="8"/>
  <c r="D998" i="8"/>
  <c r="D789" i="8"/>
  <c r="D377" i="8"/>
  <c r="D155" i="8"/>
  <c r="D1025" i="8"/>
  <c r="D328" i="8"/>
  <c r="D68" i="8"/>
  <c r="D613" i="8"/>
  <c r="D206" i="8"/>
  <c r="D192" i="8"/>
  <c r="D982" i="8"/>
  <c r="D324" i="8"/>
  <c r="D677" i="8"/>
  <c r="D703" i="8"/>
  <c r="D828" i="8"/>
  <c r="D1011" i="8"/>
  <c r="D796" i="8"/>
  <c r="D129" i="8"/>
  <c r="D805" i="8"/>
  <c r="D908" i="8"/>
  <c r="D563" i="8"/>
  <c r="D763" i="8"/>
  <c r="D993" i="8"/>
  <c r="D559" i="8"/>
  <c r="D1024" i="8"/>
  <c r="D945" i="8"/>
  <c r="D406" i="8"/>
  <c r="D972" i="8"/>
  <c r="D39" i="8"/>
  <c r="D940" i="8"/>
  <c r="D694" i="8"/>
  <c r="D352" i="8"/>
  <c r="D846" i="8"/>
  <c r="D223" i="8"/>
  <c r="D811" i="8"/>
  <c r="D662" i="8"/>
  <c r="D435" i="8"/>
  <c r="D941" i="8"/>
  <c r="D177" i="8"/>
  <c r="D687" i="8"/>
  <c r="D258" i="8"/>
  <c r="D785" i="8"/>
  <c r="D46" i="8"/>
  <c r="D872" i="8"/>
  <c r="D965" i="8"/>
  <c r="D775" i="8"/>
  <c r="D658" i="8"/>
  <c r="D730" i="8"/>
  <c r="D827" i="8"/>
  <c r="D808" i="8"/>
  <c r="D913" i="8"/>
  <c r="D551" i="8"/>
  <c r="D675" i="8"/>
  <c r="D96" i="8"/>
  <c r="D757" i="8"/>
  <c r="D882" i="8"/>
  <c r="D790" i="8"/>
  <c r="D279" i="8"/>
  <c r="D604" i="8"/>
  <c r="D436" i="8"/>
  <c r="D628" i="8"/>
  <c r="D762" i="8"/>
  <c r="D651" i="8"/>
  <c r="D47" i="8"/>
  <c r="D765" i="8"/>
  <c r="D812" i="8"/>
  <c r="D758" i="8"/>
  <c r="D988" i="8"/>
  <c r="D915" i="8"/>
  <c r="D562" i="8"/>
  <c r="D51" i="8"/>
  <c r="D159" i="8"/>
  <c r="D404" i="8"/>
  <c r="D995" i="8"/>
  <c r="D173" i="8"/>
  <c r="D465" i="8"/>
  <c r="D487" i="8"/>
  <c r="D835" i="8"/>
  <c r="D728" i="8"/>
  <c r="D348" i="8"/>
  <c r="D661" i="8"/>
  <c r="D810" i="8"/>
  <c r="D881" i="8"/>
  <c r="D427" i="8"/>
  <c r="D632" i="8"/>
  <c r="D167" i="8"/>
  <c r="D390" i="8"/>
  <c r="D816" i="8"/>
  <c r="D164" i="8"/>
  <c r="D643" i="8"/>
  <c r="D467" i="8"/>
  <c r="D90" i="8"/>
  <c r="D936" i="8"/>
  <c r="D530" i="8"/>
  <c r="D275" i="8"/>
  <c r="D130" i="8"/>
  <c r="D991" i="8"/>
  <c r="D858" i="8"/>
  <c r="D893" i="8"/>
  <c r="D257" i="8"/>
  <c r="D750" i="8"/>
  <c r="D686" i="8"/>
  <c r="D491" i="8"/>
  <c r="D581" i="8"/>
  <c r="D475" i="8"/>
  <c r="D396" i="8"/>
  <c r="D256" i="8"/>
  <c r="D552" i="8"/>
  <c r="D202" i="8"/>
  <c r="D283" i="8"/>
  <c r="D430" i="8"/>
  <c r="D320" i="8"/>
  <c r="D510" i="8"/>
  <c r="D471" i="8"/>
  <c r="D318" i="8"/>
  <c r="D788" i="8"/>
  <c r="D250" i="8"/>
  <c r="D460" i="8"/>
  <c r="D666" i="8"/>
  <c r="D327" i="8"/>
  <c r="D134" i="8"/>
  <c r="D880" i="8"/>
  <c r="D132" i="8"/>
  <c r="D711" i="8"/>
  <c r="D308" i="8"/>
  <c r="D630" i="8"/>
  <c r="D481" i="8"/>
  <c r="D408" i="8"/>
  <c r="D986" i="8"/>
  <c r="D269" i="8"/>
  <c r="D36" i="8"/>
  <c r="D128" i="8"/>
  <c r="D325" i="8"/>
  <c r="D700" i="8"/>
  <c r="D958" i="8"/>
  <c r="D338" i="8"/>
  <c r="D292" i="8"/>
  <c r="D853" i="8"/>
  <c r="D165" i="8"/>
  <c r="D449" i="8"/>
  <c r="D57" i="8"/>
  <c r="D631" i="8"/>
  <c r="D950" i="8"/>
  <c r="D349" i="8"/>
  <c r="D52" i="8"/>
  <c r="D787" i="8"/>
  <c r="D990" i="8"/>
  <c r="D373" i="8"/>
  <c r="D820" i="8"/>
  <c r="D919" i="8"/>
  <c r="D566" i="8"/>
  <c r="D944" i="8"/>
  <c r="D691" i="8"/>
  <c r="D262" i="8"/>
  <c r="D362" i="8"/>
  <c r="D873" i="8"/>
  <c r="D992" i="8"/>
  <c r="D961" i="8"/>
  <c r="D285" i="8"/>
  <c r="D536" i="8"/>
  <c r="D77" i="8"/>
  <c r="D601" i="8"/>
  <c r="D341" i="8"/>
  <c r="D921" i="8"/>
  <c r="D470" i="8"/>
  <c r="D622" i="8"/>
  <c r="D777" i="8"/>
  <c r="D825" i="8"/>
  <c r="D411" i="8"/>
  <c r="D468" i="8"/>
  <c r="D140" i="8"/>
  <c r="D234" i="8"/>
  <c r="D930" i="8"/>
  <c r="D916" i="8"/>
  <c r="D899" i="8"/>
  <c r="D236" i="8"/>
  <c r="D695" i="8"/>
  <c r="D224" i="8"/>
  <c r="D82" i="8"/>
  <c r="D948" i="8"/>
  <c r="D716" i="8"/>
  <c r="D274" i="8"/>
  <c r="D1004" i="8"/>
  <c r="D648" i="8"/>
  <c r="D290" i="8"/>
  <c r="D529" i="8"/>
  <c r="D734" i="8"/>
  <c r="D221" i="8"/>
  <c r="D641" i="8"/>
  <c r="D784" i="8"/>
  <c r="D490" i="8"/>
  <c r="D522" i="8"/>
  <c r="D823" i="8"/>
  <c r="D220" i="8"/>
  <c r="D340" i="8"/>
  <c r="D625" i="8"/>
  <c r="D769" i="8"/>
  <c r="D1009" i="8"/>
  <c r="D783" i="8"/>
  <c r="D509" i="8"/>
  <c r="D605" i="8"/>
  <c r="D903" i="8"/>
  <c r="D684" i="8"/>
  <c r="D932" i="8"/>
  <c r="D254" i="8"/>
  <c r="D855" i="8"/>
  <c r="D745" i="8"/>
  <c r="D141" i="8"/>
  <c r="D541" i="8"/>
  <c r="D106" i="8"/>
  <c r="D741" i="8"/>
  <c r="D736" i="8"/>
  <c r="D120" i="8"/>
  <c r="D676" i="8"/>
  <c r="D259" i="8"/>
  <c r="D619" i="8"/>
  <c r="D144" i="8"/>
  <c r="D296" i="8"/>
  <c r="D240" i="8"/>
  <c r="D650" i="8"/>
  <c r="D692" i="8"/>
  <c r="D569" i="8"/>
  <c r="D668" i="8"/>
  <c r="D243" i="8"/>
  <c r="D897" i="8"/>
  <c r="D62" i="8"/>
  <c r="D580" i="8"/>
  <c r="D544" i="8"/>
  <c r="D779" i="8"/>
  <c r="D681" i="8"/>
  <c r="D126" i="8"/>
  <c r="D181" i="8"/>
  <c r="D866" i="8"/>
  <c r="D154" i="8"/>
  <c r="D413" i="8"/>
  <c r="D642" i="8"/>
  <c r="D312" i="8"/>
  <c r="D565" i="8"/>
  <c r="D549" i="8"/>
  <c r="D887" i="8"/>
  <c r="D304" i="8"/>
  <c r="D441" i="8"/>
  <c r="D55" i="8"/>
  <c r="D709" i="8"/>
  <c r="D98" i="8"/>
  <c r="D114" i="8"/>
  <c r="D698" i="8"/>
  <c r="D459" i="8"/>
  <c r="D849" i="8"/>
  <c r="D280" i="8"/>
  <c r="D347" i="8"/>
  <c r="D142" i="8"/>
  <c r="D252" i="8"/>
  <c r="D989" i="8"/>
  <c r="D905" i="8"/>
  <c r="D416" i="8"/>
  <c r="D1002" i="8"/>
  <c r="D598" i="8"/>
  <c r="D577" i="8"/>
  <c r="D739" i="8"/>
  <c r="D824" i="8"/>
  <c r="D366" i="8"/>
  <c r="D981" i="8"/>
  <c r="D261" i="8"/>
  <c r="D836" i="8"/>
  <c r="D646" i="8"/>
  <c r="D837" i="8"/>
  <c r="D438" i="8"/>
  <c r="D979" i="8"/>
  <c r="D547" i="8"/>
  <c r="D557" i="8"/>
  <c r="D971" i="8"/>
  <c r="D401" i="8"/>
  <c r="D884" i="8"/>
  <c r="D973" i="8"/>
  <c r="D493" i="8"/>
  <c r="D638" i="8"/>
  <c r="D485" i="8"/>
  <c r="D291" i="8"/>
  <c r="D1014" i="8"/>
  <c r="D494" i="8"/>
  <c r="D360" i="8"/>
  <c r="D924" i="8"/>
  <c r="D158" i="8"/>
  <c r="D1022" i="8"/>
  <c r="D381" i="8"/>
  <c r="D673" i="8"/>
  <c r="D100" i="8"/>
  <c r="D588" i="8"/>
  <c r="D782" i="8"/>
  <c r="D260" i="8"/>
  <c r="D95" i="8"/>
  <c r="D939" i="8"/>
  <c r="D273" i="8"/>
  <c r="D561" i="8"/>
  <c r="D929" i="8"/>
  <c r="D356" i="8"/>
  <c r="D496" i="8"/>
  <c r="D402" i="8"/>
  <c r="D195" i="8"/>
  <c r="D339" i="8"/>
  <c r="D546" i="8"/>
  <c r="D1020" i="8"/>
  <c r="D424" i="8"/>
  <c r="D803" i="8"/>
  <c r="D597" i="8"/>
  <c r="D892" i="8"/>
  <c r="D879" i="8"/>
  <c r="D499" i="8"/>
  <c r="D447" i="8"/>
  <c r="D525" i="8"/>
  <c r="D616" i="8"/>
  <c r="D409" i="8"/>
  <c r="D316" i="8"/>
  <c r="D193" i="8"/>
  <c r="D911" i="8"/>
  <c r="D267" i="8"/>
  <c r="D201" i="8"/>
  <c r="D502" i="8"/>
  <c r="D476" i="8"/>
  <c r="D621" i="8"/>
  <c r="D444" i="8"/>
  <c r="D361" i="8"/>
  <c r="D609" i="8"/>
  <c r="D58" i="8"/>
  <c r="D333" i="8"/>
  <c r="D53" i="8"/>
  <c r="D355" i="8"/>
  <c r="D249" i="8"/>
  <c r="T595" i="8"/>
  <c r="S595" i="8" s="1"/>
  <c r="P595" i="8" s="1"/>
  <c r="T716" i="8"/>
  <c r="S716" i="8" s="1"/>
  <c r="P716" i="8" s="1"/>
  <c r="T470" i="8"/>
  <c r="S470" i="8" s="1"/>
  <c r="P470" i="8" s="1"/>
  <c r="T324" i="8"/>
  <c r="S324" i="8" s="1"/>
  <c r="P324" i="8" s="1"/>
  <c r="T811" i="8"/>
  <c r="S811" i="8" s="1"/>
  <c r="P811" i="8" s="1"/>
  <c r="T668" i="8"/>
  <c r="S668" i="8" s="1"/>
  <c r="P668" i="8" s="1"/>
  <c r="T146" i="8"/>
  <c r="S146" i="8" s="1"/>
  <c r="P146" i="8" s="1"/>
  <c r="T633" i="8"/>
  <c r="S633" i="8" s="1"/>
  <c r="P633" i="8" s="1"/>
  <c r="T80" i="8"/>
  <c r="T687" i="8"/>
  <c r="S687" i="8" s="1"/>
  <c r="P687" i="8" s="1"/>
  <c r="T955" i="8"/>
  <c r="S955" i="8" s="1"/>
  <c r="P955" i="8" s="1"/>
  <c r="T330" i="8"/>
  <c r="S330" i="8" s="1"/>
  <c r="P330" i="8" s="1"/>
  <c r="T260" i="8"/>
  <c r="S260" i="8" s="1"/>
  <c r="P260" i="8" s="1"/>
  <c r="T884" i="8"/>
  <c r="S884" i="8" s="1"/>
  <c r="P884" i="8" s="1"/>
  <c r="T728" i="8"/>
  <c r="S728" i="8" s="1"/>
  <c r="P728" i="8" s="1"/>
  <c r="T981" i="8"/>
  <c r="S981" i="8" s="1"/>
  <c r="P981" i="8" s="1"/>
  <c r="T119" i="8"/>
  <c r="S119" i="8" s="1"/>
  <c r="P119" i="8" s="1"/>
  <c r="T535" i="8"/>
  <c r="S535" i="8" s="1"/>
  <c r="P535" i="8" s="1"/>
  <c r="T875" i="8"/>
  <c r="S875" i="8" s="1"/>
  <c r="P875" i="8" s="1"/>
  <c r="T555" i="8"/>
  <c r="S555" i="8" s="1"/>
  <c r="P555" i="8" s="1"/>
  <c r="T208" i="8"/>
  <c r="S208" i="8" s="1"/>
  <c r="P208" i="8" s="1"/>
  <c r="T320" i="8"/>
  <c r="S320" i="8" s="1"/>
  <c r="P320" i="8" s="1"/>
  <c r="T650" i="8"/>
  <c r="S650" i="8" s="1"/>
  <c r="P650" i="8" s="1"/>
  <c r="T801" i="8"/>
  <c r="S801" i="8" s="1"/>
  <c r="P801" i="8" s="1"/>
  <c r="T178" i="8"/>
  <c r="S178" i="8" s="1"/>
  <c r="P178" i="8" s="1"/>
  <c r="T272" i="8"/>
  <c r="S272" i="8" s="1"/>
  <c r="P272" i="8" s="1"/>
  <c r="T1010" i="8"/>
  <c r="S1010" i="8" s="1"/>
  <c r="P1010" i="8" s="1"/>
  <c r="T926" i="8"/>
  <c r="S926" i="8" s="1"/>
  <c r="P926" i="8" s="1"/>
  <c r="T697" i="8"/>
  <c r="S697" i="8" s="1"/>
  <c r="P697" i="8" s="1"/>
  <c r="T519" i="8"/>
  <c r="S519" i="8" s="1"/>
  <c r="P519" i="8" s="1"/>
  <c r="T185" i="8"/>
  <c r="S185" i="8" s="1"/>
  <c r="P185" i="8" s="1"/>
  <c r="T446" i="8"/>
  <c r="S446" i="8" s="1"/>
  <c r="P446" i="8" s="1"/>
  <c r="T70" i="8"/>
  <c r="S70" i="8" s="1"/>
  <c r="P70" i="8" s="1"/>
  <c r="T411" i="8"/>
  <c r="S411" i="8" s="1"/>
  <c r="P411" i="8" s="1"/>
  <c r="T186" i="8"/>
  <c r="S186" i="8" s="1"/>
  <c r="P186" i="8" s="1"/>
  <c r="T336" i="8"/>
  <c r="S336" i="8" s="1"/>
  <c r="P336" i="8" s="1"/>
  <c r="T71" i="8"/>
  <c r="S71" i="8" s="1"/>
  <c r="P71" i="8" s="1"/>
  <c r="T890" i="8"/>
  <c r="S890" i="8" s="1"/>
  <c r="P890" i="8" s="1"/>
  <c r="T171" i="8"/>
  <c r="S171" i="8" s="1"/>
  <c r="P171" i="8" s="1"/>
  <c r="T189" i="8"/>
  <c r="S189" i="8" s="1"/>
  <c r="P189" i="8" s="1"/>
  <c r="T68" i="8"/>
  <c r="S68" i="8" s="1"/>
  <c r="P68" i="8" s="1"/>
  <c r="T792" i="8"/>
  <c r="S792" i="8" s="1"/>
  <c r="P792" i="8" s="1"/>
  <c r="T612" i="8"/>
  <c r="S612" i="8" s="1"/>
  <c r="P612" i="8" s="1"/>
  <c r="T637" i="8"/>
  <c r="S637" i="8" s="1"/>
  <c r="P637" i="8" s="1"/>
  <c r="T1005" i="8"/>
  <c r="S1005" i="8" s="1"/>
  <c r="P1005" i="8" s="1"/>
  <c r="T264" i="8"/>
  <c r="S264" i="8" s="1"/>
  <c r="P264" i="8" s="1"/>
  <c r="T542" i="8"/>
  <c r="S542" i="8" s="1"/>
  <c r="P542" i="8" s="1"/>
  <c r="T707" i="8"/>
  <c r="S707" i="8" s="1"/>
  <c r="P707" i="8" s="1"/>
  <c r="T952" i="8"/>
  <c r="S952" i="8" s="1"/>
  <c r="P952" i="8" s="1"/>
  <c r="T192" i="8"/>
  <c r="S192" i="8" s="1"/>
  <c r="P192" i="8" s="1"/>
  <c r="T303" i="8"/>
  <c r="S303" i="8" s="1"/>
  <c r="P303" i="8" s="1"/>
  <c r="T271" i="8"/>
  <c r="S271" i="8" s="1"/>
  <c r="P271" i="8" s="1"/>
  <c r="T102" i="8"/>
  <c r="S102" i="8" s="1"/>
  <c r="P102" i="8" s="1"/>
  <c r="T218" i="8"/>
  <c r="S218" i="8" s="1"/>
  <c r="P218" i="8" s="1"/>
  <c r="T197" i="8"/>
  <c r="S197" i="8" s="1"/>
  <c r="P197" i="8" s="1"/>
  <c r="T835" i="8"/>
  <c r="S835" i="8" s="1"/>
  <c r="P835" i="8" s="1"/>
  <c r="T517" i="8"/>
  <c r="S517" i="8" s="1"/>
  <c r="P517" i="8" s="1"/>
  <c r="T837" i="8"/>
  <c r="S837" i="8" s="1"/>
  <c r="P837" i="8" s="1"/>
  <c r="T416" i="8"/>
  <c r="S416" i="8" s="1"/>
  <c r="P416" i="8" s="1"/>
  <c r="T229" i="8"/>
  <c r="S229" i="8" s="1"/>
  <c r="P229" i="8" s="1"/>
  <c r="T620" i="8"/>
  <c r="S620" i="8" s="1"/>
  <c r="P620" i="8" s="1"/>
  <c r="T275" i="8"/>
  <c r="S275" i="8" s="1"/>
  <c r="P275" i="8" s="1"/>
  <c r="T478" i="8"/>
  <c r="S478" i="8" s="1"/>
  <c r="P478" i="8" s="1"/>
  <c r="T567" i="8"/>
  <c r="S567" i="8" s="1"/>
  <c r="P567" i="8" s="1"/>
  <c r="T651" i="8"/>
  <c r="S651" i="8" s="1"/>
  <c r="P651" i="8" s="1"/>
  <c r="T784" i="8"/>
  <c r="S784" i="8" s="1"/>
  <c r="P784" i="8" s="1"/>
  <c r="T856" i="8"/>
  <c r="S856" i="8" s="1"/>
  <c r="P856" i="8" s="1"/>
  <c r="T691" i="8"/>
  <c r="S691" i="8" s="1"/>
  <c r="P691" i="8" s="1"/>
  <c r="T268" i="8"/>
  <c r="S268" i="8" s="1"/>
  <c r="P268" i="8" s="1"/>
  <c r="T898" i="8"/>
  <c r="S898" i="8" s="1"/>
  <c r="P898" i="8" s="1"/>
  <c r="T42" i="8"/>
  <c r="S42" i="8" s="1"/>
  <c r="P42" i="8" s="1"/>
  <c r="T913" i="8"/>
  <c r="S913" i="8" s="1"/>
  <c r="P913" i="8" s="1"/>
  <c r="T238" i="8"/>
  <c r="S238" i="8" s="1"/>
  <c r="P238" i="8" s="1"/>
  <c r="T427" i="8"/>
  <c r="S427" i="8" s="1"/>
  <c r="P427" i="8" s="1"/>
  <c r="T824" i="8"/>
  <c r="S824" i="8" s="1"/>
  <c r="P824" i="8" s="1"/>
  <c r="T112" i="8"/>
  <c r="S112" i="8" s="1"/>
  <c r="P112" i="8" s="1"/>
  <c r="T690" i="8"/>
  <c r="S690" i="8" s="1"/>
  <c r="P690" i="8" s="1"/>
  <c r="T597" i="8"/>
  <c r="S597" i="8" s="1"/>
  <c r="P597" i="8" s="1"/>
  <c r="T993" i="8"/>
  <c r="S993" i="8" s="1"/>
  <c r="P993" i="8" s="1"/>
  <c r="T839" i="8"/>
  <c r="S839" i="8" s="1"/>
  <c r="P839" i="8" s="1"/>
  <c r="T509" i="8"/>
  <c r="S509" i="8" s="1"/>
  <c r="P509" i="8" s="1"/>
  <c r="T61" i="8"/>
  <c r="S61" i="8" s="1"/>
  <c r="P61" i="8" s="1"/>
  <c r="T342" i="8"/>
  <c r="S342" i="8" s="1"/>
  <c r="P342" i="8" s="1"/>
  <c r="T721" i="8"/>
  <c r="S721" i="8" s="1"/>
  <c r="P721" i="8" s="1"/>
  <c r="T944" i="8"/>
  <c r="S944" i="8" s="1"/>
  <c r="P944" i="8" s="1"/>
  <c r="T301" i="8"/>
  <c r="S301" i="8" s="1"/>
  <c r="P301" i="8" s="1"/>
  <c r="T870" i="8"/>
  <c r="S870" i="8" s="1"/>
  <c r="P870" i="8" s="1"/>
  <c r="T899" i="8"/>
  <c r="S899" i="8" s="1"/>
  <c r="P899" i="8" s="1"/>
  <c r="T147" i="8"/>
  <c r="S147" i="8" s="1"/>
  <c r="P147" i="8" s="1"/>
  <c r="T896" i="8"/>
  <c r="S896" i="8" s="1"/>
  <c r="P896" i="8" s="1"/>
  <c r="T533" i="8"/>
  <c r="S533" i="8" s="1"/>
  <c r="P533" i="8" s="1"/>
  <c r="T905" i="8"/>
  <c r="S905" i="8" s="1"/>
  <c r="P905" i="8" s="1"/>
  <c r="T852" i="8"/>
  <c r="S852" i="8" s="1"/>
  <c r="P852" i="8" s="1"/>
  <c r="T698" i="8"/>
  <c r="S698" i="8" s="1"/>
  <c r="P698" i="8" s="1"/>
  <c r="T195" i="8"/>
  <c r="S195" i="8" s="1"/>
  <c r="P195" i="8" s="1"/>
  <c r="T709" i="8"/>
  <c r="S709" i="8" s="1"/>
  <c r="P709" i="8" s="1"/>
  <c r="T346" i="8"/>
  <c r="S346" i="8" s="1"/>
  <c r="P346" i="8" s="1"/>
  <c r="T883" i="8"/>
  <c r="S883" i="8" s="1"/>
  <c r="P883" i="8" s="1"/>
  <c r="T266" i="8"/>
  <c r="S266" i="8" s="1"/>
  <c r="P266" i="8" s="1"/>
  <c r="T763" i="8"/>
  <c r="S763" i="8" s="1"/>
  <c r="P763" i="8" s="1"/>
  <c r="T828" i="8"/>
  <c r="S828" i="8" s="1"/>
  <c r="P828" i="8" s="1"/>
  <c r="T655" i="8"/>
  <c r="S655" i="8" s="1"/>
  <c r="P655" i="8" s="1"/>
  <c r="T548" i="8"/>
  <c r="S548" i="8" s="1"/>
  <c r="P548" i="8" s="1"/>
  <c r="T358" i="8"/>
  <c r="S358" i="8" s="1"/>
  <c r="P358" i="8" s="1"/>
  <c r="T918" i="8"/>
  <c r="S918" i="8" s="1"/>
  <c r="P918" i="8" s="1"/>
  <c r="T502" i="8"/>
  <c r="S502" i="8" s="1"/>
  <c r="P502" i="8" s="1"/>
  <c r="T789" i="8"/>
  <c r="S789" i="8" s="1"/>
  <c r="P789" i="8" s="1"/>
  <c r="T603" i="8"/>
  <c r="S603" i="8" s="1"/>
  <c r="P603" i="8" s="1"/>
  <c r="T153" i="8"/>
  <c r="S153" i="8" s="1"/>
  <c r="P153" i="8" s="1"/>
  <c r="T961" i="8"/>
  <c r="S961" i="8" s="1"/>
  <c r="P961" i="8" s="1"/>
  <c r="T365" i="8"/>
  <c r="S365" i="8" s="1"/>
  <c r="P365" i="8" s="1"/>
  <c r="T739" i="8"/>
  <c r="S739" i="8" s="1"/>
  <c r="P739" i="8" s="1"/>
  <c r="T922" i="8"/>
  <c r="S922" i="8" s="1"/>
  <c r="P922" i="8" s="1"/>
  <c r="T233" i="8"/>
  <c r="S233" i="8" s="1"/>
  <c r="P233" i="8" s="1"/>
  <c r="T60" i="8"/>
  <c r="S60" i="8" s="1"/>
  <c r="P60" i="8" s="1"/>
  <c r="T298" i="8"/>
  <c r="S298" i="8" s="1"/>
  <c r="P298" i="8" s="1"/>
  <c r="T477" i="8"/>
  <c r="S477" i="8" s="1"/>
  <c r="P477" i="8" s="1"/>
  <c r="T983" i="8"/>
  <c r="S983" i="8" s="1"/>
  <c r="P983" i="8" s="1"/>
  <c r="T376" i="8"/>
  <c r="S376" i="8" s="1"/>
  <c r="P376" i="8" s="1"/>
  <c r="T1003" i="8"/>
  <c r="S1003" i="8" s="1"/>
  <c r="P1003" i="8" s="1"/>
  <c r="T682" i="8"/>
  <c r="S682" i="8" s="1"/>
  <c r="P682" i="8" s="1"/>
  <c r="T855" i="8"/>
  <c r="S855" i="8" s="1"/>
  <c r="P855" i="8" s="1"/>
  <c r="T404" i="8"/>
  <c r="S404" i="8" s="1"/>
  <c r="P404" i="8" s="1"/>
  <c r="T797" i="8"/>
  <c r="S797" i="8" s="1"/>
  <c r="P797" i="8" s="1"/>
  <c r="T135" i="8"/>
  <c r="S135" i="8" s="1"/>
  <c r="P135" i="8" s="1"/>
  <c r="T720" i="8"/>
  <c r="S720" i="8" s="1"/>
  <c r="P720" i="8" s="1"/>
  <c r="T877" i="8"/>
  <c r="S877" i="8" s="1"/>
  <c r="P877" i="8" s="1"/>
  <c r="T854" i="8"/>
  <c r="S854" i="8" s="1"/>
  <c r="P854" i="8" s="1"/>
  <c r="T715" i="8"/>
  <c r="S715" i="8" s="1"/>
  <c r="P715" i="8" s="1"/>
  <c r="T1000" i="8"/>
  <c r="S1000" i="8" s="1"/>
  <c r="P1000" i="8" s="1"/>
  <c r="T702" i="8"/>
  <c r="S702" i="8" s="1"/>
  <c r="P702" i="8" s="1"/>
  <c r="T174" i="8"/>
  <c r="S174" i="8" s="1"/>
  <c r="P174" i="8" s="1"/>
  <c r="T520" i="8"/>
  <c r="S520" i="8" s="1"/>
  <c r="P520" i="8" s="1"/>
  <c r="T946" i="8"/>
  <c r="S946" i="8" s="1"/>
  <c r="P946" i="8" s="1"/>
  <c r="T282" i="8"/>
  <c r="S282" i="8" s="1"/>
  <c r="P282" i="8" s="1"/>
  <c r="T892" i="8"/>
  <c r="S892" i="8" s="1"/>
  <c r="P892" i="8" s="1"/>
  <c r="T316" i="8"/>
  <c r="S316" i="8" s="1"/>
  <c r="P316" i="8" s="1"/>
  <c r="T323" i="8"/>
  <c r="S323" i="8" s="1"/>
  <c r="P323" i="8" s="1"/>
  <c r="T408" i="8"/>
  <c r="S408" i="8" s="1"/>
  <c r="P408" i="8" s="1"/>
  <c r="T515" i="8"/>
  <c r="S515" i="8" s="1"/>
  <c r="P515" i="8" s="1"/>
  <c r="T72" i="8"/>
  <c r="S72" i="8" s="1"/>
  <c r="P72" i="8" s="1"/>
  <c r="T200" i="8"/>
  <c r="S200" i="8" s="1"/>
  <c r="P200" i="8" s="1"/>
  <c r="T604" i="8"/>
  <c r="S604" i="8" s="1"/>
  <c r="P604" i="8" s="1"/>
  <c r="T448" i="8"/>
  <c r="S448" i="8" s="1"/>
  <c r="P448" i="8" s="1"/>
  <c r="T662" i="8"/>
  <c r="S662" i="8" s="1"/>
  <c r="P662" i="8" s="1"/>
  <c r="T522" i="8"/>
  <c r="S522" i="8" s="1"/>
  <c r="P522" i="8" s="1"/>
  <c r="T179" i="8"/>
  <c r="S179" i="8" s="1"/>
  <c r="P179" i="8" s="1"/>
  <c r="T723" i="8"/>
  <c r="S723" i="8" s="1"/>
  <c r="P723" i="8" s="1"/>
  <c r="T876" i="8"/>
  <c r="S876" i="8" s="1"/>
  <c r="P876" i="8" s="1"/>
  <c r="T808" i="8"/>
  <c r="S808" i="8" s="1"/>
  <c r="P808" i="8" s="1"/>
  <c r="T717" i="8"/>
  <c r="S717" i="8" s="1"/>
  <c r="P717" i="8" s="1"/>
  <c r="T398" i="8"/>
  <c r="S398" i="8" s="1"/>
  <c r="P398" i="8" s="1"/>
  <c r="T221" i="8"/>
  <c r="S221" i="8" s="1"/>
  <c r="P221" i="8" s="1"/>
  <c r="T574" i="8"/>
  <c r="S574" i="8" s="1"/>
  <c r="P574" i="8" s="1"/>
  <c r="T88" i="8"/>
  <c r="T830" i="8"/>
  <c r="S830" i="8" s="1"/>
  <c r="P830" i="8" s="1"/>
  <c r="T743" i="8"/>
  <c r="S743" i="8" s="1"/>
  <c r="P743" i="8" s="1"/>
  <c r="T414" i="8"/>
  <c r="S414" i="8" s="1"/>
  <c r="P414" i="8" s="1"/>
  <c r="T441" i="8"/>
  <c r="S441" i="8" s="1"/>
  <c r="P441" i="8" s="1"/>
  <c r="T149" i="8"/>
  <c r="S149" i="8" s="1"/>
  <c r="P149" i="8" s="1"/>
  <c r="T624" i="8"/>
  <c r="S624" i="8" s="1"/>
  <c r="P624" i="8" s="1"/>
  <c r="T930" i="8"/>
  <c r="S930" i="8" s="1"/>
  <c r="P930" i="8" s="1"/>
  <c r="T726" i="8"/>
  <c r="S726" i="8" s="1"/>
  <c r="P726" i="8" s="1"/>
  <c r="T554" i="8"/>
  <c r="S554" i="8" s="1"/>
  <c r="P554" i="8" s="1"/>
  <c r="T131" i="8"/>
  <c r="S131" i="8" s="1"/>
  <c r="P131" i="8" s="1"/>
  <c r="T162" i="8"/>
  <c r="S162" i="8" s="1"/>
  <c r="P162" i="8" s="1"/>
  <c r="T738" i="8"/>
  <c r="S738" i="8" s="1"/>
  <c r="P738" i="8" s="1"/>
  <c r="T619" i="8"/>
  <c r="S619" i="8" s="1"/>
  <c r="P619" i="8" s="1"/>
  <c r="T579" i="8"/>
  <c r="S579" i="8" s="1"/>
  <c r="P579" i="8" s="1"/>
  <c r="T396" i="8"/>
  <c r="S396" i="8" s="1"/>
  <c r="P396" i="8" s="1"/>
  <c r="T444" i="8"/>
  <c r="S444" i="8" s="1"/>
  <c r="P444" i="8" s="1"/>
  <c r="T144" i="8"/>
  <c r="S144" i="8" s="1"/>
  <c r="P144" i="8" s="1"/>
  <c r="T46" i="8"/>
  <c r="S46" i="8" s="1"/>
  <c r="P46" i="8" s="1"/>
  <c r="T703" i="8"/>
  <c r="S703" i="8" s="1"/>
  <c r="P703" i="8" s="1"/>
  <c r="T466" i="8"/>
  <c r="S466" i="8" s="1"/>
  <c r="P466" i="8" s="1"/>
  <c r="T360" i="8"/>
  <c r="S360" i="8" s="1"/>
  <c r="P360" i="8" s="1"/>
  <c r="T348" i="8"/>
  <c r="S348" i="8" s="1"/>
  <c r="P348" i="8" s="1"/>
  <c r="T141" i="8"/>
  <c r="S141" i="8" s="1"/>
  <c r="P141" i="8" s="1"/>
  <c r="T584" i="8"/>
  <c r="S584" i="8" s="1"/>
  <c r="P584" i="8" s="1"/>
  <c r="T41" i="8"/>
  <c r="S41" i="8" s="1"/>
  <c r="P41" i="8" s="1"/>
  <c r="T332" i="8"/>
  <c r="S332" i="8" s="1"/>
  <c r="P332" i="8" s="1"/>
  <c r="T291" i="8"/>
  <c r="S291" i="8" s="1"/>
  <c r="P291" i="8" s="1"/>
  <c r="T562" i="8"/>
  <c r="S562" i="8" s="1"/>
  <c r="P562" i="8" s="1"/>
  <c r="T399" i="8"/>
  <c r="S399" i="8" s="1"/>
  <c r="P399" i="8" s="1"/>
  <c r="T327" i="8"/>
  <c r="S327" i="8" s="1"/>
  <c r="P327" i="8" s="1"/>
  <c r="T161" i="8"/>
  <c r="S161" i="8" s="1"/>
  <c r="P161" i="8" s="1"/>
  <c r="T476" i="8"/>
  <c r="S476" i="8" s="1"/>
  <c r="P476" i="8" s="1"/>
  <c r="T794" i="8"/>
  <c r="S794" i="8" s="1"/>
  <c r="P794" i="8" s="1"/>
  <c r="T431" i="8"/>
  <c r="S431" i="8" s="1"/>
  <c r="P431" i="8" s="1"/>
  <c r="T152" i="8"/>
  <c r="S152" i="8" s="1"/>
  <c r="P152" i="8" s="1"/>
  <c r="T367" i="8"/>
  <c r="S367" i="8" s="1"/>
  <c r="P367" i="8" s="1"/>
  <c r="T729" i="8"/>
  <c r="S729" i="8" s="1"/>
  <c r="P729" i="8" s="1"/>
  <c r="T317" i="8"/>
  <c r="S317" i="8" s="1"/>
  <c r="P317" i="8" s="1"/>
  <c r="T234" i="8"/>
  <c r="S234" i="8" s="1"/>
  <c r="P234" i="8" s="1"/>
  <c r="D890" i="8"/>
  <c r="D209" i="8"/>
  <c r="D538" i="8"/>
  <c r="D299" i="8"/>
  <c r="D863" i="8"/>
  <c r="D74" i="8"/>
  <c r="D153" i="8"/>
  <c r="D531" i="8"/>
  <c r="D251" i="8"/>
  <c r="D735" i="8"/>
  <c r="D253" i="8"/>
  <c r="D501" i="8"/>
  <c r="D761" i="8"/>
  <c r="D49" i="8"/>
  <c r="D79" i="8"/>
  <c r="D599" i="8"/>
  <c r="D35" i="8"/>
  <c r="D331" i="8"/>
  <c r="D319" i="8"/>
  <c r="D351" i="8"/>
  <c r="D174" i="8"/>
  <c r="D446" i="8"/>
  <c r="D817" i="8"/>
  <c r="D876" i="8"/>
  <c r="D806" i="8"/>
  <c r="D42" i="8"/>
  <c r="D110" i="8"/>
  <c r="D271" i="8"/>
  <c r="D587" i="8"/>
  <c r="D922" i="8"/>
  <c r="D400" i="8"/>
  <c r="T878" i="8"/>
  <c r="S878" i="8" s="1"/>
  <c r="P878" i="8" s="1"/>
  <c r="T772" i="8"/>
  <c r="S772" i="8" s="1"/>
  <c r="P772" i="8" s="1"/>
  <c r="T700" i="8"/>
  <c r="S700" i="8" s="1"/>
  <c r="P700" i="8" s="1"/>
  <c r="T372" i="8"/>
  <c r="S372" i="8" s="1"/>
  <c r="P372" i="8" s="1"/>
  <c r="T536" i="8"/>
  <c r="S536" i="8" s="1"/>
  <c r="P536" i="8" s="1"/>
  <c r="T498" i="8"/>
  <c r="S498" i="8" s="1"/>
  <c r="P498" i="8" s="1"/>
  <c r="T758" i="8"/>
  <c r="S758" i="8" s="1"/>
  <c r="P758" i="8" s="1"/>
  <c r="T501" i="8"/>
  <c r="S501" i="8" s="1"/>
  <c r="P501" i="8" s="1"/>
  <c r="T917" i="8"/>
  <c r="S917" i="8" s="1"/>
  <c r="P917" i="8" s="1"/>
  <c r="T730" i="8"/>
  <c r="S730" i="8" s="1"/>
  <c r="P730" i="8" s="1"/>
  <c r="T460" i="8"/>
  <c r="S460" i="8" s="1"/>
  <c r="P460" i="8" s="1"/>
  <c r="T957" i="8"/>
  <c r="S957" i="8" s="1"/>
  <c r="P957" i="8" s="1"/>
  <c r="T232" i="8"/>
  <c r="S232" i="8" s="1"/>
  <c r="P232" i="8" s="1"/>
  <c r="T227" i="8"/>
  <c r="S227" i="8" s="1"/>
  <c r="P227" i="8" s="1"/>
  <c r="T578" i="8"/>
  <c r="S578" i="8" s="1"/>
  <c r="P578" i="8" s="1"/>
  <c r="T974" i="8"/>
  <c r="S974" i="8" s="1"/>
  <c r="P974" i="8" s="1"/>
  <c r="T832" i="8"/>
  <c r="S832" i="8" s="1"/>
  <c r="P832" i="8" s="1"/>
  <c r="T429" i="8"/>
  <c r="S429" i="8" s="1"/>
  <c r="P429" i="8" s="1"/>
  <c r="T576" i="8"/>
  <c r="S576" i="8" s="1"/>
  <c r="P576" i="8" s="1"/>
  <c r="T335" i="8"/>
  <c r="S335" i="8" s="1"/>
  <c r="P335" i="8" s="1"/>
  <c r="T626" i="8"/>
  <c r="S626" i="8" s="1"/>
  <c r="P626" i="8" s="1"/>
  <c r="T843" i="8"/>
  <c r="S843" i="8" s="1"/>
  <c r="P843" i="8" s="1"/>
  <c r="T994" i="8"/>
  <c r="S994" i="8" s="1"/>
  <c r="P994" i="8" s="1"/>
  <c r="T704" i="8"/>
  <c r="S704" i="8" s="1"/>
  <c r="P704" i="8" s="1"/>
  <c r="T947" i="8"/>
  <c r="S947" i="8" s="1"/>
  <c r="P947" i="8" s="1"/>
  <c r="T241" i="8"/>
  <c r="S241" i="8" s="1"/>
  <c r="P241" i="8" s="1"/>
  <c r="T277" i="8"/>
  <c r="S277" i="8" s="1"/>
  <c r="P277" i="8" s="1"/>
  <c r="T609" i="8"/>
  <c r="S609" i="8" s="1"/>
  <c r="P609" i="8" s="1"/>
  <c r="T598" i="8"/>
  <c r="S598" i="8" s="1"/>
  <c r="P598" i="8" s="1"/>
  <c r="T413" i="8"/>
  <c r="S413" i="8" s="1"/>
  <c r="P413" i="8" s="1"/>
  <c r="T608" i="8"/>
  <c r="S608" i="8" s="1"/>
  <c r="P608" i="8" s="1"/>
  <c r="T699" i="8"/>
  <c r="S699" i="8" s="1"/>
  <c r="P699" i="8" s="1"/>
  <c r="T228" i="8"/>
  <c r="S228" i="8" s="1"/>
  <c r="P228" i="8" s="1"/>
  <c r="T844" i="8"/>
  <c r="S844" i="8" s="1"/>
  <c r="P844" i="8" s="1"/>
  <c r="T672" i="8"/>
  <c r="S672" i="8" s="1"/>
  <c r="P672" i="8" s="1"/>
  <c r="T951" i="8"/>
  <c r="S951" i="8" s="1"/>
  <c r="P951" i="8" s="1"/>
  <c r="T385" i="8"/>
  <c r="S385" i="8" s="1"/>
  <c r="P385" i="8" s="1"/>
  <c r="T652" i="8"/>
  <c r="S652" i="8" s="1"/>
  <c r="P652" i="8" s="1"/>
  <c r="T868" i="8"/>
  <c r="S868" i="8" s="1"/>
  <c r="P868" i="8" s="1"/>
  <c r="T91" i="8"/>
  <c r="T111" i="8"/>
  <c r="S111" i="8" s="1"/>
  <c r="P111" i="8" s="1"/>
  <c r="T601" i="8"/>
  <c r="S601" i="8" s="1"/>
  <c r="P601" i="8" s="1"/>
  <c r="T274" i="8"/>
  <c r="S274" i="8" s="1"/>
  <c r="P274" i="8" s="1"/>
  <c r="T602" i="8"/>
  <c r="S602" i="8" s="1"/>
  <c r="P602" i="8" s="1"/>
  <c r="T972" i="8"/>
  <c r="S972" i="8" s="1"/>
  <c r="P972" i="8" s="1"/>
  <c r="T948" i="8"/>
  <c r="S948" i="8" s="1"/>
  <c r="P948" i="8" s="1"/>
  <c r="T492" i="8"/>
  <c r="S492" i="8" s="1"/>
  <c r="P492" i="8" s="1"/>
  <c r="T156" i="8"/>
  <c r="S156" i="8" s="1"/>
  <c r="P156" i="8" s="1"/>
  <c r="T571" i="8"/>
  <c r="S571" i="8" s="1"/>
  <c r="P571" i="8" s="1"/>
  <c r="T510" i="8"/>
  <c r="S510" i="8" s="1"/>
  <c r="P510" i="8" s="1"/>
  <c r="T225" i="8"/>
  <c r="S225" i="8" s="1"/>
  <c r="P225" i="8" s="1"/>
  <c r="T979" i="8"/>
  <c r="S979" i="8" s="1"/>
  <c r="P979" i="8" s="1"/>
  <c r="T382" i="8"/>
  <c r="S382" i="8" s="1"/>
  <c r="P382" i="8" s="1"/>
  <c r="T254" i="8"/>
  <c r="S254" i="8" s="1"/>
  <c r="P254" i="8" s="1"/>
  <c r="T932" i="8"/>
  <c r="S932" i="8" s="1"/>
  <c r="P932" i="8" s="1"/>
  <c r="T795" i="8"/>
  <c r="S795" i="8" s="1"/>
  <c r="P795" i="8" s="1"/>
  <c r="T496" i="8"/>
  <c r="S496" i="8" s="1"/>
  <c r="P496" i="8" s="1"/>
  <c r="T305" i="8"/>
  <c r="S305" i="8" s="1"/>
  <c r="P305" i="8" s="1"/>
  <c r="T572" i="8"/>
  <c r="S572" i="8" s="1"/>
  <c r="P572" i="8" s="1"/>
  <c r="T667" i="8"/>
  <c r="S667" i="8" s="1"/>
  <c r="P667" i="8" s="1"/>
  <c r="T566" i="8"/>
  <c r="S566" i="8" s="1"/>
  <c r="P566" i="8" s="1"/>
  <c r="T87" i="8"/>
  <c r="T56" i="8"/>
  <c r="S56" i="8" s="1"/>
  <c r="P56" i="8" s="1"/>
  <c r="T881" i="8"/>
  <c r="S881" i="8" s="1"/>
  <c r="P881" i="8" s="1"/>
  <c r="T417" i="8"/>
  <c r="S417" i="8" s="1"/>
  <c r="P417" i="8" s="1"/>
  <c r="T761" i="8"/>
  <c r="S761" i="8" s="1"/>
  <c r="P761" i="8" s="1"/>
  <c r="T461" i="8"/>
  <c r="S461" i="8" s="1"/>
  <c r="P461" i="8" s="1"/>
  <c r="T142" i="8"/>
  <c r="S142" i="8" s="1"/>
  <c r="P142" i="8" s="1"/>
  <c r="T725" i="8"/>
  <c r="S725" i="8" s="1"/>
  <c r="P725" i="8" s="1"/>
  <c r="T66" i="8"/>
  <c r="S66" i="8" s="1"/>
  <c r="P66" i="8" s="1"/>
  <c r="T653" i="8"/>
  <c r="S653" i="8" s="1"/>
  <c r="P653" i="8" s="1"/>
  <c r="T425" i="8"/>
  <c r="S425" i="8" s="1"/>
  <c r="P425" i="8" s="1"/>
  <c r="T33" i="8"/>
  <c r="S33" i="8" s="1"/>
  <c r="P33" i="8" s="1"/>
  <c r="T594" i="8"/>
  <c r="S594" i="8" s="1"/>
  <c r="P594" i="8" s="1"/>
  <c r="T347" i="8"/>
  <c r="S347" i="8" s="1"/>
  <c r="P347" i="8" s="1"/>
  <c r="T1009" i="8"/>
  <c r="S1009" i="8" s="1"/>
  <c r="P1009" i="8" s="1"/>
  <c r="T632" i="8"/>
  <c r="S632" i="8" s="1"/>
  <c r="P632" i="8" s="1"/>
  <c r="T150" i="8"/>
  <c r="S150" i="8" s="1"/>
  <c r="P150" i="8" s="1"/>
  <c r="T786" i="8"/>
  <c r="S786" i="8" s="1"/>
  <c r="P786" i="8" s="1"/>
  <c r="T551" i="8"/>
  <c r="S551" i="8" s="1"/>
  <c r="P551" i="8" s="1"/>
  <c r="T273" i="8"/>
  <c r="S273" i="8" s="1"/>
  <c r="P273" i="8" s="1"/>
  <c r="T279" i="8"/>
  <c r="S279" i="8" s="1"/>
  <c r="P279" i="8" s="1"/>
  <c r="T329" i="8"/>
  <c r="S329" i="8" s="1"/>
  <c r="P329" i="8" s="1"/>
  <c r="T423" i="8"/>
  <c r="S423" i="8" s="1"/>
  <c r="P423" i="8" s="1"/>
  <c r="T910" i="8"/>
  <c r="S910" i="8" s="1"/>
  <c r="P910" i="8" s="1"/>
  <c r="T1019" i="8"/>
  <c r="S1019" i="8" s="1"/>
  <c r="P1019" i="8" s="1"/>
  <c r="T127" i="8"/>
  <c r="S127" i="8" s="1"/>
  <c r="P127" i="8" s="1"/>
  <c r="T82" i="8"/>
  <c r="T736" i="8"/>
  <c r="S736" i="8" s="1"/>
  <c r="P736" i="8" s="1"/>
  <c r="T582" i="8"/>
  <c r="S582" i="8" s="1"/>
  <c r="P582" i="8" s="1"/>
  <c r="T858" i="8"/>
  <c r="S858" i="8" s="1"/>
  <c r="P858" i="8" s="1"/>
  <c r="T107" i="8"/>
  <c r="S107" i="8" s="1"/>
  <c r="P107" i="8" s="1"/>
  <c r="T354" i="8"/>
  <c r="S354" i="8" s="1"/>
  <c r="P354" i="8" s="1"/>
  <c r="T157" i="8"/>
  <c r="S157" i="8" s="1"/>
  <c r="P157" i="8" s="1"/>
  <c r="T774" i="8"/>
  <c r="S774" i="8" s="1"/>
  <c r="P774" i="8" s="1"/>
  <c r="T871" i="8"/>
  <c r="S871" i="8" s="1"/>
  <c r="P871" i="8" s="1"/>
  <c r="T166" i="8"/>
  <c r="S166" i="8" s="1"/>
  <c r="P166" i="8" s="1"/>
  <c r="T561" i="8"/>
  <c r="S561" i="8" s="1"/>
  <c r="P561" i="8" s="1"/>
  <c r="T120" i="8"/>
  <c r="S120" i="8" s="1"/>
  <c r="P120" i="8" s="1"/>
  <c r="T369" i="8"/>
  <c r="S369" i="8" s="1"/>
  <c r="P369" i="8" s="1"/>
  <c r="T263" i="8"/>
  <c r="S263" i="8" s="1"/>
  <c r="P263" i="8" s="1"/>
  <c r="T901" i="8"/>
  <c r="S901" i="8" s="1"/>
  <c r="P901" i="8" s="1"/>
  <c r="T539" i="8"/>
  <c r="S539" i="8" s="1"/>
  <c r="P539" i="8" s="1"/>
  <c r="T925" i="8"/>
  <c r="S925" i="8" s="1"/>
  <c r="P925" i="8" s="1"/>
  <c r="T313" i="8"/>
  <c r="S313" i="8" s="1"/>
  <c r="P313" i="8" s="1"/>
  <c r="T250" i="8"/>
  <c r="S250" i="8" s="1"/>
  <c r="P250" i="8" s="1"/>
  <c r="T79" i="8"/>
  <c r="T511" i="8"/>
  <c r="S511" i="8" s="1"/>
  <c r="P511" i="8" s="1"/>
  <c r="T251" i="8"/>
  <c r="S251" i="8" s="1"/>
  <c r="P251" i="8" s="1"/>
  <c r="T706" i="8"/>
  <c r="S706" i="8" s="1"/>
  <c r="P706" i="8" s="1"/>
  <c r="T984" i="8"/>
  <c r="S984" i="8" s="1"/>
  <c r="P984" i="8" s="1"/>
  <c r="T187" i="8"/>
  <c r="S187" i="8" s="1"/>
  <c r="P187" i="8" s="1"/>
  <c r="T125" i="8"/>
  <c r="S125" i="8" s="1"/>
  <c r="P125" i="8" s="1"/>
  <c r="T364" i="8"/>
  <c r="S364" i="8" s="1"/>
  <c r="P364" i="8" s="1"/>
  <c r="T63" i="8"/>
  <c r="S63" i="8" s="1"/>
  <c r="P63" i="8" s="1"/>
  <c r="T823" i="8"/>
  <c r="S823" i="8" s="1"/>
  <c r="P823" i="8" s="1"/>
  <c r="T711" i="8"/>
  <c r="S711" i="8" s="1"/>
  <c r="P711" i="8" s="1"/>
  <c r="T1023" i="8"/>
  <c r="S1023" i="8" s="1"/>
  <c r="P1023" i="8" s="1"/>
  <c r="T962" i="8"/>
  <c r="S962" i="8" s="1"/>
  <c r="P962" i="8" s="1"/>
  <c r="T318" i="8"/>
  <c r="S318" i="8" s="1"/>
  <c r="P318" i="8" s="1"/>
  <c r="T1012" i="8"/>
  <c r="S1012" i="8" s="1"/>
  <c r="P1012" i="8" s="1"/>
  <c r="T827" i="8"/>
  <c r="S827" i="8" s="1"/>
  <c r="P827" i="8" s="1"/>
  <c r="T283" i="8"/>
  <c r="S283" i="8" s="1"/>
  <c r="P283" i="8" s="1"/>
  <c r="T126" i="8"/>
  <c r="S126" i="8" s="1"/>
  <c r="P126" i="8" s="1"/>
  <c r="T366" i="8"/>
  <c r="S366" i="8" s="1"/>
  <c r="P366" i="8" s="1"/>
  <c r="T782" i="8"/>
  <c r="S782" i="8" s="1"/>
  <c r="P782" i="8" s="1"/>
  <c r="T987" i="8"/>
  <c r="S987" i="8" s="1"/>
  <c r="P987" i="8" s="1"/>
  <c r="T325" i="8"/>
  <c r="S325" i="8" s="1"/>
  <c r="P325" i="8" s="1"/>
  <c r="T759" i="8"/>
  <c r="S759" i="8" s="1"/>
  <c r="P759" i="8" s="1"/>
  <c r="T622" i="8"/>
  <c r="S622" i="8" s="1"/>
  <c r="P622" i="8" s="1"/>
  <c r="T508" i="8"/>
  <c r="S508" i="8" s="1"/>
  <c r="P508" i="8" s="1"/>
  <c r="T1001" i="8"/>
  <c r="S1001" i="8" s="1"/>
  <c r="P1001" i="8" s="1"/>
  <c r="T81" i="8"/>
  <c r="T373" i="8"/>
  <c r="S373" i="8" s="1"/>
  <c r="P373" i="8" s="1"/>
  <c r="T128" i="8"/>
  <c r="S128" i="8" s="1"/>
  <c r="P128" i="8" s="1"/>
  <c r="T443" i="8"/>
  <c r="S443" i="8" s="1"/>
  <c r="P443" i="8" s="1"/>
  <c r="T379" i="8"/>
  <c r="S379" i="8" s="1"/>
  <c r="P379" i="8" s="1"/>
  <c r="T999" i="8"/>
  <c r="S999" i="8" s="1"/>
  <c r="P999" i="8" s="1"/>
  <c r="T590" i="8"/>
  <c r="S590" i="8" s="1"/>
  <c r="P590" i="8" s="1"/>
  <c r="T489" i="8"/>
  <c r="S489" i="8" s="1"/>
  <c r="P489" i="8" s="1"/>
  <c r="T383" i="8"/>
  <c r="S383" i="8" s="1"/>
  <c r="P383" i="8" s="1"/>
  <c r="T403" i="8"/>
  <c r="S403" i="8" s="1"/>
  <c r="P403" i="8" s="1"/>
  <c r="T122" i="8"/>
  <c r="S122" i="8" s="1"/>
  <c r="P122" i="8" s="1"/>
  <c r="T485" i="8"/>
  <c r="S485" i="8" s="1"/>
  <c r="P485" i="8" s="1"/>
  <c r="T764" i="8"/>
  <c r="S764" i="8" s="1"/>
  <c r="P764" i="8" s="1"/>
  <c r="T841" i="8"/>
  <c r="S841" i="8" s="1"/>
  <c r="P841" i="8" s="1"/>
  <c r="T226" i="8"/>
  <c r="S226" i="8" s="1"/>
  <c r="P226" i="8" s="1"/>
  <c r="T963" i="8"/>
  <c r="S963" i="8" s="1"/>
  <c r="P963" i="8" s="1"/>
  <c r="T206" i="8"/>
  <c r="S206" i="8" s="1"/>
  <c r="P206" i="8" s="1"/>
  <c r="T846" i="8"/>
  <c r="S846" i="8" s="1"/>
  <c r="P846" i="8" s="1"/>
  <c r="T860" i="8"/>
  <c r="S860" i="8" s="1"/>
  <c r="P860" i="8" s="1"/>
  <c r="T887" i="8"/>
  <c r="S887" i="8" s="1"/>
  <c r="P887" i="8" s="1"/>
  <c r="T440" i="8"/>
  <c r="S440" i="8" s="1"/>
  <c r="P440" i="8" s="1"/>
  <c r="T656" i="8"/>
  <c r="S656" i="8" s="1"/>
  <c r="P656" i="8" s="1"/>
  <c r="T490" i="8"/>
  <c r="S490" i="8" s="1"/>
  <c r="P490" i="8" s="1"/>
  <c r="T645" i="8"/>
  <c r="S645" i="8" s="1"/>
  <c r="P645" i="8" s="1"/>
  <c r="T865" i="8"/>
  <c r="S865" i="8" s="1"/>
  <c r="P865" i="8" s="1"/>
  <c r="T607" i="8"/>
  <c r="S607" i="8" s="1"/>
  <c r="P607" i="8" s="1"/>
  <c r="T37" i="8"/>
  <c r="S37" i="8" s="1"/>
  <c r="P37" i="8" s="1"/>
  <c r="T640" i="8"/>
  <c r="S640" i="8" s="1"/>
  <c r="P640" i="8" s="1"/>
  <c r="T304" i="8"/>
  <c r="S304" i="8" s="1"/>
  <c r="P304" i="8" s="1"/>
  <c r="T284" i="8"/>
  <c r="S284" i="8" s="1"/>
  <c r="P284" i="8" s="1"/>
  <c r="T768" i="8"/>
  <c r="S768" i="8" s="1"/>
  <c r="P768" i="8" s="1"/>
  <c r="T545" i="8"/>
  <c r="S545" i="8" s="1"/>
  <c r="P545" i="8" s="1"/>
  <c r="T853" i="8"/>
  <c r="S853" i="8" s="1"/>
  <c r="P853" i="8" s="1"/>
  <c r="T294" i="8"/>
  <c r="S294" i="8" s="1"/>
  <c r="P294" i="8" s="1"/>
  <c r="T239" i="8"/>
  <c r="S239" i="8" s="1"/>
  <c r="P239" i="8" s="1"/>
  <c r="T666" i="8"/>
  <c r="S666" i="8" s="1"/>
  <c r="P666" i="8" s="1"/>
  <c r="T101" i="8"/>
  <c r="S101" i="8" s="1"/>
  <c r="P101" i="8" s="1"/>
  <c r="T472" i="8"/>
  <c r="S472" i="8" s="1"/>
  <c r="P472" i="8" s="1"/>
  <c r="T424" i="8"/>
  <c r="S424" i="8" s="1"/>
  <c r="P424" i="8" s="1"/>
  <c r="T767" i="8"/>
  <c r="S767" i="8" s="1"/>
  <c r="P767" i="8" s="1"/>
  <c r="T108" i="8"/>
  <c r="S108" i="8" s="1"/>
  <c r="P108" i="8" s="1"/>
  <c r="T891" i="8"/>
  <c r="S891" i="8" s="1"/>
  <c r="P891" i="8" s="1"/>
  <c r="T964" i="8"/>
  <c r="S964" i="8" s="1"/>
  <c r="P964" i="8" s="1"/>
  <c r="T44" i="8"/>
  <c r="S44" i="8" s="1"/>
  <c r="P44" i="8" s="1"/>
  <c r="T663" i="8"/>
  <c r="S663" i="8" s="1"/>
  <c r="P663" i="8" s="1"/>
  <c r="T982" i="8"/>
  <c r="S982" i="8" s="1"/>
  <c r="P982" i="8" s="1"/>
  <c r="T805" i="8"/>
  <c r="S805" i="8" s="1"/>
  <c r="P805" i="8" s="1"/>
  <c r="T49" i="8"/>
  <c r="S49" i="8" s="1"/>
  <c r="P49" i="8" s="1"/>
  <c r="T513" i="8"/>
  <c r="S513" i="8" s="1"/>
  <c r="P513" i="8" s="1"/>
  <c r="T869" i="8"/>
  <c r="S869" i="8" s="1"/>
  <c r="P869" i="8" s="1"/>
  <c r="T67" i="8"/>
  <c r="S67" i="8" s="1"/>
  <c r="P67" i="8" s="1"/>
  <c r="T134" i="8"/>
  <c r="S134" i="8" s="1"/>
  <c r="P134" i="8" s="1"/>
  <c r="T885" i="8"/>
  <c r="S885" i="8" s="1"/>
  <c r="P885" i="8" s="1"/>
  <c r="T94" i="8"/>
  <c r="T625" i="8"/>
  <c r="S625" i="8" s="1"/>
  <c r="P625" i="8" s="1"/>
  <c r="T529" i="8"/>
  <c r="S529" i="8" s="1"/>
  <c r="P529" i="8" s="1"/>
  <c r="T98" i="8"/>
  <c r="S98" i="8" s="1"/>
  <c r="P98" i="8" s="1"/>
  <c r="T52" i="8"/>
  <c r="S52" i="8" s="1"/>
  <c r="P52" i="8" s="1"/>
  <c r="T681" i="8"/>
  <c r="S681" i="8" s="1"/>
  <c r="P681" i="8" s="1"/>
  <c r="T209" i="8"/>
  <c r="S209" i="8" s="1"/>
  <c r="P209" i="8" s="1"/>
  <c r="T95" i="8"/>
  <c r="D976" i="8"/>
  <c r="D231" i="8"/>
  <c r="D248" i="8"/>
  <c r="D953" i="8"/>
  <c r="D81" i="8"/>
  <c r="D78" i="8"/>
  <c r="D483" i="8"/>
  <c r="D624" i="8"/>
  <c r="D322" i="8"/>
  <c r="D125" i="8"/>
  <c r="D286" i="8"/>
  <c r="D649" i="8"/>
  <c r="D310" i="8"/>
  <c r="D414" i="8"/>
  <c r="D568" i="8"/>
  <c r="D92" i="8"/>
  <c r="D659" i="8"/>
  <c r="D410" i="8"/>
  <c r="D69" i="8"/>
  <c r="D109" i="8"/>
  <c r="D920" i="8"/>
  <c r="D147" i="8"/>
  <c r="D685" i="8"/>
  <c r="D594" i="8"/>
  <c r="D844" i="8"/>
  <c r="D1018" i="8"/>
  <c r="D121" i="8"/>
  <c r="D870" i="8"/>
  <c r="D495" i="8"/>
  <c r="D962" i="8"/>
  <c r="D829" i="8"/>
  <c r="T132" i="8"/>
  <c r="S132" i="8" s="1"/>
  <c r="P132" i="8" s="1"/>
  <c r="T825" i="8"/>
  <c r="S825" i="8" s="1"/>
  <c r="P825" i="8" s="1"/>
  <c r="T935" i="8"/>
  <c r="S935" i="8" s="1"/>
  <c r="P935" i="8" s="1"/>
  <c r="T74" i="8"/>
  <c r="S74" i="8" s="1"/>
  <c r="P74" i="8" s="1"/>
  <c r="T754" i="8"/>
  <c r="S754" i="8" s="1"/>
  <c r="P754" i="8" s="1"/>
  <c r="T583" i="8"/>
  <c r="S583" i="8" s="1"/>
  <c r="P583" i="8" s="1"/>
  <c r="T435" i="8"/>
  <c r="S435" i="8" s="1"/>
  <c r="P435" i="8" s="1"/>
  <c r="T924" i="8"/>
  <c r="S924" i="8" s="1"/>
  <c r="P924" i="8" s="1"/>
  <c r="T778" i="8"/>
  <c r="S778" i="8" s="1"/>
  <c r="P778" i="8" s="1"/>
  <c r="T714" i="8"/>
  <c r="S714" i="8" s="1"/>
  <c r="P714" i="8" s="1"/>
  <c r="T629" i="8"/>
  <c r="S629" i="8" s="1"/>
  <c r="P629" i="8" s="1"/>
  <c r="T911" i="8"/>
  <c r="S911" i="8" s="1"/>
  <c r="P911" i="8" s="1"/>
  <c r="T453" i="8"/>
  <c r="S453" i="8" s="1"/>
  <c r="P453" i="8" s="1"/>
  <c r="T771" i="8"/>
  <c r="S771" i="8" s="1"/>
  <c r="P771" i="8" s="1"/>
  <c r="T249" i="8"/>
  <c r="S249" i="8" s="1"/>
  <c r="P249" i="8" s="1"/>
  <c r="T791" i="8"/>
  <c r="S791" i="8" s="1"/>
  <c r="P791" i="8" s="1"/>
  <c r="T504" i="8"/>
  <c r="S504" i="8" s="1"/>
  <c r="P504" i="8" s="1"/>
  <c r="T78" i="8"/>
  <c r="T634" i="8"/>
  <c r="S634" i="8" s="1"/>
  <c r="P634" i="8" s="1"/>
  <c r="T469" i="8"/>
  <c r="S469" i="8" s="1"/>
  <c r="P469" i="8" s="1"/>
  <c r="T247" i="8"/>
  <c r="S247" i="8" s="1"/>
  <c r="P247" i="8" s="1"/>
  <c r="T328" i="8"/>
  <c r="S328" i="8" s="1"/>
  <c r="P328" i="8" s="1"/>
  <c r="T288" i="8"/>
  <c r="S288" i="8" s="1"/>
  <c r="P288" i="8" s="1"/>
  <c r="T140" i="8"/>
  <c r="S140" i="8" s="1"/>
  <c r="P140" i="8" s="1"/>
  <c r="T580" i="8"/>
  <c r="S580" i="8" s="1"/>
  <c r="P580" i="8" s="1"/>
  <c r="T86" i="8"/>
  <c r="T155" i="8"/>
  <c r="S155" i="8" s="1"/>
  <c r="P155" i="8" s="1"/>
  <c r="T1020" i="8"/>
  <c r="S1020" i="8" s="1"/>
  <c r="P1020" i="8" s="1"/>
  <c r="T269" i="8"/>
  <c r="S269" i="8" s="1"/>
  <c r="P269" i="8" s="1"/>
  <c r="T803" i="8"/>
  <c r="S803" i="8" s="1"/>
  <c r="P803" i="8" s="1"/>
  <c r="T381" i="8"/>
  <c r="S381" i="8" s="1"/>
  <c r="P381" i="8" s="1"/>
  <c r="T507" i="8"/>
  <c r="S507" i="8" s="1"/>
  <c r="P507" i="8" s="1"/>
  <c r="T563" i="8"/>
  <c r="S563" i="8" s="1"/>
  <c r="P563" i="8" s="1"/>
  <c r="T392" i="8"/>
  <c r="S392" i="8" s="1"/>
  <c r="P392" i="8" s="1"/>
  <c r="T499" i="8"/>
  <c r="S499" i="8" s="1"/>
  <c r="P499" i="8" s="1"/>
  <c r="T491" i="8"/>
  <c r="S491" i="8" s="1"/>
  <c r="P491" i="8" s="1"/>
  <c r="T897" i="8"/>
  <c r="S897" i="8" s="1"/>
  <c r="P897" i="8" s="1"/>
  <c r="T635" i="8"/>
  <c r="S635" i="8" s="1"/>
  <c r="P635" i="8" s="1"/>
  <c r="T840" i="8"/>
  <c r="S840" i="8" s="1"/>
  <c r="P840" i="8" s="1"/>
  <c r="T712" i="8"/>
  <c r="S712" i="8" s="1"/>
  <c r="P712" i="8" s="1"/>
  <c r="T934" i="8"/>
  <c r="S934" i="8" s="1"/>
  <c r="P934" i="8" s="1"/>
  <c r="T859" i="8"/>
  <c r="S859" i="8" s="1"/>
  <c r="P859" i="8" s="1"/>
  <c r="T953" i="8"/>
  <c r="S953" i="8" s="1"/>
  <c r="P953" i="8" s="1"/>
  <c r="T798" i="8"/>
  <c r="S798" i="8" s="1"/>
  <c r="P798" i="8" s="1"/>
  <c r="T820" i="8"/>
  <c r="S820" i="8" s="1"/>
  <c r="P820" i="8" s="1"/>
  <c r="T648" i="8"/>
  <c r="S648" i="8" s="1"/>
  <c r="P648" i="8" s="1"/>
  <c r="T693" i="8"/>
  <c r="S693" i="8" s="1"/>
  <c r="P693" i="8" s="1"/>
  <c r="T500" i="8"/>
  <c r="S500" i="8" s="1"/>
  <c r="P500" i="8" s="1"/>
  <c r="T573" i="8"/>
  <c r="S573" i="8" s="1"/>
  <c r="P573" i="8" s="1"/>
  <c r="T296" i="8"/>
  <c r="S296" i="8" s="1"/>
  <c r="P296" i="8" s="1"/>
  <c r="T299" i="8"/>
  <c r="S299" i="8" s="1"/>
  <c r="P299" i="8" s="1"/>
  <c r="T796" i="8"/>
  <c r="S796" i="8" s="1"/>
  <c r="P796" i="8" s="1"/>
  <c r="T592" i="8"/>
  <c r="S592" i="8" s="1"/>
  <c r="P592" i="8" s="1"/>
  <c r="T352" i="8"/>
  <c r="S352" i="8" s="1"/>
  <c r="P352" i="8" s="1"/>
  <c r="T104" i="8"/>
  <c r="S104" i="8" s="1"/>
  <c r="P104" i="8" s="1"/>
  <c r="T669" i="8"/>
  <c r="S669" i="8" s="1"/>
  <c r="P669" i="8" s="1"/>
  <c r="T1016" i="8"/>
  <c r="S1016" i="8" s="1"/>
  <c r="P1016" i="8" s="1"/>
  <c r="T543" i="8"/>
  <c r="S543" i="8" s="1"/>
  <c r="P543" i="8" s="1"/>
  <c r="T541" i="8"/>
  <c r="S541" i="8" s="1"/>
  <c r="P541" i="8" s="1"/>
  <c r="T521" i="8"/>
  <c r="S521" i="8" s="1"/>
  <c r="P521" i="8" s="1"/>
  <c r="T966" i="8"/>
  <c r="S966" i="8" s="1"/>
  <c r="P966" i="8" s="1"/>
  <c r="T696" i="8"/>
  <c r="S696" i="8" s="1"/>
  <c r="P696" i="8" s="1"/>
  <c r="T97" i="8"/>
  <c r="S97" i="8" s="1"/>
  <c r="P97" i="8" s="1"/>
  <c r="T954" i="8"/>
  <c r="S954" i="8" s="1"/>
  <c r="P954" i="8" s="1"/>
  <c r="T692" i="8"/>
  <c r="S692" i="8" s="1"/>
  <c r="P692" i="8" s="1"/>
  <c r="T975" i="8"/>
  <c r="S975" i="8" s="1"/>
  <c r="P975" i="8" s="1"/>
  <c r="T35" i="8"/>
  <c r="S35" i="8" s="1"/>
  <c r="P35" i="8" s="1"/>
  <c r="T769" i="8"/>
  <c r="S769" i="8" s="1"/>
  <c r="P769" i="8" s="1"/>
  <c r="T750" i="8"/>
  <c r="S750" i="8" s="1"/>
  <c r="P750" i="8" s="1"/>
  <c r="T374" i="8"/>
  <c r="S374" i="8" s="1"/>
  <c r="P374" i="8" s="1"/>
  <c r="T267" i="8"/>
  <c r="S267" i="8" s="1"/>
  <c r="P267" i="8" s="1"/>
  <c r="T337" i="8"/>
  <c r="S337" i="8" s="1"/>
  <c r="P337" i="8" s="1"/>
  <c r="T54" i="8"/>
  <c r="S54" i="8" s="1"/>
  <c r="P54" i="8" s="1"/>
  <c r="T995" i="8"/>
  <c r="S995" i="8" s="1"/>
  <c r="P995" i="8" s="1"/>
  <c r="T168" i="8"/>
  <c r="S168" i="8" s="1"/>
  <c r="P168" i="8" s="1"/>
  <c r="T628" i="8"/>
  <c r="S628" i="8" s="1"/>
  <c r="P628" i="8" s="1"/>
  <c r="T992" i="8"/>
  <c r="S992" i="8" s="1"/>
  <c r="P992" i="8" s="1"/>
  <c r="T415" i="8"/>
  <c r="S415" i="8" s="1"/>
  <c r="P415" i="8" s="1"/>
  <c r="T752" i="8"/>
  <c r="S752" i="8" s="1"/>
  <c r="P752" i="8" s="1"/>
  <c r="T1011" i="8"/>
  <c r="S1011" i="8" s="1"/>
  <c r="P1011" i="8" s="1"/>
  <c r="T737" i="8"/>
  <c r="S737" i="8" s="1"/>
  <c r="P737" i="8" s="1"/>
  <c r="T862" i="8"/>
  <c r="S862" i="8" s="1"/>
  <c r="P862" i="8" s="1"/>
  <c r="T145" i="8"/>
  <c r="S145" i="8" s="1"/>
  <c r="P145" i="8" s="1"/>
  <c r="T958" i="8"/>
  <c r="S958" i="8" s="1"/>
  <c r="P958" i="8" s="1"/>
  <c r="T65" i="8"/>
  <c r="S65" i="8" s="1"/>
  <c r="P65" i="8" s="1"/>
  <c r="T766" i="8"/>
  <c r="S766" i="8" s="1"/>
  <c r="P766" i="8" s="1"/>
  <c r="T220" i="8"/>
  <c r="S220" i="8" s="1"/>
  <c r="P220" i="8" s="1"/>
  <c r="T412" i="8"/>
  <c r="S412" i="8" s="1"/>
  <c r="P412" i="8" s="1"/>
  <c r="T864" i="8"/>
  <c r="S864" i="8" s="1"/>
  <c r="P864" i="8" s="1"/>
  <c r="T866" i="8"/>
  <c r="S866" i="8" s="1"/>
  <c r="P866" i="8" s="1"/>
  <c r="T422" i="8"/>
  <c r="S422" i="8" s="1"/>
  <c r="P422" i="8" s="1"/>
  <c r="T518" i="8"/>
  <c r="S518" i="8" s="1"/>
  <c r="P518" i="8" s="1"/>
  <c r="T118" i="8"/>
  <c r="S118" i="8" s="1"/>
  <c r="P118" i="8" s="1"/>
  <c r="T731" i="8"/>
  <c r="S731" i="8" s="1"/>
  <c r="P731" i="8" s="1"/>
  <c r="T243" i="8"/>
  <c r="S243" i="8" s="1"/>
  <c r="P243" i="8" s="1"/>
  <c r="T487" i="8"/>
  <c r="S487" i="8" s="1"/>
  <c r="P487" i="8" s="1"/>
  <c r="T959" i="8"/>
  <c r="S959" i="8" s="1"/>
  <c r="P959" i="8" s="1"/>
  <c r="T315" i="8"/>
  <c r="S315" i="8" s="1"/>
  <c r="P315" i="8" s="1"/>
  <c r="T938" i="8"/>
  <c r="S938" i="8" s="1"/>
  <c r="P938" i="8" s="1"/>
  <c r="T929" i="8"/>
  <c r="S929" i="8" s="1"/>
  <c r="P929" i="8" s="1"/>
  <c r="T488" i="8"/>
  <c r="S488" i="8" s="1"/>
  <c r="P488" i="8" s="1"/>
  <c r="T895" i="8"/>
  <c r="S895" i="8" s="1"/>
  <c r="P895" i="8" s="1"/>
  <c r="T683" i="8"/>
  <c r="S683" i="8" s="1"/>
  <c r="P683" i="8" s="1"/>
  <c r="T636" i="8"/>
  <c r="S636" i="8" s="1"/>
  <c r="P636" i="8" s="1"/>
  <c r="T93" i="8"/>
  <c r="T434" i="8"/>
  <c r="S434" i="8" s="1"/>
  <c r="P434" i="8" s="1"/>
  <c r="T610" i="8"/>
  <c r="S610" i="8" s="1"/>
  <c r="P610" i="8" s="1"/>
  <c r="T879" i="8"/>
  <c r="S879" i="8" s="1"/>
  <c r="P879" i="8" s="1"/>
  <c r="T215" i="8"/>
  <c r="S215" i="8" s="1"/>
  <c r="P215" i="8" s="1"/>
  <c r="T904" i="8"/>
  <c r="S904" i="8" s="1"/>
  <c r="P904" i="8" s="1"/>
  <c r="T219" i="8"/>
  <c r="S219" i="8" s="1"/>
  <c r="P219" i="8" s="1"/>
  <c r="T623" i="8"/>
  <c r="S623" i="8" s="1"/>
  <c r="P623" i="8" s="1"/>
  <c r="T447" i="8"/>
  <c r="S447" i="8" s="1"/>
  <c r="P447" i="8" s="1"/>
  <c r="T465" i="8"/>
  <c r="S465" i="8" s="1"/>
  <c r="P465" i="8" s="1"/>
  <c r="T309" i="8"/>
  <c r="S309" i="8" s="1"/>
  <c r="P309" i="8" s="1"/>
  <c r="T62" i="8"/>
  <c r="S62" i="8" s="1"/>
  <c r="P62" i="8" s="1"/>
  <c r="T882" i="8"/>
  <c r="S882" i="8" s="1"/>
  <c r="P882" i="8" s="1"/>
  <c r="T851" i="8"/>
  <c r="S851" i="8" s="1"/>
  <c r="P851" i="8" s="1"/>
  <c r="T600" i="8"/>
  <c r="S600" i="8" s="1"/>
  <c r="P600" i="8" s="1"/>
  <c r="T36" i="8"/>
  <c r="S36" i="8" s="1"/>
  <c r="P36" i="8" s="1"/>
  <c r="T278" i="8"/>
  <c r="S278" i="8" s="1"/>
  <c r="P278" i="8" s="1"/>
  <c r="T494" i="8"/>
  <c r="S494" i="8" s="1"/>
  <c r="P494" i="8" s="1"/>
  <c r="T986" i="8"/>
  <c r="S986" i="8" s="1"/>
  <c r="P986" i="8" s="1"/>
  <c r="T642" i="8"/>
  <c r="S642" i="8" s="1"/>
  <c r="P642" i="8" s="1"/>
  <c r="T341" i="8"/>
  <c r="S341" i="8" s="1"/>
  <c r="P341" i="8" s="1"/>
  <c r="T621" i="8"/>
  <c r="S621" i="8" s="1"/>
  <c r="P621" i="8" s="1"/>
  <c r="T480" i="8"/>
  <c r="S480" i="8" s="1"/>
  <c r="P480" i="8" s="1"/>
  <c r="T85" i="8"/>
  <c r="T293" i="8"/>
  <c r="S293" i="8" s="1"/>
  <c r="P293" i="8" s="1"/>
  <c r="T654" i="8"/>
  <c r="S654" i="8" s="1"/>
  <c r="P654" i="8" s="1"/>
  <c r="T92" i="8"/>
  <c r="T133" i="8"/>
  <c r="S133" i="8" s="1"/>
  <c r="P133" i="8" s="1"/>
  <c r="T198" i="8"/>
  <c r="S198" i="8" s="1"/>
  <c r="P198" i="8" s="1"/>
  <c r="T686" i="8"/>
  <c r="S686" i="8" s="1"/>
  <c r="P686" i="8" s="1"/>
  <c r="T755" i="8"/>
  <c r="S755" i="8" s="1"/>
  <c r="P755" i="8" s="1"/>
  <c r="T481" i="8"/>
  <c r="S481" i="8" s="1"/>
  <c r="P481" i="8" s="1"/>
  <c r="T483" i="8"/>
  <c r="S483" i="8" s="1"/>
  <c r="P483" i="8" s="1"/>
  <c r="T359" i="8"/>
  <c r="S359" i="8" s="1"/>
  <c r="P359" i="8" s="1"/>
  <c r="T658" i="8"/>
  <c r="S658" i="8" s="1"/>
  <c r="P658" i="8" s="1"/>
  <c r="T116" i="8"/>
  <c r="S116" i="8" s="1"/>
  <c r="P116" i="8" s="1"/>
  <c r="T546" i="8"/>
  <c r="S546" i="8" s="1"/>
  <c r="P546" i="8" s="1"/>
  <c r="T199" i="8"/>
  <c r="S199" i="8" s="1"/>
  <c r="P199" i="8" s="1"/>
  <c r="T933" i="8"/>
  <c r="S933" i="8" s="1"/>
  <c r="P933" i="8" s="1"/>
  <c r="T919" i="8"/>
  <c r="S919" i="8" s="1"/>
  <c r="P919" i="8" s="1"/>
  <c r="T442" i="8"/>
  <c r="S442" i="8" s="1"/>
  <c r="P442" i="8" s="1"/>
  <c r="T765" i="8"/>
  <c r="S765" i="8" s="1"/>
  <c r="P765" i="8" s="1"/>
  <c r="T991" i="8"/>
  <c r="S991" i="8" s="1"/>
  <c r="P991" i="8" s="1"/>
  <c r="T124" i="8"/>
  <c r="S124" i="8" s="1"/>
  <c r="P124" i="8" s="1"/>
  <c r="T674" i="8"/>
  <c r="S674" i="8" s="1"/>
  <c r="P674" i="8" s="1"/>
  <c r="T744" i="8"/>
  <c r="S744" i="8" s="1"/>
  <c r="P744" i="8" s="1"/>
  <c r="T339" i="8"/>
  <c r="S339" i="8" s="1"/>
  <c r="P339" i="8" s="1"/>
  <c r="T1015" i="8"/>
  <c r="S1015" i="8" s="1"/>
  <c r="P1015" i="8" s="1"/>
  <c r="T297" i="8"/>
  <c r="S297" i="8" s="1"/>
  <c r="P297" i="8" s="1"/>
  <c r="T213" i="8"/>
  <c r="S213" i="8" s="1"/>
  <c r="P213" i="8" s="1"/>
  <c r="T449" i="8"/>
  <c r="S449" i="8" s="1"/>
  <c r="P449" i="8" s="1"/>
  <c r="T978" i="8"/>
  <c r="S978" i="8" s="1"/>
  <c r="P978" i="8" s="1"/>
  <c r="T614" i="8"/>
  <c r="S614" i="8" s="1"/>
  <c r="P614" i="8" s="1"/>
  <c r="T285" i="8"/>
  <c r="S285" i="8" s="1"/>
  <c r="P285" i="8" s="1"/>
  <c r="T109" i="8"/>
  <c r="S109" i="8" s="1"/>
  <c r="P109" i="8" s="1"/>
  <c r="T842" i="8"/>
  <c r="S842" i="8" s="1"/>
  <c r="P842" i="8" s="1"/>
  <c r="T980" i="8"/>
  <c r="S980" i="8" s="1"/>
  <c r="P980" i="8" s="1"/>
  <c r="T459" i="8"/>
  <c r="S459" i="8" s="1"/>
  <c r="P459" i="8" s="1"/>
  <c r="T943" i="8"/>
  <c r="S943" i="8" s="1"/>
  <c r="P943" i="8" s="1"/>
  <c r="T1007" i="8"/>
  <c r="S1007" i="8" s="1"/>
  <c r="P1007" i="8" s="1"/>
  <c r="T175" i="8"/>
  <c r="S175" i="8" s="1"/>
  <c r="P175" i="8" s="1"/>
  <c r="T998" i="8"/>
  <c r="S998" i="8" s="1"/>
  <c r="P998" i="8" s="1"/>
  <c r="T613" i="8"/>
  <c r="S613" i="8" s="1"/>
  <c r="P613" i="8" s="1"/>
  <c r="T471" i="8"/>
  <c r="S471" i="8" s="1"/>
  <c r="P471" i="8" s="1"/>
  <c r="T816" i="8"/>
  <c r="S816" i="8" s="1"/>
  <c r="P816" i="8" s="1"/>
  <c r="T409" i="8"/>
  <c r="S409" i="8" s="1"/>
  <c r="P409" i="8" s="1"/>
  <c r="T259" i="8"/>
  <c r="S259" i="8" s="1"/>
  <c r="P259" i="8" s="1"/>
  <c r="T921" i="8"/>
  <c r="S921" i="8" s="1"/>
  <c r="P921" i="8" s="1"/>
  <c r="T814" i="8"/>
  <c r="S814" i="8" s="1"/>
  <c r="P814" i="8" s="1"/>
  <c r="T806" i="8"/>
  <c r="S806" i="8" s="1"/>
  <c r="P806" i="8" s="1"/>
  <c r="T547" i="8"/>
  <c r="S547" i="8" s="1"/>
  <c r="P547" i="8" s="1"/>
  <c r="T787" i="8"/>
  <c r="S787" i="8" s="1"/>
  <c r="P787" i="8" s="1"/>
  <c r="T550" i="8"/>
  <c r="S550" i="8" s="1"/>
  <c r="P550" i="8" s="1"/>
  <c r="T973" i="8"/>
  <c r="S973" i="8" s="1"/>
  <c r="P973" i="8" s="1"/>
  <c r="T344" i="8"/>
  <c r="S344" i="8" s="1"/>
  <c r="P344" i="8" s="1"/>
  <c r="T312" i="8"/>
  <c r="S312" i="8" s="1"/>
  <c r="P312" i="8" s="1"/>
  <c r="T308" i="8"/>
  <c r="S308" i="8" s="1"/>
  <c r="P308" i="8" s="1"/>
  <c r="T158" i="8"/>
  <c r="S158" i="8" s="1"/>
  <c r="P158" i="8" s="1"/>
  <c r="T55" i="8"/>
  <c r="S55" i="8" s="1"/>
  <c r="P55" i="8" s="1"/>
  <c r="T1025" i="8"/>
  <c r="S1025" i="8" s="1"/>
  <c r="P1025" i="8" s="1"/>
  <c r="T400" i="8"/>
  <c r="S400" i="8" s="1"/>
  <c r="P400" i="8" s="1"/>
  <c r="T436" i="8"/>
  <c r="S436" i="8" s="1"/>
  <c r="P436" i="8" s="1"/>
  <c r="T340" i="8"/>
  <c r="S340" i="8" s="1"/>
  <c r="P340" i="8" s="1"/>
  <c r="T647" i="8"/>
  <c r="S647" i="8" s="1"/>
  <c r="P647" i="8" s="1"/>
  <c r="T194" i="8"/>
  <c r="S194" i="8" s="1"/>
  <c r="P194" i="8" s="1"/>
  <c r="T793" i="8"/>
  <c r="S793" i="8" s="1"/>
  <c r="P793" i="8" s="1"/>
  <c r="T216" i="8"/>
  <c r="S216" i="8" s="1"/>
  <c r="P216" i="8" s="1"/>
  <c r="T48" i="8"/>
  <c r="S48" i="8" s="1"/>
  <c r="P48" i="8" s="1"/>
  <c r="T387" i="8"/>
  <c r="S387" i="8" s="1"/>
  <c r="P387" i="8" s="1"/>
  <c r="D384" i="8"/>
  <c r="D448" i="8"/>
  <c r="D345" i="8"/>
  <c r="D766" i="8"/>
  <c r="D612" i="8"/>
  <c r="D537" i="8"/>
  <c r="D726" i="8"/>
  <c r="D516" i="8"/>
  <c r="D376" i="8"/>
  <c r="D268" i="8"/>
  <c r="D433" i="8"/>
  <c r="D289" i="8"/>
  <c r="D297" i="8"/>
  <c r="D321" i="8"/>
  <c r="D431" i="8"/>
  <c r="D842" i="8"/>
  <c r="D337" i="8"/>
  <c r="D428" i="8"/>
  <c r="D150" i="8"/>
  <c r="D688" i="8"/>
  <c r="D526" i="8"/>
  <c r="D833" i="8"/>
  <c r="D191" i="8"/>
  <c r="D1006" i="8"/>
  <c r="D452" i="8"/>
  <c r="D582" i="8"/>
  <c r="D535" i="8"/>
  <c r="D133" i="8"/>
  <c r="D579" i="8"/>
  <c r="D653" i="8"/>
  <c r="D610" i="8"/>
  <c r="T527" i="8"/>
  <c r="S527" i="8" s="1"/>
  <c r="P527" i="8" s="1"/>
  <c r="T834" i="8"/>
  <c r="S834" i="8" s="1"/>
  <c r="P834" i="8" s="1"/>
  <c r="T822" i="8"/>
  <c r="S822" i="8" s="1"/>
  <c r="P822" i="8" s="1"/>
  <c r="T261" i="8"/>
  <c r="S261" i="8" s="1"/>
  <c r="P261" i="8" s="1"/>
  <c r="T945" i="8"/>
  <c r="S945" i="8" s="1"/>
  <c r="P945" i="8" s="1"/>
  <c r="T235" i="8"/>
  <c r="S235" i="8" s="1"/>
  <c r="P235" i="8" s="1"/>
  <c r="T246" i="8"/>
  <c r="S246" i="8" s="1"/>
  <c r="P246" i="8" s="1"/>
  <c r="T788" i="8"/>
  <c r="S788" i="8" s="1"/>
  <c r="P788" i="8" s="1"/>
  <c r="T242" i="8"/>
  <c r="S242" i="8" s="1"/>
  <c r="P242" i="8" s="1"/>
  <c r="T857" i="8"/>
  <c r="S857" i="8" s="1"/>
  <c r="P857" i="8" s="1"/>
  <c r="T170" i="8"/>
  <c r="S170" i="8" s="1"/>
  <c r="P170" i="8" s="1"/>
  <c r="T237" i="8"/>
  <c r="S237" i="8" s="1"/>
  <c r="P237" i="8" s="1"/>
  <c r="T43" i="8"/>
  <c r="S43" i="8" s="1"/>
  <c r="P43" i="8" s="1"/>
  <c r="T456" i="8"/>
  <c r="S456" i="8" s="1"/>
  <c r="P456" i="8" s="1"/>
  <c r="T956" i="8"/>
  <c r="S956" i="8" s="1"/>
  <c r="P956" i="8" s="1"/>
  <c r="T51" i="8"/>
  <c r="S51" i="8" s="1"/>
  <c r="P51" i="8" s="1"/>
  <c r="T863" i="8"/>
  <c r="S863" i="8" s="1"/>
  <c r="P863" i="8" s="1"/>
  <c r="T103" i="8"/>
  <c r="S103" i="8" s="1"/>
  <c r="P103" i="8" s="1"/>
  <c r="T631" i="8"/>
  <c r="S631" i="8" s="1"/>
  <c r="P631" i="8" s="1"/>
  <c r="T985" i="8"/>
  <c r="S985" i="8" s="1"/>
  <c r="P985" i="8" s="1"/>
  <c r="T804" i="8"/>
  <c r="S804" i="8" s="1"/>
  <c r="P804" i="8" s="1"/>
  <c r="T684" i="8"/>
  <c r="S684" i="8" s="1"/>
  <c r="P684" i="8" s="1"/>
  <c r="T163" i="8"/>
  <c r="S163" i="8" s="1"/>
  <c r="P163" i="8" s="1"/>
  <c r="T813" i="8"/>
  <c r="S813" i="8" s="1"/>
  <c r="P813" i="8" s="1"/>
  <c r="T40" i="8"/>
  <c r="S40" i="8" s="1"/>
  <c r="P40" i="8" s="1"/>
  <c r="T397" i="8"/>
  <c r="S397" i="8" s="1"/>
  <c r="P397" i="8" s="1"/>
  <c r="T861" i="8"/>
  <c r="S861" i="8" s="1"/>
  <c r="P861" i="8" s="1"/>
  <c r="T615" i="8"/>
  <c r="S615" i="8" s="1"/>
  <c r="P615" i="8" s="1"/>
  <c r="T776" i="8"/>
  <c r="S776" i="8" s="1"/>
  <c r="P776" i="8" s="1"/>
  <c r="T143" i="8"/>
  <c r="S143" i="8" s="1"/>
  <c r="P143" i="8" s="1"/>
  <c r="T949" i="8"/>
  <c r="S949" i="8" s="1"/>
  <c r="P949" i="8" s="1"/>
  <c r="T420" i="8"/>
  <c r="S420" i="8" s="1"/>
  <c r="P420" i="8" s="1"/>
  <c r="T747" i="8"/>
  <c r="S747" i="8" s="1"/>
  <c r="P747" i="8" s="1"/>
  <c r="T389" i="8"/>
  <c r="S389" i="8" s="1"/>
  <c r="P389" i="8" s="1"/>
  <c r="T384" i="8"/>
  <c r="S384" i="8" s="1"/>
  <c r="P384" i="8" s="1"/>
  <c r="T694" i="8"/>
  <c r="S694" i="8" s="1"/>
  <c r="P694" i="8" s="1"/>
  <c r="T873" i="8"/>
  <c r="S873" i="8" s="1"/>
  <c r="P873" i="8" s="1"/>
  <c r="T245" i="8"/>
  <c r="S245" i="8" s="1"/>
  <c r="P245" i="8" s="1"/>
  <c r="T433" i="8"/>
  <c r="S433" i="8" s="1"/>
  <c r="P433" i="8" s="1"/>
  <c r="T265" i="8"/>
  <c r="S265" i="8" s="1"/>
  <c r="P265" i="8" s="1"/>
  <c r="T968" i="8"/>
  <c r="S968" i="8" s="1"/>
  <c r="P968" i="8" s="1"/>
  <c r="T1024" i="8"/>
  <c r="S1024" i="8" s="1"/>
  <c r="P1024" i="8" s="1"/>
  <c r="T333" i="8"/>
  <c r="S333" i="8" s="1"/>
  <c r="P333" i="8" s="1"/>
  <c r="T34" i="8"/>
  <c r="S34" i="8" s="1"/>
  <c r="P34" i="8" s="1"/>
  <c r="T809" i="8"/>
  <c r="S809" i="8" s="1"/>
  <c r="P809" i="8" s="1"/>
  <c r="T848" i="8"/>
  <c r="S848" i="8" s="1"/>
  <c r="P848" i="8" s="1"/>
  <c r="T172" i="8"/>
  <c r="S172" i="8" s="1"/>
  <c r="P172" i="8" s="1"/>
  <c r="T1021" i="8"/>
  <c r="S1021" i="8" s="1"/>
  <c r="P1021" i="8" s="1"/>
  <c r="T160" i="8"/>
  <c r="S160" i="8" s="1"/>
  <c r="P160" i="8" s="1"/>
  <c r="T307" i="8"/>
  <c r="S307" i="8" s="1"/>
  <c r="P307" i="8" s="1"/>
  <c r="T439" i="8"/>
  <c r="S439" i="8" s="1"/>
  <c r="P439" i="8" s="1"/>
  <c r="T718" i="8"/>
  <c r="S718" i="8" s="1"/>
  <c r="P718" i="8" s="1"/>
  <c r="T785" i="8"/>
  <c r="S785" i="8" s="1"/>
  <c r="P785" i="8" s="1"/>
  <c r="T105" i="8"/>
  <c r="S105" i="8" s="1"/>
  <c r="P105" i="8" s="1"/>
  <c r="T713" i="8"/>
  <c r="S713" i="8" s="1"/>
  <c r="P713" i="8" s="1"/>
  <c r="T557" i="8"/>
  <c r="S557" i="8" s="1"/>
  <c r="P557" i="8" s="1"/>
  <c r="T148" i="8"/>
  <c r="S148" i="8" s="1"/>
  <c r="P148" i="8" s="1"/>
  <c r="T906" i="8"/>
  <c r="S906" i="8" s="1"/>
  <c r="P906" i="8" s="1"/>
  <c r="T452" i="8"/>
  <c r="S452" i="8" s="1"/>
  <c r="P452" i="8" s="1"/>
  <c r="T665" i="8"/>
  <c r="S665" i="8" s="1"/>
  <c r="P665" i="8" s="1"/>
  <c r="T577" i="8"/>
  <c r="S577" i="8" s="1"/>
  <c r="P577" i="8" s="1"/>
  <c r="T661" i="8"/>
  <c r="S661" i="8" s="1"/>
  <c r="P661" i="8" s="1"/>
  <c r="T255" i="8"/>
  <c r="S255" i="8" s="1"/>
  <c r="P255" i="8" s="1"/>
  <c r="T677" i="8"/>
  <c r="S677" i="8" s="1"/>
  <c r="P677" i="8" s="1"/>
  <c r="T705" i="8"/>
  <c r="S705" i="8" s="1"/>
  <c r="P705" i="8" s="1"/>
  <c r="T176" i="8"/>
  <c r="S176" i="8" s="1"/>
  <c r="P176" i="8" s="1"/>
  <c r="T889" i="8"/>
  <c r="S889" i="8" s="1"/>
  <c r="P889" i="8" s="1"/>
  <c r="T306" i="8"/>
  <c r="S306" i="8" s="1"/>
  <c r="P306" i="8" s="1"/>
  <c r="T817" i="8"/>
  <c r="S817" i="8" s="1"/>
  <c r="P817" i="8" s="1"/>
  <c r="T69" i="8"/>
  <c r="S69" i="8" s="1"/>
  <c r="P69" i="8" s="1"/>
  <c r="T357" i="8"/>
  <c r="S357" i="8" s="1"/>
  <c r="P357" i="8" s="1"/>
  <c r="T874" i="8"/>
  <c r="S874" i="8" s="1"/>
  <c r="P874" i="8" s="1"/>
  <c r="T196" i="8"/>
  <c r="S196" i="8" s="1"/>
  <c r="P196" i="8" s="1"/>
  <c r="T191" i="8"/>
  <c r="S191" i="8" s="1"/>
  <c r="P191" i="8" s="1"/>
  <c r="T292" i="8"/>
  <c r="S292" i="8" s="1"/>
  <c r="P292" i="8" s="1"/>
  <c r="T770" i="8"/>
  <c r="S770" i="8" s="1"/>
  <c r="P770" i="8" s="1"/>
  <c r="T907" i="8"/>
  <c r="S907" i="8" s="1"/>
  <c r="P907" i="8" s="1"/>
  <c r="T121" i="8"/>
  <c r="S121" i="8" s="1"/>
  <c r="P121" i="8" s="1"/>
  <c r="T351" i="8"/>
  <c r="S351" i="8" s="1"/>
  <c r="P351" i="8" s="1"/>
  <c r="T395" i="8"/>
  <c r="S395" i="8" s="1"/>
  <c r="P395" i="8" s="1"/>
  <c r="T356" i="8"/>
  <c r="S356" i="8" s="1"/>
  <c r="P356" i="8" s="1"/>
  <c r="T83" i="8"/>
  <c r="T164" i="8"/>
  <c r="S164" i="8" s="1"/>
  <c r="P164" i="8" s="1"/>
  <c r="T486" i="8"/>
  <c r="S486" i="8" s="1"/>
  <c r="P486" i="8" s="1"/>
  <c r="T644" i="8"/>
  <c r="S644" i="8" s="1"/>
  <c r="P644" i="8" s="1"/>
  <c r="T473" i="8"/>
  <c r="S473" i="8" s="1"/>
  <c r="P473" i="8" s="1"/>
  <c r="T599" i="8"/>
  <c r="S599" i="8" s="1"/>
  <c r="P599" i="8" s="1"/>
  <c r="T1002" i="8"/>
  <c r="S1002" i="8" s="1"/>
  <c r="P1002" i="8" s="1"/>
  <c r="T559" i="8"/>
  <c r="S559" i="8" s="1"/>
  <c r="P559" i="8" s="1"/>
  <c r="T454" i="8"/>
  <c r="S454" i="8" s="1"/>
  <c r="P454" i="8" s="1"/>
  <c r="T240" i="8"/>
  <c r="S240" i="8" s="1"/>
  <c r="P240" i="8" s="1"/>
  <c r="T675" i="8"/>
  <c r="S675" i="8" s="1"/>
  <c r="P675" i="8" s="1"/>
  <c r="T450" i="8"/>
  <c r="S450" i="8" s="1"/>
  <c r="P450" i="8" s="1"/>
  <c r="T646" i="8"/>
  <c r="S646" i="8" s="1"/>
  <c r="P646" i="8" s="1"/>
  <c r="T406" i="8"/>
  <c r="S406" i="8" s="1"/>
  <c r="P406" i="8" s="1"/>
  <c r="T741" i="8"/>
  <c r="S741" i="8" s="1"/>
  <c r="P741" i="8" s="1"/>
  <c r="T888" i="8"/>
  <c r="S888" i="8" s="1"/>
  <c r="P888" i="8" s="1"/>
  <c r="T526" i="8"/>
  <c r="S526" i="8" s="1"/>
  <c r="P526" i="8" s="1"/>
  <c r="T1014" i="8"/>
  <c r="S1014" i="8" s="1"/>
  <c r="P1014" i="8" s="1"/>
  <c r="T137" i="8"/>
  <c r="S137" i="8" s="1"/>
  <c r="P137" i="8" s="1"/>
  <c r="T73" i="8"/>
  <c r="S73" i="8" s="1"/>
  <c r="P73" i="8" s="1"/>
  <c r="T685" i="8"/>
  <c r="S685" i="8" s="1"/>
  <c r="P685" i="8" s="1"/>
  <c r="T407" i="8"/>
  <c r="S407" i="8" s="1"/>
  <c r="P407" i="8" s="1"/>
  <c r="T230" i="8"/>
  <c r="S230" i="8" s="1"/>
  <c r="P230" i="8" s="1"/>
  <c r="T362" i="8"/>
  <c r="S362" i="8" s="1"/>
  <c r="P362" i="8" s="1"/>
  <c r="T244" i="8"/>
  <c r="S244" i="8" s="1"/>
  <c r="P244" i="8" s="1"/>
  <c r="T353" i="8"/>
  <c r="S353" i="8" s="1"/>
  <c r="P353" i="8" s="1"/>
  <c r="T201" i="8"/>
  <c r="S201" i="8" s="1"/>
  <c r="P201" i="8" s="1"/>
  <c r="T977" i="8"/>
  <c r="S977" i="8" s="1"/>
  <c r="P977" i="8" s="1"/>
  <c r="T190" i="8"/>
  <c r="S190" i="8" s="1"/>
  <c r="P190" i="8" s="1"/>
  <c r="T807" i="8"/>
  <c r="S807" i="8" s="1"/>
  <c r="P807" i="8" s="1"/>
  <c r="T570" i="8"/>
  <c r="S570" i="8" s="1"/>
  <c r="P570" i="8" s="1"/>
  <c r="T588" i="8"/>
  <c r="S588" i="8" s="1"/>
  <c r="P588" i="8" s="1"/>
  <c r="T757" i="8"/>
  <c r="S757" i="8" s="1"/>
  <c r="P757" i="8" s="1"/>
  <c r="T75" i="8"/>
  <c r="S75" i="8" s="1"/>
  <c r="P75" i="8" s="1"/>
  <c r="T276" i="8"/>
  <c r="S276" i="8" s="1"/>
  <c r="P276" i="8" s="1"/>
  <c r="T256" i="8"/>
  <c r="S256" i="8" s="1"/>
  <c r="P256" i="8" s="1"/>
  <c r="T916" i="8"/>
  <c r="S916" i="8" s="1"/>
  <c r="P916" i="8" s="1"/>
  <c r="T280" i="8"/>
  <c r="S280" i="8" s="1"/>
  <c r="P280" i="8" s="1"/>
  <c r="T689" i="8"/>
  <c r="S689" i="8" s="1"/>
  <c r="P689" i="8" s="1"/>
  <c r="T64" i="8"/>
  <c r="S64" i="8" s="1"/>
  <c r="P64" i="8" s="1"/>
  <c r="T482" i="8"/>
  <c r="S482" i="8" s="1"/>
  <c r="P482" i="8" s="1"/>
  <c r="T38" i="8"/>
  <c r="S38" i="8" s="1"/>
  <c r="P38" i="8" s="1"/>
  <c r="T616" i="8"/>
  <c r="S616" i="8" s="1"/>
  <c r="P616" i="8" s="1"/>
  <c r="T1013" i="8"/>
  <c r="S1013" i="8" s="1"/>
  <c r="P1013" i="8" s="1"/>
  <c r="T300" i="8"/>
  <c r="S300" i="8" s="1"/>
  <c r="P300" i="8" s="1"/>
  <c r="T940" i="8"/>
  <c r="S940" i="8" s="1"/>
  <c r="P940" i="8" s="1"/>
  <c r="T553" i="8"/>
  <c r="S553" i="8" s="1"/>
  <c r="P553" i="8" s="1"/>
  <c r="T734" i="8"/>
  <c r="S734" i="8" s="1"/>
  <c r="P734" i="8" s="1"/>
  <c r="T136" i="8"/>
  <c r="S136" i="8" s="1"/>
  <c r="P136" i="8" s="1"/>
  <c r="T53" i="8"/>
  <c r="S53" i="8" s="1"/>
  <c r="P53" i="8" s="1"/>
  <c r="T777" i="8"/>
  <c r="S777" i="8" s="1"/>
  <c r="P777" i="8" s="1"/>
  <c r="T270" i="8"/>
  <c r="S270" i="8" s="1"/>
  <c r="P270" i="8" s="1"/>
  <c r="T380" i="8"/>
  <c r="S380" i="8" s="1"/>
  <c r="P380" i="8" s="1"/>
  <c r="T343" i="8"/>
  <c r="S343" i="8" s="1"/>
  <c r="P343" i="8" s="1"/>
  <c r="T722" i="8"/>
  <c r="S722" i="8" s="1"/>
  <c r="P722" i="8" s="1"/>
  <c r="T334" i="8"/>
  <c r="S334" i="8" s="1"/>
  <c r="P334" i="8" s="1"/>
  <c r="T167" i="8"/>
  <c r="S167" i="8" s="1"/>
  <c r="P167" i="8" s="1"/>
  <c r="T812" i="8"/>
  <c r="S812" i="8" s="1"/>
  <c r="P812" i="8" s="1"/>
  <c r="T123" i="8"/>
  <c r="S123" i="8" s="1"/>
  <c r="P123" i="8" s="1"/>
  <c r="T295" i="8"/>
  <c r="S295" i="8" s="1"/>
  <c r="P295" i="8" s="1"/>
  <c r="T139" i="8"/>
  <c r="S139" i="8" s="1"/>
  <c r="P139" i="8" s="1"/>
  <c r="T727" i="8"/>
  <c r="S727" i="8" s="1"/>
  <c r="P727" i="8" s="1"/>
  <c r="T463" i="8"/>
  <c r="S463" i="8" s="1"/>
  <c r="P463" i="8" s="1"/>
  <c r="T902" i="8"/>
  <c r="S902" i="8" s="1"/>
  <c r="P902" i="8" s="1"/>
  <c r="T310" i="8"/>
  <c r="S310" i="8" s="1"/>
  <c r="P310" i="8" s="1"/>
  <c r="T937" i="8"/>
  <c r="S937" i="8" s="1"/>
  <c r="P937" i="8" s="1"/>
  <c r="T430" i="8"/>
  <c r="S430" i="8" s="1"/>
  <c r="P430" i="8" s="1"/>
  <c r="T182" i="8"/>
  <c r="S182" i="8" s="1"/>
  <c r="P182" i="8" s="1"/>
  <c r="T224" i="8"/>
  <c r="S224" i="8" s="1"/>
  <c r="P224" i="8" s="1"/>
  <c r="T996" i="8"/>
  <c r="S996" i="8" s="1"/>
  <c r="P996" i="8" s="1"/>
  <c r="T528" i="8"/>
  <c r="S528" i="8" s="1"/>
  <c r="P528" i="8" s="1"/>
  <c r="T575" i="8"/>
  <c r="S575" i="8" s="1"/>
  <c r="P575" i="8" s="1"/>
  <c r="T355" i="8"/>
  <c r="S355" i="8" s="1"/>
  <c r="P355" i="8" s="1"/>
  <c r="T350" i="8"/>
  <c r="S350" i="8" s="1"/>
  <c r="P350" i="8" s="1"/>
  <c r="T151" i="8"/>
  <c r="S151" i="8" s="1"/>
  <c r="P151" i="8" s="1"/>
  <c r="T1004" i="8"/>
  <c r="S1004" i="8" s="1"/>
  <c r="P1004" i="8" s="1"/>
  <c r="T560" i="8"/>
  <c r="S560" i="8" s="1"/>
  <c r="P560" i="8" s="1"/>
  <c r="T606" i="8"/>
  <c r="S606" i="8" s="1"/>
  <c r="P606" i="8" s="1"/>
  <c r="T154" i="8"/>
  <c r="S154" i="8" s="1"/>
  <c r="P154" i="8" s="1"/>
  <c r="T821" i="8"/>
  <c r="S821" i="8" s="1"/>
  <c r="P821" i="8" s="1"/>
  <c r="T222" i="8"/>
  <c r="S222" i="8" s="1"/>
  <c r="P222" i="8" s="1"/>
  <c r="T641" i="8"/>
  <c r="S641" i="8" s="1"/>
  <c r="P641" i="8" s="1"/>
  <c r="T670" i="8"/>
  <c r="S670" i="8" s="1"/>
  <c r="P670" i="8" s="1"/>
  <c r="T203" i="8"/>
  <c r="S203" i="8" s="1"/>
  <c r="P203" i="8" s="1"/>
  <c r="T849" i="8"/>
  <c r="S849" i="8" s="1"/>
  <c r="P849" i="8" s="1"/>
  <c r="T375" i="8"/>
  <c r="S375" i="8" s="1"/>
  <c r="P375" i="8" s="1"/>
  <c r="T193" i="8"/>
  <c r="S193" i="8" s="1"/>
  <c r="P193" i="8" s="1"/>
  <c r="T605" i="8"/>
  <c r="S605" i="8" s="1"/>
  <c r="P605" i="8" s="1"/>
  <c r="T96" i="8"/>
  <c r="S96" i="8" s="1"/>
  <c r="P96" i="8" s="1"/>
  <c r="T421" i="8"/>
  <c r="S421" i="8" s="1"/>
  <c r="P421" i="8" s="1"/>
  <c r="T512" i="8"/>
  <c r="S512" i="8" s="1"/>
  <c r="P512" i="8" s="1"/>
  <c r="T676" i="8"/>
  <c r="S676" i="8" s="1"/>
  <c r="P676" i="8" s="1"/>
  <c r="T740" i="8"/>
  <c r="S740" i="8" s="1"/>
  <c r="P740" i="8" s="1"/>
  <c r="T1008" i="8"/>
  <c r="S1008" i="8" s="1"/>
  <c r="P1008" i="8" s="1"/>
  <c r="T719" i="8"/>
  <c r="S719" i="8" s="1"/>
  <c r="P719" i="8" s="1"/>
  <c r="T970" i="8"/>
  <c r="S970" i="8" s="1"/>
  <c r="P970" i="8" s="1"/>
  <c r="T660" i="8"/>
  <c r="S660" i="8" s="1"/>
  <c r="P660" i="8" s="1"/>
  <c r="T568" i="8"/>
  <c r="S568" i="8" s="1"/>
  <c r="P568" i="8" s="1"/>
  <c r="T322" i="8"/>
  <c r="S322" i="8" s="1"/>
  <c r="P322" i="8" s="1"/>
  <c r="T914" i="8"/>
  <c r="S914" i="8" s="1"/>
  <c r="P914" i="8" s="1"/>
  <c r="T799" i="8"/>
  <c r="S799" i="8" s="1"/>
  <c r="P799" i="8" s="1"/>
  <c r="T493" i="8"/>
  <c r="S493" i="8" s="1"/>
  <c r="P493" i="8" s="1"/>
  <c r="T217" i="8"/>
  <c r="S217" i="8" s="1"/>
  <c r="P217" i="8" s="1"/>
  <c r="T710" i="8"/>
  <c r="S710" i="8" s="1"/>
  <c r="P710" i="8" s="1"/>
  <c r="T969" i="8"/>
  <c r="S969" i="8" s="1"/>
  <c r="P969" i="8" s="1"/>
  <c r="T287" i="8"/>
  <c r="S287" i="8" s="1"/>
  <c r="P287" i="8" s="1"/>
  <c r="T990" i="8"/>
  <c r="S990" i="8" s="1"/>
  <c r="P990" i="8" s="1"/>
  <c r="T231" i="8"/>
  <c r="S231" i="8" s="1"/>
  <c r="P231" i="8" s="1"/>
  <c r="T426" i="8"/>
  <c r="S426" i="8" s="1"/>
  <c r="P426" i="8" s="1"/>
  <c r="T593" i="8"/>
  <c r="S593" i="8" s="1"/>
  <c r="P593" i="8" s="1"/>
  <c r="T204" i="8"/>
  <c r="S204" i="8" s="1"/>
  <c r="P204" i="8" s="1"/>
  <c r="T90" i="8"/>
  <c r="T664" i="8"/>
  <c r="S664" i="8" s="1"/>
  <c r="P664" i="8" s="1"/>
  <c r="T833" i="8"/>
  <c r="S833" i="8" s="1"/>
  <c r="P833" i="8" s="1"/>
  <c r="T262" i="8"/>
  <c r="S262" i="8" s="1"/>
  <c r="P262" i="8" s="1"/>
  <c r="T753" i="8"/>
  <c r="S753" i="8" s="1"/>
  <c r="P753" i="8" s="1"/>
  <c r="T210" i="8"/>
  <c r="S210" i="8" s="1"/>
  <c r="P210" i="8" s="1"/>
  <c r="T214" i="8"/>
  <c r="S214" i="8" s="1"/>
  <c r="P214" i="8" s="1"/>
  <c r="T393" i="8"/>
  <c r="S393" i="8" s="1"/>
  <c r="P393" i="8" s="1"/>
  <c r="T552" i="8"/>
  <c r="S552" i="8" s="1"/>
  <c r="P552" i="8" s="1"/>
  <c r="T618" i="8"/>
  <c r="S618" i="8" s="1"/>
  <c r="P618" i="8" s="1"/>
  <c r="T1006" i="8"/>
  <c r="S1006" i="8" s="1"/>
  <c r="P1006" i="8" s="1"/>
  <c r="T115" i="8"/>
  <c r="S115" i="8" s="1"/>
  <c r="P115" i="8" s="1"/>
  <c r="T701" i="8"/>
  <c r="S701" i="8" s="1"/>
  <c r="P701" i="8" s="1"/>
  <c r="T544" i="8"/>
  <c r="S544" i="8" s="1"/>
  <c r="P544" i="8" s="1"/>
  <c r="T388" i="8"/>
  <c r="S388" i="8" s="1"/>
  <c r="P388" i="8" s="1"/>
  <c r="U433" i="8"/>
  <c r="U188" i="8"/>
  <c r="U514" i="8"/>
  <c r="U102" i="8"/>
  <c r="U640" i="8"/>
  <c r="U890" i="8"/>
  <c r="U490" i="8"/>
  <c r="U636" i="8"/>
  <c r="U160" i="8"/>
  <c r="U614" i="8"/>
  <c r="U436" i="8"/>
  <c r="U970" i="8"/>
  <c r="U231" i="8"/>
  <c r="U654" i="8"/>
  <c r="U352" i="8"/>
  <c r="U579" i="8"/>
  <c r="U368" i="8"/>
  <c r="U329" i="8"/>
  <c r="U36" i="8"/>
  <c r="U758" i="8"/>
  <c r="U898" i="8"/>
  <c r="U452" i="8"/>
  <c r="U446" i="8"/>
  <c r="U498" i="8"/>
  <c r="U558" i="8"/>
  <c r="U994" i="8"/>
  <c r="U623" i="8"/>
  <c r="U114" i="8"/>
  <c r="U715" i="8"/>
  <c r="U1001" i="8"/>
  <c r="U172" i="8"/>
  <c r="U653" i="8"/>
  <c r="U332" i="8"/>
  <c r="U34" i="8"/>
  <c r="U508" i="8"/>
  <c r="U158" i="8"/>
  <c r="U940" i="8"/>
  <c r="U506" i="8"/>
  <c r="U625" i="8"/>
  <c r="U95" i="8"/>
  <c r="U362" i="8"/>
  <c r="U617" i="8"/>
  <c r="U198" i="8"/>
  <c r="U810" i="8"/>
  <c r="U81" i="8"/>
  <c r="U750" i="8"/>
  <c r="U208" i="8"/>
  <c r="U457" i="8"/>
  <c r="U260" i="8"/>
  <c r="U626" i="8"/>
  <c r="U1013" i="8"/>
  <c r="U145" i="8"/>
  <c r="U395" i="8"/>
  <c r="U695" i="8"/>
  <c r="U781" i="8"/>
  <c r="U279" i="8"/>
  <c r="U993" i="8"/>
  <c r="U710" i="8"/>
  <c r="U735" i="8"/>
  <c r="U265" i="8"/>
  <c r="U950" i="8"/>
  <c r="U257" i="8"/>
  <c r="U209" i="8"/>
  <c r="U125" i="8"/>
  <c r="U929" i="8"/>
  <c r="U568" i="8"/>
  <c r="U327" i="8"/>
  <c r="U150" i="8"/>
  <c r="U974" i="8"/>
  <c r="U206" i="8"/>
  <c r="U589" i="8"/>
  <c r="U583" i="8"/>
  <c r="U999" i="8"/>
  <c r="U678" i="8"/>
  <c r="U739" i="8"/>
  <c r="U532" i="8"/>
  <c r="U920" i="8"/>
  <c r="U344" i="8"/>
  <c r="U892" i="8"/>
  <c r="U998" i="8"/>
  <c r="U554" i="8"/>
  <c r="U706" i="8"/>
  <c r="U502" i="8"/>
  <c r="U194" i="8"/>
  <c r="U321" i="8"/>
  <c r="U590" i="8"/>
  <c r="U679" i="8"/>
  <c r="U317" i="8"/>
  <c r="U141" i="8"/>
  <c r="U809" i="8"/>
  <c r="U580" i="8"/>
  <c r="U518" i="8"/>
  <c r="U530" i="8"/>
  <c r="U868" i="8"/>
  <c r="U381" i="8"/>
  <c r="U694" i="8"/>
  <c r="U347" i="8"/>
  <c r="U197" i="8"/>
  <c r="U912" i="8"/>
  <c r="U986" i="8"/>
  <c r="U178" i="8"/>
  <c r="U842" i="8"/>
  <c r="U780" i="8"/>
  <c r="U813" i="8"/>
  <c r="U218" i="8"/>
  <c r="U287" i="8"/>
  <c r="U473" i="8"/>
  <c r="U894" i="8"/>
  <c r="U109" i="8"/>
  <c r="U633" i="8"/>
  <c r="U449" i="8"/>
  <c r="U801" i="8"/>
  <c r="U170" i="8"/>
  <c r="U843" i="8"/>
  <c r="U802" i="8"/>
  <c r="U177" i="8"/>
  <c r="U519" i="8"/>
  <c r="U677" i="8"/>
  <c r="U228" i="8"/>
  <c r="U594" i="8"/>
  <c r="U812" i="8"/>
  <c r="U948" i="8"/>
  <c r="U788" i="8"/>
  <c r="U941" i="8"/>
  <c r="U1011" i="8"/>
  <c r="U378" i="8"/>
  <c r="U406" i="8"/>
  <c r="U166" i="8"/>
  <c r="U684" i="8"/>
  <c r="U91" i="8"/>
  <c r="U996" i="8"/>
  <c r="U328" i="8"/>
  <c r="U769" i="8"/>
  <c r="U688" i="8"/>
  <c r="U803" i="8"/>
  <c r="U529" i="8"/>
  <c r="U300" i="8"/>
  <c r="U525" i="8"/>
  <c r="U765" i="8"/>
  <c r="U67" i="8"/>
  <c r="U290" i="8"/>
  <c r="U184" i="8"/>
  <c r="U415" i="8"/>
  <c r="U35" i="8"/>
  <c r="U1020" i="8"/>
  <c r="U120" i="8"/>
  <c r="U955" i="8"/>
  <c r="U383" i="8"/>
  <c r="U727" i="8"/>
  <c r="U139" i="8"/>
  <c r="U754" i="8"/>
  <c r="U118" i="8"/>
  <c r="U798" i="8"/>
  <c r="U541" i="8"/>
  <c r="U872" i="8"/>
  <c r="U97" i="8"/>
  <c r="U132" i="8"/>
  <c r="U550" i="8"/>
  <c r="U61" i="8"/>
  <c r="U680" i="8"/>
  <c r="U709" i="8"/>
  <c r="U98" i="8"/>
  <c r="U818" i="8"/>
  <c r="U703" i="8"/>
  <c r="U943" i="8"/>
  <c r="U660" i="8"/>
  <c r="U438" i="8"/>
  <c r="U165" i="8"/>
  <c r="U880" i="8"/>
  <c r="U445" i="8"/>
  <c r="U791" i="8"/>
  <c r="U522" i="8"/>
  <c r="U830" i="8"/>
  <c r="U979" i="8"/>
  <c r="U639" i="8"/>
  <c r="U346" i="8"/>
  <c r="U883" i="8"/>
  <c r="U369" i="8"/>
  <c r="U39" i="8"/>
  <c r="U1017" i="8"/>
  <c r="U453" i="8"/>
  <c r="U869" i="8"/>
  <c r="U737" i="8"/>
  <c r="U520" i="8"/>
  <c r="U645" i="8"/>
  <c r="U212" i="8"/>
  <c r="U481" i="8"/>
  <c r="U945" i="8"/>
  <c r="U85" i="8"/>
  <c r="U348" i="8"/>
  <c r="U224" i="8"/>
  <c r="U605" i="8"/>
  <c r="U154" i="8"/>
  <c r="U730" i="8"/>
  <c r="U69" i="8"/>
  <c r="U609" i="8"/>
  <c r="U183" i="8"/>
  <c r="U963" i="8"/>
  <c r="U475" i="8"/>
  <c r="U533" i="8"/>
  <c r="U856" i="8"/>
  <c r="U229" i="8"/>
  <c r="U897" i="8"/>
  <c r="U247" i="8"/>
  <c r="U191" i="8"/>
  <c r="U203" i="8"/>
  <c r="U976" i="8"/>
  <c r="U972" i="8"/>
  <c r="U763" i="8"/>
  <c r="U386" i="8"/>
  <c r="U246" i="8"/>
  <c r="U909" i="8"/>
  <c r="U442" i="8"/>
  <c r="U768" i="8"/>
  <c r="U60" i="8"/>
  <c r="U714" i="8"/>
  <c r="U326" i="8"/>
  <c r="U431" i="8"/>
  <c r="U55" i="8"/>
  <c r="U71" i="8"/>
  <c r="U823" i="8"/>
  <c r="U936" i="8"/>
  <c r="U455" i="8"/>
  <c r="U612" i="8"/>
  <c r="U439" i="8"/>
  <c r="U804" i="8"/>
  <c r="U273" i="8"/>
  <c r="U748" i="8"/>
  <c r="U774" i="8"/>
  <c r="U618" i="8"/>
  <c r="U153" i="8"/>
  <c r="U337" i="8"/>
  <c r="U343" i="8"/>
  <c r="U901" i="8"/>
  <c r="U534" i="8"/>
  <c r="U524" i="8"/>
  <c r="U871" i="8"/>
  <c r="U485" i="8"/>
  <c r="U236" i="8"/>
  <c r="U398" i="8"/>
  <c r="U271" i="8"/>
  <c r="U686" i="8"/>
  <c r="U971" i="8"/>
  <c r="U833" i="8"/>
  <c r="U357" i="8"/>
  <c r="U548" i="8"/>
  <c r="U655" i="8"/>
  <c r="U538" i="8"/>
  <c r="T248" i="8"/>
  <c r="S248" i="8" s="1"/>
  <c r="P248" i="8" s="1"/>
  <c r="T236" i="8"/>
  <c r="S236" i="8" s="1"/>
  <c r="P236" i="8" s="1"/>
  <c r="T76" i="8"/>
  <c r="T418" i="8"/>
  <c r="S418" i="8" s="1"/>
  <c r="P418" i="8" s="1"/>
  <c r="T903" i="8"/>
  <c r="S903" i="8" s="1"/>
  <c r="P903" i="8" s="1"/>
  <c r="T941" i="8"/>
  <c r="S941" i="8" s="1"/>
  <c r="P941" i="8" s="1"/>
  <c r="T649" i="8"/>
  <c r="S649" i="8" s="1"/>
  <c r="P649" i="8" s="1"/>
  <c r="T589" i="8"/>
  <c r="S589" i="8" s="1"/>
  <c r="P589" i="8" s="1"/>
  <c r="T556" i="8"/>
  <c r="S556" i="8" s="1"/>
  <c r="P556" i="8" s="1"/>
  <c r="T611" i="8"/>
  <c r="S611" i="8" s="1"/>
  <c r="P611" i="8" s="1"/>
  <c r="T630" i="8"/>
  <c r="S630" i="8" s="1"/>
  <c r="P630" i="8" s="1"/>
  <c r="T368" i="8"/>
  <c r="S368" i="8" s="1"/>
  <c r="P368" i="8" s="1"/>
  <c r="T314" i="8"/>
  <c r="S314" i="8" s="1"/>
  <c r="P314" i="8" s="1"/>
  <c r="T99" i="8"/>
  <c r="S99" i="8" s="1"/>
  <c r="P99" i="8" s="1"/>
  <c r="T432" i="8"/>
  <c r="S432" i="8" s="1"/>
  <c r="P432" i="8" s="1"/>
  <c r="T639" i="8"/>
  <c r="S639" i="8" s="1"/>
  <c r="P639" i="8" s="1"/>
  <c r="T181" i="8"/>
  <c r="S181" i="8" s="1"/>
  <c r="P181" i="8" s="1"/>
  <c r="T643" i="8"/>
  <c r="S643" i="8" s="1"/>
  <c r="P643" i="8" s="1"/>
  <c r="T558" i="8"/>
  <c r="S558" i="8" s="1"/>
  <c r="P558" i="8" s="1"/>
  <c r="T679" i="8"/>
  <c r="S679" i="8" s="1"/>
  <c r="P679" i="8" s="1"/>
  <c r="T180" i="8"/>
  <c r="S180" i="8" s="1"/>
  <c r="P180" i="8" s="1"/>
  <c r="T749" i="8"/>
  <c r="S749" i="8" s="1"/>
  <c r="P749" i="8" s="1"/>
  <c r="T530" i="8"/>
  <c r="S530" i="8" s="1"/>
  <c r="P530" i="8" s="1"/>
  <c r="T211" i="8"/>
  <c r="S211" i="8" s="1"/>
  <c r="P211" i="8" s="1"/>
  <c r="T872" i="8"/>
  <c r="S872" i="8" s="1"/>
  <c r="P872" i="8" s="1"/>
  <c r="T760" i="8"/>
  <c r="S760" i="8" s="1"/>
  <c r="P760" i="8" s="1"/>
  <c r="T428" i="8"/>
  <c r="S428" i="8" s="1"/>
  <c r="P428" i="8" s="1"/>
  <c r="T989" i="8"/>
  <c r="S989" i="8" s="1"/>
  <c r="P989" i="8" s="1"/>
  <c r="T58" i="8"/>
  <c r="S58" i="8" s="1"/>
  <c r="P58" i="8" s="1"/>
  <c r="T657" i="8"/>
  <c r="S657" i="8" s="1"/>
  <c r="P657" i="8" s="1"/>
  <c r="T894" i="8"/>
  <c r="S894" i="8" s="1"/>
  <c r="P894" i="8" s="1"/>
  <c r="T829" i="8"/>
  <c r="S829" i="8" s="1"/>
  <c r="P829" i="8" s="1"/>
  <c r="T847" i="8"/>
  <c r="S847" i="8" s="1"/>
  <c r="P847" i="8" s="1"/>
  <c r="T800" i="8"/>
  <c r="S800" i="8" s="1"/>
  <c r="P800" i="8" s="1"/>
  <c r="T960" i="8"/>
  <c r="S960" i="8" s="1"/>
  <c r="P960" i="8" s="1"/>
  <c r="T253" i="8"/>
  <c r="S253" i="8" s="1"/>
  <c r="P253" i="8" s="1"/>
  <c r="T363" i="8"/>
  <c r="S363" i="8" s="1"/>
  <c r="P363" i="8" s="1"/>
  <c r="T401" i="8"/>
  <c r="S401" i="8" s="1"/>
  <c r="P401" i="8" s="1"/>
  <c r="T130" i="8"/>
  <c r="S130" i="8" s="1"/>
  <c r="P130" i="8" s="1"/>
  <c r="T831" i="8"/>
  <c r="S831" i="8" s="1"/>
  <c r="P831" i="8" s="1"/>
  <c r="T391" i="8"/>
  <c r="S391" i="8" s="1"/>
  <c r="P391" i="8" s="1"/>
  <c r="T724" i="8"/>
  <c r="S724" i="8" s="1"/>
  <c r="P724" i="8" s="1"/>
  <c r="T458" i="8"/>
  <c r="S458" i="8" s="1"/>
  <c r="P458" i="8" s="1"/>
  <c r="T419" i="8"/>
  <c r="S419" i="8" s="1"/>
  <c r="P419" i="8" s="1"/>
  <c r="T909" i="8"/>
  <c r="S909" i="8" s="1"/>
  <c r="P909" i="8" s="1"/>
  <c r="T818" i="8"/>
  <c r="S818" i="8" s="1"/>
  <c r="P818" i="8" s="1"/>
  <c r="T321" i="8"/>
  <c r="S321" i="8" s="1"/>
  <c r="P321" i="8" s="1"/>
  <c r="T971" i="8"/>
  <c r="S971" i="8" s="1"/>
  <c r="P971" i="8" s="1"/>
  <c r="T252" i="8"/>
  <c r="S252" i="8" s="1"/>
  <c r="P252" i="8" s="1"/>
  <c r="T745" i="8"/>
  <c r="S745" i="8" s="1"/>
  <c r="P745" i="8" s="1"/>
  <c r="T523" i="8"/>
  <c r="S523" i="8" s="1"/>
  <c r="P523" i="8" s="1"/>
  <c r="T524" i="8"/>
  <c r="S524" i="8" s="1"/>
  <c r="P524" i="8" s="1"/>
  <c r="T437" i="8"/>
  <c r="S437" i="8" s="1"/>
  <c r="P437" i="8" s="1"/>
  <c r="T867" i="8"/>
  <c r="S867" i="8" s="1"/>
  <c r="P867" i="8" s="1"/>
  <c r="T474" i="8"/>
  <c r="S474" i="8" s="1"/>
  <c r="P474" i="8" s="1"/>
  <c r="T184" i="8"/>
  <c r="S184" i="8" s="1"/>
  <c r="P184" i="8" s="1"/>
  <c r="T537" i="8"/>
  <c r="S537" i="8" s="1"/>
  <c r="P537" i="8" s="1"/>
  <c r="T1022" i="8"/>
  <c r="S1022" i="8" s="1"/>
  <c r="P1022" i="8" s="1"/>
  <c r="T762" i="8"/>
  <c r="S762" i="8" s="1"/>
  <c r="P762" i="8" s="1"/>
  <c r="T506" i="8"/>
  <c r="S506" i="8" s="1"/>
  <c r="P506" i="8" s="1"/>
  <c r="T920" i="8"/>
  <c r="S920" i="8" s="1"/>
  <c r="P920" i="8" s="1"/>
  <c r="T886" i="8"/>
  <c r="S886" i="8" s="1"/>
  <c r="P886" i="8" s="1"/>
  <c r="T50" i="8"/>
  <c r="S50" i="8" s="1"/>
  <c r="P50" i="8" s="1"/>
  <c r="T756" i="8"/>
  <c r="S756" i="8" s="1"/>
  <c r="P756" i="8" s="1"/>
  <c r="T586" i="8"/>
  <c r="S586" i="8" s="1"/>
  <c r="P586" i="8" s="1"/>
  <c r="T505" i="8"/>
  <c r="S505" i="8" s="1"/>
  <c r="P505" i="8" s="1"/>
  <c r="T942" i="8"/>
  <c r="S942" i="8" s="1"/>
  <c r="P942" i="8" s="1"/>
  <c r="T290" i="8"/>
  <c r="S290" i="8" s="1"/>
  <c r="P290" i="8" s="1"/>
  <c r="T780" i="8"/>
  <c r="S780" i="8" s="1"/>
  <c r="P780" i="8" s="1"/>
  <c r="T790" i="8"/>
  <c r="S790" i="8" s="1"/>
  <c r="P790" i="8" s="1"/>
  <c r="T688" i="8"/>
  <c r="S688" i="8" s="1"/>
  <c r="P688" i="8" s="1"/>
  <c r="T923" i="8"/>
  <c r="S923" i="8" s="1"/>
  <c r="P923" i="8" s="1"/>
  <c r="T531" i="8"/>
  <c r="S531" i="8" s="1"/>
  <c r="P531" i="8" s="1"/>
  <c r="T394" i="8"/>
  <c r="S394" i="8" s="1"/>
  <c r="P394" i="8" s="1"/>
  <c r="T258" i="8"/>
  <c r="S258" i="8" s="1"/>
  <c r="P258" i="8" s="1"/>
  <c r="T569" i="8"/>
  <c r="S569" i="8" s="1"/>
  <c r="P569" i="8" s="1"/>
  <c r="T591" i="8"/>
  <c r="S591" i="8" s="1"/>
  <c r="P591" i="8" s="1"/>
  <c r="T377" i="8"/>
  <c r="S377" i="8" s="1"/>
  <c r="P377" i="8" s="1"/>
  <c r="T900" i="8"/>
  <c r="S900" i="8" s="1"/>
  <c r="P900" i="8" s="1"/>
  <c r="T212" i="8"/>
  <c r="S212" i="8" s="1"/>
  <c r="P212" i="8" s="1"/>
  <c r="T462" i="8"/>
  <c r="S462" i="8" s="1"/>
  <c r="P462" i="8" s="1"/>
  <c r="T484" i="8"/>
  <c r="S484" i="8" s="1"/>
  <c r="P484" i="8" s="1"/>
  <c r="T732" i="8"/>
  <c r="S732" i="8" s="1"/>
  <c r="P732" i="8" s="1"/>
  <c r="T503" i="8"/>
  <c r="S503" i="8" s="1"/>
  <c r="P503" i="8" s="1"/>
  <c r="T289" i="8"/>
  <c r="S289" i="8" s="1"/>
  <c r="P289" i="8" s="1"/>
  <c r="T438" i="8"/>
  <c r="S438" i="8" s="1"/>
  <c r="P438" i="8" s="1"/>
  <c r="T516" i="8"/>
  <c r="S516" i="8" s="1"/>
  <c r="P516" i="8" s="1"/>
  <c r="T405" i="8"/>
  <c r="S405" i="8" s="1"/>
  <c r="P405" i="8" s="1"/>
  <c r="T775" i="8"/>
  <c r="S775" i="8" s="1"/>
  <c r="P775" i="8" s="1"/>
  <c r="T183" i="8"/>
  <c r="S183" i="8" s="1"/>
  <c r="P183" i="8" s="1"/>
  <c r="T100" i="8"/>
  <c r="S100" i="8" s="1"/>
  <c r="P100" i="8" s="1"/>
  <c r="U469" i="8"/>
  <c r="U384" i="8"/>
  <c r="U567" i="8"/>
  <c r="U896" i="8"/>
  <c r="U691" i="8"/>
  <c r="U388" i="8"/>
  <c r="U78" i="8"/>
  <c r="U600" i="8"/>
  <c r="U934" i="8"/>
  <c r="U444" i="8"/>
  <c r="U777" i="8"/>
  <c r="U770" i="8"/>
  <c r="U627" i="8"/>
  <c r="U200" i="8"/>
  <c r="U57" i="8"/>
  <c r="U258" i="8"/>
  <c r="U339" i="8"/>
  <c r="U175" i="8"/>
  <c r="U324" i="8"/>
  <c r="U973" i="8"/>
  <c r="U572" i="8"/>
  <c r="U990" i="8"/>
  <c r="U826" i="8"/>
  <c r="U915" i="8"/>
  <c r="U350" i="8"/>
  <c r="U233" i="8"/>
  <c r="U241" i="8"/>
  <c r="U946" i="8"/>
  <c r="U553" i="8"/>
  <c r="U858" i="8"/>
  <c r="U824" i="8"/>
  <c r="U135" i="8"/>
  <c r="U1000" i="8"/>
  <c r="U878" i="8"/>
  <c r="U471" i="8"/>
  <c r="U621" i="8"/>
  <c r="U70" i="8"/>
  <c r="U968" i="8"/>
  <c r="U662" i="8"/>
  <c r="U647" i="8"/>
  <c r="U983" i="8"/>
  <c r="U211" i="8"/>
  <c r="U889" i="8"/>
  <c r="U862" i="8"/>
  <c r="U201" i="8"/>
  <c r="U428" i="8"/>
  <c r="U799" i="8"/>
  <c r="U576" i="8"/>
  <c r="U250" i="8"/>
  <c r="U965" i="8"/>
  <c r="U717" i="8"/>
  <c r="U303" i="8"/>
  <c r="U734" i="8"/>
  <c r="U646" i="8"/>
  <c r="U556" i="8"/>
  <c r="U373" i="8"/>
  <c r="U657" i="8"/>
  <c r="U214" i="8"/>
  <c r="U733" i="8"/>
  <c r="U634" i="8"/>
  <c r="U932" i="8"/>
  <c r="U204" i="8"/>
  <c r="U414" i="8"/>
  <c r="U117" i="8"/>
  <c r="U513" i="8"/>
  <c r="U846" i="8"/>
  <c r="U341" i="8"/>
  <c r="U47" i="8"/>
  <c r="U559" i="8"/>
  <c r="U419" i="8"/>
  <c r="U902" i="8"/>
  <c r="U319" i="8"/>
  <c r="U528" i="8"/>
  <c r="U307" i="8"/>
  <c r="U366" i="8"/>
  <c r="U761" i="8"/>
  <c r="U107" i="8"/>
  <c r="U355" i="8"/>
  <c r="U828" i="8"/>
  <c r="U259" i="8"/>
  <c r="U922" i="8"/>
  <c r="U390" i="8"/>
  <c r="U297" i="8"/>
  <c r="U989" i="8"/>
  <c r="U96" i="8"/>
  <c r="U451" i="8"/>
  <c r="U852" i="8"/>
  <c r="U919" i="8"/>
  <c r="U1002" i="8"/>
  <c r="U422" i="8"/>
  <c r="U814" i="8"/>
  <c r="U834" i="8"/>
  <c r="U288" i="8"/>
  <c r="U113" i="8"/>
  <c r="U819" i="8"/>
  <c r="U393" i="8"/>
  <c r="U374" i="8"/>
  <c r="U121" i="8"/>
  <c r="U225" i="8"/>
  <c r="U886" i="8"/>
  <c r="U808" i="8"/>
  <c r="U90" i="8"/>
  <c r="U1019" i="8"/>
  <c r="U213" i="8"/>
  <c r="U546" i="8"/>
  <c r="U1023" i="8"/>
  <c r="U573" i="8"/>
  <c r="U486" i="8"/>
  <c r="U129" i="8"/>
  <c r="U718" i="8"/>
  <c r="U561" i="8"/>
  <c r="U284" i="8"/>
  <c r="U193" i="8"/>
  <c r="U832" i="8"/>
  <c r="U552" i="8"/>
  <c r="U696" i="8"/>
  <c r="U670" i="8"/>
  <c r="U835" i="8"/>
  <c r="U345" i="8"/>
  <c r="U88" i="8"/>
  <c r="U152" i="8"/>
  <c r="U571" i="8"/>
  <c r="U681" i="8"/>
  <c r="U112" i="8"/>
  <c r="U732" i="8"/>
  <c r="U425" i="8"/>
  <c r="U375" i="8"/>
  <c r="U450" i="8"/>
  <c r="U575" i="8"/>
  <c r="U73" i="8"/>
  <c r="U268" i="8"/>
  <c r="U745" i="8"/>
  <c r="U969" i="8"/>
  <c r="U608" i="8"/>
  <c r="U652" i="8"/>
  <c r="U192" i="8"/>
  <c r="U63" i="8"/>
  <c r="U764" i="8"/>
  <c r="U49" i="8"/>
  <c r="U397" i="8"/>
  <c r="U822" i="8"/>
  <c r="U784" i="8"/>
  <c r="U899" i="8"/>
  <c r="U86" i="8"/>
  <c r="U724" i="8"/>
  <c r="U817" i="8"/>
  <c r="U795" i="8"/>
  <c r="U333" i="8"/>
  <c r="U387" i="8"/>
  <c r="U953" i="8"/>
  <c r="U484" i="8"/>
  <c r="U289" i="8"/>
  <c r="U641" i="8"/>
  <c r="U371" i="8"/>
  <c r="U181" i="8"/>
  <c r="U295" i="8"/>
  <c r="U298" i="8"/>
  <c r="U56" i="8"/>
  <c r="U888" i="8"/>
  <c r="U1018" i="8"/>
  <c r="U628" i="8"/>
  <c r="U312" i="8"/>
  <c r="U51" i="8"/>
  <c r="U385" i="8"/>
  <c r="U719" i="8"/>
  <c r="U305" i="8"/>
  <c r="U272" i="8"/>
  <c r="U586" i="8"/>
  <c r="U661" i="8"/>
  <c r="U394" i="8"/>
  <c r="U766" i="8"/>
  <c r="U427" i="8"/>
  <c r="U243" i="8"/>
  <c r="U663" i="8"/>
  <c r="U372" i="8"/>
  <c r="U309" i="8"/>
  <c r="U613" i="8"/>
  <c r="U418" i="8"/>
  <c r="U682" i="8"/>
  <c r="U196" i="8"/>
  <c r="U245" i="8"/>
  <c r="U167" i="8"/>
  <c r="U38" i="8"/>
  <c r="U441" i="8"/>
  <c r="U278" i="8"/>
  <c r="U985" i="8"/>
  <c r="U537" i="8"/>
  <c r="U46" i="8"/>
  <c r="U1024" i="8"/>
  <c r="U935" i="8"/>
  <c r="U857" i="8"/>
  <c r="U281" i="8"/>
  <c r="U417" i="8"/>
  <c r="U311" i="8"/>
  <c r="U478" i="8"/>
  <c r="U277" i="8"/>
  <c r="U1025" i="8"/>
  <c r="U648" i="8"/>
  <c r="U884" i="8"/>
  <c r="U992" i="8"/>
  <c r="U163" i="8"/>
  <c r="U952" i="8"/>
  <c r="U283" i="8"/>
  <c r="U330" i="8"/>
  <c r="U223" i="8"/>
  <c r="U569" i="8"/>
  <c r="U251" i="8"/>
  <c r="U540" i="8"/>
  <c r="U526" i="8"/>
  <c r="U42" i="8"/>
  <c r="U264" i="8"/>
  <c r="U659" i="8"/>
  <c r="U351" i="8"/>
  <c r="U797" i="8"/>
  <c r="U255" i="8"/>
  <c r="U293" i="8"/>
  <c r="U582" i="8"/>
  <c r="U565" i="8"/>
  <c r="U110" i="8"/>
  <c r="U466" i="8"/>
  <c r="U913" i="8"/>
  <c r="U173" i="8"/>
  <c r="U84" i="8"/>
  <c r="U881" i="8"/>
  <c r="U140" i="8"/>
  <c r="U274" i="8"/>
  <c r="U472" i="8"/>
  <c r="U275" i="8"/>
  <c r="U933" i="8"/>
  <c r="U342" i="8"/>
  <c r="U101" i="8"/>
  <c r="U358" i="8"/>
  <c r="U144" i="8"/>
  <c r="U921" i="8"/>
  <c r="U685" i="8"/>
  <c r="U222" i="8"/>
  <c r="U187" i="8"/>
  <c r="U440" i="8"/>
  <c r="U267" i="8"/>
  <c r="U363" i="8"/>
  <c r="U182" i="8"/>
  <c r="U1003" i="8"/>
  <c r="U499" i="8"/>
  <c r="U220" i="8"/>
  <c r="U937" i="8"/>
  <c r="U479" i="8"/>
  <c r="U313" i="8"/>
  <c r="U266" i="8"/>
  <c r="T370" i="8"/>
  <c r="S370" i="8" s="1"/>
  <c r="P370" i="8" s="1"/>
  <c r="T495" i="8"/>
  <c r="S495" i="8" s="1"/>
  <c r="P495" i="8" s="1"/>
  <c r="T671" i="8"/>
  <c r="S671" i="8" s="1"/>
  <c r="P671" i="8" s="1"/>
  <c r="T735" i="8"/>
  <c r="S735" i="8" s="1"/>
  <c r="P735" i="8" s="1"/>
  <c r="T638" i="8"/>
  <c r="S638" i="8" s="1"/>
  <c r="P638" i="8" s="1"/>
  <c r="T915" i="8"/>
  <c r="S915" i="8" s="1"/>
  <c r="P915" i="8" s="1"/>
  <c r="T138" i="8"/>
  <c r="S138" i="8" s="1"/>
  <c r="P138" i="8" s="1"/>
  <c r="T708" i="8"/>
  <c r="S708" i="8" s="1"/>
  <c r="P708" i="8" s="1"/>
  <c r="T928" i="8"/>
  <c r="S928" i="8" s="1"/>
  <c r="P928" i="8" s="1"/>
  <c r="T950" i="8"/>
  <c r="S950" i="8" s="1"/>
  <c r="P950" i="8" s="1"/>
  <c r="T1017" i="8"/>
  <c r="S1017" i="8" s="1"/>
  <c r="P1017" i="8" s="1"/>
  <c r="T779" i="8"/>
  <c r="S779" i="8" s="1"/>
  <c r="P779" i="8" s="1"/>
  <c r="T997" i="8"/>
  <c r="S997" i="8" s="1"/>
  <c r="P997" i="8" s="1"/>
  <c r="T534" i="8"/>
  <c r="S534" i="8" s="1"/>
  <c r="P534" i="8" s="1"/>
  <c r="T810" i="8"/>
  <c r="S810" i="8" s="1"/>
  <c r="P810" i="8" s="1"/>
  <c r="T257" i="8"/>
  <c r="S257" i="8" s="1"/>
  <c r="P257" i="8" s="1"/>
  <c r="T129" i="8"/>
  <c r="S129" i="8" s="1"/>
  <c r="P129" i="8" s="1"/>
  <c r="T880" i="8"/>
  <c r="S880" i="8" s="1"/>
  <c r="P880" i="8" s="1"/>
  <c r="T819" i="8"/>
  <c r="S819" i="8" s="1"/>
  <c r="P819" i="8" s="1"/>
  <c r="T47" i="8"/>
  <c r="S47" i="8" s="1"/>
  <c r="P47" i="8" s="1"/>
  <c r="T585" i="8"/>
  <c r="S585" i="8" s="1"/>
  <c r="P585" i="8" s="1"/>
  <c r="T751" i="8"/>
  <c r="S751" i="8" s="1"/>
  <c r="P751" i="8" s="1"/>
  <c r="T627" i="8"/>
  <c r="S627" i="8" s="1"/>
  <c r="P627" i="8" s="1"/>
  <c r="T742" i="8"/>
  <c r="S742" i="8" s="1"/>
  <c r="P742" i="8" s="1"/>
  <c r="T188" i="8"/>
  <c r="S188" i="8" s="1"/>
  <c r="P188" i="8" s="1"/>
  <c r="T451" i="8"/>
  <c r="S451" i="8" s="1"/>
  <c r="P451" i="8" s="1"/>
  <c r="T378" i="8"/>
  <c r="S378" i="8" s="1"/>
  <c r="P378" i="8" s="1"/>
  <c r="T311" i="8"/>
  <c r="S311" i="8" s="1"/>
  <c r="P311" i="8" s="1"/>
  <c r="T286" i="8"/>
  <c r="S286" i="8" s="1"/>
  <c r="P286" i="8" s="1"/>
  <c r="T802" i="8"/>
  <c r="S802" i="8" s="1"/>
  <c r="P802" i="8" s="1"/>
  <c r="T390" i="8"/>
  <c r="S390" i="8" s="1"/>
  <c r="P390" i="8" s="1"/>
  <c r="T525" i="8"/>
  <c r="S525" i="8" s="1"/>
  <c r="P525" i="8" s="1"/>
  <c r="T988" i="8"/>
  <c r="S988" i="8" s="1"/>
  <c r="P988" i="8" s="1"/>
  <c r="T338" i="8"/>
  <c r="S338" i="8" s="1"/>
  <c r="P338" i="8" s="1"/>
  <c r="T815" i="8"/>
  <c r="S815" i="8" s="1"/>
  <c r="P815" i="8" s="1"/>
  <c r="T673" i="8"/>
  <c r="S673" i="8" s="1"/>
  <c r="P673" i="8" s="1"/>
  <c r="T826" i="8"/>
  <c r="S826" i="8" s="1"/>
  <c r="P826" i="8" s="1"/>
  <c r="T976" i="8"/>
  <c r="S976" i="8" s="1"/>
  <c r="P976" i="8" s="1"/>
  <c r="T931" i="8"/>
  <c r="S931" i="8" s="1"/>
  <c r="P931" i="8" s="1"/>
  <c r="T581" i="8"/>
  <c r="S581" i="8" s="1"/>
  <c r="P581" i="8" s="1"/>
  <c r="T781" i="8"/>
  <c r="S781" i="8" s="1"/>
  <c r="P781" i="8" s="1"/>
  <c r="T468" i="8"/>
  <c r="S468" i="8" s="1"/>
  <c r="P468" i="8" s="1"/>
  <c r="T117" i="8"/>
  <c r="S117" i="8" s="1"/>
  <c r="P117" i="8" s="1"/>
  <c r="T457" i="8"/>
  <c r="S457" i="8" s="1"/>
  <c r="P457" i="8" s="1"/>
  <c r="T77" i="8"/>
  <c r="T680" i="8"/>
  <c r="S680" i="8" s="1"/>
  <c r="P680" i="8" s="1"/>
  <c r="T371" i="8"/>
  <c r="S371" i="8" s="1"/>
  <c r="P371" i="8" s="1"/>
  <c r="T84" i="8"/>
  <c r="T845" i="8"/>
  <c r="S845" i="8" s="1"/>
  <c r="P845" i="8" s="1"/>
  <c r="T850" i="8"/>
  <c r="S850" i="8" s="1"/>
  <c r="P850" i="8" s="1"/>
  <c r="T281" i="8"/>
  <c r="S281" i="8" s="1"/>
  <c r="P281" i="8" s="1"/>
  <c r="T678" i="8"/>
  <c r="S678" i="8" s="1"/>
  <c r="P678" i="8" s="1"/>
  <c r="T733" i="8"/>
  <c r="S733" i="8" s="1"/>
  <c r="P733" i="8" s="1"/>
  <c r="T361" i="8"/>
  <c r="S361" i="8" s="1"/>
  <c r="P361" i="8" s="1"/>
  <c r="T57" i="8"/>
  <c r="S57" i="8" s="1"/>
  <c r="P57" i="8" s="1"/>
  <c r="T455" i="8"/>
  <c r="S455" i="8" s="1"/>
  <c r="P455" i="8" s="1"/>
  <c r="T177" i="8"/>
  <c r="S177" i="8" s="1"/>
  <c r="P177" i="8" s="1"/>
  <c r="T331" i="8"/>
  <c r="S331" i="8" s="1"/>
  <c r="P331" i="8" s="1"/>
  <c r="T549" i="8"/>
  <c r="S549" i="8" s="1"/>
  <c r="P549" i="8" s="1"/>
  <c r="T908" i="8"/>
  <c r="S908" i="8" s="1"/>
  <c r="P908" i="8" s="1"/>
  <c r="T345" i="8"/>
  <c r="S345" i="8" s="1"/>
  <c r="P345" i="8" s="1"/>
  <c r="T748" i="8"/>
  <c r="S748" i="8" s="1"/>
  <c r="P748" i="8" s="1"/>
  <c r="T773" i="8"/>
  <c r="S773" i="8" s="1"/>
  <c r="P773" i="8" s="1"/>
  <c r="T838" i="8"/>
  <c r="S838" i="8" s="1"/>
  <c r="P838" i="8" s="1"/>
  <c r="T587" i="8"/>
  <c r="S587" i="8" s="1"/>
  <c r="P587" i="8" s="1"/>
  <c r="T113" i="8"/>
  <c r="S113" i="8" s="1"/>
  <c r="P113" i="8" s="1"/>
  <c r="T114" i="8"/>
  <c r="S114" i="8" s="1"/>
  <c r="P114" i="8" s="1"/>
  <c r="T45" i="8"/>
  <c r="S45" i="8" s="1"/>
  <c r="P45" i="8" s="1"/>
  <c r="T223" i="8"/>
  <c r="S223" i="8" s="1"/>
  <c r="P223" i="8" s="1"/>
  <c r="T319" i="8"/>
  <c r="S319" i="8" s="1"/>
  <c r="P319" i="8" s="1"/>
  <c r="T467" i="8"/>
  <c r="S467" i="8" s="1"/>
  <c r="P467" i="8" s="1"/>
  <c r="T349" i="8"/>
  <c r="S349" i="8" s="1"/>
  <c r="P349" i="8" s="1"/>
  <c r="T202" i="8"/>
  <c r="S202" i="8" s="1"/>
  <c r="P202" i="8" s="1"/>
  <c r="T596" i="8"/>
  <c r="S596" i="8" s="1"/>
  <c r="P596" i="8" s="1"/>
  <c r="T659" i="8"/>
  <c r="S659" i="8" s="1"/>
  <c r="P659" i="8" s="1"/>
  <c r="T965" i="8"/>
  <c r="S965" i="8" s="1"/>
  <c r="P965" i="8" s="1"/>
  <c r="T564" i="8"/>
  <c r="S564" i="8" s="1"/>
  <c r="P564" i="8" s="1"/>
  <c r="T479" i="8"/>
  <c r="S479" i="8" s="1"/>
  <c r="P479" i="8" s="1"/>
  <c r="T39" i="8"/>
  <c r="S39" i="8" s="1"/>
  <c r="P39" i="8" s="1"/>
  <c r="T695" i="8"/>
  <c r="S695" i="8" s="1"/>
  <c r="P695" i="8" s="1"/>
  <c r="T497" i="8"/>
  <c r="S497" i="8" s="1"/>
  <c r="P497" i="8" s="1"/>
  <c r="T565" i="8"/>
  <c r="S565" i="8" s="1"/>
  <c r="P565" i="8" s="1"/>
  <c r="T893" i="8"/>
  <c r="S893" i="8" s="1"/>
  <c r="P893" i="8" s="1"/>
  <c r="T205" i="8"/>
  <c r="S205" i="8" s="1"/>
  <c r="P205" i="8" s="1"/>
  <c r="T475" i="8"/>
  <c r="S475" i="8" s="1"/>
  <c r="P475" i="8" s="1"/>
  <c r="T110" i="8"/>
  <c r="S110" i="8" s="1"/>
  <c r="P110" i="8" s="1"/>
  <c r="T927" i="8"/>
  <c r="S927" i="8" s="1"/>
  <c r="P927" i="8" s="1"/>
  <c r="T326" i="8"/>
  <c r="S326" i="8" s="1"/>
  <c r="P326" i="8" s="1"/>
  <c r="U169" i="8"/>
  <c r="U400" i="8"/>
  <c r="U176" i="8"/>
  <c r="U916" i="8"/>
  <c r="U142" i="8"/>
  <c r="U942" i="8"/>
  <c r="U280" i="8"/>
  <c r="U702" i="8"/>
  <c r="U234" i="8"/>
  <c r="U338" i="8"/>
  <c r="U755" i="8"/>
  <c r="U285" i="8"/>
  <c r="U725" i="8"/>
  <c r="U891" i="8"/>
  <c r="U151" i="8"/>
  <c r="U434" i="8"/>
  <c r="U665" i="8"/>
  <c r="U156" i="8"/>
  <c r="U744" i="8"/>
  <c r="U816" i="8"/>
  <c r="U80" i="8"/>
  <c r="U44" i="8"/>
  <c r="U713" i="8"/>
  <c r="U578" i="8"/>
  <c r="U591" i="8"/>
  <c r="U887" i="8"/>
  <c r="U62" i="8"/>
  <c r="U849" i="8"/>
  <c r="U964" i="8"/>
  <c r="U65" i="8"/>
  <c r="U736" i="8"/>
  <c r="U947" i="8"/>
  <c r="U131" i="8"/>
  <c r="U789" i="8"/>
  <c r="U294" i="8"/>
  <c r="U483" i="8"/>
  <c r="U72" i="8"/>
  <c r="U675" i="8"/>
  <c r="U841" i="8"/>
  <c r="U906" i="8"/>
  <c r="U831" i="8"/>
  <c r="U603" i="8"/>
  <c r="U248" i="8"/>
  <c r="U728" i="8"/>
  <c r="U557" i="8"/>
  <c r="U507" i="8"/>
  <c r="U411" i="8"/>
  <c r="U698" i="8"/>
  <c r="U611" i="8"/>
  <c r="U424" i="8"/>
  <c r="U747" i="8"/>
  <c r="U563" i="8"/>
  <c r="U456" i="8"/>
  <c r="U493" i="8"/>
  <c r="U494" i="8"/>
  <c r="U235" i="8"/>
  <c r="U122" i="8"/>
  <c r="U705" i="8"/>
  <c r="U847" i="8"/>
  <c r="U743" i="8"/>
  <c r="U423" i="8"/>
  <c r="U1015" i="8"/>
  <c r="U33" i="8"/>
  <c r="U630" i="8"/>
  <c r="U292" i="8"/>
  <c r="U147" i="8"/>
  <c r="U746" i="8"/>
  <c r="U786" i="8"/>
  <c r="U700" i="8"/>
  <c r="U601" i="8"/>
  <c r="U501" i="8"/>
  <c r="U845" i="8"/>
  <c r="U103" i="8"/>
  <c r="U1021" i="8"/>
  <c r="U52" i="8"/>
  <c r="U240" i="8"/>
  <c r="U399" i="8"/>
  <c r="U217" i="8"/>
  <c r="U410" i="8"/>
  <c r="U908" i="8"/>
  <c r="U967" i="8"/>
  <c r="U389" i="8"/>
  <c r="U477" i="8"/>
  <c r="U89" i="8"/>
  <c r="U412" i="8"/>
  <c r="U162" i="8"/>
  <c r="U448" i="8"/>
  <c r="U806" i="8"/>
  <c r="U185" i="8"/>
  <c r="U635" i="8"/>
  <c r="U925" i="8"/>
  <c r="U689" i="8"/>
  <c r="U254" i="8"/>
  <c r="U465" i="8"/>
  <c r="U186" i="8"/>
  <c r="U879" i="8"/>
  <c r="U687" i="8"/>
  <c r="U882" i="8"/>
  <c r="U492" i="8"/>
  <c r="U435" i="8"/>
  <c r="U581" i="8"/>
  <c r="U136" i="8"/>
  <c r="U180" i="8"/>
  <c r="U767" i="8"/>
  <c r="U1016" i="8"/>
  <c r="U805" i="8"/>
  <c r="U811" i="8"/>
  <c r="U503" i="8"/>
  <c r="U470" i="8"/>
  <c r="U77" i="8"/>
  <c r="U230" i="8"/>
  <c r="U859" i="8"/>
  <c r="U536" i="8"/>
  <c r="U429" i="8"/>
  <c r="U504" i="8"/>
  <c r="U738" i="8"/>
  <c r="U226" i="8"/>
  <c r="U489" i="8"/>
  <c r="U778" i="8"/>
  <c r="U99" i="8"/>
  <c r="U712" i="8"/>
  <c r="U48" i="8"/>
  <c r="U137" i="8"/>
  <c r="U873" i="8"/>
  <c r="U37" i="8"/>
  <c r="U106" i="8"/>
  <c r="U480" i="8"/>
  <c r="U370" i="8"/>
  <c r="U487" i="8"/>
  <c r="U672" i="8"/>
  <c r="U359" i="8"/>
  <c r="U547" i="8"/>
  <c r="U1007" i="8"/>
  <c r="U454" i="8"/>
  <c r="U731" i="8"/>
  <c r="U959" i="8"/>
  <c r="U840" i="8"/>
  <c r="U673" i="8"/>
  <c r="U459" i="8"/>
  <c r="U772" i="8"/>
  <c r="U405" i="8"/>
  <c r="U407" i="8"/>
  <c r="U783" i="8"/>
  <c r="U179" i="8"/>
  <c r="U720" i="8"/>
  <c r="U421" i="8"/>
  <c r="U79" i="8"/>
  <c r="U560" i="8"/>
  <c r="U535" i="8"/>
  <c r="U92" i="8"/>
  <c r="U111" i="8"/>
  <c r="U693" i="8"/>
  <c r="U615" i="8"/>
  <c r="U1012" i="8"/>
  <c r="U1008" i="8"/>
  <c r="U790" i="8"/>
  <c r="U877" i="8"/>
  <c r="U256" i="8"/>
  <c r="U306" i="8"/>
  <c r="U851" i="8"/>
  <c r="U500" i="8"/>
  <c r="U825" i="8"/>
  <c r="U515" i="8"/>
  <c r="U683" i="8"/>
  <c r="U721" i="8"/>
  <c r="U143" i="8"/>
  <c r="U606" i="8"/>
  <c r="U76" i="8"/>
  <c r="U210" i="8"/>
  <c r="U980" i="8"/>
  <c r="U991" i="8"/>
  <c r="U918" i="8"/>
  <c r="U794" i="8"/>
  <c r="U658" i="8"/>
  <c r="U741" i="8"/>
  <c r="U807" i="8"/>
  <c r="U757" i="8"/>
  <c r="U215" i="8"/>
  <c r="U367" i="8"/>
  <c r="U126" i="8"/>
  <c r="U512" i="8"/>
  <c r="U820" i="8"/>
  <c r="U50" i="8"/>
  <c r="U900" i="8"/>
  <c r="U360" i="8"/>
  <c r="U595" i="8"/>
  <c r="U752" i="8"/>
  <c r="U190" i="8"/>
  <c r="U100" i="8"/>
  <c r="U905" i="8"/>
  <c r="U949" i="8"/>
  <c r="U380" i="8"/>
  <c r="U944" i="8"/>
  <c r="U468" i="8"/>
  <c r="U701" i="8"/>
  <c r="U420" i="8"/>
  <c r="U354" i="8"/>
  <c r="U861" i="8"/>
  <c r="U829" i="8"/>
  <c r="U827" i="8"/>
  <c r="U119" i="8"/>
  <c r="U667" i="8"/>
  <c r="U505" i="8"/>
  <c r="U416" i="8"/>
  <c r="U356" i="8"/>
  <c r="U304" i="8"/>
  <c r="U460" i="8"/>
  <c r="U649" i="8"/>
  <c r="U562" i="8"/>
  <c r="U863" i="8"/>
  <c r="U751" i="8"/>
  <c r="U716" i="8"/>
  <c r="U800" i="8"/>
  <c r="U1009" i="8"/>
  <c r="U244" i="8"/>
  <c r="U40" i="8"/>
  <c r="U939" i="8"/>
  <c r="U155" i="8"/>
  <c r="U263" i="8"/>
  <c r="U597" i="8"/>
  <c r="U924" i="8"/>
  <c r="U205" i="8"/>
  <c r="U291" i="8"/>
  <c r="U676" i="8"/>
  <c r="U168" i="8"/>
  <c r="U93" i="8"/>
  <c r="U74" i="8"/>
  <c r="U753" i="8"/>
  <c r="U115" i="8"/>
  <c r="U59" i="8"/>
  <c r="U903" i="8"/>
  <c r="U931" i="8"/>
  <c r="U914" i="8"/>
  <c r="U286" i="8"/>
  <c r="U984" i="8"/>
  <c r="U379" i="8"/>
  <c r="U488" i="8"/>
  <c r="U549" i="8"/>
  <c r="U574" i="8"/>
  <c r="U58" i="8"/>
  <c r="U542" i="8"/>
  <c r="U692" i="8"/>
  <c r="U161" i="8"/>
  <c r="U174" i="8"/>
  <c r="U237" i="8"/>
  <c r="U322" i="8"/>
  <c r="U593" i="8"/>
  <c r="U467" i="8"/>
  <c r="T1018" i="8"/>
  <c r="S1018" i="8" s="1"/>
  <c r="P1018" i="8" s="1"/>
  <c r="T386" i="8"/>
  <c r="S386" i="8" s="1"/>
  <c r="P386" i="8" s="1"/>
  <c r="T746" i="8"/>
  <c r="S746" i="8" s="1"/>
  <c r="P746" i="8" s="1"/>
  <c r="T783" i="8"/>
  <c r="S783" i="8" s="1"/>
  <c r="P783" i="8" s="1"/>
  <c r="T302" i="8"/>
  <c r="S302" i="8" s="1"/>
  <c r="P302" i="8" s="1"/>
  <c r="T538" i="8"/>
  <c r="S538" i="8" s="1"/>
  <c r="P538" i="8" s="1"/>
  <c r="T165" i="8"/>
  <c r="S165" i="8" s="1"/>
  <c r="P165" i="8" s="1"/>
  <c r="T939" i="8"/>
  <c r="S939" i="8" s="1"/>
  <c r="P939" i="8" s="1"/>
  <c r="T464" i="8"/>
  <c r="S464" i="8" s="1"/>
  <c r="P464" i="8" s="1"/>
  <c r="T410" i="8"/>
  <c r="S410" i="8" s="1"/>
  <c r="P410" i="8" s="1"/>
  <c r="T89" i="8"/>
  <c r="T159" i="8"/>
  <c r="S159" i="8" s="1"/>
  <c r="P159" i="8" s="1"/>
  <c r="T532" i="8"/>
  <c r="S532" i="8" s="1"/>
  <c r="P532" i="8" s="1"/>
  <c r="T169" i="8"/>
  <c r="S169" i="8" s="1"/>
  <c r="P169" i="8" s="1"/>
  <c r="T967" i="8"/>
  <c r="S967" i="8" s="1"/>
  <c r="P967" i="8" s="1"/>
  <c r="T402" i="8"/>
  <c r="S402" i="8" s="1"/>
  <c r="P402" i="8" s="1"/>
  <c r="T617" i="8"/>
  <c r="S617" i="8" s="1"/>
  <c r="P617" i="8" s="1"/>
  <c r="T514" i="8"/>
  <c r="S514" i="8" s="1"/>
  <c r="P514" i="8" s="1"/>
  <c r="T936" i="8"/>
  <c r="S936" i="8" s="1"/>
  <c r="P936" i="8" s="1"/>
  <c r="T540" i="8"/>
  <c r="S540" i="8" s="1"/>
  <c r="P540" i="8" s="1"/>
  <c r="T207" i="8"/>
  <c r="S207" i="8" s="1"/>
  <c r="P207" i="8" s="1"/>
  <c r="T59" i="8"/>
  <c r="S59" i="8" s="1"/>
  <c r="P59" i="8" s="1"/>
  <c r="T836" i="8"/>
  <c r="S836" i="8" s="1"/>
  <c r="P836" i="8" s="1"/>
  <c r="T173" i="8"/>
  <c r="S173" i="8" s="1"/>
  <c r="P173" i="8" s="1"/>
  <c r="U599" i="8"/>
  <c r="U708" i="8"/>
  <c r="U848" i="8"/>
  <c r="U127" i="8"/>
  <c r="U462" i="8"/>
  <c r="U642" i="8"/>
  <c r="U982" i="8"/>
  <c r="U296" i="8"/>
  <c r="U443" i="8"/>
  <c r="U722" i="8"/>
  <c r="U458" i="8"/>
  <c r="U938" i="8"/>
  <c r="U723" i="8"/>
  <c r="U773" i="8"/>
  <c r="U87" i="8"/>
  <c r="U643" i="8"/>
  <c r="U690" i="8"/>
  <c r="U656" i="8"/>
  <c r="U54" i="8"/>
  <c r="U408" i="8"/>
  <c r="U585" i="8"/>
  <c r="U555" i="8"/>
  <c r="U711" i="8"/>
  <c r="U837" i="8"/>
  <c r="U511" i="8"/>
  <c r="U171" i="8"/>
  <c r="U1022" i="8"/>
  <c r="U928" i="8"/>
  <c r="U41" i="8"/>
  <c r="U282" i="8"/>
  <c r="U323" i="8"/>
  <c r="U616" i="8"/>
  <c r="U988" i="8"/>
  <c r="U430" i="8"/>
  <c r="U619" i="8"/>
  <c r="U365" i="8"/>
  <c r="U299" i="8"/>
  <c r="U104" i="8"/>
  <c r="U602" i="8"/>
  <c r="U697" i="8"/>
  <c r="U958" i="8"/>
  <c r="U164" i="8"/>
  <c r="U382" i="8"/>
  <c r="U495" i="8"/>
  <c r="U517" i="8"/>
  <c r="U796" i="8"/>
  <c r="U977" i="8"/>
  <c r="U221" i="8"/>
  <c r="U742" i="8"/>
  <c r="U893" i="8"/>
  <c r="U199" i="8"/>
  <c r="U975" i="8"/>
  <c r="U607" i="8"/>
  <c r="U839" i="8"/>
  <c r="U331" i="8"/>
  <c r="U704" i="8"/>
  <c r="U1005" i="8"/>
  <c r="U895" i="8"/>
  <c r="U853" i="8"/>
  <c r="U66" i="8"/>
  <c r="U270" i="8"/>
  <c r="U910" i="8"/>
  <c r="U426" i="8"/>
  <c r="U108" i="8"/>
  <c r="U564" i="8"/>
  <c r="U874" i="8"/>
  <c r="U482" i="8"/>
  <c r="U82" i="8"/>
  <c r="U391" i="8"/>
  <c r="U631" i="8"/>
  <c r="U987" i="8"/>
  <c r="U189" i="8"/>
  <c r="U1006" i="8"/>
  <c r="U997" i="8"/>
  <c r="U353" i="8"/>
  <c r="U545" i="8"/>
  <c r="U956" i="8"/>
  <c r="U496" i="8"/>
  <c r="U930" i="8"/>
  <c r="U726" i="8"/>
  <c r="U195" i="8"/>
  <c r="U1010" i="8"/>
  <c r="U157" i="8"/>
  <c r="U128" i="8"/>
  <c r="U521" i="8"/>
  <c r="U325" i="8"/>
  <c r="U875" i="8"/>
  <c r="U749" i="8"/>
  <c r="U94" i="8"/>
  <c r="U523" i="8"/>
  <c r="U566" i="8"/>
  <c r="U570" i="8"/>
  <c r="U620" i="8"/>
  <c r="U638" i="8"/>
  <c r="U917" i="8"/>
  <c r="U699" i="8"/>
  <c r="U666" i="8"/>
  <c r="U510" i="8"/>
  <c r="U159" i="8"/>
  <c r="U584" i="8"/>
  <c r="U644" i="8"/>
  <c r="U762" i="8"/>
  <c r="U966" i="8"/>
  <c r="U207" i="8"/>
  <c r="U308" i="8"/>
  <c r="U674" i="8"/>
  <c r="U497" i="8"/>
  <c r="T106" i="8"/>
  <c r="S106" i="8" s="1"/>
  <c r="P106" i="8" s="1"/>
  <c r="U622" i="8"/>
  <c r="U855" i="8"/>
  <c r="U314" i="8"/>
  <c r="U232" i="8"/>
  <c r="U116" i="8"/>
  <c r="U316" i="8"/>
  <c r="U437" i="8"/>
  <c r="U334" i="8"/>
  <c r="U838" i="8"/>
  <c r="U516" i="8"/>
  <c r="U923" i="8"/>
  <c r="U340" i="8"/>
  <c r="U995" i="8"/>
  <c r="U551" i="8"/>
  <c r="U785" i="8"/>
  <c r="U854" i="8"/>
  <c r="U624" i="8"/>
  <c r="U604" i="8"/>
  <c r="U815" i="8"/>
  <c r="U577" i="8"/>
  <c r="U302" i="8"/>
  <c r="U792" i="8"/>
  <c r="U43" i="8"/>
  <c r="U364" i="8"/>
  <c r="U491" i="8"/>
  <c r="U787" i="8"/>
  <c r="U219" i="8"/>
  <c r="U149" i="8"/>
  <c r="U146" i="8"/>
  <c r="U876" i="8"/>
  <c r="U907" i="8"/>
  <c r="U865" i="8"/>
  <c r="U860" i="8"/>
  <c r="U276" i="8"/>
  <c r="U269" i="8"/>
  <c r="U464" i="8"/>
  <c r="U539" i="8"/>
  <c r="U377" i="8"/>
  <c r="U392" i="8"/>
  <c r="U596" i="8"/>
  <c r="U227" i="8"/>
  <c r="U756" i="8"/>
  <c r="U253" i="8"/>
  <c r="U651" i="8"/>
  <c r="U587" i="8"/>
  <c r="U850" i="8"/>
  <c r="U632" i="8"/>
  <c r="U978" i="8"/>
  <c r="U707" i="8"/>
  <c r="U592" i="8"/>
  <c r="U1014" i="8"/>
  <c r="U249" i="8"/>
  <c r="U637" i="8"/>
  <c r="U202" i="8"/>
  <c r="U960" i="8"/>
  <c r="U133" i="8"/>
  <c r="U315" i="8"/>
  <c r="U461" i="8"/>
  <c r="U650" i="8"/>
  <c r="U668" i="8"/>
  <c r="U130" i="8"/>
  <c r="U598" i="8"/>
  <c r="U885" i="8"/>
  <c r="T912" i="8"/>
  <c r="S912" i="8" s="1"/>
  <c r="P912" i="8" s="1"/>
  <c r="U904" i="8"/>
  <c r="U957" i="8"/>
  <c r="U261" i="8"/>
  <c r="U911" i="8"/>
  <c r="U476" i="8"/>
  <c r="U588" i="8"/>
  <c r="U927" i="8"/>
  <c r="U629" i="8"/>
  <c r="U376" i="8"/>
  <c r="U962" i="8"/>
  <c r="U413" i="8"/>
  <c r="U775" i="8"/>
  <c r="U527" i="8"/>
  <c r="U64" i="8"/>
  <c r="U544" i="8"/>
  <c r="U68" i="8"/>
  <c r="U396" i="8"/>
  <c r="U1004" i="8"/>
  <c r="U75" i="8"/>
  <c r="U961" i="8"/>
  <c r="U239" i="8"/>
  <c r="U509" i="8"/>
  <c r="U45" i="8"/>
  <c r="U336" i="8"/>
  <c r="U447" i="8"/>
  <c r="U361" i="8"/>
  <c r="U844" i="8"/>
  <c r="U148" i="8"/>
  <c r="U671" i="8"/>
  <c r="U759" i="8"/>
  <c r="U301" i="8"/>
  <c r="U821" i="8"/>
  <c r="U669" i="8"/>
  <c r="U349" i="8"/>
  <c r="U403" i="8"/>
  <c r="U404" i="8"/>
  <c r="U740" i="8"/>
  <c r="U474" i="8"/>
  <c r="U262" i="8"/>
  <c r="U320" i="8"/>
  <c r="U318" i="8"/>
  <c r="U866" i="8"/>
  <c r="U954" i="8"/>
  <c r="U83" i="8"/>
  <c r="U432" i="8"/>
  <c r="U664" i="8"/>
  <c r="U401" i="8"/>
  <c r="U402" i="8"/>
  <c r="U409" i="8"/>
  <c r="U123" i="8"/>
  <c r="U335" i="8"/>
  <c r="U105" i="8"/>
  <c r="U134" i="8"/>
  <c r="U870" i="8"/>
  <c r="U981" i="8"/>
  <c r="U531" i="8"/>
  <c r="U779" i="8"/>
  <c r="U252" i="8"/>
  <c r="U124" i="8"/>
  <c r="T445" i="8"/>
  <c r="S445" i="8" s="1"/>
  <c r="P445" i="8" s="1"/>
  <c r="U782" i="8"/>
  <c r="U463" i="8"/>
  <c r="U242" i="8"/>
  <c r="U926" i="8"/>
  <c r="U138" i="8"/>
  <c r="U760" i="8"/>
  <c r="U610" i="8"/>
  <c r="U543" i="8"/>
  <c r="U867" i="8"/>
  <c r="U776" i="8"/>
  <c r="U729" i="8"/>
  <c r="U793" i="8"/>
  <c r="U864" i="8"/>
  <c r="U53" i="8"/>
  <c r="U216" i="8"/>
  <c r="U310" i="8"/>
  <c r="U771" i="8"/>
  <c r="U951" i="8"/>
  <c r="U836" i="8"/>
  <c r="U238" i="8"/>
  <c r="O308" i="10"/>
  <c r="Q308" i="10"/>
  <c r="P308" i="10"/>
  <c r="A308" i="10"/>
  <c r="D308" i="10"/>
  <c r="D286" i="10"/>
  <c r="Q286" i="10"/>
  <c r="A286" i="10"/>
  <c r="P286" i="10"/>
  <c r="O286" i="10"/>
  <c r="P673" i="10"/>
  <c r="Q673" i="10"/>
  <c r="D673" i="10"/>
  <c r="A673" i="10"/>
  <c r="O673" i="10"/>
  <c r="Q366" i="10"/>
  <c r="P366" i="10"/>
  <c r="O366" i="10"/>
  <c r="A366" i="10"/>
  <c r="B366" i="10"/>
  <c r="B367" i="10" s="1"/>
  <c r="B368" i="10" s="1"/>
  <c r="B369" i="10" s="1"/>
  <c r="B370" i="10" s="1"/>
  <c r="B371" i="10" s="1"/>
  <c r="D366" i="10"/>
  <c r="O913" i="10"/>
  <c r="A913" i="10"/>
  <c r="Q913" i="10"/>
  <c r="D913" i="10"/>
  <c r="P913" i="10"/>
  <c r="P987" i="10"/>
  <c r="Q987" i="10"/>
  <c r="O987" i="10"/>
  <c r="D987" i="10"/>
  <c r="A987" i="10"/>
  <c r="Q240" i="10"/>
  <c r="A240" i="10"/>
  <c r="P240" i="10"/>
  <c r="D240" i="10"/>
  <c r="O240" i="10"/>
  <c r="O965" i="10"/>
  <c r="A965" i="10"/>
  <c r="Q965" i="10"/>
  <c r="D965" i="10"/>
  <c r="P965" i="10"/>
  <c r="P42" i="10"/>
  <c r="Q42" i="10"/>
  <c r="O42" i="10"/>
  <c r="D42" i="10"/>
  <c r="A42" i="10"/>
  <c r="A937" i="10"/>
  <c r="Q937" i="10"/>
  <c r="P937" i="10"/>
  <c r="O937" i="10"/>
  <c r="D937" i="10"/>
  <c r="D847" i="10"/>
  <c r="Q847" i="10"/>
  <c r="O847" i="10"/>
  <c r="A847" i="10"/>
  <c r="P847" i="10"/>
  <c r="D485" i="10"/>
  <c r="P485" i="10"/>
  <c r="O485" i="10"/>
  <c r="A485" i="10"/>
  <c r="Q485" i="10"/>
  <c r="D270" i="10"/>
  <c r="P270" i="10"/>
  <c r="O270" i="10"/>
  <c r="Q270" i="10"/>
  <c r="A270" i="10"/>
  <c r="P814" i="10"/>
  <c r="A814" i="10"/>
  <c r="Q814" i="10"/>
  <c r="D814" i="10"/>
  <c r="O814" i="10"/>
  <c r="Q693" i="10"/>
  <c r="B693" i="10"/>
  <c r="B694" i="10" s="1"/>
  <c r="B695" i="10" s="1"/>
  <c r="B696" i="10" s="1"/>
  <c r="B697" i="10" s="1"/>
  <c r="B698" i="10" s="1"/>
  <c r="B699" i="10" s="1"/>
  <c r="P693" i="10"/>
  <c r="D693" i="10"/>
  <c r="A693" i="10"/>
  <c r="O693" i="10"/>
  <c r="A988" i="10"/>
  <c r="O988" i="10"/>
  <c r="Q988" i="10"/>
  <c r="D988" i="10"/>
  <c r="P988" i="10"/>
  <c r="Q496" i="10"/>
  <c r="P496" i="10"/>
  <c r="O496" i="10"/>
  <c r="A496" i="10"/>
  <c r="D496" i="10"/>
  <c r="P637" i="10"/>
  <c r="O637" i="10"/>
  <c r="A637" i="10"/>
  <c r="Q637" i="10"/>
  <c r="D637" i="10"/>
  <c r="D586" i="10"/>
  <c r="P586" i="10"/>
  <c r="Q586" i="10"/>
  <c r="A586" i="10"/>
  <c r="O586" i="10"/>
  <c r="O451" i="10"/>
  <c r="A451" i="10"/>
  <c r="Q451" i="10"/>
  <c r="P451" i="10"/>
  <c r="D451" i="10"/>
  <c r="A947" i="10"/>
  <c r="O947" i="10"/>
  <c r="P947" i="10"/>
  <c r="D947" i="10"/>
  <c r="Q947" i="10"/>
  <c r="A551" i="10"/>
  <c r="O551" i="10"/>
  <c r="Q551" i="10"/>
  <c r="P551" i="10"/>
  <c r="D551" i="10"/>
  <c r="Q787" i="10"/>
  <c r="A787" i="10"/>
  <c r="P787" i="10"/>
  <c r="O787" i="10"/>
  <c r="D787" i="10"/>
  <c r="D48" i="10"/>
  <c r="A48" i="10"/>
  <c r="O48" i="10"/>
  <c r="P48" i="10"/>
  <c r="Q48" i="10"/>
  <c r="D379" i="10"/>
  <c r="O379" i="10"/>
  <c r="P379" i="10"/>
  <c r="A379" i="10"/>
  <c r="Q379" i="10"/>
  <c r="Q881" i="10"/>
  <c r="D881" i="10"/>
  <c r="A881" i="10"/>
  <c r="O881" i="10"/>
  <c r="P881" i="10"/>
  <c r="P677" i="10"/>
  <c r="Q677" i="10"/>
  <c r="O677" i="10"/>
  <c r="D677" i="10"/>
  <c r="A677" i="10"/>
  <c r="B34" i="10"/>
  <c r="B35" i="10" s="1"/>
  <c r="B36" i="10" s="1"/>
  <c r="B37" i="10" s="1"/>
  <c r="B38" i="10" s="1"/>
  <c r="B39" i="10" s="1"/>
  <c r="B40" i="10" s="1"/>
  <c r="D34" i="10"/>
  <c r="P34" i="10"/>
  <c r="A34" i="10"/>
  <c r="O34" i="10"/>
  <c r="Q34" i="10"/>
  <c r="A459" i="10"/>
  <c r="P459" i="10"/>
  <c r="Q459" i="10"/>
  <c r="O459" i="10"/>
  <c r="D459" i="10"/>
  <c r="Q807" i="10"/>
  <c r="P807" i="10"/>
  <c r="D807" i="10"/>
  <c r="A807" i="10"/>
  <c r="O807" i="10"/>
  <c r="D765" i="10"/>
  <c r="O765" i="10"/>
  <c r="Q765" i="10"/>
  <c r="P765" i="10"/>
  <c r="A765" i="10"/>
  <c r="O299" i="10"/>
  <c r="Q299" i="10"/>
  <c r="A299" i="10"/>
  <c r="P299" i="10"/>
  <c r="D299" i="10"/>
  <c r="O61" i="10"/>
  <c r="Q61" i="10"/>
  <c r="P61" i="10"/>
  <c r="D61" i="10"/>
  <c r="A61" i="10"/>
  <c r="P110" i="10"/>
  <c r="A110" i="10"/>
  <c r="O110" i="10"/>
  <c r="D110" i="10"/>
  <c r="Q110" i="10"/>
  <c r="A873" i="10"/>
  <c r="P873" i="10"/>
  <c r="O873" i="10"/>
  <c r="Q873" i="10"/>
  <c r="D873" i="10"/>
  <c r="Q696" i="10"/>
  <c r="A696" i="10"/>
  <c r="P696" i="10"/>
  <c r="D696" i="10"/>
  <c r="O696" i="10"/>
  <c r="Q295" i="10"/>
  <c r="O295" i="10"/>
  <c r="B295" i="10"/>
  <c r="B296" i="10" s="1"/>
  <c r="B297" i="10" s="1"/>
  <c r="B298" i="10" s="1"/>
  <c r="B299" i="10" s="1"/>
  <c r="B300" i="10" s="1"/>
  <c r="B301" i="10" s="1"/>
  <c r="B302" i="10" s="1"/>
  <c r="B303" i="10" s="1"/>
  <c r="B304" i="10" s="1"/>
  <c r="B305" i="10" s="1"/>
  <c r="B306" i="10" s="1"/>
  <c r="A295" i="10"/>
  <c r="D295" i="10"/>
  <c r="P295" i="10"/>
  <c r="D930" i="10"/>
  <c r="P930" i="10"/>
  <c r="A930" i="10"/>
  <c r="O930" i="10"/>
  <c r="Q930" i="10"/>
  <c r="P108" i="10"/>
  <c r="O108" i="10"/>
  <c r="A108" i="10"/>
  <c r="Q108" i="10"/>
  <c r="D108" i="10"/>
  <c r="D434" i="10"/>
  <c r="O434" i="10"/>
  <c r="Q434" i="10"/>
  <c r="A434" i="10"/>
  <c r="B434" i="10"/>
  <c r="P434" i="10"/>
  <c r="D453" i="10"/>
  <c r="A453" i="10"/>
  <c r="Q453" i="10"/>
  <c r="O453" i="10"/>
  <c r="P453" i="10"/>
  <c r="A180" i="10"/>
  <c r="O180" i="10"/>
  <c r="P180" i="10"/>
  <c r="D180" i="10"/>
  <c r="Q180" i="10"/>
  <c r="A518" i="10"/>
  <c r="O518" i="10"/>
  <c r="Q518" i="10"/>
  <c r="D518" i="10"/>
  <c r="P518" i="10"/>
  <c r="Q656" i="10"/>
  <c r="A656" i="10"/>
  <c r="D656" i="10"/>
  <c r="O656" i="10"/>
  <c r="P656" i="10"/>
  <c r="P345" i="10"/>
  <c r="Q345" i="10"/>
  <c r="B345" i="10"/>
  <c r="B346" i="10" s="1"/>
  <c r="B347" i="10" s="1"/>
  <c r="B348" i="10" s="1"/>
  <c r="B349" i="10" s="1"/>
  <c r="B350" i="10" s="1"/>
  <c r="A345" i="10"/>
  <c r="D345" i="10"/>
  <c r="O345" i="10"/>
  <c r="D727" i="10"/>
  <c r="O727" i="10"/>
  <c r="P727" i="10"/>
  <c r="Q727" i="10"/>
  <c r="A727" i="10"/>
  <c r="D776" i="10"/>
  <c r="A776" i="10"/>
  <c r="P776" i="10"/>
  <c r="Q776" i="10"/>
  <c r="O776" i="10"/>
  <c r="O639" i="10"/>
  <c r="Q639" i="10"/>
  <c r="A639" i="10"/>
  <c r="B639" i="10"/>
  <c r="B640" i="10" s="1"/>
  <c r="B641" i="10" s="1"/>
  <c r="P639" i="10"/>
  <c r="D639" i="10"/>
  <c r="O972" i="10"/>
  <c r="A972" i="10"/>
  <c r="P972" i="10"/>
  <c r="D972" i="10"/>
  <c r="Q972" i="10"/>
  <c r="P84" i="10"/>
  <c r="D84" i="10"/>
  <c r="Q84" i="10"/>
  <c r="A84" i="10"/>
  <c r="B84" i="10"/>
  <c r="B85" i="10" s="1"/>
  <c r="B86" i="10" s="1"/>
  <c r="B87" i="10" s="1"/>
  <c r="B88" i="10" s="1"/>
  <c r="B89" i="10" s="1"/>
  <c r="B90" i="10" s="1"/>
  <c r="B91" i="10" s="1"/>
  <c r="O84" i="10"/>
  <c r="O605" i="10"/>
  <c r="P605" i="10"/>
  <c r="B605" i="10"/>
  <c r="A605" i="10"/>
  <c r="Q605" i="10"/>
  <c r="D605" i="10"/>
  <c r="A830" i="10"/>
  <c r="Q830" i="10"/>
  <c r="P830" i="10"/>
  <c r="O830" i="10"/>
  <c r="D830" i="10"/>
  <c r="P29" i="10"/>
  <c r="O29" i="10"/>
  <c r="A29" i="10"/>
  <c r="D29" i="10"/>
  <c r="Q29" i="10"/>
  <c r="A79" i="10"/>
  <c r="O79" i="10"/>
  <c r="Q79" i="10"/>
  <c r="P79" i="10"/>
  <c r="D79" i="10"/>
  <c r="Q341" i="10"/>
  <c r="O341" i="10"/>
  <c r="P341" i="10"/>
  <c r="D341" i="10"/>
  <c r="A341" i="10"/>
  <c r="A932" i="10"/>
  <c r="O932" i="10"/>
  <c r="D932" i="10"/>
  <c r="Q932" i="10"/>
  <c r="P932" i="10"/>
  <c r="O457" i="10"/>
  <c r="B457" i="10"/>
  <c r="B458" i="10" s="1"/>
  <c r="B459" i="10" s="1"/>
  <c r="B460" i="10" s="1"/>
  <c r="D457" i="10"/>
  <c r="A457" i="10"/>
  <c r="P457" i="10"/>
  <c r="Q457" i="10"/>
  <c r="O543" i="10"/>
  <c r="P543" i="10"/>
  <c r="Q543" i="10"/>
  <c r="A543" i="10"/>
  <c r="D543" i="10"/>
  <c r="B201" i="10"/>
  <c r="Q201" i="10"/>
  <c r="A201" i="10"/>
  <c r="P201" i="10"/>
  <c r="D201" i="10"/>
  <c r="O201" i="10"/>
  <c r="Q390" i="10"/>
  <c r="P390" i="10"/>
  <c r="A390" i="10"/>
  <c r="D390" i="10"/>
  <c r="B390" i="10"/>
  <c r="B391" i="10" s="1"/>
  <c r="B392" i="10" s="1"/>
  <c r="B393" i="10" s="1"/>
  <c r="B394" i="10" s="1"/>
  <c r="B395" i="10" s="1"/>
  <c r="O390" i="10"/>
  <c r="P279" i="10"/>
  <c r="O279" i="10"/>
  <c r="B279" i="10"/>
  <c r="B280" i="10" s="1"/>
  <c r="B281" i="10" s="1"/>
  <c r="A279" i="10"/>
  <c r="D279" i="10"/>
  <c r="Q279" i="10"/>
  <c r="Q636" i="10"/>
  <c r="P636" i="10"/>
  <c r="O636" i="10"/>
  <c r="D636" i="10"/>
  <c r="A636" i="10"/>
  <c r="B624" i="10"/>
  <c r="B625" i="10" s="1"/>
  <c r="B626" i="10" s="1"/>
  <c r="A624" i="10"/>
  <c r="P624" i="10"/>
  <c r="D624" i="10"/>
  <c r="O624" i="10"/>
  <c r="Q624" i="10"/>
  <c r="D255" i="10"/>
  <c r="P255" i="10"/>
  <c r="B255" i="10"/>
  <c r="B256" i="10" s="1"/>
  <c r="B257" i="10" s="1"/>
  <c r="O255" i="10"/>
  <c r="Q255" i="10"/>
  <c r="A255" i="10"/>
  <c r="Q857" i="10"/>
  <c r="P857" i="10"/>
  <c r="A857" i="10"/>
  <c r="D857" i="10"/>
  <c r="O857" i="10"/>
  <c r="P72" i="10"/>
  <c r="D72" i="10"/>
  <c r="O72" i="10"/>
  <c r="Q72" i="10"/>
  <c r="A72" i="10"/>
  <c r="Q585" i="10"/>
  <c r="P585" i="10"/>
  <c r="O585" i="10"/>
  <c r="A585" i="10"/>
  <c r="D585" i="10"/>
  <c r="P160" i="10"/>
  <c r="Q160" i="10"/>
  <c r="A160" i="10"/>
  <c r="D160" i="10"/>
  <c r="B160" i="10"/>
  <c r="B161" i="10" s="1"/>
  <c r="B162" i="10" s="1"/>
  <c r="B163" i="10" s="1"/>
  <c r="B164" i="10" s="1"/>
  <c r="B165" i="10" s="1"/>
  <c r="B166" i="10" s="1"/>
  <c r="O160" i="10"/>
  <c r="D456" i="10"/>
  <c r="A456" i="10"/>
  <c r="O456" i="10"/>
  <c r="B456" i="10"/>
  <c r="P456" i="10"/>
  <c r="Q456" i="10"/>
  <c r="B339" i="10"/>
  <c r="B340" i="10" s="1"/>
  <c r="B341" i="10" s="1"/>
  <c r="B342" i="10" s="1"/>
  <c r="B343" i="10" s="1"/>
  <c r="B344" i="10" s="1"/>
  <c r="P339" i="10"/>
  <c r="Q339" i="10"/>
  <c r="A339" i="10"/>
  <c r="O339" i="10"/>
  <c r="D339" i="10"/>
  <c r="D448" i="10"/>
  <c r="Q448" i="10"/>
  <c r="A448" i="10"/>
  <c r="P448" i="10"/>
  <c r="O448" i="10"/>
  <c r="O577" i="10"/>
  <c r="Q577" i="10"/>
  <c r="A577" i="10"/>
  <c r="D577" i="10"/>
  <c r="P577" i="10"/>
  <c r="A825" i="10"/>
  <c r="D825" i="10"/>
  <c r="P825" i="10"/>
  <c r="O825" i="10"/>
  <c r="Q825" i="10"/>
  <c r="D768" i="10"/>
  <c r="O768" i="10"/>
  <c r="P768" i="10"/>
  <c r="Q768" i="10"/>
  <c r="A768" i="10"/>
  <c r="P568" i="10"/>
  <c r="O568" i="10"/>
  <c r="A568" i="10"/>
  <c r="Q568" i="10"/>
  <c r="D568" i="10"/>
  <c r="O187" i="10"/>
  <c r="P187" i="10"/>
  <c r="A187" i="10"/>
  <c r="D187" i="10"/>
  <c r="Q187" i="10"/>
  <c r="A281" i="10"/>
  <c r="O281" i="10"/>
  <c r="Q281" i="10"/>
  <c r="D281" i="10"/>
  <c r="P281" i="10"/>
  <c r="A785" i="10"/>
  <c r="Q785" i="10"/>
  <c r="P785" i="10"/>
  <c r="O785" i="10"/>
  <c r="D785" i="10"/>
  <c r="A400" i="10"/>
  <c r="P400" i="10"/>
  <c r="D400" i="10"/>
  <c r="O400" i="10"/>
  <c r="Q400" i="10"/>
  <c r="O658" i="10"/>
  <c r="P658" i="10"/>
  <c r="A658" i="10"/>
  <c r="Q658" i="10"/>
  <c r="D658" i="10"/>
  <c r="A175" i="10"/>
  <c r="D175" i="10"/>
  <c r="B175" i="10"/>
  <c r="B176" i="10" s="1"/>
  <c r="B177" i="10" s="1"/>
  <c r="B178" i="10" s="1"/>
  <c r="B179" i="10" s="1"/>
  <c r="B180" i="10" s="1"/>
  <c r="B181" i="10" s="1"/>
  <c r="O175" i="10"/>
  <c r="Q175" i="10"/>
  <c r="P175" i="10"/>
  <c r="Q347" i="10"/>
  <c r="D347" i="10"/>
  <c r="P347" i="10"/>
  <c r="A347" i="10"/>
  <c r="O347" i="10"/>
  <c r="O244" i="10"/>
  <c r="P244" i="10"/>
  <c r="D244" i="10"/>
  <c r="Q244" i="10"/>
  <c r="A244" i="10"/>
  <c r="A499" i="10"/>
  <c r="D499" i="10"/>
  <c r="Q499" i="10"/>
  <c r="O499" i="10"/>
  <c r="P499" i="10"/>
  <c r="O893" i="10"/>
  <c r="Q893" i="10"/>
  <c r="A893" i="10"/>
  <c r="P893" i="10"/>
  <c r="D893" i="10"/>
  <c r="P595" i="10"/>
  <c r="A595" i="10"/>
  <c r="Q595" i="10"/>
  <c r="D595" i="10"/>
  <c r="O595" i="10"/>
  <c r="P377" i="10"/>
  <c r="D377" i="10"/>
  <c r="O377" i="10"/>
  <c r="A377" i="10"/>
  <c r="Q377" i="10"/>
  <c r="A839" i="10"/>
  <c r="D839" i="10"/>
  <c r="O839" i="10"/>
  <c r="P839" i="10"/>
  <c r="Q839" i="10"/>
  <c r="A747" i="10"/>
  <c r="D747" i="10"/>
  <c r="O747" i="10"/>
  <c r="P747" i="10"/>
  <c r="Q747" i="10"/>
  <c r="P301" i="10"/>
  <c r="A301" i="10"/>
  <c r="O301" i="10"/>
  <c r="D301" i="10"/>
  <c r="Q301" i="10"/>
  <c r="Q163" i="10"/>
  <c r="D163" i="10"/>
  <c r="P163" i="10"/>
  <c r="O163" i="10"/>
  <c r="A163" i="10"/>
  <c r="O370" i="10"/>
  <c r="Q370" i="10"/>
  <c r="P370" i="10"/>
  <c r="A370" i="10"/>
  <c r="D370" i="10"/>
  <c r="A425" i="10"/>
  <c r="D425" i="10"/>
  <c r="O425" i="10"/>
  <c r="Q425" i="10"/>
  <c r="P425" i="10"/>
  <c r="A883" i="10"/>
  <c r="D883" i="10"/>
  <c r="O883" i="10"/>
  <c r="P883" i="10"/>
  <c r="Q883" i="10"/>
  <c r="D46" i="10"/>
  <c r="Q46" i="10"/>
  <c r="O46" i="10"/>
  <c r="A46" i="10"/>
  <c r="P46" i="10"/>
  <c r="P126" i="10"/>
  <c r="A126" i="10"/>
  <c r="B126" i="10"/>
  <c r="B127" i="10" s="1"/>
  <c r="D126" i="10"/>
  <c r="O126" i="10"/>
  <c r="Q126" i="10"/>
  <c r="P121" i="10"/>
  <c r="A121" i="10"/>
  <c r="Q121" i="10"/>
  <c r="O121" i="10"/>
  <c r="D121" i="10"/>
  <c r="P101" i="10"/>
  <c r="O101" i="10"/>
  <c r="A101" i="10"/>
  <c r="B101" i="10"/>
  <c r="B102" i="10" s="1"/>
  <c r="B103" i="10" s="1"/>
  <c r="D101" i="10"/>
  <c r="Q101" i="10"/>
  <c r="D914" i="10"/>
  <c r="P914" i="10"/>
  <c r="Q914" i="10"/>
  <c r="A914" i="10"/>
  <c r="O914" i="10"/>
  <c r="Q674" i="10"/>
  <c r="D674" i="10"/>
  <c r="P674" i="10"/>
  <c r="O674" i="10"/>
  <c r="A674" i="10"/>
  <c r="P845" i="10"/>
  <c r="D845" i="10"/>
  <c r="O845" i="10"/>
  <c r="A845" i="10"/>
  <c r="Q845" i="10"/>
  <c r="Q207" i="10"/>
  <c r="A207" i="10"/>
  <c r="O207" i="10"/>
  <c r="P207" i="10"/>
  <c r="D207" i="10"/>
  <c r="P194" i="10"/>
  <c r="Q194" i="10"/>
  <c r="O194" i="10"/>
  <c r="D194" i="10"/>
  <c r="A194" i="10"/>
  <c r="D502" i="10"/>
  <c r="O502" i="10"/>
  <c r="A502" i="10"/>
  <c r="B502" i="10"/>
  <c r="Q502" i="10"/>
  <c r="P502" i="10"/>
  <c r="Q387" i="10"/>
  <c r="D387" i="10"/>
  <c r="A387" i="10"/>
  <c r="O387" i="10"/>
  <c r="B387" i="10"/>
  <c r="B388" i="10" s="1"/>
  <c r="B389" i="10" s="1"/>
  <c r="P387" i="10"/>
  <c r="A458" i="10"/>
  <c r="D458" i="10"/>
  <c r="Q458" i="10"/>
  <c r="O458" i="10"/>
  <c r="P458" i="10"/>
  <c r="Q382" i="10"/>
  <c r="O382" i="10"/>
  <c r="A382" i="10"/>
  <c r="P382" i="10"/>
  <c r="D382" i="10"/>
  <c r="O32" i="10"/>
  <c r="A32" i="10"/>
  <c r="D32" i="10"/>
  <c r="Q32" i="10"/>
  <c r="P32" i="10"/>
  <c r="A71" i="10"/>
  <c r="P71" i="10"/>
  <c r="Q71" i="10"/>
  <c r="B71" i="10"/>
  <c r="B72" i="10" s="1"/>
  <c r="O71" i="10"/>
  <c r="D71" i="10"/>
  <c r="A975" i="10"/>
  <c r="O975" i="10"/>
  <c r="P975" i="10"/>
  <c r="Q975" i="10"/>
  <c r="D975" i="10"/>
  <c r="Q818" i="10"/>
  <c r="D818" i="10"/>
  <c r="A818" i="10"/>
  <c r="O818" i="10"/>
  <c r="P818" i="10"/>
  <c r="A915" i="10"/>
  <c r="O915" i="10"/>
  <c r="P915" i="10"/>
  <c r="D915" i="10"/>
  <c r="Q915" i="10"/>
  <c r="D576" i="10"/>
  <c r="A576" i="10"/>
  <c r="P576" i="10"/>
  <c r="O576" i="10"/>
  <c r="Q576" i="10"/>
  <c r="B406" i="10"/>
  <c r="B407" i="10" s="1"/>
  <c r="B408" i="10" s="1"/>
  <c r="B409" i="10" s="1"/>
  <c r="O406" i="10"/>
  <c r="Q406" i="10"/>
  <c r="P406" i="10"/>
  <c r="D406" i="10"/>
  <c r="A406" i="10"/>
  <c r="P80" i="10"/>
  <c r="B80" i="10"/>
  <c r="B81" i="10" s="1"/>
  <c r="B82" i="10" s="1"/>
  <c r="B83" i="10" s="1"/>
  <c r="A80" i="10"/>
  <c r="O80" i="10"/>
  <c r="Q80" i="10"/>
  <c r="D80" i="10"/>
  <c r="O443" i="10"/>
  <c r="P443" i="10"/>
  <c r="D443" i="10"/>
  <c r="Q443" i="10"/>
  <c r="A443" i="10"/>
  <c r="Q836" i="10"/>
  <c r="D836" i="10"/>
  <c r="P836" i="10"/>
  <c r="O836" i="10"/>
  <c r="A836" i="10"/>
  <c r="A155" i="10"/>
  <c r="P155" i="10"/>
  <c r="Q155" i="10"/>
  <c r="D155" i="10"/>
  <c r="O155" i="10"/>
  <c r="D971" i="10"/>
  <c r="A971" i="10"/>
  <c r="Q971" i="10"/>
  <c r="P971" i="10"/>
  <c r="O971" i="10"/>
  <c r="P528" i="10"/>
  <c r="A528" i="10"/>
  <c r="B528" i="10"/>
  <c r="B529" i="10" s="1"/>
  <c r="B530" i="10" s="1"/>
  <c r="B531" i="10" s="1"/>
  <c r="B532" i="10" s="1"/>
  <c r="B533" i="10" s="1"/>
  <c r="B534" i="10" s="1"/>
  <c r="B535" i="10" s="1"/>
  <c r="B536" i="10" s="1"/>
  <c r="O528" i="10"/>
  <c r="D528" i="10"/>
  <c r="Q528" i="10"/>
  <c r="P834" i="10"/>
  <c r="O834" i="10"/>
  <c r="Q834" i="10"/>
  <c r="A834" i="10"/>
  <c r="D834" i="10"/>
  <c r="P550" i="10"/>
  <c r="D550" i="10"/>
  <c r="O550" i="10"/>
  <c r="B550" i="10"/>
  <c r="B551" i="10" s="1"/>
  <c r="B552" i="10" s="1"/>
  <c r="Q550" i="10"/>
  <c r="A550" i="10"/>
  <c r="D307" i="10"/>
  <c r="Q307" i="10"/>
  <c r="A307" i="10"/>
  <c r="O307" i="10"/>
  <c r="P307" i="10"/>
  <c r="B307" i="10"/>
  <c r="B308" i="10" s="1"/>
  <c r="Q99" i="10"/>
  <c r="D99" i="10"/>
  <c r="P99" i="10"/>
  <c r="A99" i="10"/>
  <c r="O99" i="10"/>
  <c r="D561" i="10"/>
  <c r="A561" i="10"/>
  <c r="P561" i="10"/>
  <c r="Q561" i="10"/>
  <c r="O561" i="10"/>
  <c r="A581" i="10"/>
  <c r="P581" i="10"/>
  <c r="D581" i="10"/>
  <c r="Q581" i="10"/>
  <c r="O581" i="10"/>
  <c r="P910" i="10"/>
  <c r="Q910" i="10"/>
  <c r="O910" i="10"/>
  <c r="A910" i="10"/>
  <c r="D910" i="10"/>
  <c r="D877" i="10"/>
  <c r="O877" i="10"/>
  <c r="Q877" i="10"/>
  <c r="P877" i="10"/>
  <c r="A877" i="10"/>
  <c r="A522" i="10"/>
  <c r="Q522" i="10"/>
  <c r="D522" i="10"/>
  <c r="O522" i="10"/>
  <c r="P522" i="10"/>
  <c r="P831" i="10"/>
  <c r="D831" i="10"/>
  <c r="O831" i="10"/>
  <c r="Q831" i="10"/>
  <c r="A831" i="10"/>
  <c r="A409" i="10"/>
  <c r="P409" i="10"/>
  <c r="O409" i="10"/>
  <c r="D409" i="10"/>
  <c r="Q409" i="10"/>
  <c r="D514" i="10"/>
  <c r="O514" i="10"/>
  <c r="P514" i="10"/>
  <c r="A514" i="10"/>
  <c r="Q514" i="10"/>
  <c r="P484" i="10"/>
  <c r="D484" i="10"/>
  <c r="Q484" i="10"/>
  <c r="O484" i="10"/>
  <c r="A484" i="10"/>
  <c r="O844" i="10"/>
  <c r="Q844" i="10"/>
  <c r="A844" i="10"/>
  <c r="D844" i="10"/>
  <c r="P844" i="10"/>
  <c r="D964" i="10"/>
  <c r="Q964" i="10"/>
  <c r="P964" i="10"/>
  <c r="O964" i="10"/>
  <c r="A964" i="10"/>
  <c r="O420" i="10"/>
  <c r="D420" i="10"/>
  <c r="Q420" i="10"/>
  <c r="P420" i="10"/>
  <c r="B420" i="10"/>
  <c r="A420" i="10"/>
  <c r="D927" i="10"/>
  <c r="O927" i="10"/>
  <c r="Q927" i="10"/>
  <c r="P927" i="10"/>
  <c r="A927" i="10"/>
  <c r="A351" i="10"/>
  <c r="B351" i="10"/>
  <c r="P351" i="10"/>
  <c r="D351" i="10"/>
  <c r="Q351" i="10"/>
  <c r="O351" i="10"/>
  <c r="Q181" i="10"/>
  <c r="D181" i="10"/>
  <c r="A181" i="10"/>
  <c r="P181" i="10"/>
  <c r="O181" i="10"/>
  <c r="D186" i="10"/>
  <c r="B186" i="10"/>
  <c r="B187" i="10" s="1"/>
  <c r="O186" i="10"/>
  <c r="Q186" i="10"/>
  <c r="A186" i="10"/>
  <c r="P186" i="10"/>
  <c r="P649" i="10"/>
  <c r="O649" i="10"/>
  <c r="Q649" i="10"/>
  <c r="A649" i="10"/>
  <c r="D649" i="10"/>
  <c r="P325" i="10"/>
  <c r="D325" i="10"/>
  <c r="A325" i="10"/>
  <c r="Q325" i="10"/>
  <c r="O325" i="10"/>
  <c r="D993" i="10"/>
  <c r="Q993" i="10"/>
  <c r="A993" i="10"/>
  <c r="O993" i="10"/>
  <c r="P993" i="10"/>
  <c r="O859" i="10"/>
  <c r="Q859" i="10"/>
  <c r="P859" i="10"/>
  <c r="A859" i="10"/>
  <c r="D859" i="10"/>
  <c r="P312" i="10"/>
  <c r="Q312" i="10"/>
  <c r="B312" i="10"/>
  <c r="A312" i="10"/>
  <c r="O312" i="10"/>
  <c r="D312" i="10"/>
  <c r="P783" i="10"/>
  <c r="D783" i="10"/>
  <c r="Q783" i="10"/>
  <c r="A783" i="10"/>
  <c r="O783" i="10"/>
  <c r="P173" i="10"/>
  <c r="A173" i="10"/>
  <c r="Q173" i="10"/>
  <c r="O173" i="10"/>
  <c r="D173" i="10"/>
  <c r="Q393" i="10"/>
  <c r="A393" i="10"/>
  <c r="P393" i="10"/>
  <c r="D393" i="10"/>
  <c r="O393" i="10"/>
  <c r="A236" i="10"/>
  <c r="Q236" i="10"/>
  <c r="D236" i="10"/>
  <c r="O236" i="10"/>
  <c r="P236" i="10"/>
  <c r="P985" i="10"/>
  <c r="Q985" i="10"/>
  <c r="D985" i="10"/>
  <c r="A985" i="10"/>
  <c r="O985" i="10"/>
  <c r="A120" i="10"/>
  <c r="P120" i="10"/>
  <c r="Q120" i="10"/>
  <c r="D120" i="10"/>
  <c r="O120" i="10"/>
  <c r="B120" i="10"/>
  <c r="B121" i="10" s="1"/>
  <c r="P342" i="10"/>
  <c r="Q342" i="10"/>
  <c r="O342" i="10"/>
  <c r="D342" i="10"/>
  <c r="A342" i="10"/>
  <c r="P329" i="10"/>
  <c r="O329" i="10"/>
  <c r="D329" i="10"/>
  <c r="A329" i="10"/>
  <c r="Q329" i="10"/>
  <c r="P724" i="10"/>
  <c r="A724" i="10"/>
  <c r="D724" i="10"/>
  <c r="Q724" i="10"/>
  <c r="O724" i="10"/>
  <c r="O969" i="10"/>
  <c r="Q969" i="10"/>
  <c r="A969" i="10"/>
  <c r="P969" i="10"/>
  <c r="D969" i="10"/>
  <c r="B553" i="10"/>
  <c r="B554" i="10" s="1"/>
  <c r="O553" i="10"/>
  <c r="A553" i="10"/>
  <c r="P553" i="10"/>
  <c r="Q553" i="10"/>
  <c r="D553" i="10"/>
  <c r="P989" i="10"/>
  <c r="O989" i="10"/>
  <c r="Q989" i="10"/>
  <c r="D989" i="10"/>
  <c r="A989" i="10"/>
  <c r="Q611" i="10"/>
  <c r="P611" i="10"/>
  <c r="A611" i="10"/>
  <c r="B611" i="10"/>
  <c r="B612" i="10" s="1"/>
  <c r="B613" i="10" s="1"/>
  <c r="D611" i="10"/>
  <c r="O611" i="10"/>
  <c r="P297" i="10"/>
  <c r="O297" i="10"/>
  <c r="A297" i="10"/>
  <c r="D297" i="10"/>
  <c r="Q297" i="10"/>
  <c r="Q751" i="10"/>
  <c r="P751" i="10"/>
  <c r="D751" i="10"/>
  <c r="A751" i="10"/>
  <c r="O751" i="10"/>
  <c r="D559" i="10"/>
  <c r="O559" i="10"/>
  <c r="Q559" i="10"/>
  <c r="P559" i="10"/>
  <c r="B559" i="10"/>
  <c r="A559" i="10"/>
  <c r="P129" i="10"/>
  <c r="Q129" i="10"/>
  <c r="D129" i="10"/>
  <c r="B129" i="10"/>
  <c r="B130" i="10" s="1"/>
  <c r="A129" i="10"/>
  <c r="O129" i="10"/>
  <c r="D735" i="10"/>
  <c r="Q735" i="10"/>
  <c r="A735" i="10"/>
  <c r="P735" i="10"/>
  <c r="O735" i="10"/>
  <c r="D647" i="10"/>
  <c r="Q647" i="10"/>
  <c r="A647" i="10"/>
  <c r="P647" i="10"/>
  <c r="B647" i="10"/>
  <c r="B648" i="10" s="1"/>
  <c r="B649" i="10" s="1"/>
  <c r="B650" i="10" s="1"/>
  <c r="B651" i="10" s="1"/>
  <c r="O647" i="10"/>
  <c r="Q589" i="10"/>
  <c r="O589" i="10"/>
  <c r="D589" i="10"/>
  <c r="P589" i="10"/>
  <c r="A589" i="10"/>
  <c r="O117" i="10"/>
  <c r="P117" i="10"/>
  <c r="Q117" i="10"/>
  <c r="D117" i="10"/>
  <c r="A117" i="10"/>
  <c r="D182" i="10"/>
  <c r="Q182" i="10"/>
  <c r="O182" i="10"/>
  <c r="A182" i="10"/>
  <c r="B182" i="10"/>
  <c r="B183" i="10" s="1"/>
  <c r="P182" i="10"/>
  <c r="Q374" i="10"/>
  <c r="O374" i="10"/>
  <c r="A374" i="10"/>
  <c r="D374" i="10"/>
  <c r="P374" i="10"/>
  <c r="O854" i="10"/>
  <c r="A854" i="10"/>
  <c r="P854" i="10"/>
  <c r="D854" i="10"/>
  <c r="Q854" i="10"/>
  <c r="D107" i="10"/>
  <c r="Q107" i="10"/>
  <c r="B107" i="10"/>
  <c r="B108" i="10" s="1"/>
  <c r="B109" i="10" s="1"/>
  <c r="B110" i="10" s="1"/>
  <c r="B111" i="10" s="1"/>
  <c r="P107" i="10"/>
  <c r="A107" i="10"/>
  <c r="O107" i="10"/>
  <c r="Q415" i="10"/>
  <c r="B415" i="10"/>
  <c r="A415" i="10"/>
  <c r="O415" i="10"/>
  <c r="P415" i="10"/>
  <c r="D415" i="10"/>
  <c r="P668" i="10"/>
  <c r="O668" i="10"/>
  <c r="D668" i="10"/>
  <c r="A668" i="10"/>
  <c r="Q668" i="10"/>
  <c r="D721" i="10"/>
  <c r="Q721" i="10"/>
  <c r="A721" i="10"/>
  <c r="O721" i="10"/>
  <c r="P721" i="10"/>
  <c r="D922" i="10"/>
  <c r="O922" i="10"/>
  <c r="A922" i="10"/>
  <c r="Q922" i="10"/>
  <c r="P922" i="10"/>
  <c r="O404" i="10"/>
  <c r="Q404" i="10"/>
  <c r="P404" i="10"/>
  <c r="A404" i="10"/>
  <c r="D404" i="10"/>
  <c r="P512" i="10"/>
  <c r="Q512" i="10"/>
  <c r="D512" i="10"/>
  <c r="O512" i="10"/>
  <c r="B512" i="10"/>
  <c r="B513" i="10" s="1"/>
  <c r="B514" i="10" s="1"/>
  <c r="B515" i="10" s="1"/>
  <c r="A512" i="10"/>
  <c r="O530" i="10"/>
  <c r="P530" i="10"/>
  <c r="A530" i="10"/>
  <c r="D530" i="10"/>
  <c r="Q530" i="10"/>
  <c r="B432" i="10"/>
  <c r="B433" i="10" s="1"/>
  <c r="D432" i="10"/>
  <c r="A432" i="10"/>
  <c r="P432" i="10"/>
  <c r="O432" i="10"/>
  <c r="Q432" i="10"/>
  <c r="D445" i="10"/>
  <c r="A445" i="10"/>
  <c r="O445" i="10"/>
  <c r="P445" i="10"/>
  <c r="Q445" i="10"/>
  <c r="P27" i="10"/>
  <c r="A27" i="10"/>
  <c r="Q27" i="10"/>
  <c r="O27" i="10"/>
  <c r="D27" i="10"/>
  <c r="A8" i="10"/>
  <c r="P8" i="10"/>
  <c r="Q8" i="10"/>
  <c r="D8" i="10"/>
  <c r="O8" i="10"/>
  <c r="D115" i="10"/>
  <c r="P115" i="10"/>
  <c r="B115" i="10"/>
  <c r="B116" i="10" s="1"/>
  <c r="B117" i="10" s="1"/>
  <c r="B118" i="10" s="1"/>
  <c r="B119" i="10" s="1"/>
  <c r="A115" i="10"/>
  <c r="Q115" i="10"/>
  <c r="O115" i="10"/>
  <c r="O519" i="10"/>
  <c r="Q519" i="10"/>
  <c r="A519" i="10"/>
  <c r="D519" i="10"/>
  <c r="P519" i="10"/>
  <c r="B519" i="10"/>
  <c r="B520" i="10" s="1"/>
  <c r="B521" i="10" s="1"/>
  <c r="B522" i="10" s="1"/>
  <c r="A717" i="10"/>
  <c r="P717" i="10"/>
  <c r="Q717" i="10"/>
  <c r="D717" i="10"/>
  <c r="O717" i="10"/>
  <c r="Q957" i="10"/>
  <c r="O957" i="10"/>
  <c r="P957" i="10"/>
  <c r="A957" i="10"/>
  <c r="D957" i="10"/>
  <c r="A850" i="10"/>
  <c r="P850" i="10"/>
  <c r="D850" i="10"/>
  <c r="O850" i="10"/>
  <c r="Q850" i="10"/>
  <c r="O474" i="10"/>
  <c r="P474" i="10"/>
  <c r="Q474" i="10"/>
  <c r="D474" i="10"/>
  <c r="A474" i="10"/>
  <c r="D755" i="10"/>
  <c r="P755" i="10"/>
  <c r="Q755" i="10"/>
  <c r="A755" i="10"/>
  <c r="O755" i="10"/>
  <c r="P369" i="10"/>
  <c r="D369" i="10"/>
  <c r="O369" i="10"/>
  <c r="Q369" i="10"/>
  <c r="A369" i="10"/>
  <c r="P617" i="10"/>
  <c r="Q617" i="10"/>
  <c r="D617" i="10"/>
  <c r="B617" i="10"/>
  <c r="B618" i="10" s="1"/>
  <c r="A617" i="10"/>
  <c r="O617" i="10"/>
  <c r="D87" i="10"/>
  <c r="A87" i="10"/>
  <c r="Q87" i="10"/>
  <c r="P87" i="10"/>
  <c r="O87" i="10"/>
  <c r="D82" i="10"/>
  <c r="O82" i="10"/>
  <c r="Q82" i="10"/>
  <c r="P82" i="10"/>
  <c r="A82" i="10"/>
  <c r="Q300" i="10"/>
  <c r="O300" i="10"/>
  <c r="A300" i="10"/>
  <c r="P300" i="10"/>
  <c r="D300" i="10"/>
  <c r="O171" i="10"/>
  <c r="D171" i="10"/>
  <c r="Q171" i="10"/>
  <c r="A171" i="10"/>
  <c r="P171" i="10"/>
  <c r="O612" i="10"/>
  <c r="D612" i="10"/>
  <c r="P612" i="10"/>
  <c r="A612" i="10"/>
  <c r="Q612" i="10"/>
  <c r="A436" i="10"/>
  <c r="O436" i="10"/>
  <c r="Q436" i="10"/>
  <c r="P436" i="10"/>
  <c r="D436" i="10"/>
  <c r="O594" i="10"/>
  <c r="A594" i="10"/>
  <c r="P594" i="10"/>
  <c r="B594" i="10"/>
  <c r="B595" i="10" s="1"/>
  <c r="Q594" i="10"/>
  <c r="D594" i="10"/>
  <c r="P713" i="10"/>
  <c r="A713" i="10"/>
  <c r="Q713" i="10"/>
  <c r="D713" i="10"/>
  <c r="O713" i="10"/>
  <c r="P940" i="10"/>
  <c r="O940" i="10"/>
  <c r="D940" i="10"/>
  <c r="A940" i="10"/>
  <c r="Q940" i="10"/>
  <c r="O25" i="10"/>
  <c r="A25" i="10"/>
  <c r="D25" i="10"/>
  <c r="P25" i="10"/>
  <c r="Q25" i="10"/>
  <c r="P597" i="10"/>
  <c r="O597" i="10"/>
  <c r="Q597" i="10"/>
  <c r="D597" i="10"/>
  <c r="A597" i="10"/>
  <c r="P789" i="10"/>
  <c r="O789" i="10"/>
  <c r="A789" i="10"/>
  <c r="Q789" i="10"/>
  <c r="D789" i="10"/>
  <c r="Q480" i="10"/>
  <c r="D480" i="10"/>
  <c r="P480" i="10"/>
  <c r="A480" i="10"/>
  <c r="O480" i="10"/>
  <c r="D35" i="10"/>
  <c r="O35" i="10"/>
  <c r="A35" i="10"/>
  <c r="Q35" i="10"/>
  <c r="P35" i="10"/>
  <c r="A170" i="10"/>
  <c r="Q170" i="10"/>
  <c r="O170" i="10"/>
  <c r="D170" i="10"/>
  <c r="P170" i="10"/>
  <c r="O57" i="10"/>
  <c r="A57" i="10"/>
  <c r="D57" i="10"/>
  <c r="Q57" i="10"/>
  <c r="B57" i="10"/>
  <c r="B58" i="10" s="1"/>
  <c r="B59" i="10" s="1"/>
  <c r="B60" i="10" s="1"/>
  <c r="B61" i="10" s="1"/>
  <c r="B62" i="10" s="1"/>
  <c r="B63" i="10" s="1"/>
  <c r="P57" i="10"/>
  <c r="Q118" i="10"/>
  <c r="A118" i="10"/>
  <c r="O118" i="10"/>
  <c r="P118" i="10"/>
  <c r="D118" i="10"/>
  <c r="O695" i="10"/>
  <c r="A695" i="10"/>
  <c r="P695" i="10"/>
  <c r="D695" i="10"/>
  <c r="Q695" i="10"/>
  <c r="P856" i="10"/>
  <c r="A856" i="10"/>
  <c r="Q856" i="10"/>
  <c r="D856" i="10"/>
  <c r="O856" i="10"/>
  <c r="O604" i="10"/>
  <c r="D604" i="10"/>
  <c r="Q604" i="10"/>
  <c r="P604" i="10"/>
  <c r="A604" i="10"/>
  <c r="A210" i="10"/>
  <c r="D210" i="10"/>
  <c r="O210" i="10"/>
  <c r="Q210" i="10"/>
  <c r="P210" i="10"/>
  <c r="Q833" i="10"/>
  <c r="O833" i="10"/>
  <c r="D833" i="10"/>
  <c r="A833" i="10"/>
  <c r="P833" i="10"/>
  <c r="P703" i="10"/>
  <c r="A703" i="10"/>
  <c r="D703" i="10"/>
  <c r="Q703" i="10"/>
  <c r="O703" i="10"/>
  <c r="D272" i="10"/>
  <c r="Q272" i="10"/>
  <c r="A272" i="10"/>
  <c r="P272" i="10"/>
  <c r="O272" i="10"/>
  <c r="O371" i="10"/>
  <c r="P371" i="10"/>
  <c r="D371" i="10"/>
  <c r="A371" i="10"/>
  <c r="Q371" i="10"/>
  <c r="D748" i="10"/>
  <c r="A748" i="10"/>
  <c r="O748" i="10"/>
  <c r="Q748" i="10"/>
  <c r="P748" i="10"/>
  <c r="D591" i="10"/>
  <c r="A591" i="10"/>
  <c r="O591" i="10"/>
  <c r="Q591" i="10"/>
  <c r="P591" i="10"/>
  <c r="P890" i="10"/>
  <c r="D890" i="10"/>
  <c r="Q890" i="10"/>
  <c r="O890" i="10"/>
  <c r="A890" i="10"/>
  <c r="Q398" i="10"/>
  <c r="D398" i="10"/>
  <c r="A398" i="10"/>
  <c r="P398" i="10"/>
  <c r="O398" i="10"/>
  <c r="O86" i="10"/>
  <c r="A86" i="10"/>
  <c r="Q86" i="10"/>
  <c r="P86" i="10"/>
  <c r="D86" i="10"/>
  <c r="A630" i="10"/>
  <c r="O630" i="10"/>
  <c r="B630" i="10"/>
  <c r="B631" i="10" s="1"/>
  <c r="B632" i="10" s="1"/>
  <c r="B633" i="10" s="1"/>
  <c r="P630" i="10"/>
  <c r="Q630" i="10"/>
  <c r="D630" i="10"/>
  <c r="P554" i="10"/>
  <c r="A554" i="10"/>
  <c r="Q554" i="10"/>
  <c r="O554" i="10"/>
  <c r="D554" i="10"/>
  <c r="P892" i="10"/>
  <c r="O892" i="10"/>
  <c r="Q892" i="10"/>
  <c r="D892" i="10"/>
  <c r="A892" i="10"/>
  <c r="Q592" i="10"/>
  <c r="O592" i="10"/>
  <c r="A592" i="10"/>
  <c r="D592" i="10"/>
  <c r="P592" i="10"/>
  <c r="O471" i="10"/>
  <c r="Q471" i="10"/>
  <c r="P471" i="10"/>
  <c r="D471" i="10"/>
  <c r="A471" i="10"/>
  <c r="P618" i="10"/>
  <c r="O618" i="10"/>
  <c r="Q618" i="10"/>
  <c r="A618" i="10"/>
  <c r="D618" i="10"/>
  <c r="A19" i="10"/>
  <c r="Q19" i="10"/>
  <c r="D19" i="10"/>
  <c r="O19" i="10"/>
  <c r="P19" i="10"/>
  <c r="A113" i="10"/>
  <c r="P113" i="10"/>
  <c r="O113" i="10"/>
  <c r="D113" i="10"/>
  <c r="Q113" i="10"/>
  <c r="A178" i="10"/>
  <c r="P178" i="10"/>
  <c r="Q178" i="10"/>
  <c r="D178" i="10"/>
  <c r="O178" i="10"/>
  <c r="O437" i="10"/>
  <c r="P437" i="10"/>
  <c r="D437" i="10"/>
  <c r="B437" i="10"/>
  <c r="B438" i="10" s="1"/>
  <c r="B439" i="10" s="1"/>
  <c r="Q437" i="10"/>
  <c r="A437" i="10"/>
  <c r="Q863" i="10"/>
  <c r="P863" i="10"/>
  <c r="O863" i="10"/>
  <c r="D863" i="10"/>
  <c r="A863" i="10"/>
  <c r="O837" i="10"/>
  <c r="A837" i="10"/>
  <c r="Q837" i="10"/>
  <c r="D837" i="10"/>
  <c r="P837" i="10"/>
  <c r="A511" i="10"/>
  <c r="O511" i="10"/>
  <c r="P511" i="10"/>
  <c r="D511" i="10"/>
  <c r="Q511" i="10"/>
  <c r="O284" i="10"/>
  <c r="A284" i="10"/>
  <c r="P284" i="10"/>
  <c r="Q284" i="10"/>
  <c r="D284" i="10"/>
  <c r="P782" i="10"/>
  <c r="D782" i="10"/>
  <c r="Q782" i="10"/>
  <c r="A782" i="10"/>
  <c r="O782" i="10"/>
  <c r="Q709" i="10"/>
  <c r="A709" i="10"/>
  <c r="D709" i="10"/>
  <c r="O709" i="10"/>
  <c r="P709" i="10"/>
  <c r="Q221" i="10"/>
  <c r="D221" i="10"/>
  <c r="A221" i="10"/>
  <c r="P221" i="10"/>
  <c r="B221" i="10"/>
  <c r="B222" i="10" s="1"/>
  <c r="B223" i="10" s="1"/>
  <c r="B224" i="10" s="1"/>
  <c r="O221" i="10"/>
  <c r="A280" i="10"/>
  <c r="D280" i="10"/>
  <c r="P280" i="10"/>
  <c r="O280" i="10"/>
  <c r="Q280" i="10"/>
  <c r="A331" i="10"/>
  <c r="P331" i="10"/>
  <c r="O331" i="10"/>
  <c r="D331" i="10"/>
  <c r="Q331" i="10"/>
  <c r="Q590" i="10"/>
  <c r="P590" i="10"/>
  <c r="D590" i="10"/>
  <c r="A590" i="10"/>
  <c r="O590" i="10"/>
  <c r="A355" i="10"/>
  <c r="D355" i="10"/>
  <c r="Q355" i="10"/>
  <c r="P355" i="10"/>
  <c r="O355" i="10"/>
  <c r="O646" i="10"/>
  <c r="D646" i="10"/>
  <c r="Q646" i="10"/>
  <c r="P646" i="10"/>
  <c r="A646" i="10"/>
  <c r="Q17" i="10"/>
  <c r="A17" i="10"/>
  <c r="O17" i="10"/>
  <c r="P17" i="10"/>
  <c r="D17" i="10"/>
  <c r="O239" i="10"/>
  <c r="D239" i="10"/>
  <c r="P239" i="10"/>
  <c r="Q239" i="10"/>
  <c r="A239" i="10"/>
  <c r="P176" i="10"/>
  <c r="O176" i="10"/>
  <c r="D176" i="10"/>
  <c r="A176" i="10"/>
  <c r="Q176" i="10"/>
  <c r="O266" i="10"/>
  <c r="D266" i="10"/>
  <c r="Q266" i="10"/>
  <c r="A266" i="10"/>
  <c r="P266" i="10"/>
  <c r="D951" i="10"/>
  <c r="O951" i="10"/>
  <c r="A951" i="10"/>
  <c r="Q951" i="10"/>
  <c r="P951" i="10"/>
  <c r="P33" i="10"/>
  <c r="D33" i="10"/>
  <c r="O33" i="10"/>
  <c r="A33" i="10"/>
  <c r="Q33" i="10"/>
  <c r="P81" i="10"/>
  <c r="D81" i="10"/>
  <c r="A81" i="10"/>
  <c r="Q81" i="10"/>
  <c r="O81" i="10"/>
  <c r="D652" i="10"/>
  <c r="A652" i="10"/>
  <c r="B652" i="10"/>
  <c r="B653" i="10" s="1"/>
  <c r="B654" i="10" s="1"/>
  <c r="P652" i="10"/>
  <c r="O652" i="10"/>
  <c r="Q652" i="10"/>
  <c r="O68" i="10"/>
  <c r="B68" i="10"/>
  <c r="D68" i="10"/>
  <c r="A68" i="10"/>
  <c r="P68" i="10"/>
  <c r="Q68" i="10"/>
  <c r="A412" i="10"/>
  <c r="D412" i="10"/>
  <c r="P412" i="10"/>
  <c r="Q412" i="10"/>
  <c r="O412" i="10"/>
  <c r="Q248" i="10"/>
  <c r="O248" i="10"/>
  <c r="A248" i="10"/>
  <c r="B248" i="10"/>
  <c r="B249" i="10" s="1"/>
  <c r="B250" i="10" s="1"/>
  <c r="B251" i="10" s="1"/>
  <c r="P248" i="10"/>
  <c r="D248" i="10"/>
  <c r="D205" i="10"/>
  <c r="P205" i="10"/>
  <c r="B205" i="10"/>
  <c r="B206" i="10" s="1"/>
  <c r="B207" i="10" s="1"/>
  <c r="B208" i="10" s="1"/>
  <c r="B209" i="10" s="1"/>
  <c r="B210" i="10" s="1"/>
  <c r="B211" i="10" s="1"/>
  <c r="A205" i="10"/>
  <c r="O205" i="10"/>
  <c r="Q205" i="10"/>
  <c r="Q808" i="10"/>
  <c r="P808" i="10"/>
  <c r="D808" i="10"/>
  <c r="A808" i="10"/>
  <c r="O808" i="10"/>
  <c r="A606" i="10"/>
  <c r="D606" i="10"/>
  <c r="B606" i="10"/>
  <c r="B607" i="10" s="1"/>
  <c r="B608" i="10" s="1"/>
  <c r="B609" i="10" s="1"/>
  <c r="Q606" i="10"/>
  <c r="O606" i="10"/>
  <c r="P606" i="10"/>
  <c r="Q958" i="10"/>
  <c r="P958" i="10"/>
  <c r="D958" i="10"/>
  <c r="A958" i="10"/>
  <c r="O958" i="10"/>
  <c r="A338" i="10"/>
  <c r="P338" i="10"/>
  <c r="Q338" i="10"/>
  <c r="O338" i="10"/>
  <c r="D338" i="10"/>
  <c r="P516" i="10"/>
  <c r="D516" i="10"/>
  <c r="A516" i="10"/>
  <c r="B516" i="10"/>
  <c r="B517" i="10" s="1"/>
  <c r="B518" i="10" s="1"/>
  <c r="O516" i="10"/>
  <c r="Q516" i="10"/>
  <c r="D473" i="10"/>
  <c r="P473" i="10"/>
  <c r="B473" i="10"/>
  <c r="B474" i="10" s="1"/>
  <c r="B475" i="10" s="1"/>
  <c r="B476" i="10" s="1"/>
  <c r="B477" i="10" s="1"/>
  <c r="O473" i="10"/>
  <c r="A473" i="10"/>
  <c r="Q473" i="10"/>
  <c r="D704" i="10"/>
  <c r="A704" i="10"/>
  <c r="P704" i="10"/>
  <c r="Q704" i="10"/>
  <c r="O704" i="10"/>
  <c r="P741" i="10"/>
  <c r="Q741" i="10"/>
  <c r="D741" i="10"/>
  <c r="O741" i="10"/>
  <c r="A741" i="10"/>
  <c r="O92" i="10"/>
  <c r="D92" i="10"/>
  <c r="Q92" i="10"/>
  <c r="A92" i="10"/>
  <c r="B92" i="10"/>
  <c r="P92" i="10"/>
  <c r="D465" i="10"/>
  <c r="P465" i="10"/>
  <c r="A465" i="10"/>
  <c r="B465" i="10"/>
  <c r="B466" i="10" s="1"/>
  <c r="B467" i="10" s="1"/>
  <c r="O465" i="10"/>
  <c r="Q465" i="10"/>
  <c r="Q520" i="10"/>
  <c r="O520" i="10"/>
  <c r="D520" i="10"/>
  <c r="P520" i="10"/>
  <c r="A520" i="10"/>
  <c r="Q719" i="10"/>
  <c r="P719" i="10"/>
  <c r="A719" i="10"/>
  <c r="D719" i="10"/>
  <c r="O719" i="10"/>
  <c r="P524" i="10"/>
  <c r="Q524" i="10"/>
  <c r="O524" i="10"/>
  <c r="B524" i="10"/>
  <c r="B525" i="10" s="1"/>
  <c r="B526" i="10" s="1"/>
  <c r="B527" i="10" s="1"/>
  <c r="D524" i="10"/>
  <c r="A524" i="10"/>
  <c r="A924" i="10"/>
  <c r="Q924" i="10"/>
  <c r="D924" i="10"/>
  <c r="P924" i="10"/>
  <c r="O924" i="10"/>
  <c r="P88" i="10"/>
  <c r="O88" i="10"/>
  <c r="D88" i="10"/>
  <c r="A88" i="10"/>
  <c r="Q88" i="10"/>
  <c r="O410" i="10"/>
  <c r="B410" i="10"/>
  <c r="B411" i="10" s="1"/>
  <c r="B412" i="10" s="1"/>
  <c r="B413" i="10" s="1"/>
  <c r="B414" i="10" s="1"/>
  <c r="D410" i="10"/>
  <c r="A410" i="10"/>
  <c r="P410" i="10"/>
  <c r="Q410" i="10"/>
  <c r="A504" i="10"/>
  <c r="D504" i="10"/>
  <c r="P504" i="10"/>
  <c r="Q504" i="10"/>
  <c r="O504" i="10"/>
  <c r="A368" i="10"/>
  <c r="D368" i="10"/>
  <c r="P368" i="10"/>
  <c r="O368" i="10"/>
  <c r="Q368" i="10"/>
  <c r="A143" i="10"/>
  <c r="O143" i="10"/>
  <c r="P143" i="10"/>
  <c r="D143" i="10"/>
  <c r="Q143" i="10"/>
  <c r="D549" i="10"/>
  <c r="P549" i="10"/>
  <c r="Q549" i="10"/>
  <c r="O549" i="10"/>
  <c r="A549" i="10"/>
  <c r="D438" i="10"/>
  <c r="A438" i="10"/>
  <c r="P438" i="10"/>
  <c r="Q438" i="10"/>
  <c r="O438" i="10"/>
  <c r="O708" i="10"/>
  <c r="A708" i="10"/>
  <c r="Q708" i="10"/>
  <c r="P708" i="10"/>
  <c r="D708" i="10"/>
  <c r="Q399" i="10"/>
  <c r="P399" i="10"/>
  <c r="O399" i="10"/>
  <c r="D399" i="10"/>
  <c r="A399" i="10"/>
  <c r="Q90" i="10"/>
  <c r="A90" i="10"/>
  <c r="P90" i="10"/>
  <c r="D90" i="10"/>
  <c r="O90" i="10"/>
  <c r="P381" i="10"/>
  <c r="A381" i="10"/>
  <c r="Q381" i="10"/>
  <c r="D381" i="10"/>
  <c r="O381" i="10"/>
  <c r="P682" i="10"/>
  <c r="A682" i="10"/>
  <c r="O682" i="10"/>
  <c r="D682" i="10"/>
  <c r="Q682" i="10"/>
  <c r="Q667" i="10"/>
  <c r="P667" i="10"/>
  <c r="O667" i="10"/>
  <c r="D667" i="10"/>
  <c r="A667" i="10"/>
  <c r="Q396" i="10"/>
  <c r="P396" i="10"/>
  <c r="B396" i="10"/>
  <c r="B397" i="10" s="1"/>
  <c r="B398" i="10" s="1"/>
  <c r="B399" i="10" s="1"/>
  <c r="B400" i="10" s="1"/>
  <c r="B401" i="10" s="1"/>
  <c r="A396" i="10"/>
  <c r="D396" i="10"/>
  <c r="O396" i="10"/>
  <c r="P76" i="10"/>
  <c r="O76" i="10"/>
  <c r="A76" i="10"/>
  <c r="D76" i="10"/>
  <c r="Q76" i="10"/>
  <c r="A679" i="10"/>
  <c r="D679" i="10"/>
  <c r="P679" i="10"/>
  <c r="Q679" i="10"/>
  <c r="O679" i="10"/>
  <c r="Q215" i="10"/>
  <c r="D215" i="10"/>
  <c r="O215" i="10"/>
  <c r="A215" i="10"/>
  <c r="P215" i="10"/>
  <c r="D319" i="10"/>
  <c r="P319" i="10"/>
  <c r="O319" i="10"/>
  <c r="A319" i="10"/>
  <c r="Q319" i="10"/>
  <c r="P588" i="10"/>
  <c r="Q588" i="10"/>
  <c r="D588" i="10"/>
  <c r="A588" i="10"/>
  <c r="O588" i="10"/>
  <c r="B588" i="10"/>
  <c r="B589" i="10" s="1"/>
  <c r="B590" i="10" s="1"/>
  <c r="B591" i="10" s="1"/>
  <c r="B592" i="10" s="1"/>
  <c r="D98" i="10"/>
  <c r="P98" i="10"/>
  <c r="Q98" i="10"/>
  <c r="A98" i="10"/>
  <c r="O98" i="10"/>
  <c r="P227" i="10"/>
  <c r="Q227" i="10"/>
  <c r="A227" i="10"/>
  <c r="D227" i="10"/>
  <c r="O227" i="10"/>
  <c r="Q853" i="10"/>
  <c r="D853" i="10"/>
  <c r="P853" i="10"/>
  <c r="O853" i="10"/>
  <c r="A853" i="10"/>
  <c r="Q728" i="10"/>
  <c r="D728" i="10"/>
  <c r="P728" i="10"/>
  <c r="A728" i="10"/>
  <c r="O728" i="10"/>
  <c r="O288" i="10"/>
  <c r="P288" i="10"/>
  <c r="Q288" i="10"/>
  <c r="B288" i="10"/>
  <c r="B289" i="10" s="1"/>
  <c r="B290" i="10" s="1"/>
  <c r="A288" i="10"/>
  <c r="D288" i="10"/>
  <c r="O289" i="10"/>
  <c r="Q289" i="10"/>
  <c r="A289" i="10"/>
  <c r="D289" i="10"/>
  <c r="P289" i="10"/>
  <c r="D829" i="10"/>
  <c r="A829" i="10"/>
  <c r="Q829" i="10"/>
  <c r="O829" i="10"/>
  <c r="P829" i="10"/>
  <c r="O526" i="10"/>
  <c r="P526" i="10"/>
  <c r="Q526" i="10"/>
  <c r="D526" i="10"/>
  <c r="A526" i="10"/>
  <c r="A73" i="10"/>
  <c r="B73" i="10"/>
  <c r="B74" i="10" s="1"/>
  <c r="B75" i="10" s="1"/>
  <c r="B76" i="10" s="1"/>
  <c r="B77" i="10" s="1"/>
  <c r="B78" i="10" s="1"/>
  <c r="B79" i="10" s="1"/>
  <c r="P73" i="10"/>
  <c r="Q73" i="10"/>
  <c r="D73" i="10"/>
  <c r="O73" i="10"/>
  <c r="O337" i="10"/>
  <c r="D337" i="10"/>
  <c r="A337" i="10"/>
  <c r="P337" i="10"/>
  <c r="Q337" i="10"/>
  <c r="O716" i="10"/>
  <c r="A716" i="10"/>
  <c r="D716" i="10"/>
  <c r="Q716" i="10"/>
  <c r="P716" i="10"/>
  <c r="A640" i="10"/>
  <c r="P640" i="10"/>
  <c r="D640" i="10"/>
  <c r="Q640" i="10"/>
  <c r="O640" i="10"/>
  <c r="D234" i="10"/>
  <c r="Q234" i="10"/>
  <c r="P234" i="10"/>
  <c r="O234" i="10"/>
  <c r="A234" i="10"/>
  <c r="P697" i="10"/>
  <c r="O697" i="10"/>
  <c r="D697" i="10"/>
  <c r="Q697" i="10"/>
  <c r="A697" i="10"/>
  <c r="D40" i="10"/>
  <c r="Q40" i="10"/>
  <c r="O40" i="10"/>
  <c r="A40" i="10"/>
  <c r="P40" i="10"/>
  <c r="A294" i="10"/>
  <c r="P294" i="10"/>
  <c r="O294" i="10"/>
  <c r="Q294" i="10"/>
  <c r="D294" i="10"/>
  <c r="A298" i="10"/>
  <c r="O298" i="10"/>
  <c r="P298" i="10"/>
  <c r="Q298" i="10"/>
  <c r="D298" i="10"/>
  <c r="D954" i="10"/>
  <c r="A954" i="10"/>
  <c r="O954" i="10"/>
  <c r="Q954" i="10"/>
  <c r="P954" i="10"/>
  <c r="A414" i="10"/>
  <c r="D414" i="10"/>
  <c r="Q414" i="10"/>
  <c r="O414" i="10"/>
  <c r="P414" i="10"/>
  <c r="A767" i="10"/>
  <c r="D767" i="10"/>
  <c r="O767" i="10"/>
  <c r="P767" i="10"/>
  <c r="Q767" i="10"/>
  <c r="D684" i="10"/>
  <c r="A684" i="10"/>
  <c r="O684" i="10"/>
  <c r="P684" i="10"/>
  <c r="Q684" i="10"/>
  <c r="O579" i="10"/>
  <c r="Q579" i="10"/>
  <c r="A579" i="10"/>
  <c r="D579" i="10"/>
  <c r="P579" i="10"/>
  <c r="P815" i="10"/>
  <c r="A815" i="10"/>
  <c r="Q815" i="10"/>
  <c r="O815" i="10"/>
  <c r="D815" i="10"/>
  <c r="D744" i="10"/>
  <c r="A744" i="10"/>
  <c r="O744" i="10"/>
  <c r="P744" i="10"/>
  <c r="Q744" i="10"/>
  <c r="D566" i="10"/>
  <c r="A566" i="10"/>
  <c r="P566" i="10"/>
  <c r="Q566" i="10"/>
  <c r="O566" i="10"/>
  <c r="P127" i="10"/>
  <c r="Q127" i="10"/>
  <c r="A127" i="10"/>
  <c r="O127" i="10"/>
  <c r="D127" i="10"/>
  <c r="P865" i="10"/>
  <c r="Q865" i="10"/>
  <c r="O865" i="10"/>
  <c r="A865" i="10"/>
  <c r="D865" i="10"/>
  <c r="A123" i="10"/>
  <c r="P123" i="10"/>
  <c r="B123" i="10"/>
  <c r="D123" i="10"/>
  <c r="Q123" i="10"/>
  <c r="O123" i="10"/>
  <c r="O555" i="10"/>
  <c r="A555" i="10"/>
  <c r="P555" i="10"/>
  <c r="Q555" i="10"/>
  <c r="B555" i="10"/>
  <c r="B556" i="10" s="1"/>
  <c r="B557" i="10" s="1"/>
  <c r="B558" i="10" s="1"/>
  <c r="D555" i="10"/>
  <c r="P817" i="10"/>
  <c r="A817" i="10"/>
  <c r="Q817" i="10"/>
  <c r="D817" i="10"/>
  <c r="O817" i="10"/>
  <c r="A556" i="10"/>
  <c r="Q556" i="10"/>
  <c r="D556" i="10"/>
  <c r="O556" i="10"/>
  <c r="P556" i="10"/>
  <c r="P653" i="10"/>
  <c r="A653" i="10"/>
  <c r="D653" i="10"/>
  <c r="O653" i="10"/>
  <c r="Q653" i="10"/>
  <c r="D63" i="10"/>
  <c r="P63" i="10"/>
  <c r="O63" i="10"/>
  <c r="A63" i="10"/>
  <c r="Q63" i="10"/>
  <c r="Q698" i="10"/>
  <c r="P698" i="10"/>
  <c r="O698" i="10"/>
  <c r="A698" i="10"/>
  <c r="D698" i="10"/>
  <c r="O952" i="10"/>
  <c r="A952" i="10"/>
  <c r="D952" i="10"/>
  <c r="P952" i="10"/>
  <c r="Q952" i="10"/>
  <c r="O226" i="10"/>
  <c r="D226" i="10"/>
  <c r="Q226" i="10"/>
  <c r="P226" i="10"/>
  <c r="A226" i="10"/>
  <c r="P361" i="10"/>
  <c r="O361" i="10"/>
  <c r="Q361" i="10"/>
  <c r="A361" i="10"/>
  <c r="D361" i="10"/>
  <c r="A654" i="10"/>
  <c r="D654" i="10"/>
  <c r="P654" i="10"/>
  <c r="O654" i="10"/>
  <c r="Q654" i="10"/>
  <c r="A599" i="10"/>
  <c r="O599" i="10"/>
  <c r="P599" i="10"/>
  <c r="Q599" i="10"/>
  <c r="D599" i="10"/>
  <c r="Q429" i="10"/>
  <c r="O429" i="10"/>
  <c r="A429" i="10"/>
  <c r="P429" i="10"/>
  <c r="D429" i="10"/>
  <c r="A426" i="10"/>
  <c r="O426" i="10"/>
  <c r="D426" i="10"/>
  <c r="Q426" i="10"/>
  <c r="P426" i="10"/>
  <c r="P461" i="10"/>
  <c r="B461" i="10"/>
  <c r="B462" i="10" s="1"/>
  <c r="B463" i="10" s="1"/>
  <c r="B464" i="10" s="1"/>
  <c r="D461" i="10"/>
  <c r="A461" i="10"/>
  <c r="O461" i="10"/>
  <c r="Q461" i="10"/>
  <c r="P148" i="10"/>
  <c r="D148" i="10"/>
  <c r="A148" i="10"/>
  <c r="Q148" i="10"/>
  <c r="O148" i="10"/>
  <c r="O287" i="10"/>
  <c r="P287" i="10"/>
  <c r="D287" i="10"/>
  <c r="A287" i="10"/>
  <c r="Q287" i="10"/>
  <c r="D638" i="10"/>
  <c r="Q638" i="10"/>
  <c r="P638" i="10"/>
  <c r="A638" i="10"/>
  <c r="O638" i="10"/>
  <c r="O152" i="10"/>
  <c r="D152" i="10"/>
  <c r="Q152" i="10"/>
  <c r="A152" i="10"/>
  <c r="P152" i="10"/>
  <c r="D413" i="10"/>
  <c r="Q413" i="10"/>
  <c r="A413" i="10"/>
  <c r="P413" i="10"/>
  <c r="O413" i="10"/>
  <c r="O889" i="10"/>
  <c r="A889" i="10"/>
  <c r="P889" i="10"/>
  <c r="D889" i="10"/>
  <c r="Q889" i="10"/>
  <c r="D252" i="10"/>
  <c r="B252" i="10"/>
  <c r="B253" i="10" s="1"/>
  <c r="B254" i="10" s="1"/>
  <c r="P252" i="10"/>
  <c r="A252" i="10"/>
  <c r="O252" i="10"/>
  <c r="Q252" i="10"/>
  <c r="P802" i="10"/>
  <c r="O802" i="10"/>
  <c r="D802" i="10"/>
  <c r="Q802" i="10"/>
  <c r="A802" i="10"/>
  <c r="O441" i="10"/>
  <c r="Q441" i="10"/>
  <c r="A441" i="10"/>
  <c r="B441" i="10"/>
  <c r="B442" i="10" s="1"/>
  <c r="B443" i="10" s="1"/>
  <c r="B444" i="10" s="1"/>
  <c r="B445" i="10" s="1"/>
  <c r="D441" i="10"/>
  <c r="P441" i="10"/>
  <c r="P816" i="10"/>
  <c r="Q816" i="10"/>
  <c r="D816" i="10"/>
  <c r="O816" i="10"/>
  <c r="A816" i="10"/>
  <c r="O386" i="10"/>
  <c r="P386" i="10"/>
  <c r="D386" i="10"/>
  <c r="A386" i="10"/>
  <c r="Q386" i="10"/>
  <c r="B386" i="10"/>
  <c r="O449" i="10"/>
  <c r="A449" i="10"/>
  <c r="Q449" i="10"/>
  <c r="D449" i="10"/>
  <c r="P449" i="10"/>
  <c r="P773" i="10"/>
  <c r="A773" i="10"/>
  <c r="Q773" i="10"/>
  <c r="O773" i="10"/>
  <c r="D773" i="10"/>
  <c r="A359" i="10"/>
  <c r="O359" i="10"/>
  <c r="Q359" i="10"/>
  <c r="D359" i="10"/>
  <c r="P359" i="10"/>
  <c r="B359" i="10"/>
  <c r="A620" i="10"/>
  <c r="D620" i="10"/>
  <c r="O620" i="10"/>
  <c r="P620" i="10"/>
  <c r="B620" i="10"/>
  <c r="B621" i="10" s="1"/>
  <c r="B622" i="10" s="1"/>
  <c r="B623" i="10" s="1"/>
  <c r="Q620" i="10"/>
  <c r="A191" i="10"/>
  <c r="Q191" i="10"/>
  <c r="D191" i="10"/>
  <c r="P191" i="10"/>
  <c r="O191" i="10"/>
  <c r="Q275" i="10"/>
  <c r="D275" i="10"/>
  <c r="P275" i="10"/>
  <c r="O275" i="10"/>
  <c r="A275" i="10"/>
  <c r="D388" i="10"/>
  <c r="A388" i="10"/>
  <c r="P388" i="10"/>
  <c r="Q388" i="10"/>
  <c r="O388" i="10"/>
  <c r="A688" i="10"/>
  <c r="O688" i="10"/>
  <c r="D688" i="10"/>
  <c r="Q688" i="10"/>
  <c r="P688" i="10"/>
  <c r="P241" i="10"/>
  <c r="D241" i="10"/>
  <c r="O241" i="10"/>
  <c r="Q241" i="10"/>
  <c r="A241" i="10"/>
  <c r="A739" i="10"/>
  <c r="P739" i="10"/>
  <c r="O739" i="10"/>
  <c r="D739" i="10"/>
  <c r="Q739" i="10"/>
  <c r="O490" i="10"/>
  <c r="Q490" i="10"/>
  <c r="P490" i="10"/>
  <c r="D490" i="10"/>
  <c r="A490" i="10"/>
  <c r="Q929" i="10"/>
  <c r="P929" i="10"/>
  <c r="A929" i="10"/>
  <c r="O929" i="10"/>
  <c r="D929" i="10"/>
  <c r="P811" i="10"/>
  <c r="D811" i="10"/>
  <c r="A811" i="10"/>
  <c r="Q811" i="10"/>
  <c r="O811" i="10"/>
  <c r="O864" i="10"/>
  <c r="Q864" i="10"/>
  <c r="P864" i="10"/>
  <c r="A864" i="10"/>
  <c r="D864" i="10"/>
  <c r="O702" i="10"/>
  <c r="Q702" i="10"/>
  <c r="D702" i="10"/>
  <c r="P702" i="10"/>
  <c r="A702" i="10"/>
  <c r="B435" i="10"/>
  <c r="B436" i="10" s="1"/>
  <c r="O435" i="10"/>
  <c r="A435" i="10"/>
  <c r="P435" i="10"/>
  <c r="Q435" i="10"/>
  <c r="D435" i="10"/>
  <c r="O450" i="10"/>
  <c r="A450" i="10"/>
  <c r="Q450" i="10"/>
  <c r="P450" i="10"/>
  <c r="D450" i="10"/>
  <c r="B450" i="10"/>
  <c r="B451" i="10" s="1"/>
  <c r="B452" i="10" s="1"/>
  <c r="B453" i="10" s="1"/>
  <c r="B454" i="10" s="1"/>
  <c r="B455" i="10" s="1"/>
  <c r="Q214" i="10"/>
  <c r="D214" i="10"/>
  <c r="A214" i="10"/>
  <c r="P214" i="10"/>
  <c r="O214" i="10"/>
  <c r="A843" i="10"/>
  <c r="P843" i="10"/>
  <c r="Q843" i="10"/>
  <c r="O843" i="10"/>
  <c r="D843" i="10"/>
  <c r="D923" i="10"/>
  <c r="O923" i="10"/>
  <c r="A923" i="10"/>
  <c r="P923" i="10"/>
  <c r="Q923" i="10"/>
  <c r="D870" i="10"/>
  <c r="P870" i="10"/>
  <c r="O870" i="10"/>
  <c r="Q870" i="10"/>
  <c r="A870" i="10"/>
  <c r="P848" i="10"/>
  <c r="A848" i="10"/>
  <c r="O848" i="10"/>
  <c r="D848" i="10"/>
  <c r="Q848" i="10"/>
  <c r="O293" i="10"/>
  <c r="D293" i="10"/>
  <c r="Q293" i="10"/>
  <c r="A293" i="10"/>
  <c r="P293" i="10"/>
  <c r="D911" i="10"/>
  <c r="P911" i="10"/>
  <c r="A911" i="10"/>
  <c r="O911" i="10"/>
  <c r="Q911" i="10"/>
  <c r="A560" i="10"/>
  <c r="D560" i="10"/>
  <c r="P560" i="10"/>
  <c r="B560" i="10"/>
  <c r="B561" i="10" s="1"/>
  <c r="B562" i="10" s="1"/>
  <c r="B563" i="10" s="1"/>
  <c r="O560" i="10"/>
  <c r="Q560" i="10"/>
  <c r="Q996" i="10"/>
  <c r="P996" i="10"/>
  <c r="A996" i="10"/>
  <c r="O996" i="10"/>
  <c r="D996" i="10"/>
  <c r="O846" i="10"/>
  <c r="P846" i="10"/>
  <c r="A846" i="10"/>
  <c r="Q846" i="10"/>
  <c r="D846" i="10"/>
  <c r="D133" i="10"/>
  <c r="O133" i="10"/>
  <c r="A133" i="10"/>
  <c r="Q133" i="10"/>
  <c r="P133" i="10"/>
  <c r="O317" i="10"/>
  <c r="A317" i="10"/>
  <c r="Q317" i="10"/>
  <c r="P317" i="10"/>
  <c r="D317" i="10"/>
  <c r="D939" i="10"/>
  <c r="A939" i="10"/>
  <c r="Q939" i="10"/>
  <c r="O939" i="10"/>
  <c r="P939" i="10"/>
  <c r="P322" i="10"/>
  <c r="D322" i="10"/>
  <c r="Q322" i="10"/>
  <c r="A322" i="10"/>
  <c r="O322" i="10"/>
  <c r="O119" i="10"/>
  <c r="P119" i="10"/>
  <c r="Q119" i="10"/>
  <c r="D119" i="10"/>
  <c r="A119" i="10"/>
  <c r="P188" i="10"/>
  <c r="A188" i="10"/>
  <c r="O188" i="10"/>
  <c r="Q188" i="10"/>
  <c r="B188" i="10"/>
  <c r="B189" i="10" s="1"/>
  <c r="B190" i="10" s="1"/>
  <c r="B191" i="10" s="1"/>
  <c r="D188" i="10"/>
  <c r="O305" i="10"/>
  <c r="P305" i="10"/>
  <c r="A305" i="10"/>
  <c r="D305" i="10"/>
  <c r="Q305" i="10"/>
  <c r="D885" i="10"/>
  <c r="Q885" i="10"/>
  <c r="P885" i="10"/>
  <c r="A885" i="10"/>
  <c r="O885" i="10"/>
  <c r="A558" i="10"/>
  <c r="Q558" i="10"/>
  <c r="O558" i="10"/>
  <c r="D558" i="10"/>
  <c r="P558" i="10"/>
  <c r="D569" i="10"/>
  <c r="P569" i="10"/>
  <c r="B569" i="10"/>
  <c r="O569" i="10"/>
  <c r="Q569" i="10"/>
  <c r="A569" i="10"/>
  <c r="O788" i="10"/>
  <c r="Q788" i="10"/>
  <c r="A788" i="10"/>
  <c r="P788" i="10"/>
  <c r="D788" i="10"/>
  <c r="D416" i="10"/>
  <c r="Q416" i="10"/>
  <c r="A416" i="10"/>
  <c r="B416" i="10"/>
  <c r="B417" i="10" s="1"/>
  <c r="B418" i="10" s="1"/>
  <c r="B419" i="10" s="1"/>
  <c r="P416" i="10"/>
  <c r="O416" i="10"/>
  <c r="O75" i="10"/>
  <c r="Q75" i="10"/>
  <c r="D75" i="10"/>
  <c r="A75" i="10"/>
  <c r="P75" i="10"/>
  <c r="O124" i="10"/>
  <c r="D124" i="10"/>
  <c r="P124" i="10"/>
  <c r="B124" i="10"/>
  <c r="A124" i="10"/>
  <c r="Q124" i="10"/>
  <c r="A583" i="10"/>
  <c r="Q583" i="10"/>
  <c r="D583" i="10"/>
  <c r="P583" i="10"/>
  <c r="O583" i="10"/>
  <c r="P602" i="10"/>
  <c r="D602" i="10"/>
  <c r="Q602" i="10"/>
  <c r="A602" i="10"/>
  <c r="O602" i="10"/>
  <c r="P921" i="10"/>
  <c r="Q921" i="10"/>
  <c r="A921" i="10"/>
  <c r="O921" i="10"/>
  <c r="D921" i="10"/>
  <c r="B184" i="10"/>
  <c r="B185" i="10" s="1"/>
  <c r="Q184" i="10"/>
  <c r="P184" i="10"/>
  <c r="D184" i="10"/>
  <c r="A184" i="10"/>
  <c r="O184" i="10"/>
  <c r="A15" i="10"/>
  <c r="Q15" i="10"/>
  <c r="D15" i="10"/>
  <c r="O15" i="10"/>
  <c r="P15" i="10"/>
  <c r="Q91" i="10"/>
  <c r="P91" i="10"/>
  <c r="A91" i="10"/>
  <c r="D91" i="10"/>
  <c r="O91" i="10"/>
  <c r="O237" i="10"/>
  <c r="A237" i="10"/>
  <c r="D237" i="10"/>
  <c r="Q237" i="10"/>
  <c r="P237" i="10"/>
  <c r="B237" i="10"/>
  <c r="B238" i="10" s="1"/>
  <c r="B239" i="10" s="1"/>
  <c r="B240" i="10" s="1"/>
  <c r="B241" i="10" s="1"/>
  <c r="B242" i="10" s="1"/>
  <c r="B243" i="10" s="1"/>
  <c r="B244" i="10" s="1"/>
  <c r="O463" i="10"/>
  <c r="P463" i="10"/>
  <c r="Q463" i="10"/>
  <c r="A463" i="10"/>
  <c r="D463" i="10"/>
  <c r="P360" i="10"/>
  <c r="B360" i="10"/>
  <c r="B361" i="10" s="1"/>
  <c r="B362" i="10" s="1"/>
  <c r="B363" i="10" s="1"/>
  <c r="B364" i="10" s="1"/>
  <c r="B365" i="10" s="1"/>
  <c r="D360" i="10"/>
  <c r="A360" i="10"/>
  <c r="O360" i="10"/>
  <c r="Q360" i="10"/>
  <c r="Q945" i="10"/>
  <c r="O945" i="10"/>
  <c r="P945" i="10"/>
  <c r="D945" i="10"/>
  <c r="A945" i="10"/>
  <c r="Q961" i="10"/>
  <c r="P961" i="10"/>
  <c r="O961" i="10"/>
  <c r="A961" i="10"/>
  <c r="D961" i="10"/>
  <c r="Q625" i="10"/>
  <c r="D625" i="10"/>
  <c r="O625" i="10"/>
  <c r="A625" i="10"/>
  <c r="P625" i="10"/>
  <c r="P208" i="10"/>
  <c r="D208" i="10"/>
  <c r="O208" i="10"/>
  <c r="Q208" i="10"/>
  <c r="A208" i="10"/>
  <c r="O536" i="10"/>
  <c r="D536" i="10"/>
  <c r="Q536" i="10"/>
  <c r="P536" i="10"/>
  <c r="A536" i="10"/>
  <c r="Q330" i="10"/>
  <c r="O330" i="10"/>
  <c r="D330" i="10"/>
  <c r="B330" i="10"/>
  <c r="B331" i="10" s="1"/>
  <c r="B332" i="10" s="1"/>
  <c r="B333" i="10" s="1"/>
  <c r="B334" i="10" s="1"/>
  <c r="B335" i="10" s="1"/>
  <c r="B336" i="10" s="1"/>
  <c r="B337" i="10" s="1"/>
  <c r="B338" i="10" s="1"/>
  <c r="A330" i="10"/>
  <c r="P330" i="10"/>
  <c r="O354" i="10"/>
  <c r="A354" i="10"/>
  <c r="Q354" i="10"/>
  <c r="P354" i="10"/>
  <c r="D354" i="10"/>
  <c r="O955" i="10"/>
  <c r="A955" i="10"/>
  <c r="D955" i="10"/>
  <c r="P955" i="10"/>
  <c r="Q955" i="10"/>
  <c r="A43" i="10"/>
  <c r="O43" i="10"/>
  <c r="P43" i="10"/>
  <c r="D43" i="10"/>
  <c r="Q43" i="10"/>
  <c r="P254" i="10"/>
  <c r="D254" i="10"/>
  <c r="A254" i="10"/>
  <c r="Q254" i="10"/>
  <c r="O254" i="10"/>
  <c r="P826" i="10"/>
  <c r="D826" i="10"/>
  <c r="O826" i="10"/>
  <c r="Q826" i="10"/>
  <c r="A826" i="10"/>
  <c r="O855" i="10"/>
  <c r="A855" i="10"/>
  <c r="P855" i="10"/>
  <c r="Q855" i="10"/>
  <c r="D855" i="10"/>
  <c r="P760" i="10"/>
  <c r="Q760" i="10"/>
  <c r="O760" i="10"/>
  <c r="D760" i="10"/>
  <c r="A760" i="10"/>
  <c r="A968" i="10"/>
  <c r="O968" i="10"/>
  <c r="Q968" i="10"/>
  <c r="D968" i="10"/>
  <c r="P968" i="10"/>
  <c r="D333" i="10"/>
  <c r="A333" i="10"/>
  <c r="O333" i="10"/>
  <c r="Q333" i="10"/>
  <c r="P333" i="10"/>
  <c r="D26" i="10"/>
  <c r="Q26" i="10"/>
  <c r="O26" i="10"/>
  <c r="A26" i="10"/>
  <c r="P26" i="10"/>
  <c r="D820" i="10"/>
  <c r="A820" i="10"/>
  <c r="Q820" i="10"/>
  <c r="P820" i="10"/>
  <c r="O820" i="10"/>
  <c r="Q601" i="10"/>
  <c r="D601" i="10"/>
  <c r="P601" i="10"/>
  <c r="O601" i="10"/>
  <c r="A601" i="10"/>
  <c r="B601" i="10"/>
  <c r="B602" i="10" s="1"/>
  <c r="B603" i="10" s="1"/>
  <c r="B604" i="10" s="1"/>
  <c r="D83" i="10"/>
  <c r="Q83" i="10"/>
  <c r="O83" i="10"/>
  <c r="A83" i="10"/>
  <c r="P83" i="10"/>
  <c r="P858" i="10"/>
  <c r="O858" i="10"/>
  <c r="Q858" i="10"/>
  <c r="A858" i="10"/>
  <c r="D858" i="10"/>
  <c r="Q332" i="10"/>
  <c r="P332" i="10"/>
  <c r="A332" i="10"/>
  <c r="D332" i="10"/>
  <c r="O332" i="10"/>
  <c r="Q313" i="10"/>
  <c r="D313" i="10"/>
  <c r="A313" i="10"/>
  <c r="B313" i="10"/>
  <c r="B314" i="10" s="1"/>
  <c r="B315" i="10" s="1"/>
  <c r="O313" i="10"/>
  <c r="P313" i="10"/>
  <c r="D960" i="10"/>
  <c r="A960" i="10"/>
  <c r="O960" i="10"/>
  <c r="Q960" i="10"/>
  <c r="P960" i="10"/>
  <c r="O619" i="10"/>
  <c r="Q619" i="10"/>
  <c r="P619" i="10"/>
  <c r="B619" i="10"/>
  <c r="D619" i="10"/>
  <c r="A619" i="10"/>
  <c r="O135" i="10"/>
  <c r="P135" i="10"/>
  <c r="Q135" i="10"/>
  <c r="A135" i="10"/>
  <c r="D135" i="10"/>
  <c r="A306" i="10"/>
  <c r="Q306" i="10"/>
  <c r="D306" i="10"/>
  <c r="O306" i="10"/>
  <c r="P306" i="10"/>
  <c r="P804" i="10"/>
  <c r="A804" i="10"/>
  <c r="Q804" i="10"/>
  <c r="D804" i="10"/>
  <c r="O804" i="10"/>
  <c r="Q233" i="10"/>
  <c r="D233" i="10"/>
  <c r="A233" i="10"/>
  <c r="P233" i="10"/>
  <c r="O233" i="10"/>
  <c r="B655" i="10"/>
  <c r="B656" i="10" s="1"/>
  <c r="B657" i="10" s="1"/>
  <c r="B658" i="10" s="1"/>
  <c r="B659" i="10" s="1"/>
  <c r="O655" i="10"/>
  <c r="D655" i="10"/>
  <c r="Q655" i="10"/>
  <c r="P655" i="10"/>
  <c r="A655" i="10"/>
  <c r="P228" i="10"/>
  <c r="A228" i="10"/>
  <c r="O228" i="10"/>
  <c r="Q228" i="10"/>
  <c r="D228" i="10"/>
  <c r="Q472" i="10"/>
  <c r="O472" i="10"/>
  <c r="A472" i="10"/>
  <c r="P472" i="10"/>
  <c r="D472" i="10"/>
  <c r="Q424" i="10"/>
  <c r="D424" i="10"/>
  <c r="O424" i="10"/>
  <c r="A424" i="10"/>
  <c r="B424" i="10"/>
  <c r="B425" i="10" s="1"/>
  <c r="B426" i="10" s="1"/>
  <c r="B427" i="10" s="1"/>
  <c r="B428" i="10" s="1"/>
  <c r="B429" i="10" s="1"/>
  <c r="B430" i="10" s="1"/>
  <c r="B431" i="10" s="1"/>
  <c r="P424" i="10"/>
  <c r="Q641" i="10"/>
  <c r="O641" i="10"/>
  <c r="A641" i="10"/>
  <c r="D641" i="10"/>
  <c r="P641" i="10"/>
  <c r="A944" i="10"/>
  <c r="O944" i="10"/>
  <c r="D944" i="10"/>
  <c r="Q944" i="10"/>
  <c r="P944" i="10"/>
  <c r="A64" i="10"/>
  <c r="O64" i="10"/>
  <c r="Q64" i="10"/>
  <c r="P64" i="10"/>
  <c r="B64" i="10"/>
  <c r="D64" i="10"/>
  <c r="A94" i="10"/>
  <c r="B94" i="10"/>
  <c r="B95" i="10" s="1"/>
  <c r="B96" i="10" s="1"/>
  <c r="B97" i="10" s="1"/>
  <c r="B98" i="10" s="1"/>
  <c r="B99" i="10" s="1"/>
  <c r="B100" i="10" s="1"/>
  <c r="P94" i="10"/>
  <c r="Q94" i="10"/>
  <c r="O94" i="10"/>
  <c r="D94" i="10"/>
  <c r="D733" i="10"/>
  <c r="P733" i="10"/>
  <c r="Q733" i="10"/>
  <c r="O733" i="10"/>
  <c r="A733" i="10"/>
  <c r="O771" i="10"/>
  <c r="D771" i="10"/>
  <c r="A771" i="10"/>
  <c r="P771" i="10"/>
  <c r="Q771" i="10"/>
  <c r="Q62" i="10"/>
  <c r="O62" i="10"/>
  <c r="D62" i="10"/>
  <c r="A62" i="10"/>
  <c r="P62" i="10"/>
  <c r="D66" i="10"/>
  <c r="P66" i="10"/>
  <c r="B66" i="10"/>
  <c r="A66" i="10"/>
  <c r="Q66" i="10"/>
  <c r="O66" i="10"/>
  <c r="O200" i="10"/>
  <c r="Q200" i="10"/>
  <c r="A200" i="10"/>
  <c r="P200" i="10"/>
  <c r="D200" i="10"/>
  <c r="D179" i="10"/>
  <c r="Q179" i="10"/>
  <c r="O179" i="10"/>
  <c r="A179" i="10"/>
  <c r="P179" i="10"/>
  <c r="O946" i="10"/>
  <c r="P946" i="10"/>
  <c r="Q946" i="10"/>
  <c r="A946" i="10"/>
  <c r="D946" i="10"/>
  <c r="O483" i="10"/>
  <c r="Q483" i="10"/>
  <c r="D483" i="10"/>
  <c r="A483" i="10"/>
  <c r="P483" i="10"/>
  <c r="D539" i="10"/>
  <c r="Q539" i="10"/>
  <c r="A539" i="10"/>
  <c r="B539" i="10"/>
  <c r="P539" i="10"/>
  <c r="O539" i="10"/>
  <c r="Q756" i="10"/>
  <c r="D756" i="10"/>
  <c r="A756" i="10"/>
  <c r="O756" i="10"/>
  <c r="P756" i="10"/>
  <c r="Q962" i="10"/>
  <c r="O962" i="10"/>
  <c r="A962" i="10"/>
  <c r="D962" i="10"/>
  <c r="P962" i="10"/>
  <c r="Q986" i="10"/>
  <c r="A986" i="10"/>
  <c r="P986" i="10"/>
  <c r="O986" i="10"/>
  <c r="D986" i="10"/>
  <c r="D992" i="10"/>
  <c r="A992" i="10"/>
  <c r="P992" i="10"/>
  <c r="O992" i="10"/>
  <c r="Q992" i="10"/>
  <c r="D956" i="10"/>
  <c r="P956" i="10"/>
  <c r="Q956" i="10"/>
  <c r="A956" i="10"/>
  <c r="O956" i="10"/>
  <c r="Q487" i="10"/>
  <c r="P487" i="10"/>
  <c r="A487" i="10"/>
  <c r="D487" i="10"/>
  <c r="O487" i="10"/>
  <c r="D372" i="10"/>
  <c r="A372" i="10"/>
  <c r="P372" i="10"/>
  <c r="Q372" i="10"/>
  <c r="B372" i="10"/>
  <c r="B373" i="10" s="1"/>
  <c r="B374" i="10" s="1"/>
  <c r="B375" i="10" s="1"/>
  <c r="B376" i="10" s="1"/>
  <c r="B377" i="10" s="1"/>
  <c r="B378" i="10" s="1"/>
  <c r="B379" i="10" s="1"/>
  <c r="O372" i="10"/>
  <c r="O309" i="10"/>
  <c r="P309" i="10"/>
  <c r="A309" i="10"/>
  <c r="D309" i="10"/>
  <c r="B309" i="10"/>
  <c r="B310" i="10" s="1"/>
  <c r="B311" i="10" s="1"/>
  <c r="Q309" i="10"/>
  <c r="O373" i="10"/>
  <c r="A373" i="10"/>
  <c r="Q373" i="10"/>
  <c r="D373" i="10"/>
  <c r="P373" i="10"/>
  <c r="P711" i="10"/>
  <c r="A711" i="10"/>
  <c r="O711" i="10"/>
  <c r="D711" i="10"/>
  <c r="Q711" i="10"/>
  <c r="P902" i="10"/>
  <c r="D902" i="10"/>
  <c r="Q902" i="10"/>
  <c r="O902" i="10"/>
  <c r="A902" i="10"/>
  <c r="D144" i="10"/>
  <c r="O144" i="10"/>
  <c r="P144" i="10"/>
  <c r="Q144" i="10"/>
  <c r="A144" i="10"/>
  <c r="A503" i="10"/>
  <c r="D503" i="10"/>
  <c r="Q503" i="10"/>
  <c r="O503" i="10"/>
  <c r="B503" i="10"/>
  <c r="B504" i="10" s="1"/>
  <c r="P503" i="10"/>
  <c r="D213" i="10"/>
  <c r="A213" i="10"/>
  <c r="P213" i="10"/>
  <c r="O213" i="10"/>
  <c r="Q213" i="10"/>
  <c r="D161" i="10"/>
  <c r="A161" i="10"/>
  <c r="P161" i="10"/>
  <c r="O161" i="10"/>
  <c r="Q161" i="10"/>
  <c r="O775" i="10"/>
  <c r="P775" i="10"/>
  <c r="Q775" i="10"/>
  <c r="A775" i="10"/>
  <c r="D775" i="10"/>
  <c r="O705" i="10"/>
  <c r="Q705" i="10"/>
  <c r="D705" i="10"/>
  <c r="P705" i="10"/>
  <c r="A705" i="10"/>
  <c r="O314" i="10"/>
  <c r="P314" i="10"/>
  <c r="A314" i="10"/>
  <c r="Q314" i="10"/>
  <c r="D314" i="10"/>
  <c r="D195" i="10"/>
  <c r="P195" i="10"/>
  <c r="A195" i="10"/>
  <c r="O195" i="10"/>
  <c r="Q195" i="10"/>
  <c r="D220" i="10"/>
  <c r="O220" i="10"/>
  <c r="A220" i="10"/>
  <c r="P220" i="10"/>
  <c r="Q220" i="10"/>
  <c r="A401" i="10"/>
  <c r="P401" i="10"/>
  <c r="Q401" i="10"/>
  <c r="D401" i="10"/>
  <c r="O401" i="10"/>
  <c r="A567" i="10"/>
  <c r="O567" i="10"/>
  <c r="Q567" i="10"/>
  <c r="D567" i="10"/>
  <c r="P567" i="10"/>
  <c r="P903" i="10"/>
  <c r="Q903" i="10"/>
  <c r="A903" i="10"/>
  <c r="D903" i="10"/>
  <c r="O903" i="10"/>
  <c r="Q290" i="10"/>
  <c r="A290" i="10"/>
  <c r="D290" i="10"/>
  <c r="O290" i="10"/>
  <c r="P290" i="10"/>
  <c r="A607" i="10"/>
  <c r="D607" i="10"/>
  <c r="Q607" i="10"/>
  <c r="P607" i="10"/>
  <c r="O607" i="10"/>
  <c r="Q407" i="10"/>
  <c r="A407" i="10"/>
  <c r="P407" i="10"/>
  <c r="D407" i="10"/>
  <c r="O407" i="10"/>
  <c r="Q875" i="10"/>
  <c r="D875" i="10"/>
  <c r="A875" i="10"/>
  <c r="O875" i="10"/>
  <c r="P875" i="10"/>
  <c r="P340" i="10"/>
  <c r="D340" i="10"/>
  <c r="Q340" i="10"/>
  <c r="A340" i="10"/>
  <c r="O340" i="10"/>
  <c r="A470" i="10"/>
  <c r="P470" i="10"/>
  <c r="O470" i="10"/>
  <c r="Q470" i="10"/>
  <c r="D470" i="10"/>
  <c r="P478" i="10"/>
  <c r="B478" i="10"/>
  <c r="B479" i="10" s="1"/>
  <c r="B480" i="10" s="1"/>
  <c r="B481" i="10" s="1"/>
  <c r="B482" i="10" s="1"/>
  <c r="B483" i="10" s="1"/>
  <c r="B484" i="10" s="1"/>
  <c r="B485" i="10" s="1"/>
  <c r="Q478" i="10"/>
  <c r="A478" i="10"/>
  <c r="O478" i="10"/>
  <c r="D478" i="10"/>
  <c r="D552" i="10"/>
  <c r="P552" i="10"/>
  <c r="O552" i="10"/>
  <c r="A552" i="10"/>
  <c r="Q552" i="10"/>
  <c r="A862" i="10"/>
  <c r="Q862" i="10"/>
  <c r="P862" i="10"/>
  <c r="O862" i="10"/>
  <c r="D862" i="10"/>
  <c r="P21" i="10"/>
  <c r="Q21" i="10"/>
  <c r="O21" i="10"/>
  <c r="A21" i="10"/>
  <c r="D21" i="10"/>
  <c r="O821" i="10"/>
  <c r="Q821" i="10"/>
  <c r="A821" i="10"/>
  <c r="P821" i="10"/>
  <c r="D821" i="10"/>
  <c r="P447" i="10"/>
  <c r="D447" i="10"/>
  <c r="A447" i="10"/>
  <c r="O447" i="10"/>
  <c r="Q447" i="10"/>
  <c r="A199" i="10"/>
  <c r="O199" i="10"/>
  <c r="P199" i="10"/>
  <c r="Q199" i="10"/>
  <c r="D199" i="10"/>
  <c r="P651" i="10"/>
  <c r="A651" i="10"/>
  <c r="O651" i="10"/>
  <c r="D651" i="10"/>
  <c r="Q651" i="10"/>
  <c r="O793" i="10"/>
  <c r="P793" i="10"/>
  <c r="D793" i="10"/>
  <c r="A793" i="10"/>
  <c r="Q793" i="10"/>
  <c r="Q486" i="10"/>
  <c r="D486" i="10"/>
  <c r="A486" i="10"/>
  <c r="B486" i="10"/>
  <c r="B487" i="10" s="1"/>
  <c r="B488" i="10" s="1"/>
  <c r="B489" i="10" s="1"/>
  <c r="B490" i="10" s="1"/>
  <c r="B491" i="10" s="1"/>
  <c r="B492" i="10" s="1"/>
  <c r="B493" i="10" s="1"/>
  <c r="P486" i="10"/>
  <c r="O486" i="10"/>
  <c r="D56" i="10"/>
  <c r="O56" i="10"/>
  <c r="P56" i="10"/>
  <c r="Q56" i="10"/>
  <c r="A56" i="10"/>
  <c r="A6" i="10"/>
  <c r="Q6" i="10"/>
  <c r="C6" i="10"/>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P6" i="10"/>
  <c r="B6" i="10"/>
  <c r="B7" i="10" s="1"/>
  <c r="B8" i="10" s="1"/>
  <c r="B9" i="10" s="1"/>
  <c r="B10" i="10" s="1"/>
  <c r="B11" i="10" s="1"/>
  <c r="B12" i="10" s="1"/>
  <c r="B13" i="10" s="1"/>
  <c r="B14" i="10" s="1"/>
  <c r="B15" i="10" s="1"/>
  <c r="B16" i="10" s="1"/>
  <c r="B17" i="10" s="1"/>
  <c r="B18" i="10" s="1"/>
  <c r="B19" i="10" s="1"/>
  <c r="B20" i="10" s="1"/>
  <c r="B21" i="10" s="1"/>
  <c r="B22" i="10" s="1"/>
  <c r="O6" i="10"/>
  <c r="D6" i="10"/>
  <c r="D192" i="10"/>
  <c r="O192" i="10"/>
  <c r="A192" i="10"/>
  <c r="Q192" i="10"/>
  <c r="P192" i="10"/>
  <c r="B192" i="10"/>
  <c r="B193" i="10" s="1"/>
  <c r="B194" i="10" s="1"/>
  <c r="B195" i="10" s="1"/>
  <c r="O164" i="10"/>
  <c r="D164" i="10"/>
  <c r="Q164" i="10"/>
  <c r="P164" i="10"/>
  <c r="A164" i="10"/>
  <c r="A670" i="10"/>
  <c r="Q670" i="10"/>
  <c r="D670" i="10"/>
  <c r="O670" i="10"/>
  <c r="P670" i="10"/>
  <c r="Q493" i="10"/>
  <c r="O493" i="10"/>
  <c r="A493" i="10"/>
  <c r="P493" i="10"/>
  <c r="D493" i="10"/>
  <c r="O966" i="10"/>
  <c r="D966" i="10"/>
  <c r="P966" i="10"/>
  <c r="A966" i="10"/>
  <c r="Q966" i="10"/>
  <c r="Q842" i="10"/>
  <c r="O842" i="10"/>
  <c r="P842" i="10"/>
  <c r="D842" i="10"/>
  <c r="A842" i="10"/>
  <c r="Q114" i="10"/>
  <c r="D114" i="10"/>
  <c r="P114" i="10"/>
  <c r="A114" i="10"/>
  <c r="O114" i="10"/>
  <c r="Q750" i="10"/>
  <c r="O750" i="10"/>
  <c r="A750" i="10"/>
  <c r="D750" i="10"/>
  <c r="P750" i="10"/>
  <c r="D206" i="10"/>
  <c r="P206" i="10"/>
  <c r="Q206" i="10"/>
  <c r="O206" i="10"/>
  <c r="A206" i="10"/>
  <c r="P784" i="10"/>
  <c r="D784" i="10"/>
  <c r="Q784" i="10"/>
  <c r="A784" i="10"/>
  <c r="O784" i="10"/>
  <c r="Q302" i="10"/>
  <c r="D302" i="10"/>
  <c r="O302" i="10"/>
  <c r="A302" i="10"/>
  <c r="P302" i="10"/>
  <c r="O376" i="10"/>
  <c r="A376" i="10"/>
  <c r="Q376" i="10"/>
  <c r="D376" i="10"/>
  <c r="P376" i="10"/>
  <c r="A899" i="10"/>
  <c r="Q899" i="10"/>
  <c r="O899" i="10"/>
  <c r="P899" i="10"/>
  <c r="D899" i="10"/>
  <c r="A96" i="10"/>
  <c r="D96" i="10"/>
  <c r="P96" i="10"/>
  <c r="O96" i="10"/>
  <c r="Q96" i="10"/>
  <c r="A58" i="10"/>
  <c r="Q58" i="10"/>
  <c r="D58" i="10"/>
  <c r="O58" i="10"/>
  <c r="P58" i="10"/>
  <c r="Q45" i="10"/>
  <c r="A45" i="10"/>
  <c r="P45" i="10"/>
  <c r="O45" i="10"/>
  <c r="D45" i="10"/>
  <c r="D141" i="10"/>
  <c r="O141" i="10"/>
  <c r="A141" i="10"/>
  <c r="Q141" i="10"/>
  <c r="P141" i="10"/>
  <c r="Q871" i="10"/>
  <c r="A871" i="10"/>
  <c r="P871" i="10"/>
  <c r="D871" i="10"/>
  <c r="O871" i="10"/>
  <c r="A546" i="10"/>
  <c r="D546" i="10"/>
  <c r="Q546" i="10"/>
  <c r="P546" i="10"/>
  <c r="O546" i="10"/>
  <c r="Q53" i="10"/>
  <c r="D53" i="10"/>
  <c r="A53" i="10"/>
  <c r="P53" i="10"/>
  <c r="O53" i="10"/>
  <c r="Q14" i="10"/>
  <c r="A14" i="10"/>
  <c r="O14" i="10"/>
  <c r="P14" i="10"/>
  <c r="D14" i="10"/>
  <c r="B458" i="2"/>
  <c r="L457" i="2"/>
  <c r="L458" i="7" s="1"/>
  <c r="S95" i="8" l="1"/>
  <c r="P95" i="8" s="1"/>
  <c r="S89" i="8"/>
  <c r="P89" i="8" s="1"/>
  <c r="S84" i="8"/>
  <c r="P84" i="8" s="1"/>
  <c r="S83" i="8"/>
  <c r="P83" i="8" s="1"/>
  <c r="S86" i="8"/>
  <c r="P86" i="8" s="1"/>
  <c r="S94" i="8"/>
  <c r="P94" i="8" s="1"/>
  <c r="S90" i="8"/>
  <c r="P90" i="8" s="1"/>
  <c r="S81" i="8"/>
  <c r="P81" i="8" s="1"/>
  <c r="S85" i="8"/>
  <c r="P85" i="8" s="1"/>
  <c r="S82" i="8"/>
  <c r="P82" i="8" s="1"/>
  <c r="S91" i="8"/>
  <c r="P91" i="8" s="1"/>
  <c r="S80" i="8"/>
  <c r="P80" i="8" s="1"/>
  <c r="S92" i="8"/>
  <c r="P92" i="8" s="1"/>
  <c r="S79" i="8"/>
  <c r="P79" i="8" s="1"/>
  <c r="S78" i="8"/>
  <c r="P78" i="8" s="1"/>
  <c r="S76" i="8"/>
  <c r="P76" i="8" s="1"/>
  <c r="S77" i="8"/>
  <c r="P77" i="8" s="1"/>
  <c r="S87" i="8"/>
  <c r="P87" i="8" s="1"/>
  <c r="S88" i="8"/>
  <c r="P88" i="8" s="1"/>
  <c r="S93" i="8"/>
  <c r="P93" i="8" s="1"/>
  <c r="N302" i="10"/>
  <c r="I302" i="10"/>
  <c r="K302" i="10"/>
  <c r="H302" i="10"/>
  <c r="J302" i="10"/>
  <c r="M302" i="10"/>
  <c r="L302" i="10"/>
  <c r="K114" i="10"/>
  <c r="M114" i="10"/>
  <c r="J114" i="10"/>
  <c r="L114" i="10"/>
  <c r="N114" i="10"/>
  <c r="I114" i="10"/>
  <c r="H114" i="10"/>
  <c r="L314" i="10"/>
  <c r="K314" i="10"/>
  <c r="H314" i="10"/>
  <c r="J314" i="10"/>
  <c r="M314" i="10"/>
  <c r="I314" i="10"/>
  <c r="N314" i="10"/>
  <c r="J956" i="10"/>
  <c r="N956" i="10"/>
  <c r="L956" i="10"/>
  <c r="M956" i="10"/>
  <c r="K956" i="10"/>
  <c r="I956" i="10"/>
  <c r="H956" i="10"/>
  <c r="N946" i="10"/>
  <c r="K946" i="10"/>
  <c r="J946" i="10"/>
  <c r="H946" i="10"/>
  <c r="M946" i="10"/>
  <c r="I946" i="10"/>
  <c r="L946" i="10"/>
  <c r="N66" i="10"/>
  <c r="H66" i="10"/>
  <c r="I66" i="10"/>
  <c r="K66" i="10"/>
  <c r="M66" i="10"/>
  <c r="L66" i="10"/>
  <c r="J66" i="10"/>
  <c r="J94" i="10"/>
  <c r="I94" i="10"/>
  <c r="L94" i="10"/>
  <c r="N94" i="10"/>
  <c r="K94" i="10"/>
  <c r="M94" i="10"/>
  <c r="H94" i="10"/>
  <c r="I306" i="10"/>
  <c r="K306" i="10"/>
  <c r="M306" i="10"/>
  <c r="H306" i="10"/>
  <c r="L306" i="10"/>
  <c r="J306" i="10"/>
  <c r="N306" i="10"/>
  <c r="K929" i="10"/>
  <c r="H929" i="10"/>
  <c r="J929" i="10"/>
  <c r="N929" i="10"/>
  <c r="M929" i="10"/>
  <c r="L929" i="10"/>
  <c r="I929" i="10"/>
  <c r="K620" i="10"/>
  <c r="L620" i="10"/>
  <c r="J620" i="10"/>
  <c r="H620" i="10"/>
  <c r="I620" i="10"/>
  <c r="M620" i="10"/>
  <c r="N620" i="10"/>
  <c r="I579" i="10"/>
  <c r="L579" i="10"/>
  <c r="J579" i="10"/>
  <c r="K579" i="10"/>
  <c r="M579" i="10"/>
  <c r="N579" i="10"/>
  <c r="H579" i="10"/>
  <c r="K684" i="10"/>
  <c r="J684" i="10"/>
  <c r="L684" i="10"/>
  <c r="M684" i="10"/>
  <c r="H684" i="10"/>
  <c r="I684" i="10"/>
  <c r="N684" i="10"/>
  <c r="N767" i="10"/>
  <c r="J767" i="10"/>
  <c r="I767" i="10"/>
  <c r="M767" i="10"/>
  <c r="L767" i="10"/>
  <c r="K767" i="10"/>
  <c r="H767" i="10"/>
  <c r="N298" i="10"/>
  <c r="H298" i="10"/>
  <c r="M298" i="10"/>
  <c r="I298" i="10"/>
  <c r="K298" i="10"/>
  <c r="L298" i="10"/>
  <c r="J298" i="10"/>
  <c r="N667" i="10"/>
  <c r="I667" i="10"/>
  <c r="K667" i="10"/>
  <c r="H667" i="10"/>
  <c r="L667" i="10"/>
  <c r="J667" i="10"/>
  <c r="M667" i="10"/>
  <c r="H399" i="10"/>
  <c r="M399" i="10"/>
  <c r="L399" i="10"/>
  <c r="K399" i="10"/>
  <c r="J399" i="10"/>
  <c r="I399" i="10"/>
  <c r="N399" i="10"/>
  <c r="J708" i="10"/>
  <c r="H708" i="10"/>
  <c r="M708" i="10"/>
  <c r="K708" i="10"/>
  <c r="N708" i="10"/>
  <c r="I708" i="10"/>
  <c r="L708" i="10"/>
  <c r="L92" i="10"/>
  <c r="M92" i="10"/>
  <c r="N92" i="10"/>
  <c r="H92" i="10"/>
  <c r="K92" i="10"/>
  <c r="AA92" i="10" s="1"/>
  <c r="I92" i="10"/>
  <c r="J92" i="10"/>
  <c r="K412" i="10"/>
  <c r="H412" i="10"/>
  <c r="M412" i="10"/>
  <c r="L412" i="10"/>
  <c r="N412" i="10"/>
  <c r="I412" i="10"/>
  <c r="J412" i="10"/>
  <c r="K266" i="10"/>
  <c r="H266" i="10"/>
  <c r="N266" i="10"/>
  <c r="I266" i="10"/>
  <c r="L266" i="10"/>
  <c r="M266" i="10"/>
  <c r="J266" i="10"/>
  <c r="J646" i="10"/>
  <c r="L646" i="10"/>
  <c r="H646" i="10"/>
  <c r="K646" i="10"/>
  <c r="M646" i="10"/>
  <c r="I646" i="10"/>
  <c r="N646" i="10"/>
  <c r="J436" i="10"/>
  <c r="H436" i="10"/>
  <c r="K436" i="10"/>
  <c r="L436" i="10"/>
  <c r="M436" i="10"/>
  <c r="I436" i="10"/>
  <c r="N436" i="10"/>
  <c r="H612" i="10"/>
  <c r="J612" i="10"/>
  <c r="M612" i="10"/>
  <c r="K612" i="10"/>
  <c r="I612" i="10"/>
  <c r="L612" i="10"/>
  <c r="N612" i="10"/>
  <c r="N82" i="10"/>
  <c r="I82" i="10"/>
  <c r="J82" i="10"/>
  <c r="K82" i="10"/>
  <c r="L82" i="10"/>
  <c r="H82" i="10"/>
  <c r="M82" i="10"/>
  <c r="H957" i="10"/>
  <c r="K957" i="10"/>
  <c r="I957" i="10"/>
  <c r="J957" i="10"/>
  <c r="L957" i="10"/>
  <c r="N957" i="10"/>
  <c r="M957" i="10"/>
  <c r="H530" i="10"/>
  <c r="K530" i="10"/>
  <c r="M530" i="10"/>
  <c r="L530" i="10"/>
  <c r="I530" i="10"/>
  <c r="J530" i="10"/>
  <c r="N530" i="10"/>
  <c r="I325" i="10"/>
  <c r="J325" i="10"/>
  <c r="M325" i="10"/>
  <c r="L325" i="10"/>
  <c r="N325" i="10"/>
  <c r="K325" i="10"/>
  <c r="H325" i="10"/>
  <c r="K181" i="10"/>
  <c r="M181" i="10"/>
  <c r="H181" i="10"/>
  <c r="J181" i="10"/>
  <c r="L181" i="10"/>
  <c r="N181" i="10"/>
  <c r="I181" i="10"/>
  <c r="K351" i="10"/>
  <c r="I351" i="10"/>
  <c r="M351" i="10"/>
  <c r="L351" i="10"/>
  <c r="J351" i="10"/>
  <c r="N351" i="10"/>
  <c r="H351" i="10"/>
  <c r="I927" i="10"/>
  <c r="L927" i="10"/>
  <c r="M927" i="10"/>
  <c r="K927" i="10"/>
  <c r="J927" i="10"/>
  <c r="N927" i="10"/>
  <c r="H927" i="10"/>
  <c r="I307" i="10"/>
  <c r="H307" i="10"/>
  <c r="K307" i="10"/>
  <c r="N307" i="10"/>
  <c r="L307" i="10"/>
  <c r="J307" i="10"/>
  <c r="M307" i="10"/>
  <c r="M207" i="10"/>
  <c r="J207" i="10"/>
  <c r="I207" i="10"/>
  <c r="N207" i="10"/>
  <c r="K207" i="10"/>
  <c r="H207" i="10"/>
  <c r="L207" i="10"/>
  <c r="K845" i="10"/>
  <c r="J845" i="10"/>
  <c r="I845" i="10"/>
  <c r="M845" i="10"/>
  <c r="N845" i="10"/>
  <c r="L845" i="10"/>
  <c r="H845" i="10"/>
  <c r="I857" i="10"/>
  <c r="M857" i="10"/>
  <c r="H857" i="10"/>
  <c r="L857" i="10"/>
  <c r="N857" i="10"/>
  <c r="K857" i="10"/>
  <c r="J857" i="10"/>
  <c r="J61" i="10"/>
  <c r="I61" i="10"/>
  <c r="L61" i="10"/>
  <c r="H61" i="10"/>
  <c r="N61" i="10"/>
  <c r="K61" i="10"/>
  <c r="M61" i="10"/>
  <c r="I34" i="10"/>
  <c r="M34" i="10"/>
  <c r="J34" i="10"/>
  <c r="H34" i="10"/>
  <c r="N34" i="10"/>
  <c r="K34" i="10"/>
  <c r="L34" i="10"/>
  <c r="K496" i="10"/>
  <c r="M496" i="10"/>
  <c r="I496" i="10"/>
  <c r="L496" i="10"/>
  <c r="H496" i="10"/>
  <c r="J496" i="10"/>
  <c r="N496" i="10"/>
  <c r="N693" i="10"/>
  <c r="J693" i="10"/>
  <c r="L693" i="10"/>
  <c r="H693" i="10"/>
  <c r="M693" i="10"/>
  <c r="I693" i="10"/>
  <c r="K693" i="10"/>
  <c r="B1006" i="8"/>
  <c r="M1006" i="8"/>
  <c r="N1006" i="8"/>
  <c r="O1006" i="8"/>
  <c r="M842" i="8"/>
  <c r="O842" i="8"/>
  <c r="N842" i="8"/>
  <c r="B842" i="8"/>
  <c r="N516" i="8"/>
  <c r="O516" i="8"/>
  <c r="M516" i="8"/>
  <c r="B516" i="8"/>
  <c r="N594" i="8"/>
  <c r="B594" i="8"/>
  <c r="M594" i="8"/>
  <c r="O594" i="8"/>
  <c r="N109" i="8"/>
  <c r="O109" i="8"/>
  <c r="B109" i="8"/>
  <c r="M109" i="8"/>
  <c r="M624" i="8"/>
  <c r="O624" i="8"/>
  <c r="B624" i="8"/>
  <c r="N624" i="8"/>
  <c r="O876" i="8"/>
  <c r="N876" i="8"/>
  <c r="B876" i="8"/>
  <c r="M876" i="8"/>
  <c r="O599" i="8"/>
  <c r="M599" i="8"/>
  <c r="B599" i="8"/>
  <c r="N599" i="8"/>
  <c r="O531" i="8"/>
  <c r="B531" i="8"/>
  <c r="N531" i="8"/>
  <c r="M531" i="8"/>
  <c r="M361" i="8"/>
  <c r="O361" i="8"/>
  <c r="B361" i="8"/>
  <c r="N361" i="8"/>
  <c r="O193" i="8"/>
  <c r="M193" i="8"/>
  <c r="N193" i="8"/>
  <c r="B193" i="8"/>
  <c r="O892" i="8"/>
  <c r="N892" i="8"/>
  <c r="B892" i="8"/>
  <c r="M892" i="8"/>
  <c r="N402" i="8"/>
  <c r="B402" i="8"/>
  <c r="O402" i="8"/>
  <c r="M402" i="8"/>
  <c r="N260" i="8"/>
  <c r="M260" i="8"/>
  <c r="O260" i="8"/>
  <c r="B260" i="8"/>
  <c r="O924" i="8"/>
  <c r="B924" i="8"/>
  <c r="N924" i="8"/>
  <c r="M924" i="8"/>
  <c r="B973" i="8"/>
  <c r="N973" i="8"/>
  <c r="O973" i="8"/>
  <c r="M973" i="8"/>
  <c r="N837" i="8"/>
  <c r="M837" i="8"/>
  <c r="O837" i="8"/>
  <c r="B837" i="8"/>
  <c r="B577" i="8"/>
  <c r="O577" i="8"/>
  <c r="M577" i="8"/>
  <c r="N577" i="8"/>
  <c r="B347" i="8"/>
  <c r="O347" i="8"/>
  <c r="M347" i="8"/>
  <c r="N347" i="8"/>
  <c r="O55" i="8"/>
  <c r="M55" i="8"/>
  <c r="N55" i="8"/>
  <c r="B55" i="8"/>
  <c r="B413" i="8"/>
  <c r="N413" i="8"/>
  <c r="O413" i="8"/>
  <c r="M413" i="8"/>
  <c r="B580" i="8"/>
  <c r="N580" i="8"/>
  <c r="O580" i="8"/>
  <c r="M580" i="8"/>
  <c r="B240" i="8"/>
  <c r="M240" i="8"/>
  <c r="N240" i="8"/>
  <c r="O240" i="8"/>
  <c r="M741" i="8"/>
  <c r="N741" i="8"/>
  <c r="B741" i="8"/>
  <c r="O741" i="8"/>
  <c r="O684" i="8"/>
  <c r="B684" i="8"/>
  <c r="M684" i="8"/>
  <c r="N684" i="8"/>
  <c r="O340" i="8"/>
  <c r="B340" i="8"/>
  <c r="M340" i="8"/>
  <c r="N340" i="8"/>
  <c r="N734" i="8"/>
  <c r="M734" i="8"/>
  <c r="O734" i="8"/>
  <c r="B734" i="8"/>
  <c r="M82" i="8"/>
  <c r="N82" i="8"/>
  <c r="B82" i="8"/>
  <c r="O82" i="8"/>
  <c r="N140" i="8"/>
  <c r="M140" i="8"/>
  <c r="B140" i="8"/>
  <c r="O140" i="8"/>
  <c r="N341" i="8"/>
  <c r="O341" i="8"/>
  <c r="B341" i="8"/>
  <c r="M341" i="8"/>
  <c r="B362" i="8"/>
  <c r="M362" i="8"/>
  <c r="O362" i="8"/>
  <c r="N362" i="8"/>
  <c r="B566" i="8"/>
  <c r="O566" i="8"/>
  <c r="M566" i="8"/>
  <c r="N566" i="8"/>
  <c r="N950" i="8"/>
  <c r="B950" i="8"/>
  <c r="O950" i="8"/>
  <c r="M950" i="8"/>
  <c r="B958" i="8"/>
  <c r="O958" i="8"/>
  <c r="M958" i="8"/>
  <c r="N958" i="8"/>
  <c r="B132" i="8"/>
  <c r="M132" i="8"/>
  <c r="N132" i="8"/>
  <c r="O132" i="8"/>
  <c r="B318" i="8"/>
  <c r="O318" i="8"/>
  <c r="N318" i="8"/>
  <c r="M318" i="8"/>
  <c r="M430" i="8"/>
  <c r="N430" i="8"/>
  <c r="O430" i="8"/>
  <c r="B430" i="8"/>
  <c r="N491" i="8"/>
  <c r="M491" i="8"/>
  <c r="O491" i="8"/>
  <c r="B491" i="8"/>
  <c r="B275" i="8"/>
  <c r="N275" i="8"/>
  <c r="O275" i="8"/>
  <c r="M275" i="8"/>
  <c r="N390" i="8"/>
  <c r="M390" i="8"/>
  <c r="O390" i="8"/>
  <c r="B390" i="8"/>
  <c r="N728" i="8"/>
  <c r="B728" i="8"/>
  <c r="M728" i="8"/>
  <c r="O728" i="8"/>
  <c r="N51" i="8"/>
  <c r="O51" i="8"/>
  <c r="M51" i="8"/>
  <c r="B51" i="8"/>
  <c r="M651" i="8"/>
  <c r="N651" i="8"/>
  <c r="B651" i="8"/>
  <c r="O651" i="8"/>
  <c r="M757" i="8"/>
  <c r="O757" i="8"/>
  <c r="N757" i="8"/>
  <c r="B757" i="8"/>
  <c r="B46" i="8"/>
  <c r="M46" i="8"/>
  <c r="O46" i="8"/>
  <c r="N46" i="8"/>
  <c r="N811" i="8"/>
  <c r="B811" i="8"/>
  <c r="M811" i="8"/>
  <c r="O811" i="8"/>
  <c r="M406" i="8"/>
  <c r="B406" i="8"/>
  <c r="O406" i="8"/>
  <c r="N406" i="8"/>
  <c r="N805" i="8"/>
  <c r="B805" i="8"/>
  <c r="M805" i="8"/>
  <c r="O805" i="8"/>
  <c r="M982" i="8"/>
  <c r="O982" i="8"/>
  <c r="B982" i="8"/>
  <c r="N982" i="8"/>
  <c r="B377" i="8"/>
  <c r="M377" i="8"/>
  <c r="N377" i="8"/>
  <c r="O377" i="8"/>
  <c r="O93" i="8"/>
  <c r="M93" i="8"/>
  <c r="B93" i="8"/>
  <c r="N93" i="8"/>
  <c r="B704" i="8"/>
  <c r="M704" i="8"/>
  <c r="O704" i="8"/>
  <c r="N704" i="8"/>
  <c r="N707" i="8"/>
  <c r="M707" i="8"/>
  <c r="O707" i="8"/>
  <c r="B707" i="8"/>
  <c r="O473" i="8"/>
  <c r="N473" i="8"/>
  <c r="M473" i="8"/>
  <c r="B473" i="8"/>
  <c r="B218" i="8"/>
  <c r="M218" i="8"/>
  <c r="O218" i="8"/>
  <c r="N218" i="8"/>
  <c r="M281" i="8"/>
  <c r="N281" i="8"/>
  <c r="O281" i="8"/>
  <c r="B281" i="8"/>
  <c r="B770" i="8"/>
  <c r="M770" i="8"/>
  <c r="O770" i="8"/>
  <c r="N770" i="8"/>
  <c r="N841" i="8"/>
  <c r="B841" i="8"/>
  <c r="M841" i="8"/>
  <c r="O841" i="8"/>
  <c r="O781" i="8"/>
  <c r="B781" i="8"/>
  <c r="N781" i="8"/>
  <c r="M781" i="8"/>
  <c r="N89" i="8"/>
  <c r="M89" i="8"/>
  <c r="O89" i="8"/>
  <c r="B89" i="8"/>
  <c r="N454" i="8"/>
  <c r="O454" i="8"/>
  <c r="M454" i="8"/>
  <c r="B454" i="8"/>
  <c r="B508" i="8"/>
  <c r="O508" i="8"/>
  <c r="M508" i="8"/>
  <c r="N508" i="8"/>
  <c r="O265" i="8"/>
  <c r="N265" i="8"/>
  <c r="B265" i="8"/>
  <c r="M265" i="8"/>
  <c r="O600" i="8"/>
  <c r="M600" i="8"/>
  <c r="N600" i="8"/>
  <c r="B600" i="8"/>
  <c r="B807" i="8"/>
  <c r="N807" i="8"/>
  <c r="O807" i="8"/>
  <c r="M807" i="8"/>
  <c r="O752" i="8"/>
  <c r="M752" i="8"/>
  <c r="N752" i="8"/>
  <c r="B752" i="8"/>
  <c r="M179" i="8"/>
  <c r="O179" i="8"/>
  <c r="N179" i="8"/>
  <c r="B179" i="8"/>
  <c r="M706" i="8"/>
  <c r="N706" i="8"/>
  <c r="O706" i="8"/>
  <c r="B706" i="8"/>
  <c r="O975" i="8"/>
  <c r="M975" i="8"/>
  <c r="N975" i="8"/>
  <c r="B975" i="8"/>
  <c r="N513" i="8"/>
  <c r="M513" i="8"/>
  <c r="O513" i="8"/>
  <c r="B513" i="8"/>
  <c r="N959" i="8"/>
  <c r="B959" i="8"/>
  <c r="O959" i="8"/>
  <c r="M959" i="8"/>
  <c r="O917" i="8"/>
  <c r="N917" i="8"/>
  <c r="M917" i="8"/>
  <c r="B917" i="8"/>
  <c r="O644" i="8"/>
  <c r="N644" i="8"/>
  <c r="M644" i="8"/>
  <c r="B644" i="8"/>
  <c r="N506" i="8"/>
  <c r="B506" i="8"/>
  <c r="M506" i="8"/>
  <c r="O506" i="8"/>
  <c r="M956" i="8"/>
  <c r="B956" i="8"/>
  <c r="N956" i="8"/>
  <c r="O956" i="8"/>
  <c r="O900" i="8"/>
  <c r="N900" i="8"/>
  <c r="M900" i="8"/>
  <c r="B900" i="8"/>
  <c r="M591" i="8"/>
  <c r="N591" i="8"/>
  <c r="B591" i="8"/>
  <c r="O591" i="8"/>
  <c r="N859" i="8"/>
  <c r="O859" i="8"/>
  <c r="B859" i="8"/>
  <c r="M859" i="8"/>
  <c r="M1000" i="8"/>
  <c r="N1000" i="8"/>
  <c r="O1000" i="8"/>
  <c r="B1000" i="8"/>
  <c r="M112" i="8"/>
  <c r="B112" i="8"/>
  <c r="N112" i="8"/>
  <c r="O112" i="8"/>
  <c r="M232" i="8"/>
  <c r="O232" i="8"/>
  <c r="B232" i="8"/>
  <c r="N232" i="8"/>
  <c r="M102" i="8"/>
  <c r="B102" i="8"/>
  <c r="N102" i="8"/>
  <c r="O102" i="8"/>
  <c r="O511" i="8"/>
  <c r="B511" i="8"/>
  <c r="N511" i="8"/>
  <c r="M511" i="8"/>
  <c r="M480" i="8"/>
  <c r="B480" i="8"/>
  <c r="N480" i="8"/>
  <c r="O480" i="8"/>
  <c r="M999" i="8"/>
  <c r="B999" i="8"/>
  <c r="N999" i="8"/>
  <c r="O999" i="8"/>
  <c r="M489" i="8"/>
  <c r="N489" i="8"/>
  <c r="B489" i="8"/>
  <c r="O489" i="8"/>
  <c r="O235" i="8"/>
  <c r="B235" i="8"/>
  <c r="N235" i="8"/>
  <c r="M235" i="8"/>
  <c r="O754" i="8"/>
  <c r="N754" i="8"/>
  <c r="M754" i="8"/>
  <c r="B754" i="8"/>
  <c r="B639" i="8"/>
  <c r="O639" i="8"/>
  <c r="N639" i="8"/>
  <c r="M639" i="8"/>
  <c r="M358" i="8"/>
  <c r="O358" i="8"/>
  <c r="B358" i="8"/>
  <c r="N358" i="8"/>
  <c r="O149" i="8"/>
  <c r="N149" i="8"/>
  <c r="B149" i="8"/>
  <c r="M149" i="8"/>
  <c r="M634" i="8"/>
  <c r="B634" i="8"/>
  <c r="O634" i="8"/>
  <c r="N634" i="8"/>
  <c r="N108" i="8"/>
  <c r="M108" i="8"/>
  <c r="B108" i="8"/>
  <c r="O108" i="8"/>
  <c r="M830" i="8"/>
  <c r="N830" i="8"/>
  <c r="O830" i="8"/>
  <c r="B830" i="8"/>
  <c r="N985" i="8"/>
  <c r="B985" i="8"/>
  <c r="M985" i="8"/>
  <c r="O985" i="8"/>
  <c r="O589" i="8"/>
  <c r="M589" i="8"/>
  <c r="B589" i="8"/>
  <c r="N589" i="8"/>
  <c r="B690" i="8"/>
  <c r="O690" i="8"/>
  <c r="N690" i="8"/>
  <c r="M690" i="8"/>
  <c r="B67" i="8"/>
  <c r="N67" i="8"/>
  <c r="M67" i="8"/>
  <c r="O67" i="8"/>
  <c r="B59" i="8"/>
  <c r="M59" i="8"/>
  <c r="N59" i="8"/>
  <c r="O59" i="8"/>
  <c r="B564" i="8"/>
  <c r="N564" i="8"/>
  <c r="M564" i="8"/>
  <c r="O564" i="8"/>
  <c r="M278" i="8"/>
  <c r="N278" i="8"/>
  <c r="B278" i="8"/>
  <c r="O278" i="8"/>
  <c r="N330" i="8"/>
  <c r="O330" i="8"/>
  <c r="M330" i="8"/>
  <c r="B330" i="8"/>
  <c r="M105" i="8"/>
  <c r="O105" i="8"/>
  <c r="N105" i="8"/>
  <c r="B105" i="8"/>
  <c r="M773" i="8"/>
  <c r="O773" i="8"/>
  <c r="B773" i="8"/>
  <c r="N773" i="8"/>
  <c r="M843" i="8"/>
  <c r="N843" i="8"/>
  <c r="B843" i="8"/>
  <c r="O843" i="8"/>
  <c r="N523" i="8"/>
  <c r="M523" i="8"/>
  <c r="O523" i="8"/>
  <c r="B523" i="8"/>
  <c r="O732" i="8"/>
  <c r="N732" i="8"/>
  <c r="M732" i="8"/>
  <c r="B732" i="8"/>
  <c r="N583" i="8"/>
  <c r="B583" i="8"/>
  <c r="M583" i="8"/>
  <c r="O583" i="8"/>
  <c r="B1012" i="8"/>
  <c r="O1012" i="8"/>
  <c r="N1012" i="8"/>
  <c r="M1012" i="8"/>
  <c r="O197" i="8"/>
  <c r="M197" i="8"/>
  <c r="N197" i="8"/>
  <c r="B197" i="8"/>
  <c r="B898" i="8"/>
  <c r="M898" i="8"/>
  <c r="O898" i="8"/>
  <c r="N898" i="8"/>
  <c r="O101" i="8"/>
  <c r="M101" i="8"/>
  <c r="N101" i="8"/>
  <c r="B101" i="8"/>
  <c r="O382" i="8"/>
  <c r="N382" i="8"/>
  <c r="M382" i="8"/>
  <c r="B382" i="8"/>
  <c r="B618" i="8"/>
  <c r="M618" i="8"/>
  <c r="N618" i="8"/>
  <c r="O618" i="8"/>
  <c r="B294" i="8"/>
  <c r="M294" i="8"/>
  <c r="O294" i="8"/>
  <c r="N294" i="8"/>
  <c r="O353" i="8"/>
  <c r="M353" i="8"/>
  <c r="B353" i="8"/>
  <c r="N353" i="8"/>
  <c r="O596" i="8"/>
  <c r="B596" i="8"/>
  <c r="N596" i="8"/>
  <c r="M596" i="8"/>
  <c r="M303" i="8"/>
  <c r="B303" i="8"/>
  <c r="N303" i="8"/>
  <c r="O303" i="8"/>
  <c r="N633" i="8"/>
  <c r="O633" i="8"/>
  <c r="B633" i="8"/>
  <c r="M633" i="8"/>
  <c r="N943" i="8"/>
  <c r="M943" i="8"/>
  <c r="B943" i="8"/>
  <c r="O943" i="8"/>
  <c r="O984" i="8"/>
  <c r="B984" i="8"/>
  <c r="N984" i="8"/>
  <c r="M984" i="8"/>
  <c r="M804" i="8"/>
  <c r="N804" i="8"/>
  <c r="B804" i="8"/>
  <c r="O804" i="8"/>
  <c r="N211" i="8"/>
  <c r="O211" i="8"/>
  <c r="B211" i="8"/>
  <c r="M211" i="8"/>
  <c r="O964" i="8"/>
  <c r="B964" i="8"/>
  <c r="M964" i="8"/>
  <c r="N964" i="8"/>
  <c r="N96" i="10"/>
  <c r="K96" i="10"/>
  <c r="H96" i="10"/>
  <c r="I96" i="10"/>
  <c r="M96" i="10"/>
  <c r="J96" i="10"/>
  <c r="L96" i="10"/>
  <c r="L376" i="10"/>
  <c r="M376" i="10"/>
  <c r="H376" i="10"/>
  <c r="J376" i="10"/>
  <c r="I376" i="10"/>
  <c r="K376" i="10"/>
  <c r="N376" i="10"/>
  <c r="J784" i="10"/>
  <c r="I784" i="10"/>
  <c r="L784" i="10"/>
  <c r="H784" i="10"/>
  <c r="K784" i="10"/>
  <c r="N784" i="10"/>
  <c r="M784" i="10"/>
  <c r="I750" i="10"/>
  <c r="H750" i="10"/>
  <c r="N750" i="10"/>
  <c r="L750" i="10"/>
  <c r="K750" i="10"/>
  <c r="M750" i="10"/>
  <c r="J750" i="10"/>
  <c r="H164" i="10"/>
  <c r="J164" i="10"/>
  <c r="I164" i="10"/>
  <c r="N164" i="10"/>
  <c r="M164" i="10"/>
  <c r="K164" i="10"/>
  <c r="L164" i="10"/>
  <c r="L6" i="10"/>
  <c r="K6" i="10"/>
  <c r="H6" i="10"/>
  <c r="N6" i="10"/>
  <c r="M6" i="10"/>
  <c r="I6" i="10"/>
  <c r="J6" i="10"/>
  <c r="N14" i="10"/>
  <c r="K14" i="10"/>
  <c r="J14" i="10"/>
  <c r="H14" i="10"/>
  <c r="I14" i="10"/>
  <c r="L14" i="10"/>
  <c r="M14" i="10"/>
  <c r="J53" i="10"/>
  <c r="I53" i="10"/>
  <c r="L53" i="10"/>
  <c r="H53" i="10"/>
  <c r="M53" i="10"/>
  <c r="N53" i="10"/>
  <c r="K53" i="10"/>
  <c r="M871" i="10"/>
  <c r="H871" i="10"/>
  <c r="N871" i="10"/>
  <c r="J871" i="10"/>
  <c r="I871" i="10"/>
  <c r="L871" i="10"/>
  <c r="K871" i="10"/>
  <c r="I141" i="10"/>
  <c r="K141" i="10"/>
  <c r="N141" i="10"/>
  <c r="L141" i="10"/>
  <c r="H141" i="10"/>
  <c r="J141" i="10"/>
  <c r="M141" i="10"/>
  <c r="H58" i="10"/>
  <c r="J58" i="10"/>
  <c r="K58" i="10"/>
  <c r="I58" i="10"/>
  <c r="L58" i="10"/>
  <c r="M58" i="10"/>
  <c r="N58" i="10"/>
  <c r="L899" i="10"/>
  <c r="J899" i="10"/>
  <c r="I899" i="10"/>
  <c r="H899" i="10"/>
  <c r="N899" i="10"/>
  <c r="K899" i="10"/>
  <c r="M899" i="10"/>
  <c r="I206" i="10"/>
  <c r="J206" i="10"/>
  <c r="K206" i="10"/>
  <c r="L206" i="10"/>
  <c r="H206" i="10"/>
  <c r="M206" i="10"/>
  <c r="N206" i="10"/>
  <c r="M842" i="10"/>
  <c r="J842" i="10"/>
  <c r="L842" i="10"/>
  <c r="N842" i="10"/>
  <c r="I842" i="10"/>
  <c r="H842" i="10"/>
  <c r="K842" i="10"/>
  <c r="K670" i="10"/>
  <c r="L670" i="10"/>
  <c r="M670" i="10"/>
  <c r="N670" i="10"/>
  <c r="H670" i="10"/>
  <c r="J670" i="10"/>
  <c r="I670" i="10"/>
  <c r="H821" i="10"/>
  <c r="N821" i="10"/>
  <c r="K821" i="10"/>
  <c r="M821" i="10"/>
  <c r="I821" i="10"/>
  <c r="J821" i="10"/>
  <c r="L821" i="10"/>
  <c r="N478" i="10"/>
  <c r="I478" i="10"/>
  <c r="J478" i="10"/>
  <c r="M478" i="10"/>
  <c r="L478" i="10"/>
  <c r="H478" i="10"/>
  <c r="K478" i="10"/>
  <c r="H195" i="10"/>
  <c r="M195" i="10"/>
  <c r="J195" i="10"/>
  <c r="K195" i="10"/>
  <c r="L195" i="10"/>
  <c r="N195" i="10"/>
  <c r="I195" i="10"/>
  <c r="K705" i="10"/>
  <c r="M705" i="10"/>
  <c r="N705" i="10"/>
  <c r="I705" i="10"/>
  <c r="J705" i="10"/>
  <c r="H705" i="10"/>
  <c r="L705" i="10"/>
  <c r="I161" i="10"/>
  <c r="L161" i="10"/>
  <c r="N161" i="10"/>
  <c r="K161" i="10"/>
  <c r="J161" i="10"/>
  <c r="M161" i="10"/>
  <c r="H161" i="10"/>
  <c r="L144" i="10"/>
  <c r="H144" i="10"/>
  <c r="N144" i="10"/>
  <c r="M144" i="10"/>
  <c r="J144" i="10"/>
  <c r="I144" i="10"/>
  <c r="K144" i="10"/>
  <c r="N902" i="10"/>
  <c r="H902" i="10"/>
  <c r="J902" i="10"/>
  <c r="M902" i="10"/>
  <c r="K902" i="10"/>
  <c r="I902" i="10"/>
  <c r="L902" i="10"/>
  <c r="H373" i="10"/>
  <c r="J373" i="10"/>
  <c r="I373" i="10"/>
  <c r="K373" i="10"/>
  <c r="N373" i="10"/>
  <c r="L373" i="10"/>
  <c r="M373" i="10"/>
  <c r="K756" i="10"/>
  <c r="N756" i="10"/>
  <c r="L756" i="10"/>
  <c r="I756" i="10"/>
  <c r="H756" i="10"/>
  <c r="M756" i="10"/>
  <c r="J756" i="10"/>
  <c r="K62" i="10"/>
  <c r="I62" i="10"/>
  <c r="M62" i="10"/>
  <c r="L62" i="10"/>
  <c r="N62" i="10"/>
  <c r="J62" i="10"/>
  <c r="H62" i="10"/>
  <c r="J733" i="10"/>
  <c r="N733" i="10"/>
  <c r="I733" i="10"/>
  <c r="M733" i="10"/>
  <c r="K733" i="10"/>
  <c r="H733" i="10"/>
  <c r="L733" i="10"/>
  <c r="K233" i="10"/>
  <c r="J233" i="10"/>
  <c r="M233" i="10"/>
  <c r="N233" i="10"/>
  <c r="L233" i="10"/>
  <c r="H233" i="10"/>
  <c r="I233" i="10"/>
  <c r="I135" i="10"/>
  <c r="K135" i="10"/>
  <c r="M135" i="10"/>
  <c r="L135" i="10"/>
  <c r="H135" i="10"/>
  <c r="J135" i="10"/>
  <c r="N135" i="10"/>
  <c r="M313" i="10"/>
  <c r="H313" i="10"/>
  <c r="K313" i="10"/>
  <c r="J313" i="10"/>
  <c r="I313" i="10"/>
  <c r="L313" i="10"/>
  <c r="N313" i="10"/>
  <c r="M83" i="10"/>
  <c r="L83" i="10"/>
  <c r="K83" i="10"/>
  <c r="J83" i="10"/>
  <c r="H83" i="10"/>
  <c r="N83" i="10"/>
  <c r="I83" i="10"/>
  <c r="I26" i="10"/>
  <c r="L26" i="10"/>
  <c r="M26" i="10"/>
  <c r="K26" i="10"/>
  <c r="J26" i="10"/>
  <c r="N26" i="10"/>
  <c r="H26" i="10"/>
  <c r="H760" i="10"/>
  <c r="M760" i="10"/>
  <c r="J760" i="10"/>
  <c r="L760" i="10"/>
  <c r="I760" i="10"/>
  <c r="N760" i="10"/>
  <c r="K760" i="10"/>
  <c r="J855" i="10"/>
  <c r="N855" i="10"/>
  <c r="I855" i="10"/>
  <c r="H855" i="10"/>
  <c r="M855" i="10"/>
  <c r="K855" i="10"/>
  <c r="L855" i="10"/>
  <c r="K826" i="10"/>
  <c r="N826" i="10"/>
  <c r="L826" i="10"/>
  <c r="I826" i="10"/>
  <c r="H826" i="10"/>
  <c r="M826" i="10"/>
  <c r="J826" i="10"/>
  <c r="K43" i="10"/>
  <c r="N43" i="10"/>
  <c r="L43" i="10"/>
  <c r="I43" i="10"/>
  <c r="J43" i="10"/>
  <c r="M43" i="10"/>
  <c r="H43" i="10"/>
  <c r="M208" i="10"/>
  <c r="N208" i="10"/>
  <c r="L208" i="10"/>
  <c r="J208" i="10"/>
  <c r="K208" i="10"/>
  <c r="I208" i="10"/>
  <c r="H208" i="10"/>
  <c r="H360" i="10"/>
  <c r="M360" i="10"/>
  <c r="L360" i="10"/>
  <c r="I360" i="10"/>
  <c r="J360" i="10"/>
  <c r="K360" i="10"/>
  <c r="N360" i="10"/>
  <c r="H569" i="10"/>
  <c r="M569" i="10"/>
  <c r="I569" i="10"/>
  <c r="N569" i="10"/>
  <c r="J569" i="10"/>
  <c r="K569" i="10"/>
  <c r="L569" i="10"/>
  <c r="H305" i="10"/>
  <c r="K305" i="10"/>
  <c r="L305" i="10"/>
  <c r="J305" i="10"/>
  <c r="I305" i="10"/>
  <c r="M305" i="10"/>
  <c r="N305" i="10"/>
  <c r="K188" i="10"/>
  <c r="L188" i="10"/>
  <c r="M188" i="10"/>
  <c r="J188" i="10"/>
  <c r="N188" i="10"/>
  <c r="H188" i="10"/>
  <c r="I188" i="10"/>
  <c r="L939" i="10"/>
  <c r="M939" i="10"/>
  <c r="K939" i="10"/>
  <c r="H939" i="10"/>
  <c r="J939" i="10"/>
  <c r="I939" i="10"/>
  <c r="N939" i="10"/>
  <c r="M996" i="10"/>
  <c r="J996" i="10"/>
  <c r="N996" i="10"/>
  <c r="K996" i="10"/>
  <c r="I996" i="10"/>
  <c r="L996" i="10"/>
  <c r="H996" i="10"/>
  <c r="N843" i="10"/>
  <c r="M843" i="10"/>
  <c r="J843" i="10"/>
  <c r="I843" i="10"/>
  <c r="L843" i="10"/>
  <c r="K843" i="10"/>
  <c r="H843" i="10"/>
  <c r="J214" i="10"/>
  <c r="L214" i="10"/>
  <c r="N214" i="10"/>
  <c r="I214" i="10"/>
  <c r="M214" i="10"/>
  <c r="K214" i="10"/>
  <c r="H214" i="10"/>
  <c r="I435" i="10"/>
  <c r="M435" i="10"/>
  <c r="J435" i="10"/>
  <c r="L435" i="10"/>
  <c r="K435" i="10"/>
  <c r="H435" i="10"/>
  <c r="N435" i="10"/>
  <c r="H702" i="10"/>
  <c r="I702" i="10"/>
  <c r="L702" i="10"/>
  <c r="J702" i="10"/>
  <c r="N702" i="10"/>
  <c r="M702" i="10"/>
  <c r="K702" i="10"/>
  <c r="J739" i="10"/>
  <c r="H739" i="10"/>
  <c r="N739" i="10"/>
  <c r="K739" i="10"/>
  <c r="L739" i="10"/>
  <c r="M739" i="10"/>
  <c r="I739" i="10"/>
  <c r="K889" i="10"/>
  <c r="L889" i="10"/>
  <c r="I889" i="10"/>
  <c r="M889" i="10"/>
  <c r="N889" i="10"/>
  <c r="H889" i="10"/>
  <c r="J889" i="10"/>
  <c r="M413" i="10"/>
  <c r="J413" i="10"/>
  <c r="N413" i="10"/>
  <c r="K413" i="10"/>
  <c r="L413" i="10"/>
  <c r="H413" i="10"/>
  <c r="I413" i="10"/>
  <c r="J152" i="10"/>
  <c r="L152" i="10"/>
  <c r="N152" i="10"/>
  <c r="K152" i="10"/>
  <c r="M152" i="10"/>
  <c r="H152" i="10"/>
  <c r="I152" i="10"/>
  <c r="H461" i="10"/>
  <c r="K461" i="10"/>
  <c r="N461" i="10"/>
  <c r="L461" i="10"/>
  <c r="I461" i="10"/>
  <c r="J461" i="10"/>
  <c r="M461" i="10"/>
  <c r="M429" i="10"/>
  <c r="H429" i="10"/>
  <c r="K429" i="10"/>
  <c r="N429" i="10"/>
  <c r="I429" i="10"/>
  <c r="L429" i="10"/>
  <c r="J429" i="10"/>
  <c r="I127" i="10"/>
  <c r="N127" i="10"/>
  <c r="M127" i="10"/>
  <c r="L127" i="10"/>
  <c r="H127" i="10"/>
  <c r="J127" i="10"/>
  <c r="K127" i="10"/>
  <c r="L954" i="10"/>
  <c r="I954" i="10"/>
  <c r="M954" i="10"/>
  <c r="H954" i="10"/>
  <c r="K954" i="10"/>
  <c r="J954" i="10"/>
  <c r="N954" i="10"/>
  <c r="L640" i="10"/>
  <c r="J640" i="10"/>
  <c r="I640" i="10"/>
  <c r="K640" i="10"/>
  <c r="H640" i="10"/>
  <c r="M640" i="10"/>
  <c r="N640" i="10"/>
  <c r="N526" i="10"/>
  <c r="H526" i="10"/>
  <c r="K526" i="10"/>
  <c r="M526" i="10"/>
  <c r="J526" i="10"/>
  <c r="L526" i="10"/>
  <c r="I526" i="10"/>
  <c r="L829" i="10"/>
  <c r="I829" i="10"/>
  <c r="K829" i="10"/>
  <c r="M829" i="10"/>
  <c r="J829" i="10"/>
  <c r="H829" i="10"/>
  <c r="N829" i="10"/>
  <c r="I853" i="10"/>
  <c r="L853" i="10"/>
  <c r="M853" i="10"/>
  <c r="H853" i="10"/>
  <c r="J853" i="10"/>
  <c r="K853" i="10"/>
  <c r="N853" i="10"/>
  <c r="J90" i="10"/>
  <c r="M90" i="10"/>
  <c r="N90" i="10"/>
  <c r="H90" i="10"/>
  <c r="I90" i="10"/>
  <c r="L90" i="10"/>
  <c r="K90" i="10"/>
  <c r="J368" i="10"/>
  <c r="K368" i="10"/>
  <c r="N368" i="10"/>
  <c r="I368" i="10"/>
  <c r="L368" i="10"/>
  <c r="H368" i="10"/>
  <c r="M368" i="10"/>
  <c r="J924" i="10"/>
  <c r="L924" i="10"/>
  <c r="I924" i="10"/>
  <c r="N924" i="10"/>
  <c r="M924" i="10"/>
  <c r="K924" i="10"/>
  <c r="H924" i="10"/>
  <c r="I524" i="10"/>
  <c r="M524" i="10"/>
  <c r="K524" i="10"/>
  <c r="J524" i="10"/>
  <c r="H524" i="10"/>
  <c r="N524" i="10"/>
  <c r="L524" i="10"/>
  <c r="M520" i="10"/>
  <c r="J520" i="10"/>
  <c r="H520" i="10"/>
  <c r="N520" i="10"/>
  <c r="K520" i="10"/>
  <c r="I520" i="10"/>
  <c r="L520" i="10"/>
  <c r="I465" i="10"/>
  <c r="M465" i="10"/>
  <c r="J465" i="10"/>
  <c r="K465" i="10"/>
  <c r="H465" i="10"/>
  <c r="L465" i="10"/>
  <c r="N465" i="10"/>
  <c r="I704" i="10"/>
  <c r="K704" i="10"/>
  <c r="H704" i="10"/>
  <c r="N704" i="10"/>
  <c r="L704" i="10"/>
  <c r="M704" i="10"/>
  <c r="J704" i="10"/>
  <c r="K958" i="10"/>
  <c r="N958" i="10"/>
  <c r="J958" i="10"/>
  <c r="I958" i="10"/>
  <c r="L958" i="10"/>
  <c r="H958" i="10"/>
  <c r="M958" i="10"/>
  <c r="K248" i="10"/>
  <c r="M248" i="10"/>
  <c r="J248" i="10"/>
  <c r="L248" i="10"/>
  <c r="H248" i="10"/>
  <c r="I248" i="10"/>
  <c r="N248" i="10"/>
  <c r="L618" i="10"/>
  <c r="K618" i="10"/>
  <c r="J618" i="10"/>
  <c r="H618" i="10"/>
  <c r="I618" i="10"/>
  <c r="N618" i="10"/>
  <c r="M618" i="10"/>
  <c r="N892" i="10"/>
  <c r="I892" i="10"/>
  <c r="K892" i="10"/>
  <c r="M892" i="10"/>
  <c r="L892" i="10"/>
  <c r="J892" i="10"/>
  <c r="H892" i="10"/>
  <c r="I554" i="10"/>
  <c r="J554" i="10"/>
  <c r="H554" i="10"/>
  <c r="K554" i="10"/>
  <c r="N554" i="10"/>
  <c r="M554" i="10"/>
  <c r="L554" i="10"/>
  <c r="H890" i="10"/>
  <c r="M890" i="10"/>
  <c r="N890" i="10"/>
  <c r="J890" i="10"/>
  <c r="L890" i="10"/>
  <c r="K890" i="10"/>
  <c r="I890" i="10"/>
  <c r="J703" i="10"/>
  <c r="H703" i="10"/>
  <c r="I703" i="10"/>
  <c r="N703" i="10"/>
  <c r="L703" i="10"/>
  <c r="K703" i="10"/>
  <c r="M703" i="10"/>
  <c r="I604" i="10"/>
  <c r="M604" i="10"/>
  <c r="J604" i="10"/>
  <c r="H604" i="10"/>
  <c r="N604" i="10"/>
  <c r="L604" i="10"/>
  <c r="K604" i="10"/>
  <c r="J695" i="10"/>
  <c r="H695" i="10"/>
  <c r="L695" i="10"/>
  <c r="K695" i="10"/>
  <c r="I695" i="10"/>
  <c r="M695" i="10"/>
  <c r="N695" i="10"/>
  <c r="K118" i="10"/>
  <c r="N118" i="10"/>
  <c r="J118" i="10"/>
  <c r="I118" i="10"/>
  <c r="L118" i="10"/>
  <c r="H118" i="10"/>
  <c r="M118" i="10"/>
  <c r="H57" i="10"/>
  <c r="N57" i="10"/>
  <c r="I57" i="10"/>
  <c r="L57" i="10"/>
  <c r="M57" i="10"/>
  <c r="K57" i="10"/>
  <c r="J57" i="10"/>
  <c r="N170" i="10"/>
  <c r="L170" i="10"/>
  <c r="H170" i="10"/>
  <c r="K170" i="10"/>
  <c r="M170" i="10"/>
  <c r="I170" i="10"/>
  <c r="J170" i="10"/>
  <c r="M35" i="10"/>
  <c r="L35" i="10"/>
  <c r="I35" i="10"/>
  <c r="J35" i="10"/>
  <c r="N35" i="10"/>
  <c r="H35" i="10"/>
  <c r="K35" i="10"/>
  <c r="K480" i="10"/>
  <c r="M480" i="10"/>
  <c r="L480" i="10"/>
  <c r="N480" i="10"/>
  <c r="H480" i="10"/>
  <c r="I480" i="10"/>
  <c r="J480" i="10"/>
  <c r="I597" i="10"/>
  <c r="K597" i="10"/>
  <c r="M597" i="10"/>
  <c r="N597" i="10"/>
  <c r="L597" i="10"/>
  <c r="H597" i="10"/>
  <c r="J597" i="10"/>
  <c r="K300" i="10"/>
  <c r="N300" i="10"/>
  <c r="J300" i="10"/>
  <c r="H300" i="10"/>
  <c r="L300" i="10"/>
  <c r="M300" i="10"/>
  <c r="I300" i="10"/>
  <c r="K369" i="10"/>
  <c r="J369" i="10"/>
  <c r="M369" i="10"/>
  <c r="H369" i="10"/>
  <c r="N369" i="10"/>
  <c r="L369" i="10"/>
  <c r="I369" i="10"/>
  <c r="K474" i="10"/>
  <c r="N474" i="10"/>
  <c r="I474" i="10"/>
  <c r="J474" i="10"/>
  <c r="L474" i="10"/>
  <c r="H474" i="10"/>
  <c r="M474" i="10"/>
  <c r="K8" i="10"/>
  <c r="J8" i="10"/>
  <c r="M8" i="10"/>
  <c r="H8" i="10"/>
  <c r="I8" i="10"/>
  <c r="L8" i="10"/>
  <c r="N8" i="10"/>
  <c r="L27" i="10"/>
  <c r="H27" i="10"/>
  <c r="K27" i="10"/>
  <c r="J27" i="10"/>
  <c r="I27" i="10"/>
  <c r="M27" i="10"/>
  <c r="N27" i="10"/>
  <c r="M512" i="10"/>
  <c r="I512" i="10"/>
  <c r="L512" i="10"/>
  <c r="K512" i="10"/>
  <c r="N512" i="10"/>
  <c r="J512" i="10"/>
  <c r="H512" i="10"/>
  <c r="K922" i="10"/>
  <c r="N922" i="10"/>
  <c r="J922" i="10"/>
  <c r="H922" i="10"/>
  <c r="M922" i="10"/>
  <c r="I922" i="10"/>
  <c r="L922" i="10"/>
  <c r="M668" i="10"/>
  <c r="H668" i="10"/>
  <c r="K668" i="10"/>
  <c r="N668" i="10"/>
  <c r="J668" i="10"/>
  <c r="I668" i="10"/>
  <c r="L668" i="10"/>
  <c r="K854" i="10"/>
  <c r="M854" i="10"/>
  <c r="L854" i="10"/>
  <c r="I854" i="10"/>
  <c r="J854" i="10"/>
  <c r="N854" i="10"/>
  <c r="H854" i="10"/>
  <c r="J117" i="10"/>
  <c r="H117" i="10"/>
  <c r="N117" i="10"/>
  <c r="M117" i="10"/>
  <c r="K117" i="10"/>
  <c r="I117" i="10"/>
  <c r="L117" i="10"/>
  <c r="I236" i="10"/>
  <c r="J236" i="10"/>
  <c r="K236" i="10"/>
  <c r="H236" i="10"/>
  <c r="M236" i="10"/>
  <c r="N236" i="10"/>
  <c r="L236" i="10"/>
  <c r="I393" i="10"/>
  <c r="L393" i="10"/>
  <c r="M393" i="10"/>
  <c r="N393" i="10"/>
  <c r="H393" i="10"/>
  <c r="K393" i="10"/>
  <c r="J393" i="10"/>
  <c r="K173" i="10"/>
  <c r="I173" i="10"/>
  <c r="L173" i="10"/>
  <c r="H173" i="10"/>
  <c r="M173" i="10"/>
  <c r="J173" i="10"/>
  <c r="N173" i="10"/>
  <c r="J783" i="10"/>
  <c r="M783" i="10"/>
  <c r="I783" i="10"/>
  <c r="N783" i="10"/>
  <c r="K783" i="10"/>
  <c r="L783" i="10"/>
  <c r="H783" i="10"/>
  <c r="I859" i="10"/>
  <c r="H859" i="10"/>
  <c r="M859" i="10"/>
  <c r="J859" i="10"/>
  <c r="L859" i="10"/>
  <c r="N859" i="10"/>
  <c r="K859" i="10"/>
  <c r="N964" i="10"/>
  <c r="J964" i="10"/>
  <c r="K964" i="10"/>
  <c r="L964" i="10"/>
  <c r="I964" i="10"/>
  <c r="H964" i="10"/>
  <c r="M964" i="10"/>
  <c r="H831" i="10"/>
  <c r="J831" i="10"/>
  <c r="I831" i="10"/>
  <c r="N831" i="10"/>
  <c r="L831" i="10"/>
  <c r="K831" i="10"/>
  <c r="M831" i="10"/>
  <c r="K522" i="10"/>
  <c r="L522" i="10"/>
  <c r="I522" i="10"/>
  <c r="J522" i="10"/>
  <c r="N522" i="10"/>
  <c r="M522" i="10"/>
  <c r="H522" i="10"/>
  <c r="J910" i="10"/>
  <c r="N910" i="10"/>
  <c r="L910" i="10"/>
  <c r="H910" i="10"/>
  <c r="M910" i="10"/>
  <c r="I910" i="10"/>
  <c r="K910" i="10"/>
  <c r="L834" i="10"/>
  <c r="K834" i="10"/>
  <c r="M834" i="10"/>
  <c r="J834" i="10"/>
  <c r="I834" i="10"/>
  <c r="H834" i="10"/>
  <c r="N834" i="10"/>
  <c r="H836" i="10"/>
  <c r="L836" i="10"/>
  <c r="K836" i="10"/>
  <c r="I836" i="10"/>
  <c r="N836" i="10"/>
  <c r="M836" i="10"/>
  <c r="J836" i="10"/>
  <c r="H443" i="10"/>
  <c r="M443" i="10"/>
  <c r="I443" i="10"/>
  <c r="N443" i="10"/>
  <c r="K443" i="10"/>
  <c r="J443" i="10"/>
  <c r="L443" i="10"/>
  <c r="L818" i="10"/>
  <c r="H818" i="10"/>
  <c r="K818" i="10"/>
  <c r="N818" i="10"/>
  <c r="M818" i="10"/>
  <c r="I818" i="10"/>
  <c r="J818" i="10"/>
  <c r="N387" i="10"/>
  <c r="M387" i="10"/>
  <c r="J387" i="10"/>
  <c r="K387" i="10"/>
  <c r="L387" i="10"/>
  <c r="H387" i="10"/>
  <c r="I387" i="10"/>
  <c r="N914" i="10"/>
  <c r="K914" i="10"/>
  <c r="L914" i="10"/>
  <c r="I914" i="10"/>
  <c r="M914" i="10"/>
  <c r="H914" i="10"/>
  <c r="J914" i="10"/>
  <c r="H301" i="10"/>
  <c r="K301" i="10"/>
  <c r="I301" i="10"/>
  <c r="J301" i="10"/>
  <c r="M301" i="10"/>
  <c r="N301" i="10"/>
  <c r="L301" i="10"/>
  <c r="I839" i="10"/>
  <c r="L839" i="10"/>
  <c r="K839" i="10"/>
  <c r="J839" i="10"/>
  <c r="M839" i="10"/>
  <c r="N839" i="10"/>
  <c r="H839" i="10"/>
  <c r="J595" i="10"/>
  <c r="L595" i="10"/>
  <c r="M595" i="10"/>
  <c r="I595" i="10"/>
  <c r="H595" i="10"/>
  <c r="N595" i="10"/>
  <c r="K595" i="10"/>
  <c r="J893" i="10"/>
  <c r="H893" i="10"/>
  <c r="I893" i="10"/>
  <c r="N893" i="10"/>
  <c r="M893" i="10"/>
  <c r="L893" i="10"/>
  <c r="K893" i="10"/>
  <c r="K499" i="10"/>
  <c r="H499" i="10"/>
  <c r="L499" i="10"/>
  <c r="I499" i="10"/>
  <c r="J499" i="10"/>
  <c r="N499" i="10"/>
  <c r="M499" i="10"/>
  <c r="H244" i="10"/>
  <c r="I244" i="10"/>
  <c r="M244" i="10"/>
  <c r="N244" i="10"/>
  <c r="J244" i="10"/>
  <c r="L244" i="10"/>
  <c r="K244" i="10"/>
  <c r="N175" i="10"/>
  <c r="J175" i="10"/>
  <c r="L175" i="10"/>
  <c r="M175" i="10"/>
  <c r="K175" i="10"/>
  <c r="H175" i="10"/>
  <c r="I175" i="10"/>
  <c r="N785" i="10"/>
  <c r="K785" i="10"/>
  <c r="L785" i="10"/>
  <c r="I785" i="10"/>
  <c r="H785" i="10"/>
  <c r="J785" i="10"/>
  <c r="M785" i="10"/>
  <c r="H768" i="10"/>
  <c r="M768" i="10"/>
  <c r="N768" i="10"/>
  <c r="K768" i="10"/>
  <c r="I768" i="10"/>
  <c r="J768" i="10"/>
  <c r="L768" i="10"/>
  <c r="L825" i="10"/>
  <c r="H825" i="10"/>
  <c r="N825" i="10"/>
  <c r="I825" i="10"/>
  <c r="J825" i="10"/>
  <c r="K825" i="10"/>
  <c r="M825" i="10"/>
  <c r="L339" i="10"/>
  <c r="M339" i="10"/>
  <c r="K339" i="10"/>
  <c r="J339" i="10"/>
  <c r="H339" i="10"/>
  <c r="N339" i="10"/>
  <c r="I339" i="10"/>
  <c r="M543" i="10"/>
  <c r="H543" i="10"/>
  <c r="J543" i="10"/>
  <c r="K543" i="10"/>
  <c r="I543" i="10"/>
  <c r="N543" i="10"/>
  <c r="L543" i="10"/>
  <c r="N457" i="10"/>
  <c r="I457" i="10"/>
  <c r="L457" i="10"/>
  <c r="J457" i="10"/>
  <c r="M457" i="10"/>
  <c r="H457" i="10"/>
  <c r="K457" i="10"/>
  <c r="AA457" i="10" s="1"/>
  <c r="I605" i="10"/>
  <c r="N605" i="10"/>
  <c r="M605" i="10"/>
  <c r="H605" i="10"/>
  <c r="K605" i="10"/>
  <c r="J605" i="10"/>
  <c r="L605" i="10"/>
  <c r="L727" i="10"/>
  <c r="N727" i="10"/>
  <c r="H727" i="10"/>
  <c r="K727" i="10"/>
  <c r="I727" i="10"/>
  <c r="J727" i="10"/>
  <c r="M727" i="10"/>
  <c r="J434" i="10"/>
  <c r="K434" i="10"/>
  <c r="M434" i="10"/>
  <c r="I434" i="10"/>
  <c r="N434" i="10"/>
  <c r="L434" i="10"/>
  <c r="H434" i="10"/>
  <c r="M295" i="10"/>
  <c r="L295" i="10"/>
  <c r="K295" i="10"/>
  <c r="J295" i="10"/>
  <c r="H295" i="10"/>
  <c r="I295" i="10"/>
  <c r="N295" i="10"/>
  <c r="H110" i="10"/>
  <c r="K110" i="10"/>
  <c r="J110" i="10"/>
  <c r="I110" i="10"/>
  <c r="N110" i="10"/>
  <c r="L110" i="10"/>
  <c r="M110" i="10"/>
  <c r="K459" i="10"/>
  <c r="J459" i="10"/>
  <c r="H459" i="10"/>
  <c r="M459" i="10"/>
  <c r="I459" i="10"/>
  <c r="N459" i="10"/>
  <c r="L459" i="10"/>
  <c r="N677" i="10"/>
  <c r="I677" i="10"/>
  <c r="H677" i="10"/>
  <c r="M677" i="10"/>
  <c r="L677" i="10"/>
  <c r="K677" i="10"/>
  <c r="J677" i="10"/>
  <c r="L551" i="10"/>
  <c r="M551" i="10"/>
  <c r="K551" i="10"/>
  <c r="N551" i="10"/>
  <c r="J551" i="10"/>
  <c r="I551" i="10"/>
  <c r="H551" i="10"/>
  <c r="I637" i="10"/>
  <c r="H637" i="10"/>
  <c r="N637" i="10"/>
  <c r="K637" i="10"/>
  <c r="J637" i="10"/>
  <c r="L637" i="10"/>
  <c r="M637" i="10"/>
  <c r="J847" i="10"/>
  <c r="L847" i="10"/>
  <c r="N847" i="10"/>
  <c r="M847" i="10"/>
  <c r="K847" i="10"/>
  <c r="I847" i="10"/>
  <c r="H847" i="10"/>
  <c r="J965" i="10"/>
  <c r="K965" i="10"/>
  <c r="I965" i="10"/>
  <c r="N965" i="10"/>
  <c r="H965" i="10"/>
  <c r="M965" i="10"/>
  <c r="L965" i="10"/>
  <c r="O579" i="8"/>
  <c r="N579" i="8"/>
  <c r="B579" i="8"/>
  <c r="M579" i="8"/>
  <c r="B452" i="8"/>
  <c r="M452" i="8"/>
  <c r="N452" i="8"/>
  <c r="O452" i="8"/>
  <c r="B526" i="8"/>
  <c r="N526" i="8"/>
  <c r="O526" i="8"/>
  <c r="M526" i="8"/>
  <c r="N337" i="8"/>
  <c r="O337" i="8"/>
  <c r="B337" i="8"/>
  <c r="M337" i="8"/>
  <c r="N297" i="8"/>
  <c r="B297" i="8"/>
  <c r="O297" i="8"/>
  <c r="M297" i="8"/>
  <c r="O376" i="8"/>
  <c r="M376" i="8"/>
  <c r="N376" i="8"/>
  <c r="B376" i="8"/>
  <c r="B612" i="8"/>
  <c r="O612" i="8"/>
  <c r="N612" i="8"/>
  <c r="M612" i="8"/>
  <c r="M384" i="8"/>
  <c r="O384" i="8"/>
  <c r="N384" i="8"/>
  <c r="B384" i="8"/>
  <c r="B495" i="8"/>
  <c r="N495" i="8"/>
  <c r="O495" i="8"/>
  <c r="M495" i="8"/>
  <c r="O844" i="8"/>
  <c r="M844" i="8"/>
  <c r="B844" i="8"/>
  <c r="N844" i="8"/>
  <c r="N920" i="8"/>
  <c r="M920" i="8"/>
  <c r="O920" i="8"/>
  <c r="B920" i="8"/>
  <c r="O659" i="8"/>
  <c r="N659" i="8"/>
  <c r="M659" i="8"/>
  <c r="B659" i="8"/>
  <c r="M310" i="8"/>
  <c r="B310" i="8"/>
  <c r="N310" i="8"/>
  <c r="O310" i="8"/>
  <c r="B322" i="8"/>
  <c r="N322" i="8"/>
  <c r="M322" i="8"/>
  <c r="O322" i="8"/>
  <c r="N81" i="8"/>
  <c r="B81" i="8"/>
  <c r="M81" i="8"/>
  <c r="O81" i="8"/>
  <c r="B976" i="8"/>
  <c r="M976" i="8"/>
  <c r="N976" i="8"/>
  <c r="O976" i="8"/>
  <c r="M587" i="8"/>
  <c r="N587" i="8"/>
  <c r="B587" i="8"/>
  <c r="O587" i="8"/>
  <c r="O806" i="8"/>
  <c r="M806" i="8"/>
  <c r="B806" i="8"/>
  <c r="N806" i="8"/>
  <c r="B174" i="8"/>
  <c r="O174" i="8"/>
  <c r="N174" i="8"/>
  <c r="M174" i="8"/>
  <c r="M35" i="8"/>
  <c r="B35" i="8"/>
  <c r="N35" i="8"/>
  <c r="O35" i="8"/>
  <c r="O761" i="8"/>
  <c r="M761" i="8"/>
  <c r="B761" i="8"/>
  <c r="N761" i="8"/>
  <c r="N251" i="8"/>
  <c r="O251" i="8"/>
  <c r="B251" i="8"/>
  <c r="M251" i="8"/>
  <c r="N863" i="8"/>
  <c r="O863" i="8"/>
  <c r="B863" i="8"/>
  <c r="M863" i="8"/>
  <c r="N890" i="8"/>
  <c r="M890" i="8"/>
  <c r="B890" i="8"/>
  <c r="O890" i="8"/>
  <c r="O355" i="8"/>
  <c r="N355" i="8"/>
  <c r="M355" i="8"/>
  <c r="B355" i="8"/>
  <c r="M609" i="8"/>
  <c r="B609" i="8"/>
  <c r="N609" i="8"/>
  <c r="O609" i="8"/>
  <c r="M476" i="8"/>
  <c r="N476" i="8"/>
  <c r="O476" i="8"/>
  <c r="B476" i="8"/>
  <c r="N911" i="8"/>
  <c r="M911" i="8"/>
  <c r="O911" i="8"/>
  <c r="B911" i="8"/>
  <c r="N616" i="8"/>
  <c r="M616" i="8"/>
  <c r="B616" i="8"/>
  <c r="O616" i="8"/>
  <c r="O879" i="8"/>
  <c r="B879" i="8"/>
  <c r="M879" i="8"/>
  <c r="N879" i="8"/>
  <c r="M424" i="8"/>
  <c r="O424" i="8"/>
  <c r="N424" i="8"/>
  <c r="B424" i="8"/>
  <c r="O195" i="8"/>
  <c r="B195" i="8"/>
  <c r="M195" i="8"/>
  <c r="N195" i="8"/>
  <c r="M929" i="8"/>
  <c r="B929" i="8"/>
  <c r="O929" i="8"/>
  <c r="N929" i="8"/>
  <c r="N95" i="8"/>
  <c r="M95" i="8"/>
  <c r="B95" i="8"/>
  <c r="O95" i="8"/>
  <c r="B100" i="8"/>
  <c r="O100" i="8"/>
  <c r="M100" i="8"/>
  <c r="N100" i="8"/>
  <c r="N158" i="8"/>
  <c r="O158" i="8"/>
  <c r="M158" i="8"/>
  <c r="B158" i="8"/>
  <c r="M1014" i="8"/>
  <c r="O1014" i="8"/>
  <c r="B1014" i="8"/>
  <c r="N1014" i="8"/>
  <c r="N493" i="8"/>
  <c r="B493" i="8"/>
  <c r="O493" i="8"/>
  <c r="M493" i="8"/>
  <c r="O971" i="8"/>
  <c r="B971" i="8"/>
  <c r="N971" i="8"/>
  <c r="M971" i="8"/>
  <c r="B438" i="8"/>
  <c r="O438" i="8"/>
  <c r="N438" i="8"/>
  <c r="M438" i="8"/>
  <c r="M261" i="8"/>
  <c r="O261" i="8"/>
  <c r="B261" i="8"/>
  <c r="N261" i="8"/>
  <c r="M739" i="8"/>
  <c r="N739" i="8"/>
  <c r="O739" i="8"/>
  <c r="B739" i="8"/>
  <c r="B416" i="8"/>
  <c r="M416" i="8"/>
  <c r="N416" i="8"/>
  <c r="O416" i="8"/>
  <c r="N142" i="8"/>
  <c r="B142" i="8"/>
  <c r="M142" i="8"/>
  <c r="O142" i="8"/>
  <c r="B459" i="8"/>
  <c r="N459" i="8"/>
  <c r="M459" i="8"/>
  <c r="O459" i="8"/>
  <c r="N709" i="8"/>
  <c r="M709" i="8"/>
  <c r="B709" i="8"/>
  <c r="O709" i="8"/>
  <c r="M887" i="8"/>
  <c r="N887" i="8"/>
  <c r="O887" i="8"/>
  <c r="B887" i="8"/>
  <c r="M642" i="8"/>
  <c r="B642" i="8"/>
  <c r="O642" i="8"/>
  <c r="N642" i="8"/>
  <c r="M181" i="8"/>
  <c r="B181" i="8"/>
  <c r="O181" i="8"/>
  <c r="N181" i="8"/>
  <c r="N544" i="8"/>
  <c r="M544" i="8"/>
  <c r="B544" i="8"/>
  <c r="O544" i="8"/>
  <c r="M243" i="8"/>
  <c r="N243" i="8"/>
  <c r="O243" i="8"/>
  <c r="B243" i="8"/>
  <c r="B650" i="8"/>
  <c r="M650" i="8"/>
  <c r="N650" i="8"/>
  <c r="O650" i="8"/>
  <c r="N619" i="8"/>
  <c r="O619" i="8"/>
  <c r="B619" i="8"/>
  <c r="M619" i="8"/>
  <c r="M736" i="8"/>
  <c r="N736" i="8"/>
  <c r="B736" i="8"/>
  <c r="O736" i="8"/>
  <c r="M141" i="8"/>
  <c r="N141" i="8"/>
  <c r="B141" i="8"/>
  <c r="O141" i="8"/>
  <c r="N932" i="8"/>
  <c r="O932" i="8"/>
  <c r="M932" i="8"/>
  <c r="B932" i="8"/>
  <c r="B509" i="8"/>
  <c r="O509" i="8"/>
  <c r="N509" i="8"/>
  <c r="M509" i="8"/>
  <c r="M625" i="8"/>
  <c r="N625" i="8"/>
  <c r="O625" i="8"/>
  <c r="B625" i="8"/>
  <c r="B522" i="8"/>
  <c r="O522" i="8"/>
  <c r="N522" i="8"/>
  <c r="M522" i="8"/>
  <c r="B221" i="8"/>
  <c r="M221" i="8"/>
  <c r="O221" i="8"/>
  <c r="N221" i="8"/>
  <c r="M648" i="8"/>
  <c r="B648" i="8"/>
  <c r="N648" i="8"/>
  <c r="O648" i="8"/>
  <c r="M948" i="8"/>
  <c r="B948" i="8"/>
  <c r="N948" i="8"/>
  <c r="O948" i="8"/>
  <c r="M236" i="8"/>
  <c r="N236" i="8"/>
  <c r="B236" i="8"/>
  <c r="O236" i="8"/>
  <c r="B234" i="8"/>
  <c r="M234" i="8"/>
  <c r="N234" i="8"/>
  <c r="O234" i="8"/>
  <c r="M825" i="8"/>
  <c r="O825" i="8"/>
  <c r="N825" i="8"/>
  <c r="B825" i="8"/>
  <c r="O921" i="8"/>
  <c r="M921" i="8"/>
  <c r="N921" i="8"/>
  <c r="B921" i="8"/>
  <c r="O536" i="8"/>
  <c r="M536" i="8"/>
  <c r="B536" i="8"/>
  <c r="N536" i="8"/>
  <c r="M873" i="8"/>
  <c r="B873" i="8"/>
  <c r="O873" i="8"/>
  <c r="N873" i="8"/>
  <c r="M944" i="8"/>
  <c r="B944" i="8"/>
  <c r="O944" i="8"/>
  <c r="N944" i="8"/>
  <c r="B373" i="8"/>
  <c r="N373" i="8"/>
  <c r="M373" i="8"/>
  <c r="O373" i="8"/>
  <c r="O349" i="8"/>
  <c r="N349" i="8"/>
  <c r="M349" i="8"/>
  <c r="B349" i="8"/>
  <c r="O449" i="8"/>
  <c r="M449" i="8"/>
  <c r="N449" i="8"/>
  <c r="B449" i="8"/>
  <c r="N338" i="8"/>
  <c r="O338" i="8"/>
  <c r="B338" i="8"/>
  <c r="M338" i="8"/>
  <c r="N128" i="8"/>
  <c r="O128" i="8"/>
  <c r="M128" i="8"/>
  <c r="B128" i="8"/>
  <c r="M408" i="8"/>
  <c r="N408" i="8"/>
  <c r="B408" i="8"/>
  <c r="O408" i="8"/>
  <c r="M711" i="8"/>
  <c r="N711" i="8"/>
  <c r="O711" i="8"/>
  <c r="B711" i="8"/>
  <c r="M327" i="8"/>
  <c r="B327" i="8"/>
  <c r="N327" i="8"/>
  <c r="O327" i="8"/>
  <c r="B788" i="8"/>
  <c r="M788" i="8"/>
  <c r="O788" i="8"/>
  <c r="N788" i="8"/>
  <c r="O320" i="8"/>
  <c r="M320" i="8"/>
  <c r="B320" i="8"/>
  <c r="N320" i="8"/>
  <c r="N552" i="8"/>
  <c r="B552" i="8"/>
  <c r="M552" i="8"/>
  <c r="O552" i="8"/>
  <c r="N581" i="8"/>
  <c r="M581" i="8"/>
  <c r="O581" i="8"/>
  <c r="B581" i="8"/>
  <c r="N257" i="8"/>
  <c r="O257" i="8"/>
  <c r="B257" i="8"/>
  <c r="M257" i="8"/>
  <c r="N130" i="8"/>
  <c r="B130" i="8"/>
  <c r="O130" i="8"/>
  <c r="M130" i="8"/>
  <c r="N90" i="8"/>
  <c r="O90" i="8"/>
  <c r="M90" i="8"/>
  <c r="B90" i="8"/>
  <c r="M816" i="8"/>
  <c r="O816" i="8"/>
  <c r="B816" i="8"/>
  <c r="N816" i="8"/>
  <c r="M427" i="8"/>
  <c r="O427" i="8"/>
  <c r="B427" i="8"/>
  <c r="N427" i="8"/>
  <c r="N348" i="8"/>
  <c r="O348" i="8"/>
  <c r="B348" i="8"/>
  <c r="M348" i="8"/>
  <c r="B465" i="8"/>
  <c r="N465" i="8"/>
  <c r="M465" i="8"/>
  <c r="O465" i="8"/>
  <c r="M159" i="8"/>
  <c r="N159" i="8"/>
  <c r="B159" i="8"/>
  <c r="O159" i="8"/>
  <c r="N988" i="8"/>
  <c r="B988" i="8"/>
  <c r="O988" i="8"/>
  <c r="M988" i="8"/>
  <c r="O47" i="8"/>
  <c r="N47" i="8"/>
  <c r="M47" i="8"/>
  <c r="B47" i="8"/>
  <c r="O436" i="8"/>
  <c r="N436" i="8"/>
  <c r="B436" i="8"/>
  <c r="M436" i="8"/>
  <c r="N882" i="8"/>
  <c r="M882" i="8"/>
  <c r="B882" i="8"/>
  <c r="O882" i="8"/>
  <c r="M551" i="8"/>
  <c r="B551" i="8"/>
  <c r="O551" i="8"/>
  <c r="N551" i="8"/>
  <c r="M730" i="8"/>
  <c r="O730" i="8"/>
  <c r="N730" i="8"/>
  <c r="B730" i="8"/>
  <c r="M872" i="8"/>
  <c r="B872" i="8"/>
  <c r="N872" i="8"/>
  <c r="O872" i="8"/>
  <c r="M687" i="8"/>
  <c r="N687" i="8"/>
  <c r="O687" i="8"/>
  <c r="B687" i="8"/>
  <c r="M662" i="8"/>
  <c r="B662" i="8"/>
  <c r="O662" i="8"/>
  <c r="N662" i="8"/>
  <c r="O352" i="8"/>
  <c r="M352" i="8"/>
  <c r="N352" i="8"/>
  <c r="B352" i="8"/>
  <c r="B972" i="8"/>
  <c r="O972" i="8"/>
  <c r="M972" i="8"/>
  <c r="N972" i="8"/>
  <c r="N559" i="8"/>
  <c r="B559" i="8"/>
  <c r="M559" i="8"/>
  <c r="O559" i="8"/>
  <c r="M908" i="8"/>
  <c r="N908" i="8"/>
  <c r="B908" i="8"/>
  <c r="O908" i="8"/>
  <c r="O1011" i="8"/>
  <c r="B1011" i="8"/>
  <c r="N1011" i="8"/>
  <c r="M1011" i="8"/>
  <c r="M324" i="8"/>
  <c r="N324" i="8"/>
  <c r="B324" i="8"/>
  <c r="O324" i="8"/>
  <c r="N613" i="8"/>
  <c r="B613" i="8"/>
  <c r="O613" i="8"/>
  <c r="M613" i="8"/>
  <c r="O155" i="8"/>
  <c r="M155" i="8"/>
  <c r="B155" i="8"/>
  <c r="N155" i="8"/>
  <c r="M795" i="8"/>
  <c r="O795" i="8"/>
  <c r="B795" i="8"/>
  <c r="N795" i="8"/>
  <c r="N896" i="8"/>
  <c r="B896" i="8"/>
  <c r="M896" i="8"/>
  <c r="O896" i="8"/>
  <c r="O585" i="8"/>
  <c r="B585" i="8"/>
  <c r="M585" i="8"/>
  <c r="N585" i="8"/>
  <c r="M242" i="8"/>
  <c r="O242" i="8"/>
  <c r="B242" i="8"/>
  <c r="N242" i="8"/>
  <c r="O216" i="8"/>
  <c r="M216" i="8"/>
  <c r="N216" i="8"/>
  <c r="B216" i="8"/>
  <c r="M815" i="8"/>
  <c r="O815" i="8"/>
  <c r="N815" i="8"/>
  <c r="B815" i="8"/>
  <c r="B1013" i="8"/>
  <c r="N1013" i="8"/>
  <c r="M1013" i="8"/>
  <c r="O1013" i="8"/>
  <c r="B586" i="8"/>
  <c r="O586" i="8"/>
  <c r="N586" i="8"/>
  <c r="M586" i="8"/>
  <c r="B307" i="8"/>
  <c r="O307" i="8"/>
  <c r="M307" i="8"/>
  <c r="N307" i="8"/>
  <c r="M907" i="8"/>
  <c r="N907" i="8"/>
  <c r="B907" i="8"/>
  <c r="O907" i="8"/>
  <c r="N614" i="8"/>
  <c r="M614" i="8"/>
  <c r="B614" i="8"/>
  <c r="O614" i="8"/>
  <c r="M137" i="8"/>
  <c r="O137" i="8"/>
  <c r="N137" i="8"/>
  <c r="B137" i="8"/>
  <c r="M1007" i="8"/>
  <c r="B1007" i="8"/>
  <c r="O1007" i="8"/>
  <c r="N1007" i="8"/>
  <c r="O484" i="8"/>
  <c r="B484" i="8"/>
  <c r="M484" i="8"/>
  <c r="N484" i="8"/>
  <c r="B951" i="8"/>
  <c r="M951" i="8"/>
  <c r="N951" i="8"/>
  <c r="O951" i="8"/>
  <c r="N946" i="8"/>
  <c r="M946" i="8"/>
  <c r="B946" i="8"/>
  <c r="O946" i="8"/>
  <c r="B131" i="8"/>
  <c r="O131" i="8"/>
  <c r="M131" i="8"/>
  <c r="N131" i="8"/>
  <c r="M970" i="8"/>
  <c r="N970" i="8"/>
  <c r="B970" i="8"/>
  <c r="O970" i="8"/>
  <c r="M952" i="8"/>
  <c r="N952" i="8"/>
  <c r="O952" i="8"/>
  <c r="B952" i="8"/>
  <c r="B61" i="8"/>
  <c r="N61" i="8"/>
  <c r="O61" i="8"/>
  <c r="M61" i="8"/>
  <c r="O697" i="8"/>
  <c r="N697" i="8"/>
  <c r="M697" i="8"/>
  <c r="B697" i="8"/>
  <c r="O570" i="8"/>
  <c r="N570" i="8"/>
  <c r="M570" i="8"/>
  <c r="B570" i="8"/>
  <c r="N966" i="8"/>
  <c r="M966" i="8"/>
  <c r="O966" i="8"/>
  <c r="B966" i="8"/>
  <c r="M721" i="8"/>
  <c r="B721" i="8"/>
  <c r="O721" i="8"/>
  <c r="N721" i="8"/>
  <c r="O298" i="8"/>
  <c r="N298" i="8"/>
  <c r="M298" i="8"/>
  <c r="B298" i="8"/>
  <c r="O230" i="8"/>
  <c r="N230" i="8"/>
  <c r="M230" i="8"/>
  <c r="B230" i="8"/>
  <c r="B574" i="8"/>
  <c r="N574" i="8"/>
  <c r="O574" i="8"/>
  <c r="M574" i="8"/>
  <c r="B969" i="8"/>
  <c r="N969" i="8"/>
  <c r="O969" i="8"/>
  <c r="M969" i="8"/>
  <c r="M918" i="8"/>
  <c r="N918" i="8"/>
  <c r="O918" i="8"/>
  <c r="B918" i="8"/>
  <c r="O334" i="8"/>
  <c r="B334" i="8"/>
  <c r="N334" i="8"/>
  <c r="M334" i="8"/>
  <c r="O850" i="8"/>
  <c r="M850" i="8"/>
  <c r="B850" i="8"/>
  <c r="N850" i="8"/>
  <c r="M768" i="8"/>
  <c r="B768" i="8"/>
  <c r="N768" i="8"/>
  <c r="O768" i="8"/>
  <c r="B456" i="8"/>
  <c r="N456" i="8"/>
  <c r="O456" i="8"/>
  <c r="M456" i="8"/>
  <c r="O439" i="8"/>
  <c r="N439" i="8"/>
  <c r="M439" i="8"/>
  <c r="B439" i="8"/>
  <c r="B524" i="8"/>
  <c r="O524" i="8"/>
  <c r="M524" i="8"/>
  <c r="N524" i="8"/>
  <c r="B386" i="8"/>
  <c r="M386" i="8"/>
  <c r="O386" i="8"/>
  <c r="N386" i="8"/>
  <c r="B186" i="8"/>
  <c r="M186" i="8"/>
  <c r="N186" i="8"/>
  <c r="O186" i="8"/>
  <c r="N217" i="8"/>
  <c r="B217" i="8"/>
  <c r="M217" i="8"/>
  <c r="O217" i="8"/>
  <c r="O423" i="8"/>
  <c r="M423" i="8"/>
  <c r="N423" i="8"/>
  <c r="B423" i="8"/>
  <c r="O737" i="8"/>
  <c r="N737" i="8"/>
  <c r="M737" i="8"/>
  <c r="B737" i="8"/>
  <c r="N801" i="8"/>
  <c r="B801" i="8"/>
  <c r="M801" i="8"/>
  <c r="O801" i="8"/>
  <c r="B705" i="8"/>
  <c r="O705" i="8"/>
  <c r="M705" i="8"/>
  <c r="N705" i="8"/>
  <c r="B652" i="8"/>
  <c r="O652" i="8"/>
  <c r="M652" i="8"/>
  <c r="N652" i="8"/>
  <c r="M183" i="8"/>
  <c r="N183" i="8"/>
  <c r="O183" i="8"/>
  <c r="B183" i="8"/>
  <c r="N107" i="8"/>
  <c r="B107" i="8"/>
  <c r="O107" i="8"/>
  <c r="M107" i="8"/>
  <c r="N184" i="8"/>
  <c r="B184" i="8"/>
  <c r="M184" i="8"/>
  <c r="O184" i="8"/>
  <c r="B41" i="8"/>
  <c r="M41" i="8"/>
  <c r="N41" i="8"/>
  <c r="O41" i="8"/>
  <c r="B415" i="8"/>
  <c r="N415" i="8"/>
  <c r="M415" i="8"/>
  <c r="O415" i="8"/>
  <c r="B397" i="8"/>
  <c r="N397" i="8"/>
  <c r="M397" i="8"/>
  <c r="O397" i="8"/>
  <c r="M245" i="8"/>
  <c r="O245" i="8"/>
  <c r="B245" i="8"/>
  <c r="N245" i="8"/>
  <c r="N369" i="8"/>
  <c r="B369" i="8"/>
  <c r="O369" i="8"/>
  <c r="M369" i="8"/>
  <c r="B364" i="8"/>
  <c r="O364" i="8"/>
  <c r="N364" i="8"/>
  <c r="M364" i="8"/>
  <c r="B203" i="8"/>
  <c r="N203" i="8"/>
  <c r="M203" i="8"/>
  <c r="O203" i="8"/>
  <c r="N37" i="8"/>
  <c r="M37" i="8"/>
  <c r="B37" i="8"/>
  <c r="O37" i="8"/>
  <c r="M486" i="8"/>
  <c r="B486" i="8"/>
  <c r="N486" i="8"/>
  <c r="O486" i="8"/>
  <c r="N301" i="8"/>
  <c r="M301" i="8"/>
  <c r="B301" i="8"/>
  <c r="O301" i="8"/>
  <c r="N791" i="8"/>
  <c r="B791" i="8"/>
  <c r="M791" i="8"/>
  <c r="O791" i="8"/>
  <c r="N1023" i="8"/>
  <c r="M1023" i="8"/>
  <c r="O1023" i="8"/>
  <c r="B1023" i="8"/>
  <c r="M947" i="8"/>
  <c r="O947" i="8"/>
  <c r="B947" i="8"/>
  <c r="N947" i="8"/>
  <c r="M407" i="8"/>
  <c r="O407" i="8"/>
  <c r="N407" i="8"/>
  <c r="B407" i="8"/>
  <c r="O194" i="8"/>
  <c r="B194" i="8"/>
  <c r="M194" i="8"/>
  <c r="N194" i="8"/>
  <c r="O753" i="8"/>
  <c r="N753" i="8"/>
  <c r="B753" i="8"/>
  <c r="M753" i="8"/>
  <c r="B148" i="8"/>
  <c r="O148" i="8"/>
  <c r="M148" i="8"/>
  <c r="N148" i="8"/>
  <c r="B977" i="8"/>
  <c r="O977" i="8"/>
  <c r="M977" i="8"/>
  <c r="N977" i="8"/>
  <c r="B567" i="8"/>
  <c r="M567" i="8"/>
  <c r="O567" i="8"/>
  <c r="N567" i="8"/>
  <c r="B877" i="8"/>
  <c r="O877" i="8"/>
  <c r="M877" i="8"/>
  <c r="N877" i="8"/>
  <c r="M708" i="8"/>
  <c r="O708" i="8"/>
  <c r="N708" i="8"/>
  <c r="B708" i="8"/>
  <c r="O357" i="8"/>
  <c r="N357" i="8"/>
  <c r="M357" i="8"/>
  <c r="B357" i="8"/>
  <c r="M749" i="8"/>
  <c r="O749" i="8"/>
  <c r="B749" i="8"/>
  <c r="N749" i="8"/>
  <c r="B385" i="8"/>
  <c r="N385" i="8"/>
  <c r="O385" i="8"/>
  <c r="M385" i="8"/>
  <c r="N225" i="8"/>
  <c r="M225" i="8"/>
  <c r="O225" i="8"/>
  <c r="B225" i="8"/>
  <c r="B488" i="8"/>
  <c r="O488" i="8"/>
  <c r="N488" i="8"/>
  <c r="M488" i="8"/>
  <c r="B365" i="8"/>
  <c r="N365" i="8"/>
  <c r="M365" i="8"/>
  <c r="O365" i="8"/>
  <c r="N213" i="8"/>
  <c r="O213" i="8"/>
  <c r="B213" i="8"/>
  <c r="M213" i="8"/>
  <c r="M215" i="8"/>
  <c r="B215" i="8"/>
  <c r="O215" i="8"/>
  <c r="N215" i="8"/>
  <c r="O679" i="8"/>
  <c r="M679" i="8"/>
  <c r="B679" i="8"/>
  <c r="N679" i="8"/>
  <c r="M540" i="8"/>
  <c r="O540" i="8"/>
  <c r="B540" i="8"/>
  <c r="N540" i="8"/>
  <c r="M746" i="8"/>
  <c r="O746" i="8"/>
  <c r="N746" i="8"/>
  <c r="B746" i="8"/>
  <c r="B244" i="8"/>
  <c r="M244" i="8"/>
  <c r="N244" i="8"/>
  <c r="O244" i="8"/>
  <c r="N629" i="8"/>
  <c r="B629" i="8"/>
  <c r="M629" i="8"/>
  <c r="O629" i="8"/>
  <c r="B839" i="8"/>
  <c r="O839" i="8"/>
  <c r="M839" i="8"/>
  <c r="N839" i="8"/>
  <c r="N170" i="8"/>
  <c r="B170" i="8"/>
  <c r="M170" i="8"/>
  <c r="O170" i="8"/>
  <c r="B204" i="8"/>
  <c r="N204" i="8"/>
  <c r="O204" i="8"/>
  <c r="M204" i="8"/>
  <c r="M118" i="8"/>
  <c r="O118" i="8"/>
  <c r="N118" i="8"/>
  <c r="B118" i="8"/>
  <c r="M43" i="8"/>
  <c r="N43" i="8"/>
  <c r="B43" i="8"/>
  <c r="O43" i="8"/>
  <c r="N368" i="8"/>
  <c r="M368" i="8"/>
  <c r="O368" i="8"/>
  <c r="B368" i="8"/>
  <c r="M869" i="8"/>
  <c r="N869" i="8"/>
  <c r="B869" i="8"/>
  <c r="O869" i="8"/>
  <c r="B346" i="8"/>
  <c r="M346" i="8"/>
  <c r="O346" i="8"/>
  <c r="N346" i="8"/>
  <c r="N655" i="8"/>
  <c r="M655" i="8"/>
  <c r="O655" i="8"/>
  <c r="B655" i="8"/>
  <c r="N187" i="8"/>
  <c r="B187" i="8"/>
  <c r="M187" i="8"/>
  <c r="O187" i="8"/>
  <c r="M54" i="8"/>
  <c r="B54" i="8"/>
  <c r="N54" i="8"/>
  <c r="O54" i="8"/>
  <c r="M848" i="8"/>
  <c r="B848" i="8"/>
  <c r="N848" i="8"/>
  <c r="O848" i="8"/>
  <c r="O1008" i="8"/>
  <c r="M1008" i="8"/>
  <c r="B1008" i="8"/>
  <c r="N1008" i="8"/>
  <c r="N227" i="8"/>
  <c r="O227" i="8"/>
  <c r="B227" i="8"/>
  <c r="M227" i="8"/>
  <c r="M664" i="8"/>
  <c r="N664" i="8"/>
  <c r="O664" i="8"/>
  <c r="B664" i="8"/>
  <c r="M895" i="8"/>
  <c r="O895" i="8"/>
  <c r="B895" i="8"/>
  <c r="N895" i="8"/>
  <c r="O767" i="8"/>
  <c r="B767" i="8"/>
  <c r="M767" i="8"/>
  <c r="N767" i="8"/>
  <c r="N906" i="8"/>
  <c r="B906" i="8"/>
  <c r="O906" i="8"/>
  <c r="M906" i="8"/>
  <c r="M696" i="8"/>
  <c r="B696" i="8"/>
  <c r="N696" i="8"/>
  <c r="O696" i="8"/>
  <c r="B755" i="8"/>
  <c r="M755" i="8"/>
  <c r="N755" i="8"/>
  <c r="O755" i="8"/>
  <c r="M329" i="8"/>
  <c r="O329" i="8"/>
  <c r="N329" i="8"/>
  <c r="B329" i="8"/>
  <c r="N636" i="8"/>
  <c r="M636" i="8"/>
  <c r="B636" i="8"/>
  <c r="O636" i="8"/>
  <c r="O575" i="8"/>
  <c r="B575" i="8"/>
  <c r="M575" i="8"/>
  <c r="N575" i="8"/>
  <c r="N660" i="8"/>
  <c r="O660" i="8"/>
  <c r="B660" i="8"/>
  <c r="M660" i="8"/>
  <c r="N857" i="8"/>
  <c r="O857" i="8"/>
  <c r="B857" i="8"/>
  <c r="M857" i="8"/>
  <c r="N472" i="8"/>
  <c r="M472" i="8"/>
  <c r="B472" i="8"/>
  <c r="O472" i="8"/>
  <c r="M391" i="8"/>
  <c r="N391" i="8"/>
  <c r="O391" i="8"/>
  <c r="B391" i="8"/>
  <c r="O875" i="8"/>
  <c r="M875" i="8"/>
  <c r="N875" i="8"/>
  <c r="B875" i="8"/>
  <c r="B720" i="8"/>
  <c r="M720" i="8"/>
  <c r="N720" i="8"/>
  <c r="O720" i="8"/>
  <c r="B64" i="8"/>
  <c r="M64" i="8"/>
  <c r="N64" i="8"/>
  <c r="O64" i="8"/>
  <c r="N545" i="8"/>
  <c r="B545" i="8"/>
  <c r="O545" i="8"/>
  <c r="M545" i="8"/>
  <c r="B33" i="8"/>
  <c r="N33" i="8"/>
  <c r="O33" i="8"/>
  <c r="M33" i="8"/>
  <c r="B343" i="8"/>
  <c r="N343" i="8"/>
  <c r="O343" i="8"/>
  <c r="M343" i="8"/>
  <c r="B97" i="8"/>
  <c r="N97" i="8"/>
  <c r="O97" i="8"/>
  <c r="M97" i="8"/>
  <c r="O453" i="8"/>
  <c r="B453" i="8"/>
  <c r="M453" i="8"/>
  <c r="N453" i="8"/>
  <c r="N571" i="8"/>
  <c r="B571" i="8"/>
  <c r="O571" i="8"/>
  <c r="M571" i="8"/>
  <c r="B437" i="8"/>
  <c r="O437" i="8"/>
  <c r="M437" i="8"/>
  <c r="N437" i="8"/>
  <c r="M891" i="8"/>
  <c r="O891" i="8"/>
  <c r="B891" i="8"/>
  <c r="N891" i="8"/>
  <c r="N168" i="8"/>
  <c r="M168" i="8"/>
  <c r="O168" i="8"/>
  <c r="B168" i="8"/>
  <c r="B178" i="8"/>
  <c r="M178" i="8"/>
  <c r="O178" i="8"/>
  <c r="N178" i="8"/>
  <c r="M38" i="8"/>
  <c r="N38" i="8"/>
  <c r="B38" i="8"/>
  <c r="O38" i="8"/>
  <c r="O714" i="8"/>
  <c r="M714" i="8"/>
  <c r="B714" i="8"/>
  <c r="N714" i="8"/>
  <c r="B980" i="8"/>
  <c r="N980" i="8"/>
  <c r="O980" i="8"/>
  <c r="M980" i="8"/>
  <c r="O451" i="8"/>
  <c r="M451" i="8"/>
  <c r="B451" i="8"/>
  <c r="N451" i="8"/>
  <c r="M678" i="8"/>
  <c r="B678" i="8"/>
  <c r="N678" i="8"/>
  <c r="O678" i="8"/>
  <c r="M937" i="8"/>
  <c r="N937" i="8"/>
  <c r="B937" i="8"/>
  <c r="O937" i="8"/>
  <c r="N595" i="8"/>
  <c r="M595" i="8"/>
  <c r="O595" i="8"/>
  <c r="B595" i="8"/>
  <c r="M910" i="8"/>
  <c r="N910" i="8"/>
  <c r="O910" i="8"/>
  <c r="B910" i="8"/>
  <c r="B116" i="8"/>
  <c r="O116" i="8"/>
  <c r="M116" i="8"/>
  <c r="N116" i="8"/>
  <c r="B553" i="8"/>
  <c r="M553" i="8"/>
  <c r="N553" i="8"/>
  <c r="O553" i="8"/>
  <c r="M776" i="8"/>
  <c r="B776" i="8"/>
  <c r="N776" i="8"/>
  <c r="O776" i="8"/>
  <c r="B387" i="8"/>
  <c r="O387" i="8"/>
  <c r="N387" i="8"/>
  <c r="M387" i="8"/>
  <c r="M670" i="8"/>
  <c r="B670" i="8"/>
  <c r="O670" i="8"/>
  <c r="N670" i="8"/>
  <c r="M156" i="8"/>
  <c r="N156" i="8"/>
  <c r="B156" i="8"/>
  <c r="O156" i="8"/>
  <c r="N1021" i="8"/>
  <c r="M1021" i="8"/>
  <c r="O1021" i="8"/>
  <c r="B1021" i="8"/>
  <c r="O336" i="8"/>
  <c r="N336" i="8"/>
  <c r="M336" i="8"/>
  <c r="B336" i="8"/>
  <c r="B272" i="8"/>
  <c r="N272" i="8"/>
  <c r="O272" i="8"/>
  <c r="M272" i="8"/>
  <c r="M372" i="8"/>
  <c r="B372" i="8"/>
  <c r="N372" i="8"/>
  <c r="O372" i="8"/>
  <c r="N434" i="8"/>
  <c r="B434" i="8"/>
  <c r="O434" i="8"/>
  <c r="M434" i="8"/>
  <c r="B492" i="8"/>
  <c r="M492" i="8"/>
  <c r="O492" i="8"/>
  <c r="N492" i="8"/>
  <c r="O450" i="8"/>
  <c r="B450" i="8"/>
  <c r="N450" i="8"/>
  <c r="M450" i="8"/>
  <c r="O418" i="8"/>
  <c r="M418" i="8"/>
  <c r="B418" i="8"/>
  <c r="N418" i="8"/>
  <c r="M611" i="8"/>
  <c r="N611" i="8"/>
  <c r="B611" i="8"/>
  <c r="O611" i="8"/>
  <c r="J886" i="10"/>
  <c r="I886" i="10"/>
  <c r="M886" i="10"/>
  <c r="H886" i="10"/>
  <c r="N886" i="10"/>
  <c r="K886" i="10"/>
  <c r="L886" i="10"/>
  <c r="L222" i="10"/>
  <c r="N222" i="10"/>
  <c r="I222" i="10"/>
  <c r="J222" i="10"/>
  <c r="K222" i="10"/>
  <c r="M222" i="10"/>
  <c r="H222" i="10"/>
  <c r="J291" i="10"/>
  <c r="N291" i="10"/>
  <c r="M291" i="10"/>
  <c r="H291" i="10"/>
  <c r="K291" i="10"/>
  <c r="L291" i="10"/>
  <c r="I291" i="10"/>
  <c r="J30" i="10"/>
  <c r="K30" i="10"/>
  <c r="L30" i="10"/>
  <c r="H30" i="10"/>
  <c r="I30" i="10"/>
  <c r="M30" i="10"/>
  <c r="N30" i="10"/>
  <c r="L304" i="10"/>
  <c r="I304" i="10"/>
  <c r="M304" i="10"/>
  <c r="K304" i="10"/>
  <c r="N304" i="10"/>
  <c r="J304" i="10"/>
  <c r="H304" i="10"/>
  <c r="N723" i="10"/>
  <c r="I723" i="10"/>
  <c r="K723" i="10"/>
  <c r="M723" i="10"/>
  <c r="L723" i="10"/>
  <c r="H723" i="10"/>
  <c r="J723" i="10"/>
  <c r="N321" i="10"/>
  <c r="J321" i="10"/>
  <c r="K321" i="10"/>
  <c r="I321" i="10"/>
  <c r="L321" i="10"/>
  <c r="H321" i="10"/>
  <c r="M321" i="10"/>
  <c r="L488" i="10"/>
  <c r="J488" i="10"/>
  <c r="K488" i="10"/>
  <c r="N488" i="10"/>
  <c r="I488" i="10"/>
  <c r="H488" i="10"/>
  <c r="M488" i="10"/>
  <c r="K794" i="10"/>
  <c r="L794" i="10"/>
  <c r="J794" i="10"/>
  <c r="N794" i="10"/>
  <c r="I794" i="10"/>
  <c r="M794" i="10"/>
  <c r="H794" i="10"/>
  <c r="M216" i="10"/>
  <c r="K216" i="10"/>
  <c r="H216" i="10"/>
  <c r="J216" i="10"/>
  <c r="L216" i="10"/>
  <c r="I216" i="10"/>
  <c r="N216" i="10"/>
  <c r="J872" i="10"/>
  <c r="I872" i="10"/>
  <c r="L872" i="10"/>
  <c r="N872" i="10"/>
  <c r="K872" i="10"/>
  <c r="M872" i="10"/>
  <c r="H872" i="10"/>
  <c r="H544" i="10"/>
  <c r="N544" i="10"/>
  <c r="M544" i="10"/>
  <c r="L544" i="10"/>
  <c r="J544" i="10"/>
  <c r="K544" i="10"/>
  <c r="I544" i="10"/>
  <c r="L824" i="10"/>
  <c r="H824" i="10"/>
  <c r="K824" i="10"/>
  <c r="M824" i="10"/>
  <c r="J824" i="10"/>
  <c r="N824" i="10"/>
  <c r="I824" i="10"/>
  <c r="M778" i="10"/>
  <c r="J778" i="10"/>
  <c r="H778" i="10"/>
  <c r="I778" i="10"/>
  <c r="K778" i="10"/>
  <c r="N778" i="10"/>
  <c r="L778" i="10"/>
  <c r="I779" i="10"/>
  <c r="L779" i="10"/>
  <c r="N779" i="10"/>
  <c r="K779" i="10"/>
  <c r="M779" i="10"/>
  <c r="J779" i="10"/>
  <c r="H779" i="10"/>
  <c r="H411" i="10"/>
  <c r="K411" i="10"/>
  <c r="N411" i="10"/>
  <c r="M411" i="10"/>
  <c r="J411" i="10"/>
  <c r="L411" i="10"/>
  <c r="I411" i="10"/>
  <c r="I364" i="10"/>
  <c r="J364" i="10"/>
  <c r="H364" i="10"/>
  <c r="N364" i="10"/>
  <c r="L364" i="10"/>
  <c r="K364" i="10"/>
  <c r="M364" i="10"/>
  <c r="I753" i="10"/>
  <c r="N753" i="10"/>
  <c r="L753" i="10"/>
  <c r="K753" i="10"/>
  <c r="M753" i="10"/>
  <c r="J753" i="10"/>
  <c r="H753" i="10"/>
  <c r="K868" i="10"/>
  <c r="N868" i="10"/>
  <c r="J868" i="10"/>
  <c r="I868" i="10"/>
  <c r="M868" i="10"/>
  <c r="L868" i="10"/>
  <c r="H868" i="10"/>
  <c r="M874" i="10"/>
  <c r="H874" i="10"/>
  <c r="K874" i="10"/>
  <c r="L874" i="10"/>
  <c r="N874" i="10"/>
  <c r="I874" i="10"/>
  <c r="J874" i="10"/>
  <c r="I185" i="10"/>
  <c r="N185" i="10"/>
  <c r="M185" i="10"/>
  <c r="J185" i="10"/>
  <c r="L185" i="10"/>
  <c r="K185" i="10"/>
  <c r="H185" i="10"/>
  <c r="I720" i="10"/>
  <c r="N720" i="10"/>
  <c r="K720" i="10"/>
  <c r="L720" i="10"/>
  <c r="H720" i="10"/>
  <c r="J720" i="10"/>
  <c r="M720" i="10"/>
  <c r="L315" i="10"/>
  <c r="K315" i="10"/>
  <c r="M315" i="10"/>
  <c r="I315" i="10"/>
  <c r="N315" i="10"/>
  <c r="H315" i="10"/>
  <c r="J315" i="10"/>
  <c r="H235" i="10"/>
  <c r="L235" i="10"/>
  <c r="J235" i="10"/>
  <c r="N235" i="10"/>
  <c r="I235" i="10"/>
  <c r="M235" i="10"/>
  <c r="K235" i="10"/>
  <c r="K310" i="10"/>
  <c r="J310" i="10"/>
  <c r="M310" i="10"/>
  <c r="I310" i="10"/>
  <c r="L310" i="10"/>
  <c r="H310" i="10"/>
  <c r="N310" i="10"/>
  <c r="N752" i="10"/>
  <c r="K752" i="10"/>
  <c r="J752" i="10"/>
  <c r="L752" i="10"/>
  <c r="M752" i="10"/>
  <c r="I752" i="10"/>
  <c r="H752" i="10"/>
  <c r="N795" i="10"/>
  <c r="J795" i="10"/>
  <c r="L795" i="10"/>
  <c r="M795" i="10"/>
  <c r="K795" i="10"/>
  <c r="I795" i="10"/>
  <c r="H795" i="10"/>
  <c r="I358" i="10"/>
  <c r="N358" i="10"/>
  <c r="H358" i="10"/>
  <c r="K358" i="10"/>
  <c r="J358" i="10"/>
  <c r="L358" i="10"/>
  <c r="M358" i="10"/>
  <c r="J983" i="10"/>
  <c r="L983" i="10"/>
  <c r="I983" i="10"/>
  <c r="K983" i="10"/>
  <c r="H983" i="10"/>
  <c r="N983" i="10"/>
  <c r="M983" i="10"/>
  <c r="I977" i="10"/>
  <c r="H977" i="10"/>
  <c r="N977" i="10"/>
  <c r="J977" i="10"/>
  <c r="M977" i="10"/>
  <c r="L977" i="10"/>
  <c r="K977" i="10"/>
  <c r="L9" i="10"/>
  <c r="M9" i="10"/>
  <c r="K9" i="10"/>
  <c r="N9" i="10"/>
  <c r="H9" i="10"/>
  <c r="I9" i="10"/>
  <c r="J9" i="10"/>
  <c r="J440" i="10"/>
  <c r="H440" i="10"/>
  <c r="K440" i="10"/>
  <c r="L440" i="10"/>
  <c r="N440" i="10"/>
  <c r="I440" i="10"/>
  <c r="M440" i="10"/>
  <c r="N505" i="10"/>
  <c r="J505" i="10"/>
  <c r="I505" i="10"/>
  <c r="H505" i="10"/>
  <c r="L505" i="10"/>
  <c r="M505" i="10"/>
  <c r="K505" i="10"/>
  <c r="H31" i="10"/>
  <c r="K31" i="10"/>
  <c r="J31" i="10"/>
  <c r="I31" i="10"/>
  <c r="N31" i="10"/>
  <c r="M31" i="10"/>
  <c r="L31" i="10"/>
  <c r="I477" i="10"/>
  <c r="K477" i="10"/>
  <c r="N477" i="10"/>
  <c r="J477" i="10"/>
  <c r="L477" i="10"/>
  <c r="H477" i="10"/>
  <c r="M477" i="10"/>
  <c r="I687" i="10"/>
  <c r="K687" i="10"/>
  <c r="H687" i="10"/>
  <c r="L687" i="10"/>
  <c r="M687" i="10"/>
  <c r="J687" i="10"/>
  <c r="N687" i="10"/>
  <c r="N527" i="10"/>
  <c r="L527" i="10"/>
  <c r="I527" i="10"/>
  <c r="J527" i="10"/>
  <c r="H527" i="10"/>
  <c r="M527" i="10"/>
  <c r="K527" i="10"/>
  <c r="K149" i="10"/>
  <c r="H149" i="10"/>
  <c r="M149" i="10"/>
  <c r="N149" i="10"/>
  <c r="J149" i="10"/>
  <c r="L149" i="10"/>
  <c r="I149" i="10"/>
  <c r="I13" i="10"/>
  <c r="K13" i="10"/>
  <c r="J13" i="10"/>
  <c r="L13" i="10"/>
  <c r="H13" i="10"/>
  <c r="M13" i="10"/>
  <c r="N13" i="10"/>
  <c r="J662" i="10"/>
  <c r="N662" i="10"/>
  <c r="H662" i="10"/>
  <c r="K662" i="10"/>
  <c r="M662" i="10"/>
  <c r="L662" i="10"/>
  <c r="I662" i="10"/>
  <c r="N506" i="10"/>
  <c r="K506" i="10"/>
  <c r="L506" i="10"/>
  <c r="I506" i="10"/>
  <c r="H506" i="10"/>
  <c r="M506" i="10"/>
  <c r="J506" i="10"/>
  <c r="K405" i="10"/>
  <c r="M405" i="10"/>
  <c r="N405" i="10"/>
  <c r="L405" i="10"/>
  <c r="J405" i="10"/>
  <c r="H405" i="10"/>
  <c r="I405" i="10"/>
  <c r="J757" i="10"/>
  <c r="L757" i="10"/>
  <c r="I757" i="10"/>
  <c r="N757" i="10"/>
  <c r="K757" i="10"/>
  <c r="M757" i="10"/>
  <c r="H757" i="10"/>
  <c r="M500" i="10"/>
  <c r="J500" i="10"/>
  <c r="I500" i="10"/>
  <c r="K500" i="10"/>
  <c r="H500" i="10"/>
  <c r="L500" i="10"/>
  <c r="N500" i="10"/>
  <c r="I128" i="10"/>
  <c r="K128" i="10"/>
  <c r="H128" i="10"/>
  <c r="L128" i="10"/>
  <c r="M128" i="10"/>
  <c r="N128" i="10"/>
  <c r="J128" i="10"/>
  <c r="L106" i="10"/>
  <c r="I106" i="10"/>
  <c r="M106" i="10"/>
  <c r="J106" i="10"/>
  <c r="K106" i="10"/>
  <c r="H106" i="10"/>
  <c r="N106" i="10"/>
  <c r="M419" i="10"/>
  <c r="L419" i="10"/>
  <c r="J419" i="10"/>
  <c r="I419" i="10"/>
  <c r="N419" i="10"/>
  <c r="K419" i="10"/>
  <c r="H419" i="10"/>
  <c r="N278" i="10"/>
  <c r="L278" i="10"/>
  <c r="J278" i="10"/>
  <c r="M278" i="10"/>
  <c r="H278" i="10"/>
  <c r="K278" i="10"/>
  <c r="I278" i="10"/>
  <c r="I515" i="10"/>
  <c r="L515" i="10"/>
  <c r="M515" i="10"/>
  <c r="N515" i="10"/>
  <c r="J515" i="10"/>
  <c r="H515" i="10"/>
  <c r="K515" i="10"/>
  <c r="N352" i="10"/>
  <c r="M352" i="10"/>
  <c r="J352" i="10"/>
  <c r="L352" i="10"/>
  <c r="I352" i="10"/>
  <c r="K352" i="10"/>
  <c r="H352" i="10"/>
  <c r="I265" i="10"/>
  <c r="J265" i="10"/>
  <c r="K265" i="10"/>
  <c r="N265" i="10"/>
  <c r="M265" i="10"/>
  <c r="L265" i="10"/>
  <c r="H265" i="10"/>
  <c r="K421" i="10"/>
  <c r="H421" i="10"/>
  <c r="J421" i="10"/>
  <c r="I421" i="10"/>
  <c r="L421" i="10"/>
  <c r="M421" i="10"/>
  <c r="N421" i="10"/>
  <c r="J316" i="10"/>
  <c r="K316" i="10"/>
  <c r="I316" i="10"/>
  <c r="M316" i="10"/>
  <c r="L316" i="10"/>
  <c r="H316" i="10"/>
  <c r="N316" i="10"/>
  <c r="I197" i="10"/>
  <c r="M197" i="10"/>
  <c r="N197" i="10"/>
  <c r="H197" i="10"/>
  <c r="J197" i="10"/>
  <c r="K197" i="10"/>
  <c r="L197" i="10"/>
  <c r="H10" i="10"/>
  <c r="M10" i="10"/>
  <c r="N10" i="10"/>
  <c r="K10" i="10"/>
  <c r="J10" i="10"/>
  <c r="I10" i="10"/>
  <c r="L10" i="10"/>
  <c r="N475" i="10"/>
  <c r="K475" i="10"/>
  <c r="J475" i="10"/>
  <c r="H475" i="10"/>
  <c r="L475" i="10"/>
  <c r="M475" i="10"/>
  <c r="I475" i="10"/>
  <c r="H600" i="10"/>
  <c r="M600" i="10"/>
  <c r="L600" i="10"/>
  <c r="J600" i="10"/>
  <c r="N600" i="10"/>
  <c r="I600" i="10"/>
  <c r="K600" i="10"/>
  <c r="J203" i="10"/>
  <c r="I203" i="10"/>
  <c r="H203" i="10"/>
  <c r="L203" i="10"/>
  <c r="M203" i="10"/>
  <c r="K203" i="10"/>
  <c r="N203" i="10"/>
  <c r="N168" i="10"/>
  <c r="K168" i="10"/>
  <c r="I168" i="10"/>
  <c r="L168" i="10"/>
  <c r="M168" i="10"/>
  <c r="J168" i="10"/>
  <c r="H168" i="10"/>
  <c r="K659" i="10"/>
  <c r="L659" i="10"/>
  <c r="J659" i="10"/>
  <c r="H659" i="10"/>
  <c r="N659" i="10"/>
  <c r="M659" i="10"/>
  <c r="I659" i="10"/>
  <c r="L335" i="10"/>
  <c r="K335" i="10"/>
  <c r="J335" i="10"/>
  <c r="I335" i="10"/>
  <c r="N335" i="10"/>
  <c r="H335" i="10"/>
  <c r="M335" i="10"/>
  <c r="I193" i="10"/>
  <c r="K193" i="10"/>
  <c r="M193" i="10"/>
  <c r="N193" i="10"/>
  <c r="H193" i="10"/>
  <c r="J193" i="10"/>
  <c r="L193" i="10"/>
  <c r="N271" i="10"/>
  <c r="K271" i="10"/>
  <c r="H271" i="10"/>
  <c r="I271" i="10"/>
  <c r="J271" i="10"/>
  <c r="L271" i="10"/>
  <c r="M271" i="10"/>
  <c r="L754" i="10"/>
  <c r="I754" i="10"/>
  <c r="M754" i="10"/>
  <c r="J754" i="10"/>
  <c r="H754" i="10"/>
  <c r="K754" i="10"/>
  <c r="N754" i="10"/>
  <c r="N948" i="10"/>
  <c r="M948" i="10"/>
  <c r="L948" i="10"/>
  <c r="H948" i="10"/>
  <c r="J948" i="10"/>
  <c r="K948" i="10"/>
  <c r="I948" i="10"/>
  <c r="H151" i="10"/>
  <c r="K151" i="10"/>
  <c r="I151" i="10"/>
  <c r="M151" i="10"/>
  <c r="N151" i="10"/>
  <c r="L151" i="10"/>
  <c r="J151" i="10"/>
  <c r="J792" i="10"/>
  <c r="N792" i="10"/>
  <c r="M792" i="10"/>
  <c r="H792" i="10"/>
  <c r="K792" i="10"/>
  <c r="L792" i="10"/>
  <c r="I792" i="10"/>
  <c r="J38" i="10"/>
  <c r="K38" i="10"/>
  <c r="N38" i="10"/>
  <c r="I38" i="10"/>
  <c r="H38" i="10"/>
  <c r="M38" i="10"/>
  <c r="L38" i="10"/>
  <c r="K973" i="10"/>
  <c r="L973" i="10"/>
  <c r="J973" i="10"/>
  <c r="I973" i="10"/>
  <c r="N973" i="10"/>
  <c r="M973" i="10"/>
  <c r="H973" i="10"/>
  <c r="N229" i="10"/>
  <c r="I229" i="10"/>
  <c r="J229" i="10"/>
  <c r="M229" i="10"/>
  <c r="K229" i="10"/>
  <c r="H229" i="10"/>
  <c r="L229" i="10"/>
  <c r="L385" i="10"/>
  <c r="M385" i="10"/>
  <c r="J385" i="10"/>
  <c r="I385" i="10"/>
  <c r="H385" i="10"/>
  <c r="N385" i="10"/>
  <c r="K385" i="10"/>
  <c r="H777" i="10"/>
  <c r="K777" i="10"/>
  <c r="N777" i="10"/>
  <c r="J777" i="10"/>
  <c r="M777" i="10"/>
  <c r="L777" i="10"/>
  <c r="I777" i="10"/>
  <c r="J938" i="10"/>
  <c r="N938" i="10"/>
  <c r="L938" i="10"/>
  <c r="H938" i="10"/>
  <c r="K938" i="10"/>
  <c r="I938" i="10"/>
  <c r="M938" i="10"/>
  <c r="J729" i="10"/>
  <c r="M729" i="10"/>
  <c r="H729" i="10"/>
  <c r="N729" i="10"/>
  <c r="K729" i="10"/>
  <c r="I729" i="10"/>
  <c r="L729" i="10"/>
  <c r="M710" i="10"/>
  <c r="N710" i="10"/>
  <c r="J710" i="10"/>
  <c r="L710" i="10"/>
  <c r="K710" i="10"/>
  <c r="H710" i="10"/>
  <c r="I710" i="10"/>
  <c r="K495" i="10"/>
  <c r="H495" i="10"/>
  <c r="J495" i="10"/>
  <c r="L495" i="10"/>
  <c r="N495" i="10"/>
  <c r="M495" i="10"/>
  <c r="I495" i="10"/>
  <c r="H264" i="10"/>
  <c r="M264" i="10"/>
  <c r="J264" i="10"/>
  <c r="I264" i="10"/>
  <c r="L264" i="10"/>
  <c r="K264" i="10"/>
  <c r="N264" i="10"/>
  <c r="L346" i="10"/>
  <c r="J346" i="10"/>
  <c r="N346" i="10"/>
  <c r="I346" i="10"/>
  <c r="H346" i="10"/>
  <c r="K346" i="10"/>
  <c r="M346" i="10"/>
  <c r="J268" i="10"/>
  <c r="N268" i="10"/>
  <c r="I268" i="10"/>
  <c r="M268" i="10"/>
  <c r="H268" i="10"/>
  <c r="L268" i="10"/>
  <c r="K268" i="10"/>
  <c r="J59" i="10"/>
  <c r="I59" i="10"/>
  <c r="K59" i="10"/>
  <c r="N59" i="10"/>
  <c r="M59" i="10"/>
  <c r="H59" i="10"/>
  <c r="L59" i="10"/>
  <c r="M578" i="10"/>
  <c r="I578" i="10"/>
  <c r="N578" i="10"/>
  <c r="K578" i="10"/>
  <c r="H578" i="10"/>
  <c r="J578" i="10"/>
  <c r="L578" i="10"/>
  <c r="H547" i="10"/>
  <c r="K547" i="10"/>
  <c r="I547" i="10"/>
  <c r="L547" i="10"/>
  <c r="M547" i="10"/>
  <c r="J547" i="10"/>
  <c r="N547" i="10"/>
  <c r="J428" i="10"/>
  <c r="L428" i="10"/>
  <c r="N428" i="10"/>
  <c r="M428" i="10"/>
  <c r="H428" i="10"/>
  <c r="I428" i="10"/>
  <c r="K428" i="10"/>
  <c r="H37" i="10"/>
  <c r="I37" i="10"/>
  <c r="L37" i="10"/>
  <c r="N37" i="10"/>
  <c r="M37" i="10"/>
  <c r="K37" i="10"/>
  <c r="J37" i="10"/>
  <c r="I489" i="10"/>
  <c r="K489" i="10"/>
  <c r="N489" i="10"/>
  <c r="L489" i="10"/>
  <c r="J489" i="10"/>
  <c r="H489" i="10"/>
  <c r="M489" i="10"/>
  <c r="L634" i="10"/>
  <c r="H634" i="10"/>
  <c r="N634" i="10"/>
  <c r="J634" i="10"/>
  <c r="K634" i="10"/>
  <c r="AA634" i="10" s="1"/>
  <c r="I634" i="10"/>
  <c r="M634" i="10"/>
  <c r="K422" i="10"/>
  <c r="M422" i="10"/>
  <c r="L422" i="10"/>
  <c r="J422" i="10"/>
  <c r="N422" i="10"/>
  <c r="I422" i="10"/>
  <c r="H422" i="10"/>
  <c r="N324" i="10"/>
  <c r="K324" i="10"/>
  <c r="H324" i="10"/>
  <c r="L324" i="10"/>
  <c r="M324" i="10"/>
  <c r="I324" i="10"/>
  <c r="J324" i="10"/>
  <c r="K904" i="10"/>
  <c r="H904" i="10"/>
  <c r="L904" i="10"/>
  <c r="I904" i="10"/>
  <c r="N904" i="10"/>
  <c r="J904" i="10"/>
  <c r="M904" i="10"/>
  <c r="I925" i="10"/>
  <c r="N925" i="10"/>
  <c r="M925" i="10"/>
  <c r="H925" i="10"/>
  <c r="J925" i="10"/>
  <c r="L925" i="10"/>
  <c r="K925" i="10"/>
  <c r="I734" i="10"/>
  <c r="L734" i="10"/>
  <c r="H734" i="10"/>
  <c r="M734" i="10"/>
  <c r="K734" i="10"/>
  <c r="N734" i="10"/>
  <c r="J734" i="10"/>
  <c r="H277" i="10"/>
  <c r="K277" i="10"/>
  <c r="J277" i="10"/>
  <c r="M277" i="10"/>
  <c r="L277" i="10"/>
  <c r="I277" i="10"/>
  <c r="N277" i="10"/>
  <c r="H102" i="10"/>
  <c r="L102" i="10"/>
  <c r="N102" i="10"/>
  <c r="K102" i="10"/>
  <c r="M102" i="10"/>
  <c r="J102" i="10"/>
  <c r="I102" i="10"/>
  <c r="H444" i="10"/>
  <c r="L444" i="10"/>
  <c r="N444" i="10"/>
  <c r="J444" i="10"/>
  <c r="K444" i="10"/>
  <c r="M444" i="10"/>
  <c r="I444" i="10"/>
  <c r="H276" i="10"/>
  <c r="K276" i="10"/>
  <c r="N276" i="10"/>
  <c r="I276" i="10"/>
  <c r="J276" i="10"/>
  <c r="M276" i="10"/>
  <c r="L276" i="10"/>
  <c r="L223" i="10"/>
  <c r="I223" i="10"/>
  <c r="M223" i="10"/>
  <c r="K223" i="10"/>
  <c r="J223" i="10"/>
  <c r="H223" i="10"/>
  <c r="N223" i="10"/>
  <c r="L93" i="10"/>
  <c r="H93" i="10"/>
  <c r="M93" i="10"/>
  <c r="K93" i="10"/>
  <c r="N93" i="10"/>
  <c r="J93" i="10"/>
  <c r="I93" i="10"/>
  <c r="L980" i="10"/>
  <c r="I980" i="10"/>
  <c r="K980" i="10"/>
  <c r="J980" i="10"/>
  <c r="H980" i="10"/>
  <c r="N980" i="10"/>
  <c r="M980" i="10"/>
  <c r="N608" i="10"/>
  <c r="I608" i="10"/>
  <c r="J608" i="10"/>
  <c r="L608" i="10"/>
  <c r="M608" i="10"/>
  <c r="H608" i="10"/>
  <c r="K608" i="10"/>
  <c r="N959" i="10"/>
  <c r="I959" i="10"/>
  <c r="H959" i="10"/>
  <c r="M959" i="10"/>
  <c r="J959" i="10"/>
  <c r="K959" i="10"/>
  <c r="L959" i="10"/>
  <c r="N460" i="10"/>
  <c r="L460" i="10"/>
  <c r="H460" i="10"/>
  <c r="K460" i="10"/>
  <c r="M460" i="10"/>
  <c r="J460" i="10"/>
  <c r="I460" i="10"/>
  <c r="N953" i="10"/>
  <c r="M953" i="10"/>
  <c r="J953" i="10"/>
  <c r="H953" i="10"/>
  <c r="L953" i="10"/>
  <c r="K953" i="10"/>
  <c r="I953" i="10"/>
  <c r="J125" i="10"/>
  <c r="N125" i="10"/>
  <c r="M125" i="10"/>
  <c r="L125" i="10"/>
  <c r="K125" i="10"/>
  <c r="I125" i="10"/>
  <c r="H125" i="10"/>
  <c r="H657" i="10"/>
  <c r="J657" i="10"/>
  <c r="K657" i="10"/>
  <c r="M657" i="10"/>
  <c r="L657" i="10"/>
  <c r="N657" i="10"/>
  <c r="I657" i="10"/>
  <c r="L749" i="10"/>
  <c r="K749" i="10"/>
  <c r="H749" i="10"/>
  <c r="J749" i="10"/>
  <c r="N749" i="10"/>
  <c r="I749" i="10"/>
  <c r="M749" i="10"/>
  <c r="K427" i="10"/>
  <c r="I427" i="10"/>
  <c r="N427" i="10"/>
  <c r="M427" i="10"/>
  <c r="L427" i="10"/>
  <c r="H427" i="10"/>
  <c r="J427" i="10"/>
  <c r="J431" i="10"/>
  <c r="K431" i="10"/>
  <c r="I431" i="10"/>
  <c r="N431" i="10"/>
  <c r="M431" i="10"/>
  <c r="L431" i="10"/>
  <c r="H431" i="10"/>
  <c r="M269" i="10"/>
  <c r="L269" i="10"/>
  <c r="K269" i="10"/>
  <c r="N269" i="10"/>
  <c r="I269" i="10"/>
  <c r="J269" i="10"/>
  <c r="H269" i="10"/>
  <c r="K217" i="10"/>
  <c r="I217" i="10"/>
  <c r="N217" i="10"/>
  <c r="M217" i="10"/>
  <c r="H217" i="10"/>
  <c r="L217" i="10"/>
  <c r="J217" i="10"/>
  <c r="H917" i="10"/>
  <c r="K917" i="10"/>
  <c r="I917" i="10"/>
  <c r="M917" i="10"/>
  <c r="N917" i="10"/>
  <c r="L917" i="10"/>
  <c r="J917" i="10"/>
  <c r="J100" i="10"/>
  <c r="M100" i="10"/>
  <c r="N100" i="10"/>
  <c r="K100" i="10"/>
  <c r="I100" i="10"/>
  <c r="H100" i="10"/>
  <c r="L100" i="10"/>
  <c r="M689" i="10"/>
  <c r="N689" i="10"/>
  <c r="K689" i="10"/>
  <c r="L689" i="10"/>
  <c r="J689" i="10"/>
  <c r="H689" i="10"/>
  <c r="I689" i="10"/>
  <c r="I797" i="10"/>
  <c r="N797" i="10"/>
  <c r="M797" i="10"/>
  <c r="L797" i="10"/>
  <c r="K797" i="10"/>
  <c r="H797" i="10"/>
  <c r="J797" i="10"/>
  <c r="L132" i="10"/>
  <c r="M132" i="10"/>
  <c r="N132" i="10"/>
  <c r="I132" i="10"/>
  <c r="K132" i="10"/>
  <c r="J132" i="10"/>
  <c r="H132" i="10"/>
  <c r="I725" i="10"/>
  <c r="N725" i="10"/>
  <c r="L725" i="10"/>
  <c r="K725" i="10"/>
  <c r="M725" i="10"/>
  <c r="H725" i="10"/>
  <c r="J725" i="10"/>
  <c r="M571" i="10"/>
  <c r="J571" i="10"/>
  <c r="L571" i="10"/>
  <c r="I571" i="10"/>
  <c r="N571" i="10"/>
  <c r="K571" i="10"/>
  <c r="H571" i="10"/>
  <c r="K24" i="10"/>
  <c r="M24" i="10"/>
  <c r="H24" i="10"/>
  <c r="I24" i="10"/>
  <c r="L24" i="10"/>
  <c r="J24" i="10"/>
  <c r="N24" i="10"/>
  <c r="L722" i="10"/>
  <c r="K722" i="10"/>
  <c r="M722" i="10"/>
  <c r="H722" i="10"/>
  <c r="N722" i="10"/>
  <c r="J722" i="10"/>
  <c r="I722" i="10"/>
  <c r="M898" i="10"/>
  <c r="J898" i="10"/>
  <c r="I898" i="10"/>
  <c r="N898" i="10"/>
  <c r="H898" i="10"/>
  <c r="L898" i="10"/>
  <c r="K898" i="10"/>
  <c r="J159" i="10"/>
  <c r="M159" i="10"/>
  <c r="I159" i="10"/>
  <c r="K159" i="10"/>
  <c r="H159" i="10"/>
  <c r="N159" i="10"/>
  <c r="L159" i="10"/>
  <c r="K936" i="10"/>
  <c r="H936" i="10"/>
  <c r="J936" i="10"/>
  <c r="N936" i="10"/>
  <c r="L936" i="10"/>
  <c r="I936" i="10"/>
  <c r="M936" i="10"/>
  <c r="K211" i="10"/>
  <c r="H211" i="10"/>
  <c r="M211" i="10"/>
  <c r="I211" i="10"/>
  <c r="N211" i="10"/>
  <c r="L211" i="10"/>
  <c r="J211" i="10"/>
  <c r="I167" i="10"/>
  <c r="M167" i="10"/>
  <c r="L167" i="10"/>
  <c r="H167" i="10"/>
  <c r="J167" i="10"/>
  <c r="N167" i="10"/>
  <c r="K167" i="10"/>
  <c r="I678" i="10"/>
  <c r="M678" i="10"/>
  <c r="H678" i="10"/>
  <c r="N678" i="10"/>
  <c r="K678" i="10"/>
  <c r="J678" i="10"/>
  <c r="L678" i="10"/>
  <c r="J742" i="10"/>
  <c r="N742" i="10"/>
  <c r="L742" i="10"/>
  <c r="M742" i="10"/>
  <c r="K742" i="10"/>
  <c r="I742" i="10"/>
  <c r="H742" i="10"/>
  <c r="J154" i="10"/>
  <c r="H154" i="10"/>
  <c r="N154" i="10"/>
  <c r="M154" i="10"/>
  <c r="K154" i="10"/>
  <c r="L154" i="10"/>
  <c r="I154" i="10"/>
  <c r="L196" i="10"/>
  <c r="M196" i="10"/>
  <c r="K196" i="10"/>
  <c r="H196" i="10"/>
  <c r="N196" i="10"/>
  <c r="I196" i="10"/>
  <c r="J196" i="10"/>
  <c r="H260" i="10"/>
  <c r="K260" i="10"/>
  <c r="J260" i="10"/>
  <c r="N260" i="10"/>
  <c r="L260" i="10"/>
  <c r="I260" i="10"/>
  <c r="M260" i="10"/>
  <c r="J628" i="10"/>
  <c r="N628" i="10"/>
  <c r="I628" i="10"/>
  <c r="M628" i="10"/>
  <c r="L628" i="10"/>
  <c r="H628" i="10"/>
  <c r="K628" i="10"/>
  <c r="J879" i="10"/>
  <c r="H879" i="10"/>
  <c r="I879" i="10"/>
  <c r="K879" i="10"/>
  <c r="L879" i="10"/>
  <c r="N879" i="10"/>
  <c r="M879" i="10"/>
  <c r="L887" i="10"/>
  <c r="M887" i="10"/>
  <c r="H887" i="10"/>
  <c r="K887" i="10"/>
  <c r="N887" i="10"/>
  <c r="I887" i="10"/>
  <c r="J887" i="10"/>
  <c r="O957" i="8"/>
  <c r="B957" i="8"/>
  <c r="N957" i="8"/>
  <c r="M957" i="8"/>
  <c r="N683" i="8"/>
  <c r="B683" i="8"/>
  <c r="M683" i="8"/>
  <c r="O683" i="8"/>
  <c r="M760" i="8"/>
  <c r="B760" i="8"/>
  <c r="N760" i="8"/>
  <c r="O760" i="8"/>
  <c r="N71" i="8"/>
  <c r="M71" i="8"/>
  <c r="B71" i="8"/>
  <c r="O71" i="8"/>
  <c r="M477" i="8"/>
  <c r="O477" i="8"/>
  <c r="N477" i="8"/>
  <c r="B477" i="8"/>
  <c r="N515" i="8"/>
  <c r="O515" i="8"/>
  <c r="M515" i="8"/>
  <c r="B515" i="8"/>
  <c r="N878" i="8"/>
  <c r="B878" i="8"/>
  <c r="O878" i="8"/>
  <c r="M878" i="8"/>
  <c r="O699" i="8"/>
  <c r="M699" i="8"/>
  <c r="B699" i="8"/>
  <c r="N699" i="8"/>
  <c r="N417" i="8"/>
  <c r="O417" i="8"/>
  <c r="B417" i="8"/>
  <c r="M417" i="8"/>
  <c r="N792" i="8"/>
  <c r="M792" i="8"/>
  <c r="B792" i="8"/>
  <c r="O792" i="8"/>
  <c r="N800" i="8"/>
  <c r="B800" i="8"/>
  <c r="O800" i="8"/>
  <c r="M800" i="8"/>
  <c r="O983" i="8"/>
  <c r="M983" i="8"/>
  <c r="B983" i="8"/>
  <c r="N983" i="8"/>
  <c r="M744" i="8"/>
  <c r="B744" i="8"/>
  <c r="O744" i="8"/>
  <c r="N744" i="8"/>
  <c r="I819" i="10"/>
  <c r="N819" i="10"/>
  <c r="L819" i="10"/>
  <c r="K819" i="10"/>
  <c r="H819" i="10"/>
  <c r="M819" i="10"/>
  <c r="J819" i="10"/>
  <c r="I44" i="10"/>
  <c r="J44" i="10"/>
  <c r="L44" i="10"/>
  <c r="N44" i="10"/>
  <c r="M44" i="10"/>
  <c r="K44" i="10"/>
  <c r="H44" i="10"/>
  <c r="I41" i="10"/>
  <c r="J41" i="10"/>
  <c r="L41" i="10"/>
  <c r="M41" i="10"/>
  <c r="H41" i="10"/>
  <c r="K41" i="10"/>
  <c r="N41" i="10"/>
  <c r="M613" i="10"/>
  <c r="I613" i="10"/>
  <c r="J613" i="10"/>
  <c r="L613" i="10"/>
  <c r="K613" i="10"/>
  <c r="H613" i="10"/>
  <c r="N613" i="10"/>
  <c r="I827" i="10"/>
  <c r="L827" i="10"/>
  <c r="N827" i="10"/>
  <c r="J827" i="10"/>
  <c r="K827" i="10"/>
  <c r="H827" i="10"/>
  <c r="M827" i="10"/>
  <c r="K363" i="10"/>
  <c r="M363" i="10"/>
  <c r="N363" i="10"/>
  <c r="H363" i="10"/>
  <c r="J363" i="10"/>
  <c r="L363" i="10"/>
  <c r="I363" i="10"/>
  <c r="M225" i="10"/>
  <c r="L225" i="10"/>
  <c r="H225" i="10"/>
  <c r="N225" i="10"/>
  <c r="I225" i="10"/>
  <c r="J225" i="10"/>
  <c r="K225" i="10"/>
  <c r="K852" i="10"/>
  <c r="M852" i="10"/>
  <c r="J852" i="10"/>
  <c r="I852" i="10"/>
  <c r="L852" i="10"/>
  <c r="H852" i="10"/>
  <c r="N852" i="10"/>
  <c r="L769" i="10"/>
  <c r="I769" i="10"/>
  <c r="K769" i="10"/>
  <c r="N769" i="10"/>
  <c r="H769" i="10"/>
  <c r="M769" i="10"/>
  <c r="J769" i="10"/>
  <c r="I109" i="10"/>
  <c r="N109" i="10"/>
  <c r="M109" i="10"/>
  <c r="H109" i="10"/>
  <c r="K109" i="10"/>
  <c r="J109" i="10"/>
  <c r="L109" i="10"/>
  <c r="I395" i="10"/>
  <c r="L395" i="10"/>
  <c r="M395" i="10"/>
  <c r="J395" i="10"/>
  <c r="N395" i="10"/>
  <c r="K395" i="10"/>
  <c r="H395" i="10"/>
  <c r="H901" i="10"/>
  <c r="K901" i="10"/>
  <c r="M901" i="10"/>
  <c r="J901" i="10"/>
  <c r="N901" i="10"/>
  <c r="I901" i="10"/>
  <c r="L901" i="10"/>
  <c r="L172" i="10"/>
  <c r="K172" i="10"/>
  <c r="J172" i="10"/>
  <c r="M172" i="10"/>
  <c r="N172" i="10"/>
  <c r="H172" i="10"/>
  <c r="I172" i="10"/>
  <c r="I781" i="10"/>
  <c r="N781" i="10"/>
  <c r="L781" i="10"/>
  <c r="K781" i="10"/>
  <c r="H781" i="10"/>
  <c r="M781" i="10"/>
  <c r="J781" i="10"/>
  <c r="H491" i="10"/>
  <c r="M491" i="10"/>
  <c r="J491" i="10"/>
  <c r="K491" i="10"/>
  <c r="L491" i="10"/>
  <c r="I491" i="10"/>
  <c r="N491" i="10"/>
  <c r="H766" i="10"/>
  <c r="M766" i="10"/>
  <c r="J766" i="10"/>
  <c r="K766" i="10"/>
  <c r="I766" i="10"/>
  <c r="L766" i="10"/>
  <c r="N766" i="10"/>
  <c r="I20" i="10"/>
  <c r="H20" i="10"/>
  <c r="K20" i="10"/>
  <c r="M20" i="10"/>
  <c r="J20" i="10"/>
  <c r="N20" i="10"/>
  <c r="L20" i="10"/>
  <c r="I726" i="10"/>
  <c r="N726" i="10"/>
  <c r="H726" i="10"/>
  <c r="M726" i="10"/>
  <c r="J726" i="10"/>
  <c r="K726" i="10"/>
  <c r="L726" i="10"/>
  <c r="K97" i="10"/>
  <c r="M97" i="10"/>
  <c r="N97" i="10"/>
  <c r="H97" i="10"/>
  <c r="J97" i="10"/>
  <c r="I97" i="10"/>
  <c r="L97" i="10"/>
  <c r="H878" i="10"/>
  <c r="K878" i="10"/>
  <c r="L878" i="10"/>
  <c r="M878" i="10"/>
  <c r="I878" i="10"/>
  <c r="J878" i="10"/>
  <c r="N878" i="10"/>
  <c r="M122" i="10"/>
  <c r="K122" i="10"/>
  <c r="I122" i="10"/>
  <c r="L122" i="10"/>
  <c r="H122" i="10"/>
  <c r="J122" i="10"/>
  <c r="N122" i="10"/>
  <c r="K392" i="10"/>
  <c r="N392" i="10"/>
  <c r="M392" i="10"/>
  <c r="J392" i="10"/>
  <c r="I392" i="10"/>
  <c r="L392" i="10"/>
  <c r="H392" i="10"/>
  <c r="K7" i="10"/>
  <c r="L7" i="10"/>
  <c r="H7" i="10"/>
  <c r="I7" i="10"/>
  <c r="N7" i="10"/>
  <c r="M7" i="10"/>
  <c r="J7" i="10"/>
  <c r="I513" i="10"/>
  <c r="K513" i="10"/>
  <c r="N513" i="10"/>
  <c r="M513" i="10"/>
  <c r="J513" i="10"/>
  <c r="L513" i="10"/>
  <c r="H513" i="10"/>
  <c r="L715" i="10"/>
  <c r="J715" i="10"/>
  <c r="N715" i="10"/>
  <c r="H715" i="10"/>
  <c r="I715" i="10"/>
  <c r="M715" i="10"/>
  <c r="K715" i="10"/>
  <c r="N251" i="10"/>
  <c r="M251" i="10"/>
  <c r="K251" i="10"/>
  <c r="H251" i="10"/>
  <c r="J251" i="10"/>
  <c r="L251" i="10"/>
  <c r="I251" i="10"/>
  <c r="J759" i="10"/>
  <c r="N759" i="10"/>
  <c r="L759" i="10"/>
  <c r="H759" i="10"/>
  <c r="K759" i="10"/>
  <c r="M759" i="10"/>
  <c r="I759" i="10"/>
  <c r="H318" i="10"/>
  <c r="J318" i="10"/>
  <c r="M318" i="10"/>
  <c r="L318" i="10"/>
  <c r="I318" i="10"/>
  <c r="K318" i="10"/>
  <c r="N318" i="10"/>
  <c r="H622" i="10"/>
  <c r="J622" i="10"/>
  <c r="M622" i="10"/>
  <c r="I622" i="10"/>
  <c r="K622" i="10"/>
  <c r="L622" i="10"/>
  <c r="N622" i="10"/>
  <c r="H772" i="10"/>
  <c r="J772" i="10"/>
  <c r="N772" i="10"/>
  <c r="K772" i="10"/>
  <c r="I772" i="10"/>
  <c r="M772" i="10"/>
  <c r="L772" i="10"/>
  <c r="H343" i="10"/>
  <c r="J343" i="10"/>
  <c r="N343" i="10"/>
  <c r="K343" i="10"/>
  <c r="I343" i="10"/>
  <c r="M343" i="10"/>
  <c r="L343" i="10"/>
  <c r="H761" i="10"/>
  <c r="J761" i="10"/>
  <c r="N761" i="10"/>
  <c r="K761" i="10"/>
  <c r="L761" i="10"/>
  <c r="M761" i="10"/>
  <c r="I761" i="10"/>
  <c r="J51" i="10"/>
  <c r="M51" i="10"/>
  <c r="I51" i="10"/>
  <c r="N51" i="10"/>
  <c r="H51" i="10"/>
  <c r="K51" i="10"/>
  <c r="L51" i="10"/>
  <c r="L610" i="10"/>
  <c r="N610" i="10"/>
  <c r="K610" i="10"/>
  <c r="I610" i="10"/>
  <c r="J610" i="10"/>
  <c r="M610" i="10"/>
  <c r="H610" i="10"/>
  <c r="L736" i="10"/>
  <c r="K736" i="10"/>
  <c r="M736" i="10"/>
  <c r="J736" i="10"/>
  <c r="H736" i="10"/>
  <c r="N736" i="10"/>
  <c r="I736" i="10"/>
  <c r="N730" i="10"/>
  <c r="I730" i="10"/>
  <c r="K730" i="10"/>
  <c r="H730" i="10"/>
  <c r="M730" i="10"/>
  <c r="J730" i="10"/>
  <c r="L730" i="10"/>
  <c r="L60" i="10"/>
  <c r="J60" i="10"/>
  <c r="H60" i="10"/>
  <c r="N60" i="10"/>
  <c r="K60" i="10"/>
  <c r="I60" i="10"/>
  <c r="M60" i="10"/>
  <c r="N166" i="10"/>
  <c r="J166" i="10"/>
  <c r="I166" i="10"/>
  <c r="H166" i="10"/>
  <c r="M166" i="10"/>
  <c r="L166" i="10"/>
  <c r="K166" i="10"/>
  <c r="M274" i="10"/>
  <c r="I274" i="10"/>
  <c r="H274" i="10"/>
  <c r="N274" i="10"/>
  <c r="K274" i="10"/>
  <c r="L274" i="10"/>
  <c r="J274" i="10"/>
  <c r="J888" i="10"/>
  <c r="M888" i="10"/>
  <c r="N888" i="10"/>
  <c r="H888" i="10"/>
  <c r="I888" i="10"/>
  <c r="L888" i="10"/>
  <c r="K888" i="10"/>
  <c r="M909" i="10"/>
  <c r="J909" i="10"/>
  <c r="N909" i="10"/>
  <c r="L909" i="10"/>
  <c r="H909" i="10"/>
  <c r="I909" i="10"/>
  <c r="K909" i="10"/>
  <c r="N253" i="10"/>
  <c r="I253" i="10"/>
  <c r="H253" i="10"/>
  <c r="M253" i="10"/>
  <c r="L253" i="10"/>
  <c r="K253" i="10"/>
  <c r="J253" i="10"/>
  <c r="N694" i="10"/>
  <c r="K694" i="10"/>
  <c r="I694" i="10"/>
  <c r="M694" i="10"/>
  <c r="J694" i="10"/>
  <c r="L694" i="10"/>
  <c r="H694" i="10"/>
  <c r="H738" i="10"/>
  <c r="M738" i="10"/>
  <c r="K738" i="10"/>
  <c r="J738" i="10"/>
  <c r="L738" i="10"/>
  <c r="N738" i="10"/>
  <c r="I738" i="10"/>
  <c r="I198" i="10"/>
  <c r="J198" i="10"/>
  <c r="M198" i="10"/>
  <c r="K198" i="10"/>
  <c r="L198" i="10"/>
  <c r="N198" i="10"/>
  <c r="H198" i="10"/>
  <c r="N650" i="10"/>
  <c r="H650" i="10"/>
  <c r="J650" i="10"/>
  <c r="K650" i="10"/>
  <c r="L650" i="10"/>
  <c r="I650" i="10"/>
  <c r="M650" i="10"/>
  <c r="N498" i="10"/>
  <c r="L498" i="10"/>
  <c r="K498" i="10"/>
  <c r="M498" i="10"/>
  <c r="I498" i="10"/>
  <c r="H498" i="10"/>
  <c r="J498" i="10"/>
  <c r="M648" i="10"/>
  <c r="K648" i="10"/>
  <c r="H648" i="10"/>
  <c r="N648" i="10"/>
  <c r="I648" i="10"/>
  <c r="J648" i="10"/>
  <c r="L648" i="10"/>
  <c r="M296" i="10"/>
  <c r="K296" i="10"/>
  <c r="H296" i="10"/>
  <c r="J296" i="10"/>
  <c r="N296" i="10"/>
  <c r="I296" i="10"/>
  <c r="L296" i="10"/>
  <c r="K746" i="10"/>
  <c r="N746" i="10"/>
  <c r="J746" i="10"/>
  <c r="I746" i="10"/>
  <c r="L746" i="10"/>
  <c r="H746" i="10"/>
  <c r="M746" i="10"/>
  <c r="M813" i="10"/>
  <c r="H813" i="10"/>
  <c r="N813" i="10"/>
  <c r="J813" i="10"/>
  <c r="K813" i="10"/>
  <c r="I813" i="10"/>
  <c r="L813" i="10"/>
  <c r="K140" i="10"/>
  <c r="J140" i="10"/>
  <c r="H140" i="10"/>
  <c r="M140" i="10"/>
  <c r="I140" i="10"/>
  <c r="L140" i="10"/>
  <c r="N140" i="10"/>
  <c r="I367" i="10"/>
  <c r="N367" i="10"/>
  <c r="M367" i="10"/>
  <c r="L367" i="10"/>
  <c r="H367" i="10"/>
  <c r="K367" i="10"/>
  <c r="J367" i="10"/>
  <c r="J627" i="10"/>
  <c r="M627" i="10"/>
  <c r="N627" i="10"/>
  <c r="I627" i="10"/>
  <c r="H627" i="10"/>
  <c r="L627" i="10"/>
  <c r="K627" i="10"/>
  <c r="M538" i="10"/>
  <c r="H538" i="10"/>
  <c r="L538" i="10"/>
  <c r="N538" i="10"/>
  <c r="J538" i="10"/>
  <c r="K538" i="10"/>
  <c r="I538" i="10"/>
  <c r="M905" i="10"/>
  <c r="H905" i="10"/>
  <c r="J905" i="10"/>
  <c r="L905" i="10"/>
  <c r="I905" i="10"/>
  <c r="K905" i="10"/>
  <c r="N905" i="10"/>
  <c r="H467" i="10"/>
  <c r="M467" i="10"/>
  <c r="L467" i="10"/>
  <c r="J467" i="10"/>
  <c r="K467" i="10"/>
  <c r="N467" i="10"/>
  <c r="I467" i="10"/>
  <c r="H701" i="10"/>
  <c r="L701" i="10"/>
  <c r="N701" i="10"/>
  <c r="J701" i="10"/>
  <c r="M701" i="10"/>
  <c r="K701" i="10"/>
  <c r="I701" i="10"/>
  <c r="K540" i="10"/>
  <c r="I540" i="10"/>
  <c r="J540" i="10"/>
  <c r="M540" i="10"/>
  <c r="H540" i="10"/>
  <c r="L540" i="10"/>
  <c r="N540" i="10"/>
  <c r="H285" i="10"/>
  <c r="I285" i="10"/>
  <c r="N285" i="10"/>
  <c r="K285" i="10"/>
  <c r="J285" i="10"/>
  <c r="L285" i="10"/>
  <c r="M285" i="10"/>
  <c r="M731" i="10"/>
  <c r="N731" i="10"/>
  <c r="L731" i="10"/>
  <c r="J731" i="10"/>
  <c r="K731" i="10"/>
  <c r="H731" i="10"/>
  <c r="I731" i="10"/>
  <c r="K232" i="10"/>
  <c r="J232" i="10"/>
  <c r="M232" i="10"/>
  <c r="L232" i="10"/>
  <c r="H232" i="10"/>
  <c r="I232" i="10"/>
  <c r="N232" i="10"/>
  <c r="N177" i="10"/>
  <c r="H177" i="10"/>
  <c r="J177" i="10"/>
  <c r="M177" i="10"/>
  <c r="K177" i="10"/>
  <c r="I177" i="10"/>
  <c r="L177" i="10"/>
  <c r="H246" i="10"/>
  <c r="M246" i="10"/>
  <c r="J246" i="10"/>
  <c r="L246" i="10"/>
  <c r="I246" i="10"/>
  <c r="K246" i="10"/>
  <c r="N246" i="10"/>
  <c r="L763" i="10"/>
  <c r="N763" i="10"/>
  <c r="H763" i="10"/>
  <c r="K763" i="10"/>
  <c r="M763" i="10"/>
  <c r="I763" i="10"/>
  <c r="J763" i="10"/>
  <c r="K256" i="10"/>
  <c r="L256" i="10"/>
  <c r="J256" i="10"/>
  <c r="H256" i="10"/>
  <c r="N256" i="10"/>
  <c r="M256" i="10"/>
  <c r="I256" i="10"/>
  <c r="I563" i="10"/>
  <c r="K563" i="10"/>
  <c r="H563" i="10"/>
  <c r="L563" i="10"/>
  <c r="M563" i="10"/>
  <c r="J563" i="10"/>
  <c r="N563" i="10"/>
  <c r="M686" i="10"/>
  <c r="K686" i="10"/>
  <c r="H686" i="10"/>
  <c r="J686" i="10"/>
  <c r="N686" i="10"/>
  <c r="L686" i="10"/>
  <c r="I686" i="10"/>
  <c r="L685" i="10"/>
  <c r="N685" i="10"/>
  <c r="I685" i="10"/>
  <c r="K685" i="10"/>
  <c r="M685" i="10"/>
  <c r="J685" i="10"/>
  <c r="H685" i="10"/>
  <c r="I896" i="10"/>
  <c r="J896" i="10"/>
  <c r="H896" i="10"/>
  <c r="M896" i="10"/>
  <c r="K896" i="10"/>
  <c r="L896" i="10"/>
  <c r="N896" i="10"/>
  <c r="N362" i="10"/>
  <c r="I362" i="10"/>
  <c r="J362" i="10"/>
  <c r="M362" i="10"/>
  <c r="K362" i="10"/>
  <c r="H362" i="10"/>
  <c r="L362" i="10"/>
  <c r="L632" i="10"/>
  <c r="H632" i="10"/>
  <c r="N632" i="10"/>
  <c r="I632" i="10"/>
  <c r="K632" i="10"/>
  <c r="M632" i="10"/>
  <c r="J632" i="10"/>
  <c r="I593" i="10"/>
  <c r="N593" i="10"/>
  <c r="J593" i="10"/>
  <c r="H593" i="10"/>
  <c r="M593" i="10"/>
  <c r="K593" i="10"/>
  <c r="L593" i="10"/>
  <c r="N146" i="10"/>
  <c r="L146" i="10"/>
  <c r="J146" i="10"/>
  <c r="M146" i="10"/>
  <c r="H146" i="10"/>
  <c r="I146" i="10"/>
  <c r="K146" i="10"/>
  <c r="L934" i="10"/>
  <c r="K934" i="10"/>
  <c r="M934" i="10"/>
  <c r="J934" i="10"/>
  <c r="H934" i="10"/>
  <c r="I934" i="10"/>
  <c r="N934" i="10"/>
  <c r="N418" i="10"/>
  <c r="H418" i="10"/>
  <c r="J418" i="10"/>
  <c r="L418" i="10"/>
  <c r="I418" i="10"/>
  <c r="M418" i="10"/>
  <c r="K418" i="10"/>
  <c r="M349" i="10"/>
  <c r="H349" i="10"/>
  <c r="N349" i="10"/>
  <c r="I349" i="10"/>
  <c r="K349" i="10"/>
  <c r="J349" i="10"/>
  <c r="L349" i="10"/>
  <c r="H867" i="10"/>
  <c r="K867" i="10"/>
  <c r="I867" i="10"/>
  <c r="J867" i="10"/>
  <c r="L867" i="10"/>
  <c r="N867" i="10"/>
  <c r="M867" i="10"/>
  <c r="H629" i="10"/>
  <c r="L629" i="10"/>
  <c r="M629" i="10"/>
  <c r="N629" i="10"/>
  <c r="K629" i="10"/>
  <c r="I629" i="10"/>
  <c r="J629" i="10"/>
  <c r="H981" i="10"/>
  <c r="J981" i="10"/>
  <c r="M981" i="10"/>
  <c r="K981" i="10"/>
  <c r="L981" i="10"/>
  <c r="N981" i="10"/>
  <c r="I981" i="10"/>
  <c r="M891" i="10"/>
  <c r="K891" i="10"/>
  <c r="N891" i="10"/>
  <c r="J891" i="10"/>
  <c r="I891" i="10"/>
  <c r="H891" i="10"/>
  <c r="L891" i="10"/>
  <c r="N706" i="10"/>
  <c r="L706" i="10"/>
  <c r="K706" i="10"/>
  <c r="H706" i="10"/>
  <c r="M706" i="10"/>
  <c r="J706" i="10"/>
  <c r="I706" i="10"/>
  <c r="H643" i="10"/>
  <c r="N643" i="10"/>
  <c r="J643" i="10"/>
  <c r="I643" i="10"/>
  <c r="M643" i="10"/>
  <c r="K643" i="10"/>
  <c r="L643" i="10"/>
  <c r="N790" i="10"/>
  <c r="I790" i="10"/>
  <c r="K790" i="10"/>
  <c r="L790" i="10"/>
  <c r="M790" i="10"/>
  <c r="H790" i="10"/>
  <c r="J790" i="10"/>
  <c r="L49" i="10"/>
  <c r="H49" i="10"/>
  <c r="M49" i="10"/>
  <c r="K49" i="10"/>
  <c r="N49" i="10"/>
  <c r="I49" i="10"/>
  <c r="J49" i="10"/>
  <c r="J680" i="10"/>
  <c r="N680" i="10"/>
  <c r="H680" i="10"/>
  <c r="I680" i="10"/>
  <c r="L680" i="10"/>
  <c r="M680" i="10"/>
  <c r="K680" i="10"/>
  <c r="J615" i="10"/>
  <c r="H615" i="10"/>
  <c r="I615" i="10"/>
  <c r="K615" i="10"/>
  <c r="M615" i="10"/>
  <c r="N615" i="10"/>
  <c r="L615" i="10"/>
  <c r="K587" i="10"/>
  <c r="L587" i="10"/>
  <c r="H587" i="10"/>
  <c r="N587" i="10"/>
  <c r="M587" i="10"/>
  <c r="I587" i="10"/>
  <c r="J587" i="10"/>
  <c r="K895" i="10"/>
  <c r="M895" i="10"/>
  <c r="N895" i="10"/>
  <c r="H895" i="10"/>
  <c r="J895" i="10"/>
  <c r="I895" i="10"/>
  <c r="L895" i="10"/>
  <c r="L801" i="10"/>
  <c r="K801" i="10"/>
  <c r="J801" i="10"/>
  <c r="I801" i="10"/>
  <c r="N801" i="10"/>
  <c r="M801" i="10"/>
  <c r="H801" i="10"/>
  <c r="N356" i="10"/>
  <c r="K356" i="10"/>
  <c r="I356" i="10"/>
  <c r="H356" i="10"/>
  <c r="L356" i="10"/>
  <c r="J356" i="10"/>
  <c r="M356" i="10"/>
  <c r="K11" i="10"/>
  <c r="N11" i="10"/>
  <c r="L11" i="10"/>
  <c r="I11" i="10"/>
  <c r="J11" i="10"/>
  <c r="M11" i="10"/>
  <c r="H11" i="10"/>
  <c r="K517" i="10"/>
  <c r="H517" i="10"/>
  <c r="L517" i="10"/>
  <c r="M517" i="10"/>
  <c r="N517" i="10"/>
  <c r="J517" i="10"/>
  <c r="I517" i="10"/>
  <c r="I621" i="10"/>
  <c r="M621" i="10"/>
  <c r="K621" i="10"/>
  <c r="N621" i="10"/>
  <c r="J621" i="10"/>
  <c r="H621" i="10"/>
  <c r="L621" i="10"/>
  <c r="K510" i="10"/>
  <c r="M510" i="10"/>
  <c r="I510" i="10"/>
  <c r="N510" i="10"/>
  <c r="L510" i="10"/>
  <c r="J510" i="10"/>
  <c r="H510" i="10"/>
  <c r="N116" i="10"/>
  <c r="H116" i="10"/>
  <c r="J116" i="10"/>
  <c r="M116" i="10"/>
  <c r="L116" i="10"/>
  <c r="K116" i="10"/>
  <c r="I116" i="10"/>
  <c r="K534" i="10"/>
  <c r="I534" i="10"/>
  <c r="N534" i="10"/>
  <c r="H534" i="10"/>
  <c r="L534" i="10"/>
  <c r="J534" i="10"/>
  <c r="M534" i="10"/>
  <c r="K350" i="10"/>
  <c r="H350" i="10"/>
  <c r="L350" i="10"/>
  <c r="M350" i="10"/>
  <c r="N350" i="10"/>
  <c r="J350" i="10"/>
  <c r="I350" i="10"/>
  <c r="M54" i="10"/>
  <c r="H54" i="10"/>
  <c r="J54" i="10"/>
  <c r="N54" i="10"/>
  <c r="L54" i="10"/>
  <c r="K54" i="10"/>
  <c r="I54" i="10"/>
  <c r="M681" i="10"/>
  <c r="I681" i="10"/>
  <c r="K681" i="10"/>
  <c r="H681" i="10"/>
  <c r="L681" i="10"/>
  <c r="N681" i="10"/>
  <c r="J681" i="10"/>
  <c r="H85" i="10"/>
  <c r="J85" i="10"/>
  <c r="N85" i="10"/>
  <c r="K85" i="10"/>
  <c r="L85" i="10"/>
  <c r="I85" i="10"/>
  <c r="M85" i="10"/>
  <c r="K672" i="10"/>
  <c r="L672" i="10"/>
  <c r="H672" i="10"/>
  <c r="N672" i="10"/>
  <c r="M672" i="10"/>
  <c r="I672" i="10"/>
  <c r="J672" i="10"/>
  <c r="L712" i="10"/>
  <c r="M712" i="10"/>
  <c r="H712" i="10"/>
  <c r="K712" i="10"/>
  <c r="I712" i="10"/>
  <c r="N712" i="10"/>
  <c r="J712" i="10"/>
  <c r="M158" i="10"/>
  <c r="H158" i="10"/>
  <c r="J158" i="10"/>
  <c r="L158" i="10"/>
  <c r="K158" i="10"/>
  <c r="N158" i="10"/>
  <c r="I158" i="10"/>
  <c r="I918" i="10"/>
  <c r="M918" i="10"/>
  <c r="H918" i="10"/>
  <c r="K918" i="10"/>
  <c r="N918" i="10"/>
  <c r="L918" i="10"/>
  <c r="J918" i="10"/>
  <c r="N138" i="10"/>
  <c r="L138" i="10"/>
  <c r="M138" i="10"/>
  <c r="J138" i="10"/>
  <c r="H138" i="10"/>
  <c r="I138" i="10"/>
  <c r="K138" i="10"/>
  <c r="N941" i="10"/>
  <c r="M941" i="10"/>
  <c r="K941" i="10"/>
  <c r="L941" i="10"/>
  <c r="I941" i="10"/>
  <c r="J941" i="10"/>
  <c r="H941" i="10"/>
  <c r="M452" i="10"/>
  <c r="H452" i="10"/>
  <c r="I452" i="10"/>
  <c r="N452" i="10"/>
  <c r="L452" i="10"/>
  <c r="K452" i="10"/>
  <c r="J452" i="10"/>
  <c r="K105" i="10"/>
  <c r="H105" i="10"/>
  <c r="L105" i="10"/>
  <c r="N105" i="10"/>
  <c r="J105" i="10"/>
  <c r="I105" i="10"/>
  <c r="M105" i="10"/>
  <c r="J292" i="10"/>
  <c r="M292" i="10"/>
  <c r="N292" i="10"/>
  <c r="H292" i="10"/>
  <c r="L292" i="10"/>
  <c r="K292" i="10"/>
  <c r="I292" i="10"/>
  <c r="I897" i="10"/>
  <c r="L897" i="10"/>
  <c r="M897" i="10"/>
  <c r="H897" i="10"/>
  <c r="N897" i="10"/>
  <c r="K897" i="10"/>
  <c r="J897" i="10"/>
  <c r="L762" i="10"/>
  <c r="I762" i="10"/>
  <c r="M762" i="10"/>
  <c r="H762" i="10"/>
  <c r="N762" i="10"/>
  <c r="K762" i="10"/>
  <c r="J762" i="10"/>
  <c r="M183" i="10"/>
  <c r="H183" i="10"/>
  <c r="J183" i="10"/>
  <c r="N183" i="10"/>
  <c r="K183" i="10"/>
  <c r="I183" i="10"/>
  <c r="L183" i="10"/>
  <c r="H535" i="10"/>
  <c r="M535" i="10"/>
  <c r="N535" i="10"/>
  <c r="L535" i="10"/>
  <c r="K535" i="10"/>
  <c r="J535" i="10"/>
  <c r="I535" i="10"/>
  <c r="I660" i="10"/>
  <c r="J660" i="10"/>
  <c r="K660" i="10"/>
  <c r="N660" i="10"/>
  <c r="L660" i="10"/>
  <c r="M660" i="10"/>
  <c r="H660" i="10"/>
  <c r="I995" i="10"/>
  <c r="L995" i="10"/>
  <c r="K995" i="10"/>
  <c r="M995" i="10"/>
  <c r="H995" i="10"/>
  <c r="N995" i="10"/>
  <c r="J995" i="10"/>
  <c r="H508" i="10"/>
  <c r="M508" i="10"/>
  <c r="N508" i="10"/>
  <c r="K508" i="10"/>
  <c r="I508" i="10"/>
  <c r="L508" i="10"/>
  <c r="J508" i="10"/>
  <c r="I997" i="10"/>
  <c r="N997" i="10"/>
  <c r="M997" i="10"/>
  <c r="H997" i="10"/>
  <c r="J997" i="10"/>
  <c r="L997" i="10"/>
  <c r="K997" i="10"/>
  <c r="J663" i="10"/>
  <c r="I663" i="10"/>
  <c r="M663" i="10"/>
  <c r="K663" i="10"/>
  <c r="H663" i="10"/>
  <c r="L663" i="10"/>
  <c r="N663" i="10"/>
  <c r="K433" i="10"/>
  <c r="M433" i="10"/>
  <c r="I433" i="10"/>
  <c r="L433" i="10"/>
  <c r="N433" i="10"/>
  <c r="H433" i="10"/>
  <c r="J433" i="10"/>
  <c r="N242" i="10"/>
  <c r="H242" i="10"/>
  <c r="J242" i="10"/>
  <c r="L242" i="10"/>
  <c r="K242" i="10"/>
  <c r="M242" i="10"/>
  <c r="I242" i="10"/>
  <c r="K690" i="10"/>
  <c r="N690" i="10"/>
  <c r="H690" i="10"/>
  <c r="M690" i="10"/>
  <c r="L690" i="10"/>
  <c r="I690" i="10"/>
  <c r="J690" i="10"/>
  <c r="L758" i="10"/>
  <c r="I758" i="10"/>
  <c r="M758" i="10"/>
  <c r="K758" i="10"/>
  <c r="N758" i="10"/>
  <c r="J758" i="10"/>
  <c r="H758" i="10"/>
  <c r="K442" i="10"/>
  <c r="H442" i="10"/>
  <c r="J442" i="10"/>
  <c r="M442" i="10"/>
  <c r="I442" i="10"/>
  <c r="L442" i="10"/>
  <c r="N442" i="10"/>
  <c r="N963" i="10"/>
  <c r="I963" i="10"/>
  <c r="K963" i="10"/>
  <c r="M963" i="10"/>
  <c r="L963" i="10"/>
  <c r="J963" i="10"/>
  <c r="H963" i="10"/>
  <c r="N69" i="10"/>
  <c r="L69" i="10"/>
  <c r="M69" i="10"/>
  <c r="J69" i="10"/>
  <c r="K69" i="10"/>
  <c r="H69" i="10"/>
  <c r="I69" i="10"/>
  <c r="M669" i="10"/>
  <c r="N669" i="10"/>
  <c r="H669" i="10"/>
  <c r="L669" i="10"/>
  <c r="J669" i="10"/>
  <c r="K669" i="10"/>
  <c r="I669" i="10"/>
  <c r="N468" i="10"/>
  <c r="I468" i="10"/>
  <c r="K468" i="10"/>
  <c r="H468" i="10"/>
  <c r="J468" i="10"/>
  <c r="L468" i="10"/>
  <c r="M468" i="10"/>
  <c r="N791" i="10"/>
  <c r="M791" i="10"/>
  <c r="J791" i="10"/>
  <c r="L791" i="10"/>
  <c r="H791" i="10"/>
  <c r="K791" i="10"/>
  <c r="I791" i="10"/>
  <c r="I548" i="10"/>
  <c r="L548" i="10"/>
  <c r="N548" i="10"/>
  <c r="K548" i="10"/>
  <c r="H548" i="10"/>
  <c r="J548" i="10"/>
  <c r="M548" i="10"/>
  <c r="H257" i="10"/>
  <c r="L257" i="10"/>
  <c r="N257" i="10"/>
  <c r="J257" i="10"/>
  <c r="K257" i="10"/>
  <c r="M257" i="10"/>
  <c r="I257" i="10"/>
  <c r="M574" i="10"/>
  <c r="L574" i="10"/>
  <c r="K574" i="10"/>
  <c r="I574" i="10"/>
  <c r="N574" i="10"/>
  <c r="H574" i="10"/>
  <c r="J574" i="10"/>
  <c r="L832" i="10"/>
  <c r="H832" i="10"/>
  <c r="K832" i="10"/>
  <c r="M832" i="10"/>
  <c r="N832" i="10"/>
  <c r="I832" i="10"/>
  <c r="J832" i="10"/>
  <c r="J967" i="10"/>
  <c r="N967" i="10"/>
  <c r="I967" i="10"/>
  <c r="K967" i="10"/>
  <c r="H967" i="10"/>
  <c r="L967" i="10"/>
  <c r="M967" i="10"/>
  <c r="I546" i="10"/>
  <c r="N546" i="10"/>
  <c r="L546" i="10"/>
  <c r="K546" i="10"/>
  <c r="J546" i="10"/>
  <c r="M546" i="10"/>
  <c r="H546" i="10"/>
  <c r="N45" i="10"/>
  <c r="I45" i="10"/>
  <c r="J45" i="10"/>
  <c r="M45" i="10"/>
  <c r="K45" i="10"/>
  <c r="L45" i="10"/>
  <c r="H45" i="10"/>
  <c r="K56" i="10"/>
  <c r="H56" i="10"/>
  <c r="J56" i="10"/>
  <c r="L56" i="10"/>
  <c r="N56" i="10"/>
  <c r="I56" i="10"/>
  <c r="M56" i="10"/>
  <c r="L213" i="10"/>
  <c r="M213" i="10"/>
  <c r="K213" i="10"/>
  <c r="I213" i="10"/>
  <c r="N213" i="10"/>
  <c r="J213" i="10"/>
  <c r="H213" i="10"/>
  <c r="H487" i="10"/>
  <c r="K487" i="10"/>
  <c r="I487" i="10"/>
  <c r="M487" i="10"/>
  <c r="N487" i="10"/>
  <c r="L487" i="10"/>
  <c r="J487" i="10"/>
  <c r="K962" i="10"/>
  <c r="H962" i="10"/>
  <c r="M962" i="10"/>
  <c r="I962" i="10"/>
  <c r="N962" i="10"/>
  <c r="L962" i="10"/>
  <c r="J962" i="10"/>
  <c r="J472" i="10"/>
  <c r="L472" i="10"/>
  <c r="N472" i="10"/>
  <c r="I472" i="10"/>
  <c r="K472" i="10"/>
  <c r="H472" i="10"/>
  <c r="M472" i="10"/>
  <c r="N601" i="10"/>
  <c r="L601" i="10"/>
  <c r="I601" i="10"/>
  <c r="K601" i="10"/>
  <c r="H601" i="10"/>
  <c r="M601" i="10"/>
  <c r="J601" i="10"/>
  <c r="I330" i="10"/>
  <c r="M330" i="10"/>
  <c r="J330" i="10"/>
  <c r="N330" i="10"/>
  <c r="H330" i="10"/>
  <c r="L330" i="10"/>
  <c r="K330" i="10"/>
  <c r="M625" i="10"/>
  <c r="J625" i="10"/>
  <c r="I625" i="10"/>
  <c r="K625" i="10"/>
  <c r="L625" i="10"/>
  <c r="N625" i="10"/>
  <c r="H625" i="10"/>
  <c r="H15" i="10"/>
  <c r="M15" i="10"/>
  <c r="I15" i="10"/>
  <c r="N15" i="10"/>
  <c r="J15" i="10"/>
  <c r="K15" i="10"/>
  <c r="L15" i="10"/>
  <c r="I124" i="10"/>
  <c r="N124" i="10"/>
  <c r="M124" i="10"/>
  <c r="K124" i="10"/>
  <c r="L124" i="10"/>
  <c r="H124" i="10"/>
  <c r="J124" i="10"/>
  <c r="H416" i="10"/>
  <c r="N416" i="10"/>
  <c r="J416" i="10"/>
  <c r="I416" i="10"/>
  <c r="K416" i="10"/>
  <c r="M416" i="10"/>
  <c r="L416" i="10"/>
  <c r="N317" i="10"/>
  <c r="L317" i="10"/>
  <c r="M317" i="10"/>
  <c r="J317" i="10"/>
  <c r="I317" i="10"/>
  <c r="K317" i="10"/>
  <c r="H317" i="10"/>
  <c r="L560" i="10"/>
  <c r="I560" i="10"/>
  <c r="J560" i="10"/>
  <c r="N560" i="10"/>
  <c r="M560" i="10"/>
  <c r="K560" i="10"/>
  <c r="H560" i="10"/>
  <c r="J773" i="10"/>
  <c r="H773" i="10"/>
  <c r="L773" i="10"/>
  <c r="I773" i="10"/>
  <c r="N773" i="10"/>
  <c r="M773" i="10"/>
  <c r="K773" i="10"/>
  <c r="N426" i="10"/>
  <c r="K426" i="10"/>
  <c r="L426" i="10"/>
  <c r="M426" i="10"/>
  <c r="J426" i="10"/>
  <c r="I426" i="10"/>
  <c r="H426" i="10"/>
  <c r="M599" i="10"/>
  <c r="L599" i="10"/>
  <c r="I599" i="10"/>
  <c r="H599" i="10"/>
  <c r="N599" i="10"/>
  <c r="K599" i="10"/>
  <c r="J599" i="10"/>
  <c r="I654" i="10"/>
  <c r="K654" i="10"/>
  <c r="M654" i="10"/>
  <c r="L654" i="10"/>
  <c r="N654" i="10"/>
  <c r="J654" i="10"/>
  <c r="H654" i="10"/>
  <c r="I143" i="10"/>
  <c r="J143" i="10"/>
  <c r="L143" i="10"/>
  <c r="M143" i="10"/>
  <c r="H143" i="10"/>
  <c r="N143" i="10"/>
  <c r="K143" i="10"/>
  <c r="L504" i="10"/>
  <c r="I504" i="10"/>
  <c r="M504" i="10"/>
  <c r="N504" i="10"/>
  <c r="H504" i="10"/>
  <c r="J504" i="10"/>
  <c r="K504" i="10"/>
  <c r="L741" i="10"/>
  <c r="N741" i="10"/>
  <c r="I741" i="10"/>
  <c r="M741" i="10"/>
  <c r="K741" i="10"/>
  <c r="H741" i="10"/>
  <c r="J741" i="10"/>
  <c r="M338" i="10"/>
  <c r="I338" i="10"/>
  <c r="L338" i="10"/>
  <c r="N338" i="10"/>
  <c r="K338" i="10"/>
  <c r="J338" i="10"/>
  <c r="H338" i="10"/>
  <c r="M280" i="10"/>
  <c r="H280" i="10"/>
  <c r="I280" i="10"/>
  <c r="L280" i="10"/>
  <c r="K280" i="10"/>
  <c r="N280" i="10"/>
  <c r="J280" i="10"/>
  <c r="I511" i="10"/>
  <c r="M511" i="10"/>
  <c r="N511" i="10"/>
  <c r="H511" i="10"/>
  <c r="J511" i="10"/>
  <c r="K511" i="10"/>
  <c r="L511" i="10"/>
  <c r="K630" i="10"/>
  <c r="J630" i="10"/>
  <c r="H630" i="10"/>
  <c r="L630" i="10"/>
  <c r="M630" i="10"/>
  <c r="N630" i="10"/>
  <c r="I630" i="10"/>
  <c r="L519" i="10"/>
  <c r="I519" i="10"/>
  <c r="H519" i="10"/>
  <c r="M519" i="10"/>
  <c r="N519" i="10"/>
  <c r="K519" i="10"/>
  <c r="J519" i="10"/>
  <c r="K445" i="10"/>
  <c r="J445" i="10"/>
  <c r="L445" i="10"/>
  <c r="N445" i="10"/>
  <c r="I445" i="10"/>
  <c r="H445" i="10"/>
  <c r="M445" i="10"/>
  <c r="J721" i="10"/>
  <c r="M721" i="10"/>
  <c r="I721" i="10"/>
  <c r="N721" i="10"/>
  <c r="K721" i="10"/>
  <c r="H721" i="10"/>
  <c r="L721" i="10"/>
  <c r="H989" i="10"/>
  <c r="K989" i="10"/>
  <c r="I989" i="10"/>
  <c r="J989" i="10"/>
  <c r="M989" i="10"/>
  <c r="N989" i="10"/>
  <c r="L989" i="10"/>
  <c r="M553" i="10"/>
  <c r="N553" i="10"/>
  <c r="I553" i="10"/>
  <c r="H553" i="10"/>
  <c r="J553" i="10"/>
  <c r="K553" i="10"/>
  <c r="L553" i="10"/>
  <c r="L120" i="10"/>
  <c r="M120" i="10"/>
  <c r="K120" i="10"/>
  <c r="I120" i="10"/>
  <c r="J120" i="10"/>
  <c r="N120" i="10"/>
  <c r="H120" i="10"/>
  <c r="I484" i="10"/>
  <c r="K484" i="10"/>
  <c r="H484" i="10"/>
  <c r="M484" i="10"/>
  <c r="L484" i="10"/>
  <c r="N484" i="10"/>
  <c r="J484" i="10"/>
  <c r="K409" i="10"/>
  <c r="M409" i="10"/>
  <c r="J409" i="10"/>
  <c r="L409" i="10"/>
  <c r="N409" i="10"/>
  <c r="H409" i="10"/>
  <c r="I409" i="10"/>
  <c r="H155" i="10"/>
  <c r="N155" i="10"/>
  <c r="L155" i="10"/>
  <c r="M155" i="10"/>
  <c r="J155" i="10"/>
  <c r="K155" i="10"/>
  <c r="I155" i="10"/>
  <c r="J915" i="10"/>
  <c r="L915" i="10"/>
  <c r="K915" i="10"/>
  <c r="I915" i="10"/>
  <c r="M915" i="10"/>
  <c r="N915" i="10"/>
  <c r="H915" i="10"/>
  <c r="I194" i="10"/>
  <c r="M194" i="10"/>
  <c r="J194" i="10"/>
  <c r="H194" i="10"/>
  <c r="N194" i="10"/>
  <c r="L194" i="10"/>
  <c r="K194" i="10"/>
  <c r="L163" i="10"/>
  <c r="I163" i="10"/>
  <c r="M163" i="10"/>
  <c r="H163" i="10"/>
  <c r="K163" i="10"/>
  <c r="J163" i="10"/>
  <c r="N163" i="10"/>
  <c r="K624" i="10"/>
  <c r="N624" i="10"/>
  <c r="L624" i="10"/>
  <c r="I624" i="10"/>
  <c r="H624" i="10"/>
  <c r="M624" i="10"/>
  <c r="J624" i="10"/>
  <c r="J341" i="10"/>
  <c r="N341" i="10"/>
  <c r="I341" i="10"/>
  <c r="K341" i="10"/>
  <c r="H341" i="10"/>
  <c r="L341" i="10"/>
  <c r="M341" i="10"/>
  <c r="J79" i="10"/>
  <c r="M79" i="10"/>
  <c r="H79" i="10"/>
  <c r="L79" i="10"/>
  <c r="I79" i="10"/>
  <c r="K79" i="10"/>
  <c r="N79" i="10"/>
  <c r="L972" i="10"/>
  <c r="M972" i="10"/>
  <c r="K972" i="10"/>
  <c r="H972" i="10"/>
  <c r="N972" i="10"/>
  <c r="I972" i="10"/>
  <c r="J972" i="10"/>
  <c r="K639" i="10"/>
  <c r="I639" i="10"/>
  <c r="J639" i="10"/>
  <c r="L639" i="10"/>
  <c r="M639" i="10"/>
  <c r="H639" i="10"/>
  <c r="N639" i="10"/>
  <c r="I656" i="10"/>
  <c r="K656" i="10"/>
  <c r="M656" i="10"/>
  <c r="J656" i="10"/>
  <c r="H656" i="10"/>
  <c r="N656" i="10"/>
  <c r="L656" i="10"/>
  <c r="K108" i="10"/>
  <c r="J108" i="10"/>
  <c r="I108" i="10"/>
  <c r="M108" i="10"/>
  <c r="N108" i="10"/>
  <c r="H108" i="10"/>
  <c r="L108" i="10"/>
  <c r="M299" i="10"/>
  <c r="J299" i="10"/>
  <c r="L299" i="10"/>
  <c r="K299" i="10"/>
  <c r="I299" i="10"/>
  <c r="N299" i="10"/>
  <c r="H299" i="10"/>
  <c r="K240" i="10"/>
  <c r="L240" i="10"/>
  <c r="N240" i="10"/>
  <c r="M240" i="10"/>
  <c r="J240" i="10"/>
  <c r="I240" i="10"/>
  <c r="H240" i="10"/>
  <c r="N133" i="8"/>
  <c r="B133" i="8"/>
  <c r="M133" i="8"/>
  <c r="O133" i="8"/>
  <c r="O688" i="8"/>
  <c r="N688" i="8"/>
  <c r="B688" i="8"/>
  <c r="M688" i="8"/>
  <c r="N289" i="8"/>
  <c r="M289" i="8"/>
  <c r="O289" i="8"/>
  <c r="B289" i="8"/>
  <c r="O766" i="8"/>
  <c r="B766" i="8"/>
  <c r="N766" i="8"/>
  <c r="M766" i="8"/>
  <c r="B870" i="8"/>
  <c r="M870" i="8"/>
  <c r="O870" i="8"/>
  <c r="N870" i="8"/>
  <c r="B92" i="8"/>
  <c r="O92" i="8"/>
  <c r="M92" i="8"/>
  <c r="N92" i="8"/>
  <c r="B649" i="8"/>
  <c r="M649" i="8"/>
  <c r="O649" i="8"/>
  <c r="N649" i="8"/>
  <c r="M953" i="8"/>
  <c r="O953" i="8"/>
  <c r="N953" i="8"/>
  <c r="B953" i="8"/>
  <c r="M271" i="8"/>
  <c r="N271" i="8"/>
  <c r="O271" i="8"/>
  <c r="B271" i="8"/>
  <c r="O351" i="8"/>
  <c r="M351" i="8"/>
  <c r="N351" i="8"/>
  <c r="B351" i="8"/>
  <c r="O501" i="8"/>
  <c r="B501" i="8"/>
  <c r="N501" i="8"/>
  <c r="M501" i="8"/>
  <c r="O299" i="8"/>
  <c r="B299" i="8"/>
  <c r="N299" i="8"/>
  <c r="M299" i="8"/>
  <c r="O53" i="8"/>
  <c r="B53" i="8"/>
  <c r="N53" i="8"/>
  <c r="M53" i="8"/>
  <c r="M502" i="8"/>
  <c r="O502" i="8"/>
  <c r="B502" i="8"/>
  <c r="N502" i="8"/>
  <c r="N525" i="8"/>
  <c r="M525" i="8"/>
  <c r="B525" i="8"/>
  <c r="O525" i="8"/>
  <c r="M1020" i="8"/>
  <c r="O1020" i="8"/>
  <c r="B1020" i="8"/>
  <c r="N1020" i="8"/>
  <c r="N561" i="8"/>
  <c r="M561" i="8"/>
  <c r="B561" i="8"/>
  <c r="O561" i="8"/>
  <c r="B673" i="8"/>
  <c r="N673" i="8"/>
  <c r="O673" i="8"/>
  <c r="M673" i="8"/>
  <c r="N291" i="8"/>
  <c r="O291" i="8"/>
  <c r="B291" i="8"/>
  <c r="M291" i="8"/>
  <c r="O557" i="8"/>
  <c r="B557" i="8"/>
  <c r="N557" i="8"/>
  <c r="M557" i="8"/>
  <c r="M981" i="8"/>
  <c r="N981" i="8"/>
  <c r="B981" i="8"/>
  <c r="O981" i="8"/>
  <c r="O905" i="8"/>
  <c r="B905" i="8"/>
  <c r="N905" i="8"/>
  <c r="M905" i="8"/>
  <c r="N698" i="8"/>
  <c r="B698" i="8"/>
  <c r="M698" i="8"/>
  <c r="O698" i="8"/>
  <c r="O549" i="8"/>
  <c r="M549" i="8"/>
  <c r="N549" i="8"/>
  <c r="B549" i="8"/>
  <c r="O126" i="8"/>
  <c r="B126" i="8"/>
  <c r="N126" i="8"/>
  <c r="M126" i="8"/>
  <c r="B668" i="8"/>
  <c r="M668" i="8"/>
  <c r="N668" i="8"/>
  <c r="O668" i="8"/>
  <c r="B259" i="8"/>
  <c r="N259" i="8"/>
  <c r="O259" i="8"/>
  <c r="M259" i="8"/>
  <c r="B745" i="8"/>
  <c r="N745" i="8"/>
  <c r="O745" i="8"/>
  <c r="M745" i="8"/>
  <c r="B783" i="8"/>
  <c r="M783" i="8"/>
  <c r="O783" i="8"/>
  <c r="N783" i="8"/>
  <c r="N490" i="8"/>
  <c r="M490" i="8"/>
  <c r="B490" i="8"/>
  <c r="O490" i="8"/>
  <c r="O1004" i="8"/>
  <c r="N1004" i="8"/>
  <c r="B1004" i="8"/>
  <c r="M1004" i="8"/>
  <c r="O899" i="8"/>
  <c r="M899" i="8"/>
  <c r="N899" i="8"/>
  <c r="B899" i="8"/>
  <c r="M777" i="8"/>
  <c r="B777" i="8"/>
  <c r="N777" i="8"/>
  <c r="O777" i="8"/>
  <c r="M285" i="8"/>
  <c r="N285" i="8"/>
  <c r="O285" i="8"/>
  <c r="B285" i="8"/>
  <c r="B990" i="8"/>
  <c r="O990" i="8"/>
  <c r="M990" i="8"/>
  <c r="N990" i="8"/>
  <c r="M165" i="8"/>
  <c r="O165" i="8"/>
  <c r="B165" i="8"/>
  <c r="N165" i="8"/>
  <c r="B36" i="8"/>
  <c r="N36" i="8"/>
  <c r="O36" i="8"/>
  <c r="M36" i="8"/>
  <c r="M481" i="8"/>
  <c r="O481" i="8"/>
  <c r="B481" i="8"/>
  <c r="N481" i="8"/>
  <c r="M666" i="8"/>
  <c r="O666" i="8"/>
  <c r="B666" i="8"/>
  <c r="N666" i="8"/>
  <c r="B256" i="8"/>
  <c r="O256" i="8"/>
  <c r="N256" i="8"/>
  <c r="M256" i="8"/>
  <c r="B893" i="8"/>
  <c r="M893" i="8"/>
  <c r="O893" i="8"/>
  <c r="N893" i="8"/>
  <c r="N467" i="8"/>
  <c r="M467" i="8"/>
  <c r="B467" i="8"/>
  <c r="O467" i="8"/>
  <c r="N881" i="8"/>
  <c r="B881" i="8"/>
  <c r="O881" i="8"/>
  <c r="M881" i="8"/>
  <c r="N173" i="8"/>
  <c r="O173" i="8"/>
  <c r="B173" i="8"/>
  <c r="M173" i="8"/>
  <c r="B758" i="8"/>
  <c r="N758" i="8"/>
  <c r="O758" i="8"/>
  <c r="M758" i="8"/>
  <c r="O604" i="8"/>
  <c r="M604" i="8"/>
  <c r="N604" i="8"/>
  <c r="B604" i="8"/>
  <c r="B913" i="8"/>
  <c r="O913" i="8"/>
  <c r="N913" i="8"/>
  <c r="M913" i="8"/>
  <c r="B658" i="8"/>
  <c r="N658" i="8"/>
  <c r="M658" i="8"/>
  <c r="O658" i="8"/>
  <c r="M177" i="8"/>
  <c r="O177" i="8"/>
  <c r="B177" i="8"/>
  <c r="N177" i="8"/>
  <c r="B694" i="8"/>
  <c r="M694" i="8"/>
  <c r="O694" i="8"/>
  <c r="N694" i="8"/>
  <c r="N993" i="8"/>
  <c r="B993" i="8"/>
  <c r="O993" i="8"/>
  <c r="M993" i="8"/>
  <c r="M828" i="8"/>
  <c r="O828" i="8"/>
  <c r="B828" i="8"/>
  <c r="N828" i="8"/>
  <c r="B68" i="8"/>
  <c r="O68" i="8"/>
  <c r="N68" i="8"/>
  <c r="M68" i="8"/>
  <c r="B300" i="8"/>
  <c r="O300" i="8"/>
  <c r="N300" i="8"/>
  <c r="M300" i="8"/>
  <c r="M317" i="8"/>
  <c r="B317" i="8"/>
  <c r="O317" i="8"/>
  <c r="N317" i="8"/>
  <c r="B263" i="8"/>
  <c r="O263" i="8"/>
  <c r="M263" i="8"/>
  <c r="N263" i="8"/>
  <c r="B725" i="8"/>
  <c r="M725" i="8"/>
  <c r="O725" i="8"/>
  <c r="N725" i="8"/>
  <c r="M212" i="8"/>
  <c r="B212" i="8"/>
  <c r="N212" i="8"/>
  <c r="O212" i="8"/>
  <c r="M403" i="8"/>
  <c r="B403" i="8"/>
  <c r="N403" i="8"/>
  <c r="O403" i="8"/>
  <c r="M65" i="8"/>
  <c r="N65" i="8"/>
  <c r="O65" i="8"/>
  <c r="B65" i="8"/>
  <c r="N160" i="8"/>
  <c r="O160" i="8"/>
  <c r="B160" i="8"/>
  <c r="M160" i="8"/>
  <c r="B200" i="8"/>
  <c r="O200" i="8"/>
  <c r="M200" i="8"/>
  <c r="N200" i="8"/>
  <c r="M457" i="8"/>
  <c r="O457" i="8"/>
  <c r="N457" i="8"/>
  <c r="B457" i="8"/>
  <c r="B63" i="8"/>
  <c r="O63" i="8"/>
  <c r="M63" i="8"/>
  <c r="N63" i="8"/>
  <c r="O226" i="8"/>
  <c r="N226" i="8"/>
  <c r="B226" i="8"/>
  <c r="M226" i="8"/>
  <c r="B507" i="8"/>
  <c r="N507" i="8"/>
  <c r="O507" i="8"/>
  <c r="M507" i="8"/>
  <c r="N393" i="8"/>
  <c r="O393" i="8"/>
  <c r="B393" i="8"/>
  <c r="M393" i="8"/>
  <c r="M902" i="8"/>
  <c r="N902" i="8"/>
  <c r="O902" i="8"/>
  <c r="B902" i="8"/>
  <c r="O1010" i="8"/>
  <c r="B1010" i="8"/>
  <c r="N1010" i="8"/>
  <c r="M1010" i="8"/>
  <c r="O894" i="8"/>
  <c r="B894" i="8"/>
  <c r="N894" i="8"/>
  <c r="M894" i="8"/>
  <c r="N774" i="8"/>
  <c r="B774" i="8"/>
  <c r="O774" i="8"/>
  <c r="M774" i="8"/>
  <c r="O717" i="8"/>
  <c r="B717" i="8"/>
  <c r="M717" i="8"/>
  <c r="N717" i="8"/>
  <c r="B578" i="8"/>
  <c r="O578" i="8"/>
  <c r="N578" i="8"/>
  <c r="M578" i="8"/>
  <c r="B354" i="8"/>
  <c r="O354" i="8"/>
  <c r="N354" i="8"/>
  <c r="M354" i="8"/>
  <c r="O115" i="8"/>
  <c r="B115" i="8"/>
  <c r="N115" i="8"/>
  <c r="M115" i="8"/>
  <c r="N464" i="8"/>
  <c r="M464" i="8"/>
  <c r="O464" i="8"/>
  <c r="B464" i="8"/>
  <c r="O432" i="8"/>
  <c r="M432" i="8"/>
  <c r="B432" i="8"/>
  <c r="N432" i="8"/>
  <c r="B772" i="8"/>
  <c r="N772" i="8"/>
  <c r="O772" i="8"/>
  <c r="M772" i="8"/>
  <c r="N466" i="8"/>
  <c r="B466" i="8"/>
  <c r="O466" i="8"/>
  <c r="M466" i="8"/>
  <c r="M474" i="8"/>
  <c r="O474" i="8"/>
  <c r="N474" i="8"/>
  <c r="B474" i="8"/>
  <c r="B113" i="8"/>
  <c r="M113" i="8"/>
  <c r="O113" i="8"/>
  <c r="N113" i="8"/>
  <c r="M949" i="8"/>
  <c r="B949" i="8"/>
  <c r="O949" i="8"/>
  <c r="N949" i="8"/>
  <c r="M909" i="8"/>
  <c r="B909" i="8"/>
  <c r="N909" i="8"/>
  <c r="O909" i="8"/>
  <c r="B189" i="8"/>
  <c r="O189" i="8"/>
  <c r="M189" i="8"/>
  <c r="N189" i="8"/>
  <c r="O104" i="8"/>
  <c r="N104" i="8"/>
  <c r="B104" i="8"/>
  <c r="M104" i="8"/>
  <c r="O554" i="8"/>
  <c r="N554" i="8"/>
  <c r="M554" i="8"/>
  <c r="B554" i="8"/>
  <c r="N555" i="8"/>
  <c r="M555" i="8"/>
  <c r="O555" i="8"/>
  <c r="B555" i="8"/>
  <c r="O214" i="8"/>
  <c r="M214" i="8"/>
  <c r="N214" i="8"/>
  <c r="B214" i="8"/>
  <c r="M163" i="8"/>
  <c r="O163" i="8"/>
  <c r="B163" i="8"/>
  <c r="N163" i="8"/>
  <c r="M228" i="8"/>
  <c r="N228" i="8"/>
  <c r="O228" i="8"/>
  <c r="B228" i="8"/>
  <c r="B742" i="8"/>
  <c r="N742" i="8"/>
  <c r="M742" i="8"/>
  <c r="O742" i="8"/>
  <c r="O207" i="8"/>
  <c r="M207" i="8"/>
  <c r="B207" i="8"/>
  <c r="N207" i="8"/>
  <c r="M968" i="8"/>
  <c r="B968" i="8"/>
  <c r="N968" i="8"/>
  <c r="O968" i="8"/>
  <c r="O821" i="8"/>
  <c r="B821" i="8"/>
  <c r="N821" i="8"/>
  <c r="M821" i="8"/>
  <c r="M394" i="8"/>
  <c r="B394" i="8"/>
  <c r="N394" i="8"/>
  <c r="O394" i="8"/>
  <c r="O378" i="8"/>
  <c r="B378" i="8"/>
  <c r="N378" i="8"/>
  <c r="M378" i="8"/>
  <c r="M967" i="8"/>
  <c r="B967" i="8"/>
  <c r="O967" i="8"/>
  <c r="N967" i="8"/>
  <c r="M479" i="8"/>
  <c r="N479" i="8"/>
  <c r="B479" i="8"/>
  <c r="O479" i="8"/>
  <c r="O85" i="8"/>
  <c r="M85" i="8"/>
  <c r="B85" i="8"/>
  <c r="N85" i="8"/>
  <c r="M103" i="8"/>
  <c r="B103" i="8"/>
  <c r="N103" i="8"/>
  <c r="O103" i="8"/>
  <c r="N94" i="8"/>
  <c r="O94" i="8"/>
  <c r="B94" i="8"/>
  <c r="M94" i="8"/>
  <c r="M196" i="8"/>
  <c r="N196" i="8"/>
  <c r="B196" i="8"/>
  <c r="O196" i="8"/>
  <c r="O590" i="8"/>
  <c r="B590" i="8"/>
  <c r="N590" i="8"/>
  <c r="M590" i="8"/>
  <c r="B469" i="8"/>
  <c r="M469" i="8"/>
  <c r="O469" i="8"/>
  <c r="N469" i="8"/>
  <c r="B663" i="8"/>
  <c r="O663" i="8"/>
  <c r="N663" i="8"/>
  <c r="M663" i="8"/>
  <c r="M306" i="8"/>
  <c r="O306" i="8"/>
  <c r="N306" i="8"/>
  <c r="B306" i="8"/>
  <c r="N478" i="8"/>
  <c r="B478" i="8"/>
  <c r="O478" i="8"/>
  <c r="M478" i="8"/>
  <c r="M759" i="8"/>
  <c r="O759" i="8"/>
  <c r="B759" i="8"/>
  <c r="N759" i="8"/>
  <c r="B518" i="8"/>
  <c r="N518" i="8"/>
  <c r="O518" i="8"/>
  <c r="M518" i="8"/>
  <c r="J486" i="10"/>
  <c r="L486" i="10"/>
  <c r="K486" i="10"/>
  <c r="N486" i="10"/>
  <c r="I486" i="10"/>
  <c r="H486" i="10"/>
  <c r="M486" i="10"/>
  <c r="M793" i="10"/>
  <c r="L793" i="10"/>
  <c r="K793" i="10"/>
  <c r="H793" i="10"/>
  <c r="J793" i="10"/>
  <c r="I793" i="10"/>
  <c r="N793" i="10"/>
  <c r="N651" i="10"/>
  <c r="J651" i="10"/>
  <c r="M651" i="10"/>
  <c r="L651" i="10"/>
  <c r="H651" i="10"/>
  <c r="I651" i="10"/>
  <c r="K651" i="10"/>
  <c r="I199" i="10"/>
  <c r="L199" i="10"/>
  <c r="J199" i="10"/>
  <c r="K199" i="10"/>
  <c r="M199" i="10"/>
  <c r="N199" i="10"/>
  <c r="H199" i="10"/>
  <c r="N447" i="10"/>
  <c r="I447" i="10"/>
  <c r="H447" i="10"/>
  <c r="K447" i="10"/>
  <c r="L447" i="10"/>
  <c r="M447" i="10"/>
  <c r="J447" i="10"/>
  <c r="N862" i="10"/>
  <c r="J862" i="10"/>
  <c r="I862" i="10"/>
  <c r="M862" i="10"/>
  <c r="H862" i="10"/>
  <c r="K862" i="10"/>
  <c r="L862" i="10"/>
  <c r="I470" i="10"/>
  <c r="N470" i="10"/>
  <c r="H470" i="10"/>
  <c r="L470" i="10"/>
  <c r="K470" i="10"/>
  <c r="M470" i="10"/>
  <c r="J470" i="10"/>
  <c r="J340" i="10"/>
  <c r="H340" i="10"/>
  <c r="I340" i="10"/>
  <c r="N340" i="10"/>
  <c r="M340" i="10"/>
  <c r="K340" i="10"/>
  <c r="L340" i="10"/>
  <c r="M407" i="10"/>
  <c r="K407" i="10"/>
  <c r="N407" i="10"/>
  <c r="L407" i="10"/>
  <c r="H407" i="10"/>
  <c r="J407" i="10"/>
  <c r="I407" i="10"/>
  <c r="J567" i="10"/>
  <c r="I567" i="10"/>
  <c r="H567" i="10"/>
  <c r="M567" i="10"/>
  <c r="K567" i="10"/>
  <c r="L567" i="10"/>
  <c r="N567" i="10"/>
  <c r="H503" i="10"/>
  <c r="M503" i="10"/>
  <c r="I503" i="10"/>
  <c r="K503" i="10"/>
  <c r="N503" i="10"/>
  <c r="J503" i="10"/>
  <c r="L503" i="10"/>
  <c r="J309" i="10"/>
  <c r="N309" i="10"/>
  <c r="L309" i="10"/>
  <c r="H309" i="10"/>
  <c r="K309" i="10"/>
  <c r="M309" i="10"/>
  <c r="I309" i="10"/>
  <c r="I992" i="10"/>
  <c r="N992" i="10"/>
  <c r="M992" i="10"/>
  <c r="L992" i="10"/>
  <c r="K992" i="10"/>
  <c r="H992" i="10"/>
  <c r="J992" i="10"/>
  <c r="N483" i="10"/>
  <c r="K483" i="10"/>
  <c r="I483" i="10"/>
  <c r="J483" i="10"/>
  <c r="H483" i="10"/>
  <c r="L483" i="10"/>
  <c r="M483" i="10"/>
  <c r="M179" i="10"/>
  <c r="H179" i="10"/>
  <c r="N179" i="10"/>
  <c r="J179" i="10"/>
  <c r="L179" i="10"/>
  <c r="I179" i="10"/>
  <c r="K179" i="10"/>
  <c r="J771" i="10"/>
  <c r="H771" i="10"/>
  <c r="N771" i="10"/>
  <c r="M771" i="10"/>
  <c r="I771" i="10"/>
  <c r="L771" i="10"/>
  <c r="K771" i="10"/>
  <c r="H228" i="10"/>
  <c r="K228" i="10"/>
  <c r="M228" i="10"/>
  <c r="J228" i="10"/>
  <c r="I228" i="10"/>
  <c r="N228" i="10"/>
  <c r="L228" i="10"/>
  <c r="N655" i="10"/>
  <c r="H655" i="10"/>
  <c r="J655" i="10"/>
  <c r="M655" i="10"/>
  <c r="K655" i="10"/>
  <c r="L655" i="10"/>
  <c r="I655" i="10"/>
  <c r="J619" i="10"/>
  <c r="H619" i="10"/>
  <c r="N619" i="10"/>
  <c r="L619" i="10"/>
  <c r="I619" i="10"/>
  <c r="K619" i="10"/>
  <c r="M619" i="10"/>
  <c r="L955" i="10"/>
  <c r="M955" i="10"/>
  <c r="K955" i="10"/>
  <c r="I955" i="10"/>
  <c r="H955" i="10"/>
  <c r="N955" i="10"/>
  <c r="J955" i="10"/>
  <c r="K184" i="10"/>
  <c r="H184" i="10"/>
  <c r="N184" i="10"/>
  <c r="M184" i="10"/>
  <c r="L184" i="10"/>
  <c r="I184" i="10"/>
  <c r="J184" i="10"/>
  <c r="K921" i="10"/>
  <c r="I921" i="10"/>
  <c r="H921" i="10"/>
  <c r="M921" i="10"/>
  <c r="L921" i="10"/>
  <c r="N921" i="10"/>
  <c r="J921" i="10"/>
  <c r="L602" i="10"/>
  <c r="N602" i="10"/>
  <c r="I602" i="10"/>
  <c r="H602" i="10"/>
  <c r="M602" i="10"/>
  <c r="J602" i="10"/>
  <c r="K602" i="10"/>
  <c r="J583" i="10"/>
  <c r="M583" i="10"/>
  <c r="H583" i="10"/>
  <c r="K583" i="10"/>
  <c r="L583" i="10"/>
  <c r="I583" i="10"/>
  <c r="N583" i="10"/>
  <c r="J788" i="10"/>
  <c r="M788" i="10"/>
  <c r="L788" i="10"/>
  <c r="N788" i="10"/>
  <c r="K788" i="10"/>
  <c r="I788" i="10"/>
  <c r="H788" i="10"/>
  <c r="J558" i="10"/>
  <c r="H558" i="10"/>
  <c r="N558" i="10"/>
  <c r="L558" i="10"/>
  <c r="K558" i="10"/>
  <c r="I558" i="10"/>
  <c r="M558" i="10"/>
  <c r="H885" i="10"/>
  <c r="J885" i="10"/>
  <c r="M885" i="10"/>
  <c r="N885" i="10"/>
  <c r="L885" i="10"/>
  <c r="I885" i="10"/>
  <c r="K885" i="10"/>
  <c r="M322" i="10"/>
  <c r="N322" i="10"/>
  <c r="I322" i="10"/>
  <c r="J322" i="10"/>
  <c r="H322" i="10"/>
  <c r="K322" i="10"/>
  <c r="L322" i="10"/>
  <c r="I133" i="10"/>
  <c r="L133" i="10"/>
  <c r="N133" i="10"/>
  <c r="J133" i="10"/>
  <c r="H133" i="10"/>
  <c r="M133" i="10"/>
  <c r="K133" i="10"/>
  <c r="L848" i="10"/>
  <c r="K848" i="10"/>
  <c r="J848" i="10"/>
  <c r="M848" i="10"/>
  <c r="N848" i="10"/>
  <c r="I848" i="10"/>
  <c r="H848" i="10"/>
  <c r="L870" i="10"/>
  <c r="N870" i="10"/>
  <c r="M870" i="10"/>
  <c r="K870" i="10"/>
  <c r="H870" i="10"/>
  <c r="I870" i="10"/>
  <c r="J870" i="10"/>
  <c r="H388" i="10"/>
  <c r="L388" i="10"/>
  <c r="K388" i="10"/>
  <c r="M388" i="10"/>
  <c r="J388" i="10"/>
  <c r="I388" i="10"/>
  <c r="N388" i="10"/>
  <c r="J275" i="10"/>
  <c r="K275" i="10"/>
  <c r="I275" i="10"/>
  <c r="M275" i="10"/>
  <c r="L275" i="10"/>
  <c r="N275" i="10"/>
  <c r="H275" i="10"/>
  <c r="J191" i="10"/>
  <c r="I191" i="10"/>
  <c r="K191" i="10"/>
  <c r="N191" i="10"/>
  <c r="L191" i="10"/>
  <c r="M191" i="10"/>
  <c r="H191" i="10"/>
  <c r="I386" i="10"/>
  <c r="M386" i="10"/>
  <c r="J386" i="10"/>
  <c r="N386" i="10"/>
  <c r="H386" i="10"/>
  <c r="K386" i="10"/>
  <c r="L386" i="10"/>
  <c r="L802" i="10"/>
  <c r="J802" i="10"/>
  <c r="N802" i="10"/>
  <c r="K802" i="10"/>
  <c r="H802" i="10"/>
  <c r="M802" i="10"/>
  <c r="I802" i="10"/>
  <c r="I252" i="10"/>
  <c r="N252" i="10"/>
  <c r="J252" i="10"/>
  <c r="H252" i="10"/>
  <c r="K252" i="10"/>
  <c r="M252" i="10"/>
  <c r="L252" i="10"/>
  <c r="M638" i="10"/>
  <c r="N638" i="10"/>
  <c r="I638" i="10"/>
  <c r="L638" i="10"/>
  <c r="J638" i="10"/>
  <c r="H638" i="10"/>
  <c r="K638" i="10"/>
  <c r="I698" i="10"/>
  <c r="M698" i="10"/>
  <c r="N698" i="10"/>
  <c r="J698" i="10"/>
  <c r="K698" i="10"/>
  <c r="H698" i="10"/>
  <c r="L698" i="10"/>
  <c r="M653" i="10"/>
  <c r="K653" i="10"/>
  <c r="N653" i="10"/>
  <c r="H653" i="10"/>
  <c r="I653" i="10"/>
  <c r="L653" i="10"/>
  <c r="J653" i="10"/>
  <c r="L744" i="10"/>
  <c r="I744" i="10"/>
  <c r="M744" i="10"/>
  <c r="J744" i="10"/>
  <c r="N744" i="10"/>
  <c r="K744" i="10"/>
  <c r="H744" i="10"/>
  <c r="I414" i="10"/>
  <c r="L414" i="10"/>
  <c r="J414" i="10"/>
  <c r="M414" i="10"/>
  <c r="N414" i="10"/>
  <c r="H414" i="10"/>
  <c r="K414" i="10"/>
  <c r="H294" i="10"/>
  <c r="J294" i="10"/>
  <c r="M294" i="10"/>
  <c r="N294" i="10"/>
  <c r="L294" i="10"/>
  <c r="K294" i="10"/>
  <c r="I294" i="10"/>
  <c r="J697" i="10"/>
  <c r="N697" i="10"/>
  <c r="M697" i="10"/>
  <c r="H697" i="10"/>
  <c r="L697" i="10"/>
  <c r="K697" i="10"/>
  <c r="I697" i="10"/>
  <c r="L73" i="10"/>
  <c r="I73" i="10"/>
  <c r="M73" i="10"/>
  <c r="J73" i="10"/>
  <c r="H73" i="10"/>
  <c r="K73" i="10"/>
  <c r="N73" i="10"/>
  <c r="H289" i="10"/>
  <c r="I289" i="10"/>
  <c r="N289" i="10"/>
  <c r="K289" i="10"/>
  <c r="M289" i="10"/>
  <c r="L289" i="10"/>
  <c r="J289" i="10"/>
  <c r="M288" i="10"/>
  <c r="K288" i="10"/>
  <c r="H288" i="10"/>
  <c r="J288" i="10"/>
  <c r="L288" i="10"/>
  <c r="N288" i="10"/>
  <c r="I288" i="10"/>
  <c r="L319" i="10"/>
  <c r="H319" i="10"/>
  <c r="M319" i="10"/>
  <c r="J319" i="10"/>
  <c r="I319" i="10"/>
  <c r="N319" i="10"/>
  <c r="K319" i="10"/>
  <c r="L215" i="10"/>
  <c r="J215" i="10"/>
  <c r="K215" i="10"/>
  <c r="I215" i="10"/>
  <c r="N215" i="10"/>
  <c r="H215" i="10"/>
  <c r="M215" i="10"/>
  <c r="J76" i="10"/>
  <c r="N76" i="10"/>
  <c r="I76" i="10"/>
  <c r="M76" i="10"/>
  <c r="L76" i="10"/>
  <c r="K76" i="10"/>
  <c r="H76" i="10"/>
  <c r="J682" i="10"/>
  <c r="N682" i="10"/>
  <c r="I682" i="10"/>
  <c r="H682" i="10"/>
  <c r="K682" i="10"/>
  <c r="M682" i="10"/>
  <c r="L682" i="10"/>
  <c r="N438" i="10"/>
  <c r="I438" i="10"/>
  <c r="H438" i="10"/>
  <c r="K438" i="10"/>
  <c r="M438" i="10"/>
  <c r="J438" i="10"/>
  <c r="L438" i="10"/>
  <c r="L410" i="10"/>
  <c r="K410" i="10"/>
  <c r="M410" i="10"/>
  <c r="I410" i="10"/>
  <c r="J410" i="10"/>
  <c r="H410" i="10"/>
  <c r="N410" i="10"/>
  <c r="J719" i="10"/>
  <c r="H719" i="10"/>
  <c r="I719" i="10"/>
  <c r="K719" i="10"/>
  <c r="L719" i="10"/>
  <c r="N719" i="10"/>
  <c r="M719" i="10"/>
  <c r="N473" i="10"/>
  <c r="K473" i="10"/>
  <c r="I473" i="10"/>
  <c r="J473" i="10"/>
  <c r="L473" i="10"/>
  <c r="H473" i="10"/>
  <c r="M473" i="10"/>
  <c r="H68" i="10"/>
  <c r="M68" i="10"/>
  <c r="N68" i="10"/>
  <c r="J68" i="10"/>
  <c r="L68" i="10"/>
  <c r="I68" i="10"/>
  <c r="K68" i="10"/>
  <c r="N652" i="10"/>
  <c r="J652" i="10"/>
  <c r="K652" i="10"/>
  <c r="I652" i="10"/>
  <c r="L652" i="10"/>
  <c r="H652" i="10"/>
  <c r="M652" i="10"/>
  <c r="L81" i="10"/>
  <c r="K81" i="10"/>
  <c r="J81" i="10"/>
  <c r="I81" i="10"/>
  <c r="H81" i="10"/>
  <c r="M81" i="10"/>
  <c r="N81" i="10"/>
  <c r="N355" i="10"/>
  <c r="K355" i="10"/>
  <c r="M355" i="10"/>
  <c r="J355" i="10"/>
  <c r="L355" i="10"/>
  <c r="I355" i="10"/>
  <c r="H355" i="10"/>
  <c r="J590" i="10"/>
  <c r="K590" i="10"/>
  <c r="I590" i="10"/>
  <c r="N590" i="10"/>
  <c r="L590" i="10"/>
  <c r="H590" i="10"/>
  <c r="M590" i="10"/>
  <c r="I331" i="10"/>
  <c r="N331" i="10"/>
  <c r="L331" i="10"/>
  <c r="M331" i="10"/>
  <c r="J331" i="10"/>
  <c r="H331" i="10"/>
  <c r="K331" i="10"/>
  <c r="L837" i="10"/>
  <c r="M837" i="10"/>
  <c r="N837" i="10"/>
  <c r="J837" i="10"/>
  <c r="K837" i="10"/>
  <c r="I837" i="10"/>
  <c r="H837" i="10"/>
  <c r="M437" i="10"/>
  <c r="I437" i="10"/>
  <c r="K437" i="10"/>
  <c r="H437" i="10"/>
  <c r="N437" i="10"/>
  <c r="J437" i="10"/>
  <c r="L437" i="10"/>
  <c r="L178" i="10"/>
  <c r="M178" i="10"/>
  <c r="N178" i="10"/>
  <c r="J178" i="10"/>
  <c r="K178" i="10"/>
  <c r="I178" i="10"/>
  <c r="H178" i="10"/>
  <c r="H471" i="10"/>
  <c r="J471" i="10"/>
  <c r="I471" i="10"/>
  <c r="N471" i="10"/>
  <c r="L471" i="10"/>
  <c r="K471" i="10"/>
  <c r="M471" i="10"/>
  <c r="J591" i="10"/>
  <c r="L591" i="10"/>
  <c r="K591" i="10"/>
  <c r="N591" i="10"/>
  <c r="I591" i="10"/>
  <c r="H591" i="10"/>
  <c r="M591" i="10"/>
  <c r="L371" i="10"/>
  <c r="N371" i="10"/>
  <c r="M371" i="10"/>
  <c r="K371" i="10"/>
  <c r="J371" i="10"/>
  <c r="I371" i="10"/>
  <c r="H371" i="10"/>
  <c r="K789" i="10"/>
  <c r="M789" i="10"/>
  <c r="J789" i="10"/>
  <c r="L789" i="10"/>
  <c r="N789" i="10"/>
  <c r="I789" i="10"/>
  <c r="H789" i="10"/>
  <c r="L25" i="10"/>
  <c r="J25" i="10"/>
  <c r="M25" i="10"/>
  <c r="N25" i="10"/>
  <c r="I25" i="10"/>
  <c r="K25" i="10"/>
  <c r="H25" i="10"/>
  <c r="K171" i="10"/>
  <c r="H171" i="10"/>
  <c r="M171" i="10"/>
  <c r="N171" i="10"/>
  <c r="J171" i="10"/>
  <c r="L171" i="10"/>
  <c r="I171" i="10"/>
  <c r="L87" i="10"/>
  <c r="K87" i="10"/>
  <c r="J87" i="10"/>
  <c r="I87" i="10"/>
  <c r="N87" i="10"/>
  <c r="H87" i="10"/>
  <c r="M87" i="10"/>
  <c r="K617" i="10"/>
  <c r="L617" i="10"/>
  <c r="M617" i="10"/>
  <c r="I617" i="10"/>
  <c r="J617" i="10"/>
  <c r="N617" i="10"/>
  <c r="H617" i="10"/>
  <c r="N755" i="10"/>
  <c r="K755" i="10"/>
  <c r="J755" i="10"/>
  <c r="I755" i="10"/>
  <c r="L755" i="10"/>
  <c r="M755" i="10"/>
  <c r="H755" i="10"/>
  <c r="K850" i="10"/>
  <c r="H850" i="10"/>
  <c r="L850" i="10"/>
  <c r="M850" i="10"/>
  <c r="N850" i="10"/>
  <c r="I850" i="10"/>
  <c r="J850" i="10"/>
  <c r="L115" i="10"/>
  <c r="M115" i="10"/>
  <c r="N115" i="10"/>
  <c r="K115" i="10"/>
  <c r="H115" i="10"/>
  <c r="J115" i="10"/>
  <c r="I115" i="10"/>
  <c r="H432" i="10"/>
  <c r="K432" i="10"/>
  <c r="N432" i="10"/>
  <c r="M432" i="10"/>
  <c r="I432" i="10"/>
  <c r="L432" i="10"/>
  <c r="J432" i="10"/>
  <c r="H107" i="10"/>
  <c r="J107" i="10"/>
  <c r="I107" i="10"/>
  <c r="M107" i="10"/>
  <c r="K107" i="10"/>
  <c r="L107" i="10"/>
  <c r="N107" i="10"/>
  <c r="I182" i="10"/>
  <c r="K182" i="10"/>
  <c r="J182" i="10"/>
  <c r="H182" i="10"/>
  <c r="L182" i="10"/>
  <c r="M182" i="10"/>
  <c r="N182" i="10"/>
  <c r="J589" i="10"/>
  <c r="L589" i="10"/>
  <c r="K589" i="10"/>
  <c r="M589" i="10"/>
  <c r="I589" i="10"/>
  <c r="H589" i="10"/>
  <c r="N589" i="10"/>
  <c r="M647" i="10"/>
  <c r="N647" i="10"/>
  <c r="H647" i="10"/>
  <c r="J647" i="10"/>
  <c r="L647" i="10"/>
  <c r="I647" i="10"/>
  <c r="K647" i="10"/>
  <c r="I751" i="10"/>
  <c r="H751" i="10"/>
  <c r="N751" i="10"/>
  <c r="K751" i="10"/>
  <c r="M751" i="10"/>
  <c r="L751" i="10"/>
  <c r="J751" i="10"/>
  <c r="J297" i="10"/>
  <c r="M297" i="10"/>
  <c r="N297" i="10"/>
  <c r="L297" i="10"/>
  <c r="K297" i="10"/>
  <c r="H297" i="10"/>
  <c r="I297" i="10"/>
  <c r="K724" i="10"/>
  <c r="J724" i="10"/>
  <c r="I724" i="10"/>
  <c r="L724" i="10"/>
  <c r="H724" i="10"/>
  <c r="N724" i="10"/>
  <c r="M724" i="10"/>
  <c r="J312" i="10"/>
  <c r="K312" i="10"/>
  <c r="L312" i="10"/>
  <c r="N312" i="10"/>
  <c r="H312" i="10"/>
  <c r="M312" i="10"/>
  <c r="I312" i="10"/>
  <c r="M420" i="10"/>
  <c r="L420" i="10"/>
  <c r="I420" i="10"/>
  <c r="J420" i="10"/>
  <c r="N420" i="10"/>
  <c r="H420" i="10"/>
  <c r="K420" i="10"/>
  <c r="L844" i="10"/>
  <c r="K844" i="10"/>
  <c r="M844" i="10"/>
  <c r="J844" i="10"/>
  <c r="H844" i="10"/>
  <c r="I844" i="10"/>
  <c r="N844" i="10"/>
  <c r="M561" i="10"/>
  <c r="H561" i="10"/>
  <c r="N561" i="10"/>
  <c r="K561" i="10"/>
  <c r="I561" i="10"/>
  <c r="L561" i="10"/>
  <c r="J561" i="10"/>
  <c r="K99" i="10"/>
  <c r="J99" i="10"/>
  <c r="N99" i="10"/>
  <c r="M99" i="10"/>
  <c r="H99" i="10"/>
  <c r="L99" i="10"/>
  <c r="I99" i="10"/>
  <c r="M550" i="10"/>
  <c r="J550" i="10"/>
  <c r="I550" i="10"/>
  <c r="H550" i="10"/>
  <c r="L550" i="10"/>
  <c r="N550" i="10"/>
  <c r="K550" i="10"/>
  <c r="N528" i="10"/>
  <c r="M528" i="10"/>
  <c r="K528" i="10"/>
  <c r="I528" i="10"/>
  <c r="L528" i="10"/>
  <c r="J528" i="10"/>
  <c r="H528" i="10"/>
  <c r="J406" i="10"/>
  <c r="I406" i="10"/>
  <c r="M406" i="10"/>
  <c r="L406" i="10"/>
  <c r="N406" i="10"/>
  <c r="H406" i="10"/>
  <c r="K406" i="10"/>
  <c r="N975" i="10"/>
  <c r="J975" i="10"/>
  <c r="H975" i="10"/>
  <c r="K975" i="10"/>
  <c r="I975" i="10"/>
  <c r="M975" i="10"/>
  <c r="L975" i="10"/>
  <c r="L382" i="10"/>
  <c r="I382" i="10"/>
  <c r="M382" i="10"/>
  <c r="N382" i="10"/>
  <c r="H382" i="10"/>
  <c r="J382" i="10"/>
  <c r="K382" i="10"/>
  <c r="H458" i="10"/>
  <c r="N458" i="10"/>
  <c r="L458" i="10"/>
  <c r="I458" i="10"/>
  <c r="J458" i="10"/>
  <c r="K458" i="10"/>
  <c r="M458" i="10"/>
  <c r="I674" i="10"/>
  <c r="J674" i="10"/>
  <c r="K674" i="10"/>
  <c r="H674" i="10"/>
  <c r="L674" i="10"/>
  <c r="N674" i="10"/>
  <c r="M674" i="10"/>
  <c r="M101" i="10"/>
  <c r="L101" i="10"/>
  <c r="H101" i="10"/>
  <c r="N101" i="10"/>
  <c r="K101" i="10"/>
  <c r="I101" i="10"/>
  <c r="J101" i="10"/>
  <c r="N126" i="10"/>
  <c r="H126" i="10"/>
  <c r="K126" i="10"/>
  <c r="M126" i="10"/>
  <c r="J126" i="10"/>
  <c r="I126" i="10"/>
  <c r="L126" i="10"/>
  <c r="H46" i="10"/>
  <c r="I46" i="10"/>
  <c r="N46" i="10"/>
  <c r="M46" i="10"/>
  <c r="K46" i="10"/>
  <c r="L46" i="10"/>
  <c r="J46" i="10"/>
  <c r="L883" i="10"/>
  <c r="M883" i="10"/>
  <c r="H883" i="10"/>
  <c r="J883" i="10"/>
  <c r="I883" i="10"/>
  <c r="K883" i="10"/>
  <c r="N883" i="10"/>
  <c r="M347" i="10"/>
  <c r="J347" i="10"/>
  <c r="I347" i="10"/>
  <c r="K347" i="10"/>
  <c r="H347" i="10"/>
  <c r="L347" i="10"/>
  <c r="N347" i="10"/>
  <c r="M658" i="10"/>
  <c r="N658" i="10"/>
  <c r="I658" i="10"/>
  <c r="K658" i="10"/>
  <c r="H658" i="10"/>
  <c r="L658" i="10"/>
  <c r="J658" i="10"/>
  <c r="M281" i="10"/>
  <c r="L281" i="10"/>
  <c r="H281" i="10"/>
  <c r="I281" i="10"/>
  <c r="K281" i="10"/>
  <c r="J281" i="10"/>
  <c r="N281" i="10"/>
  <c r="M160" i="10"/>
  <c r="L160" i="10"/>
  <c r="I160" i="10"/>
  <c r="K160" i="10"/>
  <c r="H160" i="10"/>
  <c r="J160" i="10"/>
  <c r="N160" i="10"/>
  <c r="M585" i="10"/>
  <c r="K585" i="10"/>
  <c r="N585" i="10"/>
  <c r="I585" i="10"/>
  <c r="J585" i="10"/>
  <c r="H585" i="10"/>
  <c r="L585" i="10"/>
  <c r="L72" i="10"/>
  <c r="N72" i="10"/>
  <c r="J72" i="10"/>
  <c r="H72" i="10"/>
  <c r="M72" i="10"/>
  <c r="K72" i="10"/>
  <c r="I72" i="10"/>
  <c r="H255" i="10"/>
  <c r="K255" i="10"/>
  <c r="N255" i="10"/>
  <c r="J255" i="10"/>
  <c r="L255" i="10"/>
  <c r="M255" i="10"/>
  <c r="I255" i="10"/>
  <c r="H636" i="10"/>
  <c r="J636" i="10"/>
  <c r="N636" i="10"/>
  <c r="K636" i="10"/>
  <c r="I636" i="10"/>
  <c r="M636" i="10"/>
  <c r="L636" i="10"/>
  <c r="I390" i="10"/>
  <c r="L390" i="10"/>
  <c r="K390" i="10"/>
  <c r="N390" i="10"/>
  <c r="J390" i="10"/>
  <c r="M390" i="10"/>
  <c r="H390" i="10"/>
  <c r="L84" i="10"/>
  <c r="K84" i="10"/>
  <c r="I84" i="10"/>
  <c r="N84" i="10"/>
  <c r="J84" i="10"/>
  <c r="H84" i="10"/>
  <c r="M84" i="10"/>
  <c r="I345" i="10"/>
  <c r="N345" i="10"/>
  <c r="J345" i="10"/>
  <c r="H345" i="10"/>
  <c r="K345" i="10"/>
  <c r="L345" i="10"/>
  <c r="M345" i="10"/>
  <c r="J180" i="10"/>
  <c r="L180" i="10"/>
  <c r="I180" i="10"/>
  <c r="M180" i="10"/>
  <c r="N180" i="10"/>
  <c r="H180" i="10"/>
  <c r="K180" i="10"/>
  <c r="I453" i="10"/>
  <c r="N453" i="10"/>
  <c r="H453" i="10"/>
  <c r="M453" i="10"/>
  <c r="L453" i="10"/>
  <c r="K453" i="10"/>
  <c r="J453" i="10"/>
  <c r="K930" i="10"/>
  <c r="L930" i="10"/>
  <c r="J930" i="10"/>
  <c r="M930" i="10"/>
  <c r="I930" i="10"/>
  <c r="N930" i="10"/>
  <c r="H930" i="10"/>
  <c r="J696" i="10"/>
  <c r="H696" i="10"/>
  <c r="L696" i="10"/>
  <c r="I696" i="10"/>
  <c r="K696" i="10"/>
  <c r="N696" i="10"/>
  <c r="M696" i="10"/>
  <c r="H873" i="10"/>
  <c r="K873" i="10"/>
  <c r="M873" i="10"/>
  <c r="I873" i="10"/>
  <c r="L873" i="10"/>
  <c r="N873" i="10"/>
  <c r="J873" i="10"/>
  <c r="M765" i="10"/>
  <c r="J765" i="10"/>
  <c r="N765" i="10"/>
  <c r="K765" i="10"/>
  <c r="L765" i="10"/>
  <c r="H765" i="10"/>
  <c r="I765" i="10"/>
  <c r="N48" i="10"/>
  <c r="K48" i="10"/>
  <c r="I48" i="10"/>
  <c r="H48" i="10"/>
  <c r="M48" i="10"/>
  <c r="J48" i="10"/>
  <c r="L48" i="10"/>
  <c r="J947" i="10"/>
  <c r="I947" i="10"/>
  <c r="L947" i="10"/>
  <c r="M947" i="10"/>
  <c r="H947" i="10"/>
  <c r="N947" i="10"/>
  <c r="K947" i="10"/>
  <c r="J451" i="10"/>
  <c r="L451" i="10"/>
  <c r="N451" i="10"/>
  <c r="I451" i="10"/>
  <c r="M451" i="10"/>
  <c r="K451" i="10"/>
  <c r="H451" i="10"/>
  <c r="L814" i="10"/>
  <c r="M814" i="10"/>
  <c r="H814" i="10"/>
  <c r="K814" i="10"/>
  <c r="I814" i="10"/>
  <c r="N814" i="10"/>
  <c r="J814" i="10"/>
  <c r="K270" i="10"/>
  <c r="M270" i="10"/>
  <c r="J270" i="10"/>
  <c r="H270" i="10"/>
  <c r="L270" i="10"/>
  <c r="N270" i="10"/>
  <c r="I270" i="10"/>
  <c r="L987" i="10"/>
  <c r="K987" i="10"/>
  <c r="J987" i="10"/>
  <c r="I987" i="10"/>
  <c r="M987" i="10"/>
  <c r="N987" i="10"/>
  <c r="H987" i="10"/>
  <c r="H286" i="10"/>
  <c r="K286" i="10"/>
  <c r="I286" i="10"/>
  <c r="L286" i="10"/>
  <c r="N286" i="10"/>
  <c r="M286" i="10"/>
  <c r="J286" i="10"/>
  <c r="M610" i="8"/>
  <c r="O610" i="8"/>
  <c r="B610" i="8"/>
  <c r="N610" i="8"/>
  <c r="M535" i="8"/>
  <c r="O535" i="8"/>
  <c r="N535" i="8"/>
  <c r="B535" i="8"/>
  <c r="M191" i="8"/>
  <c r="O191" i="8"/>
  <c r="N191" i="8"/>
  <c r="B191" i="8"/>
  <c r="O150" i="8"/>
  <c r="B150" i="8"/>
  <c r="N150" i="8"/>
  <c r="M150" i="8"/>
  <c r="B431" i="8"/>
  <c r="O431" i="8"/>
  <c r="N431" i="8"/>
  <c r="M431" i="8"/>
  <c r="B433" i="8"/>
  <c r="O433" i="8"/>
  <c r="M433" i="8"/>
  <c r="N433" i="8"/>
  <c r="O726" i="8"/>
  <c r="N726" i="8"/>
  <c r="B726" i="8"/>
  <c r="M726" i="8"/>
  <c r="N345" i="8"/>
  <c r="O345" i="8"/>
  <c r="B345" i="8"/>
  <c r="M345" i="8"/>
  <c r="N829" i="8"/>
  <c r="B829" i="8"/>
  <c r="O829" i="8"/>
  <c r="M829" i="8"/>
  <c r="O121" i="8"/>
  <c r="B121" i="8"/>
  <c r="N121" i="8"/>
  <c r="M121" i="8"/>
  <c r="N685" i="8"/>
  <c r="M685" i="8"/>
  <c r="B685" i="8"/>
  <c r="O685" i="8"/>
  <c r="M69" i="8"/>
  <c r="N69" i="8"/>
  <c r="O69" i="8"/>
  <c r="B69" i="8"/>
  <c r="N568" i="8"/>
  <c r="M568" i="8"/>
  <c r="B568" i="8"/>
  <c r="O568" i="8"/>
  <c r="B286" i="8"/>
  <c r="N286" i="8"/>
  <c r="M286" i="8"/>
  <c r="O286" i="8"/>
  <c r="O483" i="8"/>
  <c r="N483" i="8"/>
  <c r="B483" i="8"/>
  <c r="M483" i="8"/>
  <c r="N248" i="8"/>
  <c r="B248" i="8"/>
  <c r="M248" i="8"/>
  <c r="O248" i="8"/>
  <c r="M400" i="8"/>
  <c r="O400" i="8"/>
  <c r="B400" i="8"/>
  <c r="N400" i="8"/>
  <c r="B110" i="8"/>
  <c r="M110" i="8"/>
  <c r="O110" i="8"/>
  <c r="N110" i="8"/>
  <c r="N817" i="8"/>
  <c r="O817" i="8"/>
  <c r="M817" i="8"/>
  <c r="B817" i="8"/>
  <c r="M319" i="8"/>
  <c r="O319" i="8"/>
  <c r="B319" i="8"/>
  <c r="N319" i="8"/>
  <c r="M79" i="8"/>
  <c r="B79" i="8"/>
  <c r="N79" i="8"/>
  <c r="O79" i="8"/>
  <c r="N253" i="8"/>
  <c r="B253" i="8"/>
  <c r="M253" i="8"/>
  <c r="O253" i="8"/>
  <c r="B153" i="8"/>
  <c r="N153" i="8"/>
  <c r="M153" i="8"/>
  <c r="O153" i="8"/>
  <c r="N538" i="8"/>
  <c r="O538" i="8"/>
  <c r="B538" i="8"/>
  <c r="M538" i="8"/>
  <c r="O333" i="8"/>
  <c r="B333" i="8"/>
  <c r="N333" i="8"/>
  <c r="M333" i="8"/>
  <c r="B444" i="8"/>
  <c r="M444" i="8"/>
  <c r="N444" i="8"/>
  <c r="O444" i="8"/>
  <c r="N201" i="8"/>
  <c r="M201" i="8"/>
  <c r="B201" i="8"/>
  <c r="O201" i="8"/>
  <c r="B316" i="8"/>
  <c r="N316" i="8"/>
  <c r="O316" i="8"/>
  <c r="M316" i="8"/>
  <c r="B447" i="8"/>
  <c r="O447" i="8"/>
  <c r="M447" i="8"/>
  <c r="N447" i="8"/>
  <c r="N597" i="8"/>
  <c r="O597" i="8"/>
  <c r="M597" i="8"/>
  <c r="B597" i="8"/>
  <c r="O546" i="8"/>
  <c r="N546" i="8"/>
  <c r="B546" i="8"/>
  <c r="M546" i="8"/>
  <c r="B496" i="8"/>
  <c r="N496" i="8"/>
  <c r="O496" i="8"/>
  <c r="M496" i="8"/>
  <c r="M273" i="8"/>
  <c r="B273" i="8"/>
  <c r="O273" i="8"/>
  <c r="N273" i="8"/>
  <c r="M782" i="8"/>
  <c r="O782" i="8"/>
  <c r="N782" i="8"/>
  <c r="B782" i="8"/>
  <c r="B381" i="8"/>
  <c r="O381" i="8"/>
  <c r="N381" i="8"/>
  <c r="M381" i="8"/>
  <c r="M360" i="8"/>
  <c r="N360" i="8"/>
  <c r="B360" i="8"/>
  <c r="O360" i="8"/>
  <c r="O485" i="8"/>
  <c r="B485" i="8"/>
  <c r="M485" i="8"/>
  <c r="N485" i="8"/>
  <c r="N884" i="8"/>
  <c r="O884" i="8"/>
  <c r="M884" i="8"/>
  <c r="B884" i="8"/>
  <c r="M547" i="8"/>
  <c r="O547" i="8"/>
  <c r="N547" i="8"/>
  <c r="B547" i="8"/>
  <c r="N646" i="8"/>
  <c r="M646" i="8"/>
  <c r="O646" i="8"/>
  <c r="B646" i="8"/>
  <c r="M366" i="8"/>
  <c r="B366" i="8"/>
  <c r="O366" i="8"/>
  <c r="N366" i="8"/>
  <c r="M598" i="8"/>
  <c r="N598" i="8"/>
  <c r="O598" i="8"/>
  <c r="B598" i="8"/>
  <c r="O989" i="8"/>
  <c r="N989" i="8"/>
  <c r="M989" i="8"/>
  <c r="B989" i="8"/>
  <c r="B280" i="8"/>
  <c r="N280" i="8"/>
  <c r="O280" i="8"/>
  <c r="M280" i="8"/>
  <c r="M114" i="8"/>
  <c r="B114" i="8"/>
  <c r="O114" i="8"/>
  <c r="N114" i="8"/>
  <c r="B441" i="8"/>
  <c r="O441" i="8"/>
  <c r="M441" i="8"/>
  <c r="N441" i="8"/>
  <c r="M565" i="8"/>
  <c r="N565" i="8"/>
  <c r="O565" i="8"/>
  <c r="B565" i="8"/>
  <c r="O154" i="8"/>
  <c r="B154" i="8"/>
  <c r="N154" i="8"/>
  <c r="M154" i="8"/>
  <c r="N681" i="8"/>
  <c r="O681" i="8"/>
  <c r="B681" i="8"/>
  <c r="M681" i="8"/>
  <c r="M62" i="8"/>
  <c r="O62" i="8"/>
  <c r="N62" i="8"/>
  <c r="B62" i="8"/>
  <c r="O569" i="8"/>
  <c r="N569" i="8"/>
  <c r="M569" i="8"/>
  <c r="B569" i="8"/>
  <c r="B296" i="8"/>
  <c r="M296" i="8"/>
  <c r="O296" i="8"/>
  <c r="N296" i="8"/>
  <c r="O676" i="8"/>
  <c r="M676" i="8"/>
  <c r="B676" i="8"/>
  <c r="N676" i="8"/>
  <c r="O106" i="8"/>
  <c r="M106" i="8"/>
  <c r="B106" i="8"/>
  <c r="N106" i="8"/>
  <c r="B855" i="8"/>
  <c r="O855" i="8"/>
  <c r="M855" i="8"/>
  <c r="N855" i="8"/>
  <c r="M903" i="8"/>
  <c r="O903" i="8"/>
  <c r="N903" i="8"/>
  <c r="B903" i="8"/>
  <c r="B1009" i="8"/>
  <c r="N1009" i="8"/>
  <c r="M1009" i="8"/>
  <c r="O1009" i="8"/>
  <c r="M220" i="8"/>
  <c r="N220" i="8"/>
  <c r="O220" i="8"/>
  <c r="B220" i="8"/>
  <c r="B784" i="8"/>
  <c r="M784" i="8"/>
  <c r="N784" i="8"/>
  <c r="O784" i="8"/>
  <c r="B529" i="8"/>
  <c r="M529" i="8"/>
  <c r="O529" i="8"/>
  <c r="N529" i="8"/>
  <c r="N274" i="8"/>
  <c r="M274" i="8"/>
  <c r="B274" i="8"/>
  <c r="O274" i="8"/>
  <c r="O224" i="8"/>
  <c r="N224" i="8"/>
  <c r="B224" i="8"/>
  <c r="M224" i="8"/>
  <c r="B916" i="8"/>
  <c r="N916" i="8"/>
  <c r="M916" i="8"/>
  <c r="O916" i="8"/>
  <c r="M468" i="8"/>
  <c r="N468" i="8"/>
  <c r="O468" i="8"/>
  <c r="B468" i="8"/>
  <c r="B622" i="8"/>
  <c r="N622" i="8"/>
  <c r="M622" i="8"/>
  <c r="O622" i="8"/>
  <c r="O601" i="8"/>
  <c r="M601" i="8"/>
  <c r="B601" i="8"/>
  <c r="N601" i="8"/>
  <c r="O961" i="8"/>
  <c r="B961" i="8"/>
  <c r="N961" i="8"/>
  <c r="M961" i="8"/>
  <c r="N262" i="8"/>
  <c r="O262" i="8"/>
  <c r="M262" i="8"/>
  <c r="B262" i="8"/>
  <c r="N919" i="8"/>
  <c r="B919" i="8"/>
  <c r="O919" i="8"/>
  <c r="M919" i="8"/>
  <c r="O787" i="8"/>
  <c r="N787" i="8"/>
  <c r="M787" i="8"/>
  <c r="B787" i="8"/>
  <c r="O631" i="8"/>
  <c r="B631" i="8"/>
  <c r="N631" i="8"/>
  <c r="M631" i="8"/>
  <c r="B853" i="8"/>
  <c r="M853" i="8"/>
  <c r="N853" i="8"/>
  <c r="O853" i="8"/>
  <c r="M700" i="8"/>
  <c r="B700" i="8"/>
  <c r="N700" i="8"/>
  <c r="O700" i="8"/>
  <c r="B269" i="8"/>
  <c r="M269" i="8"/>
  <c r="O269" i="8"/>
  <c r="N269" i="8"/>
  <c r="N630" i="8"/>
  <c r="B630" i="8"/>
  <c r="O630" i="8"/>
  <c r="M630" i="8"/>
  <c r="M880" i="8"/>
  <c r="N880" i="8"/>
  <c r="B880" i="8"/>
  <c r="O880" i="8"/>
  <c r="O460" i="8"/>
  <c r="N460" i="8"/>
  <c r="M460" i="8"/>
  <c r="B460" i="8"/>
  <c r="O471" i="8"/>
  <c r="M471" i="8"/>
  <c r="N471" i="8"/>
  <c r="B471" i="8"/>
  <c r="M283" i="8"/>
  <c r="N283" i="8"/>
  <c r="O283" i="8"/>
  <c r="B283" i="8"/>
  <c r="O396" i="8"/>
  <c r="N396" i="8"/>
  <c r="B396" i="8"/>
  <c r="M396" i="8"/>
  <c r="O686" i="8"/>
  <c r="M686" i="8"/>
  <c r="N686" i="8"/>
  <c r="B686" i="8"/>
  <c r="N858" i="8"/>
  <c r="B858" i="8"/>
  <c r="M858" i="8"/>
  <c r="O858" i="8"/>
  <c r="M530" i="8"/>
  <c r="O530" i="8"/>
  <c r="B530" i="8"/>
  <c r="N530" i="8"/>
  <c r="M643" i="8"/>
  <c r="B643" i="8"/>
  <c r="N643" i="8"/>
  <c r="O643" i="8"/>
  <c r="M167" i="8"/>
  <c r="N167" i="8"/>
  <c r="B167" i="8"/>
  <c r="O167" i="8"/>
  <c r="O810" i="8"/>
  <c r="N810" i="8"/>
  <c r="B810" i="8"/>
  <c r="M810" i="8"/>
  <c r="B835" i="8"/>
  <c r="O835" i="8"/>
  <c r="M835" i="8"/>
  <c r="N835" i="8"/>
  <c r="B995" i="8"/>
  <c r="O995" i="8"/>
  <c r="N995" i="8"/>
  <c r="M995" i="8"/>
  <c r="M562" i="8"/>
  <c r="N562" i="8"/>
  <c r="B562" i="8"/>
  <c r="O562" i="8"/>
  <c r="M812" i="8"/>
  <c r="N812" i="8"/>
  <c r="O812" i="8"/>
  <c r="B812" i="8"/>
  <c r="M762" i="8"/>
  <c r="N762" i="8"/>
  <c r="B762" i="8"/>
  <c r="O762" i="8"/>
  <c r="O279" i="8"/>
  <c r="B279" i="8"/>
  <c r="M279" i="8"/>
  <c r="N279" i="8"/>
  <c r="M96" i="8"/>
  <c r="B96" i="8"/>
  <c r="O96" i="8"/>
  <c r="N96" i="8"/>
  <c r="O808" i="8"/>
  <c r="B808" i="8"/>
  <c r="M808" i="8"/>
  <c r="N808" i="8"/>
  <c r="N775" i="8"/>
  <c r="M775" i="8"/>
  <c r="B775" i="8"/>
  <c r="O775" i="8"/>
  <c r="B785" i="8"/>
  <c r="N785" i="8"/>
  <c r="O785" i="8"/>
  <c r="M785" i="8"/>
  <c r="B941" i="8"/>
  <c r="O941" i="8"/>
  <c r="M941" i="8"/>
  <c r="N941" i="8"/>
  <c r="N223" i="8"/>
  <c r="O223" i="8"/>
  <c r="B223" i="8"/>
  <c r="M223" i="8"/>
  <c r="N940" i="8"/>
  <c r="O940" i="8"/>
  <c r="M940" i="8"/>
  <c r="B940" i="8"/>
  <c r="N945" i="8"/>
  <c r="M945" i="8"/>
  <c r="B945" i="8"/>
  <c r="O945" i="8"/>
  <c r="N763" i="8"/>
  <c r="B763" i="8"/>
  <c r="O763" i="8"/>
  <c r="M763" i="8"/>
  <c r="B129" i="8"/>
  <c r="O129" i="8"/>
  <c r="N129" i="8"/>
  <c r="M129" i="8"/>
  <c r="N703" i="8"/>
  <c r="M703" i="8"/>
  <c r="O703" i="8"/>
  <c r="B703" i="8"/>
  <c r="O192" i="8"/>
  <c r="B192" i="8"/>
  <c r="M192" i="8"/>
  <c r="N192" i="8"/>
  <c r="B328" i="8"/>
  <c r="M328" i="8"/>
  <c r="O328" i="8"/>
  <c r="N328" i="8"/>
  <c r="M789" i="8"/>
  <c r="N789" i="8"/>
  <c r="O789" i="8"/>
  <c r="B789" i="8"/>
  <c r="B392" i="8"/>
  <c r="N392" i="8"/>
  <c r="M392" i="8"/>
  <c r="O392" i="8"/>
  <c r="B539" i="8"/>
  <c r="O539" i="8"/>
  <c r="M539" i="8"/>
  <c r="N539" i="8"/>
  <c r="B954" i="8"/>
  <c r="O954" i="8"/>
  <c r="M954" i="8"/>
  <c r="N954" i="8"/>
  <c r="B388" i="8"/>
  <c r="M388" i="8"/>
  <c r="N388" i="8"/>
  <c r="O388" i="8"/>
  <c r="M440" i="8"/>
  <c r="B440" i="8"/>
  <c r="N440" i="8"/>
  <c r="O440" i="8"/>
  <c r="M127" i="8"/>
  <c r="O127" i="8"/>
  <c r="B127" i="8"/>
  <c r="N127" i="8"/>
  <c r="B818" i="8"/>
  <c r="N818" i="8"/>
  <c r="M818" i="8"/>
  <c r="O818" i="8"/>
  <c r="B640" i="8"/>
  <c r="M640" i="8"/>
  <c r="N640" i="8"/>
  <c r="O640" i="8"/>
  <c r="M482" i="8"/>
  <c r="O482" i="8"/>
  <c r="B482" i="8"/>
  <c r="N482" i="8"/>
  <c r="N727" i="8"/>
  <c r="M727" i="8"/>
  <c r="B727" i="8"/>
  <c r="O727" i="8"/>
  <c r="B862" i="8"/>
  <c r="M862" i="8"/>
  <c r="O862" i="8"/>
  <c r="N862" i="8"/>
  <c r="B332" i="8"/>
  <c r="N332" i="8"/>
  <c r="M332" i="8"/>
  <c r="O332" i="8"/>
  <c r="N794" i="8"/>
  <c r="O794" i="8"/>
  <c r="M794" i="8"/>
  <c r="B794" i="8"/>
  <c r="N405" i="8"/>
  <c r="M405" i="8"/>
  <c r="O405" i="8"/>
  <c r="B405" i="8"/>
  <c r="B152" i="8"/>
  <c r="N152" i="8"/>
  <c r="O152" i="8"/>
  <c r="M152" i="8"/>
  <c r="M239" i="8"/>
  <c r="B239" i="8"/>
  <c r="O239" i="8"/>
  <c r="N239" i="8"/>
  <c r="B157" i="8"/>
  <c r="N157" i="8"/>
  <c r="M157" i="8"/>
  <c r="O157" i="8"/>
  <c r="O399" i="8"/>
  <c r="B399" i="8"/>
  <c r="M399" i="8"/>
  <c r="N399" i="8"/>
  <c r="N276" i="8"/>
  <c r="O276" i="8"/>
  <c r="B276" i="8"/>
  <c r="M276" i="8"/>
  <c r="M180" i="8"/>
  <c r="N180" i="8"/>
  <c r="O180" i="8"/>
  <c r="B180" i="8"/>
  <c r="B210" i="8"/>
  <c r="M210" i="8"/>
  <c r="O210" i="8"/>
  <c r="N210" i="8"/>
  <c r="M350" i="8"/>
  <c r="N350" i="8"/>
  <c r="B350" i="8"/>
  <c r="O350" i="8"/>
  <c r="N315" i="8"/>
  <c r="M315" i="8"/>
  <c r="B315" i="8"/>
  <c r="O315" i="8"/>
  <c r="O229" i="8"/>
  <c r="N229" i="8"/>
  <c r="M229" i="8"/>
  <c r="B229" i="8"/>
  <c r="M313" i="8"/>
  <c r="N313" i="8"/>
  <c r="O313" i="8"/>
  <c r="B313" i="8"/>
  <c r="N871" i="8"/>
  <c r="O871" i="8"/>
  <c r="M871" i="8"/>
  <c r="B871" i="8"/>
  <c r="B710" i="8"/>
  <c r="O710" i="8"/>
  <c r="N710" i="8"/>
  <c r="M710" i="8"/>
  <c r="M814" i="8"/>
  <c r="N814" i="8"/>
  <c r="B814" i="8"/>
  <c r="O814" i="8"/>
  <c r="O83" i="8"/>
  <c r="B83" i="8"/>
  <c r="N83" i="8"/>
  <c r="M83" i="8"/>
  <c r="B996" i="8"/>
  <c r="N996" i="8"/>
  <c r="M996" i="8"/>
  <c r="O996" i="8"/>
  <c r="N84" i="8"/>
  <c r="M84" i="8"/>
  <c r="B84" i="8"/>
  <c r="O84" i="8"/>
  <c r="M111" i="8"/>
  <c r="B111" i="8"/>
  <c r="N111" i="8"/>
  <c r="O111" i="8"/>
  <c r="N822" i="8"/>
  <c r="M822" i="8"/>
  <c r="B822" i="8"/>
  <c r="O822" i="8"/>
  <c r="B572" i="8"/>
  <c r="N572" i="8"/>
  <c r="M572" i="8"/>
  <c r="O572" i="8"/>
  <c r="B904" i="8"/>
  <c r="M904" i="8"/>
  <c r="O904" i="8"/>
  <c r="N904" i="8"/>
  <c r="M124" i="8"/>
  <c r="N124" i="8"/>
  <c r="O124" i="8"/>
  <c r="B124" i="8"/>
  <c r="B136" i="8"/>
  <c r="O136" i="8"/>
  <c r="M136" i="8"/>
  <c r="N136" i="8"/>
  <c r="O246" i="8"/>
  <c r="N246" i="8"/>
  <c r="M246" i="8"/>
  <c r="B246" i="8"/>
  <c r="B669" i="8"/>
  <c r="M669" i="8"/>
  <c r="N669" i="8"/>
  <c r="O669" i="8"/>
  <c r="M302" i="8"/>
  <c r="B302" i="8"/>
  <c r="N302" i="8"/>
  <c r="O302" i="8"/>
  <c r="O50" i="8"/>
  <c r="N50" i="8"/>
  <c r="M50" i="8"/>
  <c r="B50" i="8"/>
  <c r="N161" i="8"/>
  <c r="B161" i="8"/>
  <c r="M161" i="8"/>
  <c r="O161" i="8"/>
  <c r="B856" i="8"/>
  <c r="M856" i="8"/>
  <c r="N856" i="8"/>
  <c r="O856" i="8"/>
  <c r="M832" i="8"/>
  <c r="N832" i="8"/>
  <c r="B832" i="8"/>
  <c r="O832" i="8"/>
  <c r="M461" i="8"/>
  <c r="O461" i="8"/>
  <c r="N461" i="8"/>
  <c r="B461" i="8"/>
  <c r="N534" i="8"/>
  <c r="B534" i="8"/>
  <c r="O534" i="8"/>
  <c r="M534" i="8"/>
  <c r="B674" i="8"/>
  <c r="N674" i="8"/>
  <c r="O674" i="8"/>
  <c r="M674" i="8"/>
  <c r="O689" i="8"/>
  <c r="B689" i="8"/>
  <c r="N689" i="8"/>
  <c r="M689" i="8"/>
  <c r="M693" i="8"/>
  <c r="B693" i="8"/>
  <c r="N693" i="8"/>
  <c r="O693" i="8"/>
  <c r="M602" i="8"/>
  <c r="N602" i="8"/>
  <c r="O602" i="8"/>
  <c r="B602" i="8"/>
  <c r="O780" i="8"/>
  <c r="B780" i="8"/>
  <c r="M780" i="8"/>
  <c r="N780" i="8"/>
  <c r="N934" i="8"/>
  <c r="M934" i="8"/>
  <c r="O934" i="8"/>
  <c r="B934" i="8"/>
  <c r="N458" i="8"/>
  <c r="M458" i="8"/>
  <c r="O458" i="8"/>
  <c r="B458" i="8"/>
  <c r="B287" i="8"/>
  <c r="O287" i="8"/>
  <c r="M287" i="8"/>
  <c r="N287" i="8"/>
  <c r="N429" i="8"/>
  <c r="O429" i="8"/>
  <c r="B429" i="8"/>
  <c r="M429" i="8"/>
  <c r="B931" i="8"/>
  <c r="O931" i="8"/>
  <c r="N931" i="8"/>
  <c r="M931" i="8"/>
  <c r="O997" i="8"/>
  <c r="N997" i="8"/>
  <c r="B997" i="8"/>
  <c r="M997" i="8"/>
  <c r="B819" i="8"/>
  <c r="O819" i="8"/>
  <c r="N819" i="8"/>
  <c r="M819" i="8"/>
  <c r="N740" i="8"/>
  <c r="O740" i="8"/>
  <c r="B740" i="8"/>
  <c r="M740" i="8"/>
  <c r="M718" i="8"/>
  <c r="N718" i="8"/>
  <c r="B718" i="8"/>
  <c r="O718" i="8"/>
  <c r="B550" i="8"/>
  <c r="M550" i="8"/>
  <c r="O550" i="8"/>
  <c r="N550" i="8"/>
  <c r="N379" i="8"/>
  <c r="O379" i="8"/>
  <c r="B379" i="8"/>
  <c r="M379" i="8"/>
  <c r="M255" i="8"/>
  <c r="N255" i="8"/>
  <c r="O255" i="8"/>
  <c r="B255" i="8"/>
  <c r="O912" i="8"/>
  <c r="B912" i="8"/>
  <c r="N912" i="8"/>
  <c r="M912" i="8"/>
  <c r="M786" i="8"/>
  <c r="O786" i="8"/>
  <c r="B786" i="8"/>
  <c r="N786" i="8"/>
  <c r="O719" i="8"/>
  <c r="B719" i="8"/>
  <c r="M719" i="8"/>
  <c r="N719" i="8"/>
  <c r="M73" i="8"/>
  <c r="N73" i="8"/>
  <c r="B73" i="8"/>
  <c r="O73" i="8"/>
  <c r="M960" i="8"/>
  <c r="B960" i="8"/>
  <c r="N960" i="8"/>
  <c r="O960" i="8"/>
  <c r="M326" i="8"/>
  <c r="N326" i="8"/>
  <c r="B326" i="8"/>
  <c r="O326" i="8"/>
  <c r="N222" i="8"/>
  <c r="O222" i="8"/>
  <c r="B222" i="8"/>
  <c r="M222" i="8"/>
  <c r="O914" i="8"/>
  <c r="B914" i="8"/>
  <c r="N914" i="8"/>
  <c r="M914" i="8"/>
  <c r="M715" i="8"/>
  <c r="N715" i="8"/>
  <c r="B715" i="8"/>
  <c r="O715" i="8"/>
  <c r="N747" i="8"/>
  <c r="O747" i="8"/>
  <c r="B747" i="8"/>
  <c r="M747" i="8"/>
  <c r="M798" i="8"/>
  <c r="B798" i="8"/>
  <c r="O798" i="8"/>
  <c r="N798" i="8"/>
  <c r="O543" i="8"/>
  <c r="N543" i="8"/>
  <c r="M543" i="8"/>
  <c r="B543" i="8"/>
  <c r="M88" i="8"/>
  <c r="O88" i="8"/>
  <c r="B88" i="8"/>
  <c r="N88" i="8"/>
  <c r="O86" i="8"/>
  <c r="B86" i="8"/>
  <c r="N86" i="8"/>
  <c r="M86" i="8"/>
  <c r="O497" i="8"/>
  <c r="N497" i="8"/>
  <c r="B497" i="8"/>
  <c r="M497" i="8"/>
  <c r="N608" i="8"/>
  <c r="B608" i="8"/>
  <c r="M608" i="8"/>
  <c r="O608" i="8"/>
  <c r="B143" i="8"/>
  <c r="N143" i="8"/>
  <c r="M143" i="8"/>
  <c r="O143" i="8"/>
  <c r="O80" i="8"/>
  <c r="N80" i="8"/>
  <c r="M80" i="8"/>
  <c r="B80" i="8"/>
  <c r="B626" i="8"/>
  <c r="M626" i="8"/>
  <c r="N626" i="8"/>
  <c r="O626" i="8"/>
  <c r="B505" i="8"/>
  <c r="N505" i="8"/>
  <c r="O505" i="8"/>
  <c r="M505" i="8"/>
  <c r="O528" i="8"/>
  <c r="N528" i="8"/>
  <c r="B528" i="8"/>
  <c r="M528" i="8"/>
  <c r="O383" i="8"/>
  <c r="M383" i="8"/>
  <c r="N383" i="8"/>
  <c r="B383" i="8"/>
  <c r="N169" i="8"/>
  <c r="M169" i="8"/>
  <c r="B169" i="8"/>
  <c r="O169" i="8"/>
  <c r="M205" i="8"/>
  <c r="B205" i="8"/>
  <c r="N205" i="8"/>
  <c r="O205" i="8"/>
  <c r="N901" i="8"/>
  <c r="M901" i="8"/>
  <c r="O901" i="8"/>
  <c r="B901" i="8"/>
  <c r="M44" i="8"/>
  <c r="N44" i="8"/>
  <c r="B44" i="8"/>
  <c r="O44" i="8"/>
  <c r="O654" i="8"/>
  <c r="B654" i="8"/>
  <c r="N654" i="8"/>
  <c r="M654" i="8"/>
  <c r="B889" i="8"/>
  <c r="N889" i="8"/>
  <c r="M889" i="8"/>
  <c r="O889" i="8"/>
  <c r="B606" i="8"/>
  <c r="O606" i="8"/>
  <c r="M606" i="8"/>
  <c r="N606" i="8"/>
  <c r="N463" i="8"/>
  <c r="B463" i="8"/>
  <c r="O463" i="8"/>
  <c r="M463" i="8"/>
  <c r="M751" i="8"/>
  <c r="B751" i="8"/>
  <c r="N751" i="8"/>
  <c r="O751" i="8"/>
  <c r="N284" i="8"/>
  <c r="O284" i="8"/>
  <c r="B284" i="8"/>
  <c r="M284" i="8"/>
  <c r="N342" i="8"/>
  <c r="B342" i="8"/>
  <c r="M342" i="8"/>
  <c r="O342" i="8"/>
  <c r="M238" i="8"/>
  <c r="B238" i="8"/>
  <c r="O238" i="8"/>
  <c r="N238" i="8"/>
  <c r="B667" i="8"/>
  <c r="N667" i="8"/>
  <c r="M667" i="8"/>
  <c r="O667" i="8"/>
  <c r="O883" i="8"/>
  <c r="M883" i="8"/>
  <c r="B883" i="8"/>
  <c r="N883" i="8"/>
  <c r="O512" i="8"/>
  <c r="B512" i="8"/>
  <c r="N512" i="8"/>
  <c r="M512" i="8"/>
  <c r="B635" i="8"/>
  <c r="O635" i="8"/>
  <c r="N635" i="8"/>
  <c r="M635" i="8"/>
  <c r="O72" i="8"/>
  <c r="N72" i="8"/>
  <c r="M72" i="8"/>
  <c r="B72" i="8"/>
  <c r="O593" i="8"/>
  <c r="M593" i="8"/>
  <c r="N593" i="8"/>
  <c r="B593" i="8"/>
  <c r="N928" i="8"/>
  <c r="O928" i="8"/>
  <c r="M928" i="8"/>
  <c r="B928" i="8"/>
  <c r="B592" i="8"/>
  <c r="N592" i="8"/>
  <c r="O592" i="8"/>
  <c r="M592" i="8"/>
  <c r="O620" i="8"/>
  <c r="B620" i="8"/>
  <c r="M620" i="8"/>
  <c r="N620" i="8"/>
  <c r="B1001" i="8"/>
  <c r="N1001" i="8"/>
  <c r="M1001" i="8"/>
  <c r="O1001" i="8"/>
  <c r="M517" i="8"/>
  <c r="N517" i="8"/>
  <c r="O517" i="8"/>
  <c r="B517" i="8"/>
  <c r="B576" i="8"/>
  <c r="M576" i="8"/>
  <c r="O576" i="8"/>
  <c r="N576" i="8"/>
  <c r="N831" i="8"/>
  <c r="B831" i="8"/>
  <c r="O831" i="8"/>
  <c r="M831" i="8"/>
  <c r="O277" i="8"/>
  <c r="N277" i="8"/>
  <c r="M277" i="8"/>
  <c r="B277" i="8"/>
  <c r="N701" i="8"/>
  <c r="M701" i="8"/>
  <c r="B701" i="8"/>
  <c r="O701" i="8"/>
  <c r="B874" i="8"/>
  <c r="M874" i="8"/>
  <c r="O874" i="8"/>
  <c r="N874" i="8"/>
  <c r="N247" i="8"/>
  <c r="M247" i="8"/>
  <c r="O247" i="8"/>
  <c r="B247" i="8"/>
  <c r="N190" i="8"/>
  <c r="B190" i="8"/>
  <c r="M190" i="8"/>
  <c r="O190" i="8"/>
  <c r="O344" i="8"/>
  <c r="N344" i="8"/>
  <c r="B344" i="8"/>
  <c r="M344" i="8"/>
  <c r="B994" i="8"/>
  <c r="M994" i="8"/>
  <c r="O994" i="8"/>
  <c r="N994" i="8"/>
  <c r="B87" i="8"/>
  <c r="O87" i="8"/>
  <c r="N87" i="8"/>
  <c r="M87" i="8"/>
  <c r="N519" i="8"/>
  <c r="B519" i="8"/>
  <c r="O519" i="8"/>
  <c r="M519" i="8"/>
  <c r="B139" i="8"/>
  <c r="N139" i="8"/>
  <c r="O139" i="8"/>
  <c r="M139" i="8"/>
  <c r="N375" i="8"/>
  <c r="M375" i="8"/>
  <c r="O375" i="8"/>
  <c r="B375" i="8"/>
  <c r="N233" i="8"/>
  <c r="O233" i="8"/>
  <c r="M233" i="8"/>
  <c r="B233" i="8"/>
  <c r="M188" i="8"/>
  <c r="N188" i="8"/>
  <c r="B188" i="8"/>
  <c r="O188" i="8"/>
  <c r="O927" i="8"/>
  <c r="M927" i="8"/>
  <c r="N927" i="8"/>
  <c r="B927" i="8"/>
  <c r="M264" i="8"/>
  <c r="B264" i="8"/>
  <c r="N264" i="8"/>
  <c r="O264" i="8"/>
  <c r="O199" i="8"/>
  <c r="M199" i="8"/>
  <c r="B199" i="8"/>
  <c r="N199" i="8"/>
  <c r="M712" i="8"/>
  <c r="N712" i="8"/>
  <c r="B712" i="8"/>
  <c r="O712" i="8"/>
  <c r="B172" i="8"/>
  <c r="N172" i="8"/>
  <c r="M172" i="8"/>
  <c r="O172" i="8"/>
  <c r="B733" i="8"/>
  <c r="N733" i="8"/>
  <c r="O733" i="8"/>
  <c r="M733" i="8"/>
  <c r="M623" i="8"/>
  <c r="O623" i="8"/>
  <c r="N623" i="8"/>
  <c r="B623" i="8"/>
  <c r="M359" i="8"/>
  <c r="O359" i="8"/>
  <c r="N359" i="8"/>
  <c r="B359" i="8"/>
  <c r="M422" i="8"/>
  <c r="N422" i="8"/>
  <c r="O422" i="8"/>
  <c r="B422" i="8"/>
  <c r="O421" i="8"/>
  <c r="M421" i="8"/>
  <c r="N421" i="8"/>
  <c r="B421" i="8"/>
  <c r="B847" i="8"/>
  <c r="O847" i="8"/>
  <c r="N847" i="8"/>
  <c r="M847" i="8"/>
  <c r="O560" i="8"/>
  <c r="N560" i="8"/>
  <c r="M560" i="8"/>
  <c r="B560" i="8"/>
  <c r="O854" i="8"/>
  <c r="B854" i="8"/>
  <c r="M854" i="8"/>
  <c r="N854" i="8"/>
  <c r="M627" i="8"/>
  <c r="O627" i="8"/>
  <c r="B627" i="8"/>
  <c r="N627" i="8"/>
  <c r="M335" i="8"/>
  <c r="O335" i="8"/>
  <c r="N335" i="8"/>
  <c r="B335" i="8"/>
  <c r="M885" i="8"/>
  <c r="O885" i="8"/>
  <c r="B885" i="8"/>
  <c r="N885" i="8"/>
  <c r="N520" i="8"/>
  <c r="B520" i="8"/>
  <c r="O520" i="8"/>
  <c r="M520" i="8"/>
  <c r="N799" i="8"/>
  <c r="M799" i="8"/>
  <c r="O799" i="8"/>
  <c r="B799" i="8"/>
  <c r="O838" i="8"/>
  <c r="M838" i="8"/>
  <c r="N838" i="8"/>
  <c r="B838" i="8"/>
  <c r="N498" i="8"/>
  <c r="O498" i="8"/>
  <c r="B498" i="8"/>
  <c r="M498" i="8"/>
  <c r="N52" i="10"/>
  <c r="J52" i="10"/>
  <c r="K52" i="10"/>
  <c r="I52" i="10"/>
  <c r="L52" i="10"/>
  <c r="M52" i="10"/>
  <c r="H52" i="10"/>
  <c r="L633" i="10"/>
  <c r="J633" i="10"/>
  <c r="K633" i="10"/>
  <c r="H633" i="10"/>
  <c r="M633" i="10"/>
  <c r="N633" i="10"/>
  <c r="I633" i="10"/>
  <c r="M616" i="10"/>
  <c r="N616" i="10"/>
  <c r="I616" i="10"/>
  <c r="L616" i="10"/>
  <c r="K616" i="10"/>
  <c r="H616" i="10"/>
  <c r="J616" i="10"/>
  <c r="H700" i="10"/>
  <c r="M700" i="10"/>
  <c r="N700" i="10"/>
  <c r="J700" i="10"/>
  <c r="I700" i="10"/>
  <c r="K700" i="10"/>
  <c r="L700" i="10"/>
  <c r="I224" i="10"/>
  <c r="L224" i="10"/>
  <c r="M224" i="10"/>
  <c r="H224" i="10"/>
  <c r="J224" i="10"/>
  <c r="N224" i="10"/>
  <c r="K224" i="10"/>
  <c r="M70" i="10"/>
  <c r="K70" i="10"/>
  <c r="L70" i="10"/>
  <c r="I70" i="10"/>
  <c r="J70" i="10"/>
  <c r="N70" i="10"/>
  <c r="H70" i="10"/>
  <c r="M900" i="10"/>
  <c r="J900" i="10"/>
  <c r="I900" i="10"/>
  <c r="N900" i="10"/>
  <c r="H900" i="10"/>
  <c r="L900" i="10"/>
  <c r="K900" i="10"/>
  <c r="I822" i="10"/>
  <c r="N822" i="10"/>
  <c r="H822" i="10"/>
  <c r="L822" i="10"/>
  <c r="K822" i="10"/>
  <c r="M822" i="10"/>
  <c r="J822" i="10"/>
  <c r="M408" i="10"/>
  <c r="H408" i="10"/>
  <c r="J408" i="10"/>
  <c r="K408" i="10"/>
  <c r="L408" i="10"/>
  <c r="I408" i="10"/>
  <c r="N408" i="10"/>
  <c r="M165" i="10"/>
  <c r="K165" i="10"/>
  <c r="N165" i="10"/>
  <c r="I165" i="10"/>
  <c r="J165" i="10"/>
  <c r="L165" i="10"/>
  <c r="H165" i="10"/>
  <c r="L664" i="10"/>
  <c r="H664" i="10"/>
  <c r="M664" i="10"/>
  <c r="J664" i="10"/>
  <c r="N664" i="10"/>
  <c r="K664" i="10"/>
  <c r="I664" i="10"/>
  <c r="H219" i="10"/>
  <c r="N219" i="10"/>
  <c r="L219" i="10"/>
  <c r="J219" i="10"/>
  <c r="M219" i="10"/>
  <c r="I219" i="10"/>
  <c r="K219" i="10"/>
  <c r="K380" i="10"/>
  <c r="L380" i="10"/>
  <c r="H380" i="10"/>
  <c r="N380" i="10"/>
  <c r="M380" i="10"/>
  <c r="I380" i="10"/>
  <c r="J380" i="10"/>
  <c r="H327" i="10"/>
  <c r="N327" i="10"/>
  <c r="I327" i="10"/>
  <c r="J327" i="10"/>
  <c r="M327" i="10"/>
  <c r="K327" i="10"/>
  <c r="L327" i="10"/>
  <c r="M497" i="10"/>
  <c r="K497" i="10"/>
  <c r="H497" i="10"/>
  <c r="J497" i="10"/>
  <c r="L497" i="10"/>
  <c r="I497" i="10"/>
  <c r="N497" i="10"/>
  <c r="L454" i="10"/>
  <c r="N454" i="10"/>
  <c r="I454" i="10"/>
  <c r="M454" i="10"/>
  <c r="J454" i="10"/>
  <c r="K454" i="10"/>
  <c r="H454" i="10"/>
  <c r="K849" i="10"/>
  <c r="M849" i="10"/>
  <c r="L849" i="10"/>
  <c r="J849" i="10"/>
  <c r="H849" i="10"/>
  <c r="I849" i="10"/>
  <c r="N849" i="10"/>
  <c r="H323" i="10"/>
  <c r="N323" i="10"/>
  <c r="I323" i="10"/>
  <c r="J323" i="10"/>
  <c r="K323" i="10"/>
  <c r="M323" i="10"/>
  <c r="L323" i="10"/>
  <c r="J882" i="10"/>
  <c r="L882" i="10"/>
  <c r="N882" i="10"/>
  <c r="I882" i="10"/>
  <c r="K882" i="10"/>
  <c r="H882" i="10"/>
  <c r="M882" i="10"/>
  <c r="H238" i="10"/>
  <c r="M238" i="10"/>
  <c r="L238" i="10"/>
  <c r="I238" i="10"/>
  <c r="N238" i="10"/>
  <c r="J238" i="10"/>
  <c r="K238" i="10"/>
  <c r="I402" i="10"/>
  <c r="M402" i="10"/>
  <c r="K402" i="10"/>
  <c r="J402" i="10"/>
  <c r="H402" i="10"/>
  <c r="L402" i="10"/>
  <c r="N402" i="10"/>
  <c r="I984" i="10"/>
  <c r="N984" i="10"/>
  <c r="L984" i="10"/>
  <c r="K984" i="10"/>
  <c r="H984" i="10"/>
  <c r="J984" i="10"/>
  <c r="M984" i="10"/>
  <c r="K78" i="10"/>
  <c r="N78" i="10"/>
  <c r="I78" i="10"/>
  <c r="J78" i="10"/>
  <c r="L78" i="10"/>
  <c r="H78" i="10"/>
  <c r="M78" i="10"/>
  <c r="N635" i="10"/>
  <c r="J635" i="10"/>
  <c r="L635" i="10"/>
  <c r="K635" i="10"/>
  <c r="M635" i="10"/>
  <c r="H635" i="10"/>
  <c r="I635" i="10"/>
  <c r="J190" i="10"/>
  <c r="I190" i="10"/>
  <c r="K190" i="10"/>
  <c r="M190" i="10"/>
  <c r="N190" i="10"/>
  <c r="H190" i="10"/>
  <c r="L190" i="10"/>
  <c r="K202" i="10"/>
  <c r="I202" i="10"/>
  <c r="H202" i="10"/>
  <c r="M202" i="10"/>
  <c r="L202" i="10"/>
  <c r="J202" i="10"/>
  <c r="N202" i="10"/>
  <c r="I169" i="10"/>
  <c r="H169" i="10"/>
  <c r="N169" i="10"/>
  <c r="K169" i="10"/>
  <c r="M169" i="10"/>
  <c r="L169" i="10"/>
  <c r="J169" i="10"/>
  <c r="K509" i="10"/>
  <c r="J509" i="10"/>
  <c r="N509" i="10"/>
  <c r="M509" i="10"/>
  <c r="H509" i="10"/>
  <c r="I509" i="10"/>
  <c r="L509" i="10"/>
  <c r="N344" i="10"/>
  <c r="J344" i="10"/>
  <c r="L344" i="10"/>
  <c r="I344" i="10"/>
  <c r="M344" i="10"/>
  <c r="H344" i="10"/>
  <c r="K344" i="10"/>
  <c r="H16" i="10"/>
  <c r="K16" i="10"/>
  <c r="M16" i="10"/>
  <c r="J16" i="10"/>
  <c r="N16" i="10"/>
  <c r="I16" i="10"/>
  <c r="L16" i="10"/>
  <c r="N810" i="10"/>
  <c r="K810" i="10"/>
  <c r="J810" i="10"/>
  <c r="I810" i="10"/>
  <c r="L810" i="10"/>
  <c r="H810" i="10"/>
  <c r="M810" i="10"/>
  <c r="H598" i="10"/>
  <c r="L598" i="10"/>
  <c r="N598" i="10"/>
  <c r="I598" i="10"/>
  <c r="J598" i="10"/>
  <c r="K598" i="10"/>
  <c r="M598" i="10"/>
  <c r="I150" i="10"/>
  <c r="J150" i="10"/>
  <c r="M150" i="10"/>
  <c r="N150" i="10"/>
  <c r="L150" i="10"/>
  <c r="K150" i="10"/>
  <c r="H150" i="10"/>
  <c r="N745" i="10"/>
  <c r="J745" i="10"/>
  <c r="L745" i="10"/>
  <c r="M745" i="10"/>
  <c r="H745" i="10"/>
  <c r="I745" i="10"/>
  <c r="K745" i="10"/>
  <c r="I521" i="10"/>
  <c r="K521" i="10"/>
  <c r="M521" i="10"/>
  <c r="J521" i="10"/>
  <c r="N521" i="10"/>
  <c r="H521" i="10"/>
  <c r="L521" i="10"/>
  <c r="I860" i="10"/>
  <c r="H860" i="10"/>
  <c r="L860" i="10"/>
  <c r="N860" i="10"/>
  <c r="K860" i="10"/>
  <c r="M860" i="10"/>
  <c r="J860" i="10"/>
  <c r="K104" i="10"/>
  <c r="L104" i="10"/>
  <c r="N104" i="10"/>
  <c r="J104" i="10"/>
  <c r="H104" i="10"/>
  <c r="I104" i="10"/>
  <c r="M104" i="10"/>
  <c r="L247" i="10"/>
  <c r="J247" i="10"/>
  <c r="M247" i="10"/>
  <c r="H247" i="10"/>
  <c r="K247" i="10"/>
  <c r="AA247" i="10" s="1"/>
  <c r="I247" i="10"/>
  <c r="N247" i="10"/>
  <c r="I494" i="10"/>
  <c r="N494" i="10"/>
  <c r="J494" i="10"/>
  <c r="H494" i="10"/>
  <c r="M494" i="10"/>
  <c r="K494" i="10"/>
  <c r="L494" i="10"/>
  <c r="H916" i="10"/>
  <c r="M916" i="10"/>
  <c r="N916" i="10"/>
  <c r="J916" i="10"/>
  <c r="I916" i="10"/>
  <c r="K916" i="10"/>
  <c r="L916" i="10"/>
  <c r="J455" i="10"/>
  <c r="L455" i="10"/>
  <c r="N455" i="10"/>
  <c r="I455" i="10"/>
  <c r="H455" i="10"/>
  <c r="K455" i="10"/>
  <c r="M455" i="10"/>
  <c r="J943" i="10"/>
  <c r="I943" i="10"/>
  <c r="L943" i="10"/>
  <c r="M943" i="10"/>
  <c r="K943" i="10"/>
  <c r="N943" i="10"/>
  <c r="H943" i="10"/>
  <c r="M671" i="10"/>
  <c r="I671" i="10"/>
  <c r="H671" i="10"/>
  <c r="L671" i="10"/>
  <c r="N671" i="10"/>
  <c r="K671" i="10"/>
  <c r="J671" i="10"/>
  <c r="H828" i="10"/>
  <c r="M828" i="10"/>
  <c r="K828" i="10"/>
  <c r="N828" i="10"/>
  <c r="L828" i="10"/>
  <c r="I828" i="10"/>
  <c r="J828" i="10"/>
  <c r="K928" i="10"/>
  <c r="N928" i="10"/>
  <c r="J928" i="10"/>
  <c r="I928" i="10"/>
  <c r="H928" i="10"/>
  <c r="L928" i="10"/>
  <c r="M928" i="10"/>
  <c r="L926" i="10"/>
  <c r="H926" i="10"/>
  <c r="N926" i="10"/>
  <c r="J926" i="10"/>
  <c r="K926" i="10"/>
  <c r="M926" i="10"/>
  <c r="I926" i="10"/>
  <c r="K931" i="10"/>
  <c r="H931" i="10"/>
  <c r="M931" i="10"/>
  <c r="N931" i="10"/>
  <c r="I931" i="10"/>
  <c r="J931" i="10"/>
  <c r="L931" i="10"/>
  <c r="M970" i="10"/>
  <c r="K970" i="10"/>
  <c r="N970" i="10"/>
  <c r="J970" i="10"/>
  <c r="I970" i="10"/>
  <c r="H970" i="10"/>
  <c r="L970" i="10"/>
  <c r="J942" i="10"/>
  <c r="H942" i="10"/>
  <c r="L942" i="10"/>
  <c r="I942" i="10"/>
  <c r="K942" i="10"/>
  <c r="N942" i="10"/>
  <c r="M942" i="10"/>
  <c r="J676" i="10"/>
  <c r="L676" i="10"/>
  <c r="K676" i="10"/>
  <c r="I676" i="10"/>
  <c r="M676" i="10"/>
  <c r="H676" i="10"/>
  <c r="N676" i="10"/>
  <c r="M707" i="10"/>
  <c r="L707" i="10"/>
  <c r="J707" i="10"/>
  <c r="I707" i="10"/>
  <c r="K707" i="10"/>
  <c r="N707" i="10"/>
  <c r="H707" i="10"/>
  <c r="N336" i="10"/>
  <c r="K336" i="10"/>
  <c r="L336" i="10"/>
  <c r="I336" i="10"/>
  <c r="J336" i="10"/>
  <c r="H336" i="10"/>
  <c r="M336" i="10"/>
  <c r="N189" i="10"/>
  <c r="H189" i="10"/>
  <c r="J189" i="10"/>
  <c r="K189" i="10"/>
  <c r="L189" i="10"/>
  <c r="M189" i="10"/>
  <c r="I189" i="10"/>
  <c r="K5" i="10"/>
  <c r="L5" i="10"/>
  <c r="M5" i="10"/>
  <c r="I5" i="10"/>
  <c r="N5" i="10"/>
  <c r="H5" i="10"/>
  <c r="J5" i="10"/>
  <c r="I47" i="10"/>
  <c r="N47" i="10"/>
  <c r="H47" i="10"/>
  <c r="J47" i="10"/>
  <c r="M47" i="10"/>
  <c r="K47" i="10"/>
  <c r="L47" i="10"/>
  <c r="J403" i="10"/>
  <c r="K403" i="10"/>
  <c r="I403" i="10"/>
  <c r="N403" i="10"/>
  <c r="H403" i="10"/>
  <c r="L403" i="10"/>
  <c r="M403" i="10"/>
  <c r="N626" i="10"/>
  <c r="I626" i="10"/>
  <c r="L626" i="10"/>
  <c r="J626" i="10"/>
  <c r="H626" i="10"/>
  <c r="K626" i="10"/>
  <c r="M626" i="10"/>
  <c r="K157" i="10"/>
  <c r="L157" i="10"/>
  <c r="I157" i="10"/>
  <c r="J157" i="10"/>
  <c r="M157" i="10"/>
  <c r="N157" i="10"/>
  <c r="H157" i="10"/>
  <c r="H950" i="10"/>
  <c r="M950" i="10"/>
  <c r="J950" i="10"/>
  <c r="K950" i="10"/>
  <c r="N950" i="10"/>
  <c r="L950" i="10"/>
  <c r="I950" i="10"/>
  <c r="K417" i="10"/>
  <c r="M417" i="10"/>
  <c r="H417" i="10"/>
  <c r="J417" i="10"/>
  <c r="L417" i="10"/>
  <c r="I417" i="10"/>
  <c r="N417" i="10"/>
  <c r="K799" i="10"/>
  <c r="I799" i="10"/>
  <c r="J799" i="10"/>
  <c r="N799" i="10"/>
  <c r="H799" i="10"/>
  <c r="M799" i="10"/>
  <c r="L799" i="10"/>
  <c r="N258" i="10"/>
  <c r="H258" i="10"/>
  <c r="J258" i="10"/>
  <c r="K258" i="10"/>
  <c r="M258" i="10"/>
  <c r="L258" i="10"/>
  <c r="I258" i="10"/>
  <c r="I541" i="10"/>
  <c r="K541" i="10"/>
  <c r="J541" i="10"/>
  <c r="H541" i="10"/>
  <c r="M541" i="10"/>
  <c r="N541" i="10"/>
  <c r="L541" i="10"/>
  <c r="N609" i="10"/>
  <c r="L609" i="10"/>
  <c r="M609" i="10"/>
  <c r="J609" i="10"/>
  <c r="H609" i="10"/>
  <c r="K609" i="10"/>
  <c r="I609" i="10"/>
  <c r="L692" i="10"/>
  <c r="J692" i="10"/>
  <c r="H692" i="10"/>
  <c r="M692" i="10"/>
  <c r="I692" i="10"/>
  <c r="N692" i="10"/>
  <c r="K692" i="10"/>
  <c r="I994" i="10"/>
  <c r="N994" i="10"/>
  <c r="H994" i="10"/>
  <c r="L994" i="10"/>
  <c r="M994" i="10"/>
  <c r="K994" i="10"/>
  <c r="J994" i="10"/>
  <c r="J525" i="10"/>
  <c r="I525" i="10"/>
  <c r="H525" i="10"/>
  <c r="M525" i="10"/>
  <c r="K525" i="10"/>
  <c r="L525" i="10"/>
  <c r="N525" i="10"/>
  <c r="J464" i="10"/>
  <c r="I464" i="10"/>
  <c r="K464" i="10"/>
  <c r="N464" i="10"/>
  <c r="L464" i="10"/>
  <c r="H464" i="10"/>
  <c r="M464" i="10"/>
  <c r="K894" i="10"/>
  <c r="M894" i="10"/>
  <c r="H894" i="10"/>
  <c r="I894" i="10"/>
  <c r="J894" i="10"/>
  <c r="L894" i="10"/>
  <c r="N894" i="10"/>
  <c r="I912" i="10"/>
  <c r="M912" i="10"/>
  <c r="J912" i="10"/>
  <c r="N912" i="10"/>
  <c r="K912" i="10"/>
  <c r="H912" i="10"/>
  <c r="L912" i="10"/>
  <c r="K328" i="10"/>
  <c r="M328" i="10"/>
  <c r="I328" i="10"/>
  <c r="N328" i="10"/>
  <c r="H328" i="10"/>
  <c r="J328" i="10"/>
  <c r="L328" i="10"/>
  <c r="N103" i="10"/>
  <c r="I103" i="10"/>
  <c r="K103" i="10"/>
  <c r="J103" i="10"/>
  <c r="L103" i="10"/>
  <c r="M103" i="10"/>
  <c r="H103" i="10"/>
  <c r="I614" i="10"/>
  <c r="J614" i="10"/>
  <c r="H614" i="10"/>
  <c r="L614" i="10"/>
  <c r="M614" i="10"/>
  <c r="N614" i="10"/>
  <c r="K614" i="10"/>
  <c r="I162" i="10"/>
  <c r="J162" i="10"/>
  <c r="N162" i="10"/>
  <c r="M162" i="10"/>
  <c r="L162" i="10"/>
  <c r="H162" i="10"/>
  <c r="K162" i="10"/>
  <c r="I139" i="10"/>
  <c r="M139" i="10"/>
  <c r="J139" i="10"/>
  <c r="N139" i="10"/>
  <c r="L139" i="10"/>
  <c r="K139" i="10"/>
  <c r="H139" i="10"/>
  <c r="M809" i="10"/>
  <c r="L809" i="10"/>
  <c r="N809" i="10"/>
  <c r="I809" i="10"/>
  <c r="J809" i="10"/>
  <c r="H809" i="10"/>
  <c r="K809" i="10"/>
  <c r="H479" i="10"/>
  <c r="K479" i="10"/>
  <c r="L479" i="10"/>
  <c r="I479" i="10"/>
  <c r="M479" i="10"/>
  <c r="N479" i="10"/>
  <c r="J479" i="10"/>
  <c r="H243" i="10"/>
  <c r="K243" i="10"/>
  <c r="L243" i="10"/>
  <c r="J243" i="10"/>
  <c r="M243" i="10"/>
  <c r="I243" i="10"/>
  <c r="N243" i="10"/>
  <c r="K77" i="10"/>
  <c r="I77" i="10"/>
  <c r="J77" i="10"/>
  <c r="M77" i="10"/>
  <c r="L77" i="10"/>
  <c r="H77" i="10"/>
  <c r="N77" i="10"/>
  <c r="J261" i="10"/>
  <c r="I261" i="10"/>
  <c r="L261" i="10"/>
  <c r="N261" i="10"/>
  <c r="H261" i="10"/>
  <c r="M261" i="10"/>
  <c r="K261" i="10"/>
  <c r="H262" i="10"/>
  <c r="K262" i="10"/>
  <c r="I262" i="10"/>
  <c r="M262" i="10"/>
  <c r="J262" i="10"/>
  <c r="L262" i="10"/>
  <c r="N262" i="10"/>
  <c r="H838" i="10"/>
  <c r="M838" i="10"/>
  <c r="J838" i="10"/>
  <c r="N838" i="10"/>
  <c r="L838" i="10"/>
  <c r="I838" i="10"/>
  <c r="K838" i="10"/>
  <c r="J644" i="10"/>
  <c r="H644" i="10"/>
  <c r="I644" i="10"/>
  <c r="N644" i="10"/>
  <c r="M644" i="10"/>
  <c r="K644" i="10"/>
  <c r="L644" i="10"/>
  <c r="L786" i="10"/>
  <c r="K786" i="10"/>
  <c r="I786" i="10"/>
  <c r="N786" i="10"/>
  <c r="J786" i="10"/>
  <c r="H786" i="10"/>
  <c r="M786" i="10"/>
  <c r="M907" i="10"/>
  <c r="H907" i="10"/>
  <c r="J907" i="10"/>
  <c r="K907" i="10"/>
  <c r="N907" i="10"/>
  <c r="L907" i="10"/>
  <c r="I907" i="10"/>
  <c r="J134" i="10"/>
  <c r="L134" i="10"/>
  <c r="H134" i="10"/>
  <c r="I134" i="10"/>
  <c r="K134" i="10"/>
  <c r="M134" i="10"/>
  <c r="N134" i="10"/>
  <c r="I683" i="10"/>
  <c r="L683" i="10"/>
  <c r="N683" i="10"/>
  <c r="K683" i="10"/>
  <c r="H683" i="10"/>
  <c r="M683" i="10"/>
  <c r="J683" i="10"/>
  <c r="M732" i="10"/>
  <c r="K732" i="10"/>
  <c r="J732" i="10"/>
  <c r="H732" i="10"/>
  <c r="L732" i="10"/>
  <c r="I732" i="10"/>
  <c r="N732" i="10"/>
  <c r="M476" i="10"/>
  <c r="I476" i="10"/>
  <c r="N476" i="10"/>
  <c r="K476" i="10"/>
  <c r="H476" i="10"/>
  <c r="J476" i="10"/>
  <c r="L476" i="10"/>
  <c r="J250" i="10"/>
  <c r="K250" i="10"/>
  <c r="L250" i="10"/>
  <c r="H250" i="10"/>
  <c r="N250" i="10"/>
  <c r="M250" i="10"/>
  <c r="I250" i="10"/>
  <c r="M50" i="10"/>
  <c r="H50" i="10"/>
  <c r="J50" i="10"/>
  <c r="L50" i="10"/>
  <c r="I50" i="10"/>
  <c r="K50" i="10"/>
  <c r="N50" i="10"/>
  <c r="K718" i="10"/>
  <c r="H718" i="10"/>
  <c r="J718" i="10"/>
  <c r="N718" i="10"/>
  <c r="L718" i="10"/>
  <c r="M718" i="10"/>
  <c r="I718" i="10"/>
  <c r="I884" i="10"/>
  <c r="M884" i="10"/>
  <c r="N884" i="10"/>
  <c r="L884" i="10"/>
  <c r="K884" i="10"/>
  <c r="H884" i="10"/>
  <c r="J884" i="10"/>
  <c r="L383" i="10"/>
  <c r="I383" i="10"/>
  <c r="J383" i="10"/>
  <c r="M383" i="10"/>
  <c r="H383" i="10"/>
  <c r="N383" i="10"/>
  <c r="K383" i="10"/>
  <c r="K699" i="10"/>
  <c r="L699" i="10"/>
  <c r="H699" i="10"/>
  <c r="M699" i="10"/>
  <c r="N699" i="10"/>
  <c r="J699" i="10"/>
  <c r="I699" i="10"/>
  <c r="M137" i="10"/>
  <c r="J137" i="10"/>
  <c r="H137" i="10"/>
  <c r="L137" i="10"/>
  <c r="N137" i="10"/>
  <c r="K137" i="10"/>
  <c r="I137" i="10"/>
  <c r="I737" i="10"/>
  <c r="H737" i="10"/>
  <c r="N737" i="10"/>
  <c r="J737" i="10"/>
  <c r="K737" i="10"/>
  <c r="M737" i="10"/>
  <c r="L737" i="10"/>
  <c r="M273" i="10"/>
  <c r="L273" i="10"/>
  <c r="N273" i="10"/>
  <c r="I273" i="10"/>
  <c r="J273" i="10"/>
  <c r="H273" i="10"/>
  <c r="K273" i="10"/>
  <c r="N391" i="10"/>
  <c r="I391" i="10"/>
  <c r="J391" i="10"/>
  <c r="M391" i="10"/>
  <c r="K391" i="10"/>
  <c r="H391" i="10"/>
  <c r="L391" i="10"/>
  <c r="J575" i="10"/>
  <c r="N575" i="10"/>
  <c r="M575" i="10"/>
  <c r="L575" i="10"/>
  <c r="I575" i="10"/>
  <c r="H575" i="10"/>
  <c r="K575" i="10"/>
  <c r="L861" i="10"/>
  <c r="N861" i="10"/>
  <c r="H861" i="10"/>
  <c r="I861" i="10"/>
  <c r="K861" i="10"/>
  <c r="M861" i="10"/>
  <c r="J861" i="10"/>
  <c r="H283" i="10"/>
  <c r="M283" i="10"/>
  <c r="L283" i="10"/>
  <c r="N283" i="10"/>
  <c r="I283" i="10"/>
  <c r="J283" i="10"/>
  <c r="K283" i="10"/>
  <c r="AA283" i="10" s="1"/>
  <c r="L529" i="10"/>
  <c r="K529" i="10"/>
  <c r="H529" i="10"/>
  <c r="M529" i="10"/>
  <c r="J529" i="10"/>
  <c r="N529" i="10"/>
  <c r="I529" i="10"/>
  <c r="I142" i="10"/>
  <c r="L142" i="10"/>
  <c r="N142" i="10"/>
  <c r="J142" i="10"/>
  <c r="M142" i="10"/>
  <c r="K142" i="10"/>
  <c r="H142" i="10"/>
  <c r="K482" i="10"/>
  <c r="M482" i="10"/>
  <c r="H482" i="10"/>
  <c r="J482" i="10"/>
  <c r="N482" i="10"/>
  <c r="I482" i="10"/>
  <c r="L482" i="10"/>
  <c r="N908" i="10"/>
  <c r="K908" i="10"/>
  <c r="J908" i="10"/>
  <c r="I908" i="10"/>
  <c r="L908" i="10"/>
  <c r="H908" i="10"/>
  <c r="M908" i="10"/>
  <c r="L557" i="10"/>
  <c r="K557" i="10"/>
  <c r="M557" i="10"/>
  <c r="N557" i="10"/>
  <c r="H557" i="10"/>
  <c r="J557" i="10"/>
  <c r="I557" i="10"/>
  <c r="M796" i="10"/>
  <c r="J796" i="10"/>
  <c r="I796" i="10"/>
  <c r="N796" i="10"/>
  <c r="H796" i="10"/>
  <c r="L796" i="10"/>
  <c r="K796" i="10"/>
  <c r="J835" i="10"/>
  <c r="H835" i="10"/>
  <c r="N835" i="10"/>
  <c r="M835" i="10"/>
  <c r="I835" i="10"/>
  <c r="K835" i="10"/>
  <c r="L835" i="10"/>
  <c r="M348" i="10"/>
  <c r="J348" i="10"/>
  <c r="H348" i="10"/>
  <c r="L348" i="10"/>
  <c r="I348" i="10"/>
  <c r="N348" i="10"/>
  <c r="K348" i="10"/>
  <c r="N666" i="10"/>
  <c r="J666" i="10"/>
  <c r="L666" i="10"/>
  <c r="I666" i="10"/>
  <c r="M666" i="10"/>
  <c r="H666" i="10"/>
  <c r="K666" i="10"/>
  <c r="H55" i="10"/>
  <c r="N55" i="10"/>
  <c r="M55" i="10"/>
  <c r="K55" i="10"/>
  <c r="I55" i="10"/>
  <c r="J55" i="10"/>
  <c r="L55" i="10"/>
  <c r="H320" i="10"/>
  <c r="M320" i="10"/>
  <c r="I320" i="10"/>
  <c r="J320" i="10"/>
  <c r="L320" i="10"/>
  <c r="N320" i="10"/>
  <c r="K320" i="10"/>
  <c r="K920" i="10"/>
  <c r="H920" i="10"/>
  <c r="J920" i="10"/>
  <c r="L920" i="10"/>
  <c r="M920" i="10"/>
  <c r="I920" i="10"/>
  <c r="N920" i="10"/>
  <c r="I130" i="10"/>
  <c r="M130" i="10"/>
  <c r="H130" i="10"/>
  <c r="K130" i="10"/>
  <c r="N130" i="10"/>
  <c r="J130" i="10"/>
  <c r="L130" i="10"/>
  <c r="N378" i="10"/>
  <c r="M378" i="10"/>
  <c r="L378" i="10"/>
  <c r="I378" i="10"/>
  <c r="K378" i="10"/>
  <c r="J378" i="10"/>
  <c r="H378" i="10"/>
  <c r="J249" i="10"/>
  <c r="H249" i="10"/>
  <c r="L249" i="10"/>
  <c r="K249" i="10"/>
  <c r="I249" i="10"/>
  <c r="M249" i="10"/>
  <c r="N249" i="10"/>
  <c r="H542" i="10"/>
  <c r="I542" i="10"/>
  <c r="K542" i="10"/>
  <c r="N542" i="10"/>
  <c r="J542" i="10"/>
  <c r="M542" i="10"/>
  <c r="L542" i="10"/>
  <c r="I481" i="10"/>
  <c r="J481" i="10"/>
  <c r="K481" i="10"/>
  <c r="N481" i="10"/>
  <c r="L481" i="10"/>
  <c r="H481" i="10"/>
  <c r="M481" i="10"/>
  <c r="M259" i="10"/>
  <c r="J259" i="10"/>
  <c r="H259" i="10"/>
  <c r="K259" i="10"/>
  <c r="I259" i="10"/>
  <c r="N259" i="10"/>
  <c r="L259" i="10"/>
  <c r="L982" i="10"/>
  <c r="I982" i="10"/>
  <c r="M982" i="10"/>
  <c r="J982" i="10"/>
  <c r="H982" i="10"/>
  <c r="K982" i="10"/>
  <c r="N982" i="10"/>
  <c r="J805" i="10"/>
  <c r="H805" i="10"/>
  <c r="N805" i="10"/>
  <c r="M805" i="10"/>
  <c r="I805" i="10"/>
  <c r="K805" i="10"/>
  <c r="L805" i="10"/>
  <c r="N537" i="10"/>
  <c r="H537" i="10"/>
  <c r="J537" i="10"/>
  <c r="L537" i="10"/>
  <c r="K537" i="10"/>
  <c r="I537" i="10"/>
  <c r="M537" i="10"/>
  <c r="J935" i="10"/>
  <c r="L935" i="10"/>
  <c r="M935" i="10"/>
  <c r="I935" i="10"/>
  <c r="H935" i="10"/>
  <c r="N935" i="10"/>
  <c r="K935" i="10"/>
  <c r="H596" i="10"/>
  <c r="N596" i="10"/>
  <c r="I596" i="10"/>
  <c r="L596" i="10"/>
  <c r="M596" i="10"/>
  <c r="K596" i="10"/>
  <c r="J596" i="10"/>
  <c r="I209" i="10"/>
  <c r="L209" i="10"/>
  <c r="H209" i="10"/>
  <c r="K209" i="10"/>
  <c r="J209" i="10"/>
  <c r="N209" i="10"/>
  <c r="M209" i="10"/>
  <c r="M572" i="10"/>
  <c r="H572" i="10"/>
  <c r="K572" i="10"/>
  <c r="I572" i="10"/>
  <c r="N572" i="10"/>
  <c r="L572" i="10"/>
  <c r="J572" i="10"/>
  <c r="I906" i="10"/>
  <c r="K906" i="10"/>
  <c r="N906" i="10"/>
  <c r="M906" i="10"/>
  <c r="J906" i="10"/>
  <c r="H906" i="10"/>
  <c r="L906" i="10"/>
  <c r="K353" i="10"/>
  <c r="J353" i="10"/>
  <c r="M353" i="10"/>
  <c r="L353" i="10"/>
  <c r="H353" i="10"/>
  <c r="N353" i="10"/>
  <c r="I353" i="10"/>
  <c r="I12" i="10"/>
  <c r="H12" i="10"/>
  <c r="K12" i="10"/>
  <c r="N12" i="10"/>
  <c r="L12" i="10"/>
  <c r="J12" i="10"/>
  <c r="M12" i="10"/>
  <c r="J493" i="10"/>
  <c r="K493" i="10"/>
  <c r="I493" i="10"/>
  <c r="N493" i="10"/>
  <c r="H493" i="10"/>
  <c r="L493" i="10"/>
  <c r="M493" i="10"/>
  <c r="L192" i="10"/>
  <c r="M192" i="10"/>
  <c r="K192" i="10"/>
  <c r="I192" i="10"/>
  <c r="J192" i="10"/>
  <c r="H192" i="10"/>
  <c r="N192" i="10"/>
  <c r="I21" i="10"/>
  <c r="N21" i="10"/>
  <c r="K21" i="10"/>
  <c r="L21" i="10"/>
  <c r="H21" i="10"/>
  <c r="J21" i="10"/>
  <c r="M21" i="10"/>
  <c r="L607" i="10"/>
  <c r="J607" i="10"/>
  <c r="H607" i="10"/>
  <c r="I607" i="10"/>
  <c r="N607" i="10"/>
  <c r="K607" i="10"/>
  <c r="M607" i="10"/>
  <c r="J290" i="10"/>
  <c r="H290" i="10"/>
  <c r="K290" i="10"/>
  <c r="L290" i="10"/>
  <c r="M290" i="10"/>
  <c r="N290" i="10"/>
  <c r="I290" i="10"/>
  <c r="L903" i="10"/>
  <c r="N903" i="10"/>
  <c r="I903" i="10"/>
  <c r="H903" i="10"/>
  <c r="K903" i="10"/>
  <c r="M903" i="10"/>
  <c r="J903" i="10"/>
  <c r="M333" i="10"/>
  <c r="N333" i="10"/>
  <c r="H333" i="10"/>
  <c r="J333" i="10"/>
  <c r="K333" i="10"/>
  <c r="I333" i="10"/>
  <c r="L333" i="10"/>
  <c r="H254" i="10"/>
  <c r="M254" i="10"/>
  <c r="J254" i="10"/>
  <c r="K254" i="10"/>
  <c r="N254" i="10"/>
  <c r="I254" i="10"/>
  <c r="L254" i="10"/>
  <c r="K354" i="10"/>
  <c r="N354" i="10"/>
  <c r="J354" i="10"/>
  <c r="I354" i="10"/>
  <c r="H354" i="10"/>
  <c r="L354" i="10"/>
  <c r="M354" i="10"/>
  <c r="H945" i="10"/>
  <c r="K945" i="10"/>
  <c r="I945" i="10"/>
  <c r="J945" i="10"/>
  <c r="L945" i="10"/>
  <c r="N945" i="10"/>
  <c r="M945" i="10"/>
  <c r="I75" i="10"/>
  <c r="K75" i="10"/>
  <c r="M75" i="10"/>
  <c r="H75" i="10"/>
  <c r="L75" i="10"/>
  <c r="N75" i="10"/>
  <c r="J75" i="10"/>
  <c r="K359" i="10"/>
  <c r="N359" i="10"/>
  <c r="J359" i="10"/>
  <c r="M359" i="10"/>
  <c r="L359" i="10"/>
  <c r="H359" i="10"/>
  <c r="I359" i="10"/>
  <c r="M287" i="10"/>
  <c r="J287" i="10"/>
  <c r="N287" i="10"/>
  <c r="H287" i="10"/>
  <c r="K287" i="10"/>
  <c r="L287" i="10"/>
  <c r="I287" i="10"/>
  <c r="H566" i="10"/>
  <c r="M566" i="10"/>
  <c r="J566" i="10"/>
  <c r="K566" i="10"/>
  <c r="I566" i="10"/>
  <c r="L566" i="10"/>
  <c r="N566" i="10"/>
  <c r="K234" i="10"/>
  <c r="J234" i="10"/>
  <c r="I234" i="10"/>
  <c r="N234" i="10"/>
  <c r="M234" i="10"/>
  <c r="H234" i="10"/>
  <c r="L234" i="10"/>
  <c r="N716" i="10"/>
  <c r="I716" i="10"/>
  <c r="K716" i="10"/>
  <c r="J716" i="10"/>
  <c r="M716" i="10"/>
  <c r="L716" i="10"/>
  <c r="H716" i="10"/>
  <c r="N951" i="10"/>
  <c r="L951" i="10"/>
  <c r="I951" i="10"/>
  <c r="M951" i="10"/>
  <c r="H951" i="10"/>
  <c r="K951" i="10"/>
  <c r="J951" i="10"/>
  <c r="L176" i="10"/>
  <c r="J176" i="10"/>
  <c r="K176" i="10"/>
  <c r="M176" i="10"/>
  <c r="H176" i="10"/>
  <c r="N176" i="10"/>
  <c r="I176" i="10"/>
  <c r="N17" i="10"/>
  <c r="K17" i="10"/>
  <c r="H17" i="10"/>
  <c r="J17" i="10"/>
  <c r="I17" i="10"/>
  <c r="L17" i="10"/>
  <c r="M17" i="10"/>
  <c r="L782" i="10"/>
  <c r="H782" i="10"/>
  <c r="K782" i="10"/>
  <c r="I782" i="10"/>
  <c r="N782" i="10"/>
  <c r="M782" i="10"/>
  <c r="J782" i="10"/>
  <c r="H19" i="10"/>
  <c r="N19" i="10"/>
  <c r="K19" i="10"/>
  <c r="J19" i="10"/>
  <c r="L19" i="10"/>
  <c r="I19" i="10"/>
  <c r="M19" i="10"/>
  <c r="H272" i="10"/>
  <c r="L272" i="10"/>
  <c r="K272" i="10"/>
  <c r="M272" i="10"/>
  <c r="J272" i="10"/>
  <c r="N272" i="10"/>
  <c r="I272" i="10"/>
  <c r="K833" i="10"/>
  <c r="N833" i="10"/>
  <c r="J833" i="10"/>
  <c r="I833" i="10"/>
  <c r="H833" i="10"/>
  <c r="L833" i="10"/>
  <c r="M833" i="10"/>
  <c r="L374" i="10"/>
  <c r="K374" i="10"/>
  <c r="J374" i="10"/>
  <c r="M374" i="10"/>
  <c r="H374" i="10"/>
  <c r="I374" i="10"/>
  <c r="N374" i="10"/>
  <c r="J993" i="10"/>
  <c r="N993" i="10"/>
  <c r="K993" i="10"/>
  <c r="M993" i="10"/>
  <c r="I993" i="10"/>
  <c r="L993" i="10"/>
  <c r="H993" i="10"/>
  <c r="K186" i="10"/>
  <c r="N186" i="10"/>
  <c r="H186" i="10"/>
  <c r="J186" i="10"/>
  <c r="M186" i="10"/>
  <c r="L186" i="10"/>
  <c r="I186" i="10"/>
  <c r="I370" i="10"/>
  <c r="L370" i="10"/>
  <c r="K370" i="10"/>
  <c r="M370" i="10"/>
  <c r="J370" i="10"/>
  <c r="H370" i="10"/>
  <c r="N370" i="10"/>
  <c r="M377" i="10"/>
  <c r="K377" i="10"/>
  <c r="H377" i="10"/>
  <c r="I377" i="10"/>
  <c r="N377" i="10"/>
  <c r="J377" i="10"/>
  <c r="L377" i="10"/>
  <c r="J400" i="10"/>
  <c r="I400" i="10"/>
  <c r="H400" i="10"/>
  <c r="L400" i="10"/>
  <c r="N400" i="10"/>
  <c r="K400" i="10"/>
  <c r="M400" i="10"/>
  <c r="I932" i="10"/>
  <c r="N932" i="10"/>
  <c r="M932" i="10"/>
  <c r="H932" i="10"/>
  <c r="J932" i="10"/>
  <c r="K932" i="10"/>
  <c r="L932" i="10"/>
  <c r="K518" i="10"/>
  <c r="L518" i="10"/>
  <c r="H518" i="10"/>
  <c r="N518" i="10"/>
  <c r="M518" i="10"/>
  <c r="I518" i="10"/>
  <c r="J518" i="10"/>
  <c r="H807" i="10"/>
  <c r="K807" i="10"/>
  <c r="I807" i="10"/>
  <c r="J807" i="10"/>
  <c r="L807" i="10"/>
  <c r="N807" i="10"/>
  <c r="M807" i="10"/>
  <c r="K379" i="10"/>
  <c r="M379" i="10"/>
  <c r="H379" i="10"/>
  <c r="L379" i="10"/>
  <c r="J379" i="10"/>
  <c r="N379" i="10"/>
  <c r="I379" i="10"/>
  <c r="J937" i="10"/>
  <c r="N937" i="10"/>
  <c r="I937" i="10"/>
  <c r="M937" i="10"/>
  <c r="L937" i="10"/>
  <c r="K937" i="10"/>
  <c r="H937" i="10"/>
  <c r="M966" i="10"/>
  <c r="I966" i="10"/>
  <c r="H966" i="10"/>
  <c r="L966" i="10"/>
  <c r="K966" i="10"/>
  <c r="J966" i="10"/>
  <c r="N966" i="10"/>
  <c r="K552" i="10"/>
  <c r="M552" i="10"/>
  <c r="L552" i="10"/>
  <c r="N552" i="10"/>
  <c r="H552" i="10"/>
  <c r="J552" i="10"/>
  <c r="I552" i="10"/>
  <c r="K875" i="10"/>
  <c r="I875" i="10"/>
  <c r="J875" i="10"/>
  <c r="N875" i="10"/>
  <c r="L875" i="10"/>
  <c r="M875" i="10"/>
  <c r="H875" i="10"/>
  <c r="H401" i="10"/>
  <c r="M401" i="10"/>
  <c r="N401" i="10"/>
  <c r="K401" i="10"/>
  <c r="I401" i="10"/>
  <c r="L401" i="10"/>
  <c r="J401" i="10"/>
  <c r="M220" i="10"/>
  <c r="L220" i="10"/>
  <c r="I220" i="10"/>
  <c r="N220" i="10"/>
  <c r="K220" i="10"/>
  <c r="H220" i="10"/>
  <c r="J220" i="10"/>
  <c r="L775" i="10"/>
  <c r="K775" i="10"/>
  <c r="H775" i="10"/>
  <c r="J775" i="10"/>
  <c r="M775" i="10"/>
  <c r="N775" i="10"/>
  <c r="I775" i="10"/>
  <c r="J711" i="10"/>
  <c r="H711" i="10"/>
  <c r="N711" i="10"/>
  <c r="I711" i="10"/>
  <c r="K711" i="10"/>
  <c r="M711" i="10"/>
  <c r="L711" i="10"/>
  <c r="I372" i="10"/>
  <c r="K372" i="10"/>
  <c r="H372" i="10"/>
  <c r="N372" i="10"/>
  <c r="M372" i="10"/>
  <c r="L372" i="10"/>
  <c r="J372" i="10"/>
  <c r="K986" i="10"/>
  <c r="I986" i="10"/>
  <c r="L986" i="10"/>
  <c r="N986" i="10"/>
  <c r="J986" i="10"/>
  <c r="H986" i="10"/>
  <c r="M986" i="10"/>
  <c r="K539" i="10"/>
  <c r="L539" i="10"/>
  <c r="I539" i="10"/>
  <c r="J539" i="10"/>
  <c r="H539" i="10"/>
  <c r="M539" i="10"/>
  <c r="N539" i="10"/>
  <c r="N200" i="10"/>
  <c r="I200" i="10"/>
  <c r="L200" i="10"/>
  <c r="H200" i="10"/>
  <c r="M200" i="10"/>
  <c r="K200" i="10"/>
  <c r="J200" i="10"/>
  <c r="M64" i="10"/>
  <c r="J64" i="10"/>
  <c r="I64" i="10"/>
  <c r="N64" i="10"/>
  <c r="L64" i="10"/>
  <c r="H64" i="10"/>
  <c r="K64" i="10"/>
  <c r="J944" i="10"/>
  <c r="L944" i="10"/>
  <c r="I944" i="10"/>
  <c r="N944" i="10"/>
  <c r="M944" i="10"/>
  <c r="K944" i="10"/>
  <c r="H944" i="10"/>
  <c r="K641" i="10"/>
  <c r="L641" i="10"/>
  <c r="M641" i="10"/>
  <c r="I641" i="10"/>
  <c r="J641" i="10"/>
  <c r="N641" i="10"/>
  <c r="H641" i="10"/>
  <c r="L424" i="10"/>
  <c r="J424" i="10"/>
  <c r="K424" i="10"/>
  <c r="I424" i="10"/>
  <c r="N424" i="10"/>
  <c r="M424" i="10"/>
  <c r="H424" i="10"/>
  <c r="J804" i="10"/>
  <c r="M804" i="10"/>
  <c r="K804" i="10"/>
  <c r="H804" i="10"/>
  <c r="L804" i="10"/>
  <c r="I804" i="10"/>
  <c r="N804" i="10"/>
  <c r="N960" i="10"/>
  <c r="I960" i="10"/>
  <c r="L960" i="10"/>
  <c r="K960" i="10"/>
  <c r="J960" i="10"/>
  <c r="H960" i="10"/>
  <c r="M960" i="10"/>
  <c r="I332" i="10"/>
  <c r="M332" i="10"/>
  <c r="N332" i="10"/>
  <c r="L332" i="10"/>
  <c r="K332" i="10"/>
  <c r="H332" i="10"/>
  <c r="J332" i="10"/>
  <c r="L858" i="10"/>
  <c r="K858" i="10"/>
  <c r="I858" i="10"/>
  <c r="N858" i="10"/>
  <c r="M858" i="10"/>
  <c r="H858" i="10"/>
  <c r="J858" i="10"/>
  <c r="I820" i="10"/>
  <c r="N820" i="10"/>
  <c r="L820" i="10"/>
  <c r="K820" i="10"/>
  <c r="H820" i="10"/>
  <c r="M820" i="10"/>
  <c r="J820" i="10"/>
  <c r="K968" i="10"/>
  <c r="M968" i="10"/>
  <c r="L968" i="10"/>
  <c r="H968" i="10"/>
  <c r="N968" i="10"/>
  <c r="J968" i="10"/>
  <c r="I968" i="10"/>
  <c r="I536" i="10"/>
  <c r="J536" i="10"/>
  <c r="K536" i="10"/>
  <c r="L536" i="10"/>
  <c r="M536" i="10"/>
  <c r="H536" i="10"/>
  <c r="N536" i="10"/>
  <c r="J961" i="10"/>
  <c r="M961" i="10"/>
  <c r="L961" i="10"/>
  <c r="I961" i="10"/>
  <c r="H961" i="10"/>
  <c r="K961" i="10"/>
  <c r="N961" i="10"/>
  <c r="M463" i="10"/>
  <c r="H463" i="10"/>
  <c r="N463" i="10"/>
  <c r="L463" i="10"/>
  <c r="I463" i="10"/>
  <c r="K463" i="10"/>
  <c r="J463" i="10"/>
  <c r="K237" i="10"/>
  <c r="M237" i="10"/>
  <c r="L237" i="10"/>
  <c r="I237" i="10"/>
  <c r="H237" i="10"/>
  <c r="N237" i="10"/>
  <c r="J237" i="10"/>
  <c r="L91" i="10"/>
  <c r="M91" i="10"/>
  <c r="K91" i="10"/>
  <c r="I91" i="10"/>
  <c r="N91" i="10"/>
  <c r="H91" i="10"/>
  <c r="J91" i="10"/>
  <c r="N119" i="10"/>
  <c r="J119" i="10"/>
  <c r="I119" i="10"/>
  <c r="L119" i="10"/>
  <c r="H119" i="10"/>
  <c r="M119" i="10"/>
  <c r="K119" i="10"/>
  <c r="I846" i="10"/>
  <c r="M846" i="10"/>
  <c r="H846" i="10"/>
  <c r="K846" i="10"/>
  <c r="J846" i="10"/>
  <c r="N846" i="10"/>
  <c r="L846" i="10"/>
  <c r="J911" i="10"/>
  <c r="H911" i="10"/>
  <c r="N911" i="10"/>
  <c r="M911" i="10"/>
  <c r="I911" i="10"/>
  <c r="L911" i="10"/>
  <c r="K911" i="10"/>
  <c r="K293" i="10"/>
  <c r="M293" i="10"/>
  <c r="I293" i="10"/>
  <c r="H293" i="10"/>
  <c r="J293" i="10"/>
  <c r="N293" i="10"/>
  <c r="L293" i="10"/>
  <c r="I923" i="10"/>
  <c r="J923" i="10"/>
  <c r="M923" i="10"/>
  <c r="L923" i="10"/>
  <c r="K923" i="10"/>
  <c r="H923" i="10"/>
  <c r="N923" i="10"/>
  <c r="M450" i="10"/>
  <c r="N450" i="10"/>
  <c r="L450" i="10"/>
  <c r="H450" i="10"/>
  <c r="J450" i="10"/>
  <c r="I450" i="10"/>
  <c r="K450" i="10"/>
  <c r="J864" i="10"/>
  <c r="M864" i="10"/>
  <c r="I864" i="10"/>
  <c r="N864" i="10"/>
  <c r="K864" i="10"/>
  <c r="H864" i="10"/>
  <c r="L864" i="10"/>
  <c r="L811" i="10"/>
  <c r="K811" i="10"/>
  <c r="H811" i="10"/>
  <c r="I811" i="10"/>
  <c r="N811" i="10"/>
  <c r="J811" i="10"/>
  <c r="M811" i="10"/>
  <c r="K490" i="10"/>
  <c r="M490" i="10"/>
  <c r="I490" i="10"/>
  <c r="L490" i="10"/>
  <c r="H490" i="10"/>
  <c r="J490" i="10"/>
  <c r="N490" i="10"/>
  <c r="J241" i="10"/>
  <c r="K241" i="10"/>
  <c r="H241" i="10"/>
  <c r="L241" i="10"/>
  <c r="I241" i="10"/>
  <c r="N241" i="10"/>
  <c r="M241" i="10"/>
  <c r="L688" i="10"/>
  <c r="N688" i="10"/>
  <c r="H688" i="10"/>
  <c r="K688" i="10"/>
  <c r="M688" i="10"/>
  <c r="I688" i="10"/>
  <c r="J688" i="10"/>
  <c r="M449" i="10"/>
  <c r="L449" i="10"/>
  <c r="I449" i="10"/>
  <c r="H449" i="10"/>
  <c r="K449" i="10"/>
  <c r="N449" i="10"/>
  <c r="J449" i="10"/>
  <c r="L816" i="10"/>
  <c r="H816" i="10"/>
  <c r="K816" i="10"/>
  <c r="M816" i="10"/>
  <c r="J816" i="10"/>
  <c r="I816" i="10"/>
  <c r="N816" i="10"/>
  <c r="K441" i="10"/>
  <c r="I441" i="10"/>
  <c r="J441" i="10"/>
  <c r="M441" i="10"/>
  <c r="H441" i="10"/>
  <c r="L441" i="10"/>
  <c r="N441" i="10"/>
  <c r="I148" i="10"/>
  <c r="J148" i="10"/>
  <c r="K148" i="10"/>
  <c r="N148" i="10"/>
  <c r="H148" i="10"/>
  <c r="M148" i="10"/>
  <c r="L148" i="10"/>
  <c r="L361" i="10"/>
  <c r="N361" i="10"/>
  <c r="K361" i="10"/>
  <c r="J361" i="10"/>
  <c r="M361" i="10"/>
  <c r="H361" i="10"/>
  <c r="I361" i="10"/>
  <c r="L226" i="10"/>
  <c r="M226" i="10"/>
  <c r="N226" i="10"/>
  <c r="H226" i="10"/>
  <c r="I226" i="10"/>
  <c r="K226" i="10"/>
  <c r="J226" i="10"/>
  <c r="L952" i="10"/>
  <c r="M952" i="10"/>
  <c r="K952" i="10"/>
  <c r="N952" i="10"/>
  <c r="J952" i="10"/>
  <c r="I952" i="10"/>
  <c r="H952" i="10"/>
  <c r="I63" i="10"/>
  <c r="N63" i="10"/>
  <c r="L63" i="10"/>
  <c r="K63" i="10"/>
  <c r="J63" i="10"/>
  <c r="H63" i="10"/>
  <c r="M63" i="10"/>
  <c r="K556" i="10"/>
  <c r="I556" i="10"/>
  <c r="J556" i="10"/>
  <c r="N556" i="10"/>
  <c r="L556" i="10"/>
  <c r="M556" i="10"/>
  <c r="H556" i="10"/>
  <c r="H817" i="10"/>
  <c r="L817" i="10"/>
  <c r="K817" i="10"/>
  <c r="M817" i="10"/>
  <c r="J817" i="10"/>
  <c r="N817" i="10"/>
  <c r="I817" i="10"/>
  <c r="H555" i="10"/>
  <c r="L555" i="10"/>
  <c r="K555" i="10"/>
  <c r="M555" i="10"/>
  <c r="N555" i="10"/>
  <c r="J555" i="10"/>
  <c r="I555" i="10"/>
  <c r="H123" i="10"/>
  <c r="N123" i="10"/>
  <c r="J123" i="10"/>
  <c r="M123" i="10"/>
  <c r="K123" i="10"/>
  <c r="I123" i="10"/>
  <c r="L123" i="10"/>
  <c r="M865" i="10"/>
  <c r="J865" i="10"/>
  <c r="N865" i="10"/>
  <c r="K865" i="10"/>
  <c r="I865" i="10"/>
  <c r="H865" i="10"/>
  <c r="L865" i="10"/>
  <c r="I815" i="10"/>
  <c r="L815" i="10"/>
  <c r="K815" i="10"/>
  <c r="J815" i="10"/>
  <c r="M815" i="10"/>
  <c r="N815" i="10"/>
  <c r="H815" i="10"/>
  <c r="L40" i="10"/>
  <c r="N40" i="10"/>
  <c r="K40" i="10"/>
  <c r="I40" i="10"/>
  <c r="M40" i="10"/>
  <c r="H40" i="10"/>
  <c r="J40" i="10"/>
  <c r="K337" i="10"/>
  <c r="L337" i="10"/>
  <c r="N337" i="10"/>
  <c r="I337" i="10"/>
  <c r="J337" i="10"/>
  <c r="M337" i="10"/>
  <c r="H337" i="10"/>
  <c r="N728" i="10"/>
  <c r="M728" i="10"/>
  <c r="K728" i="10"/>
  <c r="H728" i="10"/>
  <c r="L728" i="10"/>
  <c r="J728" i="10"/>
  <c r="I728" i="10"/>
  <c r="M227" i="10"/>
  <c r="L227" i="10"/>
  <c r="J227" i="10"/>
  <c r="I227" i="10"/>
  <c r="N227" i="10"/>
  <c r="K227" i="10"/>
  <c r="H227" i="10"/>
  <c r="J98" i="10"/>
  <c r="H98" i="10"/>
  <c r="N98" i="10"/>
  <c r="L98" i="10"/>
  <c r="I98" i="10"/>
  <c r="K98" i="10"/>
  <c r="M98" i="10"/>
  <c r="L588" i="10"/>
  <c r="J588" i="10"/>
  <c r="K588" i="10"/>
  <c r="M588" i="10"/>
  <c r="N588" i="10"/>
  <c r="H588" i="10"/>
  <c r="I588" i="10"/>
  <c r="K679" i="10"/>
  <c r="M679" i="10"/>
  <c r="J679" i="10"/>
  <c r="N679" i="10"/>
  <c r="L679" i="10"/>
  <c r="I679" i="10"/>
  <c r="H679" i="10"/>
  <c r="I396" i="10"/>
  <c r="K396" i="10"/>
  <c r="M396" i="10"/>
  <c r="L396" i="10"/>
  <c r="N396" i="10"/>
  <c r="H396" i="10"/>
  <c r="J396" i="10"/>
  <c r="L381" i="10"/>
  <c r="I381" i="10"/>
  <c r="H381" i="10"/>
  <c r="N381" i="10"/>
  <c r="K381" i="10"/>
  <c r="J381" i="10"/>
  <c r="M381" i="10"/>
  <c r="H549" i="10"/>
  <c r="N549" i="10"/>
  <c r="K549" i="10"/>
  <c r="J549" i="10"/>
  <c r="L549" i="10"/>
  <c r="M549" i="10"/>
  <c r="I549" i="10"/>
  <c r="K88" i="10"/>
  <c r="H88" i="10"/>
  <c r="M88" i="10"/>
  <c r="I88" i="10"/>
  <c r="N88" i="10"/>
  <c r="L88" i="10"/>
  <c r="J88" i="10"/>
  <c r="K516" i="10"/>
  <c r="L516" i="10"/>
  <c r="H516" i="10"/>
  <c r="N516" i="10"/>
  <c r="M516" i="10"/>
  <c r="I516" i="10"/>
  <c r="J516" i="10"/>
  <c r="H606" i="10"/>
  <c r="K606" i="10"/>
  <c r="M606" i="10"/>
  <c r="J606" i="10"/>
  <c r="L606" i="10"/>
  <c r="I606" i="10"/>
  <c r="N606" i="10"/>
  <c r="N808" i="10"/>
  <c r="H808" i="10"/>
  <c r="K808" i="10"/>
  <c r="L808" i="10"/>
  <c r="I808" i="10"/>
  <c r="J808" i="10"/>
  <c r="M808" i="10"/>
  <c r="J205" i="10"/>
  <c r="L205" i="10"/>
  <c r="N205" i="10"/>
  <c r="K205" i="10"/>
  <c r="M205" i="10"/>
  <c r="H205" i="10"/>
  <c r="I205" i="10"/>
  <c r="M33" i="10"/>
  <c r="H33" i="10"/>
  <c r="L33" i="10"/>
  <c r="J33" i="10"/>
  <c r="N33" i="10"/>
  <c r="I33" i="10"/>
  <c r="K33" i="10"/>
  <c r="I239" i="10"/>
  <c r="H239" i="10"/>
  <c r="N239" i="10"/>
  <c r="J239" i="10"/>
  <c r="M239" i="10"/>
  <c r="L239" i="10"/>
  <c r="K239" i="10"/>
  <c r="I221" i="10"/>
  <c r="N221" i="10"/>
  <c r="J221" i="10"/>
  <c r="M221" i="10"/>
  <c r="K221" i="10"/>
  <c r="L221" i="10"/>
  <c r="H221" i="10"/>
  <c r="L709" i="10"/>
  <c r="K709" i="10"/>
  <c r="H709" i="10"/>
  <c r="N709" i="10"/>
  <c r="I709" i="10"/>
  <c r="M709" i="10"/>
  <c r="J709" i="10"/>
  <c r="H284" i="10"/>
  <c r="K284" i="10"/>
  <c r="I284" i="10"/>
  <c r="N284" i="10"/>
  <c r="M284" i="10"/>
  <c r="L284" i="10"/>
  <c r="J284" i="10"/>
  <c r="K863" i="10"/>
  <c r="N863" i="10"/>
  <c r="J863" i="10"/>
  <c r="I863" i="10"/>
  <c r="L863" i="10"/>
  <c r="H863" i="10"/>
  <c r="M863" i="10"/>
  <c r="M113" i="10"/>
  <c r="L113" i="10"/>
  <c r="N113" i="10"/>
  <c r="J113" i="10"/>
  <c r="K113" i="10"/>
  <c r="I113" i="10"/>
  <c r="H113" i="10"/>
  <c r="N592" i="10"/>
  <c r="K592" i="10"/>
  <c r="M592" i="10"/>
  <c r="L592" i="10"/>
  <c r="I592" i="10"/>
  <c r="H592" i="10"/>
  <c r="J592" i="10"/>
  <c r="N86" i="10"/>
  <c r="I86" i="10"/>
  <c r="H86" i="10"/>
  <c r="J86" i="10"/>
  <c r="M86" i="10"/>
  <c r="L86" i="10"/>
  <c r="K86" i="10"/>
  <c r="M398" i="10"/>
  <c r="H398" i="10"/>
  <c r="N398" i="10"/>
  <c r="K398" i="10"/>
  <c r="I398" i="10"/>
  <c r="L398" i="10"/>
  <c r="J398" i="10"/>
  <c r="N748" i="10"/>
  <c r="H748" i="10"/>
  <c r="J748" i="10"/>
  <c r="M748" i="10"/>
  <c r="L748" i="10"/>
  <c r="K748" i="10"/>
  <c r="I748" i="10"/>
  <c r="L210" i="10"/>
  <c r="I210" i="10"/>
  <c r="J210" i="10"/>
  <c r="M210" i="10"/>
  <c r="H210" i="10"/>
  <c r="K210" i="10"/>
  <c r="N210" i="10"/>
  <c r="L856" i="10"/>
  <c r="H856" i="10"/>
  <c r="N856" i="10"/>
  <c r="J856" i="10"/>
  <c r="K856" i="10"/>
  <c r="M856" i="10"/>
  <c r="I856" i="10"/>
  <c r="M940" i="10"/>
  <c r="J940" i="10"/>
  <c r="N940" i="10"/>
  <c r="K940" i="10"/>
  <c r="I940" i="10"/>
  <c r="L940" i="10"/>
  <c r="H940" i="10"/>
  <c r="L713" i="10"/>
  <c r="K713" i="10"/>
  <c r="N713" i="10"/>
  <c r="I713" i="10"/>
  <c r="J713" i="10"/>
  <c r="H713" i="10"/>
  <c r="M713" i="10"/>
  <c r="H594" i="10"/>
  <c r="K594" i="10"/>
  <c r="J594" i="10"/>
  <c r="N594" i="10"/>
  <c r="I594" i="10"/>
  <c r="M594" i="10"/>
  <c r="L594" i="10"/>
  <c r="M717" i="10"/>
  <c r="K717" i="10"/>
  <c r="L717" i="10"/>
  <c r="J717" i="10"/>
  <c r="I717" i="10"/>
  <c r="N717" i="10"/>
  <c r="H717" i="10"/>
  <c r="K404" i="10"/>
  <c r="L404" i="10"/>
  <c r="M404" i="10"/>
  <c r="N404" i="10"/>
  <c r="I404" i="10"/>
  <c r="J404" i="10"/>
  <c r="H404" i="10"/>
  <c r="J415" i="10"/>
  <c r="N415" i="10"/>
  <c r="H415" i="10"/>
  <c r="K415" i="10"/>
  <c r="I415" i="10"/>
  <c r="M415" i="10"/>
  <c r="L415" i="10"/>
  <c r="I735" i="10"/>
  <c r="N735" i="10"/>
  <c r="M735" i="10"/>
  <c r="J735" i="10"/>
  <c r="L735" i="10"/>
  <c r="K735" i="10"/>
  <c r="H735" i="10"/>
  <c r="H129" i="10"/>
  <c r="N129" i="10"/>
  <c r="J129" i="10"/>
  <c r="L129" i="10"/>
  <c r="M129" i="10"/>
  <c r="I129" i="10"/>
  <c r="K129" i="10"/>
  <c r="M559" i="10"/>
  <c r="I559" i="10"/>
  <c r="N559" i="10"/>
  <c r="H559" i="10"/>
  <c r="J559" i="10"/>
  <c r="K559" i="10"/>
  <c r="L559" i="10"/>
  <c r="H611" i="10"/>
  <c r="M611" i="10"/>
  <c r="N611" i="10"/>
  <c r="K611" i="10"/>
  <c r="I611" i="10"/>
  <c r="L611" i="10"/>
  <c r="J611" i="10"/>
  <c r="I969" i="10"/>
  <c r="J969" i="10"/>
  <c r="L969" i="10"/>
  <c r="N969" i="10"/>
  <c r="H969" i="10"/>
  <c r="K969" i="10"/>
  <c r="M969" i="10"/>
  <c r="H329" i="10"/>
  <c r="M329" i="10"/>
  <c r="J329" i="10"/>
  <c r="N329" i="10"/>
  <c r="K329" i="10"/>
  <c r="L329" i="10"/>
  <c r="I329" i="10"/>
  <c r="J342" i="10"/>
  <c r="H342" i="10"/>
  <c r="N342" i="10"/>
  <c r="M342" i="10"/>
  <c r="I342" i="10"/>
  <c r="L342" i="10"/>
  <c r="K342" i="10"/>
  <c r="N985" i="10"/>
  <c r="L985" i="10"/>
  <c r="I985" i="10"/>
  <c r="K985" i="10"/>
  <c r="J985" i="10"/>
  <c r="H985" i="10"/>
  <c r="M985" i="10"/>
  <c r="J649" i="10"/>
  <c r="M649" i="10"/>
  <c r="H649" i="10"/>
  <c r="I649" i="10"/>
  <c r="L649" i="10"/>
  <c r="N649" i="10"/>
  <c r="K649" i="10"/>
  <c r="H514" i="10"/>
  <c r="M514" i="10"/>
  <c r="L514" i="10"/>
  <c r="I514" i="10"/>
  <c r="J514" i="10"/>
  <c r="K514" i="10"/>
  <c r="N514" i="10"/>
  <c r="N877" i="10"/>
  <c r="H877" i="10"/>
  <c r="J877" i="10"/>
  <c r="K877" i="10"/>
  <c r="L877" i="10"/>
  <c r="M877" i="10"/>
  <c r="I877" i="10"/>
  <c r="H581" i="10"/>
  <c r="K581" i="10"/>
  <c r="M581" i="10"/>
  <c r="I581" i="10"/>
  <c r="L581" i="10"/>
  <c r="N581" i="10"/>
  <c r="J581" i="10"/>
  <c r="K971" i="10"/>
  <c r="H971" i="10"/>
  <c r="J971" i="10"/>
  <c r="N971" i="10"/>
  <c r="L971" i="10"/>
  <c r="I971" i="10"/>
  <c r="M971" i="10"/>
  <c r="J80" i="10"/>
  <c r="H80" i="10"/>
  <c r="N80" i="10"/>
  <c r="L80" i="10"/>
  <c r="M80" i="10"/>
  <c r="K80" i="10"/>
  <c r="I80" i="10"/>
  <c r="H576" i="10"/>
  <c r="K576" i="10"/>
  <c r="M576" i="10"/>
  <c r="N576" i="10"/>
  <c r="J576" i="10"/>
  <c r="I576" i="10"/>
  <c r="L576" i="10"/>
  <c r="K71" i="10"/>
  <c r="H71" i="10"/>
  <c r="N71" i="10"/>
  <c r="I71" i="10"/>
  <c r="L71" i="10"/>
  <c r="M71" i="10"/>
  <c r="J71" i="10"/>
  <c r="K32" i="10"/>
  <c r="L32" i="10"/>
  <c r="J32" i="10"/>
  <c r="H32" i="10"/>
  <c r="N32" i="10"/>
  <c r="I32" i="10"/>
  <c r="M32" i="10"/>
  <c r="N502" i="10"/>
  <c r="I502" i="10"/>
  <c r="L502" i="10"/>
  <c r="K502" i="10"/>
  <c r="H502" i="10"/>
  <c r="J502" i="10"/>
  <c r="M502" i="10"/>
  <c r="J121" i="10"/>
  <c r="K121" i="10"/>
  <c r="H121" i="10"/>
  <c r="M121" i="10"/>
  <c r="I121" i="10"/>
  <c r="N121" i="10"/>
  <c r="L121" i="10"/>
  <c r="I425" i="10"/>
  <c r="K425" i="10"/>
  <c r="M425" i="10"/>
  <c r="J425" i="10"/>
  <c r="L425" i="10"/>
  <c r="H425" i="10"/>
  <c r="N425" i="10"/>
  <c r="N747" i="10"/>
  <c r="K747" i="10"/>
  <c r="I747" i="10"/>
  <c r="H747" i="10"/>
  <c r="M747" i="10"/>
  <c r="L747" i="10"/>
  <c r="J747" i="10"/>
  <c r="M187" i="10"/>
  <c r="H187" i="10"/>
  <c r="N187" i="10"/>
  <c r="I187" i="10"/>
  <c r="J187" i="10"/>
  <c r="L187" i="10"/>
  <c r="K187" i="10"/>
  <c r="K568" i="10"/>
  <c r="H568" i="10"/>
  <c r="J568" i="10"/>
  <c r="N568" i="10"/>
  <c r="L568" i="10"/>
  <c r="I568" i="10"/>
  <c r="M568" i="10"/>
  <c r="J577" i="10"/>
  <c r="M577" i="10"/>
  <c r="L577" i="10"/>
  <c r="I577" i="10"/>
  <c r="H577" i="10"/>
  <c r="N577" i="10"/>
  <c r="K577" i="10"/>
  <c r="L448" i="10"/>
  <c r="J448" i="10"/>
  <c r="H448" i="10"/>
  <c r="I448" i="10"/>
  <c r="M448" i="10"/>
  <c r="K448" i="10"/>
  <c r="N448" i="10"/>
  <c r="I456" i="10"/>
  <c r="N456" i="10"/>
  <c r="H456" i="10"/>
  <c r="K456" i="10"/>
  <c r="J456" i="10"/>
  <c r="M456" i="10"/>
  <c r="L456" i="10"/>
  <c r="H279" i="10"/>
  <c r="N279" i="10"/>
  <c r="J279" i="10"/>
  <c r="I279" i="10"/>
  <c r="L279" i="10"/>
  <c r="M279" i="10"/>
  <c r="K279" i="10"/>
  <c r="K201" i="10"/>
  <c r="N201" i="10"/>
  <c r="J201" i="10"/>
  <c r="I201" i="10"/>
  <c r="M201" i="10"/>
  <c r="L201" i="10"/>
  <c r="H201" i="10"/>
  <c r="I29" i="10"/>
  <c r="J29" i="10"/>
  <c r="K29" i="10"/>
  <c r="N29" i="10"/>
  <c r="H29" i="10"/>
  <c r="L29" i="10"/>
  <c r="M29" i="10"/>
  <c r="M830" i="10"/>
  <c r="J830" i="10"/>
  <c r="I830" i="10"/>
  <c r="N830" i="10"/>
  <c r="H830" i="10"/>
  <c r="K830" i="10"/>
  <c r="L830" i="10"/>
  <c r="L776" i="10"/>
  <c r="I776" i="10"/>
  <c r="M776" i="10"/>
  <c r="K776" i="10"/>
  <c r="N776" i="10"/>
  <c r="H776" i="10"/>
  <c r="J776" i="10"/>
  <c r="J881" i="10"/>
  <c r="H881" i="10"/>
  <c r="I881" i="10"/>
  <c r="K881" i="10"/>
  <c r="L881" i="10"/>
  <c r="N881" i="10"/>
  <c r="M881" i="10"/>
  <c r="H787" i="10"/>
  <c r="L787" i="10"/>
  <c r="M787" i="10"/>
  <c r="I787" i="10"/>
  <c r="N787" i="10"/>
  <c r="K787" i="10"/>
  <c r="J787" i="10"/>
  <c r="L586" i="10"/>
  <c r="N586" i="10"/>
  <c r="K586" i="10"/>
  <c r="J586" i="10"/>
  <c r="M586" i="10"/>
  <c r="H586" i="10"/>
  <c r="I586" i="10"/>
  <c r="H988" i="10"/>
  <c r="L988" i="10"/>
  <c r="J988" i="10"/>
  <c r="I988" i="10"/>
  <c r="M988" i="10"/>
  <c r="K988" i="10"/>
  <c r="N988" i="10"/>
  <c r="K485" i="10"/>
  <c r="H485" i="10"/>
  <c r="N485" i="10"/>
  <c r="I485" i="10"/>
  <c r="L485" i="10"/>
  <c r="M485" i="10"/>
  <c r="J485" i="10"/>
  <c r="N42" i="10"/>
  <c r="I42" i="10"/>
  <c r="K42" i="10"/>
  <c r="M42" i="10"/>
  <c r="H42" i="10"/>
  <c r="J42" i="10"/>
  <c r="L42" i="10"/>
  <c r="J913" i="10"/>
  <c r="L913" i="10"/>
  <c r="N913" i="10"/>
  <c r="M913" i="10"/>
  <c r="K913" i="10"/>
  <c r="H913" i="10"/>
  <c r="I913" i="10"/>
  <c r="I366" i="10"/>
  <c r="M366" i="10"/>
  <c r="L366" i="10"/>
  <c r="K366" i="10"/>
  <c r="N366" i="10"/>
  <c r="H366" i="10"/>
  <c r="J366" i="10"/>
  <c r="N673" i="10"/>
  <c r="I673" i="10"/>
  <c r="M673" i="10"/>
  <c r="K673" i="10"/>
  <c r="J673" i="10"/>
  <c r="H673" i="10"/>
  <c r="L673" i="10"/>
  <c r="H308" i="10"/>
  <c r="K308" i="10"/>
  <c r="N308" i="10"/>
  <c r="L308" i="10"/>
  <c r="M308" i="10"/>
  <c r="J308" i="10"/>
  <c r="I308" i="10"/>
  <c r="M653" i="8"/>
  <c r="B653" i="8"/>
  <c r="O653" i="8"/>
  <c r="N653" i="8"/>
  <c r="B582" i="8"/>
  <c r="O582" i="8"/>
  <c r="N582" i="8"/>
  <c r="M582" i="8"/>
  <c r="M833" i="8"/>
  <c r="O833" i="8"/>
  <c r="N833" i="8"/>
  <c r="B833" i="8"/>
  <c r="N428" i="8"/>
  <c r="O428" i="8"/>
  <c r="B428" i="8"/>
  <c r="M428" i="8"/>
  <c r="O321" i="8"/>
  <c r="N321" i="8"/>
  <c r="B321" i="8"/>
  <c r="M321" i="8"/>
  <c r="B268" i="8"/>
  <c r="N268" i="8"/>
  <c r="M268" i="8"/>
  <c r="O268" i="8"/>
  <c r="M537" i="8"/>
  <c r="O537" i="8"/>
  <c r="N537" i="8"/>
  <c r="B537" i="8"/>
  <c r="O448" i="8"/>
  <c r="M448" i="8"/>
  <c r="B448" i="8"/>
  <c r="N448" i="8"/>
  <c r="O962" i="8"/>
  <c r="B962" i="8"/>
  <c r="N962" i="8"/>
  <c r="M962" i="8"/>
  <c r="M1018" i="8"/>
  <c r="B1018" i="8"/>
  <c r="O1018" i="8"/>
  <c r="N1018" i="8"/>
  <c r="B147" i="8"/>
  <c r="M147" i="8"/>
  <c r="N147" i="8"/>
  <c r="O147" i="8"/>
  <c r="B410" i="8"/>
  <c r="N410" i="8"/>
  <c r="O410" i="8"/>
  <c r="M410" i="8"/>
  <c r="B414" i="8"/>
  <c r="O414" i="8"/>
  <c r="M414" i="8"/>
  <c r="N414" i="8"/>
  <c r="B125" i="8"/>
  <c r="N125" i="8"/>
  <c r="O125" i="8"/>
  <c r="M125" i="8"/>
  <c r="M78" i="8"/>
  <c r="B78" i="8"/>
  <c r="N78" i="8"/>
  <c r="O78" i="8"/>
  <c r="N231" i="8"/>
  <c r="M231" i="8"/>
  <c r="O231" i="8"/>
  <c r="B231" i="8"/>
  <c r="O922" i="8"/>
  <c r="N922" i="8"/>
  <c r="M922" i="8"/>
  <c r="B922" i="8"/>
  <c r="B42" i="8"/>
  <c r="O42" i="8"/>
  <c r="M42" i="8"/>
  <c r="N42" i="8"/>
  <c r="N446" i="8"/>
  <c r="M446" i="8"/>
  <c r="B446" i="8"/>
  <c r="O446" i="8"/>
  <c r="B331" i="8"/>
  <c r="M331" i="8"/>
  <c r="O331" i="8"/>
  <c r="N331" i="8"/>
  <c r="N49" i="8"/>
  <c r="O49" i="8"/>
  <c r="B49" i="8"/>
  <c r="M49" i="8"/>
  <c r="N735" i="8"/>
  <c r="B735" i="8"/>
  <c r="M735" i="8"/>
  <c r="O735" i="8"/>
  <c r="O74" i="8"/>
  <c r="B74" i="8"/>
  <c r="M74" i="8"/>
  <c r="N74" i="8"/>
  <c r="N209" i="8"/>
  <c r="B209" i="8"/>
  <c r="O209" i="8"/>
  <c r="M209" i="8"/>
  <c r="N249" i="8"/>
  <c r="B249" i="8"/>
  <c r="M249" i="8"/>
  <c r="O249" i="8"/>
  <c r="O58" i="8"/>
  <c r="M58" i="8"/>
  <c r="B58" i="8"/>
  <c r="N58" i="8"/>
  <c r="N621" i="8"/>
  <c r="M621" i="8"/>
  <c r="O621" i="8"/>
  <c r="B621" i="8"/>
  <c r="M267" i="8"/>
  <c r="N267" i="8"/>
  <c r="B267" i="8"/>
  <c r="O267" i="8"/>
  <c r="O409" i="8"/>
  <c r="N409" i="8"/>
  <c r="B409" i="8"/>
  <c r="M409" i="8"/>
  <c r="M499" i="8"/>
  <c r="N499" i="8"/>
  <c r="B499" i="8"/>
  <c r="O499" i="8"/>
  <c r="M803" i="8"/>
  <c r="O803" i="8"/>
  <c r="N803" i="8"/>
  <c r="B803" i="8"/>
  <c r="O339" i="8"/>
  <c r="M339" i="8"/>
  <c r="B339" i="8"/>
  <c r="N339" i="8"/>
  <c r="O356" i="8"/>
  <c r="N356" i="8"/>
  <c r="B356" i="8"/>
  <c r="M356" i="8"/>
  <c r="B939" i="8"/>
  <c r="O939" i="8"/>
  <c r="M939" i="8"/>
  <c r="N939" i="8"/>
  <c r="N588" i="8"/>
  <c r="M588" i="8"/>
  <c r="O588" i="8"/>
  <c r="B588" i="8"/>
  <c r="N1022" i="8"/>
  <c r="O1022" i="8"/>
  <c r="M1022" i="8"/>
  <c r="B1022" i="8"/>
  <c r="N494" i="8"/>
  <c r="B494" i="8"/>
  <c r="O494" i="8"/>
  <c r="M494" i="8"/>
  <c r="M638" i="8"/>
  <c r="N638" i="8"/>
  <c r="O638" i="8"/>
  <c r="B638" i="8"/>
  <c r="N401" i="8"/>
  <c r="M401" i="8"/>
  <c r="O401" i="8"/>
  <c r="B401" i="8"/>
  <c r="M979" i="8"/>
  <c r="B979" i="8"/>
  <c r="N979" i="8"/>
  <c r="O979" i="8"/>
  <c r="N836" i="8"/>
  <c r="M836" i="8"/>
  <c r="B836" i="8"/>
  <c r="O836" i="8"/>
  <c r="M824" i="8"/>
  <c r="B824" i="8"/>
  <c r="O824" i="8"/>
  <c r="N824" i="8"/>
  <c r="B1002" i="8"/>
  <c r="O1002" i="8"/>
  <c r="M1002" i="8"/>
  <c r="N1002" i="8"/>
  <c r="B252" i="8"/>
  <c r="O252" i="8"/>
  <c r="N252" i="8"/>
  <c r="M252" i="8"/>
  <c r="B849" i="8"/>
  <c r="N849" i="8"/>
  <c r="M849" i="8"/>
  <c r="O849" i="8"/>
  <c r="B98" i="8"/>
  <c r="M98" i="8"/>
  <c r="O98" i="8"/>
  <c r="N98" i="8"/>
  <c r="B304" i="8"/>
  <c r="O304" i="8"/>
  <c r="N304" i="8"/>
  <c r="M304" i="8"/>
  <c r="O312" i="8"/>
  <c r="B312" i="8"/>
  <c r="M312" i="8"/>
  <c r="N312" i="8"/>
  <c r="M866" i="8"/>
  <c r="O866" i="8"/>
  <c r="N866" i="8"/>
  <c r="B866" i="8"/>
  <c r="N779" i="8"/>
  <c r="M779" i="8"/>
  <c r="O779" i="8"/>
  <c r="B779" i="8"/>
  <c r="B897" i="8"/>
  <c r="N897" i="8"/>
  <c r="M897" i="8"/>
  <c r="O897" i="8"/>
  <c r="N692" i="8"/>
  <c r="O692" i="8"/>
  <c r="M692" i="8"/>
  <c r="B692" i="8"/>
  <c r="B144" i="8"/>
  <c r="N144" i="8"/>
  <c r="O144" i="8"/>
  <c r="M144" i="8"/>
  <c r="O120" i="8"/>
  <c r="N120" i="8"/>
  <c r="B120" i="8"/>
  <c r="M120" i="8"/>
  <c r="M541" i="8"/>
  <c r="O541" i="8"/>
  <c r="B541" i="8"/>
  <c r="N541" i="8"/>
  <c r="B254" i="8"/>
  <c r="O254" i="8"/>
  <c r="M254" i="8"/>
  <c r="N254" i="8"/>
  <c r="O605" i="8"/>
  <c r="B605" i="8"/>
  <c r="N605" i="8"/>
  <c r="M605" i="8"/>
  <c r="M769" i="8"/>
  <c r="B769" i="8"/>
  <c r="O769" i="8"/>
  <c r="N769" i="8"/>
  <c r="O823" i="8"/>
  <c r="B823" i="8"/>
  <c r="M823" i="8"/>
  <c r="N823" i="8"/>
  <c r="M641" i="8"/>
  <c r="O641" i="8"/>
  <c r="B641" i="8"/>
  <c r="N641" i="8"/>
  <c r="O290" i="8"/>
  <c r="B290" i="8"/>
  <c r="M290" i="8"/>
  <c r="N290" i="8"/>
  <c r="O716" i="8"/>
  <c r="N716" i="8"/>
  <c r="M716" i="8"/>
  <c r="B716" i="8"/>
  <c r="B695" i="8"/>
  <c r="O695" i="8"/>
  <c r="M695" i="8"/>
  <c r="N695" i="8"/>
  <c r="M930" i="8"/>
  <c r="N930" i="8"/>
  <c r="B930" i="8"/>
  <c r="O930" i="8"/>
  <c r="O411" i="8"/>
  <c r="N411" i="8"/>
  <c r="B411" i="8"/>
  <c r="M411" i="8"/>
  <c r="N470" i="8"/>
  <c r="B470" i="8"/>
  <c r="M470" i="8"/>
  <c r="O470" i="8"/>
  <c r="N77" i="8"/>
  <c r="M77" i="8"/>
  <c r="B77" i="8"/>
  <c r="O77" i="8"/>
  <c r="N992" i="8"/>
  <c r="B992" i="8"/>
  <c r="M992" i="8"/>
  <c r="O992" i="8"/>
  <c r="B691" i="8"/>
  <c r="N691" i="8"/>
  <c r="M691" i="8"/>
  <c r="O691" i="8"/>
  <c r="B820" i="8"/>
  <c r="N820" i="8"/>
  <c r="O820" i="8"/>
  <c r="M820" i="8"/>
  <c r="O52" i="8"/>
  <c r="B52" i="8"/>
  <c r="N52" i="8"/>
  <c r="M52" i="8"/>
  <c r="O57" i="8"/>
  <c r="B57" i="8"/>
  <c r="N57" i="8"/>
  <c r="M57" i="8"/>
  <c r="O292" i="8"/>
  <c r="N292" i="8"/>
  <c r="B292" i="8"/>
  <c r="M292" i="8"/>
  <c r="B325" i="8"/>
  <c r="N325" i="8"/>
  <c r="M325" i="8"/>
  <c r="O325" i="8"/>
  <c r="O986" i="8"/>
  <c r="M986" i="8"/>
  <c r="N986" i="8"/>
  <c r="B986" i="8"/>
  <c r="O308" i="8"/>
  <c r="B308" i="8"/>
  <c r="N308" i="8"/>
  <c r="M308" i="8"/>
  <c r="B134" i="8"/>
  <c r="N134" i="8"/>
  <c r="M134" i="8"/>
  <c r="O134" i="8"/>
  <c r="M250" i="8"/>
  <c r="O250" i="8"/>
  <c r="N250" i="8"/>
  <c r="B250" i="8"/>
  <c r="B510" i="8"/>
  <c r="M510" i="8"/>
  <c r="O510" i="8"/>
  <c r="N510" i="8"/>
  <c r="B202" i="8"/>
  <c r="O202" i="8"/>
  <c r="M202" i="8"/>
  <c r="N202" i="8"/>
  <c r="B475" i="8"/>
  <c r="O475" i="8"/>
  <c r="N475" i="8"/>
  <c r="M475" i="8"/>
  <c r="O750" i="8"/>
  <c r="M750" i="8"/>
  <c r="N750" i="8"/>
  <c r="B750" i="8"/>
  <c r="M991" i="8"/>
  <c r="O991" i="8"/>
  <c r="N991" i="8"/>
  <c r="B991" i="8"/>
  <c r="B936" i="8"/>
  <c r="O936" i="8"/>
  <c r="M936" i="8"/>
  <c r="N936" i="8"/>
  <c r="N164" i="8"/>
  <c r="O164" i="8"/>
  <c r="M164" i="8"/>
  <c r="B164" i="8"/>
  <c r="N632" i="8"/>
  <c r="O632" i="8"/>
  <c r="M632" i="8"/>
  <c r="B632" i="8"/>
  <c r="O661" i="8"/>
  <c r="B661" i="8"/>
  <c r="M661" i="8"/>
  <c r="N661" i="8"/>
  <c r="B487" i="8"/>
  <c r="N487" i="8"/>
  <c r="O487" i="8"/>
  <c r="M487" i="8"/>
  <c r="O404" i="8"/>
  <c r="M404" i="8"/>
  <c r="B404" i="8"/>
  <c r="N404" i="8"/>
  <c r="N915" i="8"/>
  <c r="O915" i="8"/>
  <c r="B915" i="8"/>
  <c r="M915" i="8"/>
  <c r="B765" i="8"/>
  <c r="N765" i="8"/>
  <c r="M765" i="8"/>
  <c r="O765" i="8"/>
  <c r="M628" i="8"/>
  <c r="B628" i="8"/>
  <c r="O628" i="8"/>
  <c r="N628" i="8"/>
  <c r="M790" i="8"/>
  <c r="B790" i="8"/>
  <c r="O790" i="8"/>
  <c r="N790" i="8"/>
  <c r="M675" i="8"/>
  <c r="N675" i="8"/>
  <c r="B675" i="8"/>
  <c r="O675" i="8"/>
  <c r="O827" i="8"/>
  <c r="B827" i="8"/>
  <c r="M827" i="8"/>
  <c r="N827" i="8"/>
  <c r="N965" i="8"/>
  <c r="O965" i="8"/>
  <c r="B965" i="8"/>
  <c r="M965" i="8"/>
  <c r="O258" i="8"/>
  <c r="N258" i="8"/>
  <c r="B258" i="8"/>
  <c r="M258" i="8"/>
  <c r="B435" i="8"/>
  <c r="N435" i="8"/>
  <c r="O435" i="8"/>
  <c r="M435" i="8"/>
  <c r="M846" i="8"/>
  <c r="B846" i="8"/>
  <c r="N846" i="8"/>
  <c r="O846" i="8"/>
  <c r="O39" i="8"/>
  <c r="M39" i="8"/>
  <c r="N39" i="8"/>
  <c r="B39" i="8"/>
  <c r="M1024" i="8"/>
  <c r="N1024" i="8"/>
  <c r="B1024" i="8"/>
  <c r="O1024" i="8"/>
  <c r="M563" i="8"/>
  <c r="O563" i="8"/>
  <c r="B563" i="8"/>
  <c r="N563" i="8"/>
  <c r="O796" i="8"/>
  <c r="B796" i="8"/>
  <c r="N796" i="8"/>
  <c r="M796" i="8"/>
  <c r="B677" i="8"/>
  <c r="O677" i="8"/>
  <c r="M677" i="8"/>
  <c r="N677" i="8"/>
  <c r="O206" i="8"/>
  <c r="N206" i="8"/>
  <c r="M206" i="8"/>
  <c r="B206" i="8"/>
  <c r="N1025" i="8"/>
  <c r="M1025" i="8"/>
  <c r="B1025" i="8"/>
  <c r="O1025" i="8"/>
  <c r="O998" i="8"/>
  <c r="N998" i="8"/>
  <c r="B998" i="8"/>
  <c r="M998" i="8"/>
  <c r="M834" i="8"/>
  <c r="N834" i="8"/>
  <c r="O834" i="8"/>
  <c r="B834" i="8"/>
  <c r="N282" i="8"/>
  <c r="B282" i="8"/>
  <c r="O282" i="8"/>
  <c r="M282" i="8"/>
  <c r="O162" i="8"/>
  <c r="N162" i="8"/>
  <c r="M162" i="8"/>
  <c r="B162" i="8"/>
  <c r="O419" i="8"/>
  <c r="B419" i="8"/>
  <c r="M419" i="8"/>
  <c r="N419" i="8"/>
  <c r="M868" i="8"/>
  <c r="N868" i="8"/>
  <c r="B868" i="8"/>
  <c r="O868" i="8"/>
  <c r="B771" i="8"/>
  <c r="M771" i="8"/>
  <c r="O771" i="8"/>
  <c r="N771" i="8"/>
  <c r="B398" i="8"/>
  <c r="O398" i="8"/>
  <c r="N398" i="8"/>
  <c r="M398" i="8"/>
  <c r="O175" i="8"/>
  <c r="B175" i="8"/>
  <c r="N175" i="8"/>
  <c r="M175" i="8"/>
  <c r="M219" i="8"/>
  <c r="B219" i="8"/>
  <c r="O219" i="8"/>
  <c r="N219" i="8"/>
  <c r="O974" i="8"/>
  <c r="B974" i="8"/>
  <c r="N974" i="8"/>
  <c r="M974" i="8"/>
  <c r="O963" i="8"/>
  <c r="N963" i="8"/>
  <c r="B963" i="8"/>
  <c r="M963" i="8"/>
  <c r="N573" i="8"/>
  <c r="O573" i="8"/>
  <c r="M573" i="8"/>
  <c r="B573" i="8"/>
  <c r="M500" i="8"/>
  <c r="O500" i="8"/>
  <c r="N500" i="8"/>
  <c r="B500" i="8"/>
  <c r="B445" i="8"/>
  <c r="M445" i="8"/>
  <c r="O445" i="8"/>
  <c r="N445" i="8"/>
  <c r="N208" i="8"/>
  <c r="B208" i="8"/>
  <c r="O208" i="8"/>
  <c r="M208" i="8"/>
  <c r="M923" i="8"/>
  <c r="N923" i="8"/>
  <c r="O923" i="8"/>
  <c r="B923" i="8"/>
  <c r="B615" i="8"/>
  <c r="O615" i="8"/>
  <c r="N615" i="8"/>
  <c r="M615" i="8"/>
  <c r="M778" i="8"/>
  <c r="N778" i="8"/>
  <c r="O778" i="8"/>
  <c r="B778" i="8"/>
  <c r="N987" i="8"/>
  <c r="M987" i="8"/>
  <c r="O987" i="8"/>
  <c r="B987" i="8"/>
  <c r="N978" i="8"/>
  <c r="O978" i="8"/>
  <c r="B978" i="8"/>
  <c r="M978" i="8"/>
  <c r="M367" i="8"/>
  <c r="O367" i="8"/>
  <c r="N367" i="8"/>
  <c r="B367" i="8"/>
  <c r="N314" i="8"/>
  <c r="O314" i="8"/>
  <c r="M314" i="8"/>
  <c r="B314" i="8"/>
  <c r="B145" i="8"/>
  <c r="O145" i="8"/>
  <c r="N145" i="8"/>
  <c r="M145" i="8"/>
  <c r="M1015" i="8"/>
  <c r="B1015" i="8"/>
  <c r="N1015" i="8"/>
  <c r="O1015" i="8"/>
  <c r="B731" i="8"/>
  <c r="O731" i="8"/>
  <c r="M731" i="8"/>
  <c r="N731" i="8"/>
  <c r="B860" i="8"/>
  <c r="N860" i="8"/>
  <c r="M860" i="8"/>
  <c r="O860" i="8"/>
  <c r="O117" i="8"/>
  <c r="M117" i="8"/>
  <c r="N117" i="8"/>
  <c r="B117" i="8"/>
  <c r="B548" i="8"/>
  <c r="N548" i="8"/>
  <c r="O548" i="8"/>
  <c r="M548" i="8"/>
  <c r="O556" i="8"/>
  <c r="N556" i="8"/>
  <c r="B556" i="8"/>
  <c r="M556" i="8"/>
  <c r="O514" i="8"/>
  <c r="M514" i="8"/>
  <c r="B514" i="8"/>
  <c r="N514" i="8"/>
  <c r="B584" i="8"/>
  <c r="O584" i="8"/>
  <c r="N584" i="8"/>
  <c r="M584" i="8"/>
  <c r="O70" i="8"/>
  <c r="N70" i="8"/>
  <c r="B70" i="8"/>
  <c r="M70" i="8"/>
  <c r="M826" i="8"/>
  <c r="O826" i="8"/>
  <c r="N826" i="8"/>
  <c r="B826" i="8"/>
  <c r="N671" i="8"/>
  <c r="M671" i="8"/>
  <c r="O671" i="8"/>
  <c r="B671" i="8"/>
  <c r="M637" i="8"/>
  <c r="N637" i="8"/>
  <c r="B637" i="8"/>
  <c r="O637" i="8"/>
  <c r="O955" i="8"/>
  <c r="B955" i="8"/>
  <c r="M955" i="8"/>
  <c r="N955" i="8"/>
  <c r="B521" i="8"/>
  <c r="M521" i="8"/>
  <c r="N521" i="8"/>
  <c r="O521" i="8"/>
  <c r="M656" i="8"/>
  <c r="N656" i="8"/>
  <c r="B656" i="8"/>
  <c r="O656" i="8"/>
  <c r="O146" i="8"/>
  <c r="B146" i="8"/>
  <c r="M146" i="8"/>
  <c r="N146" i="8"/>
  <c r="M504" i="8"/>
  <c r="N504" i="8"/>
  <c r="O504" i="8"/>
  <c r="B504" i="8"/>
  <c r="M270" i="8"/>
  <c r="O270" i="8"/>
  <c r="B270" i="8"/>
  <c r="N270" i="8"/>
  <c r="O1003" i="8"/>
  <c r="N1003" i="8"/>
  <c r="B1003" i="8"/>
  <c r="M1003" i="8"/>
  <c r="B323" i="8"/>
  <c r="O323" i="8"/>
  <c r="M323" i="8"/>
  <c r="N323" i="8"/>
  <c r="B305" i="8"/>
  <c r="M305" i="8"/>
  <c r="N305" i="8"/>
  <c r="O305" i="8"/>
  <c r="O389" i="8"/>
  <c r="M389" i="8"/>
  <c r="B389" i="8"/>
  <c r="N389" i="8"/>
  <c r="O865" i="8"/>
  <c r="N865" i="8"/>
  <c r="B865" i="8"/>
  <c r="M865" i="8"/>
  <c r="B1017" i="8"/>
  <c r="N1017" i="8"/>
  <c r="O1017" i="8"/>
  <c r="M1017" i="8"/>
  <c r="O933" i="8"/>
  <c r="B933" i="8"/>
  <c r="M933" i="8"/>
  <c r="N933" i="8"/>
  <c r="B295" i="8"/>
  <c r="M295" i="8"/>
  <c r="N295" i="8"/>
  <c r="O295" i="8"/>
  <c r="O462" i="8"/>
  <c r="B462" i="8"/>
  <c r="M462" i="8"/>
  <c r="N462" i="8"/>
  <c r="B764" i="8"/>
  <c r="M764" i="8"/>
  <c r="N764" i="8"/>
  <c r="O764" i="8"/>
  <c r="O395" i="8"/>
  <c r="N395" i="8"/>
  <c r="M395" i="8"/>
  <c r="B395" i="8"/>
  <c r="B672" i="8"/>
  <c r="M672" i="8"/>
  <c r="N672" i="8"/>
  <c r="O672" i="8"/>
  <c r="N76" i="8"/>
  <c r="B76" i="8"/>
  <c r="O76" i="8"/>
  <c r="M76" i="8"/>
  <c r="N237" i="8"/>
  <c r="O237" i="8"/>
  <c r="M237" i="8"/>
  <c r="B237" i="8"/>
  <c r="M793" i="8"/>
  <c r="O793" i="8"/>
  <c r="N793" i="8"/>
  <c r="B793" i="8"/>
  <c r="N702" i="8"/>
  <c r="B702" i="8"/>
  <c r="M702" i="8"/>
  <c r="O702" i="8"/>
  <c r="B135" i="8"/>
  <c r="M135" i="8"/>
  <c r="N135" i="8"/>
  <c r="O135" i="8"/>
  <c r="B665" i="8"/>
  <c r="M665" i="8"/>
  <c r="O665" i="8"/>
  <c r="N665" i="8"/>
  <c r="B1016" i="8"/>
  <c r="O1016" i="8"/>
  <c r="N1016" i="8"/>
  <c r="M1016" i="8"/>
  <c r="B926" i="8"/>
  <c r="M926" i="8"/>
  <c r="N926" i="8"/>
  <c r="O926" i="8"/>
  <c r="O743" i="8"/>
  <c r="N743" i="8"/>
  <c r="M743" i="8"/>
  <c r="B743" i="8"/>
  <c r="N724" i="8"/>
  <c r="O724" i="8"/>
  <c r="B724" i="8"/>
  <c r="M724" i="8"/>
  <c r="O288" i="8"/>
  <c r="N288" i="8"/>
  <c r="M288" i="8"/>
  <c r="B288" i="8"/>
  <c r="N845" i="8"/>
  <c r="M845" i="8"/>
  <c r="O845" i="8"/>
  <c r="B845" i="8"/>
  <c r="N99" i="8"/>
  <c r="O99" i="8"/>
  <c r="M99" i="8"/>
  <c r="B99" i="8"/>
  <c r="M91" i="8"/>
  <c r="N91" i="8"/>
  <c r="O91" i="8"/>
  <c r="B91" i="8"/>
  <c r="B558" i="8"/>
  <c r="N558" i="8"/>
  <c r="M558" i="8"/>
  <c r="O558" i="8"/>
  <c r="O40" i="8"/>
  <c r="M40" i="8"/>
  <c r="B40" i="8"/>
  <c r="N40" i="8"/>
  <c r="B374" i="8"/>
  <c r="M374" i="8"/>
  <c r="O374" i="8"/>
  <c r="N374" i="8"/>
  <c r="N171" i="8"/>
  <c r="O171" i="8"/>
  <c r="B171" i="8"/>
  <c r="M171" i="8"/>
  <c r="N311" i="8"/>
  <c r="B311" i="8"/>
  <c r="M311" i="8"/>
  <c r="O311" i="8"/>
  <c r="B371" i="8"/>
  <c r="O371" i="8"/>
  <c r="N371" i="8"/>
  <c r="M371" i="8"/>
  <c r="N851" i="8"/>
  <c r="M851" i="8"/>
  <c r="O851" i="8"/>
  <c r="B851" i="8"/>
  <c r="N729" i="8"/>
  <c r="B729" i="8"/>
  <c r="M729" i="8"/>
  <c r="O729" i="8"/>
  <c r="N713" i="8"/>
  <c r="O713" i="8"/>
  <c r="B713" i="8"/>
  <c r="M713" i="8"/>
  <c r="B412" i="8"/>
  <c r="O412" i="8"/>
  <c r="N412" i="8"/>
  <c r="M412" i="8"/>
  <c r="M607" i="8"/>
  <c r="B607" i="8"/>
  <c r="O607" i="8"/>
  <c r="N607" i="8"/>
  <c r="N1019" i="8"/>
  <c r="B1019" i="8"/>
  <c r="M1019" i="8"/>
  <c r="O1019" i="8"/>
  <c r="N443" i="8"/>
  <c r="M443" i="8"/>
  <c r="O443" i="8"/>
  <c r="B443" i="8"/>
  <c r="M756" i="8"/>
  <c r="O756" i="8"/>
  <c r="B756" i="8"/>
  <c r="N756" i="8"/>
  <c r="M122" i="8"/>
  <c r="N122" i="8"/>
  <c r="B122" i="8"/>
  <c r="O122" i="8"/>
  <c r="M886" i="8"/>
  <c r="N886" i="8"/>
  <c r="O886" i="8"/>
  <c r="B886" i="8"/>
  <c r="O455" i="8"/>
  <c r="B455" i="8"/>
  <c r="M455" i="8"/>
  <c r="N455" i="8"/>
  <c r="B935" i="8"/>
  <c r="O935" i="8"/>
  <c r="M935" i="8"/>
  <c r="N935" i="8"/>
  <c r="B527" i="8"/>
  <c r="N527" i="8"/>
  <c r="M527" i="8"/>
  <c r="O527" i="8"/>
  <c r="M176" i="8"/>
  <c r="O176" i="8"/>
  <c r="N176" i="8"/>
  <c r="B176" i="8"/>
  <c r="M532" i="8"/>
  <c r="N532" i="8"/>
  <c r="O532" i="8"/>
  <c r="B532" i="8"/>
  <c r="B182" i="8"/>
  <c r="O182" i="8"/>
  <c r="M182" i="8"/>
  <c r="N182" i="8"/>
  <c r="B925" i="8"/>
  <c r="M925" i="8"/>
  <c r="N925" i="8"/>
  <c r="O925" i="8"/>
  <c r="O797" i="8"/>
  <c r="M797" i="8"/>
  <c r="B797" i="8"/>
  <c r="N797" i="8"/>
  <c r="M241" i="8"/>
  <c r="O241" i="8"/>
  <c r="B241" i="8"/>
  <c r="N241" i="8"/>
  <c r="N533" i="8"/>
  <c r="B533" i="8"/>
  <c r="O533" i="8"/>
  <c r="M533" i="8"/>
  <c r="B942" i="8"/>
  <c r="M942" i="8"/>
  <c r="O942" i="8"/>
  <c r="N942" i="8"/>
  <c r="O75" i="8"/>
  <c r="M75" i="8"/>
  <c r="B75" i="8"/>
  <c r="N75" i="8"/>
  <c r="M309" i="8"/>
  <c r="B309" i="8"/>
  <c r="N309" i="8"/>
  <c r="O309" i="8"/>
  <c r="N748" i="8"/>
  <c r="B748" i="8"/>
  <c r="M748" i="8"/>
  <c r="O748" i="8"/>
  <c r="O380" i="8"/>
  <c r="M380" i="8"/>
  <c r="B380" i="8"/>
  <c r="N380" i="8"/>
  <c r="M198" i="8"/>
  <c r="O198" i="8"/>
  <c r="B198" i="8"/>
  <c r="N198" i="8"/>
  <c r="O813" i="8"/>
  <c r="M813" i="8"/>
  <c r="B813" i="8"/>
  <c r="N813" i="8"/>
  <c r="M442" i="8"/>
  <c r="N442" i="8"/>
  <c r="O442" i="8"/>
  <c r="B442" i="8"/>
  <c r="O867" i="8"/>
  <c r="M867" i="8"/>
  <c r="B867" i="8"/>
  <c r="N867" i="8"/>
  <c r="M852" i="8"/>
  <c r="O852" i="8"/>
  <c r="N852" i="8"/>
  <c r="B852" i="8"/>
  <c r="O680" i="8"/>
  <c r="M680" i="8"/>
  <c r="B680" i="8"/>
  <c r="N680" i="8"/>
  <c r="N34" i="8"/>
  <c r="M34" i="8"/>
  <c r="B34" i="8"/>
  <c r="O34" i="8"/>
  <c r="O809" i="8"/>
  <c r="N809" i="8"/>
  <c r="B809" i="8"/>
  <c r="M809" i="8"/>
  <c r="O138" i="8"/>
  <c r="M138" i="8"/>
  <c r="B138" i="8"/>
  <c r="N138" i="8"/>
  <c r="M542" i="8"/>
  <c r="N542" i="8"/>
  <c r="B542" i="8"/>
  <c r="O542" i="8"/>
  <c r="B420" i="8"/>
  <c r="N420" i="8"/>
  <c r="M420" i="8"/>
  <c r="O420" i="8"/>
  <c r="O723" i="8"/>
  <c r="M723" i="8"/>
  <c r="N723" i="8"/>
  <c r="B723" i="8"/>
  <c r="B66" i="8"/>
  <c r="N66" i="8"/>
  <c r="O66" i="8"/>
  <c r="M66" i="8"/>
  <c r="B151" i="8"/>
  <c r="N151" i="8"/>
  <c r="O151" i="8"/>
  <c r="M151" i="8"/>
  <c r="B682" i="8"/>
  <c r="N682" i="8"/>
  <c r="O682" i="8"/>
  <c r="M682" i="8"/>
  <c r="N119" i="8"/>
  <c r="B119" i="8"/>
  <c r="O119" i="8"/>
  <c r="M119" i="8"/>
  <c r="O802" i="8"/>
  <c r="M802" i="8"/>
  <c r="N802" i="8"/>
  <c r="B802" i="8"/>
  <c r="B617" i="8"/>
  <c r="O617" i="8"/>
  <c r="N617" i="8"/>
  <c r="M617" i="8"/>
  <c r="B647" i="8"/>
  <c r="N647" i="8"/>
  <c r="M647" i="8"/>
  <c r="O647" i="8"/>
  <c r="B938" i="8"/>
  <c r="O938" i="8"/>
  <c r="M938" i="8"/>
  <c r="N938" i="8"/>
  <c r="O738" i="8"/>
  <c r="M738" i="8"/>
  <c r="N738" i="8"/>
  <c r="B738" i="8"/>
  <c r="O363" i="8"/>
  <c r="N363" i="8"/>
  <c r="M363" i="8"/>
  <c r="B363" i="8"/>
  <c r="N888" i="8"/>
  <c r="B888" i="8"/>
  <c r="M888" i="8"/>
  <c r="O888" i="8"/>
  <c r="M861" i="8"/>
  <c r="N861" i="8"/>
  <c r="B861" i="8"/>
  <c r="O861" i="8"/>
  <c r="B56" i="8"/>
  <c r="N56" i="8"/>
  <c r="O56" i="8"/>
  <c r="M56" i="8"/>
  <c r="M370" i="8"/>
  <c r="N370" i="8"/>
  <c r="B370" i="8"/>
  <c r="O370" i="8"/>
  <c r="O45" i="8"/>
  <c r="N45" i="8"/>
  <c r="B45" i="8"/>
  <c r="M45" i="8"/>
  <c r="O864" i="8"/>
  <c r="B864" i="8"/>
  <c r="M864" i="8"/>
  <c r="N864" i="8"/>
  <c r="N426" i="8"/>
  <c r="B426" i="8"/>
  <c r="O426" i="8"/>
  <c r="M426" i="8"/>
  <c r="M123" i="8"/>
  <c r="O123" i="8"/>
  <c r="B123" i="8"/>
  <c r="N123" i="8"/>
  <c r="N657" i="8"/>
  <c r="B657" i="8"/>
  <c r="O657" i="8"/>
  <c r="M657" i="8"/>
  <c r="O266" i="8"/>
  <c r="B266" i="8"/>
  <c r="N266" i="8"/>
  <c r="M266" i="8"/>
  <c r="M48" i="8"/>
  <c r="B48" i="8"/>
  <c r="N48" i="8"/>
  <c r="O48" i="8"/>
  <c r="N840" i="8"/>
  <c r="B840" i="8"/>
  <c r="O840" i="8"/>
  <c r="M840" i="8"/>
  <c r="O185" i="8"/>
  <c r="M185" i="8"/>
  <c r="N185" i="8"/>
  <c r="B185" i="8"/>
  <c r="O293" i="8"/>
  <c r="B293" i="8"/>
  <c r="N293" i="8"/>
  <c r="M293" i="8"/>
  <c r="O166" i="8"/>
  <c r="B166" i="8"/>
  <c r="M166" i="8"/>
  <c r="N166" i="8"/>
  <c r="M60" i="8"/>
  <c r="N60" i="8"/>
  <c r="O60" i="8"/>
  <c r="B60" i="8"/>
  <c r="N722" i="8"/>
  <c r="O722" i="8"/>
  <c r="M722" i="8"/>
  <c r="B722" i="8"/>
  <c r="N503" i="8"/>
  <c r="O503" i="8"/>
  <c r="M503" i="8"/>
  <c r="B503" i="8"/>
  <c r="B1005" i="8"/>
  <c r="O1005" i="8"/>
  <c r="N1005" i="8"/>
  <c r="M1005" i="8"/>
  <c r="O645" i="8"/>
  <c r="B645" i="8"/>
  <c r="N645" i="8"/>
  <c r="M645" i="8"/>
  <c r="B603" i="8"/>
  <c r="M603" i="8"/>
  <c r="N603" i="8"/>
  <c r="O603" i="8"/>
  <c r="O425" i="8"/>
  <c r="M425" i="8"/>
  <c r="N425" i="8"/>
  <c r="B425" i="8"/>
  <c r="K565" i="10"/>
  <c r="M565" i="10"/>
  <c r="I565" i="10"/>
  <c r="N565" i="10"/>
  <c r="J565" i="10"/>
  <c r="L565" i="10"/>
  <c r="H565" i="10"/>
  <c r="K147" i="10"/>
  <c r="L147" i="10"/>
  <c r="M147" i="10"/>
  <c r="N147" i="10"/>
  <c r="H147" i="10"/>
  <c r="J147" i="10"/>
  <c r="I147" i="10"/>
  <c r="K145" i="10"/>
  <c r="H145" i="10"/>
  <c r="M145" i="10"/>
  <c r="N145" i="10"/>
  <c r="J145" i="10"/>
  <c r="L145" i="10"/>
  <c r="I145" i="10"/>
  <c r="L326" i="10"/>
  <c r="N326" i="10"/>
  <c r="H326" i="10"/>
  <c r="J326" i="10"/>
  <c r="K326" i="10"/>
  <c r="I326" i="10"/>
  <c r="M326" i="10"/>
  <c r="N800" i="10"/>
  <c r="J800" i="10"/>
  <c r="L800" i="10"/>
  <c r="M800" i="10"/>
  <c r="K800" i="10"/>
  <c r="I800" i="10"/>
  <c r="H800" i="10"/>
  <c r="M840" i="10"/>
  <c r="J840" i="10"/>
  <c r="N840" i="10"/>
  <c r="H840" i="10"/>
  <c r="K840" i="10"/>
  <c r="L840" i="10"/>
  <c r="I840" i="10"/>
  <c r="I675" i="10"/>
  <c r="N675" i="10"/>
  <c r="H675" i="10"/>
  <c r="K675" i="10"/>
  <c r="M675" i="10"/>
  <c r="J675" i="10"/>
  <c r="L675" i="10"/>
  <c r="J823" i="10"/>
  <c r="L823" i="10"/>
  <c r="H823" i="10"/>
  <c r="N823" i="10"/>
  <c r="K823" i="10"/>
  <c r="M823" i="10"/>
  <c r="I823" i="10"/>
  <c r="M311" i="10"/>
  <c r="I311" i="10"/>
  <c r="N311" i="10"/>
  <c r="J311" i="10"/>
  <c r="L311" i="10"/>
  <c r="H311" i="10"/>
  <c r="K311" i="10"/>
  <c r="J334" i="10"/>
  <c r="H334" i="10"/>
  <c r="N334" i="10"/>
  <c r="K334" i="10"/>
  <c r="M334" i="10"/>
  <c r="I334" i="10"/>
  <c r="L334" i="10"/>
  <c r="M439" i="10"/>
  <c r="L439" i="10"/>
  <c r="I439" i="10"/>
  <c r="J439" i="10"/>
  <c r="N439" i="10"/>
  <c r="K439" i="10"/>
  <c r="H439" i="10"/>
  <c r="J780" i="10"/>
  <c r="H780" i="10"/>
  <c r="L780" i="10"/>
  <c r="N780" i="10"/>
  <c r="K780" i="10"/>
  <c r="M780" i="10"/>
  <c r="I780" i="10"/>
  <c r="H469" i="10"/>
  <c r="J469" i="10"/>
  <c r="I469" i="10"/>
  <c r="N469" i="10"/>
  <c r="L469" i="10"/>
  <c r="K469" i="10"/>
  <c r="M469" i="10"/>
  <c r="H545" i="10"/>
  <c r="K545" i="10"/>
  <c r="I545" i="10"/>
  <c r="L545" i="10"/>
  <c r="N545" i="10"/>
  <c r="M545" i="10"/>
  <c r="J545" i="10"/>
  <c r="J580" i="10"/>
  <c r="M580" i="10"/>
  <c r="N580" i="10"/>
  <c r="I580" i="10"/>
  <c r="L580" i="10"/>
  <c r="H580" i="10"/>
  <c r="K580" i="10"/>
  <c r="H803" i="10"/>
  <c r="N803" i="10"/>
  <c r="I803" i="10"/>
  <c r="J803" i="10"/>
  <c r="L803" i="10"/>
  <c r="K803" i="10"/>
  <c r="M803" i="10"/>
  <c r="N532" i="10"/>
  <c r="H532" i="10"/>
  <c r="J532" i="10"/>
  <c r="M532" i="10"/>
  <c r="L532" i="10"/>
  <c r="I532" i="10"/>
  <c r="K532" i="10"/>
  <c r="L869" i="10"/>
  <c r="M869" i="10"/>
  <c r="H869" i="10"/>
  <c r="J869" i="10"/>
  <c r="N869" i="10"/>
  <c r="I869" i="10"/>
  <c r="K869" i="10"/>
  <c r="N212" i="10"/>
  <c r="L212" i="10"/>
  <c r="M212" i="10"/>
  <c r="J212" i="10"/>
  <c r="I212" i="10"/>
  <c r="H212" i="10"/>
  <c r="K212" i="10"/>
  <c r="N156" i="10"/>
  <c r="I156" i="10"/>
  <c r="L156" i="10"/>
  <c r="M156" i="10"/>
  <c r="J156" i="10"/>
  <c r="H156" i="10"/>
  <c r="K156" i="10"/>
  <c r="M357" i="10"/>
  <c r="H357" i="10"/>
  <c r="J357" i="10"/>
  <c r="K357" i="10"/>
  <c r="N357" i="10"/>
  <c r="L357" i="10"/>
  <c r="I357" i="10"/>
  <c r="H218" i="10"/>
  <c r="J218" i="10"/>
  <c r="L218" i="10"/>
  <c r="N218" i="10"/>
  <c r="K218" i="10"/>
  <c r="M218" i="10"/>
  <c r="I218" i="10"/>
  <c r="L743" i="10"/>
  <c r="K743" i="10"/>
  <c r="H743" i="10"/>
  <c r="J743" i="10"/>
  <c r="I743" i="10"/>
  <c r="N743" i="10"/>
  <c r="M743" i="10"/>
  <c r="J531" i="10"/>
  <c r="I531" i="10"/>
  <c r="L531" i="10"/>
  <c r="M531" i="10"/>
  <c r="N531" i="10"/>
  <c r="K531" i="10"/>
  <c r="H531" i="10"/>
  <c r="K582" i="10"/>
  <c r="L582" i="10"/>
  <c r="M582" i="10"/>
  <c r="I582" i="10"/>
  <c r="H582" i="10"/>
  <c r="N582" i="10"/>
  <c r="J582" i="10"/>
  <c r="N523" i="10"/>
  <c r="I523" i="10"/>
  <c r="H523" i="10"/>
  <c r="J523" i="10"/>
  <c r="L523" i="10"/>
  <c r="K523" i="10"/>
  <c r="M523" i="10"/>
  <c r="H365" i="10"/>
  <c r="M365" i="10"/>
  <c r="N365" i="10"/>
  <c r="K365" i="10"/>
  <c r="I365" i="10"/>
  <c r="L365" i="10"/>
  <c r="J365" i="10"/>
  <c r="I466" i="10"/>
  <c r="N466" i="10"/>
  <c r="H466" i="10"/>
  <c r="M466" i="10"/>
  <c r="J466" i="10"/>
  <c r="K466" i="10"/>
  <c r="L466" i="10"/>
  <c r="J245" i="10"/>
  <c r="L245" i="10"/>
  <c r="M245" i="10"/>
  <c r="I245" i="10"/>
  <c r="K245" i="10"/>
  <c r="H245" i="10"/>
  <c r="N245" i="10"/>
  <c r="J230" i="10"/>
  <c r="N230" i="10"/>
  <c r="I230" i="10"/>
  <c r="K230" i="10"/>
  <c r="H230" i="10"/>
  <c r="L230" i="10"/>
  <c r="M230" i="10"/>
  <c r="M974" i="10"/>
  <c r="K974" i="10"/>
  <c r="N974" i="10"/>
  <c r="L974" i="10"/>
  <c r="H974" i="10"/>
  <c r="J974" i="10"/>
  <c r="I974" i="10"/>
  <c r="K645" i="10"/>
  <c r="N645" i="10"/>
  <c r="J645" i="10"/>
  <c r="L645" i="10"/>
  <c r="H645" i="10"/>
  <c r="I645" i="10"/>
  <c r="M645" i="10"/>
  <c r="N949" i="10"/>
  <c r="J949" i="10"/>
  <c r="I949" i="10"/>
  <c r="H949" i="10"/>
  <c r="L949" i="10"/>
  <c r="K949" i="10"/>
  <c r="M949" i="10"/>
  <c r="H976" i="10"/>
  <c r="K976" i="10"/>
  <c r="N976" i="10"/>
  <c r="L976" i="10"/>
  <c r="M976" i="10"/>
  <c r="J976" i="10"/>
  <c r="I976" i="10"/>
  <c r="M642" i="10"/>
  <c r="H642" i="10"/>
  <c r="I642" i="10"/>
  <c r="N642" i="10"/>
  <c r="K642" i="10"/>
  <c r="L642" i="10"/>
  <c r="J642" i="10"/>
  <c r="J389" i="10"/>
  <c r="I389" i="10"/>
  <c r="L389" i="10"/>
  <c r="M389" i="10"/>
  <c r="K389" i="10"/>
  <c r="N389" i="10"/>
  <c r="H389" i="10"/>
  <c r="J979" i="10"/>
  <c r="N979" i="10"/>
  <c r="L979" i="10"/>
  <c r="I979" i="10"/>
  <c r="K979" i="10"/>
  <c r="M979" i="10"/>
  <c r="H979" i="10"/>
  <c r="K174" i="10"/>
  <c r="N174" i="10"/>
  <c r="L174" i="10"/>
  <c r="H174" i="10"/>
  <c r="M174" i="10"/>
  <c r="I174" i="10"/>
  <c r="J174" i="10"/>
  <c r="L978" i="10"/>
  <c r="I978" i="10"/>
  <c r="M978" i="10"/>
  <c r="H978" i="10"/>
  <c r="J978" i="10"/>
  <c r="N978" i="10"/>
  <c r="K978" i="10"/>
  <c r="K880" i="10"/>
  <c r="I880" i="10"/>
  <c r="L880" i="10"/>
  <c r="H880" i="10"/>
  <c r="J880" i="10"/>
  <c r="M880" i="10"/>
  <c r="N880" i="10"/>
  <c r="I430" i="10"/>
  <c r="N430" i="10"/>
  <c r="H430" i="10"/>
  <c r="K430" i="10"/>
  <c r="L430" i="10"/>
  <c r="M430" i="10"/>
  <c r="J430" i="10"/>
  <c r="L303" i="10"/>
  <c r="K303" i="10"/>
  <c r="H303" i="10"/>
  <c r="J303" i="10"/>
  <c r="M303" i="10"/>
  <c r="N303" i="10"/>
  <c r="I303" i="10"/>
  <c r="J665" i="10"/>
  <c r="N665" i="10"/>
  <c r="L665" i="10"/>
  <c r="M665" i="10"/>
  <c r="H665" i="10"/>
  <c r="K665" i="10"/>
  <c r="I665" i="10"/>
  <c r="M67" i="10"/>
  <c r="K67" i="10"/>
  <c r="N67" i="10"/>
  <c r="H67" i="10"/>
  <c r="I67" i="10"/>
  <c r="L67" i="10"/>
  <c r="J67" i="10"/>
  <c r="L153" i="10"/>
  <c r="N153" i="10"/>
  <c r="M153" i="10"/>
  <c r="K153" i="10"/>
  <c r="H153" i="10"/>
  <c r="I153" i="10"/>
  <c r="J153" i="10"/>
  <c r="N267" i="10"/>
  <c r="I267" i="10"/>
  <c r="H267" i="10"/>
  <c r="K267" i="10"/>
  <c r="M267" i="10"/>
  <c r="J267" i="10"/>
  <c r="L267" i="10"/>
  <c r="J812" i="10"/>
  <c r="H812" i="10"/>
  <c r="L812" i="10"/>
  <c r="M812" i="10"/>
  <c r="I812" i="10"/>
  <c r="K812" i="10"/>
  <c r="N812" i="10"/>
  <c r="H740" i="10"/>
  <c r="L740" i="10"/>
  <c r="K740" i="10"/>
  <c r="I740" i="10"/>
  <c r="N740" i="10"/>
  <c r="M740" i="10"/>
  <c r="J740" i="10"/>
  <c r="H876" i="10"/>
  <c r="L876" i="10"/>
  <c r="J876" i="10"/>
  <c r="M876" i="10"/>
  <c r="N876" i="10"/>
  <c r="I876" i="10"/>
  <c r="K876" i="10"/>
  <c r="K533" i="10"/>
  <c r="M533" i="10"/>
  <c r="H533" i="10"/>
  <c r="N533" i="10"/>
  <c r="L533" i="10"/>
  <c r="J533" i="10"/>
  <c r="I533" i="10"/>
  <c r="I36" i="10"/>
  <c r="M36" i="10"/>
  <c r="J36" i="10"/>
  <c r="L36" i="10"/>
  <c r="K36" i="10"/>
  <c r="H36" i="10"/>
  <c r="N36" i="10"/>
  <c r="I23" i="10"/>
  <c r="M23" i="10"/>
  <c r="L23" i="10"/>
  <c r="K23" i="10"/>
  <c r="J23" i="10"/>
  <c r="H23" i="10"/>
  <c r="N23" i="10"/>
  <c r="I112" i="10"/>
  <c r="H112" i="10"/>
  <c r="J112" i="10"/>
  <c r="L112" i="10"/>
  <c r="K112" i="10"/>
  <c r="M112" i="10"/>
  <c r="N112" i="10"/>
  <c r="L764" i="10"/>
  <c r="K764" i="10"/>
  <c r="M764" i="10"/>
  <c r="J764" i="10"/>
  <c r="I764" i="10"/>
  <c r="N764" i="10"/>
  <c r="H764" i="10"/>
  <c r="L603" i="10"/>
  <c r="I603" i="10"/>
  <c r="M603" i="10"/>
  <c r="H603" i="10"/>
  <c r="K603" i="10"/>
  <c r="J603" i="10"/>
  <c r="N603" i="10"/>
  <c r="M446" i="10"/>
  <c r="J446" i="10"/>
  <c r="H446" i="10"/>
  <c r="N446" i="10"/>
  <c r="K446" i="10"/>
  <c r="L446" i="10"/>
  <c r="I446" i="10"/>
  <c r="N661" i="10"/>
  <c r="H661" i="10"/>
  <c r="I661" i="10"/>
  <c r="M661" i="10"/>
  <c r="K661" i="10"/>
  <c r="J661" i="10"/>
  <c r="L661" i="10"/>
  <c r="I423" i="10"/>
  <c r="H423" i="10"/>
  <c r="M423" i="10"/>
  <c r="J423" i="10"/>
  <c r="K423" i="10"/>
  <c r="N423" i="10"/>
  <c r="L423" i="10"/>
  <c r="H394" i="10"/>
  <c r="N394" i="10"/>
  <c r="K394" i="10"/>
  <c r="J394" i="10"/>
  <c r="L394" i="10"/>
  <c r="I394" i="10"/>
  <c r="M394" i="10"/>
  <c r="N28" i="10"/>
  <c r="H28" i="10"/>
  <c r="I28" i="10"/>
  <c r="L28" i="10"/>
  <c r="J28" i="10"/>
  <c r="M28" i="10"/>
  <c r="K28" i="10"/>
  <c r="M492" i="10"/>
  <c r="I492" i="10"/>
  <c r="J492" i="10"/>
  <c r="L492" i="10"/>
  <c r="H492" i="10"/>
  <c r="K492" i="10"/>
  <c r="N492" i="10"/>
  <c r="N573" i="10"/>
  <c r="I573" i="10"/>
  <c r="H573" i="10"/>
  <c r="J573" i="10"/>
  <c r="L573" i="10"/>
  <c r="M573" i="10"/>
  <c r="K573" i="10"/>
  <c r="N691" i="10"/>
  <c r="K691" i="10"/>
  <c r="L691" i="10"/>
  <c r="I691" i="10"/>
  <c r="H691" i="10"/>
  <c r="J691" i="10"/>
  <c r="M691" i="10"/>
  <c r="H714" i="10"/>
  <c r="M714" i="10"/>
  <c r="J714" i="10"/>
  <c r="L714" i="10"/>
  <c r="I714" i="10"/>
  <c r="K714" i="10"/>
  <c r="N714" i="10"/>
  <c r="J282" i="10"/>
  <c r="L282" i="10"/>
  <c r="H282" i="10"/>
  <c r="N282" i="10"/>
  <c r="I282" i="10"/>
  <c r="M282" i="10"/>
  <c r="K282" i="10"/>
  <c r="M770" i="10"/>
  <c r="J770" i="10"/>
  <c r="H770" i="10"/>
  <c r="I770" i="10"/>
  <c r="K770" i="10"/>
  <c r="N770" i="10"/>
  <c r="L770" i="10"/>
  <c r="M39" i="10"/>
  <c r="N39" i="10"/>
  <c r="H39" i="10"/>
  <c r="J39" i="10"/>
  <c r="L39" i="10"/>
  <c r="I39" i="10"/>
  <c r="K39" i="10"/>
  <c r="I89" i="10"/>
  <c r="L89" i="10"/>
  <c r="M89" i="10"/>
  <c r="N89" i="10"/>
  <c r="K89" i="10"/>
  <c r="J89" i="10"/>
  <c r="H89" i="10"/>
  <c r="H501" i="10"/>
  <c r="K501" i="10"/>
  <c r="M501" i="10"/>
  <c r="J501" i="10"/>
  <c r="N501" i="10"/>
  <c r="I501" i="10"/>
  <c r="L501" i="10"/>
  <c r="I375" i="10"/>
  <c r="K375" i="10"/>
  <c r="J375" i="10"/>
  <c r="H375" i="10"/>
  <c r="L375" i="10"/>
  <c r="M375" i="10"/>
  <c r="N375" i="10"/>
  <c r="M204" i="10"/>
  <c r="I204" i="10"/>
  <c r="L204" i="10"/>
  <c r="K204" i="10"/>
  <c r="N204" i="10"/>
  <c r="J204" i="10"/>
  <c r="H204" i="10"/>
  <c r="L111" i="10"/>
  <c r="J111" i="10"/>
  <c r="H111" i="10"/>
  <c r="M111" i="10"/>
  <c r="I111" i="10"/>
  <c r="N111" i="10"/>
  <c r="K111" i="10"/>
  <c r="L231" i="10"/>
  <c r="H231" i="10"/>
  <c r="I231" i="10"/>
  <c r="M231" i="10"/>
  <c r="K231" i="10"/>
  <c r="N231" i="10"/>
  <c r="J231" i="10"/>
  <c r="M990" i="10"/>
  <c r="K990" i="10"/>
  <c r="N990" i="10"/>
  <c r="H990" i="10"/>
  <c r="I990" i="10"/>
  <c r="J990" i="10"/>
  <c r="L990" i="10"/>
  <c r="I507" i="10"/>
  <c r="K507" i="10"/>
  <c r="L507" i="10"/>
  <c r="M507" i="10"/>
  <c r="H507" i="10"/>
  <c r="J507" i="10"/>
  <c r="N507" i="10"/>
  <c r="H462" i="10"/>
  <c r="K462" i="10"/>
  <c r="J462" i="10"/>
  <c r="M462" i="10"/>
  <c r="L462" i="10"/>
  <c r="I462" i="10"/>
  <c r="N462" i="10"/>
  <c r="H65" i="10"/>
  <c r="I65" i="10"/>
  <c r="K65" i="10"/>
  <c r="J65" i="10"/>
  <c r="N65" i="10"/>
  <c r="L65" i="10"/>
  <c r="M65" i="10"/>
  <c r="J564" i="10"/>
  <c r="L564" i="10"/>
  <c r="K564" i="10"/>
  <c r="H564" i="10"/>
  <c r="I564" i="10"/>
  <c r="N564" i="10"/>
  <c r="M564" i="10"/>
  <c r="M851" i="10"/>
  <c r="N851" i="10"/>
  <c r="L851" i="10"/>
  <c r="K851" i="10"/>
  <c r="H851" i="10"/>
  <c r="J851" i="10"/>
  <c r="I851" i="10"/>
  <c r="H570" i="10"/>
  <c r="J570" i="10"/>
  <c r="K570" i="10"/>
  <c r="I570" i="10"/>
  <c r="M570" i="10"/>
  <c r="L570" i="10"/>
  <c r="N570" i="10"/>
  <c r="N397" i="10"/>
  <c r="H397" i="10"/>
  <c r="J397" i="10"/>
  <c r="K397" i="10"/>
  <c r="I397" i="10"/>
  <c r="L397" i="10"/>
  <c r="M397" i="10"/>
  <c r="M631" i="10"/>
  <c r="K631" i="10"/>
  <c r="H631" i="10"/>
  <c r="N631" i="10"/>
  <c r="J631" i="10"/>
  <c r="I631" i="10"/>
  <c r="L631" i="10"/>
  <c r="M136" i="10"/>
  <c r="J136" i="10"/>
  <c r="I136" i="10"/>
  <c r="H136" i="10"/>
  <c r="N136" i="10"/>
  <c r="K136" i="10"/>
  <c r="L136" i="10"/>
  <c r="J806" i="10"/>
  <c r="N806" i="10"/>
  <c r="M806" i="10"/>
  <c r="I806" i="10"/>
  <c r="L806" i="10"/>
  <c r="H806" i="10"/>
  <c r="K806" i="10"/>
  <c r="I774" i="10"/>
  <c r="K774" i="10"/>
  <c r="L774" i="10"/>
  <c r="H774" i="10"/>
  <c r="M774" i="10"/>
  <c r="J774" i="10"/>
  <c r="N774" i="10"/>
  <c r="I798" i="10"/>
  <c r="N798" i="10"/>
  <c r="L798" i="10"/>
  <c r="J798" i="10"/>
  <c r="H798" i="10"/>
  <c r="M798" i="10"/>
  <c r="K798" i="10"/>
  <c r="N584" i="10"/>
  <c r="L584" i="10"/>
  <c r="J584" i="10"/>
  <c r="H584" i="10"/>
  <c r="M584" i="10"/>
  <c r="I584" i="10"/>
  <c r="K584" i="10"/>
  <c r="I933" i="10"/>
  <c r="L933" i="10"/>
  <c r="M933" i="10"/>
  <c r="H933" i="10"/>
  <c r="K933" i="10"/>
  <c r="J933" i="10"/>
  <c r="N933" i="10"/>
  <c r="J562" i="10"/>
  <c r="N562" i="10"/>
  <c r="I562" i="10"/>
  <c r="K562" i="10"/>
  <c r="H562" i="10"/>
  <c r="M562" i="10"/>
  <c r="L562" i="10"/>
  <c r="M22" i="10"/>
  <c r="J22" i="10"/>
  <c r="I22" i="10"/>
  <c r="N22" i="10"/>
  <c r="L22" i="10"/>
  <c r="H22" i="10"/>
  <c r="K22" i="10"/>
  <c r="I841" i="10"/>
  <c r="N841" i="10"/>
  <c r="M841" i="10"/>
  <c r="K841" i="10"/>
  <c r="H841" i="10"/>
  <c r="J841" i="10"/>
  <c r="L841" i="10"/>
  <c r="M866" i="10"/>
  <c r="K866" i="10"/>
  <c r="N866" i="10"/>
  <c r="J866" i="10"/>
  <c r="H866" i="10"/>
  <c r="L866" i="10"/>
  <c r="I866" i="10"/>
  <c r="L991" i="10"/>
  <c r="N991" i="10"/>
  <c r="I991" i="10"/>
  <c r="J991" i="10"/>
  <c r="H991" i="10"/>
  <c r="K991" i="10"/>
  <c r="M991" i="10"/>
  <c r="N74" i="10"/>
  <c r="K74" i="10"/>
  <c r="H74" i="10"/>
  <c r="J74" i="10"/>
  <c r="I74" i="10"/>
  <c r="M74" i="10"/>
  <c r="L74" i="10"/>
  <c r="I623" i="10"/>
  <c r="N623" i="10"/>
  <c r="L623" i="10"/>
  <c r="K623" i="10"/>
  <c r="M623" i="10"/>
  <c r="H623" i="10"/>
  <c r="J623" i="10"/>
  <c r="K919" i="10"/>
  <c r="M919" i="10"/>
  <c r="J919" i="10"/>
  <c r="L919" i="10"/>
  <c r="N919" i="10"/>
  <c r="I919" i="10"/>
  <c r="H919" i="10"/>
  <c r="I95" i="10"/>
  <c r="N95" i="10"/>
  <c r="H95" i="10"/>
  <c r="M95" i="10"/>
  <c r="L95" i="10"/>
  <c r="K95" i="10"/>
  <c r="J95" i="10"/>
  <c r="L263" i="10"/>
  <c r="I263" i="10"/>
  <c r="M263" i="10"/>
  <c r="H263" i="10"/>
  <c r="N263" i="10"/>
  <c r="K263" i="10"/>
  <c r="J263" i="10"/>
  <c r="I131" i="10"/>
  <c r="M131" i="10"/>
  <c r="K131" i="10"/>
  <c r="N131" i="10"/>
  <c r="H131" i="10"/>
  <c r="L131" i="10"/>
  <c r="J131" i="10"/>
  <c r="N18" i="10"/>
  <c r="M18" i="10"/>
  <c r="I18" i="10"/>
  <c r="L18" i="10"/>
  <c r="K18" i="10"/>
  <c r="J18" i="10"/>
  <c r="H18" i="10"/>
  <c r="H384" i="10"/>
  <c r="I384" i="10"/>
  <c r="K384" i="10"/>
  <c r="M384" i="10"/>
  <c r="L384" i="10"/>
  <c r="N384" i="10"/>
  <c r="J384" i="10"/>
  <c r="B459" i="2"/>
  <c r="L458" i="2"/>
  <c r="L459" i="7" s="1"/>
  <c r="AA450" i="10" l="1"/>
  <c r="AA167" i="10"/>
  <c r="AC1160" i="10" s="1"/>
  <c r="AB1160" i="10" s="1"/>
  <c r="AA574" i="10"/>
  <c r="AA575" i="10" s="1"/>
  <c r="AA571" i="10"/>
  <c r="AC1564" i="10" s="1"/>
  <c r="AB1564" i="10" s="1"/>
  <c r="AA620" i="10"/>
  <c r="AC620" i="10" s="1"/>
  <c r="AA696" i="10"/>
  <c r="AC1689" i="10" s="1"/>
  <c r="AB1689" i="10" s="1"/>
  <c r="AA619" i="10"/>
  <c r="AC619" i="10" s="1"/>
  <c r="AA697" i="10"/>
  <c r="AC1690" i="10" s="1"/>
  <c r="AB1690" i="10" s="1"/>
  <c r="AA486" i="10"/>
  <c r="AA487" i="10" s="1"/>
  <c r="AA553" i="10"/>
  <c r="AC1546" i="10" s="1"/>
  <c r="AB1546" i="10" s="1"/>
  <c r="AA593" i="10"/>
  <c r="AC593" i="10" s="1"/>
  <c r="AB593" i="10" s="1"/>
  <c r="AA125" i="10"/>
  <c r="AC125" i="10" s="1"/>
  <c r="AB125" i="10" s="1"/>
  <c r="AA188" i="10"/>
  <c r="AC1181" i="10" s="1"/>
  <c r="AB1181" i="10" s="1"/>
  <c r="AA360" i="10"/>
  <c r="AA361" i="10" s="1"/>
  <c r="AA282" i="10"/>
  <c r="AC282" i="10" s="1"/>
  <c r="AB282" i="10" s="1"/>
  <c r="AA366" i="10"/>
  <c r="AA367" i="10" s="1"/>
  <c r="AA368" i="10" s="1"/>
  <c r="AA353" i="10"/>
  <c r="AC353" i="10" s="1"/>
  <c r="AB353" i="10" s="1"/>
  <c r="AA635" i="10"/>
  <c r="AC1628" i="10" s="1"/>
  <c r="AA84" i="10"/>
  <c r="AC1077" i="10" s="1"/>
  <c r="AB1077" i="10" s="1"/>
  <c r="AA73" i="10"/>
  <c r="AA74" i="10" s="1"/>
  <c r="AA639" i="10"/>
  <c r="AC639" i="10" s="1"/>
  <c r="AA498" i="10"/>
  <c r="AC498" i="10" s="1"/>
  <c r="AB498" i="10" s="1"/>
  <c r="AA225" i="10"/>
  <c r="AA226" i="10" s="1"/>
  <c r="AA435" i="10"/>
  <c r="AC1428" i="10" s="1"/>
  <c r="AB1428" i="10" s="1"/>
  <c r="AA263" i="10"/>
  <c r="AA264" i="10" s="1"/>
  <c r="AA265" i="10" s="1"/>
  <c r="AA266" i="10" s="1"/>
  <c r="AA245" i="10"/>
  <c r="AA246" i="10" s="1"/>
  <c r="AA523" i="10"/>
  <c r="AC523" i="10" s="1"/>
  <c r="AB523" i="10" s="1"/>
  <c r="AA582" i="10"/>
  <c r="AC582" i="10" s="1"/>
  <c r="AB582" i="10" s="1"/>
  <c r="AA212" i="10"/>
  <c r="AA213" i="10" s="1"/>
  <c r="AA559" i="10"/>
  <c r="AC1552" i="10" s="1"/>
  <c r="AB1552" i="10" s="1"/>
  <c r="AA516" i="10"/>
  <c r="AC516" i="10" s="1"/>
  <c r="AB516" i="10" s="1"/>
  <c r="AA614" i="10"/>
  <c r="AC1607" i="10" s="1"/>
  <c r="AA700" i="10"/>
  <c r="AA386" i="10"/>
  <c r="AC386" i="10" s="1"/>
  <c r="AB386" i="10" s="1"/>
  <c r="AA655" i="10"/>
  <c r="AC1648" i="10" s="1"/>
  <c r="AA93" i="10"/>
  <c r="AC93" i="10" s="1"/>
  <c r="AB93" i="10" s="1"/>
  <c r="AA683" i="10"/>
  <c r="AA684" i="10" s="1"/>
  <c r="AC684" i="10" s="1"/>
  <c r="AB684" i="10" s="1"/>
  <c r="AA550" i="10"/>
  <c r="AA551" i="10" s="1"/>
  <c r="AA552" i="10" s="1"/>
  <c r="AA652" i="10"/>
  <c r="AA653" i="10" s="1"/>
  <c r="AA610" i="10"/>
  <c r="AC1603" i="10" s="1"/>
  <c r="AA505" i="10"/>
  <c r="AC1498" i="10" s="1"/>
  <c r="AB1498" i="10" s="1"/>
  <c r="AA596" i="10"/>
  <c r="AA597" i="10" s="1"/>
  <c r="AA120" i="10"/>
  <c r="AA121" i="10" s="1"/>
  <c r="AA519" i="10"/>
  <c r="AC519" i="10" s="1"/>
  <c r="AB519" i="10" s="1"/>
  <c r="AA630" i="10"/>
  <c r="AC630" i="10" s="1"/>
  <c r="AA560" i="10"/>
  <c r="AC1553" i="10" s="1"/>
  <c r="AB1553" i="10" s="1"/>
  <c r="AA680" i="10"/>
  <c r="AC680" i="10" s="1"/>
  <c r="AB680" i="10" s="1"/>
  <c r="AA122" i="10"/>
  <c r="AC1115" i="10" s="1"/>
  <c r="AB1115" i="10" s="1"/>
  <c r="AA291" i="10"/>
  <c r="AC291" i="10" s="1"/>
  <c r="AB291" i="10" s="1"/>
  <c r="AA6" i="10"/>
  <c r="AC999" i="10" s="1"/>
  <c r="AB999" i="10" s="1"/>
  <c r="AA390" i="10"/>
  <c r="AC390" i="10" s="1"/>
  <c r="AB390" i="10" s="1"/>
  <c r="AA647" i="10"/>
  <c r="AC1640" i="10" s="1"/>
  <c r="AA68" i="10"/>
  <c r="AC68" i="10" s="1"/>
  <c r="AB68" i="10" s="1"/>
  <c r="AA420" i="10"/>
  <c r="AC420" i="10" s="1"/>
  <c r="AB420" i="10" s="1"/>
  <c r="AA406" i="10"/>
  <c r="AC1399" i="10" s="1"/>
  <c r="AB1399" i="10" s="1"/>
  <c r="AA107" i="10"/>
  <c r="AA108" i="10" s="1"/>
  <c r="AA109" i="10" s="1"/>
  <c r="AA339" i="10"/>
  <c r="AA340" i="10" s="1"/>
  <c r="AA237" i="10"/>
  <c r="AC237" i="10" s="1"/>
  <c r="AB237" i="10" s="1"/>
  <c r="AA424" i="10"/>
  <c r="AC424" i="10" s="1"/>
  <c r="AB424" i="10" s="1"/>
  <c r="AA624" i="10"/>
  <c r="AA625" i="10" s="1"/>
  <c r="AA626" i="10" s="1"/>
  <c r="AA128" i="10"/>
  <c r="AC1121" i="10" s="1"/>
  <c r="AB1121" i="10" s="1"/>
  <c r="AA440" i="10"/>
  <c r="AC440" i="10" s="1"/>
  <c r="AB440" i="10" s="1"/>
  <c r="AA512" i="10"/>
  <c r="AA513" i="10" s="1"/>
  <c r="AA351" i="10"/>
  <c r="AC1344" i="10" s="1"/>
  <c r="AB1344" i="10" s="1"/>
  <c r="AA316" i="10"/>
  <c r="AC316" i="10" s="1"/>
  <c r="AB316" i="10" s="1"/>
  <c r="AA569" i="10"/>
  <c r="AC569" i="10" s="1"/>
  <c r="AB569" i="10" s="1"/>
  <c r="AA94" i="10"/>
  <c r="AC94" i="10" s="1"/>
  <c r="AB94" i="10" s="1"/>
  <c r="AA268" i="10"/>
  <c r="AA269" i="10" s="1"/>
  <c r="AA461" i="10"/>
  <c r="AC461" i="10" s="1"/>
  <c r="AB461" i="10" s="1"/>
  <c r="AA112" i="10"/>
  <c r="AC112" i="10" s="1"/>
  <c r="AB112" i="10" s="1"/>
  <c r="AA248" i="10"/>
  <c r="AA249" i="10" s="1"/>
  <c r="AA150" i="10"/>
  <c r="AC150" i="10" s="1"/>
  <c r="AB150" i="10" s="1"/>
  <c r="AA410" i="10"/>
  <c r="AA411" i="10" s="1"/>
  <c r="AA65" i="10"/>
  <c r="AC1058" i="10" s="1"/>
  <c r="AB1058" i="10" s="1"/>
  <c r="AA71" i="10"/>
  <c r="AC71" i="10" s="1"/>
  <c r="AB71" i="10" s="1"/>
  <c r="AA123" i="10"/>
  <c r="AC1116" i="10" s="1"/>
  <c r="AB1116" i="10" s="1"/>
  <c r="AA330" i="10"/>
  <c r="AA331" i="10" s="1"/>
  <c r="AA660" i="10"/>
  <c r="AC1653" i="10" s="1"/>
  <c r="AA421" i="10"/>
  <c r="AC1414" i="10" s="1"/>
  <c r="AB1414" i="10" s="1"/>
  <c r="AA387" i="10"/>
  <c r="AA388" i="10" s="1"/>
  <c r="AA465" i="10"/>
  <c r="AC1458" i="10" s="1"/>
  <c r="AB1458" i="10" s="1"/>
  <c r="AA555" i="10"/>
  <c r="AC555" i="10" s="1"/>
  <c r="AB555" i="10" s="1"/>
  <c r="AA131" i="10"/>
  <c r="AC1124" i="10" s="1"/>
  <c r="AB1124" i="10" s="1"/>
  <c r="AA661" i="10"/>
  <c r="AC1654" i="10" s="1"/>
  <c r="AA565" i="10"/>
  <c r="AA566" i="10" s="1"/>
  <c r="AA567" i="10" s="1"/>
  <c r="AA568" i="10" s="1"/>
  <c r="AA345" i="10"/>
  <c r="AC1338" i="10" s="1"/>
  <c r="AB1338" i="10" s="1"/>
  <c r="AA473" i="10"/>
  <c r="AC1466" i="10" s="1"/>
  <c r="AB1466" i="10" s="1"/>
  <c r="AA288" i="10"/>
  <c r="AC288" i="10" s="1"/>
  <c r="AB288" i="10" s="1"/>
  <c r="AA274" i="10"/>
  <c r="AA275" i="10" s="1"/>
  <c r="AA307" i="10"/>
  <c r="AA308" i="10" s="1"/>
  <c r="AA570" i="10"/>
  <c r="AC570" i="10" s="1"/>
  <c r="AB570" i="10" s="1"/>
  <c r="AA423" i="10"/>
  <c r="AC423" i="10" s="1"/>
  <c r="AB423" i="10" s="1"/>
  <c r="AA456" i="10"/>
  <c r="AC456" i="10" s="1"/>
  <c r="AB456" i="10" s="1"/>
  <c r="AA502" i="10"/>
  <c r="AC502" i="10" s="1"/>
  <c r="AB502" i="10" s="1"/>
  <c r="AA441" i="10"/>
  <c r="AC441" i="10" s="1"/>
  <c r="AB441" i="10" s="1"/>
  <c r="AA186" i="10"/>
  <c r="AC186" i="10" s="1"/>
  <c r="AB186" i="10" s="1"/>
  <c r="AA676" i="10"/>
  <c r="AA677" i="10" s="1"/>
  <c r="AA678" i="10" s="1"/>
  <c r="AA679" i="10" s="1"/>
  <c r="AA126" i="10"/>
  <c r="AC1119" i="10" s="1"/>
  <c r="AB1119" i="10" s="1"/>
  <c r="AA432" i="10"/>
  <c r="AA433" i="10" s="1"/>
  <c r="AA627" i="10"/>
  <c r="AC627" i="10" s="1"/>
  <c r="AA277" i="10"/>
  <c r="AC1270" i="10" s="1"/>
  <c r="AB1270" i="10" s="1"/>
  <c r="G938" i="8"/>
  <c r="I938" i="8"/>
  <c r="H938" i="8"/>
  <c r="L938" i="8"/>
  <c r="J938" i="8"/>
  <c r="Q938" i="8"/>
  <c r="K938" i="8"/>
  <c r="F938" i="8"/>
  <c r="K617" i="8"/>
  <c r="I617" i="8"/>
  <c r="L617" i="8"/>
  <c r="G617" i="8"/>
  <c r="F617" i="8"/>
  <c r="Q617" i="8"/>
  <c r="J617" i="8"/>
  <c r="H617" i="8"/>
  <c r="J34" i="8"/>
  <c r="L34" i="8"/>
  <c r="I34" i="8"/>
  <c r="K34" i="8"/>
  <c r="Q34" i="8"/>
  <c r="F34" i="8"/>
  <c r="H34" i="8"/>
  <c r="G34" i="8"/>
  <c r="J867" i="8"/>
  <c r="Q867" i="8"/>
  <c r="I867" i="8"/>
  <c r="K867" i="8"/>
  <c r="F867" i="8"/>
  <c r="H867" i="8"/>
  <c r="L867" i="8"/>
  <c r="G867" i="8"/>
  <c r="K813" i="8"/>
  <c r="F813" i="8"/>
  <c r="Q813" i="8"/>
  <c r="J813" i="8"/>
  <c r="I813" i="8"/>
  <c r="H813" i="8"/>
  <c r="L813" i="8"/>
  <c r="G813" i="8"/>
  <c r="H380" i="8"/>
  <c r="K380" i="8"/>
  <c r="L380" i="8"/>
  <c r="I380" i="8"/>
  <c r="J380" i="8"/>
  <c r="F380" i="8"/>
  <c r="Q380" i="8"/>
  <c r="G380" i="8"/>
  <c r="L241" i="8"/>
  <c r="J241" i="8"/>
  <c r="G241" i="8"/>
  <c r="I241" i="8"/>
  <c r="F241" i="8"/>
  <c r="K241" i="8"/>
  <c r="H241" i="8"/>
  <c r="Q241" i="8"/>
  <c r="G122" i="8"/>
  <c r="K122" i="8"/>
  <c r="L122" i="8"/>
  <c r="Q122" i="8"/>
  <c r="F122" i="8"/>
  <c r="J122" i="8"/>
  <c r="I122" i="8"/>
  <c r="H122" i="8"/>
  <c r="G713" i="8"/>
  <c r="J713" i="8"/>
  <c r="F713" i="8"/>
  <c r="K713" i="8"/>
  <c r="I713" i="8"/>
  <c r="L713" i="8"/>
  <c r="H713" i="8"/>
  <c r="Q713" i="8"/>
  <c r="F40" i="8"/>
  <c r="H40" i="8"/>
  <c r="Q40" i="8"/>
  <c r="I40" i="8"/>
  <c r="L40" i="8"/>
  <c r="J40" i="8"/>
  <c r="K40" i="8"/>
  <c r="G40" i="8"/>
  <c r="L389" i="8"/>
  <c r="H389" i="8"/>
  <c r="K389" i="8"/>
  <c r="G389" i="8"/>
  <c r="J389" i="8"/>
  <c r="Q389" i="8"/>
  <c r="F389" i="8"/>
  <c r="I389" i="8"/>
  <c r="I270" i="8"/>
  <c r="L270" i="8"/>
  <c r="G270" i="8"/>
  <c r="K270" i="8"/>
  <c r="J270" i="8"/>
  <c r="F270" i="8"/>
  <c r="H270" i="8"/>
  <c r="Q270" i="8"/>
  <c r="Q637" i="8"/>
  <c r="G637" i="8"/>
  <c r="I637" i="8"/>
  <c r="H637" i="8"/>
  <c r="F637" i="8"/>
  <c r="K637" i="8"/>
  <c r="L637" i="8"/>
  <c r="J637" i="8"/>
  <c r="F556" i="8"/>
  <c r="J556" i="8"/>
  <c r="L556" i="8"/>
  <c r="H556" i="8"/>
  <c r="G556" i="8"/>
  <c r="Q556" i="8"/>
  <c r="K556" i="8"/>
  <c r="I556" i="8"/>
  <c r="G117" i="8"/>
  <c r="F117" i="8"/>
  <c r="Q117" i="8"/>
  <c r="K117" i="8"/>
  <c r="J117" i="8"/>
  <c r="L117" i="8"/>
  <c r="I117" i="8"/>
  <c r="H117" i="8"/>
  <c r="H367" i="8"/>
  <c r="J367" i="8"/>
  <c r="F367" i="8"/>
  <c r="L367" i="8"/>
  <c r="G367" i="8"/>
  <c r="Q367" i="8"/>
  <c r="K367" i="8"/>
  <c r="I367" i="8"/>
  <c r="G987" i="8"/>
  <c r="F987" i="8"/>
  <c r="I987" i="8"/>
  <c r="Q987" i="8"/>
  <c r="H987" i="8"/>
  <c r="L987" i="8"/>
  <c r="K987" i="8"/>
  <c r="J987" i="8"/>
  <c r="F778" i="8"/>
  <c r="J778" i="8"/>
  <c r="K778" i="8"/>
  <c r="G778" i="8"/>
  <c r="I778" i="8"/>
  <c r="L778" i="8"/>
  <c r="Q778" i="8"/>
  <c r="H778" i="8"/>
  <c r="H923" i="8"/>
  <c r="I923" i="8"/>
  <c r="F923" i="8"/>
  <c r="K923" i="8"/>
  <c r="L923" i="8"/>
  <c r="G923" i="8"/>
  <c r="J923" i="8"/>
  <c r="Q923" i="8"/>
  <c r="J573" i="8"/>
  <c r="G573" i="8"/>
  <c r="I573" i="8"/>
  <c r="K573" i="8"/>
  <c r="F573" i="8"/>
  <c r="L573" i="8"/>
  <c r="Q573" i="8"/>
  <c r="H573" i="8"/>
  <c r="Q206" i="8"/>
  <c r="I206" i="8"/>
  <c r="G206" i="8"/>
  <c r="F206" i="8"/>
  <c r="L206" i="8"/>
  <c r="J206" i="8"/>
  <c r="K206" i="8"/>
  <c r="H206" i="8"/>
  <c r="H632" i="8"/>
  <c r="I632" i="8"/>
  <c r="L632" i="8"/>
  <c r="J632" i="8"/>
  <c r="G632" i="8"/>
  <c r="K632" i="8"/>
  <c r="Q632" i="8"/>
  <c r="F632" i="8"/>
  <c r="L750" i="8"/>
  <c r="K750" i="8"/>
  <c r="G750" i="8"/>
  <c r="F750" i="8"/>
  <c r="H750" i="8"/>
  <c r="Q750" i="8"/>
  <c r="J750" i="8"/>
  <c r="I750" i="8"/>
  <c r="K250" i="8"/>
  <c r="F250" i="8"/>
  <c r="G250" i="8"/>
  <c r="J250" i="8"/>
  <c r="I250" i="8"/>
  <c r="Q250" i="8"/>
  <c r="L250" i="8"/>
  <c r="H250" i="8"/>
  <c r="F716" i="8"/>
  <c r="K716" i="8"/>
  <c r="Q716" i="8"/>
  <c r="J716" i="8"/>
  <c r="L716" i="8"/>
  <c r="G716" i="8"/>
  <c r="I716" i="8"/>
  <c r="H716" i="8"/>
  <c r="H692" i="8"/>
  <c r="G692" i="8"/>
  <c r="I692" i="8"/>
  <c r="J692" i="8"/>
  <c r="F692" i="8"/>
  <c r="L692" i="8"/>
  <c r="K692" i="8"/>
  <c r="Q692" i="8"/>
  <c r="I779" i="8"/>
  <c r="H779" i="8"/>
  <c r="F779" i="8"/>
  <c r="J779" i="8"/>
  <c r="L779" i="8"/>
  <c r="Q779" i="8"/>
  <c r="K779" i="8"/>
  <c r="G779" i="8"/>
  <c r="H401" i="8"/>
  <c r="G401" i="8"/>
  <c r="L401" i="8"/>
  <c r="I401" i="8"/>
  <c r="Q401" i="8"/>
  <c r="K401" i="8"/>
  <c r="J401" i="8"/>
  <c r="F401" i="8"/>
  <c r="Q588" i="8"/>
  <c r="K588" i="8"/>
  <c r="H588" i="8"/>
  <c r="L588" i="8"/>
  <c r="G588" i="8"/>
  <c r="J588" i="8"/>
  <c r="F588" i="8"/>
  <c r="I588" i="8"/>
  <c r="H803" i="8"/>
  <c r="G803" i="8"/>
  <c r="K803" i="8"/>
  <c r="I803" i="8"/>
  <c r="F803" i="8"/>
  <c r="Q803" i="8"/>
  <c r="J803" i="8"/>
  <c r="L803" i="8"/>
  <c r="G621" i="8"/>
  <c r="J621" i="8"/>
  <c r="K621" i="8"/>
  <c r="F621" i="8"/>
  <c r="I621" i="8"/>
  <c r="H621" i="8"/>
  <c r="Q621" i="8"/>
  <c r="L621" i="8"/>
  <c r="AC1495" i="10"/>
  <c r="AB1495" i="10" s="1"/>
  <c r="AC1434" i="10"/>
  <c r="AB1434" i="10" s="1"/>
  <c r="AA284" i="10"/>
  <c r="AC1276" i="10"/>
  <c r="AB1276" i="10" s="1"/>
  <c r="AC283" i="10"/>
  <c r="AB283" i="10" s="1"/>
  <c r="F264" i="8"/>
  <c r="I264" i="8"/>
  <c r="K264" i="8"/>
  <c r="H264" i="8"/>
  <c r="G264" i="8"/>
  <c r="J264" i="8"/>
  <c r="L264" i="8"/>
  <c r="Q264" i="8"/>
  <c r="F519" i="8"/>
  <c r="Q519" i="8"/>
  <c r="I519" i="8"/>
  <c r="H519" i="8"/>
  <c r="L519" i="8"/>
  <c r="J519" i="8"/>
  <c r="G519" i="8"/>
  <c r="K519" i="8"/>
  <c r="K190" i="8"/>
  <c r="G190" i="8"/>
  <c r="H190" i="8"/>
  <c r="L190" i="8"/>
  <c r="J190" i="8"/>
  <c r="Q190" i="8"/>
  <c r="I190" i="8"/>
  <c r="F190" i="8"/>
  <c r="G238" i="8"/>
  <c r="I238" i="8"/>
  <c r="L238" i="8"/>
  <c r="F238" i="8"/>
  <c r="K238" i="8"/>
  <c r="H238" i="8"/>
  <c r="J238" i="8"/>
  <c r="Q238" i="8"/>
  <c r="Q463" i="8"/>
  <c r="G463" i="8"/>
  <c r="K463" i="8"/>
  <c r="H463" i="8"/>
  <c r="F463" i="8"/>
  <c r="J463" i="8"/>
  <c r="I463" i="8"/>
  <c r="L463" i="8"/>
  <c r="I205" i="8"/>
  <c r="J205" i="8"/>
  <c r="L205" i="8"/>
  <c r="Q205" i="8"/>
  <c r="G205" i="8"/>
  <c r="H205" i="8"/>
  <c r="K205" i="8"/>
  <c r="F205" i="8"/>
  <c r="K747" i="8"/>
  <c r="H747" i="8"/>
  <c r="I747" i="8"/>
  <c r="L747" i="8"/>
  <c r="F747" i="8"/>
  <c r="Q747" i="8"/>
  <c r="J747" i="8"/>
  <c r="G747" i="8"/>
  <c r="K379" i="8"/>
  <c r="L379" i="8"/>
  <c r="J379" i="8"/>
  <c r="I379" i="8"/>
  <c r="H379" i="8"/>
  <c r="F379" i="8"/>
  <c r="G379" i="8"/>
  <c r="Q379" i="8"/>
  <c r="H718" i="8"/>
  <c r="L718" i="8"/>
  <c r="F718" i="8"/>
  <c r="G718" i="8"/>
  <c r="K718" i="8"/>
  <c r="Q718" i="8"/>
  <c r="I718" i="8"/>
  <c r="J718" i="8"/>
  <c r="L997" i="8"/>
  <c r="J997" i="8"/>
  <c r="H997" i="8"/>
  <c r="G997" i="8"/>
  <c r="Q997" i="8"/>
  <c r="F997" i="8"/>
  <c r="I997" i="8"/>
  <c r="K997" i="8"/>
  <c r="I429" i="8"/>
  <c r="H429" i="8"/>
  <c r="G429" i="8"/>
  <c r="F429" i="8"/>
  <c r="K429" i="8"/>
  <c r="J429" i="8"/>
  <c r="Q429" i="8"/>
  <c r="L429" i="8"/>
  <c r="I832" i="8"/>
  <c r="G832" i="8"/>
  <c r="Q832" i="8"/>
  <c r="J832" i="8"/>
  <c r="H832" i="8"/>
  <c r="L832" i="8"/>
  <c r="K832" i="8"/>
  <c r="F832" i="8"/>
  <c r="H315" i="8"/>
  <c r="F315" i="8"/>
  <c r="G315" i="8"/>
  <c r="L315" i="8"/>
  <c r="J315" i="8"/>
  <c r="K315" i="8"/>
  <c r="I315" i="8"/>
  <c r="Q315" i="8"/>
  <c r="K350" i="8"/>
  <c r="G350" i="8"/>
  <c r="Q350" i="8"/>
  <c r="J350" i="8"/>
  <c r="H350" i="8"/>
  <c r="L350" i="8"/>
  <c r="F350" i="8"/>
  <c r="I350" i="8"/>
  <c r="Q127" i="8"/>
  <c r="J127" i="8"/>
  <c r="H127" i="8"/>
  <c r="I127" i="8"/>
  <c r="G127" i="8"/>
  <c r="L127" i="8"/>
  <c r="F127" i="8"/>
  <c r="K127" i="8"/>
  <c r="G810" i="8"/>
  <c r="Q810" i="8"/>
  <c r="L810" i="8"/>
  <c r="F810" i="8"/>
  <c r="K810" i="8"/>
  <c r="H810" i="8"/>
  <c r="I810" i="8"/>
  <c r="J810" i="8"/>
  <c r="I396" i="8"/>
  <c r="G396" i="8"/>
  <c r="L396" i="8"/>
  <c r="H396" i="8"/>
  <c r="Q396" i="8"/>
  <c r="K396" i="8"/>
  <c r="F396" i="8"/>
  <c r="J396" i="8"/>
  <c r="I880" i="8"/>
  <c r="L880" i="8"/>
  <c r="H880" i="8"/>
  <c r="F880" i="8"/>
  <c r="Q880" i="8"/>
  <c r="J880" i="8"/>
  <c r="K880" i="8"/>
  <c r="G880" i="8"/>
  <c r="Q274" i="8"/>
  <c r="I274" i="8"/>
  <c r="L274" i="8"/>
  <c r="F274" i="8"/>
  <c r="K274" i="8"/>
  <c r="H274" i="8"/>
  <c r="G274" i="8"/>
  <c r="J274" i="8"/>
  <c r="H106" i="8"/>
  <c r="Q106" i="8"/>
  <c r="K106" i="8"/>
  <c r="J106" i="8"/>
  <c r="I106" i="8"/>
  <c r="F106" i="8"/>
  <c r="L106" i="8"/>
  <c r="G106" i="8"/>
  <c r="L360" i="8"/>
  <c r="J360" i="8"/>
  <c r="F360" i="8"/>
  <c r="H360" i="8"/>
  <c r="Q360" i="8"/>
  <c r="I360" i="8"/>
  <c r="K360" i="8"/>
  <c r="G360" i="8"/>
  <c r="Q546" i="8"/>
  <c r="F546" i="8"/>
  <c r="G546" i="8"/>
  <c r="I546" i="8"/>
  <c r="K546" i="8"/>
  <c r="L546" i="8"/>
  <c r="J546" i="8"/>
  <c r="H546" i="8"/>
  <c r="K201" i="8"/>
  <c r="J201" i="8"/>
  <c r="G201" i="8"/>
  <c r="F201" i="8"/>
  <c r="L201" i="8"/>
  <c r="H201" i="8"/>
  <c r="I201" i="8"/>
  <c r="Q201" i="8"/>
  <c r="K538" i="8"/>
  <c r="I538" i="8"/>
  <c r="G538" i="8"/>
  <c r="J538" i="8"/>
  <c r="F538" i="8"/>
  <c r="H538" i="8"/>
  <c r="Q538" i="8"/>
  <c r="L538" i="8"/>
  <c r="H319" i="8"/>
  <c r="Q319" i="8"/>
  <c r="K319" i="8"/>
  <c r="L319" i="8"/>
  <c r="F319" i="8"/>
  <c r="J319" i="8"/>
  <c r="I319" i="8"/>
  <c r="G319" i="8"/>
  <c r="J483" i="8"/>
  <c r="L483" i="8"/>
  <c r="H483" i="8"/>
  <c r="I483" i="8"/>
  <c r="K483" i="8"/>
  <c r="Q483" i="8"/>
  <c r="F483" i="8"/>
  <c r="G483" i="8"/>
  <c r="J568" i="8"/>
  <c r="L568" i="8"/>
  <c r="Q568" i="8"/>
  <c r="H568" i="8"/>
  <c r="F568" i="8"/>
  <c r="G568" i="8"/>
  <c r="I568" i="8"/>
  <c r="K568" i="8"/>
  <c r="I345" i="8"/>
  <c r="G345" i="8"/>
  <c r="K345" i="8"/>
  <c r="H345" i="8"/>
  <c r="F345" i="8"/>
  <c r="Q345" i="8"/>
  <c r="J345" i="8"/>
  <c r="L345" i="8"/>
  <c r="AC1612" i="10"/>
  <c r="K228" i="8"/>
  <c r="H228" i="8"/>
  <c r="Q228" i="8"/>
  <c r="G228" i="8"/>
  <c r="I228" i="8"/>
  <c r="J228" i="8"/>
  <c r="F228" i="8"/>
  <c r="L228" i="8"/>
  <c r="I214" i="8"/>
  <c r="G214" i="8"/>
  <c r="Q214" i="8"/>
  <c r="L214" i="8"/>
  <c r="F214" i="8"/>
  <c r="J214" i="8"/>
  <c r="K214" i="8"/>
  <c r="H214" i="8"/>
  <c r="H474" i="8"/>
  <c r="F474" i="8"/>
  <c r="J474" i="8"/>
  <c r="G474" i="8"/>
  <c r="L474" i="8"/>
  <c r="Q474" i="8"/>
  <c r="I474" i="8"/>
  <c r="K474" i="8"/>
  <c r="Q464" i="8"/>
  <c r="G464" i="8"/>
  <c r="H464" i="8"/>
  <c r="L464" i="8"/>
  <c r="K464" i="8"/>
  <c r="I464" i="8"/>
  <c r="J464" i="8"/>
  <c r="F464" i="8"/>
  <c r="L902" i="8"/>
  <c r="F902" i="8"/>
  <c r="Q902" i="8"/>
  <c r="G902" i="8"/>
  <c r="J902" i="8"/>
  <c r="H902" i="8"/>
  <c r="K902" i="8"/>
  <c r="I902" i="8"/>
  <c r="L200" i="8"/>
  <c r="J200" i="8"/>
  <c r="I200" i="8"/>
  <c r="K200" i="8"/>
  <c r="Q200" i="8"/>
  <c r="H200" i="8"/>
  <c r="G200" i="8"/>
  <c r="F200" i="8"/>
  <c r="F403" i="8"/>
  <c r="Q403" i="8"/>
  <c r="G403" i="8"/>
  <c r="L403" i="8"/>
  <c r="J403" i="8"/>
  <c r="H403" i="8"/>
  <c r="I403" i="8"/>
  <c r="K403" i="8"/>
  <c r="F993" i="8"/>
  <c r="I993" i="8"/>
  <c r="L993" i="8"/>
  <c r="Q993" i="8"/>
  <c r="K993" i="8"/>
  <c r="J993" i="8"/>
  <c r="G993" i="8"/>
  <c r="H993" i="8"/>
  <c r="L165" i="8"/>
  <c r="K165" i="8"/>
  <c r="F165" i="8"/>
  <c r="J165" i="8"/>
  <c r="Q165" i="8"/>
  <c r="G165" i="8"/>
  <c r="I165" i="8"/>
  <c r="H165" i="8"/>
  <c r="Q490" i="8"/>
  <c r="H490" i="8"/>
  <c r="J490" i="8"/>
  <c r="L490" i="8"/>
  <c r="F490" i="8"/>
  <c r="G490" i="8"/>
  <c r="K490" i="8"/>
  <c r="I490" i="8"/>
  <c r="F561" i="8"/>
  <c r="G561" i="8"/>
  <c r="L561" i="8"/>
  <c r="I561" i="8"/>
  <c r="H561" i="8"/>
  <c r="K561" i="8"/>
  <c r="Q561" i="8"/>
  <c r="J561" i="8"/>
  <c r="J1020" i="8"/>
  <c r="G1020" i="8"/>
  <c r="I1020" i="8"/>
  <c r="Q1020" i="8"/>
  <c r="F1020" i="8"/>
  <c r="H1020" i="8"/>
  <c r="K1020" i="8"/>
  <c r="L1020" i="8"/>
  <c r="L525" i="8"/>
  <c r="K525" i="8"/>
  <c r="J525" i="8"/>
  <c r="H525" i="8"/>
  <c r="Q525" i="8"/>
  <c r="I525" i="8"/>
  <c r="G525" i="8"/>
  <c r="F525" i="8"/>
  <c r="J502" i="8"/>
  <c r="G502" i="8"/>
  <c r="I502" i="8"/>
  <c r="Q502" i="8"/>
  <c r="H502" i="8"/>
  <c r="F502" i="8"/>
  <c r="L502" i="8"/>
  <c r="K502" i="8"/>
  <c r="H878" i="8"/>
  <c r="Q878" i="8"/>
  <c r="L878" i="8"/>
  <c r="F878" i="8"/>
  <c r="I878" i="8"/>
  <c r="K878" i="8"/>
  <c r="J878" i="8"/>
  <c r="G878" i="8"/>
  <c r="G760" i="8"/>
  <c r="F760" i="8"/>
  <c r="H760" i="8"/>
  <c r="K760" i="8"/>
  <c r="I760" i="8"/>
  <c r="L760" i="8"/>
  <c r="Q760" i="8"/>
  <c r="J760" i="8"/>
  <c r="G957" i="8"/>
  <c r="F957" i="8"/>
  <c r="Q957" i="8"/>
  <c r="L957" i="8"/>
  <c r="H957" i="8"/>
  <c r="I957" i="8"/>
  <c r="K957" i="8"/>
  <c r="J957" i="8"/>
  <c r="Q611" i="8"/>
  <c r="J611" i="8"/>
  <c r="H611" i="8"/>
  <c r="F611" i="8"/>
  <c r="G611" i="8"/>
  <c r="K611" i="8"/>
  <c r="I611" i="8"/>
  <c r="L611" i="8"/>
  <c r="I418" i="8"/>
  <c r="Q418" i="8"/>
  <c r="H418" i="8"/>
  <c r="L418" i="8"/>
  <c r="J418" i="8"/>
  <c r="G418" i="8"/>
  <c r="F418" i="8"/>
  <c r="K418" i="8"/>
  <c r="Q156" i="8"/>
  <c r="H156" i="8"/>
  <c r="L156" i="8"/>
  <c r="F156" i="8"/>
  <c r="J156" i="8"/>
  <c r="K156" i="8"/>
  <c r="G156" i="8"/>
  <c r="I156" i="8"/>
  <c r="Q937" i="8"/>
  <c r="H937" i="8"/>
  <c r="K937" i="8"/>
  <c r="I937" i="8"/>
  <c r="J937" i="8"/>
  <c r="G937" i="8"/>
  <c r="F937" i="8"/>
  <c r="L937" i="8"/>
  <c r="G451" i="8"/>
  <c r="I451" i="8"/>
  <c r="Q451" i="8"/>
  <c r="K451" i="8"/>
  <c r="F451" i="8"/>
  <c r="H451" i="8"/>
  <c r="L451" i="8"/>
  <c r="J451" i="8"/>
  <c r="I714" i="8"/>
  <c r="J714" i="8"/>
  <c r="Q714" i="8"/>
  <c r="K714" i="8"/>
  <c r="F714" i="8"/>
  <c r="G714" i="8"/>
  <c r="L714" i="8"/>
  <c r="H714" i="8"/>
  <c r="I38" i="8"/>
  <c r="K38" i="8"/>
  <c r="F38" i="8"/>
  <c r="G38" i="8"/>
  <c r="J38" i="8"/>
  <c r="L38" i="8"/>
  <c r="Q38" i="8"/>
  <c r="H38" i="8"/>
  <c r="I891" i="8"/>
  <c r="G891" i="8"/>
  <c r="Q891" i="8"/>
  <c r="F891" i="8"/>
  <c r="J891" i="8"/>
  <c r="H891" i="8"/>
  <c r="K891" i="8"/>
  <c r="L891" i="8"/>
  <c r="Q875" i="8"/>
  <c r="G875" i="8"/>
  <c r="F875" i="8"/>
  <c r="H875" i="8"/>
  <c r="L875" i="8"/>
  <c r="J875" i="8"/>
  <c r="I875" i="8"/>
  <c r="K875" i="8"/>
  <c r="F391" i="8"/>
  <c r="K391" i="8"/>
  <c r="G391" i="8"/>
  <c r="L391" i="8"/>
  <c r="H391" i="8"/>
  <c r="J391" i="8"/>
  <c r="Q391" i="8"/>
  <c r="I391" i="8"/>
  <c r="K329" i="8"/>
  <c r="H329" i="8"/>
  <c r="J329" i="8"/>
  <c r="L329" i="8"/>
  <c r="I329" i="8"/>
  <c r="G329" i="8"/>
  <c r="Q329" i="8"/>
  <c r="F329" i="8"/>
  <c r="K664" i="8"/>
  <c r="G664" i="8"/>
  <c r="L664" i="8"/>
  <c r="Q664" i="8"/>
  <c r="F664" i="8"/>
  <c r="I664" i="8"/>
  <c r="J664" i="8"/>
  <c r="H664" i="8"/>
  <c r="L655" i="8"/>
  <c r="G655" i="8"/>
  <c r="F655" i="8"/>
  <c r="K655" i="8"/>
  <c r="J655" i="8"/>
  <c r="H655" i="8"/>
  <c r="Q655" i="8"/>
  <c r="I655" i="8"/>
  <c r="G368" i="8"/>
  <c r="K368" i="8"/>
  <c r="I368" i="8"/>
  <c r="Q368" i="8"/>
  <c r="L368" i="8"/>
  <c r="F368" i="8"/>
  <c r="H368" i="8"/>
  <c r="J368" i="8"/>
  <c r="G204" i="8"/>
  <c r="K204" i="8"/>
  <c r="I204" i="8"/>
  <c r="H204" i="8"/>
  <c r="L204" i="8"/>
  <c r="Q204" i="8"/>
  <c r="F204" i="8"/>
  <c r="J204" i="8"/>
  <c r="G839" i="8"/>
  <c r="I839" i="8"/>
  <c r="K839" i="8"/>
  <c r="J839" i="8"/>
  <c r="F839" i="8"/>
  <c r="H839" i="8"/>
  <c r="L839" i="8"/>
  <c r="Q839" i="8"/>
  <c r="G244" i="8"/>
  <c r="I244" i="8"/>
  <c r="J244" i="8"/>
  <c r="Q244" i="8"/>
  <c r="L244" i="8"/>
  <c r="F244" i="8"/>
  <c r="H244" i="8"/>
  <c r="K244" i="8"/>
  <c r="I365" i="8"/>
  <c r="J365" i="8"/>
  <c r="L365" i="8"/>
  <c r="Q365" i="8"/>
  <c r="G365" i="8"/>
  <c r="K365" i="8"/>
  <c r="H365" i="8"/>
  <c r="F365" i="8"/>
  <c r="J488" i="8"/>
  <c r="K488" i="8"/>
  <c r="Q488" i="8"/>
  <c r="F488" i="8"/>
  <c r="H488" i="8"/>
  <c r="L488" i="8"/>
  <c r="I488" i="8"/>
  <c r="G488" i="8"/>
  <c r="F385" i="8"/>
  <c r="J385" i="8"/>
  <c r="L385" i="8"/>
  <c r="Q385" i="8"/>
  <c r="I385" i="8"/>
  <c r="G385" i="8"/>
  <c r="H385" i="8"/>
  <c r="K385" i="8"/>
  <c r="J877" i="8"/>
  <c r="F877" i="8"/>
  <c r="I877" i="8"/>
  <c r="K877" i="8"/>
  <c r="L877" i="8"/>
  <c r="H877" i="8"/>
  <c r="G877" i="8"/>
  <c r="Q877" i="8"/>
  <c r="H567" i="8"/>
  <c r="K567" i="8"/>
  <c r="F567" i="8"/>
  <c r="I567" i="8"/>
  <c r="Q567" i="8"/>
  <c r="G567" i="8"/>
  <c r="L567" i="8"/>
  <c r="J567" i="8"/>
  <c r="K977" i="8"/>
  <c r="L977" i="8"/>
  <c r="H977" i="8"/>
  <c r="Q977" i="8"/>
  <c r="F977" i="8"/>
  <c r="I977" i="8"/>
  <c r="G977" i="8"/>
  <c r="J977" i="8"/>
  <c r="L148" i="8"/>
  <c r="Q148" i="8"/>
  <c r="I148" i="8"/>
  <c r="H148" i="8"/>
  <c r="F148" i="8"/>
  <c r="G148" i="8"/>
  <c r="J148" i="8"/>
  <c r="K148" i="8"/>
  <c r="J203" i="8"/>
  <c r="H203" i="8"/>
  <c r="Q203" i="8"/>
  <c r="L203" i="8"/>
  <c r="F203" i="8"/>
  <c r="I203" i="8"/>
  <c r="K203" i="8"/>
  <c r="G203" i="8"/>
  <c r="L364" i="8"/>
  <c r="J364" i="8"/>
  <c r="G364" i="8"/>
  <c r="Q364" i="8"/>
  <c r="H364" i="8"/>
  <c r="I364" i="8"/>
  <c r="F364" i="8"/>
  <c r="K364" i="8"/>
  <c r="G397" i="8"/>
  <c r="H397" i="8"/>
  <c r="Q397" i="8"/>
  <c r="L397" i="8"/>
  <c r="J397" i="8"/>
  <c r="F397" i="8"/>
  <c r="K397" i="8"/>
  <c r="I397" i="8"/>
  <c r="L415" i="8"/>
  <c r="I415" i="8"/>
  <c r="Q415" i="8"/>
  <c r="G415" i="8"/>
  <c r="H415" i="8"/>
  <c r="J415" i="8"/>
  <c r="K415" i="8"/>
  <c r="F415" i="8"/>
  <c r="K41" i="8"/>
  <c r="L41" i="8"/>
  <c r="Q41" i="8"/>
  <c r="J41" i="8"/>
  <c r="F41" i="8"/>
  <c r="H41" i="8"/>
  <c r="I41" i="8"/>
  <c r="G41" i="8"/>
  <c r="K652" i="8"/>
  <c r="H652" i="8"/>
  <c r="F652" i="8"/>
  <c r="Q652" i="8"/>
  <c r="J652" i="8"/>
  <c r="I652" i="8"/>
  <c r="G652" i="8"/>
  <c r="L652" i="8"/>
  <c r="H705" i="8"/>
  <c r="F705" i="8"/>
  <c r="G705" i="8"/>
  <c r="K705" i="8"/>
  <c r="L705" i="8"/>
  <c r="Q705" i="8"/>
  <c r="J705" i="8"/>
  <c r="I705" i="8"/>
  <c r="J186" i="8"/>
  <c r="G186" i="8"/>
  <c r="F186" i="8"/>
  <c r="L186" i="8"/>
  <c r="H186" i="8"/>
  <c r="K186" i="8"/>
  <c r="I186" i="8"/>
  <c r="Q186" i="8"/>
  <c r="I386" i="8"/>
  <c r="F386" i="8"/>
  <c r="K386" i="8"/>
  <c r="Q386" i="8"/>
  <c r="H386" i="8"/>
  <c r="J386" i="8"/>
  <c r="G386" i="8"/>
  <c r="L386" i="8"/>
  <c r="G524" i="8"/>
  <c r="J524" i="8"/>
  <c r="L524" i="8"/>
  <c r="Q524" i="8"/>
  <c r="K524" i="8"/>
  <c r="I524" i="8"/>
  <c r="F524" i="8"/>
  <c r="H524" i="8"/>
  <c r="Q456" i="8"/>
  <c r="J456" i="8"/>
  <c r="G456" i="8"/>
  <c r="L456" i="8"/>
  <c r="I456" i="8"/>
  <c r="F456" i="8"/>
  <c r="H456" i="8"/>
  <c r="K456" i="8"/>
  <c r="K969" i="8"/>
  <c r="I969" i="8"/>
  <c r="H969" i="8"/>
  <c r="G969" i="8"/>
  <c r="Q969" i="8"/>
  <c r="F969" i="8"/>
  <c r="L969" i="8"/>
  <c r="J969" i="8"/>
  <c r="F574" i="8"/>
  <c r="K574" i="8"/>
  <c r="L574" i="8"/>
  <c r="H574" i="8"/>
  <c r="G574" i="8"/>
  <c r="I574" i="8"/>
  <c r="Q574" i="8"/>
  <c r="J574" i="8"/>
  <c r="L61" i="8"/>
  <c r="I61" i="8"/>
  <c r="F61" i="8"/>
  <c r="J61" i="8"/>
  <c r="K61" i="8"/>
  <c r="H61" i="8"/>
  <c r="G61" i="8"/>
  <c r="Q61" i="8"/>
  <c r="K131" i="8"/>
  <c r="H131" i="8"/>
  <c r="I131" i="8"/>
  <c r="L131" i="8"/>
  <c r="G131" i="8"/>
  <c r="Q131" i="8"/>
  <c r="F131" i="8"/>
  <c r="J131" i="8"/>
  <c r="F951" i="8"/>
  <c r="J951" i="8"/>
  <c r="Q951" i="8"/>
  <c r="H951" i="8"/>
  <c r="G951" i="8"/>
  <c r="I951" i="8"/>
  <c r="K951" i="8"/>
  <c r="L951" i="8"/>
  <c r="K307" i="8"/>
  <c r="I307" i="8"/>
  <c r="L307" i="8"/>
  <c r="F307" i="8"/>
  <c r="H307" i="8"/>
  <c r="G307" i="8"/>
  <c r="Q307" i="8"/>
  <c r="J307" i="8"/>
  <c r="G586" i="8"/>
  <c r="Q586" i="8"/>
  <c r="I586" i="8"/>
  <c r="L586" i="8"/>
  <c r="J586" i="8"/>
  <c r="H586" i="8"/>
  <c r="F586" i="8"/>
  <c r="K586" i="8"/>
  <c r="Q1013" i="8"/>
  <c r="I1013" i="8"/>
  <c r="F1013" i="8"/>
  <c r="K1013" i="8"/>
  <c r="L1013" i="8"/>
  <c r="G1013" i="8"/>
  <c r="H1013" i="8"/>
  <c r="J1013" i="8"/>
  <c r="L972" i="8"/>
  <c r="Q972" i="8"/>
  <c r="J972" i="8"/>
  <c r="G972" i="8"/>
  <c r="I972" i="8"/>
  <c r="H972" i="8"/>
  <c r="F972" i="8"/>
  <c r="K972" i="8"/>
  <c r="I465" i="8"/>
  <c r="G465" i="8"/>
  <c r="Q465" i="8"/>
  <c r="K465" i="8"/>
  <c r="H465" i="8"/>
  <c r="J465" i="8"/>
  <c r="L465" i="8"/>
  <c r="F465" i="8"/>
  <c r="J788" i="8"/>
  <c r="L788" i="8"/>
  <c r="F788" i="8"/>
  <c r="G788" i="8"/>
  <c r="Q788" i="8"/>
  <c r="I788" i="8"/>
  <c r="H788" i="8"/>
  <c r="K788" i="8"/>
  <c r="F373" i="8"/>
  <c r="H373" i="8"/>
  <c r="G373" i="8"/>
  <c r="Q373" i="8"/>
  <c r="L373" i="8"/>
  <c r="I373" i="8"/>
  <c r="J373" i="8"/>
  <c r="K373" i="8"/>
  <c r="H234" i="8"/>
  <c r="J234" i="8"/>
  <c r="I234" i="8"/>
  <c r="Q234" i="8"/>
  <c r="G234" i="8"/>
  <c r="K234" i="8"/>
  <c r="L234" i="8"/>
  <c r="F234" i="8"/>
  <c r="J221" i="8"/>
  <c r="K221" i="8"/>
  <c r="L221" i="8"/>
  <c r="H221" i="8"/>
  <c r="G221" i="8"/>
  <c r="F221" i="8"/>
  <c r="I221" i="8"/>
  <c r="Q221" i="8"/>
  <c r="K522" i="8"/>
  <c r="Q522" i="8"/>
  <c r="I522" i="8"/>
  <c r="F522" i="8"/>
  <c r="G522" i="8"/>
  <c r="J522" i="8"/>
  <c r="L522" i="8"/>
  <c r="H522" i="8"/>
  <c r="L509" i="8"/>
  <c r="J509" i="8"/>
  <c r="K509" i="8"/>
  <c r="I509" i="8"/>
  <c r="H509" i="8"/>
  <c r="F509" i="8"/>
  <c r="Q509" i="8"/>
  <c r="G509" i="8"/>
  <c r="I650" i="8"/>
  <c r="G650" i="8"/>
  <c r="J650" i="8"/>
  <c r="H650" i="8"/>
  <c r="L650" i="8"/>
  <c r="F650" i="8"/>
  <c r="K650" i="8"/>
  <c r="Q650" i="8"/>
  <c r="G459" i="8"/>
  <c r="H459" i="8"/>
  <c r="L459" i="8"/>
  <c r="F459" i="8"/>
  <c r="K459" i="8"/>
  <c r="Q459" i="8"/>
  <c r="I459" i="8"/>
  <c r="J459" i="8"/>
  <c r="L416" i="8"/>
  <c r="K416" i="8"/>
  <c r="G416" i="8"/>
  <c r="Q416" i="8"/>
  <c r="I416" i="8"/>
  <c r="F416" i="8"/>
  <c r="J416" i="8"/>
  <c r="H416" i="8"/>
  <c r="L438" i="8"/>
  <c r="G438" i="8"/>
  <c r="J438" i="8"/>
  <c r="I438" i="8"/>
  <c r="Q438" i="8"/>
  <c r="F438" i="8"/>
  <c r="K438" i="8"/>
  <c r="H438" i="8"/>
  <c r="G100" i="8"/>
  <c r="F100" i="8"/>
  <c r="K100" i="8"/>
  <c r="I100" i="8"/>
  <c r="J100" i="8"/>
  <c r="H100" i="8"/>
  <c r="L100" i="8"/>
  <c r="Q100" i="8"/>
  <c r="I35" i="8"/>
  <c r="F35" i="8"/>
  <c r="H35" i="8"/>
  <c r="Q35" i="8"/>
  <c r="K35" i="8"/>
  <c r="J35" i="8"/>
  <c r="G35" i="8"/>
  <c r="L35" i="8"/>
  <c r="L81" i="8"/>
  <c r="K81" i="8"/>
  <c r="I81" i="8"/>
  <c r="F81" i="8"/>
  <c r="J81" i="8"/>
  <c r="H81" i="8"/>
  <c r="Q81" i="8"/>
  <c r="G81" i="8"/>
  <c r="J310" i="8"/>
  <c r="G310" i="8"/>
  <c r="I310" i="8"/>
  <c r="Q310" i="8"/>
  <c r="F310" i="8"/>
  <c r="L310" i="8"/>
  <c r="H310" i="8"/>
  <c r="K310" i="8"/>
  <c r="G297" i="8"/>
  <c r="J297" i="8"/>
  <c r="H297" i="8"/>
  <c r="Q297" i="8"/>
  <c r="K297" i="8"/>
  <c r="F297" i="8"/>
  <c r="L297" i="8"/>
  <c r="I297" i="8"/>
  <c r="I294" i="8"/>
  <c r="K294" i="8"/>
  <c r="Q294" i="8"/>
  <c r="H294" i="8"/>
  <c r="G294" i="8"/>
  <c r="J294" i="8"/>
  <c r="F294" i="8"/>
  <c r="L294" i="8"/>
  <c r="G618" i="8"/>
  <c r="F618" i="8"/>
  <c r="J618" i="8"/>
  <c r="K618" i="8"/>
  <c r="L618" i="8"/>
  <c r="Q618" i="8"/>
  <c r="I618" i="8"/>
  <c r="H618" i="8"/>
  <c r="Q898" i="8"/>
  <c r="K898" i="8"/>
  <c r="F898" i="8"/>
  <c r="H898" i="8"/>
  <c r="L898" i="8"/>
  <c r="I898" i="8"/>
  <c r="J898" i="8"/>
  <c r="G898" i="8"/>
  <c r="L1012" i="8"/>
  <c r="H1012" i="8"/>
  <c r="G1012" i="8"/>
  <c r="Q1012" i="8"/>
  <c r="I1012" i="8"/>
  <c r="K1012" i="8"/>
  <c r="J1012" i="8"/>
  <c r="F1012" i="8"/>
  <c r="J564" i="8"/>
  <c r="F564" i="8"/>
  <c r="L564" i="8"/>
  <c r="K564" i="8"/>
  <c r="I564" i="8"/>
  <c r="H564" i="8"/>
  <c r="Q564" i="8"/>
  <c r="G564" i="8"/>
  <c r="I59" i="8"/>
  <c r="F59" i="8"/>
  <c r="H59" i="8"/>
  <c r="Q59" i="8"/>
  <c r="K59" i="8"/>
  <c r="L59" i="8"/>
  <c r="G59" i="8"/>
  <c r="J59" i="8"/>
  <c r="Q67" i="8"/>
  <c r="J67" i="8"/>
  <c r="G67" i="8"/>
  <c r="H67" i="8"/>
  <c r="L67" i="8"/>
  <c r="F67" i="8"/>
  <c r="I67" i="8"/>
  <c r="K67" i="8"/>
  <c r="L690" i="8"/>
  <c r="F690" i="8"/>
  <c r="I690" i="8"/>
  <c r="J690" i="8"/>
  <c r="G690" i="8"/>
  <c r="Q690" i="8"/>
  <c r="H690" i="8"/>
  <c r="K690" i="8"/>
  <c r="H639" i="8"/>
  <c r="F639" i="8"/>
  <c r="G639" i="8"/>
  <c r="I639" i="8"/>
  <c r="K639" i="8"/>
  <c r="J639" i="8"/>
  <c r="Q639" i="8"/>
  <c r="L639" i="8"/>
  <c r="Q807" i="8"/>
  <c r="I807" i="8"/>
  <c r="G807" i="8"/>
  <c r="F807" i="8"/>
  <c r="H807" i="8"/>
  <c r="J807" i="8"/>
  <c r="K807" i="8"/>
  <c r="L807" i="8"/>
  <c r="F508" i="8"/>
  <c r="L508" i="8"/>
  <c r="H508" i="8"/>
  <c r="Q508" i="8"/>
  <c r="K508" i="8"/>
  <c r="J508" i="8"/>
  <c r="I508" i="8"/>
  <c r="G508" i="8"/>
  <c r="I770" i="8"/>
  <c r="J770" i="8"/>
  <c r="L770" i="8"/>
  <c r="K770" i="8"/>
  <c r="G770" i="8"/>
  <c r="F770" i="8"/>
  <c r="H770" i="8"/>
  <c r="Q770" i="8"/>
  <c r="H218" i="8"/>
  <c r="K218" i="8"/>
  <c r="I218" i="8"/>
  <c r="L218" i="8"/>
  <c r="J218" i="8"/>
  <c r="Q218" i="8"/>
  <c r="F218" i="8"/>
  <c r="G218" i="8"/>
  <c r="Q704" i="8"/>
  <c r="H704" i="8"/>
  <c r="J704" i="8"/>
  <c r="I704" i="8"/>
  <c r="F704" i="8"/>
  <c r="G704" i="8"/>
  <c r="L704" i="8"/>
  <c r="K704" i="8"/>
  <c r="F377" i="8"/>
  <c r="H377" i="8"/>
  <c r="Q377" i="8"/>
  <c r="J377" i="8"/>
  <c r="G377" i="8"/>
  <c r="I377" i="8"/>
  <c r="K377" i="8"/>
  <c r="L377" i="8"/>
  <c r="K46" i="8"/>
  <c r="F46" i="8"/>
  <c r="G46" i="8"/>
  <c r="I46" i="8"/>
  <c r="Q46" i="8"/>
  <c r="L46" i="8"/>
  <c r="J46" i="8"/>
  <c r="H46" i="8"/>
  <c r="J425" i="8"/>
  <c r="Q425" i="8"/>
  <c r="F425" i="8"/>
  <c r="G425" i="8"/>
  <c r="H425" i="8"/>
  <c r="L425" i="8"/>
  <c r="I425" i="8"/>
  <c r="K425" i="8"/>
  <c r="Q503" i="8"/>
  <c r="K503" i="8"/>
  <c r="J503" i="8"/>
  <c r="G503" i="8"/>
  <c r="I503" i="8"/>
  <c r="H503" i="8"/>
  <c r="L503" i="8"/>
  <c r="F503" i="8"/>
  <c r="K60" i="8"/>
  <c r="H60" i="8"/>
  <c r="G60" i="8"/>
  <c r="I60" i="8"/>
  <c r="F60" i="8"/>
  <c r="J60" i="8"/>
  <c r="L60" i="8"/>
  <c r="Q60" i="8"/>
  <c r="F185" i="8"/>
  <c r="I185" i="8"/>
  <c r="L185" i="8"/>
  <c r="H185" i="8"/>
  <c r="K185" i="8"/>
  <c r="J185" i="8"/>
  <c r="G185" i="8"/>
  <c r="Q185" i="8"/>
  <c r="F738" i="8"/>
  <c r="I738" i="8"/>
  <c r="Q738" i="8"/>
  <c r="J738" i="8"/>
  <c r="L738" i="8"/>
  <c r="H738" i="8"/>
  <c r="K738" i="8"/>
  <c r="G738" i="8"/>
  <c r="L802" i="8"/>
  <c r="G802" i="8"/>
  <c r="Q802" i="8"/>
  <c r="F802" i="8"/>
  <c r="J802" i="8"/>
  <c r="K802" i="8"/>
  <c r="H802" i="8"/>
  <c r="I802" i="8"/>
  <c r="L151" i="8"/>
  <c r="H151" i="8"/>
  <c r="K151" i="8"/>
  <c r="I151" i="8"/>
  <c r="F151" i="8"/>
  <c r="Q151" i="8"/>
  <c r="G151" i="8"/>
  <c r="J151" i="8"/>
  <c r="I533" i="8"/>
  <c r="G533" i="8"/>
  <c r="F533" i="8"/>
  <c r="K533" i="8"/>
  <c r="J533" i="8"/>
  <c r="Q533" i="8"/>
  <c r="L533" i="8"/>
  <c r="H533" i="8"/>
  <c r="H1019" i="8"/>
  <c r="K1019" i="8"/>
  <c r="J1019" i="8"/>
  <c r="Q1019" i="8"/>
  <c r="I1019" i="8"/>
  <c r="G1019" i="8"/>
  <c r="L1019" i="8"/>
  <c r="F1019" i="8"/>
  <c r="I729" i="8"/>
  <c r="G729" i="8"/>
  <c r="L729" i="8"/>
  <c r="H729" i="8"/>
  <c r="Q729" i="8"/>
  <c r="K729" i="8"/>
  <c r="J729" i="8"/>
  <c r="F729" i="8"/>
  <c r="F76" i="8"/>
  <c r="I76" i="8"/>
  <c r="H76" i="8"/>
  <c r="L76" i="8"/>
  <c r="G76" i="8"/>
  <c r="K76" i="8"/>
  <c r="Q76" i="8"/>
  <c r="J76" i="8"/>
  <c r="I933" i="8"/>
  <c r="H933" i="8"/>
  <c r="Q933" i="8"/>
  <c r="J933" i="8"/>
  <c r="G933" i="8"/>
  <c r="K933" i="8"/>
  <c r="F933" i="8"/>
  <c r="L933" i="8"/>
  <c r="G955" i="8"/>
  <c r="J955" i="8"/>
  <c r="F955" i="8"/>
  <c r="K955" i="8"/>
  <c r="Q955" i="8"/>
  <c r="L955" i="8"/>
  <c r="H955" i="8"/>
  <c r="I955" i="8"/>
  <c r="G963" i="8"/>
  <c r="I963" i="8"/>
  <c r="L963" i="8"/>
  <c r="F963" i="8"/>
  <c r="K963" i="8"/>
  <c r="H963" i="8"/>
  <c r="Q963" i="8"/>
  <c r="J963" i="8"/>
  <c r="H868" i="8"/>
  <c r="I868" i="8"/>
  <c r="F868" i="8"/>
  <c r="K868" i="8"/>
  <c r="J868" i="8"/>
  <c r="Q868" i="8"/>
  <c r="G868" i="8"/>
  <c r="L868" i="8"/>
  <c r="K1025" i="8"/>
  <c r="I1025" i="8"/>
  <c r="H1025" i="8"/>
  <c r="J1025" i="8"/>
  <c r="Q1025" i="8"/>
  <c r="G1025" i="8"/>
  <c r="L1025" i="8"/>
  <c r="F1025" i="8"/>
  <c r="J915" i="8"/>
  <c r="G915" i="8"/>
  <c r="L915" i="8"/>
  <c r="F915" i="8"/>
  <c r="K915" i="8"/>
  <c r="I915" i="8"/>
  <c r="H915" i="8"/>
  <c r="Q915" i="8"/>
  <c r="F292" i="8"/>
  <c r="G292" i="8"/>
  <c r="H292" i="8"/>
  <c r="K292" i="8"/>
  <c r="L292" i="8"/>
  <c r="I292" i="8"/>
  <c r="Q292" i="8"/>
  <c r="J292" i="8"/>
  <c r="J77" i="8"/>
  <c r="G77" i="8"/>
  <c r="I77" i="8"/>
  <c r="F77" i="8"/>
  <c r="K77" i="8"/>
  <c r="Q77" i="8"/>
  <c r="H77" i="8"/>
  <c r="L77" i="8"/>
  <c r="L411" i="8"/>
  <c r="G411" i="8"/>
  <c r="K411" i="8"/>
  <c r="H411" i="8"/>
  <c r="J411" i="8"/>
  <c r="I411" i="8"/>
  <c r="F411" i="8"/>
  <c r="Q411" i="8"/>
  <c r="F930" i="8"/>
  <c r="Q930" i="8"/>
  <c r="L930" i="8"/>
  <c r="I930" i="8"/>
  <c r="G930" i="8"/>
  <c r="H930" i="8"/>
  <c r="J930" i="8"/>
  <c r="K930" i="8"/>
  <c r="G641" i="8"/>
  <c r="Q641" i="8"/>
  <c r="I641" i="8"/>
  <c r="J641" i="8"/>
  <c r="L641" i="8"/>
  <c r="K641" i="8"/>
  <c r="F641" i="8"/>
  <c r="H641" i="8"/>
  <c r="J120" i="8"/>
  <c r="H120" i="8"/>
  <c r="Q120" i="8"/>
  <c r="G120" i="8"/>
  <c r="K120" i="8"/>
  <c r="I120" i="8"/>
  <c r="L120" i="8"/>
  <c r="F120" i="8"/>
  <c r="G339" i="8"/>
  <c r="Q339" i="8"/>
  <c r="F339" i="8"/>
  <c r="K339" i="8"/>
  <c r="J339" i="8"/>
  <c r="L339" i="8"/>
  <c r="I339" i="8"/>
  <c r="H339" i="8"/>
  <c r="L499" i="8"/>
  <c r="F499" i="8"/>
  <c r="I499" i="8"/>
  <c r="G499" i="8"/>
  <c r="J499" i="8"/>
  <c r="H499" i="8"/>
  <c r="Q499" i="8"/>
  <c r="K499" i="8"/>
  <c r="H267" i="8"/>
  <c r="I267" i="8"/>
  <c r="F267" i="8"/>
  <c r="L267" i="8"/>
  <c r="J267" i="8"/>
  <c r="Q267" i="8"/>
  <c r="G267" i="8"/>
  <c r="K267" i="8"/>
  <c r="G58" i="8"/>
  <c r="L58" i="8"/>
  <c r="K58" i="8"/>
  <c r="J58" i="8"/>
  <c r="F58" i="8"/>
  <c r="H58" i="8"/>
  <c r="I58" i="8"/>
  <c r="Q58" i="8"/>
  <c r="L49" i="8"/>
  <c r="I49" i="8"/>
  <c r="F49" i="8"/>
  <c r="G49" i="8"/>
  <c r="H49" i="8"/>
  <c r="J49" i="8"/>
  <c r="Q49" i="8"/>
  <c r="K49" i="8"/>
  <c r="K446" i="8"/>
  <c r="L446" i="8"/>
  <c r="F446" i="8"/>
  <c r="H446" i="8"/>
  <c r="I446" i="8"/>
  <c r="G446" i="8"/>
  <c r="Q446" i="8"/>
  <c r="J446" i="8"/>
  <c r="H321" i="8"/>
  <c r="K321" i="8"/>
  <c r="G321" i="8"/>
  <c r="I321" i="8"/>
  <c r="F321" i="8"/>
  <c r="J321" i="8"/>
  <c r="Q321" i="8"/>
  <c r="L321" i="8"/>
  <c r="AA201" i="10"/>
  <c r="AA594" i="10"/>
  <c r="AA380" i="10"/>
  <c r="Q733" i="8"/>
  <c r="G733" i="8"/>
  <c r="L733" i="8"/>
  <c r="H733" i="8"/>
  <c r="K733" i="8"/>
  <c r="F733" i="8"/>
  <c r="J733" i="8"/>
  <c r="I733" i="8"/>
  <c r="Q172" i="8"/>
  <c r="L172" i="8"/>
  <c r="I172" i="8"/>
  <c r="H172" i="8"/>
  <c r="K172" i="8"/>
  <c r="G172" i="8"/>
  <c r="F172" i="8"/>
  <c r="J172" i="8"/>
  <c r="F139" i="8"/>
  <c r="K139" i="8"/>
  <c r="G139" i="8"/>
  <c r="I139" i="8"/>
  <c r="Q139" i="8"/>
  <c r="L139" i="8"/>
  <c r="J139" i="8"/>
  <c r="H139" i="8"/>
  <c r="Q87" i="8"/>
  <c r="I87" i="8"/>
  <c r="G87" i="8"/>
  <c r="F87" i="8"/>
  <c r="L87" i="8"/>
  <c r="K87" i="8"/>
  <c r="J87" i="8"/>
  <c r="H87" i="8"/>
  <c r="I874" i="8"/>
  <c r="Q874" i="8"/>
  <c r="J874" i="8"/>
  <c r="L874" i="8"/>
  <c r="K874" i="8"/>
  <c r="F874" i="8"/>
  <c r="H874" i="8"/>
  <c r="G874" i="8"/>
  <c r="L667" i="8"/>
  <c r="J667" i="8"/>
  <c r="H667" i="8"/>
  <c r="G667" i="8"/>
  <c r="I667" i="8"/>
  <c r="F667" i="8"/>
  <c r="K667" i="8"/>
  <c r="Q667" i="8"/>
  <c r="Q606" i="8"/>
  <c r="H606" i="8"/>
  <c r="J606" i="8"/>
  <c r="F606" i="8"/>
  <c r="K606" i="8"/>
  <c r="L606" i="8"/>
  <c r="I606" i="8"/>
  <c r="G606" i="8"/>
  <c r="F608" i="8"/>
  <c r="H608" i="8"/>
  <c r="K608" i="8"/>
  <c r="Q608" i="8"/>
  <c r="G608" i="8"/>
  <c r="J608" i="8"/>
  <c r="L608" i="8"/>
  <c r="I608" i="8"/>
  <c r="J86" i="8"/>
  <c r="L86" i="8"/>
  <c r="Q86" i="8"/>
  <c r="G86" i="8"/>
  <c r="K86" i="8"/>
  <c r="H86" i="8"/>
  <c r="I86" i="8"/>
  <c r="F86" i="8"/>
  <c r="I914" i="8"/>
  <c r="J914" i="8"/>
  <c r="Q914" i="8"/>
  <c r="G914" i="8"/>
  <c r="L914" i="8"/>
  <c r="F914" i="8"/>
  <c r="K914" i="8"/>
  <c r="H914" i="8"/>
  <c r="K960" i="8"/>
  <c r="J960" i="8"/>
  <c r="Q960" i="8"/>
  <c r="H960" i="8"/>
  <c r="F960" i="8"/>
  <c r="G960" i="8"/>
  <c r="L960" i="8"/>
  <c r="I960" i="8"/>
  <c r="H719" i="8"/>
  <c r="J719" i="8"/>
  <c r="K719" i="8"/>
  <c r="Q719" i="8"/>
  <c r="F719" i="8"/>
  <c r="I719" i="8"/>
  <c r="L719" i="8"/>
  <c r="G719" i="8"/>
  <c r="J111" i="8"/>
  <c r="Q111" i="8"/>
  <c r="F111" i="8"/>
  <c r="L111" i="8"/>
  <c r="I111" i="8"/>
  <c r="K111" i="8"/>
  <c r="G111" i="8"/>
  <c r="H111" i="8"/>
  <c r="J440" i="8"/>
  <c r="F440" i="8"/>
  <c r="G440" i="8"/>
  <c r="K440" i="8"/>
  <c r="H440" i="8"/>
  <c r="I440" i="8"/>
  <c r="L440" i="8"/>
  <c r="Q440" i="8"/>
  <c r="I763" i="8"/>
  <c r="K763" i="8"/>
  <c r="Q763" i="8"/>
  <c r="G763" i="8"/>
  <c r="J763" i="8"/>
  <c r="L763" i="8"/>
  <c r="H763" i="8"/>
  <c r="F763" i="8"/>
  <c r="F96" i="8"/>
  <c r="G96" i="8"/>
  <c r="L96" i="8"/>
  <c r="K96" i="8"/>
  <c r="Q96" i="8"/>
  <c r="J96" i="8"/>
  <c r="H96" i="8"/>
  <c r="I96" i="8"/>
  <c r="L700" i="8"/>
  <c r="H700" i="8"/>
  <c r="G700" i="8"/>
  <c r="J700" i="8"/>
  <c r="Q700" i="8"/>
  <c r="K700" i="8"/>
  <c r="I700" i="8"/>
  <c r="F700" i="8"/>
  <c r="I631" i="8"/>
  <c r="Q631" i="8"/>
  <c r="H631" i="8"/>
  <c r="J631" i="8"/>
  <c r="K631" i="8"/>
  <c r="F631" i="8"/>
  <c r="G631" i="8"/>
  <c r="L631" i="8"/>
  <c r="F919" i="8"/>
  <c r="K919" i="8"/>
  <c r="G919" i="8"/>
  <c r="L919" i="8"/>
  <c r="Q919" i="8"/>
  <c r="H919" i="8"/>
  <c r="J919" i="8"/>
  <c r="I919" i="8"/>
  <c r="I961" i="8"/>
  <c r="G961" i="8"/>
  <c r="H961" i="8"/>
  <c r="Q961" i="8"/>
  <c r="L961" i="8"/>
  <c r="K961" i="8"/>
  <c r="J961" i="8"/>
  <c r="F961" i="8"/>
  <c r="K154" i="8"/>
  <c r="Q154" i="8"/>
  <c r="G154" i="8"/>
  <c r="H154" i="8"/>
  <c r="I154" i="8"/>
  <c r="L154" i="8"/>
  <c r="J154" i="8"/>
  <c r="F154" i="8"/>
  <c r="F273" i="8"/>
  <c r="Q273" i="8"/>
  <c r="L273" i="8"/>
  <c r="H273" i="8"/>
  <c r="G273" i="8"/>
  <c r="I273" i="8"/>
  <c r="K273" i="8"/>
  <c r="J273" i="8"/>
  <c r="F333" i="8"/>
  <c r="I333" i="8"/>
  <c r="K333" i="8"/>
  <c r="Q333" i="8"/>
  <c r="G333" i="8"/>
  <c r="L333" i="8"/>
  <c r="J333" i="8"/>
  <c r="H333" i="8"/>
  <c r="Q79" i="8"/>
  <c r="I79" i="8"/>
  <c r="K79" i="8"/>
  <c r="F79" i="8"/>
  <c r="J79" i="8"/>
  <c r="L79" i="8"/>
  <c r="H79" i="8"/>
  <c r="G79" i="8"/>
  <c r="G829" i="8"/>
  <c r="Q829" i="8"/>
  <c r="F829" i="8"/>
  <c r="J829" i="8"/>
  <c r="K829" i="8"/>
  <c r="L829" i="8"/>
  <c r="H829" i="8"/>
  <c r="I829" i="8"/>
  <c r="AA312" i="10"/>
  <c r="AA699" i="10"/>
  <c r="F94" i="8"/>
  <c r="K94" i="8"/>
  <c r="G94" i="8"/>
  <c r="J94" i="8"/>
  <c r="I94" i="8"/>
  <c r="L94" i="8"/>
  <c r="H94" i="8"/>
  <c r="Q94" i="8"/>
  <c r="J479" i="8"/>
  <c r="Q479" i="8"/>
  <c r="I479" i="8"/>
  <c r="H479" i="8"/>
  <c r="K479" i="8"/>
  <c r="G479" i="8"/>
  <c r="L479" i="8"/>
  <c r="F479" i="8"/>
  <c r="K432" i="8"/>
  <c r="F432" i="8"/>
  <c r="G432" i="8"/>
  <c r="I432" i="8"/>
  <c r="L432" i="8"/>
  <c r="J432" i="8"/>
  <c r="H432" i="8"/>
  <c r="Q432" i="8"/>
  <c r="L725" i="8"/>
  <c r="H725" i="8"/>
  <c r="K725" i="8"/>
  <c r="F725" i="8"/>
  <c r="J725" i="8"/>
  <c r="G725" i="8"/>
  <c r="Q725" i="8"/>
  <c r="I725" i="8"/>
  <c r="J68" i="8"/>
  <c r="K68" i="8"/>
  <c r="G68" i="8"/>
  <c r="L68" i="8"/>
  <c r="F68" i="8"/>
  <c r="Q68" i="8"/>
  <c r="H68" i="8"/>
  <c r="I68" i="8"/>
  <c r="I256" i="8"/>
  <c r="G256" i="8"/>
  <c r="Q256" i="8"/>
  <c r="J256" i="8"/>
  <c r="K256" i="8"/>
  <c r="L256" i="8"/>
  <c r="F256" i="8"/>
  <c r="H256" i="8"/>
  <c r="H905" i="8"/>
  <c r="F905" i="8"/>
  <c r="I905" i="8"/>
  <c r="G905" i="8"/>
  <c r="J905" i="8"/>
  <c r="L905" i="8"/>
  <c r="K905" i="8"/>
  <c r="Q905" i="8"/>
  <c r="L557" i="8"/>
  <c r="Q557" i="8"/>
  <c r="G557" i="8"/>
  <c r="K557" i="8"/>
  <c r="H557" i="8"/>
  <c r="J557" i="8"/>
  <c r="F557" i="8"/>
  <c r="I557" i="8"/>
  <c r="J53" i="8"/>
  <c r="F53" i="8"/>
  <c r="G53" i="8"/>
  <c r="L53" i="8"/>
  <c r="Q53" i="8"/>
  <c r="I53" i="8"/>
  <c r="H53" i="8"/>
  <c r="K53" i="8"/>
  <c r="H501" i="8"/>
  <c r="I501" i="8"/>
  <c r="J501" i="8"/>
  <c r="F501" i="8"/>
  <c r="Q501" i="8"/>
  <c r="K501" i="8"/>
  <c r="L501" i="8"/>
  <c r="G501" i="8"/>
  <c r="I133" i="8"/>
  <c r="F133" i="8"/>
  <c r="H133" i="8"/>
  <c r="J133" i="8"/>
  <c r="L133" i="8"/>
  <c r="K133" i="8"/>
  <c r="G133" i="8"/>
  <c r="Q133" i="8"/>
  <c r="AA656" i="10"/>
  <c r="AA657" i="10" s="1"/>
  <c r="AA658" i="10" s="1"/>
  <c r="L372" i="8"/>
  <c r="F372" i="8"/>
  <c r="I372" i="8"/>
  <c r="J372" i="8"/>
  <c r="H372" i="8"/>
  <c r="G372" i="8"/>
  <c r="Q372" i="8"/>
  <c r="K372" i="8"/>
  <c r="Q670" i="8"/>
  <c r="G670" i="8"/>
  <c r="H670" i="8"/>
  <c r="L670" i="8"/>
  <c r="J670" i="8"/>
  <c r="K670" i="8"/>
  <c r="I670" i="8"/>
  <c r="F670" i="8"/>
  <c r="H776" i="8"/>
  <c r="F776" i="8"/>
  <c r="Q776" i="8"/>
  <c r="J776" i="8"/>
  <c r="G776" i="8"/>
  <c r="I776" i="8"/>
  <c r="L776" i="8"/>
  <c r="K776" i="8"/>
  <c r="F678" i="8"/>
  <c r="G678" i="8"/>
  <c r="I678" i="8"/>
  <c r="J678" i="8"/>
  <c r="K678" i="8"/>
  <c r="Q678" i="8"/>
  <c r="L678" i="8"/>
  <c r="H678" i="8"/>
  <c r="Q472" i="8"/>
  <c r="J472" i="8"/>
  <c r="H472" i="8"/>
  <c r="I472" i="8"/>
  <c r="K472" i="8"/>
  <c r="L472" i="8"/>
  <c r="F472" i="8"/>
  <c r="G472" i="8"/>
  <c r="I636" i="8"/>
  <c r="H636" i="8"/>
  <c r="Q636" i="8"/>
  <c r="G636" i="8"/>
  <c r="F636" i="8"/>
  <c r="L636" i="8"/>
  <c r="K636" i="8"/>
  <c r="J636" i="8"/>
  <c r="H227" i="8"/>
  <c r="K227" i="8"/>
  <c r="G227" i="8"/>
  <c r="J227" i="8"/>
  <c r="I227" i="8"/>
  <c r="L227" i="8"/>
  <c r="Q227" i="8"/>
  <c r="F227" i="8"/>
  <c r="G1008" i="8"/>
  <c r="I1008" i="8"/>
  <c r="F1008" i="8"/>
  <c r="L1008" i="8"/>
  <c r="Q1008" i="8"/>
  <c r="K1008" i="8"/>
  <c r="J1008" i="8"/>
  <c r="H1008" i="8"/>
  <c r="H869" i="8"/>
  <c r="L869" i="8"/>
  <c r="K869" i="8"/>
  <c r="G869" i="8"/>
  <c r="J869" i="8"/>
  <c r="I869" i="8"/>
  <c r="F869" i="8"/>
  <c r="Q869" i="8"/>
  <c r="I43" i="8"/>
  <c r="Q43" i="8"/>
  <c r="K43" i="8"/>
  <c r="H43" i="8"/>
  <c r="F43" i="8"/>
  <c r="J43" i="8"/>
  <c r="L43" i="8"/>
  <c r="G43" i="8"/>
  <c r="J225" i="8"/>
  <c r="G225" i="8"/>
  <c r="Q225" i="8"/>
  <c r="F225" i="8"/>
  <c r="L225" i="8"/>
  <c r="H225" i="8"/>
  <c r="K225" i="8"/>
  <c r="I225" i="8"/>
  <c r="K708" i="8"/>
  <c r="I708" i="8"/>
  <c r="H708" i="8"/>
  <c r="F708" i="8"/>
  <c r="L708" i="8"/>
  <c r="Q708" i="8"/>
  <c r="G708" i="8"/>
  <c r="J708" i="8"/>
  <c r="G423" i="8"/>
  <c r="L423" i="8"/>
  <c r="Q423" i="8"/>
  <c r="K423" i="8"/>
  <c r="J423" i="8"/>
  <c r="H423" i="8"/>
  <c r="F423" i="8"/>
  <c r="I423" i="8"/>
  <c r="J439" i="8"/>
  <c r="K439" i="8"/>
  <c r="H439" i="8"/>
  <c r="G439" i="8"/>
  <c r="Q439" i="8"/>
  <c r="I439" i="8"/>
  <c r="L439" i="8"/>
  <c r="F439" i="8"/>
  <c r="K230" i="8"/>
  <c r="J230" i="8"/>
  <c r="G230" i="8"/>
  <c r="I230" i="8"/>
  <c r="H230" i="8"/>
  <c r="L230" i="8"/>
  <c r="Q230" i="8"/>
  <c r="F230" i="8"/>
  <c r="Q137" i="8"/>
  <c r="G137" i="8"/>
  <c r="H137" i="8"/>
  <c r="I137" i="8"/>
  <c r="F137" i="8"/>
  <c r="K137" i="8"/>
  <c r="J137" i="8"/>
  <c r="L137" i="8"/>
  <c r="F815" i="8"/>
  <c r="J815" i="8"/>
  <c r="K815" i="8"/>
  <c r="H815" i="8"/>
  <c r="Q815" i="8"/>
  <c r="L815" i="8"/>
  <c r="G815" i="8"/>
  <c r="I815" i="8"/>
  <c r="L687" i="8"/>
  <c r="H687" i="8"/>
  <c r="K687" i="8"/>
  <c r="J687" i="8"/>
  <c r="F687" i="8"/>
  <c r="I687" i="8"/>
  <c r="G687" i="8"/>
  <c r="Q687" i="8"/>
  <c r="G730" i="8"/>
  <c r="Q730" i="8"/>
  <c r="J730" i="8"/>
  <c r="I730" i="8"/>
  <c r="F730" i="8"/>
  <c r="K730" i="8"/>
  <c r="L730" i="8"/>
  <c r="H730" i="8"/>
  <c r="H47" i="8"/>
  <c r="G47" i="8"/>
  <c r="K47" i="8"/>
  <c r="F47" i="8"/>
  <c r="L47" i="8"/>
  <c r="I47" i="8"/>
  <c r="Q47" i="8"/>
  <c r="J47" i="8"/>
  <c r="J581" i="8"/>
  <c r="G581" i="8"/>
  <c r="I581" i="8"/>
  <c r="Q581" i="8"/>
  <c r="L581" i="8"/>
  <c r="F581" i="8"/>
  <c r="K581" i="8"/>
  <c r="H581" i="8"/>
  <c r="L349" i="8"/>
  <c r="K349" i="8"/>
  <c r="Q349" i="8"/>
  <c r="J349" i="8"/>
  <c r="F349" i="8"/>
  <c r="I349" i="8"/>
  <c r="G349" i="8"/>
  <c r="H349" i="8"/>
  <c r="G921" i="8"/>
  <c r="K921" i="8"/>
  <c r="I921" i="8"/>
  <c r="H921" i="8"/>
  <c r="L921" i="8"/>
  <c r="J921" i="8"/>
  <c r="F921" i="8"/>
  <c r="Q921" i="8"/>
  <c r="G625" i="8"/>
  <c r="H625" i="8"/>
  <c r="Q625" i="8"/>
  <c r="K625" i="8"/>
  <c r="I625" i="8"/>
  <c r="L625" i="8"/>
  <c r="J625" i="8"/>
  <c r="F625" i="8"/>
  <c r="L932" i="8"/>
  <c r="Q932" i="8"/>
  <c r="J932" i="8"/>
  <c r="I932" i="8"/>
  <c r="F932" i="8"/>
  <c r="K932" i="8"/>
  <c r="G932" i="8"/>
  <c r="H932" i="8"/>
  <c r="K243" i="8"/>
  <c r="J243" i="8"/>
  <c r="H243" i="8"/>
  <c r="Q243" i="8"/>
  <c r="G243" i="8"/>
  <c r="L243" i="8"/>
  <c r="F243" i="8"/>
  <c r="I243" i="8"/>
  <c r="G887" i="8"/>
  <c r="Q887" i="8"/>
  <c r="F887" i="8"/>
  <c r="K887" i="8"/>
  <c r="H887" i="8"/>
  <c r="J887" i="8"/>
  <c r="L887" i="8"/>
  <c r="I887" i="8"/>
  <c r="H424" i="8"/>
  <c r="F424" i="8"/>
  <c r="I424" i="8"/>
  <c r="G424" i="8"/>
  <c r="Q424" i="8"/>
  <c r="L424" i="8"/>
  <c r="K424" i="8"/>
  <c r="J424" i="8"/>
  <c r="G476" i="8"/>
  <c r="Q476" i="8"/>
  <c r="J476" i="8"/>
  <c r="F476" i="8"/>
  <c r="L476" i="8"/>
  <c r="H476" i="8"/>
  <c r="K476" i="8"/>
  <c r="I476" i="8"/>
  <c r="Q355" i="8"/>
  <c r="G355" i="8"/>
  <c r="J355" i="8"/>
  <c r="H355" i="8"/>
  <c r="I355" i="8"/>
  <c r="L355" i="8"/>
  <c r="K355" i="8"/>
  <c r="F355" i="8"/>
  <c r="J174" i="8"/>
  <c r="Q174" i="8"/>
  <c r="I174" i="8"/>
  <c r="F174" i="8"/>
  <c r="G174" i="8"/>
  <c r="L174" i="8"/>
  <c r="K174" i="8"/>
  <c r="H174" i="8"/>
  <c r="H976" i="8"/>
  <c r="J976" i="8"/>
  <c r="F976" i="8"/>
  <c r="I976" i="8"/>
  <c r="L976" i="8"/>
  <c r="G976" i="8"/>
  <c r="Q976" i="8"/>
  <c r="K976" i="8"/>
  <c r="G322" i="8"/>
  <c r="Q322" i="8"/>
  <c r="I322" i="8"/>
  <c r="K322" i="8"/>
  <c r="L322" i="8"/>
  <c r="F322" i="8"/>
  <c r="H322" i="8"/>
  <c r="J322" i="8"/>
  <c r="G382" i="8"/>
  <c r="K382" i="8"/>
  <c r="I382" i="8"/>
  <c r="L382" i="8"/>
  <c r="Q382" i="8"/>
  <c r="J382" i="8"/>
  <c r="F382" i="8"/>
  <c r="H382" i="8"/>
  <c r="J732" i="8"/>
  <c r="K732" i="8"/>
  <c r="I732" i="8"/>
  <c r="Q732" i="8"/>
  <c r="H732" i="8"/>
  <c r="F732" i="8"/>
  <c r="G732" i="8"/>
  <c r="L732" i="8"/>
  <c r="K105" i="8"/>
  <c r="H105" i="8"/>
  <c r="I105" i="8"/>
  <c r="G105" i="8"/>
  <c r="L105" i="8"/>
  <c r="J105" i="8"/>
  <c r="Q105" i="8"/>
  <c r="F105" i="8"/>
  <c r="F830" i="8"/>
  <c r="H830" i="8"/>
  <c r="I830" i="8"/>
  <c r="Q830" i="8"/>
  <c r="K830" i="8"/>
  <c r="G830" i="8"/>
  <c r="J830" i="8"/>
  <c r="L830" i="8"/>
  <c r="L754" i="8"/>
  <c r="G754" i="8"/>
  <c r="K754" i="8"/>
  <c r="I754" i="8"/>
  <c r="J754" i="8"/>
  <c r="F754" i="8"/>
  <c r="H754" i="8"/>
  <c r="Q754" i="8"/>
  <c r="K1000" i="8"/>
  <c r="H1000" i="8"/>
  <c r="F1000" i="8"/>
  <c r="I1000" i="8"/>
  <c r="L1000" i="8"/>
  <c r="J1000" i="8"/>
  <c r="G1000" i="8"/>
  <c r="Q1000" i="8"/>
  <c r="K644" i="8"/>
  <c r="H644" i="8"/>
  <c r="F644" i="8"/>
  <c r="G644" i="8"/>
  <c r="J644" i="8"/>
  <c r="Q644" i="8"/>
  <c r="I644" i="8"/>
  <c r="L644" i="8"/>
  <c r="F917" i="8"/>
  <c r="G917" i="8"/>
  <c r="Q917" i="8"/>
  <c r="L917" i="8"/>
  <c r="K917" i="8"/>
  <c r="H917" i="8"/>
  <c r="I917" i="8"/>
  <c r="J917" i="8"/>
  <c r="H975" i="8"/>
  <c r="K975" i="8"/>
  <c r="J975" i="8"/>
  <c r="G975" i="8"/>
  <c r="I975" i="8"/>
  <c r="Q975" i="8"/>
  <c r="L975" i="8"/>
  <c r="F975" i="8"/>
  <c r="H706" i="8"/>
  <c r="K706" i="8"/>
  <c r="J706" i="8"/>
  <c r="Q706" i="8"/>
  <c r="G706" i="8"/>
  <c r="L706" i="8"/>
  <c r="I706" i="8"/>
  <c r="F706" i="8"/>
  <c r="L752" i="8"/>
  <c r="Q752" i="8"/>
  <c r="I752" i="8"/>
  <c r="K752" i="8"/>
  <c r="G752" i="8"/>
  <c r="J752" i="8"/>
  <c r="F752" i="8"/>
  <c r="H752" i="8"/>
  <c r="J600" i="8"/>
  <c r="Q600" i="8"/>
  <c r="I600" i="8"/>
  <c r="F600" i="8"/>
  <c r="L600" i="8"/>
  <c r="H600" i="8"/>
  <c r="G600" i="8"/>
  <c r="K600" i="8"/>
  <c r="L454" i="8"/>
  <c r="J454" i="8"/>
  <c r="K454" i="8"/>
  <c r="H454" i="8"/>
  <c r="F454" i="8"/>
  <c r="I454" i="8"/>
  <c r="G454" i="8"/>
  <c r="Q454" i="8"/>
  <c r="Q473" i="8"/>
  <c r="H473" i="8"/>
  <c r="F473" i="8"/>
  <c r="L473" i="8"/>
  <c r="I473" i="8"/>
  <c r="K473" i="8"/>
  <c r="J473" i="8"/>
  <c r="G473" i="8"/>
  <c r="Q707" i="8"/>
  <c r="L707" i="8"/>
  <c r="F707" i="8"/>
  <c r="H707" i="8"/>
  <c r="J707" i="8"/>
  <c r="K707" i="8"/>
  <c r="G707" i="8"/>
  <c r="I707" i="8"/>
  <c r="K430" i="8"/>
  <c r="H430" i="8"/>
  <c r="I430" i="8"/>
  <c r="G430" i="8"/>
  <c r="Q430" i="8"/>
  <c r="L430" i="8"/>
  <c r="J430" i="8"/>
  <c r="F430" i="8"/>
  <c r="L837" i="8"/>
  <c r="I837" i="8"/>
  <c r="G837" i="8"/>
  <c r="H837" i="8"/>
  <c r="Q837" i="8"/>
  <c r="J837" i="8"/>
  <c r="F837" i="8"/>
  <c r="K837" i="8"/>
  <c r="G516" i="8"/>
  <c r="Q516" i="8"/>
  <c r="K516" i="8"/>
  <c r="F516" i="8"/>
  <c r="J516" i="8"/>
  <c r="H516" i="8"/>
  <c r="I516" i="8"/>
  <c r="L516" i="8"/>
  <c r="AA564" i="10"/>
  <c r="AA204" i="10"/>
  <c r="AA446" i="10"/>
  <c r="AA447" i="10" s="1"/>
  <c r="AA675" i="10"/>
  <c r="G645" i="8"/>
  <c r="K645" i="8"/>
  <c r="H645" i="8"/>
  <c r="I645" i="8"/>
  <c r="Q645" i="8"/>
  <c r="L645" i="8"/>
  <c r="F645" i="8"/>
  <c r="J645" i="8"/>
  <c r="J166" i="8"/>
  <c r="F166" i="8"/>
  <c r="H166" i="8"/>
  <c r="L166" i="8"/>
  <c r="G166" i="8"/>
  <c r="Q166" i="8"/>
  <c r="I166" i="8"/>
  <c r="K166" i="8"/>
  <c r="K293" i="8"/>
  <c r="J293" i="8"/>
  <c r="I293" i="8"/>
  <c r="F293" i="8"/>
  <c r="G293" i="8"/>
  <c r="L293" i="8"/>
  <c r="Q293" i="8"/>
  <c r="H293" i="8"/>
  <c r="Q840" i="8"/>
  <c r="F840" i="8"/>
  <c r="G840" i="8"/>
  <c r="J840" i="8"/>
  <c r="K840" i="8"/>
  <c r="L840" i="8"/>
  <c r="H840" i="8"/>
  <c r="I840" i="8"/>
  <c r="I48" i="8"/>
  <c r="L48" i="8"/>
  <c r="K48" i="8"/>
  <c r="Q48" i="8"/>
  <c r="H48" i="8"/>
  <c r="J48" i="8"/>
  <c r="F48" i="8"/>
  <c r="G48" i="8"/>
  <c r="G266" i="8"/>
  <c r="K266" i="8"/>
  <c r="J266" i="8"/>
  <c r="L266" i="8"/>
  <c r="Q266" i="8"/>
  <c r="I266" i="8"/>
  <c r="H266" i="8"/>
  <c r="F266" i="8"/>
  <c r="I657" i="8"/>
  <c r="F657" i="8"/>
  <c r="L657" i="8"/>
  <c r="G657" i="8"/>
  <c r="K657" i="8"/>
  <c r="H657" i="8"/>
  <c r="Q657" i="8"/>
  <c r="J657" i="8"/>
  <c r="Q426" i="8"/>
  <c r="F426" i="8"/>
  <c r="I426" i="8"/>
  <c r="G426" i="8"/>
  <c r="J426" i="8"/>
  <c r="H426" i="8"/>
  <c r="K426" i="8"/>
  <c r="L426" i="8"/>
  <c r="H864" i="8"/>
  <c r="Q864" i="8"/>
  <c r="J864" i="8"/>
  <c r="I864" i="8"/>
  <c r="G864" i="8"/>
  <c r="F864" i="8"/>
  <c r="K864" i="8"/>
  <c r="L864" i="8"/>
  <c r="Q888" i="8"/>
  <c r="G888" i="8"/>
  <c r="L888" i="8"/>
  <c r="K888" i="8"/>
  <c r="H888" i="8"/>
  <c r="F888" i="8"/>
  <c r="I888" i="8"/>
  <c r="J888" i="8"/>
  <c r="L542" i="8"/>
  <c r="K542" i="8"/>
  <c r="I542" i="8"/>
  <c r="H542" i="8"/>
  <c r="F542" i="8"/>
  <c r="G542" i="8"/>
  <c r="Q542" i="8"/>
  <c r="J542" i="8"/>
  <c r="L138" i="8"/>
  <c r="Q138" i="8"/>
  <c r="I138" i="8"/>
  <c r="J138" i="8"/>
  <c r="K138" i="8"/>
  <c r="H138" i="8"/>
  <c r="F138" i="8"/>
  <c r="G138" i="8"/>
  <c r="Q809" i="8"/>
  <c r="J809" i="8"/>
  <c r="I809" i="8"/>
  <c r="G809" i="8"/>
  <c r="K809" i="8"/>
  <c r="F809" i="8"/>
  <c r="L809" i="8"/>
  <c r="H809" i="8"/>
  <c r="Q852" i="8"/>
  <c r="K852" i="8"/>
  <c r="G852" i="8"/>
  <c r="J852" i="8"/>
  <c r="L852" i="8"/>
  <c r="F852" i="8"/>
  <c r="I852" i="8"/>
  <c r="H852" i="8"/>
  <c r="Q442" i="8"/>
  <c r="G442" i="8"/>
  <c r="H442" i="8"/>
  <c r="K442" i="8"/>
  <c r="I442" i="8"/>
  <c r="F442" i="8"/>
  <c r="L442" i="8"/>
  <c r="J442" i="8"/>
  <c r="H532" i="8"/>
  <c r="I532" i="8"/>
  <c r="L532" i="8"/>
  <c r="G532" i="8"/>
  <c r="J532" i="8"/>
  <c r="K532" i="8"/>
  <c r="F532" i="8"/>
  <c r="Q532" i="8"/>
  <c r="J176" i="8"/>
  <c r="Q176" i="8"/>
  <c r="L176" i="8"/>
  <c r="K176" i="8"/>
  <c r="H176" i="8"/>
  <c r="I176" i="8"/>
  <c r="G176" i="8"/>
  <c r="F176" i="8"/>
  <c r="J886" i="8"/>
  <c r="G886" i="8"/>
  <c r="H886" i="8"/>
  <c r="L886" i="8"/>
  <c r="K886" i="8"/>
  <c r="F886" i="8"/>
  <c r="Q886" i="8"/>
  <c r="I886" i="8"/>
  <c r="L443" i="8"/>
  <c r="I443" i="8"/>
  <c r="J443" i="8"/>
  <c r="Q443" i="8"/>
  <c r="G443" i="8"/>
  <c r="H443" i="8"/>
  <c r="F443" i="8"/>
  <c r="K443" i="8"/>
  <c r="G851" i="8"/>
  <c r="J851" i="8"/>
  <c r="F851" i="8"/>
  <c r="H851" i="8"/>
  <c r="I851" i="8"/>
  <c r="L851" i="8"/>
  <c r="Q851" i="8"/>
  <c r="K851" i="8"/>
  <c r="Q91" i="8"/>
  <c r="I91" i="8"/>
  <c r="L91" i="8"/>
  <c r="H91" i="8"/>
  <c r="G91" i="8"/>
  <c r="J91" i="8"/>
  <c r="K91" i="8"/>
  <c r="F91" i="8"/>
  <c r="K99" i="8"/>
  <c r="I99" i="8"/>
  <c r="G99" i="8"/>
  <c r="H99" i="8"/>
  <c r="L99" i="8"/>
  <c r="F99" i="8"/>
  <c r="J99" i="8"/>
  <c r="Q99" i="8"/>
  <c r="G845" i="8"/>
  <c r="L845" i="8"/>
  <c r="F845" i="8"/>
  <c r="Q845" i="8"/>
  <c r="J845" i="8"/>
  <c r="H845" i="8"/>
  <c r="I845" i="8"/>
  <c r="K845" i="8"/>
  <c r="K288" i="8"/>
  <c r="F288" i="8"/>
  <c r="Q288" i="8"/>
  <c r="L288" i="8"/>
  <c r="I288" i="8"/>
  <c r="J288" i="8"/>
  <c r="H288" i="8"/>
  <c r="G288" i="8"/>
  <c r="Q743" i="8"/>
  <c r="J743" i="8"/>
  <c r="I743" i="8"/>
  <c r="L743" i="8"/>
  <c r="K743" i="8"/>
  <c r="F743" i="8"/>
  <c r="H743" i="8"/>
  <c r="G743" i="8"/>
  <c r="F793" i="8"/>
  <c r="Q793" i="8"/>
  <c r="I793" i="8"/>
  <c r="J793" i="8"/>
  <c r="K793" i="8"/>
  <c r="H793" i="8"/>
  <c r="L793" i="8"/>
  <c r="G793" i="8"/>
  <c r="J237" i="8"/>
  <c r="F237" i="8"/>
  <c r="K237" i="8"/>
  <c r="L237" i="8"/>
  <c r="H237" i="8"/>
  <c r="Q237" i="8"/>
  <c r="I237" i="8"/>
  <c r="G237" i="8"/>
  <c r="I395" i="8"/>
  <c r="L395" i="8"/>
  <c r="F395" i="8"/>
  <c r="K395" i="8"/>
  <c r="G395" i="8"/>
  <c r="Q395" i="8"/>
  <c r="H395" i="8"/>
  <c r="J395" i="8"/>
  <c r="H504" i="8"/>
  <c r="F504" i="8"/>
  <c r="K504" i="8"/>
  <c r="J504" i="8"/>
  <c r="G504" i="8"/>
  <c r="L504" i="8"/>
  <c r="I504" i="8"/>
  <c r="Q504" i="8"/>
  <c r="Q671" i="8"/>
  <c r="K671" i="8"/>
  <c r="I671" i="8"/>
  <c r="J671" i="8"/>
  <c r="H671" i="8"/>
  <c r="L671" i="8"/>
  <c r="G671" i="8"/>
  <c r="F671" i="8"/>
  <c r="K826" i="8"/>
  <c r="J826" i="8"/>
  <c r="G826" i="8"/>
  <c r="H826" i="8"/>
  <c r="L826" i="8"/>
  <c r="F826" i="8"/>
  <c r="Q826" i="8"/>
  <c r="I826" i="8"/>
  <c r="J860" i="8"/>
  <c r="G860" i="8"/>
  <c r="I860" i="8"/>
  <c r="H860" i="8"/>
  <c r="Q860" i="8"/>
  <c r="K860" i="8"/>
  <c r="F860" i="8"/>
  <c r="L860" i="8"/>
  <c r="F731" i="8"/>
  <c r="Q731" i="8"/>
  <c r="K731" i="8"/>
  <c r="H731" i="8"/>
  <c r="G731" i="8"/>
  <c r="J731" i="8"/>
  <c r="I731" i="8"/>
  <c r="L731" i="8"/>
  <c r="L145" i="8"/>
  <c r="H145" i="8"/>
  <c r="F145" i="8"/>
  <c r="J145" i="8"/>
  <c r="Q145" i="8"/>
  <c r="I145" i="8"/>
  <c r="K145" i="8"/>
  <c r="G145" i="8"/>
  <c r="F615" i="8"/>
  <c r="H615" i="8"/>
  <c r="J615" i="8"/>
  <c r="K615" i="8"/>
  <c r="L615" i="8"/>
  <c r="G615" i="8"/>
  <c r="Q615" i="8"/>
  <c r="I615" i="8"/>
  <c r="K445" i="8"/>
  <c r="L445" i="8"/>
  <c r="H445" i="8"/>
  <c r="J445" i="8"/>
  <c r="Q445" i="8"/>
  <c r="G445" i="8"/>
  <c r="I445" i="8"/>
  <c r="F445" i="8"/>
  <c r="K398" i="8"/>
  <c r="F398" i="8"/>
  <c r="L398" i="8"/>
  <c r="G398" i="8"/>
  <c r="J398" i="8"/>
  <c r="Q398" i="8"/>
  <c r="I398" i="8"/>
  <c r="H398" i="8"/>
  <c r="Q771" i="8"/>
  <c r="I771" i="8"/>
  <c r="K771" i="8"/>
  <c r="J771" i="8"/>
  <c r="F771" i="8"/>
  <c r="H771" i="8"/>
  <c r="L771" i="8"/>
  <c r="G771" i="8"/>
  <c r="F677" i="8"/>
  <c r="J677" i="8"/>
  <c r="I677" i="8"/>
  <c r="L677" i="8"/>
  <c r="K677" i="8"/>
  <c r="H677" i="8"/>
  <c r="G677" i="8"/>
  <c r="Q677" i="8"/>
  <c r="K435" i="8"/>
  <c r="G435" i="8"/>
  <c r="J435" i="8"/>
  <c r="I435" i="8"/>
  <c r="L435" i="8"/>
  <c r="F435" i="8"/>
  <c r="Q435" i="8"/>
  <c r="H435" i="8"/>
  <c r="I765" i="8"/>
  <c r="L765" i="8"/>
  <c r="G765" i="8"/>
  <c r="F765" i="8"/>
  <c r="K765" i="8"/>
  <c r="Q765" i="8"/>
  <c r="J765" i="8"/>
  <c r="H765" i="8"/>
  <c r="I487" i="8"/>
  <c r="F487" i="8"/>
  <c r="Q487" i="8"/>
  <c r="G487" i="8"/>
  <c r="H487" i="8"/>
  <c r="J487" i="8"/>
  <c r="L487" i="8"/>
  <c r="K487" i="8"/>
  <c r="Q936" i="8"/>
  <c r="L936" i="8"/>
  <c r="J936" i="8"/>
  <c r="K936" i="8"/>
  <c r="H936" i="8"/>
  <c r="I936" i="8"/>
  <c r="G936" i="8"/>
  <c r="F936" i="8"/>
  <c r="I475" i="8"/>
  <c r="F475" i="8"/>
  <c r="K475" i="8"/>
  <c r="L475" i="8"/>
  <c r="G475" i="8"/>
  <c r="H475" i="8"/>
  <c r="Q475" i="8"/>
  <c r="J475" i="8"/>
  <c r="J202" i="8"/>
  <c r="Q202" i="8"/>
  <c r="L202" i="8"/>
  <c r="K202" i="8"/>
  <c r="G202" i="8"/>
  <c r="H202" i="8"/>
  <c r="I202" i="8"/>
  <c r="F202" i="8"/>
  <c r="I510" i="8"/>
  <c r="G510" i="8"/>
  <c r="K510" i="8"/>
  <c r="L510" i="8"/>
  <c r="F510" i="8"/>
  <c r="Q510" i="8"/>
  <c r="J510" i="8"/>
  <c r="H510" i="8"/>
  <c r="K134" i="8"/>
  <c r="H134" i="8"/>
  <c r="I134" i="8"/>
  <c r="L134" i="8"/>
  <c r="G134" i="8"/>
  <c r="Q134" i="8"/>
  <c r="F134" i="8"/>
  <c r="J134" i="8"/>
  <c r="F325" i="8"/>
  <c r="H325" i="8"/>
  <c r="L325" i="8"/>
  <c r="Q325" i="8"/>
  <c r="J325" i="8"/>
  <c r="G325" i="8"/>
  <c r="I325" i="8"/>
  <c r="K325" i="8"/>
  <c r="G820" i="8"/>
  <c r="Q820" i="8"/>
  <c r="J820" i="8"/>
  <c r="F820" i="8"/>
  <c r="I820" i="8"/>
  <c r="K820" i="8"/>
  <c r="H820" i="8"/>
  <c r="L820" i="8"/>
  <c r="F691" i="8"/>
  <c r="Q691" i="8"/>
  <c r="I691" i="8"/>
  <c r="L691" i="8"/>
  <c r="H691" i="8"/>
  <c r="G691" i="8"/>
  <c r="J691" i="8"/>
  <c r="K691" i="8"/>
  <c r="G695" i="8"/>
  <c r="J695" i="8"/>
  <c r="Q695" i="8"/>
  <c r="H695" i="8"/>
  <c r="L695" i="8"/>
  <c r="I695" i="8"/>
  <c r="K695" i="8"/>
  <c r="F695" i="8"/>
  <c r="J254" i="8"/>
  <c r="H254" i="8"/>
  <c r="I254" i="8"/>
  <c r="L254" i="8"/>
  <c r="F254" i="8"/>
  <c r="Q254" i="8"/>
  <c r="K254" i="8"/>
  <c r="G254" i="8"/>
  <c r="H144" i="8"/>
  <c r="I144" i="8"/>
  <c r="J144" i="8"/>
  <c r="F144" i="8"/>
  <c r="Q144" i="8"/>
  <c r="K144" i="8"/>
  <c r="L144" i="8"/>
  <c r="G144" i="8"/>
  <c r="I897" i="8"/>
  <c r="F897" i="8"/>
  <c r="G897" i="8"/>
  <c r="Q897" i="8"/>
  <c r="J897" i="8"/>
  <c r="K897" i="8"/>
  <c r="H897" i="8"/>
  <c r="L897" i="8"/>
  <c r="G304" i="8"/>
  <c r="F304" i="8"/>
  <c r="L304" i="8"/>
  <c r="I304" i="8"/>
  <c r="H304" i="8"/>
  <c r="Q304" i="8"/>
  <c r="K304" i="8"/>
  <c r="J304" i="8"/>
  <c r="Q98" i="8"/>
  <c r="K98" i="8"/>
  <c r="G98" i="8"/>
  <c r="F98" i="8"/>
  <c r="H98" i="8"/>
  <c r="L98" i="8"/>
  <c r="I98" i="8"/>
  <c r="J98" i="8"/>
  <c r="J849" i="8"/>
  <c r="Q849" i="8"/>
  <c r="F849" i="8"/>
  <c r="G849" i="8"/>
  <c r="L849" i="8"/>
  <c r="H849" i="8"/>
  <c r="I849" i="8"/>
  <c r="K849" i="8"/>
  <c r="I252" i="8"/>
  <c r="Q252" i="8"/>
  <c r="K252" i="8"/>
  <c r="G252" i="8"/>
  <c r="J252" i="8"/>
  <c r="F252" i="8"/>
  <c r="H252" i="8"/>
  <c r="L252" i="8"/>
  <c r="K1002" i="8"/>
  <c r="H1002" i="8"/>
  <c r="J1002" i="8"/>
  <c r="G1002" i="8"/>
  <c r="L1002" i="8"/>
  <c r="Q1002" i="8"/>
  <c r="I1002" i="8"/>
  <c r="F1002" i="8"/>
  <c r="H939" i="8"/>
  <c r="Q939" i="8"/>
  <c r="K939" i="8"/>
  <c r="J939" i="8"/>
  <c r="I939" i="8"/>
  <c r="F939" i="8"/>
  <c r="G939" i="8"/>
  <c r="L939" i="8"/>
  <c r="G331" i="8"/>
  <c r="L331" i="8"/>
  <c r="K331" i="8"/>
  <c r="I331" i="8"/>
  <c r="Q331" i="8"/>
  <c r="F331" i="8"/>
  <c r="H331" i="8"/>
  <c r="J331" i="8"/>
  <c r="G42" i="8"/>
  <c r="J42" i="8"/>
  <c r="K42" i="8"/>
  <c r="H42" i="8"/>
  <c r="I42" i="8"/>
  <c r="Q42" i="8"/>
  <c r="F42" i="8"/>
  <c r="L42" i="8"/>
  <c r="K125" i="8"/>
  <c r="J125" i="8"/>
  <c r="L125" i="8"/>
  <c r="H125" i="8"/>
  <c r="I125" i="8"/>
  <c r="Q125" i="8"/>
  <c r="F125" i="8"/>
  <c r="G125" i="8"/>
  <c r="Q414" i="8"/>
  <c r="L414" i="8"/>
  <c r="F414" i="8"/>
  <c r="H414" i="8"/>
  <c r="I414" i="8"/>
  <c r="G414" i="8"/>
  <c r="J414" i="8"/>
  <c r="K414" i="8"/>
  <c r="L410" i="8"/>
  <c r="J410" i="8"/>
  <c r="I410" i="8"/>
  <c r="H410" i="8"/>
  <c r="K410" i="8"/>
  <c r="G410" i="8"/>
  <c r="F410" i="8"/>
  <c r="Q410" i="8"/>
  <c r="H147" i="8"/>
  <c r="J147" i="8"/>
  <c r="F147" i="8"/>
  <c r="G147" i="8"/>
  <c r="K147" i="8"/>
  <c r="I147" i="8"/>
  <c r="L147" i="8"/>
  <c r="Q147" i="8"/>
  <c r="Q268" i="8"/>
  <c r="J268" i="8"/>
  <c r="K268" i="8"/>
  <c r="L268" i="8"/>
  <c r="I268" i="8"/>
  <c r="H268" i="8"/>
  <c r="G268" i="8"/>
  <c r="F268" i="8"/>
  <c r="K582" i="8"/>
  <c r="Q582" i="8"/>
  <c r="G582" i="8"/>
  <c r="F582" i="8"/>
  <c r="L582" i="8"/>
  <c r="J582" i="8"/>
  <c r="H582" i="8"/>
  <c r="I582" i="8"/>
  <c r="AA205" i="10"/>
  <c r="AA206" i="10" s="1"/>
  <c r="AA606" i="10"/>
  <c r="AA607" i="10" s="1"/>
  <c r="AA608" i="10" s="1"/>
  <c r="AA588" i="10"/>
  <c r="AA372" i="10"/>
  <c r="AA537" i="10"/>
  <c r="AA538" i="10" s="1"/>
  <c r="AA258" i="10"/>
  <c r="AA259" i="10" s="1"/>
  <c r="AA402" i="10"/>
  <c r="AA616" i="10"/>
  <c r="J498" i="8"/>
  <c r="G498" i="8"/>
  <c r="I498" i="8"/>
  <c r="Q498" i="8"/>
  <c r="L498" i="8"/>
  <c r="F498" i="8"/>
  <c r="H498" i="8"/>
  <c r="K498" i="8"/>
  <c r="G885" i="8"/>
  <c r="F885" i="8"/>
  <c r="Q885" i="8"/>
  <c r="L885" i="8"/>
  <c r="I885" i="8"/>
  <c r="K885" i="8"/>
  <c r="J885" i="8"/>
  <c r="H885" i="8"/>
  <c r="L627" i="8"/>
  <c r="J627" i="8"/>
  <c r="G627" i="8"/>
  <c r="F627" i="8"/>
  <c r="I627" i="8"/>
  <c r="K627" i="8"/>
  <c r="H627" i="8"/>
  <c r="Q627" i="8"/>
  <c r="G712" i="8"/>
  <c r="I712" i="8"/>
  <c r="K712" i="8"/>
  <c r="H712" i="8"/>
  <c r="Q712" i="8"/>
  <c r="F712" i="8"/>
  <c r="J712" i="8"/>
  <c r="L712" i="8"/>
  <c r="K199" i="8"/>
  <c r="H199" i="8"/>
  <c r="G199" i="8"/>
  <c r="J199" i="8"/>
  <c r="F199" i="8"/>
  <c r="L199" i="8"/>
  <c r="I199" i="8"/>
  <c r="Q199" i="8"/>
  <c r="L188" i="8"/>
  <c r="Q188" i="8"/>
  <c r="J188" i="8"/>
  <c r="H188" i="8"/>
  <c r="F188" i="8"/>
  <c r="G188" i="8"/>
  <c r="I188" i="8"/>
  <c r="K188" i="8"/>
  <c r="Q344" i="8"/>
  <c r="J344" i="8"/>
  <c r="L344" i="8"/>
  <c r="K344" i="8"/>
  <c r="I344" i="8"/>
  <c r="H344" i="8"/>
  <c r="F344" i="8"/>
  <c r="G344" i="8"/>
  <c r="H701" i="8"/>
  <c r="K701" i="8"/>
  <c r="G701" i="8"/>
  <c r="Q701" i="8"/>
  <c r="J701" i="8"/>
  <c r="I701" i="8"/>
  <c r="F701" i="8"/>
  <c r="L701" i="8"/>
  <c r="H883" i="8"/>
  <c r="G883" i="8"/>
  <c r="Q883" i="8"/>
  <c r="F883" i="8"/>
  <c r="L883" i="8"/>
  <c r="I883" i="8"/>
  <c r="J883" i="8"/>
  <c r="K883" i="8"/>
  <c r="L284" i="8"/>
  <c r="K284" i="8"/>
  <c r="G284" i="8"/>
  <c r="I284" i="8"/>
  <c r="Q284" i="8"/>
  <c r="H284" i="8"/>
  <c r="F284" i="8"/>
  <c r="J284" i="8"/>
  <c r="F44" i="8"/>
  <c r="I44" i="8"/>
  <c r="G44" i="8"/>
  <c r="Q44" i="8"/>
  <c r="H44" i="8"/>
  <c r="L44" i="8"/>
  <c r="K44" i="8"/>
  <c r="J44" i="8"/>
  <c r="Q169" i="8"/>
  <c r="H169" i="8"/>
  <c r="I169" i="8"/>
  <c r="J169" i="8"/>
  <c r="L169" i="8"/>
  <c r="F169" i="8"/>
  <c r="G169" i="8"/>
  <c r="K169" i="8"/>
  <c r="H528" i="8"/>
  <c r="I528" i="8"/>
  <c r="Q528" i="8"/>
  <c r="J528" i="8"/>
  <c r="K528" i="8"/>
  <c r="L528" i="8"/>
  <c r="G528" i="8"/>
  <c r="F528" i="8"/>
  <c r="G80" i="8"/>
  <c r="L80" i="8"/>
  <c r="F80" i="8"/>
  <c r="Q80" i="8"/>
  <c r="J80" i="8"/>
  <c r="K80" i="8"/>
  <c r="H80" i="8"/>
  <c r="I80" i="8"/>
  <c r="F543" i="8"/>
  <c r="K543" i="8"/>
  <c r="L543" i="8"/>
  <c r="H543" i="8"/>
  <c r="G543" i="8"/>
  <c r="I543" i="8"/>
  <c r="Q543" i="8"/>
  <c r="J543" i="8"/>
  <c r="J255" i="8"/>
  <c r="G255" i="8"/>
  <c r="F255" i="8"/>
  <c r="K255" i="8"/>
  <c r="L255" i="8"/>
  <c r="H255" i="8"/>
  <c r="I255" i="8"/>
  <c r="Q255" i="8"/>
  <c r="G458" i="8"/>
  <c r="H458" i="8"/>
  <c r="J458" i="8"/>
  <c r="I458" i="8"/>
  <c r="Q458" i="8"/>
  <c r="F458" i="8"/>
  <c r="K458" i="8"/>
  <c r="L458" i="8"/>
  <c r="K934" i="8"/>
  <c r="L934" i="8"/>
  <c r="Q934" i="8"/>
  <c r="F934" i="8"/>
  <c r="H934" i="8"/>
  <c r="J934" i="8"/>
  <c r="G934" i="8"/>
  <c r="I934" i="8"/>
  <c r="H602" i="8"/>
  <c r="F602" i="8"/>
  <c r="I602" i="8"/>
  <c r="J602" i="8"/>
  <c r="L602" i="8"/>
  <c r="K602" i="8"/>
  <c r="G602" i="8"/>
  <c r="Q602" i="8"/>
  <c r="G461" i="8"/>
  <c r="J461" i="8"/>
  <c r="I461" i="8"/>
  <c r="K461" i="8"/>
  <c r="H461" i="8"/>
  <c r="Q461" i="8"/>
  <c r="L461" i="8"/>
  <c r="F461" i="8"/>
  <c r="Q50" i="8"/>
  <c r="I50" i="8"/>
  <c r="G50" i="8"/>
  <c r="L50" i="8"/>
  <c r="J50" i="8"/>
  <c r="K50" i="8"/>
  <c r="H50" i="8"/>
  <c r="F50" i="8"/>
  <c r="Q246" i="8"/>
  <c r="L246" i="8"/>
  <c r="H246" i="8"/>
  <c r="K246" i="8"/>
  <c r="F246" i="8"/>
  <c r="G246" i="8"/>
  <c r="J246" i="8"/>
  <c r="I246" i="8"/>
  <c r="J124" i="8"/>
  <c r="L124" i="8"/>
  <c r="Q124" i="8"/>
  <c r="K124" i="8"/>
  <c r="H124" i="8"/>
  <c r="I124" i="8"/>
  <c r="F124" i="8"/>
  <c r="G124" i="8"/>
  <c r="G871" i="8"/>
  <c r="Q871" i="8"/>
  <c r="F871" i="8"/>
  <c r="H871" i="8"/>
  <c r="J871" i="8"/>
  <c r="I871" i="8"/>
  <c r="L871" i="8"/>
  <c r="K871" i="8"/>
  <c r="Q313" i="8"/>
  <c r="J313" i="8"/>
  <c r="I313" i="8"/>
  <c r="G313" i="8"/>
  <c r="H313" i="8"/>
  <c r="F313" i="8"/>
  <c r="L313" i="8"/>
  <c r="K313" i="8"/>
  <c r="H229" i="8"/>
  <c r="K229" i="8"/>
  <c r="J229" i="8"/>
  <c r="Q229" i="8"/>
  <c r="I229" i="8"/>
  <c r="G229" i="8"/>
  <c r="L229" i="8"/>
  <c r="F229" i="8"/>
  <c r="G180" i="8"/>
  <c r="J180" i="8"/>
  <c r="L180" i="8"/>
  <c r="H180" i="8"/>
  <c r="F180" i="8"/>
  <c r="K180" i="8"/>
  <c r="Q180" i="8"/>
  <c r="I180" i="8"/>
  <c r="G405" i="8"/>
  <c r="Q405" i="8"/>
  <c r="I405" i="8"/>
  <c r="K405" i="8"/>
  <c r="L405" i="8"/>
  <c r="H405" i="8"/>
  <c r="J405" i="8"/>
  <c r="F405" i="8"/>
  <c r="J794" i="8"/>
  <c r="L794" i="8"/>
  <c r="H794" i="8"/>
  <c r="Q794" i="8"/>
  <c r="F794" i="8"/>
  <c r="I794" i="8"/>
  <c r="K794" i="8"/>
  <c r="G794" i="8"/>
  <c r="G789" i="8"/>
  <c r="K789" i="8"/>
  <c r="F789" i="8"/>
  <c r="J789" i="8"/>
  <c r="I789" i="8"/>
  <c r="Q789" i="8"/>
  <c r="L789" i="8"/>
  <c r="H789" i="8"/>
  <c r="I703" i="8"/>
  <c r="L703" i="8"/>
  <c r="H703" i="8"/>
  <c r="F703" i="8"/>
  <c r="G703" i="8"/>
  <c r="Q703" i="8"/>
  <c r="J703" i="8"/>
  <c r="K703" i="8"/>
  <c r="L940" i="8"/>
  <c r="Q940" i="8"/>
  <c r="J940" i="8"/>
  <c r="F940" i="8"/>
  <c r="H940" i="8"/>
  <c r="K940" i="8"/>
  <c r="I940" i="8"/>
  <c r="G940" i="8"/>
  <c r="Q812" i="8"/>
  <c r="L812" i="8"/>
  <c r="K812" i="8"/>
  <c r="F812" i="8"/>
  <c r="I812" i="8"/>
  <c r="J812" i="8"/>
  <c r="G812" i="8"/>
  <c r="H812" i="8"/>
  <c r="I686" i="8"/>
  <c r="F686" i="8"/>
  <c r="L686" i="8"/>
  <c r="G686" i="8"/>
  <c r="K686" i="8"/>
  <c r="H686" i="8"/>
  <c r="J686" i="8"/>
  <c r="Q686" i="8"/>
  <c r="F283" i="8"/>
  <c r="Q283" i="8"/>
  <c r="I283" i="8"/>
  <c r="G283" i="8"/>
  <c r="H283" i="8"/>
  <c r="L283" i="8"/>
  <c r="J283" i="8"/>
  <c r="K283" i="8"/>
  <c r="J471" i="8"/>
  <c r="I471" i="8"/>
  <c r="H471" i="8"/>
  <c r="K471" i="8"/>
  <c r="L471" i="8"/>
  <c r="Q471" i="8"/>
  <c r="G471" i="8"/>
  <c r="F471" i="8"/>
  <c r="G460" i="8"/>
  <c r="K460" i="8"/>
  <c r="I460" i="8"/>
  <c r="L460" i="8"/>
  <c r="H460" i="8"/>
  <c r="J460" i="8"/>
  <c r="F460" i="8"/>
  <c r="Q460" i="8"/>
  <c r="K787" i="8"/>
  <c r="J787" i="8"/>
  <c r="I787" i="8"/>
  <c r="Q787" i="8"/>
  <c r="H787" i="8"/>
  <c r="L787" i="8"/>
  <c r="G787" i="8"/>
  <c r="F787" i="8"/>
  <c r="Q262" i="8"/>
  <c r="L262" i="8"/>
  <c r="F262" i="8"/>
  <c r="H262" i="8"/>
  <c r="G262" i="8"/>
  <c r="I262" i="8"/>
  <c r="J262" i="8"/>
  <c r="K262" i="8"/>
  <c r="F468" i="8"/>
  <c r="J468" i="8"/>
  <c r="L468" i="8"/>
  <c r="G468" i="8"/>
  <c r="I468" i="8"/>
  <c r="Q468" i="8"/>
  <c r="H468" i="8"/>
  <c r="K468" i="8"/>
  <c r="G220" i="8"/>
  <c r="H220" i="8"/>
  <c r="J220" i="8"/>
  <c r="F220" i="8"/>
  <c r="Q220" i="8"/>
  <c r="K220" i="8"/>
  <c r="L220" i="8"/>
  <c r="I220" i="8"/>
  <c r="J903" i="8"/>
  <c r="G903" i="8"/>
  <c r="I903" i="8"/>
  <c r="Q903" i="8"/>
  <c r="L903" i="8"/>
  <c r="F903" i="8"/>
  <c r="K903" i="8"/>
  <c r="H903" i="8"/>
  <c r="K569" i="8"/>
  <c r="I569" i="8"/>
  <c r="G569" i="8"/>
  <c r="Q569" i="8"/>
  <c r="H569" i="8"/>
  <c r="J569" i="8"/>
  <c r="F569" i="8"/>
  <c r="L569" i="8"/>
  <c r="I62" i="8"/>
  <c r="J62" i="8"/>
  <c r="H62" i="8"/>
  <c r="F62" i="8"/>
  <c r="L62" i="8"/>
  <c r="Q62" i="8"/>
  <c r="K62" i="8"/>
  <c r="G62" i="8"/>
  <c r="K565" i="8"/>
  <c r="F565" i="8"/>
  <c r="J565" i="8"/>
  <c r="I565" i="8"/>
  <c r="L565" i="8"/>
  <c r="Q565" i="8"/>
  <c r="G565" i="8"/>
  <c r="H565" i="8"/>
  <c r="L989" i="8"/>
  <c r="G989" i="8"/>
  <c r="F989" i="8"/>
  <c r="I989" i="8"/>
  <c r="K989" i="8"/>
  <c r="J989" i="8"/>
  <c r="H989" i="8"/>
  <c r="Q989" i="8"/>
  <c r="F598" i="8"/>
  <c r="J598" i="8"/>
  <c r="H598" i="8"/>
  <c r="L598" i="8"/>
  <c r="G598" i="8"/>
  <c r="K598" i="8"/>
  <c r="I598" i="8"/>
  <c r="Q598" i="8"/>
  <c r="Q646" i="8"/>
  <c r="F646" i="8"/>
  <c r="J646" i="8"/>
  <c r="L646" i="8"/>
  <c r="K646" i="8"/>
  <c r="I646" i="8"/>
  <c r="H646" i="8"/>
  <c r="G646" i="8"/>
  <c r="G547" i="8"/>
  <c r="F547" i="8"/>
  <c r="H547" i="8"/>
  <c r="I547" i="8"/>
  <c r="J547" i="8"/>
  <c r="L547" i="8"/>
  <c r="Q547" i="8"/>
  <c r="K547" i="8"/>
  <c r="F884" i="8"/>
  <c r="J884" i="8"/>
  <c r="L884" i="8"/>
  <c r="G884" i="8"/>
  <c r="I884" i="8"/>
  <c r="H884" i="8"/>
  <c r="K884" i="8"/>
  <c r="Q884" i="8"/>
  <c r="G782" i="8"/>
  <c r="I782" i="8"/>
  <c r="H782" i="8"/>
  <c r="J782" i="8"/>
  <c r="L782" i="8"/>
  <c r="Q782" i="8"/>
  <c r="F782" i="8"/>
  <c r="K782" i="8"/>
  <c r="H597" i="8"/>
  <c r="K597" i="8"/>
  <c r="F597" i="8"/>
  <c r="L597" i="8"/>
  <c r="J597" i="8"/>
  <c r="G597" i="8"/>
  <c r="Q597" i="8"/>
  <c r="I597" i="8"/>
  <c r="F817" i="8"/>
  <c r="I817" i="8"/>
  <c r="G817" i="8"/>
  <c r="L817" i="8"/>
  <c r="H817" i="8"/>
  <c r="Q817" i="8"/>
  <c r="K817" i="8"/>
  <c r="J817" i="8"/>
  <c r="L69" i="8"/>
  <c r="J69" i="8"/>
  <c r="H69" i="8"/>
  <c r="K69" i="8"/>
  <c r="F69" i="8"/>
  <c r="Q69" i="8"/>
  <c r="I69" i="8"/>
  <c r="G69" i="8"/>
  <c r="K191" i="8"/>
  <c r="F191" i="8"/>
  <c r="J191" i="8"/>
  <c r="H191" i="8"/>
  <c r="G191" i="8"/>
  <c r="I191" i="8"/>
  <c r="L191" i="8"/>
  <c r="Q191" i="8"/>
  <c r="F535" i="8"/>
  <c r="H535" i="8"/>
  <c r="J535" i="8"/>
  <c r="G535" i="8"/>
  <c r="Q535" i="8"/>
  <c r="I535" i="8"/>
  <c r="K535" i="8"/>
  <c r="L535" i="8"/>
  <c r="AA255" i="10"/>
  <c r="AA256" i="10" s="1"/>
  <c r="AA182" i="10"/>
  <c r="AA183" i="10" s="1"/>
  <c r="AC107" i="10"/>
  <c r="AB107" i="10" s="1"/>
  <c r="AA437" i="10"/>
  <c r="AA252" i="10"/>
  <c r="AA184" i="10"/>
  <c r="I518" i="8"/>
  <c r="J518" i="8"/>
  <c r="H518" i="8"/>
  <c r="F518" i="8"/>
  <c r="Q518" i="8"/>
  <c r="L518" i="8"/>
  <c r="K518" i="8"/>
  <c r="G518" i="8"/>
  <c r="K663" i="8"/>
  <c r="Q663" i="8"/>
  <c r="F663" i="8"/>
  <c r="I663" i="8"/>
  <c r="J663" i="8"/>
  <c r="L663" i="8"/>
  <c r="H663" i="8"/>
  <c r="G663" i="8"/>
  <c r="K469" i="8"/>
  <c r="I469" i="8"/>
  <c r="H469" i="8"/>
  <c r="G469" i="8"/>
  <c r="Q469" i="8"/>
  <c r="F469" i="8"/>
  <c r="J469" i="8"/>
  <c r="L469" i="8"/>
  <c r="J742" i="8"/>
  <c r="F742" i="8"/>
  <c r="Q742" i="8"/>
  <c r="G742" i="8"/>
  <c r="I742" i="8"/>
  <c r="L742" i="8"/>
  <c r="K742" i="8"/>
  <c r="H742" i="8"/>
  <c r="G189" i="8"/>
  <c r="L189" i="8"/>
  <c r="H189" i="8"/>
  <c r="Q189" i="8"/>
  <c r="J189" i="8"/>
  <c r="F189" i="8"/>
  <c r="I189" i="8"/>
  <c r="K189" i="8"/>
  <c r="H113" i="8"/>
  <c r="I113" i="8"/>
  <c r="F113" i="8"/>
  <c r="K113" i="8"/>
  <c r="Q113" i="8"/>
  <c r="L113" i="8"/>
  <c r="J113" i="8"/>
  <c r="G113" i="8"/>
  <c r="H772" i="8"/>
  <c r="K772" i="8"/>
  <c r="J772" i="8"/>
  <c r="F772" i="8"/>
  <c r="L772" i="8"/>
  <c r="G772" i="8"/>
  <c r="Q772" i="8"/>
  <c r="I772" i="8"/>
  <c r="L354" i="8"/>
  <c r="I354" i="8"/>
  <c r="F354" i="8"/>
  <c r="Q354" i="8"/>
  <c r="J354" i="8"/>
  <c r="G354" i="8"/>
  <c r="K354" i="8"/>
  <c r="H354" i="8"/>
  <c r="G578" i="8"/>
  <c r="Q578" i="8"/>
  <c r="L578" i="8"/>
  <c r="I578" i="8"/>
  <c r="H578" i="8"/>
  <c r="F578" i="8"/>
  <c r="K578" i="8"/>
  <c r="J578" i="8"/>
  <c r="I507" i="8"/>
  <c r="G507" i="8"/>
  <c r="H507" i="8"/>
  <c r="F507" i="8"/>
  <c r="Q507" i="8"/>
  <c r="K507" i="8"/>
  <c r="J507" i="8"/>
  <c r="L507" i="8"/>
  <c r="K828" i="8"/>
  <c r="L828" i="8"/>
  <c r="I828" i="8"/>
  <c r="Q828" i="8"/>
  <c r="F828" i="8"/>
  <c r="J828" i="8"/>
  <c r="G828" i="8"/>
  <c r="H828" i="8"/>
  <c r="H177" i="8"/>
  <c r="Q177" i="8"/>
  <c r="G177" i="8"/>
  <c r="K177" i="8"/>
  <c r="L177" i="8"/>
  <c r="J177" i="8"/>
  <c r="I177" i="8"/>
  <c r="F177" i="8"/>
  <c r="Q173" i="8"/>
  <c r="J173" i="8"/>
  <c r="L173" i="8"/>
  <c r="K173" i="8"/>
  <c r="I173" i="8"/>
  <c r="F173" i="8"/>
  <c r="H173" i="8"/>
  <c r="G173" i="8"/>
  <c r="F467" i="8"/>
  <c r="Q467" i="8"/>
  <c r="G467" i="8"/>
  <c r="L467" i="8"/>
  <c r="I467" i="8"/>
  <c r="J467" i="8"/>
  <c r="H467" i="8"/>
  <c r="K467" i="8"/>
  <c r="H666" i="8"/>
  <c r="J666" i="8"/>
  <c r="Q666" i="8"/>
  <c r="F666" i="8"/>
  <c r="K666" i="8"/>
  <c r="G666" i="8"/>
  <c r="I666" i="8"/>
  <c r="L666" i="8"/>
  <c r="J481" i="8"/>
  <c r="Q481" i="8"/>
  <c r="G481" i="8"/>
  <c r="L481" i="8"/>
  <c r="I481" i="8"/>
  <c r="H481" i="8"/>
  <c r="F481" i="8"/>
  <c r="K481" i="8"/>
  <c r="I285" i="8"/>
  <c r="J285" i="8"/>
  <c r="Q285" i="8"/>
  <c r="F285" i="8"/>
  <c r="L285" i="8"/>
  <c r="G285" i="8"/>
  <c r="K285" i="8"/>
  <c r="H285" i="8"/>
  <c r="G899" i="8"/>
  <c r="H899" i="8"/>
  <c r="K899" i="8"/>
  <c r="Q899" i="8"/>
  <c r="J899" i="8"/>
  <c r="I899" i="8"/>
  <c r="F899" i="8"/>
  <c r="L899" i="8"/>
  <c r="F549" i="8"/>
  <c r="L549" i="8"/>
  <c r="K549" i="8"/>
  <c r="I549" i="8"/>
  <c r="Q549" i="8"/>
  <c r="J549" i="8"/>
  <c r="G549" i="8"/>
  <c r="H549" i="8"/>
  <c r="Q351" i="8"/>
  <c r="H351" i="8"/>
  <c r="G351" i="8"/>
  <c r="J351" i="8"/>
  <c r="F351" i="8"/>
  <c r="K351" i="8"/>
  <c r="L351" i="8"/>
  <c r="I351" i="8"/>
  <c r="I271" i="8"/>
  <c r="K271" i="8"/>
  <c r="L271" i="8"/>
  <c r="Q271" i="8"/>
  <c r="J271" i="8"/>
  <c r="F271" i="8"/>
  <c r="G271" i="8"/>
  <c r="H271" i="8"/>
  <c r="Q953" i="8"/>
  <c r="J953" i="8"/>
  <c r="F953" i="8"/>
  <c r="I953" i="8"/>
  <c r="G953" i="8"/>
  <c r="H953" i="8"/>
  <c r="K953" i="8"/>
  <c r="L953" i="8"/>
  <c r="H289" i="8"/>
  <c r="K289" i="8"/>
  <c r="L289" i="8"/>
  <c r="J289" i="8"/>
  <c r="F289" i="8"/>
  <c r="G289" i="8"/>
  <c r="I289" i="8"/>
  <c r="Q289" i="8"/>
  <c r="AA416" i="10"/>
  <c r="AA417" i="10" s="1"/>
  <c r="AA418" i="10" s="1"/>
  <c r="AA124" i="10"/>
  <c r="AA601" i="10"/>
  <c r="AA602" i="10" s="1"/>
  <c r="AA540" i="10"/>
  <c r="AA541" i="10" s="1"/>
  <c r="AA542" i="10" s="1"/>
  <c r="AA543" i="10" s="1"/>
  <c r="AA648" i="10"/>
  <c r="AA649" i="10" s="1"/>
  <c r="AA650" i="10" s="1"/>
  <c r="H983" i="8"/>
  <c r="J983" i="8"/>
  <c r="L983" i="8"/>
  <c r="G983" i="8"/>
  <c r="I983" i="8"/>
  <c r="F983" i="8"/>
  <c r="Q983" i="8"/>
  <c r="K983" i="8"/>
  <c r="J792" i="8"/>
  <c r="Q792" i="8"/>
  <c r="L792" i="8"/>
  <c r="F792" i="8"/>
  <c r="G792" i="8"/>
  <c r="H792" i="8"/>
  <c r="K792" i="8"/>
  <c r="I792" i="8"/>
  <c r="I417" i="8"/>
  <c r="Q417" i="8"/>
  <c r="K417" i="8"/>
  <c r="F417" i="8"/>
  <c r="H417" i="8"/>
  <c r="G417" i="8"/>
  <c r="J417" i="8"/>
  <c r="L417" i="8"/>
  <c r="F699" i="8"/>
  <c r="J699" i="8"/>
  <c r="Q699" i="8"/>
  <c r="G699" i="8"/>
  <c r="I699" i="8"/>
  <c r="H699" i="8"/>
  <c r="L699" i="8"/>
  <c r="K699" i="8"/>
  <c r="Q71" i="8"/>
  <c r="L71" i="8"/>
  <c r="J71" i="8"/>
  <c r="F71" i="8"/>
  <c r="G71" i="8"/>
  <c r="H71" i="8"/>
  <c r="I71" i="8"/>
  <c r="K71" i="8"/>
  <c r="AC1627" i="10"/>
  <c r="AC634" i="10"/>
  <c r="AA578" i="10"/>
  <c r="AA229" i="10"/>
  <c r="AA230" i="10" s="1"/>
  <c r="AA231" i="10" s="1"/>
  <c r="AA271" i="10"/>
  <c r="AA272" i="10" s="1"/>
  <c r="H336" i="8"/>
  <c r="G336" i="8"/>
  <c r="J336" i="8"/>
  <c r="K336" i="8"/>
  <c r="Q336" i="8"/>
  <c r="I336" i="8"/>
  <c r="L336" i="8"/>
  <c r="F336" i="8"/>
  <c r="H1021" i="8"/>
  <c r="I1021" i="8"/>
  <c r="F1021" i="8"/>
  <c r="J1021" i="8"/>
  <c r="L1021" i="8"/>
  <c r="K1021" i="8"/>
  <c r="Q1021" i="8"/>
  <c r="G1021" i="8"/>
  <c r="Q910" i="8"/>
  <c r="F910" i="8"/>
  <c r="L910" i="8"/>
  <c r="I910" i="8"/>
  <c r="K910" i="8"/>
  <c r="J910" i="8"/>
  <c r="G910" i="8"/>
  <c r="H910" i="8"/>
  <c r="F595" i="8"/>
  <c r="J595" i="8"/>
  <c r="H595" i="8"/>
  <c r="I595" i="8"/>
  <c r="K595" i="8"/>
  <c r="G595" i="8"/>
  <c r="L595" i="8"/>
  <c r="Q595" i="8"/>
  <c r="I168" i="8"/>
  <c r="Q168" i="8"/>
  <c r="L168" i="8"/>
  <c r="K168" i="8"/>
  <c r="F168" i="8"/>
  <c r="J168" i="8"/>
  <c r="H168" i="8"/>
  <c r="G168" i="8"/>
  <c r="H64" i="8"/>
  <c r="F64" i="8"/>
  <c r="I64" i="8"/>
  <c r="Q64" i="8"/>
  <c r="K64" i="8"/>
  <c r="J64" i="8"/>
  <c r="L64" i="8"/>
  <c r="G64" i="8"/>
  <c r="I720" i="8"/>
  <c r="J720" i="8"/>
  <c r="F720" i="8"/>
  <c r="K720" i="8"/>
  <c r="Q720" i="8"/>
  <c r="G720" i="8"/>
  <c r="L720" i="8"/>
  <c r="H720" i="8"/>
  <c r="J755" i="8"/>
  <c r="F755" i="8"/>
  <c r="Q755" i="8"/>
  <c r="I755" i="8"/>
  <c r="H755" i="8"/>
  <c r="G755" i="8"/>
  <c r="L755" i="8"/>
  <c r="K755" i="8"/>
  <c r="H346" i="8"/>
  <c r="F346" i="8"/>
  <c r="I346" i="8"/>
  <c r="J346" i="8"/>
  <c r="Q346" i="8"/>
  <c r="K346" i="8"/>
  <c r="L346" i="8"/>
  <c r="G346" i="8"/>
  <c r="H170" i="8"/>
  <c r="I170" i="8"/>
  <c r="F170" i="8"/>
  <c r="L170" i="8"/>
  <c r="J170" i="8"/>
  <c r="Q170" i="8"/>
  <c r="K170" i="8"/>
  <c r="G170" i="8"/>
  <c r="Q629" i="8"/>
  <c r="H629" i="8"/>
  <c r="I629" i="8"/>
  <c r="K629" i="8"/>
  <c r="G629" i="8"/>
  <c r="J629" i="8"/>
  <c r="L629" i="8"/>
  <c r="F629" i="8"/>
  <c r="Q215" i="8"/>
  <c r="K215" i="8"/>
  <c r="J215" i="8"/>
  <c r="G215" i="8"/>
  <c r="F215" i="8"/>
  <c r="I215" i="8"/>
  <c r="L215" i="8"/>
  <c r="H215" i="8"/>
  <c r="L194" i="8"/>
  <c r="G194" i="8"/>
  <c r="K194" i="8"/>
  <c r="H194" i="8"/>
  <c r="J194" i="8"/>
  <c r="I194" i="8"/>
  <c r="F194" i="8"/>
  <c r="Q194" i="8"/>
  <c r="I791" i="8"/>
  <c r="Q791" i="8"/>
  <c r="K791" i="8"/>
  <c r="G791" i="8"/>
  <c r="H791" i="8"/>
  <c r="J791" i="8"/>
  <c r="L791" i="8"/>
  <c r="F791" i="8"/>
  <c r="H486" i="8"/>
  <c r="Q486" i="8"/>
  <c r="J486" i="8"/>
  <c r="I486" i="8"/>
  <c r="L486" i="8"/>
  <c r="F486" i="8"/>
  <c r="K486" i="8"/>
  <c r="G486" i="8"/>
  <c r="G369" i="8"/>
  <c r="I369" i="8"/>
  <c r="K369" i="8"/>
  <c r="J369" i="8"/>
  <c r="F369" i="8"/>
  <c r="L369" i="8"/>
  <c r="H369" i="8"/>
  <c r="Q369" i="8"/>
  <c r="K184" i="8"/>
  <c r="F184" i="8"/>
  <c r="L184" i="8"/>
  <c r="J184" i="8"/>
  <c r="I184" i="8"/>
  <c r="Q184" i="8"/>
  <c r="H184" i="8"/>
  <c r="G184" i="8"/>
  <c r="K107" i="8"/>
  <c r="I107" i="8"/>
  <c r="L107" i="8"/>
  <c r="Q107" i="8"/>
  <c r="F107" i="8"/>
  <c r="G107" i="8"/>
  <c r="J107" i="8"/>
  <c r="H107" i="8"/>
  <c r="J801" i="8"/>
  <c r="H801" i="8"/>
  <c r="L801" i="8"/>
  <c r="F801" i="8"/>
  <c r="G801" i="8"/>
  <c r="K801" i="8"/>
  <c r="Q801" i="8"/>
  <c r="I801" i="8"/>
  <c r="I217" i="8"/>
  <c r="G217" i="8"/>
  <c r="F217" i="8"/>
  <c r="H217" i="8"/>
  <c r="L217" i="8"/>
  <c r="Q217" i="8"/>
  <c r="J217" i="8"/>
  <c r="K217" i="8"/>
  <c r="H768" i="8"/>
  <c r="K768" i="8"/>
  <c r="F768" i="8"/>
  <c r="J768" i="8"/>
  <c r="L768" i="8"/>
  <c r="Q768" i="8"/>
  <c r="I768" i="8"/>
  <c r="G768" i="8"/>
  <c r="K334" i="8"/>
  <c r="F334" i="8"/>
  <c r="Q334" i="8"/>
  <c r="G334" i="8"/>
  <c r="H334" i="8"/>
  <c r="I334" i="8"/>
  <c r="J334" i="8"/>
  <c r="L334" i="8"/>
  <c r="K721" i="8"/>
  <c r="H721" i="8"/>
  <c r="Q721" i="8"/>
  <c r="I721" i="8"/>
  <c r="J721" i="8"/>
  <c r="L721" i="8"/>
  <c r="G721" i="8"/>
  <c r="F721" i="8"/>
  <c r="G484" i="8"/>
  <c r="K484" i="8"/>
  <c r="F484" i="8"/>
  <c r="H484" i="8"/>
  <c r="J484" i="8"/>
  <c r="L484" i="8"/>
  <c r="Q484" i="8"/>
  <c r="I484" i="8"/>
  <c r="K1007" i="8"/>
  <c r="L1007" i="8"/>
  <c r="H1007" i="8"/>
  <c r="Q1007" i="8"/>
  <c r="I1007" i="8"/>
  <c r="J1007" i="8"/>
  <c r="G1007" i="8"/>
  <c r="F1007" i="8"/>
  <c r="G585" i="8"/>
  <c r="K585" i="8"/>
  <c r="L585" i="8"/>
  <c r="I585" i="8"/>
  <c r="F585" i="8"/>
  <c r="J585" i="8"/>
  <c r="Q585" i="8"/>
  <c r="H585" i="8"/>
  <c r="H896" i="8"/>
  <c r="J896" i="8"/>
  <c r="I896" i="8"/>
  <c r="F896" i="8"/>
  <c r="Q896" i="8"/>
  <c r="G896" i="8"/>
  <c r="L896" i="8"/>
  <c r="K896" i="8"/>
  <c r="K613" i="8"/>
  <c r="H613" i="8"/>
  <c r="J613" i="8"/>
  <c r="F613" i="8"/>
  <c r="L613" i="8"/>
  <c r="G613" i="8"/>
  <c r="Q613" i="8"/>
  <c r="I613" i="8"/>
  <c r="F1011" i="8"/>
  <c r="H1011" i="8"/>
  <c r="J1011" i="8"/>
  <c r="L1011" i="8"/>
  <c r="G1011" i="8"/>
  <c r="I1011" i="8"/>
  <c r="K1011" i="8"/>
  <c r="Q1011" i="8"/>
  <c r="K559" i="8"/>
  <c r="H559" i="8"/>
  <c r="J559" i="8"/>
  <c r="F559" i="8"/>
  <c r="L559" i="8"/>
  <c r="Q559" i="8"/>
  <c r="I559" i="8"/>
  <c r="G559" i="8"/>
  <c r="K662" i="8"/>
  <c r="L662" i="8"/>
  <c r="G662" i="8"/>
  <c r="J662" i="8"/>
  <c r="F662" i="8"/>
  <c r="I662" i="8"/>
  <c r="H662" i="8"/>
  <c r="Q662" i="8"/>
  <c r="J872" i="8"/>
  <c r="L872" i="8"/>
  <c r="H872" i="8"/>
  <c r="Q872" i="8"/>
  <c r="G872" i="8"/>
  <c r="I872" i="8"/>
  <c r="K872" i="8"/>
  <c r="F872" i="8"/>
  <c r="H551" i="8"/>
  <c r="K551" i="8"/>
  <c r="L551" i="8"/>
  <c r="Q551" i="8"/>
  <c r="I551" i="8"/>
  <c r="F551" i="8"/>
  <c r="G551" i="8"/>
  <c r="J551" i="8"/>
  <c r="L988" i="8"/>
  <c r="H988" i="8"/>
  <c r="Q988" i="8"/>
  <c r="I988" i="8"/>
  <c r="G988" i="8"/>
  <c r="J988" i="8"/>
  <c r="F988" i="8"/>
  <c r="K988" i="8"/>
  <c r="J130" i="8"/>
  <c r="L130" i="8"/>
  <c r="F130" i="8"/>
  <c r="Q130" i="8"/>
  <c r="I130" i="8"/>
  <c r="K130" i="8"/>
  <c r="G130" i="8"/>
  <c r="H130" i="8"/>
  <c r="J552" i="8"/>
  <c r="F552" i="8"/>
  <c r="Q552" i="8"/>
  <c r="I552" i="8"/>
  <c r="G552" i="8"/>
  <c r="K552" i="8"/>
  <c r="L552" i="8"/>
  <c r="H552" i="8"/>
  <c r="F327" i="8"/>
  <c r="Q327" i="8"/>
  <c r="G327" i="8"/>
  <c r="H327" i="8"/>
  <c r="K327" i="8"/>
  <c r="J327" i="8"/>
  <c r="L327" i="8"/>
  <c r="I327" i="8"/>
  <c r="F944" i="8"/>
  <c r="G944" i="8"/>
  <c r="H944" i="8"/>
  <c r="Q944" i="8"/>
  <c r="L944" i="8"/>
  <c r="I944" i="8"/>
  <c r="K944" i="8"/>
  <c r="J944" i="8"/>
  <c r="F873" i="8"/>
  <c r="L873" i="8"/>
  <c r="G873" i="8"/>
  <c r="K873" i="8"/>
  <c r="Q873" i="8"/>
  <c r="J873" i="8"/>
  <c r="H873" i="8"/>
  <c r="I873" i="8"/>
  <c r="G948" i="8"/>
  <c r="I948" i="8"/>
  <c r="L948" i="8"/>
  <c r="K948" i="8"/>
  <c r="J948" i="8"/>
  <c r="Q948" i="8"/>
  <c r="F948" i="8"/>
  <c r="H948" i="8"/>
  <c r="L648" i="8"/>
  <c r="Q648" i="8"/>
  <c r="K648" i="8"/>
  <c r="I648" i="8"/>
  <c r="F648" i="8"/>
  <c r="J648" i="8"/>
  <c r="G648" i="8"/>
  <c r="H648" i="8"/>
  <c r="J181" i="8"/>
  <c r="I181" i="8"/>
  <c r="Q181" i="8"/>
  <c r="G181" i="8"/>
  <c r="H181" i="8"/>
  <c r="L181" i="8"/>
  <c r="K181" i="8"/>
  <c r="F181" i="8"/>
  <c r="G642" i="8"/>
  <c r="H642" i="8"/>
  <c r="I642" i="8"/>
  <c r="Q642" i="8"/>
  <c r="J642" i="8"/>
  <c r="F642" i="8"/>
  <c r="K642" i="8"/>
  <c r="L642" i="8"/>
  <c r="J142" i="8"/>
  <c r="Q142" i="8"/>
  <c r="H142" i="8"/>
  <c r="I142" i="8"/>
  <c r="K142" i="8"/>
  <c r="G142" i="8"/>
  <c r="F142" i="8"/>
  <c r="L142" i="8"/>
  <c r="I971" i="8"/>
  <c r="K971" i="8"/>
  <c r="L971" i="8"/>
  <c r="Q971" i="8"/>
  <c r="G971" i="8"/>
  <c r="H971" i="8"/>
  <c r="J971" i="8"/>
  <c r="F971" i="8"/>
  <c r="F493" i="8"/>
  <c r="K493" i="8"/>
  <c r="Q493" i="8"/>
  <c r="J493" i="8"/>
  <c r="I493" i="8"/>
  <c r="H493" i="8"/>
  <c r="G493" i="8"/>
  <c r="L493" i="8"/>
  <c r="L929" i="8"/>
  <c r="G929" i="8"/>
  <c r="H929" i="8"/>
  <c r="J929" i="8"/>
  <c r="K929" i="8"/>
  <c r="I929" i="8"/>
  <c r="F929" i="8"/>
  <c r="Q929" i="8"/>
  <c r="F195" i="8"/>
  <c r="L195" i="8"/>
  <c r="J195" i="8"/>
  <c r="Q195" i="8"/>
  <c r="K195" i="8"/>
  <c r="I195" i="8"/>
  <c r="G195" i="8"/>
  <c r="H195" i="8"/>
  <c r="J879" i="8"/>
  <c r="I879" i="8"/>
  <c r="H879" i="8"/>
  <c r="G879" i="8"/>
  <c r="F879" i="8"/>
  <c r="K879" i="8"/>
  <c r="Q879" i="8"/>
  <c r="L879" i="8"/>
  <c r="I609" i="8"/>
  <c r="J609" i="8"/>
  <c r="Q609" i="8"/>
  <c r="G609" i="8"/>
  <c r="L609" i="8"/>
  <c r="F609" i="8"/>
  <c r="K609" i="8"/>
  <c r="H609" i="8"/>
  <c r="I806" i="8"/>
  <c r="J806" i="8"/>
  <c r="F806" i="8"/>
  <c r="L806" i="8"/>
  <c r="K806" i="8"/>
  <c r="Q806" i="8"/>
  <c r="H806" i="8"/>
  <c r="G806" i="8"/>
  <c r="Q587" i="8"/>
  <c r="K587" i="8"/>
  <c r="G587" i="8"/>
  <c r="F587" i="8"/>
  <c r="L587" i="8"/>
  <c r="H587" i="8"/>
  <c r="J587" i="8"/>
  <c r="I587" i="8"/>
  <c r="Q844" i="8"/>
  <c r="L844" i="8"/>
  <c r="G844" i="8"/>
  <c r="J844" i="8"/>
  <c r="I844" i="8"/>
  <c r="F844" i="8"/>
  <c r="K844" i="8"/>
  <c r="H844" i="8"/>
  <c r="I337" i="8"/>
  <c r="H337" i="8"/>
  <c r="L337" i="8"/>
  <c r="K337" i="8"/>
  <c r="Q337" i="8"/>
  <c r="G337" i="8"/>
  <c r="F337" i="8"/>
  <c r="J337" i="8"/>
  <c r="I579" i="8"/>
  <c r="J579" i="8"/>
  <c r="H579" i="8"/>
  <c r="F579" i="8"/>
  <c r="G579" i="8"/>
  <c r="Q579" i="8"/>
  <c r="K579" i="8"/>
  <c r="L579" i="8"/>
  <c r="AA295" i="10"/>
  <c r="AA296" i="10" s="1"/>
  <c r="AA434" i="10"/>
  <c r="AA458" i="10"/>
  <c r="AA459" i="10" s="1"/>
  <c r="AC1450" i="10"/>
  <c r="AB1450" i="10" s="1"/>
  <c r="AC457" i="10"/>
  <c r="AB457" i="10" s="1"/>
  <c r="AA175" i="10"/>
  <c r="AA176" i="10" s="1"/>
  <c r="AA524" i="10"/>
  <c r="I964" i="8"/>
  <c r="F964" i="8"/>
  <c r="G964" i="8"/>
  <c r="K964" i="8"/>
  <c r="Q964" i="8"/>
  <c r="H964" i="8"/>
  <c r="L964" i="8"/>
  <c r="J964" i="8"/>
  <c r="K984" i="8"/>
  <c r="I984" i="8"/>
  <c r="F984" i="8"/>
  <c r="J984" i="8"/>
  <c r="G984" i="8"/>
  <c r="L984" i="8"/>
  <c r="H984" i="8"/>
  <c r="Q984" i="8"/>
  <c r="G303" i="8"/>
  <c r="F303" i="8"/>
  <c r="I303" i="8"/>
  <c r="J303" i="8"/>
  <c r="Q303" i="8"/>
  <c r="H303" i="8"/>
  <c r="K303" i="8"/>
  <c r="L303" i="8"/>
  <c r="I596" i="8"/>
  <c r="G596" i="8"/>
  <c r="K596" i="8"/>
  <c r="F596" i="8"/>
  <c r="J596" i="8"/>
  <c r="H596" i="8"/>
  <c r="L596" i="8"/>
  <c r="Q596" i="8"/>
  <c r="G583" i="8"/>
  <c r="Q583" i="8"/>
  <c r="K583" i="8"/>
  <c r="J583" i="8"/>
  <c r="L583" i="8"/>
  <c r="F583" i="8"/>
  <c r="I583" i="8"/>
  <c r="H583" i="8"/>
  <c r="K985" i="8"/>
  <c r="Q985" i="8"/>
  <c r="G985" i="8"/>
  <c r="J985" i="8"/>
  <c r="H985" i="8"/>
  <c r="F985" i="8"/>
  <c r="I985" i="8"/>
  <c r="L985" i="8"/>
  <c r="H634" i="8"/>
  <c r="I634" i="8"/>
  <c r="Q634" i="8"/>
  <c r="J634" i="8"/>
  <c r="F634" i="8"/>
  <c r="G634" i="8"/>
  <c r="L634" i="8"/>
  <c r="K634" i="8"/>
  <c r="H235" i="8"/>
  <c r="G235" i="8"/>
  <c r="I235" i="8"/>
  <c r="Q235" i="8"/>
  <c r="L235" i="8"/>
  <c r="F235" i="8"/>
  <c r="J235" i="8"/>
  <c r="K235" i="8"/>
  <c r="Q999" i="8"/>
  <c r="F999" i="8"/>
  <c r="H999" i="8"/>
  <c r="I999" i="8"/>
  <c r="L999" i="8"/>
  <c r="J999" i="8"/>
  <c r="G999" i="8"/>
  <c r="K999" i="8"/>
  <c r="H480" i="8"/>
  <c r="L480" i="8"/>
  <c r="K480" i="8"/>
  <c r="I480" i="8"/>
  <c r="G480" i="8"/>
  <c r="J480" i="8"/>
  <c r="F480" i="8"/>
  <c r="Q480" i="8"/>
  <c r="J511" i="8"/>
  <c r="K511" i="8"/>
  <c r="L511" i="8"/>
  <c r="G511" i="8"/>
  <c r="F511" i="8"/>
  <c r="Q511" i="8"/>
  <c r="I511" i="8"/>
  <c r="H511" i="8"/>
  <c r="I102" i="8"/>
  <c r="Q102" i="8"/>
  <c r="K102" i="8"/>
  <c r="L102" i="8"/>
  <c r="H102" i="8"/>
  <c r="G102" i="8"/>
  <c r="F102" i="8"/>
  <c r="J102" i="8"/>
  <c r="Q112" i="8"/>
  <c r="F112" i="8"/>
  <c r="K112" i="8"/>
  <c r="I112" i="8"/>
  <c r="G112" i="8"/>
  <c r="H112" i="8"/>
  <c r="J112" i="8"/>
  <c r="L112" i="8"/>
  <c r="F956" i="8"/>
  <c r="G956" i="8"/>
  <c r="K956" i="8"/>
  <c r="Q956" i="8"/>
  <c r="J956" i="8"/>
  <c r="H956" i="8"/>
  <c r="I956" i="8"/>
  <c r="L956" i="8"/>
  <c r="G506" i="8"/>
  <c r="H506" i="8"/>
  <c r="K506" i="8"/>
  <c r="Q506" i="8"/>
  <c r="L506" i="8"/>
  <c r="I506" i="8"/>
  <c r="J506" i="8"/>
  <c r="F506" i="8"/>
  <c r="F959" i="8"/>
  <c r="H959" i="8"/>
  <c r="I959" i="8"/>
  <c r="K959" i="8"/>
  <c r="G959" i="8"/>
  <c r="J959" i="8"/>
  <c r="Q959" i="8"/>
  <c r="L959" i="8"/>
  <c r="K781" i="8"/>
  <c r="H781" i="8"/>
  <c r="I781" i="8"/>
  <c r="G781" i="8"/>
  <c r="Q781" i="8"/>
  <c r="F781" i="8"/>
  <c r="L781" i="8"/>
  <c r="J781" i="8"/>
  <c r="K841" i="8"/>
  <c r="F841" i="8"/>
  <c r="J841" i="8"/>
  <c r="G841" i="8"/>
  <c r="H841" i="8"/>
  <c r="L841" i="8"/>
  <c r="Q841" i="8"/>
  <c r="I841" i="8"/>
  <c r="I805" i="8"/>
  <c r="J805" i="8"/>
  <c r="K805" i="8"/>
  <c r="H805" i="8"/>
  <c r="G805" i="8"/>
  <c r="F805" i="8"/>
  <c r="L805" i="8"/>
  <c r="Q805" i="8"/>
  <c r="F406" i="8"/>
  <c r="I406" i="8"/>
  <c r="H406" i="8"/>
  <c r="K406" i="8"/>
  <c r="L406" i="8"/>
  <c r="G406" i="8"/>
  <c r="J406" i="8"/>
  <c r="Q406" i="8"/>
  <c r="J811" i="8"/>
  <c r="G811" i="8"/>
  <c r="I811" i="8"/>
  <c r="K811" i="8"/>
  <c r="Q811" i="8"/>
  <c r="H811" i="8"/>
  <c r="F811" i="8"/>
  <c r="L811" i="8"/>
  <c r="K728" i="8"/>
  <c r="J728" i="8"/>
  <c r="L728" i="8"/>
  <c r="I728" i="8"/>
  <c r="Q728" i="8"/>
  <c r="H728" i="8"/>
  <c r="G728" i="8"/>
  <c r="F728" i="8"/>
  <c r="Q950" i="8"/>
  <c r="K950" i="8"/>
  <c r="H950" i="8"/>
  <c r="J950" i="8"/>
  <c r="G950" i="8"/>
  <c r="L950" i="8"/>
  <c r="F950" i="8"/>
  <c r="I950" i="8"/>
  <c r="G340" i="8"/>
  <c r="I340" i="8"/>
  <c r="K340" i="8"/>
  <c r="H340" i="8"/>
  <c r="L340" i="8"/>
  <c r="F340" i="8"/>
  <c r="J340" i="8"/>
  <c r="Q340" i="8"/>
  <c r="F684" i="8"/>
  <c r="H684" i="8"/>
  <c r="I684" i="8"/>
  <c r="Q684" i="8"/>
  <c r="L684" i="8"/>
  <c r="G684" i="8"/>
  <c r="K684" i="8"/>
  <c r="J684" i="8"/>
  <c r="H924" i="8"/>
  <c r="F924" i="8"/>
  <c r="G924" i="8"/>
  <c r="K924" i="8"/>
  <c r="I924" i="8"/>
  <c r="J924" i="8"/>
  <c r="L924" i="8"/>
  <c r="Q924" i="8"/>
  <c r="I402" i="8"/>
  <c r="Q402" i="8"/>
  <c r="F402" i="8"/>
  <c r="L402" i="8"/>
  <c r="K402" i="8"/>
  <c r="H402" i="8"/>
  <c r="J402" i="8"/>
  <c r="G402" i="8"/>
  <c r="G531" i="8"/>
  <c r="I531" i="8"/>
  <c r="Q531" i="8"/>
  <c r="F531" i="8"/>
  <c r="L531" i="8"/>
  <c r="K531" i="8"/>
  <c r="J531" i="8"/>
  <c r="H531" i="8"/>
  <c r="I594" i="8"/>
  <c r="G594" i="8"/>
  <c r="H594" i="8"/>
  <c r="J594" i="8"/>
  <c r="F594" i="8"/>
  <c r="K594" i="8"/>
  <c r="Q594" i="8"/>
  <c r="L594" i="8"/>
  <c r="AC1085" i="10"/>
  <c r="AB1085" i="10" s="1"/>
  <c r="AC92" i="10"/>
  <c r="AB92" i="10" s="1"/>
  <c r="AA708" i="10"/>
  <c r="AA709" i="10" s="1"/>
  <c r="J275" i="8"/>
  <c r="I275" i="8"/>
  <c r="K275" i="8"/>
  <c r="L275" i="8"/>
  <c r="G275" i="8"/>
  <c r="H275" i="8"/>
  <c r="Q275" i="8"/>
  <c r="F275" i="8"/>
  <c r="H318" i="8"/>
  <c r="F318" i="8"/>
  <c r="K318" i="8"/>
  <c r="J318" i="8"/>
  <c r="Q318" i="8"/>
  <c r="L318" i="8"/>
  <c r="I318" i="8"/>
  <c r="G318" i="8"/>
  <c r="K132" i="8"/>
  <c r="F132" i="8"/>
  <c r="L132" i="8"/>
  <c r="G132" i="8"/>
  <c r="I132" i="8"/>
  <c r="Q132" i="8"/>
  <c r="J132" i="8"/>
  <c r="H132" i="8"/>
  <c r="J958" i="8"/>
  <c r="I958" i="8"/>
  <c r="H958" i="8"/>
  <c r="Q958" i="8"/>
  <c r="K958" i="8"/>
  <c r="L958" i="8"/>
  <c r="F958" i="8"/>
  <c r="G958" i="8"/>
  <c r="G566" i="8"/>
  <c r="K566" i="8"/>
  <c r="J566" i="8"/>
  <c r="H566" i="8"/>
  <c r="L566" i="8"/>
  <c r="F566" i="8"/>
  <c r="Q566" i="8"/>
  <c r="I566" i="8"/>
  <c r="Q362" i="8"/>
  <c r="H362" i="8"/>
  <c r="L362" i="8"/>
  <c r="F362" i="8"/>
  <c r="I362" i="8"/>
  <c r="G362" i="8"/>
  <c r="J362" i="8"/>
  <c r="K362" i="8"/>
  <c r="I240" i="8"/>
  <c r="K240" i="8"/>
  <c r="L240" i="8"/>
  <c r="G240" i="8"/>
  <c r="H240" i="8"/>
  <c r="J240" i="8"/>
  <c r="F240" i="8"/>
  <c r="Q240" i="8"/>
  <c r="G580" i="8"/>
  <c r="F580" i="8"/>
  <c r="J580" i="8"/>
  <c r="K580" i="8"/>
  <c r="H580" i="8"/>
  <c r="L580" i="8"/>
  <c r="I580" i="8"/>
  <c r="Q580" i="8"/>
  <c r="K413" i="8"/>
  <c r="Q413" i="8"/>
  <c r="F413" i="8"/>
  <c r="L413" i="8"/>
  <c r="H413" i="8"/>
  <c r="G413" i="8"/>
  <c r="I413" i="8"/>
  <c r="J413" i="8"/>
  <c r="Q347" i="8"/>
  <c r="I347" i="8"/>
  <c r="J347" i="8"/>
  <c r="H347" i="8"/>
  <c r="G347" i="8"/>
  <c r="K347" i="8"/>
  <c r="F347" i="8"/>
  <c r="L347" i="8"/>
  <c r="F577" i="8"/>
  <c r="Q577" i="8"/>
  <c r="I577" i="8"/>
  <c r="J577" i="8"/>
  <c r="K577" i="8"/>
  <c r="G577" i="8"/>
  <c r="H577" i="8"/>
  <c r="L577" i="8"/>
  <c r="H973" i="8"/>
  <c r="L973" i="8"/>
  <c r="Q973" i="8"/>
  <c r="I973" i="8"/>
  <c r="K973" i="8"/>
  <c r="J973" i="8"/>
  <c r="G973" i="8"/>
  <c r="F973" i="8"/>
  <c r="J1006" i="8"/>
  <c r="H1006" i="8"/>
  <c r="G1006" i="8"/>
  <c r="I1006" i="8"/>
  <c r="K1006" i="8"/>
  <c r="Q1006" i="8"/>
  <c r="F1006" i="8"/>
  <c r="L1006" i="8"/>
  <c r="AA34" i="10"/>
  <c r="AA35" i="10" s="1"/>
  <c r="AA66" i="10"/>
  <c r="I603" i="8"/>
  <c r="F603" i="8"/>
  <c r="J603" i="8"/>
  <c r="H603" i="8"/>
  <c r="G603" i="8"/>
  <c r="L603" i="8"/>
  <c r="Q603" i="8"/>
  <c r="K603" i="8"/>
  <c r="I1005" i="8"/>
  <c r="L1005" i="8"/>
  <c r="K1005" i="8"/>
  <c r="H1005" i="8"/>
  <c r="Q1005" i="8"/>
  <c r="F1005" i="8"/>
  <c r="J1005" i="8"/>
  <c r="G1005" i="8"/>
  <c r="Q56" i="8"/>
  <c r="H56" i="8"/>
  <c r="K56" i="8"/>
  <c r="G56" i="8"/>
  <c r="L56" i="8"/>
  <c r="J56" i="8"/>
  <c r="F56" i="8"/>
  <c r="I56" i="8"/>
  <c r="F647" i="8"/>
  <c r="J647" i="8"/>
  <c r="I647" i="8"/>
  <c r="L647" i="8"/>
  <c r="Q647" i="8"/>
  <c r="G647" i="8"/>
  <c r="H647" i="8"/>
  <c r="K647" i="8"/>
  <c r="H119" i="8"/>
  <c r="F119" i="8"/>
  <c r="L119" i="8"/>
  <c r="J119" i="8"/>
  <c r="I119" i="8"/>
  <c r="Q119" i="8"/>
  <c r="G119" i="8"/>
  <c r="K119" i="8"/>
  <c r="L680" i="8"/>
  <c r="G680" i="8"/>
  <c r="J680" i="8"/>
  <c r="K680" i="8"/>
  <c r="F680" i="8"/>
  <c r="H680" i="8"/>
  <c r="I680" i="8"/>
  <c r="Q680" i="8"/>
  <c r="J198" i="8"/>
  <c r="I198" i="8"/>
  <c r="Q198" i="8"/>
  <c r="G198" i="8"/>
  <c r="H198" i="8"/>
  <c r="L198" i="8"/>
  <c r="K198" i="8"/>
  <c r="F198" i="8"/>
  <c r="H75" i="8"/>
  <c r="F75" i="8"/>
  <c r="J75" i="8"/>
  <c r="G75" i="8"/>
  <c r="Q75" i="8"/>
  <c r="L75" i="8"/>
  <c r="K75" i="8"/>
  <c r="I75" i="8"/>
  <c r="H797" i="8"/>
  <c r="Q797" i="8"/>
  <c r="I797" i="8"/>
  <c r="J797" i="8"/>
  <c r="G797" i="8"/>
  <c r="K797" i="8"/>
  <c r="L797" i="8"/>
  <c r="F797" i="8"/>
  <c r="L756" i="8"/>
  <c r="J756" i="8"/>
  <c r="K756" i="8"/>
  <c r="F756" i="8"/>
  <c r="G756" i="8"/>
  <c r="I756" i="8"/>
  <c r="H756" i="8"/>
  <c r="Q756" i="8"/>
  <c r="K171" i="8"/>
  <c r="I171" i="8"/>
  <c r="J171" i="8"/>
  <c r="F171" i="8"/>
  <c r="H171" i="8"/>
  <c r="Q171" i="8"/>
  <c r="L171" i="8"/>
  <c r="G171" i="8"/>
  <c r="F724" i="8"/>
  <c r="L724" i="8"/>
  <c r="Q724" i="8"/>
  <c r="G724" i="8"/>
  <c r="H724" i="8"/>
  <c r="I724" i="8"/>
  <c r="K724" i="8"/>
  <c r="J724" i="8"/>
  <c r="Q865" i="8"/>
  <c r="L865" i="8"/>
  <c r="G865" i="8"/>
  <c r="F865" i="8"/>
  <c r="H865" i="8"/>
  <c r="I865" i="8"/>
  <c r="K865" i="8"/>
  <c r="J865" i="8"/>
  <c r="I1003" i="8"/>
  <c r="L1003" i="8"/>
  <c r="G1003" i="8"/>
  <c r="F1003" i="8"/>
  <c r="J1003" i="8"/>
  <c r="K1003" i="8"/>
  <c r="H1003" i="8"/>
  <c r="Q1003" i="8"/>
  <c r="F656" i="8"/>
  <c r="G656" i="8"/>
  <c r="J656" i="8"/>
  <c r="I656" i="8"/>
  <c r="K656" i="8"/>
  <c r="H656" i="8"/>
  <c r="L656" i="8"/>
  <c r="Q656" i="8"/>
  <c r="I70" i="8"/>
  <c r="K70" i="8"/>
  <c r="H70" i="8"/>
  <c r="G70" i="8"/>
  <c r="L70" i="8"/>
  <c r="F70" i="8"/>
  <c r="Q70" i="8"/>
  <c r="J70" i="8"/>
  <c r="Q514" i="8"/>
  <c r="F514" i="8"/>
  <c r="I514" i="8"/>
  <c r="G514" i="8"/>
  <c r="J514" i="8"/>
  <c r="H514" i="8"/>
  <c r="K514" i="8"/>
  <c r="L514" i="8"/>
  <c r="H314" i="8"/>
  <c r="F314" i="8"/>
  <c r="K314" i="8"/>
  <c r="G314" i="8"/>
  <c r="I314" i="8"/>
  <c r="Q314" i="8"/>
  <c r="J314" i="8"/>
  <c r="L314" i="8"/>
  <c r="I500" i="8"/>
  <c r="F500" i="8"/>
  <c r="L500" i="8"/>
  <c r="J500" i="8"/>
  <c r="G500" i="8"/>
  <c r="H500" i="8"/>
  <c r="Q500" i="8"/>
  <c r="K500" i="8"/>
  <c r="G162" i="8"/>
  <c r="L162" i="8"/>
  <c r="H162" i="8"/>
  <c r="I162" i="8"/>
  <c r="K162" i="8"/>
  <c r="F162" i="8"/>
  <c r="J162" i="8"/>
  <c r="Q162" i="8"/>
  <c r="H834" i="8"/>
  <c r="F834" i="8"/>
  <c r="G834" i="8"/>
  <c r="Q834" i="8"/>
  <c r="J834" i="8"/>
  <c r="L834" i="8"/>
  <c r="I834" i="8"/>
  <c r="K834" i="8"/>
  <c r="K39" i="8"/>
  <c r="H39" i="8"/>
  <c r="J39" i="8"/>
  <c r="L39" i="8"/>
  <c r="Q39" i="8"/>
  <c r="I39" i="8"/>
  <c r="G39" i="8"/>
  <c r="F39" i="8"/>
  <c r="L164" i="8"/>
  <c r="F164" i="8"/>
  <c r="H164" i="8"/>
  <c r="J164" i="8"/>
  <c r="K164" i="8"/>
  <c r="G164" i="8"/>
  <c r="I164" i="8"/>
  <c r="Q164" i="8"/>
  <c r="G991" i="8"/>
  <c r="F991" i="8"/>
  <c r="J991" i="8"/>
  <c r="H991" i="8"/>
  <c r="Q991" i="8"/>
  <c r="I991" i="8"/>
  <c r="K991" i="8"/>
  <c r="L991" i="8"/>
  <c r="Q986" i="8"/>
  <c r="J986" i="8"/>
  <c r="L986" i="8"/>
  <c r="H986" i="8"/>
  <c r="G986" i="8"/>
  <c r="I986" i="8"/>
  <c r="K986" i="8"/>
  <c r="F986" i="8"/>
  <c r="I866" i="8"/>
  <c r="L866" i="8"/>
  <c r="K866" i="8"/>
  <c r="F866" i="8"/>
  <c r="H866" i="8"/>
  <c r="J866" i="8"/>
  <c r="Q866" i="8"/>
  <c r="G866" i="8"/>
  <c r="L638" i="8"/>
  <c r="G638" i="8"/>
  <c r="I638" i="8"/>
  <c r="F638" i="8"/>
  <c r="H638" i="8"/>
  <c r="K638" i="8"/>
  <c r="J638" i="8"/>
  <c r="Q638" i="8"/>
  <c r="Q1022" i="8"/>
  <c r="G1022" i="8"/>
  <c r="H1022" i="8"/>
  <c r="K1022" i="8"/>
  <c r="F1022" i="8"/>
  <c r="I1022" i="8"/>
  <c r="L1022" i="8"/>
  <c r="J1022" i="8"/>
  <c r="K922" i="8"/>
  <c r="F922" i="8"/>
  <c r="Q922" i="8"/>
  <c r="H922" i="8"/>
  <c r="L922" i="8"/>
  <c r="I922" i="8"/>
  <c r="J922" i="8"/>
  <c r="G922" i="8"/>
  <c r="L231" i="8"/>
  <c r="Q231" i="8"/>
  <c r="G231" i="8"/>
  <c r="K231" i="8"/>
  <c r="H231" i="8"/>
  <c r="J231" i="8"/>
  <c r="I231" i="8"/>
  <c r="F231" i="8"/>
  <c r="J537" i="8"/>
  <c r="F537" i="8"/>
  <c r="I537" i="8"/>
  <c r="K537" i="8"/>
  <c r="Q537" i="8"/>
  <c r="G537" i="8"/>
  <c r="H537" i="8"/>
  <c r="L537" i="8"/>
  <c r="J833" i="8"/>
  <c r="F833" i="8"/>
  <c r="H833" i="8"/>
  <c r="I833" i="8"/>
  <c r="L833" i="8"/>
  <c r="Q833" i="8"/>
  <c r="G833" i="8"/>
  <c r="K833" i="8"/>
  <c r="Q520" i="8"/>
  <c r="L520" i="8"/>
  <c r="J520" i="8"/>
  <c r="K520" i="8"/>
  <c r="G520" i="8"/>
  <c r="I520" i="8"/>
  <c r="F520" i="8"/>
  <c r="H520" i="8"/>
  <c r="I854" i="8"/>
  <c r="G854" i="8"/>
  <c r="Q854" i="8"/>
  <c r="J854" i="8"/>
  <c r="K854" i="8"/>
  <c r="H854" i="8"/>
  <c r="L854" i="8"/>
  <c r="F854" i="8"/>
  <c r="J831" i="8"/>
  <c r="F831" i="8"/>
  <c r="K831" i="8"/>
  <c r="L831" i="8"/>
  <c r="Q831" i="8"/>
  <c r="I831" i="8"/>
  <c r="G831" i="8"/>
  <c r="H831" i="8"/>
  <c r="K620" i="8"/>
  <c r="F620" i="8"/>
  <c r="L620" i="8"/>
  <c r="H620" i="8"/>
  <c r="J620" i="8"/>
  <c r="G620" i="8"/>
  <c r="I620" i="8"/>
  <c r="Q620" i="8"/>
  <c r="I512" i="8"/>
  <c r="H512" i="8"/>
  <c r="K512" i="8"/>
  <c r="J512" i="8"/>
  <c r="L512" i="8"/>
  <c r="G512" i="8"/>
  <c r="Q512" i="8"/>
  <c r="F512" i="8"/>
  <c r="K342" i="8"/>
  <c r="J342" i="8"/>
  <c r="Q342" i="8"/>
  <c r="I342" i="8"/>
  <c r="H342" i="8"/>
  <c r="L342" i="8"/>
  <c r="G342" i="8"/>
  <c r="F342" i="8"/>
  <c r="G751" i="8"/>
  <c r="J751" i="8"/>
  <c r="L751" i="8"/>
  <c r="I751" i="8"/>
  <c r="F751" i="8"/>
  <c r="K751" i="8"/>
  <c r="H751" i="8"/>
  <c r="Q751" i="8"/>
  <c r="G654" i="8"/>
  <c r="H654" i="8"/>
  <c r="F654" i="8"/>
  <c r="J654" i="8"/>
  <c r="Q654" i="8"/>
  <c r="I654" i="8"/>
  <c r="K654" i="8"/>
  <c r="L654" i="8"/>
  <c r="L497" i="8"/>
  <c r="J497" i="8"/>
  <c r="Q497" i="8"/>
  <c r="H497" i="8"/>
  <c r="K497" i="8"/>
  <c r="I497" i="8"/>
  <c r="G497" i="8"/>
  <c r="F497" i="8"/>
  <c r="F88" i="8"/>
  <c r="G88" i="8"/>
  <c r="Q88" i="8"/>
  <c r="J88" i="8"/>
  <c r="L88" i="8"/>
  <c r="K88" i="8"/>
  <c r="I88" i="8"/>
  <c r="H88" i="8"/>
  <c r="H715" i="8"/>
  <c r="L715" i="8"/>
  <c r="G715" i="8"/>
  <c r="I715" i="8"/>
  <c r="F715" i="8"/>
  <c r="K715" i="8"/>
  <c r="Q715" i="8"/>
  <c r="J715" i="8"/>
  <c r="G222" i="8"/>
  <c r="L222" i="8"/>
  <c r="I222" i="8"/>
  <c r="K222" i="8"/>
  <c r="J222" i="8"/>
  <c r="Q222" i="8"/>
  <c r="H222" i="8"/>
  <c r="F222" i="8"/>
  <c r="F326" i="8"/>
  <c r="Q326" i="8"/>
  <c r="J326" i="8"/>
  <c r="H326" i="8"/>
  <c r="G326" i="8"/>
  <c r="L326" i="8"/>
  <c r="I326" i="8"/>
  <c r="K326" i="8"/>
  <c r="Q73" i="8"/>
  <c r="H73" i="8"/>
  <c r="K73" i="8"/>
  <c r="L73" i="8"/>
  <c r="J73" i="8"/>
  <c r="G73" i="8"/>
  <c r="I73" i="8"/>
  <c r="F73" i="8"/>
  <c r="J786" i="8"/>
  <c r="G786" i="8"/>
  <c r="Q786" i="8"/>
  <c r="H786" i="8"/>
  <c r="F786" i="8"/>
  <c r="K786" i="8"/>
  <c r="L786" i="8"/>
  <c r="I786" i="8"/>
  <c r="F740" i="8"/>
  <c r="H740" i="8"/>
  <c r="I740" i="8"/>
  <c r="G740" i="8"/>
  <c r="K740" i="8"/>
  <c r="Q740" i="8"/>
  <c r="L740" i="8"/>
  <c r="J740" i="8"/>
  <c r="G822" i="8"/>
  <c r="F822" i="8"/>
  <c r="K822" i="8"/>
  <c r="H822" i="8"/>
  <c r="Q822" i="8"/>
  <c r="I822" i="8"/>
  <c r="L822" i="8"/>
  <c r="J822" i="8"/>
  <c r="L84" i="8"/>
  <c r="F84" i="8"/>
  <c r="K84" i="8"/>
  <c r="H84" i="8"/>
  <c r="G84" i="8"/>
  <c r="I84" i="8"/>
  <c r="J84" i="8"/>
  <c r="Q84" i="8"/>
  <c r="L814" i="8"/>
  <c r="H814" i="8"/>
  <c r="J814" i="8"/>
  <c r="K814" i="8"/>
  <c r="I814" i="8"/>
  <c r="F814" i="8"/>
  <c r="Q814" i="8"/>
  <c r="G814" i="8"/>
  <c r="F276" i="8"/>
  <c r="K276" i="8"/>
  <c r="I276" i="8"/>
  <c r="J276" i="8"/>
  <c r="L276" i="8"/>
  <c r="H276" i="8"/>
  <c r="Q276" i="8"/>
  <c r="G276" i="8"/>
  <c r="Q727" i="8"/>
  <c r="K727" i="8"/>
  <c r="L727" i="8"/>
  <c r="G727" i="8"/>
  <c r="I727" i="8"/>
  <c r="F727" i="8"/>
  <c r="H727" i="8"/>
  <c r="J727" i="8"/>
  <c r="L482" i="8"/>
  <c r="K482" i="8"/>
  <c r="Q482" i="8"/>
  <c r="G482" i="8"/>
  <c r="H482" i="8"/>
  <c r="J482" i="8"/>
  <c r="F482" i="8"/>
  <c r="I482" i="8"/>
  <c r="L945" i="8"/>
  <c r="Q945" i="8"/>
  <c r="K945" i="8"/>
  <c r="F945" i="8"/>
  <c r="H945" i="8"/>
  <c r="G945" i="8"/>
  <c r="I945" i="8"/>
  <c r="J945" i="8"/>
  <c r="I223" i="8"/>
  <c r="F223" i="8"/>
  <c r="G223" i="8"/>
  <c r="Q223" i="8"/>
  <c r="K223" i="8"/>
  <c r="L223" i="8"/>
  <c r="J223" i="8"/>
  <c r="H223" i="8"/>
  <c r="K775" i="8"/>
  <c r="H775" i="8"/>
  <c r="G775" i="8"/>
  <c r="Q775" i="8"/>
  <c r="F775" i="8"/>
  <c r="L775" i="8"/>
  <c r="I775" i="8"/>
  <c r="J775" i="8"/>
  <c r="I762" i="8"/>
  <c r="L762" i="8"/>
  <c r="K762" i="8"/>
  <c r="G762" i="8"/>
  <c r="H762" i="8"/>
  <c r="Q762" i="8"/>
  <c r="J762" i="8"/>
  <c r="F762" i="8"/>
  <c r="L562" i="8"/>
  <c r="G562" i="8"/>
  <c r="H562" i="8"/>
  <c r="J562" i="8"/>
  <c r="F562" i="8"/>
  <c r="I562" i="8"/>
  <c r="Q562" i="8"/>
  <c r="K562" i="8"/>
  <c r="I167" i="8"/>
  <c r="L167" i="8"/>
  <c r="K167" i="8"/>
  <c r="F167" i="8"/>
  <c r="J167" i="8"/>
  <c r="G167" i="8"/>
  <c r="H167" i="8"/>
  <c r="Q167" i="8"/>
  <c r="L530" i="8"/>
  <c r="G530" i="8"/>
  <c r="F530" i="8"/>
  <c r="H530" i="8"/>
  <c r="I530" i="8"/>
  <c r="Q530" i="8"/>
  <c r="K530" i="8"/>
  <c r="J530" i="8"/>
  <c r="L601" i="8"/>
  <c r="Q601" i="8"/>
  <c r="G601" i="8"/>
  <c r="J601" i="8"/>
  <c r="I601" i="8"/>
  <c r="F601" i="8"/>
  <c r="K601" i="8"/>
  <c r="H601" i="8"/>
  <c r="Q224" i="8"/>
  <c r="I224" i="8"/>
  <c r="L224" i="8"/>
  <c r="K224" i="8"/>
  <c r="G224" i="8"/>
  <c r="J224" i="8"/>
  <c r="F224" i="8"/>
  <c r="H224" i="8"/>
  <c r="J676" i="8"/>
  <c r="L676" i="8"/>
  <c r="G676" i="8"/>
  <c r="H676" i="8"/>
  <c r="F676" i="8"/>
  <c r="I676" i="8"/>
  <c r="Q676" i="8"/>
  <c r="K676" i="8"/>
  <c r="J681" i="8"/>
  <c r="H681" i="8"/>
  <c r="Q681" i="8"/>
  <c r="I681" i="8"/>
  <c r="F681" i="8"/>
  <c r="L681" i="8"/>
  <c r="G681" i="8"/>
  <c r="K681" i="8"/>
  <c r="H400" i="8"/>
  <c r="Q400" i="8"/>
  <c r="I400" i="8"/>
  <c r="J400" i="8"/>
  <c r="F400" i="8"/>
  <c r="G400" i="8"/>
  <c r="L400" i="8"/>
  <c r="K400" i="8"/>
  <c r="H685" i="8"/>
  <c r="K685" i="8"/>
  <c r="L685" i="8"/>
  <c r="I685" i="8"/>
  <c r="F685" i="8"/>
  <c r="J685" i="8"/>
  <c r="Q685" i="8"/>
  <c r="G685" i="8"/>
  <c r="F726" i="8"/>
  <c r="H726" i="8"/>
  <c r="K726" i="8"/>
  <c r="G726" i="8"/>
  <c r="L726" i="8"/>
  <c r="I726" i="8"/>
  <c r="Q726" i="8"/>
  <c r="J726" i="8"/>
  <c r="K610" i="8"/>
  <c r="G610" i="8"/>
  <c r="F610" i="8"/>
  <c r="J610" i="8"/>
  <c r="Q610" i="8"/>
  <c r="L610" i="8"/>
  <c r="H610" i="8"/>
  <c r="I610" i="8"/>
  <c r="K306" i="8"/>
  <c r="J306" i="8"/>
  <c r="H306" i="8"/>
  <c r="F306" i="8"/>
  <c r="G306" i="8"/>
  <c r="L306" i="8"/>
  <c r="Q306" i="8"/>
  <c r="I306" i="8"/>
  <c r="F555" i="8"/>
  <c r="L555" i="8"/>
  <c r="K555" i="8"/>
  <c r="J555" i="8"/>
  <c r="G555" i="8"/>
  <c r="Q555" i="8"/>
  <c r="I555" i="8"/>
  <c r="H555" i="8"/>
  <c r="I554" i="8"/>
  <c r="K554" i="8"/>
  <c r="H554" i="8"/>
  <c r="G554" i="8"/>
  <c r="J554" i="8"/>
  <c r="Q554" i="8"/>
  <c r="L554" i="8"/>
  <c r="F554" i="8"/>
  <c r="Q63" i="8"/>
  <c r="G63" i="8"/>
  <c r="I63" i="8"/>
  <c r="K63" i="8"/>
  <c r="H63" i="8"/>
  <c r="L63" i="8"/>
  <c r="J63" i="8"/>
  <c r="F63" i="8"/>
  <c r="Q212" i="8"/>
  <c r="J212" i="8"/>
  <c r="H212" i="8"/>
  <c r="K212" i="8"/>
  <c r="F212" i="8"/>
  <c r="L212" i="8"/>
  <c r="I212" i="8"/>
  <c r="G212" i="8"/>
  <c r="J317" i="8"/>
  <c r="F317" i="8"/>
  <c r="I317" i="8"/>
  <c r="Q317" i="8"/>
  <c r="L317" i="8"/>
  <c r="H317" i="8"/>
  <c r="G317" i="8"/>
  <c r="K317" i="8"/>
  <c r="I881" i="8"/>
  <c r="H881" i="8"/>
  <c r="J881" i="8"/>
  <c r="Q881" i="8"/>
  <c r="L881" i="8"/>
  <c r="K881" i="8"/>
  <c r="F881" i="8"/>
  <c r="G881" i="8"/>
  <c r="G1004" i="8"/>
  <c r="L1004" i="8"/>
  <c r="Q1004" i="8"/>
  <c r="I1004" i="8"/>
  <c r="F1004" i="8"/>
  <c r="K1004" i="8"/>
  <c r="J1004" i="8"/>
  <c r="H1004" i="8"/>
  <c r="L981" i="8"/>
  <c r="I981" i="8"/>
  <c r="Q981" i="8"/>
  <c r="H981" i="8"/>
  <c r="K981" i="8"/>
  <c r="F981" i="8"/>
  <c r="G981" i="8"/>
  <c r="J981" i="8"/>
  <c r="H291" i="8"/>
  <c r="L291" i="8"/>
  <c r="Q291" i="8"/>
  <c r="F291" i="8"/>
  <c r="J291" i="8"/>
  <c r="G291" i="8"/>
  <c r="K291" i="8"/>
  <c r="I291" i="8"/>
  <c r="H688" i="8"/>
  <c r="F688" i="8"/>
  <c r="K688" i="8"/>
  <c r="Q688" i="8"/>
  <c r="J688" i="8"/>
  <c r="L688" i="8"/>
  <c r="I688" i="8"/>
  <c r="G688" i="8"/>
  <c r="G744" i="8"/>
  <c r="H744" i="8"/>
  <c r="J744" i="8"/>
  <c r="I744" i="8"/>
  <c r="Q744" i="8"/>
  <c r="L744" i="8"/>
  <c r="K744" i="8"/>
  <c r="F744" i="8"/>
  <c r="Q800" i="8"/>
  <c r="F800" i="8"/>
  <c r="H800" i="8"/>
  <c r="K800" i="8"/>
  <c r="J800" i="8"/>
  <c r="L800" i="8"/>
  <c r="I800" i="8"/>
  <c r="G800" i="8"/>
  <c r="I683" i="8"/>
  <c r="G683" i="8"/>
  <c r="L683" i="8"/>
  <c r="H683" i="8"/>
  <c r="K683" i="8"/>
  <c r="Q683" i="8"/>
  <c r="F683" i="8"/>
  <c r="J683" i="8"/>
  <c r="K722" i="8"/>
  <c r="I722" i="8"/>
  <c r="F722" i="8"/>
  <c r="H722" i="8"/>
  <c r="G722" i="8"/>
  <c r="J722" i="8"/>
  <c r="Q722" i="8"/>
  <c r="L722" i="8"/>
  <c r="H363" i="8"/>
  <c r="K363" i="8"/>
  <c r="L363" i="8"/>
  <c r="G363" i="8"/>
  <c r="Q363" i="8"/>
  <c r="I363" i="8"/>
  <c r="F363" i="8"/>
  <c r="J363" i="8"/>
  <c r="F682" i="8"/>
  <c r="H682" i="8"/>
  <c r="G682" i="8"/>
  <c r="J682" i="8"/>
  <c r="I682" i="8"/>
  <c r="Q682" i="8"/>
  <c r="L682" i="8"/>
  <c r="K682" i="8"/>
  <c r="L66" i="8"/>
  <c r="G66" i="8"/>
  <c r="H66" i="8"/>
  <c r="I66" i="8"/>
  <c r="J66" i="8"/>
  <c r="Q66" i="8"/>
  <c r="F66" i="8"/>
  <c r="K66" i="8"/>
  <c r="L420" i="8"/>
  <c r="K420" i="8"/>
  <c r="J420" i="8"/>
  <c r="Q420" i="8"/>
  <c r="F420" i="8"/>
  <c r="H420" i="8"/>
  <c r="I420" i="8"/>
  <c r="G420" i="8"/>
  <c r="H748" i="8"/>
  <c r="K748" i="8"/>
  <c r="I748" i="8"/>
  <c r="J748" i="8"/>
  <c r="Q748" i="8"/>
  <c r="L748" i="8"/>
  <c r="G748" i="8"/>
  <c r="F748" i="8"/>
  <c r="K309" i="8"/>
  <c r="F309" i="8"/>
  <c r="H309" i="8"/>
  <c r="J309" i="8"/>
  <c r="L309" i="8"/>
  <c r="Q309" i="8"/>
  <c r="G309" i="8"/>
  <c r="I309" i="8"/>
  <c r="L455" i="8"/>
  <c r="F455" i="8"/>
  <c r="Q455" i="8"/>
  <c r="I455" i="8"/>
  <c r="H455" i="8"/>
  <c r="G455" i="8"/>
  <c r="J455" i="8"/>
  <c r="K455" i="8"/>
  <c r="L607" i="8"/>
  <c r="J607" i="8"/>
  <c r="G607" i="8"/>
  <c r="Q607" i="8"/>
  <c r="H607" i="8"/>
  <c r="K607" i="8"/>
  <c r="F607" i="8"/>
  <c r="I607" i="8"/>
  <c r="G311" i="8"/>
  <c r="K311" i="8"/>
  <c r="Q311" i="8"/>
  <c r="F311" i="8"/>
  <c r="J311" i="8"/>
  <c r="H311" i="8"/>
  <c r="I311" i="8"/>
  <c r="L311" i="8"/>
  <c r="H702" i="8"/>
  <c r="F702" i="8"/>
  <c r="K702" i="8"/>
  <c r="Q702" i="8"/>
  <c r="J702" i="8"/>
  <c r="L702" i="8"/>
  <c r="G702" i="8"/>
  <c r="I702" i="8"/>
  <c r="G462" i="8"/>
  <c r="J462" i="8"/>
  <c r="K462" i="8"/>
  <c r="F462" i="8"/>
  <c r="I462" i="8"/>
  <c r="Q462" i="8"/>
  <c r="H462" i="8"/>
  <c r="L462" i="8"/>
  <c r="I146" i="8"/>
  <c r="Q146" i="8"/>
  <c r="L146" i="8"/>
  <c r="F146" i="8"/>
  <c r="K146" i="8"/>
  <c r="G146" i="8"/>
  <c r="J146" i="8"/>
  <c r="H146" i="8"/>
  <c r="H978" i="8"/>
  <c r="Q978" i="8"/>
  <c r="I978" i="8"/>
  <c r="F978" i="8"/>
  <c r="K978" i="8"/>
  <c r="G978" i="8"/>
  <c r="L978" i="8"/>
  <c r="J978" i="8"/>
  <c r="I998" i="8"/>
  <c r="L998" i="8"/>
  <c r="H998" i="8"/>
  <c r="G998" i="8"/>
  <c r="K998" i="8"/>
  <c r="F998" i="8"/>
  <c r="Q998" i="8"/>
  <c r="J998" i="8"/>
  <c r="K563" i="8"/>
  <c r="I563" i="8"/>
  <c r="J563" i="8"/>
  <c r="G563" i="8"/>
  <c r="H563" i="8"/>
  <c r="Q563" i="8"/>
  <c r="L563" i="8"/>
  <c r="F563" i="8"/>
  <c r="G1024" i="8"/>
  <c r="F1024" i="8"/>
  <c r="L1024" i="8"/>
  <c r="J1024" i="8"/>
  <c r="H1024" i="8"/>
  <c r="K1024" i="8"/>
  <c r="Q1024" i="8"/>
  <c r="I1024" i="8"/>
  <c r="Q258" i="8"/>
  <c r="L258" i="8"/>
  <c r="J258" i="8"/>
  <c r="H258" i="8"/>
  <c r="G258" i="8"/>
  <c r="F258" i="8"/>
  <c r="I258" i="8"/>
  <c r="K258" i="8"/>
  <c r="K965" i="8"/>
  <c r="I965" i="8"/>
  <c r="H965" i="8"/>
  <c r="L965" i="8"/>
  <c r="G965" i="8"/>
  <c r="Q965" i="8"/>
  <c r="F965" i="8"/>
  <c r="J965" i="8"/>
  <c r="L675" i="8"/>
  <c r="I675" i="8"/>
  <c r="H675" i="8"/>
  <c r="K675" i="8"/>
  <c r="Q675" i="8"/>
  <c r="F675" i="8"/>
  <c r="G675" i="8"/>
  <c r="J675" i="8"/>
  <c r="L404" i="8"/>
  <c r="K404" i="8"/>
  <c r="Q404" i="8"/>
  <c r="G404" i="8"/>
  <c r="J404" i="8"/>
  <c r="I404" i="8"/>
  <c r="F404" i="8"/>
  <c r="H404" i="8"/>
  <c r="G541" i="8"/>
  <c r="J541" i="8"/>
  <c r="H541" i="8"/>
  <c r="L541" i="8"/>
  <c r="F541" i="8"/>
  <c r="K541" i="8"/>
  <c r="Q541" i="8"/>
  <c r="I541" i="8"/>
  <c r="Q836" i="8"/>
  <c r="I836" i="8"/>
  <c r="H836" i="8"/>
  <c r="L836" i="8"/>
  <c r="J836" i="8"/>
  <c r="K836" i="8"/>
  <c r="F836" i="8"/>
  <c r="G836" i="8"/>
  <c r="I356" i="8"/>
  <c r="G356" i="8"/>
  <c r="H356" i="8"/>
  <c r="Q356" i="8"/>
  <c r="K356" i="8"/>
  <c r="F356" i="8"/>
  <c r="L356" i="8"/>
  <c r="J356" i="8"/>
  <c r="I409" i="8"/>
  <c r="K409" i="8"/>
  <c r="H409" i="8"/>
  <c r="L409" i="8"/>
  <c r="G409" i="8"/>
  <c r="Q409" i="8"/>
  <c r="J409" i="8"/>
  <c r="F409" i="8"/>
  <c r="H448" i="8"/>
  <c r="G448" i="8"/>
  <c r="L448" i="8"/>
  <c r="F448" i="8"/>
  <c r="Q448" i="8"/>
  <c r="J448" i="8"/>
  <c r="I448" i="8"/>
  <c r="K448" i="8"/>
  <c r="F428" i="8"/>
  <c r="Q428" i="8"/>
  <c r="J428" i="8"/>
  <c r="G428" i="8"/>
  <c r="L428" i="8"/>
  <c r="I428" i="8"/>
  <c r="K428" i="8"/>
  <c r="H428" i="8"/>
  <c r="AA129" i="10"/>
  <c r="AA221" i="10"/>
  <c r="AA104" i="10"/>
  <c r="AA70" i="10"/>
  <c r="I847" i="8"/>
  <c r="J847" i="8"/>
  <c r="L847" i="8"/>
  <c r="H847" i="8"/>
  <c r="K847" i="8"/>
  <c r="F847" i="8"/>
  <c r="Q847" i="8"/>
  <c r="G847" i="8"/>
  <c r="Q994" i="8"/>
  <c r="K994" i="8"/>
  <c r="I994" i="8"/>
  <c r="G994" i="8"/>
  <c r="H994" i="8"/>
  <c r="F994" i="8"/>
  <c r="L994" i="8"/>
  <c r="J994" i="8"/>
  <c r="K576" i="8"/>
  <c r="I576" i="8"/>
  <c r="J576" i="8"/>
  <c r="L576" i="8"/>
  <c r="H576" i="8"/>
  <c r="F576" i="8"/>
  <c r="G576" i="8"/>
  <c r="Q576" i="8"/>
  <c r="L1001" i="8"/>
  <c r="I1001" i="8"/>
  <c r="G1001" i="8"/>
  <c r="K1001" i="8"/>
  <c r="J1001" i="8"/>
  <c r="H1001" i="8"/>
  <c r="F1001" i="8"/>
  <c r="Q1001" i="8"/>
  <c r="I592" i="8"/>
  <c r="Q592" i="8"/>
  <c r="J592" i="8"/>
  <c r="K592" i="8"/>
  <c r="H592" i="8"/>
  <c r="G592" i="8"/>
  <c r="F592" i="8"/>
  <c r="L592" i="8"/>
  <c r="Q635" i="8"/>
  <c r="F635" i="8"/>
  <c r="H635" i="8"/>
  <c r="L635" i="8"/>
  <c r="G635" i="8"/>
  <c r="K635" i="8"/>
  <c r="J635" i="8"/>
  <c r="I635" i="8"/>
  <c r="J889" i="8"/>
  <c r="Q889" i="8"/>
  <c r="I889" i="8"/>
  <c r="K889" i="8"/>
  <c r="F889" i="8"/>
  <c r="L889" i="8"/>
  <c r="G889" i="8"/>
  <c r="H889" i="8"/>
  <c r="L505" i="8"/>
  <c r="H505" i="8"/>
  <c r="I505" i="8"/>
  <c r="J505" i="8"/>
  <c r="Q505" i="8"/>
  <c r="K505" i="8"/>
  <c r="G505" i="8"/>
  <c r="F505" i="8"/>
  <c r="J626" i="8"/>
  <c r="F626" i="8"/>
  <c r="H626" i="8"/>
  <c r="I626" i="8"/>
  <c r="L626" i="8"/>
  <c r="G626" i="8"/>
  <c r="K626" i="8"/>
  <c r="Q626" i="8"/>
  <c r="J798" i="8"/>
  <c r="Q798" i="8"/>
  <c r="I798" i="8"/>
  <c r="H798" i="8"/>
  <c r="K798" i="8"/>
  <c r="G798" i="8"/>
  <c r="L798" i="8"/>
  <c r="F798" i="8"/>
  <c r="Q912" i="8"/>
  <c r="K912" i="8"/>
  <c r="G912" i="8"/>
  <c r="J912" i="8"/>
  <c r="I912" i="8"/>
  <c r="F912" i="8"/>
  <c r="L912" i="8"/>
  <c r="H912" i="8"/>
  <c r="Q780" i="8"/>
  <c r="K780" i="8"/>
  <c r="L780" i="8"/>
  <c r="I780" i="8"/>
  <c r="H780" i="8"/>
  <c r="G780" i="8"/>
  <c r="J780" i="8"/>
  <c r="F780" i="8"/>
  <c r="H693" i="8"/>
  <c r="L693" i="8"/>
  <c r="F693" i="8"/>
  <c r="I693" i="8"/>
  <c r="Q693" i="8"/>
  <c r="K693" i="8"/>
  <c r="J693" i="8"/>
  <c r="G693" i="8"/>
  <c r="K689" i="8"/>
  <c r="Q689" i="8"/>
  <c r="J689" i="8"/>
  <c r="L689" i="8"/>
  <c r="I689" i="8"/>
  <c r="G689" i="8"/>
  <c r="H689" i="8"/>
  <c r="F689" i="8"/>
  <c r="Q534" i="8"/>
  <c r="L534" i="8"/>
  <c r="J534" i="8"/>
  <c r="I534" i="8"/>
  <c r="K534" i="8"/>
  <c r="F534" i="8"/>
  <c r="H534" i="8"/>
  <c r="G534" i="8"/>
  <c r="Q161" i="8"/>
  <c r="H161" i="8"/>
  <c r="L161" i="8"/>
  <c r="K161" i="8"/>
  <c r="J161" i="8"/>
  <c r="I161" i="8"/>
  <c r="G161" i="8"/>
  <c r="F161" i="8"/>
  <c r="I302" i="8"/>
  <c r="H302" i="8"/>
  <c r="G302" i="8"/>
  <c r="L302" i="8"/>
  <c r="J302" i="8"/>
  <c r="F302" i="8"/>
  <c r="Q302" i="8"/>
  <c r="K302" i="8"/>
  <c r="I83" i="8"/>
  <c r="F83" i="8"/>
  <c r="Q83" i="8"/>
  <c r="J83" i="8"/>
  <c r="G83" i="8"/>
  <c r="L83" i="8"/>
  <c r="K83" i="8"/>
  <c r="H83" i="8"/>
  <c r="H399" i="8"/>
  <c r="J399" i="8"/>
  <c r="I399" i="8"/>
  <c r="F399" i="8"/>
  <c r="G399" i="8"/>
  <c r="K399" i="8"/>
  <c r="L399" i="8"/>
  <c r="Q399" i="8"/>
  <c r="I239" i="8"/>
  <c r="G239" i="8"/>
  <c r="F239" i="8"/>
  <c r="J239" i="8"/>
  <c r="L239" i="8"/>
  <c r="K239" i="8"/>
  <c r="Q239" i="8"/>
  <c r="H239" i="8"/>
  <c r="F192" i="8"/>
  <c r="G192" i="8"/>
  <c r="K192" i="8"/>
  <c r="J192" i="8"/>
  <c r="Q192" i="8"/>
  <c r="I192" i="8"/>
  <c r="L192" i="8"/>
  <c r="H192" i="8"/>
  <c r="H808" i="8"/>
  <c r="G808" i="8"/>
  <c r="J808" i="8"/>
  <c r="Q808" i="8"/>
  <c r="K808" i="8"/>
  <c r="I808" i="8"/>
  <c r="L808" i="8"/>
  <c r="F808" i="8"/>
  <c r="J279" i="8"/>
  <c r="Q279" i="8"/>
  <c r="G279" i="8"/>
  <c r="F279" i="8"/>
  <c r="L279" i="8"/>
  <c r="K279" i="8"/>
  <c r="I279" i="8"/>
  <c r="H279" i="8"/>
  <c r="J643" i="8"/>
  <c r="H643" i="8"/>
  <c r="L643" i="8"/>
  <c r="Q643" i="8"/>
  <c r="F643" i="8"/>
  <c r="G643" i="8"/>
  <c r="I643" i="8"/>
  <c r="K643" i="8"/>
  <c r="Q858" i="8"/>
  <c r="J858" i="8"/>
  <c r="F858" i="8"/>
  <c r="G858" i="8"/>
  <c r="K858" i="8"/>
  <c r="I858" i="8"/>
  <c r="H858" i="8"/>
  <c r="L858" i="8"/>
  <c r="L630" i="8"/>
  <c r="K630" i="8"/>
  <c r="J630" i="8"/>
  <c r="Q630" i="8"/>
  <c r="F630" i="8"/>
  <c r="G630" i="8"/>
  <c r="I630" i="8"/>
  <c r="H630" i="8"/>
  <c r="F114" i="8"/>
  <c r="Q114" i="8"/>
  <c r="L114" i="8"/>
  <c r="J114" i="8"/>
  <c r="I114" i="8"/>
  <c r="G114" i="8"/>
  <c r="K114" i="8"/>
  <c r="H114" i="8"/>
  <c r="F366" i="8"/>
  <c r="Q366" i="8"/>
  <c r="H366" i="8"/>
  <c r="K366" i="8"/>
  <c r="I366" i="8"/>
  <c r="G366" i="8"/>
  <c r="J366" i="8"/>
  <c r="L366" i="8"/>
  <c r="Q485" i="8"/>
  <c r="I485" i="8"/>
  <c r="G485" i="8"/>
  <c r="J485" i="8"/>
  <c r="L485" i="8"/>
  <c r="H485" i="8"/>
  <c r="K485" i="8"/>
  <c r="F485" i="8"/>
  <c r="G253" i="8"/>
  <c r="J253" i="8"/>
  <c r="I253" i="8"/>
  <c r="K253" i="8"/>
  <c r="L253" i="8"/>
  <c r="Q253" i="8"/>
  <c r="F253" i="8"/>
  <c r="H253" i="8"/>
  <c r="Q248" i="8"/>
  <c r="I248" i="8"/>
  <c r="F248" i="8"/>
  <c r="J248" i="8"/>
  <c r="G248" i="8"/>
  <c r="L248" i="8"/>
  <c r="H248" i="8"/>
  <c r="K248" i="8"/>
  <c r="F121" i="8"/>
  <c r="L121" i="8"/>
  <c r="K121" i="8"/>
  <c r="Q121" i="8"/>
  <c r="J121" i="8"/>
  <c r="H121" i="8"/>
  <c r="I121" i="8"/>
  <c r="G121" i="8"/>
  <c r="L150" i="8"/>
  <c r="H150" i="8"/>
  <c r="F150" i="8"/>
  <c r="K150" i="8"/>
  <c r="J150" i="8"/>
  <c r="Q150" i="8"/>
  <c r="G150" i="8"/>
  <c r="I150" i="8"/>
  <c r="AC1413" i="10"/>
  <c r="AB1413" i="10" s="1"/>
  <c r="G759" i="8"/>
  <c r="I759" i="8"/>
  <c r="F759" i="8"/>
  <c r="K759" i="8"/>
  <c r="L759" i="8"/>
  <c r="Q759" i="8"/>
  <c r="J759" i="8"/>
  <c r="H759" i="8"/>
  <c r="I196" i="8"/>
  <c r="G196" i="8"/>
  <c r="Q196" i="8"/>
  <c r="L196" i="8"/>
  <c r="J196" i="8"/>
  <c r="F196" i="8"/>
  <c r="H196" i="8"/>
  <c r="K196" i="8"/>
  <c r="F85" i="8"/>
  <c r="K85" i="8"/>
  <c r="Q85" i="8"/>
  <c r="J85" i="8"/>
  <c r="L85" i="8"/>
  <c r="H85" i="8"/>
  <c r="I85" i="8"/>
  <c r="G85" i="8"/>
  <c r="J207" i="8"/>
  <c r="L207" i="8"/>
  <c r="F207" i="8"/>
  <c r="Q207" i="8"/>
  <c r="K207" i="8"/>
  <c r="G207" i="8"/>
  <c r="H207" i="8"/>
  <c r="I207" i="8"/>
  <c r="G163" i="8"/>
  <c r="F163" i="8"/>
  <c r="I163" i="8"/>
  <c r="J163" i="8"/>
  <c r="L163" i="8"/>
  <c r="K163" i="8"/>
  <c r="Q163" i="8"/>
  <c r="H163" i="8"/>
  <c r="L104" i="8"/>
  <c r="I104" i="8"/>
  <c r="F104" i="8"/>
  <c r="K104" i="8"/>
  <c r="H104" i="8"/>
  <c r="G104" i="8"/>
  <c r="J104" i="8"/>
  <c r="Q104" i="8"/>
  <c r="H393" i="8"/>
  <c r="J393" i="8"/>
  <c r="I393" i="8"/>
  <c r="F393" i="8"/>
  <c r="L393" i="8"/>
  <c r="K393" i="8"/>
  <c r="G393" i="8"/>
  <c r="Q393" i="8"/>
  <c r="I226" i="8"/>
  <c r="L226" i="8"/>
  <c r="G226" i="8"/>
  <c r="Q226" i="8"/>
  <c r="J226" i="8"/>
  <c r="K226" i="8"/>
  <c r="H226" i="8"/>
  <c r="F226" i="8"/>
  <c r="H457" i="8"/>
  <c r="K457" i="8"/>
  <c r="F457" i="8"/>
  <c r="L457" i="8"/>
  <c r="G457" i="8"/>
  <c r="J457" i="8"/>
  <c r="I457" i="8"/>
  <c r="Q457" i="8"/>
  <c r="J263" i="8"/>
  <c r="H263" i="8"/>
  <c r="I263" i="8"/>
  <c r="Q263" i="8"/>
  <c r="K263" i="8"/>
  <c r="F263" i="8"/>
  <c r="G263" i="8"/>
  <c r="L263" i="8"/>
  <c r="I300" i="8"/>
  <c r="K300" i="8"/>
  <c r="G300" i="8"/>
  <c r="Q300" i="8"/>
  <c r="F300" i="8"/>
  <c r="H300" i="8"/>
  <c r="J300" i="8"/>
  <c r="L300" i="8"/>
  <c r="Q694" i="8"/>
  <c r="H694" i="8"/>
  <c r="G694" i="8"/>
  <c r="I694" i="8"/>
  <c r="J694" i="8"/>
  <c r="F694" i="8"/>
  <c r="L694" i="8"/>
  <c r="K694" i="8"/>
  <c r="F658" i="8"/>
  <c r="K658" i="8"/>
  <c r="I658" i="8"/>
  <c r="Q658" i="8"/>
  <c r="J658" i="8"/>
  <c r="H658" i="8"/>
  <c r="L658" i="8"/>
  <c r="G658" i="8"/>
  <c r="F913" i="8"/>
  <c r="G913" i="8"/>
  <c r="L913" i="8"/>
  <c r="Q913" i="8"/>
  <c r="I913" i="8"/>
  <c r="H913" i="8"/>
  <c r="J913" i="8"/>
  <c r="K913" i="8"/>
  <c r="J758" i="8"/>
  <c r="F758" i="8"/>
  <c r="Q758" i="8"/>
  <c r="K758" i="8"/>
  <c r="G758" i="8"/>
  <c r="H758" i="8"/>
  <c r="L758" i="8"/>
  <c r="I758" i="8"/>
  <c r="K893" i="8"/>
  <c r="Q893" i="8"/>
  <c r="H893" i="8"/>
  <c r="I893" i="8"/>
  <c r="F893" i="8"/>
  <c r="G893" i="8"/>
  <c r="J893" i="8"/>
  <c r="L893" i="8"/>
  <c r="H777" i="8"/>
  <c r="F777" i="8"/>
  <c r="J777" i="8"/>
  <c r="I777" i="8"/>
  <c r="K777" i="8"/>
  <c r="Q777" i="8"/>
  <c r="L777" i="8"/>
  <c r="G777" i="8"/>
  <c r="H126" i="8"/>
  <c r="J126" i="8"/>
  <c r="L126" i="8"/>
  <c r="Q126" i="8"/>
  <c r="G126" i="8"/>
  <c r="K126" i="8"/>
  <c r="F126" i="8"/>
  <c r="I126" i="8"/>
  <c r="J698" i="8"/>
  <c r="K698" i="8"/>
  <c r="Q698" i="8"/>
  <c r="I698" i="8"/>
  <c r="F698" i="8"/>
  <c r="H698" i="8"/>
  <c r="G698" i="8"/>
  <c r="L698" i="8"/>
  <c r="K299" i="8"/>
  <c r="I299" i="8"/>
  <c r="H299" i="8"/>
  <c r="J299" i="8"/>
  <c r="F299" i="8"/>
  <c r="G299" i="8"/>
  <c r="Q299" i="8"/>
  <c r="L299" i="8"/>
  <c r="G766" i="8"/>
  <c r="L766" i="8"/>
  <c r="H766" i="8"/>
  <c r="K766" i="8"/>
  <c r="I766" i="8"/>
  <c r="J766" i="8"/>
  <c r="F766" i="8"/>
  <c r="Q766" i="8"/>
  <c r="AC1218" i="10"/>
  <c r="AB1218" i="10" s="1"/>
  <c r="AA659" i="10"/>
  <c r="G450" i="8"/>
  <c r="K450" i="8"/>
  <c r="L450" i="8"/>
  <c r="I450" i="8"/>
  <c r="Q450" i="8"/>
  <c r="F450" i="8"/>
  <c r="J450" i="8"/>
  <c r="H450" i="8"/>
  <c r="L434" i="8"/>
  <c r="H434" i="8"/>
  <c r="G434" i="8"/>
  <c r="K434" i="8"/>
  <c r="I434" i="8"/>
  <c r="F434" i="8"/>
  <c r="Q434" i="8"/>
  <c r="J434" i="8"/>
  <c r="J571" i="8"/>
  <c r="H571" i="8"/>
  <c r="L571" i="8"/>
  <c r="G571" i="8"/>
  <c r="Q571" i="8"/>
  <c r="K571" i="8"/>
  <c r="F571" i="8"/>
  <c r="I571" i="8"/>
  <c r="I453" i="8"/>
  <c r="F453" i="8"/>
  <c r="H453" i="8"/>
  <c r="L453" i="8"/>
  <c r="K453" i="8"/>
  <c r="Q453" i="8"/>
  <c r="J453" i="8"/>
  <c r="G453" i="8"/>
  <c r="K545" i="8"/>
  <c r="H545" i="8"/>
  <c r="Q545" i="8"/>
  <c r="G545" i="8"/>
  <c r="J545" i="8"/>
  <c r="I545" i="8"/>
  <c r="L545" i="8"/>
  <c r="F545" i="8"/>
  <c r="H857" i="8"/>
  <c r="J857" i="8"/>
  <c r="L857" i="8"/>
  <c r="F857" i="8"/>
  <c r="K857" i="8"/>
  <c r="Q857" i="8"/>
  <c r="G857" i="8"/>
  <c r="I857" i="8"/>
  <c r="G660" i="8"/>
  <c r="Q660" i="8"/>
  <c r="J660" i="8"/>
  <c r="F660" i="8"/>
  <c r="H660" i="8"/>
  <c r="I660" i="8"/>
  <c r="L660" i="8"/>
  <c r="K660" i="8"/>
  <c r="L895" i="8"/>
  <c r="Q895" i="8"/>
  <c r="F895" i="8"/>
  <c r="K895" i="8"/>
  <c r="I895" i="8"/>
  <c r="H895" i="8"/>
  <c r="G895" i="8"/>
  <c r="J895" i="8"/>
  <c r="I118" i="8"/>
  <c r="J118" i="8"/>
  <c r="L118" i="8"/>
  <c r="Q118" i="8"/>
  <c r="G118" i="8"/>
  <c r="F118" i="8"/>
  <c r="H118" i="8"/>
  <c r="K118" i="8"/>
  <c r="Q746" i="8"/>
  <c r="K746" i="8"/>
  <c r="H746" i="8"/>
  <c r="I746" i="8"/>
  <c r="G746" i="8"/>
  <c r="F746" i="8"/>
  <c r="L746" i="8"/>
  <c r="J746" i="8"/>
  <c r="Q357" i="8"/>
  <c r="K357" i="8"/>
  <c r="I357" i="8"/>
  <c r="G357" i="8"/>
  <c r="H357" i="8"/>
  <c r="F357" i="8"/>
  <c r="J357" i="8"/>
  <c r="L357" i="8"/>
  <c r="L407" i="8"/>
  <c r="F407" i="8"/>
  <c r="I407" i="8"/>
  <c r="K407" i="8"/>
  <c r="J407" i="8"/>
  <c r="H407" i="8"/>
  <c r="Q407" i="8"/>
  <c r="G407" i="8"/>
  <c r="K1023" i="8"/>
  <c r="H1023" i="8"/>
  <c r="J1023" i="8"/>
  <c r="Q1023" i="8"/>
  <c r="F1023" i="8"/>
  <c r="L1023" i="8"/>
  <c r="I1023" i="8"/>
  <c r="G1023" i="8"/>
  <c r="J183" i="8"/>
  <c r="I183" i="8"/>
  <c r="H183" i="8"/>
  <c r="Q183" i="8"/>
  <c r="G183" i="8"/>
  <c r="L183" i="8"/>
  <c r="K183" i="8"/>
  <c r="F183" i="8"/>
  <c r="Q737" i="8"/>
  <c r="I737" i="8"/>
  <c r="L737" i="8"/>
  <c r="J737" i="8"/>
  <c r="H737" i="8"/>
  <c r="K737" i="8"/>
  <c r="G737" i="8"/>
  <c r="F737" i="8"/>
  <c r="J918" i="8"/>
  <c r="H918" i="8"/>
  <c r="G918" i="8"/>
  <c r="Q918" i="8"/>
  <c r="K918" i="8"/>
  <c r="L918" i="8"/>
  <c r="I918" i="8"/>
  <c r="F918" i="8"/>
  <c r="F298" i="8"/>
  <c r="L298" i="8"/>
  <c r="H298" i="8"/>
  <c r="J298" i="8"/>
  <c r="G298" i="8"/>
  <c r="K298" i="8"/>
  <c r="Q298" i="8"/>
  <c r="I298" i="8"/>
  <c r="J966" i="8"/>
  <c r="H966" i="8"/>
  <c r="I966" i="8"/>
  <c r="F966" i="8"/>
  <c r="K966" i="8"/>
  <c r="G966" i="8"/>
  <c r="Q966" i="8"/>
  <c r="L966" i="8"/>
  <c r="F570" i="8"/>
  <c r="G570" i="8"/>
  <c r="K570" i="8"/>
  <c r="I570" i="8"/>
  <c r="Q570" i="8"/>
  <c r="J570" i="8"/>
  <c r="L570" i="8"/>
  <c r="H570" i="8"/>
  <c r="H697" i="8"/>
  <c r="Q697" i="8"/>
  <c r="J697" i="8"/>
  <c r="F697" i="8"/>
  <c r="G697" i="8"/>
  <c r="K697" i="8"/>
  <c r="L697" i="8"/>
  <c r="I697" i="8"/>
  <c r="F952" i="8"/>
  <c r="G952" i="8"/>
  <c r="I952" i="8"/>
  <c r="K952" i="8"/>
  <c r="Q952" i="8"/>
  <c r="H952" i="8"/>
  <c r="L952" i="8"/>
  <c r="J952" i="8"/>
  <c r="F216" i="8"/>
  <c r="Q216" i="8"/>
  <c r="G216" i="8"/>
  <c r="J216" i="8"/>
  <c r="K216" i="8"/>
  <c r="I216" i="8"/>
  <c r="L216" i="8"/>
  <c r="H216" i="8"/>
  <c r="Q352" i="8"/>
  <c r="J352" i="8"/>
  <c r="I352" i="8"/>
  <c r="G352" i="8"/>
  <c r="L352" i="8"/>
  <c r="H352" i="8"/>
  <c r="K352" i="8"/>
  <c r="F352" i="8"/>
  <c r="F90" i="8"/>
  <c r="I90" i="8"/>
  <c r="Q90" i="8"/>
  <c r="J90" i="8"/>
  <c r="K90" i="8"/>
  <c r="G90" i="8"/>
  <c r="H90" i="8"/>
  <c r="L90" i="8"/>
  <c r="H711" i="8"/>
  <c r="G711" i="8"/>
  <c r="J711" i="8"/>
  <c r="F711" i="8"/>
  <c r="Q711" i="8"/>
  <c r="K711" i="8"/>
  <c r="I711" i="8"/>
  <c r="L711" i="8"/>
  <c r="J128" i="8"/>
  <c r="F128" i="8"/>
  <c r="I128" i="8"/>
  <c r="L128" i="8"/>
  <c r="H128" i="8"/>
  <c r="Q128" i="8"/>
  <c r="K128" i="8"/>
  <c r="G128" i="8"/>
  <c r="J449" i="8"/>
  <c r="F449" i="8"/>
  <c r="K449" i="8"/>
  <c r="Q449" i="8"/>
  <c r="I449" i="8"/>
  <c r="G449" i="8"/>
  <c r="L449" i="8"/>
  <c r="H449" i="8"/>
  <c r="K825" i="8"/>
  <c r="H825" i="8"/>
  <c r="J825" i="8"/>
  <c r="Q825" i="8"/>
  <c r="I825" i="8"/>
  <c r="G825" i="8"/>
  <c r="F825" i="8"/>
  <c r="L825" i="8"/>
  <c r="G739" i="8"/>
  <c r="I739" i="8"/>
  <c r="L739" i="8"/>
  <c r="J739" i="8"/>
  <c r="K739" i="8"/>
  <c r="Q739" i="8"/>
  <c r="H739" i="8"/>
  <c r="F739" i="8"/>
  <c r="G158" i="8"/>
  <c r="Q158" i="8"/>
  <c r="F158" i="8"/>
  <c r="J158" i="8"/>
  <c r="H158" i="8"/>
  <c r="I158" i="8"/>
  <c r="K158" i="8"/>
  <c r="L158" i="8"/>
  <c r="F911" i="8"/>
  <c r="G911" i="8"/>
  <c r="L911" i="8"/>
  <c r="K911" i="8"/>
  <c r="H911" i="8"/>
  <c r="Q911" i="8"/>
  <c r="I911" i="8"/>
  <c r="J911" i="8"/>
  <c r="H495" i="8"/>
  <c r="G495" i="8"/>
  <c r="L495" i="8"/>
  <c r="K495" i="8"/>
  <c r="I495" i="8"/>
  <c r="F495" i="8"/>
  <c r="Q495" i="8"/>
  <c r="J495" i="8"/>
  <c r="J612" i="8"/>
  <c r="G612" i="8"/>
  <c r="F612" i="8"/>
  <c r="L612" i="8"/>
  <c r="K612" i="8"/>
  <c r="Q612" i="8"/>
  <c r="H612" i="8"/>
  <c r="I612" i="8"/>
  <c r="F526" i="8"/>
  <c r="I526" i="8"/>
  <c r="G526" i="8"/>
  <c r="Q526" i="8"/>
  <c r="H526" i="8"/>
  <c r="L526" i="8"/>
  <c r="K526" i="8"/>
  <c r="J526" i="8"/>
  <c r="H452" i="8"/>
  <c r="J452" i="8"/>
  <c r="F452" i="8"/>
  <c r="Q452" i="8"/>
  <c r="L452" i="8"/>
  <c r="G452" i="8"/>
  <c r="K452" i="8"/>
  <c r="I452" i="8"/>
  <c r="Q101" i="8"/>
  <c r="H101" i="8"/>
  <c r="G101" i="8"/>
  <c r="J101" i="8"/>
  <c r="L101" i="8"/>
  <c r="K101" i="8"/>
  <c r="F101" i="8"/>
  <c r="I101" i="8"/>
  <c r="K197" i="8"/>
  <c r="H197" i="8"/>
  <c r="I197" i="8"/>
  <c r="G197" i="8"/>
  <c r="L197" i="8"/>
  <c r="J197" i="8"/>
  <c r="Q197" i="8"/>
  <c r="F197" i="8"/>
  <c r="H523" i="8"/>
  <c r="G523" i="8"/>
  <c r="I523" i="8"/>
  <c r="K523" i="8"/>
  <c r="Q523" i="8"/>
  <c r="L523" i="8"/>
  <c r="F523" i="8"/>
  <c r="J523" i="8"/>
  <c r="K330" i="8"/>
  <c r="I330" i="8"/>
  <c r="H330" i="8"/>
  <c r="F330" i="8"/>
  <c r="G330" i="8"/>
  <c r="J330" i="8"/>
  <c r="L330" i="8"/>
  <c r="Q330" i="8"/>
  <c r="H900" i="8"/>
  <c r="F900" i="8"/>
  <c r="L900" i="8"/>
  <c r="G900" i="8"/>
  <c r="K900" i="8"/>
  <c r="J900" i="8"/>
  <c r="I900" i="8"/>
  <c r="Q900" i="8"/>
  <c r="H513" i="8"/>
  <c r="J513" i="8"/>
  <c r="Q513" i="8"/>
  <c r="F513" i="8"/>
  <c r="K513" i="8"/>
  <c r="L513" i="8"/>
  <c r="I513" i="8"/>
  <c r="G513" i="8"/>
  <c r="L179" i="8"/>
  <c r="H179" i="8"/>
  <c r="J179" i="8"/>
  <c r="I179" i="8"/>
  <c r="K179" i="8"/>
  <c r="F179" i="8"/>
  <c r="Q179" i="8"/>
  <c r="G179" i="8"/>
  <c r="K89" i="8"/>
  <c r="J89" i="8"/>
  <c r="L89" i="8"/>
  <c r="Q89" i="8"/>
  <c r="G89" i="8"/>
  <c r="I89" i="8"/>
  <c r="H89" i="8"/>
  <c r="F89" i="8"/>
  <c r="Q281" i="8"/>
  <c r="H281" i="8"/>
  <c r="L281" i="8"/>
  <c r="F281" i="8"/>
  <c r="G281" i="8"/>
  <c r="J281" i="8"/>
  <c r="I281" i="8"/>
  <c r="K281" i="8"/>
  <c r="J757" i="8"/>
  <c r="Q757" i="8"/>
  <c r="I757" i="8"/>
  <c r="L757" i="8"/>
  <c r="G757" i="8"/>
  <c r="K757" i="8"/>
  <c r="F757" i="8"/>
  <c r="H757" i="8"/>
  <c r="G51" i="8"/>
  <c r="K51" i="8"/>
  <c r="L51" i="8"/>
  <c r="Q51" i="8"/>
  <c r="I51" i="8"/>
  <c r="J51" i="8"/>
  <c r="H51" i="8"/>
  <c r="F51" i="8"/>
  <c r="G390" i="8"/>
  <c r="K390" i="8"/>
  <c r="Q390" i="8"/>
  <c r="L390" i="8"/>
  <c r="I390" i="8"/>
  <c r="H390" i="8"/>
  <c r="J390" i="8"/>
  <c r="F390" i="8"/>
  <c r="K491" i="8"/>
  <c r="J491" i="8"/>
  <c r="H491" i="8"/>
  <c r="F491" i="8"/>
  <c r="I491" i="8"/>
  <c r="Q491" i="8"/>
  <c r="L491" i="8"/>
  <c r="G491" i="8"/>
  <c r="J734" i="8"/>
  <c r="F734" i="8"/>
  <c r="L734" i="8"/>
  <c r="Q734" i="8"/>
  <c r="H734" i="8"/>
  <c r="G734" i="8"/>
  <c r="K734" i="8"/>
  <c r="I734" i="8"/>
  <c r="J55" i="8"/>
  <c r="H55" i="8"/>
  <c r="Q55" i="8"/>
  <c r="F55" i="8"/>
  <c r="I55" i="8"/>
  <c r="G55" i="8"/>
  <c r="L55" i="8"/>
  <c r="K55" i="8"/>
  <c r="J260" i="8"/>
  <c r="G260" i="8"/>
  <c r="F260" i="8"/>
  <c r="Q260" i="8"/>
  <c r="K260" i="8"/>
  <c r="H260" i="8"/>
  <c r="I260" i="8"/>
  <c r="L260" i="8"/>
  <c r="H193" i="8"/>
  <c r="G193" i="8"/>
  <c r="L193" i="8"/>
  <c r="Q193" i="8"/>
  <c r="I193" i="8"/>
  <c r="K193" i="8"/>
  <c r="F193" i="8"/>
  <c r="J193" i="8"/>
  <c r="Q842" i="8"/>
  <c r="L842" i="8"/>
  <c r="F842" i="8"/>
  <c r="H842" i="8"/>
  <c r="K842" i="8"/>
  <c r="I842" i="8"/>
  <c r="J842" i="8"/>
  <c r="G842" i="8"/>
  <c r="AA685" i="10"/>
  <c r="AC1275" i="10"/>
  <c r="AB1275" i="10" s="1"/>
  <c r="AA714" i="10"/>
  <c r="AA715" i="10" s="1"/>
  <c r="AA67" i="10"/>
  <c r="AA642" i="10"/>
  <c r="G123" i="8"/>
  <c r="L123" i="8"/>
  <c r="K123" i="8"/>
  <c r="F123" i="8"/>
  <c r="H123" i="8"/>
  <c r="I123" i="8"/>
  <c r="Q123" i="8"/>
  <c r="J123" i="8"/>
  <c r="G45" i="8"/>
  <c r="F45" i="8"/>
  <c r="J45" i="8"/>
  <c r="K45" i="8"/>
  <c r="Q45" i="8"/>
  <c r="H45" i="8"/>
  <c r="I45" i="8"/>
  <c r="L45" i="8"/>
  <c r="L370" i="8"/>
  <c r="J370" i="8"/>
  <c r="H370" i="8"/>
  <c r="F370" i="8"/>
  <c r="G370" i="8"/>
  <c r="Q370" i="8"/>
  <c r="I370" i="8"/>
  <c r="K370" i="8"/>
  <c r="F861" i="8"/>
  <c r="L861" i="8"/>
  <c r="K861" i="8"/>
  <c r="H861" i="8"/>
  <c r="I861" i="8"/>
  <c r="G861" i="8"/>
  <c r="Q861" i="8"/>
  <c r="J861" i="8"/>
  <c r="L723" i="8"/>
  <c r="I723" i="8"/>
  <c r="J723" i="8"/>
  <c r="F723" i="8"/>
  <c r="H723" i="8"/>
  <c r="G723" i="8"/>
  <c r="K723" i="8"/>
  <c r="Q723" i="8"/>
  <c r="K942" i="8"/>
  <c r="H942" i="8"/>
  <c r="J942" i="8"/>
  <c r="I942" i="8"/>
  <c r="Q942" i="8"/>
  <c r="G942" i="8"/>
  <c r="L942" i="8"/>
  <c r="F942" i="8"/>
  <c r="J925" i="8"/>
  <c r="F925" i="8"/>
  <c r="K925" i="8"/>
  <c r="I925" i="8"/>
  <c r="L925" i="8"/>
  <c r="H925" i="8"/>
  <c r="G925" i="8"/>
  <c r="Q925" i="8"/>
  <c r="L182" i="8"/>
  <c r="G182" i="8"/>
  <c r="F182" i="8"/>
  <c r="K182" i="8"/>
  <c r="H182" i="8"/>
  <c r="Q182" i="8"/>
  <c r="I182" i="8"/>
  <c r="J182" i="8"/>
  <c r="G527" i="8"/>
  <c r="H527" i="8"/>
  <c r="I527" i="8"/>
  <c r="K527" i="8"/>
  <c r="J527" i="8"/>
  <c r="F527" i="8"/>
  <c r="L527" i="8"/>
  <c r="Q527" i="8"/>
  <c r="F935" i="8"/>
  <c r="K935" i="8"/>
  <c r="G935" i="8"/>
  <c r="J935" i="8"/>
  <c r="H935" i="8"/>
  <c r="I935" i="8"/>
  <c r="Q935" i="8"/>
  <c r="L935" i="8"/>
  <c r="K412" i="8"/>
  <c r="G412" i="8"/>
  <c r="H412" i="8"/>
  <c r="Q412" i="8"/>
  <c r="J412" i="8"/>
  <c r="F412" i="8"/>
  <c r="I412" i="8"/>
  <c r="L412" i="8"/>
  <c r="Q371" i="8"/>
  <c r="J371" i="8"/>
  <c r="G371" i="8"/>
  <c r="K371" i="8"/>
  <c r="I371" i="8"/>
  <c r="L371" i="8"/>
  <c r="F371" i="8"/>
  <c r="H371" i="8"/>
  <c r="K374" i="8"/>
  <c r="G374" i="8"/>
  <c r="J374" i="8"/>
  <c r="Q374" i="8"/>
  <c r="I374" i="8"/>
  <c r="F374" i="8"/>
  <c r="L374" i="8"/>
  <c r="H374" i="8"/>
  <c r="L558" i="8"/>
  <c r="H558" i="8"/>
  <c r="F558" i="8"/>
  <c r="I558" i="8"/>
  <c r="J558" i="8"/>
  <c r="K558" i="8"/>
  <c r="Q558" i="8"/>
  <c r="G558" i="8"/>
  <c r="G926" i="8"/>
  <c r="Q926" i="8"/>
  <c r="J926" i="8"/>
  <c r="I926" i="8"/>
  <c r="L926" i="8"/>
  <c r="H926" i="8"/>
  <c r="K926" i="8"/>
  <c r="F926" i="8"/>
  <c r="I1016" i="8"/>
  <c r="Q1016" i="8"/>
  <c r="K1016" i="8"/>
  <c r="G1016" i="8"/>
  <c r="F1016" i="8"/>
  <c r="L1016" i="8"/>
  <c r="H1016" i="8"/>
  <c r="J1016" i="8"/>
  <c r="G665" i="8"/>
  <c r="J665" i="8"/>
  <c r="L665" i="8"/>
  <c r="H665" i="8"/>
  <c r="F665" i="8"/>
  <c r="I665" i="8"/>
  <c r="K665" i="8"/>
  <c r="Q665" i="8"/>
  <c r="K135" i="8"/>
  <c r="I135" i="8"/>
  <c r="L135" i="8"/>
  <c r="H135" i="8"/>
  <c r="G135" i="8"/>
  <c r="F135" i="8"/>
  <c r="J135" i="8"/>
  <c r="Q135" i="8"/>
  <c r="J672" i="8"/>
  <c r="F672" i="8"/>
  <c r="G672" i="8"/>
  <c r="Q672" i="8"/>
  <c r="I672" i="8"/>
  <c r="L672" i="8"/>
  <c r="K672" i="8"/>
  <c r="H672" i="8"/>
  <c r="J764" i="8"/>
  <c r="H764" i="8"/>
  <c r="K764" i="8"/>
  <c r="G764" i="8"/>
  <c r="I764" i="8"/>
  <c r="F764" i="8"/>
  <c r="L764" i="8"/>
  <c r="Q764" i="8"/>
  <c r="I295" i="8"/>
  <c r="L295" i="8"/>
  <c r="J295" i="8"/>
  <c r="F295" i="8"/>
  <c r="G295" i="8"/>
  <c r="Q295" i="8"/>
  <c r="H295" i="8"/>
  <c r="K295" i="8"/>
  <c r="H1017" i="8"/>
  <c r="J1017" i="8"/>
  <c r="K1017" i="8"/>
  <c r="L1017" i="8"/>
  <c r="F1017" i="8"/>
  <c r="Q1017" i="8"/>
  <c r="I1017" i="8"/>
  <c r="G1017" i="8"/>
  <c r="L305" i="8"/>
  <c r="K305" i="8"/>
  <c r="Q305" i="8"/>
  <c r="J305" i="8"/>
  <c r="G305" i="8"/>
  <c r="F305" i="8"/>
  <c r="I305" i="8"/>
  <c r="H305" i="8"/>
  <c r="Q323" i="8"/>
  <c r="H323" i="8"/>
  <c r="G323" i="8"/>
  <c r="K323" i="8"/>
  <c r="J323" i="8"/>
  <c r="L323" i="8"/>
  <c r="I323" i="8"/>
  <c r="F323" i="8"/>
  <c r="G521" i="8"/>
  <c r="F521" i="8"/>
  <c r="L521" i="8"/>
  <c r="J521" i="8"/>
  <c r="Q521" i="8"/>
  <c r="K521" i="8"/>
  <c r="H521" i="8"/>
  <c r="I521" i="8"/>
  <c r="I584" i="8"/>
  <c r="F584" i="8"/>
  <c r="G584" i="8"/>
  <c r="K584" i="8"/>
  <c r="H584" i="8"/>
  <c r="L584" i="8"/>
  <c r="J584" i="8"/>
  <c r="Q584" i="8"/>
  <c r="K548" i="8"/>
  <c r="Q548" i="8"/>
  <c r="F548" i="8"/>
  <c r="I548" i="8"/>
  <c r="G548" i="8"/>
  <c r="J548" i="8"/>
  <c r="L548" i="8"/>
  <c r="H548" i="8"/>
  <c r="F1015" i="8"/>
  <c r="G1015" i="8"/>
  <c r="Q1015" i="8"/>
  <c r="J1015" i="8"/>
  <c r="L1015" i="8"/>
  <c r="I1015" i="8"/>
  <c r="K1015" i="8"/>
  <c r="H1015" i="8"/>
  <c r="G208" i="8"/>
  <c r="K208" i="8"/>
  <c r="F208" i="8"/>
  <c r="L208" i="8"/>
  <c r="I208" i="8"/>
  <c r="H208" i="8"/>
  <c r="J208" i="8"/>
  <c r="Q208" i="8"/>
  <c r="F974" i="8"/>
  <c r="I974" i="8"/>
  <c r="Q974" i="8"/>
  <c r="J974" i="8"/>
  <c r="K974" i="8"/>
  <c r="L974" i="8"/>
  <c r="G974" i="8"/>
  <c r="H974" i="8"/>
  <c r="F219" i="8"/>
  <c r="J219" i="8"/>
  <c r="L219" i="8"/>
  <c r="K219" i="8"/>
  <c r="I219" i="8"/>
  <c r="H219" i="8"/>
  <c r="Q219" i="8"/>
  <c r="G219" i="8"/>
  <c r="K175" i="8"/>
  <c r="L175" i="8"/>
  <c r="F175" i="8"/>
  <c r="J175" i="8"/>
  <c r="H175" i="8"/>
  <c r="I175" i="8"/>
  <c r="G175" i="8"/>
  <c r="Q175" i="8"/>
  <c r="I419" i="8"/>
  <c r="H419" i="8"/>
  <c r="J419" i="8"/>
  <c r="F419" i="8"/>
  <c r="L419" i="8"/>
  <c r="Q419" i="8"/>
  <c r="G419" i="8"/>
  <c r="K419" i="8"/>
  <c r="I282" i="8"/>
  <c r="K282" i="8"/>
  <c r="G282" i="8"/>
  <c r="Q282" i="8"/>
  <c r="F282" i="8"/>
  <c r="J282" i="8"/>
  <c r="H282" i="8"/>
  <c r="L282" i="8"/>
  <c r="Q796" i="8"/>
  <c r="L796" i="8"/>
  <c r="H796" i="8"/>
  <c r="I796" i="8"/>
  <c r="G796" i="8"/>
  <c r="J796" i="8"/>
  <c r="K796" i="8"/>
  <c r="F796" i="8"/>
  <c r="G846" i="8"/>
  <c r="I846" i="8"/>
  <c r="K846" i="8"/>
  <c r="H846" i="8"/>
  <c r="J846" i="8"/>
  <c r="L846" i="8"/>
  <c r="Q846" i="8"/>
  <c r="F846" i="8"/>
  <c r="H827" i="8"/>
  <c r="F827" i="8"/>
  <c r="K827" i="8"/>
  <c r="G827" i="8"/>
  <c r="L827" i="8"/>
  <c r="Q827" i="8"/>
  <c r="J827" i="8"/>
  <c r="I827" i="8"/>
  <c r="L790" i="8"/>
  <c r="G790" i="8"/>
  <c r="K790" i="8"/>
  <c r="I790" i="8"/>
  <c r="H790" i="8"/>
  <c r="Q790" i="8"/>
  <c r="F790" i="8"/>
  <c r="J790" i="8"/>
  <c r="G628" i="8"/>
  <c r="J628" i="8"/>
  <c r="Q628" i="8"/>
  <c r="F628" i="8"/>
  <c r="K628" i="8"/>
  <c r="L628" i="8"/>
  <c r="I628" i="8"/>
  <c r="H628" i="8"/>
  <c r="G661" i="8"/>
  <c r="J661" i="8"/>
  <c r="L661" i="8"/>
  <c r="H661" i="8"/>
  <c r="F661" i="8"/>
  <c r="K661" i="8"/>
  <c r="Q661" i="8"/>
  <c r="I661" i="8"/>
  <c r="K308" i="8"/>
  <c r="J308" i="8"/>
  <c r="F308" i="8"/>
  <c r="Q308" i="8"/>
  <c r="L308" i="8"/>
  <c r="I308" i="8"/>
  <c r="G308" i="8"/>
  <c r="H308" i="8"/>
  <c r="G57" i="8"/>
  <c r="Q57" i="8"/>
  <c r="L57" i="8"/>
  <c r="J57" i="8"/>
  <c r="F57" i="8"/>
  <c r="K57" i="8"/>
  <c r="H57" i="8"/>
  <c r="I57" i="8"/>
  <c r="G52" i="8"/>
  <c r="K52" i="8"/>
  <c r="Q52" i="8"/>
  <c r="H52" i="8"/>
  <c r="F52" i="8"/>
  <c r="L52" i="8"/>
  <c r="I52" i="8"/>
  <c r="J52" i="8"/>
  <c r="Q992" i="8"/>
  <c r="K992" i="8"/>
  <c r="I992" i="8"/>
  <c r="H992" i="8"/>
  <c r="L992" i="8"/>
  <c r="G992" i="8"/>
  <c r="J992" i="8"/>
  <c r="F992" i="8"/>
  <c r="F470" i="8"/>
  <c r="J470" i="8"/>
  <c r="K470" i="8"/>
  <c r="Q470" i="8"/>
  <c r="G470" i="8"/>
  <c r="H470" i="8"/>
  <c r="L470" i="8"/>
  <c r="I470" i="8"/>
  <c r="J290" i="8"/>
  <c r="G290" i="8"/>
  <c r="L290" i="8"/>
  <c r="H290" i="8"/>
  <c r="I290" i="8"/>
  <c r="F290" i="8"/>
  <c r="K290" i="8"/>
  <c r="Q290" i="8"/>
  <c r="I823" i="8"/>
  <c r="Q823" i="8"/>
  <c r="H823" i="8"/>
  <c r="L823" i="8"/>
  <c r="K823" i="8"/>
  <c r="J823" i="8"/>
  <c r="G823" i="8"/>
  <c r="F823" i="8"/>
  <c r="Q769" i="8"/>
  <c r="L769" i="8"/>
  <c r="J769" i="8"/>
  <c r="I769" i="8"/>
  <c r="K769" i="8"/>
  <c r="H769" i="8"/>
  <c r="F769" i="8"/>
  <c r="G769" i="8"/>
  <c r="H605" i="8"/>
  <c r="I605" i="8"/>
  <c r="F605" i="8"/>
  <c r="J605" i="8"/>
  <c r="L605" i="8"/>
  <c r="Q605" i="8"/>
  <c r="G605" i="8"/>
  <c r="K605" i="8"/>
  <c r="J312" i="8"/>
  <c r="I312" i="8"/>
  <c r="L312" i="8"/>
  <c r="K312" i="8"/>
  <c r="H312" i="8"/>
  <c r="G312" i="8"/>
  <c r="Q312" i="8"/>
  <c r="F312" i="8"/>
  <c r="J824" i="8"/>
  <c r="G824" i="8"/>
  <c r="L824" i="8"/>
  <c r="Q824" i="8"/>
  <c r="H824" i="8"/>
  <c r="K824" i="8"/>
  <c r="F824" i="8"/>
  <c r="I824" i="8"/>
  <c r="I979" i="8"/>
  <c r="L979" i="8"/>
  <c r="F979" i="8"/>
  <c r="H979" i="8"/>
  <c r="K979" i="8"/>
  <c r="G979" i="8"/>
  <c r="Q979" i="8"/>
  <c r="J979" i="8"/>
  <c r="I494" i="8"/>
  <c r="Q494" i="8"/>
  <c r="H494" i="8"/>
  <c r="L494" i="8"/>
  <c r="J494" i="8"/>
  <c r="K494" i="8"/>
  <c r="G494" i="8"/>
  <c r="F494" i="8"/>
  <c r="G249" i="8"/>
  <c r="I249" i="8"/>
  <c r="H249" i="8"/>
  <c r="J249" i="8"/>
  <c r="L249" i="8"/>
  <c r="K249" i="8"/>
  <c r="F249" i="8"/>
  <c r="Q249" i="8"/>
  <c r="L209" i="8"/>
  <c r="H209" i="8"/>
  <c r="F209" i="8"/>
  <c r="G209" i="8"/>
  <c r="Q209" i="8"/>
  <c r="J209" i="8"/>
  <c r="K209" i="8"/>
  <c r="I209" i="8"/>
  <c r="H74" i="8"/>
  <c r="F74" i="8"/>
  <c r="I74" i="8"/>
  <c r="L74" i="8"/>
  <c r="J74" i="8"/>
  <c r="K74" i="8"/>
  <c r="Q74" i="8"/>
  <c r="G74" i="8"/>
  <c r="F735" i="8"/>
  <c r="K735" i="8"/>
  <c r="L735" i="8"/>
  <c r="G735" i="8"/>
  <c r="Q735" i="8"/>
  <c r="J735" i="8"/>
  <c r="I735" i="8"/>
  <c r="H735" i="8"/>
  <c r="L78" i="8"/>
  <c r="J78" i="8"/>
  <c r="G78" i="8"/>
  <c r="Q78" i="8"/>
  <c r="H78" i="8"/>
  <c r="K78" i="8"/>
  <c r="F78" i="8"/>
  <c r="I78" i="8"/>
  <c r="G1018" i="8"/>
  <c r="K1018" i="8"/>
  <c r="J1018" i="8"/>
  <c r="H1018" i="8"/>
  <c r="F1018" i="8"/>
  <c r="L1018" i="8"/>
  <c r="Q1018" i="8"/>
  <c r="I1018" i="8"/>
  <c r="H962" i="8"/>
  <c r="L962" i="8"/>
  <c r="G962" i="8"/>
  <c r="I962" i="8"/>
  <c r="Q962" i="8"/>
  <c r="K962" i="8"/>
  <c r="J962" i="8"/>
  <c r="F962" i="8"/>
  <c r="K653" i="8"/>
  <c r="H653" i="8"/>
  <c r="F653" i="8"/>
  <c r="L653" i="8"/>
  <c r="J653" i="8"/>
  <c r="Q653" i="8"/>
  <c r="G653" i="8"/>
  <c r="I653" i="8"/>
  <c r="AA279" i="10"/>
  <c r="AA280" i="10" s="1"/>
  <c r="AA281" i="10" s="1"/>
  <c r="AA80" i="10"/>
  <c r="AA611" i="10"/>
  <c r="AA612" i="10" s="1"/>
  <c r="AA415" i="10"/>
  <c r="AA396" i="10"/>
  <c r="AA451" i="10"/>
  <c r="AC1443" i="10"/>
  <c r="AB1443" i="10" s="1"/>
  <c r="AC450" i="10"/>
  <c r="AB450" i="10" s="1"/>
  <c r="AA64" i="10"/>
  <c r="AA539" i="10"/>
  <c r="AA359" i="10"/>
  <c r="AA192" i="10"/>
  <c r="AA139" i="10"/>
  <c r="AA5" i="10"/>
  <c r="AA671" i="10"/>
  <c r="AA672" i="10" s="1"/>
  <c r="AA494" i="10"/>
  <c r="AC1240" i="10"/>
  <c r="AB1240" i="10" s="1"/>
  <c r="AC247" i="10"/>
  <c r="AB247" i="10" s="1"/>
  <c r="AA202" i="10"/>
  <c r="I838" i="8"/>
  <c r="K838" i="8"/>
  <c r="J838" i="8"/>
  <c r="Q838" i="8"/>
  <c r="G838" i="8"/>
  <c r="L838" i="8"/>
  <c r="F838" i="8"/>
  <c r="H838" i="8"/>
  <c r="J799" i="8"/>
  <c r="G799" i="8"/>
  <c r="K799" i="8"/>
  <c r="I799" i="8"/>
  <c r="F799" i="8"/>
  <c r="Q799" i="8"/>
  <c r="L799" i="8"/>
  <c r="H799" i="8"/>
  <c r="H335" i="8"/>
  <c r="Q335" i="8"/>
  <c r="J335" i="8"/>
  <c r="G335" i="8"/>
  <c r="I335" i="8"/>
  <c r="L335" i="8"/>
  <c r="K335" i="8"/>
  <c r="F335" i="8"/>
  <c r="Q560" i="8"/>
  <c r="G560" i="8"/>
  <c r="F560" i="8"/>
  <c r="K560" i="8"/>
  <c r="H560" i="8"/>
  <c r="J560" i="8"/>
  <c r="I560" i="8"/>
  <c r="L560" i="8"/>
  <c r="F421" i="8"/>
  <c r="Q421" i="8"/>
  <c r="L421" i="8"/>
  <c r="G421" i="8"/>
  <c r="K421" i="8"/>
  <c r="H421" i="8"/>
  <c r="J421" i="8"/>
  <c r="I421" i="8"/>
  <c r="J422" i="8"/>
  <c r="K422" i="8"/>
  <c r="H422" i="8"/>
  <c r="F422" i="8"/>
  <c r="L422" i="8"/>
  <c r="I422" i="8"/>
  <c r="G422" i="8"/>
  <c r="Q422" i="8"/>
  <c r="H359" i="8"/>
  <c r="Q359" i="8"/>
  <c r="L359" i="8"/>
  <c r="K359" i="8"/>
  <c r="F359" i="8"/>
  <c r="J359" i="8"/>
  <c r="G359" i="8"/>
  <c r="I359" i="8"/>
  <c r="G623" i="8"/>
  <c r="I623" i="8"/>
  <c r="L623" i="8"/>
  <c r="J623" i="8"/>
  <c r="K623" i="8"/>
  <c r="H623" i="8"/>
  <c r="Q623" i="8"/>
  <c r="F623" i="8"/>
  <c r="K927" i="8"/>
  <c r="L927" i="8"/>
  <c r="J927" i="8"/>
  <c r="Q927" i="8"/>
  <c r="I927" i="8"/>
  <c r="H927" i="8"/>
  <c r="G927" i="8"/>
  <c r="F927" i="8"/>
  <c r="J233" i="8"/>
  <c r="I233" i="8"/>
  <c r="K233" i="8"/>
  <c r="G233" i="8"/>
  <c r="F233" i="8"/>
  <c r="L233" i="8"/>
  <c r="H233" i="8"/>
  <c r="Q233" i="8"/>
  <c r="G375" i="8"/>
  <c r="J375" i="8"/>
  <c r="I375" i="8"/>
  <c r="H375" i="8"/>
  <c r="K375" i="8"/>
  <c r="L375" i="8"/>
  <c r="Q375" i="8"/>
  <c r="F375" i="8"/>
  <c r="J247" i="8"/>
  <c r="L247" i="8"/>
  <c r="Q247" i="8"/>
  <c r="I247" i="8"/>
  <c r="F247" i="8"/>
  <c r="G247" i="8"/>
  <c r="K247" i="8"/>
  <c r="H247" i="8"/>
  <c r="I277" i="8"/>
  <c r="Q277" i="8"/>
  <c r="K277" i="8"/>
  <c r="L277" i="8"/>
  <c r="J277" i="8"/>
  <c r="G277" i="8"/>
  <c r="H277" i="8"/>
  <c r="F277" i="8"/>
  <c r="F517" i="8"/>
  <c r="H517" i="8"/>
  <c r="Q517" i="8"/>
  <c r="G517" i="8"/>
  <c r="K517" i="8"/>
  <c r="J517" i="8"/>
  <c r="L517" i="8"/>
  <c r="I517" i="8"/>
  <c r="K928" i="8"/>
  <c r="F928" i="8"/>
  <c r="I928" i="8"/>
  <c r="L928" i="8"/>
  <c r="G928" i="8"/>
  <c r="Q928" i="8"/>
  <c r="J928" i="8"/>
  <c r="H928" i="8"/>
  <c r="H593" i="8"/>
  <c r="K593" i="8"/>
  <c r="I593" i="8"/>
  <c r="F593" i="8"/>
  <c r="J593" i="8"/>
  <c r="G593" i="8"/>
  <c r="L593" i="8"/>
  <c r="Q593" i="8"/>
  <c r="F72" i="8"/>
  <c r="H72" i="8"/>
  <c r="K72" i="8"/>
  <c r="J72" i="8"/>
  <c r="I72" i="8"/>
  <c r="Q72" i="8"/>
  <c r="G72" i="8"/>
  <c r="L72" i="8"/>
  <c r="J901" i="8"/>
  <c r="I901" i="8"/>
  <c r="F901" i="8"/>
  <c r="H901" i="8"/>
  <c r="K901" i="8"/>
  <c r="G901" i="8"/>
  <c r="Q901" i="8"/>
  <c r="L901" i="8"/>
  <c r="F383" i="8"/>
  <c r="H383" i="8"/>
  <c r="G383" i="8"/>
  <c r="K383" i="8"/>
  <c r="Q383" i="8"/>
  <c r="L383" i="8"/>
  <c r="I383" i="8"/>
  <c r="J383" i="8"/>
  <c r="F143" i="8"/>
  <c r="L143" i="8"/>
  <c r="H143" i="8"/>
  <c r="G143" i="8"/>
  <c r="I143" i="8"/>
  <c r="K143" i="8"/>
  <c r="J143" i="8"/>
  <c r="Q143" i="8"/>
  <c r="G550" i="8"/>
  <c r="I550" i="8"/>
  <c r="L550" i="8"/>
  <c r="Q550" i="8"/>
  <c r="J550" i="8"/>
  <c r="H550" i="8"/>
  <c r="F550" i="8"/>
  <c r="K550" i="8"/>
  <c r="F819" i="8"/>
  <c r="Q819" i="8"/>
  <c r="I819" i="8"/>
  <c r="H819" i="8"/>
  <c r="L819" i="8"/>
  <c r="K819" i="8"/>
  <c r="J819" i="8"/>
  <c r="G819" i="8"/>
  <c r="G931" i="8"/>
  <c r="I931" i="8"/>
  <c r="H931" i="8"/>
  <c r="K931" i="8"/>
  <c r="J931" i="8"/>
  <c r="L931" i="8"/>
  <c r="F931" i="8"/>
  <c r="Q931" i="8"/>
  <c r="Q287" i="8"/>
  <c r="G287" i="8"/>
  <c r="L287" i="8"/>
  <c r="I287" i="8"/>
  <c r="J287" i="8"/>
  <c r="H287" i="8"/>
  <c r="K287" i="8"/>
  <c r="F287" i="8"/>
  <c r="L674" i="8"/>
  <c r="Q674" i="8"/>
  <c r="K674" i="8"/>
  <c r="G674" i="8"/>
  <c r="J674" i="8"/>
  <c r="I674" i="8"/>
  <c r="F674" i="8"/>
  <c r="H674" i="8"/>
  <c r="K856" i="8"/>
  <c r="F856" i="8"/>
  <c r="I856" i="8"/>
  <c r="H856" i="8"/>
  <c r="Q856" i="8"/>
  <c r="J856" i="8"/>
  <c r="G856" i="8"/>
  <c r="L856" i="8"/>
  <c r="Q669" i="8"/>
  <c r="L669" i="8"/>
  <c r="G669" i="8"/>
  <c r="I669" i="8"/>
  <c r="H669" i="8"/>
  <c r="F669" i="8"/>
  <c r="K669" i="8"/>
  <c r="J669" i="8"/>
  <c r="Q136" i="8"/>
  <c r="H136" i="8"/>
  <c r="I136" i="8"/>
  <c r="L136" i="8"/>
  <c r="G136" i="8"/>
  <c r="J136" i="8"/>
  <c r="F136" i="8"/>
  <c r="K136" i="8"/>
  <c r="Q904" i="8"/>
  <c r="I904" i="8"/>
  <c r="H904" i="8"/>
  <c r="J904" i="8"/>
  <c r="F904" i="8"/>
  <c r="G904" i="8"/>
  <c r="L904" i="8"/>
  <c r="K904" i="8"/>
  <c r="H572" i="8"/>
  <c r="K572" i="8"/>
  <c r="Q572" i="8"/>
  <c r="G572" i="8"/>
  <c r="L572" i="8"/>
  <c r="J572" i="8"/>
  <c r="I572" i="8"/>
  <c r="F572" i="8"/>
  <c r="I996" i="8"/>
  <c r="G996" i="8"/>
  <c r="J996" i="8"/>
  <c r="H996" i="8"/>
  <c r="F996" i="8"/>
  <c r="Q996" i="8"/>
  <c r="L996" i="8"/>
  <c r="K996" i="8"/>
  <c r="Q710" i="8"/>
  <c r="L710" i="8"/>
  <c r="H710" i="8"/>
  <c r="F710" i="8"/>
  <c r="K710" i="8"/>
  <c r="I710" i="8"/>
  <c r="G710" i="8"/>
  <c r="J710" i="8"/>
  <c r="J210" i="8"/>
  <c r="I210" i="8"/>
  <c r="L210" i="8"/>
  <c r="Q210" i="8"/>
  <c r="G210" i="8"/>
  <c r="F210" i="8"/>
  <c r="H210" i="8"/>
  <c r="K210" i="8"/>
  <c r="F157" i="8"/>
  <c r="Q157" i="8"/>
  <c r="J157" i="8"/>
  <c r="K157" i="8"/>
  <c r="G157" i="8"/>
  <c r="I157" i="8"/>
  <c r="H157" i="8"/>
  <c r="L157" i="8"/>
  <c r="F152" i="8"/>
  <c r="J152" i="8"/>
  <c r="G152" i="8"/>
  <c r="H152" i="8"/>
  <c r="L152" i="8"/>
  <c r="K152" i="8"/>
  <c r="I152" i="8"/>
  <c r="Q152" i="8"/>
  <c r="H332" i="8"/>
  <c r="I332" i="8"/>
  <c r="F332" i="8"/>
  <c r="J332" i="8"/>
  <c r="L332" i="8"/>
  <c r="K332" i="8"/>
  <c r="Q332" i="8"/>
  <c r="G332" i="8"/>
  <c r="F862" i="8"/>
  <c r="J862" i="8"/>
  <c r="L862" i="8"/>
  <c r="I862" i="8"/>
  <c r="K862" i="8"/>
  <c r="Q862" i="8"/>
  <c r="H862" i="8"/>
  <c r="G862" i="8"/>
  <c r="J640" i="8"/>
  <c r="G640" i="8"/>
  <c r="Q640" i="8"/>
  <c r="H640" i="8"/>
  <c r="L640" i="8"/>
  <c r="F640" i="8"/>
  <c r="K640" i="8"/>
  <c r="I640" i="8"/>
  <c r="Q818" i="8"/>
  <c r="J818" i="8"/>
  <c r="K818" i="8"/>
  <c r="H818" i="8"/>
  <c r="F818" i="8"/>
  <c r="I818" i="8"/>
  <c r="G818" i="8"/>
  <c r="L818" i="8"/>
  <c r="L388" i="8"/>
  <c r="K388" i="8"/>
  <c r="I388" i="8"/>
  <c r="J388" i="8"/>
  <c r="H388" i="8"/>
  <c r="Q388" i="8"/>
  <c r="G388" i="8"/>
  <c r="F388" i="8"/>
  <c r="H954" i="8"/>
  <c r="I954" i="8"/>
  <c r="J954" i="8"/>
  <c r="F954" i="8"/>
  <c r="K954" i="8"/>
  <c r="L954" i="8"/>
  <c r="Q954" i="8"/>
  <c r="G954" i="8"/>
  <c r="Q539" i="8"/>
  <c r="I539" i="8"/>
  <c r="L539" i="8"/>
  <c r="G539" i="8"/>
  <c r="K539" i="8"/>
  <c r="H539" i="8"/>
  <c r="F539" i="8"/>
  <c r="J539" i="8"/>
  <c r="H392" i="8"/>
  <c r="K392" i="8"/>
  <c r="J392" i="8"/>
  <c r="F392" i="8"/>
  <c r="Q392" i="8"/>
  <c r="L392" i="8"/>
  <c r="G392" i="8"/>
  <c r="I392" i="8"/>
  <c r="L328" i="8"/>
  <c r="K328" i="8"/>
  <c r="H328" i="8"/>
  <c r="J328" i="8"/>
  <c r="G328" i="8"/>
  <c r="F328" i="8"/>
  <c r="Q328" i="8"/>
  <c r="I328" i="8"/>
  <c r="F129" i="8"/>
  <c r="J129" i="8"/>
  <c r="G129" i="8"/>
  <c r="L129" i="8"/>
  <c r="H129" i="8"/>
  <c r="I129" i="8"/>
  <c r="Q129" i="8"/>
  <c r="K129" i="8"/>
  <c r="Q941" i="8"/>
  <c r="I941" i="8"/>
  <c r="F941" i="8"/>
  <c r="K941" i="8"/>
  <c r="G941" i="8"/>
  <c r="J941" i="8"/>
  <c r="L941" i="8"/>
  <c r="H941" i="8"/>
  <c r="I785" i="8"/>
  <c r="H785" i="8"/>
  <c r="F785" i="8"/>
  <c r="G785" i="8"/>
  <c r="L785" i="8"/>
  <c r="J785" i="8"/>
  <c r="Q785" i="8"/>
  <c r="K785" i="8"/>
  <c r="G995" i="8"/>
  <c r="Q995" i="8"/>
  <c r="I995" i="8"/>
  <c r="L995" i="8"/>
  <c r="F995" i="8"/>
  <c r="J995" i="8"/>
  <c r="H995" i="8"/>
  <c r="K995" i="8"/>
  <c r="G835" i="8"/>
  <c r="L835" i="8"/>
  <c r="Q835" i="8"/>
  <c r="H835" i="8"/>
  <c r="J835" i="8"/>
  <c r="I835" i="8"/>
  <c r="F835" i="8"/>
  <c r="K835" i="8"/>
  <c r="L269" i="8"/>
  <c r="H269" i="8"/>
  <c r="G269" i="8"/>
  <c r="I269" i="8"/>
  <c r="F269" i="8"/>
  <c r="Q269" i="8"/>
  <c r="K269" i="8"/>
  <c r="J269" i="8"/>
  <c r="K853" i="8"/>
  <c r="G853" i="8"/>
  <c r="I853" i="8"/>
  <c r="L853" i="8"/>
  <c r="H853" i="8"/>
  <c r="J853" i="8"/>
  <c r="Q853" i="8"/>
  <c r="F853" i="8"/>
  <c r="K622" i="8"/>
  <c r="F622" i="8"/>
  <c r="H622" i="8"/>
  <c r="Q622" i="8"/>
  <c r="L622" i="8"/>
  <c r="G622" i="8"/>
  <c r="J622" i="8"/>
  <c r="I622" i="8"/>
  <c r="I916" i="8"/>
  <c r="Q916" i="8"/>
  <c r="F916" i="8"/>
  <c r="G916" i="8"/>
  <c r="J916" i="8"/>
  <c r="K916" i="8"/>
  <c r="H916" i="8"/>
  <c r="L916" i="8"/>
  <c r="L529" i="8"/>
  <c r="F529" i="8"/>
  <c r="J529" i="8"/>
  <c r="K529" i="8"/>
  <c r="G529" i="8"/>
  <c r="H529" i="8"/>
  <c r="Q529" i="8"/>
  <c r="I529" i="8"/>
  <c r="G784" i="8"/>
  <c r="H784" i="8"/>
  <c r="Q784" i="8"/>
  <c r="I784" i="8"/>
  <c r="F784" i="8"/>
  <c r="K784" i="8"/>
  <c r="J784" i="8"/>
  <c r="L784" i="8"/>
  <c r="G1009" i="8"/>
  <c r="J1009" i="8"/>
  <c r="L1009" i="8"/>
  <c r="K1009" i="8"/>
  <c r="I1009" i="8"/>
  <c r="H1009" i="8"/>
  <c r="F1009" i="8"/>
  <c r="Q1009" i="8"/>
  <c r="Q855" i="8"/>
  <c r="G855" i="8"/>
  <c r="F855" i="8"/>
  <c r="L855" i="8"/>
  <c r="J855" i="8"/>
  <c r="I855" i="8"/>
  <c r="H855" i="8"/>
  <c r="K855" i="8"/>
  <c r="H296" i="8"/>
  <c r="L296" i="8"/>
  <c r="G296" i="8"/>
  <c r="F296" i="8"/>
  <c r="K296" i="8"/>
  <c r="J296" i="8"/>
  <c r="Q296" i="8"/>
  <c r="I296" i="8"/>
  <c r="L441" i="8"/>
  <c r="I441" i="8"/>
  <c r="F441" i="8"/>
  <c r="Q441" i="8"/>
  <c r="K441" i="8"/>
  <c r="J441" i="8"/>
  <c r="G441" i="8"/>
  <c r="H441" i="8"/>
  <c r="I280" i="8"/>
  <c r="J280" i="8"/>
  <c r="Q280" i="8"/>
  <c r="H280" i="8"/>
  <c r="L280" i="8"/>
  <c r="G280" i="8"/>
  <c r="F280" i="8"/>
  <c r="K280" i="8"/>
  <c r="J381" i="8"/>
  <c r="F381" i="8"/>
  <c r="L381" i="8"/>
  <c r="K381" i="8"/>
  <c r="I381" i="8"/>
  <c r="G381" i="8"/>
  <c r="H381" i="8"/>
  <c r="Q381" i="8"/>
  <c r="L496" i="8"/>
  <c r="H496" i="8"/>
  <c r="G496" i="8"/>
  <c r="K496" i="8"/>
  <c r="F496" i="8"/>
  <c r="Q496" i="8"/>
  <c r="J496" i="8"/>
  <c r="I496" i="8"/>
  <c r="J447" i="8"/>
  <c r="Q447" i="8"/>
  <c r="H447" i="8"/>
  <c r="G447" i="8"/>
  <c r="L447" i="8"/>
  <c r="K447" i="8"/>
  <c r="F447" i="8"/>
  <c r="I447" i="8"/>
  <c r="J316" i="8"/>
  <c r="H316" i="8"/>
  <c r="G316" i="8"/>
  <c r="L316" i="8"/>
  <c r="Q316" i="8"/>
  <c r="K316" i="8"/>
  <c r="I316" i="8"/>
  <c r="F316" i="8"/>
  <c r="J444" i="8"/>
  <c r="L444" i="8"/>
  <c r="H444" i="8"/>
  <c r="K444" i="8"/>
  <c r="G444" i="8"/>
  <c r="Q444" i="8"/>
  <c r="F444" i="8"/>
  <c r="I444" i="8"/>
  <c r="F153" i="8"/>
  <c r="K153" i="8"/>
  <c r="L153" i="8"/>
  <c r="J153" i="8"/>
  <c r="I153" i="8"/>
  <c r="Q153" i="8"/>
  <c r="G153" i="8"/>
  <c r="H153" i="8"/>
  <c r="G110" i="8"/>
  <c r="L110" i="8"/>
  <c r="F110" i="8"/>
  <c r="Q110" i="8"/>
  <c r="K110" i="8"/>
  <c r="I110" i="8"/>
  <c r="H110" i="8"/>
  <c r="J110" i="8"/>
  <c r="F286" i="8"/>
  <c r="G286" i="8"/>
  <c r="H286" i="8"/>
  <c r="K286" i="8"/>
  <c r="L286" i="8"/>
  <c r="I286" i="8"/>
  <c r="J286" i="8"/>
  <c r="Q286" i="8"/>
  <c r="J433" i="8"/>
  <c r="K433" i="8"/>
  <c r="Q433" i="8"/>
  <c r="H433" i="8"/>
  <c r="L433" i="8"/>
  <c r="G433" i="8"/>
  <c r="F433" i="8"/>
  <c r="I433" i="8"/>
  <c r="L431" i="8"/>
  <c r="F431" i="8"/>
  <c r="J431" i="8"/>
  <c r="Q431" i="8"/>
  <c r="I431" i="8"/>
  <c r="K431" i="8"/>
  <c r="H431" i="8"/>
  <c r="G431" i="8"/>
  <c r="AA160" i="10"/>
  <c r="AA101" i="10"/>
  <c r="AA528" i="10"/>
  <c r="AA529" i="10" s="1"/>
  <c r="AA115" i="10"/>
  <c r="AA617" i="10"/>
  <c r="AA618" i="10" s="1"/>
  <c r="AA309" i="10"/>
  <c r="AA503" i="10"/>
  <c r="AA504" i="10" s="1"/>
  <c r="J478" i="8"/>
  <c r="F478" i="8"/>
  <c r="K478" i="8"/>
  <c r="G478" i="8"/>
  <c r="H478" i="8"/>
  <c r="I478" i="8"/>
  <c r="Q478" i="8"/>
  <c r="L478" i="8"/>
  <c r="H590" i="8"/>
  <c r="J590" i="8"/>
  <c r="L590" i="8"/>
  <c r="Q590" i="8"/>
  <c r="K590" i="8"/>
  <c r="I590" i="8"/>
  <c r="G590" i="8"/>
  <c r="F590" i="8"/>
  <c r="F103" i="8"/>
  <c r="I103" i="8"/>
  <c r="K103" i="8"/>
  <c r="J103" i="8"/>
  <c r="G103" i="8"/>
  <c r="Q103" i="8"/>
  <c r="L103" i="8"/>
  <c r="H103" i="8"/>
  <c r="H967" i="8"/>
  <c r="J967" i="8"/>
  <c r="K967" i="8"/>
  <c r="Q967" i="8"/>
  <c r="G967" i="8"/>
  <c r="F967" i="8"/>
  <c r="L967" i="8"/>
  <c r="I967" i="8"/>
  <c r="K378" i="8"/>
  <c r="J378" i="8"/>
  <c r="H378" i="8"/>
  <c r="F378" i="8"/>
  <c r="L378" i="8"/>
  <c r="I378" i="8"/>
  <c r="G378" i="8"/>
  <c r="Q378" i="8"/>
  <c r="L394" i="8"/>
  <c r="H394" i="8"/>
  <c r="F394" i="8"/>
  <c r="G394" i="8"/>
  <c r="K394" i="8"/>
  <c r="I394" i="8"/>
  <c r="J394" i="8"/>
  <c r="Q394" i="8"/>
  <c r="K821" i="8"/>
  <c r="J821" i="8"/>
  <c r="Q821" i="8"/>
  <c r="H821" i="8"/>
  <c r="L821" i="8"/>
  <c r="I821" i="8"/>
  <c r="G821" i="8"/>
  <c r="F821" i="8"/>
  <c r="G968" i="8"/>
  <c r="H968" i="8"/>
  <c r="J968" i="8"/>
  <c r="F968" i="8"/>
  <c r="L968" i="8"/>
  <c r="K968" i="8"/>
  <c r="Q968" i="8"/>
  <c r="I968" i="8"/>
  <c r="Q909" i="8"/>
  <c r="F909" i="8"/>
  <c r="L909" i="8"/>
  <c r="K909" i="8"/>
  <c r="H909" i="8"/>
  <c r="J909" i="8"/>
  <c r="I909" i="8"/>
  <c r="G909" i="8"/>
  <c r="G949" i="8"/>
  <c r="H949" i="8"/>
  <c r="F949" i="8"/>
  <c r="L949" i="8"/>
  <c r="I949" i="8"/>
  <c r="J949" i="8"/>
  <c r="Q949" i="8"/>
  <c r="K949" i="8"/>
  <c r="H466" i="8"/>
  <c r="G466" i="8"/>
  <c r="Q466" i="8"/>
  <c r="J466" i="8"/>
  <c r="F466" i="8"/>
  <c r="K466" i="8"/>
  <c r="L466" i="8"/>
  <c r="I466" i="8"/>
  <c r="J115" i="8"/>
  <c r="F115" i="8"/>
  <c r="K115" i="8"/>
  <c r="G115" i="8"/>
  <c r="L115" i="8"/>
  <c r="Q115" i="8"/>
  <c r="I115" i="8"/>
  <c r="H115" i="8"/>
  <c r="H717" i="8"/>
  <c r="G717" i="8"/>
  <c r="J717" i="8"/>
  <c r="L717" i="8"/>
  <c r="I717" i="8"/>
  <c r="F717" i="8"/>
  <c r="Q717" i="8"/>
  <c r="K717" i="8"/>
  <c r="K774" i="8"/>
  <c r="I774" i="8"/>
  <c r="Q774" i="8"/>
  <c r="J774" i="8"/>
  <c r="H774" i="8"/>
  <c r="L774" i="8"/>
  <c r="F774" i="8"/>
  <c r="G774" i="8"/>
  <c r="Q894" i="8"/>
  <c r="H894" i="8"/>
  <c r="K894" i="8"/>
  <c r="L894" i="8"/>
  <c r="G894" i="8"/>
  <c r="I894" i="8"/>
  <c r="J894" i="8"/>
  <c r="F894" i="8"/>
  <c r="G1010" i="8"/>
  <c r="F1010" i="8"/>
  <c r="H1010" i="8"/>
  <c r="Q1010" i="8"/>
  <c r="L1010" i="8"/>
  <c r="J1010" i="8"/>
  <c r="K1010" i="8"/>
  <c r="I1010" i="8"/>
  <c r="K160" i="8"/>
  <c r="Q160" i="8"/>
  <c r="F160" i="8"/>
  <c r="J160" i="8"/>
  <c r="I160" i="8"/>
  <c r="G160" i="8"/>
  <c r="L160" i="8"/>
  <c r="H160" i="8"/>
  <c r="J65" i="8"/>
  <c r="K65" i="8"/>
  <c r="H65" i="8"/>
  <c r="I65" i="8"/>
  <c r="G65" i="8"/>
  <c r="Q65" i="8"/>
  <c r="F65" i="8"/>
  <c r="L65" i="8"/>
  <c r="K604" i="8"/>
  <c r="F604" i="8"/>
  <c r="Q604" i="8"/>
  <c r="J604" i="8"/>
  <c r="L604" i="8"/>
  <c r="H604" i="8"/>
  <c r="I604" i="8"/>
  <c r="G604" i="8"/>
  <c r="H36" i="8"/>
  <c r="I36" i="8"/>
  <c r="K36" i="8"/>
  <c r="L36" i="8"/>
  <c r="F36" i="8"/>
  <c r="G36" i="8"/>
  <c r="Q36" i="8"/>
  <c r="J36" i="8"/>
  <c r="Q990" i="8"/>
  <c r="J990" i="8"/>
  <c r="F990" i="8"/>
  <c r="K990" i="8"/>
  <c r="L990" i="8"/>
  <c r="H990" i="8"/>
  <c r="G990" i="8"/>
  <c r="I990" i="8"/>
  <c r="J783" i="8"/>
  <c r="G783" i="8"/>
  <c r="F783" i="8"/>
  <c r="K783" i="8"/>
  <c r="Q783" i="8"/>
  <c r="H783" i="8"/>
  <c r="L783" i="8"/>
  <c r="I783" i="8"/>
  <c r="J745" i="8"/>
  <c r="F745" i="8"/>
  <c r="Q745" i="8"/>
  <c r="G745" i="8"/>
  <c r="H745" i="8"/>
  <c r="L745" i="8"/>
  <c r="I745" i="8"/>
  <c r="K745" i="8"/>
  <c r="J259" i="8"/>
  <c r="G259" i="8"/>
  <c r="H259" i="8"/>
  <c r="Q259" i="8"/>
  <c r="I259" i="8"/>
  <c r="L259" i="8"/>
  <c r="K259" i="8"/>
  <c r="F259" i="8"/>
  <c r="I668" i="8"/>
  <c r="G668" i="8"/>
  <c r="K668" i="8"/>
  <c r="H668" i="8"/>
  <c r="F668" i="8"/>
  <c r="L668" i="8"/>
  <c r="Q668" i="8"/>
  <c r="J668" i="8"/>
  <c r="F673" i="8"/>
  <c r="G673" i="8"/>
  <c r="K673" i="8"/>
  <c r="J673" i="8"/>
  <c r="L673" i="8"/>
  <c r="Q673" i="8"/>
  <c r="I673" i="8"/>
  <c r="H673" i="8"/>
  <c r="L649" i="8"/>
  <c r="H649" i="8"/>
  <c r="K649" i="8"/>
  <c r="J649" i="8"/>
  <c r="F649" i="8"/>
  <c r="G649" i="8"/>
  <c r="Q649" i="8"/>
  <c r="I649" i="8"/>
  <c r="F92" i="8"/>
  <c r="I92" i="8"/>
  <c r="H92" i="8"/>
  <c r="G92" i="8"/>
  <c r="Q92" i="8"/>
  <c r="J92" i="8"/>
  <c r="K92" i="8"/>
  <c r="L92" i="8"/>
  <c r="J870" i="8"/>
  <c r="H870" i="8"/>
  <c r="L870" i="8"/>
  <c r="K870" i="8"/>
  <c r="Q870" i="8"/>
  <c r="I870" i="8"/>
  <c r="G870" i="8"/>
  <c r="F870" i="8"/>
  <c r="AA468" i="10"/>
  <c r="AA469" i="10" s="1"/>
  <c r="AA69" i="10"/>
  <c r="AA690" i="10"/>
  <c r="AA643" i="10"/>
  <c r="AA41" i="10"/>
  <c r="K515" i="8"/>
  <c r="L515" i="8"/>
  <c r="I515" i="8"/>
  <c r="F515" i="8"/>
  <c r="H515" i="8"/>
  <c r="J515" i="8"/>
  <c r="G515" i="8"/>
  <c r="Q515" i="8"/>
  <c r="I477" i="8"/>
  <c r="H477" i="8"/>
  <c r="L477" i="8"/>
  <c r="K477" i="8"/>
  <c r="G477" i="8"/>
  <c r="Q477" i="8"/>
  <c r="J477" i="8"/>
  <c r="F477" i="8"/>
  <c r="AA196" i="10"/>
  <c r="AA385" i="10"/>
  <c r="AA203" i="10"/>
  <c r="AA197" i="10"/>
  <c r="AA352" i="10"/>
  <c r="AA662" i="10"/>
  <c r="AA663" i="10" s="1"/>
  <c r="AA321" i="10"/>
  <c r="K492" i="8"/>
  <c r="F492" i="8"/>
  <c r="I492" i="8"/>
  <c r="L492" i="8"/>
  <c r="J492" i="8"/>
  <c r="Q492" i="8"/>
  <c r="G492" i="8"/>
  <c r="H492" i="8"/>
  <c r="Q272" i="8"/>
  <c r="J272" i="8"/>
  <c r="I272" i="8"/>
  <c r="F272" i="8"/>
  <c r="K272" i="8"/>
  <c r="G272" i="8"/>
  <c r="H272" i="8"/>
  <c r="L272" i="8"/>
  <c r="F387" i="8"/>
  <c r="Q387" i="8"/>
  <c r="J387" i="8"/>
  <c r="I387" i="8"/>
  <c r="H387" i="8"/>
  <c r="G387" i="8"/>
  <c r="L387" i="8"/>
  <c r="K387" i="8"/>
  <c r="F553" i="8"/>
  <c r="G553" i="8"/>
  <c r="H553" i="8"/>
  <c r="K553" i="8"/>
  <c r="L553" i="8"/>
  <c r="J553" i="8"/>
  <c r="I553" i="8"/>
  <c r="Q553" i="8"/>
  <c r="G116" i="8"/>
  <c r="I116" i="8"/>
  <c r="K116" i="8"/>
  <c r="J116" i="8"/>
  <c r="L116" i="8"/>
  <c r="H116" i="8"/>
  <c r="F116" i="8"/>
  <c r="Q116" i="8"/>
  <c r="I980" i="8"/>
  <c r="J980" i="8"/>
  <c r="G980" i="8"/>
  <c r="L980" i="8"/>
  <c r="H980" i="8"/>
  <c r="K980" i="8"/>
  <c r="F980" i="8"/>
  <c r="Q980" i="8"/>
  <c r="K178" i="8"/>
  <c r="I178" i="8"/>
  <c r="Q178" i="8"/>
  <c r="H178" i="8"/>
  <c r="F178" i="8"/>
  <c r="J178" i="8"/>
  <c r="L178" i="8"/>
  <c r="G178" i="8"/>
  <c r="I437" i="8"/>
  <c r="Q437" i="8"/>
  <c r="G437" i="8"/>
  <c r="H437" i="8"/>
  <c r="L437" i="8"/>
  <c r="F437" i="8"/>
  <c r="K437" i="8"/>
  <c r="J437" i="8"/>
  <c r="F97" i="8"/>
  <c r="H97" i="8"/>
  <c r="K97" i="8"/>
  <c r="J97" i="8"/>
  <c r="Q97" i="8"/>
  <c r="G97" i="8"/>
  <c r="I97" i="8"/>
  <c r="L97" i="8"/>
  <c r="F343" i="8"/>
  <c r="I343" i="8"/>
  <c r="L343" i="8"/>
  <c r="K343" i="8"/>
  <c r="J343" i="8"/>
  <c r="Q343" i="8"/>
  <c r="H343" i="8"/>
  <c r="G343" i="8"/>
  <c r="L33" i="8"/>
  <c r="Q33" i="8"/>
  <c r="H33" i="8"/>
  <c r="E33" i="8" s="1"/>
  <c r="A33" i="8" s="1"/>
  <c r="J33" i="8"/>
  <c r="I33" i="8"/>
  <c r="G33" i="8"/>
  <c r="F33" i="8"/>
  <c r="K33" i="8"/>
  <c r="Q575" i="8"/>
  <c r="H575" i="8"/>
  <c r="J575" i="8"/>
  <c r="K575" i="8"/>
  <c r="G575" i="8"/>
  <c r="L575" i="8"/>
  <c r="F575" i="8"/>
  <c r="I575" i="8"/>
  <c r="K696" i="8"/>
  <c r="F696" i="8"/>
  <c r="Q696" i="8"/>
  <c r="J696" i="8"/>
  <c r="G696" i="8"/>
  <c r="I696" i="8"/>
  <c r="L696" i="8"/>
  <c r="H696" i="8"/>
  <c r="F906" i="8"/>
  <c r="Q906" i="8"/>
  <c r="G906" i="8"/>
  <c r="I906" i="8"/>
  <c r="H906" i="8"/>
  <c r="J906" i="8"/>
  <c r="L906" i="8"/>
  <c r="K906" i="8"/>
  <c r="H767" i="8"/>
  <c r="G767" i="8"/>
  <c r="Q767" i="8"/>
  <c r="F767" i="8"/>
  <c r="I767" i="8"/>
  <c r="J767" i="8"/>
  <c r="L767" i="8"/>
  <c r="K767" i="8"/>
  <c r="I848" i="8"/>
  <c r="K848" i="8"/>
  <c r="G848" i="8"/>
  <c r="H848" i="8"/>
  <c r="Q848" i="8"/>
  <c r="L848" i="8"/>
  <c r="F848" i="8"/>
  <c r="J848" i="8"/>
  <c r="G54" i="8"/>
  <c r="Q54" i="8"/>
  <c r="J54" i="8"/>
  <c r="K54" i="8"/>
  <c r="H54" i="8"/>
  <c r="L54" i="8"/>
  <c r="I54" i="8"/>
  <c r="F54" i="8"/>
  <c r="G187" i="8"/>
  <c r="K187" i="8"/>
  <c r="H187" i="8"/>
  <c r="I187" i="8"/>
  <c r="Q187" i="8"/>
  <c r="F187" i="8"/>
  <c r="J187" i="8"/>
  <c r="L187" i="8"/>
  <c r="L540" i="8"/>
  <c r="J540" i="8"/>
  <c r="H540" i="8"/>
  <c r="K540" i="8"/>
  <c r="G540" i="8"/>
  <c r="I540" i="8"/>
  <c r="Q540" i="8"/>
  <c r="F540" i="8"/>
  <c r="J679" i="8"/>
  <c r="K679" i="8"/>
  <c r="L679" i="8"/>
  <c r="Q679" i="8"/>
  <c r="H679" i="8"/>
  <c r="G679" i="8"/>
  <c r="I679" i="8"/>
  <c r="F679" i="8"/>
  <c r="Q213" i="8"/>
  <c r="F213" i="8"/>
  <c r="I213" i="8"/>
  <c r="L213" i="8"/>
  <c r="H213" i="8"/>
  <c r="J213" i="8"/>
  <c r="K213" i="8"/>
  <c r="G213" i="8"/>
  <c r="K749" i="8"/>
  <c r="L749" i="8"/>
  <c r="F749" i="8"/>
  <c r="H749" i="8"/>
  <c r="Q749" i="8"/>
  <c r="G749" i="8"/>
  <c r="J749" i="8"/>
  <c r="I749" i="8"/>
  <c r="I753" i="8"/>
  <c r="H753" i="8"/>
  <c r="K753" i="8"/>
  <c r="Q753" i="8"/>
  <c r="G753" i="8"/>
  <c r="J753" i="8"/>
  <c r="L753" i="8"/>
  <c r="F753" i="8"/>
  <c r="Q947" i="8"/>
  <c r="K947" i="8"/>
  <c r="J947" i="8"/>
  <c r="I947" i="8"/>
  <c r="L947" i="8"/>
  <c r="H947" i="8"/>
  <c r="G947" i="8"/>
  <c r="F947" i="8"/>
  <c r="J301" i="8"/>
  <c r="L301" i="8"/>
  <c r="I301" i="8"/>
  <c r="F301" i="8"/>
  <c r="H301" i="8"/>
  <c r="Q301" i="8"/>
  <c r="K301" i="8"/>
  <c r="G301" i="8"/>
  <c r="H37" i="8"/>
  <c r="Q37" i="8"/>
  <c r="I37" i="8"/>
  <c r="J37" i="8"/>
  <c r="L37" i="8"/>
  <c r="K37" i="8"/>
  <c r="F37" i="8"/>
  <c r="G37" i="8"/>
  <c r="Q245" i="8"/>
  <c r="L245" i="8"/>
  <c r="G245" i="8"/>
  <c r="K245" i="8"/>
  <c r="J245" i="8"/>
  <c r="H245" i="8"/>
  <c r="F245" i="8"/>
  <c r="I245" i="8"/>
  <c r="G850" i="8"/>
  <c r="J850" i="8"/>
  <c r="K850" i="8"/>
  <c r="L850" i="8"/>
  <c r="F850" i="8"/>
  <c r="I850" i="8"/>
  <c r="H850" i="8"/>
  <c r="Q850" i="8"/>
  <c r="G970" i="8"/>
  <c r="Q970" i="8"/>
  <c r="K970" i="8"/>
  <c r="F970" i="8"/>
  <c r="L970" i="8"/>
  <c r="J970" i="8"/>
  <c r="I970" i="8"/>
  <c r="H970" i="8"/>
  <c r="J946" i="8"/>
  <c r="I946" i="8"/>
  <c r="H946" i="8"/>
  <c r="K946" i="8"/>
  <c r="F946" i="8"/>
  <c r="L946" i="8"/>
  <c r="Q946" i="8"/>
  <c r="G946" i="8"/>
  <c r="H614" i="8"/>
  <c r="L614" i="8"/>
  <c r="G614" i="8"/>
  <c r="J614" i="8"/>
  <c r="K614" i="8"/>
  <c r="I614" i="8"/>
  <c r="Q614" i="8"/>
  <c r="F614" i="8"/>
  <c r="J907" i="8"/>
  <c r="L907" i="8"/>
  <c r="I907" i="8"/>
  <c r="Q907" i="8"/>
  <c r="H907" i="8"/>
  <c r="F907" i="8"/>
  <c r="K907" i="8"/>
  <c r="G907" i="8"/>
  <c r="I242" i="8"/>
  <c r="F242" i="8"/>
  <c r="L242" i="8"/>
  <c r="Q242" i="8"/>
  <c r="J242" i="8"/>
  <c r="K242" i="8"/>
  <c r="H242" i="8"/>
  <c r="G242" i="8"/>
  <c r="I795" i="8"/>
  <c r="K795" i="8"/>
  <c r="F795" i="8"/>
  <c r="Q795" i="8"/>
  <c r="L795" i="8"/>
  <c r="J795" i="8"/>
  <c r="H795" i="8"/>
  <c r="G795" i="8"/>
  <c r="G155" i="8"/>
  <c r="I155" i="8"/>
  <c r="F155" i="8"/>
  <c r="H155" i="8"/>
  <c r="Q155" i="8"/>
  <c r="L155" i="8"/>
  <c r="K155" i="8"/>
  <c r="J155" i="8"/>
  <c r="J324" i="8"/>
  <c r="K324" i="8"/>
  <c r="Q324" i="8"/>
  <c r="F324" i="8"/>
  <c r="G324" i="8"/>
  <c r="L324" i="8"/>
  <c r="I324" i="8"/>
  <c r="H324" i="8"/>
  <c r="J908" i="8"/>
  <c r="Q908" i="8"/>
  <c r="L908" i="8"/>
  <c r="F908" i="8"/>
  <c r="K908" i="8"/>
  <c r="I908" i="8"/>
  <c r="H908" i="8"/>
  <c r="G908" i="8"/>
  <c r="J882" i="8"/>
  <c r="F882" i="8"/>
  <c r="L882" i="8"/>
  <c r="Q882" i="8"/>
  <c r="H882" i="8"/>
  <c r="I882" i="8"/>
  <c r="G882" i="8"/>
  <c r="K882" i="8"/>
  <c r="F436" i="8"/>
  <c r="J436" i="8"/>
  <c r="Q436" i="8"/>
  <c r="L436" i="8"/>
  <c r="K436" i="8"/>
  <c r="H436" i="8"/>
  <c r="G436" i="8"/>
  <c r="I436" i="8"/>
  <c r="I159" i="8"/>
  <c r="H159" i="8"/>
  <c r="L159" i="8"/>
  <c r="J159" i="8"/>
  <c r="K159" i="8"/>
  <c r="Q159" i="8"/>
  <c r="G159" i="8"/>
  <c r="F159" i="8"/>
  <c r="G348" i="8"/>
  <c r="L348" i="8"/>
  <c r="H348" i="8"/>
  <c r="Q348" i="8"/>
  <c r="J348" i="8"/>
  <c r="I348" i="8"/>
  <c r="K348" i="8"/>
  <c r="F348" i="8"/>
  <c r="L427" i="8"/>
  <c r="F427" i="8"/>
  <c r="Q427" i="8"/>
  <c r="H427" i="8"/>
  <c r="J427" i="8"/>
  <c r="I427" i="8"/>
  <c r="G427" i="8"/>
  <c r="K427" i="8"/>
  <c r="J816" i="8"/>
  <c r="F816" i="8"/>
  <c r="L816" i="8"/>
  <c r="Q816" i="8"/>
  <c r="K816" i="8"/>
  <c r="G816" i="8"/>
  <c r="H816" i="8"/>
  <c r="I816" i="8"/>
  <c r="H257" i="8"/>
  <c r="F257" i="8"/>
  <c r="I257" i="8"/>
  <c r="L257" i="8"/>
  <c r="J257" i="8"/>
  <c r="K257" i="8"/>
  <c r="G257" i="8"/>
  <c r="Q257" i="8"/>
  <c r="L320" i="8"/>
  <c r="I320" i="8"/>
  <c r="F320" i="8"/>
  <c r="G320" i="8"/>
  <c r="H320" i="8"/>
  <c r="Q320" i="8"/>
  <c r="K320" i="8"/>
  <c r="J320" i="8"/>
  <c r="H408" i="8"/>
  <c r="I408" i="8"/>
  <c r="F408" i="8"/>
  <c r="J408" i="8"/>
  <c r="G408" i="8"/>
  <c r="Q408" i="8"/>
  <c r="L408" i="8"/>
  <c r="K408" i="8"/>
  <c r="G338" i="8"/>
  <c r="Q338" i="8"/>
  <c r="J338" i="8"/>
  <c r="K338" i="8"/>
  <c r="L338" i="8"/>
  <c r="F338" i="8"/>
  <c r="I338" i="8"/>
  <c r="H338" i="8"/>
  <c r="Q536" i="8"/>
  <c r="G536" i="8"/>
  <c r="I536" i="8"/>
  <c r="H536" i="8"/>
  <c r="F536" i="8"/>
  <c r="J536" i="8"/>
  <c r="L536" i="8"/>
  <c r="K536" i="8"/>
  <c r="L236" i="8"/>
  <c r="F236" i="8"/>
  <c r="G236" i="8"/>
  <c r="H236" i="8"/>
  <c r="Q236" i="8"/>
  <c r="J236" i="8"/>
  <c r="I236" i="8"/>
  <c r="K236" i="8"/>
  <c r="H141" i="8"/>
  <c r="J141" i="8"/>
  <c r="I141" i="8"/>
  <c r="G141" i="8"/>
  <c r="L141" i="8"/>
  <c r="Q141" i="8"/>
  <c r="F141" i="8"/>
  <c r="K141" i="8"/>
  <c r="L736" i="8"/>
  <c r="Q736" i="8"/>
  <c r="G736" i="8"/>
  <c r="H736" i="8"/>
  <c r="K736" i="8"/>
  <c r="I736" i="8"/>
  <c r="F736" i="8"/>
  <c r="J736" i="8"/>
  <c r="J619" i="8"/>
  <c r="H619" i="8"/>
  <c r="K619" i="8"/>
  <c r="F619" i="8"/>
  <c r="L619" i="8"/>
  <c r="I619" i="8"/>
  <c r="Q619" i="8"/>
  <c r="G619" i="8"/>
  <c r="G544" i="8"/>
  <c r="L544" i="8"/>
  <c r="I544" i="8"/>
  <c r="Q544" i="8"/>
  <c r="K544" i="8"/>
  <c r="J544" i="8"/>
  <c r="F544" i="8"/>
  <c r="H544" i="8"/>
  <c r="H709" i="8"/>
  <c r="J709" i="8"/>
  <c r="F709" i="8"/>
  <c r="Q709" i="8"/>
  <c r="K709" i="8"/>
  <c r="I709" i="8"/>
  <c r="L709" i="8"/>
  <c r="G709" i="8"/>
  <c r="L261" i="8"/>
  <c r="F261" i="8"/>
  <c r="Q261" i="8"/>
  <c r="H261" i="8"/>
  <c r="K261" i="8"/>
  <c r="G261" i="8"/>
  <c r="J261" i="8"/>
  <c r="I261" i="8"/>
  <c r="I1014" i="8"/>
  <c r="L1014" i="8"/>
  <c r="K1014" i="8"/>
  <c r="G1014" i="8"/>
  <c r="F1014" i="8"/>
  <c r="Q1014" i="8"/>
  <c r="H1014" i="8"/>
  <c r="J1014" i="8"/>
  <c r="K95" i="8"/>
  <c r="F95" i="8"/>
  <c r="J95" i="8"/>
  <c r="H95" i="8"/>
  <c r="I95" i="8"/>
  <c r="L95" i="8"/>
  <c r="Q95" i="8"/>
  <c r="G95" i="8"/>
  <c r="J616" i="8"/>
  <c r="L616" i="8"/>
  <c r="G616" i="8"/>
  <c r="Q616" i="8"/>
  <c r="F616" i="8"/>
  <c r="H616" i="8"/>
  <c r="K616" i="8"/>
  <c r="I616" i="8"/>
  <c r="I890" i="8"/>
  <c r="F890" i="8"/>
  <c r="J890" i="8"/>
  <c r="H890" i="8"/>
  <c r="L890" i="8"/>
  <c r="K890" i="8"/>
  <c r="Q890" i="8"/>
  <c r="G890" i="8"/>
  <c r="G863" i="8"/>
  <c r="I863" i="8"/>
  <c r="H863" i="8"/>
  <c r="F863" i="8"/>
  <c r="K863" i="8"/>
  <c r="Q863" i="8"/>
  <c r="L863" i="8"/>
  <c r="J863" i="8"/>
  <c r="F251" i="8"/>
  <c r="Q251" i="8"/>
  <c r="J251" i="8"/>
  <c r="I251" i="8"/>
  <c r="H251" i="8"/>
  <c r="G251" i="8"/>
  <c r="K251" i="8"/>
  <c r="L251" i="8"/>
  <c r="H761" i="8"/>
  <c r="G761" i="8"/>
  <c r="Q761" i="8"/>
  <c r="F761" i="8"/>
  <c r="I761" i="8"/>
  <c r="L761" i="8"/>
  <c r="K761" i="8"/>
  <c r="J761" i="8"/>
  <c r="F659" i="8"/>
  <c r="Q659" i="8"/>
  <c r="L659" i="8"/>
  <c r="J659" i="8"/>
  <c r="I659" i="8"/>
  <c r="H659" i="8"/>
  <c r="K659" i="8"/>
  <c r="G659" i="8"/>
  <c r="K920" i="8"/>
  <c r="F920" i="8"/>
  <c r="G920" i="8"/>
  <c r="H920" i="8"/>
  <c r="I920" i="8"/>
  <c r="L920" i="8"/>
  <c r="J920" i="8"/>
  <c r="Q920" i="8"/>
  <c r="Q384" i="8"/>
  <c r="J384" i="8"/>
  <c r="K384" i="8"/>
  <c r="G384" i="8"/>
  <c r="F384" i="8"/>
  <c r="I384" i="8"/>
  <c r="H384" i="8"/>
  <c r="L384" i="8"/>
  <c r="L376" i="8"/>
  <c r="F376" i="8"/>
  <c r="Q376" i="8"/>
  <c r="K376" i="8"/>
  <c r="G376" i="8"/>
  <c r="J376" i="8"/>
  <c r="H376" i="8"/>
  <c r="I376" i="8"/>
  <c r="AA605" i="10"/>
  <c r="AA57" i="10"/>
  <c r="AA313" i="10"/>
  <c r="AA478" i="10"/>
  <c r="AA670" i="10"/>
  <c r="L211" i="8"/>
  <c r="F211" i="8"/>
  <c r="K211" i="8"/>
  <c r="G211" i="8"/>
  <c r="H211" i="8"/>
  <c r="Q211" i="8"/>
  <c r="I211" i="8"/>
  <c r="J211" i="8"/>
  <c r="F804" i="8"/>
  <c r="I804" i="8"/>
  <c r="Q804" i="8"/>
  <c r="K804" i="8"/>
  <c r="G804" i="8"/>
  <c r="L804" i="8"/>
  <c r="H804" i="8"/>
  <c r="J804" i="8"/>
  <c r="L943" i="8"/>
  <c r="F943" i="8"/>
  <c r="K943" i="8"/>
  <c r="G943" i="8"/>
  <c r="I943" i="8"/>
  <c r="H943" i="8"/>
  <c r="J943" i="8"/>
  <c r="Q943" i="8"/>
  <c r="F633" i="8"/>
  <c r="G633" i="8"/>
  <c r="L633" i="8"/>
  <c r="H633" i="8"/>
  <c r="I633" i="8"/>
  <c r="K633" i="8"/>
  <c r="J633" i="8"/>
  <c r="Q633" i="8"/>
  <c r="G353" i="8"/>
  <c r="J353" i="8"/>
  <c r="L353" i="8"/>
  <c r="H353" i="8"/>
  <c r="F353" i="8"/>
  <c r="K353" i="8"/>
  <c r="Q353" i="8"/>
  <c r="I353" i="8"/>
  <c r="J843" i="8"/>
  <c r="G843" i="8"/>
  <c r="K843" i="8"/>
  <c r="Q843" i="8"/>
  <c r="H843" i="8"/>
  <c r="F843" i="8"/>
  <c r="I843" i="8"/>
  <c r="L843" i="8"/>
  <c r="F773" i="8"/>
  <c r="K773" i="8"/>
  <c r="G773" i="8"/>
  <c r="Q773" i="8"/>
  <c r="J773" i="8"/>
  <c r="L773" i="8"/>
  <c r="I773" i="8"/>
  <c r="H773" i="8"/>
  <c r="H278" i="8"/>
  <c r="I278" i="8"/>
  <c r="J278" i="8"/>
  <c r="G278" i="8"/>
  <c r="L278" i="8"/>
  <c r="Q278" i="8"/>
  <c r="F278" i="8"/>
  <c r="K278" i="8"/>
  <c r="Q589" i="8"/>
  <c r="I589" i="8"/>
  <c r="F589" i="8"/>
  <c r="H589" i="8"/>
  <c r="J589" i="8"/>
  <c r="L589" i="8"/>
  <c r="K589" i="8"/>
  <c r="G589" i="8"/>
  <c r="G108" i="8"/>
  <c r="I108" i="8"/>
  <c r="Q108" i="8"/>
  <c r="J108" i="8"/>
  <c r="L108" i="8"/>
  <c r="H108" i="8"/>
  <c r="F108" i="8"/>
  <c r="K108" i="8"/>
  <c r="J149" i="8"/>
  <c r="H149" i="8"/>
  <c r="Q149" i="8"/>
  <c r="L149" i="8"/>
  <c r="G149" i="8"/>
  <c r="I149" i="8"/>
  <c r="K149" i="8"/>
  <c r="F149" i="8"/>
  <c r="G358" i="8"/>
  <c r="I358" i="8"/>
  <c r="H358" i="8"/>
  <c r="L358" i="8"/>
  <c r="K358" i="8"/>
  <c r="Q358" i="8"/>
  <c r="J358" i="8"/>
  <c r="F358" i="8"/>
  <c r="F489" i="8"/>
  <c r="J489" i="8"/>
  <c r="K489" i="8"/>
  <c r="G489" i="8"/>
  <c r="H489" i="8"/>
  <c r="Q489" i="8"/>
  <c r="I489" i="8"/>
  <c r="L489" i="8"/>
  <c r="F232" i="8"/>
  <c r="J232" i="8"/>
  <c r="I232" i="8"/>
  <c r="Q232" i="8"/>
  <c r="H232" i="8"/>
  <c r="K232" i="8"/>
  <c r="L232" i="8"/>
  <c r="G232" i="8"/>
  <c r="Q859" i="8"/>
  <c r="J859" i="8"/>
  <c r="K859" i="8"/>
  <c r="F859" i="8"/>
  <c r="I859" i="8"/>
  <c r="G859" i="8"/>
  <c r="L859" i="8"/>
  <c r="H859" i="8"/>
  <c r="H591" i="8"/>
  <c r="F591" i="8"/>
  <c r="I591" i="8"/>
  <c r="L591" i="8"/>
  <c r="Q591" i="8"/>
  <c r="J591" i="8"/>
  <c r="G591" i="8"/>
  <c r="K591" i="8"/>
  <c r="I265" i="8"/>
  <c r="Q265" i="8"/>
  <c r="J265" i="8"/>
  <c r="F265" i="8"/>
  <c r="G265" i="8"/>
  <c r="K265" i="8"/>
  <c r="L265" i="8"/>
  <c r="H265" i="8"/>
  <c r="L93" i="8"/>
  <c r="I93" i="8"/>
  <c r="G93" i="8"/>
  <c r="J93" i="8"/>
  <c r="F93" i="8"/>
  <c r="H93" i="8"/>
  <c r="K93" i="8"/>
  <c r="Q93" i="8"/>
  <c r="G982" i="8"/>
  <c r="K982" i="8"/>
  <c r="L982" i="8"/>
  <c r="Q982" i="8"/>
  <c r="J982" i="8"/>
  <c r="I982" i="8"/>
  <c r="H982" i="8"/>
  <c r="F982" i="8"/>
  <c r="F651" i="8"/>
  <c r="Q651" i="8"/>
  <c r="I651" i="8"/>
  <c r="K651" i="8"/>
  <c r="G651" i="8"/>
  <c r="J651" i="8"/>
  <c r="H651" i="8"/>
  <c r="L651" i="8"/>
  <c r="H341" i="8"/>
  <c r="I341" i="8"/>
  <c r="L341" i="8"/>
  <c r="J341" i="8"/>
  <c r="Q341" i="8"/>
  <c r="G341" i="8"/>
  <c r="F341" i="8"/>
  <c r="K341" i="8"/>
  <c r="J140" i="8"/>
  <c r="I140" i="8"/>
  <c r="G140" i="8"/>
  <c r="H140" i="8"/>
  <c r="K140" i="8"/>
  <c r="L140" i="8"/>
  <c r="F140" i="8"/>
  <c r="Q140" i="8"/>
  <c r="H82" i="8"/>
  <c r="K82" i="8"/>
  <c r="G82" i="8"/>
  <c r="I82" i="8"/>
  <c r="Q82" i="8"/>
  <c r="J82" i="8"/>
  <c r="L82" i="8"/>
  <c r="F82" i="8"/>
  <c r="J741" i="8"/>
  <c r="I741" i="8"/>
  <c r="K741" i="8"/>
  <c r="L741" i="8"/>
  <c r="H741" i="8"/>
  <c r="G741" i="8"/>
  <c r="F741" i="8"/>
  <c r="Q741" i="8"/>
  <c r="K892" i="8"/>
  <c r="H892" i="8"/>
  <c r="Q892" i="8"/>
  <c r="L892" i="8"/>
  <c r="I892" i="8"/>
  <c r="G892" i="8"/>
  <c r="F892" i="8"/>
  <c r="J892" i="8"/>
  <c r="F361" i="8"/>
  <c r="L361" i="8"/>
  <c r="J361" i="8"/>
  <c r="I361" i="8"/>
  <c r="H361" i="8"/>
  <c r="K361" i="8"/>
  <c r="G361" i="8"/>
  <c r="Q361" i="8"/>
  <c r="Q599" i="8"/>
  <c r="I599" i="8"/>
  <c r="J599" i="8"/>
  <c r="H599" i="8"/>
  <c r="L599" i="8"/>
  <c r="K599" i="8"/>
  <c r="G599" i="8"/>
  <c r="F599" i="8"/>
  <c r="H876" i="8"/>
  <c r="F876" i="8"/>
  <c r="L876" i="8"/>
  <c r="Q876" i="8"/>
  <c r="J876" i="8"/>
  <c r="K876" i="8"/>
  <c r="I876" i="8"/>
  <c r="G876" i="8"/>
  <c r="Q624" i="8"/>
  <c r="H624" i="8"/>
  <c r="I624" i="8"/>
  <c r="J624" i="8"/>
  <c r="K624" i="8"/>
  <c r="G624" i="8"/>
  <c r="L624" i="8"/>
  <c r="F624" i="8"/>
  <c r="G109" i="8"/>
  <c r="L109" i="8"/>
  <c r="J109" i="8"/>
  <c r="H109" i="8"/>
  <c r="K109" i="8"/>
  <c r="Q109" i="8"/>
  <c r="F109" i="8"/>
  <c r="I109" i="8"/>
  <c r="B460" i="2"/>
  <c r="L459" i="2"/>
  <c r="L460" i="7" s="1"/>
  <c r="AA187" i="10" l="1"/>
  <c r="AC624" i="10"/>
  <c r="AC123" i="10"/>
  <c r="AB123" i="10" s="1"/>
  <c r="AC1512" i="10"/>
  <c r="AB1512" i="10" s="1"/>
  <c r="AC84" i="10"/>
  <c r="AB84" i="10" s="1"/>
  <c r="AC225" i="10"/>
  <c r="AB225" i="10" s="1"/>
  <c r="AC1516" i="10"/>
  <c r="AB1516" i="10" s="1"/>
  <c r="AA391" i="10"/>
  <c r="AA392" i="10" s="1"/>
  <c r="AA393" i="10" s="1"/>
  <c r="AA394" i="10" s="1"/>
  <c r="AC1387" i="10" s="1"/>
  <c r="AB1387" i="10" s="1"/>
  <c r="AA517" i="10"/>
  <c r="AC517" i="10" s="1"/>
  <c r="AB517" i="10" s="1"/>
  <c r="AA85" i="10"/>
  <c r="AC574" i="10"/>
  <c r="AB574" i="10" s="1"/>
  <c r="AC1567" i="10"/>
  <c r="AB1567" i="10" s="1"/>
  <c r="AC167" i="10"/>
  <c r="AB167" i="10" s="1"/>
  <c r="AA168" i="10"/>
  <c r="AC1161" i="10" s="1"/>
  <c r="AB1161" i="10" s="1"/>
  <c r="AC1586" i="10"/>
  <c r="AB1586" i="10" s="1"/>
  <c r="AC596" i="10"/>
  <c r="AB596" i="10" s="1"/>
  <c r="AC1230" i="10"/>
  <c r="AB1230" i="10" s="1"/>
  <c r="AC126" i="10"/>
  <c r="AB126" i="10" s="1"/>
  <c r="AC65" i="10"/>
  <c r="AB65" i="10" s="1"/>
  <c r="AC1548" i="10"/>
  <c r="AB1548" i="10" s="1"/>
  <c r="AA113" i="10"/>
  <c r="AA114" i="10" s="1"/>
  <c r="AC1379" i="10"/>
  <c r="AB1379" i="10" s="1"/>
  <c r="AC1433" i="10"/>
  <c r="AB1433" i="10" s="1"/>
  <c r="AA561" i="10"/>
  <c r="AA562" i="10" s="1"/>
  <c r="AA563" i="10" s="1"/>
  <c r="AC563" i="10" s="1"/>
  <c r="AB563" i="10" s="1"/>
  <c r="AC307" i="10"/>
  <c r="AB307" i="10" s="1"/>
  <c r="AA346" i="10"/>
  <c r="AA347" i="10" s="1"/>
  <c r="AC660" i="10"/>
  <c r="AA238" i="10"/>
  <c r="AA239" i="10" s="1"/>
  <c r="AC1232" i="10" s="1"/>
  <c r="AB1232" i="10" s="1"/>
  <c r="AC559" i="10"/>
  <c r="AB559" i="10" s="1"/>
  <c r="AC1562" i="10"/>
  <c r="AB1562" i="10" s="1"/>
  <c r="AA556" i="10"/>
  <c r="AA557" i="10" s="1"/>
  <c r="AA558" i="10" s="1"/>
  <c r="AC558" i="10" s="1"/>
  <c r="AB558" i="10" s="1"/>
  <c r="AC550" i="10"/>
  <c r="AB550" i="10" s="1"/>
  <c r="AC345" i="10"/>
  <c r="AB345" i="10" s="1"/>
  <c r="AC1543" i="10"/>
  <c r="AB1543" i="10" s="1"/>
  <c r="AC696" i="10"/>
  <c r="AB696" i="10" s="1"/>
  <c r="AC1403" i="10"/>
  <c r="AB1403" i="10" s="1"/>
  <c r="AA621" i="10"/>
  <c r="AA622" i="10" s="1"/>
  <c r="AC1615" i="10" s="1"/>
  <c r="AB1615" i="10" s="1"/>
  <c r="AC1613" i="10"/>
  <c r="AC351" i="10"/>
  <c r="AB351" i="10" s="1"/>
  <c r="AC122" i="10"/>
  <c r="AB122" i="10" s="1"/>
  <c r="AC73" i="10"/>
  <c r="AB73" i="10" s="1"/>
  <c r="AC610" i="10"/>
  <c r="AC1617" i="10"/>
  <c r="AC571" i="10"/>
  <c r="AB571" i="10" s="1"/>
  <c r="AA520" i="10"/>
  <c r="AA521" i="10" s="1"/>
  <c r="AC1416" i="10"/>
  <c r="AB1416" i="10" s="1"/>
  <c r="AC575" i="10"/>
  <c r="AB575" i="10" s="1"/>
  <c r="AA576" i="10"/>
  <c r="AA577" i="10" s="1"/>
  <c r="AC577" i="10" s="1"/>
  <c r="AB577" i="10" s="1"/>
  <c r="AC1568" i="10"/>
  <c r="AB1568" i="10" s="1"/>
  <c r="AA572" i="10"/>
  <c r="AA573" i="10" s="1"/>
  <c r="AA474" i="10"/>
  <c r="AC474" i="10" s="1"/>
  <c r="AB474" i="10" s="1"/>
  <c r="AC120" i="10"/>
  <c r="AB120" i="10" s="1"/>
  <c r="AC655" i="10"/>
  <c r="AC131" i="10"/>
  <c r="AB131" i="10" s="1"/>
  <c r="AC1284" i="10"/>
  <c r="AB1284" i="10" s="1"/>
  <c r="AC1179" i="10"/>
  <c r="AB1179" i="10" s="1"/>
  <c r="AC635" i="10"/>
  <c r="AA554" i="10"/>
  <c r="AC554" i="10" s="1"/>
  <c r="AB554" i="10" s="1"/>
  <c r="AC1261" i="10"/>
  <c r="AB1261" i="10" s="1"/>
  <c r="AC1309" i="10"/>
  <c r="AB1309" i="10" s="1"/>
  <c r="AC1623" i="10"/>
  <c r="AC647" i="10"/>
  <c r="AC1143" i="10"/>
  <c r="AB1143" i="10" s="1"/>
  <c r="AC1100" i="10"/>
  <c r="AB1100" i="10" s="1"/>
  <c r="AC432" i="10"/>
  <c r="AB432" i="10" s="1"/>
  <c r="AC387" i="10"/>
  <c r="AB387" i="10" s="1"/>
  <c r="AC245" i="10"/>
  <c r="AB245" i="10" s="1"/>
  <c r="AA499" i="10"/>
  <c r="AA500" i="10" s="1"/>
  <c r="AC1281" i="10"/>
  <c r="AB1281" i="10" s="1"/>
  <c r="AA151" i="10"/>
  <c r="AA152" i="10" s="1"/>
  <c r="AA153" i="10" s="1"/>
  <c r="AC268" i="10"/>
  <c r="AB268" i="10" s="1"/>
  <c r="AC410" i="10"/>
  <c r="AB410" i="10" s="1"/>
  <c r="AA289" i="10"/>
  <c r="AC1282" i="10" s="1"/>
  <c r="AB1282" i="10" s="1"/>
  <c r="AC1491" i="10"/>
  <c r="AB1491" i="10" s="1"/>
  <c r="AA442" i="10"/>
  <c r="AA443" i="10" s="1"/>
  <c r="AC1436" i="10" s="1"/>
  <c r="AB1436" i="10" s="1"/>
  <c r="AA425" i="10"/>
  <c r="AC425" i="10" s="1"/>
  <c r="AB425" i="10" s="1"/>
  <c r="AC1454" i="10"/>
  <c r="AB1454" i="10" s="1"/>
  <c r="AC339" i="10"/>
  <c r="AB339" i="10" s="1"/>
  <c r="AA317" i="10"/>
  <c r="AC317" i="10" s="1"/>
  <c r="AB317" i="10" s="1"/>
  <c r="AA292" i="10"/>
  <c r="AA293" i="10" s="1"/>
  <c r="AA294" i="10" s="1"/>
  <c r="AC1287" i="10" s="1"/>
  <c r="AB1287" i="10" s="1"/>
  <c r="AC1563" i="10"/>
  <c r="AB1563" i="10" s="1"/>
  <c r="AC505" i="10"/>
  <c r="AB505" i="10" s="1"/>
  <c r="AA631" i="10"/>
  <c r="AC631" i="10" s="1"/>
  <c r="AC553" i="10"/>
  <c r="AB553" i="10" s="1"/>
  <c r="AC683" i="10"/>
  <c r="AB683" i="10" s="1"/>
  <c r="AC360" i="10"/>
  <c r="AB360" i="10" s="1"/>
  <c r="AC128" i="10"/>
  <c r="AB128" i="10" s="1"/>
  <c r="AA636" i="10"/>
  <c r="AA637" i="10" s="1"/>
  <c r="AC1061" i="10"/>
  <c r="AB1061" i="10" s="1"/>
  <c r="AA462" i="10"/>
  <c r="AA463" i="10" s="1"/>
  <c r="AA506" i="10"/>
  <c r="AA507" i="10" s="1"/>
  <c r="AC507" i="10" s="1"/>
  <c r="AB507" i="10" s="1"/>
  <c r="AC1676" i="10"/>
  <c r="AB1676" i="10" s="1"/>
  <c r="AC1238" i="10"/>
  <c r="AB1238" i="10" s="1"/>
  <c r="AC1332" i="10"/>
  <c r="AB1332" i="10" s="1"/>
  <c r="AC1353" i="10"/>
  <c r="AB1353" i="10" s="1"/>
  <c r="AC1425" i="10"/>
  <c r="AB1425" i="10" s="1"/>
  <c r="AC652" i="10"/>
  <c r="AC1645" i="10"/>
  <c r="AC1118" i="10"/>
  <c r="AB1118" i="10" s="1"/>
  <c r="AC366" i="10"/>
  <c r="AB366" i="10" s="1"/>
  <c r="AC1066" i="10"/>
  <c r="AB1066" i="10" s="1"/>
  <c r="AA436" i="10"/>
  <c r="AC436" i="10" s="1"/>
  <c r="AB436" i="10" s="1"/>
  <c r="AA583" i="10"/>
  <c r="AA584" i="10" s="1"/>
  <c r="AC661" i="10"/>
  <c r="AC1509" i="10"/>
  <c r="AB1509" i="10" s="1"/>
  <c r="AC1380" i="10"/>
  <c r="AB1380" i="10" s="1"/>
  <c r="AC560" i="10"/>
  <c r="AB560" i="10" s="1"/>
  <c r="AA698" i="10"/>
  <c r="AC698" i="10" s="1"/>
  <c r="AB698" i="10" s="1"/>
  <c r="AC1589" i="10"/>
  <c r="AB1589" i="10" s="1"/>
  <c r="AC1575" i="10"/>
  <c r="AB1575" i="10" s="1"/>
  <c r="AA7" i="10"/>
  <c r="AA8" i="10" s="1"/>
  <c r="AC1001" i="10" s="1"/>
  <c r="AB1001" i="10" s="1"/>
  <c r="AC697" i="10"/>
  <c r="AB697" i="10" s="1"/>
  <c r="AC1359" i="10"/>
  <c r="AB1359" i="10" s="1"/>
  <c r="AC6" i="10"/>
  <c r="AB6" i="10" s="1"/>
  <c r="AC435" i="10"/>
  <c r="AB435" i="10" s="1"/>
  <c r="AC1105" i="10"/>
  <c r="AB1105" i="10" s="1"/>
  <c r="AC1087" i="10"/>
  <c r="AB1087" i="10" s="1"/>
  <c r="AC1323" i="10"/>
  <c r="AB1323" i="10" s="1"/>
  <c r="AC212" i="10"/>
  <c r="AB212" i="10" s="1"/>
  <c r="AA426" i="10"/>
  <c r="AA427" i="10" s="1"/>
  <c r="AA428" i="10" s="1"/>
  <c r="AC1669" i="10"/>
  <c r="AB1669" i="10" s="1"/>
  <c r="AC1346" i="10"/>
  <c r="AB1346" i="10" s="1"/>
  <c r="AC277" i="10"/>
  <c r="AB277" i="10" s="1"/>
  <c r="AC1479" i="10"/>
  <c r="AB1479" i="10" s="1"/>
  <c r="AA278" i="10"/>
  <c r="AC1271" i="10" s="1"/>
  <c r="AB1271" i="10" s="1"/>
  <c r="AC565" i="10"/>
  <c r="AB565" i="10" s="1"/>
  <c r="AC188" i="10"/>
  <c r="AB188" i="10" s="1"/>
  <c r="AC406" i="10"/>
  <c r="AB406" i="10" s="1"/>
  <c r="AC1256" i="10"/>
  <c r="AB1256" i="10" s="1"/>
  <c r="AA466" i="10"/>
  <c r="AA467" i="10" s="1"/>
  <c r="AC1460" i="10" s="1"/>
  <c r="AB1460" i="10" s="1"/>
  <c r="AC486" i="10"/>
  <c r="AB486" i="10" s="1"/>
  <c r="AC676" i="10"/>
  <c r="AB676" i="10" s="1"/>
  <c r="AC1558" i="10"/>
  <c r="AB1558" i="10" s="1"/>
  <c r="AA95" i="10"/>
  <c r="AC95" i="10" s="1"/>
  <c r="AB95" i="10" s="1"/>
  <c r="AA189" i="10"/>
  <c r="AA190" i="10" s="1"/>
  <c r="AA191" i="10" s="1"/>
  <c r="AC1086" i="10"/>
  <c r="AB1086" i="10" s="1"/>
  <c r="AC274" i="10"/>
  <c r="AB274" i="10" s="1"/>
  <c r="AA407" i="10"/>
  <c r="AA408" i="10" s="1"/>
  <c r="AC1401" i="10" s="1"/>
  <c r="AB1401" i="10" s="1"/>
  <c r="AC330" i="10"/>
  <c r="AB330" i="10" s="1"/>
  <c r="AC1113" i="10"/>
  <c r="AB1113" i="10" s="1"/>
  <c r="AC1205" i="10"/>
  <c r="AB1205" i="10" s="1"/>
  <c r="AC263" i="10"/>
  <c r="AB263" i="10" s="1"/>
  <c r="AA615" i="10"/>
  <c r="AC1608" i="10" s="1"/>
  <c r="AB1608" i="10" s="1"/>
  <c r="AC1632" i="10"/>
  <c r="AC1417" i="10"/>
  <c r="AB1417" i="10" s="1"/>
  <c r="AC1673" i="10"/>
  <c r="AB1673" i="10" s="1"/>
  <c r="AA640" i="10"/>
  <c r="AA641" i="10" s="1"/>
  <c r="AC641" i="10" s="1"/>
  <c r="AC1267" i="10"/>
  <c r="AB1267" i="10" s="1"/>
  <c r="AC614" i="10"/>
  <c r="AA354" i="10"/>
  <c r="AA355" i="10" s="1"/>
  <c r="AC1383" i="10"/>
  <c r="AB1383" i="10" s="1"/>
  <c r="AC248" i="10"/>
  <c r="AB248" i="10" s="1"/>
  <c r="AC1505" i="10"/>
  <c r="AB1505" i="10" s="1"/>
  <c r="AC512" i="10"/>
  <c r="AB512" i="10" s="1"/>
  <c r="AA681" i="10"/>
  <c r="AC1674" i="10" s="1"/>
  <c r="AB1674" i="10" s="1"/>
  <c r="AC465" i="10"/>
  <c r="AB465" i="10" s="1"/>
  <c r="AC1354" i="10"/>
  <c r="AB1354" i="10" s="1"/>
  <c r="AA362" i="10"/>
  <c r="AA363" i="10" s="1"/>
  <c r="AA364" i="10" s="1"/>
  <c r="AC1357" i="10" s="1"/>
  <c r="AB1357" i="10" s="1"/>
  <c r="AC361" i="10"/>
  <c r="AB361" i="10" s="1"/>
  <c r="AA75" i="10"/>
  <c r="AA76" i="10" s="1"/>
  <c r="AC1067" i="10"/>
  <c r="AB1067" i="10" s="1"/>
  <c r="AC74" i="10"/>
  <c r="AB74" i="10" s="1"/>
  <c r="AC709" i="10"/>
  <c r="AB709" i="10" s="1"/>
  <c r="AC1702" i="10"/>
  <c r="AB1702" i="10" s="1"/>
  <c r="AA710" i="10"/>
  <c r="AA711" i="10" s="1"/>
  <c r="AA712" i="10" s="1"/>
  <c r="AC1705" i="10" s="1"/>
  <c r="AB1705" i="10" s="1"/>
  <c r="AC1693" i="10"/>
  <c r="AB1693" i="10" s="1"/>
  <c r="AC700" i="10"/>
  <c r="AB700" i="10" s="1"/>
  <c r="AA701" i="10"/>
  <c r="AC1324" i="10"/>
  <c r="AB1324" i="10" s="1"/>
  <c r="AC331" i="10"/>
  <c r="AB331" i="10" s="1"/>
  <c r="AA332" i="10"/>
  <c r="AC332" i="10" s="1"/>
  <c r="AB332" i="10" s="1"/>
  <c r="AC1449" i="10"/>
  <c r="AB1449" i="10" s="1"/>
  <c r="E34" i="8"/>
  <c r="E35" i="8" s="1"/>
  <c r="AC1333" i="10"/>
  <c r="AB1333" i="10" s="1"/>
  <c r="AC340" i="10"/>
  <c r="AB340" i="10" s="1"/>
  <c r="AA341" i="10"/>
  <c r="AA342" i="10" s="1"/>
  <c r="AA343" i="10" s="1"/>
  <c r="AA412" i="10"/>
  <c r="AA413" i="10" s="1"/>
  <c r="AA414" i="10" s="1"/>
  <c r="AC414" i="10" s="1"/>
  <c r="AB414" i="10" s="1"/>
  <c r="AC411" i="10"/>
  <c r="AB411" i="10" s="1"/>
  <c r="AC1404" i="10"/>
  <c r="AB1404" i="10" s="1"/>
  <c r="AC388" i="10"/>
  <c r="AB388" i="10" s="1"/>
  <c r="AA389" i="10"/>
  <c r="AC389" i="10" s="1"/>
  <c r="AB389" i="10" s="1"/>
  <c r="AC1381" i="10"/>
  <c r="AB1381" i="10" s="1"/>
  <c r="AA270" i="10"/>
  <c r="AC269" i="10"/>
  <c r="AB269" i="10" s="1"/>
  <c r="AC1262" i="10"/>
  <c r="AB1262" i="10" s="1"/>
  <c r="AC1506" i="10"/>
  <c r="AB1506" i="10" s="1"/>
  <c r="AC513" i="10"/>
  <c r="AB513" i="10" s="1"/>
  <c r="AA514" i="10"/>
  <c r="AA515" i="10" s="1"/>
  <c r="AC1242" i="10"/>
  <c r="AB1242" i="10" s="1"/>
  <c r="AA250" i="10"/>
  <c r="AC250" i="10" s="1"/>
  <c r="AB250" i="10" s="1"/>
  <c r="AC249" i="10"/>
  <c r="AB249" i="10" s="1"/>
  <c r="AC1677" i="10"/>
  <c r="AB1677" i="10" s="1"/>
  <c r="AA127" i="10"/>
  <c r="AC127" i="10" s="1"/>
  <c r="AB127" i="10" s="1"/>
  <c r="AC1064" i="10"/>
  <c r="AB1064" i="10" s="1"/>
  <c r="AA628" i="10"/>
  <c r="AA629" i="10" s="1"/>
  <c r="AC629" i="10" s="1"/>
  <c r="AC1620" i="10"/>
  <c r="AC1241" i="10"/>
  <c r="AB1241" i="10" s="1"/>
  <c r="AC1300" i="10"/>
  <c r="AB1300" i="10" s="1"/>
  <c r="AA72" i="10"/>
  <c r="AC1065" i="10" s="1"/>
  <c r="AB1065" i="10" s="1"/>
  <c r="AA132" i="10"/>
  <c r="AC1125" i="10" s="1"/>
  <c r="AB1125" i="10" s="1"/>
  <c r="AC1426" i="10"/>
  <c r="AB1426" i="10" s="1"/>
  <c r="AC433" i="10"/>
  <c r="AB433" i="10" s="1"/>
  <c r="AC1301" i="10"/>
  <c r="AB1301" i="10" s="1"/>
  <c r="AC308" i="10"/>
  <c r="AB308" i="10" s="1"/>
  <c r="AC275" i="10"/>
  <c r="AB275" i="10" s="1"/>
  <c r="AA276" i="10"/>
  <c r="AC1269" i="10" s="1"/>
  <c r="AB1269" i="10" s="1"/>
  <c r="AC1268" i="10"/>
  <c r="AB1268" i="10" s="1"/>
  <c r="AA422" i="10"/>
  <c r="AC473" i="10"/>
  <c r="AB473" i="10" s="1"/>
  <c r="AC421" i="10"/>
  <c r="AB421" i="10" s="1"/>
  <c r="AC231" i="10"/>
  <c r="AB231" i="10" s="1"/>
  <c r="AC1224" i="10"/>
  <c r="AB1224" i="10" s="1"/>
  <c r="AA232" i="10"/>
  <c r="AC658" i="10"/>
  <c r="AC1651" i="10"/>
  <c r="AB1651" i="10" s="1"/>
  <c r="AC1259" i="10"/>
  <c r="AB1259" i="10" s="1"/>
  <c r="AC266" i="10"/>
  <c r="AB266" i="10" s="1"/>
  <c r="AA267" i="10"/>
  <c r="AA613" i="10"/>
  <c r="AC1605" i="10"/>
  <c r="AB1605" i="10" s="1"/>
  <c r="AC612" i="10"/>
  <c r="AC626" i="10"/>
  <c r="AC1619" i="10"/>
  <c r="AB1619" i="10" s="1"/>
  <c r="AA240" i="10"/>
  <c r="AC543" i="10"/>
  <c r="AB543" i="10" s="1"/>
  <c r="AC1536" i="10"/>
  <c r="AB1536" i="10" s="1"/>
  <c r="AA544" i="10"/>
  <c r="AC35" i="10"/>
  <c r="AB35" i="10" s="1"/>
  <c r="AC1028" i="10"/>
  <c r="AB1028" i="10" s="1"/>
  <c r="AA36" i="10"/>
  <c r="AC1289" i="10"/>
  <c r="AB1289" i="10" s="1"/>
  <c r="AC296" i="10"/>
  <c r="AB296" i="10" s="1"/>
  <c r="AA297" i="10"/>
  <c r="AC504" i="10"/>
  <c r="AB504" i="10" s="1"/>
  <c r="AC1497" i="10"/>
  <c r="AB1497" i="10" s="1"/>
  <c r="AC394" i="10"/>
  <c r="AB394" i="10" s="1"/>
  <c r="AC281" i="10"/>
  <c r="AB281" i="10" s="1"/>
  <c r="AC1274" i="10"/>
  <c r="AB1274" i="10" s="1"/>
  <c r="AC529" i="10"/>
  <c r="AB529" i="10" s="1"/>
  <c r="AC1522" i="10"/>
  <c r="AB1522" i="10" s="1"/>
  <c r="AA530" i="10"/>
  <c r="AC259" i="10"/>
  <c r="AB259" i="10" s="1"/>
  <c r="AC1252" i="10"/>
  <c r="AB1252" i="10" s="1"/>
  <c r="AA260" i="10"/>
  <c r="AC447" i="10"/>
  <c r="AB447" i="10" s="1"/>
  <c r="AC1440" i="10"/>
  <c r="AB1440" i="10" s="1"/>
  <c r="AA448" i="10"/>
  <c r="AC152" i="10"/>
  <c r="AB152" i="10" s="1"/>
  <c r="AA58" i="10"/>
  <c r="AC1050" i="10"/>
  <c r="AB1050" i="10" s="1"/>
  <c r="AC57" i="10"/>
  <c r="AB57" i="10" s="1"/>
  <c r="AC385" i="10"/>
  <c r="AB385" i="10" s="1"/>
  <c r="AC1378" i="10"/>
  <c r="AB1378" i="10" s="1"/>
  <c r="AC109" i="10"/>
  <c r="AB109" i="10" s="1"/>
  <c r="AC1102" i="10"/>
  <c r="AB1102" i="10" s="1"/>
  <c r="AC418" i="10"/>
  <c r="AB418" i="10" s="1"/>
  <c r="AC1411" i="10"/>
  <c r="AB1411" i="10" s="1"/>
  <c r="AA691" i="10"/>
  <c r="AC1683" i="10"/>
  <c r="AB1683" i="10" s="1"/>
  <c r="AC690" i="10"/>
  <c r="AB690" i="10" s="1"/>
  <c r="AA310" i="10"/>
  <c r="AC309" i="10"/>
  <c r="AB309" i="10" s="1"/>
  <c r="AC1302" i="10"/>
  <c r="AB1302" i="10" s="1"/>
  <c r="AC1185" i="10"/>
  <c r="AB1185" i="10" s="1"/>
  <c r="AC192" i="10"/>
  <c r="AB192" i="10" s="1"/>
  <c r="AA110" i="10"/>
  <c r="AC183" i="10"/>
  <c r="AB183" i="10" s="1"/>
  <c r="AC1176" i="10"/>
  <c r="AB1176" i="10" s="1"/>
  <c r="AC1214" i="10"/>
  <c r="AB1214" i="10" s="1"/>
  <c r="AC221" i="10"/>
  <c r="AB221" i="10" s="1"/>
  <c r="AC670" i="10"/>
  <c r="AC1663" i="10"/>
  <c r="AC368" i="10"/>
  <c r="AB368" i="10" s="1"/>
  <c r="AC1361" i="10"/>
  <c r="AB1361" i="10" s="1"/>
  <c r="AC1598" i="10"/>
  <c r="AB1598" i="10" s="1"/>
  <c r="AC605" i="10"/>
  <c r="AB605" i="10" s="1"/>
  <c r="AC1655" i="10"/>
  <c r="AC662" i="10"/>
  <c r="AC203" i="10"/>
  <c r="AB203" i="10" s="1"/>
  <c r="AC1196" i="10"/>
  <c r="AB1196" i="10" s="1"/>
  <c r="AC608" i="10"/>
  <c r="AB608" i="10" s="1"/>
  <c r="AC1601" i="10"/>
  <c r="AB1601" i="10" s="1"/>
  <c r="AC1189" i="10"/>
  <c r="AB1189" i="10" s="1"/>
  <c r="AC196" i="10"/>
  <c r="AB196" i="10" s="1"/>
  <c r="AC1636" i="10"/>
  <c r="AC643" i="10"/>
  <c r="AA86" i="10"/>
  <c r="AC85" i="10"/>
  <c r="AB85" i="10" s="1"/>
  <c r="AC1078" i="10"/>
  <c r="AB1078" i="10" s="1"/>
  <c r="AC69" i="10"/>
  <c r="AB69" i="10" s="1"/>
  <c r="AC1062" i="10"/>
  <c r="AB1062" i="10" s="1"/>
  <c r="AA488" i="10"/>
  <c r="AC487" i="10"/>
  <c r="AB487" i="10" s="1"/>
  <c r="AC1480" i="10"/>
  <c r="AB1480" i="10" s="1"/>
  <c r="AA116" i="10"/>
  <c r="AC1108" i="10"/>
  <c r="AB1108" i="10" s="1"/>
  <c r="AC115" i="10"/>
  <c r="AB115" i="10" s="1"/>
  <c r="AC1153" i="10"/>
  <c r="AB1153" i="10" s="1"/>
  <c r="AC160" i="10"/>
  <c r="AB160" i="10" s="1"/>
  <c r="AC1487" i="10"/>
  <c r="AB1487" i="10" s="1"/>
  <c r="AC494" i="10"/>
  <c r="AB494" i="10" s="1"/>
  <c r="AC1534" i="10"/>
  <c r="AB1534" i="10" s="1"/>
  <c r="AC541" i="10"/>
  <c r="AB541" i="10" s="1"/>
  <c r="AA644" i="10"/>
  <c r="AC1352" i="10"/>
  <c r="AB1352" i="10" s="1"/>
  <c r="AC359" i="10"/>
  <c r="AB359" i="10" s="1"/>
  <c r="AC1545" i="10"/>
  <c r="AB1545" i="10" s="1"/>
  <c r="AC552" i="10"/>
  <c r="AB552" i="10" s="1"/>
  <c r="AA452" i="10"/>
  <c r="AC1444" i="10"/>
  <c r="AB1444" i="10" s="1"/>
  <c r="AC451" i="10"/>
  <c r="AB451" i="10" s="1"/>
  <c r="AC1073" i="10"/>
  <c r="AB1073" i="10" s="1"/>
  <c r="AC80" i="10"/>
  <c r="AB80" i="10" s="1"/>
  <c r="AC1635" i="10"/>
  <c r="AC642" i="10"/>
  <c r="AC1707" i="10"/>
  <c r="AB1707" i="10" s="1"/>
  <c r="AC714" i="10"/>
  <c r="AB714" i="10" s="1"/>
  <c r="AA686" i="10"/>
  <c r="AC685" i="10"/>
  <c r="AB685" i="10" s="1"/>
  <c r="AC1678" i="10"/>
  <c r="AB1678" i="10" s="1"/>
  <c r="AC659" i="10"/>
  <c r="AC1652" i="10"/>
  <c r="AC1106" i="10"/>
  <c r="AB1106" i="10" s="1"/>
  <c r="AC1555" i="10"/>
  <c r="AB1555" i="10" s="1"/>
  <c r="AC567" i="10"/>
  <c r="AB567" i="10" s="1"/>
  <c r="AC1560" i="10"/>
  <c r="AB1560" i="10" s="1"/>
  <c r="AC1701" i="10"/>
  <c r="AB1701" i="10" s="1"/>
  <c r="AC708" i="10"/>
  <c r="AB708" i="10" s="1"/>
  <c r="AC1452" i="10"/>
  <c r="AB1452" i="10" s="1"/>
  <c r="AC459" i="10"/>
  <c r="AB459" i="10" s="1"/>
  <c r="AC271" i="10"/>
  <c r="AB271" i="10" s="1"/>
  <c r="AC1264" i="10"/>
  <c r="AB1264" i="10" s="1"/>
  <c r="AC715" i="10"/>
  <c r="AB715" i="10" s="1"/>
  <c r="AC1708" i="10"/>
  <c r="AB1708" i="10" s="1"/>
  <c r="AC648" i="10"/>
  <c r="AC1641" i="10"/>
  <c r="AB1641" i="10" s="1"/>
  <c r="AC1409" i="10"/>
  <c r="AB1409" i="10" s="1"/>
  <c r="AC416" i="10"/>
  <c r="AB416" i="10" s="1"/>
  <c r="AC1245" i="10"/>
  <c r="AB1245" i="10" s="1"/>
  <c r="AC252" i="10"/>
  <c r="AB252" i="10" s="1"/>
  <c r="AC255" i="10"/>
  <c r="AB255" i="10" s="1"/>
  <c r="AC1248" i="10"/>
  <c r="AB1248" i="10" s="1"/>
  <c r="AC1609" i="10"/>
  <c r="AC616" i="10"/>
  <c r="AA609" i="10"/>
  <c r="AA589" i="10"/>
  <c r="AC588" i="10"/>
  <c r="AB588" i="10" s="1"/>
  <c r="AC1581" i="10"/>
  <c r="AB1581" i="10" s="1"/>
  <c r="AC606" i="10"/>
  <c r="AB606" i="10" s="1"/>
  <c r="AC1599" i="10"/>
  <c r="AB1599" i="10" s="1"/>
  <c r="AC204" i="10"/>
  <c r="AB204" i="10" s="1"/>
  <c r="AC1197" i="10"/>
  <c r="AB1197" i="10" s="1"/>
  <c r="AA253" i="10"/>
  <c r="AC1692" i="10"/>
  <c r="AB1692" i="10" s="1"/>
  <c r="AC699" i="10"/>
  <c r="AB699" i="10" s="1"/>
  <c r="AC312" i="10"/>
  <c r="AB312" i="10" s="1"/>
  <c r="AC1305" i="10"/>
  <c r="AB1305" i="10" s="1"/>
  <c r="AC1559" i="10"/>
  <c r="AB1559" i="10" s="1"/>
  <c r="AC566" i="10"/>
  <c r="AB566" i="10" s="1"/>
  <c r="AA285" i="10"/>
  <c r="AC284" i="10"/>
  <c r="AB284" i="10" s="1"/>
  <c r="AC1277" i="10"/>
  <c r="AB1277" i="10" s="1"/>
  <c r="AA716" i="10"/>
  <c r="AC1610" i="10"/>
  <c r="AC617" i="10"/>
  <c r="AC230" i="10"/>
  <c r="AB230" i="10" s="1"/>
  <c r="AC1223" i="10"/>
  <c r="AB1223" i="10" s="1"/>
  <c r="AC1656" i="10"/>
  <c r="AB1656" i="10" s="1"/>
  <c r="AC663" i="10"/>
  <c r="AC66" i="10"/>
  <c r="AB66" i="10" s="1"/>
  <c r="AC1059" i="10"/>
  <c r="AB1059" i="10" s="1"/>
  <c r="AA525" i="10"/>
  <c r="AC524" i="10"/>
  <c r="AB524" i="10" s="1"/>
  <c r="AC1517" i="10"/>
  <c r="AB1517" i="10" s="1"/>
  <c r="AC1288" i="10"/>
  <c r="AB1288" i="10" s="1"/>
  <c r="AC295" i="10"/>
  <c r="AB295" i="10" s="1"/>
  <c r="AA222" i="10"/>
  <c r="AC657" i="10"/>
  <c r="AC1650" i="10"/>
  <c r="AB1650" i="10" s="1"/>
  <c r="AC650" i="10"/>
  <c r="AC1643" i="10"/>
  <c r="AB1643" i="10" s="1"/>
  <c r="AA651" i="10"/>
  <c r="AC437" i="10"/>
  <c r="AB437" i="10" s="1"/>
  <c r="AC1430" i="10"/>
  <c r="AB1430" i="10" s="1"/>
  <c r="AC1510" i="10"/>
  <c r="AB1510" i="10" s="1"/>
  <c r="AA470" i="10"/>
  <c r="AC1462" i="10"/>
  <c r="AB1462" i="10" s="1"/>
  <c r="AC469" i="10"/>
  <c r="AB469" i="10" s="1"/>
  <c r="AC622" i="10"/>
  <c r="AC201" i="10"/>
  <c r="AB201" i="10" s="1"/>
  <c r="AC1194" i="10"/>
  <c r="AB1194" i="10" s="1"/>
  <c r="AC1535" i="10"/>
  <c r="AB1535" i="10" s="1"/>
  <c r="AC542" i="10"/>
  <c r="AB542" i="10" s="1"/>
  <c r="AC1561" i="10"/>
  <c r="AB1561" i="10" s="1"/>
  <c r="AC568" i="10"/>
  <c r="AB568" i="10" s="1"/>
  <c r="AA214" i="10"/>
  <c r="AC1206" i="10"/>
  <c r="AB1206" i="10" s="1"/>
  <c r="AC213" i="10"/>
  <c r="AB213" i="10" s="1"/>
  <c r="AC1471" i="10"/>
  <c r="AB1471" i="10" s="1"/>
  <c r="AC478" i="10"/>
  <c r="AB478" i="10" s="1"/>
  <c r="AA322" i="10"/>
  <c r="AC321" i="10"/>
  <c r="AB321" i="10" s="1"/>
  <c r="AC1314" i="10"/>
  <c r="AB1314" i="10" s="1"/>
  <c r="AC352" i="10"/>
  <c r="AB352" i="10" s="1"/>
  <c r="AC1345" i="10"/>
  <c r="AB1345" i="10" s="1"/>
  <c r="AA193" i="10"/>
  <c r="AC1034" i="10"/>
  <c r="AB1034" i="10" s="1"/>
  <c r="AC41" i="10"/>
  <c r="AB41" i="10" s="1"/>
  <c r="AC392" i="10"/>
  <c r="AB392" i="10" s="1"/>
  <c r="AC1249" i="10"/>
  <c r="AB1249" i="10" s="1"/>
  <c r="AC256" i="10"/>
  <c r="AB256" i="10" s="1"/>
  <c r="AA673" i="10"/>
  <c r="AC672" i="10"/>
  <c r="AC1665" i="10"/>
  <c r="AB1665" i="10" s="1"/>
  <c r="AC1461" i="10"/>
  <c r="AB1461" i="10" s="1"/>
  <c r="AC468" i="10"/>
  <c r="AB468" i="10" s="1"/>
  <c r="AA664" i="10"/>
  <c r="AC1195" i="10"/>
  <c r="AB1195" i="10" s="1"/>
  <c r="AC202" i="10"/>
  <c r="AB202" i="10" s="1"/>
  <c r="AC1664" i="10"/>
  <c r="AC671" i="10"/>
  <c r="AA177" i="10"/>
  <c r="AC1169" i="10"/>
  <c r="AB1169" i="10" s="1"/>
  <c r="AC176" i="10"/>
  <c r="AB176" i="10" s="1"/>
  <c r="AC1532" i="10"/>
  <c r="AB1532" i="10" s="1"/>
  <c r="AC539" i="10"/>
  <c r="AB539" i="10" s="1"/>
  <c r="AC1672" i="10"/>
  <c r="AB1672" i="10" s="1"/>
  <c r="AC679" i="10"/>
  <c r="AB679" i="10" s="1"/>
  <c r="AC1408" i="10"/>
  <c r="AB1408" i="10" s="1"/>
  <c r="AC415" i="10"/>
  <c r="AB415" i="10" s="1"/>
  <c r="AC1272" i="10"/>
  <c r="AB1272" i="10" s="1"/>
  <c r="AC279" i="10"/>
  <c r="AB279" i="10" s="1"/>
  <c r="AC1060" i="10"/>
  <c r="AB1060" i="10" s="1"/>
  <c r="AC67" i="10"/>
  <c r="AB67" i="10" s="1"/>
  <c r="AA495" i="10"/>
  <c r="AC1618" i="10"/>
  <c r="AB1618" i="10" s="1"/>
  <c r="AC625" i="10"/>
  <c r="AC70" i="10"/>
  <c r="AB70" i="10" s="1"/>
  <c r="AC1063" i="10"/>
  <c r="AB1063" i="10" s="1"/>
  <c r="AC1600" i="10"/>
  <c r="AB1600" i="10" s="1"/>
  <c r="AC607" i="10"/>
  <c r="AB607" i="10" s="1"/>
  <c r="AC1180" i="10"/>
  <c r="AB1180" i="10" s="1"/>
  <c r="AC187" i="10"/>
  <c r="AB187" i="10" s="1"/>
  <c r="AC1513" i="10"/>
  <c r="AB1513" i="10" s="1"/>
  <c r="AC417" i="10"/>
  <c r="AB417" i="10" s="1"/>
  <c r="AC1410" i="10"/>
  <c r="AB1410" i="10" s="1"/>
  <c r="AC597" i="10"/>
  <c r="AB597" i="10" s="1"/>
  <c r="AC1590" i="10"/>
  <c r="AB1590" i="10" s="1"/>
  <c r="AC458" i="10"/>
  <c r="AB458" i="10" s="1"/>
  <c r="AC1451" i="10"/>
  <c r="AB1451" i="10" s="1"/>
  <c r="AC1670" i="10"/>
  <c r="AB1670" i="10" s="1"/>
  <c r="AC677" i="10"/>
  <c r="AB677" i="10" s="1"/>
  <c r="AC1222" i="10"/>
  <c r="AB1222" i="10" s="1"/>
  <c r="AC229" i="10"/>
  <c r="AB229" i="10" s="1"/>
  <c r="AC540" i="10"/>
  <c r="AB540" i="10" s="1"/>
  <c r="AC1533" i="10"/>
  <c r="AB1533" i="10" s="1"/>
  <c r="AA257" i="10"/>
  <c r="AA438" i="10"/>
  <c r="AC1530" i="10"/>
  <c r="AB1530" i="10" s="1"/>
  <c r="AC537" i="10"/>
  <c r="AB537" i="10" s="1"/>
  <c r="AC1198" i="10"/>
  <c r="AB1198" i="10" s="1"/>
  <c r="AC205" i="10"/>
  <c r="AB205" i="10" s="1"/>
  <c r="AC1557" i="10"/>
  <c r="AB1557" i="10" s="1"/>
  <c r="AC564" i="10"/>
  <c r="AB564" i="10" s="1"/>
  <c r="AC1649" i="10"/>
  <c r="AC656" i="10"/>
  <c r="AA161" i="10"/>
  <c r="AC206" i="10"/>
  <c r="AB206" i="10" s="1"/>
  <c r="AC1199" i="10"/>
  <c r="AB1199" i="10" s="1"/>
  <c r="AC1611" i="10"/>
  <c r="AB1611" i="10" s="1"/>
  <c r="AC618" i="10"/>
  <c r="AC197" i="10"/>
  <c r="AB197" i="10" s="1"/>
  <c r="AC1190" i="10"/>
  <c r="AB1190" i="10" s="1"/>
  <c r="AC538" i="10"/>
  <c r="AB538" i="10" s="1"/>
  <c r="AC1531" i="10"/>
  <c r="AB1531" i="10" s="1"/>
  <c r="AA102" i="10"/>
  <c r="AC101" i="10"/>
  <c r="AB101" i="10" s="1"/>
  <c r="AC1094" i="10"/>
  <c r="AB1094" i="10" s="1"/>
  <c r="AA227" i="10"/>
  <c r="AC226" i="10"/>
  <c r="AB226" i="10" s="1"/>
  <c r="AC1219" i="10"/>
  <c r="AB1219" i="10" s="1"/>
  <c r="AA207" i="10"/>
  <c r="AC653" i="10"/>
  <c r="AC1646" i="10"/>
  <c r="AB1646" i="10" s="1"/>
  <c r="AC1027" i="10"/>
  <c r="AB1027" i="10" s="1"/>
  <c r="AC34" i="10"/>
  <c r="AB34" i="10" s="1"/>
  <c r="AC578" i="10"/>
  <c r="AB578" i="10" s="1"/>
  <c r="AC1571" i="10"/>
  <c r="AB1571" i="10" s="1"/>
  <c r="AC1117" i="10"/>
  <c r="AB1117" i="10" s="1"/>
  <c r="AC124" i="10"/>
  <c r="AB124" i="10" s="1"/>
  <c r="AA603" i="10"/>
  <c r="AC602" i="10"/>
  <c r="AB602" i="10" s="1"/>
  <c r="AC1595" i="10"/>
  <c r="AB1595" i="10" s="1"/>
  <c r="AC182" i="10"/>
  <c r="AB182" i="10" s="1"/>
  <c r="AC1175" i="10"/>
  <c r="AB1175" i="10" s="1"/>
  <c r="AC258" i="10"/>
  <c r="AB258" i="10" s="1"/>
  <c r="AC1251" i="10"/>
  <c r="AB1251" i="10" s="1"/>
  <c r="AA373" i="10"/>
  <c r="AC1365" i="10"/>
  <c r="AB1365" i="10" s="1"/>
  <c r="AC372" i="10"/>
  <c r="AB372" i="10" s="1"/>
  <c r="AC446" i="10"/>
  <c r="AB446" i="10" s="1"/>
  <c r="AC1439" i="10"/>
  <c r="AB1439" i="10" s="1"/>
  <c r="AA579" i="10"/>
  <c r="AA381" i="10"/>
  <c r="AC1373" i="10"/>
  <c r="AB1373" i="10" s="1"/>
  <c r="AC380" i="10"/>
  <c r="AB380" i="10" s="1"/>
  <c r="AA654" i="10"/>
  <c r="AC649" i="10"/>
  <c r="AC1642" i="10"/>
  <c r="AB1642" i="10" s="1"/>
  <c r="AA314" i="10"/>
  <c r="AC1306" i="10"/>
  <c r="AB1306" i="10" s="1"/>
  <c r="AC313" i="10"/>
  <c r="AB313" i="10" s="1"/>
  <c r="AC1258" i="10"/>
  <c r="AB1258" i="10" s="1"/>
  <c r="AC265" i="10"/>
  <c r="AB265" i="10" s="1"/>
  <c r="AA198" i="10"/>
  <c r="AC1556" i="10"/>
  <c r="AB1556" i="10" s="1"/>
  <c r="AC280" i="10"/>
  <c r="AB280" i="10" s="1"/>
  <c r="AC1273" i="10"/>
  <c r="AB1273" i="10" s="1"/>
  <c r="AC1496" i="10"/>
  <c r="AB1496" i="10" s="1"/>
  <c r="AC503" i="10"/>
  <c r="AB503" i="10" s="1"/>
  <c r="AC528" i="10"/>
  <c r="AB528" i="10" s="1"/>
  <c r="AC1521" i="10"/>
  <c r="AB1521" i="10" s="1"/>
  <c r="AC5" i="10"/>
  <c r="AB5" i="10" s="1"/>
  <c r="AC998" i="10"/>
  <c r="AB998" i="10" s="1"/>
  <c r="AA140" i="10"/>
  <c r="AC1132" i="10"/>
  <c r="AB1132" i="10" s="1"/>
  <c r="AC139" i="10"/>
  <c r="AB139" i="10" s="1"/>
  <c r="AC1265" i="10"/>
  <c r="AB1265" i="10" s="1"/>
  <c r="AC272" i="10"/>
  <c r="AB272" i="10" s="1"/>
  <c r="AC1057" i="10"/>
  <c r="AB1057" i="10" s="1"/>
  <c r="AC64" i="10"/>
  <c r="AB64" i="10" s="1"/>
  <c r="AA397" i="10"/>
  <c r="AC396" i="10"/>
  <c r="AB396" i="10" s="1"/>
  <c r="AC1389" i="10"/>
  <c r="AB1389" i="10" s="1"/>
  <c r="AC611" i="10"/>
  <c r="AC1604" i="10"/>
  <c r="AA369" i="10"/>
  <c r="AC1671" i="10"/>
  <c r="AB1671" i="10" s="1"/>
  <c r="AC678" i="10"/>
  <c r="AB678" i="10" s="1"/>
  <c r="AA682" i="10"/>
  <c r="AA105" i="10"/>
  <c r="AC1097" i="10"/>
  <c r="AB1097" i="10" s="1"/>
  <c r="AC104" i="10"/>
  <c r="AB104" i="10" s="1"/>
  <c r="AA518" i="10"/>
  <c r="AA130" i="10"/>
  <c r="AC129" i="10"/>
  <c r="AB129" i="10" s="1"/>
  <c r="AC1122" i="10"/>
  <c r="AB1122" i="10" s="1"/>
  <c r="AA479" i="10"/>
  <c r="AA273" i="10"/>
  <c r="AC621" i="10"/>
  <c r="AC1614" i="10"/>
  <c r="AB1614" i="10" s="1"/>
  <c r="AC175" i="10"/>
  <c r="AB175" i="10" s="1"/>
  <c r="AC1168" i="10"/>
  <c r="AB1168" i="10" s="1"/>
  <c r="AC1427" i="10"/>
  <c r="AB1427" i="10" s="1"/>
  <c r="AC434" i="10"/>
  <c r="AB434" i="10" s="1"/>
  <c r="AC551" i="10"/>
  <c r="AB551" i="10" s="1"/>
  <c r="AC1544" i="10"/>
  <c r="AB1544" i="10" s="1"/>
  <c r="AA419" i="10"/>
  <c r="AA460" i="10"/>
  <c r="AC1594" i="10"/>
  <c r="AB1594" i="10" s="1"/>
  <c r="AC601" i="10"/>
  <c r="AB601" i="10" s="1"/>
  <c r="AC184" i="10"/>
  <c r="AB184" i="10" s="1"/>
  <c r="AC1177" i="10"/>
  <c r="AB1177" i="10" s="1"/>
  <c r="AA81" i="10"/>
  <c r="AC1101" i="10"/>
  <c r="AB1101" i="10" s="1"/>
  <c r="AC108" i="10"/>
  <c r="AB108" i="10" s="1"/>
  <c r="AC1395" i="10"/>
  <c r="AB1395" i="10" s="1"/>
  <c r="AC402" i="10"/>
  <c r="AB402" i="10" s="1"/>
  <c r="AA598" i="10"/>
  <c r="AA403" i="10"/>
  <c r="AC1114" i="10"/>
  <c r="AB1114" i="10" s="1"/>
  <c r="AC121" i="10"/>
  <c r="AB121" i="10" s="1"/>
  <c r="AC1668" i="10"/>
  <c r="AB1668" i="10" s="1"/>
  <c r="AC675" i="10"/>
  <c r="AB675" i="10" s="1"/>
  <c r="AA623" i="10"/>
  <c r="AA185" i="10"/>
  <c r="AA595" i="10"/>
  <c r="AC594" i="10"/>
  <c r="AB594" i="10" s="1"/>
  <c r="AC1587" i="10"/>
  <c r="AB1587" i="10" s="1"/>
  <c r="AC367" i="10"/>
  <c r="AB367" i="10" s="1"/>
  <c r="AC1360" i="10"/>
  <c r="AB1360" i="10" s="1"/>
  <c r="AC561" i="10"/>
  <c r="AB561" i="10" s="1"/>
  <c r="AA42" i="10"/>
  <c r="AC246" i="10"/>
  <c r="AB246" i="10" s="1"/>
  <c r="AC1239" i="10"/>
  <c r="AB1239" i="10" s="1"/>
  <c r="AC264" i="10"/>
  <c r="AB264" i="10" s="1"/>
  <c r="AC1257" i="10"/>
  <c r="AB1257" i="10" s="1"/>
  <c r="AA713" i="10"/>
  <c r="B461" i="2"/>
  <c r="L460" i="2"/>
  <c r="L461" i="7" s="1"/>
  <c r="AC113" i="10" l="1"/>
  <c r="AB113" i="10" s="1"/>
  <c r="AC520" i="10"/>
  <c r="AB520" i="10" s="1"/>
  <c r="AC1554" i="10"/>
  <c r="AB1554" i="10" s="1"/>
  <c r="AC294" i="10"/>
  <c r="AB294" i="10" s="1"/>
  <c r="AC1384" i="10"/>
  <c r="AB1384" i="10" s="1"/>
  <c r="AC562" i="10"/>
  <c r="AB562" i="10" s="1"/>
  <c r="AC1386" i="10"/>
  <c r="AB1386" i="10" s="1"/>
  <c r="AC391" i="10"/>
  <c r="AB391" i="10" s="1"/>
  <c r="AA395" i="10"/>
  <c r="AC393" i="10"/>
  <c r="AB393" i="10" s="1"/>
  <c r="AC1385" i="10"/>
  <c r="AB1385" i="10" s="1"/>
  <c r="AA251" i="10"/>
  <c r="AC251" i="10" s="1"/>
  <c r="AB251" i="10" s="1"/>
  <c r="AC168" i="10"/>
  <c r="AB168" i="10" s="1"/>
  <c r="AA169" i="10"/>
  <c r="AC1162" i="10" s="1"/>
  <c r="AB1162" i="10" s="1"/>
  <c r="AC1339" i="10"/>
  <c r="AB1339" i="10" s="1"/>
  <c r="AC346" i="10"/>
  <c r="AB346" i="10" s="1"/>
  <c r="AA333" i="10"/>
  <c r="AC1551" i="10"/>
  <c r="AB1551" i="10" s="1"/>
  <c r="AC1549" i="10"/>
  <c r="AB1549" i="10" s="1"/>
  <c r="AC72" i="10"/>
  <c r="AB72" i="10" s="1"/>
  <c r="AC1622" i="10"/>
  <c r="AB1622" i="10" s="1"/>
  <c r="AC1550" i="10"/>
  <c r="AB1550" i="10" s="1"/>
  <c r="AC556" i="10"/>
  <c r="AB556" i="10" s="1"/>
  <c r="AC557" i="10"/>
  <c r="AB557" i="10" s="1"/>
  <c r="AC636" i="10"/>
  <c r="AC1492" i="10"/>
  <c r="AB1492" i="10" s="1"/>
  <c r="AC1629" i="10"/>
  <c r="AB1629" i="10" s="1"/>
  <c r="AC499" i="10"/>
  <c r="AB499" i="10" s="1"/>
  <c r="AC239" i="10"/>
  <c r="AB239" i="10" s="1"/>
  <c r="AC1418" i="10"/>
  <c r="AB1418" i="10" s="1"/>
  <c r="AC292" i="10"/>
  <c r="AB292" i="10" s="1"/>
  <c r="AC293" i="10"/>
  <c r="AB293" i="10" s="1"/>
  <c r="AC238" i="10"/>
  <c r="AB238" i="10" s="1"/>
  <c r="AC1570" i="10"/>
  <c r="AB1570" i="10" s="1"/>
  <c r="AC1285" i="10"/>
  <c r="AB1285" i="10" s="1"/>
  <c r="AC1286" i="10"/>
  <c r="AB1286" i="10" s="1"/>
  <c r="AC1231" i="10"/>
  <c r="AB1231" i="10" s="1"/>
  <c r="AC1400" i="10"/>
  <c r="AB1400" i="10" s="1"/>
  <c r="AC1429" i="10"/>
  <c r="AB1429" i="10" s="1"/>
  <c r="AC467" i="10"/>
  <c r="AB467" i="10" s="1"/>
  <c r="AC408" i="10"/>
  <c r="AB408" i="10" s="1"/>
  <c r="AA409" i="10"/>
  <c r="AC1402" i="10" s="1"/>
  <c r="AB1402" i="10" s="1"/>
  <c r="AC1088" i="10"/>
  <c r="AB1088" i="10" s="1"/>
  <c r="AC1068" i="10"/>
  <c r="AB1068" i="10" s="1"/>
  <c r="AC1565" i="10"/>
  <c r="AB1565" i="10" s="1"/>
  <c r="AC1467" i="10"/>
  <c r="AB1467" i="10" s="1"/>
  <c r="AC1000" i="10"/>
  <c r="AB1000" i="10" s="1"/>
  <c r="AC1435" i="10"/>
  <c r="AB1435" i="10" s="1"/>
  <c r="AA9" i="10"/>
  <c r="AC9" i="10" s="1"/>
  <c r="AB9" i="10" s="1"/>
  <c r="AA475" i="10"/>
  <c r="AC1468" i="10" s="1"/>
  <c r="AB1468" i="10" s="1"/>
  <c r="AC615" i="10"/>
  <c r="AC443" i="10"/>
  <c r="AB443" i="10" s="1"/>
  <c r="AC1310" i="10"/>
  <c r="AB1310" i="10" s="1"/>
  <c r="AC583" i="10"/>
  <c r="AB583" i="10" s="1"/>
  <c r="AC506" i="10"/>
  <c r="AB506" i="10" s="1"/>
  <c r="AA444" i="10"/>
  <c r="AC444" i="10" s="1"/>
  <c r="AB444" i="10" s="1"/>
  <c r="AA96" i="10"/>
  <c r="AC96" i="10" s="1"/>
  <c r="AB96" i="10" s="1"/>
  <c r="AC1624" i="10"/>
  <c r="AB1624" i="10" s="1"/>
  <c r="AC628" i="10"/>
  <c r="AC1459" i="10"/>
  <c r="AB1459" i="10" s="1"/>
  <c r="AA508" i="10"/>
  <c r="AC508" i="10" s="1"/>
  <c r="AB508" i="10" s="1"/>
  <c r="AA318" i="10"/>
  <c r="AA319" i="10" s="1"/>
  <c r="AC1500" i="10"/>
  <c r="AB1500" i="10" s="1"/>
  <c r="AC1325" i="10"/>
  <c r="AB1325" i="10" s="1"/>
  <c r="AC442" i="10"/>
  <c r="AB442" i="10" s="1"/>
  <c r="AA632" i="10"/>
  <c r="AA633" i="10" s="1"/>
  <c r="AC466" i="10"/>
  <c r="AB466" i="10" s="1"/>
  <c r="AC1569" i="10"/>
  <c r="AB1569" i="10" s="1"/>
  <c r="AC576" i="10"/>
  <c r="AB576" i="10" s="1"/>
  <c r="AC407" i="10"/>
  <c r="AB407" i="10" s="1"/>
  <c r="AC1621" i="10"/>
  <c r="AB1621" i="10" s="1"/>
  <c r="AC1499" i="10"/>
  <c r="AB1499" i="10" s="1"/>
  <c r="AC572" i="10"/>
  <c r="AB572" i="10" s="1"/>
  <c r="AC1547" i="10"/>
  <c r="AB1547" i="10" s="1"/>
  <c r="AC1406" i="10"/>
  <c r="AB1406" i="10" s="1"/>
  <c r="AA290" i="10"/>
  <c r="AC290" i="10" s="1"/>
  <c r="AB290" i="10" s="1"/>
  <c r="AC278" i="10"/>
  <c r="AB278" i="10" s="1"/>
  <c r="AC462" i="10"/>
  <c r="AB462" i="10" s="1"/>
  <c r="AC1145" i="10"/>
  <c r="AB1145" i="10" s="1"/>
  <c r="AC1144" i="10"/>
  <c r="AB1144" i="10" s="1"/>
  <c r="AC712" i="10"/>
  <c r="AB712" i="10" s="1"/>
  <c r="AC1120" i="10"/>
  <c r="AB1120" i="10" s="1"/>
  <c r="AC1455" i="10"/>
  <c r="AB1455" i="10" s="1"/>
  <c r="AC289" i="10"/>
  <c r="AB289" i="10" s="1"/>
  <c r="AC1634" i="10"/>
  <c r="AB1634" i="10" s="1"/>
  <c r="AC711" i="10"/>
  <c r="AB711" i="10" s="1"/>
  <c r="AC151" i="10"/>
  <c r="AB151" i="10" s="1"/>
  <c r="AC1405" i="10"/>
  <c r="AB1405" i="10" s="1"/>
  <c r="AC1243" i="10"/>
  <c r="AB1243" i="10" s="1"/>
  <c r="A34" i="8"/>
  <c r="A35" i="8" s="1"/>
  <c r="AC341" i="10"/>
  <c r="AB341" i="10" s="1"/>
  <c r="AC8" i="10"/>
  <c r="AB8" i="10" s="1"/>
  <c r="AC1576" i="10"/>
  <c r="AB1576" i="10" s="1"/>
  <c r="AC7" i="10"/>
  <c r="AB7" i="10" s="1"/>
  <c r="AC189" i="10"/>
  <c r="AB189" i="10" s="1"/>
  <c r="AC132" i="10"/>
  <c r="AB132" i="10" s="1"/>
  <c r="AC190" i="10"/>
  <c r="AB190" i="10" s="1"/>
  <c r="AC342" i="10"/>
  <c r="AB342" i="10" s="1"/>
  <c r="AC1704" i="10"/>
  <c r="AB1704" i="10" s="1"/>
  <c r="AC640" i="10"/>
  <c r="AC412" i="10"/>
  <c r="AB412" i="10" s="1"/>
  <c r="AC1703" i="10"/>
  <c r="AB1703" i="10" s="1"/>
  <c r="AC427" i="10"/>
  <c r="AB427" i="10" s="1"/>
  <c r="AC1633" i="10"/>
  <c r="AB1633" i="10" s="1"/>
  <c r="AC1407" i="10"/>
  <c r="AB1407" i="10" s="1"/>
  <c r="AC710" i="10"/>
  <c r="AB710" i="10" s="1"/>
  <c r="AC681" i="10"/>
  <c r="AB681" i="10" s="1"/>
  <c r="AC1382" i="10"/>
  <c r="AB1382" i="10" s="1"/>
  <c r="AC413" i="10"/>
  <c r="AB413" i="10" s="1"/>
  <c r="AC1691" i="10"/>
  <c r="AB1691" i="10" s="1"/>
  <c r="AC276" i="10"/>
  <c r="AB276" i="10" s="1"/>
  <c r="AC364" i="10"/>
  <c r="AB364" i="10" s="1"/>
  <c r="AC514" i="10"/>
  <c r="AB514" i="10" s="1"/>
  <c r="AA133" i="10"/>
  <c r="AA134" i="10" s="1"/>
  <c r="AC1182" i="10"/>
  <c r="AB1182" i="10" s="1"/>
  <c r="AC1419" i="10"/>
  <c r="AB1419" i="10" s="1"/>
  <c r="AC354" i="10"/>
  <c r="AB354" i="10" s="1"/>
  <c r="AC75" i="10"/>
  <c r="AB75" i="10" s="1"/>
  <c r="AC1335" i="10"/>
  <c r="AB1335" i="10" s="1"/>
  <c r="AC1420" i="10"/>
  <c r="AB1420" i="10" s="1"/>
  <c r="AC1183" i="10"/>
  <c r="AB1183" i="10" s="1"/>
  <c r="AC1507" i="10"/>
  <c r="AB1507" i="10" s="1"/>
  <c r="AC426" i="10"/>
  <c r="AB426" i="10" s="1"/>
  <c r="AC1347" i="10"/>
  <c r="AB1347" i="10" s="1"/>
  <c r="AC1334" i="10"/>
  <c r="AB1334" i="10" s="1"/>
  <c r="AC1355" i="10"/>
  <c r="AB1355" i="10" s="1"/>
  <c r="AC363" i="10"/>
  <c r="AB363" i="10" s="1"/>
  <c r="AA365" i="10"/>
  <c r="AC1358" i="10" s="1"/>
  <c r="AB1358" i="10" s="1"/>
  <c r="AC362" i="10"/>
  <c r="AB362" i="10" s="1"/>
  <c r="AC1356" i="10"/>
  <c r="AB1356" i="10" s="1"/>
  <c r="AA702" i="10"/>
  <c r="AC701" i="10"/>
  <c r="AB701" i="10" s="1"/>
  <c r="AC1694" i="10"/>
  <c r="AB1694" i="10" s="1"/>
  <c r="AC1263" i="10"/>
  <c r="AB1263" i="10" s="1"/>
  <c r="AC270" i="10"/>
  <c r="AB270" i="10" s="1"/>
  <c r="AC422" i="10"/>
  <c r="AB422" i="10" s="1"/>
  <c r="AC1415" i="10"/>
  <c r="AB1415" i="10" s="1"/>
  <c r="AC713" i="10"/>
  <c r="AB713" i="10" s="1"/>
  <c r="AC1706" i="10"/>
  <c r="AB1706" i="10" s="1"/>
  <c r="AC1588" i="10"/>
  <c r="AB1588" i="10" s="1"/>
  <c r="AC595" i="10"/>
  <c r="AB595" i="10" s="1"/>
  <c r="AC1591" i="10"/>
  <c r="AB1591" i="10" s="1"/>
  <c r="AC598" i="10"/>
  <c r="AB598" i="10" s="1"/>
  <c r="AA599" i="10"/>
  <c r="AC460" i="10"/>
  <c r="AB460" i="10" s="1"/>
  <c r="AC1453" i="10"/>
  <c r="AB1453" i="10" s="1"/>
  <c r="AC1511" i="10"/>
  <c r="AB1511" i="10" s="1"/>
  <c r="AC518" i="10"/>
  <c r="AB518" i="10" s="1"/>
  <c r="AC664" i="10"/>
  <c r="AC1657" i="10"/>
  <c r="AB1657" i="10" s="1"/>
  <c r="AA665" i="10"/>
  <c r="AC1186" i="10"/>
  <c r="AB1186" i="10" s="1"/>
  <c r="AC193" i="10"/>
  <c r="AB193" i="10" s="1"/>
  <c r="AA194" i="10"/>
  <c r="AC1207" i="10"/>
  <c r="AB1207" i="10" s="1"/>
  <c r="AC214" i="10"/>
  <c r="AB214" i="10" s="1"/>
  <c r="AA215" i="10"/>
  <c r="AA254" i="10"/>
  <c r="AC253" i="10"/>
  <c r="AB253" i="10" s="1"/>
  <c r="AC1246" i="10"/>
  <c r="AB1246" i="10" s="1"/>
  <c r="AC110" i="10"/>
  <c r="AB110" i="10" s="1"/>
  <c r="AC1103" i="10"/>
  <c r="AB1103" i="10" s="1"/>
  <c r="AA111" i="10"/>
  <c r="AC428" i="10"/>
  <c r="AB428" i="10" s="1"/>
  <c r="AC1421" i="10"/>
  <c r="AB1421" i="10" s="1"/>
  <c r="AA429" i="10"/>
  <c r="AC613" i="10"/>
  <c r="AC1606" i="10"/>
  <c r="AB1606" i="10" s="1"/>
  <c r="AA43" i="10"/>
  <c r="AC1035" i="10"/>
  <c r="AB1035" i="10" s="1"/>
  <c r="AC42" i="10"/>
  <c r="AB42" i="10" s="1"/>
  <c r="AC1178" i="10"/>
  <c r="AB1178" i="10" s="1"/>
  <c r="AC185" i="10"/>
  <c r="AB185" i="10" s="1"/>
  <c r="AA480" i="10"/>
  <c r="AC479" i="10"/>
  <c r="AB479" i="10" s="1"/>
  <c r="AC1472" i="10"/>
  <c r="AB1472" i="10" s="1"/>
  <c r="AC1244" i="10"/>
  <c r="AB1244" i="10" s="1"/>
  <c r="AC333" i="10"/>
  <c r="AB333" i="10" s="1"/>
  <c r="AC1326" i="10"/>
  <c r="AB1326" i="10" s="1"/>
  <c r="AA334" i="10"/>
  <c r="AC682" i="10"/>
  <c r="AB682" i="10" s="1"/>
  <c r="AC1675" i="10"/>
  <c r="AB1675" i="10" s="1"/>
  <c r="AC1307" i="10"/>
  <c r="AB1307" i="10" s="1"/>
  <c r="AC314" i="10"/>
  <c r="AB314" i="10" s="1"/>
  <c r="AA315" i="10"/>
  <c r="AC1146" i="10"/>
  <c r="AB1146" i="10" s="1"/>
  <c r="AC153" i="10"/>
  <c r="AB153" i="10" s="1"/>
  <c r="AA154" i="10"/>
  <c r="AA228" i="10"/>
  <c r="AC227" i="10"/>
  <c r="AB227" i="10" s="1"/>
  <c r="AC1220" i="10"/>
  <c r="AB1220" i="10" s="1"/>
  <c r="AA162" i="10"/>
  <c r="AC161" i="10"/>
  <c r="AB161" i="10" s="1"/>
  <c r="AC1154" i="10"/>
  <c r="AB1154" i="10" s="1"/>
  <c r="AC257" i="10"/>
  <c r="AB257" i="10" s="1"/>
  <c r="AC1250" i="10"/>
  <c r="AB1250" i="10" s="1"/>
  <c r="AC1170" i="10"/>
  <c r="AB1170" i="10" s="1"/>
  <c r="AC177" i="10"/>
  <c r="AB177" i="10" s="1"/>
  <c r="AA178" i="10"/>
  <c r="AC673" i="10"/>
  <c r="AC1666" i="10"/>
  <c r="AB1666" i="10" s="1"/>
  <c r="AA674" i="10"/>
  <c r="AC322" i="10"/>
  <c r="AB322" i="10" s="1"/>
  <c r="AC1315" i="10"/>
  <c r="AB1315" i="10" s="1"/>
  <c r="AA323" i="10"/>
  <c r="AA638" i="10"/>
  <c r="AC637" i="10"/>
  <c r="AC1630" i="10"/>
  <c r="AB1630" i="10" s="1"/>
  <c r="AA223" i="10"/>
  <c r="AC1215" i="10"/>
  <c r="AB1215" i="10" s="1"/>
  <c r="AC222" i="10"/>
  <c r="AB222" i="10" s="1"/>
  <c r="AA706" i="10"/>
  <c r="AA707" i="10" s="1"/>
  <c r="AA687" i="10"/>
  <c r="AC686" i="10"/>
  <c r="AB686" i="10" s="1"/>
  <c r="AC1679" i="10"/>
  <c r="AB1679" i="10" s="1"/>
  <c r="AC1637" i="10"/>
  <c r="AB1637" i="10" s="1"/>
  <c r="AC644" i="10"/>
  <c r="AA645" i="10"/>
  <c r="AC1340" i="10"/>
  <c r="AB1340" i="10" s="1"/>
  <c r="AC347" i="10"/>
  <c r="AB347" i="10" s="1"/>
  <c r="AA348" i="10"/>
  <c r="AA311" i="10"/>
  <c r="AC310" i="10"/>
  <c r="AB310" i="10" s="1"/>
  <c r="AC1303" i="10"/>
  <c r="AB1303" i="10" s="1"/>
  <c r="AC260" i="10"/>
  <c r="AB260" i="10" s="1"/>
  <c r="AC1253" i="10"/>
  <c r="AB1253" i="10" s="1"/>
  <c r="AA261" i="10"/>
  <c r="AC1388" i="10"/>
  <c r="AB1388" i="10" s="1"/>
  <c r="AC395" i="10"/>
  <c r="AB395" i="10" s="1"/>
  <c r="AC36" i="10"/>
  <c r="AB36" i="10" s="1"/>
  <c r="AC1029" i="10"/>
  <c r="AB1029" i="10" s="1"/>
  <c r="AA37" i="10"/>
  <c r="AC1233" i="10"/>
  <c r="AB1233" i="10" s="1"/>
  <c r="AC240" i="10"/>
  <c r="AB240" i="10" s="1"/>
  <c r="AA241" i="10"/>
  <c r="AC1260" i="10"/>
  <c r="AB1260" i="10" s="1"/>
  <c r="AC267" i="10"/>
  <c r="AB267" i="10" s="1"/>
  <c r="AC1225" i="10"/>
  <c r="AB1225" i="10" s="1"/>
  <c r="AC232" i="10"/>
  <c r="AB232" i="10" s="1"/>
  <c r="AA233" i="10"/>
  <c r="AC355" i="10"/>
  <c r="AB355" i="10" s="1"/>
  <c r="AC1348" i="10"/>
  <c r="AB1348" i="10" s="1"/>
  <c r="AA356" i="10"/>
  <c r="AC1412" i="10"/>
  <c r="AB1412" i="10" s="1"/>
  <c r="AC419" i="10"/>
  <c r="AB419" i="10" s="1"/>
  <c r="AC1362" i="10"/>
  <c r="AB1362" i="10" s="1"/>
  <c r="AC369" i="10"/>
  <c r="AB369" i="10" s="1"/>
  <c r="AA370" i="10"/>
  <c r="AC1647" i="10"/>
  <c r="AB1647" i="10" s="1"/>
  <c r="AC654" i="10"/>
  <c r="AC1200" i="10"/>
  <c r="AB1200" i="10" s="1"/>
  <c r="AC207" i="10"/>
  <c r="AB207" i="10" s="1"/>
  <c r="AA208" i="10"/>
  <c r="AC521" i="10"/>
  <c r="AB521" i="10" s="1"/>
  <c r="AC1514" i="10"/>
  <c r="AB1514" i="10" s="1"/>
  <c r="AA522" i="10"/>
  <c r="AC463" i="10"/>
  <c r="AB463" i="10" s="1"/>
  <c r="AC1456" i="10"/>
  <c r="AB1456" i="10" s="1"/>
  <c r="AA464" i="10"/>
  <c r="AC343" i="10"/>
  <c r="AB343" i="10" s="1"/>
  <c r="AC1336" i="10"/>
  <c r="AB1336" i="10" s="1"/>
  <c r="AA344" i="10"/>
  <c r="AC1644" i="10"/>
  <c r="AB1644" i="10" s="1"/>
  <c r="AC651" i="10"/>
  <c r="AC525" i="10"/>
  <c r="AB525" i="10" s="1"/>
  <c r="AC1518" i="10"/>
  <c r="AB1518" i="10" s="1"/>
  <c r="AA526" i="10"/>
  <c r="E36" i="8"/>
  <c r="AC1602" i="10"/>
  <c r="AB1602" i="10" s="1"/>
  <c r="AC609" i="10"/>
  <c r="AB609" i="10" s="1"/>
  <c r="AC114" i="10"/>
  <c r="AB114" i="10" s="1"/>
  <c r="AC1107" i="10"/>
  <c r="AB1107" i="10" s="1"/>
  <c r="AC500" i="10"/>
  <c r="AB500" i="10" s="1"/>
  <c r="AC1493" i="10"/>
  <c r="AB1493" i="10" s="1"/>
  <c r="AA501" i="10"/>
  <c r="AC452" i="10"/>
  <c r="AB452" i="10" s="1"/>
  <c r="AC1445" i="10"/>
  <c r="AB1445" i="10" s="1"/>
  <c r="AA453" i="10"/>
  <c r="AC1441" i="10"/>
  <c r="AB1441" i="10" s="1"/>
  <c r="AC448" i="10"/>
  <c r="AB448" i="10" s="1"/>
  <c r="AA449" i="10"/>
  <c r="AC297" i="10"/>
  <c r="AB297" i="10" s="1"/>
  <c r="AC1290" i="10"/>
  <c r="AB1290" i="10" s="1"/>
  <c r="AA298" i="10"/>
  <c r="AC1537" i="10"/>
  <c r="AB1537" i="10" s="1"/>
  <c r="AC544" i="10"/>
  <c r="AB544" i="10" s="1"/>
  <c r="AA545" i="10"/>
  <c r="AC191" i="10"/>
  <c r="AB191" i="10" s="1"/>
  <c r="AC1184" i="10"/>
  <c r="AB1184" i="10" s="1"/>
  <c r="AC273" i="10"/>
  <c r="AB273" i="10" s="1"/>
  <c r="AC1266" i="10"/>
  <c r="AB1266" i="10" s="1"/>
  <c r="AA106" i="10"/>
  <c r="AC1098" i="10"/>
  <c r="AB1098" i="10" s="1"/>
  <c r="AC105" i="10"/>
  <c r="AB105" i="10" s="1"/>
  <c r="AC1133" i="10"/>
  <c r="AB1133" i="10" s="1"/>
  <c r="AC140" i="10"/>
  <c r="AB140" i="10" s="1"/>
  <c r="AA141" i="10"/>
  <c r="AA199" i="10"/>
  <c r="AC198" i="10"/>
  <c r="AB198" i="10" s="1"/>
  <c r="AC1191" i="10"/>
  <c r="AB1191" i="10" s="1"/>
  <c r="AA382" i="10"/>
  <c r="AC381" i="10"/>
  <c r="AB381" i="10" s="1"/>
  <c r="AC1374" i="10"/>
  <c r="AB1374" i="10" s="1"/>
  <c r="AC373" i="10"/>
  <c r="AB373" i="10" s="1"/>
  <c r="AC1366" i="10"/>
  <c r="AB1366" i="10" s="1"/>
  <c r="AA374" i="10"/>
  <c r="AC515" i="10"/>
  <c r="AB515" i="10" s="1"/>
  <c r="AC1508" i="10"/>
  <c r="AB1508" i="10" s="1"/>
  <c r="AA103" i="10"/>
  <c r="AC1095" i="10"/>
  <c r="AB1095" i="10" s="1"/>
  <c r="AC102" i="10"/>
  <c r="AB102" i="10" s="1"/>
  <c r="AC1431" i="10"/>
  <c r="AB1431" i="10" s="1"/>
  <c r="AC438" i="10"/>
  <c r="AB438" i="10" s="1"/>
  <c r="AA439" i="10"/>
  <c r="AC1709" i="10"/>
  <c r="AB1709" i="10" s="1"/>
  <c r="AC716" i="10"/>
  <c r="AB716" i="10" s="1"/>
  <c r="AA717" i="10"/>
  <c r="AA117" i="10"/>
  <c r="AC1109" i="10"/>
  <c r="AB1109" i="10" s="1"/>
  <c r="AC116" i="10"/>
  <c r="AB116" i="10" s="1"/>
  <c r="AC1079" i="10"/>
  <c r="AB1079" i="10" s="1"/>
  <c r="AC86" i="10"/>
  <c r="AB86" i="10" s="1"/>
  <c r="AA87" i="10"/>
  <c r="AA692" i="10"/>
  <c r="AA693" i="10" s="1"/>
  <c r="AC1684" i="10"/>
  <c r="AB1684" i="10" s="1"/>
  <c r="AC691" i="10"/>
  <c r="AB691" i="10" s="1"/>
  <c r="AC1523" i="10"/>
  <c r="AB1523" i="10" s="1"/>
  <c r="AC530" i="10"/>
  <c r="AB530" i="10" s="1"/>
  <c r="AA531" i="10"/>
  <c r="AC623" i="10"/>
  <c r="AC1616" i="10"/>
  <c r="AB1616" i="10" s="1"/>
  <c r="AC403" i="10"/>
  <c r="AB403" i="10" s="1"/>
  <c r="AC1396" i="10"/>
  <c r="AB1396" i="10" s="1"/>
  <c r="AA404" i="10"/>
  <c r="AC81" i="10"/>
  <c r="AB81" i="10" s="1"/>
  <c r="AC1074" i="10"/>
  <c r="AB1074" i="10" s="1"/>
  <c r="AA82" i="10"/>
  <c r="AC130" i="10"/>
  <c r="AB130" i="10" s="1"/>
  <c r="AC1123" i="10"/>
  <c r="AB1123" i="10" s="1"/>
  <c r="AA398" i="10"/>
  <c r="AC1390" i="10"/>
  <c r="AB1390" i="10" s="1"/>
  <c r="AC397" i="10"/>
  <c r="AB397" i="10" s="1"/>
  <c r="AC579" i="10"/>
  <c r="AB579" i="10" s="1"/>
  <c r="AC1572" i="10"/>
  <c r="AB1572" i="10" s="1"/>
  <c r="AA580" i="10"/>
  <c r="AC1596" i="10"/>
  <c r="AB1596" i="10" s="1"/>
  <c r="AC603" i="10"/>
  <c r="AB603" i="10" s="1"/>
  <c r="AA604" i="10"/>
  <c r="AC1566" i="10"/>
  <c r="AB1566" i="10" s="1"/>
  <c r="AC573" i="10"/>
  <c r="AB573" i="10" s="1"/>
  <c r="AC584" i="10"/>
  <c r="AB584" i="10" s="1"/>
  <c r="AC1577" i="10"/>
  <c r="AB1577" i="10" s="1"/>
  <c r="AA585" i="10"/>
  <c r="AC1488" i="10"/>
  <c r="AB1488" i="10" s="1"/>
  <c r="AC495" i="10"/>
  <c r="AB495" i="10" s="1"/>
  <c r="AA496" i="10"/>
  <c r="AA471" i="10"/>
  <c r="AC1463" i="10"/>
  <c r="AB1463" i="10" s="1"/>
  <c r="AC470" i="10"/>
  <c r="AB470" i="10" s="1"/>
  <c r="AC285" i="10"/>
  <c r="AB285" i="10" s="1"/>
  <c r="AC1278" i="10"/>
  <c r="AB1278" i="10" s="1"/>
  <c r="AA286" i="10"/>
  <c r="AC1582" i="10"/>
  <c r="AB1582" i="10" s="1"/>
  <c r="AC589" i="10"/>
  <c r="AB589" i="10" s="1"/>
  <c r="AA590" i="10"/>
  <c r="AA77" i="10"/>
  <c r="AC1069" i="10"/>
  <c r="AB1069" i="10" s="1"/>
  <c r="AC76" i="10"/>
  <c r="AB76" i="10" s="1"/>
  <c r="AC1481" i="10"/>
  <c r="AB1481" i="10" s="1"/>
  <c r="AC488" i="10"/>
  <c r="AB488" i="10" s="1"/>
  <c r="AA489" i="10"/>
  <c r="AC1051" i="10"/>
  <c r="AB1051" i="10" s="1"/>
  <c r="AC58" i="10"/>
  <c r="AB58" i="10" s="1"/>
  <c r="AA59" i="10"/>
  <c r="B462" i="2"/>
  <c r="L461" i="2"/>
  <c r="L462" i="7" s="1"/>
  <c r="AC409" i="10" l="1"/>
  <c r="AB409" i="10" s="1"/>
  <c r="AC169" i="10"/>
  <c r="AB169" i="10" s="1"/>
  <c r="AA170" i="10"/>
  <c r="AA445" i="10"/>
  <c r="AC445" i="10" s="1"/>
  <c r="AB445" i="10" s="1"/>
  <c r="AC475" i="10"/>
  <c r="AB475" i="10" s="1"/>
  <c r="AC1311" i="10"/>
  <c r="AB1311" i="10" s="1"/>
  <c r="AC1437" i="10"/>
  <c r="AB1437" i="10" s="1"/>
  <c r="AC318" i="10"/>
  <c r="AB318" i="10" s="1"/>
  <c r="AC1625" i="10"/>
  <c r="AB1625" i="10" s="1"/>
  <c r="AA476" i="10"/>
  <c r="AC1469" i="10" s="1"/>
  <c r="AB1469" i="10" s="1"/>
  <c r="AC632" i="10"/>
  <c r="AC1002" i="10"/>
  <c r="AB1002" i="10" s="1"/>
  <c r="AA97" i="10"/>
  <c r="AC97" i="10" s="1"/>
  <c r="AB97" i="10" s="1"/>
  <c r="AC1501" i="10"/>
  <c r="AB1501" i="10" s="1"/>
  <c r="AA10" i="10"/>
  <c r="AC1003" i="10" s="1"/>
  <c r="AB1003" i="10" s="1"/>
  <c r="AC1089" i="10"/>
  <c r="AB1089" i="10" s="1"/>
  <c r="AA509" i="10"/>
  <c r="AC509" i="10" s="1"/>
  <c r="AB509" i="10" s="1"/>
  <c r="AC1283" i="10"/>
  <c r="AB1283" i="10" s="1"/>
  <c r="AC365" i="10"/>
  <c r="AB365" i="10" s="1"/>
  <c r="AC1126" i="10"/>
  <c r="AB1126" i="10" s="1"/>
  <c r="AC133" i="10"/>
  <c r="AB133" i="10" s="1"/>
  <c r="AA694" i="10"/>
  <c r="AC693" i="10"/>
  <c r="AB693" i="10" s="1"/>
  <c r="AC1686" i="10"/>
  <c r="AB1686" i="10" s="1"/>
  <c r="AC707" i="10"/>
  <c r="AB707" i="10" s="1"/>
  <c r="AC1700" i="10"/>
  <c r="AB1700" i="10" s="1"/>
  <c r="AC702" i="10"/>
  <c r="AB702" i="10" s="1"/>
  <c r="AA703" i="10"/>
  <c r="AC1695" i="10"/>
  <c r="AB1695" i="10" s="1"/>
  <c r="AA60" i="10"/>
  <c r="AC1052" i="10"/>
  <c r="AB1052" i="10" s="1"/>
  <c r="AC59" i="10"/>
  <c r="AB59" i="10" s="1"/>
  <c r="AC1489" i="10"/>
  <c r="AB1489" i="10" s="1"/>
  <c r="AC496" i="10"/>
  <c r="AB496" i="10" s="1"/>
  <c r="AA497" i="10"/>
  <c r="AC398" i="10"/>
  <c r="AB398" i="10" s="1"/>
  <c r="AC1391" i="10"/>
  <c r="AB1391" i="10" s="1"/>
  <c r="AA399" i="10"/>
  <c r="AC1524" i="10"/>
  <c r="AB1524" i="10" s="1"/>
  <c r="AC531" i="10"/>
  <c r="AB531" i="10" s="1"/>
  <c r="AA532" i="10"/>
  <c r="AC1710" i="10"/>
  <c r="AB1710" i="10" s="1"/>
  <c r="AA718" i="10"/>
  <c r="AC717" i="10"/>
  <c r="AB717" i="10" s="1"/>
  <c r="AC1457" i="10"/>
  <c r="AB1457" i="10" s="1"/>
  <c r="AC464" i="10"/>
  <c r="AB464" i="10" s="1"/>
  <c r="AC1304" i="10"/>
  <c r="AB1304" i="10" s="1"/>
  <c r="AC311" i="10"/>
  <c r="AB311" i="10" s="1"/>
  <c r="AC1699" i="10"/>
  <c r="AB1699" i="10" s="1"/>
  <c r="AC706" i="10"/>
  <c r="AB706" i="10" s="1"/>
  <c r="AC1171" i="10"/>
  <c r="AB1171" i="10" s="1"/>
  <c r="AC178" i="10"/>
  <c r="AB178" i="10" s="1"/>
  <c r="AA179" i="10"/>
  <c r="AC1626" i="10"/>
  <c r="AB1626" i="10" s="1"/>
  <c r="AC633" i="10"/>
  <c r="AC1070" i="10"/>
  <c r="AB1070" i="10" s="1"/>
  <c r="AC77" i="10"/>
  <c r="AB77" i="10" s="1"/>
  <c r="AA78" i="10"/>
  <c r="AC1279" i="10"/>
  <c r="AB1279" i="10" s="1"/>
  <c r="AC286" i="10"/>
  <c r="AB286" i="10" s="1"/>
  <c r="AA287" i="10"/>
  <c r="AC1075" i="10"/>
  <c r="AB1075" i="10" s="1"/>
  <c r="AC82" i="10"/>
  <c r="AB82" i="10" s="1"/>
  <c r="AA83" i="10"/>
  <c r="AC87" i="10"/>
  <c r="AB87" i="10" s="1"/>
  <c r="AC1080" i="10"/>
  <c r="AB1080" i="10" s="1"/>
  <c r="AA88" i="10"/>
  <c r="AC453" i="10"/>
  <c r="AB453" i="10" s="1"/>
  <c r="AC1446" i="10"/>
  <c r="AB1446" i="10" s="1"/>
  <c r="AA454" i="10"/>
  <c r="AC526" i="10"/>
  <c r="AB526" i="10" s="1"/>
  <c r="AC1519" i="10"/>
  <c r="AB1519" i="10" s="1"/>
  <c r="AA527" i="10"/>
  <c r="AC1127" i="10"/>
  <c r="AB1127" i="10" s="1"/>
  <c r="AC134" i="10"/>
  <c r="AB134" i="10" s="1"/>
  <c r="AA135" i="10"/>
  <c r="AC370" i="10"/>
  <c r="AB370" i="10" s="1"/>
  <c r="AC1363" i="10"/>
  <c r="AB1363" i="10" s="1"/>
  <c r="AA371" i="10"/>
  <c r="AC1226" i="10"/>
  <c r="AB1226" i="10" s="1"/>
  <c r="AC233" i="10"/>
  <c r="AB233" i="10" s="1"/>
  <c r="AA234" i="10"/>
  <c r="AC37" i="10"/>
  <c r="AB37" i="10" s="1"/>
  <c r="AC1030" i="10"/>
  <c r="AB1030" i="10" s="1"/>
  <c r="AA38" i="10"/>
  <c r="AC638" i="10"/>
  <c r="AC1631" i="10"/>
  <c r="AB1631" i="10" s="1"/>
  <c r="AC323" i="10"/>
  <c r="AB323" i="10" s="1"/>
  <c r="AC1316" i="10"/>
  <c r="AB1316" i="10" s="1"/>
  <c r="AA324" i="10"/>
  <c r="AC228" i="10"/>
  <c r="AB228" i="10" s="1"/>
  <c r="AC1221" i="10"/>
  <c r="AB1221" i="10" s="1"/>
  <c r="AC154" i="10"/>
  <c r="AB154" i="10" s="1"/>
  <c r="AC1147" i="10"/>
  <c r="AB1147" i="10" s="1"/>
  <c r="AA155" i="10"/>
  <c r="AC1104" i="10"/>
  <c r="AB1104" i="10" s="1"/>
  <c r="AC111" i="10"/>
  <c r="AB111" i="10" s="1"/>
  <c r="AC665" i="10"/>
  <c r="AC1658" i="10"/>
  <c r="AB1658" i="10" s="1"/>
  <c r="AA666" i="10"/>
  <c r="AC604" i="10"/>
  <c r="AB604" i="10" s="1"/>
  <c r="AC1597" i="10"/>
  <c r="AB1597" i="10" s="1"/>
  <c r="AC1096" i="10"/>
  <c r="AB1096" i="10" s="1"/>
  <c r="AC103" i="10"/>
  <c r="AB103" i="10" s="1"/>
  <c r="AC382" i="10"/>
  <c r="AB382" i="10" s="1"/>
  <c r="AC1375" i="10"/>
  <c r="AB1375" i="10" s="1"/>
  <c r="AA383" i="10"/>
  <c r="AA142" i="10"/>
  <c r="AC141" i="10"/>
  <c r="AB141" i="10" s="1"/>
  <c r="AC1134" i="10"/>
  <c r="AB1134" i="10" s="1"/>
  <c r="AC298" i="10"/>
  <c r="AB298" i="10" s="1"/>
  <c r="AC1291" i="10"/>
  <c r="AB1291" i="10" s="1"/>
  <c r="AA299" i="10"/>
  <c r="E37" i="8"/>
  <c r="E38" i="8" s="1"/>
  <c r="E39" i="8" s="1"/>
  <c r="E40" i="8" s="1"/>
  <c r="E41" i="8" s="1"/>
  <c r="E42" i="8" s="1"/>
  <c r="E43" i="8" s="1"/>
  <c r="E44" i="8" s="1"/>
  <c r="E45" i="8" s="1"/>
  <c r="E46" i="8" s="1"/>
  <c r="E47" i="8" s="1"/>
  <c r="E48" i="8" s="1"/>
  <c r="E49" i="8" s="1"/>
  <c r="E50" i="8" s="1"/>
  <c r="E51" i="8" s="1"/>
  <c r="E52" i="8" s="1"/>
  <c r="E53" i="8" s="1"/>
  <c r="E54" i="8" s="1"/>
  <c r="E55" i="8" s="1"/>
  <c r="E56" i="8" s="1"/>
  <c r="E57" i="8" s="1"/>
  <c r="E58" i="8" s="1"/>
  <c r="E59" i="8" s="1"/>
  <c r="E60" i="8" s="1"/>
  <c r="E61" i="8" s="1"/>
  <c r="E62" i="8" s="1"/>
  <c r="E63" i="8" s="1"/>
  <c r="E64" i="8" s="1"/>
  <c r="E65" i="8" s="1"/>
  <c r="E66" i="8" s="1"/>
  <c r="E67" i="8" s="1"/>
  <c r="E68" i="8" s="1"/>
  <c r="E69" i="8" s="1"/>
  <c r="E70" i="8" s="1"/>
  <c r="E71" i="8" s="1"/>
  <c r="E72" i="8" s="1"/>
  <c r="E73" i="8" s="1"/>
  <c r="E74" i="8" s="1"/>
  <c r="E75" i="8" s="1"/>
  <c r="E76" i="8" s="1"/>
  <c r="E77" i="8" s="1"/>
  <c r="E78" i="8" s="1"/>
  <c r="E79" i="8" s="1"/>
  <c r="E80" i="8" s="1"/>
  <c r="E81" i="8" s="1"/>
  <c r="E82" i="8" s="1"/>
  <c r="E83" i="8" s="1"/>
  <c r="E84" i="8" s="1"/>
  <c r="E85" i="8" s="1"/>
  <c r="E86" i="8" s="1"/>
  <c r="E87" i="8" s="1"/>
  <c r="E88" i="8" s="1"/>
  <c r="E89" i="8" s="1"/>
  <c r="E90" i="8" s="1"/>
  <c r="E91" i="8" s="1"/>
  <c r="E92" i="8" s="1"/>
  <c r="E93" i="8" s="1"/>
  <c r="E94" i="8" s="1"/>
  <c r="E95" i="8" s="1"/>
  <c r="E96" i="8" s="1"/>
  <c r="E97" i="8" s="1"/>
  <c r="E98" i="8" s="1"/>
  <c r="E99" i="8" s="1"/>
  <c r="E100" i="8" s="1"/>
  <c r="E101" i="8" s="1"/>
  <c r="E102" i="8" s="1"/>
  <c r="E103" i="8" s="1"/>
  <c r="E104" i="8" s="1"/>
  <c r="E105" i="8" s="1"/>
  <c r="E106" i="8" s="1"/>
  <c r="E107" i="8" s="1"/>
  <c r="E108" i="8" s="1"/>
  <c r="E109" i="8" s="1"/>
  <c r="E110" i="8" s="1"/>
  <c r="E111" i="8" s="1"/>
  <c r="E112" i="8" s="1"/>
  <c r="E113" i="8" s="1"/>
  <c r="E114" i="8" s="1"/>
  <c r="E115" i="8" s="1"/>
  <c r="E116" i="8" s="1"/>
  <c r="E117" i="8" s="1"/>
  <c r="E118" i="8" s="1"/>
  <c r="E119" i="8" s="1"/>
  <c r="E120" i="8" s="1"/>
  <c r="E121" i="8" s="1"/>
  <c r="A36" i="8"/>
  <c r="AC1638" i="10"/>
  <c r="AB1638" i="10" s="1"/>
  <c r="AC645" i="10"/>
  <c r="AA646" i="10"/>
  <c r="AA481" i="10"/>
  <c r="AC1473" i="10"/>
  <c r="AB1473" i="10" s="1"/>
  <c r="AC480" i="10"/>
  <c r="AB480" i="10" s="1"/>
  <c r="AC1036" i="10"/>
  <c r="AB1036" i="10" s="1"/>
  <c r="AC43" i="10"/>
  <c r="AB43" i="10" s="1"/>
  <c r="AA44" i="10"/>
  <c r="AC1208" i="10"/>
  <c r="AB1208" i="10" s="1"/>
  <c r="AC215" i="10"/>
  <c r="AB215" i="10" s="1"/>
  <c r="AA216" i="10"/>
  <c r="AC1482" i="10"/>
  <c r="AB1482" i="10" s="1"/>
  <c r="AC489" i="10"/>
  <c r="AB489" i="10" s="1"/>
  <c r="AA490" i="10"/>
  <c r="AC590" i="10"/>
  <c r="AB590" i="10" s="1"/>
  <c r="AC1583" i="10"/>
  <c r="AB1583" i="10" s="1"/>
  <c r="AA591" i="10"/>
  <c r="AA472" i="10"/>
  <c r="AC471" i="10"/>
  <c r="AB471" i="10" s="1"/>
  <c r="AC1464" i="10"/>
  <c r="AB1464" i="10" s="1"/>
  <c r="AC585" i="10"/>
  <c r="AB585" i="10" s="1"/>
  <c r="AC1578" i="10"/>
  <c r="AB1578" i="10" s="1"/>
  <c r="AA586" i="10"/>
  <c r="AC1573" i="10"/>
  <c r="AB1573" i="10" s="1"/>
  <c r="AC580" i="10"/>
  <c r="AB580" i="10" s="1"/>
  <c r="AA581" i="10"/>
  <c r="AC117" i="10"/>
  <c r="AB117" i="10" s="1"/>
  <c r="AC1110" i="10"/>
  <c r="AB1110" i="10" s="1"/>
  <c r="AA118" i="10"/>
  <c r="AC439" i="10"/>
  <c r="AB439" i="10" s="1"/>
  <c r="AC1432" i="10"/>
  <c r="AB1432" i="10" s="1"/>
  <c r="AC1367" i="10"/>
  <c r="AB1367" i="10" s="1"/>
  <c r="AC374" i="10"/>
  <c r="AB374" i="10" s="1"/>
  <c r="AA375" i="10"/>
  <c r="AA200" i="10"/>
  <c r="AC1192" i="10"/>
  <c r="AB1192" i="10" s="1"/>
  <c r="AC199" i="10"/>
  <c r="AB199" i="10" s="1"/>
  <c r="AC449" i="10"/>
  <c r="AB449" i="10" s="1"/>
  <c r="AC1442" i="10"/>
  <c r="AB1442" i="10" s="1"/>
  <c r="AC522" i="10"/>
  <c r="AB522" i="10" s="1"/>
  <c r="AC1515" i="10"/>
  <c r="AB1515" i="10" s="1"/>
  <c r="AC356" i="10"/>
  <c r="AB356" i="10" s="1"/>
  <c r="AC1349" i="10"/>
  <c r="AB1349" i="10" s="1"/>
  <c r="AA357" i="10"/>
  <c r="AC241" i="10"/>
  <c r="AB241" i="10" s="1"/>
  <c r="AC1234" i="10"/>
  <c r="AB1234" i="10" s="1"/>
  <c r="AA242" i="10"/>
  <c r="AC261" i="10"/>
  <c r="AB261" i="10" s="1"/>
  <c r="AC1254" i="10"/>
  <c r="AB1254" i="10" s="1"/>
  <c r="AA262" i="10"/>
  <c r="AA224" i="10"/>
  <c r="AC1216" i="10"/>
  <c r="AB1216" i="10" s="1"/>
  <c r="AC223" i="10"/>
  <c r="AB223" i="10" s="1"/>
  <c r="AC1163" i="10"/>
  <c r="AB1163" i="10" s="1"/>
  <c r="AC170" i="10"/>
  <c r="AB170" i="10" s="1"/>
  <c r="AA171" i="10"/>
  <c r="AA163" i="10"/>
  <c r="AC162" i="10"/>
  <c r="AB162" i="10" s="1"/>
  <c r="AC1155" i="10"/>
  <c r="AB1155" i="10" s="1"/>
  <c r="AC1422" i="10"/>
  <c r="AB1422" i="10" s="1"/>
  <c r="AC429" i="10"/>
  <c r="AB429" i="10" s="1"/>
  <c r="AA430" i="10"/>
  <c r="AC254" i="10"/>
  <c r="AB254" i="10" s="1"/>
  <c r="AC1247" i="10"/>
  <c r="AB1247" i="10" s="1"/>
  <c r="AC1187" i="10"/>
  <c r="AB1187" i="10" s="1"/>
  <c r="AC194" i="10"/>
  <c r="AB194" i="10" s="1"/>
  <c r="AA195" i="10"/>
  <c r="AC599" i="10"/>
  <c r="AB599" i="10" s="1"/>
  <c r="AC1592" i="10"/>
  <c r="AB1592" i="10" s="1"/>
  <c r="AA600" i="10"/>
  <c r="AC404" i="10"/>
  <c r="AB404" i="10" s="1"/>
  <c r="AC1397" i="10"/>
  <c r="AB1397" i="10" s="1"/>
  <c r="AA405" i="10"/>
  <c r="AC1685" i="10"/>
  <c r="AB1685" i="10" s="1"/>
  <c r="AC692" i="10"/>
  <c r="AB692" i="10" s="1"/>
  <c r="AC1099" i="10"/>
  <c r="AB1099" i="10" s="1"/>
  <c r="AC106" i="10"/>
  <c r="AB106" i="10" s="1"/>
  <c r="AC545" i="10"/>
  <c r="AB545" i="10" s="1"/>
  <c r="AC1538" i="10"/>
  <c r="AB1538" i="10" s="1"/>
  <c r="AA546" i="10"/>
  <c r="AC1494" i="10"/>
  <c r="AB1494" i="10" s="1"/>
  <c r="AC501" i="10"/>
  <c r="AB501" i="10" s="1"/>
  <c r="AC344" i="10"/>
  <c r="AB344" i="10" s="1"/>
  <c r="AC1337" i="10"/>
  <c r="AB1337" i="10" s="1"/>
  <c r="AC1201" i="10"/>
  <c r="AB1201" i="10" s="1"/>
  <c r="AC208" i="10"/>
  <c r="AB208" i="10" s="1"/>
  <c r="AA209" i="10"/>
  <c r="AC348" i="10"/>
  <c r="AB348" i="10" s="1"/>
  <c r="AC1341" i="10"/>
  <c r="AB1341" i="10" s="1"/>
  <c r="AA349" i="10"/>
  <c r="AC687" i="10"/>
  <c r="AB687" i="10" s="1"/>
  <c r="AC1680" i="10"/>
  <c r="AB1680" i="10" s="1"/>
  <c r="AA688" i="10"/>
  <c r="AC674" i="10"/>
  <c r="AC1667" i="10"/>
  <c r="AB1667" i="10" s="1"/>
  <c r="AA320" i="10"/>
  <c r="AC319" i="10"/>
  <c r="AB319" i="10" s="1"/>
  <c r="AC1312" i="10"/>
  <c r="AB1312" i="10" s="1"/>
  <c r="AC1308" i="10"/>
  <c r="AB1308" i="10" s="1"/>
  <c r="AC315" i="10"/>
  <c r="AB315" i="10" s="1"/>
  <c r="AC334" i="10"/>
  <c r="AB334" i="10" s="1"/>
  <c r="AC1327" i="10"/>
  <c r="AB1327" i="10" s="1"/>
  <c r="AA335" i="10"/>
  <c r="AC1438" i="10"/>
  <c r="AB1438" i="10" s="1"/>
  <c r="B463" i="2"/>
  <c r="L462" i="2"/>
  <c r="L463" i="7" s="1"/>
  <c r="AA98" i="10" l="1"/>
  <c r="AC1090" i="10"/>
  <c r="AB1090" i="10" s="1"/>
  <c r="AA477" i="10"/>
  <c r="AC1470" i="10" s="1"/>
  <c r="AB1470" i="10" s="1"/>
  <c r="AA11" i="10"/>
  <c r="AC11" i="10" s="1"/>
  <c r="AC10" i="10"/>
  <c r="AB10" i="10" s="1"/>
  <c r="AC476" i="10"/>
  <c r="AB476" i="10" s="1"/>
  <c r="AC1502" i="10"/>
  <c r="AB1502" i="10" s="1"/>
  <c r="AA510" i="10"/>
  <c r="AA511" i="10" s="1"/>
  <c r="AC1696" i="10"/>
  <c r="AB1696" i="10" s="1"/>
  <c r="AC703" i="10"/>
  <c r="AB703" i="10" s="1"/>
  <c r="AA704" i="10"/>
  <c r="AA695" i="10"/>
  <c r="AC1687" i="10"/>
  <c r="AB1687" i="10" s="1"/>
  <c r="AC694" i="10"/>
  <c r="AB694" i="10" s="1"/>
  <c r="AC688" i="10"/>
  <c r="AB688" i="10" s="1"/>
  <c r="AC1681" i="10"/>
  <c r="AB1681" i="10" s="1"/>
  <c r="AA689" i="10"/>
  <c r="AC405" i="10"/>
  <c r="AB405" i="10" s="1"/>
  <c r="AC1398" i="10"/>
  <c r="AB1398" i="10" s="1"/>
  <c r="AC1164" i="10"/>
  <c r="AB1164" i="10" s="1"/>
  <c r="AC171" i="10"/>
  <c r="AB171" i="10" s="1"/>
  <c r="AA172" i="10"/>
  <c r="AC1350" i="10"/>
  <c r="AB1350" i="10" s="1"/>
  <c r="AC357" i="10"/>
  <c r="AB357" i="10" s="1"/>
  <c r="AA358" i="10"/>
  <c r="AC375" i="10"/>
  <c r="AB375" i="10" s="1"/>
  <c r="AC1368" i="10"/>
  <c r="AB1368" i="10" s="1"/>
  <c r="AA376" i="10"/>
  <c r="AC98" i="10"/>
  <c r="AB98" i="10" s="1"/>
  <c r="AC1091" i="10"/>
  <c r="AB1091" i="10" s="1"/>
  <c r="AA99" i="10"/>
  <c r="AC1584" i="10"/>
  <c r="AB1584" i="10" s="1"/>
  <c r="AC591" i="10"/>
  <c r="AB591" i="10" s="1"/>
  <c r="AA592" i="10"/>
  <c r="AA143" i="10"/>
  <c r="AC142" i="10"/>
  <c r="AB142" i="10" s="1"/>
  <c r="AC1135" i="10"/>
  <c r="AB1135" i="10" s="1"/>
  <c r="AC666" i="10"/>
  <c r="AC1659" i="10"/>
  <c r="AB1659" i="10" s="1"/>
  <c r="AA667" i="10"/>
  <c r="AC1128" i="10"/>
  <c r="AB1128" i="10" s="1"/>
  <c r="AC135" i="10"/>
  <c r="AB135" i="10" s="1"/>
  <c r="AA136" i="10"/>
  <c r="AC1081" i="10"/>
  <c r="AB1081" i="10" s="1"/>
  <c r="AC88" i="10"/>
  <c r="AB88" i="10" s="1"/>
  <c r="AA89" i="10"/>
  <c r="AC718" i="10"/>
  <c r="AB718" i="10" s="1"/>
  <c r="AA719" i="10"/>
  <c r="AC1711" i="10"/>
  <c r="AB1711" i="10" s="1"/>
  <c r="AC497" i="10"/>
  <c r="AB497" i="10" s="1"/>
  <c r="AC1490" i="10"/>
  <c r="AB1490" i="10" s="1"/>
  <c r="AC335" i="10"/>
  <c r="AB335" i="10" s="1"/>
  <c r="AC1328" i="10"/>
  <c r="AB1328" i="10" s="1"/>
  <c r="AA336" i="10"/>
  <c r="AC1202" i="10"/>
  <c r="AB1202" i="10" s="1"/>
  <c r="AC209" i="10"/>
  <c r="AB209" i="10" s="1"/>
  <c r="AA210" i="10"/>
  <c r="AA431" i="10"/>
  <c r="AC1423" i="10"/>
  <c r="AB1423" i="10" s="1"/>
  <c r="AC430" i="10"/>
  <c r="AB430" i="10" s="1"/>
  <c r="AC262" i="10"/>
  <c r="AB262" i="10" s="1"/>
  <c r="AC1255" i="10"/>
  <c r="AB1255" i="10" s="1"/>
  <c r="E122" i="8"/>
  <c r="AC586" i="10"/>
  <c r="AB586" i="10" s="1"/>
  <c r="AC1579" i="10"/>
  <c r="AB1579" i="10" s="1"/>
  <c r="AA587" i="10"/>
  <c r="AC216" i="10"/>
  <c r="AB216" i="10" s="1"/>
  <c r="AC1209" i="10"/>
  <c r="AB1209" i="10" s="1"/>
  <c r="AA217" i="10"/>
  <c r="AA482" i="10"/>
  <c r="AC481" i="10"/>
  <c r="AB481" i="10" s="1"/>
  <c r="AC1474" i="10"/>
  <c r="AB1474" i="10" s="1"/>
  <c r="AC1639" i="10"/>
  <c r="AB1639" i="10" s="1"/>
  <c r="AC646" i="10"/>
  <c r="AC1317" i="10"/>
  <c r="AB1317" i="10" s="1"/>
  <c r="AC324" i="10"/>
  <c r="AB324" i="10" s="1"/>
  <c r="AA325" i="10"/>
  <c r="AC234" i="10"/>
  <c r="AB234" i="10" s="1"/>
  <c r="AC1227" i="10"/>
  <c r="AB1227" i="10" s="1"/>
  <c r="AA235" i="10"/>
  <c r="AC1447" i="10"/>
  <c r="AB1447" i="10" s="1"/>
  <c r="AC454" i="10"/>
  <c r="AB454" i="10" s="1"/>
  <c r="AA455" i="10"/>
  <c r="AC287" i="10"/>
  <c r="AB287" i="10" s="1"/>
  <c r="AC1280" i="10"/>
  <c r="AB1280" i="10" s="1"/>
  <c r="AC179" i="10"/>
  <c r="AB179" i="10" s="1"/>
  <c r="AC1172" i="10"/>
  <c r="AB1172" i="10" s="1"/>
  <c r="AA180" i="10"/>
  <c r="AC532" i="10"/>
  <c r="AB532" i="10" s="1"/>
  <c r="AC1525" i="10"/>
  <c r="AB1525" i="10" s="1"/>
  <c r="AA533" i="10"/>
  <c r="AC349" i="10"/>
  <c r="AB349" i="10" s="1"/>
  <c r="AC1342" i="10"/>
  <c r="AB1342" i="10" s="1"/>
  <c r="AA350" i="10"/>
  <c r="AC600" i="10"/>
  <c r="AB600" i="10" s="1"/>
  <c r="AC1593" i="10"/>
  <c r="AB1593" i="10" s="1"/>
  <c r="AC1156" i="10"/>
  <c r="AB1156" i="10" s="1"/>
  <c r="AC163" i="10"/>
  <c r="AB163" i="10" s="1"/>
  <c r="AA164" i="10"/>
  <c r="AC200" i="10"/>
  <c r="AB200" i="10" s="1"/>
  <c r="AC1193" i="10"/>
  <c r="AB1193" i="10" s="1"/>
  <c r="AC1574" i="10"/>
  <c r="AB1574" i="10" s="1"/>
  <c r="AC581" i="10"/>
  <c r="AB581" i="10" s="1"/>
  <c r="AC472" i="10"/>
  <c r="AB472" i="10" s="1"/>
  <c r="AC1465" i="10"/>
  <c r="AB1465" i="10" s="1"/>
  <c r="AC490" i="10"/>
  <c r="AB490" i="10" s="1"/>
  <c r="AC1483" i="10"/>
  <c r="AB1483" i="10" s="1"/>
  <c r="AA491" i="10"/>
  <c r="AC299" i="10"/>
  <c r="AB299" i="10" s="1"/>
  <c r="AC1292" i="10"/>
  <c r="AB1292" i="10" s="1"/>
  <c r="AA300" i="10"/>
  <c r="AC38" i="10"/>
  <c r="AB38" i="10" s="1"/>
  <c r="AC1031" i="10"/>
  <c r="AB1031" i="10" s="1"/>
  <c r="AA39" i="10"/>
  <c r="AC1520" i="10"/>
  <c r="AB1520" i="10" s="1"/>
  <c r="AC527" i="10"/>
  <c r="AB527" i="10" s="1"/>
  <c r="AC1076" i="10"/>
  <c r="AB1076" i="10" s="1"/>
  <c r="AC83" i="10"/>
  <c r="AB83" i="10" s="1"/>
  <c r="AC320" i="10"/>
  <c r="AB320" i="10" s="1"/>
  <c r="AC1313" i="10"/>
  <c r="AB1313" i="10" s="1"/>
  <c r="AC546" i="10"/>
  <c r="AB546" i="10" s="1"/>
  <c r="AA547" i="10"/>
  <c r="AC1539" i="10"/>
  <c r="AB1539" i="10" s="1"/>
  <c r="AC195" i="10"/>
  <c r="AB195" i="10" s="1"/>
  <c r="AC1188" i="10"/>
  <c r="AB1188" i="10" s="1"/>
  <c r="AC224" i="10"/>
  <c r="AB224" i="10" s="1"/>
  <c r="AC1217" i="10"/>
  <c r="AB1217" i="10" s="1"/>
  <c r="AC1235" i="10"/>
  <c r="AB1235" i="10" s="1"/>
  <c r="AC242" i="10"/>
  <c r="AB242" i="10" s="1"/>
  <c r="AA243" i="10"/>
  <c r="AC118" i="10"/>
  <c r="AB118" i="10" s="1"/>
  <c r="AC1111" i="10"/>
  <c r="AB1111" i="10" s="1"/>
  <c r="AA119" i="10"/>
  <c r="AC44" i="10"/>
  <c r="AB44" i="10" s="1"/>
  <c r="AC1037" i="10"/>
  <c r="AB1037" i="10" s="1"/>
  <c r="AA45" i="10"/>
  <c r="A37" i="8"/>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C383" i="10"/>
  <c r="AB383" i="10" s="1"/>
  <c r="AC1376" i="10"/>
  <c r="AB1376" i="10" s="1"/>
  <c r="AA384" i="10"/>
  <c r="AC1148" i="10"/>
  <c r="AB1148" i="10" s="1"/>
  <c r="AC155" i="10"/>
  <c r="AB155" i="10" s="1"/>
  <c r="AA156" i="10"/>
  <c r="AC1364" i="10"/>
  <c r="AB1364" i="10" s="1"/>
  <c r="AC371" i="10"/>
  <c r="AB371" i="10" s="1"/>
  <c r="AC1071" i="10"/>
  <c r="AB1071" i="10" s="1"/>
  <c r="AC78" i="10"/>
  <c r="AB78" i="10" s="1"/>
  <c r="AA79" i="10"/>
  <c r="AC399" i="10"/>
  <c r="AB399" i="10" s="1"/>
  <c r="AC1392" i="10"/>
  <c r="AB1392" i="10" s="1"/>
  <c r="AA400" i="10"/>
  <c r="AC1053" i="10"/>
  <c r="AB1053" i="10" s="1"/>
  <c r="AC60" i="10"/>
  <c r="AB60" i="10" s="1"/>
  <c r="AA61" i="10"/>
  <c r="B464" i="2"/>
  <c r="L463" i="2"/>
  <c r="L464" i="7" s="1"/>
  <c r="AC477" i="10" l="1"/>
  <c r="AB477" i="10" s="1"/>
  <c r="AC510" i="10"/>
  <c r="AB510" i="10" s="1"/>
  <c r="AA12" i="10"/>
  <c r="AC1005" i="10" s="1"/>
  <c r="AB1005" i="10" s="1"/>
  <c r="AC1004" i="10"/>
  <c r="AB1004" i="10" s="1"/>
  <c r="AC1503" i="10"/>
  <c r="AB1503" i="10" s="1"/>
  <c r="AB11" i="10"/>
  <c r="AA705" i="10"/>
  <c r="AC704" i="10"/>
  <c r="AB704" i="10" s="1"/>
  <c r="AC1697" i="10"/>
  <c r="AB1697" i="10" s="1"/>
  <c r="AC1688" i="10"/>
  <c r="AB1688" i="10" s="1"/>
  <c r="AC695" i="10"/>
  <c r="AB695" i="10" s="1"/>
  <c r="AC156" i="10"/>
  <c r="AB156" i="10" s="1"/>
  <c r="AC1149" i="10"/>
  <c r="AB1149" i="10" s="1"/>
  <c r="AA157" i="10"/>
  <c r="AC1293" i="10"/>
  <c r="AB1293" i="10" s="1"/>
  <c r="AC300" i="10"/>
  <c r="AB300" i="10" s="1"/>
  <c r="AA301" i="10"/>
  <c r="AC350" i="10"/>
  <c r="AB350" i="10" s="1"/>
  <c r="AC1343" i="10"/>
  <c r="AB1343" i="10" s="1"/>
  <c r="AC1475" i="10"/>
  <c r="AB1475" i="10" s="1"/>
  <c r="AC482" i="10"/>
  <c r="AB482" i="10" s="1"/>
  <c r="AA483" i="10"/>
  <c r="AC1580" i="10"/>
  <c r="AB1580" i="10" s="1"/>
  <c r="AC587" i="10"/>
  <c r="AB587" i="10" s="1"/>
  <c r="E123" i="8"/>
  <c r="A122" i="8"/>
  <c r="AC1329" i="10"/>
  <c r="AB1329" i="10" s="1"/>
  <c r="AC336" i="10"/>
  <c r="AB336" i="10" s="1"/>
  <c r="AA337" i="10"/>
  <c r="AC1082" i="10"/>
  <c r="AB1082" i="10" s="1"/>
  <c r="AC89" i="10"/>
  <c r="AB89" i="10" s="1"/>
  <c r="AA90" i="10"/>
  <c r="AC1585" i="10"/>
  <c r="AB1585" i="10" s="1"/>
  <c r="AC592" i="10"/>
  <c r="AB592" i="10" s="1"/>
  <c r="AC172" i="10"/>
  <c r="AB172" i="10" s="1"/>
  <c r="AC1165" i="10"/>
  <c r="AB1165" i="10" s="1"/>
  <c r="AA173" i="10"/>
  <c r="AC1072" i="10"/>
  <c r="AB1072" i="10" s="1"/>
  <c r="AC79" i="10"/>
  <c r="AB79" i="10" s="1"/>
  <c r="AC1236" i="10"/>
  <c r="AB1236" i="10" s="1"/>
  <c r="AC243" i="10"/>
  <c r="AB243" i="10" s="1"/>
  <c r="AA244" i="10"/>
  <c r="AC547" i="10"/>
  <c r="AB547" i="10" s="1"/>
  <c r="AC1540" i="10"/>
  <c r="AB1540" i="10" s="1"/>
  <c r="AA548" i="10"/>
  <c r="AC39" i="10"/>
  <c r="AB39" i="10" s="1"/>
  <c r="AC1032" i="10"/>
  <c r="AB1032" i="10" s="1"/>
  <c r="AA40" i="10"/>
  <c r="AC325" i="10"/>
  <c r="AB325" i="10" s="1"/>
  <c r="AC1318" i="10"/>
  <c r="AB1318" i="10" s="1"/>
  <c r="AA326" i="10"/>
  <c r="AC217" i="10"/>
  <c r="AB217" i="10" s="1"/>
  <c r="AC1210" i="10"/>
  <c r="AB1210" i="10" s="1"/>
  <c r="AA218" i="10"/>
  <c r="AC431" i="10"/>
  <c r="AB431" i="10" s="1"/>
  <c r="AC1424" i="10"/>
  <c r="AB1424" i="10" s="1"/>
  <c r="AC210" i="10"/>
  <c r="AB210" i="10" s="1"/>
  <c r="AC1203" i="10"/>
  <c r="AB1203" i="10" s="1"/>
  <c r="AA211" i="10"/>
  <c r="AC1351" i="10"/>
  <c r="AB1351" i="10" s="1"/>
  <c r="AC358" i="10"/>
  <c r="AB358" i="10" s="1"/>
  <c r="AC689" i="10"/>
  <c r="AB689" i="10" s="1"/>
  <c r="AC1682" i="10"/>
  <c r="AB1682" i="10" s="1"/>
  <c r="AC119" i="10"/>
  <c r="AB119" i="10" s="1"/>
  <c r="AC1112" i="10"/>
  <c r="AB1112" i="10" s="1"/>
  <c r="AC491" i="10"/>
  <c r="AB491" i="10" s="1"/>
  <c r="AC1484" i="10"/>
  <c r="AB1484" i="10" s="1"/>
  <c r="AA492" i="10"/>
  <c r="AC1173" i="10"/>
  <c r="AB1173" i="10" s="1"/>
  <c r="AC180" i="10"/>
  <c r="AB180" i="10" s="1"/>
  <c r="AA181" i="10"/>
  <c r="AA236" i="10"/>
  <c r="AC235" i="10"/>
  <c r="AB235" i="10" s="1"/>
  <c r="AC1228" i="10"/>
  <c r="AB1228" i="10" s="1"/>
  <c r="AC12" i="10"/>
  <c r="AB12" i="10" s="1"/>
  <c r="AA720" i="10"/>
  <c r="AC719" i="10"/>
  <c r="AB719" i="10" s="1"/>
  <c r="AC1712" i="10"/>
  <c r="AB1712" i="10" s="1"/>
  <c r="AC1660" i="10"/>
  <c r="AB1660" i="10" s="1"/>
  <c r="AC667" i="10"/>
  <c r="AA668" i="10"/>
  <c r="AC376" i="10"/>
  <c r="AB376" i="10" s="1"/>
  <c r="AC1369" i="10"/>
  <c r="AB1369" i="10" s="1"/>
  <c r="AA377" i="10"/>
  <c r="AC1393" i="10"/>
  <c r="AB1393" i="10" s="1"/>
  <c r="AC400" i="10"/>
  <c r="AB400" i="10" s="1"/>
  <c r="AA401" i="10"/>
  <c r="AC1054" i="10"/>
  <c r="AB1054" i="10" s="1"/>
  <c r="AC61" i="10"/>
  <c r="AB61" i="10" s="1"/>
  <c r="AA62" i="10"/>
  <c r="AC384" i="10"/>
  <c r="AB384" i="10" s="1"/>
  <c r="AC1377" i="10"/>
  <c r="AB1377" i="10" s="1"/>
  <c r="AC45" i="10"/>
  <c r="AB45" i="10" s="1"/>
  <c r="AC1038" i="10"/>
  <c r="AB1038" i="10" s="1"/>
  <c r="AA46" i="10"/>
  <c r="AC1504" i="10"/>
  <c r="AB1504" i="10" s="1"/>
  <c r="AC511" i="10"/>
  <c r="AB511" i="10" s="1"/>
  <c r="AC1157" i="10"/>
  <c r="AB1157" i="10" s="1"/>
  <c r="AC164" i="10"/>
  <c r="AB164" i="10" s="1"/>
  <c r="AA165" i="10"/>
  <c r="AC533" i="10"/>
  <c r="AB533" i="10" s="1"/>
  <c r="AC1526" i="10"/>
  <c r="AB1526" i="10" s="1"/>
  <c r="AA534" i="10"/>
  <c r="AC1448" i="10"/>
  <c r="AB1448" i="10" s="1"/>
  <c r="AC455" i="10"/>
  <c r="AB455" i="10" s="1"/>
  <c r="AC1129" i="10"/>
  <c r="AB1129" i="10" s="1"/>
  <c r="AC136" i="10"/>
  <c r="AB136" i="10" s="1"/>
  <c r="AA137" i="10"/>
  <c r="AC143" i="10"/>
  <c r="AB143" i="10" s="1"/>
  <c r="AC1136" i="10"/>
  <c r="AB1136" i="10" s="1"/>
  <c r="AA144" i="10"/>
  <c r="AC99" i="10"/>
  <c r="AB99" i="10" s="1"/>
  <c r="AC1092" i="10"/>
  <c r="AB1092" i="10" s="1"/>
  <c r="AA100" i="10"/>
  <c r="B465" i="2"/>
  <c r="L464" i="2"/>
  <c r="L465" i="7" s="1"/>
  <c r="AA13" i="10" l="1"/>
  <c r="AC13" i="10" s="1"/>
  <c r="AB13" i="10" s="1"/>
  <c r="AC705" i="10"/>
  <c r="AB705" i="10" s="1"/>
  <c r="AC1698" i="10"/>
  <c r="AB1698" i="10" s="1"/>
  <c r="AC1661" i="10"/>
  <c r="AB1661" i="10" s="1"/>
  <c r="AC668" i="10"/>
  <c r="AA669" i="10"/>
  <c r="AC181" i="10"/>
  <c r="AB181" i="10" s="1"/>
  <c r="AC1174" i="10"/>
  <c r="AB1174" i="10" s="1"/>
  <c r="AC1204" i="10"/>
  <c r="AB1204" i="10" s="1"/>
  <c r="AC211" i="10"/>
  <c r="AB211" i="10" s="1"/>
  <c r="AC1319" i="10"/>
  <c r="AB1319" i="10" s="1"/>
  <c r="AC326" i="10"/>
  <c r="AB326" i="10" s="1"/>
  <c r="AA327" i="10"/>
  <c r="AC137" i="10"/>
  <c r="AB137" i="10" s="1"/>
  <c r="AC1130" i="10"/>
  <c r="AB1130" i="10" s="1"/>
  <c r="AA138" i="10"/>
  <c r="AC1158" i="10"/>
  <c r="AB1158" i="10" s="1"/>
  <c r="AC165" i="10"/>
  <c r="AB165" i="10" s="1"/>
  <c r="AA166" i="10"/>
  <c r="AC377" i="10"/>
  <c r="AB377" i="10" s="1"/>
  <c r="AC1370" i="10"/>
  <c r="AB1370" i="10" s="1"/>
  <c r="AA378" i="10"/>
  <c r="AC720" i="10"/>
  <c r="AB720" i="10" s="1"/>
  <c r="AA721" i="10"/>
  <c r="AC1713" i="10"/>
  <c r="AB1713" i="10" s="1"/>
  <c r="AC218" i="10"/>
  <c r="AB218" i="10" s="1"/>
  <c r="AC1211" i="10"/>
  <c r="AB1211" i="10" s="1"/>
  <c r="AA219" i="10"/>
  <c r="AC1237" i="10"/>
  <c r="AB1237" i="10" s="1"/>
  <c r="AC244" i="10"/>
  <c r="AB244" i="10" s="1"/>
  <c r="AC483" i="10"/>
  <c r="AB483" i="10" s="1"/>
  <c r="AC1476" i="10"/>
  <c r="AB1476" i="10" s="1"/>
  <c r="AA484" i="10"/>
  <c r="AA158" i="10"/>
  <c r="AC157" i="10"/>
  <c r="AB157" i="10" s="1"/>
  <c r="AC1150" i="10"/>
  <c r="AB1150" i="10" s="1"/>
  <c r="AC1137" i="10"/>
  <c r="AB1137" i="10" s="1"/>
  <c r="AC144" i="10"/>
  <c r="AB144" i="10" s="1"/>
  <c r="AA145" i="10"/>
  <c r="AC1527" i="10"/>
  <c r="AB1527" i="10" s="1"/>
  <c r="AA535" i="10"/>
  <c r="AC534" i="10"/>
  <c r="AB534" i="10" s="1"/>
  <c r="AC1039" i="10"/>
  <c r="AB1039" i="10" s="1"/>
  <c r="AC46" i="10"/>
  <c r="AB46" i="10" s="1"/>
  <c r="AA47" i="10"/>
  <c r="AC1394" i="10"/>
  <c r="AB1394" i="10" s="1"/>
  <c r="AC401" i="10"/>
  <c r="AB401" i="10" s="1"/>
  <c r="AC1006" i="10"/>
  <c r="AB1006" i="10" s="1"/>
  <c r="AA14" i="10"/>
  <c r="AC1541" i="10"/>
  <c r="AB1541" i="10" s="1"/>
  <c r="AC548" i="10"/>
  <c r="AB548" i="10" s="1"/>
  <c r="AA549" i="10"/>
  <c r="AA174" i="10"/>
  <c r="AC1166" i="10"/>
  <c r="AB1166" i="10" s="1"/>
  <c r="AC173" i="10"/>
  <c r="AB173" i="10" s="1"/>
  <c r="AC337" i="10"/>
  <c r="AB337" i="10" s="1"/>
  <c r="AC1330" i="10"/>
  <c r="AB1330" i="10" s="1"/>
  <c r="AA338" i="10"/>
  <c r="E124" i="8"/>
  <c r="A123" i="8"/>
  <c r="AA302" i="10"/>
  <c r="AC1294" i="10"/>
  <c r="AB1294" i="10" s="1"/>
  <c r="AC301" i="10"/>
  <c r="AB301" i="10" s="1"/>
  <c r="AC100" i="10"/>
  <c r="AB100" i="10" s="1"/>
  <c r="AC1093" i="10"/>
  <c r="AB1093" i="10" s="1"/>
  <c r="AC1055" i="10"/>
  <c r="AB1055" i="10" s="1"/>
  <c r="AC62" i="10"/>
  <c r="AB62" i="10" s="1"/>
  <c r="AA63" i="10"/>
  <c r="AC236" i="10"/>
  <c r="AB236" i="10" s="1"/>
  <c r="AC1229" i="10"/>
  <c r="AB1229" i="10" s="1"/>
  <c r="AC492" i="10"/>
  <c r="AB492" i="10" s="1"/>
  <c r="AC1485" i="10"/>
  <c r="AB1485" i="10" s="1"/>
  <c r="AA493" i="10"/>
  <c r="AC40" i="10"/>
  <c r="AB40" i="10" s="1"/>
  <c r="AC1033" i="10"/>
  <c r="AB1033" i="10" s="1"/>
  <c r="AC1083" i="10"/>
  <c r="AB1083" i="10" s="1"/>
  <c r="AC90" i="10"/>
  <c r="AB90" i="10" s="1"/>
  <c r="AA91" i="10"/>
  <c r="B466" i="2"/>
  <c r="L465" i="2"/>
  <c r="L466" i="7" s="1"/>
  <c r="AC1084" i="10" l="1"/>
  <c r="AB1084" i="10" s="1"/>
  <c r="AC91" i="10"/>
  <c r="AB91" i="10" s="1"/>
  <c r="AC338" i="10"/>
  <c r="AB338" i="10" s="1"/>
  <c r="AC1331" i="10"/>
  <c r="AB1331" i="10" s="1"/>
  <c r="AC145" i="10"/>
  <c r="AB145" i="10" s="1"/>
  <c r="AC1138" i="10"/>
  <c r="AB1138" i="10" s="1"/>
  <c r="AA146" i="10"/>
  <c r="AC1159" i="10"/>
  <c r="AB1159" i="10" s="1"/>
  <c r="AC166" i="10"/>
  <c r="AB166" i="10" s="1"/>
  <c r="AC493" i="10"/>
  <c r="AB493" i="10" s="1"/>
  <c r="AC1486" i="10"/>
  <c r="AB1486" i="10" s="1"/>
  <c r="AA303" i="10"/>
  <c r="AC302" i="10"/>
  <c r="AB302" i="10" s="1"/>
  <c r="AC1295" i="10"/>
  <c r="AB1295" i="10" s="1"/>
  <c r="AC1167" i="10"/>
  <c r="AB1167" i="10" s="1"/>
  <c r="AC174" i="10"/>
  <c r="AB174" i="10" s="1"/>
  <c r="AC14" i="10"/>
  <c r="AC1007" i="10"/>
  <c r="AB1007" i="10" s="1"/>
  <c r="AA15" i="10"/>
  <c r="AA159" i="10"/>
  <c r="AC158" i="10"/>
  <c r="AB158" i="10" s="1"/>
  <c r="AC1151" i="10"/>
  <c r="AB1151" i="10" s="1"/>
  <c r="AC378" i="10"/>
  <c r="AB378" i="10" s="1"/>
  <c r="AC1371" i="10"/>
  <c r="AB1371" i="10" s="1"/>
  <c r="AA379" i="10"/>
  <c r="AC669" i="10"/>
  <c r="AC1662" i="10"/>
  <c r="AB1662" i="10" s="1"/>
  <c r="AC1056" i="10"/>
  <c r="AB1056" i="10" s="1"/>
  <c r="AC63" i="10"/>
  <c r="AB63" i="10" s="1"/>
  <c r="AC549" i="10"/>
  <c r="AB549" i="10" s="1"/>
  <c r="AC1542" i="10"/>
  <c r="AB1542" i="10" s="1"/>
  <c r="AC1040" i="10"/>
  <c r="AB1040" i="10" s="1"/>
  <c r="AA48" i="10"/>
  <c r="AC47" i="10"/>
  <c r="AB47" i="10" s="1"/>
  <c r="AC1528" i="10"/>
  <c r="AB1528" i="10" s="1"/>
  <c r="AA536" i="10"/>
  <c r="AC535" i="10"/>
  <c r="AB535" i="10" s="1"/>
  <c r="AC484" i="10"/>
  <c r="AB484" i="10" s="1"/>
  <c r="AC1477" i="10"/>
  <c r="AB1477" i="10" s="1"/>
  <c r="AA485" i="10"/>
  <c r="AC1320" i="10"/>
  <c r="AB1320" i="10" s="1"/>
  <c r="AC327" i="10"/>
  <c r="AB327" i="10" s="1"/>
  <c r="AA328" i="10"/>
  <c r="A124" i="8"/>
  <c r="E125" i="8"/>
  <c r="AC219" i="10"/>
  <c r="AB219" i="10" s="1"/>
  <c r="AC1212" i="10"/>
  <c r="AB1212" i="10" s="1"/>
  <c r="AA220" i="10"/>
  <c r="AC1714" i="10"/>
  <c r="AB1714" i="10" s="1"/>
  <c r="AA722" i="10"/>
  <c r="AC721" i="10"/>
  <c r="AB721" i="10" s="1"/>
  <c r="AC138" i="10"/>
  <c r="AB138" i="10" s="1"/>
  <c r="AC1131" i="10"/>
  <c r="AB1131" i="10" s="1"/>
  <c r="B467" i="2"/>
  <c r="L466" i="2"/>
  <c r="L467" i="7" s="1"/>
  <c r="AB14" i="10" l="1"/>
  <c r="AC1213" i="10"/>
  <c r="AB1213" i="10" s="1"/>
  <c r="AC220" i="10"/>
  <c r="AB220" i="10" s="1"/>
  <c r="AC485" i="10"/>
  <c r="AB485" i="10" s="1"/>
  <c r="AC1478" i="10"/>
  <c r="AB1478" i="10" s="1"/>
  <c r="AC536" i="10"/>
  <c r="AB536" i="10" s="1"/>
  <c r="AC1529" i="10"/>
  <c r="AB1529" i="10" s="1"/>
  <c r="AC159" i="10"/>
  <c r="AB159" i="10" s="1"/>
  <c r="AC1152" i="10"/>
  <c r="AB1152" i="10" s="1"/>
  <c r="AC303" i="10"/>
  <c r="AB303" i="10" s="1"/>
  <c r="AA304" i="10"/>
  <c r="AC1296" i="10"/>
  <c r="AB1296" i="10" s="1"/>
  <c r="AC1321" i="10"/>
  <c r="AB1321" i="10" s="1"/>
  <c r="AC328" i="10"/>
  <c r="AB328" i="10" s="1"/>
  <c r="AA329" i="10"/>
  <c r="AA16" i="10"/>
  <c r="AC1008" i="10"/>
  <c r="AB1008" i="10" s="1"/>
  <c r="AC15" i="10"/>
  <c r="AC146" i="10"/>
  <c r="AB146" i="10" s="1"/>
  <c r="AC1139" i="10"/>
  <c r="AB1139" i="10" s="1"/>
  <c r="AA147" i="10"/>
  <c r="AC1715" i="10"/>
  <c r="AB1715" i="10" s="1"/>
  <c r="AC722" i="10"/>
  <c r="AB722" i="10" s="1"/>
  <c r="AA723" i="10"/>
  <c r="A125" i="8"/>
  <c r="E126" i="8"/>
  <c r="AC48" i="10"/>
  <c r="AB48" i="10" s="1"/>
  <c r="AC1041" i="10"/>
  <c r="AB1041" i="10" s="1"/>
  <c r="AA49" i="10"/>
  <c r="AC1372" i="10"/>
  <c r="AB1372" i="10" s="1"/>
  <c r="AC379" i="10"/>
  <c r="AB379" i="10" s="1"/>
  <c r="B468" i="2"/>
  <c r="L467" i="2"/>
  <c r="L468" i="7" s="1"/>
  <c r="AB15" i="10" l="1"/>
  <c r="AC1042" i="10"/>
  <c r="AB1042" i="10" s="1"/>
  <c r="AC49" i="10"/>
  <c r="AB49" i="10" s="1"/>
  <c r="AA50" i="10"/>
  <c r="AC1140" i="10"/>
  <c r="AB1140" i="10" s="1"/>
  <c r="AC147" i="10"/>
  <c r="AB147" i="10" s="1"/>
  <c r="AA148" i="10"/>
  <c r="AA724" i="10"/>
  <c r="AC1716" i="10"/>
  <c r="AB1716" i="10" s="1"/>
  <c r="AC723" i="10"/>
  <c r="AB723" i="10" s="1"/>
  <c r="AC16" i="10"/>
  <c r="AA17" i="10"/>
  <c r="AC1009" i="10"/>
  <c r="AB1009" i="10" s="1"/>
  <c r="AC1322" i="10"/>
  <c r="AB1322" i="10" s="1"/>
  <c r="AC329" i="10"/>
  <c r="AB329" i="10" s="1"/>
  <c r="AC1297" i="10"/>
  <c r="AB1297" i="10" s="1"/>
  <c r="AA305" i="10"/>
  <c r="AC304" i="10"/>
  <c r="AB304" i="10" s="1"/>
  <c r="A126" i="8"/>
  <c r="E127" i="8"/>
  <c r="B469" i="2"/>
  <c r="L468" i="2"/>
  <c r="L469" i="7" s="1"/>
  <c r="AB16" i="10" l="1"/>
  <c r="A127" i="8"/>
  <c r="E128" i="8"/>
  <c r="AC1010" i="10"/>
  <c r="AB1010" i="10" s="1"/>
  <c r="AC17" i="10"/>
  <c r="AB17" i="10" s="1"/>
  <c r="AA18" i="10"/>
  <c r="AC724" i="10"/>
  <c r="AB724" i="10" s="1"/>
  <c r="AC1717" i="10"/>
  <c r="AB1717" i="10" s="1"/>
  <c r="AA725" i="10"/>
  <c r="AC1043" i="10"/>
  <c r="AB1043" i="10" s="1"/>
  <c r="AC50" i="10"/>
  <c r="AB50" i="10" s="1"/>
  <c r="AA51" i="10"/>
  <c r="AC148" i="10"/>
  <c r="AB148" i="10" s="1"/>
  <c r="AA149" i="10"/>
  <c r="AC1141" i="10"/>
  <c r="AB1141" i="10" s="1"/>
  <c r="AA306" i="10"/>
  <c r="AC1298" i="10"/>
  <c r="AB1298" i="10" s="1"/>
  <c r="AC305" i="10"/>
  <c r="AB305" i="10" s="1"/>
  <c r="B470" i="2"/>
  <c r="L469" i="2"/>
  <c r="L470" i="7" s="1"/>
  <c r="AC1044" i="10" l="1"/>
  <c r="AB1044" i="10" s="1"/>
  <c r="AA52" i="10"/>
  <c r="AC51" i="10"/>
  <c r="AB51" i="10" s="1"/>
  <c r="AC1718" i="10"/>
  <c r="AB1718" i="10" s="1"/>
  <c r="AA726" i="10"/>
  <c r="AC725" i="10"/>
  <c r="AB725" i="10" s="1"/>
  <c r="E129" i="8"/>
  <c r="A128" i="8"/>
  <c r="AC1299" i="10"/>
  <c r="AB1299" i="10" s="1"/>
  <c r="AC306" i="10"/>
  <c r="AB306" i="10" s="1"/>
  <c r="AC149" i="10"/>
  <c r="AB149" i="10" s="1"/>
  <c r="AC1142" i="10"/>
  <c r="AB1142" i="10" s="1"/>
  <c r="AC1011" i="10"/>
  <c r="AB1011" i="10" s="1"/>
  <c r="AA19" i="10"/>
  <c r="AC18" i="10"/>
  <c r="B471" i="2"/>
  <c r="L470" i="2"/>
  <c r="L471" i="7" s="1"/>
  <c r="AB18" i="10" l="1"/>
  <c r="A129" i="8"/>
  <c r="E130" i="8"/>
  <c r="AA20" i="10"/>
  <c r="AC1012" i="10"/>
  <c r="AB1012" i="10" s="1"/>
  <c r="AC19" i="10"/>
  <c r="AB19" i="10" s="1"/>
  <c r="AC52" i="10"/>
  <c r="AB52" i="10" s="1"/>
  <c r="AA53" i="10"/>
  <c r="AC1045" i="10"/>
  <c r="AB1045" i="10" s="1"/>
  <c r="AA727" i="10"/>
  <c r="AC1719" i="10"/>
  <c r="AB1719" i="10" s="1"/>
  <c r="AC726" i="10"/>
  <c r="AB726" i="10" s="1"/>
  <c r="B472" i="2"/>
  <c r="L471" i="2"/>
  <c r="L472" i="7" s="1"/>
  <c r="AC1046" i="10" l="1"/>
  <c r="AB1046" i="10" s="1"/>
  <c r="AA54" i="10"/>
  <c r="AC53" i="10"/>
  <c r="AB53" i="10" s="1"/>
  <c r="AC20" i="10"/>
  <c r="AA21" i="10"/>
  <c r="AC1013" i="10"/>
  <c r="AB1013" i="10" s="1"/>
  <c r="E131" i="8"/>
  <c r="A130" i="8"/>
  <c r="AA728" i="10"/>
  <c r="AC727" i="10"/>
  <c r="AB727" i="10" s="1"/>
  <c r="AC1720" i="10"/>
  <c r="AB1720" i="10" s="1"/>
  <c r="B473" i="2"/>
  <c r="L472" i="2"/>
  <c r="L473" i="7" s="1"/>
  <c r="AB20" i="10" l="1"/>
  <c r="A131" i="8"/>
  <c r="E132" i="8"/>
  <c r="AC54" i="10"/>
  <c r="AB54" i="10" s="1"/>
  <c r="AC1047" i="10"/>
  <c r="AB1047" i="10" s="1"/>
  <c r="AA55" i="10"/>
  <c r="AC1721" i="10"/>
  <c r="AB1721" i="10" s="1"/>
  <c r="AC728" i="10"/>
  <c r="AB728" i="10" s="1"/>
  <c r="AA729" i="10"/>
  <c r="AA22" i="10"/>
  <c r="AC1014" i="10"/>
  <c r="AB1014" i="10" s="1"/>
  <c r="AC21" i="10"/>
  <c r="AB21" i="10" s="1"/>
  <c r="B474" i="2"/>
  <c r="L473" i="2"/>
  <c r="L474" i="7" s="1"/>
  <c r="AA730" i="10" l="1"/>
  <c r="AC1722" i="10"/>
  <c r="AB1722" i="10" s="1"/>
  <c r="AC729" i="10"/>
  <c r="AB729" i="10" s="1"/>
  <c r="E133" i="8"/>
  <c r="A132" i="8"/>
  <c r="AA23" i="10"/>
  <c r="AC22" i="10"/>
  <c r="AB22" i="10" s="1"/>
  <c r="AC1015" i="10"/>
  <c r="AB1015" i="10" s="1"/>
  <c r="AA56" i="10"/>
  <c r="AC1048" i="10"/>
  <c r="AB1048" i="10" s="1"/>
  <c r="AC55" i="10"/>
  <c r="AB55" i="10" s="1"/>
  <c r="B475" i="2"/>
  <c r="L474" i="2"/>
  <c r="L475" i="7" s="1"/>
  <c r="A133" i="8" l="1"/>
  <c r="E134" i="8"/>
  <c r="AC23" i="10"/>
  <c r="AB23" i="10" s="1"/>
  <c r="AA24" i="10"/>
  <c r="AC1016" i="10"/>
  <c r="AB1016" i="10" s="1"/>
  <c r="AC1049" i="10"/>
  <c r="AB1049" i="10" s="1"/>
  <c r="AC56" i="10"/>
  <c r="AB56" i="10" s="1"/>
  <c r="AA731" i="10"/>
  <c r="AC730" i="10"/>
  <c r="AB730" i="10" s="1"/>
  <c r="AC1723" i="10"/>
  <c r="AB1723" i="10" s="1"/>
  <c r="B476" i="2"/>
  <c r="L475" i="2"/>
  <c r="L476" i="7" s="1"/>
  <c r="AC1724" i="10" l="1"/>
  <c r="AB1724" i="10" s="1"/>
  <c r="AA732" i="10"/>
  <c r="AC731" i="10"/>
  <c r="AB731" i="10" s="1"/>
  <c r="AC1017" i="10"/>
  <c r="AB1017" i="10" s="1"/>
  <c r="AC24" i="10"/>
  <c r="AB24" i="10" s="1"/>
  <c r="AA25" i="10"/>
  <c r="E135" i="8"/>
  <c r="A134" i="8"/>
  <c r="B477" i="2"/>
  <c r="L476" i="2"/>
  <c r="L477" i="7" s="1"/>
  <c r="AC25" i="10" l="1"/>
  <c r="AB25" i="10" s="1"/>
  <c r="AA26" i="10"/>
  <c r="AC1018" i="10"/>
  <c r="AB1018" i="10" s="1"/>
  <c r="A135" i="8"/>
  <c r="E136" i="8"/>
  <c r="AA733" i="10"/>
  <c r="AC1725" i="10"/>
  <c r="AB1725" i="10" s="1"/>
  <c r="AC732" i="10"/>
  <c r="AB732" i="10" s="1"/>
  <c r="B478" i="2"/>
  <c r="L477" i="2"/>
  <c r="L478" i="7" s="1"/>
  <c r="AC733" i="10" l="1"/>
  <c r="AB733" i="10" s="1"/>
  <c r="AC1726" i="10"/>
  <c r="AB1726" i="10" s="1"/>
  <c r="AA734" i="10"/>
  <c r="AC26" i="10"/>
  <c r="AB26" i="10" s="1"/>
  <c r="AC1019" i="10"/>
  <c r="AB1019" i="10" s="1"/>
  <c r="AA27" i="10"/>
  <c r="E137" i="8"/>
  <c r="A136" i="8"/>
  <c r="B479" i="2"/>
  <c r="L478" i="2"/>
  <c r="L479" i="7" s="1"/>
  <c r="A137" i="8" l="1"/>
  <c r="E138" i="8"/>
  <c r="AC734" i="10"/>
  <c r="AB734" i="10" s="1"/>
  <c r="AA735" i="10"/>
  <c r="AC1727" i="10"/>
  <c r="AB1727" i="10" s="1"/>
  <c r="AC1020" i="10"/>
  <c r="AB1020" i="10" s="1"/>
  <c r="AC27" i="10"/>
  <c r="AB27" i="10" s="1"/>
  <c r="AA28" i="10"/>
  <c r="B480" i="2"/>
  <c r="L479" i="2"/>
  <c r="L480" i="7" s="1"/>
  <c r="AC1021" i="10" l="1"/>
  <c r="AB1021" i="10" s="1"/>
  <c r="AA29" i="10"/>
  <c r="AC28" i="10"/>
  <c r="AB28" i="10" s="1"/>
  <c r="AC735" i="10"/>
  <c r="AB735" i="10" s="1"/>
  <c r="AC1728" i="10"/>
  <c r="AB1728" i="10" s="1"/>
  <c r="AA736" i="10"/>
  <c r="A138" i="8"/>
  <c r="E139" i="8"/>
  <c r="B481" i="2"/>
  <c r="L480" i="2"/>
  <c r="L481" i="7" s="1"/>
  <c r="AC736" i="10" l="1"/>
  <c r="AB736" i="10" s="1"/>
  <c r="AA737" i="10"/>
  <c r="AC1729" i="10"/>
  <c r="AB1729" i="10" s="1"/>
  <c r="AA30" i="10"/>
  <c r="AC1022" i="10"/>
  <c r="AB1022" i="10" s="1"/>
  <c r="AC29" i="10"/>
  <c r="AB29" i="10" s="1"/>
  <c r="A139" i="8"/>
  <c r="E140" i="8"/>
  <c r="B482" i="2"/>
  <c r="L481" i="2"/>
  <c r="L482" i="7" s="1"/>
  <c r="A140" i="8" l="1"/>
  <c r="E141" i="8"/>
  <c r="AC1023" i="10"/>
  <c r="AB1023" i="10" s="1"/>
  <c r="AC30" i="10"/>
  <c r="AB30" i="10" s="1"/>
  <c r="AA31" i="10"/>
  <c r="AC737" i="10"/>
  <c r="AB737" i="10" s="1"/>
  <c r="AC1730" i="10"/>
  <c r="AB1730" i="10" s="1"/>
  <c r="AA738" i="10"/>
  <c r="B483" i="2"/>
  <c r="L482" i="2"/>
  <c r="L483" i="7" s="1"/>
  <c r="AC738" i="10" l="1"/>
  <c r="AB738" i="10" s="1"/>
  <c r="AC1731" i="10"/>
  <c r="AB1731" i="10" s="1"/>
  <c r="AA739" i="10"/>
  <c r="E142" i="8"/>
  <c r="A141" i="8"/>
  <c r="AA32" i="10"/>
  <c r="AC31" i="10"/>
  <c r="AB31" i="10" s="1"/>
  <c r="AC1024" i="10"/>
  <c r="AB1024" i="10" s="1"/>
  <c r="B484" i="2"/>
  <c r="L483" i="2"/>
  <c r="L484" i="7" s="1"/>
  <c r="AC739" i="10" l="1"/>
  <c r="AB739" i="10" s="1"/>
  <c r="AC1732" i="10"/>
  <c r="AB1732" i="10" s="1"/>
  <c r="AA740" i="10"/>
  <c r="E143" i="8"/>
  <c r="A142" i="8"/>
  <c r="AC32" i="10"/>
  <c r="AB32" i="10" s="1"/>
  <c r="AA33" i="10"/>
  <c r="AC1025" i="10"/>
  <c r="AB1025" i="10" s="1"/>
  <c r="B485" i="2"/>
  <c r="L484" i="2"/>
  <c r="L485" i="7" s="1"/>
  <c r="A143" i="8" l="1"/>
  <c r="E144" i="8"/>
  <c r="AC1026" i="10"/>
  <c r="AB1026" i="10" s="1"/>
  <c r="AC33" i="10"/>
  <c r="AB33" i="10" s="1"/>
  <c r="AA741" i="10"/>
  <c r="AC740" i="10"/>
  <c r="AB740" i="10" s="1"/>
  <c r="AC1733" i="10"/>
  <c r="AB1733" i="10" s="1"/>
  <c r="B486" i="2"/>
  <c r="L485" i="2"/>
  <c r="L486" i="7" s="1"/>
  <c r="A144" i="8" l="1"/>
  <c r="E145" i="8"/>
  <c r="AC741" i="10"/>
  <c r="AB741" i="10" s="1"/>
  <c r="AC1734" i="10"/>
  <c r="AB1734" i="10" s="1"/>
  <c r="AA742" i="10"/>
  <c r="B487" i="2"/>
  <c r="L486" i="2"/>
  <c r="L487" i="7" s="1"/>
  <c r="E146" i="8" l="1"/>
  <c r="A145" i="8"/>
  <c r="AC742" i="10"/>
  <c r="AB742" i="10" s="1"/>
  <c r="AC1735" i="10"/>
  <c r="AB1735" i="10" s="1"/>
  <c r="AA743" i="10"/>
  <c r="B488" i="2"/>
  <c r="L487" i="2"/>
  <c r="L488" i="7" s="1"/>
  <c r="AC1736" i="10" l="1"/>
  <c r="AB1736" i="10" s="1"/>
  <c r="AA744" i="10"/>
  <c r="AC743" i="10"/>
  <c r="AB743" i="10" s="1"/>
  <c r="A146" i="8"/>
  <c r="E147" i="8"/>
  <c r="B489" i="2"/>
  <c r="L488" i="2"/>
  <c r="L489" i="7" s="1"/>
  <c r="AC1737" i="10" l="1"/>
  <c r="AB1737" i="10" s="1"/>
  <c r="AA745" i="10"/>
  <c r="AC744" i="10"/>
  <c r="AB744" i="10" s="1"/>
  <c r="E148" i="8"/>
  <c r="A147" i="8"/>
  <c r="B490" i="2"/>
  <c r="L489" i="2"/>
  <c r="L490" i="7" s="1"/>
  <c r="AC745" i="10" l="1"/>
  <c r="AB745" i="10" s="1"/>
  <c r="AC1738" i="10"/>
  <c r="AB1738" i="10" s="1"/>
  <c r="AA746" i="10"/>
  <c r="A148" i="8"/>
  <c r="E149" i="8"/>
  <c r="B491" i="2"/>
  <c r="L490" i="2"/>
  <c r="L491" i="7" s="1"/>
  <c r="AC746" i="10" l="1"/>
  <c r="AB746" i="10" s="1"/>
  <c r="AA747" i="10"/>
  <c r="AC1739" i="10"/>
  <c r="AB1739" i="10" s="1"/>
  <c r="A149" i="8"/>
  <c r="E150" i="8"/>
  <c r="B492" i="2"/>
  <c r="L491" i="2"/>
  <c r="L492" i="7" s="1"/>
  <c r="AC1740" i="10" l="1"/>
  <c r="AB1740" i="10" s="1"/>
  <c r="AC747" i="10"/>
  <c r="AB747" i="10" s="1"/>
  <c r="AA748" i="10"/>
  <c r="A150" i="8"/>
  <c r="E151" i="8"/>
  <c r="B493" i="2"/>
  <c r="L492" i="2"/>
  <c r="L493" i="7" s="1"/>
  <c r="AA749" i="10" l="1"/>
  <c r="AC1741" i="10"/>
  <c r="AB1741" i="10" s="1"/>
  <c r="AC748" i="10"/>
  <c r="AB748" i="10" s="1"/>
  <c r="E152" i="8"/>
  <c r="A151" i="8"/>
  <c r="B494" i="2"/>
  <c r="L493" i="2"/>
  <c r="L494" i="7" s="1"/>
  <c r="E153" i="8" l="1"/>
  <c r="A152" i="8"/>
  <c r="AC1742" i="10"/>
  <c r="AB1742" i="10" s="1"/>
  <c r="AA750" i="10"/>
  <c r="AC749" i="10"/>
  <c r="AB749" i="10" s="1"/>
  <c r="B495" i="2"/>
  <c r="L494" i="2"/>
  <c r="L495" i="7" s="1"/>
  <c r="AC1743" i="10" l="1"/>
  <c r="AB1743" i="10" s="1"/>
  <c r="AC750" i="10"/>
  <c r="AB750" i="10" s="1"/>
  <c r="AA751" i="10"/>
  <c r="A153" i="8"/>
  <c r="E154" i="8"/>
  <c r="B496" i="2"/>
  <c r="L495" i="2"/>
  <c r="L496" i="7" s="1"/>
  <c r="AC1744" i="10" l="1"/>
  <c r="AB1744" i="10" s="1"/>
  <c r="AA752" i="10"/>
  <c r="AC751" i="10"/>
  <c r="AB751" i="10" s="1"/>
  <c r="A154" i="8"/>
  <c r="E155" i="8"/>
  <c r="B497" i="2"/>
  <c r="L496" i="2"/>
  <c r="L497" i="7" s="1"/>
  <c r="AC1745" i="10" l="1"/>
  <c r="AB1745" i="10" s="1"/>
  <c r="AA753" i="10"/>
  <c r="AC752" i="10"/>
  <c r="AB752" i="10" s="1"/>
  <c r="A155" i="8"/>
  <c r="E156" i="8"/>
  <c r="B498" i="2"/>
  <c r="L497" i="2"/>
  <c r="L498" i="7" s="1"/>
  <c r="AC753" i="10" l="1"/>
  <c r="AB753" i="10" s="1"/>
  <c r="AA754" i="10"/>
  <c r="AC1746" i="10"/>
  <c r="AB1746" i="10" s="1"/>
  <c r="A156" i="8"/>
  <c r="E157" i="8"/>
  <c r="B499" i="2"/>
  <c r="L498" i="2"/>
  <c r="L499" i="7" s="1"/>
  <c r="AA755" i="10" l="1"/>
  <c r="AC754" i="10"/>
  <c r="AB754" i="10" s="1"/>
  <c r="AC1747" i="10"/>
  <c r="AB1747" i="10" s="1"/>
  <c r="A157" i="8"/>
  <c r="E158" i="8"/>
  <c r="B500" i="2"/>
  <c r="L499" i="2"/>
  <c r="L500" i="7" s="1"/>
  <c r="A158" i="8" l="1"/>
  <c r="E159" i="8"/>
  <c r="AA756" i="10"/>
  <c r="AC755" i="10"/>
  <c r="AB755" i="10" s="1"/>
  <c r="AC1748" i="10"/>
  <c r="AB1748" i="10" s="1"/>
  <c r="B501" i="2"/>
  <c r="L500" i="2"/>
  <c r="AC1749" i="10" l="1"/>
  <c r="AB1749" i="10" s="1"/>
  <c r="AA757" i="10"/>
  <c r="AC756" i="10"/>
  <c r="AB756" i="10" s="1"/>
  <c r="A159" i="8"/>
  <c r="E160" i="8"/>
  <c r="B502" i="2"/>
  <c r="L501" i="2"/>
  <c r="AC757" i="10" l="1"/>
  <c r="AB757" i="10" s="1"/>
  <c r="AA758" i="10"/>
  <c r="AC1750" i="10"/>
  <c r="AB1750" i="10" s="1"/>
  <c r="E161" i="8"/>
  <c r="A160" i="8"/>
  <c r="B503" i="2"/>
  <c r="L502" i="2"/>
  <c r="A161" i="8" l="1"/>
  <c r="E162" i="8"/>
  <c r="AA759" i="10"/>
  <c r="AC758" i="10"/>
  <c r="AB758" i="10" s="1"/>
  <c r="AC1751" i="10"/>
  <c r="AB1751" i="10" s="1"/>
  <c r="B504" i="2"/>
  <c r="L503" i="2"/>
  <c r="AC759" i="10" l="1"/>
  <c r="AB759" i="10" s="1"/>
  <c r="AA760" i="10"/>
  <c r="AC1752" i="10"/>
  <c r="AB1752" i="10" s="1"/>
  <c r="E163" i="8"/>
  <c r="A162" i="8"/>
  <c r="B505" i="2"/>
  <c r="L504" i="2"/>
  <c r="AC760" i="10" l="1"/>
  <c r="AB760" i="10" s="1"/>
  <c r="AC1753" i="10"/>
  <c r="AB1753" i="10" s="1"/>
  <c r="AA761" i="10"/>
  <c r="A163" i="8"/>
  <c r="E164" i="8"/>
  <c r="B506" i="2"/>
  <c r="L505" i="2"/>
  <c r="AC1754" i="10" l="1"/>
  <c r="AB1754" i="10" s="1"/>
  <c r="AA762" i="10"/>
  <c r="AC761" i="10"/>
  <c r="AB761" i="10" s="1"/>
  <c r="A164" i="8"/>
  <c r="E165" i="8"/>
  <c r="B507" i="2"/>
  <c r="L506" i="2"/>
  <c r="AC1755" i="10" l="1"/>
  <c r="AB1755" i="10" s="1"/>
  <c r="AA763" i="10"/>
  <c r="AC762" i="10"/>
  <c r="AB762" i="10" s="1"/>
  <c r="A165" i="8"/>
  <c r="E166" i="8"/>
  <c r="B508" i="2"/>
  <c r="L507" i="2"/>
  <c r="AA764" i="10" l="1"/>
  <c r="AC763" i="10"/>
  <c r="AB763" i="10" s="1"/>
  <c r="AC1756" i="10"/>
  <c r="AB1756" i="10" s="1"/>
  <c r="E167" i="8"/>
  <c r="A166" i="8"/>
  <c r="B509" i="2"/>
  <c r="L508" i="2"/>
  <c r="A167" i="8" l="1"/>
  <c r="E168" i="8"/>
  <c r="AA765" i="10"/>
  <c r="AC764" i="10"/>
  <c r="AB764" i="10" s="1"/>
  <c r="AC1757" i="10"/>
  <c r="AB1757" i="10" s="1"/>
  <c r="B510" i="2"/>
  <c r="L509" i="2"/>
  <c r="AC1758" i="10" l="1"/>
  <c r="AB1758" i="10" s="1"/>
  <c r="AA766" i="10"/>
  <c r="AC765" i="10"/>
  <c r="AB765" i="10" s="1"/>
  <c r="E169" i="8"/>
  <c r="A168" i="8"/>
  <c r="B511" i="2"/>
  <c r="L510" i="2"/>
  <c r="E170" i="8" l="1"/>
  <c r="A169" i="8"/>
  <c r="AC1759" i="10"/>
  <c r="AB1759" i="10" s="1"/>
  <c r="AA767" i="10"/>
  <c r="AC766" i="10"/>
  <c r="AB766" i="10" s="1"/>
  <c r="B512" i="2"/>
  <c r="L511" i="2"/>
  <c r="AC1760" i="10" l="1"/>
  <c r="AB1760" i="10" s="1"/>
  <c r="AC767" i="10"/>
  <c r="AB767" i="10" s="1"/>
  <c r="AA768" i="10"/>
  <c r="A170" i="8"/>
  <c r="E171" i="8"/>
  <c r="B513" i="2"/>
  <c r="L512" i="2"/>
  <c r="AC1761" i="10" l="1"/>
  <c r="AB1761" i="10" s="1"/>
  <c r="AA769" i="10"/>
  <c r="AC768" i="10"/>
  <c r="AB768" i="10" s="1"/>
  <c r="E172" i="8"/>
  <c r="A171" i="8"/>
  <c r="B514" i="2"/>
  <c r="L513" i="2"/>
  <c r="A172" i="8" l="1"/>
  <c r="E173" i="8"/>
  <c r="AC1762" i="10"/>
  <c r="AB1762" i="10" s="1"/>
  <c r="AC769" i="10"/>
  <c r="AB769" i="10" s="1"/>
  <c r="AA770" i="10"/>
  <c r="B515" i="2"/>
  <c r="L514" i="2"/>
  <c r="A173" i="8" l="1"/>
  <c r="E174" i="8"/>
  <c r="AC1763" i="10"/>
  <c r="AB1763" i="10" s="1"/>
  <c r="AA771" i="10"/>
  <c r="AC770" i="10"/>
  <c r="AB770" i="10" s="1"/>
  <c r="B516" i="2"/>
  <c r="L515" i="2"/>
  <c r="A174" i="8" l="1"/>
  <c r="E175" i="8"/>
  <c r="AC1764" i="10"/>
  <c r="AB1764" i="10" s="1"/>
  <c r="AC771" i="10"/>
  <c r="AB771" i="10" s="1"/>
  <c r="AA772" i="10"/>
  <c r="B517" i="2"/>
  <c r="L516" i="2"/>
  <c r="E176" i="8" l="1"/>
  <c r="A175" i="8"/>
  <c r="AC1765" i="10"/>
  <c r="AB1765" i="10" s="1"/>
  <c r="AA773" i="10"/>
  <c r="AC772" i="10"/>
  <c r="AB772" i="10" s="1"/>
  <c r="B518" i="2"/>
  <c r="L517" i="2"/>
  <c r="AC1766" i="10" l="1"/>
  <c r="AB1766" i="10" s="1"/>
  <c r="AA774" i="10"/>
  <c r="AC773" i="10"/>
  <c r="AB773" i="10" s="1"/>
  <c r="A176" i="8"/>
  <c r="E177" i="8"/>
  <c r="B519" i="2"/>
  <c r="L518" i="2"/>
  <c r="AC1767" i="10" l="1"/>
  <c r="AB1767" i="10" s="1"/>
  <c r="AA775" i="10"/>
  <c r="AC774" i="10"/>
  <c r="AB774" i="10" s="1"/>
  <c r="A177" i="8"/>
  <c r="E178" i="8"/>
  <c r="B520" i="2"/>
  <c r="L519" i="2"/>
  <c r="AA776" i="10" l="1"/>
  <c r="AC775" i="10"/>
  <c r="AB775" i="10" s="1"/>
  <c r="AC1768" i="10"/>
  <c r="AB1768" i="10" s="1"/>
  <c r="A178" i="8"/>
  <c r="E179" i="8"/>
  <c r="B521" i="2"/>
  <c r="L520" i="2"/>
  <c r="E180" i="8" l="1"/>
  <c r="A179" i="8"/>
  <c r="AC776" i="10"/>
  <c r="AB776" i="10" s="1"/>
  <c r="AC1769" i="10"/>
  <c r="AB1769" i="10" s="1"/>
  <c r="AA777" i="10"/>
  <c r="B522" i="2"/>
  <c r="L521" i="2"/>
  <c r="AC1770" i="10" l="1"/>
  <c r="AB1770" i="10" s="1"/>
  <c r="AA778" i="10"/>
  <c r="AC777" i="10"/>
  <c r="AB777" i="10" s="1"/>
  <c r="A180" i="8"/>
  <c r="E181" i="8"/>
  <c r="B523" i="2"/>
  <c r="L522" i="2"/>
  <c r="AC1771" i="10" l="1"/>
  <c r="AB1771" i="10" s="1"/>
  <c r="AC778" i="10"/>
  <c r="AB778" i="10" s="1"/>
  <c r="AA779" i="10"/>
  <c r="A181" i="8"/>
  <c r="E182" i="8"/>
  <c r="B524" i="2"/>
  <c r="L523" i="2"/>
  <c r="AA780" i="10" l="1"/>
  <c r="AC1772" i="10"/>
  <c r="AB1772" i="10" s="1"/>
  <c r="AC779" i="10"/>
  <c r="AB779" i="10" s="1"/>
  <c r="E183" i="8"/>
  <c r="A182" i="8"/>
  <c r="B525" i="2"/>
  <c r="L524" i="2"/>
  <c r="A183" i="8" l="1"/>
  <c r="E184" i="8"/>
  <c r="AC780" i="10"/>
  <c r="AB780" i="10" s="1"/>
  <c r="AA781" i="10"/>
  <c r="AC1773" i="10"/>
  <c r="AB1773" i="10" s="1"/>
  <c r="B526" i="2"/>
  <c r="L525" i="2"/>
  <c r="AC1774" i="10" l="1"/>
  <c r="AB1774" i="10" s="1"/>
  <c r="AC781" i="10"/>
  <c r="AB781" i="10" s="1"/>
  <c r="AA782" i="10"/>
  <c r="A184" i="8"/>
  <c r="E185" i="8"/>
  <c r="B527" i="2"/>
  <c r="L526" i="2"/>
  <c r="AC782" i="10" l="1"/>
  <c r="AB782" i="10" s="1"/>
  <c r="AA783" i="10"/>
  <c r="AC1775" i="10"/>
  <c r="AB1775" i="10" s="1"/>
  <c r="E186" i="8"/>
  <c r="A185" i="8"/>
  <c r="B528" i="2"/>
  <c r="L527" i="2"/>
  <c r="A186" i="8" l="1"/>
  <c r="E187" i="8"/>
  <c r="AC783" i="10"/>
  <c r="AB783" i="10" s="1"/>
  <c r="AC1776" i="10"/>
  <c r="AB1776" i="10" s="1"/>
  <c r="AA784" i="10"/>
  <c r="B529" i="2"/>
  <c r="L528" i="2"/>
  <c r="E188" i="8" l="1"/>
  <c r="A187" i="8"/>
  <c r="AC1777" i="10"/>
  <c r="AB1777" i="10" s="1"/>
  <c r="AC784" i="10"/>
  <c r="AB784" i="10" s="1"/>
  <c r="AA785" i="10"/>
  <c r="B530" i="2"/>
  <c r="L529" i="2"/>
  <c r="AC1778" i="10" l="1"/>
  <c r="AB1778" i="10" s="1"/>
  <c r="AC785" i="10"/>
  <c r="AB785" i="10" s="1"/>
  <c r="AA786" i="10"/>
  <c r="A188" i="8"/>
  <c r="E189" i="8"/>
  <c r="B531" i="2"/>
  <c r="L530" i="2"/>
  <c r="AC1779" i="10" l="1"/>
  <c r="AB1779" i="10" s="1"/>
  <c r="AA787" i="10"/>
  <c r="AC786" i="10"/>
  <c r="AB786" i="10" s="1"/>
  <c r="E190" i="8"/>
  <c r="A189" i="8"/>
  <c r="B532" i="2"/>
  <c r="L531" i="2"/>
  <c r="E191" i="8" l="1"/>
  <c r="A190" i="8"/>
  <c r="AC787" i="10"/>
  <c r="AB787" i="10" s="1"/>
  <c r="AC1780" i="10"/>
  <c r="AB1780" i="10" s="1"/>
  <c r="AA788" i="10"/>
  <c r="B533" i="2"/>
  <c r="L532" i="2"/>
  <c r="AC788" i="10" l="1"/>
  <c r="AB788" i="10" s="1"/>
  <c r="AA789" i="10"/>
  <c r="AC1781" i="10"/>
  <c r="AB1781" i="10" s="1"/>
  <c r="E192" i="8"/>
  <c r="A191" i="8"/>
  <c r="B534" i="2"/>
  <c r="L533" i="2"/>
  <c r="AC1782" i="10" l="1"/>
  <c r="AB1782" i="10" s="1"/>
  <c r="AC789" i="10"/>
  <c r="AB789" i="10" s="1"/>
  <c r="AA790" i="10"/>
  <c r="A192" i="8"/>
  <c r="E193" i="8"/>
  <c r="B535" i="2"/>
  <c r="L534" i="2"/>
  <c r="AC790" i="10" l="1"/>
  <c r="AB790" i="10" s="1"/>
  <c r="AA791" i="10"/>
  <c r="AC1783" i="10"/>
  <c r="AB1783" i="10" s="1"/>
  <c r="E194" i="8"/>
  <c r="A193" i="8"/>
  <c r="B536" i="2"/>
  <c r="L535" i="2"/>
  <c r="E195" i="8" l="1"/>
  <c r="A194" i="8"/>
  <c r="AC791" i="10"/>
  <c r="AB791" i="10" s="1"/>
  <c r="AA792" i="10"/>
  <c r="AC1784" i="10"/>
  <c r="AB1784" i="10" s="1"/>
  <c r="B537" i="2"/>
  <c r="L536" i="2"/>
  <c r="AA793" i="10" l="1"/>
  <c r="AC792" i="10"/>
  <c r="AB792" i="10" s="1"/>
  <c r="AC1785" i="10"/>
  <c r="AB1785" i="10" s="1"/>
  <c r="E196" i="8"/>
  <c r="A195" i="8"/>
  <c r="B538" i="2"/>
  <c r="L537" i="2"/>
  <c r="A196" i="8" l="1"/>
  <c r="E197" i="8"/>
  <c r="AC793" i="10"/>
  <c r="AB793" i="10" s="1"/>
  <c r="AC1786" i="10"/>
  <c r="AB1786" i="10" s="1"/>
  <c r="AA794" i="10"/>
  <c r="L538" i="2"/>
  <c r="H16" i="22"/>
  <c r="H18" i="22"/>
  <c r="H20" i="22"/>
  <c r="H15" i="22"/>
  <c r="H29" i="22"/>
  <c r="H5" i="22"/>
  <c r="H4" i="22"/>
  <c r="H33" i="22"/>
  <c r="H7" i="22"/>
  <c r="H25" i="22"/>
  <c r="H8" i="22"/>
  <c r="H24" i="22"/>
  <c r="H36" i="22"/>
  <c r="H13" i="22"/>
  <c r="H32" i="22"/>
  <c r="H3" i="22"/>
  <c r="H35" i="22"/>
  <c r="H10" i="22"/>
  <c r="H11" i="22"/>
  <c r="H6" i="22"/>
  <c r="H17" i="22"/>
  <c r="H28" i="22"/>
  <c r="H9" i="22"/>
  <c r="H27" i="22"/>
  <c r="H23" i="22"/>
  <c r="H12" i="22"/>
  <c r="H19" i="22"/>
  <c r="H2" i="22"/>
  <c r="H31" i="22"/>
  <c r="H14" i="22"/>
  <c r="H34" i="22"/>
  <c r="H26" i="22"/>
  <c r="H21" i="22"/>
  <c r="H22" i="22"/>
  <c r="H30" i="22"/>
  <c r="E198" i="8" l="1"/>
  <c r="A197" i="8"/>
  <c r="AC1787" i="10"/>
  <c r="AB1787" i="10" s="1"/>
  <c r="AA795" i="10"/>
  <c r="AC794" i="10"/>
  <c r="AB794" i="10" s="1"/>
  <c r="E448" i="7"/>
  <c r="M448" i="7" s="1"/>
  <c r="N448" i="7" s="1"/>
  <c r="F447" i="7"/>
  <c r="D270" i="7"/>
  <c r="E482" i="7"/>
  <c r="M482" i="7" s="1"/>
  <c r="N482" i="7" s="1"/>
  <c r="E100" i="7"/>
  <c r="M100" i="7" s="1"/>
  <c r="N100" i="7" s="1"/>
  <c r="J134" i="7"/>
  <c r="E485" i="7"/>
  <c r="M485" i="7" s="1"/>
  <c r="N485" i="7" s="1"/>
  <c r="H443" i="7"/>
  <c r="C382" i="7"/>
  <c r="H170" i="7"/>
  <c r="H29" i="7"/>
  <c r="I103" i="7"/>
  <c r="I280" i="7"/>
  <c r="K146" i="7"/>
  <c r="G153" i="7"/>
  <c r="K38" i="7"/>
  <c r="J464" i="7"/>
  <c r="C393" i="7"/>
  <c r="C273" i="7"/>
  <c r="H64" i="7"/>
  <c r="D438" i="7"/>
  <c r="C377" i="7"/>
  <c r="E302" i="7"/>
  <c r="M302" i="7" s="1"/>
  <c r="N302" i="7" s="1"/>
  <c r="C228" i="7"/>
  <c r="D43" i="7"/>
  <c r="C250" i="7"/>
  <c r="F298" i="7"/>
  <c r="K313" i="7"/>
  <c r="K473" i="7"/>
  <c r="J293" i="7"/>
  <c r="K52" i="7"/>
  <c r="G262" i="7"/>
  <c r="J166" i="7"/>
  <c r="G299" i="7"/>
  <c r="F408" i="7"/>
  <c r="F304" i="7"/>
  <c r="I246" i="7"/>
  <c r="E318" i="7"/>
  <c r="M318" i="7" s="1"/>
  <c r="N318" i="7" s="1"/>
  <c r="D56" i="7"/>
  <c r="E422" i="7"/>
  <c r="M422" i="7" s="1"/>
  <c r="N422" i="7" s="1"/>
  <c r="C184" i="7"/>
  <c r="H316" i="7"/>
  <c r="D145" i="7"/>
  <c r="F64" i="7"/>
  <c r="J264" i="7"/>
  <c r="I75" i="7"/>
  <c r="G371" i="7"/>
  <c r="I337" i="7"/>
  <c r="I179" i="7"/>
  <c r="K299" i="7"/>
  <c r="J407" i="7"/>
  <c r="H44" i="7"/>
  <c r="E276" i="7"/>
  <c r="M276" i="7" s="1"/>
  <c r="N276" i="7" s="1"/>
  <c r="J391" i="7"/>
  <c r="I478" i="7"/>
  <c r="F127" i="7"/>
  <c r="C188" i="7"/>
  <c r="H431" i="7"/>
  <c r="J415" i="7"/>
  <c r="E119" i="7"/>
  <c r="M119" i="7" s="1"/>
  <c r="N119" i="7" s="1"/>
  <c r="G237" i="7"/>
  <c r="H321" i="7"/>
  <c r="K32" i="7"/>
  <c r="D172" i="7"/>
  <c r="H200" i="7"/>
  <c r="E417" i="7"/>
  <c r="M417" i="7" s="1"/>
  <c r="N417" i="7" s="1"/>
  <c r="J493" i="7"/>
  <c r="J387" i="7"/>
  <c r="C226" i="7"/>
  <c r="C61" i="7"/>
  <c r="E282" i="7"/>
  <c r="M282" i="7" s="1"/>
  <c r="N282" i="7" s="1"/>
  <c r="F423" i="7"/>
  <c r="F330" i="7"/>
  <c r="D244" i="7"/>
  <c r="F57" i="7"/>
  <c r="K395" i="7"/>
  <c r="F393" i="7"/>
  <c r="D130" i="7"/>
  <c r="G353" i="7"/>
  <c r="I327" i="7"/>
  <c r="J272" i="7"/>
  <c r="J450" i="7"/>
  <c r="G47" i="7"/>
  <c r="I496" i="7"/>
  <c r="C385" i="7"/>
  <c r="H254" i="7"/>
  <c r="F399" i="7"/>
  <c r="C241" i="7"/>
  <c r="F183" i="7"/>
  <c r="I310" i="7"/>
  <c r="H122" i="7"/>
  <c r="C35" i="7"/>
  <c r="F368" i="7"/>
  <c r="H341" i="7"/>
  <c r="H464" i="7"/>
  <c r="I217" i="7"/>
  <c r="K412" i="7"/>
  <c r="K70" i="7"/>
  <c r="K376" i="7"/>
  <c r="I177" i="7"/>
  <c r="I249" i="7"/>
  <c r="C403" i="7"/>
  <c r="F157" i="7"/>
  <c r="E449" i="7"/>
  <c r="M449" i="7" s="1"/>
  <c r="N449" i="7" s="1"/>
  <c r="C458" i="7"/>
  <c r="E88" i="7"/>
  <c r="M88" i="7" s="1"/>
  <c r="N88" i="7" s="1"/>
  <c r="J384" i="7"/>
  <c r="F106" i="7"/>
  <c r="E398" i="7"/>
  <c r="M398" i="7" s="1"/>
  <c r="N398" i="7" s="1"/>
  <c r="F350" i="7"/>
  <c r="C108" i="7"/>
  <c r="H81" i="7"/>
  <c r="G440" i="7"/>
  <c r="J158" i="7"/>
  <c r="K114" i="7"/>
  <c r="J341" i="7"/>
  <c r="J140" i="7"/>
  <c r="J44" i="7"/>
  <c r="F221" i="7"/>
  <c r="D455" i="7"/>
  <c r="E98" i="7"/>
  <c r="M98" i="7" s="1"/>
  <c r="N98" i="7" s="1"/>
  <c r="I443" i="7"/>
  <c r="F494" i="7"/>
  <c r="K477" i="7"/>
  <c r="F177" i="7"/>
  <c r="G196" i="7"/>
  <c r="E320" i="7"/>
  <c r="M320" i="7" s="1"/>
  <c r="N320" i="7" s="1"/>
  <c r="C97" i="7"/>
  <c r="E225" i="7"/>
  <c r="M225" i="7" s="1"/>
  <c r="N225" i="7" s="1"/>
  <c r="G265" i="7"/>
  <c r="D356" i="7"/>
  <c r="I298" i="7"/>
  <c r="J121" i="7"/>
  <c r="K183" i="7"/>
  <c r="D229" i="7"/>
  <c r="H156" i="7"/>
  <c r="E387" i="7"/>
  <c r="M387" i="7" s="1"/>
  <c r="N387" i="7" s="1"/>
  <c r="E44" i="7"/>
  <c r="M44" i="7" s="1"/>
  <c r="N44" i="7" s="1"/>
  <c r="D256" i="7"/>
  <c r="E121" i="7"/>
  <c r="M121" i="7" s="1"/>
  <c r="N121" i="7" s="1"/>
  <c r="G293" i="7"/>
  <c r="D197" i="7"/>
  <c r="F471" i="7"/>
  <c r="K368" i="7"/>
  <c r="K72" i="7"/>
  <c r="G273" i="7"/>
  <c r="G368" i="7"/>
  <c r="I49" i="7"/>
  <c r="G191" i="7"/>
  <c r="J113" i="7"/>
  <c r="D142" i="7"/>
  <c r="E486" i="7"/>
  <c r="M486" i="7" s="1"/>
  <c r="N486" i="7" s="1"/>
  <c r="E212" i="7"/>
  <c r="M212" i="7" s="1"/>
  <c r="N212" i="7" s="1"/>
  <c r="H472" i="7"/>
  <c r="G251" i="7"/>
  <c r="F489" i="7"/>
  <c r="C67" i="7"/>
  <c r="H288" i="7"/>
  <c r="C118" i="7"/>
  <c r="D298" i="7"/>
  <c r="G203" i="7"/>
  <c r="K243" i="7"/>
  <c r="K265" i="7"/>
  <c r="K454" i="7"/>
  <c r="J31" i="7"/>
  <c r="J201" i="7"/>
  <c r="D159" i="7"/>
  <c r="C266" i="7"/>
  <c r="F378" i="7"/>
  <c r="H357" i="7"/>
  <c r="F312" i="7"/>
  <c r="I174" i="7"/>
  <c r="D440" i="7"/>
  <c r="H115" i="7"/>
  <c r="F197" i="7"/>
  <c r="D345" i="7"/>
  <c r="H49" i="7"/>
  <c r="G360" i="7"/>
  <c r="K128" i="7"/>
  <c r="J50" i="7"/>
  <c r="K435" i="7"/>
  <c r="I58" i="7"/>
  <c r="K167" i="7"/>
  <c r="D274" i="7"/>
  <c r="J184" i="7"/>
  <c r="D237" i="7"/>
  <c r="I495" i="7"/>
  <c r="D179" i="7"/>
  <c r="E291" i="7"/>
  <c r="M291" i="7" s="1"/>
  <c r="N291" i="7" s="1"/>
  <c r="C324" i="7"/>
  <c r="K231" i="7"/>
  <c r="J267" i="7"/>
  <c r="D292" i="7"/>
  <c r="D87" i="7"/>
  <c r="K339" i="7"/>
  <c r="G108" i="7"/>
  <c r="K296" i="7"/>
  <c r="D234" i="7"/>
  <c r="G476" i="7"/>
  <c r="K130" i="7"/>
  <c r="H359" i="7"/>
  <c r="H188" i="7"/>
  <c r="H383" i="7"/>
  <c r="J38" i="7"/>
  <c r="C151" i="7"/>
  <c r="E270" i="7"/>
  <c r="M270" i="7" s="1"/>
  <c r="N270" i="7" s="1"/>
  <c r="E132" i="7"/>
  <c r="M132" i="7" s="1"/>
  <c r="N132" i="7" s="1"/>
  <c r="K83" i="7"/>
  <c r="K490" i="7"/>
  <c r="D160" i="7"/>
  <c r="E209" i="7"/>
  <c r="M209" i="7" s="1"/>
  <c r="N209" i="7" s="1"/>
  <c r="G257" i="7"/>
  <c r="K239" i="7"/>
  <c r="C487" i="7"/>
  <c r="D123" i="7"/>
  <c r="D135" i="7"/>
  <c r="H478" i="7"/>
  <c r="H356" i="7"/>
  <c r="C479" i="7"/>
  <c r="H416" i="7"/>
  <c r="G253" i="7"/>
  <c r="F491" i="7"/>
  <c r="C101" i="7"/>
  <c r="F151" i="7"/>
  <c r="J404" i="7"/>
  <c r="I207" i="7"/>
  <c r="C499" i="7"/>
  <c r="D338" i="7"/>
  <c r="H330" i="7"/>
  <c r="G84" i="7"/>
  <c r="E438" i="7"/>
  <c r="M438" i="7" s="1"/>
  <c r="N438" i="7" s="1"/>
  <c r="H303" i="7"/>
  <c r="E415" i="7"/>
  <c r="M415" i="7" s="1"/>
  <c r="N415" i="7" s="1"/>
  <c r="G417" i="7"/>
  <c r="G58" i="7"/>
  <c r="G302" i="7"/>
  <c r="G195" i="7"/>
  <c r="K211" i="7"/>
  <c r="E450" i="7"/>
  <c r="M450" i="7" s="1"/>
  <c r="N450" i="7" s="1"/>
  <c r="G38" i="7"/>
  <c r="K310" i="7"/>
  <c r="C160" i="7"/>
  <c r="J123" i="7"/>
  <c r="I384" i="7"/>
  <c r="F418" i="7"/>
  <c r="D309" i="7"/>
  <c r="H474" i="7"/>
  <c r="K445" i="7"/>
  <c r="H187" i="7"/>
  <c r="C405" i="7"/>
  <c r="C56" i="7"/>
  <c r="G242" i="7"/>
  <c r="D437" i="7"/>
  <c r="C88" i="7"/>
  <c r="D358" i="7"/>
  <c r="G198" i="7"/>
  <c r="K312" i="7"/>
  <c r="G346" i="7"/>
  <c r="I82" i="7"/>
  <c r="G192" i="7"/>
  <c r="I102" i="7"/>
  <c r="F211" i="7"/>
  <c r="K139" i="7"/>
  <c r="K257" i="7"/>
  <c r="D420" i="7"/>
  <c r="F379" i="7"/>
  <c r="E47" i="7"/>
  <c r="M47" i="7" s="1"/>
  <c r="N47" i="7" s="1"/>
  <c r="K455" i="7"/>
  <c r="K62" i="7"/>
  <c r="H442" i="7"/>
  <c r="F395" i="7"/>
  <c r="E359" i="7"/>
  <c r="M359" i="7" s="1"/>
  <c r="N359" i="7" s="1"/>
  <c r="E400" i="7"/>
  <c r="M400" i="7" s="1"/>
  <c r="N400" i="7" s="1"/>
  <c r="K197" i="7"/>
  <c r="C220" i="7"/>
  <c r="F364" i="7"/>
  <c r="C256" i="7"/>
  <c r="C354" i="7"/>
  <c r="D156" i="7"/>
  <c r="K135" i="7"/>
  <c r="I383" i="7"/>
  <c r="G235" i="7"/>
  <c r="J306" i="7"/>
  <c r="K30" i="7"/>
  <c r="J474" i="7"/>
  <c r="E268" i="7"/>
  <c r="M268" i="7" s="1"/>
  <c r="N268" i="7" s="1"/>
  <c r="E257" i="7"/>
  <c r="M257" i="7" s="1"/>
  <c r="N257" i="7" s="1"/>
  <c r="G374" i="7"/>
  <c r="E405" i="7"/>
  <c r="M405" i="7" s="1"/>
  <c r="N405" i="7" s="1"/>
  <c r="F291" i="7"/>
  <c r="D408" i="7"/>
  <c r="E301" i="7"/>
  <c r="M301" i="7" s="1"/>
  <c r="N301" i="7" s="1"/>
  <c r="C462" i="7"/>
  <c r="C386" i="7"/>
  <c r="F88" i="7"/>
  <c r="J368" i="7"/>
  <c r="K164" i="7"/>
  <c r="K442" i="7"/>
  <c r="I434" i="7"/>
  <c r="G159" i="7"/>
  <c r="G393" i="7"/>
  <c r="K68" i="7"/>
  <c r="E341" i="7"/>
  <c r="M341" i="7" s="1"/>
  <c r="N341" i="7" s="1"/>
  <c r="E464" i="7"/>
  <c r="M464" i="7" s="1"/>
  <c r="N464" i="7" s="1"/>
  <c r="G448" i="7"/>
  <c r="E143" i="7"/>
  <c r="M143" i="7" s="1"/>
  <c r="N143" i="7" s="1"/>
  <c r="C134" i="7"/>
  <c r="E103" i="7"/>
  <c r="M103" i="7" s="1"/>
  <c r="N103" i="7" s="1"/>
  <c r="D177" i="7"/>
  <c r="F270" i="7"/>
  <c r="E188" i="7"/>
  <c r="M188" i="7" s="1"/>
  <c r="N188" i="7" s="1"/>
  <c r="D248" i="7"/>
  <c r="K438" i="7"/>
  <c r="I353" i="7"/>
  <c r="G258" i="7"/>
  <c r="G39" i="7"/>
  <c r="J431" i="7"/>
  <c r="J284" i="7"/>
  <c r="K90" i="7"/>
  <c r="I318" i="7"/>
  <c r="F110" i="7"/>
  <c r="J273" i="7"/>
  <c r="I57" i="7"/>
  <c r="C285" i="7"/>
  <c r="C342" i="7"/>
  <c r="H201" i="7"/>
  <c r="K279" i="7"/>
  <c r="D452" i="7"/>
  <c r="E34" i="7"/>
  <c r="M34" i="7" s="1"/>
  <c r="N34" i="7" s="1"/>
  <c r="D488" i="7"/>
  <c r="I113" i="7"/>
  <c r="D124" i="7"/>
  <c r="F487" i="7"/>
  <c r="E210" i="7"/>
  <c r="M210" i="7" s="1"/>
  <c r="N210" i="7" s="1"/>
  <c r="G337" i="7"/>
  <c r="J315" i="7"/>
  <c r="D415" i="7"/>
  <c r="E452" i="7"/>
  <c r="M452" i="7" s="1"/>
  <c r="N452" i="7" s="1"/>
  <c r="E373" i="7"/>
  <c r="M373" i="7" s="1"/>
  <c r="N373" i="7" s="1"/>
  <c r="F372" i="7"/>
  <c r="H71" i="7"/>
  <c r="C154" i="7"/>
  <c r="F175" i="7"/>
  <c r="D118" i="7"/>
  <c r="F347" i="7"/>
  <c r="H82" i="7"/>
  <c r="G331" i="7"/>
  <c r="J52" i="7"/>
  <c r="I308" i="7"/>
  <c r="I494" i="7"/>
  <c r="I90" i="7"/>
  <c r="I388" i="7"/>
  <c r="H368" i="7"/>
  <c r="F213" i="7"/>
  <c r="H186" i="7"/>
  <c r="E455" i="7"/>
  <c r="M455" i="7" s="1"/>
  <c r="N455" i="7" s="1"/>
  <c r="C82" i="7"/>
  <c r="K244" i="7"/>
  <c r="E364" i="7"/>
  <c r="M364" i="7" s="1"/>
  <c r="N364" i="7" s="1"/>
  <c r="C156" i="7"/>
  <c r="E479" i="7"/>
  <c r="M479" i="7" s="1"/>
  <c r="N479" i="7" s="1"/>
  <c r="H339" i="7"/>
  <c r="H57" i="7"/>
  <c r="G454" i="7"/>
  <c r="G167" i="7"/>
  <c r="G146" i="7"/>
  <c r="J347" i="7"/>
  <c r="G98" i="7"/>
  <c r="J392" i="7"/>
  <c r="C316" i="7"/>
  <c r="F296" i="7"/>
  <c r="C431" i="7"/>
  <c r="D333" i="7"/>
  <c r="F42" i="7"/>
  <c r="K389" i="7"/>
  <c r="H296" i="7"/>
  <c r="C406" i="7"/>
  <c r="H491" i="7"/>
  <c r="E407" i="7"/>
  <c r="M407" i="7" s="1"/>
  <c r="N407" i="7" s="1"/>
  <c r="K461" i="7"/>
  <c r="J380" i="7"/>
  <c r="K397" i="7"/>
  <c r="I330" i="7"/>
  <c r="I460" i="7"/>
  <c r="K214" i="7"/>
  <c r="I212" i="7"/>
  <c r="H109" i="7"/>
  <c r="G275" i="7"/>
  <c r="G403" i="7"/>
  <c r="H213" i="7"/>
  <c r="E235" i="7"/>
  <c r="M235" i="7" s="1"/>
  <c r="N235" i="7" s="1"/>
  <c r="F68" i="7"/>
  <c r="G91" i="7"/>
  <c r="D433" i="7"/>
  <c r="E93" i="7"/>
  <c r="M93" i="7" s="1"/>
  <c r="N93" i="7" s="1"/>
  <c r="H163" i="7"/>
  <c r="G336" i="7"/>
  <c r="G141" i="7"/>
  <c r="E365" i="7"/>
  <c r="M365" i="7" s="1"/>
  <c r="N365" i="7" s="1"/>
  <c r="D102" i="7"/>
  <c r="J226" i="7"/>
  <c r="K236" i="7"/>
  <c r="F253" i="7"/>
  <c r="H205" i="7"/>
  <c r="C107" i="7"/>
  <c r="D147" i="7"/>
  <c r="D44" i="7"/>
  <c r="C368" i="7"/>
  <c r="F481" i="7"/>
  <c r="J295" i="7"/>
  <c r="H220" i="7"/>
  <c r="H294" i="7"/>
  <c r="K149" i="7"/>
  <c r="G468" i="7"/>
  <c r="I218" i="7"/>
  <c r="G256" i="7"/>
  <c r="G59" i="7"/>
  <c r="I231" i="7"/>
  <c r="J53" i="7"/>
  <c r="D176" i="7"/>
  <c r="F301" i="7"/>
  <c r="C133" i="7"/>
  <c r="E173" i="7"/>
  <c r="M173" i="7" s="1"/>
  <c r="N173" i="7" s="1"/>
  <c r="C96" i="7"/>
  <c r="H323" i="7"/>
  <c r="C455" i="7"/>
  <c r="H180" i="7"/>
  <c r="D400" i="7"/>
  <c r="H93" i="7"/>
  <c r="I209" i="7"/>
  <c r="I96" i="7"/>
  <c r="I423" i="7"/>
  <c r="G155" i="7"/>
  <c r="J132" i="7"/>
  <c r="G377" i="7"/>
  <c r="K33" i="7"/>
  <c r="C150" i="7"/>
  <c r="F156" i="7"/>
  <c r="C367" i="7"/>
  <c r="H306" i="7"/>
  <c r="F59" i="7"/>
  <c r="H199" i="7"/>
  <c r="F138" i="7"/>
  <c r="D254" i="7"/>
  <c r="C142" i="7"/>
  <c r="H206" i="7"/>
  <c r="J256" i="7"/>
  <c r="G60" i="7"/>
  <c r="K109" i="7"/>
  <c r="J357" i="7"/>
  <c r="J195" i="7"/>
  <c r="J149" i="7"/>
  <c r="H428" i="7"/>
  <c r="E476" i="7"/>
  <c r="M476" i="7" s="1"/>
  <c r="N476" i="7" s="1"/>
  <c r="D269" i="7"/>
  <c r="K234" i="7"/>
  <c r="K358" i="7"/>
  <c r="C162" i="7"/>
  <c r="D100" i="7"/>
  <c r="G162" i="7"/>
  <c r="J414" i="7"/>
  <c r="K113" i="7"/>
  <c r="F392" i="7"/>
  <c r="K261" i="7"/>
  <c r="G185" i="7"/>
  <c r="D69" i="7"/>
  <c r="C370" i="7"/>
  <c r="C127" i="7"/>
  <c r="J500" i="7"/>
  <c r="F332" i="7"/>
  <c r="H289" i="7"/>
  <c r="C128" i="7"/>
  <c r="J377" i="7"/>
  <c r="I378" i="7"/>
  <c r="C408" i="7"/>
  <c r="F477" i="7"/>
  <c r="I425" i="7"/>
  <c r="J330" i="7"/>
  <c r="D143" i="7"/>
  <c r="E490" i="7"/>
  <c r="M490" i="7" s="1"/>
  <c r="N490" i="7" s="1"/>
  <c r="K238" i="7"/>
  <c r="K151" i="7"/>
  <c r="I200" i="7"/>
  <c r="D288" i="7"/>
  <c r="G472" i="7"/>
  <c r="F484" i="7"/>
  <c r="J281" i="7"/>
  <c r="F37" i="7"/>
  <c r="G206" i="7"/>
  <c r="G313" i="7"/>
  <c r="I484" i="7"/>
  <c r="D97" i="7"/>
  <c r="H145" i="7"/>
  <c r="J177" i="7"/>
  <c r="G396" i="7"/>
  <c r="F111" i="7"/>
  <c r="E108" i="7"/>
  <c r="M108" i="7" s="1"/>
  <c r="N108" i="7" s="1"/>
  <c r="C277" i="7"/>
  <c r="I63" i="7"/>
  <c r="C442" i="7"/>
  <c r="H300" i="7"/>
  <c r="E145" i="7"/>
  <c r="M145" i="7" s="1"/>
  <c r="N145" i="7" s="1"/>
  <c r="G321" i="7"/>
  <c r="C378" i="7"/>
  <c r="K106" i="7"/>
  <c r="C334" i="7"/>
  <c r="C275" i="7"/>
  <c r="K94" i="7"/>
  <c r="H204" i="7"/>
  <c r="H108" i="7"/>
  <c r="I287" i="7"/>
  <c r="E164" i="7"/>
  <c r="M164" i="7" s="1"/>
  <c r="N164" i="7" s="1"/>
  <c r="G431" i="7"/>
  <c r="K122" i="7"/>
  <c r="C245" i="7"/>
  <c r="C31" i="7"/>
  <c r="I152" i="7"/>
  <c r="J233" i="7"/>
  <c r="G269" i="7"/>
  <c r="D136" i="7"/>
  <c r="K218" i="7"/>
  <c r="J165" i="7"/>
  <c r="H440" i="7"/>
  <c r="D204" i="7"/>
  <c r="F322" i="7"/>
  <c r="I71" i="7"/>
  <c r="F355" i="7"/>
  <c r="C95" i="7"/>
  <c r="F459" i="7"/>
  <c r="E475" i="7"/>
  <c r="M475" i="7" s="1"/>
  <c r="N475" i="7" s="1"/>
  <c r="I463" i="7"/>
  <c r="E122" i="7"/>
  <c r="M122" i="7" s="1"/>
  <c r="N122" i="7" s="1"/>
  <c r="H179" i="7"/>
  <c r="G205" i="7"/>
  <c r="F319" i="7"/>
  <c r="K437" i="7"/>
  <c r="I268" i="7"/>
  <c r="E263" i="7"/>
  <c r="M263" i="7" s="1"/>
  <c r="N263" i="7" s="1"/>
  <c r="G227" i="7"/>
  <c r="C98" i="7"/>
  <c r="H495" i="7"/>
  <c r="D289" i="7"/>
  <c r="D323" i="7"/>
  <c r="F191" i="7"/>
  <c r="C170" i="7"/>
  <c r="D389" i="7"/>
  <c r="H68" i="7"/>
  <c r="H172" i="7"/>
  <c r="E285" i="7"/>
  <c r="M285" i="7" s="1"/>
  <c r="N285" i="7" s="1"/>
  <c r="F359" i="7"/>
  <c r="E180" i="7"/>
  <c r="M180" i="7" s="1"/>
  <c r="N180" i="7" s="1"/>
  <c r="D63" i="7"/>
  <c r="C448" i="7"/>
  <c r="E481" i="7"/>
  <c r="M481" i="7" s="1"/>
  <c r="N481" i="7" s="1"/>
  <c r="K351" i="7"/>
  <c r="G246" i="7"/>
  <c r="J398" i="7"/>
  <c r="G40" i="7"/>
  <c r="J241" i="7"/>
  <c r="K413" i="7"/>
  <c r="K175" i="7"/>
  <c r="D352" i="7"/>
  <c r="C224" i="7"/>
  <c r="G425" i="7"/>
  <c r="H437" i="7"/>
  <c r="F94" i="7"/>
  <c r="C412" i="7"/>
  <c r="F337" i="7"/>
  <c r="F474" i="7"/>
  <c r="C163" i="7"/>
  <c r="E56" i="7"/>
  <c r="M56" i="7" s="1"/>
  <c r="N56" i="7" s="1"/>
  <c r="J175" i="7"/>
  <c r="G33" i="7"/>
  <c r="G221" i="7"/>
  <c r="K496" i="7"/>
  <c r="K147" i="7"/>
  <c r="J185" i="7"/>
  <c r="K64" i="7"/>
  <c r="H257" i="7"/>
  <c r="E95" i="7"/>
  <c r="M95" i="7" s="1"/>
  <c r="N95" i="7" s="1"/>
  <c r="H250" i="7"/>
  <c r="F272" i="7"/>
  <c r="H148" i="7"/>
  <c r="F306" i="7"/>
  <c r="C93" i="7"/>
  <c r="K140" i="7"/>
  <c r="C215" i="7"/>
  <c r="C500" i="7"/>
  <c r="K443" i="7"/>
  <c r="K185" i="7"/>
  <c r="I343" i="7"/>
  <c r="I375" i="7"/>
  <c r="G226" i="7"/>
  <c r="I431" i="7"/>
  <c r="F217" i="7"/>
  <c r="H407" i="7"/>
  <c r="D260" i="7"/>
  <c r="J237" i="7"/>
  <c r="E421" i="7"/>
  <c r="M421" i="7" s="1"/>
  <c r="N421" i="7" s="1"/>
  <c r="H320" i="7"/>
  <c r="H178" i="7"/>
  <c r="J156" i="7"/>
  <c r="I274" i="7"/>
  <c r="C185" i="7"/>
  <c r="G475" i="7"/>
  <c r="J309" i="7"/>
  <c r="G469" i="7"/>
  <c r="C146" i="7"/>
  <c r="F65" i="7"/>
  <c r="I482" i="7"/>
  <c r="J73" i="7"/>
  <c r="C253" i="7"/>
  <c r="H226" i="7"/>
  <c r="K290" i="7"/>
  <c r="D208" i="7"/>
  <c r="E199" i="7"/>
  <c r="M199" i="7" s="1"/>
  <c r="N199" i="7" s="1"/>
  <c r="H397" i="7"/>
  <c r="C174" i="7"/>
  <c r="E461" i="7"/>
  <c r="M461" i="7" s="1"/>
  <c r="N461" i="7" s="1"/>
  <c r="D350" i="7"/>
  <c r="D38" i="7"/>
  <c r="J308" i="7"/>
  <c r="I465" i="7"/>
  <c r="J460" i="7"/>
  <c r="I485" i="7"/>
  <c r="G383" i="7"/>
  <c r="G361" i="7"/>
  <c r="E48" i="7"/>
  <c r="M48" i="7" s="1"/>
  <c r="N48" i="7" s="1"/>
  <c r="E233" i="7"/>
  <c r="M233" i="7" s="1"/>
  <c r="N233" i="7" s="1"/>
  <c r="H350" i="7"/>
  <c r="E446" i="7"/>
  <c r="M446" i="7" s="1"/>
  <c r="N446" i="7" s="1"/>
  <c r="E237" i="7"/>
  <c r="M237" i="7" s="1"/>
  <c r="N237" i="7" s="1"/>
  <c r="I265" i="7"/>
  <c r="D132" i="7"/>
  <c r="F181" i="7"/>
  <c r="D152" i="7"/>
  <c r="F303" i="7"/>
  <c r="E312" i="7"/>
  <c r="M312" i="7" s="1"/>
  <c r="N312" i="7" s="1"/>
  <c r="J285" i="7"/>
  <c r="K329" i="7"/>
  <c r="I492" i="7"/>
  <c r="K171" i="7"/>
  <c r="K59" i="7"/>
  <c r="I323" i="7"/>
  <c r="E69" i="7"/>
  <c r="M69" i="7" s="1"/>
  <c r="N69" i="7" s="1"/>
  <c r="D195" i="7"/>
  <c r="D77" i="7"/>
  <c r="C175" i="7"/>
  <c r="C213" i="7"/>
  <c r="G288" i="7"/>
  <c r="D295" i="7"/>
  <c r="C445" i="7"/>
  <c r="C371" i="7"/>
  <c r="C312" i="7"/>
  <c r="H261" i="7"/>
  <c r="K301" i="7"/>
  <c r="I199" i="7"/>
  <c r="G194" i="7"/>
  <c r="I271" i="7"/>
  <c r="K252" i="7"/>
  <c r="G397" i="7"/>
  <c r="E106" i="7"/>
  <c r="M106" i="7" s="1"/>
  <c r="N106" i="7" s="1"/>
  <c r="F394" i="7"/>
  <c r="C179" i="7"/>
  <c r="J115" i="7"/>
  <c r="K78" i="7"/>
  <c r="D218" i="7"/>
  <c r="K317" i="7"/>
  <c r="K49" i="7"/>
  <c r="J473" i="7"/>
  <c r="D104" i="7"/>
  <c r="F334" i="7"/>
  <c r="G287" i="7"/>
  <c r="I46" i="7"/>
  <c r="E362" i="7"/>
  <c r="M362" i="7" s="1"/>
  <c r="N362" i="7" s="1"/>
  <c r="F342" i="7"/>
  <c r="H432" i="7"/>
  <c r="J445" i="7"/>
  <c r="C137" i="7"/>
  <c r="H271" i="7"/>
  <c r="F84" i="7"/>
  <c r="D320" i="7"/>
  <c r="F495" i="7"/>
  <c r="I170" i="7"/>
  <c r="H174" i="7"/>
  <c r="F171" i="7"/>
  <c r="H395" i="7"/>
  <c r="F374" i="7"/>
  <c r="I473" i="7"/>
  <c r="G314" i="7"/>
  <c r="K209" i="7"/>
  <c r="J46" i="7"/>
  <c r="J218" i="7"/>
  <c r="I490" i="7"/>
  <c r="F472" i="7"/>
  <c r="H219" i="7"/>
  <c r="F292" i="7"/>
  <c r="F305" i="7"/>
  <c r="D40" i="7"/>
  <c r="H132" i="7"/>
  <c r="F416" i="7"/>
  <c r="K324" i="7"/>
  <c r="E116" i="7"/>
  <c r="M116" i="7" s="1"/>
  <c r="N116" i="7" s="1"/>
  <c r="D34" i="7"/>
  <c r="K170" i="7"/>
  <c r="J32" i="7"/>
  <c r="G199" i="7"/>
  <c r="G284" i="7"/>
  <c r="J66" i="7"/>
  <c r="I272" i="7"/>
  <c r="F439" i="7"/>
  <c r="E133" i="7"/>
  <c r="M133" i="7" s="1"/>
  <c r="N133" i="7" s="1"/>
  <c r="F100" i="7"/>
  <c r="E80" i="7"/>
  <c r="M80" i="7" s="1"/>
  <c r="N80" i="7" s="1"/>
  <c r="E412" i="7"/>
  <c r="M412" i="7" s="1"/>
  <c r="N412" i="7" s="1"/>
  <c r="K247" i="7"/>
  <c r="C197" i="7"/>
  <c r="F97" i="7"/>
  <c r="E159" i="7"/>
  <c r="M159" i="7" s="1"/>
  <c r="N159" i="7" s="1"/>
  <c r="C261" i="7"/>
  <c r="G338" i="7"/>
  <c r="J106" i="7"/>
  <c r="K202" i="7"/>
  <c r="G76" i="7"/>
  <c r="I155" i="7"/>
  <c r="J480" i="7"/>
  <c r="H319" i="7"/>
  <c r="H314" i="7"/>
  <c r="C84" i="7"/>
  <c r="J432" i="7"/>
  <c r="D367" i="7"/>
  <c r="H353" i="7"/>
  <c r="E176" i="7"/>
  <c r="M176" i="7" s="1"/>
  <c r="N176" i="7" s="1"/>
  <c r="K405" i="7"/>
  <c r="I446" i="7"/>
  <c r="C317" i="7"/>
  <c r="J271" i="7"/>
  <c r="K200" i="7"/>
  <c r="G378" i="7"/>
  <c r="H203" i="7"/>
  <c r="H125" i="7"/>
  <c r="J349" i="7"/>
  <c r="G131" i="7"/>
  <c r="E148" i="7"/>
  <c r="M148" i="7" s="1"/>
  <c r="N148" i="7" s="1"/>
  <c r="E220" i="7"/>
  <c r="M220" i="7" s="1"/>
  <c r="N220" i="7" s="1"/>
  <c r="D86" i="7"/>
  <c r="J51" i="7"/>
  <c r="H168" i="7"/>
  <c r="D330" i="7"/>
  <c r="E232" i="7"/>
  <c r="M232" i="7" s="1"/>
  <c r="N232" i="7" s="1"/>
  <c r="K497" i="7"/>
  <c r="K485" i="7"/>
  <c r="E161" i="7"/>
  <c r="M161" i="7" s="1"/>
  <c r="N161" i="7" s="1"/>
  <c r="I356" i="7"/>
  <c r="G73" i="7"/>
  <c r="J202" i="7"/>
  <c r="G402" i="7"/>
  <c r="K403" i="7"/>
  <c r="F475" i="7"/>
  <c r="D411" i="7"/>
  <c r="G29" i="7"/>
  <c r="K343" i="7"/>
  <c r="F422" i="7"/>
  <c r="D42" i="7"/>
  <c r="F289" i="7"/>
  <c r="K117" i="7"/>
  <c r="I394" i="7"/>
  <c r="I230" i="7"/>
  <c r="D226" i="7"/>
  <c r="C99" i="7"/>
  <c r="J371" i="7"/>
  <c r="J329" i="7"/>
  <c r="F396" i="7"/>
  <c r="H435" i="7"/>
  <c r="F244" i="7"/>
  <c r="J465" i="7"/>
  <c r="D68" i="7"/>
  <c r="C349" i="7"/>
  <c r="F204" i="7"/>
  <c r="F173" i="7"/>
  <c r="E327" i="7"/>
  <c r="M327" i="7" s="1"/>
  <c r="N327" i="7" s="1"/>
  <c r="C471" i="7"/>
  <c r="E123" i="7"/>
  <c r="M123" i="7" s="1"/>
  <c r="N123" i="7" s="1"/>
  <c r="K316" i="7"/>
  <c r="D265" i="7"/>
  <c r="E283" i="7"/>
  <c r="M283" i="7" s="1"/>
  <c r="N283" i="7" s="1"/>
  <c r="K448" i="7"/>
  <c r="F189" i="7"/>
  <c r="F448" i="7"/>
  <c r="G355" i="7"/>
  <c r="H313" i="7"/>
  <c r="F206" i="7"/>
  <c r="J48" i="7"/>
  <c r="J413" i="7"/>
  <c r="C153" i="7"/>
  <c r="H280" i="7"/>
  <c r="I185" i="7"/>
  <c r="J85" i="7"/>
  <c r="E389" i="7"/>
  <c r="M389" i="7" s="1"/>
  <c r="N389" i="7" s="1"/>
  <c r="F492" i="7"/>
  <c r="D286" i="7"/>
  <c r="E465" i="7"/>
  <c r="M465" i="7" s="1"/>
  <c r="N465" i="7" s="1"/>
  <c r="K481" i="7"/>
  <c r="E406" i="7"/>
  <c r="M406" i="7" s="1"/>
  <c r="N406" i="7" s="1"/>
  <c r="J499" i="7"/>
  <c r="J313" i="7"/>
  <c r="J275" i="7"/>
  <c r="J462" i="7"/>
  <c r="K141" i="7"/>
  <c r="E155" i="7"/>
  <c r="M155" i="7" s="1"/>
  <c r="N155" i="7" s="1"/>
  <c r="F384" i="7"/>
  <c r="C437" i="7"/>
  <c r="E125" i="7"/>
  <c r="M125" i="7" s="1"/>
  <c r="N125" i="7" s="1"/>
  <c r="F434" i="7"/>
  <c r="C486" i="7"/>
  <c r="D241" i="7"/>
  <c r="E139" i="7"/>
  <c r="M139" i="7" s="1"/>
  <c r="N139" i="7" s="1"/>
  <c r="D373" i="7"/>
  <c r="H92" i="7"/>
  <c r="K195" i="7"/>
  <c r="J302" i="7"/>
  <c r="G493" i="7"/>
  <c r="I204" i="7"/>
  <c r="K212" i="7"/>
  <c r="K205" i="7"/>
  <c r="C182" i="7"/>
  <c r="D379" i="7"/>
  <c r="H311" i="7"/>
  <c r="C497" i="7"/>
  <c r="C34" i="7"/>
  <c r="J316" i="7"/>
  <c r="F144" i="7"/>
  <c r="E50" i="7"/>
  <c r="M50" i="7" s="1"/>
  <c r="N50" i="7" s="1"/>
  <c r="D385" i="7"/>
  <c r="C388" i="7"/>
  <c r="J261" i="7"/>
  <c r="I499" i="7"/>
  <c r="I106" i="7"/>
  <c r="K430" i="7"/>
  <c r="I192" i="7"/>
  <c r="I159" i="7"/>
  <c r="K216" i="7"/>
  <c r="E118" i="7"/>
  <c r="M118" i="7" s="1"/>
  <c r="N118" i="7" s="1"/>
  <c r="C149" i="7"/>
  <c r="J213" i="7"/>
  <c r="H340" i="7"/>
  <c r="H409" i="7"/>
  <c r="F239" i="7"/>
  <c r="H105" i="7"/>
  <c r="C309" i="7"/>
  <c r="H429" i="7"/>
  <c r="H420" i="7"/>
  <c r="J174" i="7"/>
  <c r="I392" i="7"/>
  <c r="J224" i="7"/>
  <c r="J263" i="7"/>
  <c r="K407" i="7"/>
  <c r="G364" i="7"/>
  <c r="I94" i="7"/>
  <c r="D49" i="7"/>
  <c r="E241" i="7"/>
  <c r="M241" i="7" s="1"/>
  <c r="N241" i="7" s="1"/>
  <c r="F464" i="7"/>
  <c r="G370" i="7"/>
  <c r="E243" i="7"/>
  <c r="M243" i="7" s="1"/>
  <c r="N243" i="7" s="1"/>
  <c r="F186" i="7"/>
  <c r="C394" i="7"/>
  <c r="J367" i="7"/>
  <c r="E236" i="7"/>
  <c r="M236" i="7" s="1"/>
  <c r="N236" i="7" s="1"/>
  <c r="F441" i="7"/>
  <c r="F237" i="7"/>
  <c r="I66" i="7"/>
  <c r="E147" i="7"/>
  <c r="M147" i="7" s="1"/>
  <c r="N147" i="7" s="1"/>
  <c r="F336" i="7"/>
  <c r="H484" i="7"/>
  <c r="J71" i="7"/>
  <c r="I243" i="7"/>
  <c r="H358" i="7"/>
  <c r="H376" i="7"/>
  <c r="H218" i="7"/>
  <c r="D475" i="7"/>
  <c r="H233" i="7"/>
  <c r="D246" i="7"/>
  <c r="H279" i="7"/>
  <c r="I374" i="7"/>
  <c r="C450" i="7"/>
  <c r="E459" i="7"/>
  <c r="M459" i="7" s="1"/>
  <c r="N459" i="7" s="1"/>
  <c r="G481" i="7"/>
  <c r="J419" i="7"/>
  <c r="J248" i="7"/>
  <c r="J221" i="7"/>
  <c r="K134" i="7"/>
  <c r="I269" i="7"/>
  <c r="C232" i="7"/>
  <c r="E456" i="7"/>
  <c r="M456" i="7" s="1"/>
  <c r="N456" i="7" s="1"/>
  <c r="D53" i="7"/>
  <c r="C262" i="7"/>
  <c r="D459" i="7"/>
  <c r="I416" i="7"/>
  <c r="E336" i="7"/>
  <c r="M336" i="7" s="1"/>
  <c r="N336" i="7" s="1"/>
  <c r="H97" i="7"/>
  <c r="D360" i="7"/>
  <c r="F400" i="7"/>
  <c r="E436" i="7"/>
  <c r="M436" i="7" s="1"/>
  <c r="N436" i="7" s="1"/>
  <c r="J120" i="7"/>
  <c r="K458" i="7"/>
  <c r="J245" i="7"/>
  <c r="K464" i="7"/>
  <c r="J203" i="7"/>
  <c r="I322" i="7"/>
  <c r="D343" i="7"/>
  <c r="C183" i="7"/>
  <c r="H221" i="7"/>
  <c r="E221" i="7"/>
  <c r="M221" i="7" s="1"/>
  <c r="N221" i="7" s="1"/>
  <c r="C148" i="7"/>
  <c r="K338" i="7"/>
  <c r="C138" i="7"/>
  <c r="C75" i="7"/>
  <c r="H355" i="7"/>
  <c r="H169" i="7"/>
  <c r="F133" i="7"/>
  <c r="J199" i="7"/>
  <c r="G304" i="7"/>
  <c r="I78" i="7"/>
  <c r="I193" i="7"/>
  <c r="G90" i="7"/>
  <c r="G230" i="7"/>
  <c r="F139" i="7"/>
  <c r="H373" i="7"/>
  <c r="C114" i="7"/>
  <c r="K262" i="7"/>
  <c r="J99" i="7"/>
  <c r="F251" i="7"/>
  <c r="C425" i="7"/>
  <c r="K476" i="7"/>
  <c r="K284" i="7"/>
  <c r="E314" i="7"/>
  <c r="M314" i="7" s="1"/>
  <c r="N314" i="7" s="1"/>
  <c r="H462" i="7"/>
  <c r="J358" i="7"/>
  <c r="I400" i="7"/>
  <c r="G222" i="7"/>
  <c r="H248" i="7"/>
  <c r="K187" i="7"/>
  <c r="C453" i="7"/>
  <c r="F114" i="7"/>
  <c r="I203" i="7"/>
  <c r="C187" i="7"/>
  <c r="H116" i="7"/>
  <c r="E154" i="7"/>
  <c r="M154" i="7" s="1"/>
  <c r="N154" i="7" s="1"/>
  <c r="E213" i="7"/>
  <c r="M213" i="7" s="1"/>
  <c r="N213" i="7" s="1"/>
  <c r="F450" i="7"/>
  <c r="E65" i="7"/>
  <c r="M65" i="7" s="1"/>
  <c r="N65" i="7" s="1"/>
  <c r="H50" i="7"/>
  <c r="J346" i="7"/>
  <c r="J457" i="7"/>
  <c r="I433" i="7"/>
  <c r="G280" i="7"/>
  <c r="K79" i="7"/>
  <c r="G380" i="7"/>
  <c r="E60" i="7"/>
  <c r="M60" i="7" s="1"/>
  <c r="N60" i="7" s="1"/>
  <c r="D213" i="7"/>
  <c r="D85" i="7"/>
  <c r="F457" i="7"/>
  <c r="F233" i="7"/>
  <c r="G330" i="7"/>
  <c r="F429" i="7"/>
  <c r="H386" i="7"/>
  <c r="C498" i="7"/>
  <c r="D214" i="7"/>
  <c r="E334" i="7"/>
  <c r="M334" i="7" s="1"/>
  <c r="N334" i="7" s="1"/>
  <c r="G344" i="7"/>
  <c r="I36" i="7"/>
  <c r="J288" i="7"/>
  <c r="K270" i="7"/>
  <c r="I371" i="7"/>
  <c r="F228" i="7"/>
  <c r="C141" i="7"/>
  <c r="D45" i="7"/>
  <c r="D376" i="7"/>
  <c r="C300" i="7"/>
  <c r="I475" i="7"/>
  <c r="E355" i="7"/>
  <c r="M355" i="7" s="1"/>
  <c r="N355" i="7" s="1"/>
  <c r="C43" i="7"/>
  <c r="D138" i="7"/>
  <c r="F405" i="7"/>
  <c r="H482" i="7"/>
  <c r="G388" i="7"/>
  <c r="I306" i="7"/>
  <c r="K46" i="7"/>
  <c r="K451" i="7"/>
  <c r="J466" i="7"/>
  <c r="J386" i="7"/>
  <c r="H293" i="7"/>
  <c r="D418" i="7"/>
  <c r="F353" i="7"/>
  <c r="D183" i="7"/>
  <c r="F131" i="7"/>
  <c r="H404" i="7"/>
  <c r="K387" i="7"/>
  <c r="G51" i="7"/>
  <c r="D347" i="7"/>
  <c r="E105" i="7"/>
  <c r="M105" i="7" s="1"/>
  <c r="N105" i="7" s="1"/>
  <c r="J200" i="7"/>
  <c r="I137" i="7"/>
  <c r="H202" i="7"/>
  <c r="C278" i="7"/>
  <c r="G339" i="7"/>
  <c r="G94" i="7"/>
  <c r="F414" i="7"/>
  <c r="E171" i="7"/>
  <c r="M171" i="7" s="1"/>
  <c r="N171" i="7" s="1"/>
  <c r="D66" i="7"/>
  <c r="I286" i="7"/>
  <c r="H137" i="7"/>
  <c r="D294" i="7"/>
  <c r="F163" i="7"/>
  <c r="K213" i="7"/>
  <c r="J154" i="7"/>
  <c r="D165" i="7"/>
  <c r="H160" i="7"/>
  <c r="I56" i="7"/>
  <c r="K111" i="7"/>
  <c r="J142" i="7"/>
  <c r="G382" i="7"/>
  <c r="C46" i="7"/>
  <c r="C326" i="7"/>
  <c r="J472" i="7"/>
  <c r="H215" i="7"/>
  <c r="H129" i="7"/>
  <c r="F215" i="7"/>
  <c r="C205" i="7"/>
  <c r="D168" i="7"/>
  <c r="C100" i="7"/>
  <c r="G450" i="7"/>
  <c r="J187" i="7"/>
  <c r="F377" i="7"/>
  <c r="E288" i="7"/>
  <c r="M288" i="7" s="1"/>
  <c r="N288" i="7" s="1"/>
  <c r="F121" i="7"/>
  <c r="K326" i="7"/>
  <c r="D480" i="7"/>
  <c r="E73" i="7"/>
  <c r="M73" i="7" s="1"/>
  <c r="N73" i="7" s="1"/>
  <c r="E240" i="7"/>
  <c r="M240" i="7" s="1"/>
  <c r="N240" i="7" s="1"/>
  <c r="J34" i="7"/>
  <c r="H352" i="7"/>
  <c r="E419" i="7"/>
  <c r="M419" i="7" s="1"/>
  <c r="N419" i="7" s="1"/>
  <c r="G96" i="7"/>
  <c r="K489" i="7"/>
  <c r="J230" i="7"/>
  <c r="C39" i="7"/>
  <c r="F190" i="7"/>
  <c r="K398" i="7"/>
  <c r="H467" i="7"/>
  <c r="G201" i="7"/>
  <c r="H165" i="7"/>
  <c r="F119" i="7"/>
  <c r="J125" i="7"/>
  <c r="I31" i="7"/>
  <c r="D98" i="7"/>
  <c r="C216" i="7"/>
  <c r="H41" i="7"/>
  <c r="G349" i="7"/>
  <c r="D318" i="7"/>
  <c r="C438" i="7"/>
  <c r="G231" i="7"/>
  <c r="K287" i="7"/>
  <c r="G410" i="7"/>
  <c r="H86" i="7"/>
  <c r="K484" i="7"/>
  <c r="E254" i="7"/>
  <c r="M254" i="7" s="1"/>
  <c r="N254" i="7" s="1"/>
  <c r="G390" i="7"/>
  <c r="I393" i="7"/>
  <c r="H483" i="7"/>
  <c r="C186" i="7"/>
  <c r="H301" i="7"/>
  <c r="D302" i="7"/>
  <c r="I160" i="7"/>
  <c r="H56" i="7"/>
  <c r="D332" i="7"/>
  <c r="H396" i="7"/>
  <c r="I208" i="7"/>
  <c r="E234" i="7"/>
  <c r="M234" i="7" s="1"/>
  <c r="N234" i="7" s="1"/>
  <c r="F98" i="7"/>
  <c r="D245" i="7"/>
  <c r="E201" i="7"/>
  <c r="M201" i="7" s="1"/>
  <c r="N201" i="7" s="1"/>
  <c r="E330" i="7"/>
  <c r="M330" i="7" s="1"/>
  <c r="N330" i="7" s="1"/>
  <c r="D170" i="7"/>
  <c r="C60" i="7"/>
  <c r="K492" i="7"/>
  <c r="J87" i="7"/>
  <c r="I237" i="7"/>
  <c r="K480" i="7"/>
  <c r="K154" i="7"/>
  <c r="K245" i="7"/>
  <c r="G32" i="7"/>
  <c r="D173" i="7"/>
  <c r="F75" i="7"/>
  <c r="G441" i="7"/>
  <c r="C424" i="7"/>
  <c r="F388" i="7"/>
  <c r="E497" i="7"/>
  <c r="M497" i="7" s="1"/>
  <c r="N497" i="7" s="1"/>
  <c r="F205" i="7"/>
  <c r="F38" i="7"/>
  <c r="F323" i="7"/>
  <c r="D487" i="7"/>
  <c r="J170" i="7"/>
  <c r="K169" i="7"/>
  <c r="I205" i="7"/>
  <c r="K31" i="7"/>
  <c r="K246" i="7"/>
  <c r="J319" i="7"/>
  <c r="J98" i="7"/>
  <c r="H123" i="7"/>
  <c r="D426" i="7"/>
  <c r="F320" i="7"/>
  <c r="E168" i="7"/>
  <c r="M168" i="7" s="1"/>
  <c r="N168" i="7" s="1"/>
  <c r="D48" i="7"/>
  <c r="D384" i="7"/>
  <c r="H112" i="7"/>
  <c r="G110" i="7"/>
  <c r="C193" i="7"/>
  <c r="C58" i="7"/>
  <c r="K168" i="7"/>
  <c r="G41" i="7"/>
  <c r="G433" i="7"/>
  <c r="I194" i="7"/>
  <c r="I53" i="7"/>
  <c r="J348" i="7"/>
  <c r="I368" i="7"/>
  <c r="E192" i="7"/>
  <c r="M192" i="7" s="1"/>
  <c r="N192" i="7" s="1"/>
  <c r="H394" i="7"/>
  <c r="I189" i="7"/>
  <c r="G290" i="7"/>
  <c r="F307" i="7"/>
  <c r="J169" i="7"/>
  <c r="I41" i="7"/>
  <c r="D175" i="7"/>
  <c r="C293" i="7"/>
  <c r="I476" i="7"/>
  <c r="G291" i="7"/>
  <c r="D290" i="7"/>
  <c r="C494" i="7"/>
  <c r="E474" i="7"/>
  <c r="M474" i="7" s="1"/>
  <c r="N474" i="7" s="1"/>
  <c r="K201" i="7"/>
  <c r="E46" i="7"/>
  <c r="M46" i="7" s="1"/>
  <c r="N46" i="7" s="1"/>
  <c r="E223" i="7"/>
  <c r="M223" i="7" s="1"/>
  <c r="N223" i="7" s="1"/>
  <c r="D57" i="7"/>
  <c r="D463" i="7"/>
  <c r="C319" i="7"/>
  <c r="G491" i="7"/>
  <c r="D139" i="7"/>
  <c r="C55" i="7"/>
  <c r="E468" i="7"/>
  <c r="M468" i="7" s="1"/>
  <c r="N468" i="7" s="1"/>
  <c r="E136" i="7"/>
  <c r="M136" i="7" s="1"/>
  <c r="N136" i="7" s="1"/>
  <c r="E477" i="7"/>
  <c r="M477" i="7" s="1"/>
  <c r="N477" i="7" s="1"/>
  <c r="I464" i="7"/>
  <c r="J168" i="7"/>
  <c r="K58" i="7"/>
  <c r="G215" i="7"/>
  <c r="K380" i="7"/>
  <c r="J447" i="7"/>
  <c r="E284" i="7"/>
  <c r="M284" i="7" s="1"/>
  <c r="N284" i="7" s="1"/>
  <c r="C383" i="7"/>
  <c r="J136" i="7"/>
  <c r="C212" i="7"/>
  <c r="C196" i="7"/>
  <c r="F446" i="7"/>
  <c r="H159" i="7"/>
  <c r="C283" i="7"/>
  <c r="F278" i="7"/>
  <c r="K474" i="7"/>
  <c r="J118" i="7"/>
  <c r="K224" i="7"/>
  <c r="G36" i="7"/>
  <c r="J160" i="7"/>
  <c r="K300" i="7"/>
  <c r="J379" i="7"/>
  <c r="C348" i="7"/>
  <c r="F314" i="7"/>
  <c r="I134" i="7"/>
  <c r="D357" i="7"/>
  <c r="H101" i="7"/>
  <c r="D203" i="7"/>
  <c r="F155" i="7"/>
  <c r="H363" i="7"/>
  <c r="D316" i="7"/>
  <c r="H369" i="7"/>
  <c r="I233" i="7"/>
  <c r="J260" i="7"/>
  <c r="I158" i="7"/>
  <c r="J81" i="7"/>
  <c r="I422" i="7"/>
  <c r="J131" i="7"/>
  <c r="I226" i="7"/>
  <c r="C355" i="7"/>
  <c r="C63" i="7"/>
  <c r="K424" i="7"/>
  <c r="J67" i="7"/>
  <c r="F218" i="7"/>
  <c r="E204" i="7"/>
  <c r="M204" i="7" s="1"/>
  <c r="N204" i="7" s="1"/>
  <c r="J338" i="7"/>
  <c r="I493" i="7"/>
  <c r="D174" i="7"/>
  <c r="E120" i="7"/>
  <c r="M120" i="7" s="1"/>
  <c r="N120" i="7" s="1"/>
  <c r="H430" i="7"/>
  <c r="G362" i="7"/>
  <c r="C456" i="7"/>
  <c r="H84" i="7"/>
  <c r="E428" i="7"/>
  <c r="M428" i="7" s="1"/>
  <c r="N428" i="7" s="1"/>
  <c r="G328" i="7"/>
  <c r="G478" i="7"/>
  <c r="E179" i="7"/>
  <c r="M179" i="7" s="1"/>
  <c r="N179" i="7" s="1"/>
  <c r="C121" i="7"/>
  <c r="F200" i="7"/>
  <c r="F318" i="7"/>
  <c r="H100" i="7"/>
  <c r="D239" i="7"/>
  <c r="E416" i="7"/>
  <c r="M416" i="7" s="1"/>
  <c r="N416" i="7" s="1"/>
  <c r="H175" i="7"/>
  <c r="C339" i="7"/>
  <c r="C410" i="7"/>
  <c r="J103" i="7"/>
  <c r="J172" i="7"/>
  <c r="I303" i="7"/>
  <c r="J370" i="7"/>
  <c r="K144" i="7"/>
  <c r="D164" i="7"/>
  <c r="E182" i="7"/>
  <c r="M182" i="7" s="1"/>
  <c r="N182" i="7" s="1"/>
  <c r="F262" i="7"/>
  <c r="F185" i="7"/>
  <c r="E66" i="7"/>
  <c r="M66" i="7" s="1"/>
  <c r="N66" i="7" s="1"/>
  <c r="D281" i="7"/>
  <c r="H59" i="7"/>
  <c r="E423" i="7"/>
  <c r="M423" i="7" s="1"/>
  <c r="N423" i="7" s="1"/>
  <c r="C461" i="7"/>
  <c r="I162" i="7"/>
  <c r="I406" i="7"/>
  <c r="G217" i="7"/>
  <c r="G68" i="7"/>
  <c r="G239" i="7"/>
  <c r="I474" i="7"/>
  <c r="J164" i="7"/>
  <c r="F466" i="7"/>
  <c r="E483" i="7"/>
  <c r="M483" i="7" s="1"/>
  <c r="N483" i="7" s="1"/>
  <c r="K441" i="7"/>
  <c r="C221" i="7"/>
  <c r="F149" i="7"/>
  <c r="F309" i="7"/>
  <c r="E403" i="7"/>
  <c r="M403" i="7" s="1"/>
  <c r="N403" i="7" s="1"/>
  <c r="E265" i="7"/>
  <c r="M265" i="7" s="1"/>
  <c r="N265" i="7" s="1"/>
  <c r="E439" i="7"/>
  <c r="M439" i="7" s="1"/>
  <c r="N439" i="7" s="1"/>
  <c r="C80" i="7"/>
  <c r="I430" i="7"/>
  <c r="J91" i="7"/>
  <c r="I143" i="7"/>
  <c r="J359" i="7"/>
  <c r="I440" i="7"/>
  <c r="J225" i="7"/>
  <c r="K365" i="7"/>
  <c r="H458" i="7"/>
  <c r="F105" i="7"/>
  <c r="H136" i="7"/>
  <c r="K304" i="7"/>
  <c r="D250" i="7"/>
  <c r="G376" i="7"/>
  <c r="H149" i="7"/>
  <c r="I355" i="7"/>
  <c r="H126" i="7"/>
  <c r="C272" i="7"/>
  <c r="C218" i="7"/>
  <c r="I438" i="7"/>
  <c r="K356" i="7"/>
  <c r="E343" i="7"/>
  <c r="M343" i="7" s="1"/>
  <c r="N343" i="7" s="1"/>
  <c r="H371" i="7"/>
  <c r="K63" i="7"/>
  <c r="G365" i="7"/>
  <c r="I437" i="7"/>
  <c r="F381" i="7"/>
  <c r="H61" i="7"/>
  <c r="J328" i="7"/>
  <c r="H423" i="7"/>
  <c r="G214" i="7"/>
  <c r="H302" i="7"/>
  <c r="J323" i="7"/>
  <c r="C180" i="7"/>
  <c r="H127" i="7"/>
  <c r="C420" i="7"/>
  <c r="J252" i="7"/>
  <c r="J212" i="7"/>
  <c r="K34" i="7"/>
  <c r="G483" i="7"/>
  <c r="I396" i="7"/>
  <c r="F36" i="7"/>
  <c r="G443" i="7"/>
  <c r="E158" i="7"/>
  <c r="M158" i="7" s="1"/>
  <c r="N158" i="7" s="1"/>
  <c r="F445" i="7"/>
  <c r="D312" i="7"/>
  <c r="E410" i="7"/>
  <c r="M410" i="7" s="1"/>
  <c r="N410" i="7" s="1"/>
  <c r="E211" i="7"/>
  <c r="M211" i="7" s="1"/>
  <c r="N211" i="7" s="1"/>
  <c r="H198" i="7"/>
  <c r="J186" i="7"/>
  <c r="K390" i="7"/>
  <c r="G419" i="7"/>
  <c r="E149" i="7"/>
  <c r="M149" i="7" s="1"/>
  <c r="N149" i="7" s="1"/>
  <c r="G137" i="7"/>
  <c r="G261" i="7"/>
  <c r="F202" i="7"/>
  <c r="C318" i="7"/>
  <c r="F32" i="7"/>
  <c r="I345" i="7"/>
  <c r="E41" i="7"/>
  <c r="M41" i="7" s="1"/>
  <c r="N41" i="7" s="1"/>
  <c r="E101" i="7"/>
  <c r="M101" i="7" s="1"/>
  <c r="N101" i="7" s="1"/>
  <c r="D404" i="7"/>
  <c r="G386" i="7"/>
  <c r="G184" i="7"/>
  <c r="I346" i="7"/>
  <c r="D259" i="7"/>
  <c r="G179" i="7"/>
  <c r="E369" i="7"/>
  <c r="M369" i="7" s="1"/>
  <c r="N369" i="7" s="1"/>
  <c r="G92" i="7"/>
  <c r="F424" i="7"/>
  <c r="C288" i="7"/>
  <c r="F462" i="7"/>
  <c r="K364" i="7"/>
  <c r="K366" i="7"/>
  <c r="C94" i="7"/>
  <c r="E189" i="7"/>
  <c r="M189" i="7" s="1"/>
  <c r="N189" i="7" s="1"/>
  <c r="K432" i="7"/>
  <c r="G342" i="7"/>
  <c r="H113" i="7"/>
  <c r="C372" i="7"/>
  <c r="H155" i="7"/>
  <c r="K92" i="7"/>
  <c r="H161" i="7"/>
  <c r="D227" i="7"/>
  <c r="F199" i="7"/>
  <c r="G244" i="7"/>
  <c r="J378" i="7"/>
  <c r="E89" i="7"/>
  <c r="M89" i="7" s="1"/>
  <c r="N89" i="7" s="1"/>
  <c r="G211" i="7"/>
  <c r="G116" i="7"/>
  <c r="F444" i="7"/>
  <c r="J68" i="7"/>
  <c r="I366" i="7"/>
  <c r="G218" i="7"/>
  <c r="D331" i="7"/>
  <c r="D253" i="7"/>
  <c r="H196" i="7"/>
  <c r="C289" i="7"/>
  <c r="C38" i="7"/>
  <c r="J401" i="7"/>
  <c r="C214" i="7"/>
  <c r="H461" i="7"/>
  <c r="E279" i="7"/>
  <c r="M279" i="7" s="1"/>
  <c r="N279" i="7" s="1"/>
  <c r="H480" i="7"/>
  <c r="I216" i="7"/>
  <c r="G281" i="7"/>
  <c r="I126" i="7"/>
  <c r="J83" i="7"/>
  <c r="I436" i="7"/>
  <c r="K105" i="7"/>
  <c r="G296" i="7"/>
  <c r="E57" i="7"/>
  <c r="M57" i="7" s="1"/>
  <c r="N57" i="7" s="1"/>
  <c r="H212" i="7"/>
  <c r="K258" i="7"/>
  <c r="E248" i="7"/>
  <c r="M248" i="7" s="1"/>
  <c r="N248" i="7" s="1"/>
  <c r="F308" i="7"/>
  <c r="E315" i="7"/>
  <c r="M315" i="7" s="1"/>
  <c r="N315" i="7" s="1"/>
  <c r="D336" i="7"/>
  <c r="J458" i="7"/>
  <c r="D215" i="7"/>
  <c r="D82" i="7"/>
  <c r="I124" i="7"/>
  <c r="G97" i="7"/>
  <c r="I144" i="7"/>
  <c r="J33" i="7"/>
  <c r="G487" i="7"/>
  <c r="K328" i="7"/>
  <c r="G34" i="7"/>
  <c r="E305" i="7"/>
  <c r="M305" i="7" s="1"/>
  <c r="N305" i="7" s="1"/>
  <c r="E259" i="7"/>
  <c r="M259" i="7" s="1"/>
  <c r="N259" i="7" s="1"/>
  <c r="C404" i="7"/>
  <c r="H342" i="7"/>
  <c r="C344" i="7"/>
  <c r="D485" i="7"/>
  <c r="C135" i="7"/>
  <c r="G149" i="7"/>
  <c r="F413" i="7"/>
  <c r="D273" i="7"/>
  <c r="I181" i="7"/>
  <c r="I84" i="7"/>
  <c r="K323" i="7"/>
  <c r="J403" i="7"/>
  <c r="I73" i="7"/>
  <c r="K142" i="7"/>
  <c r="K73" i="7"/>
  <c r="E418" i="7"/>
  <c r="M418" i="7" s="1"/>
  <c r="N418" i="7" s="1"/>
  <c r="H424" i="7"/>
  <c r="J107" i="7"/>
  <c r="J444" i="7"/>
  <c r="H128" i="7"/>
  <c r="F33" i="7"/>
  <c r="K292" i="7"/>
  <c r="J376" i="7"/>
  <c r="K232" i="7"/>
  <c r="E169" i="7"/>
  <c r="M169" i="7" s="1"/>
  <c r="N169" i="7" s="1"/>
  <c r="G399" i="7"/>
  <c r="K242" i="7"/>
  <c r="E293" i="7"/>
  <c r="M293" i="7" s="1"/>
  <c r="N293" i="7" s="1"/>
  <c r="D349" i="7"/>
  <c r="F488" i="7"/>
  <c r="K207" i="7"/>
  <c r="D391" i="7"/>
  <c r="D325" i="7"/>
  <c r="F485" i="7"/>
  <c r="C336" i="7"/>
  <c r="F135" i="7"/>
  <c r="G118" i="7"/>
  <c r="E382" i="7"/>
  <c r="M382" i="7" s="1"/>
  <c r="N382" i="7" s="1"/>
  <c r="F276" i="7"/>
  <c r="C313" i="7"/>
  <c r="C238" i="7"/>
  <c r="H77" i="7"/>
  <c r="J299" i="7"/>
  <c r="J399" i="7"/>
  <c r="J88" i="7"/>
  <c r="J437" i="7"/>
  <c r="G381" i="7"/>
  <c r="G243" i="7"/>
  <c r="C472" i="7"/>
  <c r="H347" i="7"/>
  <c r="K160" i="7"/>
  <c r="H167" i="7"/>
  <c r="D80" i="7"/>
  <c r="E262" i="7"/>
  <c r="M262" i="7" s="1"/>
  <c r="N262" i="7" s="1"/>
  <c r="H489" i="7"/>
  <c r="D416" i="7"/>
  <c r="D116" i="7"/>
  <c r="F72" i="7"/>
  <c r="I165" i="7"/>
  <c r="I219" i="7"/>
  <c r="I240" i="7"/>
  <c r="J58" i="7"/>
  <c r="I340" i="7"/>
  <c r="I402" i="7"/>
  <c r="I52" i="7"/>
  <c r="C374" i="7"/>
  <c r="E130" i="7"/>
  <c r="M130" i="7" s="1"/>
  <c r="N130" i="7" s="1"/>
  <c r="J289" i="7"/>
  <c r="H173" i="7"/>
  <c r="C40" i="7"/>
  <c r="D221" i="7"/>
  <c r="C321" i="7"/>
  <c r="D481" i="7"/>
  <c r="H185" i="7"/>
  <c r="F48" i="7"/>
  <c r="G113" i="7"/>
  <c r="I59" i="7"/>
  <c r="K439" i="7"/>
  <c r="K176" i="7"/>
  <c r="I37" i="7"/>
  <c r="I391" i="7"/>
  <c r="I290" i="7"/>
  <c r="E379" i="7"/>
  <c r="M379" i="7" s="1"/>
  <c r="N379" i="7" s="1"/>
  <c r="D55" i="7"/>
  <c r="I332" i="7"/>
  <c r="G157" i="7"/>
  <c r="I112" i="7"/>
  <c r="C209" i="7"/>
  <c r="I315" i="7"/>
  <c r="J208" i="7"/>
  <c r="E286" i="7"/>
  <c r="M286" i="7" s="1"/>
  <c r="N286" i="7" s="1"/>
  <c r="D366" i="7"/>
  <c r="H349" i="7"/>
  <c r="K446" i="7"/>
  <c r="D225" i="7"/>
  <c r="H79" i="7"/>
  <c r="C490" i="7"/>
  <c r="K359" i="7"/>
  <c r="G301" i="7"/>
  <c r="D383" i="7"/>
  <c r="F245" i="7"/>
  <c r="E329" i="7"/>
  <c r="M329" i="7" s="1"/>
  <c r="N329" i="7" s="1"/>
  <c r="C294" i="7"/>
  <c r="H39" i="7"/>
  <c r="F122" i="7"/>
  <c r="F169" i="7"/>
  <c r="D220" i="7"/>
  <c r="C390" i="7"/>
  <c r="F107" i="7"/>
  <c r="K150" i="7"/>
  <c r="G266" i="7"/>
  <c r="J90" i="7"/>
  <c r="J363" i="7"/>
  <c r="K157" i="7"/>
  <c r="K416" i="7"/>
  <c r="E323" i="7"/>
  <c r="M323" i="7" s="1"/>
  <c r="N323" i="7" s="1"/>
  <c r="H184" i="7"/>
  <c r="E267" i="7"/>
  <c r="M267" i="7" s="1"/>
  <c r="N267" i="7" s="1"/>
  <c r="F293" i="7"/>
  <c r="H387" i="7"/>
  <c r="I167" i="7"/>
  <c r="F275" i="7"/>
  <c r="H260" i="7"/>
  <c r="C129" i="7"/>
  <c r="H194" i="7"/>
  <c r="F89" i="7"/>
  <c r="J198" i="7"/>
  <c r="G320" i="7"/>
  <c r="I38" i="7"/>
  <c r="G124" i="7"/>
  <c r="I428" i="7"/>
  <c r="G486" i="7"/>
  <c r="H304" i="7"/>
  <c r="F195" i="7"/>
  <c r="H119" i="7"/>
  <c r="F207" i="7"/>
  <c r="F74" i="7"/>
  <c r="I363" i="7"/>
  <c r="E491" i="7"/>
  <c r="M491" i="7" s="1"/>
  <c r="N491" i="7" s="1"/>
  <c r="D474" i="7"/>
  <c r="E228" i="7"/>
  <c r="M228" i="7" s="1"/>
  <c r="N228" i="7" s="1"/>
  <c r="E115" i="7"/>
  <c r="M115" i="7" s="1"/>
  <c r="N115" i="7" s="1"/>
  <c r="K165" i="7"/>
  <c r="I172" i="7"/>
  <c r="K158" i="7"/>
  <c r="J116" i="7"/>
  <c r="I157" i="7"/>
  <c r="G163" i="7"/>
  <c r="I461" i="7"/>
  <c r="E222" i="7"/>
  <c r="M222" i="7" s="1"/>
  <c r="N222" i="7" s="1"/>
  <c r="K153" i="7"/>
  <c r="H287" i="7"/>
  <c r="G347" i="7"/>
  <c r="C140" i="7"/>
  <c r="C414" i="7"/>
  <c r="D210" i="7"/>
  <c r="J189" i="7"/>
  <c r="I32" i="7"/>
  <c r="H299" i="7"/>
  <c r="F96" i="7"/>
  <c r="K347" i="7"/>
  <c r="G333" i="7"/>
  <c r="E472" i="7"/>
  <c r="M472" i="7" s="1"/>
  <c r="N472" i="7" s="1"/>
  <c r="F208" i="7"/>
  <c r="J369" i="7"/>
  <c r="J420" i="7"/>
  <c r="F366" i="7"/>
  <c r="H234" i="7"/>
  <c r="E92" i="7"/>
  <c r="M92" i="7" s="1"/>
  <c r="N92" i="7" s="1"/>
  <c r="J180" i="7"/>
  <c r="E104" i="7"/>
  <c r="M104" i="7" s="1"/>
  <c r="N104" i="7" s="1"/>
  <c r="H291" i="7"/>
  <c r="F223" i="7"/>
  <c r="K297" i="7"/>
  <c r="F415" i="7"/>
  <c r="F226" i="7"/>
  <c r="K136" i="7"/>
  <c r="G180" i="7"/>
  <c r="I301" i="7"/>
  <c r="K48" i="7"/>
  <c r="K360" i="7"/>
  <c r="I426" i="7"/>
  <c r="I379" i="7"/>
  <c r="D101" i="7"/>
  <c r="C143" i="7"/>
  <c r="H252" i="7"/>
  <c r="H308" i="7"/>
  <c r="E140" i="7"/>
  <c r="M140" i="7" s="1"/>
  <c r="N140" i="7" s="1"/>
  <c r="F267" i="7"/>
  <c r="I55" i="7"/>
  <c r="G310" i="7"/>
  <c r="E49" i="7"/>
  <c r="M49" i="7" s="1"/>
  <c r="N49" i="7" s="1"/>
  <c r="E433" i="7"/>
  <c r="M433" i="7" s="1"/>
  <c r="N433" i="7" s="1"/>
  <c r="G267" i="7"/>
  <c r="K346" i="7"/>
  <c r="E269" i="7"/>
  <c r="M269" i="7" s="1"/>
  <c r="N269" i="7" s="1"/>
  <c r="F331" i="7"/>
  <c r="G123" i="7"/>
  <c r="G444" i="7"/>
  <c r="E172" i="7"/>
  <c r="M172" i="7" s="1"/>
  <c r="N172" i="7" s="1"/>
  <c r="K174" i="7"/>
  <c r="E160" i="7"/>
  <c r="M160" i="7" s="1"/>
  <c r="N160" i="7" s="1"/>
  <c r="D41" i="7"/>
  <c r="I213" i="7"/>
  <c r="C258" i="7"/>
  <c r="D305" i="7"/>
  <c r="I338" i="7"/>
  <c r="F326" i="7"/>
  <c r="C192" i="7"/>
  <c r="H270" i="7"/>
  <c r="D264" i="7"/>
  <c r="K180" i="7"/>
  <c r="K191" i="7"/>
  <c r="F497" i="7"/>
  <c r="K112" i="7"/>
  <c r="G65" i="7"/>
  <c r="J477" i="7"/>
  <c r="E39" i="7"/>
  <c r="M39" i="7" s="1"/>
  <c r="N39" i="7" s="1"/>
  <c r="D364" i="7"/>
  <c r="K177" i="7"/>
  <c r="K172" i="7"/>
  <c r="H318" i="7"/>
  <c r="E432" i="7"/>
  <c r="M432" i="7" s="1"/>
  <c r="N432" i="7" s="1"/>
  <c r="C105" i="7"/>
  <c r="H31" i="7"/>
  <c r="C45" i="7"/>
  <c r="G369" i="7"/>
  <c r="E129" i="7"/>
  <c r="M129" i="7" s="1"/>
  <c r="N129" i="7" s="1"/>
  <c r="C168" i="7"/>
  <c r="G160" i="7"/>
  <c r="G429" i="7"/>
  <c r="D478" i="7"/>
  <c r="K95" i="7"/>
  <c r="F277" i="7"/>
  <c r="G282" i="7"/>
  <c r="I263" i="7"/>
  <c r="J61" i="7"/>
  <c r="D388" i="7"/>
  <c r="G106" i="7"/>
  <c r="D133" i="7"/>
  <c r="F79" i="7"/>
  <c r="K385" i="7"/>
  <c r="C120" i="7"/>
  <c r="F265" i="7"/>
  <c r="E289" i="7"/>
  <c r="M289" i="7" s="1"/>
  <c r="N289" i="7" s="1"/>
  <c r="C337" i="7"/>
  <c r="H58" i="7"/>
  <c r="E113" i="7"/>
  <c r="M113" i="7" s="1"/>
  <c r="N113" i="7" s="1"/>
  <c r="C436" i="7"/>
  <c r="K203" i="7"/>
  <c r="G252" i="7"/>
  <c r="J497" i="7"/>
  <c r="J257" i="7"/>
  <c r="G283" i="7"/>
  <c r="G400" i="7"/>
  <c r="G70" i="7"/>
  <c r="C109" i="7"/>
  <c r="C449" i="7"/>
  <c r="D496" i="7"/>
  <c r="D240" i="7"/>
  <c r="D88" i="7"/>
  <c r="D498" i="7"/>
  <c r="H334" i="7"/>
  <c r="K396" i="7"/>
  <c r="E443" i="7"/>
  <c r="M443" i="7" s="1"/>
  <c r="N443" i="7" s="1"/>
  <c r="D422" i="7"/>
  <c r="K337" i="7"/>
  <c r="I372" i="7"/>
  <c r="I296" i="7"/>
  <c r="I419" i="7"/>
  <c r="G75" i="7"/>
  <c r="D327" i="7"/>
  <c r="F134" i="7"/>
  <c r="D92" i="7"/>
  <c r="C422" i="7"/>
  <c r="H362" i="7"/>
  <c r="I169" i="7"/>
  <c r="H398" i="7"/>
  <c r="F91" i="7"/>
  <c r="C485" i="7"/>
  <c r="F410" i="7"/>
  <c r="F148" i="7"/>
  <c r="I133" i="7"/>
  <c r="K392" i="7"/>
  <c r="J30" i="7"/>
  <c r="I191" i="7"/>
  <c r="G391" i="7"/>
  <c r="J124" i="7"/>
  <c r="C53" i="7"/>
  <c r="F469" i="7"/>
  <c r="F360" i="7"/>
  <c r="F375" i="7"/>
  <c r="G437" i="7"/>
  <c r="D374" i="7"/>
  <c r="I168" i="7"/>
  <c r="C217" i="7"/>
  <c r="F406" i="7"/>
  <c r="F116" i="7"/>
  <c r="I398" i="7"/>
  <c r="I45" i="7"/>
  <c r="C284" i="7"/>
  <c r="J157" i="7"/>
  <c r="I256" i="7"/>
  <c r="G177" i="7"/>
  <c r="C191" i="7"/>
  <c r="C362" i="7"/>
  <c r="E38" i="7"/>
  <c r="M38" i="7" s="1"/>
  <c r="N38" i="7" s="1"/>
  <c r="F154" i="7"/>
  <c r="E469" i="7"/>
  <c r="M469" i="7" s="1"/>
  <c r="N469" i="7" s="1"/>
  <c r="C122" i="7"/>
  <c r="H414" i="7"/>
  <c r="I114" i="7"/>
  <c r="H444" i="7"/>
  <c r="C239" i="7"/>
  <c r="I435" i="7"/>
  <c r="K96" i="7"/>
  <c r="G200" i="7"/>
  <c r="G233" i="7"/>
  <c r="K178" i="7"/>
  <c r="G264" i="7"/>
  <c r="E386" i="7"/>
  <c r="M386" i="7" s="1"/>
  <c r="N386" i="7" s="1"/>
  <c r="C297" i="7"/>
  <c r="E76" i="7"/>
  <c r="M76" i="7" s="1"/>
  <c r="N76" i="7" s="1"/>
  <c r="E252" i="7"/>
  <c r="M252" i="7" s="1"/>
  <c r="N252" i="7" s="1"/>
  <c r="F425" i="7"/>
  <c r="G420" i="7"/>
  <c r="C350" i="7"/>
  <c r="E322" i="7"/>
  <c r="M322" i="7" s="1"/>
  <c r="N322" i="7" s="1"/>
  <c r="D151" i="7"/>
  <c r="F498" i="7"/>
  <c r="J360" i="7"/>
  <c r="K199" i="7"/>
  <c r="K235" i="7"/>
  <c r="G111" i="7"/>
  <c r="G169" i="7"/>
  <c r="I34" i="7"/>
  <c r="K204" i="7"/>
  <c r="E185" i="7"/>
  <c r="M185" i="7" s="1"/>
  <c r="N185" i="7" s="1"/>
  <c r="H284" i="7"/>
  <c r="H72" i="7"/>
  <c r="D268" i="7"/>
  <c r="F383" i="7"/>
  <c r="G318" i="7"/>
  <c r="E273" i="7"/>
  <c r="M273" i="7" s="1"/>
  <c r="N273" i="7" s="1"/>
  <c r="F160" i="7"/>
  <c r="F219" i="7"/>
  <c r="C157" i="7"/>
  <c r="J343" i="7"/>
  <c r="G451" i="7"/>
  <c r="I284" i="7"/>
  <c r="G479" i="7"/>
  <c r="G285" i="7"/>
  <c r="J463" i="7"/>
  <c r="I427" i="7"/>
  <c r="F184" i="7"/>
  <c r="H496" i="7"/>
  <c r="F174" i="7"/>
  <c r="K43" i="7"/>
  <c r="D141" i="7"/>
  <c r="H52" i="7"/>
  <c r="E126" i="7"/>
  <c r="M126" i="7" s="1"/>
  <c r="N126" i="7" s="1"/>
  <c r="K280" i="7"/>
  <c r="K417" i="7"/>
  <c r="E75" i="7"/>
  <c r="M75" i="7" s="1"/>
  <c r="N75" i="7" s="1"/>
  <c r="F187" i="7"/>
  <c r="G389" i="7"/>
  <c r="J496" i="7"/>
  <c r="F247" i="7"/>
  <c r="D235" i="7"/>
  <c r="I328" i="7"/>
  <c r="K427" i="7"/>
  <c r="F222" i="7"/>
  <c r="H95" i="7"/>
  <c r="G133" i="7"/>
  <c r="H433" i="7"/>
  <c r="D149" i="7"/>
  <c r="C112" i="7"/>
  <c r="H246" i="7"/>
  <c r="K469" i="7"/>
  <c r="C444" i="7"/>
  <c r="E278" i="7"/>
  <c r="M278" i="7" s="1"/>
  <c r="N278" i="7" s="1"/>
  <c r="I432" i="7"/>
  <c r="G225" i="7"/>
  <c r="K189" i="7"/>
  <c r="I500" i="7"/>
  <c r="K410" i="7"/>
  <c r="K188" i="7"/>
  <c r="J74" i="7"/>
  <c r="H338" i="7"/>
  <c r="F365" i="7"/>
  <c r="C299" i="7"/>
  <c r="H134" i="7"/>
  <c r="H35" i="7"/>
  <c r="C257" i="7"/>
  <c r="H269" i="7"/>
  <c r="F315" i="7"/>
  <c r="E264" i="7"/>
  <c r="M264" i="7" s="1"/>
  <c r="N264" i="7" s="1"/>
  <c r="D30" i="7"/>
  <c r="K450" i="7"/>
  <c r="G202" i="7"/>
  <c r="J280" i="7"/>
  <c r="I447" i="7"/>
  <c r="I175" i="7"/>
  <c r="G224" i="7"/>
  <c r="C373" i="7"/>
  <c r="H344" i="7"/>
  <c r="G139" i="7"/>
  <c r="E333" i="7"/>
  <c r="M333" i="7" s="1"/>
  <c r="N333" i="7" s="1"/>
  <c r="C440" i="7"/>
  <c r="E357" i="7"/>
  <c r="M357" i="7" s="1"/>
  <c r="N357" i="7" s="1"/>
  <c r="D378" i="7"/>
  <c r="F78" i="7"/>
  <c r="C343" i="7"/>
  <c r="D441" i="7"/>
  <c r="K422" i="7"/>
  <c r="I250" i="7"/>
  <c r="J270" i="7"/>
  <c r="K55" i="7"/>
  <c r="G406" i="7"/>
  <c r="G394" i="7"/>
  <c r="K494" i="7"/>
  <c r="J181" i="7"/>
  <c r="H217" i="7"/>
  <c r="G223" i="7"/>
  <c r="K133" i="7"/>
  <c r="F39" i="7"/>
  <c r="C451" i="7"/>
  <c r="H411" i="7"/>
  <c r="G145" i="7"/>
  <c r="F435" i="7"/>
  <c r="F192" i="7"/>
  <c r="D460" i="7"/>
  <c r="J366" i="7"/>
  <c r="F167" i="7"/>
  <c r="E377" i="7"/>
  <c r="M377" i="7" s="1"/>
  <c r="N377" i="7" s="1"/>
  <c r="C432" i="7"/>
  <c r="K44" i="7"/>
  <c r="I236" i="7"/>
  <c r="D194" i="7"/>
  <c r="H143" i="7"/>
  <c r="J351" i="7"/>
  <c r="K173" i="7"/>
  <c r="F43" i="7"/>
  <c r="H450" i="7"/>
  <c r="E117" i="7"/>
  <c r="M117" i="7" s="1"/>
  <c r="N117" i="7" s="1"/>
  <c r="I238" i="7"/>
  <c r="D249" i="7"/>
  <c r="F256" i="7"/>
  <c r="E370" i="7"/>
  <c r="M370" i="7" s="1"/>
  <c r="N370" i="7" s="1"/>
  <c r="J205" i="7"/>
  <c r="I171" i="7"/>
  <c r="G130" i="7"/>
  <c r="J287" i="7"/>
  <c r="J298" i="7"/>
  <c r="K341" i="7"/>
  <c r="K208" i="7"/>
  <c r="I325" i="7"/>
  <c r="E219" i="7"/>
  <c r="M219" i="7" s="1"/>
  <c r="N219" i="7" s="1"/>
  <c r="F172" i="7"/>
  <c r="E297" i="7"/>
  <c r="M297" i="7" s="1"/>
  <c r="N297" i="7" s="1"/>
  <c r="H60" i="7"/>
  <c r="E170" i="7"/>
  <c r="M170" i="7" s="1"/>
  <c r="N170" i="7" s="1"/>
  <c r="G494" i="7"/>
  <c r="I69" i="7"/>
  <c r="C357" i="7"/>
  <c r="G473" i="7"/>
  <c r="J421" i="7"/>
  <c r="I404" i="7"/>
  <c r="D372" i="7"/>
  <c r="H446" i="7"/>
  <c r="I254" i="7"/>
  <c r="J102" i="7"/>
  <c r="F421" i="7"/>
  <c r="F104" i="7"/>
  <c r="D369" i="7"/>
  <c r="D432" i="7"/>
  <c r="J129" i="7"/>
  <c r="I403" i="7"/>
  <c r="D447" i="7"/>
  <c r="D490" i="7"/>
  <c r="K434" i="7"/>
  <c r="J333" i="7"/>
  <c r="D228" i="7"/>
  <c r="C481" i="7"/>
  <c r="E298" i="7"/>
  <c r="M298" i="7" s="1"/>
  <c r="N298" i="7" s="1"/>
  <c r="I146" i="7"/>
  <c r="D375" i="7"/>
  <c r="F51" i="7"/>
  <c r="F242" i="7"/>
  <c r="J167" i="7"/>
  <c r="J63" i="7"/>
  <c r="D354" i="7"/>
  <c r="G436" i="7"/>
  <c r="J240" i="7"/>
  <c r="J238" i="7"/>
  <c r="I110" i="7"/>
  <c r="I418" i="7"/>
  <c r="I107" i="7"/>
  <c r="I50" i="7"/>
  <c r="D479" i="7"/>
  <c r="F92" i="7"/>
  <c r="C476" i="7"/>
  <c r="I35" i="7"/>
  <c r="I79" i="7"/>
  <c r="C468" i="7"/>
  <c r="F279" i="7"/>
  <c r="F153" i="7"/>
  <c r="D458" i="7"/>
  <c r="E245" i="7"/>
  <c r="M245" i="7" s="1"/>
  <c r="N245" i="7" s="1"/>
  <c r="F117" i="7"/>
  <c r="I260" i="7"/>
  <c r="E346" i="7"/>
  <c r="M346" i="7" s="1"/>
  <c r="N346" i="7" s="1"/>
  <c r="F420" i="7"/>
  <c r="F234" i="7"/>
  <c r="H477" i="7"/>
  <c r="K409" i="7"/>
  <c r="J448" i="7"/>
  <c r="G105" i="7"/>
  <c r="J69" i="7"/>
  <c r="J442" i="7"/>
  <c r="J325" i="7"/>
  <c r="J40" i="7"/>
  <c r="H375" i="7"/>
  <c r="C477" i="7"/>
  <c r="J300" i="7"/>
  <c r="D108" i="7"/>
  <c r="E32" i="7"/>
  <c r="M32" i="7" s="1"/>
  <c r="N32" i="7" s="1"/>
  <c r="D158" i="7"/>
  <c r="D397" i="7"/>
  <c r="H99" i="7"/>
  <c r="C164" i="7"/>
  <c r="E231" i="7"/>
  <c r="M231" i="7" s="1"/>
  <c r="N231" i="7" s="1"/>
  <c r="K127" i="7"/>
  <c r="G414" i="7"/>
  <c r="K303" i="7"/>
  <c r="J95" i="7"/>
  <c r="G373" i="7"/>
  <c r="I373" i="7"/>
  <c r="I288" i="7"/>
  <c r="E194" i="7"/>
  <c r="M194" i="7" s="1"/>
  <c r="N194" i="7" s="1"/>
  <c r="F35" i="7"/>
  <c r="E82" i="7"/>
  <c r="M82" i="7" s="1"/>
  <c r="N82" i="7" s="1"/>
  <c r="E495" i="7"/>
  <c r="M495" i="7" s="1"/>
  <c r="N495" i="7" s="1"/>
  <c r="H499" i="7"/>
  <c r="E102" i="7"/>
  <c r="M102" i="7" s="1"/>
  <c r="N102" i="7" s="1"/>
  <c r="E499" i="7"/>
  <c r="M499" i="7" s="1"/>
  <c r="N499" i="7" s="1"/>
  <c r="G445" i="7"/>
  <c r="H324" i="7"/>
  <c r="H348" i="7"/>
  <c r="K418" i="7"/>
  <c r="K335" i="7"/>
  <c r="I377" i="7"/>
  <c r="G129" i="7"/>
  <c r="J162" i="7"/>
  <c r="J468" i="7"/>
  <c r="K39" i="7"/>
  <c r="D296" i="7"/>
  <c r="H361" i="7"/>
  <c r="K196" i="7"/>
  <c r="J54" i="7"/>
  <c r="K482" i="7"/>
  <c r="H421" i="7"/>
  <c r="G470" i="7"/>
  <c r="K311" i="7"/>
  <c r="C85" i="7"/>
  <c r="E187" i="7"/>
  <c r="M187" i="7" s="1"/>
  <c r="N187" i="7" s="1"/>
  <c r="D406" i="7"/>
  <c r="G135" i="7"/>
  <c r="D163" i="7"/>
  <c r="I211" i="7"/>
  <c r="E107" i="7"/>
  <c r="M107" i="7" s="1"/>
  <c r="N107" i="7" s="1"/>
  <c r="K248" i="7"/>
  <c r="I470" i="7"/>
  <c r="C483" i="7"/>
  <c r="H265" i="7"/>
  <c r="D190" i="7"/>
  <c r="E344" i="7"/>
  <c r="M344" i="7" s="1"/>
  <c r="N344" i="7" s="1"/>
  <c r="J254" i="7"/>
  <c r="H469" i="7"/>
  <c r="H465" i="7"/>
  <c r="C171" i="7"/>
  <c r="H273" i="7"/>
  <c r="H441" i="7"/>
  <c r="K334" i="7"/>
  <c r="K116" i="7"/>
  <c r="K420" i="7"/>
  <c r="J86" i="7"/>
  <c r="G496" i="7"/>
  <c r="E163" i="7"/>
  <c r="M163" i="7" s="1"/>
  <c r="N163" i="7" s="1"/>
  <c r="D184" i="7"/>
  <c r="H48" i="7"/>
  <c r="C466" i="7"/>
  <c r="H372" i="7"/>
  <c r="D486" i="7"/>
  <c r="D134" i="7"/>
  <c r="C90" i="7"/>
  <c r="H114" i="7"/>
  <c r="H438" i="7"/>
  <c r="G327" i="7"/>
  <c r="K463" i="7"/>
  <c r="G234" i="7"/>
  <c r="G100" i="7"/>
  <c r="J451" i="7"/>
  <c r="K66" i="7"/>
  <c r="K470" i="7"/>
  <c r="D107" i="7"/>
  <c r="E281" i="7"/>
  <c r="M281" i="7" s="1"/>
  <c r="N281" i="7" s="1"/>
  <c r="G495" i="7"/>
  <c r="E376" i="7"/>
  <c r="M376" i="7" s="1"/>
  <c r="N376" i="7" s="1"/>
  <c r="H147" i="7"/>
  <c r="E35" i="7"/>
  <c r="M35" i="7" s="1"/>
  <c r="N35" i="7" s="1"/>
  <c r="F136" i="7"/>
  <c r="D67" i="7"/>
  <c r="D403" i="7"/>
  <c r="C488" i="7"/>
  <c r="K194" i="7"/>
  <c r="J361" i="7"/>
  <c r="K283" i="7"/>
  <c r="G44" i="7"/>
  <c r="K315" i="7"/>
  <c r="J430" i="7"/>
  <c r="I44" i="7"/>
  <c r="H162" i="7"/>
  <c r="F357" i="7"/>
  <c r="F90" i="7"/>
  <c r="K344" i="7"/>
  <c r="C460" i="7"/>
  <c r="F47" i="7"/>
  <c r="C287" i="7"/>
  <c r="G367" i="7"/>
  <c r="H176" i="7"/>
  <c r="E84" i="7"/>
  <c r="M84" i="7" s="1"/>
  <c r="N84" i="7" s="1"/>
  <c r="C280" i="7"/>
  <c r="I452" i="7"/>
  <c r="I227" i="7"/>
  <c r="H307" i="7"/>
  <c r="F313" i="7"/>
  <c r="J395" i="7"/>
  <c r="J100" i="7"/>
  <c r="F349" i="7"/>
  <c r="H32" i="7"/>
  <c r="H413" i="7"/>
  <c r="C119" i="7"/>
  <c r="F397" i="7"/>
  <c r="D382" i="7"/>
  <c r="E261" i="7"/>
  <c r="M261" i="7" s="1"/>
  <c r="N261" i="7" s="1"/>
  <c r="C346" i="7"/>
  <c r="D317" i="7"/>
  <c r="H45" i="7"/>
  <c r="I369" i="7"/>
  <c r="K472" i="7"/>
  <c r="J138" i="7"/>
  <c r="G350" i="7"/>
  <c r="K54" i="7"/>
  <c r="G150" i="7"/>
  <c r="C443" i="7"/>
  <c r="H399" i="7"/>
  <c r="F80" i="7"/>
  <c r="H107" i="7"/>
  <c r="D467" i="7"/>
  <c r="H439" i="7"/>
  <c r="H426" i="7"/>
  <c r="F456" i="7"/>
  <c r="C195" i="7"/>
  <c r="K226" i="7"/>
  <c r="K110" i="7"/>
  <c r="I305" i="7"/>
  <c r="J350" i="7"/>
  <c r="K103" i="7"/>
  <c r="J435" i="7"/>
  <c r="I444" i="7"/>
  <c r="C301" i="7"/>
  <c r="D387" i="7"/>
  <c r="H40" i="7"/>
  <c r="C203" i="7"/>
  <c r="H405" i="7"/>
  <c r="D442" i="7"/>
  <c r="E390" i="7"/>
  <c r="M390" i="7" s="1"/>
  <c r="N390" i="7" s="1"/>
  <c r="D35" i="7"/>
  <c r="C447" i="7"/>
  <c r="F214" i="7"/>
  <c r="J402" i="7"/>
  <c r="J467" i="7"/>
  <c r="I229" i="7"/>
  <c r="G263" i="7"/>
  <c r="I277" i="7"/>
  <c r="I76" i="7"/>
  <c r="D109" i="7"/>
  <c r="C434" i="7"/>
  <c r="J354" i="7"/>
  <c r="G392" i="7"/>
  <c r="C37" i="7"/>
  <c r="F193" i="7"/>
  <c r="E224" i="7"/>
  <c r="M224" i="7" s="1"/>
  <c r="N224" i="7" s="1"/>
  <c r="K125" i="7"/>
  <c r="H335" i="7"/>
  <c r="G309" i="7"/>
  <c r="C230" i="7"/>
  <c r="I479" i="7"/>
  <c r="E460" i="7"/>
  <c r="M460" i="7" s="1"/>
  <c r="N460" i="7" s="1"/>
  <c r="D353" i="7"/>
  <c r="F168" i="7"/>
  <c r="J262" i="7"/>
  <c r="K411" i="7"/>
  <c r="D110" i="7"/>
  <c r="F363" i="7"/>
  <c r="J436" i="7"/>
  <c r="J303" i="7"/>
  <c r="C41" i="7"/>
  <c r="E360" i="7"/>
  <c r="M360" i="7" s="1"/>
  <c r="N360" i="7" s="1"/>
  <c r="F390" i="7"/>
  <c r="G404" i="7"/>
  <c r="E165" i="7"/>
  <c r="M165" i="7" s="1"/>
  <c r="N165" i="7" s="1"/>
  <c r="K267" i="7"/>
  <c r="D410" i="7"/>
  <c r="G186" i="7"/>
  <c r="C435" i="7"/>
  <c r="G187" i="7"/>
  <c r="J210" i="7"/>
  <c r="G477" i="7"/>
  <c r="I70" i="7"/>
  <c r="K478" i="7"/>
  <c r="I449" i="7"/>
  <c r="J382" i="7"/>
  <c r="I459" i="7"/>
  <c r="C329" i="7"/>
  <c r="F123" i="7"/>
  <c r="G48" i="7"/>
  <c r="I472" i="7"/>
  <c r="C484" i="7"/>
  <c r="C83" i="7"/>
  <c r="G358" i="7"/>
  <c r="G78" i="7"/>
  <c r="H497" i="7"/>
  <c r="E471" i="7"/>
  <c r="M471" i="7" s="1"/>
  <c r="N471" i="7" s="1"/>
  <c r="K467" i="7"/>
  <c r="J152" i="7"/>
  <c r="F343" i="7"/>
  <c r="D189" i="7"/>
  <c r="C198" i="7"/>
  <c r="F284" i="7"/>
  <c r="D439" i="7"/>
  <c r="C270" i="7"/>
  <c r="C64" i="7"/>
  <c r="I135" i="7"/>
  <c r="K353" i="7"/>
  <c r="C242" i="7"/>
  <c r="I93" i="7"/>
  <c r="E340" i="7"/>
  <c r="M340" i="7" s="1"/>
  <c r="N340" i="7" s="1"/>
  <c r="K186" i="7"/>
  <c r="I100" i="7"/>
  <c r="J246" i="7"/>
  <c r="E335" i="7"/>
  <c r="M335" i="7" s="1"/>
  <c r="N335" i="7" s="1"/>
  <c r="E441" i="7"/>
  <c r="M441" i="7" s="1"/>
  <c r="N441" i="7" s="1"/>
  <c r="G375" i="7"/>
  <c r="J82" i="7"/>
  <c r="E90" i="7"/>
  <c r="M90" i="7" s="1"/>
  <c r="N90" i="7" s="1"/>
  <c r="I289" i="7"/>
  <c r="D476" i="7"/>
  <c r="F41" i="7"/>
  <c r="D324" i="7"/>
  <c r="K29" i="7"/>
  <c r="D81" i="7"/>
  <c r="F246" i="7"/>
  <c r="K278" i="7"/>
  <c r="E332" i="7"/>
  <c r="M332" i="7" s="1"/>
  <c r="N332" i="7" s="1"/>
  <c r="G62" i="7"/>
  <c r="F70" i="7"/>
  <c r="K36" i="7"/>
  <c r="H476" i="7"/>
  <c r="J345" i="7"/>
  <c r="E384" i="7"/>
  <c r="M384" i="7" s="1"/>
  <c r="N384" i="7" s="1"/>
  <c r="D76" i="7"/>
  <c r="F436" i="7"/>
  <c r="I161" i="7"/>
  <c r="H55" i="7"/>
  <c r="H195" i="7"/>
  <c r="D284" i="7"/>
  <c r="D78" i="7"/>
  <c r="D392" i="7"/>
  <c r="J250" i="7"/>
  <c r="H354" i="7"/>
  <c r="H364" i="7"/>
  <c r="G442" i="7"/>
  <c r="C219" i="7"/>
  <c r="D224" i="7"/>
  <c r="D494" i="7"/>
  <c r="D465" i="7"/>
  <c r="E91" i="7"/>
  <c r="M91" i="7" s="1"/>
  <c r="N91" i="7" s="1"/>
  <c r="D171" i="7"/>
  <c r="H455" i="7"/>
  <c r="I311" i="7"/>
  <c r="C306" i="7"/>
  <c r="C54" i="7"/>
  <c r="I415" i="7"/>
  <c r="G37" i="7"/>
  <c r="G407" i="7"/>
  <c r="K468" i="7"/>
  <c r="K97" i="7"/>
  <c r="J312" i="7"/>
  <c r="I132" i="7"/>
  <c r="C207" i="7"/>
  <c r="C73" i="7"/>
  <c r="E253" i="7"/>
  <c r="M253" i="7" s="1"/>
  <c r="N253" i="7" s="1"/>
  <c r="C117" i="7"/>
  <c r="H110" i="7"/>
  <c r="D129" i="7"/>
  <c r="C69" i="7"/>
  <c r="J356" i="7"/>
  <c r="E310" i="7"/>
  <c r="M310" i="7" s="1"/>
  <c r="N310" i="7" s="1"/>
  <c r="F412" i="7"/>
  <c r="G229" i="7"/>
  <c r="G426" i="7"/>
  <c r="K382" i="7"/>
  <c r="I266" i="7"/>
  <c r="K47" i="7"/>
  <c r="I347" i="7"/>
  <c r="I81" i="7"/>
  <c r="C315" i="7"/>
  <c r="D377" i="7"/>
  <c r="C433" i="7"/>
  <c r="D471" i="7"/>
  <c r="H43" i="7"/>
  <c r="D186" i="7"/>
  <c r="H121" i="7"/>
  <c r="F102" i="7"/>
  <c r="C279" i="7"/>
  <c r="D54" i="7"/>
  <c r="I319" i="7"/>
  <c r="G247" i="7"/>
  <c r="G427" i="7"/>
  <c r="K491" i="7"/>
  <c r="J469" i="7"/>
  <c r="E150" i="7"/>
  <c r="M150" i="7" s="1"/>
  <c r="N150" i="7" s="1"/>
  <c r="D300" i="7"/>
  <c r="E167" i="7"/>
  <c r="M167" i="7" s="1"/>
  <c r="N167" i="7" s="1"/>
  <c r="I359" i="7"/>
  <c r="G250" i="7"/>
  <c r="E184" i="7"/>
  <c r="M184" i="7" s="1"/>
  <c r="N184" i="7" s="1"/>
  <c r="G134" i="7"/>
  <c r="K77" i="7"/>
  <c r="I148" i="7"/>
  <c r="H315" i="7"/>
  <c r="F31" i="7"/>
  <c r="I136" i="7"/>
  <c r="G268" i="7"/>
  <c r="K331" i="7"/>
  <c r="C229" i="7"/>
  <c r="K223" i="7"/>
  <c r="I395" i="7"/>
  <c r="F339" i="7"/>
  <c r="D209" i="7"/>
  <c r="F52" i="7"/>
  <c r="E177" i="7"/>
  <c r="M177" i="7" s="1"/>
  <c r="N177" i="7" s="1"/>
  <c r="F345" i="7"/>
  <c r="C190" i="7"/>
  <c r="E191" i="7"/>
  <c r="M191" i="7" s="1"/>
  <c r="N191" i="7" s="1"/>
  <c r="H47" i="7"/>
  <c r="E444" i="7"/>
  <c r="M444" i="7" s="1"/>
  <c r="N444" i="7" s="1"/>
  <c r="F452" i="7"/>
  <c r="I491" i="7"/>
  <c r="J286" i="7"/>
  <c r="J389" i="7"/>
  <c r="J453" i="7"/>
  <c r="I224" i="7"/>
  <c r="K298" i="7"/>
  <c r="J353" i="7"/>
  <c r="E496" i="7"/>
  <c r="M496" i="7" s="1"/>
  <c r="N496" i="7" s="1"/>
  <c r="E317" i="7"/>
  <c r="M317" i="7" s="1"/>
  <c r="N317" i="7" s="1"/>
  <c r="I382" i="7"/>
  <c r="H345" i="7"/>
  <c r="D445" i="7"/>
  <c r="D252" i="7"/>
  <c r="E274" i="7"/>
  <c r="M274" i="7" s="1"/>
  <c r="N274" i="7" s="1"/>
  <c r="G249" i="7"/>
  <c r="C423" i="7"/>
  <c r="D394" i="7"/>
  <c r="G485" i="7"/>
  <c r="K263" i="7"/>
  <c r="G121" i="7"/>
  <c r="G434" i="7"/>
  <c r="G193" i="7"/>
  <c r="K394" i="7"/>
  <c r="K82" i="7"/>
  <c r="E218" i="7"/>
  <c r="M218" i="7" s="1"/>
  <c r="N218" i="7" s="1"/>
  <c r="C267" i="7"/>
  <c r="D425" i="7"/>
  <c r="F201" i="7"/>
  <c r="E94" i="7"/>
  <c r="M94" i="7" s="1"/>
  <c r="N94" i="7" s="1"/>
  <c r="E216" i="7"/>
  <c r="M216" i="7" s="1"/>
  <c r="N216" i="7" s="1"/>
  <c r="E190" i="7"/>
  <c r="M190" i="7" s="1"/>
  <c r="N190" i="7" s="1"/>
  <c r="I386" i="7"/>
  <c r="E304" i="7"/>
  <c r="M304" i="7" s="1"/>
  <c r="N304" i="7" s="1"/>
  <c r="E58" i="7"/>
  <c r="M58" i="7" s="1"/>
  <c r="N58" i="7" s="1"/>
  <c r="J176" i="7"/>
  <c r="G89" i="7"/>
  <c r="I232" i="7"/>
  <c r="J393" i="7"/>
  <c r="I101" i="7"/>
  <c r="J144" i="7"/>
  <c r="C123" i="7"/>
  <c r="E196" i="7"/>
  <c r="M196" i="7" s="1"/>
  <c r="N196" i="7" s="1"/>
  <c r="C418" i="7"/>
  <c r="G303" i="7"/>
  <c r="K259" i="7"/>
  <c r="D451" i="7"/>
  <c r="D169" i="7"/>
  <c r="G115" i="7"/>
  <c r="K119" i="7"/>
  <c r="D351" i="7"/>
  <c r="E195" i="7"/>
  <c r="M195" i="7" s="1"/>
  <c r="N195" i="7" s="1"/>
  <c r="G446" i="7"/>
  <c r="J301" i="7"/>
  <c r="H406" i="7"/>
  <c r="E424" i="7"/>
  <c r="M424" i="7" s="1"/>
  <c r="N424" i="7" s="1"/>
  <c r="D93" i="7"/>
  <c r="J59" i="7"/>
  <c r="C493" i="7"/>
  <c r="D251" i="7"/>
  <c r="C459" i="7"/>
  <c r="H208" i="7"/>
  <c r="H236" i="7"/>
  <c r="J408" i="7"/>
  <c r="F113" i="7"/>
  <c r="F411" i="7"/>
  <c r="E287" i="7"/>
  <c r="M287" i="7" s="1"/>
  <c r="N287" i="7" s="1"/>
  <c r="C211" i="7"/>
  <c r="K336" i="7"/>
  <c r="I413" i="7"/>
  <c r="K273" i="7"/>
  <c r="G343" i="7"/>
  <c r="I336" i="7"/>
  <c r="J77" i="7"/>
  <c r="K440" i="7"/>
  <c r="F125" i="7"/>
  <c r="H120" i="7"/>
  <c r="G345" i="7"/>
  <c r="F145" i="7"/>
  <c r="F461" i="7"/>
  <c r="F178" i="7"/>
  <c r="H222" i="7"/>
  <c r="H54" i="7"/>
  <c r="D114" i="7"/>
  <c r="C474" i="7"/>
  <c r="K415" i="7"/>
  <c r="J321" i="7"/>
  <c r="J426" i="7"/>
  <c r="I47" i="7"/>
  <c r="I407" i="7"/>
  <c r="G294" i="7"/>
  <c r="G120" i="7"/>
  <c r="D167" i="7"/>
  <c r="F321" i="7"/>
  <c r="G363" i="7"/>
  <c r="C473" i="7"/>
  <c r="H388" i="7"/>
  <c r="E325" i="7"/>
  <c r="M325" i="7" s="1"/>
  <c r="N325" i="7" s="1"/>
  <c r="F358" i="7"/>
  <c r="K350" i="7"/>
  <c r="E316" i="7"/>
  <c r="M316" i="7" s="1"/>
  <c r="N316" i="7" s="1"/>
  <c r="C74" i="7"/>
  <c r="G460" i="7"/>
  <c r="K57" i="7"/>
  <c r="K406" i="7"/>
  <c r="G254" i="7"/>
  <c r="I498" i="7"/>
  <c r="J133" i="7"/>
  <c r="I87" i="7"/>
  <c r="D199" i="7"/>
  <c r="H281" i="7"/>
  <c r="G398" i="7"/>
  <c r="J491" i="7"/>
  <c r="D33" i="7"/>
  <c r="E484" i="7"/>
  <c r="M484" i="7" s="1"/>
  <c r="N484" i="7" s="1"/>
  <c r="F130" i="7"/>
  <c r="J283" i="7"/>
  <c r="E162" i="7"/>
  <c r="M162" i="7" s="1"/>
  <c r="N162" i="7" s="1"/>
  <c r="F230" i="7"/>
  <c r="J96" i="7"/>
  <c r="H183" i="7"/>
  <c r="C416" i="7"/>
  <c r="D315" i="7"/>
  <c r="K210" i="7"/>
  <c r="J64" i="7"/>
  <c r="D419" i="7"/>
  <c r="F426" i="7"/>
  <c r="J258" i="7"/>
  <c r="J42" i="7"/>
  <c r="D37" i="7"/>
  <c r="E498" i="7"/>
  <c r="M498" i="7" s="1"/>
  <c r="N498" i="7" s="1"/>
  <c r="F243" i="7"/>
  <c r="G325" i="7"/>
  <c r="E151" i="7"/>
  <c r="M151" i="7" s="1"/>
  <c r="N151" i="7" s="1"/>
  <c r="J247" i="7"/>
  <c r="C248" i="7"/>
  <c r="I62" i="7"/>
  <c r="H436" i="7"/>
  <c r="F361" i="7"/>
  <c r="I471" i="7"/>
  <c r="K89" i="7"/>
  <c r="I235" i="7"/>
  <c r="G459" i="7"/>
  <c r="D424" i="7"/>
  <c r="G52" i="7"/>
  <c r="J231" i="7"/>
  <c r="H245" i="7"/>
  <c r="C327" i="7"/>
  <c r="I295" i="7"/>
  <c r="J72" i="7"/>
  <c r="H408" i="7"/>
  <c r="D75" i="7"/>
  <c r="I119" i="7"/>
  <c r="K233" i="7"/>
  <c r="K333" i="7"/>
  <c r="C208" i="7"/>
  <c r="I225" i="7"/>
  <c r="K184" i="7"/>
  <c r="C274" i="7"/>
  <c r="C398" i="7"/>
  <c r="F46" i="7"/>
  <c r="D280" i="7"/>
  <c r="C47" i="7"/>
  <c r="G156" i="7"/>
  <c r="K421" i="7"/>
  <c r="G66" i="7"/>
  <c r="J364" i="7"/>
  <c r="C400" i="7"/>
  <c r="C113" i="7"/>
  <c r="D431" i="7"/>
  <c r="C246" i="7"/>
  <c r="G466" i="7"/>
  <c r="G117" i="7"/>
  <c r="F302" i="7"/>
  <c r="H232" i="7"/>
  <c r="G99" i="7"/>
  <c r="I389" i="7"/>
  <c r="I115" i="7"/>
  <c r="E399" i="7"/>
  <c r="M399" i="7" s="1"/>
  <c r="N399" i="7" s="1"/>
  <c r="G197" i="7"/>
  <c r="J484" i="7"/>
  <c r="K254" i="7"/>
  <c r="J406" i="7"/>
  <c r="D36" i="7"/>
  <c r="F401" i="7"/>
  <c r="F389" i="7"/>
  <c r="G340" i="7"/>
  <c r="F335" i="7"/>
  <c r="J49" i="7"/>
  <c r="K340" i="7"/>
  <c r="I201" i="7"/>
  <c r="D421" i="7"/>
  <c r="D500" i="7"/>
  <c r="C314" i="7"/>
  <c r="H111" i="7"/>
  <c r="G467" i="7"/>
  <c r="E110" i="7"/>
  <c r="M110" i="7" s="1"/>
  <c r="N110" i="7" s="1"/>
  <c r="C36" i="7"/>
  <c r="F482" i="7"/>
  <c r="H275" i="7"/>
  <c r="H239" i="7"/>
  <c r="F327" i="7"/>
  <c r="E345" i="7"/>
  <c r="M345" i="7" s="1"/>
  <c r="N345" i="7" s="1"/>
  <c r="J235" i="7"/>
  <c r="K166" i="7"/>
  <c r="K295" i="7"/>
  <c r="J146" i="7"/>
  <c r="I33" i="7"/>
  <c r="J204" i="7"/>
  <c r="K101" i="7"/>
  <c r="D339" i="7"/>
  <c r="H427" i="7"/>
  <c r="C307" i="7"/>
  <c r="C268" i="7"/>
  <c r="H83" i="7"/>
  <c r="F258" i="7"/>
  <c r="F387" i="7"/>
  <c r="E67" i="7"/>
  <c r="M67" i="7" s="1"/>
  <c r="N67" i="7" s="1"/>
  <c r="D344" i="7"/>
  <c r="H78" i="7"/>
  <c r="J337" i="7"/>
  <c r="J80" i="7"/>
  <c r="J486" i="7"/>
  <c r="G204" i="7"/>
  <c r="I441" i="7"/>
  <c r="I477" i="7"/>
  <c r="I455" i="7"/>
  <c r="H331" i="7"/>
  <c r="F225" i="7"/>
  <c r="E239" i="7"/>
  <c r="M239" i="7" s="1"/>
  <c r="N239" i="7" s="1"/>
  <c r="H242" i="7"/>
  <c r="G161" i="7"/>
  <c r="F369" i="7"/>
  <c r="F126" i="7"/>
  <c r="C384" i="7"/>
  <c r="D365" i="7"/>
  <c r="E426" i="7"/>
  <c r="M426" i="7" s="1"/>
  <c r="N426" i="7" s="1"/>
  <c r="I259" i="7"/>
  <c r="J117" i="7"/>
  <c r="J94" i="7"/>
  <c r="I417" i="7"/>
  <c r="K327" i="7"/>
  <c r="G238" i="7"/>
  <c r="D153" i="7"/>
  <c r="H419" i="7"/>
  <c r="H460" i="7"/>
  <c r="G165" i="7"/>
  <c r="I77" i="7"/>
  <c r="C103" i="7"/>
  <c r="J229" i="7"/>
  <c r="K493" i="7"/>
  <c r="K488" i="7"/>
  <c r="E296" i="7"/>
  <c r="M296" i="7" s="1"/>
  <c r="N296" i="7" s="1"/>
  <c r="F34" i="7"/>
  <c r="I139" i="7"/>
  <c r="K345" i="7"/>
  <c r="I410" i="7"/>
  <c r="H189" i="7"/>
  <c r="K352" i="7"/>
  <c r="G270" i="7"/>
  <c r="D202" i="7"/>
  <c r="F166" i="7"/>
  <c r="J381" i="7"/>
  <c r="F290" i="7"/>
  <c r="D84" i="7"/>
  <c r="C463" i="7"/>
  <c r="C452" i="7"/>
  <c r="C237" i="7"/>
  <c r="C430" i="7"/>
  <c r="E62" i="7"/>
  <c r="M62" i="7" s="1"/>
  <c r="N62" i="7" s="1"/>
  <c r="K371" i="7"/>
  <c r="K302" i="7"/>
  <c r="J236" i="7"/>
  <c r="K67" i="7"/>
  <c r="I291" i="7"/>
  <c r="K255" i="7"/>
  <c r="G54" i="7"/>
  <c r="E242" i="7"/>
  <c r="M242" i="7" s="1"/>
  <c r="N242" i="7" s="1"/>
  <c r="H231" i="7"/>
  <c r="E63" i="7"/>
  <c r="M63" i="7" s="1"/>
  <c r="N63" i="7" s="1"/>
  <c r="D115" i="7"/>
  <c r="D72" i="7"/>
  <c r="F179" i="7"/>
  <c r="E205" i="7"/>
  <c r="M205" i="7" s="1"/>
  <c r="N205" i="7" s="1"/>
  <c r="I130" i="7"/>
  <c r="H146" i="7"/>
  <c r="C66" i="7"/>
  <c r="J266" i="7"/>
  <c r="G81" i="7"/>
  <c r="K107" i="7"/>
  <c r="J352" i="7"/>
  <c r="I184" i="7"/>
  <c r="F282" i="7"/>
  <c r="F176" i="7"/>
  <c r="C172" i="7"/>
  <c r="H417" i="7"/>
  <c r="C32" i="7"/>
  <c r="D371" i="7"/>
  <c r="E308" i="7"/>
  <c r="M308" i="7" s="1"/>
  <c r="N308" i="7" s="1"/>
  <c r="J227" i="7"/>
  <c r="D187" i="7"/>
  <c r="C42" i="7"/>
  <c r="J397" i="7"/>
  <c r="I129" i="7"/>
  <c r="G357" i="7"/>
  <c r="K272" i="7"/>
  <c r="G101" i="7"/>
  <c r="K425" i="7"/>
  <c r="C177" i="7"/>
  <c r="F449" i="7"/>
  <c r="C147" i="7"/>
  <c r="K349" i="7"/>
  <c r="G132" i="7"/>
  <c r="C222" i="7"/>
  <c r="D181" i="7"/>
  <c r="G31" i="7"/>
  <c r="G432" i="7"/>
  <c r="C173" i="7"/>
  <c r="F354" i="7"/>
  <c r="J441" i="7"/>
  <c r="G71" i="7"/>
  <c r="H240" i="7"/>
  <c r="E425" i="7"/>
  <c r="M425" i="7" s="1"/>
  <c r="N425" i="7" s="1"/>
  <c r="E54" i="7"/>
  <c r="M54" i="7" s="1"/>
  <c r="N54" i="7" s="1"/>
  <c r="G181" i="7"/>
  <c r="E395" i="7"/>
  <c r="M395" i="7" s="1"/>
  <c r="N395" i="7" s="1"/>
  <c r="E202" i="7"/>
  <c r="M202" i="7" s="1"/>
  <c r="N202" i="7" s="1"/>
  <c r="F103" i="7"/>
  <c r="D112" i="7"/>
  <c r="F54" i="7"/>
  <c r="J232" i="7"/>
  <c r="H452" i="7"/>
  <c r="D79" i="7"/>
  <c r="D493" i="7"/>
  <c r="C441" i="7"/>
  <c r="G366" i="7"/>
  <c r="I320" i="7"/>
  <c r="G474" i="7"/>
  <c r="G56" i="7"/>
  <c r="I258" i="7"/>
  <c r="J334" i="7"/>
  <c r="I292" i="7"/>
  <c r="D242" i="7"/>
  <c r="E156" i="7"/>
  <c r="M156" i="7" s="1"/>
  <c r="N156" i="7" s="1"/>
  <c r="G207" i="7"/>
  <c r="E374" i="7"/>
  <c r="M374" i="7" s="1"/>
  <c r="N374" i="7" s="1"/>
  <c r="E79" i="7"/>
  <c r="M79" i="7" s="1"/>
  <c r="N79" i="7" s="1"/>
  <c r="D466" i="7"/>
  <c r="C439" i="7"/>
  <c r="D144" i="7"/>
  <c r="D182" i="7"/>
  <c r="E33" i="7"/>
  <c r="M33" i="7" s="1"/>
  <c r="N33" i="7" s="1"/>
  <c r="K487" i="7"/>
  <c r="G148" i="7"/>
  <c r="G351" i="7"/>
  <c r="K121" i="7"/>
  <c r="J425" i="7"/>
  <c r="J394" i="7"/>
  <c r="J84" i="7"/>
  <c r="C282" i="7"/>
  <c r="H277" i="7"/>
  <c r="G175" i="7"/>
  <c r="F458" i="7"/>
  <c r="C72" i="7"/>
  <c r="C376" i="7"/>
  <c r="H457" i="7"/>
  <c r="H135" i="7"/>
  <c r="D301" i="7"/>
  <c r="C335" i="7"/>
  <c r="K325" i="7"/>
  <c r="G144" i="7"/>
  <c r="J446" i="7"/>
  <c r="K379" i="7"/>
  <c r="J326" i="7"/>
  <c r="G439" i="7"/>
  <c r="E52" i="7"/>
  <c r="M52" i="7" s="1"/>
  <c r="N52" i="7" s="1"/>
  <c r="F170" i="7"/>
  <c r="I223" i="7"/>
  <c r="G421" i="7"/>
  <c r="C201" i="7"/>
  <c r="D125" i="7"/>
  <c r="H276" i="7"/>
  <c r="J92" i="7"/>
  <c r="C397" i="7"/>
  <c r="E462" i="7"/>
  <c r="M462" i="7" s="1"/>
  <c r="N462" i="7" s="1"/>
  <c r="D206" i="7"/>
  <c r="K108" i="7"/>
  <c r="G458" i="7"/>
  <c r="D483" i="7"/>
  <c r="J434" i="7"/>
  <c r="G45" i="7"/>
  <c r="J459" i="7"/>
  <c r="F118" i="7"/>
  <c r="D140" i="7"/>
  <c r="I116" i="7"/>
  <c r="D321" i="7"/>
  <c r="K372" i="7"/>
  <c r="E266" i="7"/>
  <c r="M266" i="7" s="1"/>
  <c r="N266" i="7" s="1"/>
  <c r="K227" i="7"/>
  <c r="C189" i="7"/>
  <c r="C469" i="7"/>
  <c r="F95" i="7"/>
  <c r="I335" i="7"/>
  <c r="E349" i="7"/>
  <c r="M349" i="7" s="1"/>
  <c r="N349" i="7" s="1"/>
  <c r="D417" i="7"/>
  <c r="J335" i="7"/>
  <c r="K241" i="7"/>
  <c r="E401" i="7"/>
  <c r="M401" i="7" s="1"/>
  <c r="N401" i="7" s="1"/>
  <c r="K120" i="7"/>
  <c r="E181" i="7"/>
  <c r="M181" i="7" s="1"/>
  <c r="N181" i="7" s="1"/>
  <c r="E383" i="7"/>
  <c r="M383" i="7" s="1"/>
  <c r="N383" i="7" s="1"/>
  <c r="D306" i="7"/>
  <c r="C68" i="7"/>
  <c r="D381" i="7"/>
  <c r="J396" i="7"/>
  <c r="K367" i="7"/>
  <c r="H117" i="7"/>
  <c r="H70" i="7"/>
  <c r="G498" i="7"/>
  <c r="J410" i="7"/>
  <c r="E435" i="7"/>
  <c r="M435" i="7" s="1"/>
  <c r="N435" i="7" s="1"/>
  <c r="H475" i="7"/>
  <c r="K453" i="7"/>
  <c r="I483" i="7"/>
  <c r="J93" i="7"/>
  <c r="G245" i="7"/>
  <c r="F352" i="7"/>
  <c r="D150" i="7"/>
  <c r="H449" i="7"/>
  <c r="J307" i="7"/>
  <c r="E368" i="7"/>
  <c r="M368" i="7" s="1"/>
  <c r="N368" i="7" s="1"/>
  <c r="D469" i="7"/>
  <c r="K249" i="7"/>
  <c r="H133" i="7"/>
  <c r="C131" i="7"/>
  <c r="G462" i="7"/>
  <c r="F128" i="7"/>
  <c r="J155" i="7"/>
  <c r="E207" i="7"/>
  <c r="M207" i="7" s="1"/>
  <c r="N207" i="7" s="1"/>
  <c r="H255" i="7"/>
  <c r="F386" i="7"/>
  <c r="J470" i="7"/>
  <c r="J327" i="7"/>
  <c r="D272" i="7"/>
  <c r="H30" i="7"/>
  <c r="K471" i="7"/>
  <c r="G372" i="7"/>
  <c r="H37" i="7"/>
  <c r="D231" i="7"/>
  <c r="C52" i="7"/>
  <c r="F442" i="7"/>
  <c r="F465" i="7"/>
  <c r="K429" i="7"/>
  <c r="H211" i="7"/>
  <c r="H454" i="7"/>
  <c r="G172" i="7"/>
  <c r="C366" i="7"/>
  <c r="H36" i="7"/>
  <c r="C144" i="7"/>
  <c r="G341" i="7"/>
  <c r="D314" i="7"/>
  <c r="K377" i="7"/>
  <c r="G416" i="7"/>
  <c r="F325" i="7"/>
  <c r="C375" i="7"/>
  <c r="H191" i="7"/>
  <c r="C77" i="7"/>
  <c r="C305" i="7"/>
  <c r="D205" i="7"/>
  <c r="F241" i="7"/>
  <c r="D313" i="7"/>
  <c r="F73" i="7"/>
  <c r="K220" i="7"/>
  <c r="D255" i="7"/>
  <c r="D464" i="7"/>
  <c r="I267" i="7"/>
  <c r="I248" i="7"/>
  <c r="K414" i="7"/>
  <c r="G322" i="7"/>
  <c r="J495" i="7"/>
  <c r="G122" i="7"/>
  <c r="K37" i="7"/>
  <c r="H360" i="7"/>
  <c r="H286" i="7"/>
  <c r="C271" i="7"/>
  <c r="E363" i="7"/>
  <c r="M363" i="7" s="1"/>
  <c r="N363" i="7" s="1"/>
  <c r="C152" i="7"/>
  <c r="D434" i="7"/>
  <c r="D257" i="7"/>
  <c r="D128" i="7"/>
  <c r="K124" i="7"/>
  <c r="K145" i="7"/>
  <c r="I251" i="7"/>
  <c r="J461" i="7"/>
  <c r="K50" i="7"/>
  <c r="I294" i="7"/>
  <c r="C145" i="7"/>
  <c r="E299" i="7"/>
  <c r="M299" i="7" s="1"/>
  <c r="N299" i="7" s="1"/>
  <c r="H88" i="7"/>
  <c r="E372" i="7"/>
  <c r="M372" i="7" s="1"/>
  <c r="N372" i="7" s="1"/>
  <c r="H500" i="7"/>
  <c r="H106" i="7"/>
  <c r="D127" i="7"/>
  <c r="D83" i="7"/>
  <c r="D402" i="7"/>
  <c r="E411" i="7"/>
  <c r="M411" i="7" s="1"/>
  <c r="N411" i="7" s="1"/>
  <c r="J111" i="7"/>
  <c r="I412" i="7"/>
  <c r="J139" i="7"/>
  <c r="I381" i="7"/>
  <c r="G480" i="7"/>
  <c r="G312" i="7"/>
  <c r="I60" i="7"/>
  <c r="D401" i="7"/>
  <c r="H237" i="7"/>
  <c r="J206" i="7"/>
  <c r="I39" i="7"/>
  <c r="E353" i="7"/>
  <c r="M353" i="7" s="1"/>
  <c r="N353" i="7" s="1"/>
  <c r="E454" i="7"/>
  <c r="M454" i="7" s="1"/>
  <c r="N454" i="7" s="1"/>
  <c r="H85" i="7"/>
  <c r="J443" i="7"/>
  <c r="F87" i="7"/>
  <c r="E198" i="7"/>
  <c r="M198" i="7" s="1"/>
  <c r="N198" i="7" s="1"/>
  <c r="D362" i="7"/>
  <c r="G435" i="7"/>
  <c r="E367" i="7"/>
  <c r="M367" i="7" s="1"/>
  <c r="N367" i="7" s="1"/>
  <c r="F132" i="7"/>
  <c r="C480" i="7"/>
  <c r="I420" i="7"/>
  <c r="I98" i="7"/>
  <c r="D489" i="7"/>
  <c r="D414" i="7"/>
  <c r="F238" i="7"/>
  <c r="C310" i="7"/>
  <c r="G352" i="7"/>
  <c r="E256" i="7"/>
  <c r="M256" i="7" s="1"/>
  <c r="N256" i="7" s="1"/>
  <c r="H492" i="7"/>
  <c r="F328" i="7"/>
  <c r="H131" i="7"/>
  <c r="J282" i="7"/>
  <c r="G385" i="7"/>
  <c r="K294" i="7"/>
  <c r="I164" i="7"/>
  <c r="J274" i="7"/>
  <c r="K88" i="7"/>
  <c r="D146" i="7"/>
  <c r="H415" i="7"/>
  <c r="J110" i="7"/>
  <c r="D238" i="7"/>
  <c r="F371" i="7"/>
  <c r="H374" i="7"/>
  <c r="F281" i="7"/>
  <c r="E487" i="7"/>
  <c r="M487" i="7" s="1"/>
  <c r="N487" i="7" s="1"/>
  <c r="C166" i="7"/>
  <c r="D484" i="7"/>
  <c r="I261" i="7"/>
  <c r="I51" i="7"/>
  <c r="J427" i="7"/>
  <c r="G307" i="7"/>
  <c r="K190" i="7"/>
  <c r="K253" i="7"/>
  <c r="J70" i="7"/>
  <c r="E200" i="7"/>
  <c r="M200" i="7" s="1"/>
  <c r="N200" i="7" s="1"/>
  <c r="F83" i="7"/>
  <c r="I188" i="7"/>
  <c r="D188" i="7"/>
  <c r="C181" i="7"/>
  <c r="E458" i="7"/>
  <c r="M458" i="7" s="1"/>
  <c r="N458" i="7" s="1"/>
  <c r="D435" i="7"/>
  <c r="H487" i="7"/>
  <c r="D120" i="7"/>
  <c r="C240" i="7"/>
  <c r="I176" i="7"/>
  <c r="I91" i="7"/>
  <c r="I467" i="7"/>
  <c r="G87" i="7"/>
  <c r="G456" i="7"/>
  <c r="I255" i="7"/>
  <c r="G74" i="7"/>
  <c r="K104" i="7"/>
  <c r="E157" i="7"/>
  <c r="M157" i="7" s="1"/>
  <c r="N157" i="7" s="1"/>
  <c r="G326" i="7"/>
  <c r="G183" i="7"/>
  <c r="C464" i="7"/>
  <c r="F427" i="7"/>
  <c r="D62" i="7"/>
  <c r="J439" i="7"/>
  <c r="E153" i="7"/>
  <c r="M153" i="7" s="1"/>
  <c r="N153" i="7" s="1"/>
  <c r="I142" i="7"/>
  <c r="C200" i="7"/>
  <c r="K322" i="7"/>
  <c r="H225" i="7"/>
  <c r="D94" i="7"/>
  <c r="C454" i="7"/>
  <c r="G112" i="7"/>
  <c r="H332" i="7"/>
  <c r="C92" i="7"/>
  <c r="E348" i="7"/>
  <c r="M348" i="7" s="1"/>
  <c r="N348" i="7" s="1"/>
  <c r="H247" i="7"/>
  <c r="C136" i="7"/>
  <c r="H139" i="7"/>
  <c r="C89" i="7"/>
  <c r="I234" i="7"/>
  <c r="H382" i="7"/>
  <c r="H285" i="7"/>
  <c r="G464" i="7"/>
  <c r="K84" i="7"/>
  <c r="K386" i="7"/>
  <c r="J412" i="7"/>
  <c r="J251" i="7"/>
  <c r="G334" i="7"/>
  <c r="E215" i="7"/>
  <c r="M215" i="7" s="1"/>
  <c r="N215" i="7" s="1"/>
  <c r="D192" i="7"/>
  <c r="F196" i="7"/>
  <c r="F269" i="7"/>
  <c r="C50" i="7"/>
  <c r="K332" i="7"/>
  <c r="F493" i="7"/>
  <c r="H290" i="7"/>
  <c r="E166" i="7"/>
  <c r="M166" i="7" s="1"/>
  <c r="N166" i="7" s="1"/>
  <c r="C467" i="7"/>
  <c r="G166" i="7"/>
  <c r="I83" i="7"/>
  <c r="K251" i="7"/>
  <c r="I468" i="7"/>
  <c r="K307" i="7"/>
  <c r="I408" i="7"/>
  <c r="E413" i="7"/>
  <c r="M413" i="7" s="1"/>
  <c r="N413" i="7" s="1"/>
  <c r="E40" i="7"/>
  <c r="M40" i="7" s="1"/>
  <c r="N40" i="7" s="1"/>
  <c r="D456" i="7"/>
  <c r="D326" i="7"/>
  <c r="D310" i="7"/>
  <c r="H295" i="7"/>
  <c r="F124" i="7"/>
  <c r="K499" i="7"/>
  <c r="D122" i="7"/>
  <c r="D449" i="7"/>
  <c r="G409" i="7"/>
  <c r="G422" i="7"/>
  <c r="J336" i="7"/>
  <c r="I445" i="7"/>
  <c r="K143" i="7"/>
  <c r="K309" i="7"/>
  <c r="I89" i="7"/>
  <c r="F198" i="7"/>
  <c r="H434" i="7"/>
  <c r="J47" i="7"/>
  <c r="K129" i="7"/>
  <c r="J112" i="7"/>
  <c r="E480" i="7"/>
  <c r="M480" i="7" s="1"/>
  <c r="N480" i="7" s="1"/>
  <c r="J374" i="7"/>
  <c r="G232" i="7"/>
  <c r="C130" i="7"/>
  <c r="C304" i="7"/>
  <c r="H493" i="7"/>
  <c r="I178" i="7"/>
  <c r="D106" i="7"/>
  <c r="G126" i="7"/>
  <c r="E144" i="7"/>
  <c r="M144" i="7" s="1"/>
  <c r="N144" i="7" s="1"/>
  <c r="K320" i="7"/>
  <c r="J29" i="7"/>
  <c r="E214" i="7"/>
  <c r="M214" i="7" s="1"/>
  <c r="N214" i="7" s="1"/>
  <c r="G103" i="7"/>
  <c r="G69" i="7"/>
  <c r="K500" i="7"/>
  <c r="G323" i="7"/>
  <c r="C320" i="7"/>
  <c r="K495" i="7"/>
  <c r="J108" i="7"/>
  <c r="F67" i="7"/>
  <c r="C369" i="7"/>
  <c r="H90" i="7"/>
  <c r="K375" i="7"/>
  <c r="D297" i="7"/>
  <c r="H91" i="7"/>
  <c r="F274" i="7"/>
  <c r="G173" i="7"/>
  <c r="J143" i="7"/>
  <c r="E55" i="7"/>
  <c r="M55" i="7" s="1"/>
  <c r="N55" i="7" s="1"/>
  <c r="J494" i="7"/>
  <c r="H410" i="7"/>
  <c r="K256" i="7"/>
  <c r="E43" i="7"/>
  <c r="M43" i="7" s="1"/>
  <c r="N43" i="7" s="1"/>
  <c r="C255" i="7"/>
  <c r="H104" i="7"/>
  <c r="J277" i="7"/>
  <c r="F351" i="7"/>
  <c r="H223" i="7"/>
  <c r="H102" i="7"/>
  <c r="J137" i="7"/>
  <c r="K222" i="7"/>
  <c r="C353" i="7"/>
  <c r="C204" i="7"/>
  <c r="I121" i="7"/>
  <c r="J452" i="7"/>
  <c r="K305" i="7"/>
  <c r="G53" i="7"/>
  <c r="D58" i="7"/>
  <c r="C30" i="7"/>
  <c r="D491" i="7"/>
  <c r="G279" i="7"/>
  <c r="H384" i="7"/>
  <c r="E203" i="7"/>
  <c r="M203" i="7" s="1"/>
  <c r="N203" i="7" s="1"/>
  <c r="I74" i="7"/>
  <c r="H216" i="7"/>
  <c r="C356" i="7"/>
  <c r="C392" i="7"/>
  <c r="J297" i="7"/>
  <c r="I65" i="7"/>
  <c r="E78" i="7"/>
  <c r="M78" i="7" s="1"/>
  <c r="N78" i="7" s="1"/>
  <c r="D211" i="7"/>
  <c r="D46" i="7"/>
  <c r="I487" i="7"/>
  <c r="F468" i="7"/>
  <c r="H75" i="7"/>
  <c r="C325" i="7"/>
  <c r="I242" i="7"/>
  <c r="I153" i="7"/>
  <c r="K126" i="7"/>
  <c r="I206" i="7"/>
  <c r="J424" i="7"/>
  <c r="C381" i="7"/>
  <c r="E227" i="7"/>
  <c r="M227" i="7" s="1"/>
  <c r="N227" i="7" s="1"/>
  <c r="J265" i="7"/>
  <c r="H297" i="7"/>
  <c r="C78" i="7"/>
  <c r="H53" i="7"/>
  <c r="J145" i="7"/>
  <c r="E292" i="7"/>
  <c r="M292" i="7" s="1"/>
  <c r="N292" i="7" s="1"/>
  <c r="C169" i="7"/>
  <c r="J429" i="7"/>
  <c r="E392" i="7"/>
  <c r="M392" i="7" s="1"/>
  <c r="N392" i="7" s="1"/>
  <c r="E380" i="7"/>
  <c r="M380" i="7" s="1"/>
  <c r="N380" i="7" s="1"/>
  <c r="D311" i="7"/>
  <c r="C415" i="7"/>
  <c r="E230" i="7"/>
  <c r="M230" i="7" s="1"/>
  <c r="N230" i="7" s="1"/>
  <c r="H485" i="7"/>
  <c r="H486" i="7"/>
  <c r="I187" i="7"/>
  <c r="J101" i="7"/>
  <c r="J150" i="7"/>
  <c r="K321" i="7"/>
  <c r="I105" i="7"/>
  <c r="I149" i="7"/>
  <c r="J239" i="7"/>
  <c r="C401" i="7"/>
  <c r="F431" i="7"/>
  <c r="C202" i="7"/>
  <c r="H228" i="7"/>
  <c r="C286" i="7"/>
  <c r="C428" i="7"/>
  <c r="F340" i="7"/>
  <c r="K465" i="7"/>
  <c r="F385" i="7"/>
  <c r="D267" i="7"/>
  <c r="I190" i="7"/>
  <c r="G61" i="7"/>
  <c r="I405" i="7"/>
  <c r="K162" i="7"/>
  <c r="K45" i="7"/>
  <c r="G418" i="7"/>
  <c r="I145" i="7"/>
  <c r="E249" i="7"/>
  <c r="M249" i="7" s="1"/>
  <c r="N249" i="7" s="1"/>
  <c r="C33" i="7"/>
  <c r="E217" i="7"/>
  <c r="M217" i="7" s="1"/>
  <c r="N217" i="7" s="1"/>
  <c r="H207" i="7"/>
  <c r="E30" i="7"/>
  <c r="M30" i="7" s="1"/>
  <c r="N30" i="7" s="1"/>
  <c r="D396" i="7"/>
  <c r="F30" i="7"/>
  <c r="E61" i="7"/>
  <c r="M61" i="7" s="1"/>
  <c r="N61" i="7" s="1"/>
  <c r="C251" i="7"/>
  <c r="H479" i="7"/>
  <c r="I411" i="7"/>
  <c r="I88" i="7"/>
  <c r="G277" i="7"/>
  <c r="I462" i="7"/>
  <c r="G67" i="7"/>
  <c r="K444" i="7"/>
  <c r="D453" i="7"/>
  <c r="H267" i="7"/>
  <c r="D457" i="7"/>
  <c r="I424" i="7"/>
  <c r="I104" i="7"/>
  <c r="E478" i="7"/>
  <c r="M478" i="7" s="1"/>
  <c r="N478" i="7" s="1"/>
  <c r="D39" i="7"/>
  <c r="I95" i="7"/>
  <c r="I376" i="7"/>
  <c r="E375" i="7"/>
  <c r="M375" i="7" s="1"/>
  <c r="N375" i="7" s="1"/>
  <c r="F81" i="7"/>
  <c r="K237" i="7"/>
  <c r="I253" i="7"/>
  <c r="E354" i="7"/>
  <c r="M354" i="7" s="1"/>
  <c r="N354" i="7" s="1"/>
  <c r="E178" i="7"/>
  <c r="M178" i="7" s="1"/>
  <c r="N178" i="7" s="1"/>
  <c r="E277" i="7"/>
  <c r="M277" i="7" s="1"/>
  <c r="N277" i="7" s="1"/>
  <c r="K460" i="7"/>
  <c r="E430" i="7"/>
  <c r="M430" i="7" s="1"/>
  <c r="N430" i="7" s="1"/>
  <c r="E307" i="7"/>
  <c r="M307" i="7" s="1"/>
  <c r="N307" i="7" s="1"/>
  <c r="H259" i="7"/>
  <c r="C364" i="7"/>
  <c r="F286" i="7"/>
  <c r="E37" i="7"/>
  <c r="M37" i="7" s="1"/>
  <c r="N37" i="7" s="1"/>
  <c r="F294" i="7"/>
  <c r="H278" i="7"/>
  <c r="F109" i="7"/>
  <c r="F480" i="7"/>
  <c r="K314" i="7"/>
  <c r="I245" i="7"/>
  <c r="K348" i="7"/>
  <c r="G88" i="7"/>
  <c r="J485" i="7"/>
  <c r="I442" i="7"/>
  <c r="K374" i="7"/>
  <c r="H142" i="7"/>
  <c r="C59" i="7"/>
  <c r="K275" i="7"/>
  <c r="F402" i="7"/>
  <c r="H227" i="7"/>
  <c r="F455" i="7"/>
  <c r="D217" i="7"/>
  <c r="F86" i="7"/>
  <c r="C263" i="7"/>
  <c r="H346" i="7"/>
  <c r="G140" i="7"/>
  <c r="K65" i="7"/>
  <c r="J372" i="7"/>
  <c r="J79" i="7"/>
  <c r="J135" i="7"/>
  <c r="G171" i="7"/>
  <c r="K419" i="7"/>
  <c r="H329" i="7"/>
  <c r="E83" i="7"/>
  <c r="M83" i="7" s="1"/>
  <c r="N83" i="7" s="1"/>
  <c r="G300" i="7"/>
  <c r="D342" i="7"/>
  <c r="H144" i="7"/>
  <c r="C333" i="7"/>
  <c r="H456" i="7"/>
  <c r="H46" i="7"/>
  <c r="C159" i="7"/>
  <c r="F209" i="7"/>
  <c r="G170" i="7"/>
  <c r="I352" i="7"/>
  <c r="J385" i="7"/>
  <c r="J475" i="7"/>
  <c r="I196" i="7"/>
  <c r="K193" i="7"/>
  <c r="I370" i="7"/>
  <c r="D207" i="7"/>
  <c r="F49" i="7"/>
  <c r="I285" i="7"/>
  <c r="G85" i="7"/>
  <c r="C380" i="7"/>
  <c r="D335" i="7"/>
  <c r="D74" i="7"/>
  <c r="G453" i="7"/>
  <c r="D386" i="7"/>
  <c r="H192" i="7"/>
  <c r="H445" i="7"/>
  <c r="J45" i="7"/>
  <c r="H141" i="7"/>
  <c r="D91" i="7"/>
  <c r="C165" i="7"/>
  <c r="G298" i="7"/>
  <c r="J244" i="7"/>
  <c r="E271" i="7"/>
  <c r="M271" i="7" s="1"/>
  <c r="N271" i="7" s="1"/>
  <c r="C29" i="7"/>
  <c r="C290" i="7"/>
  <c r="E500" i="7"/>
  <c r="M500" i="7" s="1"/>
  <c r="N500" i="7" s="1"/>
  <c r="I488" i="7"/>
  <c r="E244" i="7"/>
  <c r="M244" i="7" s="1"/>
  <c r="N244" i="7" s="1"/>
  <c r="H490" i="7"/>
  <c r="D137" i="7"/>
  <c r="C76" i="7"/>
  <c r="I262" i="7"/>
  <c r="J440" i="7"/>
  <c r="G465" i="7"/>
  <c r="I239" i="7"/>
  <c r="K423" i="7"/>
  <c r="J114" i="7"/>
  <c r="G82" i="7"/>
  <c r="H152" i="7"/>
  <c r="C91" i="7"/>
  <c r="I344" i="7"/>
  <c r="C252" i="7"/>
  <c r="C281" i="7"/>
  <c r="F140" i="7"/>
  <c r="F463" i="7"/>
  <c r="H380" i="7"/>
  <c r="D328" i="7"/>
  <c r="F165" i="7"/>
  <c r="G489" i="7"/>
  <c r="G210" i="7"/>
  <c r="J454" i="7"/>
  <c r="I354" i="7"/>
  <c r="K240" i="7"/>
  <c r="J147" i="7"/>
  <c r="I299" i="7"/>
  <c r="E238" i="7"/>
  <c r="M238" i="7" s="1"/>
  <c r="N238" i="7" s="1"/>
  <c r="C51" i="7"/>
  <c r="I123" i="7"/>
  <c r="E324" i="7"/>
  <c r="M324" i="7" s="1"/>
  <c r="N324" i="7" s="1"/>
  <c r="C411" i="7"/>
  <c r="H171" i="7"/>
  <c r="F112" i="7"/>
  <c r="H418" i="7"/>
  <c r="F433" i="7"/>
  <c r="K399" i="7"/>
  <c r="I118" i="7"/>
  <c r="I109" i="7"/>
  <c r="K286" i="7"/>
  <c r="G308" i="7"/>
  <c r="J122" i="7"/>
  <c r="G42" i="7"/>
  <c r="C361" i="7"/>
  <c r="K383" i="7"/>
  <c r="J276" i="7"/>
  <c r="C340" i="7"/>
  <c r="D96" i="7"/>
  <c r="I220" i="7"/>
  <c r="K87" i="7"/>
  <c r="H256" i="7"/>
  <c r="E473" i="7"/>
  <c r="M473" i="7" s="1"/>
  <c r="N473" i="7" s="1"/>
  <c r="D462" i="7"/>
  <c r="C264" i="7"/>
  <c r="E71" i="7"/>
  <c r="M71" i="7" s="1"/>
  <c r="N71" i="7" s="1"/>
  <c r="I466" i="7"/>
  <c r="F362" i="7"/>
  <c r="C65" i="7"/>
  <c r="I439" i="7"/>
  <c r="E494" i="7"/>
  <c r="M494" i="7" s="1"/>
  <c r="N494" i="7" s="1"/>
  <c r="F142" i="7"/>
  <c r="E447" i="7"/>
  <c r="M447" i="7" s="1"/>
  <c r="N447" i="7" s="1"/>
  <c r="E114" i="7"/>
  <c r="M114" i="7" s="1"/>
  <c r="N114" i="7" s="1"/>
  <c r="G114" i="7"/>
  <c r="G152" i="7"/>
  <c r="C298" i="7"/>
  <c r="H422" i="7"/>
  <c r="D492" i="7"/>
  <c r="C482" i="7"/>
  <c r="I120" i="7"/>
  <c r="D429" i="7"/>
  <c r="E300" i="7"/>
  <c r="M300" i="7" s="1"/>
  <c r="N300" i="7" s="1"/>
  <c r="C249" i="7"/>
  <c r="F143" i="7"/>
  <c r="H87" i="7"/>
  <c r="E175" i="7"/>
  <c r="M175" i="7" s="1"/>
  <c r="N175" i="7" s="1"/>
  <c r="H326" i="7"/>
  <c r="D154" i="7"/>
  <c r="E109" i="7"/>
  <c r="M109" i="7" s="1"/>
  <c r="N109" i="7" s="1"/>
  <c r="H34" i="7"/>
  <c r="J375" i="7"/>
  <c r="G461" i="7"/>
  <c r="J255" i="7"/>
  <c r="I357" i="7"/>
  <c r="G63" i="7"/>
  <c r="I329" i="7"/>
  <c r="D166" i="7"/>
  <c r="C124" i="7"/>
  <c r="H69" i="7"/>
  <c r="F476" i="7"/>
  <c r="F285" i="7"/>
  <c r="I350" i="7"/>
  <c r="D482" i="7"/>
  <c r="D51" i="7"/>
  <c r="E489" i="7"/>
  <c r="M489" i="7" s="1"/>
  <c r="N489" i="7" s="1"/>
  <c r="E408" i="7"/>
  <c r="M408" i="7" s="1"/>
  <c r="N408" i="7" s="1"/>
  <c r="D278" i="7"/>
  <c r="G463" i="7"/>
  <c r="K457" i="7"/>
  <c r="I86" i="7"/>
  <c r="K264" i="7"/>
  <c r="J191" i="7"/>
  <c r="G248" i="7"/>
  <c r="C402" i="7"/>
  <c r="F273" i="7"/>
  <c r="E319" i="7"/>
  <c r="M319" i="7" s="1"/>
  <c r="N319" i="7" s="1"/>
  <c r="D161" i="7"/>
  <c r="F58" i="7"/>
  <c r="J182" i="7"/>
  <c r="E391" i="7"/>
  <c r="M391" i="7" s="1"/>
  <c r="N391" i="7" s="1"/>
  <c r="C231" i="7"/>
  <c r="C396" i="7"/>
  <c r="D117" i="7"/>
  <c r="H33" i="7"/>
  <c r="K206" i="7"/>
  <c r="K268" i="7"/>
  <c r="G408" i="7"/>
  <c r="J242" i="7"/>
  <c r="J89" i="7"/>
  <c r="K306" i="7"/>
  <c r="D495" i="7"/>
  <c r="H140" i="7"/>
  <c r="D119" i="7"/>
  <c r="G178" i="7"/>
  <c r="H151" i="7"/>
  <c r="H244" i="7"/>
  <c r="C417" i="7"/>
  <c r="J305" i="7"/>
  <c r="C351" i="7"/>
  <c r="F317" i="7"/>
  <c r="C421" i="7"/>
  <c r="G255" i="7"/>
  <c r="I80" i="7"/>
  <c r="F235" i="7"/>
  <c r="D71" i="7"/>
  <c r="G190" i="7"/>
  <c r="G30" i="7"/>
  <c r="D271" i="7"/>
  <c r="F63" i="7"/>
  <c r="A63" i="7" s="1"/>
  <c r="G259" i="7"/>
  <c r="D105" i="7"/>
  <c r="H130" i="7"/>
  <c r="H451" i="7"/>
  <c r="F299" i="7"/>
  <c r="H42" i="7"/>
  <c r="E493" i="7"/>
  <c r="M493" i="7" s="1"/>
  <c r="N493" i="7" s="1"/>
  <c r="D461" i="7"/>
  <c r="G499" i="7"/>
  <c r="I314" i="7"/>
  <c r="G295" i="7"/>
  <c r="K401" i="7"/>
  <c r="K81" i="7"/>
  <c r="I166" i="7"/>
  <c r="K85" i="7"/>
  <c r="E303" i="7"/>
  <c r="M303" i="7" s="1"/>
  <c r="N303" i="7" s="1"/>
  <c r="H473" i="7"/>
  <c r="F297" i="7"/>
  <c r="F376" i="7"/>
  <c r="F460" i="7"/>
  <c r="E260" i="7"/>
  <c r="M260" i="7" s="1"/>
  <c r="N260" i="7" s="1"/>
  <c r="F53" i="7"/>
  <c r="G411" i="7"/>
  <c r="H210" i="7"/>
  <c r="H333" i="7"/>
  <c r="G315" i="7"/>
  <c r="J433" i="7"/>
  <c r="J488" i="7"/>
  <c r="J416" i="7"/>
  <c r="I257" i="7"/>
  <c r="J498" i="7"/>
  <c r="J65" i="7"/>
  <c r="F210" i="7"/>
  <c r="C308" i="7"/>
  <c r="E183" i="7"/>
  <c r="M183" i="7" s="1"/>
  <c r="N183" i="7" s="1"/>
  <c r="F333" i="7"/>
  <c r="D90" i="7"/>
  <c r="E29" i="7"/>
  <c r="M29" i="7" s="1"/>
  <c r="N29" i="7" s="1"/>
  <c r="D262" i="7"/>
  <c r="D359" i="7"/>
  <c r="F310" i="7"/>
  <c r="E99" i="7"/>
  <c r="M99" i="7" s="1"/>
  <c r="N99" i="7" s="1"/>
  <c r="G154" i="7"/>
  <c r="G72" i="7"/>
  <c r="I122" i="7"/>
  <c r="J471" i="7"/>
  <c r="K51" i="7"/>
  <c r="G142" i="7"/>
  <c r="H310" i="7"/>
  <c r="K138" i="7"/>
  <c r="E134" i="7"/>
  <c r="M134" i="7" s="1"/>
  <c r="N134" i="7" s="1"/>
  <c r="K98" i="7"/>
  <c r="E280" i="7"/>
  <c r="M280" i="7" s="1"/>
  <c r="N280" i="7" s="1"/>
  <c r="C62" i="7"/>
  <c r="E342" i="7"/>
  <c r="M342" i="7" s="1"/>
  <c r="N342" i="7" s="1"/>
  <c r="G241" i="7"/>
  <c r="J332" i="7"/>
  <c r="E321" i="7"/>
  <c r="M321" i="7" s="1"/>
  <c r="N321" i="7" s="1"/>
  <c r="J417" i="7"/>
  <c r="K61" i="7"/>
  <c r="I316" i="7"/>
  <c r="D232" i="7"/>
  <c r="F288" i="7"/>
  <c r="G492" i="7"/>
  <c r="J151" i="7"/>
  <c r="F162" i="7"/>
  <c r="C426" i="7"/>
  <c r="J310" i="7"/>
  <c r="E397" i="7"/>
  <c r="M397" i="7" s="1"/>
  <c r="N397" i="7" s="1"/>
  <c r="H400" i="7"/>
  <c r="E290" i="7"/>
  <c r="M290" i="7" s="1"/>
  <c r="N290" i="7" s="1"/>
  <c r="C495" i="7"/>
  <c r="F264" i="7"/>
  <c r="E77" i="7"/>
  <c r="M77" i="7" s="1"/>
  <c r="N77" i="7" s="1"/>
  <c r="F432" i="7"/>
  <c r="K179" i="7"/>
  <c r="J39" i="7"/>
  <c r="G490" i="7"/>
  <c r="K99" i="7"/>
  <c r="I361" i="7"/>
  <c r="J411" i="7"/>
  <c r="I390" i="7"/>
  <c r="D303" i="7"/>
  <c r="H447" i="7"/>
  <c r="F115" i="7"/>
  <c r="D380" i="7"/>
  <c r="H193" i="7"/>
  <c r="F85" i="7"/>
  <c r="J438" i="7"/>
  <c r="F403" i="7"/>
  <c r="C259" i="7"/>
  <c r="K479" i="7"/>
  <c r="I281" i="7"/>
  <c r="G220" i="7"/>
  <c r="I469" i="7"/>
  <c r="J97" i="7"/>
  <c r="G324" i="7"/>
  <c r="I97" i="7"/>
  <c r="D329" i="7"/>
  <c r="D201" i="7"/>
  <c r="F419" i="7"/>
  <c r="H401" i="7"/>
  <c r="H466" i="7"/>
  <c r="E197" i="7"/>
  <c r="M197" i="7" s="1"/>
  <c r="N197" i="7" s="1"/>
  <c r="F45" i="7"/>
  <c r="E53" i="7"/>
  <c r="M53" i="7" s="1"/>
  <c r="N53" i="7" s="1"/>
  <c r="C243" i="7"/>
  <c r="D70" i="7"/>
  <c r="I221" i="7"/>
  <c r="K40" i="7"/>
  <c r="G449" i="7"/>
  <c r="K408" i="7"/>
  <c r="G83" i="7"/>
  <c r="K466" i="7"/>
  <c r="I40" i="7"/>
  <c r="C359" i="7"/>
  <c r="AD359" i="7" s="1"/>
  <c r="E64" i="7"/>
  <c r="M64" i="7" s="1"/>
  <c r="N64" i="7" s="1"/>
  <c r="I228" i="7"/>
  <c r="C235" i="7"/>
  <c r="E45" i="7"/>
  <c r="M45" i="7" s="1"/>
  <c r="N45" i="7" s="1"/>
  <c r="J105" i="7"/>
  <c r="J62" i="7"/>
  <c r="F76" i="7"/>
  <c r="H389" i="7"/>
  <c r="J290" i="7"/>
  <c r="G412" i="7"/>
  <c r="F71" i="7"/>
  <c r="D222" i="7"/>
  <c r="H181" i="7"/>
  <c r="J259" i="7"/>
  <c r="C379" i="7"/>
  <c r="F108" i="7"/>
  <c r="C244" i="7"/>
  <c r="G413" i="7"/>
  <c r="J405" i="7"/>
  <c r="D405" i="7"/>
  <c r="E409" i="7"/>
  <c r="M409" i="7" s="1"/>
  <c r="N409" i="7" s="1"/>
  <c r="K269" i="7"/>
  <c r="G43" i="7"/>
  <c r="D61" i="7"/>
  <c r="H138" i="7"/>
  <c r="H65" i="7"/>
  <c r="I279" i="7"/>
  <c r="C296" i="7"/>
  <c r="H393" i="7"/>
  <c r="E70" i="7"/>
  <c r="M70" i="7" s="1"/>
  <c r="N70" i="7" s="1"/>
  <c r="H158" i="7"/>
  <c r="D155" i="7"/>
  <c r="E453" i="7"/>
  <c r="M453" i="7" s="1"/>
  <c r="N453" i="7" s="1"/>
  <c r="I364" i="7"/>
  <c r="J41" i="7"/>
  <c r="J388" i="7"/>
  <c r="D131" i="7"/>
  <c r="K308" i="7"/>
  <c r="E356" i="7"/>
  <c r="M356" i="7" s="1"/>
  <c r="N356" i="7" s="1"/>
  <c r="J130" i="7"/>
  <c r="F203" i="7"/>
  <c r="H322" i="7"/>
  <c r="C323" i="7"/>
  <c r="I173" i="7"/>
  <c r="I454" i="7"/>
  <c r="E427" i="7"/>
  <c r="M427" i="7" s="1"/>
  <c r="N427" i="7" s="1"/>
  <c r="H153" i="7"/>
  <c r="I43" i="7"/>
  <c r="I385" i="7"/>
  <c r="K433" i="7"/>
  <c r="F454" i="7"/>
  <c r="F120" i="7"/>
  <c r="I456" i="7"/>
  <c r="D304" i="7"/>
  <c r="I72" i="7"/>
  <c r="E86" i="7"/>
  <c r="M86" i="7" s="1"/>
  <c r="N86" i="7" s="1"/>
  <c r="G208" i="7"/>
  <c r="J219" i="7"/>
  <c r="C223" i="7"/>
  <c r="H258" i="7"/>
  <c r="G428" i="7"/>
  <c r="E466" i="7"/>
  <c r="M466" i="7" s="1"/>
  <c r="N466" i="7" s="1"/>
  <c r="K42" i="7"/>
  <c r="C116" i="7"/>
  <c r="D497" i="7"/>
  <c r="D443" i="7"/>
  <c r="G182" i="7"/>
  <c r="J36" i="7"/>
  <c r="D103" i="7"/>
  <c r="H51" i="7"/>
  <c r="J483" i="7"/>
  <c r="J423" i="7"/>
  <c r="D348" i="7"/>
  <c r="D363" i="7"/>
  <c r="E361" i="7"/>
  <c r="M361" i="7" s="1"/>
  <c r="N361" i="7" s="1"/>
  <c r="D470" i="7"/>
  <c r="C311" i="7"/>
  <c r="J456" i="7"/>
  <c r="F220" i="7"/>
  <c r="C236" i="7"/>
  <c r="I99" i="7"/>
  <c r="C44" i="7"/>
  <c r="H214" i="7"/>
  <c r="J489" i="7"/>
  <c r="H403" i="7"/>
  <c r="D477" i="7"/>
  <c r="F438" i="7"/>
  <c r="D413" i="7"/>
  <c r="H468" i="7"/>
  <c r="E445" i="7"/>
  <c r="M445" i="7" s="1"/>
  <c r="N445" i="7" s="1"/>
  <c r="K388" i="7"/>
  <c r="E381" i="7"/>
  <c r="M381" i="7" s="1"/>
  <c r="N381" i="7" s="1"/>
  <c r="F329" i="7"/>
  <c r="J317" i="7"/>
  <c r="J449" i="7"/>
  <c r="I150" i="7"/>
  <c r="J126" i="7"/>
  <c r="K266" i="7"/>
  <c r="J179" i="7"/>
  <c r="D263" i="7"/>
  <c r="F367" i="7"/>
  <c r="F346" i="7"/>
  <c r="D412" i="7"/>
  <c r="F380" i="7"/>
  <c r="I334" i="7"/>
  <c r="F479" i="7"/>
  <c r="F473" i="7"/>
  <c r="F260" i="7"/>
  <c r="H268" i="7"/>
  <c r="H73" i="7"/>
  <c r="I147" i="7"/>
  <c r="K428" i="7"/>
  <c r="G109" i="7"/>
  <c r="J178" i="7"/>
  <c r="K373" i="7"/>
  <c r="J292" i="7"/>
  <c r="H370" i="7"/>
  <c r="C292" i="7"/>
  <c r="F266" i="7"/>
  <c r="C125" i="7"/>
  <c r="H229" i="7"/>
  <c r="K431" i="7"/>
  <c r="H309" i="7"/>
  <c r="F500" i="7"/>
  <c r="E229" i="7"/>
  <c r="M229" i="7" s="1"/>
  <c r="N229" i="7" s="1"/>
  <c r="F129" i="7"/>
  <c r="K342" i="7"/>
  <c r="G482" i="7"/>
  <c r="J141" i="7"/>
  <c r="K60" i="7"/>
  <c r="G356" i="7"/>
  <c r="I360" i="7"/>
  <c r="F55" i="7"/>
  <c r="F440" i="7"/>
  <c r="D261" i="7"/>
  <c r="G274" i="7"/>
  <c r="C206" i="7"/>
  <c r="E74" i="7"/>
  <c r="M74" i="7" s="1"/>
  <c r="N74" i="7" s="1"/>
  <c r="F159" i="7"/>
  <c r="J222" i="7"/>
  <c r="E326" i="7"/>
  <c r="M326" i="7" s="1"/>
  <c r="N326" i="7" s="1"/>
  <c r="D148" i="7"/>
  <c r="F147" i="7"/>
  <c r="G272" i="7"/>
  <c r="G46" i="7"/>
  <c r="D399" i="7"/>
  <c r="F82" i="7"/>
  <c r="J196" i="7"/>
  <c r="J127" i="7"/>
  <c r="F453" i="7"/>
  <c r="C399" i="7"/>
  <c r="I154" i="7"/>
  <c r="H305" i="7"/>
  <c r="H76" i="7"/>
  <c r="F164" i="7"/>
  <c r="H402" i="7"/>
  <c r="K426" i="7"/>
  <c r="D395" i="7"/>
  <c r="D99" i="7"/>
  <c r="J331" i="7"/>
  <c r="I85" i="7"/>
  <c r="J192" i="7"/>
  <c r="G128" i="7"/>
  <c r="G401" i="7"/>
  <c r="J318" i="7"/>
  <c r="J320" i="7"/>
  <c r="D126" i="7"/>
  <c r="C492" i="7"/>
  <c r="C155" i="7"/>
  <c r="D230" i="7"/>
  <c r="H67" i="7"/>
  <c r="H190" i="7"/>
  <c r="F295" i="7"/>
  <c r="E258" i="7"/>
  <c r="M258" i="7" s="1"/>
  <c r="N258" i="7" s="1"/>
  <c r="F496" i="7"/>
  <c r="H62" i="7"/>
  <c r="G348" i="7"/>
  <c r="G64" i="7"/>
  <c r="K137" i="7"/>
  <c r="I333" i="7"/>
  <c r="I312" i="7"/>
  <c r="I448" i="7"/>
  <c r="I198" i="7"/>
  <c r="H266" i="7"/>
  <c r="D196" i="7"/>
  <c r="F486" i="7"/>
  <c r="D390" i="7"/>
  <c r="C254" i="7"/>
  <c r="H425" i="7"/>
  <c r="F216" i="7"/>
  <c r="D448" i="7"/>
  <c r="H38" i="7"/>
  <c r="G335" i="7"/>
  <c r="K459" i="7"/>
  <c r="G329" i="7"/>
  <c r="I140" i="7"/>
  <c r="J43" i="7"/>
  <c r="I278" i="7"/>
  <c r="H367" i="7"/>
  <c r="C199" i="7"/>
  <c r="F231" i="7"/>
  <c r="I64" i="7"/>
  <c r="E275" i="7"/>
  <c r="M275" i="7" s="1"/>
  <c r="N275" i="7" s="1"/>
  <c r="D60" i="7"/>
  <c r="H150" i="7"/>
  <c r="J373" i="7"/>
  <c r="J314" i="7"/>
  <c r="F161" i="7"/>
  <c r="D450" i="7"/>
  <c r="J60" i="7"/>
  <c r="K281" i="7"/>
  <c r="E142" i="7"/>
  <c r="M142" i="7" s="1"/>
  <c r="N142" i="7" s="1"/>
  <c r="C446" i="7"/>
  <c r="J183" i="7"/>
  <c r="J194" i="7"/>
  <c r="C478" i="7"/>
  <c r="F259" i="7"/>
  <c r="J455" i="7"/>
  <c r="F398" i="7"/>
  <c r="D52" i="7"/>
  <c r="E208" i="7"/>
  <c r="M208" i="7" s="1"/>
  <c r="N208" i="7" s="1"/>
  <c r="E311" i="7"/>
  <c r="M311" i="7" s="1"/>
  <c r="N311" i="7" s="1"/>
  <c r="H74" i="7"/>
  <c r="C391" i="7"/>
  <c r="C470" i="7"/>
  <c r="G138" i="7"/>
  <c r="K152" i="7"/>
  <c r="J322" i="7"/>
  <c r="G35" i="7"/>
  <c r="G136" i="7"/>
  <c r="I128" i="7"/>
  <c r="K86" i="7"/>
  <c r="D279" i="7"/>
  <c r="D334" i="7"/>
  <c r="H124" i="7"/>
  <c r="D407" i="7"/>
  <c r="F101" i="7"/>
  <c r="E206" i="7"/>
  <c r="M206" i="7" s="1"/>
  <c r="N206" i="7" s="1"/>
  <c r="F252" i="7"/>
  <c r="I117" i="7"/>
  <c r="H262" i="7"/>
  <c r="E96" i="7"/>
  <c r="M96" i="7" s="1"/>
  <c r="N96" i="7" s="1"/>
  <c r="G168" i="7"/>
  <c r="J324" i="7"/>
  <c r="G119" i="7"/>
  <c r="G80" i="7"/>
  <c r="I186" i="7"/>
  <c r="J344" i="7"/>
  <c r="G50" i="7"/>
  <c r="F348" i="7"/>
  <c r="H391" i="7"/>
  <c r="E124" i="7"/>
  <c r="M124" i="7" s="1"/>
  <c r="N124" i="7" s="1"/>
  <c r="E442" i="7"/>
  <c r="M442" i="7" s="1"/>
  <c r="N442" i="7" s="1"/>
  <c r="D64" i="7"/>
  <c r="F391" i="7"/>
  <c r="C227" i="7"/>
  <c r="J418" i="7"/>
  <c r="D185" i="7"/>
  <c r="C295" i="7"/>
  <c r="J128" i="7"/>
  <c r="K402" i="7"/>
  <c r="K260" i="7"/>
  <c r="K118" i="7"/>
  <c r="K69" i="7"/>
  <c r="G286" i="7"/>
  <c r="J193" i="7"/>
  <c r="C491" i="7"/>
  <c r="D436" i="7"/>
  <c r="G260" i="7"/>
  <c r="J78" i="7"/>
  <c r="H164" i="7"/>
  <c r="J342" i="7"/>
  <c r="G354" i="7"/>
  <c r="F417" i="7"/>
  <c r="C104" i="7"/>
  <c r="C407" i="7"/>
  <c r="J75" i="7"/>
  <c r="H182" i="7"/>
  <c r="D308" i="7"/>
  <c r="C328" i="7"/>
  <c r="G395" i="7"/>
  <c r="I30" i="7"/>
  <c r="C167" i="7"/>
  <c r="E388" i="7"/>
  <c r="M388" i="7" s="1"/>
  <c r="N388" i="7" s="1"/>
  <c r="I497" i="7"/>
  <c r="I297" i="7"/>
  <c r="D32" i="7"/>
  <c r="C363" i="7"/>
  <c r="G292" i="7"/>
  <c r="K357" i="7"/>
  <c r="F56" i="7"/>
  <c r="F341" i="7"/>
  <c r="G423" i="7"/>
  <c r="C389" i="7"/>
  <c r="I183" i="7"/>
  <c r="D276" i="7"/>
  <c r="K361" i="7"/>
  <c r="F93" i="7"/>
  <c r="C158" i="7"/>
  <c r="K100" i="7"/>
  <c r="G311" i="7"/>
  <c r="J228" i="7"/>
  <c r="F451" i="7"/>
  <c r="C110" i="7"/>
  <c r="F29" i="7"/>
  <c r="G93" i="7"/>
  <c r="D287" i="7"/>
  <c r="H327" i="7"/>
  <c r="E385" i="7"/>
  <c r="M385" i="7" s="1"/>
  <c r="N385" i="7" s="1"/>
  <c r="G219" i="7"/>
  <c r="K102" i="7"/>
  <c r="C233" i="7"/>
  <c r="I331" i="7"/>
  <c r="I399" i="7"/>
  <c r="K41" i="7"/>
  <c r="J220" i="7"/>
  <c r="K217" i="7"/>
  <c r="G384" i="7"/>
  <c r="I358" i="7"/>
  <c r="E313" i="7"/>
  <c r="M313" i="7" s="1"/>
  <c r="N313" i="7" s="1"/>
  <c r="H392" i="7"/>
  <c r="I342" i="7"/>
  <c r="C247" i="7"/>
  <c r="H274" i="7"/>
  <c r="I380" i="7"/>
  <c r="G102" i="7"/>
  <c r="C102" i="7"/>
  <c r="I458" i="7"/>
  <c r="J476" i="7"/>
  <c r="E81" i="7"/>
  <c r="M81" i="7" s="1"/>
  <c r="N81" i="7" s="1"/>
  <c r="C176" i="7"/>
  <c r="D50" i="7"/>
  <c r="K293" i="7"/>
  <c r="C341" i="7"/>
  <c r="H80" i="7"/>
  <c r="E402" i="7"/>
  <c r="M402" i="7" s="1"/>
  <c r="N402" i="7" s="1"/>
  <c r="K161" i="7"/>
  <c r="G306" i="7"/>
  <c r="J365" i="7"/>
  <c r="K355" i="7"/>
  <c r="K291" i="7"/>
  <c r="G430" i="7"/>
  <c r="D346" i="7"/>
  <c r="G415" i="7"/>
  <c r="K330" i="7"/>
  <c r="F61" i="7"/>
  <c r="D446" i="7"/>
  <c r="F338" i="7"/>
  <c r="E358" i="7"/>
  <c r="M358" i="7" s="1"/>
  <c r="N358" i="7" s="1"/>
  <c r="H390" i="7"/>
  <c r="I457" i="7"/>
  <c r="D59" i="7"/>
  <c r="D293" i="7"/>
  <c r="E331" i="7"/>
  <c r="M331" i="7" s="1"/>
  <c r="N331" i="7" s="1"/>
  <c r="I54" i="7"/>
  <c r="H154" i="7"/>
  <c r="C111" i="7"/>
  <c r="D73" i="7"/>
  <c r="F152" i="7"/>
  <c r="E378" i="7"/>
  <c r="M378" i="7" s="1"/>
  <c r="N378" i="7" s="1"/>
  <c r="I451" i="7"/>
  <c r="F255" i="7"/>
  <c r="C71" i="7"/>
  <c r="H351" i="7"/>
  <c r="E127" i="7"/>
  <c r="M127" i="7" s="1"/>
  <c r="N127" i="7" s="1"/>
  <c r="C322" i="7"/>
  <c r="J279" i="7"/>
  <c r="K381" i="7"/>
  <c r="K74" i="7"/>
  <c r="I481" i="7"/>
  <c r="J197" i="7"/>
  <c r="I151" i="7"/>
  <c r="D423" i="7"/>
  <c r="E347" i="7"/>
  <c r="M347" i="7" s="1"/>
  <c r="N347" i="7" s="1"/>
  <c r="D291" i="7"/>
  <c r="C178" i="7"/>
  <c r="E97" i="7"/>
  <c r="M97" i="7" s="1"/>
  <c r="N97" i="7" s="1"/>
  <c r="J296" i="7"/>
  <c r="C395" i="7"/>
  <c r="F250" i="7"/>
  <c r="C106" i="7"/>
  <c r="E272" i="7"/>
  <c r="M272" i="7" s="1"/>
  <c r="N272" i="7" s="1"/>
  <c r="K362" i="7"/>
  <c r="I67" i="7"/>
  <c r="G236" i="7"/>
  <c r="K486" i="7"/>
  <c r="K123" i="7"/>
  <c r="K250" i="7"/>
  <c r="K182" i="7"/>
  <c r="F158" i="7"/>
  <c r="H98" i="7"/>
  <c r="K229" i="7"/>
  <c r="E193" i="7"/>
  <c r="M193" i="7" s="1"/>
  <c r="N193" i="7" s="1"/>
  <c r="E434" i="7"/>
  <c r="M434" i="7" s="1"/>
  <c r="N434" i="7" s="1"/>
  <c r="C161" i="7"/>
  <c r="H325" i="7"/>
  <c r="F62" i="7"/>
  <c r="C427" i="7"/>
  <c r="H481" i="7"/>
  <c r="I282" i="7"/>
  <c r="J268" i="7"/>
  <c r="G471" i="7"/>
  <c r="G57" i="7"/>
  <c r="K475" i="7"/>
  <c r="G216" i="7"/>
  <c r="K354" i="7"/>
  <c r="E131" i="7"/>
  <c r="M131" i="7" s="1"/>
  <c r="N131" i="7" s="1"/>
  <c r="J234" i="7"/>
  <c r="G95" i="7"/>
  <c r="J159" i="7"/>
  <c r="D398" i="7"/>
  <c r="D47" i="7"/>
  <c r="K384" i="7"/>
  <c r="J217" i="7"/>
  <c r="G438" i="7"/>
  <c r="D266" i="7"/>
  <c r="J390" i="7"/>
  <c r="G405" i="7"/>
  <c r="E247" i="7"/>
  <c r="M247" i="7" s="1"/>
  <c r="N247" i="7" s="1"/>
  <c r="D454" i="7"/>
  <c r="F182" i="7"/>
  <c r="G176" i="7"/>
  <c r="D444" i="7"/>
  <c r="F499" i="7"/>
  <c r="H238" i="7"/>
  <c r="F180" i="7"/>
  <c r="C86" i="7"/>
  <c r="I138" i="7"/>
  <c r="E306" i="7"/>
  <c r="M306" i="7" s="1"/>
  <c r="N306" i="7" s="1"/>
  <c r="E488" i="7"/>
  <c r="M488" i="7" s="1"/>
  <c r="N488" i="7" s="1"/>
  <c r="E339" i="7"/>
  <c r="M339" i="7" s="1"/>
  <c r="N339" i="7" s="1"/>
  <c r="F44" i="7"/>
  <c r="I317" i="7"/>
  <c r="K71" i="7"/>
  <c r="J291" i="7"/>
  <c r="I180" i="7"/>
  <c r="J428" i="7"/>
  <c r="J207" i="7"/>
  <c r="K75" i="7"/>
  <c r="H264" i="7"/>
  <c r="H378" i="7"/>
  <c r="D219" i="7"/>
  <c r="F249" i="7"/>
  <c r="C139" i="7"/>
  <c r="C429" i="7"/>
  <c r="E492" i="7"/>
  <c r="M492" i="7" s="1"/>
  <c r="N492" i="7" s="1"/>
  <c r="I300" i="7"/>
  <c r="E393" i="7"/>
  <c r="M393" i="7" s="1"/>
  <c r="N393" i="7" s="1"/>
  <c r="D198" i="7"/>
  <c r="G189" i="7"/>
  <c r="G332" i="7"/>
  <c r="G488" i="7"/>
  <c r="K93" i="7"/>
  <c r="K363" i="7"/>
  <c r="I293" i="7"/>
  <c r="F373" i="7"/>
  <c r="C81" i="7"/>
  <c r="E141" i="7"/>
  <c r="M141" i="7" s="1"/>
  <c r="N141" i="7" s="1"/>
  <c r="H337" i="7"/>
  <c r="D121" i="7"/>
  <c r="H463" i="7"/>
  <c r="H118" i="7"/>
  <c r="I313" i="7"/>
  <c r="H366" i="7"/>
  <c r="E111" i="7"/>
  <c r="M111" i="7" s="1"/>
  <c r="N111" i="7" s="1"/>
  <c r="J355" i="7"/>
  <c r="J37" i="7"/>
  <c r="J492" i="7"/>
  <c r="I195" i="7"/>
  <c r="J161" i="7"/>
  <c r="I348" i="7"/>
  <c r="J57" i="7"/>
  <c r="H317" i="7"/>
  <c r="H66" i="7"/>
  <c r="K404" i="7"/>
  <c r="K219" i="7"/>
  <c r="C496" i="7"/>
  <c r="F324" i="7"/>
  <c r="I326" i="7"/>
  <c r="K35" i="7"/>
  <c r="H224" i="7"/>
  <c r="C269" i="7"/>
  <c r="H157" i="7"/>
  <c r="G104" i="7"/>
  <c r="F227" i="7"/>
  <c r="G188" i="7"/>
  <c r="H498" i="7"/>
  <c r="I421" i="7"/>
  <c r="D258" i="7"/>
  <c r="D499" i="7"/>
  <c r="H89" i="7"/>
  <c r="F257" i="7"/>
  <c r="D337" i="7"/>
  <c r="J253" i="7"/>
  <c r="E246" i="7"/>
  <c r="M246" i="7" s="1"/>
  <c r="N246" i="7" s="1"/>
  <c r="C87" i="7"/>
  <c r="E255" i="7"/>
  <c r="M255" i="7" s="1"/>
  <c r="N255" i="7" s="1"/>
  <c r="D282" i="7"/>
  <c r="E36" i="7"/>
  <c r="M36" i="7" s="1"/>
  <c r="N36" i="7" s="1"/>
  <c r="G209" i="7"/>
  <c r="J215" i="7"/>
  <c r="J481" i="7"/>
  <c r="I276" i="7"/>
  <c r="G147" i="7"/>
  <c r="K56" i="7"/>
  <c r="D340" i="7"/>
  <c r="D322" i="7"/>
  <c r="I351" i="7"/>
  <c r="D200" i="7"/>
  <c r="C48" i="7"/>
  <c r="D212" i="7"/>
  <c r="C387" i="7"/>
  <c r="H343" i="7"/>
  <c r="D393" i="7"/>
  <c r="F40" i="7"/>
  <c r="G125" i="7"/>
  <c r="G49" i="7"/>
  <c r="K369" i="7"/>
  <c r="K436" i="7"/>
  <c r="K91" i="7"/>
  <c r="G484" i="7"/>
  <c r="H166" i="7"/>
  <c r="D157" i="7"/>
  <c r="E51" i="7"/>
  <c r="M51" i="7" s="1"/>
  <c r="N51" i="7" s="1"/>
  <c r="E309" i="7"/>
  <c r="M309" i="7" s="1"/>
  <c r="N309" i="7" s="1"/>
  <c r="E152" i="7"/>
  <c r="M152" i="7" s="1"/>
  <c r="N152" i="7" s="1"/>
  <c r="I252" i="7"/>
  <c r="E371" i="7"/>
  <c r="M371" i="7" s="1"/>
  <c r="N371" i="7" s="1"/>
  <c r="F283" i="7"/>
  <c r="E295" i="7"/>
  <c r="M295" i="7" s="1"/>
  <c r="N295" i="7" s="1"/>
  <c r="C276" i="7"/>
  <c r="H488" i="7"/>
  <c r="I197" i="7"/>
  <c r="I341" i="7"/>
  <c r="J304" i="7"/>
  <c r="G319" i="7"/>
  <c r="K462" i="7"/>
  <c r="J188" i="7"/>
  <c r="D236" i="7"/>
  <c r="D355" i="7"/>
  <c r="C475" i="7"/>
  <c r="I429" i="7"/>
  <c r="J56" i="7"/>
  <c r="F316" i="7"/>
  <c r="F50" i="7"/>
  <c r="I275" i="7"/>
  <c r="K132" i="7"/>
  <c r="C352" i="7"/>
  <c r="F409" i="7"/>
  <c r="K319" i="7"/>
  <c r="I486" i="7"/>
  <c r="D65" i="7"/>
  <c r="H412" i="7"/>
  <c r="E251" i="7"/>
  <c r="M251" i="7" s="1"/>
  <c r="N251" i="7" s="1"/>
  <c r="I244" i="7"/>
  <c r="C260" i="7"/>
  <c r="H494" i="7"/>
  <c r="C331" i="7"/>
  <c r="G240" i="7"/>
  <c r="I339" i="7"/>
  <c r="D370" i="7"/>
  <c r="E394" i="7"/>
  <c r="M394" i="7" s="1"/>
  <c r="N394" i="7" s="1"/>
  <c r="J35" i="7"/>
  <c r="I453" i="7"/>
  <c r="K447" i="7"/>
  <c r="H471" i="7"/>
  <c r="J490" i="7"/>
  <c r="K285" i="7"/>
  <c r="F150" i="7"/>
  <c r="C365" i="7"/>
  <c r="D31" i="7"/>
  <c r="E451" i="7"/>
  <c r="M451" i="7" s="1"/>
  <c r="N451" i="7" s="1"/>
  <c r="D113" i="7"/>
  <c r="F66" i="7"/>
  <c r="C358" i="7"/>
  <c r="K159" i="7"/>
  <c r="K230" i="7"/>
  <c r="I367" i="7"/>
  <c r="E31" i="7"/>
  <c r="M31" i="7" s="1"/>
  <c r="N31" i="7" s="1"/>
  <c r="K225" i="7"/>
  <c r="F137" i="7"/>
  <c r="C126" i="7"/>
  <c r="F194" i="7"/>
  <c r="J383" i="7"/>
  <c r="C194" i="7"/>
  <c r="G379" i="7"/>
  <c r="F146" i="7"/>
  <c r="K148" i="7"/>
  <c r="E404" i="7"/>
  <c r="M404" i="7" s="1"/>
  <c r="N404" i="7" s="1"/>
  <c r="I48" i="7"/>
  <c r="G387" i="7"/>
  <c r="J482" i="7"/>
  <c r="K276" i="7"/>
  <c r="C347" i="7"/>
  <c r="E352" i="7"/>
  <c r="M352" i="7" s="1"/>
  <c r="N352" i="7" s="1"/>
  <c r="J190" i="7"/>
  <c r="F483" i="7"/>
  <c r="H63" i="7"/>
  <c r="F478" i="7"/>
  <c r="D473" i="7"/>
  <c r="I127" i="7"/>
  <c r="K131" i="7"/>
  <c r="D191" i="7"/>
  <c r="H381" i="7"/>
  <c r="J409" i="7"/>
  <c r="G289" i="7"/>
  <c r="H385" i="7"/>
  <c r="C338" i="7"/>
  <c r="F224" i="7"/>
  <c r="K181" i="7"/>
  <c r="E440" i="7"/>
  <c r="M440" i="7" s="1"/>
  <c r="N440" i="7" s="1"/>
  <c r="E186" i="7"/>
  <c r="M186" i="7" s="1"/>
  <c r="N186" i="7" s="1"/>
  <c r="F268" i="7"/>
  <c r="J109" i="7"/>
  <c r="D178" i="7"/>
  <c r="K221" i="7"/>
  <c r="H230" i="7"/>
  <c r="H328" i="7"/>
  <c r="E68" i="7"/>
  <c r="M68" i="7" s="1"/>
  <c r="N68" i="7" s="1"/>
  <c r="D341" i="7"/>
  <c r="G86" i="7"/>
  <c r="D299" i="7"/>
  <c r="E457" i="7"/>
  <c r="M457" i="7" s="1"/>
  <c r="N457" i="7" s="1"/>
  <c r="J214" i="7"/>
  <c r="E366" i="7"/>
  <c r="M366" i="7" s="1"/>
  <c r="N366" i="7" s="1"/>
  <c r="E135" i="7"/>
  <c r="M135" i="7" s="1"/>
  <c r="N135" i="7" s="1"/>
  <c r="E328" i="7"/>
  <c r="M328" i="7" s="1"/>
  <c r="N328" i="7" s="1"/>
  <c r="C132" i="7"/>
  <c r="G457" i="7"/>
  <c r="F212" i="7"/>
  <c r="H96" i="7"/>
  <c r="K156" i="7"/>
  <c r="I68" i="7"/>
  <c r="G305" i="7"/>
  <c r="J173" i="7"/>
  <c r="K391" i="7"/>
  <c r="K318" i="7"/>
  <c r="E337" i="7"/>
  <c r="M337" i="7" s="1"/>
  <c r="N337" i="7" s="1"/>
  <c r="F428" i="7"/>
  <c r="C302" i="7"/>
  <c r="F490" i="7"/>
  <c r="J104" i="7"/>
  <c r="C360" i="7"/>
  <c r="H453" i="7"/>
  <c r="E429" i="7"/>
  <c r="M429" i="7" s="1"/>
  <c r="N429" i="7" s="1"/>
  <c r="E294" i="7"/>
  <c r="M294" i="7" s="1"/>
  <c r="N294" i="7" s="1"/>
  <c r="E470" i="7"/>
  <c r="M470" i="7" s="1"/>
  <c r="N470" i="7" s="1"/>
  <c r="I307" i="7"/>
  <c r="K289" i="7"/>
  <c r="K393" i="7"/>
  <c r="G164" i="7"/>
  <c r="G143" i="7"/>
  <c r="F229" i="7"/>
  <c r="D283" i="7"/>
  <c r="D29" i="7"/>
  <c r="H103" i="7"/>
  <c r="H298" i="7"/>
  <c r="J487" i="7"/>
  <c r="E420" i="7"/>
  <c r="M420" i="7" s="1"/>
  <c r="N420" i="7" s="1"/>
  <c r="D247" i="7"/>
  <c r="E437" i="7"/>
  <c r="M437" i="7" s="1"/>
  <c r="N437" i="7" s="1"/>
  <c r="D95" i="7"/>
  <c r="J400" i="7"/>
  <c r="G359" i="7"/>
  <c r="I409" i="7"/>
  <c r="I241" i="7"/>
  <c r="I42" i="7"/>
  <c r="J249" i="7"/>
  <c r="F404" i="7"/>
  <c r="J269" i="7"/>
  <c r="E137" i="7"/>
  <c r="M137" i="7" s="1"/>
  <c r="N137" i="7" s="1"/>
  <c r="K115" i="7"/>
  <c r="F311" i="7"/>
  <c r="H253" i="7"/>
  <c r="H448" i="7"/>
  <c r="I210" i="7"/>
  <c r="J479" i="7"/>
  <c r="D111" i="7"/>
  <c r="H241" i="7"/>
  <c r="J339" i="7"/>
  <c r="I480" i="7"/>
  <c r="H292" i="7"/>
  <c r="C79" i="7"/>
  <c r="I214" i="7"/>
  <c r="G55" i="7"/>
  <c r="D307" i="7"/>
  <c r="H272" i="7"/>
  <c r="K215" i="7"/>
  <c r="E112" i="7"/>
  <c r="M112" i="7" s="1"/>
  <c r="N112" i="7" s="1"/>
  <c r="H243" i="7"/>
  <c r="F188" i="7"/>
  <c r="C419" i="7"/>
  <c r="E72" i="7"/>
  <c r="M72" i="7" s="1"/>
  <c r="N72" i="7" s="1"/>
  <c r="D216" i="7"/>
  <c r="C115" i="7"/>
  <c r="G297" i="7"/>
  <c r="G79" i="7"/>
  <c r="G500" i="7"/>
  <c r="I215" i="7"/>
  <c r="J209" i="7"/>
  <c r="K483" i="7"/>
  <c r="G127" i="7"/>
  <c r="E128" i="7"/>
  <c r="M128" i="7" s="1"/>
  <c r="N128" i="7" s="1"/>
  <c r="C57" i="7"/>
  <c r="H235" i="7"/>
  <c r="F407" i="7"/>
  <c r="H249" i="7"/>
  <c r="C489" i="7"/>
  <c r="H459" i="7"/>
  <c r="I324" i="7"/>
  <c r="D368" i="7"/>
  <c r="C291" i="7"/>
  <c r="I247" i="7"/>
  <c r="I349" i="7"/>
  <c r="G174" i="7"/>
  <c r="G278" i="7"/>
  <c r="I29" i="7"/>
  <c r="I450" i="7"/>
  <c r="K228" i="7"/>
  <c r="D361" i="7"/>
  <c r="E338" i="7"/>
  <c r="M338" i="7" s="1"/>
  <c r="N338" i="7" s="1"/>
  <c r="H283" i="7"/>
  <c r="E85" i="7"/>
  <c r="M85" i="7" s="1"/>
  <c r="N85" i="7" s="1"/>
  <c r="F261" i="7"/>
  <c r="E350" i="7"/>
  <c r="M350" i="7" s="1"/>
  <c r="N350" i="7" s="1"/>
  <c r="F77" i="7"/>
  <c r="K282" i="7"/>
  <c r="F443" i="7"/>
  <c r="F470" i="7"/>
  <c r="I222" i="7"/>
  <c r="K277" i="7"/>
  <c r="J294" i="7"/>
  <c r="I141" i="7"/>
  <c r="K271" i="7"/>
  <c r="K400" i="7"/>
  <c r="I397" i="7"/>
  <c r="D472" i="7"/>
  <c r="I163" i="7"/>
  <c r="J148" i="7"/>
  <c r="K288" i="7"/>
  <c r="C303" i="7"/>
  <c r="C465" i="7"/>
  <c r="J163" i="7"/>
  <c r="I182" i="7"/>
  <c r="K163" i="7"/>
  <c r="F271" i="7"/>
  <c r="K498" i="7"/>
  <c r="J478" i="7"/>
  <c r="H470" i="7"/>
  <c r="D162" i="7"/>
  <c r="F99" i="7"/>
  <c r="K80" i="7"/>
  <c r="F287" i="7"/>
  <c r="F236" i="7"/>
  <c r="E463" i="7"/>
  <c r="M463" i="7" s="1"/>
  <c r="N463" i="7" s="1"/>
  <c r="H377" i="7"/>
  <c r="H177" i="7"/>
  <c r="E226" i="7"/>
  <c r="M226" i="7" s="1"/>
  <c r="N226" i="7" s="1"/>
  <c r="J223" i="7"/>
  <c r="F430" i="7"/>
  <c r="C70" i="7"/>
  <c r="J311" i="7"/>
  <c r="K53" i="7"/>
  <c r="G455" i="7"/>
  <c r="K198" i="7"/>
  <c r="I273" i="7"/>
  <c r="I414" i="7"/>
  <c r="I321" i="7"/>
  <c r="E146" i="7"/>
  <c r="M146" i="7" s="1"/>
  <c r="N146" i="7" s="1"/>
  <c r="D89" i="7"/>
  <c r="C332" i="7"/>
  <c r="C345" i="7"/>
  <c r="D285" i="7"/>
  <c r="C225" i="7"/>
  <c r="H197" i="7"/>
  <c r="I270" i="7"/>
  <c r="F232" i="7"/>
  <c r="F248" i="7"/>
  <c r="J171" i="7"/>
  <c r="G107" i="7"/>
  <c r="K370" i="7"/>
  <c r="K452" i="7"/>
  <c r="I61" i="7"/>
  <c r="K274" i="7"/>
  <c r="G452" i="7"/>
  <c r="F141" i="7"/>
  <c r="C49" i="7"/>
  <c r="D275" i="7"/>
  <c r="E467" i="7"/>
  <c r="M467" i="7" s="1"/>
  <c r="N467" i="7" s="1"/>
  <c r="E414" i="7"/>
  <c r="M414" i="7" s="1"/>
  <c r="N414" i="7" s="1"/>
  <c r="E138" i="7"/>
  <c r="M138" i="7" s="1"/>
  <c r="N138" i="7" s="1"/>
  <c r="E59" i="7"/>
  <c r="M59" i="7" s="1"/>
  <c r="N59" i="7" s="1"/>
  <c r="I387" i="7"/>
  <c r="H312" i="7"/>
  <c r="E431" i="7"/>
  <c r="M431" i="7" s="1"/>
  <c r="N431" i="7" s="1"/>
  <c r="K192" i="7"/>
  <c r="I111" i="7"/>
  <c r="I156" i="7"/>
  <c r="K155" i="7"/>
  <c r="G212" i="7"/>
  <c r="I108" i="7"/>
  <c r="E250" i="7"/>
  <c r="M250" i="7" s="1"/>
  <c r="N250" i="7" s="1"/>
  <c r="F382" i="7"/>
  <c r="F280" i="7"/>
  <c r="I283" i="7"/>
  <c r="I401" i="7"/>
  <c r="F356" i="7"/>
  <c r="K449" i="7"/>
  <c r="K76" i="7"/>
  <c r="I125" i="7"/>
  <c r="F254" i="7"/>
  <c r="H94" i="7"/>
  <c r="I489" i="7"/>
  <c r="J119" i="7"/>
  <c r="F60" i="7"/>
  <c r="H209" i="7"/>
  <c r="I365" i="7"/>
  <c r="J211" i="7"/>
  <c r="D243" i="7"/>
  <c r="J340" i="7"/>
  <c r="F437" i="7"/>
  <c r="G317" i="7"/>
  <c r="G447" i="7"/>
  <c r="F240" i="7"/>
  <c r="I131" i="7"/>
  <c r="G316" i="7"/>
  <c r="J153" i="7"/>
  <c r="D223" i="7"/>
  <c r="C330" i="7"/>
  <c r="J362" i="7"/>
  <c r="J55" i="7"/>
  <c r="C413" i="7"/>
  <c r="F370" i="7"/>
  <c r="C457" i="7"/>
  <c r="C265" i="7"/>
  <c r="H251" i="7"/>
  <c r="D428" i="7"/>
  <c r="J243" i="7"/>
  <c r="H379" i="7"/>
  <c r="E42" i="7"/>
  <c r="M42" i="7" s="1"/>
  <c r="N42" i="7" s="1"/>
  <c r="D468" i="7"/>
  <c r="H365" i="7"/>
  <c r="G276" i="7"/>
  <c r="H263" i="7"/>
  <c r="G151" i="7"/>
  <c r="F344" i="7"/>
  <c r="I302" i="7"/>
  <c r="D427" i="7"/>
  <c r="D319" i="7"/>
  <c r="D180" i="7"/>
  <c r="K456" i="7"/>
  <c r="I92" i="7"/>
  <c r="K378" i="7"/>
  <c r="J278" i="7"/>
  <c r="G213" i="7"/>
  <c r="I309" i="7"/>
  <c r="J216" i="7"/>
  <c r="G228" i="7"/>
  <c r="E87" i="7"/>
  <c r="M87" i="7" s="1"/>
  <c r="N87" i="7" s="1"/>
  <c r="C409" i="7"/>
  <c r="I362" i="7"/>
  <c r="F69" i="7"/>
  <c r="E174" i="7"/>
  <c r="M174" i="7" s="1"/>
  <c r="N174" i="7" s="1"/>
  <c r="F263" i="7"/>
  <c r="F300" i="7"/>
  <c r="I202" i="7"/>
  <c r="F467" i="7"/>
  <c r="G158" i="7"/>
  <c r="D233" i="7"/>
  <c r="J76" i="7"/>
  <c r="D193" i="7"/>
  <c r="E396" i="7"/>
  <c r="M396" i="7" s="1"/>
  <c r="N396" i="7" s="1"/>
  <c r="C210" i="7"/>
  <c r="H282" i="7"/>
  <c r="G424" i="7"/>
  <c r="G77" i="7"/>
  <c r="C234" i="7"/>
  <c r="I304" i="7"/>
  <c r="D430" i="7"/>
  <c r="H336" i="7"/>
  <c r="D277" i="7"/>
  <c r="E351" i="7"/>
  <c r="M351" i="7" s="1"/>
  <c r="N351" i="7" s="1"/>
  <c r="G497" i="7"/>
  <c r="G271" i="7"/>
  <c r="J422" i="7"/>
  <c r="I264" i="7"/>
  <c r="D409" i="7"/>
  <c r="AD44" i="7" l="1"/>
  <c r="AD413" i="7"/>
  <c r="AD345" i="7"/>
  <c r="AD489" i="7"/>
  <c r="A67" i="7"/>
  <c r="AD415" i="7"/>
  <c r="A98" i="7"/>
  <c r="AC1788" i="10"/>
  <c r="AB1788" i="10" s="1"/>
  <c r="AC795" i="10"/>
  <c r="AB795" i="10" s="1"/>
  <c r="AA796" i="10"/>
  <c r="A198" i="8"/>
  <c r="E199" i="8"/>
  <c r="AD465" i="7"/>
  <c r="A479" i="7"/>
  <c r="A273" i="7"/>
  <c r="AD123" i="7"/>
  <c r="A240" i="7"/>
  <c r="AD478" i="7"/>
  <c r="A348" i="7"/>
  <c r="A460" i="7"/>
  <c r="AD49" i="7"/>
  <c r="AD115" i="7"/>
  <c r="AD79" i="7"/>
  <c r="AD158" i="7"/>
  <c r="AD167" i="7"/>
  <c r="A147" i="7"/>
  <c r="AD147" i="7"/>
  <c r="AD172" i="7"/>
  <c r="A263" i="7"/>
  <c r="AD139" i="7"/>
  <c r="AD125" i="7"/>
  <c r="A467" i="7"/>
  <c r="A261" i="7"/>
  <c r="AD302" i="7"/>
  <c r="AD260" i="7"/>
  <c r="AD227" i="7"/>
  <c r="A120" i="7"/>
  <c r="AD417" i="7"/>
  <c r="AD231" i="7"/>
  <c r="AD281" i="7"/>
  <c r="A274" i="7"/>
  <c r="AD332" i="7"/>
  <c r="A164" i="7"/>
  <c r="AD369" i="7"/>
  <c r="A179" i="7"/>
  <c r="AD360" i="7"/>
  <c r="AD71" i="7"/>
  <c r="AD176" i="7"/>
  <c r="AD491" i="7"/>
  <c r="A82" i="7"/>
  <c r="A432" i="7"/>
  <c r="A476" i="7"/>
  <c r="AD441" i="7"/>
  <c r="A69" i="7"/>
  <c r="A344" i="7"/>
  <c r="A141" i="7"/>
  <c r="A248" i="7"/>
  <c r="AD225" i="7"/>
  <c r="A271" i="7"/>
  <c r="A77" i="7"/>
  <c r="A407" i="7"/>
  <c r="AD347" i="7"/>
  <c r="AD126" i="7"/>
  <c r="A66" i="7"/>
  <c r="AD331" i="7"/>
  <c r="AD48" i="7"/>
  <c r="AD269" i="7"/>
  <c r="A324" i="7"/>
  <c r="A61" i="7"/>
  <c r="A93" i="7"/>
  <c r="AD389" i="7"/>
  <c r="A417" i="7"/>
  <c r="A486" i="7"/>
  <c r="A453" i="7"/>
  <c r="A129" i="7"/>
  <c r="A403" i="7"/>
  <c r="A297" i="7"/>
  <c r="A362" i="7"/>
  <c r="AD159" i="7"/>
  <c r="A455" i="7"/>
  <c r="AD286" i="7"/>
  <c r="AD169" i="7"/>
  <c r="AD78" i="7"/>
  <c r="A241" i="7"/>
  <c r="AD173" i="7"/>
  <c r="A34" i="7"/>
  <c r="A327" i="7"/>
  <c r="AD416" i="7"/>
  <c r="AD433" i="7"/>
  <c r="AD41" i="7"/>
  <c r="AD357" i="7"/>
  <c r="AD373" i="7"/>
  <c r="A160" i="7"/>
  <c r="AD168" i="7"/>
  <c r="AD288" i="7"/>
  <c r="AD210" i="7"/>
  <c r="A437" i="7"/>
  <c r="AD303" i="7"/>
  <c r="A483" i="7"/>
  <c r="A150" i="7"/>
  <c r="AD496" i="7"/>
  <c r="A182" i="7"/>
  <c r="A55" i="7"/>
  <c r="AD204" i="7"/>
  <c r="A170" i="7"/>
  <c r="A158" i="7"/>
  <c r="AD457" i="7"/>
  <c r="A236" i="7"/>
  <c r="A212" i="7"/>
  <c r="AD291" i="7"/>
  <c r="A500" i="7"/>
  <c r="AD202" i="7"/>
  <c r="A194" i="7"/>
  <c r="A255" i="7"/>
  <c r="A54" i="7"/>
  <c r="A35" i="7"/>
  <c r="AD100" i="7"/>
  <c r="A203" i="7"/>
  <c r="A333" i="7"/>
  <c r="AD427" i="7"/>
  <c r="AD322" i="7"/>
  <c r="AD341" i="7"/>
  <c r="A440" i="7"/>
  <c r="A346" i="7"/>
  <c r="AD62" i="7"/>
  <c r="AD308" i="7"/>
  <c r="AD249" i="7"/>
  <c r="A142" i="7"/>
  <c r="A463" i="7"/>
  <c r="AD290" i="7"/>
  <c r="AD59" i="7"/>
  <c r="A385" i="7"/>
  <c r="AD381" i="7"/>
  <c r="A468" i="7"/>
  <c r="AD356" i="7"/>
  <c r="A124" i="7"/>
  <c r="A493" i="7"/>
  <c r="A196" i="7"/>
  <c r="AD454" i="7"/>
  <c r="AD200" i="7"/>
  <c r="A470" i="7"/>
  <c r="A259" i="7"/>
  <c r="A329" i="7"/>
  <c r="AD244" i="7"/>
  <c r="A430" i="7"/>
  <c r="AD352" i="7"/>
  <c r="AD87" i="7"/>
  <c r="AD178" i="7"/>
  <c r="AD391" i="7"/>
  <c r="A161" i="7"/>
  <c r="A371" i="7"/>
  <c r="A328" i="7"/>
  <c r="AD310" i="7"/>
  <c r="A87" i="7"/>
  <c r="AD52" i="7"/>
  <c r="AD222" i="7"/>
  <c r="A449" i="7"/>
  <c r="A176" i="7"/>
  <c r="AD463" i="7"/>
  <c r="AD268" i="7"/>
  <c r="AD314" i="7"/>
  <c r="A302" i="7"/>
  <c r="AD306" i="7"/>
  <c r="A284" i="7"/>
  <c r="AD435" i="7"/>
  <c r="A193" i="7"/>
  <c r="A313" i="7"/>
  <c r="AD287" i="7"/>
  <c r="AD85" i="7"/>
  <c r="A420" i="7"/>
  <c r="AD468" i="7"/>
  <c r="A92" i="7"/>
  <c r="A421" i="7"/>
  <c r="AD343" i="7"/>
  <c r="AD440" i="7"/>
  <c r="AD112" i="7"/>
  <c r="A187" i="7"/>
  <c r="A174" i="7"/>
  <c r="A425" i="7"/>
  <c r="AD284" i="7"/>
  <c r="A406" i="7"/>
  <c r="A410" i="7"/>
  <c r="A134" i="7"/>
  <c r="AD109" i="7"/>
  <c r="A79" i="7"/>
  <c r="AD192" i="7"/>
  <c r="A267" i="7"/>
  <c r="AD143" i="7"/>
  <c r="A223" i="7"/>
  <c r="A107" i="7"/>
  <c r="A122" i="7"/>
  <c r="AD472" i="7"/>
  <c r="AD238" i="7"/>
  <c r="AD404" i="7"/>
  <c r="AD38" i="7"/>
  <c r="A444" i="7"/>
  <c r="AD221" i="7"/>
  <c r="AD196" i="7"/>
  <c r="AD494" i="7"/>
  <c r="AD293" i="7"/>
  <c r="A205" i="7"/>
  <c r="AD186" i="7"/>
  <c r="AD39" i="7"/>
  <c r="AD46" i="7"/>
  <c r="AD300" i="7"/>
  <c r="AD498" i="7"/>
  <c r="A233" i="7"/>
  <c r="AD453" i="7"/>
  <c r="A139" i="7"/>
  <c r="AD388" i="7"/>
  <c r="AD153" i="7"/>
  <c r="A204" i="7"/>
  <c r="A244" i="7"/>
  <c r="A422" i="7"/>
  <c r="A475" i="7"/>
  <c r="A439" i="7"/>
  <c r="AD137" i="7"/>
  <c r="A217" i="7"/>
  <c r="AD215" i="7"/>
  <c r="AD224" i="7"/>
  <c r="A319" i="7"/>
  <c r="A355" i="7"/>
  <c r="AD275" i="7"/>
  <c r="AD408" i="7"/>
  <c r="A392" i="7"/>
  <c r="A253" i="7"/>
  <c r="A175" i="7"/>
  <c r="AD134" i="7"/>
  <c r="AD479" i="7"/>
  <c r="A197" i="7"/>
  <c r="A312" i="7"/>
  <c r="A471" i="7"/>
  <c r="AD108" i="7"/>
  <c r="A157" i="7"/>
  <c r="AD273" i="7"/>
  <c r="A83" i="7"/>
  <c r="AD237" i="7"/>
  <c r="A216" i="7"/>
  <c r="A53" i="7"/>
  <c r="AD89" i="7"/>
  <c r="A166" i="7"/>
  <c r="A389" i="7"/>
  <c r="AD74" i="7"/>
  <c r="A321" i="7"/>
  <c r="A411" i="7"/>
  <c r="AD219" i="7"/>
  <c r="AD434" i="7"/>
  <c r="AD280" i="7"/>
  <c r="AD53" i="7"/>
  <c r="AD436" i="7"/>
  <c r="AD490" i="7"/>
  <c r="A33" i="7"/>
  <c r="AD135" i="7"/>
  <c r="A200" i="7"/>
  <c r="AD348" i="7"/>
  <c r="AD58" i="7"/>
  <c r="AD486" i="7"/>
  <c r="AD412" i="7"/>
  <c r="AD367" i="7"/>
  <c r="AD220" i="7"/>
  <c r="AD409" i="7"/>
  <c r="A280" i="7"/>
  <c r="A443" i="7"/>
  <c r="AD132" i="7"/>
  <c r="A316" i="7"/>
  <c r="A257" i="7"/>
  <c r="AD265" i="7"/>
  <c r="A60" i="7"/>
  <c r="A254" i="7"/>
  <c r="A356" i="7"/>
  <c r="A382" i="7"/>
  <c r="A99" i="7"/>
  <c r="A188" i="7"/>
  <c r="A428" i="7"/>
  <c r="A478" i="7"/>
  <c r="A146" i="7"/>
  <c r="AD358" i="7"/>
  <c r="AD276" i="7"/>
  <c r="A40" i="7"/>
  <c r="A249" i="7"/>
  <c r="AD86" i="7"/>
  <c r="AD161" i="7"/>
  <c r="AD395" i="7"/>
  <c r="A152" i="7"/>
  <c r="AD102" i="7"/>
  <c r="AD247" i="7"/>
  <c r="A451" i="7"/>
  <c r="A56" i="7"/>
  <c r="AD104" i="7"/>
  <c r="AD295" i="7"/>
  <c r="A391" i="7"/>
  <c r="A252" i="7"/>
  <c r="A398" i="7"/>
  <c r="A496" i="7"/>
  <c r="AD399" i="7"/>
  <c r="A159" i="7"/>
  <c r="A266" i="7"/>
  <c r="A473" i="7"/>
  <c r="A438" i="7"/>
  <c r="A220" i="7"/>
  <c r="AD223" i="7"/>
  <c r="A454" i="7"/>
  <c r="AD323" i="7"/>
  <c r="AD379" i="7"/>
  <c r="A71" i="7"/>
  <c r="A76" i="7"/>
  <c r="AD235" i="7"/>
  <c r="AD243" i="7"/>
  <c r="AD259" i="7"/>
  <c r="AD426" i="7"/>
  <c r="A288" i="7"/>
  <c r="A376" i="7"/>
  <c r="A235" i="7"/>
  <c r="A317" i="7"/>
  <c r="A143" i="7"/>
  <c r="AD298" i="7"/>
  <c r="AD65" i="7"/>
  <c r="AD264" i="7"/>
  <c r="A112" i="7"/>
  <c r="AD252" i="7"/>
  <c r="AD380" i="7"/>
  <c r="A209" i="7"/>
  <c r="AD333" i="7"/>
  <c r="AD364" i="7"/>
  <c r="AD251" i="7"/>
  <c r="AD428" i="7"/>
  <c r="A431" i="7"/>
  <c r="AD392" i="7"/>
  <c r="AD30" i="7"/>
  <c r="A351" i="7"/>
  <c r="AD320" i="7"/>
  <c r="A269" i="7"/>
  <c r="AD181" i="7"/>
  <c r="A132" i="7"/>
  <c r="AD152" i="7"/>
  <c r="AD77" i="7"/>
  <c r="AD144" i="7"/>
  <c r="A442" i="7"/>
  <c r="AD131" i="7"/>
  <c r="A352" i="7"/>
  <c r="A458" i="7"/>
  <c r="A354" i="7"/>
  <c r="AD66" i="7"/>
  <c r="AD452" i="7"/>
  <c r="AD384" i="7"/>
  <c r="A482" i="7"/>
  <c r="AD246" i="7"/>
  <c r="AD47" i="7"/>
  <c r="AD274" i="7"/>
  <c r="A361" i="7"/>
  <c r="A426" i="7"/>
  <c r="A230" i="7"/>
  <c r="A358" i="7"/>
  <c r="A145" i="7"/>
  <c r="AD493" i="7"/>
  <c r="AD267" i="7"/>
  <c r="A102" i="7"/>
  <c r="AD207" i="7"/>
  <c r="AD54" i="7"/>
  <c r="A436" i="7"/>
  <c r="A343" i="7"/>
  <c r="AD484" i="7"/>
  <c r="AD329" i="7"/>
  <c r="A363" i="7"/>
  <c r="A168" i="7"/>
  <c r="AD230" i="7"/>
  <c r="A80" i="7"/>
  <c r="AD483" i="7"/>
  <c r="A234" i="7"/>
  <c r="A117" i="7"/>
  <c r="A279" i="7"/>
  <c r="AD476" i="7"/>
  <c r="A104" i="7"/>
  <c r="A167" i="7"/>
  <c r="A435" i="7"/>
  <c r="A39" i="7"/>
  <c r="AD257" i="7"/>
  <c r="A365" i="7"/>
  <c r="A219" i="7"/>
  <c r="A383" i="7"/>
  <c r="A498" i="7"/>
  <c r="AD297" i="7"/>
  <c r="AD239" i="7"/>
  <c r="AD122" i="7"/>
  <c r="AD362" i="7"/>
  <c r="A116" i="7"/>
  <c r="A469" i="7"/>
  <c r="A148" i="7"/>
  <c r="AD449" i="7"/>
  <c r="AD337" i="7"/>
  <c r="A277" i="7"/>
  <c r="AD45" i="7"/>
  <c r="A497" i="7"/>
  <c r="AD140" i="7"/>
  <c r="A195" i="7"/>
  <c r="A89" i="7"/>
  <c r="A275" i="7"/>
  <c r="A169" i="7"/>
  <c r="AD40" i="7"/>
  <c r="AD374" i="7"/>
  <c r="A72" i="7"/>
  <c r="A485" i="7"/>
  <c r="A488" i="7"/>
  <c r="A308" i="7"/>
  <c r="AD372" i="7"/>
  <c r="A462" i="7"/>
  <c r="A202" i="7"/>
  <c r="AD420" i="7"/>
  <c r="A149" i="7"/>
  <c r="A466" i="7"/>
  <c r="AD461" i="7"/>
  <c r="A318" i="7"/>
  <c r="AD456" i="7"/>
  <c r="A218" i="7"/>
  <c r="AD355" i="7"/>
  <c r="A314" i="7"/>
  <c r="A446" i="7"/>
  <c r="AD383" i="7"/>
  <c r="A320" i="7"/>
  <c r="A38" i="7"/>
  <c r="AD424" i="7"/>
  <c r="A190" i="7"/>
  <c r="A121" i="7"/>
  <c r="A215" i="7"/>
  <c r="AD326" i="7"/>
  <c r="A414" i="7"/>
  <c r="A131" i="7"/>
  <c r="A405" i="7"/>
  <c r="AD141" i="7"/>
  <c r="A114" i="7"/>
  <c r="A251" i="7"/>
  <c r="A133" i="7"/>
  <c r="AD138" i="7"/>
  <c r="AD262" i="7"/>
  <c r="A239" i="7"/>
  <c r="AD149" i="7"/>
  <c r="A144" i="7"/>
  <c r="AD437" i="7"/>
  <c r="A492" i="7"/>
  <c r="A206" i="7"/>
  <c r="A189" i="7"/>
  <c r="A173" i="7"/>
  <c r="AD317" i="7"/>
  <c r="AD261" i="7"/>
  <c r="A374" i="7"/>
  <c r="A342" i="7"/>
  <c r="A334" i="7"/>
  <c r="AD179" i="7"/>
  <c r="AD445" i="7"/>
  <c r="AD175" i="7"/>
  <c r="AD253" i="7"/>
  <c r="AD146" i="7"/>
  <c r="AD185" i="7"/>
  <c r="AD500" i="7"/>
  <c r="A306" i="7"/>
  <c r="A337" i="7"/>
  <c r="A191" i="7"/>
  <c r="AD98" i="7"/>
  <c r="AD95" i="7"/>
  <c r="AD31" i="7"/>
  <c r="AD378" i="7"/>
  <c r="AD442" i="7"/>
  <c r="A111" i="7"/>
  <c r="A37" i="7"/>
  <c r="A477" i="7"/>
  <c r="AD128" i="7"/>
  <c r="AD127" i="7"/>
  <c r="AD96" i="7"/>
  <c r="AD368" i="7"/>
  <c r="A68" i="7"/>
  <c r="AD431" i="7"/>
  <c r="AD156" i="7"/>
  <c r="A372" i="7"/>
  <c r="AD285" i="7"/>
  <c r="A364" i="7"/>
  <c r="A151" i="7"/>
  <c r="AD266" i="7"/>
  <c r="A489" i="7"/>
  <c r="AD97" i="7"/>
  <c r="A106" i="7"/>
  <c r="AD35" i="7"/>
  <c r="AD241" i="7"/>
  <c r="A423" i="7"/>
  <c r="A127" i="7"/>
  <c r="A64" i="7"/>
  <c r="A304" i="7"/>
  <c r="AD228" i="7"/>
  <c r="AD365" i="7"/>
  <c r="A180" i="7"/>
  <c r="AD351" i="7"/>
  <c r="AD482" i="7"/>
  <c r="AD51" i="7"/>
  <c r="AD166" i="7"/>
  <c r="A95" i="7"/>
  <c r="A126" i="7"/>
  <c r="AD36" i="7"/>
  <c r="AD117" i="7"/>
  <c r="A214" i="7"/>
  <c r="A90" i="7"/>
  <c r="AD171" i="7"/>
  <c r="AD191" i="7"/>
  <c r="AD258" i="7"/>
  <c r="A331" i="7"/>
  <c r="A245" i="7"/>
  <c r="AD94" i="7"/>
  <c r="AD218" i="7"/>
  <c r="A228" i="7"/>
  <c r="AD183" i="7"/>
  <c r="A384" i="7"/>
  <c r="A472" i="7"/>
  <c r="A181" i="7"/>
  <c r="AD370" i="7"/>
  <c r="A138" i="7"/>
  <c r="A296" i="7"/>
  <c r="A88" i="7"/>
  <c r="A395" i="7"/>
  <c r="AD56" i="7"/>
  <c r="AD499" i="7"/>
  <c r="AD101" i="7"/>
  <c r="AD118" i="7"/>
  <c r="A494" i="7"/>
  <c r="A221" i="7"/>
  <c r="A399" i="7"/>
  <c r="A57" i="7"/>
  <c r="A408" i="7"/>
  <c r="A298" i="7"/>
  <c r="AD234" i="7"/>
  <c r="A300" i="7"/>
  <c r="A370" i="7"/>
  <c r="AD330" i="7"/>
  <c r="A232" i="7"/>
  <c r="AD70" i="7"/>
  <c r="A287" i="7"/>
  <c r="A311" i="7"/>
  <c r="A404" i="7"/>
  <c r="A229" i="7"/>
  <c r="A490" i="7"/>
  <c r="A268" i="7"/>
  <c r="A224" i="7"/>
  <c r="AD194" i="7"/>
  <c r="A137" i="7"/>
  <c r="A409" i="7"/>
  <c r="A50" i="7"/>
  <c r="AD475" i="7"/>
  <c r="A283" i="7"/>
  <c r="A227" i="7"/>
  <c r="AD81" i="7"/>
  <c r="AD429" i="7"/>
  <c r="A62" i="7"/>
  <c r="AD106" i="7"/>
  <c r="AD111" i="7"/>
  <c r="A29" i="7"/>
  <c r="A101" i="7"/>
  <c r="AD470" i="7"/>
  <c r="AD446" i="7"/>
  <c r="A231" i="7"/>
  <c r="A295" i="7"/>
  <c r="AD155" i="7"/>
  <c r="AD206" i="7"/>
  <c r="A367" i="7"/>
  <c r="AD311" i="7"/>
  <c r="A45" i="7"/>
  <c r="A419" i="7"/>
  <c r="A115" i="7"/>
  <c r="A264" i="7"/>
  <c r="A310" i="7"/>
  <c r="A210" i="7"/>
  <c r="A299" i="7"/>
  <c r="AD396" i="7"/>
  <c r="A58" i="7"/>
  <c r="AD402" i="7"/>
  <c r="AD124" i="7"/>
  <c r="AD361" i="7"/>
  <c r="A433" i="7"/>
  <c r="AD411" i="7"/>
  <c r="A165" i="7"/>
  <c r="A140" i="7"/>
  <c r="AD91" i="7"/>
  <c r="AD29" i="7"/>
  <c r="AD165" i="7"/>
  <c r="AD263" i="7"/>
  <c r="A480" i="7"/>
  <c r="A81" i="7"/>
  <c r="A30" i="7"/>
  <c r="AD130" i="7"/>
  <c r="A198" i="7"/>
  <c r="AD467" i="7"/>
  <c r="AD92" i="7"/>
  <c r="A427" i="7"/>
  <c r="A238" i="7"/>
  <c r="AD145" i="7"/>
  <c r="AD271" i="7"/>
  <c r="AD375" i="7"/>
  <c r="AD366" i="7"/>
  <c r="A386" i="7"/>
  <c r="A128" i="7"/>
  <c r="AD68" i="7"/>
  <c r="AD469" i="7"/>
  <c r="A118" i="7"/>
  <c r="AD335" i="7"/>
  <c r="AD376" i="7"/>
  <c r="AD439" i="7"/>
  <c r="AD177" i="7"/>
  <c r="AD32" i="7"/>
  <c r="A282" i="7"/>
  <c r="AD430" i="7"/>
  <c r="AD103" i="7"/>
  <c r="A369" i="7"/>
  <c r="A225" i="7"/>
  <c r="A387" i="7"/>
  <c r="AD307" i="7"/>
  <c r="A401" i="7"/>
  <c r="AD113" i="7"/>
  <c r="A46" i="7"/>
  <c r="AD474" i="7"/>
  <c r="A178" i="7"/>
  <c r="A113" i="7"/>
  <c r="AD459" i="7"/>
  <c r="A201" i="7"/>
  <c r="AD423" i="7"/>
  <c r="A452" i="7"/>
  <c r="AD190" i="7"/>
  <c r="AD229" i="7"/>
  <c r="A31" i="7"/>
  <c r="AD69" i="7"/>
  <c r="A70" i="7"/>
  <c r="A246" i="7"/>
  <c r="A41" i="7"/>
  <c r="AD64" i="7"/>
  <c r="AD198" i="7"/>
  <c r="AD37" i="7"/>
  <c r="AD447" i="7"/>
  <c r="AD301" i="7"/>
  <c r="AD195" i="7"/>
  <c r="AD443" i="7"/>
  <c r="A397" i="7"/>
  <c r="A349" i="7"/>
  <c r="A47" i="7"/>
  <c r="A357" i="7"/>
  <c r="A136" i="7"/>
  <c r="AD90" i="7"/>
  <c r="AD466" i="7"/>
  <c r="AD477" i="7"/>
  <c r="A51" i="7"/>
  <c r="AD481" i="7"/>
  <c r="A256" i="7"/>
  <c r="AD432" i="7"/>
  <c r="A78" i="7"/>
  <c r="A315" i="7"/>
  <c r="AD444" i="7"/>
  <c r="A222" i="7"/>
  <c r="A247" i="7"/>
  <c r="A154" i="7"/>
  <c r="AD217" i="7"/>
  <c r="A375" i="7"/>
  <c r="AD485" i="7"/>
  <c r="A265" i="7"/>
  <c r="AD105" i="7"/>
  <c r="A326" i="7"/>
  <c r="A226" i="7"/>
  <c r="A208" i="7"/>
  <c r="A96" i="7"/>
  <c r="A207" i="7"/>
  <c r="AD129" i="7"/>
  <c r="AD390" i="7"/>
  <c r="AD209" i="7"/>
  <c r="AD321" i="7"/>
  <c r="AD313" i="7"/>
  <c r="A135" i="7"/>
  <c r="AD289" i="7"/>
  <c r="A424" i="7"/>
  <c r="A32" i="7"/>
  <c r="A36" i="7"/>
  <c r="AD180" i="7"/>
  <c r="AD272" i="7"/>
  <c r="A105" i="7"/>
  <c r="A262" i="7"/>
  <c r="AD410" i="7"/>
  <c r="AD121" i="7"/>
  <c r="AD283" i="7"/>
  <c r="AD212" i="7"/>
  <c r="AD319" i="7"/>
  <c r="AD193" i="7"/>
  <c r="A75" i="7"/>
  <c r="A377" i="7"/>
  <c r="A163" i="7"/>
  <c r="A353" i="7"/>
  <c r="AD43" i="7"/>
  <c r="A457" i="7"/>
  <c r="A450" i="7"/>
  <c r="AD187" i="7"/>
  <c r="AD148" i="7"/>
  <c r="A400" i="7"/>
  <c r="A237" i="7"/>
  <c r="AD394" i="7"/>
  <c r="A464" i="7"/>
  <c r="AD309" i="7"/>
  <c r="AD34" i="7"/>
  <c r="AD182" i="7"/>
  <c r="A434" i="7"/>
  <c r="AD471" i="7"/>
  <c r="AD349" i="7"/>
  <c r="AD99" i="7"/>
  <c r="A97" i="7"/>
  <c r="A305" i="7"/>
  <c r="A171" i="7"/>
  <c r="AD312" i="7"/>
  <c r="AD174" i="7"/>
  <c r="A272" i="7"/>
  <c r="AD163" i="7"/>
  <c r="A94" i="7"/>
  <c r="A359" i="7"/>
  <c r="AD334" i="7"/>
  <c r="AD277" i="7"/>
  <c r="A484" i="7"/>
  <c r="A332" i="7"/>
  <c r="AD162" i="7"/>
  <c r="A156" i="7"/>
  <c r="AD455" i="7"/>
  <c r="AD133" i="7"/>
  <c r="A42" i="7"/>
  <c r="AD316" i="7"/>
  <c r="A213" i="7"/>
  <c r="AD154" i="7"/>
  <c r="A270" i="7"/>
  <c r="AD386" i="7"/>
  <c r="A291" i="7"/>
  <c r="AD354" i="7"/>
  <c r="A379" i="7"/>
  <c r="A211" i="7"/>
  <c r="AD88" i="7"/>
  <c r="AD405" i="7"/>
  <c r="AD160" i="7"/>
  <c r="A491" i="7"/>
  <c r="AD487" i="7"/>
  <c r="AD324" i="7"/>
  <c r="A350" i="7"/>
  <c r="AD403" i="7"/>
  <c r="AD61" i="7"/>
  <c r="AD250" i="7"/>
  <c r="AD377" i="7"/>
  <c r="AD393" i="7"/>
  <c r="A447" i="7"/>
  <c r="AD292" i="7"/>
  <c r="A162" i="7"/>
  <c r="A294" i="7"/>
  <c r="AD401" i="7"/>
  <c r="AD304" i="7"/>
  <c r="AD42" i="7"/>
  <c r="A52" i="7"/>
  <c r="A242" i="7"/>
  <c r="A74" i="7"/>
  <c r="A381" i="7"/>
  <c r="A185" i="7"/>
  <c r="A278" i="7"/>
  <c r="A307" i="7"/>
  <c r="A495" i="7"/>
  <c r="A394" i="7"/>
  <c r="AD245" i="7"/>
  <c r="AD57" i="7"/>
  <c r="AD419" i="7"/>
  <c r="AD338" i="7"/>
  <c r="AD387" i="7"/>
  <c r="A373" i="7"/>
  <c r="A44" i="7"/>
  <c r="A499" i="7"/>
  <c r="A250" i="7"/>
  <c r="A338" i="7"/>
  <c r="AD233" i="7"/>
  <c r="AD110" i="7"/>
  <c r="A341" i="7"/>
  <c r="AD363" i="7"/>
  <c r="AD328" i="7"/>
  <c r="AD407" i="7"/>
  <c r="AD199" i="7"/>
  <c r="AD254" i="7"/>
  <c r="AD492" i="7"/>
  <c r="A260" i="7"/>
  <c r="A380" i="7"/>
  <c r="AD236" i="7"/>
  <c r="AD116" i="7"/>
  <c r="AD296" i="7"/>
  <c r="A108" i="7"/>
  <c r="A85" i="7"/>
  <c r="AD495" i="7"/>
  <c r="AD421" i="7"/>
  <c r="A285" i="7"/>
  <c r="AD340" i="7"/>
  <c r="AD76" i="7"/>
  <c r="A49" i="7"/>
  <c r="A86" i="7"/>
  <c r="A402" i="7"/>
  <c r="A109" i="7"/>
  <c r="A286" i="7"/>
  <c r="AD33" i="7"/>
  <c r="A340" i="7"/>
  <c r="AD325" i="7"/>
  <c r="AD353" i="7"/>
  <c r="AD255" i="7"/>
  <c r="AD50" i="7"/>
  <c r="AD136" i="7"/>
  <c r="AD464" i="7"/>
  <c r="AD240" i="7"/>
  <c r="A281" i="7"/>
  <c r="AD480" i="7"/>
  <c r="A73" i="7"/>
  <c r="AD305" i="7"/>
  <c r="A325" i="7"/>
  <c r="A465" i="7"/>
  <c r="AD189" i="7"/>
  <c r="AD397" i="7"/>
  <c r="AD201" i="7"/>
  <c r="AD72" i="7"/>
  <c r="AD282" i="7"/>
  <c r="A103" i="7"/>
  <c r="A290" i="7"/>
  <c r="A258" i="7"/>
  <c r="A335" i="7"/>
  <c r="AD400" i="7"/>
  <c r="AD398" i="7"/>
  <c r="AD208" i="7"/>
  <c r="AD327" i="7"/>
  <c r="AD248" i="7"/>
  <c r="A243" i="7"/>
  <c r="A130" i="7"/>
  <c r="AD473" i="7"/>
  <c r="A461" i="7"/>
  <c r="A125" i="7"/>
  <c r="AD211" i="7"/>
  <c r="AD418" i="7"/>
  <c r="A345" i="7"/>
  <c r="A339" i="7"/>
  <c r="AD279" i="7"/>
  <c r="AD315" i="7"/>
  <c r="A412" i="7"/>
  <c r="AD73" i="7"/>
  <c r="AD242" i="7"/>
  <c r="AD270" i="7"/>
  <c r="AD83" i="7"/>
  <c r="A123" i="7"/>
  <c r="A390" i="7"/>
  <c r="AD203" i="7"/>
  <c r="A456" i="7"/>
  <c r="AD346" i="7"/>
  <c r="AD119" i="7"/>
  <c r="AD460" i="7"/>
  <c r="AD488" i="7"/>
  <c r="AD164" i="7"/>
  <c r="A153" i="7"/>
  <c r="A172" i="7"/>
  <c r="A43" i="7"/>
  <c r="A192" i="7"/>
  <c r="AD451" i="7"/>
  <c r="AD299" i="7"/>
  <c r="A184" i="7"/>
  <c r="AD157" i="7"/>
  <c r="AD350" i="7"/>
  <c r="A360" i="7"/>
  <c r="A91" i="7"/>
  <c r="AD422" i="7"/>
  <c r="AD120" i="7"/>
  <c r="A415" i="7"/>
  <c r="A366" i="7"/>
  <c r="AD414" i="7"/>
  <c r="A293" i="7"/>
  <c r="AD294" i="7"/>
  <c r="A48" i="7"/>
  <c r="A276" i="7"/>
  <c r="AD336" i="7"/>
  <c r="A413" i="7"/>
  <c r="AD344" i="7"/>
  <c r="AD214" i="7"/>
  <c r="A199" i="7"/>
  <c r="AD318" i="7"/>
  <c r="A445" i="7"/>
  <c r="AD80" i="7"/>
  <c r="A309" i="7"/>
  <c r="AD339" i="7"/>
  <c r="AD63" i="7"/>
  <c r="A155" i="7"/>
  <c r="AD55" i="7"/>
  <c r="A323" i="7"/>
  <c r="A388" i="7"/>
  <c r="AD60" i="7"/>
  <c r="AD438" i="7"/>
  <c r="AD216" i="7"/>
  <c r="A119" i="7"/>
  <c r="AD205" i="7"/>
  <c r="AD278" i="7"/>
  <c r="A429" i="7"/>
  <c r="AD425" i="7"/>
  <c r="AD114" i="7"/>
  <c r="AD75" i="7"/>
  <c r="AD232" i="7"/>
  <c r="AD450" i="7"/>
  <c r="A336" i="7"/>
  <c r="A441" i="7"/>
  <c r="A186" i="7"/>
  <c r="AD497" i="7"/>
  <c r="A448" i="7"/>
  <c r="A396" i="7"/>
  <c r="A289" i="7"/>
  <c r="AD84" i="7"/>
  <c r="AD197" i="7"/>
  <c r="A100" i="7"/>
  <c r="A416" i="7"/>
  <c r="A292" i="7"/>
  <c r="A84" i="7"/>
  <c r="AD371" i="7"/>
  <c r="AD213" i="7"/>
  <c r="A303" i="7"/>
  <c r="A65" i="7"/>
  <c r="AD93" i="7"/>
  <c r="A474" i="7"/>
  <c r="AD448" i="7"/>
  <c r="AD170" i="7"/>
  <c r="A459" i="7"/>
  <c r="A322" i="7"/>
  <c r="AD142" i="7"/>
  <c r="A59" i="7"/>
  <c r="AD150" i="7"/>
  <c r="A301" i="7"/>
  <c r="A481" i="7"/>
  <c r="AD107" i="7"/>
  <c r="AD406" i="7"/>
  <c r="AD82" i="7"/>
  <c r="A347" i="7"/>
  <c r="A487" i="7"/>
  <c r="AD342" i="7"/>
  <c r="A110" i="7"/>
  <c r="AD462" i="7"/>
  <c r="AD256" i="7"/>
  <c r="A418" i="7"/>
  <c r="AD151" i="7"/>
  <c r="A378" i="7"/>
  <c r="AD67" i="7"/>
  <c r="A177" i="7"/>
  <c r="AD458" i="7"/>
  <c r="A368" i="7"/>
  <c r="A183" i="7"/>
  <c r="AD385" i="7"/>
  <c r="A393" i="7"/>
  <c r="A330" i="7"/>
  <c r="AD226" i="7"/>
  <c r="AD188" i="7"/>
  <c r="AD184" i="7"/>
  <c r="AD382" i="7"/>
  <c r="AC796" i="10" l="1"/>
  <c r="AB796" i="10" s="1"/>
  <c r="AA797" i="10"/>
  <c r="AC1789" i="10"/>
  <c r="AB1789" i="10" s="1"/>
  <c r="E200" i="8"/>
  <c r="A199" i="8"/>
  <c r="A200" i="8" l="1"/>
  <c r="E201" i="8"/>
  <c r="AA798" i="10"/>
  <c r="AC1790" i="10"/>
  <c r="AB1790" i="10" s="1"/>
  <c r="AC797" i="10"/>
  <c r="AB797" i="10" s="1"/>
  <c r="AC1791" i="10" l="1"/>
  <c r="AB1791" i="10" s="1"/>
  <c r="AC798" i="10"/>
  <c r="AB798" i="10" s="1"/>
  <c r="AA799" i="10"/>
  <c r="A201" i="8"/>
  <c r="E202" i="8"/>
  <c r="A202" i="8" l="1"/>
  <c r="E203" i="8"/>
  <c r="AA800" i="10"/>
  <c r="AC1792" i="10"/>
  <c r="AB1792" i="10" s="1"/>
  <c r="AC799" i="10"/>
  <c r="AB799" i="10" s="1"/>
  <c r="AA801" i="10" l="1"/>
  <c r="AC800" i="10"/>
  <c r="AB800" i="10" s="1"/>
  <c r="AC1793" i="10"/>
  <c r="AB1793" i="10" s="1"/>
  <c r="A203" i="8"/>
  <c r="E204" i="8"/>
  <c r="A204" i="8" l="1"/>
  <c r="E205" i="8"/>
  <c r="AA802" i="10"/>
  <c r="AC1794" i="10"/>
  <c r="AB1794" i="10" s="1"/>
  <c r="AC801" i="10"/>
  <c r="AB801" i="10" s="1"/>
  <c r="AA803" i="10" l="1"/>
  <c r="AC802" i="10"/>
  <c r="AB802" i="10" s="1"/>
  <c r="AC1795" i="10"/>
  <c r="AB1795" i="10" s="1"/>
  <c r="E206" i="8"/>
  <c r="A205" i="8"/>
  <c r="A206" i="8" l="1"/>
  <c r="E207" i="8"/>
  <c r="AC1796" i="10"/>
  <c r="AB1796" i="10" s="1"/>
  <c r="AC803" i="10"/>
  <c r="AB803" i="10" s="1"/>
  <c r="AA804" i="10"/>
  <c r="E208" i="8" l="1"/>
  <c r="A207" i="8"/>
  <c r="AA805" i="10"/>
  <c r="AC804" i="10"/>
  <c r="AB804" i="10" s="1"/>
  <c r="AC1797" i="10"/>
  <c r="AB1797" i="10" s="1"/>
  <c r="AC805" i="10" l="1"/>
  <c r="AB805" i="10" s="1"/>
  <c r="AC1798" i="10"/>
  <c r="AB1798" i="10" s="1"/>
  <c r="AA806" i="10"/>
  <c r="A208" i="8"/>
  <c r="E209" i="8"/>
  <c r="AC806" i="10" l="1"/>
  <c r="AB806" i="10" s="1"/>
  <c r="AA807" i="10"/>
  <c r="AC1799" i="10"/>
  <c r="AB1799" i="10" s="1"/>
  <c r="E210" i="8"/>
  <c r="A209" i="8"/>
  <c r="E211" i="8" l="1"/>
  <c r="A210" i="8"/>
  <c r="AA808" i="10"/>
  <c r="AC807" i="10"/>
  <c r="AB807" i="10" s="1"/>
  <c r="AC1800" i="10"/>
  <c r="AB1800" i="10" s="1"/>
  <c r="AC1801" i="10" l="1"/>
  <c r="AB1801" i="10" s="1"/>
  <c r="AC808" i="10"/>
  <c r="AB808" i="10" s="1"/>
  <c r="AA809" i="10"/>
  <c r="A211" i="8"/>
  <c r="E212" i="8"/>
  <c r="AC1802" i="10" l="1"/>
  <c r="AB1802" i="10" s="1"/>
  <c r="AA810" i="10"/>
  <c r="AC809" i="10"/>
  <c r="AB809" i="10" s="1"/>
  <c r="A212" i="8"/>
  <c r="E213" i="8"/>
  <c r="A213" i="8" l="1"/>
  <c r="E214" i="8"/>
  <c r="AA811" i="10"/>
  <c r="AC1803" i="10"/>
  <c r="AB1803" i="10" s="1"/>
  <c r="AC810" i="10"/>
  <c r="AB810" i="10" s="1"/>
  <c r="AA812" i="10" l="1"/>
  <c r="AC811" i="10"/>
  <c r="AB811" i="10" s="1"/>
  <c r="AC1804" i="10"/>
  <c r="AB1804" i="10" s="1"/>
  <c r="A214" i="8"/>
  <c r="E215" i="8"/>
  <c r="E216" i="8" l="1"/>
  <c r="A215" i="8"/>
  <c r="AC812" i="10"/>
  <c r="AB812" i="10" s="1"/>
  <c r="AA813" i="10"/>
  <c r="AC1805" i="10"/>
  <c r="AB1805" i="10" s="1"/>
  <c r="AA814" i="10" l="1"/>
  <c r="AC813" i="10"/>
  <c r="AB813" i="10" s="1"/>
  <c r="AC1806" i="10"/>
  <c r="AB1806" i="10" s="1"/>
  <c r="A216" i="8"/>
  <c r="E217" i="8"/>
  <c r="A217" i="8" l="1"/>
  <c r="E218" i="8"/>
  <c r="AC814" i="10"/>
  <c r="AB814" i="10" s="1"/>
  <c r="AA815" i="10"/>
  <c r="AC1807" i="10"/>
  <c r="AB1807" i="10" s="1"/>
  <c r="AA816" i="10" l="1"/>
  <c r="AC1808" i="10"/>
  <c r="AB1808" i="10" s="1"/>
  <c r="AC815" i="10"/>
  <c r="AB815" i="10" s="1"/>
  <c r="A218" i="8"/>
  <c r="E219" i="8"/>
  <c r="A219" i="8" l="1"/>
  <c r="E220" i="8"/>
  <c r="AA817" i="10"/>
  <c r="AC1809" i="10"/>
  <c r="AB1809" i="10" s="1"/>
  <c r="AC816" i="10"/>
  <c r="AB816" i="10" s="1"/>
  <c r="AA818" i="10" l="1"/>
  <c r="AC1810" i="10"/>
  <c r="AB1810" i="10" s="1"/>
  <c r="AC817" i="10"/>
  <c r="AB817" i="10" s="1"/>
  <c r="A220" i="8"/>
  <c r="E221" i="8"/>
  <c r="A221" i="8" l="1"/>
  <c r="E222" i="8"/>
  <c r="AA819" i="10"/>
  <c r="AC1811" i="10"/>
  <c r="AB1811" i="10" s="1"/>
  <c r="AC818" i="10"/>
  <c r="AB818" i="10" s="1"/>
  <c r="AA820" i="10" l="1"/>
  <c r="AC1812" i="10"/>
  <c r="AB1812" i="10" s="1"/>
  <c r="AC819" i="10"/>
  <c r="AB819" i="10" s="1"/>
  <c r="A222" i="8"/>
  <c r="E223" i="8"/>
  <c r="A223" i="8" l="1"/>
  <c r="E224" i="8"/>
  <c r="AC820" i="10"/>
  <c r="AB820" i="10" s="1"/>
  <c r="AC1813" i="10"/>
  <c r="AB1813" i="10" s="1"/>
  <c r="AA821" i="10"/>
  <c r="A224" i="8" l="1"/>
  <c r="E225" i="8"/>
  <c r="AC821" i="10"/>
  <c r="AB821" i="10" s="1"/>
  <c r="AA822" i="10"/>
  <c r="AC1814" i="10"/>
  <c r="AB1814" i="10" s="1"/>
  <c r="AC1815" i="10" l="1"/>
  <c r="AB1815" i="10" s="1"/>
  <c r="AA823" i="10"/>
  <c r="AC822" i="10"/>
  <c r="AB822" i="10" s="1"/>
  <c r="A225" i="8"/>
  <c r="E226" i="8"/>
  <c r="A226" i="8" l="1"/>
  <c r="E227" i="8"/>
  <c r="AC823" i="10"/>
  <c r="AB823" i="10" s="1"/>
  <c r="AA824" i="10"/>
  <c r="AC1816" i="10"/>
  <c r="AB1816" i="10" s="1"/>
  <c r="AA825" i="10" l="1"/>
  <c r="AC1817" i="10"/>
  <c r="AB1817" i="10" s="1"/>
  <c r="AC824" i="10"/>
  <c r="AB824" i="10" s="1"/>
  <c r="A227" i="8"/>
  <c r="E228" i="8"/>
  <c r="A228" i="8" l="1"/>
  <c r="E229" i="8"/>
  <c r="AC825" i="10"/>
  <c r="AB825" i="10" s="1"/>
  <c r="AA826" i="10"/>
  <c r="AC1818" i="10"/>
  <c r="AB1818" i="10" s="1"/>
  <c r="AA827" i="10" l="1"/>
  <c r="AC826" i="10"/>
  <c r="AB826" i="10" s="1"/>
  <c r="AC1819" i="10"/>
  <c r="AB1819" i="10" s="1"/>
  <c r="A229" i="8"/>
  <c r="E230" i="8"/>
  <c r="A230" i="8" l="1"/>
  <c r="E231" i="8"/>
  <c r="AC827" i="10"/>
  <c r="AB827" i="10" s="1"/>
  <c r="AC1820" i="10"/>
  <c r="AB1820" i="10" s="1"/>
  <c r="AA828" i="10"/>
  <c r="A231" i="8" l="1"/>
  <c r="E232" i="8"/>
  <c r="AA829" i="10"/>
  <c r="AC828" i="10"/>
  <c r="AB828" i="10" s="1"/>
  <c r="AC1821" i="10"/>
  <c r="AB1821" i="10" s="1"/>
  <c r="AC1822" i="10" l="1"/>
  <c r="AB1822" i="10" s="1"/>
  <c r="AA830" i="10"/>
  <c r="AC829" i="10"/>
  <c r="AB829" i="10" s="1"/>
  <c r="A232" i="8"/>
  <c r="E233" i="8"/>
  <c r="A233" i="8" l="1"/>
  <c r="E234" i="8"/>
  <c r="AC1823" i="10"/>
  <c r="AB1823" i="10" s="1"/>
  <c r="AA831" i="10"/>
  <c r="AC830" i="10"/>
  <c r="AB830" i="10" s="1"/>
  <c r="AA832" i="10" l="1"/>
  <c r="AC1824" i="10"/>
  <c r="AB1824" i="10" s="1"/>
  <c r="AC831" i="10"/>
  <c r="AB831" i="10" s="1"/>
  <c r="E235" i="8"/>
  <c r="A234" i="8"/>
  <c r="A235" i="8" l="1"/>
  <c r="E236" i="8"/>
  <c r="AC1825" i="10"/>
  <c r="AB1825" i="10" s="1"/>
  <c r="AA833" i="10"/>
  <c r="AC832" i="10"/>
  <c r="AB832" i="10" s="1"/>
  <c r="AA834" i="10" l="1"/>
  <c r="AC1826" i="10"/>
  <c r="AB1826" i="10" s="1"/>
  <c r="AC833" i="10"/>
  <c r="AB833" i="10" s="1"/>
  <c r="A236" i="8"/>
  <c r="E237" i="8"/>
  <c r="A237" i="8" l="1"/>
  <c r="E238" i="8"/>
  <c r="AC1827" i="10"/>
  <c r="AB1827" i="10" s="1"/>
  <c r="AC834" i="10"/>
  <c r="AB834" i="10" s="1"/>
  <c r="AA835" i="10"/>
  <c r="A238" i="8" l="1"/>
  <c r="E239" i="8"/>
  <c r="AA836" i="10"/>
  <c r="AC835" i="10"/>
  <c r="AB835" i="10" s="1"/>
  <c r="AC1828" i="10"/>
  <c r="AB1828" i="10" s="1"/>
  <c r="AC1829" i="10" l="1"/>
  <c r="AB1829" i="10" s="1"/>
  <c r="AA837" i="10"/>
  <c r="AC836" i="10"/>
  <c r="AB836" i="10" s="1"/>
  <c r="A239" i="8"/>
  <c r="E240" i="8"/>
  <c r="AC837" i="10" l="1"/>
  <c r="AB837" i="10" s="1"/>
  <c r="AC1830" i="10"/>
  <c r="AB1830" i="10" s="1"/>
  <c r="AA838" i="10"/>
  <c r="A240" i="8"/>
  <c r="E241" i="8"/>
  <c r="E242" i="8" l="1"/>
  <c r="A241" i="8"/>
  <c r="AA839" i="10"/>
  <c r="AC838" i="10"/>
  <c r="AB838" i="10" s="1"/>
  <c r="AC1831" i="10"/>
  <c r="AB1831" i="10" s="1"/>
  <c r="AA840" i="10" l="1"/>
  <c r="AC839" i="10"/>
  <c r="AB839" i="10" s="1"/>
  <c r="AC1832" i="10"/>
  <c r="AB1832" i="10" s="1"/>
  <c r="A242" i="8"/>
  <c r="E243" i="8"/>
  <c r="A243" i="8" l="1"/>
  <c r="E244" i="8"/>
  <c r="AC840" i="10"/>
  <c r="AB840" i="10" s="1"/>
  <c r="AA841" i="10"/>
  <c r="AC1833" i="10"/>
  <c r="AB1833" i="10" s="1"/>
  <c r="AA842" i="10" l="1"/>
  <c r="AC1834" i="10"/>
  <c r="AB1834" i="10" s="1"/>
  <c r="AC841" i="10"/>
  <c r="AB841" i="10" s="1"/>
  <c r="E245" i="8"/>
  <c r="A244" i="8"/>
  <c r="A245" i="8" l="1"/>
  <c r="E246" i="8"/>
  <c r="AC1835" i="10"/>
  <c r="AB1835" i="10" s="1"/>
  <c r="AA843" i="10"/>
  <c r="AC842" i="10"/>
  <c r="AB842" i="10" s="1"/>
  <c r="AA844" i="10" l="1"/>
  <c r="AC843" i="10"/>
  <c r="AB843" i="10" s="1"/>
  <c r="AC1836" i="10"/>
  <c r="AB1836" i="10" s="1"/>
  <c r="A246" i="8"/>
  <c r="E247" i="8"/>
  <c r="A247" i="8" l="1"/>
  <c r="E248" i="8"/>
  <c r="AC844" i="10"/>
  <c r="AB844" i="10" s="1"/>
  <c r="AC1837" i="10"/>
  <c r="AB1837" i="10" s="1"/>
  <c r="AA845" i="10"/>
  <c r="AA846" i="10" l="1"/>
  <c r="AC1838" i="10"/>
  <c r="AB1838" i="10" s="1"/>
  <c r="AC845" i="10"/>
  <c r="AB845" i="10" s="1"/>
  <c r="E249" i="8"/>
  <c r="A248" i="8"/>
  <c r="A249" i="8" l="1"/>
  <c r="E250" i="8"/>
  <c r="AA847" i="10"/>
  <c r="AC1839" i="10"/>
  <c r="AB1839" i="10" s="1"/>
  <c r="AC846" i="10"/>
  <c r="AB846" i="10" s="1"/>
  <c r="AA848" i="10" l="1"/>
  <c r="AC1840" i="10"/>
  <c r="AB1840" i="10" s="1"/>
  <c r="AC847" i="10"/>
  <c r="AB847" i="10" s="1"/>
  <c r="E251" i="8"/>
  <c r="A250" i="8"/>
  <c r="A251" i="8" l="1"/>
  <c r="E252" i="8"/>
  <c r="AC848" i="10"/>
  <c r="AB848" i="10" s="1"/>
  <c r="AA849" i="10"/>
  <c r="AC1841" i="10"/>
  <c r="AB1841" i="10" s="1"/>
  <c r="AA850" i="10" l="1"/>
  <c r="AC849" i="10"/>
  <c r="AB849" i="10" s="1"/>
  <c r="AC1842" i="10"/>
  <c r="AB1842" i="10" s="1"/>
  <c r="A252" i="8"/>
  <c r="E253" i="8"/>
  <c r="A253" i="8" l="1"/>
  <c r="E254" i="8"/>
  <c r="AC850" i="10"/>
  <c r="AB850" i="10" s="1"/>
  <c r="AA851" i="10"/>
  <c r="AC1843" i="10"/>
  <c r="AB1843" i="10" s="1"/>
  <c r="AA852" i="10" l="1"/>
  <c r="AC1844" i="10"/>
  <c r="AB1844" i="10" s="1"/>
  <c r="AC851" i="10"/>
  <c r="AB851" i="10" s="1"/>
  <c r="A254" i="8"/>
  <c r="E255" i="8"/>
  <c r="A255" i="8" l="1"/>
  <c r="E256" i="8"/>
  <c r="AC1845" i="10"/>
  <c r="AB1845" i="10" s="1"/>
  <c r="AA853" i="10"/>
  <c r="AC852" i="10"/>
  <c r="AB852" i="10" s="1"/>
  <c r="AA854" i="10" l="1"/>
  <c r="AC1846" i="10"/>
  <c r="AB1846" i="10" s="1"/>
  <c r="AC853" i="10"/>
  <c r="AB853" i="10" s="1"/>
  <c r="A256" i="8"/>
  <c r="E257" i="8"/>
  <c r="A257" i="8" l="1"/>
  <c r="E258" i="8"/>
  <c r="AC1847" i="10"/>
  <c r="AB1847" i="10" s="1"/>
  <c r="AA855" i="10"/>
  <c r="AC854" i="10"/>
  <c r="AB854" i="10" s="1"/>
  <c r="AA856" i="10" l="1"/>
  <c r="AC855" i="10"/>
  <c r="AB855" i="10" s="1"/>
  <c r="AC1848" i="10"/>
  <c r="AB1848" i="10" s="1"/>
  <c r="A258" i="8"/>
  <c r="E259" i="8"/>
  <c r="A259" i="8" l="1"/>
  <c r="E260" i="8"/>
  <c r="AC856" i="10"/>
  <c r="AB856" i="10" s="1"/>
  <c r="AA857" i="10"/>
  <c r="AC1849" i="10"/>
  <c r="AB1849" i="10" s="1"/>
  <c r="AA858" i="10" l="1"/>
  <c r="AC857" i="10"/>
  <c r="AB857" i="10" s="1"/>
  <c r="AC1850" i="10"/>
  <c r="AB1850" i="10" s="1"/>
  <c r="A260" i="8"/>
  <c r="E261" i="8"/>
  <c r="A261" i="8" l="1"/>
  <c r="E262" i="8"/>
  <c r="AC1851" i="10"/>
  <c r="AB1851" i="10" s="1"/>
  <c r="AC858" i="10"/>
  <c r="AB858" i="10" s="1"/>
  <c r="AA859" i="10"/>
  <c r="A262" i="8" l="1"/>
  <c r="E263" i="8"/>
  <c r="AA860" i="10"/>
  <c r="AC1852" i="10"/>
  <c r="AB1852" i="10" s="1"/>
  <c r="AC859" i="10"/>
  <c r="AB859" i="10" s="1"/>
  <c r="AC1853" i="10" l="1"/>
  <c r="AB1853" i="10" s="1"/>
  <c r="AA861" i="10"/>
  <c r="AC860" i="10"/>
  <c r="AB860" i="10" s="1"/>
  <c r="A263" i="8"/>
  <c r="E264" i="8"/>
  <c r="A264" i="8" l="1"/>
  <c r="E265" i="8"/>
  <c r="AC1854" i="10"/>
  <c r="AB1854" i="10" s="1"/>
  <c r="AA862" i="10"/>
  <c r="AC861" i="10"/>
  <c r="AB861" i="10" s="1"/>
  <c r="AA863" i="10" l="1"/>
  <c r="AC1855" i="10"/>
  <c r="AB1855" i="10" s="1"/>
  <c r="AC862" i="10"/>
  <c r="AB862" i="10" s="1"/>
  <c r="E266" i="8"/>
  <c r="A265" i="8"/>
  <c r="A266" i="8" l="1"/>
  <c r="E267" i="8"/>
  <c r="AC863" i="10"/>
  <c r="AB863" i="10" s="1"/>
  <c r="AA864" i="10"/>
  <c r="AC1856" i="10"/>
  <c r="AB1856" i="10" s="1"/>
  <c r="AA865" i="10" l="1"/>
  <c r="AC864" i="10"/>
  <c r="AB864" i="10" s="1"/>
  <c r="AC1857" i="10"/>
  <c r="AB1857" i="10" s="1"/>
  <c r="A267" i="8"/>
  <c r="E268" i="8"/>
  <c r="A268" i="8" l="1"/>
  <c r="E269" i="8"/>
  <c r="AC1858" i="10"/>
  <c r="AB1858" i="10" s="1"/>
  <c r="AA866" i="10"/>
  <c r="AC865" i="10"/>
  <c r="AB865" i="10" s="1"/>
  <c r="A269" i="8" l="1"/>
  <c r="E270" i="8"/>
  <c r="AA867" i="10"/>
  <c r="AC866" i="10"/>
  <c r="AB866" i="10" s="1"/>
  <c r="AC1859" i="10"/>
  <c r="AB1859" i="10" s="1"/>
  <c r="AC867" i="10" l="1"/>
  <c r="AB867" i="10" s="1"/>
  <c r="AC1860" i="10"/>
  <c r="AB1860" i="10" s="1"/>
  <c r="AA868" i="10"/>
  <c r="A270" i="8"/>
  <c r="E271" i="8"/>
  <c r="AC1861" i="10" l="1"/>
  <c r="AB1861" i="10" s="1"/>
  <c r="AC868" i="10"/>
  <c r="AB868" i="10" s="1"/>
  <c r="AA869" i="10"/>
  <c r="E272" i="8"/>
  <c r="A271" i="8"/>
  <c r="A272" i="8" l="1"/>
  <c r="E273" i="8"/>
  <c r="AC1862" i="10"/>
  <c r="AB1862" i="10" s="1"/>
  <c r="AA870" i="10"/>
  <c r="AC869" i="10"/>
  <c r="AB869" i="10" s="1"/>
  <c r="A273" i="8" l="1"/>
  <c r="E274" i="8"/>
  <c r="AA871" i="10"/>
  <c r="AC870" i="10"/>
  <c r="AB870" i="10" s="1"/>
  <c r="AC1863" i="10"/>
  <c r="AB1863" i="10" s="1"/>
  <c r="AA872" i="10" l="1"/>
  <c r="AC1864" i="10"/>
  <c r="AB1864" i="10" s="1"/>
  <c r="AC871" i="10"/>
  <c r="AB871" i="10" s="1"/>
  <c r="E275" i="8"/>
  <c r="A274" i="8"/>
  <c r="E276" i="8" l="1"/>
  <c r="A275" i="8"/>
  <c r="AC872" i="10"/>
  <c r="AB872" i="10" s="1"/>
  <c r="AA873" i="10"/>
  <c r="AC1865" i="10"/>
  <c r="AB1865" i="10" s="1"/>
  <c r="AC873" i="10" l="1"/>
  <c r="AB873" i="10" s="1"/>
  <c r="AA874" i="10"/>
  <c r="AC1866" i="10"/>
  <c r="AB1866" i="10" s="1"/>
  <c r="A276" i="8"/>
  <c r="E277" i="8"/>
  <c r="A277" i="8" l="1"/>
  <c r="E278" i="8"/>
  <c r="AC1867" i="10"/>
  <c r="AB1867" i="10" s="1"/>
  <c r="AA875" i="10"/>
  <c r="AC874" i="10"/>
  <c r="AB874" i="10" s="1"/>
  <c r="AA876" i="10" l="1"/>
  <c r="AC875" i="10"/>
  <c r="AB875" i="10" s="1"/>
  <c r="AC1868" i="10"/>
  <c r="AB1868" i="10" s="1"/>
  <c r="A278" i="8"/>
  <c r="E279" i="8"/>
  <c r="A279" i="8" l="1"/>
  <c r="E280" i="8"/>
  <c r="AA877" i="10"/>
  <c r="AC876" i="10"/>
  <c r="AB876" i="10" s="1"/>
  <c r="AC1869" i="10"/>
  <c r="AB1869" i="10" s="1"/>
  <c r="AA878" i="10" l="1"/>
  <c r="AC1870" i="10"/>
  <c r="AB1870" i="10" s="1"/>
  <c r="AC877" i="10"/>
  <c r="AB877" i="10" s="1"/>
  <c r="A280" i="8"/>
  <c r="E281" i="8"/>
  <c r="A281" i="8" l="1"/>
  <c r="E282" i="8"/>
  <c r="AC1871" i="10"/>
  <c r="AB1871" i="10" s="1"/>
  <c r="AC878" i="10"/>
  <c r="AB878" i="10" s="1"/>
  <c r="AA879" i="10"/>
  <c r="A282" i="8" l="1"/>
  <c r="E283" i="8"/>
  <c r="AA880" i="10"/>
  <c r="AC879" i="10"/>
  <c r="AB879" i="10" s="1"/>
  <c r="AC1872" i="10"/>
  <c r="AB1872" i="10" s="1"/>
  <c r="AC880" i="10" l="1"/>
  <c r="AB880" i="10" s="1"/>
  <c r="AA881" i="10"/>
  <c r="AC1873" i="10"/>
  <c r="AB1873" i="10" s="1"/>
  <c r="A283" i="8"/>
  <c r="E284" i="8"/>
  <c r="A284" i="8" l="1"/>
  <c r="E285" i="8"/>
  <c r="AC1874" i="10"/>
  <c r="AB1874" i="10" s="1"/>
  <c r="AA882" i="10"/>
  <c r="AC881" i="10"/>
  <c r="AB881" i="10" s="1"/>
  <c r="AA883" i="10" l="1"/>
  <c r="AC882" i="10"/>
  <c r="AB882" i="10" s="1"/>
  <c r="AC1875" i="10"/>
  <c r="AB1875" i="10" s="1"/>
  <c r="E286" i="8"/>
  <c r="A285" i="8"/>
  <c r="A286" i="8" l="1"/>
  <c r="E287" i="8"/>
  <c r="AC1876" i="10"/>
  <c r="AB1876" i="10" s="1"/>
  <c r="AA884" i="10"/>
  <c r="AC883" i="10"/>
  <c r="AB883" i="10" s="1"/>
  <c r="AA885" i="10" l="1"/>
  <c r="AC884" i="10"/>
  <c r="AB884" i="10" s="1"/>
  <c r="AC1877" i="10"/>
  <c r="AB1877" i="10" s="1"/>
  <c r="A287" i="8"/>
  <c r="E288" i="8"/>
  <c r="A288" i="8" l="1"/>
  <c r="E289" i="8"/>
  <c r="AC1878" i="10"/>
  <c r="AB1878" i="10" s="1"/>
  <c r="AC885" i="10"/>
  <c r="AB885" i="10" s="1"/>
  <c r="AA886" i="10"/>
  <c r="A289" i="8" l="1"/>
  <c r="E290" i="8"/>
  <c r="AA887" i="10"/>
  <c r="AC886" i="10"/>
  <c r="AB886" i="10" s="1"/>
  <c r="AC1879" i="10"/>
  <c r="AB1879" i="10" s="1"/>
  <c r="AC887" i="10" l="1"/>
  <c r="AB887" i="10" s="1"/>
  <c r="AC1880" i="10"/>
  <c r="AB1880" i="10" s="1"/>
  <c r="AA888" i="10"/>
  <c r="A290" i="8"/>
  <c r="E291" i="8"/>
  <c r="AC1881" i="10" l="1"/>
  <c r="AB1881" i="10" s="1"/>
  <c r="AA889" i="10"/>
  <c r="AC888" i="10"/>
  <c r="AB888" i="10" s="1"/>
  <c r="A291" i="8"/>
  <c r="E292" i="8"/>
  <c r="AA890" i="10" l="1"/>
  <c r="AC1882" i="10"/>
  <c r="AB1882" i="10" s="1"/>
  <c r="AC889" i="10"/>
  <c r="AB889" i="10" s="1"/>
  <c r="E293" i="8"/>
  <c r="A292" i="8"/>
  <c r="A293" i="8" l="1"/>
  <c r="E294" i="8"/>
  <c r="AC890" i="10"/>
  <c r="AB890" i="10" s="1"/>
  <c r="AC1883" i="10"/>
  <c r="AB1883" i="10" s="1"/>
  <c r="AA891" i="10"/>
  <c r="E295" i="8" l="1"/>
  <c r="A294" i="8"/>
  <c r="AC891" i="10"/>
  <c r="AB891" i="10" s="1"/>
  <c r="AC1884" i="10"/>
  <c r="AB1884" i="10" s="1"/>
  <c r="AA892" i="10"/>
  <c r="AC1885" i="10" l="1"/>
  <c r="AB1885" i="10" s="1"/>
  <c r="AC892" i="10"/>
  <c r="AB892" i="10" s="1"/>
  <c r="AA893" i="10"/>
  <c r="A295" i="8"/>
  <c r="E296" i="8"/>
  <c r="A296" i="8" l="1"/>
  <c r="E297" i="8"/>
  <c r="AC893" i="10"/>
  <c r="AB893" i="10" s="1"/>
  <c r="AA894" i="10"/>
  <c r="AC1886" i="10"/>
  <c r="AB1886" i="10" s="1"/>
  <c r="AC894" i="10" l="1"/>
  <c r="AB894" i="10" s="1"/>
  <c r="AA895" i="10"/>
  <c r="AC1887" i="10"/>
  <c r="AB1887" i="10" s="1"/>
  <c r="E298" i="8"/>
  <c r="A297" i="8"/>
  <c r="A298" i="8" l="1"/>
  <c r="E299" i="8"/>
  <c r="AC895" i="10"/>
  <c r="AB895" i="10" s="1"/>
  <c r="AA896" i="10"/>
  <c r="AC1888" i="10"/>
  <c r="AB1888" i="10" s="1"/>
  <c r="E300" i="8" l="1"/>
  <c r="A299" i="8"/>
  <c r="AC1889" i="10"/>
  <c r="AB1889" i="10" s="1"/>
  <c r="AA897" i="10"/>
  <c r="AC896" i="10"/>
  <c r="AB896" i="10" s="1"/>
  <c r="AC1890" i="10" l="1"/>
  <c r="AB1890" i="10" s="1"/>
  <c r="AA898" i="10"/>
  <c r="AC897" i="10"/>
  <c r="AB897" i="10" s="1"/>
  <c r="A300" i="8"/>
  <c r="E301" i="8"/>
  <c r="AC898" i="10" l="1"/>
  <c r="AB898" i="10" s="1"/>
  <c r="AA899" i="10"/>
  <c r="AC1891" i="10"/>
  <c r="AB1891" i="10" s="1"/>
  <c r="A301" i="8"/>
  <c r="E302" i="8"/>
  <c r="A302" i="8" l="1"/>
  <c r="E303" i="8"/>
  <c r="AC1892" i="10"/>
  <c r="AB1892" i="10" s="1"/>
  <c r="AA900" i="10"/>
  <c r="AC899" i="10"/>
  <c r="AB899" i="10" s="1"/>
  <c r="AA901" i="10" l="1"/>
  <c r="AC900" i="10"/>
  <c r="AB900" i="10" s="1"/>
  <c r="AC1893" i="10"/>
  <c r="AB1893" i="10" s="1"/>
  <c r="A303" i="8"/>
  <c r="E304" i="8"/>
  <c r="A304" i="8" l="1"/>
  <c r="E305" i="8"/>
  <c r="AA902" i="10"/>
  <c r="AC901" i="10"/>
  <c r="AB901" i="10" s="1"/>
  <c r="AC1894" i="10"/>
  <c r="AB1894" i="10" s="1"/>
  <c r="AA903" i="10" l="1"/>
  <c r="AC902" i="10"/>
  <c r="AB902" i="10" s="1"/>
  <c r="AC1895" i="10"/>
  <c r="AB1895" i="10" s="1"/>
  <c r="A305" i="8"/>
  <c r="E306" i="8"/>
  <c r="A306" i="8" l="1"/>
  <c r="E307" i="8"/>
  <c r="AC903" i="10"/>
  <c r="AB903" i="10" s="1"/>
  <c r="AC1896" i="10"/>
  <c r="AB1896" i="10" s="1"/>
  <c r="AA904" i="10"/>
  <c r="A307" i="8" l="1"/>
  <c r="E308" i="8"/>
  <c r="AA905" i="10"/>
  <c r="AC904" i="10"/>
  <c r="AB904" i="10" s="1"/>
  <c r="AC1897" i="10"/>
  <c r="AB1897" i="10" s="1"/>
  <c r="AC1898" i="10" l="1"/>
  <c r="AB1898" i="10" s="1"/>
  <c r="AC905" i="10"/>
  <c r="AB905" i="10" s="1"/>
  <c r="AA906" i="10"/>
  <c r="A308" i="8"/>
  <c r="E309" i="8"/>
  <c r="A309" i="8" l="1"/>
  <c r="E310" i="8"/>
  <c r="AC906" i="10"/>
  <c r="AB906" i="10" s="1"/>
  <c r="AC1899" i="10"/>
  <c r="AB1899" i="10" s="1"/>
  <c r="AA907" i="10"/>
  <c r="A310" i="8" l="1"/>
  <c r="E311" i="8"/>
  <c r="AA908" i="10"/>
  <c r="AC1900" i="10"/>
  <c r="AB1900" i="10" s="1"/>
  <c r="AC907" i="10"/>
  <c r="AB907" i="10" s="1"/>
  <c r="AC908" i="10" l="1"/>
  <c r="AB908" i="10" s="1"/>
  <c r="AA909" i="10"/>
  <c r="AC1901" i="10"/>
  <c r="AB1901" i="10" s="1"/>
  <c r="A311" i="8"/>
  <c r="E312" i="8"/>
  <c r="A312" i="8" l="1"/>
  <c r="E313" i="8"/>
  <c r="AC1902" i="10"/>
  <c r="AB1902" i="10" s="1"/>
  <c r="AA910" i="10"/>
  <c r="AC909" i="10"/>
  <c r="AB909" i="10" s="1"/>
  <c r="AA911" i="10" l="1"/>
  <c r="AC910" i="10"/>
  <c r="AB910" i="10" s="1"/>
  <c r="AC1903" i="10"/>
  <c r="AB1903" i="10" s="1"/>
  <c r="E314" i="8"/>
  <c r="A313" i="8"/>
  <c r="A314" i="8" l="1"/>
  <c r="E315" i="8"/>
  <c r="AA912" i="10"/>
  <c r="AC1904" i="10"/>
  <c r="AB1904" i="10" s="1"/>
  <c r="AC911" i="10"/>
  <c r="AB911" i="10" s="1"/>
  <c r="AC1905" i="10" l="1"/>
  <c r="AB1905" i="10" s="1"/>
  <c r="AA913" i="10"/>
  <c r="AC912" i="10"/>
  <c r="AB912" i="10" s="1"/>
  <c r="A315" i="8"/>
  <c r="E316" i="8"/>
  <c r="E317" i="8" l="1"/>
  <c r="A316" i="8"/>
  <c r="AA914" i="10"/>
  <c r="AC913" i="10"/>
  <c r="AB913" i="10" s="1"/>
  <c r="AC1906" i="10"/>
  <c r="AB1906" i="10" s="1"/>
  <c r="AA915" i="10" l="1"/>
  <c r="AC1907" i="10"/>
  <c r="AB1907" i="10" s="1"/>
  <c r="AC914" i="10"/>
  <c r="AB914" i="10" s="1"/>
  <c r="E318" i="8"/>
  <c r="A317" i="8"/>
  <c r="A318" i="8" l="1"/>
  <c r="E319" i="8"/>
  <c r="AA916" i="10"/>
  <c r="AC1908" i="10"/>
  <c r="AB1908" i="10" s="1"/>
  <c r="AC915" i="10"/>
  <c r="AB915" i="10" s="1"/>
  <c r="AA917" i="10" l="1"/>
  <c r="AC916" i="10"/>
  <c r="AB916" i="10" s="1"/>
  <c r="AC1909" i="10"/>
  <c r="AB1909" i="10" s="1"/>
  <c r="A319" i="8"/>
  <c r="E320" i="8"/>
  <c r="A320" i="8" l="1"/>
  <c r="E321" i="8"/>
  <c r="AC1910" i="10"/>
  <c r="AB1910" i="10" s="1"/>
  <c r="AC917" i="10"/>
  <c r="AB917" i="10" s="1"/>
  <c r="AA918" i="10"/>
  <c r="E322" i="8" l="1"/>
  <c r="A321" i="8"/>
  <c r="AA919" i="10"/>
  <c r="AC1911" i="10"/>
  <c r="AB1911" i="10" s="1"/>
  <c r="AC918" i="10"/>
  <c r="AB918" i="10" s="1"/>
  <c r="AC919" i="10" l="1"/>
  <c r="AB919" i="10" s="1"/>
  <c r="AA920" i="10"/>
  <c r="AC1912" i="10"/>
  <c r="AB1912" i="10" s="1"/>
  <c r="A322" i="8"/>
  <c r="E323" i="8"/>
  <c r="A323" i="8" l="1"/>
  <c r="E324" i="8"/>
  <c r="AC1913" i="10"/>
  <c r="AB1913" i="10" s="1"/>
  <c r="AA921" i="10"/>
  <c r="AC920" i="10"/>
  <c r="AB920" i="10" s="1"/>
  <c r="AA922" i="10" l="1"/>
  <c r="AC921" i="10"/>
  <c r="AB921" i="10" s="1"/>
  <c r="AC1914" i="10"/>
  <c r="AB1914" i="10" s="1"/>
  <c r="E325" i="8"/>
  <c r="A324" i="8"/>
  <c r="A325" i="8" l="1"/>
  <c r="E326" i="8"/>
  <c r="AA923" i="10"/>
  <c r="AC922" i="10"/>
  <c r="AB922" i="10" s="1"/>
  <c r="AC1915" i="10"/>
  <c r="AB1915" i="10" s="1"/>
  <c r="AC1916" i="10" l="1"/>
  <c r="AB1916" i="10" s="1"/>
  <c r="AA924" i="10"/>
  <c r="AC923" i="10"/>
  <c r="AB923" i="10" s="1"/>
  <c r="A326" i="8"/>
  <c r="E327" i="8"/>
  <c r="E328" i="8" l="1"/>
  <c r="A327" i="8"/>
  <c r="AC924" i="10"/>
  <c r="AB924" i="10" s="1"/>
  <c r="AC1917" i="10"/>
  <c r="AB1917" i="10" s="1"/>
  <c r="AA925" i="10"/>
  <c r="AA926" i="10" l="1"/>
  <c r="AC1918" i="10"/>
  <c r="AB1918" i="10" s="1"/>
  <c r="AC925" i="10"/>
  <c r="AB925" i="10" s="1"/>
  <c r="A328" i="8"/>
  <c r="E329" i="8"/>
  <c r="A329" i="8" l="1"/>
  <c r="E330" i="8"/>
  <c r="AA927" i="10"/>
  <c r="AC926" i="10"/>
  <c r="AB926" i="10" s="1"/>
  <c r="AC1919" i="10"/>
  <c r="AB1919" i="10" s="1"/>
  <c r="AC927" i="10" l="1"/>
  <c r="AB927" i="10" s="1"/>
  <c r="AA928" i="10"/>
  <c r="AC1920" i="10"/>
  <c r="AB1920" i="10" s="1"/>
  <c r="A330" i="8"/>
  <c r="E331" i="8"/>
  <c r="AC1921" i="10" l="1"/>
  <c r="AB1921" i="10" s="1"/>
  <c r="AC928" i="10"/>
  <c r="AB928" i="10" s="1"/>
  <c r="AA929" i="10"/>
  <c r="E332" i="8"/>
  <c r="A331" i="8"/>
  <c r="A332" i="8" l="1"/>
  <c r="E333" i="8"/>
  <c r="AC929" i="10"/>
  <c r="AB929" i="10" s="1"/>
  <c r="AA930" i="10"/>
  <c r="AC1922" i="10"/>
  <c r="AB1922" i="10" s="1"/>
  <c r="AC1923" i="10" l="1"/>
  <c r="AB1923" i="10" s="1"/>
  <c r="AC930" i="10"/>
  <c r="AB930" i="10" s="1"/>
  <c r="AA931" i="10"/>
  <c r="A333" i="8"/>
  <c r="E334" i="8"/>
  <c r="AC1924" i="10" l="1"/>
  <c r="AB1924" i="10" s="1"/>
  <c r="AC931" i="10"/>
  <c r="AB931" i="10" s="1"/>
  <c r="AA932" i="10"/>
  <c r="A334" i="8"/>
  <c r="E335" i="8"/>
  <c r="AC1925" i="10" l="1"/>
  <c r="AB1925" i="10" s="1"/>
  <c r="AA933" i="10"/>
  <c r="AC932" i="10"/>
  <c r="AB932" i="10" s="1"/>
  <c r="A335" i="8"/>
  <c r="E336" i="8"/>
  <c r="AA934" i="10" l="1"/>
  <c r="AC1926" i="10"/>
  <c r="AB1926" i="10" s="1"/>
  <c r="AC933" i="10"/>
  <c r="AB933" i="10" s="1"/>
  <c r="E337" i="8"/>
  <c r="A336" i="8"/>
  <c r="A337" i="8" l="1"/>
  <c r="E338" i="8"/>
  <c r="AA935" i="10"/>
  <c r="AC1927" i="10"/>
  <c r="AB1927" i="10" s="1"/>
  <c r="AC934" i="10"/>
  <c r="AB934" i="10" s="1"/>
  <c r="AC1928" i="10" l="1"/>
  <c r="AB1928" i="10" s="1"/>
  <c r="AA936" i="10"/>
  <c r="AC935" i="10"/>
  <c r="AB935" i="10" s="1"/>
  <c r="E339" i="8"/>
  <c r="A338" i="8"/>
  <c r="A339" i="8" l="1"/>
  <c r="E340" i="8"/>
  <c r="AA937" i="10"/>
  <c r="AC1929" i="10"/>
  <c r="AB1929" i="10" s="1"/>
  <c r="AC936" i="10"/>
  <c r="AB936" i="10" s="1"/>
  <c r="AA938" i="10" l="1"/>
  <c r="AC937" i="10"/>
  <c r="AB937" i="10" s="1"/>
  <c r="AC1930" i="10"/>
  <c r="AB1930" i="10" s="1"/>
  <c r="E341" i="8"/>
  <c r="A340" i="8"/>
  <c r="A341" i="8" l="1"/>
  <c r="E342" i="8"/>
  <c r="AA939" i="10"/>
  <c r="AC1931" i="10"/>
  <c r="AB1931" i="10" s="1"/>
  <c r="AC938" i="10"/>
  <c r="AB938" i="10" s="1"/>
  <c r="AA940" i="10" l="1"/>
  <c r="AC939" i="10"/>
  <c r="AB939" i="10" s="1"/>
  <c r="AC1932" i="10"/>
  <c r="AB1932" i="10" s="1"/>
  <c r="A342" i="8"/>
  <c r="E343" i="8"/>
  <c r="A343" i="8" l="1"/>
  <c r="E344" i="8"/>
  <c r="AC1933" i="10"/>
  <c r="AB1933" i="10" s="1"/>
  <c r="AA941" i="10"/>
  <c r="AC940" i="10"/>
  <c r="AB940" i="10" s="1"/>
  <c r="AC941" i="10" l="1"/>
  <c r="AB941" i="10" s="1"/>
  <c r="AC1934" i="10"/>
  <c r="AB1934" i="10" s="1"/>
  <c r="AA942" i="10"/>
  <c r="A344" i="8"/>
  <c r="E345" i="8"/>
  <c r="AC942" i="10" l="1"/>
  <c r="AB942" i="10" s="1"/>
  <c r="AC1935" i="10"/>
  <c r="AB1935" i="10" s="1"/>
  <c r="AA943" i="10"/>
  <c r="E346" i="8"/>
  <c r="A345" i="8"/>
  <c r="E347" i="8" l="1"/>
  <c r="A346" i="8"/>
  <c r="AC943" i="10"/>
  <c r="AB943" i="10" s="1"/>
  <c r="AA944" i="10"/>
  <c r="AC1936" i="10"/>
  <c r="AB1936" i="10" s="1"/>
  <c r="AA945" i="10" l="1"/>
  <c r="AC944" i="10"/>
  <c r="AB944" i="10" s="1"/>
  <c r="AC1937" i="10"/>
  <c r="AB1937" i="10" s="1"/>
  <c r="E348" i="8"/>
  <c r="A347" i="8"/>
  <c r="A348" i="8" l="1"/>
  <c r="E349" i="8"/>
  <c r="AC1938" i="10"/>
  <c r="AB1938" i="10" s="1"/>
  <c r="AC945" i="10"/>
  <c r="AB945" i="10" s="1"/>
  <c r="AA946" i="10"/>
  <c r="E350" i="8" l="1"/>
  <c r="A349" i="8"/>
  <c r="AC946" i="10"/>
  <c r="AB946" i="10" s="1"/>
  <c r="AC1939" i="10"/>
  <c r="AB1939" i="10" s="1"/>
  <c r="AA947" i="10"/>
  <c r="AC1940" i="10" l="1"/>
  <c r="AB1940" i="10" s="1"/>
  <c r="AA948" i="10"/>
  <c r="AC947" i="10"/>
  <c r="AB947" i="10" s="1"/>
  <c r="A350" i="8"/>
  <c r="E351" i="8"/>
  <c r="AC948" i="10" l="1"/>
  <c r="AB948" i="10" s="1"/>
  <c r="AA949" i="10"/>
  <c r="AC1941" i="10"/>
  <c r="AB1941" i="10" s="1"/>
  <c r="A351" i="8"/>
  <c r="E352" i="8"/>
  <c r="A352" i="8" l="1"/>
  <c r="E353" i="8"/>
  <c r="AC1942" i="10"/>
  <c r="AB1942" i="10" s="1"/>
  <c r="AA950" i="10"/>
  <c r="AC949" i="10"/>
  <c r="AB949" i="10" s="1"/>
  <c r="AC1943" i="10" l="1"/>
  <c r="AB1943" i="10" s="1"/>
  <c r="AC950" i="10"/>
  <c r="AB950" i="10" s="1"/>
  <c r="AA951" i="10"/>
  <c r="E354" i="8"/>
  <c r="A353" i="8"/>
  <c r="A354" i="8" l="1"/>
  <c r="E355" i="8"/>
  <c r="AA952" i="10"/>
  <c r="AC951" i="10"/>
  <c r="AB951" i="10" s="1"/>
  <c r="AC1944" i="10"/>
  <c r="AB1944" i="10" s="1"/>
  <c r="AA953" i="10" l="1"/>
  <c r="AC952" i="10"/>
  <c r="AB952" i="10" s="1"/>
  <c r="AC1945" i="10"/>
  <c r="AB1945" i="10" s="1"/>
  <c r="A355" i="8"/>
  <c r="E356" i="8"/>
  <c r="A356" i="8" l="1"/>
  <c r="E357" i="8"/>
  <c r="AA954" i="10"/>
  <c r="AC1946" i="10"/>
  <c r="AB1946" i="10" s="1"/>
  <c r="AC953" i="10"/>
  <c r="AB953" i="10" s="1"/>
  <c r="AC1947" i="10" l="1"/>
  <c r="AB1947" i="10" s="1"/>
  <c r="AC954" i="10"/>
  <c r="AB954" i="10" s="1"/>
  <c r="AA955" i="10"/>
  <c r="A357" i="8"/>
  <c r="E358" i="8"/>
  <c r="AC1948" i="10" l="1"/>
  <c r="AB1948" i="10" s="1"/>
  <c r="AA956" i="10"/>
  <c r="AC955" i="10"/>
  <c r="AB955" i="10" s="1"/>
  <c r="A358" i="8"/>
  <c r="E359" i="8"/>
  <c r="AC1949" i="10" l="1"/>
  <c r="AB1949" i="10" s="1"/>
  <c r="AA957" i="10"/>
  <c r="AC956" i="10"/>
  <c r="AB956" i="10" s="1"/>
  <c r="A359" i="8"/>
  <c r="E360" i="8"/>
  <c r="AC957" i="10" l="1"/>
  <c r="AB957" i="10" s="1"/>
  <c r="AC1950" i="10"/>
  <c r="AB1950" i="10" s="1"/>
  <c r="AA958" i="10"/>
  <c r="A360" i="8"/>
  <c r="E361" i="8"/>
  <c r="E362" i="8" l="1"/>
  <c r="A361" i="8"/>
  <c r="AA959" i="10"/>
  <c r="AC1951" i="10"/>
  <c r="AB1951" i="10" s="1"/>
  <c r="AC958" i="10"/>
  <c r="AB958" i="10" s="1"/>
  <c r="AC959" i="10" l="1"/>
  <c r="AB959" i="10" s="1"/>
  <c r="AC1952" i="10"/>
  <c r="AB1952" i="10" s="1"/>
  <c r="AA960" i="10"/>
  <c r="A362" i="8"/>
  <c r="E363" i="8"/>
  <c r="AC1953" i="10" l="1"/>
  <c r="AB1953" i="10" s="1"/>
  <c r="AC960" i="10"/>
  <c r="AB960" i="10" s="1"/>
  <c r="AA961" i="10"/>
  <c r="A363" i="8"/>
  <c r="E364" i="8"/>
  <c r="AA962" i="10" l="1"/>
  <c r="AC961" i="10"/>
  <c r="AB961" i="10" s="1"/>
  <c r="AC1954" i="10"/>
  <c r="AB1954" i="10" s="1"/>
  <c r="A364" i="8"/>
  <c r="E365" i="8"/>
  <c r="A365" i="8" l="1"/>
  <c r="E366" i="8"/>
  <c r="AA963" i="10"/>
  <c r="AC1955" i="10"/>
  <c r="AB1955" i="10" s="1"/>
  <c r="AC962" i="10"/>
  <c r="AB962" i="10" s="1"/>
  <c r="AA964" i="10" l="1"/>
  <c r="AC1956" i="10"/>
  <c r="AB1956" i="10" s="1"/>
  <c r="AC963" i="10"/>
  <c r="AB963" i="10" s="1"/>
  <c r="A366" i="8"/>
  <c r="E367" i="8"/>
  <c r="A367" i="8" l="1"/>
  <c r="E368" i="8"/>
  <c r="AC1957" i="10"/>
  <c r="AB1957" i="10" s="1"/>
  <c r="AC964" i="10"/>
  <c r="AB964" i="10" s="1"/>
  <c r="AA965" i="10"/>
  <c r="A368" i="8" l="1"/>
  <c r="E369" i="8"/>
  <c r="AA966" i="10"/>
  <c r="AC1958" i="10"/>
  <c r="AB1958" i="10" s="1"/>
  <c r="AC965" i="10"/>
  <c r="AB965" i="10" s="1"/>
  <c r="AC966" i="10" l="1"/>
  <c r="AB966" i="10" s="1"/>
  <c r="AC1959" i="10"/>
  <c r="AB1959" i="10" s="1"/>
  <c r="AA967" i="10"/>
  <c r="A369" i="8"/>
  <c r="E370" i="8"/>
  <c r="AC1960" i="10" l="1"/>
  <c r="AB1960" i="10" s="1"/>
  <c r="AA968" i="10"/>
  <c r="AC967" i="10"/>
  <c r="AB967" i="10" s="1"/>
  <c r="A370" i="8"/>
  <c r="E371" i="8"/>
  <c r="E372" i="8" l="1"/>
  <c r="A371" i="8"/>
  <c r="AA969" i="10"/>
  <c r="AC1961" i="10"/>
  <c r="AB1961" i="10" s="1"/>
  <c r="AC968" i="10"/>
  <c r="AB968" i="10" s="1"/>
  <c r="AC1962" i="10" l="1"/>
  <c r="AB1962" i="10" s="1"/>
  <c r="AC969" i="10"/>
  <c r="AB969" i="10" s="1"/>
  <c r="AA970" i="10"/>
  <c r="A372" i="8"/>
  <c r="E373" i="8"/>
  <c r="A373" i="8" l="1"/>
  <c r="E374" i="8"/>
  <c r="AA971" i="10"/>
  <c r="AC970" i="10"/>
  <c r="AB970" i="10" s="1"/>
  <c r="AC1963" i="10"/>
  <c r="AB1963" i="10" s="1"/>
  <c r="AA972" i="10" l="1"/>
  <c r="AC1964" i="10"/>
  <c r="AB1964" i="10" s="1"/>
  <c r="AC971" i="10"/>
  <c r="AB971" i="10" s="1"/>
  <c r="A374" i="8"/>
  <c r="E375" i="8"/>
  <c r="A375" i="8" l="1"/>
  <c r="E376" i="8"/>
  <c r="AC972" i="10"/>
  <c r="AB972" i="10" s="1"/>
  <c r="AC1965" i="10"/>
  <c r="AB1965" i="10" s="1"/>
  <c r="AA973" i="10"/>
  <c r="A376" i="8" l="1"/>
  <c r="E377" i="8"/>
  <c r="AA974" i="10"/>
  <c r="AC1966" i="10"/>
  <c r="AB1966" i="10" s="1"/>
  <c r="AC973" i="10"/>
  <c r="AB973" i="10" s="1"/>
  <c r="AC974" i="10" l="1"/>
  <c r="AB974" i="10" s="1"/>
  <c r="AA975" i="10"/>
  <c r="AC1967" i="10"/>
  <c r="AB1967" i="10" s="1"/>
  <c r="A377" i="8"/>
  <c r="E378" i="8"/>
  <c r="A378" i="8" l="1"/>
  <c r="E379" i="8"/>
  <c r="AC1968" i="10"/>
  <c r="AB1968" i="10" s="1"/>
  <c r="AA976" i="10"/>
  <c r="AC975" i="10"/>
  <c r="AB975" i="10" s="1"/>
  <c r="AA977" i="10" l="1"/>
  <c r="AC1969" i="10"/>
  <c r="AB1969" i="10" s="1"/>
  <c r="AC976" i="10"/>
  <c r="AB976" i="10" s="1"/>
  <c r="A379" i="8"/>
  <c r="E380" i="8"/>
  <c r="A380" i="8" l="1"/>
  <c r="E381" i="8"/>
  <c r="AC1970" i="10"/>
  <c r="AB1970" i="10" s="1"/>
  <c r="AA978" i="10"/>
  <c r="AC977" i="10"/>
  <c r="AB977" i="10" s="1"/>
  <c r="AA979" i="10" l="1"/>
  <c r="AC978" i="10"/>
  <c r="AB978" i="10" s="1"/>
  <c r="AC1971" i="10"/>
  <c r="AB1971" i="10" s="1"/>
  <c r="A381" i="8"/>
  <c r="E382" i="8"/>
  <c r="A382" i="8" l="1"/>
  <c r="E383" i="8"/>
  <c r="AC1972" i="10"/>
  <c r="AB1972" i="10" s="1"/>
  <c r="AA980" i="10"/>
  <c r="AC979" i="10"/>
  <c r="AB979" i="10" s="1"/>
  <c r="AA981" i="10" l="1"/>
  <c r="AC980" i="10"/>
  <c r="AB980" i="10" s="1"/>
  <c r="AC1973" i="10"/>
  <c r="AB1973" i="10" s="1"/>
  <c r="A383" i="8"/>
  <c r="E384" i="8"/>
  <c r="A384" i="8" l="1"/>
  <c r="E385" i="8"/>
  <c r="AC981" i="10"/>
  <c r="AB981" i="10" s="1"/>
  <c r="AA982" i="10"/>
  <c r="AC1974" i="10"/>
  <c r="AB1974" i="10" s="1"/>
  <c r="AA983" i="10" l="1"/>
  <c r="AC982" i="10"/>
  <c r="AB982" i="10" s="1"/>
  <c r="AC1975" i="10"/>
  <c r="AB1975" i="10" s="1"/>
  <c r="A385" i="8"/>
  <c r="E386" i="8"/>
  <c r="A386" i="8" l="1"/>
  <c r="E387" i="8"/>
  <c r="AC1976" i="10"/>
  <c r="AB1976" i="10" s="1"/>
  <c r="AC983" i="10"/>
  <c r="AB983" i="10" s="1"/>
  <c r="AA984" i="10"/>
  <c r="E388" i="8" l="1"/>
  <c r="A387" i="8"/>
  <c r="AA985" i="10"/>
  <c r="AC984" i="10"/>
  <c r="AB984" i="10" s="1"/>
  <c r="AC1977" i="10"/>
  <c r="AB1977" i="10" s="1"/>
  <c r="AC985" i="10" l="1"/>
  <c r="AB985" i="10" s="1"/>
  <c r="AA986" i="10"/>
  <c r="AC1978" i="10"/>
  <c r="AB1978" i="10" s="1"/>
  <c r="A388" i="8"/>
  <c r="E389" i="8"/>
  <c r="AC986" i="10" l="1"/>
  <c r="AB986" i="10" s="1"/>
  <c r="AA987" i="10"/>
  <c r="AC1979" i="10"/>
  <c r="AB1979" i="10" s="1"/>
  <c r="A389" i="8"/>
  <c r="E390" i="8"/>
  <c r="E391" i="8" l="1"/>
  <c r="A390" i="8"/>
  <c r="AC987" i="10"/>
  <c r="AB987" i="10" s="1"/>
  <c r="AA988" i="10"/>
  <c r="AC1980" i="10"/>
  <c r="AB1980" i="10" s="1"/>
  <c r="AC1981" i="10" l="1"/>
  <c r="AB1981" i="10" s="1"/>
  <c r="AA989" i="10"/>
  <c r="AC988" i="10"/>
  <c r="AB988" i="10" s="1"/>
  <c r="A391" i="8"/>
  <c r="E392" i="8"/>
  <c r="AA990" i="10" l="1"/>
  <c r="AC1982" i="10"/>
  <c r="AB1982" i="10" s="1"/>
  <c r="AC989" i="10"/>
  <c r="AB989" i="10" s="1"/>
  <c r="A392" i="8"/>
  <c r="E393" i="8"/>
  <c r="A393" i="8" l="1"/>
  <c r="E394" i="8"/>
  <c r="AC1983" i="10"/>
  <c r="AB1983" i="10" s="1"/>
  <c r="AA991" i="10"/>
  <c r="AC990" i="10"/>
  <c r="AB990" i="10" s="1"/>
  <c r="AC991" i="10" l="1"/>
  <c r="AB991" i="10" s="1"/>
  <c r="AA992" i="10"/>
  <c r="AC1984" i="10"/>
  <c r="AB1984" i="10" s="1"/>
  <c r="A394" i="8"/>
  <c r="E395" i="8"/>
  <c r="A395" i="8" l="1"/>
  <c r="E396" i="8"/>
  <c r="AC1985" i="10"/>
  <c r="AB1985" i="10" s="1"/>
  <c r="AC992" i="10"/>
  <c r="AB992" i="10" s="1"/>
  <c r="AA993" i="10"/>
  <c r="A396" i="8" l="1"/>
  <c r="E397" i="8"/>
  <c r="AC993" i="10"/>
  <c r="AB993" i="10" s="1"/>
  <c r="AA994" i="10"/>
  <c r="AC1986" i="10"/>
  <c r="AB1986" i="10" s="1"/>
  <c r="E398" i="8" l="1"/>
  <c r="A397" i="8"/>
  <c r="AA995" i="10"/>
  <c r="AC1987" i="10"/>
  <c r="AB1987" i="10" s="1"/>
  <c r="AC994" i="10"/>
  <c r="AB994" i="10" s="1"/>
  <c r="AC995" i="10" l="1"/>
  <c r="AB995" i="10" s="1"/>
  <c r="AC1988" i="10"/>
  <c r="AB1988" i="10" s="1"/>
  <c r="AA996" i="10"/>
  <c r="A398" i="8"/>
  <c r="E399" i="8"/>
  <c r="AB640" i="10"/>
  <c r="AB621" i="10"/>
  <c r="AB1632" i="10"/>
  <c r="AB1617" i="10"/>
  <c r="AB619" i="10"/>
  <c r="AB1627" i="10"/>
  <c r="AB634" i="10"/>
  <c r="AB639" i="10"/>
  <c r="AB631" i="10"/>
  <c r="AB643" i="10"/>
  <c r="AB1612" i="10"/>
  <c r="AB635" i="10"/>
  <c r="AB1607" i="10"/>
  <c r="AB1636" i="10"/>
  <c r="AB1610" i="10"/>
  <c r="AB1628" i="10"/>
  <c r="AB620" i="10"/>
  <c r="AB624" i="10"/>
  <c r="AB638" i="10"/>
  <c r="AB618" i="10"/>
  <c r="AB625" i="10"/>
  <c r="AB615" i="10"/>
  <c r="AB632" i="10"/>
  <c r="AB636" i="10"/>
  <c r="AB633" i="10"/>
  <c r="AB616" i="10"/>
  <c r="AB627" i="10"/>
  <c r="AB1635" i="10"/>
  <c r="AB614" i="10"/>
  <c r="AB1604" i="10"/>
  <c r="AB610" i="10"/>
  <c r="AB642" i="10"/>
  <c r="AB1609" i="10"/>
  <c r="AB637" i="10"/>
  <c r="AB1623" i="10"/>
  <c r="AB641" i="10"/>
  <c r="AB613" i="10"/>
  <c r="AB626" i="10"/>
  <c r="AB645" i="10"/>
  <c r="AB623" i="10"/>
  <c r="AB1620" i="10"/>
  <c r="AB630" i="10"/>
  <c r="AB1613" i="10"/>
  <c r="AB1603" i="10"/>
  <c r="AB617" i="10"/>
  <c r="AB611" i="10"/>
  <c r="AB612" i="10"/>
  <c r="AB629" i="10"/>
  <c r="AB622" i="10"/>
  <c r="AB644" i="10"/>
  <c r="AB646" i="10"/>
  <c r="AB628" i="10"/>
  <c r="AC996" i="10" l="1"/>
  <c r="AC1989" i="10"/>
  <c r="AB1989" i="10" s="1"/>
  <c r="AA997" i="10"/>
  <c r="E400" i="8"/>
  <c r="A399" i="8"/>
  <c r="A400" i="8" l="1"/>
  <c r="E401" i="8"/>
  <c r="AC1990" i="10"/>
  <c r="AC997" i="10"/>
  <c r="AB997" i="10" s="1"/>
  <c r="AB996" i="10"/>
  <c r="AB653" i="10"/>
  <c r="AB649" i="10"/>
  <c r="AB654" i="10"/>
  <c r="AB1645" i="10"/>
  <c r="AB652" i="10"/>
  <c r="AB650" i="10"/>
  <c r="AB1640" i="10"/>
  <c r="AB648" i="10"/>
  <c r="AB651" i="10"/>
  <c r="AB647" i="10"/>
  <c r="AB1664" i="10" l="1"/>
  <c r="AB661" i="10"/>
  <c r="AB663" i="10"/>
  <c r="AB670" i="10"/>
  <c r="AB1654" i="10"/>
  <c r="AB672" i="10"/>
  <c r="AB671" i="10"/>
  <c r="AB1655" i="10"/>
  <c r="AB662" i="10"/>
  <c r="AB1663" i="10"/>
  <c r="AB673" i="10"/>
  <c r="AB664" i="10"/>
  <c r="AB667" i="10"/>
  <c r="AB666" i="10"/>
  <c r="AB665" i="10"/>
  <c r="AB674" i="10"/>
  <c r="AB669" i="10"/>
  <c r="AB668" i="10"/>
  <c r="AB1648" i="10"/>
  <c r="AB655" i="10"/>
  <c r="AB656" i="10"/>
  <c r="AB1652" i="10"/>
  <c r="AB659" i="10"/>
  <c r="AB1649" i="10"/>
  <c r="AB657" i="10"/>
  <c r="AB658" i="10"/>
  <c r="AB1990" i="10"/>
  <c r="AB1653" i="10"/>
  <c r="AB660" i="10"/>
  <c r="E402" i="8"/>
  <c r="A401" i="8"/>
  <c r="AE6" i="10" l="1"/>
  <c r="AF6" i="10" s="1"/>
  <c r="AE765" i="10"/>
  <c r="AF765" i="10" s="1"/>
  <c r="AE147" i="10"/>
  <c r="AF147" i="10" s="1"/>
  <c r="AP147" i="10" s="1"/>
  <c r="AE852" i="10"/>
  <c r="AF852" i="10" s="1"/>
  <c r="AL852" i="10" s="1"/>
  <c r="AE823" i="10"/>
  <c r="AF823" i="10" s="1"/>
  <c r="AH823" i="10" s="1"/>
  <c r="AE680" i="10"/>
  <c r="AF680" i="10" s="1"/>
  <c r="AE461" i="10"/>
  <c r="AF461" i="10" s="1"/>
  <c r="AL461" i="10" s="1"/>
  <c r="AE67" i="10"/>
  <c r="AF67" i="10" s="1"/>
  <c r="AH67" i="10" s="1"/>
  <c r="AE756" i="10"/>
  <c r="AF756" i="10" s="1"/>
  <c r="AN756" i="10" s="1"/>
  <c r="AE336" i="10"/>
  <c r="AF336" i="10" s="1"/>
  <c r="AH336" i="10" s="1"/>
  <c r="AE587" i="10"/>
  <c r="AF587" i="10" s="1"/>
  <c r="AP587" i="10" s="1"/>
  <c r="AE786" i="10"/>
  <c r="AF786" i="10" s="1"/>
  <c r="AK786" i="10" s="1"/>
  <c r="AE72" i="10"/>
  <c r="AF72" i="10" s="1"/>
  <c r="AI72" i="10" s="1"/>
  <c r="AE833" i="10"/>
  <c r="AF833" i="10" s="1"/>
  <c r="AK833" i="10" s="1"/>
  <c r="AE896" i="10"/>
  <c r="AF896" i="10" s="1"/>
  <c r="AG896" i="10" s="1"/>
  <c r="AE300" i="10"/>
  <c r="AF300" i="10" s="1"/>
  <c r="AL300" i="10" s="1"/>
  <c r="AE381" i="10"/>
  <c r="AF381" i="10" s="1"/>
  <c r="AL381" i="10" s="1"/>
  <c r="AE265" i="10"/>
  <c r="AF265" i="10" s="1"/>
  <c r="AL265" i="10" s="1"/>
  <c r="AE914" i="10"/>
  <c r="AF914" i="10" s="1"/>
  <c r="AJ914" i="10" s="1"/>
  <c r="AE220" i="10"/>
  <c r="AF220" i="10" s="1"/>
  <c r="AG220" i="10" s="1"/>
  <c r="AE55" i="10"/>
  <c r="AF55" i="10" s="1"/>
  <c r="AJ55" i="10" s="1"/>
  <c r="AE659" i="10"/>
  <c r="AF659" i="10" s="1"/>
  <c r="AK659" i="10" s="1"/>
  <c r="AE176" i="10"/>
  <c r="AF176" i="10" s="1"/>
  <c r="AK176" i="10" s="1"/>
  <c r="AE543" i="10"/>
  <c r="AF543" i="10" s="1"/>
  <c r="AL543" i="10" s="1"/>
  <c r="AE352" i="10"/>
  <c r="AF352" i="10" s="1"/>
  <c r="AN352" i="10" s="1"/>
  <c r="AE614" i="10"/>
  <c r="AF614" i="10" s="1"/>
  <c r="AE923" i="10"/>
  <c r="AF923" i="10" s="1"/>
  <c r="AL923" i="10" s="1"/>
  <c r="AE552" i="10"/>
  <c r="AF552" i="10" s="1"/>
  <c r="AK552" i="10" s="1"/>
  <c r="AE973" i="10"/>
  <c r="AF973" i="10" s="1"/>
  <c r="AG973" i="10" s="1"/>
  <c r="AE74" i="10"/>
  <c r="AF74" i="10" s="1"/>
  <c r="AE49" i="10"/>
  <c r="AF49" i="10" s="1"/>
  <c r="AM49" i="10" s="1"/>
  <c r="AE444" i="10"/>
  <c r="AF444" i="10" s="1"/>
  <c r="AH444" i="10" s="1"/>
  <c r="AE567" i="10"/>
  <c r="AF567" i="10" s="1"/>
  <c r="AL567" i="10" s="1"/>
  <c r="AE66" i="10"/>
  <c r="AF66" i="10" s="1"/>
  <c r="AI66" i="10" s="1"/>
  <c r="AE53" i="10"/>
  <c r="AF53" i="10" s="1"/>
  <c r="AG53" i="10" s="1"/>
  <c r="AE537" i="10"/>
  <c r="AF537" i="10" s="1"/>
  <c r="AN537" i="10" s="1"/>
  <c r="AE50" i="10"/>
  <c r="AF50" i="10" s="1"/>
  <c r="AE245" i="10"/>
  <c r="AF245" i="10" s="1"/>
  <c r="AK245" i="10" s="1"/>
  <c r="AE126" i="10"/>
  <c r="AF126" i="10" s="1"/>
  <c r="AJ126" i="10" s="1"/>
  <c r="AE261" i="10"/>
  <c r="AF261" i="10" s="1"/>
  <c r="AK261" i="10" s="1"/>
  <c r="AE667" i="10"/>
  <c r="AF667" i="10" s="1"/>
  <c r="AL667" i="10" s="1"/>
  <c r="AE7" i="10"/>
  <c r="AF7" i="10" s="1"/>
  <c r="AE817" i="10"/>
  <c r="AF817" i="10" s="1"/>
  <c r="AH817" i="10" s="1"/>
  <c r="AE580" i="10"/>
  <c r="AF580" i="10" s="1"/>
  <c r="AI580" i="10" s="1"/>
  <c r="AE861" i="10"/>
  <c r="AF861" i="10" s="1"/>
  <c r="AJ861" i="10" s="1"/>
  <c r="AE469" i="10"/>
  <c r="AF469" i="10" s="1"/>
  <c r="AK469" i="10" s="1"/>
  <c r="AE295" i="10"/>
  <c r="AF295" i="10" s="1"/>
  <c r="AN295" i="10" s="1"/>
  <c r="AE13" i="10"/>
  <c r="AF13" i="10" s="1"/>
  <c r="AI13" i="10" s="1"/>
  <c r="AN13" i="10" s="1"/>
  <c r="AE885" i="10"/>
  <c r="AF885" i="10" s="1"/>
  <c r="AI885" i="10" s="1"/>
  <c r="AE129" i="10"/>
  <c r="AF129" i="10" s="1"/>
  <c r="AN129" i="10" s="1"/>
  <c r="AE795" i="10"/>
  <c r="AF795" i="10" s="1"/>
  <c r="AI795" i="10" s="1"/>
  <c r="AE323" i="10"/>
  <c r="AF323" i="10" s="1"/>
  <c r="AK323" i="10" s="1"/>
  <c r="AE811" i="10"/>
  <c r="AF811" i="10" s="1"/>
  <c r="AG811" i="10" s="1"/>
  <c r="AE150" i="10"/>
  <c r="AF150" i="10" s="1"/>
  <c r="AI150" i="10" s="1"/>
  <c r="AE743" i="10"/>
  <c r="AF743" i="10" s="1"/>
  <c r="AE607" i="10"/>
  <c r="AF607" i="10" s="1"/>
  <c r="AG607" i="10" s="1"/>
  <c r="AE237" i="10"/>
  <c r="AF237" i="10" s="1"/>
  <c r="AN237" i="10" s="1"/>
  <c r="AE930" i="10"/>
  <c r="AF930" i="10" s="1"/>
  <c r="AE964" i="10"/>
  <c r="AF964" i="10" s="1"/>
  <c r="AP964" i="10" s="1"/>
  <c r="AE77" i="10"/>
  <c r="AF77" i="10" s="1"/>
  <c r="AN77" i="10" s="1"/>
  <c r="AE377" i="10"/>
  <c r="AF377" i="10" s="1"/>
  <c r="AK377" i="10" s="1"/>
  <c r="AE38" i="10"/>
  <c r="AF38" i="10" s="1"/>
  <c r="AL38" i="10" s="1"/>
  <c r="AE344" i="10"/>
  <c r="AF344" i="10" s="1"/>
  <c r="AI344" i="10" s="1"/>
  <c r="AE54" i="10"/>
  <c r="AF54" i="10" s="1"/>
  <c r="AJ54" i="10" s="1"/>
  <c r="AE934" i="10"/>
  <c r="AF934" i="10" s="1"/>
  <c r="AJ934" i="10" s="1"/>
  <c r="AE134" i="10"/>
  <c r="AF134" i="10" s="1"/>
  <c r="AN134" i="10" s="1"/>
  <c r="AE875" i="10"/>
  <c r="AF875" i="10" s="1"/>
  <c r="AE186" i="10"/>
  <c r="AF186" i="10" s="1"/>
  <c r="AP186" i="10" s="1"/>
  <c r="AE222" i="10"/>
  <c r="AF222" i="10" s="1"/>
  <c r="AH222" i="10" s="1"/>
  <c r="AE382" i="10"/>
  <c r="AF382" i="10" s="1"/>
  <c r="AL382" i="10" s="1"/>
  <c r="AE133" i="10"/>
  <c r="AF133" i="10" s="1"/>
  <c r="AN133" i="10" s="1"/>
  <c r="AE152" i="10"/>
  <c r="AF152" i="10" s="1"/>
  <c r="AL152" i="10" s="1"/>
  <c r="AE824" i="10"/>
  <c r="AF824" i="10" s="1"/>
  <c r="AM824" i="10" s="1"/>
  <c r="AE906" i="10"/>
  <c r="AF906" i="10" s="1"/>
  <c r="AE170" i="10"/>
  <c r="AF170" i="10" s="1"/>
  <c r="AE960" i="10"/>
  <c r="AF960" i="10" s="1"/>
  <c r="AG960" i="10" s="1"/>
  <c r="AE229" i="10"/>
  <c r="AF229" i="10" s="1"/>
  <c r="AN229" i="10" s="1"/>
  <c r="AE151" i="10"/>
  <c r="AF151" i="10" s="1"/>
  <c r="AH151" i="10" s="1"/>
  <c r="AE897" i="10"/>
  <c r="AF897" i="10" s="1"/>
  <c r="AG897" i="10" s="1"/>
  <c r="AE828" i="10"/>
  <c r="AF828" i="10" s="1"/>
  <c r="AM828" i="10" s="1"/>
  <c r="AE860" i="10"/>
  <c r="AF860" i="10" s="1"/>
  <c r="AI860" i="10" s="1"/>
  <c r="AE194" i="10"/>
  <c r="AF194" i="10" s="1"/>
  <c r="AI194" i="10" s="1"/>
  <c r="AE776" i="10"/>
  <c r="AF776" i="10" s="1"/>
  <c r="AN776" i="10" s="1"/>
  <c r="AE18" i="10"/>
  <c r="AF18" i="10" s="1"/>
  <c r="AM18" i="10" s="1"/>
  <c r="AE191" i="10"/>
  <c r="AF191" i="10" s="1"/>
  <c r="AP191" i="10" s="1"/>
  <c r="AE5" i="10"/>
  <c r="AF5" i="10" s="1"/>
  <c r="AE711" i="10"/>
  <c r="AF711" i="10" s="1"/>
  <c r="AI711" i="10" s="1"/>
  <c r="AE251" i="10"/>
  <c r="AF251" i="10" s="1"/>
  <c r="AE234" i="10"/>
  <c r="AF234" i="10" s="1"/>
  <c r="AH234" i="10" s="1"/>
  <c r="AE927" i="10"/>
  <c r="AF927" i="10" s="1"/>
  <c r="AM927" i="10" s="1"/>
  <c r="AE865" i="10"/>
  <c r="AF865" i="10" s="1"/>
  <c r="AE320" i="10"/>
  <c r="AF320" i="10" s="1"/>
  <c r="AM320" i="10" s="1"/>
  <c r="AE420" i="10"/>
  <c r="AF420" i="10" s="1"/>
  <c r="AJ420" i="10" s="1"/>
  <c r="AE725" i="10"/>
  <c r="AF725" i="10" s="1"/>
  <c r="AN725" i="10" s="1"/>
  <c r="AE792" i="10"/>
  <c r="AF792" i="10" s="1"/>
  <c r="AH792" i="10" s="1"/>
  <c r="AE831" i="10"/>
  <c r="AF831" i="10" s="1"/>
  <c r="AN831" i="10" s="1"/>
  <c r="AE706" i="10"/>
  <c r="AF706" i="10" s="1"/>
  <c r="AH706" i="10" s="1"/>
  <c r="AE945" i="10"/>
  <c r="AF945" i="10" s="1"/>
  <c r="AG945" i="10" s="1"/>
  <c r="AE324" i="10"/>
  <c r="AF324" i="10" s="1"/>
  <c r="AE200" i="10"/>
  <c r="AF200" i="10" s="1"/>
  <c r="AE9" i="10"/>
  <c r="AF9" i="10" s="1"/>
  <c r="AG9" i="10" s="1"/>
  <c r="AE448" i="10"/>
  <c r="AF448" i="10" s="1"/>
  <c r="AE812" i="10"/>
  <c r="AF812" i="10" s="1"/>
  <c r="AE899" i="10"/>
  <c r="AF899" i="10" s="1"/>
  <c r="AE405" i="10"/>
  <c r="AF405" i="10" s="1"/>
  <c r="AJ405" i="10" s="1"/>
  <c r="AE294" i="10"/>
  <c r="AF294" i="10" s="1"/>
  <c r="AP294" i="10" s="1"/>
  <c r="AE820" i="10"/>
  <c r="AF820" i="10" s="1"/>
  <c r="AE299" i="10"/>
  <c r="AF299" i="10" s="1"/>
  <c r="AE441" i="10"/>
  <c r="AF441" i="10" s="1"/>
  <c r="AI441" i="10" s="1"/>
  <c r="AE809" i="10"/>
  <c r="AF809" i="10" s="1"/>
  <c r="AE428" i="10"/>
  <c r="AF428" i="10" s="1"/>
  <c r="AE268" i="10"/>
  <c r="AF268" i="10" s="1"/>
  <c r="AJ268" i="10" s="1"/>
  <c r="AE772" i="10"/>
  <c r="AF772" i="10" s="1"/>
  <c r="AP772" i="10" s="1"/>
  <c r="AE271" i="10"/>
  <c r="AF271" i="10" s="1"/>
  <c r="AN271" i="10" s="1"/>
  <c r="AE155" i="10"/>
  <c r="AF155" i="10" s="1"/>
  <c r="AE90" i="10"/>
  <c r="AF90" i="10" s="1"/>
  <c r="AE751" i="10"/>
  <c r="AF751" i="10" s="1"/>
  <c r="AE8" i="10"/>
  <c r="AF8" i="10" s="1"/>
  <c r="AE40" i="10"/>
  <c r="AF40" i="10" s="1"/>
  <c r="AE627" i="10"/>
  <c r="AF627" i="10" s="1"/>
  <c r="AN627" i="10" s="1"/>
  <c r="AE854" i="10"/>
  <c r="AF854" i="10" s="1"/>
  <c r="AG854" i="10" s="1"/>
  <c r="AE128" i="10"/>
  <c r="AF128" i="10" s="1"/>
  <c r="AE248" i="10"/>
  <c r="AF248" i="10" s="1"/>
  <c r="AE890" i="10"/>
  <c r="AF890" i="10" s="1"/>
  <c r="AL890" i="10" s="1"/>
  <c r="AE276" i="10"/>
  <c r="AF276" i="10" s="1"/>
  <c r="AE643" i="10"/>
  <c r="AF643" i="10" s="1"/>
  <c r="AE917" i="10"/>
  <c r="AF917" i="10" s="1"/>
  <c r="AE635" i="10"/>
  <c r="AF635" i="10" s="1"/>
  <c r="AE354" i="10"/>
  <c r="AF354" i="10" s="1"/>
  <c r="AI354" i="10" s="1"/>
  <c r="AE494" i="10"/>
  <c r="AF494" i="10" s="1"/>
  <c r="AN494" i="10" s="1"/>
  <c r="AE138" i="10"/>
  <c r="AF138" i="10" s="1"/>
  <c r="AE48" i="10"/>
  <c r="AF48" i="10" s="1"/>
  <c r="AH48" i="10" s="1"/>
  <c r="AE404" i="10"/>
  <c r="AF404" i="10" s="1"/>
  <c r="AE979" i="10"/>
  <c r="AF979" i="10" s="1"/>
  <c r="AE278" i="10"/>
  <c r="AF278" i="10" s="1"/>
  <c r="AP278" i="10" s="1"/>
  <c r="AE476" i="10"/>
  <c r="AF476" i="10" s="1"/>
  <c r="AE212" i="10"/>
  <c r="AF212" i="10" s="1"/>
  <c r="AE495" i="10"/>
  <c r="AF495" i="10" s="1"/>
  <c r="AE903" i="10"/>
  <c r="AF903" i="10" s="1"/>
  <c r="AE246" i="10"/>
  <c r="AF246" i="10" s="1"/>
  <c r="AE586" i="10"/>
  <c r="AF586" i="10" s="1"/>
  <c r="AM586" i="10" s="1"/>
  <c r="AE689" i="10"/>
  <c r="AF689" i="10" s="1"/>
  <c r="AJ689" i="10" s="1"/>
  <c r="AE308" i="10"/>
  <c r="AF308" i="10" s="1"/>
  <c r="AE46" i="10"/>
  <c r="AF46" i="10" s="1"/>
  <c r="AE775" i="10"/>
  <c r="AF775" i="10" s="1"/>
  <c r="AI775" i="10" s="1"/>
  <c r="AE30" i="10"/>
  <c r="AF30" i="10" s="1"/>
  <c r="AJ30" i="10" s="1"/>
  <c r="AE975" i="10"/>
  <c r="AF975" i="10" s="1"/>
  <c r="AE527" i="10"/>
  <c r="AF527" i="10" s="1"/>
  <c r="AE399" i="10"/>
  <c r="AF399" i="10" s="1"/>
  <c r="AE318" i="10"/>
  <c r="AF318" i="10" s="1"/>
  <c r="AN318" i="10" s="1"/>
  <c r="AE16" i="10"/>
  <c r="AF16" i="10" s="1"/>
  <c r="AM16" i="10" s="1"/>
  <c r="AE202" i="10"/>
  <c r="AF202" i="10" s="1"/>
  <c r="AP202" i="10" s="1"/>
  <c r="AE649" i="10"/>
  <c r="AF649" i="10" s="1"/>
  <c r="AJ649" i="10" s="1"/>
  <c r="AE19" i="10"/>
  <c r="AF19" i="10" s="1"/>
  <c r="AM19" i="10" s="1"/>
  <c r="AE764" i="10"/>
  <c r="AF764" i="10" s="1"/>
  <c r="AL764" i="10" s="1"/>
  <c r="AE455" i="10"/>
  <c r="AF455" i="10" s="1"/>
  <c r="AE916" i="10"/>
  <c r="AF916" i="10" s="1"/>
  <c r="AE459" i="10"/>
  <c r="AF459" i="10" s="1"/>
  <c r="AE490" i="10"/>
  <c r="AF490" i="10" s="1"/>
  <c r="AE242" i="10"/>
  <c r="AF242" i="10" s="1"/>
  <c r="AE35" i="10"/>
  <c r="AF35" i="10" s="1"/>
  <c r="AK35" i="10" s="1"/>
  <c r="AE540" i="10"/>
  <c r="AF540" i="10" s="1"/>
  <c r="AG540" i="10" s="1"/>
  <c r="AE601" i="10"/>
  <c r="AF601" i="10" s="1"/>
  <c r="AE732" i="10"/>
  <c r="AF732" i="10" s="1"/>
  <c r="AH732" i="10" s="1"/>
  <c r="AE519" i="10"/>
  <c r="AF519" i="10" s="1"/>
  <c r="AE810" i="10"/>
  <c r="AF810" i="10" s="1"/>
  <c r="AP810" i="10" s="1"/>
  <c r="AE701" i="10"/>
  <c r="AF701" i="10" s="1"/>
  <c r="AE423" i="10"/>
  <c r="AF423" i="10" s="1"/>
  <c r="AH423" i="10" s="1"/>
  <c r="AE181" i="10"/>
  <c r="AF181" i="10" s="1"/>
  <c r="AP181" i="10" s="1"/>
  <c r="AE980" i="10"/>
  <c r="AF980" i="10" s="1"/>
  <c r="AH980" i="10" s="1"/>
  <c r="AE867" i="10"/>
  <c r="AF867" i="10" s="1"/>
  <c r="AM867" i="10" s="1"/>
  <c r="AE32" i="10"/>
  <c r="AF32" i="10" s="1"/>
  <c r="AE742" i="10"/>
  <c r="AF742" i="10" s="1"/>
  <c r="AM742" i="10" s="1"/>
  <c r="AE284" i="10"/>
  <c r="AF284" i="10" s="1"/>
  <c r="AE217" i="10"/>
  <c r="AF217" i="10" s="1"/>
  <c r="AE107" i="10"/>
  <c r="AF107" i="10" s="1"/>
  <c r="AE924" i="10"/>
  <c r="AF924" i="10" s="1"/>
  <c r="AE111" i="10"/>
  <c r="AF111" i="10" s="1"/>
  <c r="AE780" i="10"/>
  <c r="AF780" i="10" s="1"/>
  <c r="AE715" i="10"/>
  <c r="AF715" i="10" s="1"/>
  <c r="AN715" i="10" s="1"/>
  <c r="AE815" i="10"/>
  <c r="AF815" i="10" s="1"/>
  <c r="AE433" i="10"/>
  <c r="AF433" i="10" s="1"/>
  <c r="AE463" i="10"/>
  <c r="AF463" i="10" s="1"/>
  <c r="AK463" i="10" s="1"/>
  <c r="AE594" i="10"/>
  <c r="AF594" i="10" s="1"/>
  <c r="AE113" i="10"/>
  <c r="AF113" i="10" s="1"/>
  <c r="AE993" i="10"/>
  <c r="AF993" i="10" s="1"/>
  <c r="AE797" i="10"/>
  <c r="AF797" i="10" s="1"/>
  <c r="AE982" i="10"/>
  <c r="AF982" i="10" s="1"/>
  <c r="AE184" i="10"/>
  <c r="AF184" i="10" s="1"/>
  <c r="AE919" i="10"/>
  <c r="AF919" i="10" s="1"/>
  <c r="AE280" i="10"/>
  <c r="AF280" i="10" s="1"/>
  <c r="AE872" i="10"/>
  <c r="AF872" i="10" s="1"/>
  <c r="AE589" i="10"/>
  <c r="AF589" i="10" s="1"/>
  <c r="AH589" i="10" s="1"/>
  <c r="AE60" i="10"/>
  <c r="AF60" i="10" s="1"/>
  <c r="AE774" i="10"/>
  <c r="AF774" i="10" s="1"/>
  <c r="AE744" i="10"/>
  <c r="AF744" i="10" s="1"/>
  <c r="AE816" i="10"/>
  <c r="AF816" i="10" s="1"/>
  <c r="AL816" i="10" s="1"/>
  <c r="AE834" i="10"/>
  <c r="AF834" i="10" s="1"/>
  <c r="AE933" i="10"/>
  <c r="AF933" i="10" s="1"/>
  <c r="AE641" i="10"/>
  <c r="AF641" i="10" s="1"/>
  <c r="AE260" i="10"/>
  <c r="AF260" i="10" s="1"/>
  <c r="AL260" i="10" s="1"/>
  <c r="AE679" i="10"/>
  <c r="AF679" i="10" s="1"/>
  <c r="AE940" i="10"/>
  <c r="AF940" i="10" s="1"/>
  <c r="AE949" i="10"/>
  <c r="AF949" i="10" s="1"/>
  <c r="AE887" i="10"/>
  <c r="AF887" i="10" s="1"/>
  <c r="AP887" i="10" s="1"/>
  <c r="AE804" i="10"/>
  <c r="AF804" i="10" s="1"/>
  <c r="AH804" i="10" s="1"/>
  <c r="AE604" i="10"/>
  <c r="AF604" i="10" s="1"/>
  <c r="AE719" i="10"/>
  <c r="AF719" i="10" s="1"/>
  <c r="AE372" i="10"/>
  <c r="AF372" i="10" s="1"/>
  <c r="AM372" i="10" s="1"/>
  <c r="AE729" i="10"/>
  <c r="AF729" i="10" s="1"/>
  <c r="AI729" i="10" s="1"/>
  <c r="AE750" i="10"/>
  <c r="AF750" i="10" s="1"/>
  <c r="AE800" i="10"/>
  <c r="AF800" i="10" s="1"/>
  <c r="AE94" i="10"/>
  <c r="AF94" i="10" s="1"/>
  <c r="AI94" i="10" s="1"/>
  <c r="AE752" i="10"/>
  <c r="AF752" i="10" s="1"/>
  <c r="AG752" i="10" s="1"/>
  <c r="AE983" i="10"/>
  <c r="AF983" i="10" s="1"/>
  <c r="AE215" i="10"/>
  <c r="AF215" i="10" s="1"/>
  <c r="AE958" i="10"/>
  <c r="AF958" i="10" s="1"/>
  <c r="AN958" i="10" s="1"/>
  <c r="AE606" i="10"/>
  <c r="AF606" i="10" s="1"/>
  <c r="AH606" i="10" s="1"/>
  <c r="AE97" i="10"/>
  <c r="AF97" i="10" s="1"/>
  <c r="AE255" i="10"/>
  <c r="AF255" i="10" s="1"/>
  <c r="AN255" i="10" s="1"/>
  <c r="AE492" i="10"/>
  <c r="AF492" i="10" s="1"/>
  <c r="AI492" i="10" s="1"/>
  <c r="AE148" i="10"/>
  <c r="AF148" i="10" s="1"/>
  <c r="AJ148" i="10" s="1"/>
  <c r="AE644" i="10"/>
  <c r="AF644" i="10" s="1"/>
  <c r="AE821" i="10"/>
  <c r="AF821" i="10" s="1"/>
  <c r="AG821" i="10" s="1"/>
  <c r="AE825" i="10"/>
  <c r="AF825" i="10" s="1"/>
  <c r="AH825" i="10" s="1"/>
  <c r="AE618" i="10"/>
  <c r="AF618" i="10" s="1"/>
  <c r="AE475" i="10"/>
  <c r="AF475" i="10" s="1"/>
  <c r="AL475" i="10" s="1"/>
  <c r="AE962" i="10"/>
  <c r="AF962" i="10" s="1"/>
  <c r="AH962" i="10" s="1"/>
  <c r="AE227" i="10"/>
  <c r="AF227" i="10" s="1"/>
  <c r="AG227" i="10" s="1"/>
  <c r="AE826" i="10"/>
  <c r="AF826" i="10" s="1"/>
  <c r="AE588" i="10"/>
  <c r="AF588" i="10" s="1"/>
  <c r="AL588" i="10" s="1"/>
  <c r="AE305" i="10"/>
  <c r="AF305" i="10" s="1"/>
  <c r="AL305" i="10" s="1"/>
  <c r="AE532" i="10"/>
  <c r="AF532" i="10" s="1"/>
  <c r="AM532" i="10" s="1"/>
  <c r="AE779" i="10"/>
  <c r="AF779" i="10" s="1"/>
  <c r="AI779" i="10" s="1"/>
  <c r="AE480" i="10"/>
  <c r="AF480" i="10" s="1"/>
  <c r="AJ480" i="10" s="1"/>
  <c r="AE21" i="10"/>
  <c r="AF21" i="10" s="1"/>
  <c r="AI21" i="10" s="1"/>
  <c r="AN21" i="10" s="1"/>
  <c r="AE472" i="10"/>
  <c r="AF472" i="10" s="1"/>
  <c r="AL472" i="10" s="1"/>
  <c r="AE168" i="10"/>
  <c r="AF168" i="10" s="1"/>
  <c r="AE306" i="10"/>
  <c r="AF306" i="10" s="1"/>
  <c r="AM306" i="10" s="1"/>
  <c r="AE99" i="10"/>
  <c r="AF99" i="10" s="1"/>
  <c r="AK99" i="10" s="1"/>
  <c r="AE977" i="10"/>
  <c r="AF977" i="10" s="1"/>
  <c r="AE497" i="10"/>
  <c r="AF497" i="10" s="1"/>
  <c r="AE390" i="10"/>
  <c r="AF390" i="10" s="1"/>
  <c r="AM390" i="10" s="1"/>
  <c r="AE418" i="10"/>
  <c r="AF418" i="10" s="1"/>
  <c r="AK418" i="10" s="1"/>
  <c r="AE236" i="10"/>
  <c r="AF236" i="10" s="1"/>
  <c r="AG236" i="10" s="1"/>
  <c r="AE974" i="10"/>
  <c r="AF974" i="10" s="1"/>
  <c r="AE281" i="10"/>
  <c r="AF281" i="10" s="1"/>
  <c r="AE301" i="10"/>
  <c r="AF301" i="10" s="1"/>
  <c r="AE165" i="10"/>
  <c r="AF165" i="10" s="1"/>
  <c r="AK165" i="10" s="1"/>
  <c r="AE376" i="10"/>
  <c r="AF376" i="10" s="1"/>
  <c r="AG376" i="10" s="1"/>
  <c r="AE156" i="10"/>
  <c r="AF156" i="10" s="1"/>
  <c r="AE86" i="10"/>
  <c r="AF86" i="10" s="1"/>
  <c r="AE175" i="10"/>
  <c r="AF175" i="10" s="1"/>
  <c r="AL175" i="10" s="1"/>
  <c r="AE201" i="10"/>
  <c r="AF201" i="10" s="1"/>
  <c r="AJ201" i="10" s="1"/>
  <c r="AE173" i="10"/>
  <c r="AF173" i="10" s="1"/>
  <c r="AE864" i="10"/>
  <c r="AF864" i="10" s="1"/>
  <c r="AE340" i="10"/>
  <c r="AF340" i="10" s="1"/>
  <c r="AE322" i="10"/>
  <c r="AF322" i="10" s="1"/>
  <c r="AE712" i="10"/>
  <c r="AF712" i="10" s="1"/>
  <c r="AJ712" i="10" s="1"/>
  <c r="AE325" i="10"/>
  <c r="AF325" i="10" s="1"/>
  <c r="AE446" i="10"/>
  <c r="AF446" i="10" s="1"/>
  <c r="AE460" i="10"/>
  <c r="AF460" i="10" s="1"/>
  <c r="AP460" i="10" s="1"/>
  <c r="AE778" i="10"/>
  <c r="AF778" i="10" s="1"/>
  <c r="AE595" i="10"/>
  <c r="AF595" i="10" s="1"/>
  <c r="AE142" i="10"/>
  <c r="AF142" i="10" s="1"/>
  <c r="AE509" i="10"/>
  <c r="AF509" i="10" s="1"/>
  <c r="AL509" i="10" s="1"/>
  <c r="AE174" i="10"/>
  <c r="AF174" i="10" s="1"/>
  <c r="AE556" i="10"/>
  <c r="AF556" i="10" s="1"/>
  <c r="AE105" i="10"/>
  <c r="AF105" i="10" s="1"/>
  <c r="AE523" i="10"/>
  <c r="AF523" i="10" s="1"/>
  <c r="AE782" i="10"/>
  <c r="AF782" i="10" s="1"/>
  <c r="AE517" i="10"/>
  <c r="AF517" i="10" s="1"/>
  <c r="AE501" i="10"/>
  <c r="AF501" i="10" s="1"/>
  <c r="AE362" i="10"/>
  <c r="AF362" i="10" s="1"/>
  <c r="AE31" i="10"/>
  <c r="AF31" i="10" s="1"/>
  <c r="AE704" i="10"/>
  <c r="AF704" i="10" s="1"/>
  <c r="AE136" i="10"/>
  <c r="AF136" i="10" s="1"/>
  <c r="AE832" i="10"/>
  <c r="AF832" i="10" s="1"/>
  <c r="AE89" i="10"/>
  <c r="AF89" i="10" s="1"/>
  <c r="AE364" i="10"/>
  <c r="AF364" i="10" s="1"/>
  <c r="AE412" i="10"/>
  <c r="AF412" i="10" s="1"/>
  <c r="AE510" i="10"/>
  <c r="AF510" i="10" s="1"/>
  <c r="AE102" i="10"/>
  <c r="AF102" i="10" s="1"/>
  <c r="AE80" i="10"/>
  <c r="AF80" i="10" s="1"/>
  <c r="AE319" i="10"/>
  <c r="AF319" i="10" s="1"/>
  <c r="AE91" i="10"/>
  <c r="AF91" i="10" s="1"/>
  <c r="AE85" i="10"/>
  <c r="AF85" i="10" s="1"/>
  <c r="AE119" i="10"/>
  <c r="AF119" i="10" s="1"/>
  <c r="AE473" i="10"/>
  <c r="AF473" i="10" s="1"/>
  <c r="AE351" i="10"/>
  <c r="AF351" i="10" s="1"/>
  <c r="AE699" i="10"/>
  <c r="AF699" i="10" s="1"/>
  <c r="AE109" i="10"/>
  <c r="AF109" i="10" s="1"/>
  <c r="AE375" i="10"/>
  <c r="AF375" i="10" s="1"/>
  <c r="AG375" i="10" s="1"/>
  <c r="AE485" i="10"/>
  <c r="AF485" i="10" s="1"/>
  <c r="AE953" i="10"/>
  <c r="AF953" i="10" s="1"/>
  <c r="AE799" i="10"/>
  <c r="AF799" i="10" s="1"/>
  <c r="AE571" i="10"/>
  <c r="AF571" i="10" s="1"/>
  <c r="AJ571" i="10" s="1"/>
  <c r="AE195" i="10"/>
  <c r="AF195" i="10" s="1"/>
  <c r="AE438" i="10"/>
  <c r="AF438" i="10" s="1"/>
  <c r="AE341" i="10"/>
  <c r="AF341" i="10" s="1"/>
  <c r="AE900" i="10"/>
  <c r="AF900" i="10" s="1"/>
  <c r="AE188" i="10"/>
  <c r="AF188" i="10" s="1"/>
  <c r="AE366" i="10"/>
  <c r="AF366" i="10" s="1"/>
  <c r="AE525" i="10"/>
  <c r="AF525" i="10" s="1"/>
  <c r="AE311" i="10"/>
  <c r="AF311" i="10" s="1"/>
  <c r="AE465" i="10"/>
  <c r="AF465" i="10" s="1"/>
  <c r="AM465" i="10" s="1"/>
  <c r="AE211" i="10"/>
  <c r="AF211" i="10" s="1"/>
  <c r="AE369" i="10"/>
  <c r="AF369" i="10" s="1"/>
  <c r="AE909" i="10"/>
  <c r="AF909" i="10" s="1"/>
  <c r="AE440" i="10"/>
  <c r="AF440" i="10" s="1"/>
  <c r="AE488" i="10"/>
  <c r="AF488" i="10" s="1"/>
  <c r="AE401" i="10"/>
  <c r="AF401" i="10" s="1"/>
  <c r="AG401" i="10" s="1"/>
  <c r="AE611" i="10"/>
  <c r="AF611" i="10" s="1"/>
  <c r="AE988" i="10"/>
  <c r="AF988" i="10" s="1"/>
  <c r="AJ988" i="10" s="1"/>
  <c r="AE88" i="10"/>
  <c r="AF88" i="10" s="1"/>
  <c r="AG88" i="10" s="1"/>
  <c r="AE639" i="10"/>
  <c r="AF639" i="10" s="1"/>
  <c r="AE660" i="10"/>
  <c r="AF660" i="10" s="1"/>
  <c r="AN660" i="10" s="1"/>
  <c r="AE524" i="10"/>
  <c r="AF524" i="10" s="1"/>
  <c r="AE43" i="10"/>
  <c r="AF43" i="10" s="1"/>
  <c r="AK43" i="10" s="1"/>
  <c r="AE240" i="10"/>
  <c r="AF240" i="10" s="1"/>
  <c r="AJ240" i="10" s="1"/>
  <c r="AE149" i="10"/>
  <c r="AF149" i="10" s="1"/>
  <c r="AE343" i="10"/>
  <c r="AF343" i="10" s="1"/>
  <c r="AK343" i="10" s="1"/>
  <c r="AE256" i="10"/>
  <c r="AF256" i="10" s="1"/>
  <c r="AM256" i="10" s="1"/>
  <c r="AE970" i="10"/>
  <c r="AF970" i="10" s="1"/>
  <c r="AI970" i="10" s="1"/>
  <c r="AE981" i="10"/>
  <c r="AF981" i="10" s="1"/>
  <c r="AI981" i="10" s="1"/>
  <c r="AE225" i="10"/>
  <c r="AF225" i="10" s="1"/>
  <c r="AE474" i="10"/>
  <c r="AF474" i="10" s="1"/>
  <c r="AJ474" i="10" s="1"/>
  <c r="AE769" i="10"/>
  <c r="AF769" i="10" s="1"/>
  <c r="AK769" i="10" s="1"/>
  <c r="AE857" i="10"/>
  <c r="AF857" i="10" s="1"/>
  <c r="AE545" i="10"/>
  <c r="AF545" i="10" s="1"/>
  <c r="AM545" i="10" s="1"/>
  <c r="AE424" i="10"/>
  <c r="AF424" i="10" s="1"/>
  <c r="AP424" i="10" s="1"/>
  <c r="AE997" i="10"/>
  <c r="AF997" i="10" s="1"/>
  <c r="AN997" i="10" s="1"/>
  <c r="AE569" i="10"/>
  <c r="AF569" i="10" s="1"/>
  <c r="AE592" i="10"/>
  <c r="AF592" i="10" s="1"/>
  <c r="AJ592" i="10" s="1"/>
  <c r="AE873" i="10"/>
  <c r="AF873" i="10" s="1"/>
  <c r="AN873" i="10" s="1"/>
  <c r="AE957" i="10"/>
  <c r="AF957" i="10" s="1"/>
  <c r="AE698" i="10"/>
  <c r="AF698" i="10" s="1"/>
  <c r="AE853" i="10"/>
  <c r="AF853" i="10" s="1"/>
  <c r="AJ853" i="10" s="1"/>
  <c r="AE253" i="10"/>
  <c r="AF253" i="10" s="1"/>
  <c r="AP253" i="10" s="1"/>
  <c r="AE617" i="10"/>
  <c r="AF617" i="10" s="1"/>
  <c r="AE656" i="10"/>
  <c r="AF656" i="10" s="1"/>
  <c r="AG656" i="10" s="1"/>
  <c r="AE874" i="10"/>
  <c r="AF874" i="10" s="1"/>
  <c r="AN874" i="10" s="1"/>
  <c r="AE453" i="10"/>
  <c r="AF453" i="10" s="1"/>
  <c r="AP453" i="10" s="1"/>
  <c r="AE907" i="10"/>
  <c r="AF907" i="10" s="1"/>
  <c r="AL907" i="10" s="1"/>
  <c r="AE898" i="10"/>
  <c r="AF898" i="10" s="1"/>
  <c r="AP898" i="10" s="1"/>
  <c r="AE794" i="10"/>
  <c r="AF794" i="10" s="1"/>
  <c r="AM794" i="10" s="1"/>
  <c r="AE350" i="10"/>
  <c r="AF350" i="10" s="1"/>
  <c r="AP350" i="10" s="1"/>
  <c r="AE371" i="10"/>
  <c r="AF371" i="10" s="1"/>
  <c r="AE840" i="10"/>
  <c r="AF840" i="10" s="1"/>
  <c r="AJ840" i="10" s="1"/>
  <c r="AE955" i="10"/>
  <c r="AF955" i="10" s="1"/>
  <c r="AL955" i="10" s="1"/>
  <c r="AE359" i="10"/>
  <c r="AF359" i="10" s="1"/>
  <c r="AL359" i="10" s="1"/>
  <c r="AE888" i="10"/>
  <c r="AF888" i="10" s="1"/>
  <c r="AE452" i="10"/>
  <c r="AF452" i="10" s="1"/>
  <c r="AE521" i="10"/>
  <c r="AF521" i="10" s="1"/>
  <c r="AK521" i="10" s="1"/>
  <c r="AE27" i="10"/>
  <c r="AF27" i="10" s="1"/>
  <c r="AI27" i="10" s="1"/>
  <c r="AN27" i="10" s="1"/>
  <c r="AE935" i="10"/>
  <c r="AF935" i="10" s="1"/>
  <c r="AJ935" i="10" s="1"/>
  <c r="AE140" i="10"/>
  <c r="AF140" i="10" s="1"/>
  <c r="AE956" i="10"/>
  <c r="AF956" i="10" s="1"/>
  <c r="AE943" i="10"/>
  <c r="AF943" i="10" s="1"/>
  <c r="AG943" i="10" s="1"/>
  <c r="AE994" i="10"/>
  <c r="AF994" i="10" s="1"/>
  <c r="AM994" i="10" s="1"/>
  <c r="AE612" i="10"/>
  <c r="AF612" i="10" s="1"/>
  <c r="AM612" i="10" s="1"/>
  <c r="AE707" i="10"/>
  <c r="AF707" i="10" s="1"/>
  <c r="AL707" i="10" s="1"/>
  <c r="AE621" i="10"/>
  <c r="AF621" i="10" s="1"/>
  <c r="AN621" i="10" s="1"/>
  <c r="AE682" i="10"/>
  <c r="AF682" i="10" s="1"/>
  <c r="AP682" i="10" s="1"/>
  <c r="AE263" i="10"/>
  <c r="AF263" i="10" s="1"/>
  <c r="AE741" i="10"/>
  <c r="AF741" i="10" s="1"/>
  <c r="AE34" i="10"/>
  <c r="AF34" i="10" s="1"/>
  <c r="AK34" i="10" s="1"/>
  <c r="AE403" i="10"/>
  <c r="AF403" i="10" s="1"/>
  <c r="AN403" i="10" s="1"/>
  <c r="AE489" i="10"/>
  <c r="AF489" i="10" s="1"/>
  <c r="AI489" i="10" s="1"/>
  <c r="AE948" i="10"/>
  <c r="AF948" i="10" s="1"/>
  <c r="AE514" i="10"/>
  <c r="AF514" i="10" s="1"/>
  <c r="AK514" i="10" s="1"/>
  <c r="AE487" i="10"/>
  <c r="AF487" i="10" s="1"/>
  <c r="AE678" i="10"/>
  <c r="AF678" i="10" s="1"/>
  <c r="AE894" i="10"/>
  <c r="AF894" i="10" s="1"/>
  <c r="AK894" i="10" s="1"/>
  <c r="AE555" i="10"/>
  <c r="AF555" i="10" s="1"/>
  <c r="AK555" i="10" s="1"/>
  <c r="AE951" i="10"/>
  <c r="AF951" i="10" s="1"/>
  <c r="AE749" i="10"/>
  <c r="AF749" i="10" s="1"/>
  <c r="AJ749" i="10" s="1"/>
  <c r="AE944" i="10"/>
  <c r="AF944" i="10" s="1"/>
  <c r="AE677" i="10"/>
  <c r="AF677" i="10" s="1"/>
  <c r="AM677" i="10" s="1"/>
  <c r="AE479" i="10"/>
  <c r="AF479" i="10" s="1"/>
  <c r="AE286" i="10"/>
  <c r="AF286" i="10" s="1"/>
  <c r="AH286" i="10" s="1"/>
  <c r="AE597" i="10"/>
  <c r="AF597" i="10" s="1"/>
  <c r="AN597" i="10" s="1"/>
  <c r="AE613" i="10"/>
  <c r="AF613" i="10" s="1"/>
  <c r="AL613" i="10" s="1"/>
  <c r="AE250" i="10"/>
  <c r="AF250" i="10" s="1"/>
  <c r="AE728" i="10"/>
  <c r="AF728" i="10" s="1"/>
  <c r="AI728" i="10" s="1"/>
  <c r="AE910" i="10"/>
  <c r="AF910" i="10" s="1"/>
  <c r="AK910" i="10" s="1"/>
  <c r="AE563" i="10"/>
  <c r="AF563" i="10" s="1"/>
  <c r="AM563" i="10" s="1"/>
  <c r="AE838" i="10"/>
  <c r="AF838" i="10" s="1"/>
  <c r="AE360" i="10"/>
  <c r="AF360" i="10" s="1"/>
  <c r="AP360" i="10" s="1"/>
  <c r="AE44" i="10"/>
  <c r="AF44" i="10" s="1"/>
  <c r="AE287" i="10"/>
  <c r="AF287" i="10" s="1"/>
  <c r="AG287" i="10" s="1"/>
  <c r="AE335" i="10"/>
  <c r="AF335" i="10" s="1"/>
  <c r="AH335" i="10" s="1"/>
  <c r="AE939" i="10"/>
  <c r="AF939" i="10" s="1"/>
  <c r="AE583" i="10"/>
  <c r="AF583" i="10" s="1"/>
  <c r="AK583" i="10" s="1"/>
  <c r="AE272" i="10"/>
  <c r="AF272" i="10" s="1"/>
  <c r="AE515" i="10"/>
  <c r="AF515" i="10" s="1"/>
  <c r="AP515" i="10" s="1"/>
  <c r="AE814" i="10"/>
  <c r="AF814" i="10" s="1"/>
  <c r="AG814" i="10" s="1"/>
  <c r="AE45" i="10"/>
  <c r="AF45" i="10" s="1"/>
  <c r="AP45" i="10" s="1"/>
  <c r="AE640" i="10"/>
  <c r="AF640" i="10" s="1"/>
  <c r="AG640" i="10" s="1"/>
  <c r="AE96" i="10"/>
  <c r="AF96" i="10" s="1"/>
  <c r="AI96" i="10" s="1"/>
  <c r="AE598" i="10"/>
  <c r="AF598" i="10" s="1"/>
  <c r="AE93" i="10"/>
  <c r="AF93" i="10" s="1"/>
  <c r="AI93" i="10" s="1"/>
  <c r="AE180" i="10"/>
  <c r="AF180" i="10" s="1"/>
  <c r="AP180" i="10" s="1"/>
  <c r="AE895" i="10"/>
  <c r="AF895" i="10" s="1"/>
  <c r="AK895" i="10" s="1"/>
  <c r="AE967" i="10"/>
  <c r="AF967" i="10" s="1"/>
  <c r="AM967" i="10" s="1"/>
  <c r="AE189" i="10"/>
  <c r="AF189" i="10" s="1"/>
  <c r="AE713" i="10"/>
  <c r="AF713" i="10" s="1"/>
  <c r="AP713" i="10" s="1"/>
  <c r="AE106" i="10"/>
  <c r="AF106" i="10" s="1"/>
  <c r="AP106" i="10" s="1"/>
  <c r="AE920" i="10"/>
  <c r="AF920" i="10" s="1"/>
  <c r="AE760" i="10"/>
  <c r="AF760" i="10" s="1"/>
  <c r="AL760" i="10" s="1"/>
  <c r="AE356" i="10"/>
  <c r="AF356" i="10" s="1"/>
  <c r="AG356" i="10" s="1"/>
  <c r="AE503" i="10"/>
  <c r="AF503" i="10" s="1"/>
  <c r="AK503" i="10" s="1"/>
  <c r="AE78" i="10"/>
  <c r="AF78" i="10" s="1"/>
  <c r="AM78" i="10" s="1"/>
  <c r="AE56" i="10"/>
  <c r="AF56" i="10" s="1"/>
  <c r="AI56" i="10" s="1"/>
  <c r="AN56" i="10" s="1"/>
  <c r="AE575" i="10"/>
  <c r="AF575" i="10" s="1"/>
  <c r="AH575" i="10" s="1"/>
  <c r="AE334" i="10"/>
  <c r="AF334" i="10" s="1"/>
  <c r="AE721" i="10"/>
  <c r="AF721" i="10" s="1"/>
  <c r="AM721" i="10" s="1"/>
  <c r="AE445" i="10"/>
  <c r="AF445" i="10" s="1"/>
  <c r="AE646" i="10"/>
  <c r="AF646" i="10" s="1"/>
  <c r="AM646" i="10" s="1"/>
  <c r="AE889" i="10"/>
  <c r="AF889" i="10" s="1"/>
  <c r="AG889" i="10" s="1"/>
  <c r="AE802" i="10"/>
  <c r="AF802" i="10" s="1"/>
  <c r="AL802" i="10" s="1"/>
  <c r="AE297" i="10"/>
  <c r="AF297" i="10" s="1"/>
  <c r="AP297" i="10" s="1"/>
  <c r="AE81" i="10"/>
  <c r="AF81" i="10" s="1"/>
  <c r="AE511" i="10"/>
  <c r="AF511" i="10" s="1"/>
  <c r="AE620" i="10"/>
  <c r="AF620" i="10" s="1"/>
  <c r="AI620" i="10" s="1"/>
  <c r="AE143" i="10"/>
  <c r="AF143" i="10" s="1"/>
  <c r="AE694" i="10"/>
  <c r="AF694" i="10" s="1"/>
  <c r="AL694" i="10" s="1"/>
  <c r="AE462" i="10"/>
  <c r="AF462" i="10" s="1"/>
  <c r="AE238" i="10"/>
  <c r="AF238" i="10" s="1"/>
  <c r="AG238" i="10" s="1"/>
  <c r="AE477" i="10"/>
  <c r="AF477" i="10" s="1"/>
  <c r="AN477" i="10" s="1"/>
  <c r="AE582" i="10"/>
  <c r="AF582" i="10" s="1"/>
  <c r="AL582" i="10" s="1"/>
  <c r="AE720" i="10"/>
  <c r="AF720" i="10" s="1"/>
  <c r="AE219" i="10"/>
  <c r="AF219" i="10" s="1"/>
  <c r="AM219" i="10" s="1"/>
  <c r="AE785" i="10"/>
  <c r="AF785" i="10" s="1"/>
  <c r="AE396" i="10"/>
  <c r="AF396" i="10" s="1"/>
  <c r="AG396" i="10" s="1"/>
  <c r="AE192" i="10"/>
  <c r="AF192" i="10" s="1"/>
  <c r="AE870" i="10"/>
  <c r="AF870" i="10" s="1"/>
  <c r="AH870" i="10" s="1"/>
  <c r="AE159" i="10"/>
  <c r="AF159" i="10" s="1"/>
  <c r="AE368" i="10"/>
  <c r="AF368" i="10" s="1"/>
  <c r="AE289" i="10"/>
  <c r="AF289" i="10" s="1"/>
  <c r="AN289" i="10" s="1"/>
  <c r="AE703" i="10"/>
  <c r="AF703" i="10" s="1"/>
  <c r="AE855" i="10"/>
  <c r="AF855" i="10" s="1"/>
  <c r="AK855" i="10" s="1"/>
  <c r="AE549" i="10"/>
  <c r="AF549" i="10" s="1"/>
  <c r="AG549" i="10" s="1"/>
  <c r="AE636" i="10"/>
  <c r="AF636" i="10" s="1"/>
  <c r="AM636" i="10" s="1"/>
  <c r="AE61" i="10"/>
  <c r="AF61" i="10" s="1"/>
  <c r="AE803" i="10"/>
  <c r="AF803" i="10" s="1"/>
  <c r="AL803" i="10" s="1"/>
  <c r="AE304" i="10"/>
  <c r="AF304" i="10" s="1"/>
  <c r="AE52" i="10"/>
  <c r="AF52" i="10" s="1"/>
  <c r="AN52" i="10" s="1"/>
  <c r="AE339" i="10"/>
  <c r="AF339" i="10" s="1"/>
  <c r="AJ339" i="10" s="1"/>
  <c r="AE724" i="10"/>
  <c r="AF724" i="10" s="1"/>
  <c r="AE379" i="10"/>
  <c r="AF379" i="10" s="1"/>
  <c r="AP379" i="10" s="1"/>
  <c r="AE114" i="10"/>
  <c r="AF114" i="10" s="1"/>
  <c r="AE727" i="10"/>
  <c r="AF727" i="10" s="1"/>
  <c r="AE417" i="10"/>
  <c r="AF417" i="10" s="1"/>
  <c r="AE666" i="10"/>
  <c r="AF666" i="10" s="1"/>
  <c r="AM666" i="10" s="1"/>
  <c r="AE14" i="10"/>
  <c r="AF14" i="10" s="1"/>
  <c r="AE947" i="10"/>
  <c r="AF947" i="10" s="1"/>
  <c r="AH947" i="10" s="1"/>
  <c r="AE718" i="10"/>
  <c r="AF718" i="10" s="1"/>
  <c r="AK718" i="10" s="1"/>
  <c r="AE702" i="10"/>
  <c r="AF702" i="10" s="1"/>
  <c r="AH702" i="10" s="1"/>
  <c r="AE531" i="10"/>
  <c r="AF531" i="10" s="1"/>
  <c r="AG531" i="10" s="1"/>
  <c r="AE373" i="10"/>
  <c r="AF373" i="10" s="1"/>
  <c r="AH373" i="10" s="1"/>
  <c r="AE869" i="10"/>
  <c r="AF869" i="10" s="1"/>
  <c r="AE665" i="10"/>
  <c r="AF665" i="10" s="1"/>
  <c r="AH665" i="10" s="1"/>
  <c r="AE560" i="10"/>
  <c r="AF560" i="10" s="1"/>
  <c r="AE429" i="10"/>
  <c r="AF429" i="10" s="1"/>
  <c r="AE508" i="10"/>
  <c r="AF508" i="10" s="1"/>
  <c r="AI508" i="10" s="1"/>
  <c r="AE705" i="10"/>
  <c r="AF705" i="10" s="1"/>
  <c r="AM705" i="10" s="1"/>
  <c r="AE10" i="10"/>
  <c r="AF10" i="10" s="1"/>
  <c r="AI10" i="10" s="1"/>
  <c r="AN10" i="10" s="1"/>
  <c r="AE847" i="10"/>
  <c r="AF847" i="10" s="1"/>
  <c r="AE502" i="10"/>
  <c r="AF502" i="10" s="1"/>
  <c r="AP502" i="10" s="1"/>
  <c r="AE23" i="10"/>
  <c r="AF23" i="10" s="1"/>
  <c r="AG23" i="10" s="1"/>
  <c r="AE722" i="10"/>
  <c r="AF722" i="10" s="1"/>
  <c r="AE650" i="10"/>
  <c r="AF650" i="10" s="1"/>
  <c r="AM650" i="10" s="1"/>
  <c r="AE269" i="10"/>
  <c r="AF269" i="10" s="1"/>
  <c r="AI269" i="10" s="1"/>
  <c r="AE363" i="10"/>
  <c r="AF363" i="10" s="1"/>
  <c r="AE386" i="10"/>
  <c r="AF386" i="10" s="1"/>
  <c r="AH386" i="10" s="1"/>
  <c r="AE82" i="10"/>
  <c r="AF82" i="10" s="1"/>
  <c r="AE941" i="10"/>
  <c r="AF941" i="10" s="1"/>
  <c r="AK941" i="10" s="1"/>
  <c r="AE481" i="10"/>
  <c r="AF481" i="10" s="1"/>
  <c r="AE547" i="10"/>
  <c r="AF547" i="10" s="1"/>
  <c r="AE781" i="10"/>
  <c r="AF781" i="10" s="1"/>
  <c r="AE422" i="10"/>
  <c r="AF422" i="10" s="1"/>
  <c r="AN422" i="10" s="1"/>
  <c r="AE655" i="10"/>
  <c r="AF655" i="10" s="1"/>
  <c r="AP655" i="10" s="1"/>
  <c r="AE913" i="10"/>
  <c r="AF913" i="10" s="1"/>
  <c r="AE736" i="10"/>
  <c r="AF736" i="10" s="1"/>
  <c r="AP736" i="10" s="1"/>
  <c r="AE183" i="10"/>
  <c r="AF183" i="10" s="1"/>
  <c r="AE449" i="10"/>
  <c r="AF449" i="10" s="1"/>
  <c r="AE185" i="10"/>
  <c r="AF185" i="10" s="1"/>
  <c r="AL185" i="10" s="1"/>
  <c r="AE98" i="10"/>
  <c r="AF98" i="10" s="1"/>
  <c r="AG98" i="10" s="1"/>
  <c r="AE283" i="10"/>
  <c r="AF283" i="10" s="1"/>
  <c r="AJ283" i="10" s="1"/>
  <c r="AE954" i="10"/>
  <c r="AF954" i="10" s="1"/>
  <c r="AN954" i="10" s="1"/>
  <c r="AE859" i="10"/>
  <c r="AF859" i="10" s="1"/>
  <c r="AP859" i="10" s="1"/>
  <c r="AE670" i="10"/>
  <c r="AF670" i="10" s="1"/>
  <c r="AG670" i="10" s="1"/>
  <c r="AE199" i="10"/>
  <c r="AF199" i="10" s="1"/>
  <c r="AJ199" i="10" s="1"/>
  <c r="AE355" i="10"/>
  <c r="AF355" i="10" s="1"/>
  <c r="AK355" i="10" s="1"/>
  <c r="AE986" i="10"/>
  <c r="AF986" i="10" s="1"/>
  <c r="AK986" i="10" s="1"/>
  <c r="AE590" i="10"/>
  <c r="AF590" i="10" s="1"/>
  <c r="AH590" i="10" s="1"/>
  <c r="AE837" i="10"/>
  <c r="AF837" i="10" s="1"/>
  <c r="AI837" i="10" s="1"/>
  <c r="AE116" i="10"/>
  <c r="AF116" i="10" s="1"/>
  <c r="AK116" i="10" s="1"/>
  <c r="AE252" i="10"/>
  <c r="AF252" i="10" s="1"/>
  <c r="AE127" i="10"/>
  <c r="AF127" i="10" s="1"/>
  <c r="AL127" i="10" s="1"/>
  <c r="AE570" i="10"/>
  <c r="AF570" i="10" s="1"/>
  <c r="AE367" i="10"/>
  <c r="AF367" i="10" s="1"/>
  <c r="AE498" i="10"/>
  <c r="AF498" i="10" s="1"/>
  <c r="AL498" i="10" s="1"/>
  <c r="AE187" i="10"/>
  <c r="AF187" i="10" s="1"/>
  <c r="AI187" i="10" s="1"/>
  <c r="AE691" i="10"/>
  <c r="AF691" i="10" s="1"/>
  <c r="AP691" i="10" s="1"/>
  <c r="AE801" i="10"/>
  <c r="AF801" i="10" s="1"/>
  <c r="AG801" i="10" s="1"/>
  <c r="AE987" i="10"/>
  <c r="AF987" i="10" s="1"/>
  <c r="AE486" i="10"/>
  <c r="AF486" i="10" s="1"/>
  <c r="AI486" i="10" s="1"/>
  <c r="AE559" i="10"/>
  <c r="AF559" i="10" s="1"/>
  <c r="AL559" i="10" s="1"/>
  <c r="AE850" i="10"/>
  <c r="AF850" i="10" s="1"/>
  <c r="AL850" i="10" s="1"/>
  <c r="AE83" i="10"/>
  <c r="AF83" i="10" s="1"/>
  <c r="AE787" i="10"/>
  <c r="AF787" i="10" s="1"/>
  <c r="AP787" i="10" s="1"/>
  <c r="AE209" i="10"/>
  <c r="AF209" i="10" s="1"/>
  <c r="AE275" i="10"/>
  <c r="AF275" i="10" s="1"/>
  <c r="AP275" i="10" s="1"/>
  <c r="AE357" i="10"/>
  <c r="AF357" i="10" s="1"/>
  <c r="AL357" i="10" s="1"/>
  <c r="AE738" i="10"/>
  <c r="AF738" i="10" s="1"/>
  <c r="AE696" i="10"/>
  <c r="AF696" i="10" s="1"/>
  <c r="AH696" i="10" s="1"/>
  <c r="AE632" i="10"/>
  <c r="AF632" i="10" s="1"/>
  <c r="AE513" i="10"/>
  <c r="AF513" i="10" s="1"/>
  <c r="AJ513" i="10" s="1"/>
  <c r="AE493" i="10"/>
  <c r="AF493" i="10" s="1"/>
  <c r="AM493" i="10" s="1"/>
  <c r="AE439" i="10"/>
  <c r="AF439" i="10" s="1"/>
  <c r="AE730" i="10"/>
  <c r="AF730" i="10" s="1"/>
  <c r="AL730" i="10" s="1"/>
  <c r="AE619" i="10"/>
  <c r="AF619" i="10" s="1"/>
  <c r="AE425" i="10"/>
  <c r="AF425" i="10" s="1"/>
  <c r="AK425" i="10" s="1"/>
  <c r="AE645" i="10"/>
  <c r="AF645" i="10" s="1"/>
  <c r="AK645" i="10" s="1"/>
  <c r="AE767" i="10"/>
  <c r="AF767" i="10" s="1"/>
  <c r="AH767" i="10" s="1"/>
  <c r="AE329" i="10"/>
  <c r="AF329" i="10" s="1"/>
  <c r="AP329" i="10" s="1"/>
  <c r="AE846" i="10"/>
  <c r="AF846" i="10" s="1"/>
  <c r="AN846" i="10" s="1"/>
  <c r="AE216" i="10"/>
  <c r="AF216" i="10" s="1"/>
  <c r="AN216" i="10" s="1"/>
  <c r="AE491" i="10"/>
  <c r="AF491" i="10" s="1"/>
  <c r="AJ491" i="10" s="1"/>
  <c r="AE902" i="10"/>
  <c r="AF902" i="10" s="1"/>
  <c r="AE771" i="10"/>
  <c r="AF771" i="10" s="1"/>
  <c r="AG771" i="10" s="1"/>
  <c r="AE541" i="10"/>
  <c r="AF541" i="10" s="1"/>
  <c r="AE65" i="10"/>
  <c r="AF65" i="10" s="1"/>
  <c r="AE638" i="10"/>
  <c r="AF638" i="10" s="1"/>
  <c r="AG638" i="10" s="1"/>
  <c r="AE410" i="10"/>
  <c r="AF410" i="10" s="1"/>
  <c r="AI410" i="10" s="1"/>
  <c r="AE407" i="10"/>
  <c r="AF407" i="10" s="1"/>
  <c r="AI407" i="10" s="1"/>
  <c r="AE24" i="10"/>
  <c r="AF24" i="10" s="1"/>
  <c r="AI24" i="10" s="1"/>
  <c r="AN24" i="10" s="1"/>
  <c r="AE384" i="10"/>
  <c r="AF384" i="10" s="1"/>
  <c r="AI384" i="10" s="1"/>
  <c r="AE228" i="10"/>
  <c r="AF228" i="10" s="1"/>
  <c r="AK228" i="10" s="1"/>
  <c r="AE456" i="10"/>
  <c r="AF456" i="10" s="1"/>
  <c r="AM456" i="10" s="1"/>
  <c r="AE288" i="10"/>
  <c r="AF288" i="10" s="1"/>
  <c r="AH288" i="10" s="1"/>
  <c r="AE279" i="10"/>
  <c r="AF279" i="10" s="1"/>
  <c r="AE676" i="10"/>
  <c r="AF676" i="10" s="1"/>
  <c r="AG676" i="10" s="1"/>
  <c r="AE628" i="10"/>
  <c r="AF628" i="10" s="1"/>
  <c r="AE931" i="10"/>
  <c r="AF931" i="10" s="1"/>
  <c r="AK931" i="10" s="1"/>
  <c r="AE241" i="10"/>
  <c r="AF241" i="10" s="1"/>
  <c r="AN241" i="10" s="1"/>
  <c r="AE992" i="10"/>
  <c r="AF992" i="10" s="1"/>
  <c r="AE908" i="10"/>
  <c r="AF908" i="10" s="1"/>
  <c r="AH908" i="10" s="1"/>
  <c r="AE633" i="10"/>
  <c r="AF633" i="10" s="1"/>
  <c r="AE389" i="10"/>
  <c r="AF389" i="10" s="1"/>
  <c r="AJ389" i="10" s="1"/>
  <c r="AE131" i="10"/>
  <c r="AF131" i="10" s="1"/>
  <c r="AE963" i="10"/>
  <c r="AF963" i="10" s="1"/>
  <c r="AE573" i="10"/>
  <c r="AF573" i="10" s="1"/>
  <c r="AP573" i="10" s="1"/>
  <c r="AE714" i="10"/>
  <c r="AF714" i="10" s="1"/>
  <c r="AE745" i="10"/>
  <c r="AF745" i="10" s="1"/>
  <c r="AN745" i="10" s="1"/>
  <c r="AE550" i="10"/>
  <c r="AF550" i="10" s="1"/>
  <c r="AE310" i="10"/>
  <c r="AF310" i="10" s="1"/>
  <c r="AL310" i="10" s="1"/>
  <c r="AE20" i="10"/>
  <c r="AF20" i="10" s="1"/>
  <c r="AE464" i="10"/>
  <c r="AF464" i="10" s="1"/>
  <c r="AH464" i="10" s="1"/>
  <c r="AE784" i="10"/>
  <c r="AF784" i="10" s="1"/>
  <c r="AH784" i="10" s="1"/>
  <c r="AE59" i="10"/>
  <c r="AF59" i="10" s="1"/>
  <c r="AI59" i="10" s="1"/>
  <c r="AE37" i="10"/>
  <c r="AF37" i="10" s="1"/>
  <c r="AP37" i="10" s="1"/>
  <c r="AE925" i="10"/>
  <c r="AF925" i="10" s="1"/>
  <c r="AL925" i="10" s="1"/>
  <c r="AE76" i="10"/>
  <c r="AF76" i="10" s="1"/>
  <c r="AI76" i="10" s="1"/>
  <c r="AE512" i="10"/>
  <c r="AF512" i="10" s="1"/>
  <c r="AE244" i="10"/>
  <c r="AF244" i="10" s="1"/>
  <c r="AE482" i="10"/>
  <c r="AF482" i="10" s="1"/>
  <c r="AE623" i="10"/>
  <c r="AF623" i="10" s="1"/>
  <c r="AG623" i="10" s="1"/>
  <c r="AE266" i="10"/>
  <c r="AF266" i="10" s="1"/>
  <c r="AH266" i="10" s="1"/>
  <c r="AE274" i="10"/>
  <c r="AF274" i="10" s="1"/>
  <c r="AE499" i="10"/>
  <c r="AF499" i="10" s="1"/>
  <c r="AL499" i="10" s="1"/>
  <c r="AE75" i="10"/>
  <c r="AF75" i="10" s="1"/>
  <c r="AE843" i="10"/>
  <c r="AF843" i="10" s="1"/>
  <c r="AH843" i="10" s="1"/>
  <c r="AE564" i="10"/>
  <c r="AF564" i="10" s="1"/>
  <c r="AE758" i="10"/>
  <c r="AF758" i="10" s="1"/>
  <c r="AE798" i="10"/>
  <c r="AF798" i="10" s="1"/>
  <c r="AE740" i="10"/>
  <c r="AF740" i="10" s="1"/>
  <c r="AE856" i="10"/>
  <c r="AF856" i="10" s="1"/>
  <c r="AK856" i="10" s="1"/>
  <c r="AE466" i="10"/>
  <c r="AF466" i="10" s="1"/>
  <c r="AE157" i="10"/>
  <c r="AF157" i="10" s="1"/>
  <c r="AE317" i="10"/>
  <c r="AF317" i="10" s="1"/>
  <c r="AE542" i="10"/>
  <c r="AF542" i="10" s="1"/>
  <c r="AE844" i="10"/>
  <c r="AF844" i="10" s="1"/>
  <c r="AE387" i="10"/>
  <c r="AF387" i="10" s="1"/>
  <c r="AH387" i="10" s="1"/>
  <c r="AE63" i="10"/>
  <c r="AF63" i="10" s="1"/>
  <c r="AE938" i="10"/>
  <c r="AF938" i="10" s="1"/>
  <c r="AE123" i="10"/>
  <c r="AF123" i="10" s="1"/>
  <c r="AP123" i="10" s="1"/>
  <c r="AE912" i="10"/>
  <c r="AF912" i="10" s="1"/>
  <c r="AE991" i="10"/>
  <c r="AF991" i="10" s="1"/>
  <c r="AE62" i="10"/>
  <c r="AF62" i="10" s="1"/>
  <c r="AE388" i="10"/>
  <c r="AF388" i="10" s="1"/>
  <c r="AL388" i="10" s="1"/>
  <c r="AE813" i="10"/>
  <c r="AF813" i="10" s="1"/>
  <c r="AI813" i="10" s="1"/>
  <c r="AE290" i="10"/>
  <c r="AF290" i="10" s="1"/>
  <c r="AE892" i="10"/>
  <c r="AF892" i="10" s="1"/>
  <c r="AH892" i="10" s="1"/>
  <c r="AE146" i="10"/>
  <c r="AF146" i="10" s="1"/>
  <c r="AG146" i="10" s="1"/>
  <c r="AE15" i="10"/>
  <c r="AF15" i="10" s="1"/>
  <c r="AP15" i="10" s="1"/>
  <c r="AE839" i="10"/>
  <c r="AF839" i="10" s="1"/>
  <c r="AE748" i="10"/>
  <c r="AF748" i="10" s="1"/>
  <c r="AE565" i="10"/>
  <c r="AF565" i="10" s="1"/>
  <c r="AL565" i="10" s="1"/>
  <c r="AE605" i="10"/>
  <c r="AF605" i="10" s="1"/>
  <c r="AE808" i="10"/>
  <c r="AF808" i="10" s="1"/>
  <c r="AE520" i="10"/>
  <c r="AF520" i="10" s="1"/>
  <c r="AE562" i="10"/>
  <c r="AF562" i="10" s="1"/>
  <c r="AE139" i="10"/>
  <c r="AF139" i="10" s="1"/>
  <c r="AK139" i="10" s="1"/>
  <c r="AE434" i="10"/>
  <c r="AF434" i="10" s="1"/>
  <c r="AE554" i="10"/>
  <c r="AF554" i="10" s="1"/>
  <c r="AH554" i="10" s="1"/>
  <c r="AE264" i="10"/>
  <c r="AF264" i="10" s="1"/>
  <c r="AE190" i="10"/>
  <c r="AF190" i="10" s="1"/>
  <c r="AL190" i="10" s="1"/>
  <c r="AE166" i="10"/>
  <c r="AF166" i="10" s="1"/>
  <c r="AE124" i="10"/>
  <c r="AF124" i="10" s="1"/>
  <c r="AE141" i="10"/>
  <c r="AF141" i="10" s="1"/>
  <c r="AE58" i="10"/>
  <c r="AF58" i="10" s="1"/>
  <c r="AL58" i="10" s="1"/>
  <c r="AE411" i="10"/>
  <c r="AF411" i="10" s="1"/>
  <c r="AE447" i="10"/>
  <c r="AF447" i="10" s="1"/>
  <c r="AE28" i="10"/>
  <c r="AF28" i="10" s="1"/>
  <c r="AE789" i="10"/>
  <c r="AF789" i="10" s="1"/>
  <c r="AJ789" i="10" s="1"/>
  <c r="AE596" i="10"/>
  <c r="AF596" i="10" s="1"/>
  <c r="AE754" i="10"/>
  <c r="AF754" i="10" s="1"/>
  <c r="AE584" i="10"/>
  <c r="AF584" i="10" s="1"/>
  <c r="AE757" i="10"/>
  <c r="AF757" i="10" s="1"/>
  <c r="AG757" i="10" s="1"/>
  <c r="AE426" i="10"/>
  <c r="AF426" i="10" s="1"/>
  <c r="AH426" i="10" s="1"/>
  <c r="AE652" i="10"/>
  <c r="AF652" i="10" s="1"/>
  <c r="AE101" i="10"/>
  <c r="AF101" i="10" s="1"/>
  <c r="AE862" i="10"/>
  <c r="AF862" i="10" s="1"/>
  <c r="AE904" i="10"/>
  <c r="AF904" i="10" s="1"/>
  <c r="AE881" i="10"/>
  <c r="AF881" i="10" s="1"/>
  <c r="AE674" i="10"/>
  <c r="AF674" i="10" s="1"/>
  <c r="AE877" i="10"/>
  <c r="AF877" i="10" s="1"/>
  <c r="AM877" i="10" s="1"/>
  <c r="AE805" i="10"/>
  <c r="AF805" i="10" s="1"/>
  <c r="AE120" i="10"/>
  <c r="AF120" i="10" s="1"/>
  <c r="AE653" i="10"/>
  <c r="AF653" i="10" s="1"/>
  <c r="AE205" i="10"/>
  <c r="AF205" i="10" s="1"/>
  <c r="AL205" i="10" s="1"/>
  <c r="AE879" i="10"/>
  <c r="AF879" i="10" s="1"/>
  <c r="AE137" i="10"/>
  <c r="AF137" i="10" s="1"/>
  <c r="AN137" i="10" s="1"/>
  <c r="AE553" i="10"/>
  <c r="AF553" i="10" s="1"/>
  <c r="AK553" i="10" s="1"/>
  <c r="AE901" i="10"/>
  <c r="AF901" i="10" s="1"/>
  <c r="AL901" i="10" s="1"/>
  <c r="AE51" i="10"/>
  <c r="AF51" i="10" s="1"/>
  <c r="AI51" i="10" s="1"/>
  <c r="AN51" i="10" s="1"/>
  <c r="AE408" i="10"/>
  <c r="AF408" i="10" s="1"/>
  <c r="AE538" i="10"/>
  <c r="AF538" i="10" s="1"/>
  <c r="AE358" i="10"/>
  <c r="AF358" i="10" s="1"/>
  <c r="AG358" i="10" s="1"/>
  <c r="AE342" i="10"/>
  <c r="AF342" i="10" s="1"/>
  <c r="AJ342" i="10" s="1"/>
  <c r="AE73" i="10"/>
  <c r="AF73" i="10" s="1"/>
  <c r="AE600" i="10"/>
  <c r="AF600" i="10" s="1"/>
  <c r="AE327" i="10"/>
  <c r="AF327" i="10" s="1"/>
  <c r="AI327" i="10" s="1"/>
  <c r="AE753" i="10"/>
  <c r="AF753" i="10" s="1"/>
  <c r="AE533" i="10"/>
  <c r="AF533" i="10" s="1"/>
  <c r="AE298" i="10"/>
  <c r="AF298" i="10" s="1"/>
  <c r="AE224" i="10"/>
  <c r="AF224" i="10" s="1"/>
  <c r="AE863" i="10"/>
  <c r="AF863" i="10" s="1"/>
  <c r="AE921" i="10"/>
  <c r="AF921" i="10" s="1"/>
  <c r="AE841" i="10"/>
  <c r="AF841" i="10" s="1"/>
  <c r="AE716" i="10"/>
  <c r="AF716" i="10" s="1"/>
  <c r="AP716" i="10" s="1"/>
  <c r="AE303" i="10"/>
  <c r="AF303" i="10" s="1"/>
  <c r="AN303" i="10" s="1"/>
  <c r="AE361" i="10"/>
  <c r="AF361" i="10" s="1"/>
  <c r="AE755" i="10"/>
  <c r="AF755" i="10" s="1"/>
  <c r="AE723" i="10"/>
  <c r="AF723" i="10" s="1"/>
  <c r="AE468" i="10"/>
  <c r="AF468" i="10" s="1"/>
  <c r="AN468" i="10" s="1"/>
  <c r="AE534" i="10"/>
  <c r="AF534" i="10" s="1"/>
  <c r="AJ534" i="10" s="1"/>
  <c r="AE232" i="10"/>
  <c r="AF232" i="10" s="1"/>
  <c r="AL232" i="10" s="1"/>
  <c r="AE690" i="10"/>
  <c r="AF690" i="10" s="1"/>
  <c r="AK690" i="10" s="1"/>
  <c r="AE415" i="10"/>
  <c r="AF415" i="10" s="1"/>
  <c r="AL415" i="10" s="1"/>
  <c r="AE735" i="10"/>
  <c r="AF735" i="10" s="1"/>
  <c r="AI735" i="10" s="1"/>
  <c r="AE110" i="10"/>
  <c r="AF110" i="10" s="1"/>
  <c r="AK110" i="10" s="1"/>
  <c r="AE871" i="10"/>
  <c r="AF871" i="10" s="1"/>
  <c r="AM871" i="10" s="1"/>
  <c r="AE528" i="10"/>
  <c r="AF528" i="10" s="1"/>
  <c r="AG528" i="10" s="1"/>
  <c r="AE693" i="10"/>
  <c r="AF693" i="10" s="1"/>
  <c r="AI693" i="10" s="1"/>
  <c r="AE333" i="10"/>
  <c r="AF333" i="10" s="1"/>
  <c r="AE338" i="10"/>
  <c r="AF338" i="10" s="1"/>
  <c r="AE100" i="10"/>
  <c r="AF100" i="10" s="1"/>
  <c r="AP100" i="10" s="1"/>
  <c r="AE783" i="10"/>
  <c r="AF783" i="10" s="1"/>
  <c r="AE819" i="10"/>
  <c r="AF819" i="10" s="1"/>
  <c r="AE163" i="10"/>
  <c r="AF163" i="10" s="1"/>
  <c r="AP163" i="10" s="1"/>
  <c r="AE996" i="10"/>
  <c r="AF996" i="10" s="1"/>
  <c r="AN996" i="10" s="1"/>
  <c r="AE193" i="10"/>
  <c r="AF193" i="10" s="1"/>
  <c r="AM193" i="10" s="1"/>
  <c r="AE454" i="10"/>
  <c r="AF454" i="10" s="1"/>
  <c r="AL454" i="10" s="1"/>
  <c r="AE651" i="10"/>
  <c r="AF651" i="10" s="1"/>
  <c r="AM651" i="10" s="1"/>
  <c r="AE561" i="10"/>
  <c r="AF561" i="10" s="1"/>
  <c r="AI561" i="10" s="1"/>
  <c r="AE648" i="10"/>
  <c r="AF648" i="10" s="1"/>
  <c r="AK648" i="10" s="1"/>
  <c r="AE657" i="10"/>
  <c r="AF657" i="10" s="1"/>
  <c r="AP657" i="10" s="1"/>
  <c r="AE42" i="10"/>
  <c r="AF42" i="10" s="1"/>
  <c r="AG42" i="10" s="1"/>
  <c r="AE380" i="10"/>
  <c r="AF380" i="10" s="1"/>
  <c r="AG380" i="10" s="1"/>
  <c r="AE221" i="10"/>
  <c r="AF221" i="10" s="1"/>
  <c r="AH221" i="10" s="1"/>
  <c r="AE710" i="10"/>
  <c r="AF710" i="10" s="1"/>
  <c r="AM710" i="10" s="1"/>
  <c r="AE548" i="10"/>
  <c r="AF548" i="10" s="1"/>
  <c r="AJ548" i="10" s="1"/>
  <c r="AE658" i="10"/>
  <c r="AF658" i="10" s="1"/>
  <c r="AP658" i="10" s="1"/>
  <c r="AE625" i="10"/>
  <c r="AF625" i="10" s="1"/>
  <c r="AP625" i="10" s="1"/>
  <c r="AE959" i="10"/>
  <c r="AF959" i="10" s="1"/>
  <c r="AE731" i="10"/>
  <c r="AF731" i="10" s="1"/>
  <c r="AE182" i="10"/>
  <c r="AF182" i="10" s="1"/>
  <c r="AG182" i="10" s="1"/>
  <c r="AE622" i="10"/>
  <c r="AF622" i="10" s="1"/>
  <c r="AE602" i="10"/>
  <c r="AF602" i="10" s="1"/>
  <c r="AK602" i="10" s="1"/>
  <c r="AE167" i="10"/>
  <c r="AF167" i="10" s="1"/>
  <c r="AL167" i="10" s="1"/>
  <c r="AE158" i="10"/>
  <c r="AF158" i="10" s="1"/>
  <c r="AI158" i="10" s="1"/>
  <c r="AE197" i="10"/>
  <c r="AF197" i="10" s="1"/>
  <c r="AI197" i="10" s="1"/>
  <c r="AE292" i="10"/>
  <c r="AF292" i="10" s="1"/>
  <c r="AE990" i="10"/>
  <c r="AF990" i="10" s="1"/>
  <c r="AP990" i="10" s="1"/>
  <c r="AE402" i="10"/>
  <c r="AF402" i="10" s="1"/>
  <c r="AL402" i="10" s="1"/>
  <c r="AE68" i="10"/>
  <c r="AF68" i="10" s="1"/>
  <c r="AG68" i="10" s="1"/>
  <c r="AE883" i="10"/>
  <c r="AF883" i="10" s="1"/>
  <c r="AL883" i="10" s="1"/>
  <c r="AE393" i="10"/>
  <c r="AF393" i="10" s="1"/>
  <c r="AE952" i="10"/>
  <c r="AF952" i="10" s="1"/>
  <c r="AJ952" i="10" s="1"/>
  <c r="AE788" i="10"/>
  <c r="AF788" i="10" s="1"/>
  <c r="AK788" i="10" s="1"/>
  <c r="AE347" i="10"/>
  <c r="AF347" i="10" s="1"/>
  <c r="AJ347" i="10" s="1"/>
  <c r="AE576" i="10"/>
  <c r="AF576" i="10" s="1"/>
  <c r="AE599" i="10"/>
  <c r="AF599" i="10" s="1"/>
  <c r="AM599" i="10" s="1"/>
  <c r="AE585" i="10"/>
  <c r="AF585" i="10" s="1"/>
  <c r="AE57" i="10"/>
  <c r="AF57" i="10" s="1"/>
  <c r="AJ57" i="10" s="1"/>
  <c r="AE579" i="10"/>
  <c r="AF579" i="10" s="1"/>
  <c r="AN579" i="10" s="1"/>
  <c r="AE529" i="10"/>
  <c r="AF529" i="10" s="1"/>
  <c r="AM529" i="10" s="1"/>
  <c r="AE208" i="10"/>
  <c r="AF208" i="10" s="1"/>
  <c r="AI208" i="10" s="1"/>
  <c r="AE697" i="10"/>
  <c r="AF697" i="10" s="1"/>
  <c r="AM697" i="10" s="1"/>
  <c r="AE578" i="10"/>
  <c r="AF578" i="10" s="1"/>
  <c r="AE504" i="10"/>
  <c r="AF504" i="10" s="1"/>
  <c r="AM504" i="10" s="1"/>
  <c r="AE207" i="10"/>
  <c r="AF207" i="10" s="1"/>
  <c r="AL207" i="10" s="1"/>
  <c r="AE164" i="10"/>
  <c r="AF164" i="10" s="1"/>
  <c r="AL164" i="10" s="1"/>
  <c r="AE198" i="10"/>
  <c r="AF198" i="10" s="1"/>
  <c r="AN198" i="10" s="1"/>
  <c r="AE457" i="10"/>
  <c r="AF457" i="10" s="1"/>
  <c r="AM457" i="10" s="1"/>
  <c r="AE496" i="10"/>
  <c r="AF496" i="10" s="1"/>
  <c r="AE915" i="10"/>
  <c r="AF915" i="10" s="1"/>
  <c r="AE969" i="10"/>
  <c r="AF969" i="10" s="1"/>
  <c r="AE451" i="10"/>
  <c r="AF451" i="10" s="1"/>
  <c r="AL451" i="10" s="1"/>
  <c r="AE544" i="10"/>
  <c r="AF544" i="10" s="1"/>
  <c r="AJ544" i="10" s="1"/>
  <c r="AE737" i="10"/>
  <c r="AF737" i="10" s="1"/>
  <c r="AJ737" i="10" s="1"/>
  <c r="AE572" i="10"/>
  <c r="AF572" i="10" s="1"/>
  <c r="AN572" i="10" s="1"/>
  <c r="AE70" i="10"/>
  <c r="AF70" i="10" s="1"/>
  <c r="AP70" i="10" s="1"/>
  <c r="AE663" i="10"/>
  <c r="AF663" i="10" s="1"/>
  <c r="AP663" i="10" s="1"/>
  <c r="AE470" i="10"/>
  <c r="AF470" i="10" s="1"/>
  <c r="AL470" i="10" s="1"/>
  <c r="AE22" i="10"/>
  <c r="AF22" i="10" s="1"/>
  <c r="AK22" i="10" s="1"/>
  <c r="AE365" i="10"/>
  <c r="AF365" i="10" s="1"/>
  <c r="AE443" i="10"/>
  <c r="AF443" i="10" s="1"/>
  <c r="AE631" i="10"/>
  <c r="AF631" i="10" s="1"/>
  <c r="AE733" i="10"/>
  <c r="AF733" i="10" s="1"/>
  <c r="AE328" i="10"/>
  <c r="AF328" i="10" s="1"/>
  <c r="AE891" i="10"/>
  <c r="AF891" i="10" s="1"/>
  <c r="AE33" i="10"/>
  <c r="AF33" i="10" s="1"/>
  <c r="AH33" i="10" s="1"/>
  <c r="AE258" i="10"/>
  <c r="AF258" i="10" s="1"/>
  <c r="AE314" i="10"/>
  <c r="AF314" i="10" s="1"/>
  <c r="AE868" i="10"/>
  <c r="AF868" i="10" s="1"/>
  <c r="AE932" i="10"/>
  <c r="AF932" i="10" s="1"/>
  <c r="AE112" i="10"/>
  <c r="AF112" i="10" s="1"/>
  <c r="AE430" i="10"/>
  <c r="AF430" i="10" s="1"/>
  <c r="AE95" i="10"/>
  <c r="AF95" i="10" s="1"/>
  <c r="AE223" i="10"/>
  <c r="AF223" i="10" s="1"/>
  <c r="AM223" i="10" s="1"/>
  <c r="AE398" i="10"/>
  <c r="AF398" i="10" s="1"/>
  <c r="AE378" i="10"/>
  <c r="AF378" i="10" s="1"/>
  <c r="AE12" i="10"/>
  <c r="AF12" i="10" s="1"/>
  <c r="AE108" i="10"/>
  <c r="AF108" i="10" s="1"/>
  <c r="AH108" i="10" s="1"/>
  <c r="AE845" i="10"/>
  <c r="AF845" i="10" s="1"/>
  <c r="AE291" i="10"/>
  <c r="AF291" i="10" s="1"/>
  <c r="AK291" i="10" s="1"/>
  <c r="AE214" i="10"/>
  <c r="AF214" i="10" s="1"/>
  <c r="AE968" i="10"/>
  <c r="AF968" i="10" s="1"/>
  <c r="AN968" i="10" s="1"/>
  <c r="AE675" i="10"/>
  <c r="AF675" i="10" s="1"/>
  <c r="AJ675" i="10" s="1"/>
  <c r="AE603" i="10"/>
  <c r="AF603" i="10" s="1"/>
  <c r="AK603" i="10" s="1"/>
  <c r="AE818" i="10"/>
  <c r="AF818" i="10" s="1"/>
  <c r="AE911" i="10"/>
  <c r="AF911" i="10" s="1"/>
  <c r="AE145" i="10"/>
  <c r="AF145" i="10" s="1"/>
  <c r="AE634" i="10"/>
  <c r="AF634" i="10" s="1"/>
  <c r="AE976" i="10"/>
  <c r="AF976" i="10" s="1"/>
  <c r="AE262" i="10"/>
  <c r="AF262" i="10" s="1"/>
  <c r="AP262" i="10" s="1"/>
  <c r="AE835" i="10"/>
  <c r="AF835" i="10" s="1"/>
  <c r="AL835" i="10" s="1"/>
  <c r="AE346" i="10"/>
  <c r="AF346" i="10" s="1"/>
  <c r="AE370" i="10"/>
  <c r="AF370" i="10" s="1"/>
  <c r="AE413" i="10"/>
  <c r="AF413" i="10" s="1"/>
  <c r="AM413" i="10" s="1"/>
  <c r="AE458" i="10"/>
  <c r="AF458" i="10" s="1"/>
  <c r="AJ458" i="10" s="1"/>
  <c r="AE662" i="10"/>
  <c r="AF662" i="10" s="1"/>
  <c r="AE104" i="10"/>
  <c r="AF104" i="10" s="1"/>
  <c r="AE739" i="10"/>
  <c r="AF739" i="10" s="1"/>
  <c r="AN739" i="10" s="1"/>
  <c r="AE302" i="10"/>
  <c r="AF302" i="10" s="1"/>
  <c r="AG302" i="10" s="1"/>
  <c r="AE179" i="10"/>
  <c r="AF179" i="10" s="1"/>
  <c r="AE616" i="10"/>
  <c r="AF616" i="10" s="1"/>
  <c r="AE161" i="10"/>
  <c r="AF161" i="10" s="1"/>
  <c r="AE937" i="10"/>
  <c r="AF937" i="10" s="1"/>
  <c r="AL937" i="10" s="1"/>
  <c r="AE153" i="10"/>
  <c r="AF153" i="10" s="1"/>
  <c r="AE313" i="10"/>
  <c r="AF313" i="10" s="1"/>
  <c r="AE518" i="10"/>
  <c r="AF518" i="10" s="1"/>
  <c r="AI518" i="10" s="1"/>
  <c r="AE125" i="10"/>
  <c r="AF125" i="10" s="1"/>
  <c r="AE392" i="10"/>
  <c r="AF392" i="10" s="1"/>
  <c r="AE884" i="10"/>
  <c r="AF884" i="10" s="1"/>
  <c r="AE836" i="10"/>
  <c r="AF836" i="10" s="1"/>
  <c r="AJ836" i="10" s="1"/>
  <c r="AE866" i="10"/>
  <c r="AF866" i="10" s="1"/>
  <c r="AJ866" i="10" s="1"/>
  <c r="AE546" i="10"/>
  <c r="AF546" i="10" s="1"/>
  <c r="AE807" i="10"/>
  <c r="AF807" i="10" s="1"/>
  <c r="AE25" i="10"/>
  <c r="AF25" i="10" s="1"/>
  <c r="AM25" i="10" s="1"/>
  <c r="AE886" i="10"/>
  <c r="AF886" i="10" s="1"/>
  <c r="AE558" i="10"/>
  <c r="AF558" i="10" s="1"/>
  <c r="AE827" i="10"/>
  <c r="AF827" i="10" s="1"/>
  <c r="AE84" i="10"/>
  <c r="AF84" i="10" s="1"/>
  <c r="AE849" i="10"/>
  <c r="AF849" i="10" s="1"/>
  <c r="AG849" i="10" s="1"/>
  <c r="AE936" i="10"/>
  <c r="AF936" i="10" s="1"/>
  <c r="AE122" i="10"/>
  <c r="AF122" i="10" s="1"/>
  <c r="AE926" i="10"/>
  <c r="AF926" i="10" s="1"/>
  <c r="AH926" i="10" s="1"/>
  <c r="AE972" i="10"/>
  <c r="AF972" i="10" s="1"/>
  <c r="AI972" i="10" s="1"/>
  <c r="AE331" i="10"/>
  <c r="AF331" i="10" s="1"/>
  <c r="AE421" i="10"/>
  <c r="AF421" i="10" s="1"/>
  <c r="AE29" i="10"/>
  <c r="AF29" i="10" s="1"/>
  <c r="AL29" i="10" s="1"/>
  <c r="AE610" i="10"/>
  <c r="AF610" i="10" s="1"/>
  <c r="AE848" i="10"/>
  <c r="AF848" i="10" s="1"/>
  <c r="AE626" i="10"/>
  <c r="AF626" i="10" s="1"/>
  <c r="AG626" i="10" s="1"/>
  <c r="AE762" i="10"/>
  <c r="AF762" i="10" s="1"/>
  <c r="AG762" i="10" s="1"/>
  <c r="AE206" i="10"/>
  <c r="AF206" i="10" s="1"/>
  <c r="AL206" i="10" s="1"/>
  <c r="AE409" i="10"/>
  <c r="AF409" i="10" s="1"/>
  <c r="AE218" i="10"/>
  <c r="AF218" i="10" s="1"/>
  <c r="AE946" i="10"/>
  <c r="AF946" i="10" s="1"/>
  <c r="AI946" i="10" s="1"/>
  <c r="AE905" i="10"/>
  <c r="AF905" i="10" s="1"/>
  <c r="AN905" i="10" s="1"/>
  <c r="AE880" i="10"/>
  <c r="AF880" i="10" s="1"/>
  <c r="AE918" i="10"/>
  <c r="AF918" i="10" s="1"/>
  <c r="AE822" i="10"/>
  <c r="AF822" i="10" s="1"/>
  <c r="AE135" i="10"/>
  <c r="AF135" i="10" s="1"/>
  <c r="AP135" i="10" s="1"/>
  <c r="AE36" i="10"/>
  <c r="AF36" i="10" s="1"/>
  <c r="AE661" i="10"/>
  <c r="AF661" i="10" s="1"/>
  <c r="AE277" i="10"/>
  <c r="AF277" i="10" s="1"/>
  <c r="AE47" i="10"/>
  <c r="AF47" i="10" s="1"/>
  <c r="AE416" i="10"/>
  <c r="AF416" i="10" s="1"/>
  <c r="AE708" i="10"/>
  <c r="AF708" i="10" s="1"/>
  <c r="AE608" i="10"/>
  <c r="AF608" i="10" s="1"/>
  <c r="AE961" i="10"/>
  <c r="AF961" i="10" s="1"/>
  <c r="AH961" i="10" s="1"/>
  <c r="AE942" i="10"/>
  <c r="AF942" i="10" s="1"/>
  <c r="AE683" i="10"/>
  <c r="AF683" i="10" s="1"/>
  <c r="AE709" i="10"/>
  <c r="AF709" i="10" s="1"/>
  <c r="AH709" i="10" s="1"/>
  <c r="AE254" i="10"/>
  <c r="AF254" i="10" s="1"/>
  <c r="AH254" i="10" s="1"/>
  <c r="AE348" i="10"/>
  <c r="AF348" i="10" s="1"/>
  <c r="AE121" i="10"/>
  <c r="AF121" i="10" s="1"/>
  <c r="AE345" i="10"/>
  <c r="AF345" i="10" s="1"/>
  <c r="AN345" i="10" s="1"/>
  <c r="AE971" i="10"/>
  <c r="AF971" i="10" s="1"/>
  <c r="AE118" i="10"/>
  <c r="AF118" i="10" s="1"/>
  <c r="AE226" i="10"/>
  <c r="AF226" i="10" s="1"/>
  <c r="AE770" i="10"/>
  <c r="AF770" i="10" s="1"/>
  <c r="AM770" i="10" s="1"/>
  <c r="AE437" i="10"/>
  <c r="AF437" i="10" s="1"/>
  <c r="AE144" i="10"/>
  <c r="AF144" i="10" s="1"/>
  <c r="AE385" i="10"/>
  <c r="AF385" i="10" s="1"/>
  <c r="AE427" i="10"/>
  <c r="AF427" i="10" s="1"/>
  <c r="AH427" i="10" s="1"/>
  <c r="AE267" i="10"/>
  <c r="AF267" i="10" s="1"/>
  <c r="AE307" i="10"/>
  <c r="AF307" i="10" s="1"/>
  <c r="AE432" i="10"/>
  <c r="AF432" i="10" s="1"/>
  <c r="AE535" i="10"/>
  <c r="AF535" i="10" s="1"/>
  <c r="AE332" i="10"/>
  <c r="AF332" i="10" s="1"/>
  <c r="AH332" i="10" s="1"/>
  <c r="AE851" i="10"/>
  <c r="AF851" i="10" s="1"/>
  <c r="AN851" i="10" s="1"/>
  <c r="AE647" i="10"/>
  <c r="AF647" i="10" s="1"/>
  <c r="AE374" i="10"/>
  <c r="AF374" i="10" s="1"/>
  <c r="AL374" i="10" s="1"/>
  <c r="AE17" i="10"/>
  <c r="AF17" i="10" s="1"/>
  <c r="AE806" i="10"/>
  <c r="AF806" i="10" s="1"/>
  <c r="AG806" i="10" s="1"/>
  <c r="AE581" i="10"/>
  <c r="AF581" i="10" s="1"/>
  <c r="AE766" i="10"/>
  <c r="AF766" i="10" s="1"/>
  <c r="AE790" i="10"/>
  <c r="AF790" i="10" s="1"/>
  <c r="AE247" i="10"/>
  <c r="AF247" i="10" s="1"/>
  <c r="AJ247" i="10" s="1"/>
  <c r="AE950" i="10"/>
  <c r="AF950" i="10" s="1"/>
  <c r="AE243" i="10"/>
  <c r="AF243" i="10" s="1"/>
  <c r="AE700" i="10"/>
  <c r="AF700" i="10" s="1"/>
  <c r="AE177" i="10"/>
  <c r="AF177" i="10" s="1"/>
  <c r="AN177" i="10" s="1"/>
  <c r="AE321" i="10"/>
  <c r="AF321" i="10" s="1"/>
  <c r="AE270" i="10"/>
  <c r="AF270" i="10" s="1"/>
  <c r="AE876" i="10"/>
  <c r="AF876" i="10" s="1"/>
  <c r="AN876" i="10" s="1"/>
  <c r="AE796" i="10"/>
  <c r="AF796" i="10" s="1"/>
  <c r="AE293" i="10"/>
  <c r="AF293" i="10" s="1"/>
  <c r="AE692" i="10"/>
  <c r="AF692" i="10" s="1"/>
  <c r="AE115" i="10"/>
  <c r="AF115" i="10" s="1"/>
  <c r="AE893" i="10"/>
  <c r="AF893" i="10" s="1"/>
  <c r="AE230" i="10"/>
  <c r="AF230" i="10" s="1"/>
  <c r="AE734" i="10"/>
  <c r="AF734" i="10" s="1"/>
  <c r="AE568" i="10"/>
  <c r="AF568" i="10" s="1"/>
  <c r="AE681" i="10"/>
  <c r="AF681" i="10" s="1"/>
  <c r="AI681" i="10" s="1"/>
  <c r="AE467" i="10"/>
  <c r="AF467" i="10" s="1"/>
  <c r="AE522" i="10"/>
  <c r="AF522" i="10" s="1"/>
  <c r="AM522" i="10" s="1"/>
  <c r="AE330" i="10"/>
  <c r="AF330" i="10" s="1"/>
  <c r="AE259" i="10"/>
  <c r="AF259" i="10" s="1"/>
  <c r="AE726" i="10"/>
  <c r="AF726" i="10" s="1"/>
  <c r="AE500" i="10"/>
  <c r="AF500" i="10" s="1"/>
  <c r="AK500" i="10" s="1"/>
  <c r="AE203" i="10"/>
  <c r="AF203" i="10" s="1"/>
  <c r="AE326" i="10"/>
  <c r="AF326" i="10" s="1"/>
  <c r="AH326" i="10" s="1"/>
  <c r="AE296" i="10"/>
  <c r="AF296" i="10" s="1"/>
  <c r="AE450" i="10"/>
  <c r="AF450" i="10" s="1"/>
  <c r="AE483" i="10"/>
  <c r="AF483" i="10" s="1"/>
  <c r="AE516" i="10"/>
  <c r="AF516" i="10" s="1"/>
  <c r="AJ516" i="10" s="1"/>
  <c r="AE928" i="10"/>
  <c r="AF928" i="10" s="1"/>
  <c r="AE671" i="10"/>
  <c r="AF671" i="10" s="1"/>
  <c r="AM671" i="10" s="1"/>
  <c r="AE337" i="10"/>
  <c r="AF337" i="10" s="1"/>
  <c r="AP337" i="10" s="1"/>
  <c r="AE539" i="10"/>
  <c r="AF539" i="10" s="1"/>
  <c r="AE11" i="10"/>
  <c r="AF11" i="10" s="1"/>
  <c r="AE103" i="10"/>
  <c r="AF103" i="10" s="1"/>
  <c r="AI103" i="10" s="1"/>
  <c r="AE995" i="10"/>
  <c r="AF995" i="10" s="1"/>
  <c r="AE507" i="10"/>
  <c r="AF507" i="10" s="1"/>
  <c r="AN507" i="10" s="1"/>
  <c r="AE566" i="10"/>
  <c r="AF566" i="10" s="1"/>
  <c r="AE759" i="10"/>
  <c r="AF759" i="10" s="1"/>
  <c r="AE978" i="10"/>
  <c r="AF978" i="10" s="1"/>
  <c r="AE922" i="10"/>
  <c r="AF922" i="10" s="1"/>
  <c r="AE551" i="10"/>
  <c r="AF551" i="10" s="1"/>
  <c r="AE87" i="10"/>
  <c r="AF87" i="10" s="1"/>
  <c r="AL87" i="10" s="1"/>
  <c r="AE233" i="10"/>
  <c r="AF233" i="10" s="1"/>
  <c r="AE591" i="10"/>
  <c r="AF591" i="10" s="1"/>
  <c r="AL591" i="10" s="1"/>
  <c r="AE285" i="10"/>
  <c r="AF285" i="10" s="1"/>
  <c r="AE178" i="10"/>
  <c r="AF178" i="10" s="1"/>
  <c r="AN178" i="10" s="1"/>
  <c r="AE395" i="10"/>
  <c r="AF395" i="10" s="1"/>
  <c r="AE637" i="10"/>
  <c r="AF637" i="10" s="1"/>
  <c r="AN637" i="10" s="1"/>
  <c r="AE231" i="10"/>
  <c r="AF231" i="10" s="1"/>
  <c r="AE695" i="10"/>
  <c r="AF695" i="10" s="1"/>
  <c r="AE249" i="10"/>
  <c r="AF249" i="10" s="1"/>
  <c r="AP249" i="10" s="1"/>
  <c r="AE717" i="10"/>
  <c r="AF717" i="10" s="1"/>
  <c r="AM717" i="10" s="1"/>
  <c r="AE391" i="10"/>
  <c r="AF391" i="10" s="1"/>
  <c r="AE92" i="10"/>
  <c r="AF92" i="10" s="1"/>
  <c r="AK92" i="10" s="1"/>
  <c r="AE397" i="10"/>
  <c r="AF397" i="10" s="1"/>
  <c r="AE394" i="10"/>
  <c r="AF394" i="10" s="1"/>
  <c r="AM394" i="10" s="1"/>
  <c r="AE965" i="10"/>
  <c r="AF965" i="10" s="1"/>
  <c r="AE747" i="10"/>
  <c r="AF747" i="10" s="1"/>
  <c r="AE400" i="10"/>
  <c r="AF400" i="10" s="1"/>
  <c r="AN400" i="10" s="1"/>
  <c r="AE574" i="10"/>
  <c r="AF574" i="10" s="1"/>
  <c r="AE160" i="10"/>
  <c r="AF160" i="10" s="1"/>
  <c r="AE615" i="10"/>
  <c r="AF615" i="10" s="1"/>
  <c r="AH615" i="10" s="1"/>
  <c r="AE557" i="10"/>
  <c r="AF557" i="10" s="1"/>
  <c r="AG557" i="10" s="1"/>
  <c r="AE204" i="10"/>
  <c r="AF204" i="10" s="1"/>
  <c r="AE471" i="10"/>
  <c r="AF471" i="10" s="1"/>
  <c r="AE669" i="10"/>
  <c r="AF669" i="10" s="1"/>
  <c r="AE829" i="10"/>
  <c r="AF829" i="10" s="1"/>
  <c r="AE132" i="10"/>
  <c r="AF132" i="10" s="1"/>
  <c r="AM132" i="10" s="1"/>
  <c r="AE685" i="10"/>
  <c r="AF685" i="10" s="1"/>
  <c r="AE773" i="10"/>
  <c r="AF773" i="10" s="1"/>
  <c r="AE966" i="10"/>
  <c r="AF966" i="10" s="1"/>
  <c r="AE673" i="10"/>
  <c r="AF673" i="10" s="1"/>
  <c r="AP673" i="10" s="1"/>
  <c r="AE169" i="10"/>
  <c r="AF169" i="10" s="1"/>
  <c r="AE929" i="10"/>
  <c r="AF929" i="10" s="1"/>
  <c r="AM929" i="10" s="1"/>
  <c r="AE154" i="10"/>
  <c r="AF154" i="10" s="1"/>
  <c r="AM154" i="10" s="1"/>
  <c r="AE196" i="10"/>
  <c r="AF196" i="10" s="1"/>
  <c r="AK196" i="10" s="1"/>
  <c r="AE71" i="10"/>
  <c r="AF71" i="10" s="1"/>
  <c r="AL71" i="10" s="1"/>
  <c r="AE882" i="10"/>
  <c r="AF882" i="10" s="1"/>
  <c r="AE171" i="10"/>
  <c r="AF171" i="10" s="1"/>
  <c r="AM171" i="10" s="1"/>
  <c r="AE419" i="10"/>
  <c r="AF419" i="10" s="1"/>
  <c r="AE435" i="10"/>
  <c r="AF435" i="10" s="1"/>
  <c r="AP435" i="10" s="1"/>
  <c r="AE664" i="10"/>
  <c r="AF664" i="10" s="1"/>
  <c r="AE26" i="10"/>
  <c r="AF26" i="10" s="1"/>
  <c r="AI26" i="10" s="1"/>
  <c r="AE642" i="10"/>
  <c r="AF642" i="10" s="1"/>
  <c r="AE858" i="10"/>
  <c r="AF858" i="10" s="1"/>
  <c r="AH858" i="10" s="1"/>
  <c r="AE761" i="10"/>
  <c r="AF761" i="10" s="1"/>
  <c r="AE842" i="10"/>
  <c r="AF842" i="10" s="1"/>
  <c r="AK842" i="10" s="1"/>
  <c r="AE629" i="10"/>
  <c r="AF629" i="10" s="1"/>
  <c r="AE684" i="10"/>
  <c r="AF684" i="10" s="1"/>
  <c r="AE162" i="10"/>
  <c r="AF162" i="10" s="1"/>
  <c r="AL162" i="10" s="1"/>
  <c r="AE593" i="10"/>
  <c r="AF593" i="10" s="1"/>
  <c r="AL593" i="10" s="1"/>
  <c r="AE530" i="10"/>
  <c r="AF530" i="10" s="1"/>
  <c r="AE41" i="10"/>
  <c r="AF41" i="10" s="1"/>
  <c r="AE985" i="10"/>
  <c r="AF985" i="10" s="1"/>
  <c r="AE763" i="10"/>
  <c r="AF763" i="10" s="1"/>
  <c r="AI763" i="10" s="1"/>
  <c r="AE431" i="10"/>
  <c r="AF431" i="10" s="1"/>
  <c r="AM431" i="10" s="1"/>
  <c r="AE878" i="10"/>
  <c r="AF878" i="10" s="1"/>
  <c r="AE777" i="10"/>
  <c r="AF777" i="10" s="1"/>
  <c r="AE506" i="10"/>
  <c r="AF506" i="10" s="1"/>
  <c r="AE791" i="10"/>
  <c r="AF791" i="10" s="1"/>
  <c r="AE349" i="10"/>
  <c r="AF349" i="10" s="1"/>
  <c r="AM349" i="10" s="1"/>
  <c r="AE172" i="10"/>
  <c r="AF172" i="10" s="1"/>
  <c r="AK172" i="10" s="1"/>
  <c r="AE830" i="10"/>
  <c r="AF830" i="10" s="1"/>
  <c r="AE984" i="10"/>
  <c r="AF984" i="10" s="1"/>
  <c r="AP984" i="10" s="1"/>
  <c r="AE69" i="10"/>
  <c r="AF69" i="10" s="1"/>
  <c r="AH69" i="10" s="1"/>
  <c r="AE257" i="10"/>
  <c r="AF257" i="10" s="1"/>
  <c r="AE478" i="10"/>
  <c r="AF478" i="10" s="1"/>
  <c r="AE235" i="10"/>
  <c r="AF235" i="10" s="1"/>
  <c r="AE989" i="10"/>
  <c r="AF989" i="10" s="1"/>
  <c r="AE117" i="10"/>
  <c r="AF117" i="10" s="1"/>
  <c r="AE442" i="10"/>
  <c r="AF442" i="10" s="1"/>
  <c r="AE406" i="10"/>
  <c r="AF406" i="10" s="1"/>
  <c r="AE609" i="10"/>
  <c r="AF609" i="10" s="1"/>
  <c r="AE309" i="10"/>
  <c r="AF309" i="10" s="1"/>
  <c r="AE239" i="10"/>
  <c r="AF239" i="10" s="1"/>
  <c r="AM239" i="10" s="1"/>
  <c r="AE316" i="10"/>
  <c r="AF316" i="10" s="1"/>
  <c r="AE353" i="10"/>
  <c r="AF353" i="10" s="1"/>
  <c r="AE672" i="10"/>
  <c r="AF672" i="10" s="1"/>
  <c r="AJ672" i="10" s="1"/>
  <c r="AE526" i="10"/>
  <c r="AF526" i="10" s="1"/>
  <c r="AE312" i="10"/>
  <c r="AF312" i="10" s="1"/>
  <c r="AE64" i="10"/>
  <c r="AF64" i="10" s="1"/>
  <c r="AE210" i="10"/>
  <c r="AF210" i="10" s="1"/>
  <c r="AE654" i="10"/>
  <c r="AF654" i="10" s="1"/>
  <c r="AE668" i="10"/>
  <c r="AF668" i="10" s="1"/>
  <c r="AE282" i="10"/>
  <c r="AF282" i="10" s="1"/>
  <c r="AH282" i="10" s="1"/>
  <c r="AE630" i="10"/>
  <c r="AF630" i="10" s="1"/>
  <c r="AE768" i="10"/>
  <c r="AF768" i="10" s="1"/>
  <c r="AE484" i="10"/>
  <c r="AF484" i="10" s="1"/>
  <c r="AH484" i="10" s="1"/>
  <c r="AE746" i="10"/>
  <c r="AF746" i="10" s="1"/>
  <c r="AE213" i="10"/>
  <c r="AF213" i="10" s="1"/>
  <c r="AE130" i="10"/>
  <c r="AF130" i="10" s="1"/>
  <c r="AJ130" i="10" s="1"/>
  <c r="AE688" i="10"/>
  <c r="AF688" i="10" s="1"/>
  <c r="AE793" i="10"/>
  <c r="AF793" i="10" s="1"/>
  <c r="AE315" i="10"/>
  <c r="AF315" i="10" s="1"/>
  <c r="AE687" i="10"/>
  <c r="AF687" i="10" s="1"/>
  <c r="AJ687" i="10" s="1"/>
  <c r="AE39" i="10"/>
  <c r="AF39" i="10" s="1"/>
  <c r="AI39" i="10" s="1"/>
  <c r="AE414" i="10"/>
  <c r="AF414" i="10" s="1"/>
  <c r="AE505" i="10"/>
  <c r="AF505" i="10" s="1"/>
  <c r="AL505" i="10" s="1"/>
  <c r="AE79" i="10"/>
  <c r="AF79" i="10" s="1"/>
  <c r="AN79" i="10" s="1"/>
  <c r="AE686" i="10"/>
  <c r="AF686" i="10" s="1"/>
  <c r="AJ686" i="10" s="1"/>
  <c r="AE273" i="10"/>
  <c r="AF273" i="10" s="1"/>
  <c r="AE436" i="10"/>
  <c r="AF436" i="10" s="1"/>
  <c r="AE577" i="10"/>
  <c r="AF577" i="10" s="1"/>
  <c r="AG577" i="10" s="1"/>
  <c r="AE624" i="10"/>
  <c r="AF624" i="10" s="1"/>
  <c r="AG624" i="10" s="1"/>
  <c r="AE536" i="10"/>
  <c r="AF536" i="10" s="1"/>
  <c r="AK536" i="10" s="1"/>
  <c r="AE383" i="10"/>
  <c r="AF383" i="10" s="1"/>
  <c r="AK8" i="10"/>
  <c r="AI643" i="10"/>
  <c r="AM979" i="10"/>
  <c r="AM30" i="10"/>
  <c r="AJ556" i="10"/>
  <c r="AL111" i="10"/>
  <c r="AN834" i="10"/>
  <c r="AI381" i="10"/>
  <c r="AI659" i="10"/>
  <c r="AN659" i="10"/>
  <c r="AM659" i="10"/>
  <c r="AK540" i="10"/>
  <c r="AM237" i="10"/>
  <c r="AH245" i="10"/>
  <c r="AN809" i="10"/>
  <c r="AG930" i="10"/>
  <c r="AK765" i="10"/>
  <c r="AJ765" i="10"/>
  <c r="AM765" i="10"/>
  <c r="AL765" i="10"/>
  <c r="AG765" i="10"/>
  <c r="AI765" i="10"/>
  <c r="AP765" i="10"/>
  <c r="AG614" i="10"/>
  <c r="AH614" i="10"/>
  <c r="AI614" i="10"/>
  <c r="AH224" i="10"/>
  <c r="AJ813" i="10"/>
  <c r="A402" i="8"/>
  <c r="E403" i="8"/>
  <c r="AG134" i="10"/>
  <c r="AN382" i="10"/>
  <c r="AH906" i="10"/>
  <c r="AL151" i="10"/>
  <c r="AG194" i="10"/>
  <c r="AL5" i="10"/>
  <c r="AP725" i="10"/>
  <c r="AK19" i="10"/>
  <c r="AN945" i="10"/>
  <c r="AN417" i="10"/>
  <c r="AP477" i="10"/>
  <c r="AH445" i="10"/>
  <c r="AG497" i="10"/>
  <c r="AL830" i="10"/>
  <c r="AP171" i="10"/>
  <c r="AP6" i="10"/>
  <c r="AG6" i="10"/>
  <c r="AI6" i="10"/>
  <c r="AN6" i="10" s="1"/>
  <c r="AK6" i="10"/>
  <c r="AH6" i="10"/>
  <c r="AL6" i="10"/>
  <c r="AM6" i="10"/>
  <c r="AJ6" i="10"/>
  <c r="AL963" i="10"/>
  <c r="AM908" i="10"/>
  <c r="AJ407" i="10"/>
  <c r="AJ216" i="10"/>
  <c r="AI439" i="10"/>
  <c r="AK209" i="10"/>
  <c r="AI691" i="10"/>
  <c r="AG199" i="10"/>
  <c r="AP183" i="10"/>
  <c r="AG751" i="10"/>
  <c r="AK680" i="10"/>
  <c r="AG680" i="10"/>
  <c r="AL680" i="10"/>
  <c r="AH680" i="10"/>
  <c r="AN680" i="10"/>
  <c r="AI680" i="10"/>
  <c r="AP680" i="10"/>
  <c r="AJ680" i="10"/>
  <c r="AM680" i="10"/>
  <c r="AJ74" i="10"/>
  <c r="AI74" i="10"/>
  <c r="AN74" i="10"/>
  <c r="AG74" i="10"/>
  <c r="AP823" i="10"/>
  <c r="AG823" i="10"/>
  <c r="AI756" i="10"/>
  <c r="AJ336" i="10"/>
  <c r="AN336" i="10"/>
  <c r="AK336" i="10"/>
  <c r="AP336" i="10"/>
  <c r="AM336" i="10"/>
  <c r="AI336" i="10"/>
  <c r="AL129" i="10"/>
  <c r="AJ129" i="10"/>
  <c r="AJ265" i="10"/>
  <c r="AM265" i="10"/>
  <c r="AI265" i="10"/>
  <c r="AP265" i="10"/>
  <c r="AN265" i="10"/>
  <c r="AG265" i="10"/>
  <c r="AH265" i="10"/>
  <c r="AG7" i="10"/>
  <c r="AH7" i="10"/>
  <c r="AG469" i="10"/>
  <c r="AL469" i="10"/>
  <c r="AN150" i="10"/>
  <c r="AI833" i="10"/>
  <c r="AG833" i="10"/>
  <c r="AH833" i="10"/>
  <c r="AL833" i="10"/>
  <c r="AP833" i="10"/>
  <c r="AN833" i="10"/>
  <c r="AJ833" i="10"/>
  <c r="AJ66" i="10"/>
  <c r="AG66" i="10"/>
  <c r="AJ910" i="10"/>
  <c r="AI894" i="10"/>
  <c r="AM948" i="10"/>
  <c r="AK956" i="10"/>
  <c r="AH955" i="10"/>
  <c r="AH874" i="10"/>
  <c r="AN592" i="10"/>
  <c r="AJ225" i="10"/>
  <c r="AG980" i="10"/>
  <c r="AH189" i="10"/>
  <c r="AP168" i="10"/>
  <c r="AH271" i="10"/>
  <c r="AK271" i="10"/>
  <c r="AJ524" i="10"/>
  <c r="AG779" i="10"/>
  <c r="AM72" i="10"/>
  <c r="AH72" i="10"/>
  <c r="AJ45" i="10"/>
  <c r="AP826" i="10"/>
  <c r="AH941" i="10"/>
  <c r="AI22" i="10"/>
  <c r="AN22" i="10" s="1"/>
  <c r="AJ969" i="10"/>
  <c r="AK578" i="10"/>
  <c r="AH576" i="10"/>
  <c r="AN990" i="10"/>
  <c r="AM731" i="10"/>
  <c r="AJ42" i="10"/>
  <c r="AP651" i="10"/>
  <c r="AH338" i="10"/>
  <c r="AN690" i="10"/>
  <c r="AG723" i="10"/>
  <c r="AI442" i="10" l="1"/>
  <c r="AK442" i="10"/>
  <c r="AP393" i="10"/>
  <c r="AK393" i="10"/>
  <c r="AJ338" i="10"/>
  <c r="AG338" i="10"/>
  <c r="AH605" i="10"/>
  <c r="AJ605" i="10"/>
  <c r="AP963" i="10"/>
  <c r="AH963" i="10"/>
  <c r="AK439" i="10"/>
  <c r="AH439" i="10"/>
  <c r="AG143" i="10"/>
  <c r="AM143" i="10"/>
  <c r="AJ741" i="10"/>
  <c r="AM741" i="10"/>
  <c r="AH524" i="10"/>
  <c r="AL524" i="10"/>
  <c r="AK523" i="10"/>
  <c r="AP523" i="10"/>
  <c r="AK168" i="10"/>
  <c r="AN168" i="10"/>
  <c r="AK919" i="10"/>
  <c r="AJ919" i="10"/>
  <c r="AN919" i="10"/>
  <c r="AJ284" i="10"/>
  <c r="AL284" i="10"/>
  <c r="AK284" i="10"/>
  <c r="AH284" i="10"/>
  <c r="AL459" i="10"/>
  <c r="AM459" i="10"/>
  <c r="AI459" i="10"/>
  <c r="AN459" i="10"/>
  <c r="AP459" i="10"/>
  <c r="AG459" i="10"/>
  <c r="AH495" i="10"/>
  <c r="AK495" i="10"/>
  <c r="AN495" i="10"/>
  <c r="AL495" i="10"/>
  <c r="AG495" i="10"/>
  <c r="AP495" i="10"/>
  <c r="AJ495" i="10"/>
  <c r="AM495" i="10"/>
  <c r="AM128" i="10"/>
  <c r="AP128" i="10"/>
  <c r="AJ128" i="10"/>
  <c r="AN128" i="10"/>
  <c r="AG128" i="10"/>
  <c r="AI128" i="10"/>
  <c r="AK128" i="10"/>
  <c r="AL8" i="10"/>
  <c r="AI8" i="10"/>
  <c r="AN8" i="10" s="1"/>
  <c r="AH8" i="10"/>
  <c r="AJ8" i="10"/>
  <c r="AP8" i="10"/>
  <c r="AG8" i="10"/>
  <c r="AJ448" i="10"/>
  <c r="AH448" i="10"/>
  <c r="AG448" i="10"/>
  <c r="AP448" i="10"/>
  <c r="AN448" i="10"/>
  <c r="AL448" i="10"/>
  <c r="AM448" i="10"/>
  <c r="AJ5" i="10"/>
  <c r="AG5" i="10"/>
  <c r="AO5" i="10"/>
  <c r="AP5" i="10"/>
  <c r="AH5" i="10"/>
  <c r="AM5" i="10"/>
  <c r="AJ906" i="10"/>
  <c r="AK906" i="10"/>
  <c r="AM906" i="10"/>
  <c r="AI906" i="10"/>
  <c r="AL906" i="10"/>
  <c r="AN906" i="10"/>
  <c r="AM930" i="10"/>
  <c r="AH930" i="10"/>
  <c r="AI930" i="10"/>
  <c r="AP930" i="10"/>
  <c r="AJ930" i="10"/>
  <c r="AK7" i="10"/>
  <c r="AL7" i="10"/>
  <c r="AG716" i="10"/>
  <c r="AH163" i="10"/>
  <c r="AP548" i="10"/>
  <c r="AG167" i="10"/>
  <c r="AG990" i="10"/>
  <c r="AP579" i="10"/>
  <c r="AG198" i="10"/>
  <c r="AM269" i="10"/>
  <c r="AH93" i="10"/>
  <c r="AG271" i="10"/>
  <c r="AM271" i="10"/>
  <c r="AI343" i="10"/>
  <c r="AN980" i="10"/>
  <c r="AP980" i="10"/>
  <c r="AN545" i="10"/>
  <c r="AN794" i="10"/>
  <c r="AP707" i="10"/>
  <c r="AN894" i="10"/>
  <c r="AK597" i="10"/>
  <c r="AL910" i="10"/>
  <c r="AK66" i="10"/>
  <c r="AP66" i="10"/>
  <c r="AK150" i="10"/>
  <c r="AJ150" i="10"/>
  <c r="AM469" i="10"/>
  <c r="AM7" i="10"/>
  <c r="AI129" i="10"/>
  <c r="AM129" i="10"/>
  <c r="AI283" i="10"/>
  <c r="AN559" i="10"/>
  <c r="AM696" i="10"/>
  <c r="AN407" i="10"/>
  <c r="AI963" i="10"/>
  <c r="AI239" i="10"/>
  <c r="AG760" i="10"/>
  <c r="AI297" i="10"/>
  <c r="AN855" i="10"/>
  <c r="AM508" i="10"/>
  <c r="AG725" i="10"/>
  <c r="AG927" i="10"/>
  <c r="AN5" i="10"/>
  <c r="AK382" i="10"/>
  <c r="AI38" i="10"/>
  <c r="AN38" i="10" s="1"/>
  <c r="AK623" i="10"/>
  <c r="AK930" i="10"/>
  <c r="AK448" i="10"/>
  <c r="AM919" i="10"/>
  <c r="AJ583" i="10"/>
  <c r="AL128" i="10"/>
  <c r="AN654" i="10"/>
  <c r="AI654" i="10"/>
  <c r="AH478" i="10"/>
  <c r="AI478" i="10"/>
  <c r="AL332" i="10"/>
  <c r="AK332" i="10"/>
  <c r="AM969" i="10"/>
  <c r="AN969" i="10"/>
  <c r="AG576" i="10"/>
  <c r="AL576" i="10"/>
  <c r="AL731" i="10"/>
  <c r="AN731" i="10"/>
  <c r="AL651" i="10"/>
  <c r="AG651" i="10"/>
  <c r="AJ690" i="10"/>
  <c r="AM690" i="10"/>
  <c r="AK862" i="10"/>
  <c r="AJ862" i="10"/>
  <c r="AG798" i="10"/>
  <c r="AP798" i="10"/>
  <c r="AK784" i="10"/>
  <c r="AG784" i="10"/>
  <c r="AP628" i="10"/>
  <c r="AK628" i="10"/>
  <c r="AI209" i="10"/>
  <c r="AM209" i="10"/>
  <c r="AI869" i="10"/>
  <c r="AJ869" i="10"/>
  <c r="AL724" i="10"/>
  <c r="AH724" i="10"/>
  <c r="AM445" i="10"/>
  <c r="AP445" i="10"/>
  <c r="AI44" i="10"/>
  <c r="AN44" i="10" s="1"/>
  <c r="AL44" i="10"/>
  <c r="AI944" i="10"/>
  <c r="AK944" i="10"/>
  <c r="AH956" i="10"/>
  <c r="AP956" i="10"/>
  <c r="AI988" i="10"/>
  <c r="AG988" i="10"/>
  <c r="AM826" i="10"/>
  <c r="AN826" i="10"/>
  <c r="AK679" i="10"/>
  <c r="AI679" i="10"/>
  <c r="AK433" i="10"/>
  <c r="AG433" i="10"/>
  <c r="AP433" i="10"/>
  <c r="AH433" i="10"/>
  <c r="AN810" i="10"/>
  <c r="AJ810" i="10"/>
  <c r="AL810" i="10"/>
  <c r="AK810" i="10"/>
  <c r="AG810" i="10"/>
  <c r="AH318" i="10"/>
  <c r="AP318" i="10"/>
  <c r="AG318" i="10"/>
  <c r="AI318" i="10"/>
  <c r="AJ318" i="10"/>
  <c r="AM318" i="10"/>
  <c r="AL318" i="10"/>
  <c r="AK318" i="10"/>
  <c r="AH494" i="10"/>
  <c r="AM494" i="10"/>
  <c r="AG494" i="10"/>
  <c r="AK494" i="10"/>
  <c r="AL494" i="10"/>
  <c r="AJ494" i="10"/>
  <c r="AP494" i="10"/>
  <c r="AP809" i="10"/>
  <c r="AG809" i="10"/>
  <c r="AJ809" i="10"/>
  <c r="AH809" i="10"/>
  <c r="AL809" i="10"/>
  <c r="AI809" i="10"/>
  <c r="AM809" i="10"/>
  <c r="AL945" i="10"/>
  <c r="AI945" i="10"/>
  <c r="AH945" i="10"/>
  <c r="AK945" i="10"/>
  <c r="AJ945" i="10"/>
  <c r="AM945" i="10"/>
  <c r="AH194" i="10"/>
  <c r="AP194" i="10"/>
  <c r="AM194" i="10"/>
  <c r="AJ194" i="10"/>
  <c r="AN194" i="10"/>
  <c r="AK134" i="10"/>
  <c r="AL134" i="10"/>
  <c r="AM134" i="10"/>
  <c r="AH134" i="10"/>
  <c r="AP134" i="10"/>
  <c r="AJ134" i="10"/>
  <c r="AN469" i="10"/>
  <c r="AP469" i="10"/>
  <c r="AJ716" i="10"/>
  <c r="AI690" i="10"/>
  <c r="AP338" i="10"/>
  <c r="AP42" i="10"/>
  <c r="AM393" i="10"/>
  <c r="AH579" i="10"/>
  <c r="AJ198" i="10"/>
  <c r="AH22" i="10"/>
  <c r="AP332" i="10"/>
  <c r="AG826" i="10"/>
  <c r="AP988" i="10"/>
  <c r="AN524" i="10"/>
  <c r="AH168" i="10"/>
  <c r="AM980" i="10"/>
  <c r="AJ545" i="10"/>
  <c r="AP874" i="10"/>
  <c r="AM955" i="10"/>
  <c r="AI956" i="10"/>
  <c r="AP741" i="10"/>
  <c r="AH597" i="10"/>
  <c r="AG44" i="10"/>
  <c r="AH150" i="10"/>
  <c r="AJ469" i="10"/>
  <c r="AI7" i="10"/>
  <c r="AN7" i="10" s="1"/>
  <c r="AJ7" i="10"/>
  <c r="AN283" i="10"/>
  <c r="AK691" i="10"/>
  <c r="AJ439" i="10"/>
  <c r="AL216" i="10"/>
  <c r="AK407" i="10"/>
  <c r="AG628" i="10"/>
  <c r="AJ963" i="10"/>
  <c r="AM763" i="10"/>
  <c r="AG654" i="10"/>
  <c r="AN143" i="10"/>
  <c r="AJ803" i="10"/>
  <c r="AK5" i="10"/>
  <c r="AK194" i="10"/>
  <c r="AG906" i="10"/>
  <c r="AI134" i="10"/>
  <c r="AK387" i="10"/>
  <c r="AL930" i="10"/>
  <c r="AK459" i="10"/>
  <c r="AN433" i="10"/>
  <c r="AI495" i="10"/>
  <c r="AI494" i="10"/>
  <c r="AM8" i="10"/>
  <c r="AP842" i="10"/>
  <c r="AI842" i="10"/>
  <c r="AP578" i="10"/>
  <c r="AN578" i="10"/>
  <c r="AH548" i="10"/>
  <c r="AI548" i="10"/>
  <c r="AK871" i="10"/>
  <c r="AP871" i="10"/>
  <c r="AL157" i="10"/>
  <c r="AN157" i="10"/>
  <c r="AH76" i="10"/>
  <c r="AN76" i="10"/>
  <c r="AM76" i="10"/>
  <c r="AN541" i="10"/>
  <c r="AM541" i="10"/>
  <c r="AG183" i="10"/>
  <c r="AN183" i="10"/>
  <c r="AG502" i="10"/>
  <c r="AM502" i="10"/>
  <c r="AI159" i="10"/>
  <c r="AP159" i="10"/>
  <c r="AL189" i="10"/>
  <c r="AI189" i="10"/>
  <c r="AI948" i="10"/>
  <c r="AL948" i="10"/>
  <c r="AL521" i="10"/>
  <c r="AG521" i="10"/>
  <c r="AM853" i="10"/>
  <c r="AH853" i="10"/>
  <c r="AM497" i="10"/>
  <c r="AJ497" i="10"/>
  <c r="AL497" i="10"/>
  <c r="AP618" i="10"/>
  <c r="AG618" i="10"/>
  <c r="AI60" i="10"/>
  <c r="AH60" i="10"/>
  <c r="AM60" i="10"/>
  <c r="AL60" i="10"/>
  <c r="AM111" i="10"/>
  <c r="AK111" i="10"/>
  <c r="AP111" i="10"/>
  <c r="AG111" i="10"/>
  <c r="AJ540" i="10"/>
  <c r="AP540" i="10"/>
  <c r="AN540" i="10"/>
  <c r="AM540" i="10"/>
  <c r="AI540" i="10"/>
  <c r="AI19" i="10"/>
  <c r="AN19" i="10" s="1"/>
  <c r="AP19" i="10"/>
  <c r="AH19" i="10"/>
  <c r="AL19" i="10"/>
  <c r="AG19" i="10"/>
  <c r="AM689" i="10"/>
  <c r="AP689" i="10"/>
  <c r="AH689" i="10"/>
  <c r="AI689" i="10"/>
  <c r="AL689" i="10"/>
  <c r="AK689" i="10"/>
  <c r="AN689" i="10"/>
  <c r="AM643" i="10"/>
  <c r="AN643" i="10"/>
  <c r="AJ643" i="10"/>
  <c r="AK643" i="10"/>
  <c r="AH643" i="10"/>
  <c r="AL643" i="10"/>
  <c r="AP643" i="10"/>
  <c r="AG643" i="10"/>
  <c r="AI294" i="10"/>
  <c r="AG294" i="10"/>
  <c r="AN294" i="10"/>
  <c r="AL294" i="10"/>
  <c r="AJ294" i="10"/>
  <c r="AH294" i="10"/>
  <c r="AM294" i="10"/>
  <c r="AK294" i="10"/>
  <c r="AN927" i="10"/>
  <c r="AH927" i="10"/>
  <c r="AK927" i="10"/>
  <c r="AJ927" i="10"/>
  <c r="AL927" i="10"/>
  <c r="AI927" i="10"/>
  <c r="AI151" i="10"/>
  <c r="AN151" i="10"/>
  <c r="AJ151" i="10"/>
  <c r="AM151" i="10"/>
  <c r="AK151" i="10"/>
  <c r="AP151" i="10"/>
  <c r="AH38" i="10"/>
  <c r="AP38" i="10"/>
  <c r="AK38" i="10"/>
  <c r="AJ38" i="10"/>
  <c r="AG38" i="10"/>
  <c r="AP129" i="10"/>
  <c r="AK129" i="10"/>
  <c r="AN66" i="10"/>
  <c r="AM66" i="10"/>
  <c r="AM74" i="10"/>
  <c r="AL74" i="10"/>
  <c r="AP74" i="10"/>
  <c r="AL614" i="10"/>
  <c r="AJ614" i="10"/>
  <c r="AN614" i="10"/>
  <c r="AP614" i="10"/>
  <c r="AK614" i="10"/>
  <c r="AM614" i="10"/>
  <c r="AH506" i="10"/>
  <c r="AK506" i="10"/>
  <c r="AP572" i="10"/>
  <c r="AI572" i="10"/>
  <c r="AH167" i="10"/>
  <c r="AJ167" i="10"/>
  <c r="AM163" i="10"/>
  <c r="AK163" i="10"/>
  <c r="AP723" i="10"/>
  <c r="AJ723" i="10"/>
  <c r="AP912" i="10"/>
  <c r="AH912" i="10"/>
  <c r="AN75" i="10"/>
  <c r="AI75" i="10"/>
  <c r="AK550" i="10"/>
  <c r="AH550" i="10"/>
  <c r="AI456" i="10"/>
  <c r="AK456" i="10"/>
  <c r="AG645" i="10"/>
  <c r="AH645" i="10"/>
  <c r="AH559" i="10"/>
  <c r="AG559" i="10"/>
  <c r="AM837" i="10"/>
  <c r="AK837" i="10"/>
  <c r="AP785" i="10"/>
  <c r="AG785" i="10"/>
  <c r="AM56" i="10"/>
  <c r="AL56" i="10"/>
  <c r="AP56" i="10"/>
  <c r="AG225" i="10"/>
  <c r="AN225" i="10"/>
  <c r="AJ485" i="10"/>
  <c r="AG485" i="10"/>
  <c r="AM510" i="10"/>
  <c r="AP510" i="10"/>
  <c r="AH779" i="10"/>
  <c r="AP779" i="10"/>
  <c r="AH834" i="10"/>
  <c r="AM834" i="10"/>
  <c r="AK834" i="10"/>
  <c r="AG834" i="10"/>
  <c r="AP834" i="10"/>
  <c r="AG993" i="10"/>
  <c r="AK993" i="10"/>
  <c r="AM993" i="10"/>
  <c r="AL993" i="10"/>
  <c r="AH993" i="10"/>
  <c r="AK980" i="10"/>
  <c r="AL980" i="10"/>
  <c r="AL30" i="10"/>
  <c r="AG30" i="10"/>
  <c r="AH30" i="10"/>
  <c r="AN30" i="10"/>
  <c r="AI30" i="10"/>
  <c r="AK30" i="10"/>
  <c r="AP30" i="10"/>
  <c r="AG979" i="10"/>
  <c r="AP979" i="10"/>
  <c r="AH979" i="10"/>
  <c r="AK979" i="10"/>
  <c r="AJ979" i="10"/>
  <c r="AI979" i="10"/>
  <c r="AN979" i="10"/>
  <c r="AP271" i="10"/>
  <c r="AJ271" i="10"/>
  <c r="AI725" i="10"/>
  <c r="AL725" i="10"/>
  <c r="AM725" i="10"/>
  <c r="AH725" i="10"/>
  <c r="AK725" i="10"/>
  <c r="AJ725" i="10"/>
  <c r="AH382" i="10"/>
  <c r="AM382" i="10"/>
  <c r="AI382" i="10"/>
  <c r="AG382" i="10"/>
  <c r="AJ382" i="10"/>
  <c r="AP150" i="10"/>
  <c r="AM150" i="10"/>
  <c r="AL150" i="10"/>
  <c r="AG245" i="10"/>
  <c r="AP245" i="10"/>
  <c r="AN245" i="10"/>
  <c r="AL245" i="10"/>
  <c r="AJ245" i="10"/>
  <c r="AM245" i="10"/>
  <c r="AI245" i="10"/>
  <c r="AM716" i="10"/>
  <c r="AH723" i="10"/>
  <c r="AN871" i="10"/>
  <c r="AL163" i="10"/>
  <c r="AH651" i="10"/>
  <c r="AG548" i="10"/>
  <c r="AG731" i="10"/>
  <c r="AI990" i="10"/>
  <c r="AK576" i="10"/>
  <c r="AJ578" i="10"/>
  <c r="AI969" i="10"/>
  <c r="AJ332" i="10"/>
  <c r="AL269" i="10"/>
  <c r="AK826" i="10"/>
  <c r="AL779" i="10"/>
  <c r="AM93" i="10"/>
  <c r="AI271" i="10"/>
  <c r="AL271" i="10"/>
  <c r="AJ168" i="10"/>
  <c r="AI980" i="10"/>
  <c r="AJ980" i="10"/>
  <c r="AP225" i="10"/>
  <c r="AL853" i="10"/>
  <c r="AK874" i="10"/>
  <c r="AJ521" i="10"/>
  <c r="AN948" i="10"/>
  <c r="AH944" i="10"/>
  <c r="AP910" i="10"/>
  <c r="AH66" i="10"/>
  <c r="AL66" i="10"/>
  <c r="AG150" i="10"/>
  <c r="AH469" i="10"/>
  <c r="AI469" i="10"/>
  <c r="AP7" i="10"/>
  <c r="AG129" i="10"/>
  <c r="AH129" i="10"/>
  <c r="AK74" i="10"/>
  <c r="AH74" i="10"/>
  <c r="AG283" i="10"/>
  <c r="AH199" i="10"/>
  <c r="AG691" i="10"/>
  <c r="AK696" i="10"/>
  <c r="AL645" i="10"/>
  <c r="AG541" i="10"/>
  <c r="AH456" i="10"/>
  <c r="AL908" i="10"/>
  <c r="AL550" i="10"/>
  <c r="AK26" i="10"/>
  <c r="AN478" i="10"/>
  <c r="AP497" i="10"/>
  <c r="AG445" i="10"/>
  <c r="AJ785" i="10"/>
  <c r="AJ718" i="10"/>
  <c r="AP945" i="10"/>
  <c r="AJ19" i="10"/>
  <c r="AP927" i="10"/>
  <c r="AI5" i="10"/>
  <c r="AL194" i="10"/>
  <c r="AG151" i="10"/>
  <c r="AP906" i="10"/>
  <c r="AP382" i="10"/>
  <c r="AM38" i="10"/>
  <c r="AM58" i="10"/>
  <c r="AN930" i="10"/>
  <c r="AK809" i="10"/>
  <c r="AI448" i="10"/>
  <c r="AG60" i="10"/>
  <c r="AG689" i="10"/>
  <c r="AL979" i="10"/>
  <c r="AH128" i="10"/>
  <c r="AM833" i="10"/>
  <c r="AK265" i="10"/>
  <c r="AL336" i="10"/>
  <c r="AG336" i="10"/>
  <c r="AJ659" i="10"/>
  <c r="AG659" i="10"/>
  <c r="AP659" i="10"/>
  <c r="AL659" i="10"/>
  <c r="AH659" i="10"/>
  <c r="AH765" i="10"/>
  <c r="AN765" i="10"/>
  <c r="AH570" i="10"/>
  <c r="AL570" i="10"/>
  <c r="AG570" i="10"/>
  <c r="AJ570" i="10"/>
  <c r="AM199" i="10"/>
  <c r="AL199" i="10"/>
  <c r="AK199" i="10"/>
  <c r="AN199" i="10"/>
  <c r="AJ941" i="10"/>
  <c r="AP941" i="10"/>
  <c r="AN941" i="10"/>
  <c r="AG941" i="10"/>
  <c r="AL941" i="10"/>
  <c r="AL508" i="10"/>
  <c r="AJ508" i="10"/>
  <c r="AK508" i="10"/>
  <c r="AH508" i="10"/>
  <c r="AP508" i="10"/>
  <c r="AM417" i="10"/>
  <c r="AI417" i="10"/>
  <c r="AP417" i="10"/>
  <c r="AH417" i="10"/>
  <c r="AK417" i="10"/>
  <c r="AL417" i="10"/>
  <c r="AI803" i="10"/>
  <c r="AP803" i="10"/>
  <c r="AN803" i="10"/>
  <c r="AM803" i="10"/>
  <c r="AG803" i="10"/>
  <c r="AK803" i="10"/>
  <c r="AH803" i="10"/>
  <c r="AK477" i="10"/>
  <c r="AI477" i="10"/>
  <c r="AH477" i="10"/>
  <c r="AM477" i="10"/>
  <c r="AG477" i="10"/>
  <c r="AJ297" i="10"/>
  <c r="AN297" i="10"/>
  <c r="AH297" i="10"/>
  <c r="AK297" i="10"/>
  <c r="AH760" i="10"/>
  <c r="AK760" i="10"/>
  <c r="AJ760" i="10"/>
  <c r="AM760" i="10"/>
  <c r="AG45" i="10"/>
  <c r="AM45" i="10"/>
  <c r="AI45" i="10"/>
  <c r="AN45" i="10" s="1"/>
  <c r="AH45" i="10"/>
  <c r="AH910" i="10"/>
  <c r="AN910" i="10"/>
  <c r="AM910" i="10"/>
  <c r="AL894" i="10"/>
  <c r="AG894" i="10"/>
  <c r="AM894" i="10"/>
  <c r="AM707" i="10"/>
  <c r="AJ707" i="10"/>
  <c r="AH707" i="10"/>
  <c r="AI707" i="10"/>
  <c r="AP794" i="10"/>
  <c r="AI794" i="10"/>
  <c r="AG794" i="10"/>
  <c r="AJ794" i="10"/>
  <c r="AK592" i="10"/>
  <c r="AI592" i="10"/>
  <c r="AL592" i="10"/>
  <c r="AL343" i="10"/>
  <c r="AP343" i="10"/>
  <c r="AJ343" i="10"/>
  <c r="AN343" i="10"/>
  <c r="AM440" i="10"/>
  <c r="AN440" i="10"/>
  <c r="AJ440" i="10"/>
  <c r="AI440" i="10"/>
  <c r="AP440" i="10"/>
  <c r="AL440" i="10"/>
  <c r="AK440" i="10"/>
  <c r="AG440" i="10"/>
  <c r="AH440" i="10"/>
  <c r="AM195" i="10"/>
  <c r="AJ195" i="10"/>
  <c r="AK195" i="10"/>
  <c r="AG195" i="10"/>
  <c r="AI195" i="10"/>
  <c r="AL195" i="10"/>
  <c r="AN195" i="10"/>
  <c r="AH195" i="10"/>
  <c r="AP195" i="10"/>
  <c r="AI91" i="10"/>
  <c r="AP91" i="10"/>
  <c r="AM91" i="10"/>
  <c r="AG91" i="10"/>
  <c r="AJ91" i="10"/>
  <c r="AH91" i="10"/>
  <c r="AL91" i="10"/>
  <c r="AK91" i="10"/>
  <c r="AN91" i="10"/>
  <c r="AN716" i="10"/>
  <c r="AK716" i="10"/>
  <c r="AK723" i="10"/>
  <c r="AH690" i="10"/>
  <c r="AN338" i="10"/>
  <c r="AJ163" i="10"/>
  <c r="AK651" i="10"/>
  <c r="AM42" i="10"/>
  <c r="AM548" i="10"/>
  <c r="AH731" i="10"/>
  <c r="AM167" i="10"/>
  <c r="AH990" i="10"/>
  <c r="AN576" i="10"/>
  <c r="AL579" i="10"/>
  <c r="AI578" i="10"/>
  <c r="AG969" i="10"/>
  <c r="AM572" i="10"/>
  <c r="AM332" i="10"/>
  <c r="AP93" i="10"/>
  <c r="AM343" i="10"/>
  <c r="AP189" i="10"/>
  <c r="AK225" i="10"/>
  <c r="AP545" i="10"/>
  <c r="AH592" i="10"/>
  <c r="AP853" i="10"/>
  <c r="AI874" i="10"/>
  <c r="AK794" i="10"/>
  <c r="AH794" i="10"/>
  <c r="AG955" i="10"/>
  <c r="AM521" i="10"/>
  <c r="AN707" i="10"/>
  <c r="AK707" i="10"/>
  <c r="AL741" i="10"/>
  <c r="AJ948" i="10"/>
  <c r="AP894" i="10"/>
  <c r="AJ894" i="10"/>
  <c r="AL944" i="10"/>
  <c r="AI597" i="10"/>
  <c r="AI910" i="10"/>
  <c r="AM44" i="10"/>
  <c r="AI183" i="10"/>
  <c r="AK283" i="10"/>
  <c r="AP199" i="10"/>
  <c r="AP837" i="10"/>
  <c r="AL837" i="10"/>
  <c r="AN570" i="10"/>
  <c r="AN691" i="10"/>
  <c r="AM559" i="10"/>
  <c r="AJ209" i="10"/>
  <c r="AG209" i="10"/>
  <c r="AN696" i="10"/>
  <c r="AN439" i="10"/>
  <c r="AM645" i="10"/>
  <c r="AP216" i="10"/>
  <c r="AH216" i="10"/>
  <c r="AL541" i="10"/>
  <c r="AH407" i="10"/>
  <c r="AN456" i="10"/>
  <c r="AL456" i="10"/>
  <c r="AN628" i="10"/>
  <c r="AI908" i="10"/>
  <c r="AM963" i="10"/>
  <c r="AI550" i="10"/>
  <c r="AM550" i="10"/>
  <c r="AP139" i="10"/>
  <c r="AH358" i="10"/>
  <c r="AI716" i="10"/>
  <c r="AI723" i="10"/>
  <c r="AH871" i="10"/>
  <c r="AL338" i="10"/>
  <c r="AJ651" i="10"/>
  <c r="AH42" i="10"/>
  <c r="AK731" i="10"/>
  <c r="AJ990" i="10"/>
  <c r="AK579" i="10"/>
  <c r="AL572" i="10"/>
  <c r="AI941" i="10"/>
  <c r="AJ826" i="10"/>
  <c r="AL45" i="10"/>
  <c r="AK502" i="10"/>
  <c r="AG343" i="10"/>
  <c r="AG189" i="10"/>
  <c r="AM592" i="10"/>
  <c r="AP592" i="10"/>
  <c r="AL794" i="10"/>
  <c r="AI955" i="10"/>
  <c r="AG707" i="10"/>
  <c r="AN741" i="10"/>
  <c r="AH894" i="10"/>
  <c r="AL597" i="10"/>
  <c r="AG910" i="10"/>
  <c r="AP283" i="10"/>
  <c r="AI199" i="10"/>
  <c r="AI570" i="10"/>
  <c r="AP570" i="10"/>
  <c r="AI696" i="10"/>
  <c r="AG216" i="10"/>
  <c r="AL628" i="10"/>
  <c r="AM784" i="10"/>
  <c r="AP760" i="10"/>
  <c r="AI760" i="10"/>
  <c r="AG297" i="10"/>
  <c r="AL477" i="10"/>
  <c r="AJ417" i="10"/>
  <c r="AN508" i="10"/>
  <c r="AH768" i="10"/>
  <c r="AL768" i="10"/>
  <c r="AG526" i="10"/>
  <c r="AK526" i="10"/>
  <c r="AN526" i="10"/>
  <c r="AM442" i="10"/>
  <c r="AJ442" i="10"/>
  <c r="AN830" i="10"/>
  <c r="AP830" i="10"/>
  <c r="AM830" i="10"/>
  <c r="AK763" i="10"/>
  <c r="AP763" i="10"/>
  <c r="AH763" i="10"/>
  <c r="AL842" i="10"/>
  <c r="AJ842" i="10"/>
  <c r="AJ171" i="10"/>
  <c r="AH171" i="10"/>
  <c r="AN171" i="10"/>
  <c r="AL171" i="10"/>
  <c r="AN966" i="10"/>
  <c r="AP966" i="10"/>
  <c r="AJ966" i="10"/>
  <c r="AI966" i="10"/>
  <c r="AJ557" i="10"/>
  <c r="AP557" i="10"/>
  <c r="AN557" i="10"/>
  <c r="AK397" i="10"/>
  <c r="AI397" i="10"/>
  <c r="AL397" i="10"/>
  <c r="AJ397" i="10"/>
  <c r="AH397" i="10"/>
  <c r="AM397" i="10"/>
  <c r="AP395" i="10"/>
  <c r="AH395" i="10"/>
  <c r="AL395" i="10"/>
  <c r="AH978" i="10"/>
  <c r="AK978" i="10"/>
  <c r="AN978" i="10"/>
  <c r="AI978" i="10"/>
  <c r="AM995" i="10"/>
  <c r="AP995" i="10"/>
  <c r="AJ995" i="10"/>
  <c r="AI483" i="10"/>
  <c r="AH483" i="10"/>
  <c r="AP483" i="10"/>
  <c r="AH330" i="10"/>
  <c r="AL330" i="10"/>
  <c r="AK330" i="10"/>
  <c r="AK115" i="10"/>
  <c r="AL115" i="10"/>
  <c r="AM115" i="10"/>
  <c r="AG115" i="10"/>
  <c r="AM700" i="10"/>
  <c r="AP700" i="10"/>
  <c r="AG700" i="10"/>
  <c r="AI700" i="10"/>
  <c r="AG332" i="10"/>
  <c r="AI332" i="10"/>
  <c r="AN332" i="10"/>
  <c r="AH437" i="10"/>
  <c r="AM437" i="10"/>
  <c r="AL437" i="10"/>
  <c r="AG437" i="10"/>
  <c r="AI437" i="10"/>
  <c r="AM254" i="10"/>
  <c r="AG254" i="10"/>
  <c r="AN254" i="10"/>
  <c r="AP254" i="10"/>
  <c r="AG47" i="10"/>
  <c r="AJ47" i="10"/>
  <c r="AM47" i="10"/>
  <c r="AP47" i="10"/>
  <c r="AH47" i="10"/>
  <c r="AI47" i="10"/>
  <c r="AN47" i="10" s="1"/>
  <c r="AH905" i="10"/>
  <c r="AG905" i="10"/>
  <c r="AI905" i="10"/>
  <c r="AK905" i="10"/>
  <c r="AN610" i="10"/>
  <c r="AH610" i="10"/>
  <c r="AP610" i="10"/>
  <c r="AI610" i="10"/>
  <c r="AL610" i="10"/>
  <c r="AG610" i="10"/>
  <c r="AL849" i="10"/>
  <c r="AN849" i="10"/>
  <c r="AI849" i="10"/>
  <c r="AP849" i="10"/>
  <c r="AH849" i="10"/>
  <c r="AP866" i="10"/>
  <c r="AI866" i="10"/>
  <c r="AH866" i="10"/>
  <c r="AL866" i="10"/>
  <c r="AJ937" i="10"/>
  <c r="AN937" i="10"/>
  <c r="AK937" i="10"/>
  <c r="AP937" i="10"/>
  <c r="AI937" i="10"/>
  <c r="AG937" i="10"/>
  <c r="AI458" i="10"/>
  <c r="AG458" i="10"/>
  <c r="AK458" i="10"/>
  <c r="AN458" i="10"/>
  <c r="AI145" i="10"/>
  <c r="AJ145" i="10"/>
  <c r="AK145" i="10"/>
  <c r="AM145" i="10"/>
  <c r="AL145" i="10"/>
  <c r="AP145" i="10"/>
  <c r="AN845" i="10"/>
  <c r="AM845" i="10"/>
  <c r="AL845" i="10"/>
  <c r="AP845" i="10"/>
  <c r="AH845" i="10"/>
  <c r="AN112" i="10"/>
  <c r="AJ112" i="10"/>
  <c r="AI112" i="10"/>
  <c r="AG112" i="10"/>
  <c r="AL112" i="10"/>
  <c r="AL733" i="10"/>
  <c r="AJ733" i="10"/>
  <c r="AK733" i="10"/>
  <c r="AG733" i="10"/>
  <c r="AP733" i="10"/>
  <c r="AK572" i="10"/>
  <c r="AJ572" i="10"/>
  <c r="AG572" i="10"/>
  <c r="AH572" i="10"/>
  <c r="AK198" i="10"/>
  <c r="AH198" i="10"/>
  <c r="AP198" i="10"/>
  <c r="AI198" i="10"/>
  <c r="AM198" i="10"/>
  <c r="AJ579" i="10"/>
  <c r="AM579" i="10"/>
  <c r="AI579" i="10"/>
  <c r="AJ393" i="10"/>
  <c r="AI393" i="10"/>
  <c r="AL393" i="10"/>
  <c r="AG393" i="10"/>
  <c r="AN393" i="10"/>
  <c r="AI167" i="10"/>
  <c r="AK167" i="10"/>
  <c r="AP167" i="10"/>
  <c r="AK42" i="10"/>
  <c r="AL42" i="10"/>
  <c r="AI163" i="10"/>
  <c r="AN163" i="10"/>
  <c r="AI871" i="10"/>
  <c r="AJ871" i="10"/>
  <c r="AL871" i="10"/>
  <c r="AM723" i="10"/>
  <c r="AN723" i="10"/>
  <c r="AI224" i="10"/>
  <c r="AN224" i="10"/>
  <c r="AM224" i="10"/>
  <c r="AL224" i="10"/>
  <c r="AK224" i="10"/>
  <c r="AG224" i="10"/>
  <c r="AP224" i="10"/>
  <c r="AJ224" i="10"/>
  <c r="AK358" i="10"/>
  <c r="AL358" i="10"/>
  <c r="AI358" i="10"/>
  <c r="AP358" i="10"/>
  <c r="AN358" i="10"/>
  <c r="AM358" i="10"/>
  <c r="AJ358" i="10"/>
  <c r="AJ205" i="10"/>
  <c r="AP205" i="10"/>
  <c r="AG205" i="10"/>
  <c r="AI205" i="10"/>
  <c r="AN205" i="10"/>
  <c r="AK205" i="10"/>
  <c r="AM205" i="10"/>
  <c r="AH205" i="10"/>
  <c r="AM862" i="10"/>
  <c r="AH862" i="10"/>
  <c r="AI862" i="10"/>
  <c r="AP862" i="10"/>
  <c r="AN862" i="10"/>
  <c r="AL862" i="10"/>
  <c r="AG862" i="10"/>
  <c r="AM789" i="10"/>
  <c r="AN789" i="10"/>
  <c r="AG789" i="10"/>
  <c r="AP789" i="10"/>
  <c r="AK789" i="10"/>
  <c r="AI789" i="10"/>
  <c r="AH789" i="10"/>
  <c r="AL789" i="10"/>
  <c r="AP190" i="10"/>
  <c r="AK190" i="10"/>
  <c r="AH190" i="10"/>
  <c r="AG190" i="10"/>
  <c r="AN190" i="10"/>
  <c r="AM190" i="10"/>
  <c r="AI190" i="10"/>
  <c r="AJ190" i="10"/>
  <c r="AG605" i="10"/>
  <c r="AL605" i="10"/>
  <c r="AN605" i="10"/>
  <c r="AP605" i="10"/>
  <c r="AK605" i="10"/>
  <c r="AM605" i="10"/>
  <c r="AI605" i="10"/>
  <c r="AH15" i="10"/>
  <c r="AL15" i="10"/>
  <c r="AG15" i="10"/>
  <c r="AK15" i="10"/>
  <c r="AJ15" i="10"/>
  <c r="AM15" i="10"/>
  <c r="AI15" i="10"/>
  <c r="AN15" i="10" s="1"/>
  <c r="AM912" i="10"/>
  <c r="AG912" i="10"/>
  <c r="AJ912" i="10"/>
  <c r="AK912" i="10"/>
  <c r="AL912" i="10"/>
  <c r="AN912" i="10"/>
  <c r="AI912" i="10"/>
  <c r="AG157" i="10"/>
  <c r="AM157" i="10"/>
  <c r="AI157" i="10"/>
  <c r="AP157" i="10"/>
  <c r="AK157" i="10"/>
  <c r="AH157" i="10"/>
  <c r="AJ157" i="10"/>
  <c r="AH75" i="10"/>
  <c r="AJ75" i="10"/>
  <c r="U75" i="10" s="1"/>
  <c r="AK75" i="10"/>
  <c r="AM75" i="10"/>
  <c r="AG75" i="10"/>
  <c r="AL75" i="10"/>
  <c r="AP75" i="10"/>
  <c r="AG76" i="10"/>
  <c r="AL76" i="10"/>
  <c r="AK76" i="10"/>
  <c r="AJ76" i="10"/>
  <c r="AJ550" i="10"/>
  <c r="AN550" i="10"/>
  <c r="AP550" i="10"/>
  <c r="AG550" i="10"/>
  <c r="AG908" i="10"/>
  <c r="AJ908" i="10"/>
  <c r="AK908" i="10"/>
  <c r="AN908" i="10"/>
  <c r="AP908" i="10"/>
  <c r="AP456" i="10"/>
  <c r="AJ456" i="10"/>
  <c r="AG456" i="10"/>
  <c r="AP541" i="10"/>
  <c r="AK541" i="10"/>
  <c r="AI541" i="10"/>
  <c r="AH541" i="10"/>
  <c r="AJ541" i="10"/>
  <c r="AI645" i="10"/>
  <c r="AP645" i="10"/>
  <c r="AJ645" i="10"/>
  <c r="AN645" i="10"/>
  <c r="AP439" i="10"/>
  <c r="AM439" i="10"/>
  <c r="AG439" i="10"/>
  <c r="AL439" i="10"/>
  <c r="AN209" i="10"/>
  <c r="AL209" i="10"/>
  <c r="AP209" i="10"/>
  <c r="AH209" i="10"/>
  <c r="AJ691" i="10"/>
  <c r="AL691" i="10"/>
  <c r="AH691" i="10"/>
  <c r="AM691" i="10"/>
  <c r="AM283" i="10"/>
  <c r="AH283" i="10"/>
  <c r="AL283" i="10"/>
  <c r="AK422" i="10"/>
  <c r="AP422" i="10"/>
  <c r="AI422" i="10"/>
  <c r="AH422" i="10"/>
  <c r="AM422" i="10"/>
  <c r="AG422" i="10"/>
  <c r="AL422" i="10"/>
  <c r="AJ422" i="10"/>
  <c r="AH502" i="10"/>
  <c r="AJ502" i="10"/>
  <c r="AI502" i="10"/>
  <c r="AN502" i="10"/>
  <c r="AM718" i="10"/>
  <c r="AN718" i="10"/>
  <c r="AH718" i="10"/>
  <c r="AL718" i="10"/>
  <c r="AI718" i="10"/>
  <c r="AP718" i="10"/>
  <c r="AH855" i="10"/>
  <c r="AJ855" i="10"/>
  <c r="AL855" i="10"/>
  <c r="AG855" i="10"/>
  <c r="AM855" i="10"/>
  <c r="AI855" i="10"/>
  <c r="AK785" i="10"/>
  <c r="AN785" i="10"/>
  <c r="AI785" i="10"/>
  <c r="AL785" i="10"/>
  <c r="AM785" i="10"/>
  <c r="AH785" i="10"/>
  <c r="AK445" i="10"/>
  <c r="AN445" i="10"/>
  <c r="AL445" i="10"/>
  <c r="AJ445" i="10"/>
  <c r="AN189" i="10"/>
  <c r="AK189" i="10"/>
  <c r="AJ189" i="10"/>
  <c r="AM189" i="10"/>
  <c r="AI583" i="10"/>
  <c r="AH583" i="10"/>
  <c r="AM583" i="10"/>
  <c r="AL583" i="10"/>
  <c r="AP583" i="10"/>
  <c r="AN583" i="10"/>
  <c r="AG583" i="10"/>
  <c r="AG597" i="10"/>
  <c r="AP597" i="10"/>
  <c r="AJ597" i="10"/>
  <c r="AM597" i="10"/>
  <c r="AK948" i="10"/>
  <c r="AP948" i="10"/>
  <c r="AG948" i="10"/>
  <c r="AH948" i="10"/>
  <c r="AL956" i="10"/>
  <c r="AM956" i="10"/>
  <c r="AN956" i="10"/>
  <c r="AG956" i="10"/>
  <c r="AN955" i="10"/>
  <c r="AK955" i="10"/>
  <c r="AJ955" i="10"/>
  <c r="AP955" i="10"/>
  <c r="AK853" i="10"/>
  <c r="AG853" i="10"/>
  <c r="AI853" i="10"/>
  <c r="AN853" i="10"/>
  <c r="AM225" i="10"/>
  <c r="AH225" i="10"/>
  <c r="AI225" i="10"/>
  <c r="AL225" i="10"/>
  <c r="AM988" i="10"/>
  <c r="AH988" i="10"/>
  <c r="AL988" i="10"/>
  <c r="AK988" i="10"/>
  <c r="AM188" i="10"/>
  <c r="AH188" i="10"/>
  <c r="AK188" i="10"/>
  <c r="AN188" i="10"/>
  <c r="AL188" i="10"/>
  <c r="AP188" i="10"/>
  <c r="AJ188" i="10"/>
  <c r="AI188" i="10"/>
  <c r="AG188" i="10"/>
  <c r="AG351" i="10"/>
  <c r="AL351" i="10"/>
  <c r="AP351" i="10"/>
  <c r="AM351" i="10"/>
  <c r="AN351" i="10"/>
  <c r="AJ351" i="10"/>
  <c r="AI351" i="10"/>
  <c r="AH351" i="10"/>
  <c r="AK351" i="10"/>
  <c r="AI832" i="10"/>
  <c r="AM832" i="10"/>
  <c r="AH832" i="10"/>
  <c r="AP832" i="10"/>
  <c r="AK832" i="10"/>
  <c r="AN832" i="10"/>
  <c r="AJ832" i="10"/>
  <c r="AG832" i="10"/>
  <c r="AL832" i="10"/>
  <c r="AG362" i="10"/>
  <c r="AI362" i="10"/>
  <c r="AL362" i="10"/>
  <c r="AH362" i="10"/>
  <c r="AJ362" i="10"/>
  <c r="AK362" i="10"/>
  <c r="AP362" i="10"/>
  <c r="AN362" i="10"/>
  <c r="AM362" i="10"/>
  <c r="AH523" i="10"/>
  <c r="AL523" i="10"/>
  <c r="AM523" i="10"/>
  <c r="AI523" i="10"/>
  <c r="AG523" i="10"/>
  <c r="AJ523" i="10"/>
  <c r="AN523" i="10"/>
  <c r="AJ509" i="10"/>
  <c r="AP509" i="10"/>
  <c r="AI509" i="10"/>
  <c r="AG509" i="10"/>
  <c r="AN509" i="10"/>
  <c r="AK509" i="10"/>
  <c r="AM509" i="10"/>
  <c r="AH509" i="10"/>
  <c r="AH460" i="10"/>
  <c r="AN460" i="10"/>
  <c r="AJ460" i="10"/>
  <c r="AG460" i="10"/>
  <c r="AL460" i="10"/>
  <c r="AM460" i="10"/>
  <c r="AI460" i="10"/>
  <c r="AK460" i="10"/>
  <c r="AL322" i="10"/>
  <c r="AM322" i="10"/>
  <c r="AK322" i="10"/>
  <c r="AH322" i="10"/>
  <c r="AN322" i="10"/>
  <c r="AI322" i="10"/>
  <c r="AG322" i="10"/>
  <c r="AJ322" i="10"/>
  <c r="AP322" i="10"/>
  <c r="AM201" i="10"/>
  <c r="AI201" i="10"/>
  <c r="AG201" i="10"/>
  <c r="AL201" i="10"/>
  <c r="AN201" i="10"/>
  <c r="AH201" i="10"/>
  <c r="AK201" i="10"/>
  <c r="AP201" i="10"/>
  <c r="AM376" i="10"/>
  <c r="AJ376" i="10"/>
  <c r="AN376" i="10"/>
  <c r="AH376" i="10"/>
  <c r="AI376" i="10"/>
  <c r="AL376" i="10"/>
  <c r="AK376" i="10"/>
  <c r="AP376" i="10"/>
  <c r="AP974" i="10"/>
  <c r="AH974" i="10"/>
  <c r="AL974" i="10"/>
  <c r="AK974" i="10"/>
  <c r="AJ974" i="10"/>
  <c r="AG974" i="10"/>
  <c r="AI974" i="10"/>
  <c r="AN974" i="10"/>
  <c r="AM974" i="10"/>
  <c r="AI497" i="10"/>
  <c r="AN497" i="10"/>
  <c r="AH497" i="10"/>
  <c r="AK497" i="10"/>
  <c r="AI168" i="10"/>
  <c r="AL168" i="10"/>
  <c r="AG168" i="10"/>
  <c r="AM168" i="10"/>
  <c r="AN779" i="10"/>
  <c r="AM779" i="10"/>
  <c r="AJ779" i="10"/>
  <c r="AK779" i="10"/>
  <c r="AL826" i="10"/>
  <c r="AH826" i="10"/>
  <c r="AI826" i="10"/>
  <c r="AI618" i="10"/>
  <c r="AK618" i="10"/>
  <c r="AH618" i="10"/>
  <c r="AL618" i="10"/>
  <c r="AN618" i="10"/>
  <c r="AJ618" i="10"/>
  <c r="AM618" i="10"/>
  <c r="AG148" i="10"/>
  <c r="AI148" i="10"/>
  <c r="AP148" i="10"/>
  <c r="AK148" i="10"/>
  <c r="AN148" i="10"/>
  <c r="AL148" i="10"/>
  <c r="AH148" i="10"/>
  <c r="AM148" i="10"/>
  <c r="AI606" i="10"/>
  <c r="AJ606" i="10"/>
  <c r="AN606" i="10"/>
  <c r="AM606" i="10"/>
  <c r="AG606" i="10"/>
  <c r="AP606" i="10"/>
  <c r="AL606" i="10"/>
  <c r="AK606" i="10"/>
  <c r="AM752" i="10"/>
  <c r="AJ752" i="10"/>
  <c r="AL752" i="10"/>
  <c r="AK752" i="10"/>
  <c r="AH752" i="10"/>
  <c r="AI752" i="10"/>
  <c r="AN752" i="10"/>
  <c r="AP752" i="10"/>
  <c r="AM729" i="10"/>
  <c r="AJ729" i="10"/>
  <c r="AN729" i="10"/>
  <c r="AP729" i="10"/>
  <c r="AL729" i="10"/>
  <c r="AG729" i="10"/>
  <c r="AK729" i="10"/>
  <c r="AH729" i="10"/>
  <c r="AL804" i="10"/>
  <c r="AK804" i="10"/>
  <c r="AG804" i="10"/>
  <c r="AP804" i="10"/>
  <c r="AN804" i="10"/>
  <c r="AM804" i="10"/>
  <c r="AJ804" i="10"/>
  <c r="AI804" i="10"/>
  <c r="AP679" i="10"/>
  <c r="AL679" i="10"/>
  <c r="AJ679" i="10"/>
  <c r="AG679" i="10"/>
  <c r="AN679" i="10"/>
  <c r="AH679" i="10"/>
  <c r="AM679" i="10"/>
  <c r="AM570" i="10"/>
  <c r="AK570" i="10"/>
  <c r="AK239" i="10"/>
  <c r="AL239" i="10"/>
  <c r="AP239" i="10"/>
  <c r="AG478" i="10"/>
  <c r="AK478" i="10"/>
  <c r="AM478" i="10"/>
  <c r="AG506" i="10"/>
  <c r="AP506" i="10"/>
  <c r="AL506" i="10"/>
  <c r="AK593" i="10"/>
  <c r="AJ593" i="10"/>
  <c r="AH593" i="10"/>
  <c r="AM593" i="10"/>
  <c r="AP26" i="10"/>
  <c r="AH26" i="10"/>
  <c r="AL26" i="10"/>
  <c r="AH154" i="10"/>
  <c r="AN154" i="10"/>
  <c r="AJ154" i="10"/>
  <c r="AN829" i="10"/>
  <c r="AI829" i="10"/>
  <c r="AH829" i="10"/>
  <c r="AJ829" i="10"/>
  <c r="AJ400" i="10"/>
  <c r="AH400" i="10"/>
  <c r="AI400" i="10"/>
  <c r="AN249" i="10"/>
  <c r="AI249" i="10"/>
  <c r="AJ233" i="10"/>
  <c r="AH233" i="10"/>
  <c r="AI233" i="10"/>
  <c r="AM233" i="10"/>
  <c r="AK337" i="10"/>
  <c r="AG337" i="10"/>
  <c r="AH203" i="10"/>
  <c r="AG203" i="10"/>
  <c r="AM203" i="10"/>
  <c r="AN203" i="10"/>
  <c r="AK568" i="10"/>
  <c r="AG568" i="10"/>
  <c r="AJ568" i="10"/>
  <c r="AI876" i="10"/>
  <c r="AK876" i="10"/>
  <c r="AL876" i="10"/>
  <c r="AP876" i="10"/>
  <c r="AJ790" i="10"/>
  <c r="AP790" i="10"/>
  <c r="AM790" i="10"/>
  <c r="AG790" i="10"/>
  <c r="AI17" i="10"/>
  <c r="AN17" i="10" s="1"/>
  <c r="AG17" i="10"/>
  <c r="AP17" i="10"/>
  <c r="AM17" i="10"/>
  <c r="AL267" i="10"/>
  <c r="AJ267" i="10"/>
  <c r="AK267" i="10"/>
  <c r="AG267" i="10"/>
  <c r="AM267" i="10"/>
  <c r="AH267" i="10"/>
  <c r="AP971" i="10"/>
  <c r="AM971" i="10"/>
  <c r="AH971" i="10"/>
  <c r="AK971" i="10"/>
  <c r="AJ971" i="10"/>
  <c r="AI961" i="10"/>
  <c r="AN961" i="10"/>
  <c r="AP961" i="10"/>
  <c r="AM961" i="10"/>
  <c r="AN135" i="10"/>
  <c r="AM135" i="10"/>
  <c r="AH135" i="10"/>
  <c r="AG135" i="10"/>
  <c r="AJ206" i="10"/>
  <c r="AG206" i="10"/>
  <c r="AN206" i="10"/>
  <c r="AH206" i="10"/>
  <c r="AI206" i="10"/>
  <c r="AM206" i="10"/>
  <c r="AJ972" i="10"/>
  <c r="AN972" i="10"/>
  <c r="AM972" i="10"/>
  <c r="AH972" i="10"/>
  <c r="AL972" i="10"/>
  <c r="AP886" i="10"/>
  <c r="AH886" i="10"/>
  <c r="AL886" i="10"/>
  <c r="AJ886" i="10"/>
  <c r="AI886" i="10"/>
  <c r="AK125" i="10"/>
  <c r="AL125" i="10"/>
  <c r="AJ125" i="10"/>
  <c r="AH125" i="10"/>
  <c r="AG125" i="10"/>
  <c r="AN125" i="10"/>
  <c r="AK302" i="10"/>
  <c r="AH302" i="10"/>
  <c r="AP302" i="10"/>
  <c r="AI302" i="10"/>
  <c r="AL302" i="10"/>
  <c r="AI835" i="10"/>
  <c r="AJ835" i="10"/>
  <c r="AH835" i="10"/>
  <c r="AG835" i="10"/>
  <c r="AN835" i="10"/>
  <c r="AP835" i="10"/>
  <c r="AK675" i="10"/>
  <c r="AN675" i="10"/>
  <c r="AG675" i="10"/>
  <c r="AL675" i="10"/>
  <c r="AM675" i="10"/>
  <c r="AM398" i="10"/>
  <c r="AN398" i="10"/>
  <c r="AK398" i="10"/>
  <c r="AP398" i="10"/>
  <c r="AJ258" i="10"/>
  <c r="AG258" i="10"/>
  <c r="AL258" i="10"/>
  <c r="AH258" i="10"/>
  <c r="AP258" i="10"/>
  <c r="AP22" i="10"/>
  <c r="AG22" i="10"/>
  <c r="AM22" i="10"/>
  <c r="AL22" i="10"/>
  <c r="AH969" i="10"/>
  <c r="AL969" i="10"/>
  <c r="AK969" i="10"/>
  <c r="AM578" i="10"/>
  <c r="AL578" i="10"/>
  <c r="AH578" i="10"/>
  <c r="AG578" i="10"/>
  <c r="AJ576" i="10"/>
  <c r="AP576" i="10"/>
  <c r="AM576" i="10"/>
  <c r="AI576" i="10"/>
  <c r="AK990" i="10"/>
  <c r="AM990" i="10"/>
  <c r="AL990" i="10"/>
  <c r="AJ731" i="10"/>
  <c r="AI731" i="10"/>
  <c r="AL548" i="10"/>
  <c r="AK548" i="10"/>
  <c r="AN548" i="10"/>
  <c r="AN651" i="10"/>
  <c r="AI651" i="10"/>
  <c r="AI338" i="10"/>
  <c r="AK338" i="10"/>
  <c r="AL690" i="10"/>
  <c r="AP690" i="10"/>
  <c r="AH716" i="10"/>
  <c r="AL716" i="10"/>
  <c r="AK327" i="10"/>
  <c r="AJ327" i="10"/>
  <c r="AP327" i="10"/>
  <c r="AH327" i="10"/>
  <c r="AL327" i="10"/>
  <c r="AM327" i="10"/>
  <c r="AG327" i="10"/>
  <c r="AN327" i="10"/>
  <c r="AH901" i="10"/>
  <c r="AJ901" i="10"/>
  <c r="AN901" i="10"/>
  <c r="AK901" i="10"/>
  <c r="AP901" i="10"/>
  <c r="AI901" i="10"/>
  <c r="AM901" i="10"/>
  <c r="AG901" i="10"/>
  <c r="AK877" i="10"/>
  <c r="AH877" i="10"/>
  <c r="AP877" i="10"/>
  <c r="AI877" i="10"/>
  <c r="AJ877" i="10"/>
  <c r="AG877" i="10"/>
  <c r="AN877" i="10"/>
  <c r="AL877" i="10"/>
  <c r="AP757" i="10"/>
  <c r="AM757" i="10"/>
  <c r="AH757" i="10"/>
  <c r="AJ757" i="10"/>
  <c r="AN757" i="10"/>
  <c r="AK757" i="10"/>
  <c r="AL757" i="10"/>
  <c r="AI757" i="10"/>
  <c r="AI58" i="10"/>
  <c r="AP58" i="10"/>
  <c r="AJ58" i="10"/>
  <c r="AG58" i="10"/>
  <c r="AH58" i="10"/>
  <c r="AN58" i="10"/>
  <c r="AK58" i="10"/>
  <c r="AJ139" i="10"/>
  <c r="AL139" i="10"/>
  <c r="AG139" i="10"/>
  <c r="AI139" i="10"/>
  <c r="AN139" i="10"/>
  <c r="AH139" i="10"/>
  <c r="AM139" i="10"/>
  <c r="AM813" i="10"/>
  <c r="AH813" i="10"/>
  <c r="AK813" i="10"/>
  <c r="AL813" i="10"/>
  <c r="AP813" i="10"/>
  <c r="AG813" i="10"/>
  <c r="AN813" i="10"/>
  <c r="AG387" i="10"/>
  <c r="AI387" i="10"/>
  <c r="AP387" i="10"/>
  <c r="AM387" i="10"/>
  <c r="AL387" i="10"/>
  <c r="AN387" i="10"/>
  <c r="AJ387" i="10"/>
  <c r="AM798" i="10"/>
  <c r="AK798" i="10"/>
  <c r="AL798" i="10"/>
  <c r="AJ798" i="10"/>
  <c r="AH798" i="10"/>
  <c r="AN798" i="10"/>
  <c r="AI798" i="10"/>
  <c r="AL623" i="10"/>
  <c r="AN623" i="10"/>
  <c r="AH623" i="10"/>
  <c r="AI623" i="10"/>
  <c r="AM623" i="10"/>
  <c r="AP623" i="10"/>
  <c r="AJ623" i="10"/>
  <c r="AP784" i="10"/>
  <c r="AL784" i="10"/>
  <c r="AJ784" i="10"/>
  <c r="AN784" i="10"/>
  <c r="AG963" i="10"/>
  <c r="AK963" i="10"/>
  <c r="AN963" i="10"/>
  <c r="AI628" i="10"/>
  <c r="AM628" i="10"/>
  <c r="AH628" i="10"/>
  <c r="AJ628" i="10"/>
  <c r="AM407" i="10"/>
  <c r="AG407" i="10"/>
  <c r="AL407" i="10"/>
  <c r="AP407" i="10"/>
  <c r="AI216" i="10"/>
  <c r="AM216" i="10"/>
  <c r="AK216" i="10"/>
  <c r="AP696" i="10"/>
  <c r="AL696" i="10"/>
  <c r="AJ696" i="10"/>
  <c r="AG696" i="10"/>
  <c r="AI559" i="10"/>
  <c r="AP559" i="10"/>
  <c r="AJ559" i="10"/>
  <c r="AK559" i="10"/>
  <c r="AJ837" i="10"/>
  <c r="AG837" i="10"/>
  <c r="AH837" i="10"/>
  <c r="AN837" i="10"/>
  <c r="AL183" i="10"/>
  <c r="AJ183" i="10"/>
  <c r="AK183" i="10"/>
  <c r="AH183" i="10"/>
  <c r="AM183" i="10"/>
  <c r="AN269" i="10"/>
  <c r="AK269" i="10"/>
  <c r="AP269" i="10"/>
  <c r="AH269" i="10"/>
  <c r="AN869" i="10"/>
  <c r="AM869" i="10"/>
  <c r="AK869" i="10"/>
  <c r="AP869" i="10"/>
  <c r="AH869" i="10"/>
  <c r="AL869" i="10"/>
  <c r="AG869" i="10"/>
  <c r="AK724" i="10"/>
  <c r="AI724" i="10"/>
  <c r="AG724" i="10"/>
  <c r="AP724" i="10"/>
  <c r="AJ724" i="10"/>
  <c r="AN724" i="10"/>
  <c r="AN159" i="10"/>
  <c r="AK159" i="10"/>
  <c r="AG159" i="10"/>
  <c r="AM159" i="10"/>
  <c r="AL159" i="10"/>
  <c r="AH159" i="10"/>
  <c r="AH143" i="10"/>
  <c r="AJ143" i="10"/>
  <c r="AP143" i="10"/>
  <c r="AI143" i="10"/>
  <c r="AK143" i="10"/>
  <c r="AK56" i="10"/>
  <c r="AJ56" i="10"/>
  <c r="AG56" i="10"/>
  <c r="U56" i="10" s="1"/>
  <c r="AL93" i="10"/>
  <c r="AJ93" i="10"/>
  <c r="AK93" i="10"/>
  <c r="AN93" i="10"/>
  <c r="AJ44" i="10"/>
  <c r="AP44" i="10"/>
  <c r="AK44" i="10"/>
  <c r="AH44" i="10"/>
  <c r="AG944" i="10"/>
  <c r="AJ944" i="10"/>
  <c r="AN944" i="10"/>
  <c r="AP944" i="10"/>
  <c r="AM944" i="10"/>
  <c r="AH741" i="10"/>
  <c r="AG741" i="10"/>
  <c r="AI741" i="10"/>
  <c r="AK741" i="10"/>
  <c r="AN521" i="10"/>
  <c r="AI521" i="10"/>
  <c r="AP521" i="10"/>
  <c r="AH521" i="10"/>
  <c r="AL874" i="10"/>
  <c r="AM874" i="10"/>
  <c r="AG874" i="10"/>
  <c r="AJ874" i="10"/>
  <c r="AH545" i="10"/>
  <c r="AG545" i="10"/>
  <c r="AI545" i="10"/>
  <c r="AL545" i="10"/>
  <c r="AK545" i="10"/>
  <c r="AI524" i="10"/>
  <c r="AG524" i="10"/>
  <c r="AM524" i="10"/>
  <c r="AK524" i="10"/>
  <c r="AH465" i="10"/>
  <c r="AJ465" i="10"/>
  <c r="AL465" i="10"/>
  <c r="AN465" i="10"/>
  <c r="AK465" i="10"/>
  <c r="AI465" i="10"/>
  <c r="AG465" i="10"/>
  <c r="AP465" i="10"/>
  <c r="AH485" i="10"/>
  <c r="AL485" i="10"/>
  <c r="AN485" i="10"/>
  <c r="AI485" i="10"/>
  <c r="AM485" i="10"/>
  <c r="AP485" i="10"/>
  <c r="AK485" i="10"/>
  <c r="AH510" i="10"/>
  <c r="AN510" i="10"/>
  <c r="AG510" i="10"/>
  <c r="AI510" i="10"/>
  <c r="AL510" i="10"/>
  <c r="AJ510" i="10"/>
  <c r="AK510" i="10"/>
  <c r="AL723" i="10"/>
  <c r="AG690" i="10"/>
  <c r="AG871" i="10"/>
  <c r="AM338" i="10"/>
  <c r="AG163" i="10"/>
  <c r="AI42" i="10"/>
  <c r="AN42" i="10" s="1"/>
  <c r="AP731" i="10"/>
  <c r="AN167" i="10"/>
  <c r="AH393" i="10"/>
  <c r="AG579" i="10"/>
  <c r="AL198" i="10"/>
  <c r="AP969" i="10"/>
  <c r="AJ22" i="10"/>
  <c r="AM941" i="10"/>
  <c r="AJ269" i="10"/>
  <c r="AG269" i="10"/>
  <c r="AN988" i="10"/>
  <c r="AK45" i="10"/>
  <c r="AP524" i="10"/>
  <c r="AG93" i="10"/>
  <c r="AL502" i="10"/>
  <c r="AH343" i="10"/>
  <c r="AG592" i="10"/>
  <c r="AJ956" i="10"/>
  <c r="AI784" i="10"/>
  <c r="AP76" i="10"/>
  <c r="AG171" i="10"/>
  <c r="AM26" i="10"/>
  <c r="AI593" i="10"/>
  <c r="AM506" i="10"/>
  <c r="AK830" i="10"/>
  <c r="AN442" i="10"/>
  <c r="AN239" i="10"/>
  <c r="AN760" i="10"/>
  <c r="AH56" i="10"/>
  <c r="AI445" i="10"/>
  <c r="AM297" i="10"/>
  <c r="AL297" i="10"/>
  <c r="AL143" i="10"/>
  <c r="AJ477" i="10"/>
  <c r="AJ159" i="10"/>
  <c r="AP855" i="10"/>
  <c r="AM724" i="10"/>
  <c r="AG417" i="10"/>
  <c r="AG718" i="10"/>
  <c r="AG508" i="10"/>
  <c r="AH810" i="10"/>
  <c r="AH919" i="10"/>
  <c r="AM284" i="10"/>
  <c r="AJ834" i="10"/>
  <c r="AI834" i="10"/>
  <c r="AL834" i="10"/>
  <c r="AP60" i="10"/>
  <c r="AJ60" i="10"/>
  <c r="AK60" i="10"/>
  <c r="AN60" i="10"/>
  <c r="AP919" i="10"/>
  <c r="AG919" i="10"/>
  <c r="AI919" i="10"/>
  <c r="AL919" i="10"/>
  <c r="AI993" i="10"/>
  <c r="AN993" i="10"/>
  <c r="AJ993" i="10"/>
  <c r="AP993" i="10"/>
  <c r="AJ433" i="10"/>
  <c r="AI433" i="10"/>
  <c r="AM433" i="10"/>
  <c r="AL433" i="10"/>
  <c r="AN111" i="10"/>
  <c r="AJ111" i="10"/>
  <c r="AH111" i="10"/>
  <c r="AI111" i="10"/>
  <c r="AP284" i="10"/>
  <c r="AN284" i="10"/>
  <c r="AG284" i="10"/>
  <c r="AI284" i="10"/>
  <c r="AM810" i="10"/>
  <c r="AI810" i="10"/>
  <c r="AH540" i="10"/>
  <c r="AL540" i="10"/>
  <c r="AJ459" i="10"/>
  <c r="AH459" i="10"/>
  <c r="AG26" i="10"/>
  <c r="AH842" i="10"/>
  <c r="AG842" i="10"/>
  <c r="AP593" i="10"/>
  <c r="AL763" i="10"/>
  <c r="AN763" i="10"/>
  <c r="AN506" i="10"/>
  <c r="AI830" i="10"/>
  <c r="AJ830" i="10"/>
  <c r="AP478" i="10"/>
  <c r="AP442" i="10"/>
  <c r="AG442" i="10"/>
  <c r="AH239" i="10"/>
  <c r="AJ526" i="10"/>
  <c r="AJ654" i="10"/>
  <c r="AM130" i="10"/>
  <c r="AM557" i="10"/>
  <c r="AG829" i="10"/>
  <c r="AH966" i="10"/>
  <c r="AK154" i="10"/>
  <c r="AP154" i="10"/>
  <c r="AM654" i="10"/>
  <c r="AN768" i="10"/>
  <c r="AH526" i="10"/>
  <c r="AP654" i="10"/>
  <c r="AP768" i="10"/>
  <c r="AN130" i="10"/>
  <c r="AK768" i="10"/>
  <c r="AI130" i="10"/>
  <c r="AI526" i="10"/>
  <c r="AP526" i="10"/>
  <c r="AL654" i="10"/>
  <c r="AM768" i="10"/>
  <c r="AH130" i="10"/>
  <c r="AG130" i="10"/>
  <c r="AN687" i="10"/>
  <c r="AH687" i="10"/>
  <c r="AH896" i="10"/>
  <c r="AL587" i="10"/>
  <c r="AI577" i="10"/>
  <c r="AM914" i="10"/>
  <c r="AI100" i="10"/>
  <c r="AM126" i="10"/>
  <c r="AP461" i="10"/>
  <c r="AN59" i="10"/>
  <c r="AP475" i="10"/>
  <c r="AJ713" i="10"/>
  <c r="AL147" i="10"/>
  <c r="AJ49" i="10"/>
  <c r="AN852" i="10"/>
  <c r="AH13" i="10"/>
  <c r="AM552" i="10"/>
  <c r="AG300" i="10"/>
  <c r="AH380" i="10"/>
  <c r="AJ158" i="10"/>
  <c r="AK504" i="10"/>
  <c r="AN88" i="10"/>
  <c r="AH306" i="10"/>
  <c r="AN253" i="10"/>
  <c r="AI943" i="10"/>
  <c r="AH34" i="10"/>
  <c r="AG555" i="10"/>
  <c r="AP563" i="10"/>
  <c r="AH147" i="10"/>
  <c r="AG461" i="10"/>
  <c r="AH49" i="10"/>
  <c r="AN587" i="10"/>
  <c r="AP402" i="10"/>
  <c r="AK529" i="10"/>
  <c r="AJ457" i="10"/>
  <c r="AG923" i="10"/>
  <c r="AP126" i="10"/>
  <c r="AK453" i="10"/>
  <c r="AP27" i="10"/>
  <c r="AP621" i="10"/>
  <c r="AL514" i="10"/>
  <c r="AH914" i="10"/>
  <c r="AJ461" i="10"/>
  <c r="AK896" i="10"/>
  <c r="AP303" i="10"/>
  <c r="AN528" i="10"/>
  <c r="AJ23" i="10"/>
  <c r="AP43" i="10"/>
  <c r="AN923" i="10"/>
  <c r="AH126" i="10"/>
  <c r="AN147" i="10"/>
  <c r="AP396" i="10"/>
  <c r="AJ896" i="10"/>
  <c r="AP468" i="10"/>
  <c r="AP415" i="10"/>
  <c r="AM561" i="10"/>
  <c r="AL303" i="10"/>
  <c r="AI468" i="10"/>
  <c r="AM100" i="10"/>
  <c r="AH996" i="10"/>
  <c r="AP380" i="10"/>
  <c r="AL658" i="10"/>
  <c r="AH402" i="10"/>
  <c r="AI952" i="10"/>
  <c r="AH504" i="10"/>
  <c r="AK457" i="10"/>
  <c r="AK451" i="10"/>
  <c r="AM475" i="10"/>
  <c r="AI291" i="10"/>
  <c r="AP23" i="10"/>
  <c r="AI88" i="10"/>
  <c r="AM43" i="10"/>
  <c r="AJ306" i="10"/>
  <c r="AI713" i="10"/>
  <c r="AH923" i="10"/>
  <c r="AI923" i="10"/>
  <c r="AI126" i="10"/>
  <c r="AG126" i="10"/>
  <c r="AI474" i="10"/>
  <c r="AK424" i="10"/>
  <c r="AI453" i="10"/>
  <c r="AH350" i="10"/>
  <c r="AM943" i="10"/>
  <c r="AM621" i="10"/>
  <c r="AL34" i="10"/>
  <c r="AH514" i="10"/>
  <c r="AN555" i="10"/>
  <c r="AN677" i="10"/>
  <c r="AK914" i="10"/>
  <c r="AL914" i="10"/>
  <c r="AN914" i="10"/>
  <c r="AI147" i="10"/>
  <c r="AG147" i="10"/>
  <c r="AM461" i="10"/>
  <c r="AH461" i="10"/>
  <c r="AP49" i="10"/>
  <c r="AI49" i="10"/>
  <c r="AN49" i="10" s="1"/>
  <c r="AK897" i="10"/>
  <c r="AL896" i="10"/>
  <c r="AI896" i="10"/>
  <c r="AI587" i="10"/>
  <c r="AH587" i="10"/>
  <c r="AK587" i="10"/>
  <c r="AJ415" i="10"/>
  <c r="AP528" i="10"/>
  <c r="AG561" i="10"/>
  <c r="AK182" i="10"/>
  <c r="AH158" i="10"/>
  <c r="AH599" i="10"/>
  <c r="AG529" i="10"/>
  <c r="AG70" i="10"/>
  <c r="AI475" i="10"/>
  <c r="AG867" i="10"/>
  <c r="AN588" i="10"/>
  <c r="AP640" i="10"/>
  <c r="AL480" i="10"/>
  <c r="AK180" i="10"/>
  <c r="AP256" i="10"/>
  <c r="AH713" i="10"/>
  <c r="AK923" i="10"/>
  <c r="AJ923" i="10"/>
  <c r="AN126" i="10"/>
  <c r="AL126" i="10"/>
  <c r="AL424" i="10"/>
  <c r="AJ873" i="10"/>
  <c r="AI253" i="10"/>
  <c r="AK359" i="10"/>
  <c r="AJ27" i="10"/>
  <c r="AJ943" i="10"/>
  <c r="AI621" i="10"/>
  <c r="AP34" i="10"/>
  <c r="AM514" i="10"/>
  <c r="AJ613" i="10"/>
  <c r="AP287" i="10"/>
  <c r="AI914" i="10"/>
  <c r="AG914" i="10"/>
  <c r="AJ147" i="10"/>
  <c r="AM147" i="10"/>
  <c r="AK461" i="10"/>
  <c r="AI461" i="10"/>
  <c r="AL49" i="10"/>
  <c r="AG49" i="10"/>
  <c r="AN705" i="10"/>
  <c r="AN896" i="10"/>
  <c r="AP896" i="10"/>
  <c r="AG176" i="10"/>
  <c r="AJ587" i="10"/>
  <c r="AG587" i="10"/>
  <c r="AK996" i="10"/>
  <c r="AH658" i="10"/>
  <c r="AI182" i="10"/>
  <c r="AM952" i="10"/>
  <c r="AK599" i="10"/>
  <c r="AG457" i="10"/>
  <c r="AJ451" i="10"/>
  <c r="AN70" i="10"/>
  <c r="AN291" i="10"/>
  <c r="AP867" i="10"/>
  <c r="AI588" i="10"/>
  <c r="AN640" i="10"/>
  <c r="AP480" i="10"/>
  <c r="AL180" i="10"/>
  <c r="AG256" i="10"/>
  <c r="AP923" i="10"/>
  <c r="AM923" i="10"/>
  <c r="AK126" i="10"/>
  <c r="AG474" i="10"/>
  <c r="AM424" i="10"/>
  <c r="AK873" i="10"/>
  <c r="AI350" i="10"/>
  <c r="AP359" i="10"/>
  <c r="AI677" i="10"/>
  <c r="AP914" i="10"/>
  <c r="AK147" i="10"/>
  <c r="AN461" i="10"/>
  <c r="AK49" i="10"/>
  <c r="AP355" i="10"/>
  <c r="AG931" i="10"/>
  <c r="AM582" i="10"/>
  <c r="AM896" i="10"/>
  <c r="AM587" i="10"/>
  <c r="AI207" i="10"/>
  <c r="AJ663" i="10"/>
  <c r="AH970" i="10"/>
  <c r="AP220" i="10"/>
  <c r="AH18" i="10"/>
  <c r="AK537" i="10"/>
  <c r="AN221" i="10"/>
  <c r="AL67" i="10"/>
  <c r="AN323" i="10"/>
  <c r="AH580" i="10"/>
  <c r="AM261" i="10"/>
  <c r="AP786" i="10"/>
  <c r="AJ444" i="10"/>
  <c r="AJ261" i="10"/>
  <c r="AJ890" i="10"/>
  <c r="AM152" i="10"/>
  <c r="AK543" i="10"/>
  <c r="AI305" i="10"/>
  <c r="AH220" i="10"/>
  <c r="AP67" i="10"/>
  <c r="AP323" i="10"/>
  <c r="AM444" i="10"/>
  <c r="AK300" i="10"/>
  <c r="AL580" i="10"/>
  <c r="AK580" i="10"/>
  <c r="AG13" i="10"/>
  <c r="AN261" i="10"/>
  <c r="AL552" i="10"/>
  <c r="AG552" i="10"/>
  <c r="AM627" i="10"/>
  <c r="AG77" i="10"/>
  <c r="AM543" i="10"/>
  <c r="AP852" i="10"/>
  <c r="AN786" i="10"/>
  <c r="AH648" i="10"/>
  <c r="AL68" i="10"/>
  <c r="AI71" i="10"/>
  <c r="AN962" i="10"/>
  <c r="AP305" i="10"/>
  <c r="AG21" i="10"/>
  <c r="AK220" i="10"/>
  <c r="AN220" i="10"/>
  <c r="AG67" i="10"/>
  <c r="AG323" i="10"/>
  <c r="AG444" i="10"/>
  <c r="AH300" i="10"/>
  <c r="AP580" i="10"/>
  <c r="AM13" i="10"/>
  <c r="AP261" i="10"/>
  <c r="AN552" i="10"/>
  <c r="AN960" i="10"/>
  <c r="AI543" i="10"/>
  <c r="AI852" i="10"/>
  <c r="AL786" i="10"/>
  <c r="AM735" i="10"/>
  <c r="AL99" i="10"/>
  <c r="AJ220" i="10"/>
  <c r="AM67" i="10"/>
  <c r="AJ67" i="10"/>
  <c r="AL323" i="10"/>
  <c r="AI323" i="10"/>
  <c r="AL444" i="10"/>
  <c r="AP300" i="10"/>
  <c r="AJ580" i="10"/>
  <c r="AL13" i="10"/>
  <c r="AG261" i="10"/>
  <c r="AH552" i="10"/>
  <c r="AI831" i="10"/>
  <c r="AI828" i="10"/>
  <c r="AH186" i="10"/>
  <c r="AG543" i="10"/>
  <c r="AK852" i="10"/>
  <c r="AI786" i="10"/>
  <c r="AJ537" i="10"/>
  <c r="AM962" i="10"/>
  <c r="AP96" i="10"/>
  <c r="AM220" i="10"/>
  <c r="AL220" i="10"/>
  <c r="AI67" i="10"/>
  <c r="AN67" i="10"/>
  <c r="AJ323" i="10"/>
  <c r="AM323" i="10"/>
  <c r="AN444" i="10"/>
  <c r="AP444" i="10"/>
  <c r="AK444" i="10"/>
  <c r="AM300" i="10"/>
  <c r="AJ300" i="10"/>
  <c r="AG580" i="10"/>
  <c r="AM580" i="10"/>
  <c r="AJ13" i="10"/>
  <c r="AK13" i="10"/>
  <c r="AH261" i="10"/>
  <c r="AL261" i="10"/>
  <c r="AP552" i="10"/>
  <c r="AJ552" i="10"/>
  <c r="AJ543" i="10"/>
  <c r="AJ852" i="10"/>
  <c r="AG852" i="10"/>
  <c r="AM852" i="10"/>
  <c r="AM786" i="10"/>
  <c r="AH786" i="10"/>
  <c r="AP537" i="10"/>
  <c r="AG305" i="10"/>
  <c r="AP21" i="10"/>
  <c r="AN386" i="10"/>
  <c r="AI220" i="10"/>
  <c r="AK67" i="10"/>
  <c r="AH323" i="10"/>
  <c r="AI444" i="10"/>
  <c r="AN300" i="10"/>
  <c r="AI300" i="10"/>
  <c r="AN580" i="10"/>
  <c r="AP13" i="10"/>
  <c r="AI261" i="10"/>
  <c r="AI552" i="10"/>
  <c r="AH852" i="10"/>
  <c r="AG786" i="10"/>
  <c r="AI185" i="10"/>
  <c r="AG470" i="10"/>
  <c r="AN72" i="10"/>
  <c r="AK72" i="10"/>
  <c r="AP667" i="10"/>
  <c r="AJ756" i="10"/>
  <c r="AJ823" i="10"/>
  <c r="AP860" i="10"/>
  <c r="AJ577" i="10"/>
  <c r="AK687" i="10"/>
  <c r="AJ79" i="10"/>
  <c r="AG72" i="10"/>
  <c r="AP55" i="10"/>
  <c r="AH567" i="10"/>
  <c r="AH811" i="10"/>
  <c r="AI861" i="10"/>
  <c r="AI973" i="10"/>
  <c r="AM756" i="10"/>
  <c r="AL823" i="10"/>
  <c r="AP72" i="10"/>
  <c r="AJ72" i="10"/>
  <c r="AH55" i="10"/>
  <c r="AG567" i="10"/>
  <c r="AH756" i="10"/>
  <c r="AM823" i="10"/>
  <c r="AP934" i="10"/>
  <c r="AJ536" i="10"/>
  <c r="AG536" i="10"/>
  <c r="AL536" i="10"/>
  <c r="AM536" i="10"/>
  <c r="AN536" i="10"/>
  <c r="AP536" i="10"/>
  <c r="AI536" i="10"/>
  <c r="AK793" i="10"/>
  <c r="AJ793" i="10"/>
  <c r="AG64" i="10"/>
  <c r="AL64" i="10"/>
  <c r="AN64" i="10"/>
  <c r="AP64" i="10"/>
  <c r="AJ64" i="10"/>
  <c r="AK64" i="10"/>
  <c r="AH64" i="10"/>
  <c r="AM64" i="10"/>
  <c r="AN989" i="10"/>
  <c r="AP989" i="10"/>
  <c r="AL989" i="10"/>
  <c r="AJ989" i="10"/>
  <c r="AK989" i="10"/>
  <c r="AM989" i="10"/>
  <c r="AG989" i="10"/>
  <c r="AI989" i="10"/>
  <c r="AN878" i="10"/>
  <c r="AH878" i="10"/>
  <c r="AM878" i="10"/>
  <c r="AG878" i="10"/>
  <c r="AL878" i="10"/>
  <c r="AI878" i="10"/>
  <c r="AJ878" i="10"/>
  <c r="AK878" i="10"/>
  <c r="AM858" i="10"/>
  <c r="AP858" i="10"/>
  <c r="AI858" i="10"/>
  <c r="AL858" i="10"/>
  <c r="AJ858" i="10"/>
  <c r="AG858" i="10"/>
  <c r="AK858" i="10"/>
  <c r="AN858" i="10"/>
  <c r="AL169" i="10"/>
  <c r="AM169" i="10"/>
  <c r="AN160" i="10"/>
  <c r="AM160" i="10"/>
  <c r="AM231" i="10"/>
  <c r="AI231" i="10"/>
  <c r="AP566" i="10"/>
  <c r="AL566" i="10"/>
  <c r="AJ11" i="10"/>
  <c r="AG11" i="10"/>
  <c r="AI726" i="10"/>
  <c r="AN726" i="10"/>
  <c r="AM293" i="10"/>
  <c r="AI293" i="10"/>
  <c r="AI581" i="10"/>
  <c r="AN581" i="10"/>
  <c r="AL385" i="10"/>
  <c r="AM385" i="10"/>
  <c r="AP385" i="10"/>
  <c r="AM683" i="10"/>
  <c r="AP683" i="10"/>
  <c r="AI918" i="10"/>
  <c r="AH918" i="10"/>
  <c r="AJ918" i="10"/>
  <c r="AP918" i="10"/>
  <c r="AN918" i="10"/>
  <c r="AM918" i="10"/>
  <c r="AG918" i="10"/>
  <c r="AK918" i="10"/>
  <c r="AJ421" i="10"/>
  <c r="AP421" i="10"/>
  <c r="AM421" i="10"/>
  <c r="AI421" i="10"/>
  <c r="AK421" i="10"/>
  <c r="AN421" i="10"/>
  <c r="AL421" i="10"/>
  <c r="AG421" i="10"/>
  <c r="AH421" i="10"/>
  <c r="AM807" i="10"/>
  <c r="AP807" i="10"/>
  <c r="AK807" i="10"/>
  <c r="AJ807" i="10"/>
  <c r="AN807" i="10"/>
  <c r="AG807" i="10"/>
  <c r="AI807" i="10"/>
  <c r="AH807" i="10"/>
  <c r="AL807" i="10"/>
  <c r="AH616" i="10"/>
  <c r="AK616" i="10"/>
  <c r="AP616" i="10"/>
  <c r="AN616" i="10"/>
  <c r="AJ616" i="10"/>
  <c r="AG616" i="10"/>
  <c r="AI616" i="10"/>
  <c r="AL616" i="10"/>
  <c r="AM616" i="10"/>
  <c r="AK976" i="10"/>
  <c r="AM976" i="10"/>
  <c r="AP976" i="10"/>
  <c r="AL976" i="10"/>
  <c r="AH976" i="10"/>
  <c r="AJ976" i="10"/>
  <c r="AG976" i="10"/>
  <c r="AN976" i="10"/>
  <c r="AI976" i="10"/>
  <c r="AL12" i="10"/>
  <c r="AP12" i="10"/>
  <c r="AH891" i="10"/>
  <c r="AK891" i="10"/>
  <c r="AG891" i="10"/>
  <c r="AJ891" i="10"/>
  <c r="AP891" i="10"/>
  <c r="AN544" i="10"/>
  <c r="AG544" i="10"/>
  <c r="AK544" i="10"/>
  <c r="AL544" i="10"/>
  <c r="AH544" i="10"/>
  <c r="AM544" i="10"/>
  <c r="AP544" i="10"/>
  <c r="AP208" i="10"/>
  <c r="AG208" i="10"/>
  <c r="AK208" i="10"/>
  <c r="AH208" i="10"/>
  <c r="AL208" i="10"/>
  <c r="AM208" i="10"/>
  <c r="AN208" i="10"/>
  <c r="AN68" i="10"/>
  <c r="AJ68" i="10"/>
  <c r="AH68" i="10"/>
  <c r="AK68" i="10"/>
  <c r="AP68" i="10"/>
  <c r="AI68" i="10"/>
  <c r="AM68" i="10"/>
  <c r="AJ622" i="10"/>
  <c r="AK622" i="10"/>
  <c r="AH622" i="10"/>
  <c r="AN622" i="10"/>
  <c r="AG622" i="10"/>
  <c r="AP622" i="10"/>
  <c r="AI622" i="10"/>
  <c r="AI648" i="10"/>
  <c r="AP648" i="10"/>
  <c r="AJ648" i="10"/>
  <c r="AM648" i="10"/>
  <c r="AG648" i="10"/>
  <c r="AN648" i="10"/>
  <c r="AL648" i="10"/>
  <c r="AJ735" i="10"/>
  <c r="AL735" i="10"/>
  <c r="AK735" i="10"/>
  <c r="AH735" i="10"/>
  <c r="AP735" i="10"/>
  <c r="AG735" i="10"/>
  <c r="AN735" i="10"/>
  <c r="AP73" i="10"/>
  <c r="AK73" i="10"/>
  <c r="AG73" i="10"/>
  <c r="AM73" i="10"/>
  <c r="AN73" i="10"/>
  <c r="AJ73" i="10"/>
  <c r="AL73" i="10"/>
  <c r="AH73" i="10"/>
  <c r="AI73" i="10"/>
  <c r="AI120" i="10"/>
  <c r="AG120" i="10"/>
  <c r="AK120" i="10"/>
  <c r="AH120" i="10"/>
  <c r="AP120" i="10"/>
  <c r="AN120" i="10"/>
  <c r="AJ120" i="10"/>
  <c r="AL120" i="10"/>
  <c r="AM120" i="10"/>
  <c r="AM754" i="10"/>
  <c r="AH754" i="10"/>
  <c r="AG754" i="10"/>
  <c r="AN754" i="10"/>
  <c r="AJ754" i="10"/>
  <c r="AI754" i="10"/>
  <c r="AK754" i="10"/>
  <c r="AP754" i="10"/>
  <c r="AL754" i="10"/>
  <c r="AN554" i="10"/>
  <c r="AK554" i="10"/>
  <c r="AP554" i="10"/>
  <c r="AJ554" i="10"/>
  <c r="AL554" i="10"/>
  <c r="AM554" i="10"/>
  <c r="AI554" i="10"/>
  <c r="AG554" i="10"/>
  <c r="AG748" i="10"/>
  <c r="AL748" i="10"/>
  <c r="AK748" i="10"/>
  <c r="AM748" i="10"/>
  <c r="AN748" i="10"/>
  <c r="AP748" i="10"/>
  <c r="AH748" i="10"/>
  <c r="AJ748" i="10"/>
  <c r="AI748" i="10"/>
  <c r="AJ938" i="10"/>
  <c r="AN938" i="10"/>
  <c r="AH938" i="10"/>
  <c r="AI938" i="10"/>
  <c r="AL938" i="10"/>
  <c r="AG938" i="10"/>
  <c r="AP938" i="10"/>
  <c r="AM938" i="10"/>
  <c r="AK938" i="10"/>
  <c r="AN564" i="10"/>
  <c r="AP564" i="10"/>
  <c r="AK564" i="10"/>
  <c r="AH564" i="10"/>
  <c r="AM564" i="10"/>
  <c r="AG564" i="10"/>
  <c r="AI564" i="10"/>
  <c r="AJ564" i="10"/>
  <c r="AL564" i="10"/>
  <c r="AG37" i="10"/>
  <c r="AJ37" i="10"/>
  <c r="AM37" i="10"/>
  <c r="AL37" i="10"/>
  <c r="AI37" i="10"/>
  <c r="AN37" i="10" s="1"/>
  <c r="AH37" i="10"/>
  <c r="AK37" i="10"/>
  <c r="AN389" i="10"/>
  <c r="AP389" i="10"/>
  <c r="AK389" i="10"/>
  <c r="AM389" i="10"/>
  <c r="AG389" i="10"/>
  <c r="AL389" i="10"/>
  <c r="AI389" i="10"/>
  <c r="AH389" i="10"/>
  <c r="AJ384" i="10"/>
  <c r="AM384" i="10"/>
  <c r="AH384" i="10"/>
  <c r="AL384" i="10"/>
  <c r="AG384" i="10"/>
  <c r="AK384" i="10"/>
  <c r="AP384" i="10"/>
  <c r="AN384" i="10"/>
  <c r="AI329" i="10"/>
  <c r="AN329" i="10"/>
  <c r="AJ329" i="10"/>
  <c r="AL329" i="10"/>
  <c r="AG329" i="10"/>
  <c r="AK329" i="10"/>
  <c r="AH329" i="10"/>
  <c r="AM329" i="10"/>
  <c r="AK357" i="10"/>
  <c r="AP357" i="10"/>
  <c r="AM357" i="10"/>
  <c r="AJ357" i="10"/>
  <c r="AH357" i="10"/>
  <c r="AN357" i="10"/>
  <c r="AI357" i="10"/>
  <c r="AG357" i="10"/>
  <c r="AH498" i="10"/>
  <c r="AI498" i="10"/>
  <c r="AK498" i="10"/>
  <c r="AJ498" i="10"/>
  <c r="AP498" i="10"/>
  <c r="AG498" i="10"/>
  <c r="AN498" i="10"/>
  <c r="AM498" i="10"/>
  <c r="AJ859" i="10"/>
  <c r="AH859" i="10"/>
  <c r="AI859" i="10"/>
  <c r="AG859" i="10"/>
  <c r="AL859" i="10"/>
  <c r="AK859" i="10"/>
  <c r="AN859" i="10"/>
  <c r="AM859" i="10"/>
  <c r="AM547" i="10"/>
  <c r="AP547" i="10"/>
  <c r="AG547" i="10"/>
  <c r="AK547" i="10"/>
  <c r="AH547" i="10"/>
  <c r="AL547" i="10"/>
  <c r="AI547" i="10"/>
  <c r="AJ547" i="10"/>
  <c r="AJ560" i="10"/>
  <c r="AG560" i="10"/>
  <c r="AK560" i="10"/>
  <c r="AH560" i="10"/>
  <c r="AI560" i="10"/>
  <c r="AN560" i="10"/>
  <c r="AP560" i="10"/>
  <c r="AL560" i="10"/>
  <c r="AM560" i="10"/>
  <c r="AG52" i="10"/>
  <c r="AL52" i="10"/>
  <c r="AI52" i="10"/>
  <c r="AK52" i="10"/>
  <c r="AP52" i="10"/>
  <c r="AJ52" i="10"/>
  <c r="AH52" i="10"/>
  <c r="AM52" i="10"/>
  <c r="AM192" i="10"/>
  <c r="AI192" i="10"/>
  <c r="AJ192" i="10"/>
  <c r="AH192" i="10"/>
  <c r="AP192" i="10"/>
  <c r="AG192" i="10"/>
  <c r="AL192" i="10"/>
  <c r="AK192" i="10"/>
  <c r="AH511" i="10"/>
  <c r="AN511" i="10"/>
  <c r="AJ511" i="10"/>
  <c r="AM511" i="10"/>
  <c r="AL511" i="10"/>
  <c r="AI511" i="10"/>
  <c r="AP511" i="10"/>
  <c r="AG511" i="10"/>
  <c r="AJ503" i="10"/>
  <c r="AI503" i="10"/>
  <c r="AH503" i="10"/>
  <c r="AM503" i="10"/>
  <c r="AG503" i="10"/>
  <c r="AP503" i="10"/>
  <c r="AL503" i="10"/>
  <c r="AN503" i="10"/>
  <c r="AM96" i="10"/>
  <c r="AN96" i="10"/>
  <c r="AK96" i="10"/>
  <c r="AL96" i="10"/>
  <c r="AG96" i="10"/>
  <c r="AH96" i="10"/>
  <c r="AJ96" i="10"/>
  <c r="AI838" i="10"/>
  <c r="AK838" i="10"/>
  <c r="AP838" i="10"/>
  <c r="AL838" i="10"/>
  <c r="AJ838" i="10"/>
  <c r="AG838" i="10"/>
  <c r="AM838" i="10"/>
  <c r="AH838" i="10"/>
  <c r="AM951" i="10"/>
  <c r="AJ951" i="10"/>
  <c r="AK951" i="10"/>
  <c r="AH951" i="10"/>
  <c r="AP951" i="10"/>
  <c r="AG951" i="10"/>
  <c r="AI951" i="10"/>
  <c r="AL951" i="10"/>
  <c r="AL682" i="10"/>
  <c r="AN682" i="10"/>
  <c r="AH682" i="10"/>
  <c r="AJ682" i="10"/>
  <c r="AM682" i="10"/>
  <c r="AI682" i="10"/>
  <c r="AG682" i="10"/>
  <c r="AK682" i="10"/>
  <c r="AH888" i="10"/>
  <c r="AL888" i="10"/>
  <c r="AM888" i="10"/>
  <c r="AP888" i="10"/>
  <c r="AI888" i="10"/>
  <c r="AG888" i="10"/>
  <c r="AN888" i="10"/>
  <c r="AK888" i="10"/>
  <c r="AM617" i="10"/>
  <c r="AP617" i="10"/>
  <c r="AK617" i="10"/>
  <c r="AG617" i="10"/>
  <c r="AL617" i="10"/>
  <c r="AN617" i="10"/>
  <c r="AJ617" i="10"/>
  <c r="AI617" i="10"/>
  <c r="AH769" i="10"/>
  <c r="AN769" i="10"/>
  <c r="AP769" i="10"/>
  <c r="AG769" i="10"/>
  <c r="AI769" i="10"/>
  <c r="AM769" i="10"/>
  <c r="AJ769" i="10"/>
  <c r="AG639" i="10"/>
  <c r="AP639" i="10"/>
  <c r="AI639" i="10"/>
  <c r="AM639" i="10"/>
  <c r="AN639" i="10"/>
  <c r="AJ639" i="10"/>
  <c r="AH639" i="10"/>
  <c r="AM525" i="10"/>
  <c r="AJ525" i="10"/>
  <c r="AH525" i="10"/>
  <c r="AP525" i="10"/>
  <c r="AK525" i="10"/>
  <c r="AI525" i="10"/>
  <c r="AL525" i="10"/>
  <c r="AN525" i="10"/>
  <c r="AG525" i="10"/>
  <c r="AG109" i="10"/>
  <c r="AL109" i="10"/>
  <c r="AP109" i="10"/>
  <c r="AM109" i="10"/>
  <c r="AJ109" i="10"/>
  <c r="AH109" i="10"/>
  <c r="AI109" i="10"/>
  <c r="AN109" i="10"/>
  <c r="AK109" i="10"/>
  <c r="AK364" i="10"/>
  <c r="AG364" i="10"/>
  <c r="AJ364" i="10"/>
  <c r="AM364" i="10"/>
  <c r="AH364" i="10"/>
  <c r="AN364" i="10"/>
  <c r="AI364" i="10"/>
  <c r="AP364" i="10"/>
  <c r="AL364" i="10"/>
  <c r="AN704" i="10"/>
  <c r="AP704" i="10"/>
  <c r="AG704" i="10"/>
  <c r="AH704" i="10"/>
  <c r="AK704" i="10"/>
  <c r="AI704" i="10"/>
  <c r="AJ704" i="10"/>
  <c r="AL704" i="10"/>
  <c r="AM704" i="10"/>
  <c r="AK595" i="10"/>
  <c r="AI595" i="10"/>
  <c r="AJ595" i="10"/>
  <c r="AG595" i="10"/>
  <c r="AN595" i="10"/>
  <c r="AL595" i="10"/>
  <c r="AH595" i="10"/>
  <c r="AM595" i="10"/>
  <c r="AP595" i="10"/>
  <c r="AL325" i="10"/>
  <c r="AH325" i="10"/>
  <c r="AI325" i="10"/>
  <c r="AK325" i="10"/>
  <c r="AP325" i="10"/>
  <c r="AJ325" i="10"/>
  <c r="AG325" i="10"/>
  <c r="AN325" i="10"/>
  <c r="AM325" i="10"/>
  <c r="AK864" i="10"/>
  <c r="AH864" i="10"/>
  <c r="AN864" i="10"/>
  <c r="AJ864" i="10"/>
  <c r="AP864" i="10"/>
  <c r="AI864" i="10"/>
  <c r="AM864" i="10"/>
  <c r="AL864" i="10"/>
  <c r="AG864" i="10"/>
  <c r="AN86" i="10"/>
  <c r="AI86" i="10"/>
  <c r="AM86" i="10"/>
  <c r="AH86" i="10"/>
  <c r="AG86" i="10"/>
  <c r="AJ86" i="10"/>
  <c r="AP86" i="10"/>
  <c r="AK86" i="10"/>
  <c r="AL86" i="10"/>
  <c r="AM273" i="10"/>
  <c r="AK273" i="10"/>
  <c r="AM746" i="10"/>
  <c r="AL746" i="10"/>
  <c r="AN746" i="10"/>
  <c r="AH746" i="10"/>
  <c r="AJ746" i="10"/>
  <c r="AI746" i="10"/>
  <c r="AG746" i="10"/>
  <c r="AK746" i="10"/>
  <c r="AJ353" i="10"/>
  <c r="AK353" i="10"/>
  <c r="AP353" i="10"/>
  <c r="AG353" i="10"/>
  <c r="AM353" i="10"/>
  <c r="AH353" i="10"/>
  <c r="AI353" i="10"/>
  <c r="AN353" i="10"/>
  <c r="AL353" i="10"/>
  <c r="AP69" i="10"/>
  <c r="AK69" i="10"/>
  <c r="AJ69" i="10"/>
  <c r="AI69" i="10"/>
  <c r="AM69" i="10"/>
  <c r="AL69" i="10"/>
  <c r="AG69" i="10"/>
  <c r="AN69" i="10"/>
  <c r="AK41" i="10"/>
  <c r="AN41" i="10"/>
  <c r="AM41" i="10"/>
  <c r="AI41" i="10"/>
  <c r="AP41" i="10"/>
  <c r="AJ41" i="10"/>
  <c r="AH41" i="10"/>
  <c r="AG41" i="10"/>
  <c r="AG71" i="10"/>
  <c r="AJ71" i="10"/>
  <c r="AM71" i="10"/>
  <c r="AN71" i="10"/>
  <c r="AK71" i="10"/>
  <c r="AH71" i="10"/>
  <c r="AP71" i="10"/>
  <c r="AN471" i="10"/>
  <c r="AH471" i="10"/>
  <c r="AL965" i="10"/>
  <c r="AN965" i="10"/>
  <c r="AH285" i="10"/>
  <c r="AL285" i="10"/>
  <c r="AI928" i="10"/>
  <c r="AN928" i="10"/>
  <c r="AP467" i="10"/>
  <c r="AM467" i="10"/>
  <c r="AL321" i="10"/>
  <c r="AG321" i="10"/>
  <c r="AJ647" i="10"/>
  <c r="AI647" i="10"/>
  <c r="AG226" i="10"/>
  <c r="AI226" i="10"/>
  <c r="AM708" i="10"/>
  <c r="AN708" i="10"/>
  <c r="AP708" i="10"/>
  <c r="AH708" i="10"/>
  <c r="AN218" i="10"/>
  <c r="AH218" i="10"/>
  <c r="AP218" i="10"/>
  <c r="AG218" i="10"/>
  <c r="AM218" i="10"/>
  <c r="AK218" i="10"/>
  <c r="AL218" i="10"/>
  <c r="AI218" i="10"/>
  <c r="AJ218" i="10"/>
  <c r="AK122" i="10"/>
  <c r="AI122" i="10"/>
  <c r="AJ122" i="10"/>
  <c r="AN122" i="10"/>
  <c r="AM122" i="10"/>
  <c r="AP122" i="10"/>
  <c r="AL122" i="10"/>
  <c r="AG122" i="10"/>
  <c r="AH122" i="10"/>
  <c r="AH884" i="10"/>
  <c r="AP884" i="10"/>
  <c r="AM884" i="10"/>
  <c r="AK884" i="10"/>
  <c r="AJ884" i="10"/>
  <c r="AI884" i="10"/>
  <c r="AL884" i="10"/>
  <c r="AN884" i="10"/>
  <c r="AG884" i="10"/>
  <c r="AL104" i="10"/>
  <c r="AG104" i="10"/>
  <c r="AI104" i="10"/>
  <c r="AM104" i="10"/>
  <c r="AN104" i="10"/>
  <c r="AH104" i="10"/>
  <c r="AP104" i="10"/>
  <c r="AK104" i="10"/>
  <c r="AJ104" i="10"/>
  <c r="AM818" i="10"/>
  <c r="AK818" i="10"/>
  <c r="AJ818" i="10"/>
  <c r="AP818" i="10"/>
  <c r="AN818" i="10"/>
  <c r="AL818" i="10"/>
  <c r="AG818" i="10"/>
  <c r="AH818" i="10"/>
  <c r="AI818" i="10"/>
  <c r="AJ95" i="10"/>
  <c r="AI95" i="10"/>
  <c r="AM443" i="10"/>
  <c r="AL443" i="10"/>
  <c r="AK443" i="10"/>
  <c r="AN443" i="10"/>
  <c r="AP443" i="10"/>
  <c r="AI496" i="10"/>
  <c r="AM496" i="10"/>
  <c r="AL496" i="10"/>
  <c r="AH496" i="10"/>
  <c r="AG496" i="10"/>
  <c r="AJ496" i="10"/>
  <c r="AP496" i="10"/>
  <c r="AJ585" i="10"/>
  <c r="AI585" i="10"/>
  <c r="AM585" i="10"/>
  <c r="AN585" i="10"/>
  <c r="AG585" i="10"/>
  <c r="AL585" i="10"/>
  <c r="AP585" i="10"/>
  <c r="AH197" i="10"/>
  <c r="AP197" i="10"/>
  <c r="AG197" i="10"/>
  <c r="AN197" i="10"/>
  <c r="AM197" i="10"/>
  <c r="AK197" i="10"/>
  <c r="AL197" i="10"/>
  <c r="AG221" i="10"/>
  <c r="AL221" i="10"/>
  <c r="AI221" i="10"/>
  <c r="AP221" i="10"/>
  <c r="AM221" i="10"/>
  <c r="AJ221" i="10"/>
  <c r="AK221" i="10"/>
  <c r="AM783" i="10"/>
  <c r="AJ783" i="10"/>
  <c r="AK783" i="10"/>
  <c r="AL783" i="10"/>
  <c r="AH783" i="10"/>
  <c r="AN783" i="10"/>
  <c r="AI783" i="10"/>
  <c r="AH534" i="10"/>
  <c r="AG534" i="10"/>
  <c r="AK534" i="10"/>
  <c r="AI534" i="10"/>
  <c r="AM534" i="10"/>
  <c r="AL534" i="10"/>
  <c r="AP534" i="10"/>
  <c r="AI921" i="10"/>
  <c r="AJ921" i="10"/>
  <c r="AP921" i="10"/>
  <c r="AK921" i="10"/>
  <c r="AG921" i="10"/>
  <c r="AM921" i="10"/>
  <c r="AN921" i="10"/>
  <c r="AL921" i="10"/>
  <c r="AH921" i="10"/>
  <c r="AP408" i="10"/>
  <c r="AN408" i="10"/>
  <c r="AH408" i="10"/>
  <c r="AK408" i="10"/>
  <c r="AG408" i="10"/>
  <c r="AI408" i="10"/>
  <c r="AJ408" i="10"/>
  <c r="AL408" i="10"/>
  <c r="AM408" i="10"/>
  <c r="AN881" i="10"/>
  <c r="AM881" i="10"/>
  <c r="AJ881" i="10"/>
  <c r="AI881" i="10"/>
  <c r="AP881" i="10"/>
  <c r="AG881" i="10"/>
  <c r="AK881" i="10"/>
  <c r="AL881" i="10"/>
  <c r="AN447" i="10"/>
  <c r="AH447" i="10"/>
  <c r="AI447" i="10"/>
  <c r="AM447" i="10"/>
  <c r="AL447" i="10"/>
  <c r="AG447" i="10"/>
  <c r="AP447" i="10"/>
  <c r="AJ447" i="10"/>
  <c r="AK447" i="10"/>
  <c r="AJ520" i="10"/>
  <c r="AL520" i="10"/>
  <c r="AI520" i="10"/>
  <c r="AM520" i="10"/>
  <c r="AP520" i="10"/>
  <c r="AH520" i="10"/>
  <c r="AG520" i="10"/>
  <c r="AN520" i="10"/>
  <c r="AK520" i="10"/>
  <c r="AG62" i="10"/>
  <c r="AI62" i="10"/>
  <c r="AJ62" i="10"/>
  <c r="AM62" i="10"/>
  <c r="AN62" i="10"/>
  <c r="AH62" i="10"/>
  <c r="AK62" i="10"/>
  <c r="AP62" i="10"/>
  <c r="AL62" i="10"/>
  <c r="AP856" i="10"/>
  <c r="AI856" i="10"/>
  <c r="AM856" i="10"/>
  <c r="AL856" i="10"/>
  <c r="AJ856" i="10"/>
  <c r="AG856" i="10"/>
  <c r="AH856" i="10"/>
  <c r="AN856" i="10"/>
  <c r="AM244" i="10"/>
  <c r="AG244" i="10"/>
  <c r="AN244" i="10"/>
  <c r="AH244" i="10"/>
  <c r="AK244" i="10"/>
  <c r="AI244" i="10"/>
  <c r="AL244" i="10"/>
  <c r="AP244" i="10"/>
  <c r="AJ244" i="10"/>
  <c r="AH20" i="10"/>
  <c r="AJ20" i="10"/>
  <c r="AL20" i="10"/>
  <c r="AP20" i="10"/>
  <c r="AK20" i="10"/>
  <c r="AG20" i="10"/>
  <c r="AM20" i="10"/>
  <c r="AM279" i="10"/>
  <c r="AP279" i="10"/>
  <c r="AL279" i="10"/>
  <c r="AG279" i="10"/>
  <c r="AK279" i="10"/>
  <c r="AH279" i="10"/>
  <c r="AI279" i="10"/>
  <c r="AN279" i="10"/>
  <c r="AJ638" i="10"/>
  <c r="AP638" i="10"/>
  <c r="AN638" i="10"/>
  <c r="AK638" i="10"/>
  <c r="AH638" i="10"/>
  <c r="AL638" i="10"/>
  <c r="AM638" i="10"/>
  <c r="AI638" i="10"/>
  <c r="AJ619" i="10"/>
  <c r="AM619" i="10"/>
  <c r="AK619" i="10"/>
  <c r="AH619" i="10"/>
  <c r="AP619" i="10"/>
  <c r="AL619" i="10"/>
  <c r="AN619" i="10"/>
  <c r="AG619" i="10"/>
  <c r="AL83" i="10"/>
  <c r="AI83" i="10"/>
  <c r="AH83" i="10"/>
  <c r="AK83" i="10"/>
  <c r="AM83" i="10"/>
  <c r="AP83" i="10"/>
  <c r="AJ83" i="10"/>
  <c r="AG83" i="10"/>
  <c r="AK252" i="10"/>
  <c r="AH252" i="10"/>
  <c r="AG252" i="10"/>
  <c r="AM252" i="10"/>
  <c r="AP252" i="10"/>
  <c r="AN252" i="10"/>
  <c r="AI252" i="10"/>
  <c r="AJ252" i="10"/>
  <c r="AK913" i="10"/>
  <c r="AI913" i="10"/>
  <c r="AM913" i="10"/>
  <c r="AH913" i="10"/>
  <c r="AJ913" i="10"/>
  <c r="AL913" i="10"/>
  <c r="AN913" i="10"/>
  <c r="AG913" i="10"/>
  <c r="AM722" i="10"/>
  <c r="AL722" i="10"/>
  <c r="AN722" i="10"/>
  <c r="AH722" i="10"/>
  <c r="AG722" i="10"/>
  <c r="AJ722" i="10"/>
  <c r="AP722" i="10"/>
  <c r="AJ531" i="10"/>
  <c r="AN531" i="10"/>
  <c r="AI531" i="10"/>
  <c r="AL531" i="10"/>
  <c r="AM531" i="10"/>
  <c r="AP531" i="10"/>
  <c r="AH531" i="10"/>
  <c r="AK531" i="10"/>
  <c r="AI14" i="10"/>
  <c r="AN14" i="10" s="1"/>
  <c r="AP14" i="10"/>
  <c r="AM14" i="10"/>
  <c r="AJ14" i="10"/>
  <c r="AK14" i="10"/>
  <c r="AG14" i="10"/>
  <c r="AL14" i="10"/>
  <c r="AJ289" i="10"/>
  <c r="AM289" i="10"/>
  <c r="AI289" i="10"/>
  <c r="AH289" i="10"/>
  <c r="AK289" i="10"/>
  <c r="AP289" i="10"/>
  <c r="AG289" i="10"/>
  <c r="AL289" i="10"/>
  <c r="AL462" i="10"/>
  <c r="AK462" i="10"/>
  <c r="AN462" i="10"/>
  <c r="AH462" i="10"/>
  <c r="AM462" i="10"/>
  <c r="AP462" i="10"/>
  <c r="AJ462" i="10"/>
  <c r="AG462" i="10"/>
  <c r="AI462" i="10"/>
  <c r="AP334" i="10"/>
  <c r="AG334" i="10"/>
  <c r="AJ334" i="10"/>
  <c r="AI334" i="10"/>
  <c r="AK334" i="10"/>
  <c r="AH334" i="10"/>
  <c r="AN334" i="10"/>
  <c r="AL334" i="10"/>
  <c r="AJ895" i="10"/>
  <c r="AL895" i="10"/>
  <c r="AP895" i="10"/>
  <c r="AH895" i="10"/>
  <c r="AM895" i="10"/>
  <c r="AN895" i="10"/>
  <c r="AI895" i="10"/>
  <c r="AG515" i="10"/>
  <c r="AK515" i="10"/>
  <c r="AI515" i="10"/>
  <c r="AN515" i="10"/>
  <c r="AH515" i="10"/>
  <c r="AL515" i="10"/>
  <c r="AP250" i="10"/>
  <c r="AL250" i="10"/>
  <c r="AN250" i="10"/>
  <c r="AM250" i="10"/>
  <c r="AG250" i="10"/>
  <c r="AJ250" i="10"/>
  <c r="AH250" i="10"/>
  <c r="AI250" i="10"/>
  <c r="AH487" i="10"/>
  <c r="AP487" i="10"/>
  <c r="AK487" i="10"/>
  <c r="AJ487" i="10"/>
  <c r="AG487" i="10"/>
  <c r="AI487" i="10"/>
  <c r="AM487" i="10"/>
  <c r="AL487" i="10"/>
  <c r="AP994" i="10"/>
  <c r="AN994" i="10"/>
  <c r="AK994" i="10"/>
  <c r="AG994" i="10"/>
  <c r="AI994" i="10"/>
  <c r="AL994" i="10"/>
  <c r="AJ994" i="10"/>
  <c r="AH371" i="10"/>
  <c r="AG371" i="10"/>
  <c r="AP371" i="10"/>
  <c r="AM371" i="10"/>
  <c r="AN371" i="10"/>
  <c r="AJ371" i="10"/>
  <c r="AK371" i="10"/>
  <c r="AI371" i="10"/>
  <c r="AP957" i="10"/>
  <c r="AM957" i="10"/>
  <c r="AK957" i="10"/>
  <c r="AH957" i="10"/>
  <c r="AN957" i="10"/>
  <c r="AG957" i="10"/>
  <c r="AI957" i="10"/>
  <c r="AJ957" i="10"/>
  <c r="AL240" i="10"/>
  <c r="AP240" i="10"/>
  <c r="AN240" i="10"/>
  <c r="AI240" i="10"/>
  <c r="AK240" i="10"/>
  <c r="AM240" i="10"/>
  <c r="AG240" i="10"/>
  <c r="AP369" i="10"/>
  <c r="AN369" i="10"/>
  <c r="AH369" i="10"/>
  <c r="AL369" i="10"/>
  <c r="AG369" i="10"/>
  <c r="AJ369" i="10"/>
  <c r="AI369" i="10"/>
  <c r="AM369" i="10"/>
  <c r="AK369" i="10"/>
  <c r="AI799" i="10"/>
  <c r="AL799" i="10"/>
  <c r="AG799" i="10"/>
  <c r="AM799" i="10"/>
  <c r="AH799" i="10"/>
  <c r="AJ799" i="10"/>
  <c r="AP799" i="10"/>
  <c r="AK799" i="10"/>
  <c r="AN799" i="10"/>
  <c r="AL119" i="10"/>
  <c r="AJ119" i="10"/>
  <c r="AG119" i="10"/>
  <c r="AH119" i="10"/>
  <c r="AK119" i="10"/>
  <c r="AP119" i="10"/>
  <c r="AM119" i="10"/>
  <c r="AI119" i="10"/>
  <c r="AN119" i="10"/>
  <c r="AN517" i="10"/>
  <c r="AL517" i="10"/>
  <c r="AJ517" i="10"/>
  <c r="AH517" i="10"/>
  <c r="AI517" i="10"/>
  <c r="AK517" i="10"/>
  <c r="AP517" i="10"/>
  <c r="AG517" i="10"/>
  <c r="AM517" i="10"/>
  <c r="AM515" i="10"/>
  <c r="AL639" i="10"/>
  <c r="AG895" i="10"/>
  <c r="AK722" i="10"/>
  <c r="AL957" i="10"/>
  <c r="AH617" i="10"/>
  <c r="AL371" i="10"/>
  <c r="AJ888" i="10"/>
  <c r="AK250" i="10"/>
  <c r="AN838" i="10"/>
  <c r="AN547" i="10"/>
  <c r="AL252" i="10"/>
  <c r="AN83" i="10"/>
  <c r="AI619" i="10"/>
  <c r="AI20" i="10"/>
  <c r="AN20" i="10" s="1"/>
  <c r="AL41" i="10"/>
  <c r="AP878" i="10"/>
  <c r="AI64" i="10"/>
  <c r="AM334" i="10"/>
  <c r="AK511" i="10"/>
  <c r="AN192" i="10"/>
  <c r="AH14" i="10"/>
  <c r="AH414" i="10"/>
  <c r="AL414" i="10"/>
  <c r="AN282" i="10"/>
  <c r="AG282" i="10"/>
  <c r="AK282" i="10"/>
  <c r="AJ282" i="10"/>
  <c r="AM282" i="10"/>
  <c r="AP282" i="10"/>
  <c r="AI282" i="10"/>
  <c r="AL282" i="10"/>
  <c r="AK609" i="10"/>
  <c r="AL609" i="10"/>
  <c r="AP609" i="10"/>
  <c r="AI609" i="10"/>
  <c r="AM609" i="10"/>
  <c r="AN609" i="10"/>
  <c r="AJ609" i="10"/>
  <c r="AH609" i="10"/>
  <c r="AG609" i="10"/>
  <c r="AH349" i="10"/>
  <c r="AK349" i="10"/>
  <c r="AG349" i="10"/>
  <c r="AI349" i="10"/>
  <c r="AL349" i="10"/>
  <c r="AJ349" i="10"/>
  <c r="AN349" i="10"/>
  <c r="AP349" i="10"/>
  <c r="AP684" i="10"/>
  <c r="AM684" i="10"/>
  <c r="AL684" i="10"/>
  <c r="AH684" i="10"/>
  <c r="AI684" i="10"/>
  <c r="AK684" i="10"/>
  <c r="AN684" i="10"/>
  <c r="AG684" i="10"/>
  <c r="AG435" i="10"/>
  <c r="AM435" i="10"/>
  <c r="AJ435" i="10"/>
  <c r="AH435" i="10"/>
  <c r="AL435" i="10"/>
  <c r="AN435" i="10"/>
  <c r="AI435" i="10"/>
  <c r="AK435" i="10"/>
  <c r="AM685" i="10"/>
  <c r="AH685" i="10"/>
  <c r="AN391" i="10"/>
  <c r="AH391" i="10"/>
  <c r="AJ551" i="10"/>
  <c r="AM551" i="10"/>
  <c r="AG296" i="10"/>
  <c r="AJ296" i="10"/>
  <c r="AM230" i="10"/>
  <c r="AN230" i="10"/>
  <c r="AG950" i="10"/>
  <c r="AL950" i="10"/>
  <c r="AK432" i="10"/>
  <c r="AI432" i="10"/>
  <c r="AP432" i="10"/>
  <c r="AH121" i="10"/>
  <c r="AG121" i="10"/>
  <c r="AK121" i="10"/>
  <c r="AH661" i="10"/>
  <c r="AN661" i="10"/>
  <c r="AG661" i="10"/>
  <c r="AP661" i="10"/>
  <c r="AM661" i="10"/>
  <c r="AL626" i="10"/>
  <c r="AK626" i="10"/>
  <c r="AM626" i="10"/>
  <c r="AP626" i="10"/>
  <c r="AJ626" i="10"/>
  <c r="AI626" i="10"/>
  <c r="AH626" i="10"/>
  <c r="AN626" i="10"/>
  <c r="AN827" i="10"/>
  <c r="AJ827" i="10"/>
  <c r="AH827" i="10"/>
  <c r="AI827" i="10"/>
  <c r="AK827" i="10"/>
  <c r="AL827" i="10"/>
  <c r="AG827" i="10"/>
  <c r="AM827" i="10"/>
  <c r="AP827" i="10"/>
  <c r="AP313" i="10"/>
  <c r="AJ313" i="10"/>
  <c r="AI313" i="10"/>
  <c r="AK313" i="10"/>
  <c r="AL313" i="10"/>
  <c r="AG313" i="10"/>
  <c r="AN313" i="10"/>
  <c r="AH313" i="10"/>
  <c r="AM313" i="10"/>
  <c r="AH370" i="10"/>
  <c r="AM370" i="10"/>
  <c r="AJ370" i="10"/>
  <c r="AL370" i="10"/>
  <c r="AP370" i="10"/>
  <c r="AG370" i="10"/>
  <c r="AI370" i="10"/>
  <c r="AK370" i="10"/>
  <c r="AN370" i="10"/>
  <c r="AP214" i="10"/>
  <c r="AI214" i="10"/>
  <c r="AM868" i="10"/>
  <c r="AH868" i="10"/>
  <c r="AN868" i="10"/>
  <c r="AM663" i="10"/>
  <c r="AK663" i="10"/>
  <c r="AN663" i="10"/>
  <c r="AI663" i="10"/>
  <c r="AG663" i="10"/>
  <c r="AL663" i="10"/>
  <c r="AH663" i="10"/>
  <c r="AJ207" i="10"/>
  <c r="AP207" i="10"/>
  <c r="AK207" i="10"/>
  <c r="AM207" i="10"/>
  <c r="AH207" i="10"/>
  <c r="AG207" i="10"/>
  <c r="AN207" i="10"/>
  <c r="AL788" i="10"/>
  <c r="AG788" i="10"/>
  <c r="AN788" i="10"/>
  <c r="AP788" i="10"/>
  <c r="AJ788" i="10"/>
  <c r="AM788" i="10"/>
  <c r="AI788" i="10"/>
  <c r="AI625" i="10"/>
  <c r="AJ625" i="10"/>
  <c r="AK625" i="10"/>
  <c r="AH625" i="10"/>
  <c r="AL625" i="10"/>
  <c r="AG625" i="10"/>
  <c r="AN625" i="10"/>
  <c r="AK193" i="10"/>
  <c r="AG193" i="10"/>
  <c r="AN193" i="10"/>
  <c r="AH193" i="10"/>
  <c r="AI193" i="10"/>
  <c r="AL193" i="10"/>
  <c r="AJ193" i="10"/>
  <c r="AG693" i="10"/>
  <c r="AJ693" i="10"/>
  <c r="AP693" i="10"/>
  <c r="AK693" i="10"/>
  <c r="AN693" i="10"/>
  <c r="AL693" i="10"/>
  <c r="AM693" i="10"/>
  <c r="AM361" i="10"/>
  <c r="AK361" i="10"/>
  <c r="AJ361" i="10"/>
  <c r="AG361" i="10"/>
  <c r="AI361" i="10"/>
  <c r="AH361" i="10"/>
  <c r="AN361" i="10"/>
  <c r="AM533" i="10"/>
  <c r="AH533" i="10"/>
  <c r="AL533" i="10"/>
  <c r="AI533" i="10"/>
  <c r="AJ533" i="10"/>
  <c r="AG533" i="10"/>
  <c r="AN533" i="10"/>
  <c r="AP533" i="10"/>
  <c r="AK533" i="10"/>
  <c r="AH137" i="10"/>
  <c r="AI137" i="10"/>
  <c r="AP137" i="10"/>
  <c r="AG137" i="10"/>
  <c r="AJ137" i="10"/>
  <c r="AL137" i="10"/>
  <c r="AM137" i="10"/>
  <c r="AK137" i="10"/>
  <c r="AN652" i="10"/>
  <c r="AL652" i="10"/>
  <c r="AI652" i="10"/>
  <c r="AJ652" i="10"/>
  <c r="AM652" i="10"/>
  <c r="AH652" i="10"/>
  <c r="AG652" i="10"/>
  <c r="AP652" i="10"/>
  <c r="AK652" i="10"/>
  <c r="AL124" i="10"/>
  <c r="AK124" i="10"/>
  <c r="AH124" i="10"/>
  <c r="AG124" i="10"/>
  <c r="AI124" i="10"/>
  <c r="AP124" i="10"/>
  <c r="AJ124" i="10"/>
  <c r="AM124" i="10"/>
  <c r="AN124" i="10"/>
  <c r="AN892" i="10"/>
  <c r="AI892" i="10"/>
  <c r="AJ892" i="10"/>
  <c r="AK892" i="10"/>
  <c r="AM892" i="10"/>
  <c r="AP892" i="10"/>
  <c r="AL892" i="10"/>
  <c r="AG892" i="10"/>
  <c r="AG542" i="10"/>
  <c r="AI542" i="10"/>
  <c r="AH542" i="10"/>
  <c r="AP542" i="10"/>
  <c r="AL542" i="10"/>
  <c r="AK542" i="10"/>
  <c r="AN542" i="10"/>
  <c r="AM542" i="10"/>
  <c r="AJ542" i="10"/>
  <c r="AG274" i="10"/>
  <c r="AI274" i="10"/>
  <c r="AL274" i="10"/>
  <c r="AP274" i="10"/>
  <c r="AK274" i="10"/>
  <c r="AH274" i="10"/>
  <c r="AM274" i="10"/>
  <c r="AN274" i="10"/>
  <c r="AJ274" i="10"/>
  <c r="AL714" i="10"/>
  <c r="AH714" i="10"/>
  <c r="AJ714" i="10"/>
  <c r="AM714" i="10"/>
  <c r="AN714" i="10"/>
  <c r="AK714" i="10"/>
  <c r="AP714" i="10"/>
  <c r="AG714" i="10"/>
  <c r="AG241" i="10"/>
  <c r="AJ241" i="10"/>
  <c r="AP241" i="10"/>
  <c r="AH241" i="10"/>
  <c r="AI241" i="10"/>
  <c r="AM241" i="10"/>
  <c r="AK241" i="10"/>
  <c r="AJ902" i="10"/>
  <c r="AM902" i="10"/>
  <c r="AK902" i="10"/>
  <c r="AN902" i="10"/>
  <c r="AH902" i="10"/>
  <c r="AL902" i="10"/>
  <c r="AG902" i="10"/>
  <c r="AI902" i="10"/>
  <c r="AM513" i="10"/>
  <c r="AL513" i="10"/>
  <c r="AK513" i="10"/>
  <c r="AI513" i="10"/>
  <c r="AH513" i="10"/>
  <c r="AG513" i="10"/>
  <c r="AN513" i="10"/>
  <c r="AN987" i="10"/>
  <c r="AH987" i="10"/>
  <c r="AG987" i="10"/>
  <c r="AK987" i="10"/>
  <c r="AI987" i="10"/>
  <c r="AJ987" i="10"/>
  <c r="AP987" i="10"/>
  <c r="AL987" i="10"/>
  <c r="AL986" i="10"/>
  <c r="AI986" i="10"/>
  <c r="AN986" i="10"/>
  <c r="AP986" i="10"/>
  <c r="AJ986" i="10"/>
  <c r="AH986" i="10"/>
  <c r="AM986" i="10"/>
  <c r="AG986" i="10"/>
  <c r="AP185" i="10"/>
  <c r="AH185" i="10"/>
  <c r="AG185" i="10"/>
  <c r="AJ185" i="10"/>
  <c r="AM185" i="10"/>
  <c r="AN185" i="10"/>
  <c r="AK185" i="10"/>
  <c r="AP386" i="10"/>
  <c r="AL386" i="10"/>
  <c r="AM386" i="10"/>
  <c r="AK386" i="10"/>
  <c r="AI386" i="10"/>
  <c r="AJ386" i="10"/>
  <c r="AG10" i="10"/>
  <c r="AP10" i="10"/>
  <c r="AL10" i="10"/>
  <c r="AJ10" i="10"/>
  <c r="AH10" i="10"/>
  <c r="AK10" i="10"/>
  <c r="AP114" i="10"/>
  <c r="AH114" i="10"/>
  <c r="AJ114" i="10"/>
  <c r="AI114" i="10"/>
  <c r="AL114" i="10"/>
  <c r="AN114" i="10"/>
  <c r="AG114" i="10"/>
  <c r="AK114" i="10"/>
  <c r="AP636" i="10"/>
  <c r="AH636" i="10"/>
  <c r="AN636" i="10"/>
  <c r="AK636" i="10"/>
  <c r="AG636" i="10"/>
  <c r="AJ636" i="10"/>
  <c r="AI636" i="10"/>
  <c r="AL636" i="10"/>
  <c r="AJ720" i="10"/>
  <c r="AG720" i="10"/>
  <c r="AN720" i="10"/>
  <c r="AL720" i="10"/>
  <c r="AP720" i="10"/>
  <c r="AI720" i="10"/>
  <c r="AH720" i="10"/>
  <c r="AK720" i="10"/>
  <c r="AP889" i="10"/>
  <c r="AH889" i="10"/>
  <c r="AI889" i="10"/>
  <c r="AK889" i="10"/>
  <c r="AN889" i="10"/>
  <c r="AL889" i="10"/>
  <c r="AJ889" i="10"/>
  <c r="AM889" i="10"/>
  <c r="AH106" i="10"/>
  <c r="AI106" i="10"/>
  <c r="AG106" i="10"/>
  <c r="AM106" i="10"/>
  <c r="AJ106" i="10"/>
  <c r="AL106" i="10"/>
  <c r="AN106" i="10"/>
  <c r="AP335" i="10"/>
  <c r="AG335" i="10"/>
  <c r="AM335" i="10"/>
  <c r="AK335" i="10"/>
  <c r="AI335" i="10"/>
  <c r="AL335" i="10"/>
  <c r="AN335" i="10"/>
  <c r="AJ335" i="10"/>
  <c r="AG479" i="10"/>
  <c r="AJ479" i="10"/>
  <c r="AP479" i="10"/>
  <c r="AI479" i="10"/>
  <c r="AL479" i="10"/>
  <c r="AH479" i="10"/>
  <c r="AM479" i="10"/>
  <c r="AN479" i="10"/>
  <c r="AP403" i="10"/>
  <c r="AL403" i="10"/>
  <c r="AJ403" i="10"/>
  <c r="AK403" i="10"/>
  <c r="AG403" i="10"/>
  <c r="AI403" i="10"/>
  <c r="AH403" i="10"/>
  <c r="AM403" i="10"/>
  <c r="AK935" i="10"/>
  <c r="AG935" i="10"/>
  <c r="AP935" i="10"/>
  <c r="AI935" i="10"/>
  <c r="AN935" i="10"/>
  <c r="AH935" i="10"/>
  <c r="AM935" i="10"/>
  <c r="AL935" i="10"/>
  <c r="AJ907" i="10"/>
  <c r="AG907" i="10"/>
  <c r="AH907" i="10"/>
  <c r="AP907" i="10"/>
  <c r="AK907" i="10"/>
  <c r="AN907" i="10"/>
  <c r="AI907" i="10"/>
  <c r="AM907" i="10"/>
  <c r="AJ997" i="10"/>
  <c r="AP997" i="10"/>
  <c r="AM997" i="10"/>
  <c r="AG997" i="10"/>
  <c r="AH997" i="10"/>
  <c r="AI997" i="10"/>
  <c r="AL997" i="10"/>
  <c r="AK997" i="10"/>
  <c r="AJ970" i="10"/>
  <c r="AN970" i="10"/>
  <c r="AK970" i="10"/>
  <c r="AM970" i="10"/>
  <c r="AG970" i="10"/>
  <c r="AL970" i="10"/>
  <c r="AP970" i="10"/>
  <c r="AM401" i="10"/>
  <c r="AJ401" i="10"/>
  <c r="AK401" i="10"/>
  <c r="AN401" i="10"/>
  <c r="AI401" i="10"/>
  <c r="AL401" i="10"/>
  <c r="AH401" i="10"/>
  <c r="AK341" i="10"/>
  <c r="AP341" i="10"/>
  <c r="AI341" i="10"/>
  <c r="AJ341" i="10"/>
  <c r="AG341" i="10"/>
  <c r="AN341" i="10"/>
  <c r="AM341" i="10"/>
  <c r="AH341" i="10"/>
  <c r="AL341" i="10"/>
  <c r="AI80" i="10"/>
  <c r="AK80" i="10"/>
  <c r="AP80" i="10"/>
  <c r="AL80" i="10"/>
  <c r="AJ80" i="10"/>
  <c r="AH80" i="10"/>
  <c r="AG80" i="10"/>
  <c r="AM80" i="10"/>
  <c r="AN80" i="10"/>
  <c r="AP556" i="10"/>
  <c r="AG556" i="10"/>
  <c r="AH556" i="10"/>
  <c r="AI556" i="10"/>
  <c r="AK556" i="10"/>
  <c r="AM556" i="10"/>
  <c r="AN556" i="10"/>
  <c r="AL556" i="10"/>
  <c r="AH536" i="10"/>
  <c r="AL361" i="10"/>
  <c r="AH693" i="10"/>
  <c r="AP783" i="10"/>
  <c r="AM625" i="10"/>
  <c r="AM622" i="10"/>
  <c r="AH788" i="10"/>
  <c r="AH585" i="10"/>
  <c r="AK496" i="10"/>
  <c r="AP361" i="10"/>
  <c r="AN534" i="10"/>
  <c r="AG783" i="10"/>
  <c r="AP193" i="10"/>
  <c r="AL622" i="10"/>
  <c r="AJ197" i="10"/>
  <c r="AK585" i="10"/>
  <c r="AJ208" i="10"/>
  <c r="AN496" i="10"/>
  <c r="AI544" i="10"/>
  <c r="AP401" i="10"/>
  <c r="AJ515" i="10"/>
  <c r="AK639" i="10"/>
  <c r="AH240" i="10"/>
  <c r="AG386" i="10"/>
  <c r="AI722" i="10"/>
  <c r="AK106" i="10"/>
  <c r="AM10" i="10"/>
  <c r="AL769" i="10"/>
  <c r="AH994" i="10"/>
  <c r="AN487" i="10"/>
  <c r="AN951" i="10"/>
  <c r="AK479" i="10"/>
  <c r="AP913" i="10"/>
  <c r="AM987" i="10"/>
  <c r="AP513" i="10"/>
  <c r="AP902" i="10"/>
  <c r="AJ279" i="10"/>
  <c r="AL241" i="10"/>
  <c r="AI714" i="10"/>
  <c r="AJ684" i="10"/>
  <c r="AH989" i="10"/>
  <c r="AP746" i="10"/>
  <c r="AM720" i="10"/>
  <c r="AM114" i="10"/>
  <c r="AH881" i="10"/>
  <c r="AL918" i="10"/>
  <c r="AH301" i="10"/>
  <c r="AJ301" i="10"/>
  <c r="AM301" i="10"/>
  <c r="AP301" i="10"/>
  <c r="AI301" i="10"/>
  <c r="AG301" i="10"/>
  <c r="AK301" i="10"/>
  <c r="AN301" i="10"/>
  <c r="AL301" i="10"/>
  <c r="AM821" i="10"/>
  <c r="AI821" i="10"/>
  <c r="AJ821" i="10"/>
  <c r="AN821" i="10"/>
  <c r="AP821" i="10"/>
  <c r="AG800" i="10"/>
  <c r="AK800" i="10"/>
  <c r="AI800" i="10"/>
  <c r="AM800" i="10"/>
  <c r="AP800" i="10"/>
  <c r="AH800" i="10"/>
  <c r="AL800" i="10"/>
  <c r="AJ800" i="10"/>
  <c r="AN800" i="10"/>
  <c r="AM641" i="10"/>
  <c r="AP641" i="10"/>
  <c r="AH641" i="10"/>
  <c r="AK641" i="10"/>
  <c r="AI641" i="10"/>
  <c r="AL641" i="10"/>
  <c r="AG641" i="10"/>
  <c r="AJ641" i="10"/>
  <c r="AN641" i="10"/>
  <c r="AH982" i="10"/>
  <c r="AN982" i="10"/>
  <c r="AK982" i="10"/>
  <c r="AG982" i="10"/>
  <c r="AJ982" i="10"/>
  <c r="AP982" i="10"/>
  <c r="AM982" i="10"/>
  <c r="AL982" i="10"/>
  <c r="AJ107" i="10"/>
  <c r="AM107" i="10"/>
  <c r="AL107" i="10"/>
  <c r="AI107" i="10"/>
  <c r="AN107" i="10"/>
  <c r="AG107" i="10"/>
  <c r="AP107" i="10"/>
  <c r="AK107" i="10"/>
  <c r="AH107" i="10"/>
  <c r="AJ732" i="10"/>
  <c r="AK732" i="10"/>
  <c r="AN732" i="10"/>
  <c r="AP732" i="10"/>
  <c r="AG732" i="10"/>
  <c r="AL732" i="10"/>
  <c r="AI732" i="10"/>
  <c r="AM732" i="10"/>
  <c r="AG202" i="10"/>
  <c r="AH202" i="10"/>
  <c r="AL202" i="10"/>
  <c r="AK202" i="10"/>
  <c r="AM202" i="10"/>
  <c r="AN202" i="10"/>
  <c r="AJ246" i="10"/>
  <c r="AM246" i="10"/>
  <c r="AP246" i="10"/>
  <c r="AK246" i="10"/>
  <c r="AN246" i="10"/>
  <c r="AI246" i="10"/>
  <c r="AG246" i="10"/>
  <c r="AH246" i="10"/>
  <c r="AL246" i="10"/>
  <c r="AJ635" i="10"/>
  <c r="AG635" i="10"/>
  <c r="AM635" i="10"/>
  <c r="AL635" i="10"/>
  <c r="AH635" i="10"/>
  <c r="AI635" i="10"/>
  <c r="AP635" i="10"/>
  <c r="AJ90" i="10"/>
  <c r="AN90" i="10"/>
  <c r="AG90" i="10"/>
  <c r="AM90" i="10"/>
  <c r="AP90" i="10"/>
  <c r="AL90" i="10"/>
  <c r="AK90" i="10"/>
  <c r="AI90" i="10"/>
  <c r="AN200" i="10"/>
  <c r="AH200" i="10"/>
  <c r="AJ200" i="10"/>
  <c r="AM200" i="10"/>
  <c r="AP200" i="10"/>
  <c r="AK200" i="10"/>
  <c r="AG200" i="10"/>
  <c r="AL200" i="10"/>
  <c r="AJ962" i="10"/>
  <c r="AI962" i="10"/>
  <c r="AH305" i="10"/>
  <c r="AM305" i="10"/>
  <c r="AK21" i="10"/>
  <c r="AM21" i="10"/>
  <c r="AH99" i="10"/>
  <c r="AJ99" i="10"/>
  <c r="AH821" i="10"/>
  <c r="AP627" i="10"/>
  <c r="AJ202" i="10"/>
  <c r="AN635" i="10"/>
  <c r="AP418" i="10"/>
  <c r="AI418" i="10"/>
  <c r="AM418" i="10"/>
  <c r="AN418" i="10"/>
  <c r="AJ418" i="10"/>
  <c r="AH418" i="10"/>
  <c r="AI255" i="10"/>
  <c r="AL255" i="10"/>
  <c r="AP255" i="10"/>
  <c r="AH255" i="10"/>
  <c r="AM255" i="10"/>
  <c r="AG255" i="10"/>
  <c r="AK255" i="10"/>
  <c r="AJ255" i="10"/>
  <c r="AH719" i="10"/>
  <c r="AJ719" i="10"/>
  <c r="AK719" i="10"/>
  <c r="AG719" i="10"/>
  <c r="AL719" i="10"/>
  <c r="AN719" i="10"/>
  <c r="AI719" i="10"/>
  <c r="AM719" i="10"/>
  <c r="AP719" i="10"/>
  <c r="AL744" i="10"/>
  <c r="AN744" i="10"/>
  <c r="AK744" i="10"/>
  <c r="AP744" i="10"/>
  <c r="AI744" i="10"/>
  <c r="AG744" i="10"/>
  <c r="AM744" i="10"/>
  <c r="AH744" i="10"/>
  <c r="AJ744" i="10"/>
  <c r="AL594" i="10"/>
  <c r="AH594" i="10"/>
  <c r="AJ594" i="10"/>
  <c r="AI594" i="10"/>
  <c r="AN594" i="10"/>
  <c r="AP594" i="10"/>
  <c r="AM594" i="10"/>
  <c r="AK594" i="10"/>
  <c r="AG594" i="10"/>
  <c r="AK32" i="10"/>
  <c r="AH32" i="10"/>
  <c r="AM32" i="10"/>
  <c r="AG32" i="10"/>
  <c r="AJ32" i="10"/>
  <c r="AI32" i="10"/>
  <c r="AN32" i="10" s="1"/>
  <c r="AP32" i="10"/>
  <c r="AL32" i="10"/>
  <c r="AJ242" i="10"/>
  <c r="AP242" i="10"/>
  <c r="AN242" i="10"/>
  <c r="AL242" i="10"/>
  <c r="AK242" i="10"/>
  <c r="AM242" i="10"/>
  <c r="AH242" i="10"/>
  <c r="AG242" i="10"/>
  <c r="AI242" i="10"/>
  <c r="AP527" i="10"/>
  <c r="AM527" i="10"/>
  <c r="AI527" i="10"/>
  <c r="AN527" i="10"/>
  <c r="AL527" i="10"/>
  <c r="AH527" i="10"/>
  <c r="AK527" i="10"/>
  <c r="AG527" i="10"/>
  <c r="AJ527" i="10"/>
  <c r="AK476" i="10"/>
  <c r="AL476" i="10"/>
  <c r="AP476" i="10"/>
  <c r="AJ476" i="10"/>
  <c r="AM476" i="10"/>
  <c r="AG476" i="10"/>
  <c r="AN476" i="10"/>
  <c r="AI476" i="10"/>
  <c r="AH476" i="10"/>
  <c r="AG890" i="10"/>
  <c r="AH890" i="10"/>
  <c r="AN890" i="10"/>
  <c r="AM890" i="10"/>
  <c r="AK890" i="10"/>
  <c r="AL268" i="10"/>
  <c r="AK268" i="10"/>
  <c r="AH268" i="10"/>
  <c r="AP268" i="10"/>
  <c r="AG268" i="10"/>
  <c r="AI268" i="10"/>
  <c r="AN268" i="10"/>
  <c r="AM268" i="10"/>
  <c r="AJ899" i="10"/>
  <c r="AK899" i="10"/>
  <c r="AH899" i="10"/>
  <c r="AI899" i="10"/>
  <c r="AL899" i="10"/>
  <c r="AM899" i="10"/>
  <c r="AN899" i="10"/>
  <c r="AG899" i="10"/>
  <c r="AP899" i="10"/>
  <c r="AH320" i="10"/>
  <c r="AI320" i="10"/>
  <c r="AJ320" i="10"/>
  <c r="AG320" i="10"/>
  <c r="AN320" i="10"/>
  <c r="AK320" i="10"/>
  <c r="AG251" i="10"/>
  <c r="AK251" i="10"/>
  <c r="AP251" i="10"/>
  <c r="AN251" i="10"/>
  <c r="AJ251" i="10"/>
  <c r="AM251" i="10"/>
  <c r="AI251" i="10"/>
  <c r="AP962" i="10"/>
  <c r="AK962" i="10"/>
  <c r="AK305" i="10"/>
  <c r="AJ305" i="10"/>
  <c r="AH21" i="10"/>
  <c r="AL21" i="10"/>
  <c r="AI99" i="10"/>
  <c r="AK821" i="10"/>
  <c r="AP890" i="10"/>
  <c r="AJ627" i="10"/>
  <c r="AL418" i="10"/>
  <c r="AI202" i="10"/>
  <c r="AL320" i="10"/>
  <c r="AL251" i="10"/>
  <c r="AH90" i="10"/>
  <c r="AN99" i="10"/>
  <c r="AP99" i="10"/>
  <c r="AJ215" i="10"/>
  <c r="AN215" i="10"/>
  <c r="AK215" i="10"/>
  <c r="AM215" i="10"/>
  <c r="AG215" i="10"/>
  <c r="AH215" i="10"/>
  <c r="AP215" i="10"/>
  <c r="AI215" i="10"/>
  <c r="AL215" i="10"/>
  <c r="AJ949" i="10"/>
  <c r="AM949" i="10"/>
  <c r="AG949" i="10"/>
  <c r="AI949" i="10"/>
  <c r="AK949" i="10"/>
  <c r="AH949" i="10"/>
  <c r="AN949" i="10"/>
  <c r="AP949" i="10"/>
  <c r="AL949" i="10"/>
  <c r="AL872" i="10"/>
  <c r="AI872" i="10"/>
  <c r="AJ872" i="10"/>
  <c r="AH872" i="10"/>
  <c r="AK872" i="10"/>
  <c r="AP872" i="10"/>
  <c r="AN872" i="10"/>
  <c r="AM872" i="10"/>
  <c r="AG872" i="10"/>
  <c r="AJ715" i="10"/>
  <c r="AG715" i="10"/>
  <c r="AI715" i="10"/>
  <c r="AK715" i="10"/>
  <c r="AH715" i="10"/>
  <c r="AL715" i="10"/>
  <c r="AM715" i="10"/>
  <c r="AP715" i="10"/>
  <c r="AG423" i="10"/>
  <c r="AM423" i="10"/>
  <c r="AN423" i="10"/>
  <c r="AI423" i="10"/>
  <c r="AJ423" i="10"/>
  <c r="AL423" i="10"/>
  <c r="AK423" i="10"/>
  <c r="AP423" i="10"/>
  <c r="AG455" i="10"/>
  <c r="AP455" i="10"/>
  <c r="AN455" i="10"/>
  <c r="AK455" i="10"/>
  <c r="AM455" i="10"/>
  <c r="AI455" i="10"/>
  <c r="AH455" i="10"/>
  <c r="AL455" i="10"/>
  <c r="AJ455" i="10"/>
  <c r="AP46" i="10"/>
  <c r="AI46" i="10"/>
  <c r="AH46" i="10"/>
  <c r="AM46" i="10"/>
  <c r="AG46" i="10"/>
  <c r="AN46" i="10"/>
  <c r="AK46" i="10"/>
  <c r="AJ46" i="10"/>
  <c r="AL46" i="10"/>
  <c r="AL48" i="10"/>
  <c r="AG48" i="10"/>
  <c r="AJ48" i="10"/>
  <c r="AP48" i="10"/>
  <c r="AM48" i="10"/>
  <c r="AK48" i="10"/>
  <c r="AI48" i="10"/>
  <c r="AN48" i="10" s="1"/>
  <c r="AI627" i="10"/>
  <c r="AL627" i="10"/>
  <c r="AG627" i="10"/>
  <c r="AK627" i="10"/>
  <c r="AJ299" i="10"/>
  <c r="AM299" i="10"/>
  <c r="AL299" i="10"/>
  <c r="AI299" i="10"/>
  <c r="AN299" i="10"/>
  <c r="AG299" i="10"/>
  <c r="AP299" i="10"/>
  <c r="AK299" i="10"/>
  <c r="AH299" i="10"/>
  <c r="AM831" i="10"/>
  <c r="AP831" i="10"/>
  <c r="AH831" i="10"/>
  <c r="AK831" i="10"/>
  <c r="AG831" i="10"/>
  <c r="AL831" i="10"/>
  <c r="AG962" i="10"/>
  <c r="AL962" i="10"/>
  <c r="AN305" i="10"/>
  <c r="AJ21" i="10"/>
  <c r="AM99" i="10"/>
  <c r="AG99" i="10"/>
  <c r="AL821" i="10"/>
  <c r="AI890" i="10"/>
  <c r="AH627" i="10"/>
  <c r="AG418" i="10"/>
  <c r="AJ831" i="10"/>
  <c r="AP320" i="10"/>
  <c r="AH251" i="10"/>
  <c r="AK635" i="10"/>
  <c r="AI200" i="10"/>
  <c r="AI982" i="10"/>
  <c r="AL18" i="10"/>
  <c r="AG18" i="10"/>
  <c r="AP18" i="10"/>
  <c r="AI18" i="10"/>
  <c r="AN18" i="10" s="1"/>
  <c r="AK18" i="10"/>
  <c r="AN828" i="10"/>
  <c r="AJ828" i="10"/>
  <c r="AL828" i="10"/>
  <c r="AH828" i="10"/>
  <c r="AP828" i="10"/>
  <c r="AP960" i="10"/>
  <c r="AL960" i="10"/>
  <c r="AJ960" i="10"/>
  <c r="AH960" i="10"/>
  <c r="AM960" i="10"/>
  <c r="AK960" i="10"/>
  <c r="AK152" i="10"/>
  <c r="AP152" i="10"/>
  <c r="AH152" i="10"/>
  <c r="AJ152" i="10"/>
  <c r="AN152" i="10"/>
  <c r="AI152" i="10"/>
  <c r="AM186" i="10"/>
  <c r="AN186" i="10"/>
  <c r="AK186" i="10"/>
  <c r="AL186" i="10"/>
  <c r="AJ186" i="10"/>
  <c r="AM54" i="10"/>
  <c r="AK54" i="10"/>
  <c r="AL54" i="10"/>
  <c r="AI54" i="10"/>
  <c r="AN54" i="10" s="1"/>
  <c r="AH54" i="10"/>
  <c r="AK77" i="10"/>
  <c r="AI77" i="10"/>
  <c r="AJ77" i="10"/>
  <c r="AL77" i="10"/>
  <c r="AM77" i="10"/>
  <c r="AI607" i="10"/>
  <c r="AM607" i="10"/>
  <c r="AP607" i="10"/>
  <c r="AJ607" i="10"/>
  <c r="AN607" i="10"/>
  <c r="AH607" i="10"/>
  <c r="AL607" i="10"/>
  <c r="AK607" i="10"/>
  <c r="AG828" i="10"/>
  <c r="AI186" i="10"/>
  <c r="AG54" i="10"/>
  <c r="AH77" i="10"/>
  <c r="AJ18" i="10"/>
  <c r="AK828" i="10"/>
  <c r="AI960" i="10"/>
  <c r="AG152" i="10"/>
  <c r="AG186" i="10"/>
  <c r="AP54" i="10"/>
  <c r="AP77" i="10"/>
  <c r="AL537" i="10"/>
  <c r="AM537" i="10"/>
  <c r="AI537" i="10"/>
  <c r="AP543" i="10"/>
  <c r="AN543" i="10"/>
  <c r="AH543" i="10"/>
  <c r="AG537" i="10"/>
  <c r="AH537" i="10"/>
  <c r="AJ786" i="10"/>
  <c r="AL72" i="10"/>
  <c r="AI55" i="10"/>
  <c r="AN55" i="10" s="1"/>
  <c r="AM55" i="10"/>
  <c r="AP567" i="10"/>
  <c r="AK973" i="10"/>
  <c r="AH667" i="10"/>
  <c r="AK756" i="10"/>
  <c r="AK823" i="10"/>
  <c r="AG229" i="10"/>
  <c r="AL824" i="10"/>
  <c r="AG377" i="10"/>
  <c r="AN577" i="10"/>
  <c r="AK79" i="10"/>
  <c r="AK814" i="10"/>
  <c r="AL650" i="10"/>
  <c r="AL981" i="10"/>
  <c r="AK55" i="10"/>
  <c r="AN567" i="10"/>
  <c r="AH973" i="10"/>
  <c r="AH885" i="10"/>
  <c r="AG667" i="10"/>
  <c r="AM377" i="10"/>
  <c r="AM492" i="10"/>
  <c r="AG57" i="10"/>
  <c r="AM383" i="10"/>
  <c r="AN383" i="10"/>
  <c r="AM210" i="10"/>
  <c r="AI210" i="10"/>
  <c r="AG117" i="10"/>
  <c r="AP117" i="10"/>
  <c r="AP777" i="10"/>
  <c r="AM777" i="10"/>
  <c r="AK761" i="10"/>
  <c r="AN761" i="10"/>
  <c r="AL959" i="10"/>
  <c r="AM959" i="10"/>
  <c r="AG841" i="10"/>
  <c r="AP841" i="10"/>
  <c r="AL738" i="10"/>
  <c r="AI738" i="10"/>
  <c r="AI847" i="10"/>
  <c r="AK847" i="10"/>
  <c r="AN920" i="10"/>
  <c r="AI920" i="10"/>
  <c r="AK678" i="10"/>
  <c r="AH678" i="10"/>
  <c r="AL698" i="10"/>
  <c r="AG698" i="10"/>
  <c r="AP611" i="10"/>
  <c r="AG611" i="10"/>
  <c r="AL113" i="10"/>
  <c r="AK113" i="10"/>
  <c r="AM113" i="10"/>
  <c r="AK181" i="10"/>
  <c r="AG181" i="10"/>
  <c r="AL181" i="10"/>
  <c r="AM181" i="10"/>
  <c r="AJ916" i="10"/>
  <c r="AL916" i="10"/>
  <c r="AH916" i="10"/>
  <c r="AM916" i="10"/>
  <c r="AM649" i="10"/>
  <c r="AN649" i="10"/>
  <c r="AH649" i="10"/>
  <c r="AJ404" i="10"/>
  <c r="AK404" i="10"/>
  <c r="AP404" i="10"/>
  <c r="AG404" i="10"/>
  <c r="AM404" i="10"/>
  <c r="AH354" i="10"/>
  <c r="AL354" i="10"/>
  <c r="AM354" i="10"/>
  <c r="AK354" i="10"/>
  <c r="AP354" i="10"/>
  <c r="AJ354" i="10"/>
  <c r="AL276" i="10"/>
  <c r="AH276" i="10"/>
  <c r="AN276" i="10"/>
  <c r="AK854" i="10"/>
  <c r="AL854" i="10"/>
  <c r="AP854" i="10"/>
  <c r="AM854" i="10"/>
  <c r="AP751" i="10"/>
  <c r="AJ751" i="10"/>
  <c r="AK751" i="10"/>
  <c r="AH751" i="10"/>
  <c r="AM751" i="10"/>
  <c r="AN772" i="10"/>
  <c r="AG772" i="10"/>
  <c r="AH772" i="10"/>
  <c r="AM772" i="10"/>
  <c r="AL772" i="10"/>
  <c r="AM441" i="10"/>
  <c r="AH441" i="10"/>
  <c r="AJ441" i="10"/>
  <c r="AH405" i="10"/>
  <c r="AG405" i="10"/>
  <c r="AP405" i="10"/>
  <c r="AM9" i="10"/>
  <c r="AJ9" i="10"/>
  <c r="AH9" i="10"/>
  <c r="AI9" i="10"/>
  <c r="AN9" i="10" s="1"/>
  <c r="AL9" i="10"/>
  <c r="AK706" i="10"/>
  <c r="AP706" i="10"/>
  <c r="AN706" i="10"/>
  <c r="AG706" i="10"/>
  <c r="AG420" i="10"/>
  <c r="AL420" i="10"/>
  <c r="AK420" i="10"/>
  <c r="AG234" i="10"/>
  <c r="AL234" i="10"/>
  <c r="AK234" i="10"/>
  <c r="AM234" i="10"/>
  <c r="AH191" i="10"/>
  <c r="AG191" i="10"/>
  <c r="AJ191" i="10"/>
  <c r="AH860" i="10"/>
  <c r="AK860" i="10"/>
  <c r="AH229" i="10"/>
  <c r="AK229" i="10"/>
  <c r="AP229" i="10"/>
  <c r="AG824" i="10"/>
  <c r="AJ824" i="10"/>
  <c r="AN824" i="10"/>
  <c r="AI222" i="10"/>
  <c r="AG222" i="10"/>
  <c r="AK222" i="10"/>
  <c r="AK630" i="10"/>
  <c r="AP630" i="10"/>
  <c r="AH309" i="10"/>
  <c r="AP309" i="10"/>
  <c r="AM882" i="10"/>
  <c r="AI882" i="10"/>
  <c r="AG882" i="10"/>
  <c r="AJ915" i="10"/>
  <c r="AN915" i="10"/>
  <c r="AL915" i="10"/>
  <c r="AM292" i="10"/>
  <c r="AN292" i="10"/>
  <c r="AG333" i="10"/>
  <c r="AP333" i="10"/>
  <c r="AI755" i="10"/>
  <c r="AG755" i="10"/>
  <c r="AP992" i="10"/>
  <c r="AJ992" i="10"/>
  <c r="AG82" i="10"/>
  <c r="AM82" i="10"/>
  <c r="AH727" i="10"/>
  <c r="AJ727" i="10"/>
  <c r="AN703" i="10"/>
  <c r="AI703" i="10"/>
  <c r="AJ452" i="10"/>
  <c r="AL452" i="10"/>
  <c r="AI857" i="10"/>
  <c r="AH857" i="10"/>
  <c r="AN184" i="10"/>
  <c r="AM184" i="10"/>
  <c r="AL184" i="10"/>
  <c r="AK742" i="10"/>
  <c r="AP742" i="10"/>
  <c r="AN742" i="10"/>
  <c r="AH742" i="10"/>
  <c r="AI519" i="10"/>
  <c r="AH519" i="10"/>
  <c r="AP519" i="10"/>
  <c r="AG959" i="10"/>
  <c r="AI814" i="10"/>
  <c r="AH82" i="10"/>
  <c r="AN472" i="10"/>
  <c r="AN854" i="10"/>
  <c r="AL602" i="10"/>
  <c r="AJ532" i="10"/>
  <c r="AK772" i="10"/>
  <c r="AK857" i="10"/>
  <c r="AK489" i="10"/>
  <c r="AP9" i="10"/>
  <c r="AG286" i="10"/>
  <c r="AM728" i="10"/>
  <c r="AN404" i="10"/>
  <c r="AH127" i="10"/>
  <c r="AG228" i="10"/>
  <c r="AI706" i="10"/>
  <c r="AK191" i="10"/>
  <c r="AJ276" i="10"/>
  <c r="AN519" i="10"/>
  <c r="AN405" i="10"/>
  <c r="AH257" i="10"/>
  <c r="AI257" i="10"/>
  <c r="AJ985" i="10"/>
  <c r="AL985" i="10"/>
  <c r="AJ664" i="10"/>
  <c r="AM664" i="10"/>
  <c r="AH535" i="10"/>
  <c r="AI535" i="10"/>
  <c r="AN164" i="10"/>
  <c r="AK164" i="10"/>
  <c r="AK710" i="10"/>
  <c r="AJ710" i="10"/>
  <c r="AI819" i="10"/>
  <c r="AH819" i="10"/>
  <c r="AJ758" i="10"/>
  <c r="AL758" i="10"/>
  <c r="AJ598" i="10"/>
  <c r="AM598" i="10"/>
  <c r="AK263" i="10"/>
  <c r="AL263" i="10"/>
  <c r="AN140" i="10"/>
  <c r="AP140" i="10"/>
  <c r="AH569" i="10"/>
  <c r="AI569" i="10"/>
  <c r="AG149" i="10"/>
  <c r="AH149" i="10"/>
  <c r="AI977" i="10"/>
  <c r="AJ977" i="10"/>
  <c r="AH227" i="10"/>
  <c r="AN227" i="10"/>
  <c r="AP227" i="10"/>
  <c r="AM815" i="10"/>
  <c r="AI815" i="10"/>
  <c r="AM924" i="10"/>
  <c r="AP924" i="10"/>
  <c r="AP35" i="10"/>
  <c r="AG35" i="10"/>
  <c r="AJ35" i="10"/>
  <c r="AI35" i="10"/>
  <c r="AN35" i="10" s="1"/>
  <c r="AJ232" i="10"/>
  <c r="AP650" i="10"/>
  <c r="AJ898" i="10"/>
  <c r="AI404" i="10"/>
  <c r="AL745" i="10"/>
  <c r="AN373" i="10"/>
  <c r="AJ454" i="10"/>
  <c r="AI347" i="10"/>
  <c r="AK227" i="10"/>
  <c r="AP532" i="10"/>
  <c r="AN847" i="10"/>
  <c r="AI772" i="10"/>
  <c r="AG360" i="10"/>
  <c r="AN354" i="10"/>
  <c r="AL751" i="10"/>
  <c r="AM736" i="10"/>
  <c r="AI771" i="10"/>
  <c r="AI238" i="10"/>
  <c r="AK649" i="10"/>
  <c r="AL742" i="10"/>
  <c r="AM276" i="10"/>
  <c r="AL441" i="10"/>
  <c r="AM958" i="10"/>
  <c r="AN916" i="10"/>
  <c r="AL372" i="10"/>
  <c r="AG237" i="10"/>
  <c r="AH237" i="10"/>
  <c r="AI811" i="10"/>
  <c r="AK811" i="10"/>
  <c r="AP811" i="10"/>
  <c r="AJ885" i="10"/>
  <c r="AG885" i="10"/>
  <c r="AL861" i="10"/>
  <c r="AH861" i="10"/>
  <c r="AN861" i="10"/>
  <c r="AK667" i="10"/>
  <c r="AN667" i="10"/>
  <c r="AG50" i="10"/>
  <c r="AN50" i="10"/>
  <c r="AH50" i="10"/>
  <c r="AK567" i="10"/>
  <c r="AM567" i="10"/>
  <c r="AJ973" i="10"/>
  <c r="AP973" i="10"/>
  <c r="AL973" i="10"/>
  <c r="AP352" i="10"/>
  <c r="AG352" i="10"/>
  <c r="AK352" i="10"/>
  <c r="AG55" i="10"/>
  <c r="AL55" i="10"/>
  <c r="AM381" i="10"/>
  <c r="AN381" i="10"/>
  <c r="AP381" i="10"/>
  <c r="AG381" i="10"/>
  <c r="AJ381" i="10"/>
  <c r="AP756" i="10"/>
  <c r="AL756" i="10"/>
  <c r="AG756" i="10"/>
  <c r="AI823" i="10"/>
  <c r="AN823" i="10"/>
  <c r="AN811" i="10"/>
  <c r="AK861" i="10"/>
  <c r="AN885" i="10"/>
  <c r="AM885" i="10"/>
  <c r="AM667" i="10"/>
  <c r="AI934" i="10"/>
  <c r="AJ377" i="10"/>
  <c r="AI352" i="10"/>
  <c r="AK237" i="10"/>
  <c r="AJ50" i="10"/>
  <c r="AH381" i="10"/>
  <c r="AJ567" i="10"/>
  <c r="AI567" i="10"/>
  <c r="AJ811" i="10"/>
  <c r="AM811" i="10"/>
  <c r="AP861" i="10"/>
  <c r="AG861" i="10"/>
  <c r="AN973" i="10"/>
  <c r="AM973" i="10"/>
  <c r="AL885" i="10"/>
  <c r="AI667" i="10"/>
  <c r="AM934" i="10"/>
  <c r="AP377" i="10"/>
  <c r="AJ352" i="10"/>
  <c r="AL50" i="10"/>
  <c r="AK381" i="10"/>
  <c r="AL577" i="10"/>
  <c r="AP687" i="10"/>
  <c r="AP79" i="10"/>
  <c r="AP406" i="10"/>
  <c r="AH406" i="10"/>
  <c r="AP431" i="10"/>
  <c r="AK431" i="10"/>
  <c r="AH419" i="10"/>
  <c r="AN419" i="10"/>
  <c r="AP204" i="10"/>
  <c r="AH204" i="10"/>
  <c r="AK144" i="10"/>
  <c r="AM144" i="10"/>
  <c r="AK416" i="10"/>
  <c r="AJ416" i="10"/>
  <c r="AG416" i="10"/>
  <c r="AJ409" i="10"/>
  <c r="AI409" i="10"/>
  <c r="AH409" i="10"/>
  <c r="AM558" i="10"/>
  <c r="AK558" i="10"/>
  <c r="AN558" i="10"/>
  <c r="AH662" i="10"/>
  <c r="AL662" i="10"/>
  <c r="AP662" i="10"/>
  <c r="AM328" i="10"/>
  <c r="AK328" i="10"/>
  <c r="AI328" i="10"/>
  <c r="AL328" i="10"/>
  <c r="AJ328" i="10"/>
  <c r="AH328" i="10"/>
  <c r="AN328" i="10"/>
  <c r="AM753" i="10"/>
  <c r="AN753" i="10"/>
  <c r="AG753" i="10"/>
  <c r="AK753" i="10"/>
  <c r="AI753" i="10"/>
  <c r="AJ753" i="10"/>
  <c r="AH753" i="10"/>
  <c r="AL753" i="10"/>
  <c r="AL805" i="10"/>
  <c r="AN805" i="10"/>
  <c r="AP805" i="10"/>
  <c r="AH805" i="10"/>
  <c r="AG805" i="10"/>
  <c r="AM805" i="10"/>
  <c r="AK805" i="10"/>
  <c r="AI805" i="10"/>
  <c r="AJ411" i="10"/>
  <c r="AH411" i="10"/>
  <c r="AN411" i="10"/>
  <c r="AP411" i="10"/>
  <c r="AM411" i="10"/>
  <c r="AG411" i="10"/>
  <c r="AK411" i="10"/>
  <c r="AL411" i="10"/>
  <c r="AI411" i="10"/>
  <c r="AN839" i="10"/>
  <c r="AJ839" i="10"/>
  <c r="AK839" i="10"/>
  <c r="AI839" i="10"/>
  <c r="AH839" i="10"/>
  <c r="AP839" i="10"/>
  <c r="AL839" i="10"/>
  <c r="AG839" i="10"/>
  <c r="AM839" i="10"/>
  <c r="AK317" i="10"/>
  <c r="AG317" i="10"/>
  <c r="AJ317" i="10"/>
  <c r="AN317" i="10"/>
  <c r="AH317" i="10"/>
  <c r="AP317" i="10"/>
  <c r="AM317" i="10"/>
  <c r="AL317" i="10"/>
  <c r="AI317" i="10"/>
  <c r="AJ512" i="10"/>
  <c r="AH512" i="10"/>
  <c r="AI512" i="10"/>
  <c r="AK512" i="10"/>
  <c r="AG512" i="10"/>
  <c r="AM512" i="10"/>
  <c r="AL512" i="10"/>
  <c r="AN512" i="10"/>
  <c r="AH633" i="10"/>
  <c r="AM633" i="10"/>
  <c r="AI633" i="10"/>
  <c r="AG633" i="10"/>
  <c r="AJ633" i="10"/>
  <c r="AP633" i="10"/>
  <c r="AL633" i="10"/>
  <c r="AG65" i="10"/>
  <c r="AK65" i="10"/>
  <c r="AJ65" i="10"/>
  <c r="AL65" i="10"/>
  <c r="AH65" i="10"/>
  <c r="AN65" i="10"/>
  <c r="AI65" i="10"/>
  <c r="AK632" i="10"/>
  <c r="AL632" i="10"/>
  <c r="AP632" i="10"/>
  <c r="AM632" i="10"/>
  <c r="AG632" i="10"/>
  <c r="AJ632" i="10"/>
  <c r="AI632" i="10"/>
  <c r="AK367" i="10"/>
  <c r="AL367" i="10"/>
  <c r="AJ367" i="10"/>
  <c r="AG367" i="10"/>
  <c r="AI367" i="10"/>
  <c r="AH367" i="10"/>
  <c r="AM367" i="10"/>
  <c r="AL449" i="10"/>
  <c r="AI449" i="10"/>
  <c r="AG449" i="10"/>
  <c r="AM449" i="10"/>
  <c r="AJ449" i="10"/>
  <c r="AK449" i="10"/>
  <c r="AH449" i="10"/>
  <c r="AH666" i="10"/>
  <c r="AN666" i="10"/>
  <c r="AG666" i="10"/>
  <c r="AK666" i="10"/>
  <c r="AP666" i="10"/>
  <c r="AJ666" i="10"/>
  <c r="AI666" i="10"/>
  <c r="AI368" i="10"/>
  <c r="AM368" i="10"/>
  <c r="AG368" i="10"/>
  <c r="AH368" i="10"/>
  <c r="AP368" i="10"/>
  <c r="AN368" i="10"/>
  <c r="AK368" i="10"/>
  <c r="AM81" i="10"/>
  <c r="AJ81" i="10"/>
  <c r="AI81" i="10"/>
  <c r="AP81" i="10"/>
  <c r="AG81" i="10"/>
  <c r="AN81" i="10"/>
  <c r="AL81" i="10"/>
  <c r="AL287" i="10"/>
  <c r="AJ287" i="10"/>
  <c r="AH287" i="10"/>
  <c r="AI488" i="10"/>
  <c r="AP488" i="10"/>
  <c r="AH488" i="10"/>
  <c r="AL488" i="10"/>
  <c r="AJ488" i="10"/>
  <c r="AG488" i="10"/>
  <c r="AN488" i="10"/>
  <c r="AK488" i="10"/>
  <c r="AM488" i="10"/>
  <c r="AH312" i="10"/>
  <c r="AM312" i="10"/>
  <c r="AM235" i="10"/>
  <c r="AG235" i="10"/>
  <c r="AP235" i="10"/>
  <c r="AM629" i="10"/>
  <c r="AG629" i="10"/>
  <c r="AM118" i="10"/>
  <c r="AP118" i="10"/>
  <c r="AN118" i="10"/>
  <c r="AM36" i="10"/>
  <c r="AL36" i="10"/>
  <c r="AG36" i="10"/>
  <c r="AH331" i="10"/>
  <c r="AP331" i="10"/>
  <c r="AI331" i="10"/>
  <c r="AP392" i="10"/>
  <c r="AK392" i="10"/>
  <c r="AM392" i="10"/>
  <c r="AN346" i="10"/>
  <c r="AM346" i="10"/>
  <c r="AG346" i="10"/>
  <c r="AI378" i="10"/>
  <c r="AK378" i="10"/>
  <c r="AH378" i="10"/>
  <c r="AG378" i="10"/>
  <c r="AM378" i="10"/>
  <c r="AJ378" i="10"/>
  <c r="AL378" i="10"/>
  <c r="AH365" i="10"/>
  <c r="AK365" i="10"/>
  <c r="AN365" i="10"/>
  <c r="AG365" i="10"/>
  <c r="AI365" i="10"/>
  <c r="AM365" i="10"/>
  <c r="AP863" i="10"/>
  <c r="AH863" i="10"/>
  <c r="AL863" i="10"/>
  <c r="AM863" i="10"/>
  <c r="AI863" i="10"/>
  <c r="AN863" i="10"/>
  <c r="AK863" i="10"/>
  <c r="AJ863" i="10"/>
  <c r="AL879" i="10"/>
  <c r="AK879" i="10"/>
  <c r="AN879" i="10"/>
  <c r="AP879" i="10"/>
  <c r="AJ879" i="10"/>
  <c r="AG879" i="10"/>
  <c r="AM879" i="10"/>
  <c r="AI879" i="10"/>
  <c r="AP596" i="10"/>
  <c r="AK596" i="10"/>
  <c r="AL596" i="10"/>
  <c r="AM596" i="10"/>
  <c r="AH596" i="10"/>
  <c r="AI596" i="10"/>
  <c r="AJ596" i="10"/>
  <c r="AG596" i="10"/>
  <c r="AN596" i="10"/>
  <c r="AK808" i="10"/>
  <c r="AN808" i="10"/>
  <c r="AH808" i="10"/>
  <c r="AL808" i="10"/>
  <c r="AI808" i="10"/>
  <c r="AJ808" i="10"/>
  <c r="AM808" i="10"/>
  <c r="AG808" i="10"/>
  <c r="AP808" i="10"/>
  <c r="AK991" i="10"/>
  <c r="AP991" i="10"/>
  <c r="AN991" i="10"/>
  <c r="AH991" i="10"/>
  <c r="AJ991" i="10"/>
  <c r="AM991" i="10"/>
  <c r="AI991" i="10"/>
  <c r="AL991" i="10"/>
  <c r="AJ266" i="10"/>
  <c r="AI266" i="10"/>
  <c r="AG266" i="10"/>
  <c r="AL266" i="10"/>
  <c r="AN266" i="10"/>
  <c r="AM266" i="10"/>
  <c r="AK266" i="10"/>
  <c r="AP266" i="10"/>
  <c r="AG310" i="10"/>
  <c r="AM310" i="10"/>
  <c r="AP310" i="10"/>
  <c r="AK310" i="10"/>
  <c r="AH310" i="10"/>
  <c r="AN310" i="10"/>
  <c r="AM288" i="10"/>
  <c r="AJ288" i="10"/>
  <c r="AI288" i="10"/>
  <c r="AK288" i="10"/>
  <c r="AP288" i="10"/>
  <c r="AG288" i="10"/>
  <c r="AN288" i="10"/>
  <c r="AJ767" i="10"/>
  <c r="AP767" i="10"/>
  <c r="AI767" i="10"/>
  <c r="AL767" i="10"/>
  <c r="AG767" i="10"/>
  <c r="AM767" i="10"/>
  <c r="AN767" i="10"/>
  <c r="AJ850" i="10"/>
  <c r="AG850" i="10"/>
  <c r="AM850" i="10"/>
  <c r="AP850" i="10"/>
  <c r="AH850" i="10"/>
  <c r="AK850" i="10"/>
  <c r="AI850" i="10"/>
  <c r="AG954" i="10"/>
  <c r="AI954" i="10"/>
  <c r="AJ954" i="10"/>
  <c r="AM954" i="10"/>
  <c r="AL954" i="10"/>
  <c r="AK954" i="10"/>
  <c r="AP954" i="10"/>
  <c r="AM363" i="10"/>
  <c r="AP363" i="10"/>
  <c r="AN363" i="10"/>
  <c r="AK363" i="10"/>
  <c r="AG363" i="10"/>
  <c r="AH363" i="10"/>
  <c r="AI363" i="10"/>
  <c r="AL363" i="10"/>
  <c r="AJ363" i="10"/>
  <c r="AL665" i="10"/>
  <c r="AJ665" i="10"/>
  <c r="AM665" i="10"/>
  <c r="AG665" i="10"/>
  <c r="AI665" i="10"/>
  <c r="AK665" i="10"/>
  <c r="AP665" i="10"/>
  <c r="AP304" i="10"/>
  <c r="AN304" i="10"/>
  <c r="AJ304" i="10"/>
  <c r="AH304" i="10"/>
  <c r="AL304" i="10"/>
  <c r="AI304" i="10"/>
  <c r="AK304" i="10"/>
  <c r="AP694" i="10"/>
  <c r="AH694" i="10"/>
  <c r="AJ694" i="10"/>
  <c r="AK694" i="10"/>
  <c r="AM694" i="10"/>
  <c r="AI694" i="10"/>
  <c r="AN694" i="10"/>
  <c r="AK575" i="10"/>
  <c r="AL575" i="10"/>
  <c r="AI575" i="10"/>
  <c r="AN575" i="10"/>
  <c r="AM575" i="10"/>
  <c r="AG575" i="10"/>
  <c r="AJ575" i="10"/>
  <c r="AL563" i="10"/>
  <c r="AJ563" i="10"/>
  <c r="AJ211" i="10"/>
  <c r="AP211" i="10"/>
  <c r="AM211" i="10"/>
  <c r="AI211" i="10"/>
  <c r="AG211" i="10"/>
  <c r="AL211" i="10"/>
  <c r="AH211" i="10"/>
  <c r="AK211" i="10"/>
  <c r="AN211" i="10"/>
  <c r="AH953" i="10"/>
  <c r="AN953" i="10"/>
  <c r="AI953" i="10"/>
  <c r="AG953" i="10"/>
  <c r="AJ953" i="10"/>
  <c r="AK953" i="10"/>
  <c r="AM953" i="10"/>
  <c r="AL953" i="10"/>
  <c r="AP953" i="10"/>
  <c r="AJ102" i="10"/>
  <c r="AH102" i="10"/>
  <c r="AP102" i="10"/>
  <c r="AN102" i="10"/>
  <c r="AM102" i="10"/>
  <c r="AG102" i="10"/>
  <c r="AI102" i="10"/>
  <c r="AK102" i="10"/>
  <c r="AL102" i="10"/>
  <c r="AM782" i="10"/>
  <c r="AG782" i="10"/>
  <c r="AH782" i="10"/>
  <c r="AI782" i="10"/>
  <c r="AJ782" i="10"/>
  <c r="AP782" i="10"/>
  <c r="AL782" i="10"/>
  <c r="AK782" i="10"/>
  <c r="AN782" i="10"/>
  <c r="AK173" i="10"/>
  <c r="AI173" i="10"/>
  <c r="AJ173" i="10"/>
  <c r="AL173" i="10"/>
  <c r="AG173" i="10"/>
  <c r="AP173" i="10"/>
  <c r="AN173" i="10"/>
  <c r="AH173" i="10"/>
  <c r="AM173" i="10"/>
  <c r="AI390" i="10"/>
  <c r="AP390" i="10"/>
  <c r="AN390" i="10"/>
  <c r="AL390" i="10"/>
  <c r="AG390" i="10"/>
  <c r="AJ390" i="10"/>
  <c r="AK390" i="10"/>
  <c r="AL644" i="10"/>
  <c r="AH644" i="10"/>
  <c r="AM644" i="10"/>
  <c r="AP644" i="10"/>
  <c r="AI644" i="10"/>
  <c r="AJ644" i="10"/>
  <c r="AK644" i="10"/>
  <c r="AN644" i="10"/>
  <c r="AG644" i="10"/>
  <c r="AJ604" i="10"/>
  <c r="AM604" i="10"/>
  <c r="AL604" i="10"/>
  <c r="AK604" i="10"/>
  <c r="AI604" i="10"/>
  <c r="AH604" i="10"/>
  <c r="AP604" i="10"/>
  <c r="AN604" i="10"/>
  <c r="AG604" i="10"/>
  <c r="AH774" i="10"/>
  <c r="AJ774" i="10"/>
  <c r="AL774" i="10"/>
  <c r="AK774" i="10"/>
  <c r="AN774" i="10"/>
  <c r="AI774" i="10"/>
  <c r="AM774" i="10"/>
  <c r="AG774" i="10"/>
  <c r="AP774" i="10"/>
  <c r="AK780" i="10"/>
  <c r="AP780" i="10"/>
  <c r="AM780" i="10"/>
  <c r="AL780" i="10"/>
  <c r="AI780" i="10"/>
  <c r="AN780" i="10"/>
  <c r="AG780" i="10"/>
  <c r="AJ780" i="10"/>
  <c r="AH780" i="10"/>
  <c r="AN490" i="10"/>
  <c r="AP490" i="10"/>
  <c r="AL490" i="10"/>
  <c r="AI490" i="10"/>
  <c r="AJ490" i="10"/>
  <c r="AK490" i="10"/>
  <c r="AM490" i="10"/>
  <c r="AH490" i="10"/>
  <c r="AG490" i="10"/>
  <c r="AL975" i="10"/>
  <c r="AN975" i="10"/>
  <c r="AH975" i="10"/>
  <c r="AM975" i="10"/>
  <c r="AK975" i="10"/>
  <c r="AI975" i="10"/>
  <c r="AG975" i="10"/>
  <c r="AJ975" i="10"/>
  <c r="AP975" i="10"/>
  <c r="AP138" i="10"/>
  <c r="AK138" i="10"/>
  <c r="AH138" i="10"/>
  <c r="AN138" i="10"/>
  <c r="AL138" i="10"/>
  <c r="AJ138" i="10"/>
  <c r="AG138" i="10"/>
  <c r="AM138" i="10"/>
  <c r="AI138" i="10"/>
  <c r="AI248" i="10"/>
  <c r="AK248" i="10"/>
  <c r="AJ248" i="10"/>
  <c r="AP248" i="10"/>
  <c r="AM248" i="10"/>
  <c r="AN248" i="10"/>
  <c r="AH248" i="10"/>
  <c r="AG248" i="10"/>
  <c r="AL248" i="10"/>
  <c r="AI820" i="10"/>
  <c r="AH820" i="10"/>
  <c r="AL820" i="10"/>
  <c r="AG820" i="10"/>
  <c r="AJ820" i="10"/>
  <c r="AM820" i="10"/>
  <c r="AN820" i="10"/>
  <c r="AK820" i="10"/>
  <c r="AI324" i="10"/>
  <c r="AM324" i="10"/>
  <c r="AJ324" i="10"/>
  <c r="AL324" i="10"/>
  <c r="AH324" i="10"/>
  <c r="AG324" i="10"/>
  <c r="AP324" i="10"/>
  <c r="AK324" i="10"/>
  <c r="AN324" i="10"/>
  <c r="AJ776" i="10"/>
  <c r="AG776" i="10"/>
  <c r="AK776" i="10"/>
  <c r="AH776" i="10"/>
  <c r="AL776" i="10"/>
  <c r="AM776" i="10"/>
  <c r="AI776" i="10"/>
  <c r="AG170" i="10"/>
  <c r="AJ170" i="10"/>
  <c r="AM170" i="10"/>
  <c r="AL170" i="10"/>
  <c r="AI170" i="10"/>
  <c r="AK170" i="10"/>
  <c r="AP170" i="10"/>
  <c r="AL964" i="10"/>
  <c r="AH964" i="10"/>
  <c r="AJ964" i="10"/>
  <c r="AN964" i="10"/>
  <c r="AM964" i="10"/>
  <c r="AK964" i="10"/>
  <c r="AG964" i="10"/>
  <c r="AG795" i="10"/>
  <c r="AN795" i="10"/>
  <c r="AH795" i="10"/>
  <c r="AP795" i="10"/>
  <c r="AP817" i="10"/>
  <c r="AM817" i="10"/>
  <c r="AL817" i="10"/>
  <c r="AK817" i="10"/>
  <c r="AG817" i="10"/>
  <c r="AI817" i="10"/>
  <c r="AI303" i="10"/>
  <c r="AG468" i="10"/>
  <c r="AK468" i="10"/>
  <c r="AN100" i="10"/>
  <c r="AM996" i="10"/>
  <c r="AL561" i="10"/>
  <c r="AN380" i="10"/>
  <c r="AM380" i="10"/>
  <c r="AK380" i="10"/>
  <c r="AG658" i="10"/>
  <c r="AI658" i="10"/>
  <c r="AP182" i="10"/>
  <c r="AN182" i="10"/>
  <c r="AP158" i="10"/>
  <c r="AL158" i="10"/>
  <c r="AM402" i="10"/>
  <c r="AJ402" i="10"/>
  <c r="AG952" i="10"/>
  <c r="AN952" i="10"/>
  <c r="AG599" i="10"/>
  <c r="AN599" i="10"/>
  <c r="AH529" i="10"/>
  <c r="AN529" i="10"/>
  <c r="AP504" i="10"/>
  <c r="AJ504" i="10"/>
  <c r="AP457" i="10"/>
  <c r="AL457" i="10"/>
  <c r="AI451" i="10"/>
  <c r="AG451" i="10"/>
  <c r="AP451" i="10"/>
  <c r="AK70" i="10"/>
  <c r="AI70" i="10"/>
  <c r="AL70" i="10"/>
  <c r="AK475" i="10"/>
  <c r="AG475" i="10"/>
  <c r="AJ291" i="10"/>
  <c r="AM291" i="10"/>
  <c r="AH291" i="10"/>
  <c r="AI867" i="10"/>
  <c r="AH867" i="10"/>
  <c r="AN867" i="10"/>
  <c r="AI23" i="10"/>
  <c r="AN23" i="10" s="1"/>
  <c r="AH23" i="10"/>
  <c r="AK588" i="10"/>
  <c r="AG588" i="10"/>
  <c r="AP588" i="10"/>
  <c r="AK88" i="10"/>
  <c r="AH88" i="10"/>
  <c r="AI640" i="10"/>
  <c r="AJ640" i="10"/>
  <c r="AI480" i="10"/>
  <c r="AM480" i="10"/>
  <c r="AK480" i="10"/>
  <c r="AH43" i="10"/>
  <c r="AJ43" i="10"/>
  <c r="AH180" i="10"/>
  <c r="AI180" i="10"/>
  <c r="AK306" i="10"/>
  <c r="AL306" i="10"/>
  <c r="AK256" i="10"/>
  <c r="AL256" i="10"/>
  <c r="AN713" i="10"/>
  <c r="AK713" i="10"/>
  <c r="AK474" i="10"/>
  <c r="AN474" i="10"/>
  <c r="AN424" i="10"/>
  <c r="AJ424" i="10"/>
  <c r="AG873" i="10"/>
  <c r="AI873" i="10"/>
  <c r="AP873" i="10"/>
  <c r="AG253" i="10"/>
  <c r="AK253" i="10"/>
  <c r="AM253" i="10"/>
  <c r="AN453" i="10"/>
  <c r="AG453" i="10"/>
  <c r="AJ453" i="10"/>
  <c r="AM350" i="10"/>
  <c r="AL350" i="10"/>
  <c r="AG350" i="10"/>
  <c r="AH359" i="10"/>
  <c r="AJ359" i="10"/>
  <c r="AN359" i="10"/>
  <c r="AM27" i="10"/>
  <c r="AK27" i="10"/>
  <c r="AP943" i="10"/>
  <c r="AL943" i="10"/>
  <c r="AH621" i="10"/>
  <c r="AG621" i="10"/>
  <c r="AI34" i="10"/>
  <c r="AN34" i="10"/>
  <c r="AP514" i="10"/>
  <c r="AI514" i="10"/>
  <c r="AJ555" i="10"/>
  <c r="AH555" i="10"/>
  <c r="AK677" i="10"/>
  <c r="AG677" i="10"/>
  <c r="AM613" i="10"/>
  <c r="AN563" i="10"/>
  <c r="AH563" i="10"/>
  <c r="AK287" i="10"/>
  <c r="AM287" i="10"/>
  <c r="AL795" i="10"/>
  <c r="AI964" i="10"/>
  <c r="AN850" i="10"/>
  <c r="AK767" i="10"/>
  <c r="AL288" i="10"/>
  <c r="AN633" i="10"/>
  <c r="AN573" i="10"/>
  <c r="AI310" i="10"/>
  <c r="AH390" i="10"/>
  <c r="AP575" i="10"/>
  <c r="AJ368" i="10"/>
  <c r="AL666" i="10"/>
  <c r="AN665" i="10"/>
  <c r="AP776" i="10"/>
  <c r="AN170" i="10"/>
  <c r="AN344" i="10"/>
  <c r="AL278" i="10"/>
  <c r="AP512" i="10"/>
  <c r="AH879" i="10"/>
  <c r="AN688" i="10"/>
  <c r="AJ688" i="10"/>
  <c r="AM316" i="10"/>
  <c r="AP316" i="10"/>
  <c r="AK316" i="10"/>
  <c r="AK791" i="10"/>
  <c r="AG791" i="10"/>
  <c r="AP791" i="10"/>
  <c r="AP642" i="10"/>
  <c r="AH642" i="10"/>
  <c r="AI642" i="10"/>
  <c r="AL307" i="10"/>
  <c r="AI307" i="10"/>
  <c r="AM307" i="10"/>
  <c r="AG942" i="10"/>
  <c r="AN942" i="10"/>
  <c r="AJ848" i="10"/>
  <c r="AP848" i="10"/>
  <c r="AN848" i="10"/>
  <c r="AH546" i="10"/>
  <c r="AK546" i="10"/>
  <c r="AG546" i="10"/>
  <c r="AH179" i="10"/>
  <c r="AN179" i="10"/>
  <c r="AP603" i="10"/>
  <c r="AH603" i="10"/>
  <c r="AN603" i="10"/>
  <c r="AG603" i="10"/>
  <c r="AI603" i="10"/>
  <c r="AJ603" i="10"/>
  <c r="AM603" i="10"/>
  <c r="AJ314" i="10"/>
  <c r="AP314" i="10"/>
  <c r="AL314" i="10"/>
  <c r="AI314" i="10"/>
  <c r="AG314" i="10"/>
  <c r="AH314" i="10"/>
  <c r="AM314" i="10"/>
  <c r="AG342" i="10"/>
  <c r="AL342" i="10"/>
  <c r="AK342" i="10"/>
  <c r="AN342" i="10"/>
  <c r="AM342" i="10"/>
  <c r="AH342" i="10"/>
  <c r="AP342" i="10"/>
  <c r="AI342" i="10"/>
  <c r="AK904" i="10"/>
  <c r="AL904" i="10"/>
  <c r="AN904" i="10"/>
  <c r="AJ904" i="10"/>
  <c r="AI904" i="10"/>
  <c r="AM904" i="10"/>
  <c r="AG904" i="10"/>
  <c r="AP904" i="10"/>
  <c r="AG166" i="10"/>
  <c r="AL166" i="10"/>
  <c r="AM166" i="10"/>
  <c r="AH166" i="10"/>
  <c r="AN166" i="10"/>
  <c r="AK166" i="10"/>
  <c r="AP166" i="10"/>
  <c r="AJ166" i="10"/>
  <c r="AI166" i="10"/>
  <c r="AK290" i="10"/>
  <c r="AP290" i="10"/>
  <c r="AI290" i="10"/>
  <c r="AM290" i="10"/>
  <c r="AH290" i="10"/>
  <c r="AL290" i="10"/>
  <c r="AJ290" i="10"/>
  <c r="AN290" i="10"/>
  <c r="AG290" i="10"/>
  <c r="AJ740" i="10"/>
  <c r="AH740" i="10"/>
  <c r="AI740" i="10"/>
  <c r="AP740" i="10"/>
  <c r="AN740" i="10"/>
  <c r="AG740" i="10"/>
  <c r="AM740" i="10"/>
  <c r="AK740" i="10"/>
  <c r="AL740" i="10"/>
  <c r="AG59" i="10"/>
  <c r="AP59" i="10"/>
  <c r="AL59" i="10"/>
  <c r="AK59" i="10"/>
  <c r="AM59" i="10"/>
  <c r="AJ59" i="10"/>
  <c r="AH59" i="10"/>
  <c r="AI931" i="10"/>
  <c r="AN931" i="10"/>
  <c r="AH931" i="10"/>
  <c r="AP931" i="10"/>
  <c r="AL931" i="10"/>
  <c r="AM931" i="10"/>
  <c r="AJ931" i="10"/>
  <c r="AG491" i="10"/>
  <c r="AL491" i="10"/>
  <c r="AN491" i="10"/>
  <c r="AP491" i="10"/>
  <c r="AK491" i="10"/>
  <c r="AH491" i="10"/>
  <c r="AI491" i="10"/>
  <c r="AM275" i="10"/>
  <c r="AK275" i="10"/>
  <c r="AN275" i="10"/>
  <c r="AI275" i="10"/>
  <c r="AL275" i="10"/>
  <c r="AH275" i="10"/>
  <c r="AJ275" i="10"/>
  <c r="AL116" i="10"/>
  <c r="AH116" i="10"/>
  <c r="AI116" i="10"/>
  <c r="AN116" i="10"/>
  <c r="AG116" i="10"/>
  <c r="AM116" i="10"/>
  <c r="AJ116" i="10"/>
  <c r="AL655" i="10"/>
  <c r="AI655" i="10"/>
  <c r="AH655" i="10"/>
  <c r="AG655" i="10"/>
  <c r="AJ655" i="10"/>
  <c r="AM655" i="10"/>
  <c r="AN655" i="10"/>
  <c r="AG705" i="10"/>
  <c r="AI705" i="10"/>
  <c r="AK705" i="10"/>
  <c r="AJ705" i="10"/>
  <c r="AH705" i="10"/>
  <c r="AL705" i="10"/>
  <c r="AP705" i="10"/>
  <c r="AI379" i="10"/>
  <c r="AM379" i="10"/>
  <c r="AJ379" i="10"/>
  <c r="AN379" i="10"/>
  <c r="AK379" i="10"/>
  <c r="AL379" i="10"/>
  <c r="AH379" i="10"/>
  <c r="AN396" i="10"/>
  <c r="AK396" i="10"/>
  <c r="AI396" i="10"/>
  <c r="AJ396" i="10"/>
  <c r="AH396" i="10"/>
  <c r="AL396" i="10"/>
  <c r="AM396" i="10"/>
  <c r="AL646" i="10"/>
  <c r="AI646" i="10"/>
  <c r="AG646" i="10"/>
  <c r="AK646" i="10"/>
  <c r="AJ646" i="10"/>
  <c r="AN646" i="10"/>
  <c r="AP646" i="10"/>
  <c r="AP613" i="10"/>
  <c r="AK613" i="10"/>
  <c r="AM438" i="10"/>
  <c r="AK438" i="10"/>
  <c r="AH438" i="10"/>
  <c r="AJ438" i="10"/>
  <c r="AG438" i="10"/>
  <c r="AN438" i="10"/>
  <c r="AI438" i="10"/>
  <c r="AP438" i="10"/>
  <c r="AL438" i="10"/>
  <c r="AM85" i="10"/>
  <c r="AL85" i="10"/>
  <c r="AN85" i="10"/>
  <c r="AH85" i="10"/>
  <c r="AG85" i="10"/>
  <c r="AK85" i="10"/>
  <c r="AJ85" i="10"/>
  <c r="AP85" i="10"/>
  <c r="AI85" i="10"/>
  <c r="AM31" i="10"/>
  <c r="AL31" i="10"/>
  <c r="AK31" i="10"/>
  <c r="AJ31" i="10"/>
  <c r="AH31" i="10"/>
  <c r="AI31" i="10"/>
  <c r="AN31" i="10" s="1"/>
  <c r="AG31" i="10"/>
  <c r="AP31" i="10"/>
  <c r="AP778" i="10"/>
  <c r="AH778" i="10"/>
  <c r="AG778" i="10"/>
  <c r="AN778" i="10"/>
  <c r="AL778" i="10"/>
  <c r="AI778" i="10"/>
  <c r="AM778" i="10"/>
  <c r="AJ778" i="10"/>
  <c r="AK778" i="10"/>
  <c r="AG156" i="10"/>
  <c r="AJ156" i="10"/>
  <c r="AP156" i="10"/>
  <c r="AL156" i="10"/>
  <c r="AH156" i="10"/>
  <c r="AK156" i="10"/>
  <c r="AI156" i="10"/>
  <c r="AN156" i="10"/>
  <c r="AM156" i="10"/>
  <c r="AG983" i="10"/>
  <c r="AK983" i="10"/>
  <c r="AM983" i="10"/>
  <c r="AL983" i="10"/>
  <c r="AI983" i="10"/>
  <c r="AP983" i="10"/>
  <c r="AJ983" i="10"/>
  <c r="AN983" i="10"/>
  <c r="AH983" i="10"/>
  <c r="AK750" i="10"/>
  <c r="AP750" i="10"/>
  <c r="AJ750" i="10"/>
  <c r="AH750" i="10"/>
  <c r="AI750" i="10"/>
  <c r="AM750" i="10"/>
  <c r="AL750" i="10"/>
  <c r="AN750" i="10"/>
  <c r="AG750" i="10"/>
  <c r="AM933" i="10"/>
  <c r="AN933" i="10"/>
  <c r="AJ933" i="10"/>
  <c r="AH933" i="10"/>
  <c r="AL933" i="10"/>
  <c r="AG933" i="10"/>
  <c r="AP933" i="10"/>
  <c r="AK933" i="10"/>
  <c r="AI933" i="10"/>
  <c r="AK797" i="10"/>
  <c r="AP797" i="10"/>
  <c r="AM797" i="10"/>
  <c r="AI797" i="10"/>
  <c r="AL797" i="10"/>
  <c r="AJ797" i="10"/>
  <c r="AG797" i="10"/>
  <c r="AH797" i="10"/>
  <c r="AN797" i="10"/>
  <c r="AH217" i="10"/>
  <c r="AN217" i="10"/>
  <c r="AJ217" i="10"/>
  <c r="AM217" i="10"/>
  <c r="AL217" i="10"/>
  <c r="AI217" i="10"/>
  <c r="AP217" i="10"/>
  <c r="AG217" i="10"/>
  <c r="AK217" i="10"/>
  <c r="AH601" i="10"/>
  <c r="AI601" i="10"/>
  <c r="AG601" i="10"/>
  <c r="AK601" i="10"/>
  <c r="AN601" i="10"/>
  <c r="AL601" i="10"/>
  <c r="AM601" i="10"/>
  <c r="AJ601" i="10"/>
  <c r="AP601" i="10"/>
  <c r="AG16" i="10"/>
  <c r="AN16" i="10"/>
  <c r="AH16" i="10"/>
  <c r="AL16" i="10"/>
  <c r="AJ16" i="10"/>
  <c r="AI16" i="10"/>
  <c r="AN903" i="10"/>
  <c r="AJ903" i="10"/>
  <c r="AM903" i="10"/>
  <c r="AG903" i="10"/>
  <c r="AH903" i="10"/>
  <c r="AK903" i="10"/>
  <c r="AI903" i="10"/>
  <c r="AL903" i="10"/>
  <c r="AP903" i="10"/>
  <c r="AM917" i="10"/>
  <c r="AP917" i="10"/>
  <c r="AL917" i="10"/>
  <c r="AH917" i="10"/>
  <c r="AK917" i="10"/>
  <c r="AN917" i="10"/>
  <c r="AI917" i="10"/>
  <c r="AG917" i="10"/>
  <c r="AJ917" i="10"/>
  <c r="AJ155" i="10"/>
  <c r="AN155" i="10"/>
  <c r="AI155" i="10"/>
  <c r="AG155" i="10"/>
  <c r="AL155" i="10"/>
  <c r="AP155" i="10"/>
  <c r="AH155" i="10"/>
  <c r="AK155" i="10"/>
  <c r="AM155" i="10"/>
  <c r="AK812" i="10"/>
  <c r="AG812" i="10"/>
  <c r="AH812" i="10"/>
  <c r="AJ812" i="10"/>
  <c r="AL812" i="10"/>
  <c r="AP812" i="10"/>
  <c r="AM812" i="10"/>
  <c r="AI812" i="10"/>
  <c r="AN812" i="10"/>
  <c r="AI865" i="10"/>
  <c r="AK865" i="10"/>
  <c r="AP865" i="10"/>
  <c r="AM865" i="10"/>
  <c r="AH865" i="10"/>
  <c r="AG865" i="10"/>
  <c r="AL865" i="10"/>
  <c r="AM897" i="10"/>
  <c r="AL897" i="10"/>
  <c r="AN897" i="10"/>
  <c r="AJ897" i="10"/>
  <c r="AP897" i="10"/>
  <c r="AH897" i="10"/>
  <c r="AI897" i="10"/>
  <c r="AM875" i="10"/>
  <c r="AP875" i="10"/>
  <c r="AN875" i="10"/>
  <c r="AK875" i="10"/>
  <c r="AL875" i="10"/>
  <c r="AH875" i="10"/>
  <c r="AJ875" i="10"/>
  <c r="AN743" i="10"/>
  <c r="AG743" i="10"/>
  <c r="AP743" i="10"/>
  <c r="AL743" i="10"/>
  <c r="AJ743" i="10"/>
  <c r="AK743" i="10"/>
  <c r="AI743" i="10"/>
  <c r="AM743" i="10"/>
  <c r="AH415" i="10"/>
  <c r="AJ100" i="10"/>
  <c r="AN561" i="10"/>
  <c r="AM303" i="10"/>
  <c r="AM468" i="10"/>
  <c r="AG415" i="10"/>
  <c r="AH561" i="10"/>
  <c r="AI380" i="10"/>
  <c r="AM658" i="10"/>
  <c r="AN658" i="10"/>
  <c r="AM182" i="10"/>
  <c r="AM158" i="10"/>
  <c r="AK158" i="10"/>
  <c r="AK402" i="10"/>
  <c r="AK952" i="10"/>
  <c r="AJ599" i="10"/>
  <c r="AP529" i="10"/>
  <c r="AL529" i="10"/>
  <c r="AL504" i="10"/>
  <c r="AH457" i="10"/>
  <c r="AN457" i="10"/>
  <c r="AM451" i="10"/>
  <c r="AJ70" i="10"/>
  <c r="AH475" i="10"/>
  <c r="AG291" i="10"/>
  <c r="AH588" i="10"/>
  <c r="AP88" i="10"/>
  <c r="AM640" i="10"/>
  <c r="AN480" i="10"/>
  <c r="AG43" i="10"/>
  <c r="AG180" i="10"/>
  <c r="AM180" i="10"/>
  <c r="AG306" i="10"/>
  <c r="AP306" i="10"/>
  <c r="AI306" i="10"/>
  <c r="AI256" i="10"/>
  <c r="AJ256" i="10"/>
  <c r="AG713" i="10"/>
  <c r="AL713" i="10"/>
  <c r="AP474" i="10"/>
  <c r="AM474" i="10"/>
  <c r="AH424" i="10"/>
  <c r="AI424" i="10"/>
  <c r="AH873" i="10"/>
  <c r="AM873" i="10"/>
  <c r="AJ253" i="10"/>
  <c r="AL253" i="10"/>
  <c r="AL453" i="10"/>
  <c r="AH453" i="10"/>
  <c r="AJ350" i="10"/>
  <c r="AN350" i="10"/>
  <c r="AM359" i="10"/>
  <c r="AG359" i="10"/>
  <c r="AH27" i="10"/>
  <c r="AL27" i="10"/>
  <c r="AK943" i="10"/>
  <c r="AN943" i="10"/>
  <c r="AL621" i="10"/>
  <c r="AK621" i="10"/>
  <c r="AM34" i="10"/>
  <c r="AG34" i="10"/>
  <c r="AJ514" i="10"/>
  <c r="AN514" i="10"/>
  <c r="AL555" i="10"/>
  <c r="AI555" i="10"/>
  <c r="AP555" i="10"/>
  <c r="AH677" i="10"/>
  <c r="AL677" i="10"/>
  <c r="AN613" i="10"/>
  <c r="AH613" i="10"/>
  <c r="AI563" i="10"/>
  <c r="AN287" i="10"/>
  <c r="AK795" i="10"/>
  <c r="AM795" i="10"/>
  <c r="AJ817" i="10"/>
  <c r="AK655" i="10"/>
  <c r="AN449" i="10"/>
  <c r="AP116" i="10"/>
  <c r="AN367" i="10"/>
  <c r="AG275" i="10"/>
  <c r="AN632" i="10"/>
  <c r="AM491" i="10"/>
  <c r="AP65" i="10"/>
  <c r="AK633" i="10"/>
  <c r="AK419" i="10"/>
  <c r="AK406" i="10"/>
  <c r="AH646" i="10"/>
  <c r="AH81" i="10"/>
  <c r="AL368" i="10"/>
  <c r="AG304" i="10"/>
  <c r="AK16" i="10"/>
  <c r="AJ865" i="10"/>
  <c r="AH170" i="10"/>
  <c r="AI875" i="10"/>
  <c r="AJ805" i="10"/>
  <c r="AG863" i="10"/>
  <c r="AP820" i="10"/>
  <c r="AJ668" i="10"/>
  <c r="AN668" i="10"/>
  <c r="AK984" i="10"/>
  <c r="AL984" i="10"/>
  <c r="AH530" i="10"/>
  <c r="AJ530" i="10"/>
  <c r="AP530" i="10"/>
  <c r="AP348" i="10"/>
  <c r="AN348" i="10"/>
  <c r="AH880" i="10"/>
  <c r="AJ880" i="10"/>
  <c r="AP880" i="10"/>
  <c r="AN936" i="10"/>
  <c r="AL936" i="10"/>
  <c r="AH153" i="10"/>
  <c r="AP153" i="10"/>
  <c r="AH634" i="10"/>
  <c r="AK634" i="10"/>
  <c r="AL634" i="10"/>
  <c r="AJ634" i="10"/>
  <c r="AM634" i="10"/>
  <c r="AL430" i="10"/>
  <c r="AH430" i="10"/>
  <c r="AP430" i="10"/>
  <c r="AG430" i="10"/>
  <c r="AK430" i="10"/>
  <c r="AH51" i="10"/>
  <c r="AK51" i="10"/>
  <c r="AL51" i="10"/>
  <c r="AJ51" i="10"/>
  <c r="AM51" i="10"/>
  <c r="AG51" i="10"/>
  <c r="AP51" i="10"/>
  <c r="AN426" i="10"/>
  <c r="AL426" i="10"/>
  <c r="AP426" i="10"/>
  <c r="AI426" i="10"/>
  <c r="AM426" i="10"/>
  <c r="AK426" i="10"/>
  <c r="AG426" i="10"/>
  <c r="AJ426" i="10"/>
  <c r="AH434" i="10"/>
  <c r="AG434" i="10"/>
  <c r="AK434" i="10"/>
  <c r="AM434" i="10"/>
  <c r="AP434" i="10"/>
  <c r="AI434" i="10"/>
  <c r="AN434" i="10"/>
  <c r="AJ434" i="10"/>
  <c r="AL434" i="10"/>
  <c r="AJ63" i="10"/>
  <c r="AL63" i="10"/>
  <c r="AK63" i="10"/>
  <c r="AP63" i="10"/>
  <c r="AM63" i="10"/>
  <c r="AG63" i="10"/>
  <c r="AH63" i="10"/>
  <c r="AN63" i="10"/>
  <c r="AI63" i="10"/>
  <c r="AK843" i="10"/>
  <c r="AN843" i="10"/>
  <c r="AL843" i="10"/>
  <c r="AM843" i="10"/>
  <c r="AI843" i="10"/>
  <c r="AP843" i="10"/>
  <c r="AJ843" i="10"/>
  <c r="AG843" i="10"/>
  <c r="AJ573" i="10"/>
  <c r="AH573" i="10"/>
  <c r="AM573" i="10"/>
  <c r="AK573" i="10"/>
  <c r="AI573" i="10"/>
  <c r="AG573" i="10"/>
  <c r="AP24" i="10"/>
  <c r="AJ24" i="10"/>
  <c r="AM24" i="10"/>
  <c r="AG24" i="10"/>
  <c r="AH24" i="10"/>
  <c r="AK24" i="10"/>
  <c r="AI730" i="10"/>
  <c r="AJ730" i="10"/>
  <c r="AM730" i="10"/>
  <c r="AK730" i="10"/>
  <c r="AH730" i="10"/>
  <c r="AG730" i="10"/>
  <c r="AN730" i="10"/>
  <c r="AN801" i="10"/>
  <c r="AH801" i="10"/>
  <c r="AP801" i="10"/>
  <c r="AI801" i="10"/>
  <c r="AM801" i="10"/>
  <c r="AL801" i="10"/>
  <c r="AK801" i="10"/>
  <c r="AH355" i="10"/>
  <c r="AM355" i="10"/>
  <c r="AJ355" i="10"/>
  <c r="AI355" i="10"/>
  <c r="AL355" i="10"/>
  <c r="AN355" i="10"/>
  <c r="AG355" i="10"/>
  <c r="AI481" i="10"/>
  <c r="AL481" i="10"/>
  <c r="AJ481" i="10"/>
  <c r="AK481" i="10"/>
  <c r="AN481" i="10"/>
  <c r="AH481" i="10"/>
  <c r="AM481" i="10"/>
  <c r="AG481" i="10"/>
  <c r="AP481" i="10"/>
  <c r="AJ702" i="10"/>
  <c r="AM702" i="10"/>
  <c r="AK702" i="10"/>
  <c r="AI702" i="10"/>
  <c r="AP702" i="10"/>
  <c r="AG702" i="10"/>
  <c r="AL702" i="10"/>
  <c r="AL549" i="10"/>
  <c r="AK549" i="10"/>
  <c r="AJ549" i="10"/>
  <c r="AM549" i="10"/>
  <c r="AI549" i="10"/>
  <c r="AP549" i="10"/>
  <c r="AH549" i="10"/>
  <c r="AG582" i="10"/>
  <c r="AK582" i="10"/>
  <c r="AI582" i="10"/>
  <c r="AN582" i="10"/>
  <c r="AH582" i="10"/>
  <c r="AP582" i="10"/>
  <c r="AJ582" i="10"/>
  <c r="AI356" i="10"/>
  <c r="AN356" i="10"/>
  <c r="AP356" i="10"/>
  <c r="AL356" i="10"/>
  <c r="AJ356" i="10"/>
  <c r="AM356" i="10"/>
  <c r="AK356" i="10"/>
  <c r="AP272" i="10"/>
  <c r="AI272" i="10"/>
  <c r="AK272" i="10"/>
  <c r="AJ272" i="10"/>
  <c r="AL272" i="10"/>
  <c r="AN272" i="10"/>
  <c r="AM272" i="10"/>
  <c r="AG272" i="10"/>
  <c r="AH272" i="10"/>
  <c r="AJ366" i="10"/>
  <c r="AK366" i="10"/>
  <c r="AP366" i="10"/>
  <c r="AG366" i="10"/>
  <c r="AN366" i="10"/>
  <c r="AI366" i="10"/>
  <c r="AM366" i="10"/>
  <c r="AH366" i="10"/>
  <c r="AL366" i="10"/>
  <c r="AH699" i="10"/>
  <c r="AK699" i="10"/>
  <c r="AM699" i="10"/>
  <c r="AN699" i="10"/>
  <c r="AJ699" i="10"/>
  <c r="AP699" i="10"/>
  <c r="AI699" i="10"/>
  <c r="AG699" i="10"/>
  <c r="AL699" i="10"/>
  <c r="AM89" i="10"/>
  <c r="AL89" i="10"/>
  <c r="AK89" i="10"/>
  <c r="AI89" i="10"/>
  <c r="AJ89" i="10"/>
  <c r="AN89" i="10"/>
  <c r="AG89" i="10"/>
  <c r="AP89" i="10"/>
  <c r="AH89" i="10"/>
  <c r="AM174" i="10"/>
  <c r="AG174" i="10"/>
  <c r="AH174" i="10"/>
  <c r="AP174" i="10"/>
  <c r="AL174" i="10"/>
  <c r="AK174" i="10"/>
  <c r="AJ174" i="10"/>
  <c r="AN174" i="10"/>
  <c r="AI174" i="10"/>
  <c r="AP712" i="10"/>
  <c r="AK712" i="10"/>
  <c r="AL712" i="10"/>
  <c r="AN712" i="10"/>
  <c r="AG712" i="10"/>
  <c r="AM712" i="10"/>
  <c r="AH712" i="10"/>
  <c r="AI712" i="10"/>
  <c r="AP281" i="10"/>
  <c r="AJ281" i="10"/>
  <c r="AK281" i="10"/>
  <c r="AM281" i="10"/>
  <c r="AI281" i="10"/>
  <c r="AH281" i="10"/>
  <c r="AN281" i="10"/>
  <c r="AG281" i="10"/>
  <c r="AL281" i="10"/>
  <c r="AI97" i="10"/>
  <c r="AL97" i="10"/>
  <c r="AJ97" i="10"/>
  <c r="AM97" i="10"/>
  <c r="AG97" i="10"/>
  <c r="AK97" i="10"/>
  <c r="AN97" i="10"/>
  <c r="AH97" i="10"/>
  <c r="AI940" i="10"/>
  <c r="AG940" i="10"/>
  <c r="AH940" i="10"/>
  <c r="AP940" i="10"/>
  <c r="AK940" i="10"/>
  <c r="AM940" i="10"/>
  <c r="AL940" i="10"/>
  <c r="AJ940" i="10"/>
  <c r="AN940" i="10"/>
  <c r="AM280" i="10"/>
  <c r="AN280" i="10"/>
  <c r="AI280" i="10"/>
  <c r="AH280" i="10"/>
  <c r="AK280" i="10"/>
  <c r="AG280" i="10"/>
  <c r="AL280" i="10"/>
  <c r="AJ280" i="10"/>
  <c r="AP280" i="10"/>
  <c r="AL463" i="10"/>
  <c r="AM463" i="10"/>
  <c r="AN463" i="10"/>
  <c r="AH463" i="10"/>
  <c r="AG463" i="10"/>
  <c r="AI463" i="10"/>
  <c r="AJ463" i="10"/>
  <c r="AP463" i="10"/>
  <c r="AL701" i="10"/>
  <c r="AJ701" i="10"/>
  <c r="AH701" i="10"/>
  <c r="AI701" i="10"/>
  <c r="AK701" i="10"/>
  <c r="AN701" i="10"/>
  <c r="AM701" i="10"/>
  <c r="AP701" i="10"/>
  <c r="AH764" i="10"/>
  <c r="AJ764" i="10"/>
  <c r="AG764" i="10"/>
  <c r="AI764" i="10"/>
  <c r="AP764" i="10"/>
  <c r="AK764" i="10"/>
  <c r="AN764" i="10"/>
  <c r="AL308" i="10"/>
  <c r="AK308" i="10"/>
  <c r="AP308" i="10"/>
  <c r="AN308" i="10"/>
  <c r="AH308" i="10"/>
  <c r="AG308" i="10"/>
  <c r="AM308" i="10"/>
  <c r="AJ308" i="10"/>
  <c r="AI308" i="10"/>
  <c r="AN278" i="10"/>
  <c r="AG278" i="10"/>
  <c r="AJ278" i="10"/>
  <c r="AM278" i="10"/>
  <c r="AI278" i="10"/>
  <c r="AH278" i="10"/>
  <c r="AK278" i="10"/>
  <c r="AK40" i="10"/>
  <c r="AI40" i="10"/>
  <c r="AN40" i="10" s="1"/>
  <c r="AJ40" i="10"/>
  <c r="AL40" i="10"/>
  <c r="AH40" i="10"/>
  <c r="AG40" i="10"/>
  <c r="AM40" i="10"/>
  <c r="AP40" i="10"/>
  <c r="AL428" i="10"/>
  <c r="AG428" i="10"/>
  <c r="AP428" i="10"/>
  <c r="AN428" i="10"/>
  <c r="AI428" i="10"/>
  <c r="AH428" i="10"/>
  <c r="AK428" i="10"/>
  <c r="AM428" i="10"/>
  <c r="AJ428" i="10"/>
  <c r="AJ792" i="10"/>
  <c r="AP792" i="10"/>
  <c r="AL792" i="10"/>
  <c r="AG792" i="10"/>
  <c r="AK792" i="10"/>
  <c r="AI792" i="10"/>
  <c r="AN792" i="10"/>
  <c r="AH711" i="10"/>
  <c r="AG711" i="10"/>
  <c r="AK711" i="10"/>
  <c r="AM711" i="10"/>
  <c r="AL711" i="10"/>
  <c r="AJ711" i="10"/>
  <c r="AP711" i="10"/>
  <c r="AM133" i="10"/>
  <c r="AL133" i="10"/>
  <c r="AP133" i="10"/>
  <c r="AJ133" i="10"/>
  <c r="AG133" i="10"/>
  <c r="AK133" i="10"/>
  <c r="AI133" i="10"/>
  <c r="AK344" i="10"/>
  <c r="AM344" i="10"/>
  <c r="AH344" i="10"/>
  <c r="AJ344" i="10"/>
  <c r="AP344" i="10"/>
  <c r="AL344" i="10"/>
  <c r="AG344" i="10"/>
  <c r="AP295" i="10"/>
  <c r="AH295" i="10"/>
  <c r="AG295" i="10"/>
  <c r="AI295" i="10"/>
  <c r="AM295" i="10"/>
  <c r="AJ295" i="10"/>
  <c r="AK295" i="10"/>
  <c r="AG303" i="10"/>
  <c r="AI415" i="10"/>
  <c r="AK528" i="10"/>
  <c r="AL528" i="10"/>
  <c r="AJ996" i="10"/>
  <c r="AM624" i="10"/>
  <c r="AH303" i="10"/>
  <c r="AK303" i="10"/>
  <c r="AJ468" i="10"/>
  <c r="AL468" i="10"/>
  <c r="AK415" i="10"/>
  <c r="AN415" i="10"/>
  <c r="AM528" i="10"/>
  <c r="AI528" i="10"/>
  <c r="AH528" i="10"/>
  <c r="AK100" i="10"/>
  <c r="AL100" i="10"/>
  <c r="AG100" i="10"/>
  <c r="AP996" i="10"/>
  <c r="AI996" i="10"/>
  <c r="AL996" i="10"/>
  <c r="AJ561" i="10"/>
  <c r="AP561" i="10"/>
  <c r="AJ380" i="10"/>
  <c r="AJ658" i="10"/>
  <c r="AJ182" i="10"/>
  <c r="AN402" i="10"/>
  <c r="AP952" i="10"/>
  <c r="AL599" i="10"/>
  <c r="AN504" i="10"/>
  <c r="AN451" i="10"/>
  <c r="AH70" i="10"/>
  <c r="AJ475" i="10"/>
  <c r="AL291" i="10"/>
  <c r="AI196" i="10"/>
  <c r="AL867" i="10"/>
  <c r="AK867" i="10"/>
  <c r="AK23" i="10"/>
  <c r="AL23" i="10"/>
  <c r="AM588" i="10"/>
  <c r="AL88" i="10"/>
  <c r="AM88" i="10"/>
  <c r="AH640" i="10"/>
  <c r="AG480" i="10"/>
  <c r="AL43" i="10"/>
  <c r="AJ180" i="10"/>
  <c r="AI624" i="10"/>
  <c r="AJ303" i="10"/>
  <c r="AH468" i="10"/>
  <c r="AM415" i="10"/>
  <c r="AJ528" i="10"/>
  <c r="AH100" i="10"/>
  <c r="AG996" i="10"/>
  <c r="AK561" i="10"/>
  <c r="AL380" i="10"/>
  <c r="AK658" i="10"/>
  <c r="AH182" i="10"/>
  <c r="AL182" i="10"/>
  <c r="AG158" i="10"/>
  <c r="AN158" i="10"/>
  <c r="AG402" i="10"/>
  <c r="AI402" i="10"/>
  <c r="AL952" i="10"/>
  <c r="AH952" i="10"/>
  <c r="AI599" i="10"/>
  <c r="AP599" i="10"/>
  <c r="AI529" i="10"/>
  <c r="AJ529" i="10"/>
  <c r="AI504" i="10"/>
  <c r="AG504" i="10"/>
  <c r="AI457" i="10"/>
  <c r="AH451" i="10"/>
  <c r="AM70" i="10"/>
  <c r="AN475" i="10"/>
  <c r="AP291" i="10"/>
  <c r="AG196" i="10"/>
  <c r="AJ867" i="10"/>
  <c r="AM23" i="10"/>
  <c r="AJ588" i="10"/>
  <c r="AJ88" i="10"/>
  <c r="AK640" i="10"/>
  <c r="AL640" i="10"/>
  <c r="AH480" i="10"/>
  <c r="AI43" i="10"/>
  <c r="AN43" i="10" s="1"/>
  <c r="AN180" i="10"/>
  <c r="AN306" i="10"/>
  <c r="AN256" i="10"/>
  <c r="AH256" i="10"/>
  <c r="AM713" i="10"/>
  <c r="AL474" i="10"/>
  <c r="AH474" i="10"/>
  <c r="AG424" i="10"/>
  <c r="AL873" i="10"/>
  <c r="AH253" i="10"/>
  <c r="AM453" i="10"/>
  <c r="AK350" i="10"/>
  <c r="AI359" i="10"/>
  <c r="AG27" i="10"/>
  <c r="AH943" i="10"/>
  <c r="AJ621" i="10"/>
  <c r="AJ34" i="10"/>
  <c r="AG514" i="10"/>
  <c r="AM555" i="10"/>
  <c r="AJ677" i="10"/>
  <c r="AP677" i="10"/>
  <c r="AI613" i="10"/>
  <c r="AG613" i="10"/>
  <c r="AK563" i="10"/>
  <c r="AG563" i="10"/>
  <c r="AI287" i="10"/>
  <c r="AJ795" i="10"/>
  <c r="AN817" i="10"/>
  <c r="AL295" i="10"/>
  <c r="AP449" i="10"/>
  <c r="AH954" i="10"/>
  <c r="AP367" i="10"/>
  <c r="AJ801" i="10"/>
  <c r="AH632" i="10"/>
  <c r="AP730" i="10"/>
  <c r="AM65" i="10"/>
  <c r="AL24" i="10"/>
  <c r="AL573" i="10"/>
  <c r="AJ310" i="10"/>
  <c r="AN629" i="10"/>
  <c r="AJ312" i="10"/>
  <c r="AH356" i="10"/>
  <c r="AK81" i="10"/>
  <c r="AG694" i="10"/>
  <c r="AN549" i="10"/>
  <c r="AM304" i="10"/>
  <c r="AG379" i="10"/>
  <c r="AN702" i="10"/>
  <c r="AM764" i="10"/>
  <c r="AM792" i="10"/>
  <c r="AP16" i="10"/>
  <c r="AN865" i="10"/>
  <c r="AN711" i="10"/>
  <c r="AH133" i="10"/>
  <c r="AG875" i="10"/>
  <c r="AG991" i="10"/>
  <c r="AH904" i="10"/>
  <c r="AP753" i="10"/>
  <c r="AG634" i="10"/>
  <c r="AK346" i="10"/>
  <c r="AI179" i="10"/>
  <c r="AL153" i="10"/>
  <c r="AG701" i="10"/>
  <c r="AP97" i="10"/>
  <c r="AH743" i="10"/>
  <c r="AK53" i="10"/>
  <c r="AJ53" i="10"/>
  <c r="AH53" i="10"/>
  <c r="AP53" i="10"/>
  <c r="AL53" i="10"/>
  <c r="AM53" i="10"/>
  <c r="AH176" i="10"/>
  <c r="AP176" i="10"/>
  <c r="AJ176" i="10"/>
  <c r="AI176" i="10"/>
  <c r="AL176" i="10"/>
  <c r="AN176" i="10"/>
  <c r="AM176" i="10"/>
  <c r="AI53" i="10"/>
  <c r="AN53" i="10" s="1"/>
  <c r="AL672" i="10"/>
  <c r="AG672" i="10"/>
  <c r="AP672" i="10"/>
  <c r="AH672" i="10"/>
  <c r="AI672" i="10"/>
  <c r="AN172" i="10"/>
  <c r="AM172" i="10"/>
  <c r="AP172" i="10"/>
  <c r="AJ172" i="10"/>
  <c r="AH172" i="10"/>
  <c r="AH162" i="10"/>
  <c r="AJ162" i="10"/>
  <c r="AP162" i="10"/>
  <c r="AN162" i="10"/>
  <c r="AM162" i="10"/>
  <c r="AI162" i="10"/>
  <c r="AH161" i="10"/>
  <c r="AI161" i="10"/>
  <c r="AG737" i="10"/>
  <c r="AM737" i="10"/>
  <c r="AN737" i="10"/>
  <c r="AL737" i="10"/>
  <c r="AH737" i="10"/>
  <c r="AN697" i="10"/>
  <c r="AK697" i="10"/>
  <c r="AL697" i="10"/>
  <c r="AG697" i="10"/>
  <c r="AP697" i="10"/>
  <c r="AN883" i="10"/>
  <c r="AM883" i="10"/>
  <c r="AH883" i="10"/>
  <c r="AK883" i="10"/>
  <c r="AI657" i="10"/>
  <c r="AL657" i="10"/>
  <c r="AK657" i="10"/>
  <c r="AM657" i="10"/>
  <c r="AP110" i="10"/>
  <c r="AG110" i="10"/>
  <c r="AH110" i="10"/>
  <c r="AL110" i="10"/>
  <c r="AG298" i="10"/>
  <c r="AH298" i="10"/>
  <c r="AN298" i="10"/>
  <c r="AK298" i="10"/>
  <c r="AJ553" i="10"/>
  <c r="AG553" i="10"/>
  <c r="AM101" i="10"/>
  <c r="AP101" i="10"/>
  <c r="AN101" i="10"/>
  <c r="AM562" i="10"/>
  <c r="AL562" i="10"/>
  <c r="AH388" i="10"/>
  <c r="AN388" i="10"/>
  <c r="AM388" i="10"/>
  <c r="AH466" i="10"/>
  <c r="AN466" i="10"/>
  <c r="AJ466" i="10"/>
  <c r="AM464" i="10"/>
  <c r="AP464" i="10"/>
  <c r="AL464" i="10"/>
  <c r="AG464" i="10"/>
  <c r="AK464" i="10"/>
  <c r="AP131" i="10"/>
  <c r="AI131" i="10"/>
  <c r="AM131" i="10"/>
  <c r="AH131" i="10"/>
  <c r="AG131" i="10"/>
  <c r="AJ131" i="10"/>
  <c r="AK410" i="10"/>
  <c r="AN410" i="10"/>
  <c r="AG410" i="10"/>
  <c r="AP410" i="10"/>
  <c r="AM410" i="10"/>
  <c r="AH410" i="10"/>
  <c r="AG425" i="10"/>
  <c r="AI425" i="10"/>
  <c r="AN425" i="10"/>
  <c r="AJ425" i="10"/>
  <c r="AH425" i="10"/>
  <c r="AP425" i="10"/>
  <c r="AG486" i="10"/>
  <c r="AH486" i="10"/>
  <c r="AK486" i="10"/>
  <c r="AL486" i="10"/>
  <c r="AN486" i="10"/>
  <c r="AJ486" i="10"/>
  <c r="AP670" i="10"/>
  <c r="AK670" i="10"/>
  <c r="AI670" i="10"/>
  <c r="AN670" i="10"/>
  <c r="AL670" i="10"/>
  <c r="AM670" i="10"/>
  <c r="AJ781" i="10"/>
  <c r="AH781" i="10"/>
  <c r="AL781" i="10"/>
  <c r="AJ429" i="10"/>
  <c r="AG429" i="10"/>
  <c r="AN429" i="10"/>
  <c r="AM429" i="10"/>
  <c r="AL429" i="10"/>
  <c r="AH429" i="10"/>
  <c r="AH339" i="10"/>
  <c r="AL339" i="10"/>
  <c r="AI339" i="10"/>
  <c r="AM339" i="10"/>
  <c r="AP339" i="10"/>
  <c r="AK339" i="10"/>
  <c r="AG339" i="10"/>
  <c r="AL870" i="10"/>
  <c r="AI870" i="10"/>
  <c r="AM870" i="10"/>
  <c r="AG870" i="10"/>
  <c r="AP870" i="10"/>
  <c r="AJ870" i="10"/>
  <c r="AK802" i="10"/>
  <c r="AG802" i="10"/>
  <c r="AM802" i="10"/>
  <c r="AI802" i="10"/>
  <c r="AN802" i="10"/>
  <c r="AJ802" i="10"/>
  <c r="AN967" i="10"/>
  <c r="AJ967" i="10"/>
  <c r="AP967" i="10"/>
  <c r="AK967" i="10"/>
  <c r="AI939" i="10"/>
  <c r="AK939" i="10"/>
  <c r="AL939" i="10"/>
  <c r="AG939" i="10"/>
  <c r="AH749" i="10"/>
  <c r="AK749" i="10"/>
  <c r="AI749" i="10"/>
  <c r="AG749" i="10"/>
  <c r="AL749" i="10"/>
  <c r="AK612" i="10"/>
  <c r="AN612" i="10"/>
  <c r="AJ612" i="10"/>
  <c r="AP612" i="10"/>
  <c r="AL612" i="10"/>
  <c r="AG840" i="10"/>
  <c r="AK840" i="10"/>
  <c r="AM840" i="10"/>
  <c r="AP840" i="10"/>
  <c r="AI840" i="10"/>
  <c r="AL840" i="10"/>
  <c r="AP569" i="10"/>
  <c r="AG569" i="10"/>
  <c r="AJ569" i="10"/>
  <c r="AM569" i="10"/>
  <c r="AH660" i="10"/>
  <c r="AI660" i="10"/>
  <c r="AG660" i="10"/>
  <c r="AL660" i="10"/>
  <c r="AP660" i="10"/>
  <c r="AK311" i="10"/>
  <c r="AI311" i="10"/>
  <c r="AL311" i="10"/>
  <c r="AL571" i="10"/>
  <c r="AH571" i="10"/>
  <c r="AJ319" i="10"/>
  <c r="AG319" i="10"/>
  <c r="AH319" i="10"/>
  <c r="AK412" i="10"/>
  <c r="AJ412" i="10"/>
  <c r="AH412" i="10"/>
  <c r="AM136" i="10"/>
  <c r="AG136" i="10"/>
  <c r="AP136" i="10"/>
  <c r="AP501" i="10"/>
  <c r="AH501" i="10"/>
  <c r="AG501" i="10"/>
  <c r="AI501" i="10"/>
  <c r="AM105" i="10"/>
  <c r="AI105" i="10"/>
  <c r="AN105" i="10"/>
  <c r="AJ105" i="10"/>
  <c r="AI142" i="10"/>
  <c r="AN142" i="10"/>
  <c r="AL142" i="10"/>
  <c r="AG142" i="10"/>
  <c r="AM446" i="10"/>
  <c r="AL446" i="10"/>
  <c r="AN446" i="10"/>
  <c r="AG446" i="10"/>
  <c r="AK340" i="10"/>
  <c r="AH340" i="10"/>
  <c r="AP340" i="10"/>
  <c r="AG340" i="10"/>
  <c r="AJ175" i="10"/>
  <c r="AP175" i="10"/>
  <c r="AK175" i="10"/>
  <c r="AM165" i="10"/>
  <c r="AJ165" i="10"/>
  <c r="AG165" i="10"/>
  <c r="AL236" i="10"/>
  <c r="AH236" i="10"/>
  <c r="AM236" i="10"/>
  <c r="AN236" i="10"/>
  <c r="AJ236" i="10"/>
  <c r="AK236" i="10"/>
  <c r="AP236" i="10"/>
  <c r="AP977" i="10"/>
  <c r="AM977" i="10"/>
  <c r="AG977" i="10"/>
  <c r="AK977" i="10"/>
  <c r="AG472" i="10"/>
  <c r="AI472" i="10"/>
  <c r="AM472" i="10"/>
  <c r="AP472" i="10"/>
  <c r="AH532" i="10"/>
  <c r="AI532" i="10"/>
  <c r="AK532" i="10"/>
  <c r="AI841" i="10"/>
  <c r="AH755" i="10"/>
  <c r="AN755" i="10"/>
  <c r="AI232" i="10"/>
  <c r="AI110" i="10"/>
  <c r="AM110" i="10"/>
  <c r="AM333" i="10"/>
  <c r="AN819" i="10"/>
  <c r="AP454" i="10"/>
  <c r="AM454" i="10"/>
  <c r="AN657" i="10"/>
  <c r="AG657" i="10"/>
  <c r="AP602" i="10"/>
  <c r="AJ883" i="10"/>
  <c r="AN347" i="10"/>
  <c r="AI697" i="10"/>
  <c r="AG915" i="10"/>
  <c r="AI737" i="10"/>
  <c r="AJ196" i="10"/>
  <c r="AJ814" i="10"/>
  <c r="AL532" i="10"/>
  <c r="AN532" i="10"/>
  <c r="AJ660" i="10"/>
  <c r="AN650" i="10"/>
  <c r="AJ472" i="10"/>
  <c r="AK472" i="10"/>
  <c r="AH967" i="10"/>
  <c r="AN977" i="10"/>
  <c r="AH977" i="10"/>
  <c r="AK569" i="10"/>
  <c r="AL898" i="10"/>
  <c r="AM452" i="10"/>
  <c r="AG612" i="10"/>
  <c r="AN263" i="10"/>
  <c r="AN678" i="10"/>
  <c r="AM749" i="10"/>
  <c r="AH736" i="10"/>
  <c r="AH670" i="10"/>
  <c r="AP486" i="10"/>
  <c r="AL425" i="10"/>
  <c r="AN131" i="10"/>
  <c r="AJ464" i="10"/>
  <c r="AG761" i="10"/>
  <c r="AK162" i="10"/>
  <c r="AG172" i="10"/>
  <c r="AK117" i="10"/>
  <c r="AM672" i="10"/>
  <c r="AI236" i="10"/>
  <c r="AH802" i="10"/>
  <c r="AK703" i="10"/>
  <c r="AP429" i="10"/>
  <c r="AI466" i="10"/>
  <c r="AP388" i="10"/>
  <c r="AN562" i="10"/>
  <c r="AL383" i="10"/>
  <c r="AH383" i="10"/>
  <c r="AG383" i="10"/>
  <c r="AI383" i="10"/>
  <c r="AK383" i="10"/>
  <c r="AH630" i="10"/>
  <c r="AI630" i="10"/>
  <c r="AN630" i="10"/>
  <c r="AG630" i="10"/>
  <c r="AJ630" i="10"/>
  <c r="AL630" i="10"/>
  <c r="AM630" i="10"/>
  <c r="AN309" i="10"/>
  <c r="AJ309" i="10"/>
  <c r="AI309" i="10"/>
  <c r="AM309" i="10"/>
  <c r="AG309" i="10"/>
  <c r="AL309" i="10"/>
  <c r="AI777" i="10"/>
  <c r="AN777" i="10"/>
  <c r="AG777" i="10"/>
  <c r="AJ777" i="10"/>
  <c r="AK777" i="10"/>
  <c r="AH777" i="10"/>
  <c r="AN664" i="10"/>
  <c r="AK664" i="10"/>
  <c r="AI664" i="10"/>
  <c r="AP664" i="10"/>
  <c r="AL664" i="10"/>
  <c r="AG664" i="10"/>
  <c r="AL277" i="10"/>
  <c r="AI277" i="10"/>
  <c r="AI84" i="10"/>
  <c r="AL84" i="10"/>
  <c r="AJ911" i="10"/>
  <c r="AK911" i="10"/>
  <c r="AN470" i="10"/>
  <c r="AI470" i="10"/>
  <c r="AJ470" i="10"/>
  <c r="AK470" i="10"/>
  <c r="AM470" i="10"/>
  <c r="AH57" i="10"/>
  <c r="AN57" i="10"/>
  <c r="AP57" i="10"/>
  <c r="AI57" i="10"/>
  <c r="AL57" i="10"/>
  <c r="AJ292" i="10"/>
  <c r="AK292" i="10"/>
  <c r="AG292" i="10"/>
  <c r="AP292" i="10"/>
  <c r="AH292" i="10"/>
  <c r="AG710" i="10"/>
  <c r="AN710" i="10"/>
  <c r="AH710" i="10"/>
  <c r="AL710" i="10"/>
  <c r="AK333" i="10"/>
  <c r="AN333" i="10"/>
  <c r="AL333" i="10"/>
  <c r="AH333" i="10"/>
  <c r="AL841" i="10"/>
  <c r="AN841" i="10"/>
  <c r="AK841" i="10"/>
  <c r="AM841" i="10"/>
  <c r="AI538" i="10"/>
  <c r="AK538" i="10"/>
  <c r="AJ538" i="10"/>
  <c r="AP538" i="10"/>
  <c r="AI584" i="10"/>
  <c r="AH584" i="10"/>
  <c r="AP264" i="10"/>
  <c r="AG264" i="10"/>
  <c r="AK264" i="10"/>
  <c r="AN146" i="10"/>
  <c r="AH146" i="10"/>
  <c r="AP146" i="10"/>
  <c r="AM758" i="10"/>
  <c r="AG758" i="10"/>
  <c r="AN758" i="10"/>
  <c r="AG925" i="10"/>
  <c r="AI925" i="10"/>
  <c r="AM925" i="10"/>
  <c r="AH925" i="10"/>
  <c r="AK925" i="10"/>
  <c r="AN925" i="10"/>
  <c r="AH992" i="10"/>
  <c r="AG992" i="10"/>
  <c r="AM992" i="10"/>
  <c r="AI992" i="10"/>
  <c r="AK992" i="10"/>
  <c r="AL992" i="10"/>
  <c r="AJ771" i="10"/>
  <c r="AL771" i="10"/>
  <c r="AH771" i="10"/>
  <c r="AN771" i="10"/>
  <c r="AK771" i="10"/>
  <c r="AP771" i="10"/>
  <c r="AG738" i="10"/>
  <c r="AM738" i="10"/>
  <c r="AK738" i="10"/>
  <c r="AN738" i="10"/>
  <c r="AP738" i="10"/>
  <c r="AJ738" i="10"/>
  <c r="AK127" i="10"/>
  <c r="AP127" i="10"/>
  <c r="AM127" i="10"/>
  <c r="AG127" i="10"/>
  <c r="AI127" i="10"/>
  <c r="AJ127" i="10"/>
  <c r="AL98" i="10"/>
  <c r="AP98" i="10"/>
  <c r="AM98" i="10"/>
  <c r="AH98" i="10"/>
  <c r="AJ98" i="10"/>
  <c r="AI98" i="10"/>
  <c r="AG650" i="10"/>
  <c r="AJ650" i="10"/>
  <c r="AH650" i="10"/>
  <c r="AL947" i="10"/>
  <c r="AG947" i="10"/>
  <c r="AP947" i="10"/>
  <c r="AI947" i="10"/>
  <c r="AM947" i="10"/>
  <c r="AJ947" i="10"/>
  <c r="AL61" i="10"/>
  <c r="AG61" i="10"/>
  <c r="AH61" i="10"/>
  <c r="AP61" i="10"/>
  <c r="AJ61" i="10"/>
  <c r="AN61" i="10"/>
  <c r="AK61" i="10"/>
  <c r="AM238" i="10"/>
  <c r="AK238" i="10"/>
  <c r="AJ238" i="10"/>
  <c r="AL238" i="10"/>
  <c r="AP238" i="10"/>
  <c r="AH238" i="10"/>
  <c r="AN238" i="10"/>
  <c r="AG78" i="10"/>
  <c r="AL78" i="10"/>
  <c r="AI78" i="10"/>
  <c r="AP78" i="10"/>
  <c r="AN78" i="10"/>
  <c r="AK78" i="10"/>
  <c r="AP598" i="10"/>
  <c r="AL598" i="10"/>
  <c r="AN598" i="10"/>
  <c r="AG598" i="10"/>
  <c r="AH728" i="10"/>
  <c r="AG728" i="10"/>
  <c r="AL728" i="10"/>
  <c r="AJ728" i="10"/>
  <c r="AN728" i="10"/>
  <c r="AP489" i="10"/>
  <c r="AH489" i="10"/>
  <c r="AG489" i="10"/>
  <c r="AM489" i="10"/>
  <c r="AN489" i="10"/>
  <c r="AI140" i="10"/>
  <c r="AG140" i="10"/>
  <c r="AM140" i="10"/>
  <c r="AK140" i="10"/>
  <c r="AH140" i="10"/>
  <c r="AI656" i="10"/>
  <c r="AN656" i="10"/>
  <c r="AP656" i="10"/>
  <c r="AM656" i="10"/>
  <c r="AK656" i="10"/>
  <c r="AJ656" i="10"/>
  <c r="AJ981" i="10"/>
  <c r="AM981" i="10"/>
  <c r="AG981" i="10"/>
  <c r="AN611" i="10"/>
  <c r="AH611" i="10"/>
  <c r="AL611" i="10"/>
  <c r="AM611" i="10"/>
  <c r="AN375" i="10"/>
  <c r="AK375" i="10"/>
  <c r="AN110" i="10"/>
  <c r="AP883" i="10"/>
  <c r="AM57" i="10"/>
  <c r="AN569" i="10"/>
  <c r="AH656" i="10"/>
  <c r="AH840" i="10"/>
  <c r="AI612" i="10"/>
  <c r="AJ489" i="10"/>
  <c r="AH738" i="10"/>
  <c r="AM771" i="10"/>
  <c r="AL131" i="10"/>
  <c r="AI464" i="10"/>
  <c r="AP925" i="10"/>
  <c r="AG162" i="10"/>
  <c r="AL777" i="10"/>
  <c r="AI172" i="10"/>
  <c r="AK309" i="10"/>
  <c r="AN672" i="10"/>
  <c r="AJ78" i="10"/>
  <c r="AM61" i="10"/>
  <c r="AK429" i="10"/>
  <c r="AK146" i="10"/>
  <c r="AN264" i="10"/>
  <c r="AM39" i="10"/>
  <c r="AK39" i="10"/>
  <c r="AG39" i="10"/>
  <c r="AH39" i="10"/>
  <c r="AN39" i="10"/>
  <c r="AP39" i="10"/>
  <c r="AJ39" i="10"/>
  <c r="AL39" i="10"/>
  <c r="AL484" i="10"/>
  <c r="AI484" i="10"/>
  <c r="AM484" i="10"/>
  <c r="AG484" i="10"/>
  <c r="AP484" i="10"/>
  <c r="AK484" i="10"/>
  <c r="AJ484" i="10"/>
  <c r="AI316" i="10"/>
  <c r="AG316" i="10"/>
  <c r="AH316" i="10"/>
  <c r="AJ316" i="10"/>
  <c r="AL316" i="10"/>
  <c r="AJ984" i="10"/>
  <c r="AG984" i="10"/>
  <c r="AN984" i="10"/>
  <c r="AI984" i="10"/>
  <c r="AH984" i="10"/>
  <c r="AM984" i="10"/>
  <c r="AG530" i="10"/>
  <c r="AK530" i="10"/>
  <c r="AI530" i="10"/>
  <c r="AM530" i="10"/>
  <c r="AN530" i="10"/>
  <c r="AG419" i="10"/>
  <c r="AI419" i="10"/>
  <c r="AJ419" i="10"/>
  <c r="AL419" i="10"/>
  <c r="AP419" i="10"/>
  <c r="AM419" i="10"/>
  <c r="AJ673" i="10"/>
  <c r="AN673" i="10"/>
  <c r="AH673" i="10"/>
  <c r="AL673" i="10"/>
  <c r="AM673" i="10"/>
  <c r="AG673" i="10"/>
  <c r="AK673" i="10"/>
  <c r="AI673" i="10"/>
  <c r="AK574" i="10"/>
  <c r="AI574" i="10"/>
  <c r="AP574" i="10"/>
  <c r="AN574" i="10"/>
  <c r="AM574" i="10"/>
  <c r="AJ574" i="10"/>
  <c r="AH574" i="10"/>
  <c r="AL574" i="10"/>
  <c r="AM637" i="10"/>
  <c r="AL637" i="10"/>
  <c r="AH637" i="10"/>
  <c r="AK637" i="10"/>
  <c r="AJ637" i="10"/>
  <c r="AG637" i="10"/>
  <c r="AI637" i="10"/>
  <c r="AP637" i="10"/>
  <c r="AN922" i="10"/>
  <c r="AI922" i="10"/>
  <c r="AK922" i="10"/>
  <c r="AL922" i="10"/>
  <c r="AH922" i="10"/>
  <c r="AP922" i="10"/>
  <c r="AG922" i="10"/>
  <c r="AJ922" i="10"/>
  <c r="AJ539" i="10"/>
  <c r="AK539" i="10"/>
  <c r="AG539" i="10"/>
  <c r="AL539" i="10"/>
  <c r="AN539" i="10"/>
  <c r="AM539" i="10"/>
  <c r="AI539" i="10"/>
  <c r="AH539" i="10"/>
  <c r="AP539" i="10"/>
  <c r="AM516" i="10"/>
  <c r="AL516" i="10"/>
  <c r="AH516" i="10"/>
  <c r="AI516" i="10"/>
  <c r="AP516" i="10"/>
  <c r="AK516" i="10"/>
  <c r="AG516" i="10"/>
  <c r="AN516" i="10"/>
  <c r="AI259" i="10"/>
  <c r="AJ259" i="10"/>
  <c r="AN259" i="10"/>
  <c r="AG259" i="10"/>
  <c r="AH259" i="10"/>
  <c r="AL259" i="10"/>
  <c r="AM259" i="10"/>
  <c r="AK259" i="10"/>
  <c r="AM681" i="10"/>
  <c r="AH681" i="10"/>
  <c r="AG681" i="10"/>
  <c r="AK681" i="10"/>
  <c r="AN681" i="10"/>
  <c r="AL681" i="10"/>
  <c r="AP681" i="10"/>
  <c r="AJ681" i="10"/>
  <c r="AM893" i="10"/>
  <c r="AN893" i="10"/>
  <c r="AP893" i="10"/>
  <c r="AL893" i="10"/>
  <c r="AG893" i="10"/>
  <c r="AJ893" i="10"/>
  <c r="AK893" i="10"/>
  <c r="AH893" i="10"/>
  <c r="AI893" i="10"/>
  <c r="AI796" i="10"/>
  <c r="AP796" i="10"/>
  <c r="AN796" i="10"/>
  <c r="AK796" i="10"/>
  <c r="AM796" i="10"/>
  <c r="AG796" i="10"/>
  <c r="AL796" i="10"/>
  <c r="AJ796" i="10"/>
  <c r="AL177" i="10"/>
  <c r="AI177" i="10"/>
  <c r="AM177" i="10"/>
  <c r="AK177" i="10"/>
  <c r="AJ177" i="10"/>
  <c r="AG177" i="10"/>
  <c r="AP177" i="10"/>
  <c r="AH177" i="10"/>
  <c r="AP247" i="10"/>
  <c r="AG247" i="10"/>
  <c r="AM247" i="10"/>
  <c r="AK247" i="10"/>
  <c r="AI247" i="10"/>
  <c r="AN247" i="10"/>
  <c r="AL247" i="10"/>
  <c r="AH247" i="10"/>
  <c r="AH806" i="10"/>
  <c r="AL806" i="10"/>
  <c r="AM806" i="10"/>
  <c r="AP806" i="10"/>
  <c r="AJ806" i="10"/>
  <c r="AI806" i="10"/>
  <c r="AK806" i="10"/>
  <c r="AN806" i="10"/>
  <c r="AK851" i="10"/>
  <c r="AL851" i="10"/>
  <c r="AP851" i="10"/>
  <c r="AG851" i="10"/>
  <c r="AH851" i="10"/>
  <c r="AM851" i="10"/>
  <c r="AJ851" i="10"/>
  <c r="AI851" i="10"/>
  <c r="AK213" i="10"/>
  <c r="AJ213" i="10"/>
  <c r="AM213" i="10"/>
  <c r="AN213" i="10"/>
  <c r="AL213" i="10"/>
  <c r="AH213" i="10"/>
  <c r="AG213" i="10"/>
  <c r="AK210" i="10"/>
  <c r="AP210" i="10"/>
  <c r="AH210" i="10"/>
  <c r="AJ210" i="10"/>
  <c r="AN210" i="10"/>
  <c r="AG210" i="10"/>
  <c r="AL117" i="10"/>
  <c r="AH117" i="10"/>
  <c r="AN117" i="10"/>
  <c r="AJ117" i="10"/>
  <c r="AI117" i="10"/>
  <c r="AG257" i="10"/>
  <c r="AP257" i="10"/>
  <c r="AN257" i="10"/>
  <c r="AJ257" i="10"/>
  <c r="AM257" i="10"/>
  <c r="AK257" i="10"/>
  <c r="AH985" i="10"/>
  <c r="AK985" i="10"/>
  <c r="AM985" i="10"/>
  <c r="AN985" i="10"/>
  <c r="AP985" i="10"/>
  <c r="AP761" i="10"/>
  <c r="AI761" i="10"/>
  <c r="AM761" i="10"/>
  <c r="AL761" i="10"/>
  <c r="AJ761" i="10"/>
  <c r="AH882" i="10"/>
  <c r="AL882" i="10"/>
  <c r="AP882" i="10"/>
  <c r="AN882" i="10"/>
  <c r="AL270" i="10"/>
  <c r="AN270" i="10"/>
  <c r="AP535" i="10"/>
  <c r="AK535" i="10"/>
  <c r="AJ535" i="10"/>
  <c r="AM535" i="10"/>
  <c r="AL535" i="10"/>
  <c r="AH822" i="10"/>
  <c r="AL822" i="10"/>
  <c r="AI915" i="10"/>
  <c r="AM915" i="10"/>
  <c r="AK915" i="10"/>
  <c r="AP915" i="10"/>
  <c r="AJ164" i="10"/>
  <c r="AP164" i="10"/>
  <c r="AH164" i="10"/>
  <c r="AI164" i="10"/>
  <c r="AP347" i="10"/>
  <c r="AK347" i="10"/>
  <c r="AM347" i="10"/>
  <c r="AH347" i="10"/>
  <c r="AN602" i="10"/>
  <c r="AG602" i="10"/>
  <c r="AJ602" i="10"/>
  <c r="AH602" i="10"/>
  <c r="AI602" i="10"/>
  <c r="AP959" i="10"/>
  <c r="AK959" i="10"/>
  <c r="AN959" i="10"/>
  <c r="AI959" i="10"/>
  <c r="AG454" i="10"/>
  <c r="AK454" i="10"/>
  <c r="AN454" i="10"/>
  <c r="AI454" i="10"/>
  <c r="AM819" i="10"/>
  <c r="AP819" i="10"/>
  <c r="AG819" i="10"/>
  <c r="AL819" i="10"/>
  <c r="AM232" i="10"/>
  <c r="AP232" i="10"/>
  <c r="AG232" i="10"/>
  <c r="AN232" i="10"/>
  <c r="AL755" i="10"/>
  <c r="AM755" i="10"/>
  <c r="AJ755" i="10"/>
  <c r="AK755" i="10"/>
  <c r="AL600" i="10"/>
  <c r="AI600" i="10"/>
  <c r="AH600" i="10"/>
  <c r="AM600" i="10"/>
  <c r="AG653" i="10"/>
  <c r="AI653" i="10"/>
  <c r="AH653" i="10"/>
  <c r="AJ674" i="10"/>
  <c r="AH674" i="10"/>
  <c r="AG674" i="10"/>
  <c r="AG28" i="10"/>
  <c r="AH28" i="10"/>
  <c r="AL28" i="10"/>
  <c r="AJ141" i="10"/>
  <c r="AP141" i="10"/>
  <c r="AG141" i="10"/>
  <c r="AK565" i="10"/>
  <c r="AG565" i="10"/>
  <c r="AJ565" i="10"/>
  <c r="AL123" i="10"/>
  <c r="AM123" i="10"/>
  <c r="AJ123" i="10"/>
  <c r="AP844" i="10"/>
  <c r="AM844" i="10"/>
  <c r="AG844" i="10"/>
  <c r="AN499" i="10"/>
  <c r="AG499" i="10"/>
  <c r="AH499" i="10"/>
  <c r="AP482" i="10"/>
  <c r="AJ482" i="10"/>
  <c r="AH482" i="10"/>
  <c r="AJ745" i="10"/>
  <c r="AG745" i="10"/>
  <c r="AK745" i="10"/>
  <c r="AI745" i="10"/>
  <c r="AH745" i="10"/>
  <c r="AP745" i="10"/>
  <c r="AH676" i="10"/>
  <c r="AI676" i="10"/>
  <c r="AN676" i="10"/>
  <c r="AJ676" i="10"/>
  <c r="AL676" i="10"/>
  <c r="AK676" i="10"/>
  <c r="AL228" i="10"/>
  <c r="AH228" i="10"/>
  <c r="AI228" i="10"/>
  <c r="AM228" i="10"/>
  <c r="AJ228" i="10"/>
  <c r="AN228" i="10"/>
  <c r="AL846" i="10"/>
  <c r="AI846" i="10"/>
  <c r="AK846" i="10"/>
  <c r="AM846" i="10"/>
  <c r="AJ846" i="10"/>
  <c r="AP846" i="10"/>
  <c r="AK493" i="10"/>
  <c r="AJ493" i="10"/>
  <c r="AL493" i="10"/>
  <c r="AG493" i="10"/>
  <c r="AP493" i="10"/>
  <c r="AI493" i="10"/>
  <c r="AJ787" i="10"/>
  <c r="AM787" i="10"/>
  <c r="AI787" i="10"/>
  <c r="AG787" i="10"/>
  <c r="AL787" i="10"/>
  <c r="AN787" i="10"/>
  <c r="AH187" i="10"/>
  <c r="AL187" i="10"/>
  <c r="AP187" i="10"/>
  <c r="AN187" i="10"/>
  <c r="AJ187" i="10"/>
  <c r="AG187" i="10"/>
  <c r="AI590" i="10"/>
  <c r="AJ590" i="10"/>
  <c r="AM590" i="10"/>
  <c r="AP590" i="10"/>
  <c r="AL590" i="10"/>
  <c r="AK590" i="10"/>
  <c r="AK736" i="10"/>
  <c r="AG736" i="10"/>
  <c r="AN736" i="10"/>
  <c r="AI736" i="10"/>
  <c r="AJ736" i="10"/>
  <c r="AL736" i="10"/>
  <c r="AI82" i="10"/>
  <c r="AJ82" i="10"/>
  <c r="AK82" i="10"/>
  <c r="AP82" i="10"/>
  <c r="AG847" i="10"/>
  <c r="AL847" i="10"/>
  <c r="AH847" i="10"/>
  <c r="AJ847" i="10"/>
  <c r="AL373" i="10"/>
  <c r="AK373" i="10"/>
  <c r="AI373" i="10"/>
  <c r="AG373" i="10"/>
  <c r="AM373" i="10"/>
  <c r="AJ373" i="10"/>
  <c r="AN727" i="10"/>
  <c r="AK727" i="10"/>
  <c r="AM727" i="10"/>
  <c r="AL727" i="10"/>
  <c r="AI727" i="10"/>
  <c r="AP727" i="10"/>
  <c r="AM703" i="10"/>
  <c r="AL703" i="10"/>
  <c r="AG703" i="10"/>
  <c r="AH703" i="10"/>
  <c r="AP703" i="10"/>
  <c r="AJ703" i="10"/>
  <c r="AH219" i="10"/>
  <c r="AP219" i="10"/>
  <c r="AI219" i="10"/>
  <c r="AN219" i="10"/>
  <c r="AG219" i="10"/>
  <c r="AL219" i="10"/>
  <c r="AK219" i="10"/>
  <c r="AM620" i="10"/>
  <c r="AL620" i="10"/>
  <c r="AG620" i="10"/>
  <c r="AN620" i="10"/>
  <c r="AH620" i="10"/>
  <c r="AP620" i="10"/>
  <c r="AP721" i="10"/>
  <c r="AG721" i="10"/>
  <c r="AI721" i="10"/>
  <c r="AH721" i="10"/>
  <c r="AK721" i="10"/>
  <c r="AL721" i="10"/>
  <c r="AN721" i="10"/>
  <c r="AP920" i="10"/>
  <c r="AJ920" i="10"/>
  <c r="AG920" i="10"/>
  <c r="AL920" i="10"/>
  <c r="AH920" i="10"/>
  <c r="AK920" i="10"/>
  <c r="AP814" i="10"/>
  <c r="AN814" i="10"/>
  <c r="AL814" i="10"/>
  <c r="AN360" i="10"/>
  <c r="AM360" i="10"/>
  <c r="AL360" i="10"/>
  <c r="AI360" i="10"/>
  <c r="AH360" i="10"/>
  <c r="AM286" i="10"/>
  <c r="AN286" i="10"/>
  <c r="AL286" i="10"/>
  <c r="AJ286" i="10"/>
  <c r="AK286" i="10"/>
  <c r="AL678" i="10"/>
  <c r="AM678" i="10"/>
  <c r="AG678" i="10"/>
  <c r="AJ678" i="10"/>
  <c r="AP678" i="10"/>
  <c r="AI263" i="10"/>
  <c r="AH263" i="10"/>
  <c r="AP263" i="10"/>
  <c r="AJ263" i="10"/>
  <c r="AG263" i="10"/>
  <c r="AK452" i="10"/>
  <c r="AI452" i="10"/>
  <c r="AP452" i="10"/>
  <c r="AG452" i="10"/>
  <c r="AH452" i="10"/>
  <c r="AN452" i="10"/>
  <c r="AG898" i="10"/>
  <c r="AN898" i="10"/>
  <c r="AH898" i="10"/>
  <c r="AK898" i="10"/>
  <c r="AI898" i="10"/>
  <c r="AM898" i="10"/>
  <c r="AM698" i="10"/>
  <c r="AK698" i="10"/>
  <c r="AI698" i="10"/>
  <c r="AJ698" i="10"/>
  <c r="AN698" i="10"/>
  <c r="AH698" i="10"/>
  <c r="AN857" i="10"/>
  <c r="AL857" i="10"/>
  <c r="AM857" i="10"/>
  <c r="AJ857" i="10"/>
  <c r="AP149" i="10"/>
  <c r="AK149" i="10"/>
  <c r="AI149" i="10"/>
  <c r="AJ149" i="10"/>
  <c r="AP909" i="10"/>
  <c r="AL909" i="10"/>
  <c r="AN909" i="10"/>
  <c r="AG900" i="10"/>
  <c r="AK900" i="10"/>
  <c r="AL900" i="10"/>
  <c r="AJ473" i="10"/>
  <c r="AI473" i="10"/>
  <c r="AL473" i="10"/>
  <c r="AH841" i="10"/>
  <c r="AH232" i="10"/>
  <c r="AJ333" i="10"/>
  <c r="AK819" i="10"/>
  <c r="AJ657" i="10"/>
  <c r="AP710" i="10"/>
  <c r="AH959" i="10"/>
  <c r="AI292" i="10"/>
  <c r="AI883" i="10"/>
  <c r="AG347" i="10"/>
  <c r="AJ697" i="10"/>
  <c r="AG164" i="10"/>
  <c r="AK737" i="10"/>
  <c r="AP470" i="10"/>
  <c r="AN535" i="10"/>
  <c r="AJ882" i="10"/>
  <c r="AJ611" i="10"/>
  <c r="AH814" i="10"/>
  <c r="AL82" i="10"/>
  <c r="AM660" i="10"/>
  <c r="AH598" i="10"/>
  <c r="AK650" i="10"/>
  <c r="AN149" i="10"/>
  <c r="AM149" i="10"/>
  <c r="AL967" i="10"/>
  <c r="AM847" i="10"/>
  <c r="AN981" i="10"/>
  <c r="AK981" i="10"/>
  <c r="AP857" i="10"/>
  <c r="AP698" i="10"/>
  <c r="AL140" i="10"/>
  <c r="AP749" i="10"/>
  <c r="AP286" i="10"/>
  <c r="AP728" i="10"/>
  <c r="AJ360" i="10"/>
  <c r="AJ383" i="10"/>
  <c r="AN98" i="10"/>
  <c r="AJ670" i="10"/>
  <c r="AG590" i="10"/>
  <c r="AN127" i="10"/>
  <c r="AM187" i="10"/>
  <c r="AM486" i="10"/>
  <c r="AK787" i="10"/>
  <c r="AN493" i="10"/>
  <c r="AM425" i="10"/>
  <c r="AH846" i="10"/>
  <c r="AL410" i="10"/>
  <c r="AP676" i="10"/>
  <c r="AH664" i="10"/>
  <c r="AI985" i="10"/>
  <c r="AL257" i="10"/>
  <c r="AL210" i="10"/>
  <c r="AP213" i="10"/>
  <c r="AP802" i="10"/>
  <c r="AK620" i="10"/>
  <c r="AJ219" i="10"/>
  <c r="AK870" i="10"/>
  <c r="AG727" i="10"/>
  <c r="AN947" i="10"/>
  <c r="AM482" i="10"/>
  <c r="AM466" i="10"/>
  <c r="AH844" i="10"/>
  <c r="AI562" i="10"/>
  <c r="AK141" i="10"/>
  <c r="AP28" i="10"/>
  <c r="AG584" i="10"/>
  <c r="AP624" i="10"/>
  <c r="AH624" i="10"/>
  <c r="AK624" i="10"/>
  <c r="AL624" i="10"/>
  <c r="AJ624" i="10"/>
  <c r="AP686" i="10"/>
  <c r="AL686" i="10"/>
  <c r="AG686" i="10"/>
  <c r="AM686" i="10"/>
  <c r="AI686" i="10"/>
  <c r="AN686" i="10"/>
  <c r="AK686" i="10"/>
  <c r="AH686" i="10"/>
  <c r="AK688" i="10"/>
  <c r="AG688" i="10"/>
  <c r="AH688" i="10"/>
  <c r="AM688" i="10"/>
  <c r="AI688" i="10"/>
  <c r="AP688" i="10"/>
  <c r="AL688" i="10"/>
  <c r="AI668" i="10"/>
  <c r="AL668" i="10"/>
  <c r="AG668" i="10"/>
  <c r="AK668" i="10"/>
  <c r="AM668" i="10"/>
  <c r="AH668" i="10"/>
  <c r="AP668" i="10"/>
  <c r="AL312" i="10"/>
  <c r="AI312" i="10"/>
  <c r="AK312" i="10"/>
  <c r="AN312" i="10"/>
  <c r="AG312" i="10"/>
  <c r="AP312" i="10"/>
  <c r="AJ406" i="10"/>
  <c r="AG406" i="10"/>
  <c r="AM406" i="10"/>
  <c r="AN406" i="10"/>
  <c r="AL406" i="10"/>
  <c r="AI406" i="10"/>
  <c r="AJ235" i="10"/>
  <c r="AI235" i="10"/>
  <c r="AH235" i="10"/>
  <c r="AL235" i="10"/>
  <c r="AK235" i="10"/>
  <c r="AI791" i="10"/>
  <c r="AN791" i="10"/>
  <c r="AM791" i="10"/>
  <c r="AJ791" i="10"/>
  <c r="AL791" i="10"/>
  <c r="AJ431" i="10"/>
  <c r="AI431" i="10"/>
  <c r="AH431" i="10"/>
  <c r="AN431" i="10"/>
  <c r="AL431" i="10"/>
  <c r="AG431" i="10"/>
  <c r="AK629" i="10"/>
  <c r="AL629" i="10"/>
  <c r="AJ629" i="10"/>
  <c r="AP629" i="10"/>
  <c r="AI629" i="10"/>
  <c r="AH629" i="10"/>
  <c r="AN642" i="10"/>
  <c r="AK642" i="10"/>
  <c r="AM642" i="10"/>
  <c r="AJ642" i="10"/>
  <c r="AG642" i="10"/>
  <c r="AN196" i="10"/>
  <c r="AM196" i="10"/>
  <c r="AL196" i="10"/>
  <c r="AP196" i="10"/>
  <c r="AL132" i="10"/>
  <c r="AI132" i="10"/>
  <c r="AK132" i="10"/>
  <c r="AH132" i="10"/>
  <c r="AP132" i="10"/>
  <c r="AG132" i="10"/>
  <c r="AJ132" i="10"/>
  <c r="AN132" i="10"/>
  <c r="AJ204" i="10"/>
  <c r="AK204" i="10"/>
  <c r="AN204" i="10"/>
  <c r="AI204" i="10"/>
  <c r="AL204" i="10"/>
  <c r="AM204" i="10"/>
  <c r="AG204" i="10"/>
  <c r="AN394" i="10"/>
  <c r="AI394" i="10"/>
  <c r="AL394" i="10"/>
  <c r="AG394" i="10"/>
  <c r="AK394" i="10"/>
  <c r="AJ394" i="10"/>
  <c r="AP394" i="10"/>
  <c r="AH394" i="10"/>
  <c r="AK717" i="10"/>
  <c r="AP717" i="10"/>
  <c r="AG717" i="10"/>
  <c r="AH717" i="10"/>
  <c r="AI717" i="10"/>
  <c r="AJ717" i="10"/>
  <c r="AL717" i="10"/>
  <c r="AN717" i="10"/>
  <c r="AM591" i="10"/>
  <c r="AH591" i="10"/>
  <c r="AP591" i="10"/>
  <c r="AK591" i="10"/>
  <c r="AI591" i="10"/>
  <c r="AG591" i="10"/>
  <c r="AN591" i="10"/>
  <c r="AJ591" i="10"/>
  <c r="AK507" i="10"/>
  <c r="AH507" i="10"/>
  <c r="AI507" i="10"/>
  <c r="AM507" i="10"/>
  <c r="AL507" i="10"/>
  <c r="AG507" i="10"/>
  <c r="AJ507" i="10"/>
  <c r="AP507" i="10"/>
  <c r="AK326" i="10"/>
  <c r="AJ326" i="10"/>
  <c r="AM326" i="10"/>
  <c r="AN326" i="10"/>
  <c r="AP326" i="10"/>
  <c r="AL326" i="10"/>
  <c r="AI326" i="10"/>
  <c r="AG326" i="10"/>
  <c r="AN624" i="10"/>
  <c r="AJ841" i="10"/>
  <c r="AP755" i="10"/>
  <c r="AK232" i="10"/>
  <c r="AJ110" i="10"/>
  <c r="AI333" i="10"/>
  <c r="AJ819" i="10"/>
  <c r="AH454" i="10"/>
  <c r="AH657" i="10"/>
  <c r="AI710" i="10"/>
  <c r="AJ959" i="10"/>
  <c r="AM602" i="10"/>
  <c r="AL292" i="10"/>
  <c r="AG883" i="10"/>
  <c r="AL347" i="10"/>
  <c r="AK57" i="10"/>
  <c r="AH697" i="10"/>
  <c r="AM164" i="10"/>
  <c r="AH915" i="10"/>
  <c r="AP737" i="10"/>
  <c r="AH470" i="10"/>
  <c r="AH196" i="10"/>
  <c r="AG535" i="10"/>
  <c r="AK882" i="10"/>
  <c r="AI611" i="10"/>
  <c r="AK611" i="10"/>
  <c r="AM814" i="10"/>
  <c r="AN82" i="10"/>
  <c r="AG532" i="10"/>
  <c r="AK660" i="10"/>
  <c r="AK598" i="10"/>
  <c r="AI598" i="10"/>
  <c r="AI650" i="10"/>
  <c r="AH472" i="10"/>
  <c r="AL149" i="10"/>
  <c r="AG967" i="10"/>
  <c r="AI967" i="10"/>
  <c r="AP847" i="10"/>
  <c r="AL977" i="10"/>
  <c r="AH981" i="10"/>
  <c r="AP981" i="10"/>
  <c r="AG857" i="10"/>
  <c r="AL569" i="10"/>
  <c r="AL656" i="10"/>
  <c r="AN840" i="10"/>
  <c r="AJ140" i="10"/>
  <c r="AH612" i="10"/>
  <c r="AM263" i="10"/>
  <c r="AL489" i="10"/>
  <c r="AI678" i="10"/>
  <c r="AN749" i="10"/>
  <c r="AI286" i="10"/>
  <c r="AK728" i="10"/>
  <c r="AK360" i="10"/>
  <c r="AP383" i="10"/>
  <c r="AK98" i="10"/>
  <c r="AN590" i="10"/>
  <c r="AK187" i="10"/>
  <c r="AH787" i="10"/>
  <c r="AH493" i="10"/>
  <c r="AG846" i="10"/>
  <c r="AJ410" i="10"/>
  <c r="AP228" i="10"/>
  <c r="AM676" i="10"/>
  <c r="AN992" i="10"/>
  <c r="AK131" i="10"/>
  <c r="AM745" i="10"/>
  <c r="AN464" i="10"/>
  <c r="AJ925" i="10"/>
  <c r="AL642" i="10"/>
  <c r="AH761" i="10"/>
  <c r="AL530" i="10"/>
  <c r="AG985" i="10"/>
  <c r="AH791" i="10"/>
  <c r="AL172" i="10"/>
  <c r="AN235" i="10"/>
  <c r="AM117" i="10"/>
  <c r="AN316" i="10"/>
  <c r="AK672" i="10"/>
  <c r="AN484" i="10"/>
  <c r="AI213" i="10"/>
  <c r="AM920" i="10"/>
  <c r="AH78" i="10"/>
  <c r="AJ721" i="10"/>
  <c r="AJ620" i="10"/>
  <c r="AN870" i="10"/>
  <c r="AI61" i="10"/>
  <c r="AN339" i="10"/>
  <c r="AK947" i="10"/>
  <c r="AP373" i="10"/>
  <c r="AI429" i="10"/>
  <c r="AK482" i="10"/>
  <c r="AM499" i="10"/>
  <c r="AJ844" i="10"/>
  <c r="AI123" i="10"/>
  <c r="AP584" i="10"/>
  <c r="AJ101" i="10"/>
  <c r="AM674" i="10"/>
  <c r="AP653" i="10"/>
  <c r="AH553" i="10"/>
  <c r="AN538" i="10"/>
  <c r="AN600" i="10"/>
  <c r="AI298" i="10"/>
  <c r="AP518" i="10"/>
  <c r="AG574" i="10"/>
  <c r="AH796" i="10"/>
  <c r="AP259" i="10"/>
  <c r="AM922" i="10"/>
  <c r="AJ227" i="10"/>
  <c r="AI227" i="10"/>
  <c r="AL825" i="10"/>
  <c r="AM825" i="10"/>
  <c r="AK825" i="10"/>
  <c r="AJ825" i="10"/>
  <c r="AK492" i="10"/>
  <c r="AL492" i="10"/>
  <c r="AP492" i="10"/>
  <c r="AN492" i="10"/>
  <c r="AJ492" i="10"/>
  <c r="AG492" i="10"/>
  <c r="AG958" i="10"/>
  <c r="AP958" i="10"/>
  <c r="AK958" i="10"/>
  <c r="AI958" i="10"/>
  <c r="AH958" i="10"/>
  <c r="AJ94" i="10"/>
  <c r="AL94" i="10"/>
  <c r="AK94" i="10"/>
  <c r="AP94" i="10"/>
  <c r="AH94" i="10"/>
  <c r="AN94" i="10"/>
  <c r="AK372" i="10"/>
  <c r="AH372" i="10"/>
  <c r="AP372" i="10"/>
  <c r="AJ372" i="10"/>
  <c r="AG372" i="10"/>
  <c r="AN372" i="10"/>
  <c r="AM887" i="10"/>
  <c r="AI887" i="10"/>
  <c r="AJ887" i="10"/>
  <c r="AL887" i="10"/>
  <c r="AN887" i="10"/>
  <c r="AK887" i="10"/>
  <c r="AP260" i="10"/>
  <c r="AN260" i="10"/>
  <c r="AG260" i="10"/>
  <c r="AM260" i="10"/>
  <c r="AH260" i="10"/>
  <c r="AJ260" i="10"/>
  <c r="AM816" i="10"/>
  <c r="AG816" i="10"/>
  <c r="AN816" i="10"/>
  <c r="AH816" i="10"/>
  <c r="AP816" i="10"/>
  <c r="AJ816" i="10"/>
  <c r="AK816" i="10"/>
  <c r="AK589" i="10"/>
  <c r="AL589" i="10"/>
  <c r="AM589" i="10"/>
  <c r="AG589" i="10"/>
  <c r="AN589" i="10"/>
  <c r="AJ589" i="10"/>
  <c r="AP589" i="10"/>
  <c r="AL227" i="10"/>
  <c r="AM227" i="10"/>
  <c r="AH492" i="10"/>
  <c r="AJ958" i="10"/>
  <c r="AG94" i="10"/>
  <c r="AI372" i="10"/>
  <c r="AH887" i="10"/>
  <c r="AI260" i="10"/>
  <c r="AI816" i="10"/>
  <c r="AJ307" i="10"/>
  <c r="AG307" i="10"/>
  <c r="AK307" i="10"/>
  <c r="AN307" i="10"/>
  <c r="AP307" i="10"/>
  <c r="AH307" i="10"/>
  <c r="AP144" i="10"/>
  <c r="AJ144" i="10"/>
  <c r="AL144" i="10"/>
  <c r="AI144" i="10"/>
  <c r="AN144" i="10"/>
  <c r="AH144" i="10"/>
  <c r="AK118" i="10"/>
  <c r="AH118" i="10"/>
  <c r="AJ118" i="10"/>
  <c r="AI118" i="10"/>
  <c r="AL118" i="10"/>
  <c r="AG118" i="10"/>
  <c r="AK348" i="10"/>
  <c r="AG348" i="10"/>
  <c r="AH348" i="10"/>
  <c r="AM348" i="10"/>
  <c r="AJ348" i="10"/>
  <c r="AL348" i="10"/>
  <c r="AM942" i="10"/>
  <c r="AI942" i="10"/>
  <c r="AP942" i="10"/>
  <c r="AJ942" i="10"/>
  <c r="AK942" i="10"/>
  <c r="AL942" i="10"/>
  <c r="AH942" i="10"/>
  <c r="AI416" i="10"/>
  <c r="AM416" i="10"/>
  <c r="AP416" i="10"/>
  <c r="AH416" i="10"/>
  <c r="AL416" i="10"/>
  <c r="AJ36" i="10"/>
  <c r="AK36" i="10"/>
  <c r="AH36" i="10"/>
  <c r="AI36" i="10"/>
  <c r="AN36" i="10" s="1"/>
  <c r="AP36" i="10"/>
  <c r="AL880" i="10"/>
  <c r="AK880" i="10"/>
  <c r="AI880" i="10"/>
  <c r="AG880" i="10"/>
  <c r="AN880" i="10"/>
  <c r="AM880" i="10"/>
  <c r="AK409" i="10"/>
  <c r="AG409" i="10"/>
  <c r="AM409" i="10"/>
  <c r="AP409" i="10"/>
  <c r="AL409" i="10"/>
  <c r="AN409" i="10"/>
  <c r="AM848" i="10"/>
  <c r="AH848" i="10"/>
  <c r="AI848" i="10"/>
  <c r="AG848" i="10"/>
  <c r="AL848" i="10"/>
  <c r="AN331" i="10"/>
  <c r="AK331" i="10"/>
  <c r="AM331" i="10"/>
  <c r="AL331" i="10"/>
  <c r="AG331" i="10"/>
  <c r="AJ331" i="10"/>
  <c r="AJ936" i="10"/>
  <c r="AP936" i="10"/>
  <c r="AK936" i="10"/>
  <c r="AI936" i="10"/>
  <c r="AH936" i="10"/>
  <c r="AG936" i="10"/>
  <c r="AP558" i="10"/>
  <c r="AJ558" i="10"/>
  <c r="AI558" i="10"/>
  <c r="AL558" i="10"/>
  <c r="AH558" i="10"/>
  <c r="AN546" i="10"/>
  <c r="AI546" i="10"/>
  <c r="AJ546" i="10"/>
  <c r="AL546" i="10"/>
  <c r="AP546" i="10"/>
  <c r="AM546" i="10"/>
  <c r="AH392" i="10"/>
  <c r="AN392" i="10"/>
  <c r="AL392" i="10"/>
  <c r="AJ392" i="10"/>
  <c r="AG392" i="10"/>
  <c r="AI153" i="10"/>
  <c r="AJ153" i="10"/>
  <c r="AG153" i="10"/>
  <c r="AK153" i="10"/>
  <c r="AM153" i="10"/>
  <c r="AN153" i="10"/>
  <c r="AK179" i="10"/>
  <c r="AG179" i="10"/>
  <c r="AM179" i="10"/>
  <c r="AJ179" i="10"/>
  <c r="AP179" i="10"/>
  <c r="AL179" i="10"/>
  <c r="AG662" i="10"/>
  <c r="AK662" i="10"/>
  <c r="AN662" i="10"/>
  <c r="AI662" i="10"/>
  <c r="AJ662" i="10"/>
  <c r="AM662" i="10"/>
  <c r="AH346" i="10"/>
  <c r="AP346" i="10"/>
  <c r="AJ346" i="10"/>
  <c r="AL346" i="10"/>
  <c r="AI346" i="10"/>
  <c r="AI634" i="10"/>
  <c r="AN634" i="10"/>
  <c r="AP634" i="10"/>
  <c r="AI392" i="10"/>
  <c r="AG558" i="10"/>
  <c r="AM936" i="10"/>
  <c r="AK848" i="10"/>
  <c r="AN416" i="10"/>
  <c r="AL958" i="10"/>
  <c r="AM94" i="10"/>
  <c r="AG887" i="10"/>
  <c r="AK260" i="10"/>
  <c r="AI589" i="10"/>
  <c r="AI348" i="10"/>
  <c r="AG144" i="10"/>
  <c r="AH184" i="10"/>
  <c r="AG184" i="10"/>
  <c r="AK184" i="10"/>
  <c r="AJ184" i="10"/>
  <c r="AG815" i="10"/>
  <c r="AN815" i="10"/>
  <c r="AJ815" i="10"/>
  <c r="AP815" i="10"/>
  <c r="AG742" i="10"/>
  <c r="AJ742" i="10"/>
  <c r="AM519" i="10"/>
  <c r="AL519" i="10"/>
  <c r="AJ519" i="10"/>
  <c r="AK916" i="10"/>
  <c r="AG916" i="10"/>
  <c r="AG399" i="10"/>
  <c r="AK399" i="10"/>
  <c r="AL399" i="10"/>
  <c r="AK586" i="10"/>
  <c r="AJ586" i="10"/>
  <c r="AP276" i="10"/>
  <c r="AK276" i="10"/>
  <c r="AG441" i="10"/>
  <c r="AP441" i="10"/>
  <c r="AM706" i="10"/>
  <c r="AJ706" i="10"/>
  <c r="AN420" i="10"/>
  <c r="AP420" i="10"/>
  <c r="AH420" i="10"/>
  <c r="AI234" i="10"/>
  <c r="AJ234" i="10"/>
  <c r="AN234" i="10"/>
  <c r="AN191" i="10"/>
  <c r="AI191" i="10"/>
  <c r="AJ229" i="10"/>
  <c r="AM229" i="10"/>
  <c r="AI229" i="10"/>
  <c r="AK824" i="10"/>
  <c r="AH824" i="10"/>
  <c r="AP824" i="10"/>
  <c r="AM222" i="10"/>
  <c r="AL222" i="10"/>
  <c r="AP222" i="10"/>
  <c r="AN934" i="10"/>
  <c r="AL934" i="10"/>
  <c r="AH934" i="10"/>
  <c r="AH377" i="10"/>
  <c r="AN377" i="10"/>
  <c r="AJ237" i="10"/>
  <c r="AL237" i="10"/>
  <c r="AP50" i="10"/>
  <c r="AK50" i="10"/>
  <c r="AL352" i="10"/>
  <c r="AM352" i="10"/>
  <c r="AG113" i="10"/>
  <c r="AH113" i="10"/>
  <c r="AN113" i="10"/>
  <c r="AI113" i="10"/>
  <c r="AN924" i="10"/>
  <c r="AK924" i="10"/>
  <c r="AI924" i="10"/>
  <c r="AJ181" i="10"/>
  <c r="AH181" i="10"/>
  <c r="AI181" i="10"/>
  <c r="AM35" i="10"/>
  <c r="AL35" i="10"/>
  <c r="AL649" i="10"/>
  <c r="AP649" i="10"/>
  <c r="AG775" i="10"/>
  <c r="AJ775" i="10"/>
  <c r="AM212" i="10"/>
  <c r="AL212" i="10"/>
  <c r="AG212" i="10"/>
  <c r="AH854" i="10"/>
  <c r="AI854" i="10"/>
  <c r="AL405" i="10"/>
  <c r="AI405" i="10"/>
  <c r="AJ860" i="10"/>
  <c r="AM860" i="10"/>
  <c r="AL860" i="10"/>
  <c r="AJ772" i="10"/>
  <c r="AK9" i="10"/>
  <c r="AL811" i="10"/>
  <c r="AM861" i="10"/>
  <c r="AK885" i="10"/>
  <c r="AP885" i="10"/>
  <c r="AJ667" i="10"/>
  <c r="AH404" i="10"/>
  <c r="AL404" i="10"/>
  <c r="AG354" i="10"/>
  <c r="AI751" i="10"/>
  <c r="AN751" i="10"/>
  <c r="AI171" i="10"/>
  <c r="AK171" i="10"/>
  <c r="AN26" i="10"/>
  <c r="AJ26" i="10"/>
  <c r="AM842" i="10"/>
  <c r="AN842" i="10"/>
  <c r="AN593" i="10"/>
  <c r="AG593" i="10"/>
  <c r="AG763" i="10"/>
  <c r="AJ763" i="10"/>
  <c r="AJ506" i="10"/>
  <c r="AI506" i="10"/>
  <c r="AG830" i="10"/>
  <c r="AH830" i="10"/>
  <c r="AL478" i="10"/>
  <c r="AJ478" i="10"/>
  <c r="AL442" i="10"/>
  <c r="AH442" i="10"/>
  <c r="AJ239" i="10"/>
  <c r="AG239" i="10"/>
  <c r="AM526" i="10"/>
  <c r="AL526" i="10"/>
  <c r="AK654" i="10"/>
  <c r="AH654" i="10"/>
  <c r="AJ768" i="10"/>
  <c r="AK130" i="10"/>
  <c r="AL706" i="10"/>
  <c r="AG649" i="10"/>
  <c r="AI649" i="10"/>
  <c r="AI420" i="10"/>
  <c r="AM420" i="10"/>
  <c r="AP234" i="10"/>
  <c r="AM191" i="10"/>
  <c r="AL191" i="10"/>
  <c r="AG860" i="10"/>
  <c r="AN860" i="10"/>
  <c r="AL229" i="10"/>
  <c r="AI824" i="10"/>
  <c r="AN222" i="10"/>
  <c r="AJ222" i="10"/>
  <c r="AG934" i="10"/>
  <c r="AK934" i="10"/>
  <c r="AL377" i="10"/>
  <c r="AI377" i="10"/>
  <c r="AI742" i="10"/>
  <c r="AI276" i="10"/>
  <c r="AG276" i="10"/>
  <c r="AJ854" i="10"/>
  <c r="AI675" i="10"/>
  <c r="AN145" i="10"/>
  <c r="AP458" i="10"/>
  <c r="AM302" i="10"/>
  <c r="AM866" i="10"/>
  <c r="AM886" i="10"/>
  <c r="AG972" i="10"/>
  <c r="AJ610" i="10"/>
  <c r="AM905" i="10"/>
  <c r="AL135" i="10"/>
  <c r="AN181" i="10"/>
  <c r="AN441" i="10"/>
  <c r="AK441" i="10"/>
  <c r="AK519" i="10"/>
  <c r="AG519" i="10"/>
  <c r="AH352" i="10"/>
  <c r="AP237" i="10"/>
  <c r="AI237" i="10"/>
  <c r="AI50" i="10"/>
  <c r="AM50" i="10"/>
  <c r="AK405" i="10"/>
  <c r="AM405" i="10"/>
  <c r="AH35" i="10"/>
  <c r="AP916" i="10"/>
  <c r="AI916" i="10"/>
  <c r="AI184" i="10"/>
  <c r="AP113" i="10"/>
  <c r="AK815" i="10"/>
  <c r="AH924" i="10"/>
  <c r="AM400" i="10"/>
  <c r="AG687" i="10"/>
  <c r="AH79" i="10"/>
  <c r="AP184" i="10"/>
  <c r="AJ113" i="10"/>
  <c r="AL815" i="10"/>
  <c r="AK577" i="10"/>
  <c r="AP577" i="10"/>
  <c r="AM577" i="10"/>
  <c r="AH577" i="10"/>
  <c r="AI79" i="10"/>
  <c r="AM79" i="10"/>
  <c r="AL79" i="10"/>
  <c r="AG79" i="10"/>
  <c r="AI687" i="10"/>
  <c r="AL687" i="10"/>
  <c r="AM687" i="10"/>
  <c r="AP130" i="10"/>
  <c r="AL130" i="10"/>
  <c r="AI768" i="10"/>
  <c r="AG768" i="10"/>
  <c r="AL154" i="10"/>
  <c r="AG154" i="10"/>
  <c r="AI154" i="10"/>
  <c r="AK966" i="10"/>
  <c r="AL966" i="10"/>
  <c r="AM966" i="10"/>
  <c r="AG966" i="10"/>
  <c r="AK829" i="10"/>
  <c r="AL829" i="10"/>
  <c r="AP829" i="10"/>
  <c r="AM829" i="10"/>
  <c r="AL557" i="10"/>
  <c r="AH557" i="10"/>
  <c r="AK557" i="10"/>
  <c r="AI557" i="10"/>
  <c r="AP400" i="10"/>
  <c r="AK400" i="10"/>
  <c r="AG400" i="10"/>
  <c r="AL400" i="10"/>
  <c r="AN397" i="10"/>
  <c r="AP397" i="10"/>
  <c r="AG397" i="10"/>
  <c r="AJ249" i="10"/>
  <c r="AK249" i="10"/>
  <c r="AG249" i="10"/>
  <c r="AH249" i="10"/>
  <c r="AM249" i="10"/>
  <c r="AL249" i="10"/>
  <c r="AK395" i="10"/>
  <c r="AG395" i="10"/>
  <c r="AI395" i="10"/>
  <c r="AN395" i="10"/>
  <c r="AM395" i="10"/>
  <c r="AJ395" i="10"/>
  <c r="AG233" i="10"/>
  <c r="AN233" i="10"/>
  <c r="AL233" i="10"/>
  <c r="AK233" i="10"/>
  <c r="AP233" i="10"/>
  <c r="AJ978" i="10"/>
  <c r="AM978" i="10"/>
  <c r="AP978" i="10"/>
  <c r="AG978" i="10"/>
  <c r="AL978" i="10"/>
  <c r="AK995" i="10"/>
  <c r="AN995" i="10"/>
  <c r="AI995" i="10"/>
  <c r="AH995" i="10"/>
  <c r="AL995" i="10"/>
  <c r="AG995" i="10"/>
  <c r="AI337" i="10"/>
  <c r="AM337" i="10"/>
  <c r="AL337" i="10"/>
  <c r="AJ337" i="10"/>
  <c r="AN337" i="10"/>
  <c r="AH337" i="10"/>
  <c r="AN483" i="10"/>
  <c r="AK483" i="10"/>
  <c r="AM483" i="10"/>
  <c r="AG483" i="10"/>
  <c r="AL483" i="10"/>
  <c r="AJ483" i="10"/>
  <c r="AK203" i="10"/>
  <c r="AI203" i="10"/>
  <c r="AJ203" i="10"/>
  <c r="AL203" i="10"/>
  <c r="AP203" i="10"/>
  <c r="AG330" i="10"/>
  <c r="AN330" i="10"/>
  <c r="AM330" i="10"/>
  <c r="AI330" i="10"/>
  <c r="AP330" i="10"/>
  <c r="AJ330" i="10"/>
  <c r="AP568" i="10"/>
  <c r="AI568" i="10"/>
  <c r="AN568" i="10"/>
  <c r="AL568" i="10"/>
  <c r="AH568" i="10"/>
  <c r="AM568" i="10"/>
  <c r="AP115" i="10"/>
  <c r="AI115" i="10"/>
  <c r="AJ115" i="10"/>
  <c r="AN115" i="10"/>
  <c r="AH115" i="10"/>
  <c r="AJ876" i="10"/>
  <c r="AM876" i="10"/>
  <c r="AG876" i="10"/>
  <c r="AH876" i="10"/>
  <c r="AH700" i="10"/>
  <c r="AK700" i="10"/>
  <c r="AJ700" i="10"/>
  <c r="AN700" i="10"/>
  <c r="AL700" i="10"/>
  <c r="AK790" i="10"/>
  <c r="AN790" i="10"/>
  <c r="AH790" i="10"/>
  <c r="AL790" i="10"/>
  <c r="AI790" i="10"/>
  <c r="AL17" i="10"/>
  <c r="AJ17" i="10"/>
  <c r="AH17" i="10"/>
  <c r="AK17" i="10"/>
  <c r="AN267" i="10"/>
  <c r="AP267" i="10"/>
  <c r="AI267" i="10"/>
  <c r="AN437" i="10"/>
  <c r="AJ437" i="10"/>
  <c r="AK437" i="10"/>
  <c r="AP437" i="10"/>
  <c r="AN971" i="10"/>
  <c r="AL971" i="10"/>
  <c r="AG971" i="10"/>
  <c r="AI971" i="10"/>
  <c r="AI254" i="10"/>
  <c r="AL254" i="10"/>
  <c r="AK254" i="10"/>
  <c r="AJ254" i="10"/>
  <c r="AG961" i="10"/>
  <c r="AK961" i="10"/>
  <c r="AJ961" i="10"/>
  <c r="AL961" i="10"/>
  <c r="AK47" i="10"/>
  <c r="AL47" i="10"/>
  <c r="AI135" i="10"/>
  <c r="AJ135" i="10"/>
  <c r="AK135" i="10"/>
  <c r="AJ905" i="10"/>
  <c r="AL905" i="10"/>
  <c r="AP905" i="10"/>
  <c r="AK206" i="10"/>
  <c r="AP206" i="10"/>
  <c r="AK610" i="10"/>
  <c r="AM610" i="10"/>
  <c r="AK972" i="10"/>
  <c r="AP972" i="10"/>
  <c r="AM849" i="10"/>
  <c r="AJ849" i="10"/>
  <c r="AK849" i="10"/>
  <c r="AK886" i="10"/>
  <c r="AG886" i="10"/>
  <c r="AN886" i="10"/>
  <c r="AK866" i="10"/>
  <c r="AG866" i="10"/>
  <c r="AN866" i="10"/>
  <c r="AP125" i="10"/>
  <c r="AI125" i="10"/>
  <c r="AM125" i="10"/>
  <c r="AH937" i="10"/>
  <c r="AM937" i="10"/>
  <c r="AJ302" i="10"/>
  <c r="AN302" i="10"/>
  <c r="AM458" i="10"/>
  <c r="AH458" i="10"/>
  <c r="AL458" i="10"/>
  <c r="AM835" i="10"/>
  <c r="AK835" i="10"/>
  <c r="AG145" i="10"/>
  <c r="AH145" i="10"/>
  <c r="AP675" i="10"/>
  <c r="AH675" i="10"/>
  <c r="AI845" i="10"/>
  <c r="AJ845" i="10"/>
  <c r="AK845" i="10"/>
  <c r="AG845" i="10"/>
  <c r="AJ398" i="10"/>
  <c r="AG398" i="10"/>
  <c r="AI398" i="10"/>
  <c r="AH398" i="10"/>
  <c r="AL398" i="10"/>
  <c r="AK112" i="10"/>
  <c r="AH112" i="10"/>
  <c r="AM112" i="10"/>
  <c r="AP112" i="10"/>
  <c r="AN258" i="10"/>
  <c r="AI258" i="10"/>
  <c r="AK258" i="10"/>
  <c r="AM258" i="10"/>
  <c r="AI733" i="10"/>
  <c r="AM733" i="10"/>
  <c r="AN733" i="10"/>
  <c r="AH733" i="10"/>
  <c r="AL603" i="10"/>
  <c r="AL365" i="10"/>
  <c r="AJ430" i="10"/>
  <c r="AP378" i="10"/>
  <c r="AN378" i="10"/>
  <c r="AN430" i="10"/>
  <c r="AI430" i="10"/>
  <c r="AM430" i="10"/>
  <c r="AK314" i="10"/>
  <c r="AN314" i="10"/>
  <c r="AG328" i="10"/>
  <c r="AP328" i="10"/>
  <c r="AP365" i="10"/>
  <c r="AJ365" i="10"/>
  <c r="AP946" i="10"/>
  <c r="AH939" i="10"/>
  <c r="AM939" i="10"/>
  <c r="AN781" i="10"/>
  <c r="AM781" i="10"/>
  <c r="AL165" i="10"/>
  <c r="AH165" i="10"/>
  <c r="AH175" i="10"/>
  <c r="AI175" i="10"/>
  <c r="AM340" i="10"/>
  <c r="AJ340" i="10"/>
  <c r="AP446" i="10"/>
  <c r="AK446" i="10"/>
  <c r="AJ142" i="10"/>
  <c r="AH142" i="10"/>
  <c r="AK105" i="10"/>
  <c r="AH105" i="10"/>
  <c r="AL501" i="10"/>
  <c r="AM501" i="10"/>
  <c r="AN136" i="10"/>
  <c r="AI136" i="10"/>
  <c r="AK136" i="10"/>
  <c r="AL412" i="10"/>
  <c r="AP412" i="10"/>
  <c r="AN412" i="10"/>
  <c r="AI319" i="10"/>
  <c r="AL319" i="10"/>
  <c r="AP319" i="10"/>
  <c r="AP473" i="10"/>
  <c r="AN473" i="10"/>
  <c r="AG473" i="10"/>
  <c r="AM375" i="10"/>
  <c r="AL375" i="10"/>
  <c r="AH375" i="10"/>
  <c r="AN571" i="10"/>
  <c r="AK571" i="10"/>
  <c r="AG571" i="10"/>
  <c r="AI900" i="10"/>
  <c r="AH900" i="10"/>
  <c r="AJ900" i="10"/>
  <c r="AJ311" i="10"/>
  <c r="AG311" i="10"/>
  <c r="AN311" i="10"/>
  <c r="AH909" i="10"/>
  <c r="AJ909" i="10"/>
  <c r="AM909" i="10"/>
  <c r="AN399" i="10"/>
  <c r="AJ399" i="10"/>
  <c r="AH775" i="10"/>
  <c r="AL775" i="10"/>
  <c r="AH586" i="10"/>
  <c r="AP586" i="10"/>
  <c r="AP212" i="10"/>
  <c r="AN212" i="10"/>
  <c r="AM262" i="10"/>
  <c r="AG926" i="10"/>
  <c r="AG924" i="10"/>
  <c r="AJ924" i="10"/>
  <c r="AG825" i="10"/>
  <c r="AI825" i="10"/>
  <c r="AP825" i="10"/>
  <c r="AN939" i="10"/>
  <c r="AJ939" i="10"/>
  <c r="AK781" i="10"/>
  <c r="AG781" i="10"/>
  <c r="AI165" i="10"/>
  <c r="AP165" i="10"/>
  <c r="AM175" i="10"/>
  <c r="AN175" i="10"/>
  <c r="AL340" i="10"/>
  <c r="AN340" i="10"/>
  <c r="AJ446" i="10"/>
  <c r="AI446" i="10"/>
  <c r="AK142" i="10"/>
  <c r="AM142" i="10"/>
  <c r="AG105" i="10"/>
  <c r="AL105" i="10"/>
  <c r="AJ501" i="10"/>
  <c r="AK501" i="10"/>
  <c r="AL136" i="10"/>
  <c r="AH136" i="10"/>
  <c r="AG412" i="10"/>
  <c r="AI412" i="10"/>
  <c r="AM319" i="10"/>
  <c r="AK319" i="10"/>
  <c r="AK473" i="10"/>
  <c r="AH473" i="10"/>
  <c r="AP375" i="10"/>
  <c r="AJ375" i="10"/>
  <c r="AI571" i="10"/>
  <c r="AP571" i="10"/>
  <c r="AM900" i="10"/>
  <c r="AN900" i="10"/>
  <c r="AP311" i="10"/>
  <c r="AH311" i="10"/>
  <c r="AI909" i="10"/>
  <c r="AG909" i="10"/>
  <c r="AI399" i="10"/>
  <c r="AH399" i="10"/>
  <c r="AP399" i="10"/>
  <c r="AM775" i="10"/>
  <c r="AN775" i="10"/>
  <c r="AP775" i="10"/>
  <c r="AI586" i="10"/>
  <c r="AN586" i="10"/>
  <c r="AL586" i="10"/>
  <c r="AI212" i="10"/>
  <c r="AH212" i="10"/>
  <c r="AJ212" i="10"/>
  <c r="AH815" i="10"/>
  <c r="AL924" i="10"/>
  <c r="AN825" i="10"/>
  <c r="AP939" i="10"/>
  <c r="AP781" i="10"/>
  <c r="AI781" i="10"/>
  <c r="AN165" i="10"/>
  <c r="AG175" i="10"/>
  <c r="AI340" i="10"/>
  <c r="AH446" i="10"/>
  <c r="AP142" i="10"/>
  <c r="AP105" i="10"/>
  <c r="AN501" i="10"/>
  <c r="AJ136" i="10"/>
  <c r="AM412" i="10"/>
  <c r="AN319" i="10"/>
  <c r="AM473" i="10"/>
  <c r="AI375" i="10"/>
  <c r="AM571" i="10"/>
  <c r="AP900" i="10"/>
  <c r="AM311" i="10"/>
  <c r="AK909" i="10"/>
  <c r="AM399" i="10"/>
  <c r="AK775" i="10"/>
  <c r="AG586" i="10"/>
  <c r="AK212" i="10"/>
  <c r="AG436" i="10"/>
  <c r="AL436" i="10"/>
  <c r="AP436" i="10"/>
  <c r="AM436" i="10"/>
  <c r="AK436" i="10"/>
  <c r="AH436" i="10"/>
  <c r="AJ436" i="10"/>
  <c r="AI436" i="10"/>
  <c r="AJ505" i="10"/>
  <c r="AK505" i="10"/>
  <c r="AH505" i="10"/>
  <c r="AG505" i="10"/>
  <c r="AM505" i="10"/>
  <c r="AI505" i="10"/>
  <c r="AN505" i="10"/>
  <c r="AP505" i="10"/>
  <c r="AK315" i="10"/>
  <c r="AN315" i="10"/>
  <c r="AI315" i="10"/>
  <c r="AP315" i="10"/>
  <c r="AH315" i="10"/>
  <c r="AM315" i="10"/>
  <c r="AG315" i="10"/>
  <c r="AJ315" i="10"/>
  <c r="AH929" i="10"/>
  <c r="AJ929" i="10"/>
  <c r="AN929" i="10"/>
  <c r="AI929" i="10"/>
  <c r="AP929" i="10"/>
  <c r="AG929" i="10"/>
  <c r="AK929" i="10"/>
  <c r="AL929" i="10"/>
  <c r="AN773" i="10"/>
  <c r="AG773" i="10"/>
  <c r="AP773" i="10"/>
  <c r="AJ773" i="10"/>
  <c r="AH773" i="10"/>
  <c r="AM773" i="10"/>
  <c r="AK773" i="10"/>
  <c r="AL773" i="10"/>
  <c r="AG669" i="10"/>
  <c r="AM669" i="10"/>
  <c r="AH669" i="10"/>
  <c r="AL669" i="10"/>
  <c r="AI669" i="10"/>
  <c r="AN669" i="10"/>
  <c r="AP669" i="10"/>
  <c r="AJ669" i="10"/>
  <c r="AM615" i="10"/>
  <c r="AK615" i="10"/>
  <c r="AL615" i="10"/>
  <c r="AP615" i="10"/>
  <c r="AG615" i="10"/>
  <c r="AI615" i="10"/>
  <c r="AJ615" i="10"/>
  <c r="AN615" i="10"/>
  <c r="AM747" i="10"/>
  <c r="AN747" i="10"/>
  <c r="AI747" i="10"/>
  <c r="AJ747" i="10"/>
  <c r="AK747" i="10"/>
  <c r="AG747" i="10"/>
  <c r="AH747" i="10"/>
  <c r="AP747" i="10"/>
  <c r="AN92" i="10"/>
  <c r="AP92" i="10"/>
  <c r="AM92" i="10"/>
  <c r="AL92" i="10"/>
  <c r="AJ92" i="10"/>
  <c r="AH92" i="10"/>
  <c r="AG92" i="10"/>
  <c r="AM695" i="10"/>
  <c r="AI695" i="10"/>
  <c r="AK695" i="10"/>
  <c r="AJ695" i="10"/>
  <c r="AG695" i="10"/>
  <c r="AL695" i="10"/>
  <c r="AH695" i="10"/>
  <c r="AN695" i="10"/>
  <c r="AP178" i="10"/>
  <c r="AH178" i="10"/>
  <c r="AL178" i="10"/>
  <c r="AK178" i="10"/>
  <c r="AG178" i="10"/>
  <c r="AJ178" i="10"/>
  <c r="AM178" i="10"/>
  <c r="AI178" i="10"/>
  <c r="AP87" i="10"/>
  <c r="AJ87" i="10"/>
  <c r="AH87" i="10"/>
  <c r="AM87" i="10"/>
  <c r="AI87" i="10"/>
  <c r="AG87" i="10"/>
  <c r="AK87" i="10"/>
  <c r="AN87" i="10"/>
  <c r="AL759" i="10"/>
  <c r="AM759" i="10"/>
  <c r="AI759" i="10"/>
  <c r="AK759" i="10"/>
  <c r="AH759" i="10"/>
  <c r="AN759" i="10"/>
  <c r="AG759" i="10"/>
  <c r="AM103" i="10"/>
  <c r="AG103" i="10"/>
  <c r="AN103" i="10"/>
  <c r="AL103" i="10"/>
  <c r="AH103" i="10"/>
  <c r="AJ103" i="10"/>
  <c r="AK103" i="10"/>
  <c r="AP103" i="10"/>
  <c r="AG671" i="10"/>
  <c r="AP671" i="10"/>
  <c r="AK671" i="10"/>
  <c r="AJ671" i="10"/>
  <c r="AH671" i="10"/>
  <c r="AN671" i="10"/>
  <c r="AI671" i="10"/>
  <c r="AL671" i="10"/>
  <c r="AN450" i="10"/>
  <c r="AG450" i="10"/>
  <c r="AP450" i="10"/>
  <c r="AL450" i="10"/>
  <c r="AJ450" i="10"/>
  <c r="AH450" i="10"/>
  <c r="AI450" i="10"/>
  <c r="AK450" i="10"/>
  <c r="AH500" i="10"/>
  <c r="AI500" i="10"/>
  <c r="AL500" i="10"/>
  <c r="AM500" i="10"/>
  <c r="AG500" i="10"/>
  <c r="AN500" i="10"/>
  <c r="AJ500" i="10"/>
  <c r="AL522" i="10"/>
  <c r="AP522" i="10"/>
  <c r="AG522" i="10"/>
  <c r="AH522" i="10"/>
  <c r="AI522" i="10"/>
  <c r="AK522" i="10"/>
  <c r="AJ522" i="10"/>
  <c r="AN522" i="10"/>
  <c r="AL734" i="10"/>
  <c r="AI734" i="10"/>
  <c r="AP734" i="10"/>
  <c r="AJ734" i="10"/>
  <c r="AN734" i="10"/>
  <c r="AK734" i="10"/>
  <c r="AM734" i="10"/>
  <c r="AH734" i="10"/>
  <c r="AL692" i="10"/>
  <c r="AM692" i="10"/>
  <c r="AG692" i="10"/>
  <c r="AK692" i="10"/>
  <c r="AN692" i="10"/>
  <c r="AP692" i="10"/>
  <c r="AI692" i="10"/>
  <c r="AJ692" i="10"/>
  <c r="AG270" i="10"/>
  <c r="AJ270" i="10"/>
  <c r="AI270" i="10"/>
  <c r="AP270" i="10"/>
  <c r="AH270" i="10"/>
  <c r="AM270" i="10"/>
  <c r="AK270" i="10"/>
  <c r="AL243" i="10"/>
  <c r="AG243" i="10"/>
  <c r="AI243" i="10"/>
  <c r="AK243" i="10"/>
  <c r="AJ243" i="10"/>
  <c r="AH243" i="10"/>
  <c r="AN243" i="10"/>
  <c r="AM243" i="10"/>
  <c r="AH766" i="10"/>
  <c r="AI766" i="10"/>
  <c r="AK766" i="10"/>
  <c r="AG766" i="10"/>
  <c r="AL766" i="10"/>
  <c r="AM766" i="10"/>
  <c r="AJ766" i="10"/>
  <c r="AP766" i="10"/>
  <c r="AI374" i="10"/>
  <c r="AM374" i="10"/>
  <c r="AK374" i="10"/>
  <c r="AN374" i="10"/>
  <c r="AP374" i="10"/>
  <c r="AJ374" i="10"/>
  <c r="AH374" i="10"/>
  <c r="AJ427" i="10"/>
  <c r="AM427" i="10"/>
  <c r="AP427" i="10"/>
  <c r="AI427" i="10"/>
  <c r="AK427" i="10"/>
  <c r="AL427" i="10"/>
  <c r="AN427" i="10"/>
  <c r="AG770" i="10"/>
  <c r="AK770" i="10"/>
  <c r="AH770" i="10"/>
  <c r="AL770" i="10"/>
  <c r="AI770" i="10"/>
  <c r="AP770" i="10"/>
  <c r="AJ770" i="10"/>
  <c r="AN770" i="10"/>
  <c r="AI345" i="10"/>
  <c r="AK345" i="10"/>
  <c r="AM345" i="10"/>
  <c r="AH345" i="10"/>
  <c r="AP345" i="10"/>
  <c r="AL345" i="10"/>
  <c r="AG345" i="10"/>
  <c r="AJ345" i="10"/>
  <c r="AP709" i="10"/>
  <c r="AM709" i="10"/>
  <c r="AG709" i="10"/>
  <c r="AI709" i="10"/>
  <c r="AN709" i="10"/>
  <c r="AK709" i="10"/>
  <c r="AJ709" i="10"/>
  <c r="AL709" i="10"/>
  <c r="AL608" i="10"/>
  <c r="AP608" i="10"/>
  <c r="AG608" i="10"/>
  <c r="AI608" i="10"/>
  <c r="AJ608" i="10"/>
  <c r="AM608" i="10"/>
  <c r="AN608" i="10"/>
  <c r="AK608" i="10"/>
  <c r="AJ277" i="10"/>
  <c r="AG277" i="10"/>
  <c r="AM277" i="10"/>
  <c r="AP277" i="10"/>
  <c r="AK277" i="10"/>
  <c r="AN277" i="10"/>
  <c r="AH277" i="10"/>
  <c r="AN822" i="10"/>
  <c r="AI822" i="10"/>
  <c r="AJ822" i="10"/>
  <c r="AG822" i="10"/>
  <c r="AP822" i="10"/>
  <c r="AM822" i="10"/>
  <c r="AK822" i="10"/>
  <c r="AJ946" i="10"/>
  <c r="AH946" i="10"/>
  <c r="AL946" i="10"/>
  <c r="AK946" i="10"/>
  <c r="AG946" i="10"/>
  <c r="AN946" i="10"/>
  <c r="AM946" i="10"/>
  <c r="AH762" i="10"/>
  <c r="AJ762" i="10"/>
  <c r="AP762" i="10"/>
  <c r="AM762" i="10"/>
  <c r="AI762" i="10"/>
  <c r="AN762" i="10"/>
  <c r="AL762" i="10"/>
  <c r="AP29" i="10"/>
  <c r="AK29" i="10"/>
  <c r="AI29" i="10"/>
  <c r="AN29" i="10" s="1"/>
  <c r="AG29" i="10"/>
  <c r="AM29" i="10"/>
  <c r="AJ29" i="10"/>
  <c r="AP926" i="10"/>
  <c r="AN926" i="10"/>
  <c r="AK926" i="10"/>
  <c r="AJ926" i="10"/>
  <c r="AL926" i="10"/>
  <c r="AI926" i="10"/>
  <c r="AM926" i="10"/>
  <c r="AP84" i="10"/>
  <c r="AM84" i="10"/>
  <c r="AH84" i="10"/>
  <c r="AN84" i="10"/>
  <c r="AK84" i="10"/>
  <c r="AJ84" i="10"/>
  <c r="AG84" i="10"/>
  <c r="AL25" i="10"/>
  <c r="AI25" i="10"/>
  <c r="AN25" i="10" s="1"/>
  <c r="AK25" i="10"/>
  <c r="AJ25" i="10"/>
  <c r="AP25" i="10"/>
  <c r="AH25" i="10"/>
  <c r="AK836" i="10"/>
  <c r="AM836" i="10"/>
  <c r="AG836" i="10"/>
  <c r="AN836" i="10"/>
  <c r="AH836" i="10"/>
  <c r="AP836" i="10"/>
  <c r="AI836" i="10"/>
  <c r="AL518" i="10"/>
  <c r="AG518" i="10"/>
  <c r="AN518" i="10"/>
  <c r="AJ518" i="10"/>
  <c r="AH518" i="10"/>
  <c r="AK518" i="10"/>
  <c r="AM518" i="10"/>
  <c r="AL161" i="10"/>
  <c r="AP161" i="10"/>
  <c r="AG161" i="10"/>
  <c r="AK161" i="10"/>
  <c r="AJ161" i="10"/>
  <c r="AM161" i="10"/>
  <c r="AN161" i="10"/>
  <c r="AI739" i="10"/>
  <c r="AM739" i="10"/>
  <c r="AJ739" i="10"/>
  <c r="AL739" i="10"/>
  <c r="AP739" i="10"/>
  <c r="AG739" i="10"/>
  <c r="AH739" i="10"/>
  <c r="AH413" i="10"/>
  <c r="AK413" i="10"/>
  <c r="AG413" i="10"/>
  <c r="AL413" i="10"/>
  <c r="AN413" i="10"/>
  <c r="AJ413" i="10"/>
  <c r="AI413" i="10"/>
  <c r="AG262" i="10"/>
  <c r="AK262" i="10"/>
  <c r="AJ262" i="10"/>
  <c r="AL262" i="10"/>
  <c r="AI262" i="10"/>
  <c r="AN262" i="10"/>
  <c r="AH262" i="10"/>
  <c r="AP911" i="10"/>
  <c r="AG911" i="10"/>
  <c r="AM911" i="10"/>
  <c r="AL911" i="10"/>
  <c r="AI911" i="10"/>
  <c r="AN911" i="10"/>
  <c r="AH911" i="10"/>
  <c r="AL968" i="10"/>
  <c r="AK968" i="10"/>
  <c r="AP968" i="10"/>
  <c r="AM968" i="10"/>
  <c r="AH968" i="10"/>
  <c r="AG968" i="10"/>
  <c r="AJ968" i="10"/>
  <c r="AN108" i="10"/>
  <c r="AK108" i="10"/>
  <c r="AL108" i="10"/>
  <c r="AM108" i="10"/>
  <c r="AJ108" i="10"/>
  <c r="AI108" i="10"/>
  <c r="AG108" i="10"/>
  <c r="AP108" i="10"/>
  <c r="AK223" i="10"/>
  <c r="AP223" i="10"/>
  <c r="AL223" i="10"/>
  <c r="AN223" i="10"/>
  <c r="AH223" i="10"/>
  <c r="AG223" i="10"/>
  <c r="AI223" i="10"/>
  <c r="AN932" i="10"/>
  <c r="AH932" i="10"/>
  <c r="AG932" i="10"/>
  <c r="AJ932" i="10"/>
  <c r="AP932" i="10"/>
  <c r="AI932" i="10"/>
  <c r="AM932" i="10"/>
  <c r="AL932" i="10"/>
  <c r="AP33" i="10"/>
  <c r="AJ33" i="10"/>
  <c r="AG33" i="10"/>
  <c r="AL33" i="10"/>
  <c r="AM33" i="10"/>
  <c r="AK33" i="10"/>
  <c r="AI33" i="10"/>
  <c r="AN33" i="10" s="1"/>
  <c r="AM631" i="10"/>
  <c r="AP631" i="10"/>
  <c r="AN631" i="10"/>
  <c r="AK631" i="10"/>
  <c r="AG631" i="10"/>
  <c r="AH631" i="10"/>
  <c r="AJ631" i="10"/>
  <c r="AL631" i="10"/>
  <c r="AM298" i="10"/>
  <c r="AP298" i="10"/>
  <c r="AJ298" i="10"/>
  <c r="AL298" i="10"/>
  <c r="AJ600" i="10"/>
  <c r="AG600" i="10"/>
  <c r="AK600" i="10"/>
  <c r="AP600" i="10"/>
  <c r="AL538" i="10"/>
  <c r="AM538" i="10"/>
  <c r="AG538" i="10"/>
  <c r="AH538" i="10"/>
  <c r="AP553" i="10"/>
  <c r="AM553" i="10"/>
  <c r="AN553" i="10"/>
  <c r="AI553" i="10"/>
  <c r="AL553" i="10"/>
  <c r="AL653" i="10"/>
  <c r="AN653" i="10"/>
  <c r="AK653" i="10"/>
  <c r="AM653" i="10"/>
  <c r="AJ653" i="10"/>
  <c r="AL674" i="10"/>
  <c r="AK674" i="10"/>
  <c r="AP674" i="10"/>
  <c r="AI674" i="10"/>
  <c r="AN674" i="10"/>
  <c r="AI101" i="10"/>
  <c r="AL101" i="10"/>
  <c r="AK101" i="10"/>
  <c r="AG101" i="10"/>
  <c r="AH101" i="10"/>
  <c r="AL584" i="10"/>
  <c r="AJ584" i="10"/>
  <c r="AM584" i="10"/>
  <c r="AN584" i="10"/>
  <c r="AK584" i="10"/>
  <c r="AK28" i="10"/>
  <c r="AJ28" i="10"/>
  <c r="AM28" i="10"/>
  <c r="AI28" i="10"/>
  <c r="AN28" i="10" s="1"/>
  <c r="AH141" i="10"/>
  <c r="AN141" i="10"/>
  <c r="AL141" i="10"/>
  <c r="AM141" i="10"/>
  <c r="AI141" i="10"/>
  <c r="AL264" i="10"/>
  <c r="AI264" i="10"/>
  <c r="AJ264" i="10"/>
  <c r="AH264" i="10"/>
  <c r="AM264" i="10"/>
  <c r="AK562" i="10"/>
  <c r="AH562" i="10"/>
  <c r="AG562" i="10"/>
  <c r="AP562" i="10"/>
  <c r="AJ562" i="10"/>
  <c r="AI565" i="10"/>
  <c r="AH565" i="10"/>
  <c r="AN565" i="10"/>
  <c r="AP565" i="10"/>
  <c r="AM565" i="10"/>
  <c r="AM146" i="10"/>
  <c r="AL146" i="10"/>
  <c r="AJ146" i="10"/>
  <c r="AI146" i="10"/>
  <c r="AJ388" i="10"/>
  <c r="AK388" i="10"/>
  <c r="AG388" i="10"/>
  <c r="AI388" i="10"/>
  <c r="AH123" i="10"/>
  <c r="AN123" i="10"/>
  <c r="AK123" i="10"/>
  <c r="AG123" i="10"/>
  <c r="AN844" i="10"/>
  <c r="AK844" i="10"/>
  <c r="AI844" i="10"/>
  <c r="AL844" i="10"/>
  <c r="AP466" i="10"/>
  <c r="AL466" i="10"/>
  <c r="AK466" i="10"/>
  <c r="AG466" i="10"/>
  <c r="AH758" i="10"/>
  <c r="AI758" i="10"/>
  <c r="AP758" i="10"/>
  <c r="AK758" i="10"/>
  <c r="AK499" i="10"/>
  <c r="AJ499" i="10"/>
  <c r="AP499" i="10"/>
  <c r="AI499" i="10"/>
  <c r="AG482" i="10"/>
  <c r="AN482" i="10"/>
  <c r="AL482" i="10"/>
  <c r="AI482" i="10"/>
  <c r="AL747" i="10"/>
  <c r="AN436" i="10"/>
  <c r="AK669" i="10"/>
  <c r="AG374" i="10"/>
  <c r="AN766" i="10"/>
  <c r="AH692" i="10"/>
  <c r="AP500" i="10"/>
  <c r="AJ759" i="10"/>
  <c r="AP695" i="10"/>
  <c r="AP413" i="10"/>
  <c r="AK739" i="10"/>
  <c r="AL836" i="10"/>
  <c r="AG25" i="10"/>
  <c r="AH29" i="10"/>
  <c r="AK762" i="10"/>
  <c r="AH608" i="10"/>
  <c r="AI631" i="10"/>
  <c r="AK932" i="10"/>
  <c r="AJ223" i="10"/>
  <c r="AI773" i="10"/>
  <c r="AG427" i="10"/>
  <c r="AL315" i="10"/>
  <c r="AI968" i="10"/>
  <c r="AP243" i="10"/>
  <c r="AG734" i="10"/>
  <c r="AM450" i="10"/>
  <c r="AP759" i="10"/>
  <c r="AI92" i="10"/>
  <c r="AI273" i="10"/>
  <c r="AH273" i="10"/>
  <c r="AL273" i="10"/>
  <c r="AG273" i="10"/>
  <c r="AN273" i="10"/>
  <c r="AP414" i="10"/>
  <c r="AK414" i="10"/>
  <c r="AG414" i="10"/>
  <c r="AI414" i="10"/>
  <c r="AJ414" i="10"/>
  <c r="AG793" i="10"/>
  <c r="AL793" i="10"/>
  <c r="AH793" i="10"/>
  <c r="AN793" i="10"/>
  <c r="AG169" i="10"/>
  <c r="AH169" i="10"/>
  <c r="AN169" i="10"/>
  <c r="AI169" i="10"/>
  <c r="AP169" i="10"/>
  <c r="AJ685" i="10"/>
  <c r="AL685" i="10"/>
  <c r="AP685" i="10"/>
  <c r="AN685" i="10"/>
  <c r="AK685" i="10"/>
  <c r="AP471" i="10"/>
  <c r="AM471" i="10"/>
  <c r="AI471" i="10"/>
  <c r="AL471" i="10"/>
  <c r="AJ471" i="10"/>
  <c r="AH160" i="10"/>
  <c r="AP160" i="10"/>
  <c r="AK160" i="10"/>
  <c r="AG160" i="10"/>
  <c r="AM965" i="10"/>
  <c r="AJ965" i="10"/>
  <c r="AP965" i="10"/>
  <c r="AK965" i="10"/>
  <c r="AK391" i="10"/>
  <c r="AM391" i="10"/>
  <c r="AJ391" i="10"/>
  <c r="AL391" i="10"/>
  <c r="AP391" i="10"/>
  <c r="AJ231" i="10"/>
  <c r="AG231" i="10"/>
  <c r="AL231" i="10"/>
  <c r="AP231" i="10"/>
  <c r="AH231" i="10"/>
  <c r="AM285" i="10"/>
  <c r="AG285" i="10"/>
  <c r="AN285" i="10"/>
  <c r="AP285" i="10"/>
  <c r="AJ285" i="10"/>
  <c r="AH551" i="10"/>
  <c r="AG551" i="10"/>
  <c r="AI551" i="10"/>
  <c r="AK551" i="10"/>
  <c r="AP551" i="10"/>
  <c r="AN566" i="10"/>
  <c r="AM566" i="10"/>
  <c r="AJ566" i="10"/>
  <c r="AH566" i="10"/>
  <c r="AI566" i="10"/>
  <c r="AP11" i="10"/>
  <c r="AI11" i="10"/>
  <c r="AN11" i="10" s="1"/>
  <c r="AK11" i="10"/>
  <c r="AH11" i="10"/>
  <c r="AP928" i="10"/>
  <c r="AL928" i="10"/>
  <c r="AK928" i="10"/>
  <c r="AJ928" i="10"/>
  <c r="AM928" i="10"/>
  <c r="AP296" i="10"/>
  <c r="AL296" i="10"/>
  <c r="AN296" i="10"/>
  <c r="AK296" i="10"/>
  <c r="AI296" i="10"/>
  <c r="AH726" i="10"/>
  <c r="AJ726" i="10"/>
  <c r="AM726" i="10"/>
  <c r="AP726" i="10"/>
  <c r="AG726" i="10"/>
  <c r="AL467" i="10"/>
  <c r="AG467" i="10"/>
  <c r="AJ467" i="10"/>
  <c r="AN467" i="10"/>
  <c r="AI467" i="10"/>
  <c r="AI230" i="10"/>
  <c r="AG230" i="10"/>
  <c r="AP230" i="10"/>
  <c r="AL230" i="10"/>
  <c r="AK230" i="10"/>
  <c r="AG293" i="10"/>
  <c r="AP293" i="10"/>
  <c r="AL293" i="10"/>
  <c r="AK293" i="10"/>
  <c r="AN293" i="10"/>
  <c r="AJ321" i="10"/>
  <c r="AP321" i="10"/>
  <c r="AN321" i="10"/>
  <c r="AH321" i="10"/>
  <c r="AI321" i="10"/>
  <c r="AM950" i="10"/>
  <c r="AP950" i="10"/>
  <c r="AI950" i="10"/>
  <c r="AH950" i="10"/>
  <c r="AJ950" i="10"/>
  <c r="AM581" i="10"/>
  <c r="AL581" i="10"/>
  <c r="AJ581" i="10"/>
  <c r="AP581" i="10"/>
  <c r="AH581" i="10"/>
  <c r="AP647" i="10"/>
  <c r="AM647" i="10"/>
  <c r="AK647" i="10"/>
  <c r="AL647" i="10"/>
  <c r="AG432" i="10"/>
  <c r="AN432" i="10"/>
  <c r="AJ432" i="10"/>
  <c r="AH432" i="10"/>
  <c r="AI385" i="10"/>
  <c r="AG385" i="10"/>
  <c r="AH385" i="10"/>
  <c r="AJ385" i="10"/>
  <c r="AH226" i="10"/>
  <c r="AK226" i="10"/>
  <c r="AJ226" i="10"/>
  <c r="AN226" i="10"/>
  <c r="AN121" i="10"/>
  <c r="AM121" i="10"/>
  <c r="AJ121" i="10"/>
  <c r="AP121" i="10"/>
  <c r="AI683" i="10"/>
  <c r="AK683" i="10"/>
  <c r="AJ683" i="10"/>
  <c r="AH683" i="10"/>
  <c r="AG683" i="10"/>
  <c r="AK708" i="10"/>
  <c r="AJ708" i="10"/>
  <c r="AG708" i="10"/>
  <c r="AL708" i="10"/>
  <c r="AI708" i="10"/>
  <c r="AI661" i="10"/>
  <c r="AK661" i="10"/>
  <c r="AJ661" i="10"/>
  <c r="AL661" i="10"/>
  <c r="AK214" i="10"/>
  <c r="AJ214" i="10"/>
  <c r="AM214" i="10"/>
  <c r="AG214" i="10"/>
  <c r="AL214" i="10"/>
  <c r="AM12" i="10"/>
  <c r="AH12" i="10"/>
  <c r="AK12" i="10"/>
  <c r="AI12" i="10"/>
  <c r="AN12" i="10" s="1"/>
  <c r="AG95" i="10"/>
  <c r="AN95" i="10"/>
  <c r="AP95" i="10"/>
  <c r="AH95" i="10"/>
  <c r="AK868" i="10"/>
  <c r="AG868" i="10"/>
  <c r="AP868" i="10"/>
  <c r="AJ868" i="10"/>
  <c r="AL891" i="10"/>
  <c r="AI891" i="10"/>
  <c r="AM891" i="10"/>
  <c r="AN891" i="10"/>
  <c r="AI443" i="10"/>
  <c r="AH443" i="10"/>
  <c r="AJ443" i="10"/>
  <c r="AG443" i="10"/>
  <c r="AI965" i="10"/>
  <c r="AH965" i="10"/>
  <c r="AN683" i="10"/>
  <c r="AJ160" i="10"/>
  <c r="AI160" i="10"/>
  <c r="AN414" i="10"/>
  <c r="AL121" i="10"/>
  <c r="AI868" i="10"/>
  <c r="AG471" i="10"/>
  <c r="AM226" i="10"/>
  <c r="AM95" i="10"/>
  <c r="AK95" i="10"/>
  <c r="AJ273" i="10"/>
  <c r="AI685" i="10"/>
  <c r="AN385" i="10"/>
  <c r="AG12" i="10"/>
  <c r="AK169" i="10"/>
  <c r="AM432" i="10"/>
  <c r="AH214" i="10"/>
  <c r="AI793" i="10"/>
  <c r="AH647" i="10"/>
  <c r="AK581" i="10"/>
  <c r="AN950" i="10"/>
  <c r="AK321" i="10"/>
  <c r="AJ293" i="10"/>
  <c r="AJ230" i="10"/>
  <c r="AK467" i="10"/>
  <c r="AL726" i="10"/>
  <c r="AH296" i="10"/>
  <c r="AH928" i="10"/>
  <c r="AM11" i="10"/>
  <c r="AG566" i="10"/>
  <c r="AL551" i="10"/>
  <c r="AK285" i="10"/>
  <c r="AK231" i="10"/>
  <c r="AI391" i="10"/>
  <c r="AG965" i="10"/>
  <c r="AL683" i="10"/>
  <c r="AL160" i="10"/>
  <c r="AM414" i="10"/>
  <c r="AI121" i="10"/>
  <c r="AL868" i="10"/>
  <c r="AK471" i="10"/>
  <c r="AL226" i="10"/>
  <c r="AP226" i="10"/>
  <c r="AL95" i="10"/>
  <c r="AP273" i="10"/>
  <c r="AG685" i="10"/>
  <c r="AK385" i="10"/>
  <c r="AJ12" i="10"/>
  <c r="AJ169" i="10"/>
  <c r="AL432" i="10"/>
  <c r="AN214" i="10"/>
  <c r="AP793" i="10"/>
  <c r="AM793" i="10"/>
  <c r="AN647" i="10"/>
  <c r="AG647" i="10"/>
  <c r="AG581" i="10"/>
  <c r="AK950" i="10"/>
  <c r="AM321" i="10"/>
  <c r="AH293" i="10"/>
  <c r="AH230" i="10"/>
  <c r="AH467" i="10"/>
  <c r="AK726" i="10"/>
  <c r="AM296" i="10"/>
  <c r="AG928" i="10"/>
  <c r="AL11" i="10"/>
  <c r="AK566" i="10"/>
  <c r="AN551" i="10"/>
  <c r="AI285" i="10"/>
  <c r="AN231" i="10"/>
  <c r="AG391" i="10"/>
  <c r="U8" i="10"/>
  <c r="T8" i="10" s="1"/>
  <c r="U45" i="10"/>
  <c r="V45" i="10" s="1"/>
  <c r="U6" i="10"/>
  <c r="U22" i="10"/>
  <c r="U19" i="10"/>
  <c r="V19" i="10" s="1"/>
  <c r="U30" i="10"/>
  <c r="V30" i="10" s="1"/>
  <c r="U66" i="10"/>
  <c r="U7" i="10"/>
  <c r="U5" i="10"/>
  <c r="U38" i="10"/>
  <c r="A403" i="8"/>
  <c r="E404" i="8"/>
  <c r="U15" i="10"/>
  <c r="U42" i="10"/>
  <c r="U74" i="10"/>
  <c r="U76" i="10"/>
  <c r="U78" i="10"/>
  <c r="U60" i="10" l="1"/>
  <c r="U44" i="10"/>
  <c r="T44" i="10" s="1"/>
  <c r="U58" i="10"/>
  <c r="T58" i="10" s="1"/>
  <c r="U47" i="10"/>
  <c r="V47" i="10" s="1"/>
  <c r="U10" i="10"/>
  <c r="T10" i="10" s="1"/>
  <c r="U52" i="10"/>
  <c r="V52" i="10" s="1"/>
  <c r="U77" i="10"/>
  <c r="V77" i="10" s="1"/>
  <c r="U48" i="10"/>
  <c r="V48" i="10" s="1"/>
  <c r="U13" i="10"/>
  <c r="V13" i="10" s="1"/>
  <c r="U64" i="10"/>
  <c r="T64" i="10" s="1"/>
  <c r="U69" i="10"/>
  <c r="V69" i="10" s="1"/>
  <c r="U67" i="10"/>
  <c r="V67" i="10" s="1"/>
  <c r="U27" i="10"/>
  <c r="V27" i="10" s="1"/>
  <c r="U86" i="10"/>
  <c r="T86" i="10" s="1"/>
  <c r="U72" i="10"/>
  <c r="T72" i="10" s="1"/>
  <c r="U49" i="10"/>
  <c r="V49" i="10" s="1"/>
  <c r="U79" i="10"/>
  <c r="V79" i="10" s="1"/>
  <c r="U61" i="10"/>
  <c r="T61" i="10" s="1"/>
  <c r="U33" i="10"/>
  <c r="V33" i="10" s="1"/>
  <c r="U36" i="10"/>
  <c r="V36" i="10" s="1"/>
  <c r="U70" i="10"/>
  <c r="T70" i="10" s="1"/>
  <c r="U81" i="10"/>
  <c r="T81" i="10" s="1"/>
  <c r="U83" i="10"/>
  <c r="T83" i="10" s="1"/>
  <c r="U20" i="10"/>
  <c r="T20" i="10" s="1"/>
  <c r="U62" i="10"/>
  <c r="V62" i="10" s="1"/>
  <c r="U68" i="10"/>
  <c r="V68" i="10" s="1"/>
  <c r="U35" i="10"/>
  <c r="T35" i="10" s="1"/>
  <c r="U25" i="10"/>
  <c r="V25" i="10" s="1"/>
  <c r="U55" i="10"/>
  <c r="V55" i="10" s="1"/>
  <c r="U82" i="10"/>
  <c r="V82" i="10" s="1"/>
  <c r="U54" i="10"/>
  <c r="T54" i="10" s="1"/>
  <c r="U21" i="10"/>
  <c r="V21" i="10" s="1"/>
  <c r="U46" i="10"/>
  <c r="V46" i="10" s="1"/>
  <c r="U32" i="10"/>
  <c r="V32" i="10" s="1"/>
  <c r="U80" i="10"/>
  <c r="T80" i="10" s="1"/>
  <c r="U14" i="10"/>
  <c r="V14" i="10" s="1"/>
  <c r="U71" i="10"/>
  <c r="V71" i="10" s="1"/>
  <c r="U41" i="10"/>
  <c r="V41" i="10" s="1"/>
  <c r="U37" i="10"/>
  <c r="V37" i="10" s="1"/>
  <c r="U73" i="10"/>
  <c r="V73" i="10" s="1"/>
  <c r="U18" i="10"/>
  <c r="V18" i="10" s="1"/>
  <c r="U9" i="10"/>
  <c r="T9" i="10" s="1"/>
  <c r="U26" i="10"/>
  <c r="V26" i="10" s="1"/>
  <c r="U50" i="10"/>
  <c r="V50" i="10" s="1"/>
  <c r="U57" i="10"/>
  <c r="T57" i="10" s="1"/>
  <c r="U24" i="10"/>
  <c r="V24" i="10" s="1"/>
  <c r="U16" i="10"/>
  <c r="V16" i="10" s="1"/>
  <c r="U39" i="10"/>
  <c r="V39" i="10" s="1"/>
  <c r="U34" i="10"/>
  <c r="V34" i="10" s="1"/>
  <c r="V8" i="10"/>
  <c r="U17" i="10"/>
  <c r="T17" i="10" s="1"/>
  <c r="U63" i="10"/>
  <c r="T63" i="10" s="1"/>
  <c r="U51" i="10"/>
  <c r="V51" i="10" s="1"/>
  <c r="U31" i="10"/>
  <c r="V31" i="10" s="1"/>
  <c r="U85" i="10"/>
  <c r="V85" i="10" s="1"/>
  <c r="U59" i="10"/>
  <c r="V59" i="10" s="1"/>
  <c r="U23" i="10"/>
  <c r="T23" i="10" s="1"/>
  <c r="U40" i="10"/>
  <c r="V40" i="10" s="1"/>
  <c r="U65" i="10"/>
  <c r="T65" i="10" s="1"/>
  <c r="U53" i="10"/>
  <c r="T53" i="10" s="1"/>
  <c r="U43" i="10"/>
  <c r="T43" i="10" s="1"/>
  <c r="U11" i="10"/>
  <c r="V11" i="10" s="1"/>
  <c r="U29" i="10"/>
  <c r="V29" i="10" s="1"/>
  <c r="U28" i="10"/>
  <c r="V28" i="10" s="1"/>
  <c r="U84" i="10"/>
  <c r="V84" i="10" s="1"/>
  <c r="U87" i="10"/>
  <c r="T87" i="10" s="1"/>
  <c r="U12" i="10"/>
  <c r="V12" i="10" s="1"/>
  <c r="T45" i="10"/>
  <c r="V44" i="10"/>
  <c r="V10" i="10"/>
  <c r="V75" i="10"/>
  <c r="T75" i="10"/>
  <c r="V6" i="10"/>
  <c r="T6" i="10"/>
  <c r="T7" i="10" s="1"/>
  <c r="T60" i="10"/>
  <c r="V60" i="10"/>
  <c r="T56" i="10"/>
  <c r="V56" i="10"/>
  <c r="T76" i="10"/>
  <c r="V76" i="10"/>
  <c r="V7" i="10"/>
  <c r="T78" i="10"/>
  <c r="V78" i="10"/>
  <c r="T15" i="10"/>
  <c r="V15" i="10"/>
  <c r="T74" i="10"/>
  <c r="V74" i="10"/>
  <c r="V38" i="10"/>
  <c r="T38" i="10"/>
  <c r="A404" i="8"/>
  <c r="E405" i="8"/>
  <c r="V22" i="10"/>
  <c r="T22" i="10"/>
  <c r="T42" i="10"/>
  <c r="V42" i="10"/>
  <c r="X5" i="10"/>
  <c r="V5" i="10"/>
  <c r="T66" i="10"/>
  <c r="V66" i="10"/>
  <c r="V58" i="10" l="1"/>
  <c r="T77" i="10"/>
  <c r="T47" i="10"/>
  <c r="T68" i="10"/>
  <c r="T82" i="10"/>
  <c r="T25" i="10"/>
  <c r="V86" i="10"/>
  <c r="V64" i="10"/>
  <c r="V81" i="10"/>
  <c r="V61" i="10"/>
  <c r="T40" i="10"/>
  <c r="T48" i="10"/>
  <c r="V20" i="10"/>
  <c r="T73" i="10"/>
  <c r="T67" i="10"/>
  <c r="T69" i="10"/>
  <c r="V80" i="10"/>
  <c r="V83" i="10"/>
  <c r="V57" i="10"/>
  <c r="T49" i="10"/>
  <c r="V53" i="10"/>
  <c r="T36" i="10"/>
  <c r="T85" i="10"/>
  <c r="T33" i="10"/>
  <c r="T79" i="10"/>
  <c r="T71" i="10"/>
  <c r="T27" i="10"/>
  <c r="T55" i="10"/>
  <c r="V35" i="10"/>
  <c r="T29" i="10"/>
  <c r="V17" i="10"/>
  <c r="T37" i="10"/>
  <c r="V54" i="10"/>
  <c r="V72" i="10"/>
  <c r="V65" i="10"/>
  <c r="T12" i="10"/>
  <c r="V23" i="10"/>
  <c r="T62" i="10"/>
  <c r="V70" i="10"/>
  <c r="V43" i="10"/>
  <c r="T51" i="10"/>
  <c r="T84" i="10"/>
  <c r="V9" i="10"/>
  <c r="T24" i="10"/>
  <c r="T32" i="10"/>
  <c r="T31" i="10"/>
  <c r="V63" i="10"/>
  <c r="T59" i="10"/>
  <c r="V87" i="10"/>
  <c r="T28" i="10"/>
  <c r="T11" i="10"/>
  <c r="E406" i="8"/>
  <c r="A405" i="8"/>
  <c r="T19" i="10"/>
  <c r="T14" i="10" l="1"/>
  <c r="T13" i="10"/>
  <c r="T16" i="10" s="1"/>
  <c r="T18" i="10" s="1"/>
  <c r="A406" i="8"/>
  <c r="E407" i="8"/>
  <c r="T21" i="10"/>
  <c r="E408" i="8" l="1"/>
  <c r="A407" i="8"/>
  <c r="T26" i="10"/>
  <c r="T30" i="10" s="1"/>
  <c r="T34" i="10" s="1"/>
  <c r="T39" i="10" s="1"/>
  <c r="A408" i="8" l="1"/>
  <c r="E409" i="8"/>
  <c r="T41" i="10"/>
  <c r="A409" i="8" l="1"/>
  <c r="E410" i="8"/>
  <c r="T46" i="10"/>
  <c r="A410" i="8" l="1"/>
  <c r="E411" i="8"/>
  <c r="T50" i="10"/>
  <c r="A411" i="8" l="1"/>
  <c r="E412" i="8"/>
  <c r="T52" i="10"/>
  <c r="X12" i="10" s="1"/>
  <c r="X23" i="10"/>
  <c r="A412" i="8" l="1"/>
  <c r="E413" i="8"/>
  <c r="X10" i="10"/>
  <c r="X18" i="10"/>
  <c r="X11" i="10"/>
  <c r="X16" i="10"/>
  <c r="X9" i="10"/>
  <c r="X21" i="10"/>
  <c r="X25" i="10"/>
  <c r="X19" i="10"/>
  <c r="X6" i="10"/>
  <c r="X7" i="10"/>
  <c r="X17" i="10"/>
  <c r="X24" i="10"/>
  <c r="X14" i="10"/>
  <c r="X13" i="10"/>
  <c r="X8" i="10"/>
  <c r="X22" i="10"/>
  <c r="X20" i="10"/>
  <c r="X15" i="10"/>
  <c r="A413" i="8" l="1"/>
  <c r="E414" i="8"/>
  <c r="E415" i="8" l="1"/>
  <c r="A414" i="8"/>
  <c r="A415" i="8" l="1"/>
  <c r="E416" i="8"/>
  <c r="A416" i="8" l="1"/>
  <c r="E417" i="8"/>
  <c r="A417" i="8" l="1"/>
  <c r="E418" i="8"/>
  <c r="A418" i="8" l="1"/>
  <c r="E419" i="8"/>
  <c r="A419" i="8" l="1"/>
  <c r="E420" i="8"/>
  <c r="A420" i="8" l="1"/>
  <c r="E421" i="8"/>
  <c r="A421" i="8" l="1"/>
  <c r="E422" i="8"/>
  <c r="A422" i="8" l="1"/>
  <c r="E423" i="8"/>
  <c r="E424" i="8" l="1"/>
  <c r="A423" i="8"/>
  <c r="A424" i="8" l="1"/>
  <c r="E425" i="8"/>
  <c r="A425" i="8" l="1"/>
  <c r="E426" i="8"/>
  <c r="A426" i="8" l="1"/>
  <c r="E427" i="8"/>
  <c r="A427" i="8" l="1"/>
  <c r="E428" i="8"/>
  <c r="A428" i="8" l="1"/>
  <c r="E429" i="8"/>
  <c r="A429" i="8" l="1"/>
  <c r="E430" i="8"/>
  <c r="A430" i="8" l="1"/>
  <c r="E431" i="8"/>
  <c r="A431" i="8" l="1"/>
  <c r="E432" i="8"/>
  <c r="A432" i="8" l="1"/>
  <c r="E433" i="8"/>
  <c r="A433" i="8" l="1"/>
  <c r="E434" i="8"/>
  <c r="A434" i="8" l="1"/>
  <c r="E435" i="8"/>
  <c r="A435" i="8" l="1"/>
  <c r="E436" i="8"/>
  <c r="A436" i="8" l="1"/>
  <c r="E437" i="8"/>
  <c r="A437" i="8" l="1"/>
  <c r="E438" i="8"/>
  <c r="A438" i="8" l="1"/>
  <c r="E439" i="8"/>
  <c r="A439" i="8" l="1"/>
  <c r="E440" i="8"/>
  <c r="A440" i="8" l="1"/>
  <c r="E441" i="8"/>
  <c r="A441" i="8" l="1"/>
  <c r="E442" i="8"/>
  <c r="A442" i="8" l="1"/>
  <c r="E443" i="8"/>
  <c r="A443" i="8" l="1"/>
  <c r="E444" i="8"/>
  <c r="A444" i="8" l="1"/>
  <c r="E445" i="8"/>
  <c r="A445" i="8" l="1"/>
  <c r="E446" i="8"/>
  <c r="A446" i="8" l="1"/>
  <c r="E447" i="8"/>
  <c r="A447" i="8" l="1"/>
  <c r="E448" i="8"/>
  <c r="A448" i="8" l="1"/>
  <c r="E449" i="8"/>
  <c r="A449" i="8" l="1"/>
  <c r="E450" i="8"/>
  <c r="A450" i="8" l="1"/>
  <c r="E451" i="8"/>
  <c r="A451" i="8" l="1"/>
  <c r="E452" i="8"/>
  <c r="A452" i="8" l="1"/>
  <c r="E453" i="8"/>
  <c r="A453" i="8" l="1"/>
  <c r="E454" i="8"/>
  <c r="A454" i="8" l="1"/>
  <c r="E455" i="8"/>
  <c r="A455" i="8" l="1"/>
  <c r="E456" i="8"/>
  <c r="A456" i="8" l="1"/>
  <c r="E457" i="8"/>
  <c r="A457" i="8" l="1"/>
  <c r="E458" i="8"/>
  <c r="A458" i="8" l="1"/>
  <c r="E459" i="8"/>
  <c r="A459" i="8" l="1"/>
  <c r="E460" i="8"/>
  <c r="A460" i="8" l="1"/>
  <c r="E461" i="8"/>
  <c r="A461" i="8" l="1"/>
  <c r="E462" i="8"/>
  <c r="A462" i="8" l="1"/>
  <c r="E463" i="8"/>
  <c r="A463" i="8" l="1"/>
  <c r="E464" i="8"/>
  <c r="A464" i="8" l="1"/>
  <c r="E465" i="8"/>
  <c r="A465" i="8" l="1"/>
  <c r="E466" i="8"/>
  <c r="E467" i="8" l="1"/>
  <c r="A466" i="8"/>
  <c r="A467" i="8" l="1"/>
  <c r="E468" i="8"/>
  <c r="A468" i="8" l="1"/>
  <c r="E469" i="8"/>
  <c r="A469" i="8" l="1"/>
  <c r="E470" i="8"/>
  <c r="A470" i="8" l="1"/>
  <c r="E471" i="8"/>
  <c r="A471" i="8" l="1"/>
  <c r="E472" i="8"/>
  <c r="A472" i="8" l="1"/>
  <c r="E473" i="8"/>
  <c r="A473" i="8" l="1"/>
  <c r="E474" i="8"/>
  <c r="E475" i="8" l="1"/>
  <c r="A474" i="8"/>
  <c r="A475" i="8" l="1"/>
  <c r="E476" i="8"/>
  <c r="A476" i="8" l="1"/>
  <c r="E477" i="8"/>
  <c r="A477" i="8" l="1"/>
  <c r="E478" i="8"/>
  <c r="E479" i="8" l="1"/>
  <c r="A478" i="8"/>
  <c r="A479" i="8" l="1"/>
  <c r="E480" i="8"/>
  <c r="A480" i="8" l="1"/>
  <c r="E481" i="8"/>
  <c r="A481" i="8" l="1"/>
  <c r="E482" i="8"/>
  <c r="A482" i="8" l="1"/>
  <c r="E483" i="8"/>
  <c r="A483" i="8" l="1"/>
  <c r="E484" i="8"/>
  <c r="A484" i="8" l="1"/>
  <c r="E485" i="8"/>
  <c r="A485" i="8" l="1"/>
  <c r="E486" i="8"/>
  <c r="A486" i="8" l="1"/>
  <c r="E487" i="8"/>
  <c r="A487" i="8" l="1"/>
  <c r="E488" i="8"/>
  <c r="A488" i="8" l="1"/>
  <c r="E489" i="8"/>
  <c r="A489" i="8" l="1"/>
  <c r="E490" i="8"/>
  <c r="A490" i="8" l="1"/>
  <c r="E491" i="8"/>
  <c r="A491" i="8" l="1"/>
  <c r="E492" i="8"/>
  <c r="A492" i="8" l="1"/>
  <c r="E493" i="8"/>
  <c r="A493" i="8" l="1"/>
  <c r="E494" i="8"/>
  <c r="A494" i="8" l="1"/>
  <c r="E495" i="8"/>
  <c r="A495" i="8" l="1"/>
  <c r="E496" i="8"/>
  <c r="A496" i="8" l="1"/>
  <c r="E497" i="8"/>
  <c r="E498" i="8" l="1"/>
  <c r="A497" i="8"/>
  <c r="A498" i="8" l="1"/>
  <c r="E499" i="8"/>
  <c r="A499" i="8" l="1"/>
  <c r="E500" i="8"/>
  <c r="A500" i="8" l="1"/>
  <c r="E501" i="8"/>
  <c r="A501" i="8" l="1"/>
  <c r="E502" i="8"/>
  <c r="A502" i="8" l="1"/>
  <c r="E503" i="8"/>
  <c r="A503" i="8" l="1"/>
  <c r="E504" i="8"/>
  <c r="A504" i="8" l="1"/>
  <c r="E505" i="8"/>
  <c r="A505" i="8" l="1"/>
  <c r="E506" i="8"/>
  <c r="A506" i="8" l="1"/>
  <c r="E507" i="8"/>
  <c r="A507" i="8" l="1"/>
  <c r="E508" i="8"/>
  <c r="A508" i="8" l="1"/>
  <c r="E509" i="8"/>
  <c r="A509" i="8" l="1"/>
  <c r="E510" i="8"/>
  <c r="A510" i="8" l="1"/>
  <c r="E511" i="8"/>
  <c r="A511" i="8" l="1"/>
  <c r="E512" i="8"/>
  <c r="A512" i="8" l="1"/>
  <c r="E513" i="8"/>
  <c r="E514" i="8" l="1"/>
  <c r="A513" i="8"/>
  <c r="A514" i="8" l="1"/>
  <c r="E515" i="8"/>
  <c r="A515" i="8" l="1"/>
  <c r="E516" i="8"/>
  <c r="A516" i="8" l="1"/>
  <c r="E517" i="8"/>
  <c r="A517" i="8" l="1"/>
  <c r="E518" i="8"/>
  <c r="A518" i="8" l="1"/>
  <c r="E519" i="8"/>
  <c r="A519" i="8" l="1"/>
  <c r="E520" i="8"/>
  <c r="E521" i="8" l="1"/>
  <c r="A520" i="8"/>
  <c r="E522" i="8" l="1"/>
  <c r="A521" i="8"/>
  <c r="A522" i="8" l="1"/>
  <c r="E523" i="8"/>
  <c r="A523" i="8" l="1"/>
  <c r="E524" i="8"/>
  <c r="A524" i="8" l="1"/>
  <c r="E525" i="8"/>
  <c r="A525" i="8" l="1"/>
  <c r="E526" i="8"/>
  <c r="A526" i="8" l="1"/>
  <c r="E527" i="8"/>
  <c r="A527" i="8" l="1"/>
  <c r="E528" i="8"/>
  <c r="A528" i="8" l="1"/>
  <c r="E529" i="8"/>
  <c r="A529" i="8" l="1"/>
  <c r="E530" i="8"/>
  <c r="A530" i="8" l="1"/>
  <c r="E531" i="8"/>
  <c r="A531" i="8" l="1"/>
  <c r="E532" i="8"/>
  <c r="A532" i="8" l="1"/>
  <c r="E533" i="8"/>
  <c r="A533" i="8" l="1"/>
  <c r="E534" i="8"/>
  <c r="A534" i="8" l="1"/>
  <c r="E535" i="8"/>
  <c r="A535" i="8" l="1"/>
  <c r="E536" i="8"/>
  <c r="A536" i="8" l="1"/>
  <c r="E537" i="8"/>
  <c r="A537" i="8" l="1"/>
  <c r="E538" i="8"/>
  <c r="A538" i="8" l="1"/>
  <c r="E539" i="8"/>
  <c r="A539" i="8" l="1"/>
  <c r="E540" i="8"/>
  <c r="E541" i="8" l="1"/>
  <c r="A540" i="8"/>
  <c r="A541" i="8" l="1"/>
  <c r="E542" i="8"/>
  <c r="A542" i="8" l="1"/>
  <c r="E543" i="8"/>
  <c r="A543" i="8" l="1"/>
  <c r="E544" i="8"/>
  <c r="A544" i="8" l="1"/>
  <c r="E545" i="8"/>
  <c r="A545" i="8" l="1"/>
  <c r="E546" i="8"/>
  <c r="A546" i="8" l="1"/>
  <c r="E547" i="8"/>
  <c r="A547" i="8" l="1"/>
  <c r="E548" i="8"/>
  <c r="A548" i="8" l="1"/>
  <c r="E549" i="8"/>
  <c r="A549" i="8" l="1"/>
  <c r="E550" i="8"/>
  <c r="A550" i="8" l="1"/>
  <c r="E551" i="8"/>
  <c r="A551" i="8" l="1"/>
  <c r="E552" i="8"/>
  <c r="A552" i="8" l="1"/>
  <c r="E553" i="8"/>
  <c r="A553" i="8" l="1"/>
  <c r="E554" i="8"/>
  <c r="A554" i="8" l="1"/>
  <c r="E555" i="8"/>
  <c r="E556" i="8" l="1"/>
  <c r="A555" i="8"/>
  <c r="E557" i="8" l="1"/>
  <c r="A556" i="8"/>
  <c r="E558" i="8" l="1"/>
  <c r="A557" i="8"/>
  <c r="A558" i="8" l="1"/>
  <c r="E559" i="8"/>
  <c r="A559" i="8" l="1"/>
  <c r="E560" i="8"/>
  <c r="E561" i="8" l="1"/>
  <c r="A560" i="8"/>
  <c r="A561" i="8" l="1"/>
  <c r="E562" i="8"/>
  <c r="E563" i="8" l="1"/>
  <c r="A562" i="8"/>
  <c r="A563" i="8" l="1"/>
  <c r="E564" i="8"/>
  <c r="E565" i="8" l="1"/>
  <c r="A564" i="8"/>
  <c r="A565" i="8" l="1"/>
  <c r="E566" i="8"/>
  <c r="A566" i="8" l="1"/>
  <c r="E567" i="8"/>
  <c r="A567" i="8" l="1"/>
  <c r="E568" i="8"/>
  <c r="A568" i="8" l="1"/>
  <c r="E569" i="8"/>
  <c r="A569" i="8" l="1"/>
  <c r="E570" i="8"/>
  <c r="A570" i="8" l="1"/>
  <c r="E571" i="8"/>
  <c r="A571" i="8" l="1"/>
  <c r="E572" i="8"/>
  <c r="A572" i="8" l="1"/>
  <c r="E573" i="8"/>
  <c r="A573" i="8" l="1"/>
  <c r="E574" i="8"/>
  <c r="A574" i="8" l="1"/>
  <c r="E575" i="8"/>
  <c r="A575" i="8" l="1"/>
  <c r="E576" i="8"/>
  <c r="A576" i="8" l="1"/>
  <c r="E577" i="8"/>
  <c r="A577" i="8" l="1"/>
  <c r="E578" i="8"/>
  <c r="E579" i="8" l="1"/>
  <c r="A578" i="8"/>
  <c r="A579" i="8" l="1"/>
  <c r="E580" i="8"/>
  <c r="E581" i="8" l="1"/>
  <c r="A580" i="8"/>
  <c r="A581" i="8" l="1"/>
  <c r="E582" i="8"/>
  <c r="A582" i="8" l="1"/>
  <c r="E583" i="8"/>
  <c r="E584" i="8" l="1"/>
  <c r="A583" i="8"/>
  <c r="A584" i="8" l="1"/>
  <c r="E585" i="8"/>
  <c r="E586" i="8" l="1"/>
  <c r="A585" i="8"/>
  <c r="A586" i="8" l="1"/>
  <c r="E587" i="8"/>
  <c r="A587" i="8" l="1"/>
  <c r="E588" i="8"/>
  <c r="A588" i="8" l="1"/>
  <c r="E589" i="8"/>
  <c r="A589" i="8" l="1"/>
  <c r="E590" i="8"/>
  <c r="A590" i="8" l="1"/>
  <c r="E591" i="8"/>
  <c r="A591" i="8" l="1"/>
  <c r="E592" i="8"/>
  <c r="A592" i="8" l="1"/>
  <c r="E593" i="8"/>
  <c r="A593" i="8" l="1"/>
  <c r="E594" i="8"/>
  <c r="A594" i="8" l="1"/>
  <c r="E595" i="8"/>
  <c r="A595" i="8" l="1"/>
  <c r="E596" i="8"/>
  <c r="A596" i="8" l="1"/>
  <c r="E597" i="8"/>
  <c r="A597" i="8" l="1"/>
  <c r="E598" i="8"/>
  <c r="A598" i="8" l="1"/>
  <c r="E599" i="8"/>
  <c r="A599" i="8" l="1"/>
  <c r="E600" i="8"/>
  <c r="A600" i="8" l="1"/>
  <c r="E601" i="8"/>
  <c r="A601" i="8" l="1"/>
  <c r="E602" i="8"/>
  <c r="A602" i="8" l="1"/>
  <c r="E603" i="8"/>
  <c r="A603" i="8" l="1"/>
  <c r="E604" i="8"/>
  <c r="A604" i="8" l="1"/>
  <c r="E605" i="8"/>
  <c r="A605" i="8" l="1"/>
  <c r="E606" i="8"/>
  <c r="A606" i="8" l="1"/>
  <c r="E607" i="8"/>
  <c r="A607" i="8" l="1"/>
  <c r="E608" i="8"/>
  <c r="A608" i="8" l="1"/>
  <c r="E609" i="8"/>
  <c r="E610" i="8" l="1"/>
  <c r="A609" i="8"/>
  <c r="A610" i="8" l="1"/>
  <c r="E611" i="8"/>
  <c r="A611" i="8" l="1"/>
  <c r="E612" i="8"/>
  <c r="A612" i="8" l="1"/>
  <c r="E613" i="8"/>
  <c r="A613" i="8" l="1"/>
  <c r="E614" i="8"/>
  <c r="A614" i="8" l="1"/>
  <c r="E615" i="8"/>
  <c r="E616" i="8" l="1"/>
  <c r="A615" i="8"/>
  <c r="A616" i="8" l="1"/>
  <c r="E617" i="8"/>
  <c r="A617" i="8" l="1"/>
  <c r="E618" i="8"/>
  <c r="A618" i="8" l="1"/>
  <c r="E619" i="8"/>
  <c r="E620" i="8" l="1"/>
  <c r="A619" i="8"/>
  <c r="A620" i="8" l="1"/>
  <c r="E621" i="8"/>
  <c r="A621" i="8" l="1"/>
  <c r="E622" i="8"/>
  <c r="A622" i="8" l="1"/>
  <c r="E623" i="8"/>
  <c r="A623" i="8" l="1"/>
  <c r="E624" i="8"/>
  <c r="A624" i="8" l="1"/>
  <c r="E625" i="8"/>
  <c r="A625" i="8" l="1"/>
  <c r="E626" i="8"/>
  <c r="A626" i="8" l="1"/>
  <c r="E627" i="8"/>
  <c r="A627" i="8" l="1"/>
  <c r="E628" i="8"/>
  <c r="A628" i="8" l="1"/>
  <c r="E629" i="8"/>
  <c r="A629" i="8" l="1"/>
  <c r="E630" i="8"/>
  <c r="A630" i="8" l="1"/>
  <c r="E631" i="8"/>
  <c r="A631" i="8" l="1"/>
  <c r="E632" i="8"/>
  <c r="A632" i="8" l="1"/>
  <c r="E633" i="8"/>
  <c r="A633" i="8" l="1"/>
  <c r="E634" i="8"/>
  <c r="A634" i="8" l="1"/>
  <c r="E635" i="8"/>
  <c r="A635" i="8" l="1"/>
  <c r="E636" i="8"/>
  <c r="E637" i="8" l="1"/>
  <c r="A636" i="8"/>
  <c r="A637" i="8" l="1"/>
  <c r="E638" i="8"/>
  <c r="A638" i="8" l="1"/>
  <c r="E639" i="8"/>
  <c r="A639" i="8" l="1"/>
  <c r="E640" i="8"/>
  <c r="A640" i="8" l="1"/>
  <c r="E641" i="8"/>
  <c r="E642" i="8" l="1"/>
  <c r="A641" i="8"/>
  <c r="E643" i="8" l="1"/>
  <c r="A642" i="8"/>
  <c r="A643" i="8" l="1"/>
  <c r="E644" i="8"/>
  <c r="A644" i="8" l="1"/>
  <c r="E645" i="8"/>
  <c r="A645" i="8" l="1"/>
  <c r="E646" i="8"/>
  <c r="E647" i="8" l="1"/>
  <c r="A646" i="8"/>
  <c r="A647" i="8" l="1"/>
  <c r="E648" i="8"/>
  <c r="A648" i="8" l="1"/>
  <c r="E649" i="8"/>
  <c r="A649" i="8" l="1"/>
  <c r="E650" i="8"/>
  <c r="E651" i="8" l="1"/>
  <c r="A650" i="8"/>
  <c r="A651" i="8" l="1"/>
  <c r="E652" i="8"/>
  <c r="A652" i="8" l="1"/>
  <c r="E653" i="8"/>
  <c r="E654" i="8" l="1"/>
  <c r="A653" i="8"/>
  <c r="A654" i="8" l="1"/>
  <c r="E655" i="8"/>
  <c r="E656" i="8" l="1"/>
  <c r="A655" i="8"/>
  <c r="A656" i="8" l="1"/>
  <c r="E657" i="8"/>
  <c r="E658" i="8" l="1"/>
  <c r="A657" i="8"/>
  <c r="A658" i="8" l="1"/>
  <c r="E659" i="8"/>
  <c r="E660" i="8" l="1"/>
  <c r="A659" i="8"/>
  <c r="A660" i="8" l="1"/>
  <c r="E661" i="8"/>
  <c r="E662" i="8" l="1"/>
  <c r="A661" i="8"/>
  <c r="A662" i="8" l="1"/>
  <c r="E663" i="8"/>
  <c r="A663" i="8" l="1"/>
  <c r="E664" i="8"/>
  <c r="A664" i="8" l="1"/>
  <c r="E665" i="8"/>
  <c r="A665" i="8" l="1"/>
  <c r="E666" i="8"/>
  <c r="E667" i="8" l="1"/>
  <c r="A666" i="8"/>
  <c r="A667" i="8" l="1"/>
  <c r="E668" i="8"/>
  <c r="A668" i="8" l="1"/>
  <c r="E669" i="8"/>
  <c r="E670" i="8" l="1"/>
  <c r="A669" i="8"/>
  <c r="A670" i="8" l="1"/>
  <c r="E671" i="8"/>
  <c r="A671" i="8" l="1"/>
  <c r="E672" i="8"/>
  <c r="A672" i="8" l="1"/>
  <c r="E673" i="8"/>
  <c r="E674" i="8" l="1"/>
  <c r="A673" i="8"/>
  <c r="A674" i="8" l="1"/>
  <c r="E675" i="8"/>
  <c r="E676" i="8" l="1"/>
  <c r="A675" i="8"/>
  <c r="A676" i="8" l="1"/>
  <c r="E677" i="8"/>
  <c r="A677" i="8" l="1"/>
  <c r="E678" i="8"/>
  <c r="A678" i="8" l="1"/>
  <c r="E679" i="8"/>
  <c r="A679" i="8" l="1"/>
  <c r="E680" i="8"/>
  <c r="A680" i="8" l="1"/>
  <c r="E681" i="8"/>
  <c r="E682" i="8" l="1"/>
  <c r="A681" i="8"/>
  <c r="A682" i="8" l="1"/>
  <c r="E683" i="8"/>
  <c r="A683" i="8" l="1"/>
  <c r="E684" i="8"/>
  <c r="A684" i="8" l="1"/>
  <c r="E685" i="8"/>
  <c r="A685" i="8" l="1"/>
  <c r="E686" i="8"/>
  <c r="A686" i="8" l="1"/>
  <c r="E687" i="8"/>
  <c r="A687" i="8" l="1"/>
  <c r="E688" i="8"/>
  <c r="A688" i="8" l="1"/>
  <c r="E689" i="8"/>
  <c r="E690" i="8" l="1"/>
  <c r="A689" i="8"/>
  <c r="A690" i="8" l="1"/>
  <c r="E691" i="8"/>
  <c r="A691" i="8" l="1"/>
  <c r="E692" i="8"/>
  <c r="A692" i="8" l="1"/>
  <c r="E693" i="8"/>
  <c r="A693" i="8" l="1"/>
  <c r="E694" i="8"/>
  <c r="A694" i="8" l="1"/>
  <c r="E695" i="8"/>
  <c r="A695" i="8" l="1"/>
  <c r="E696" i="8"/>
  <c r="A696" i="8" l="1"/>
  <c r="E697" i="8"/>
  <c r="A697" i="8" l="1"/>
  <c r="E698" i="8"/>
  <c r="E699" i="8" l="1"/>
  <c r="A698" i="8"/>
  <c r="A699" i="8" l="1"/>
  <c r="E700" i="8"/>
  <c r="A700" i="8" l="1"/>
  <c r="E701" i="8"/>
  <c r="A701" i="8" l="1"/>
  <c r="E702" i="8"/>
  <c r="A702" i="8" l="1"/>
  <c r="E703" i="8"/>
  <c r="A703" i="8" l="1"/>
  <c r="E704" i="8"/>
  <c r="A704" i="8" l="1"/>
  <c r="E705" i="8"/>
  <c r="A705" i="8" l="1"/>
  <c r="E706" i="8"/>
  <c r="A706" i="8" l="1"/>
  <c r="E707" i="8"/>
  <c r="A707" i="8" l="1"/>
  <c r="E708" i="8"/>
  <c r="A708" i="8" l="1"/>
  <c r="E709" i="8"/>
  <c r="A709" i="8" l="1"/>
  <c r="E710" i="8"/>
  <c r="A710" i="8" l="1"/>
  <c r="E711" i="8"/>
  <c r="A711" i="8" l="1"/>
  <c r="E712" i="8"/>
  <c r="A712" i="8" l="1"/>
  <c r="E713" i="8"/>
  <c r="A713" i="8" l="1"/>
  <c r="E714" i="8"/>
  <c r="A714" i="8" l="1"/>
  <c r="E715" i="8"/>
  <c r="A715" i="8" l="1"/>
  <c r="E716" i="8"/>
  <c r="A716" i="8" l="1"/>
  <c r="E717" i="8"/>
  <c r="A717" i="8" l="1"/>
  <c r="E718" i="8"/>
  <c r="A718" i="8" l="1"/>
  <c r="E719" i="8"/>
  <c r="A719" i="8" l="1"/>
  <c r="E720" i="8"/>
  <c r="A720" i="8" l="1"/>
  <c r="E721" i="8"/>
  <c r="A721" i="8" l="1"/>
  <c r="E722" i="8"/>
  <c r="A722" i="8" l="1"/>
  <c r="E723" i="8"/>
  <c r="E724" i="8" l="1"/>
  <c r="A723" i="8"/>
  <c r="E725" i="8" l="1"/>
  <c r="A724" i="8"/>
  <c r="A725" i="8" l="1"/>
  <c r="E726" i="8"/>
  <c r="E727" i="8" l="1"/>
  <c r="A726" i="8"/>
  <c r="E728" i="8" l="1"/>
  <c r="A727" i="8"/>
  <c r="A728" i="8" l="1"/>
  <c r="E729" i="8"/>
  <c r="A729" i="8" l="1"/>
  <c r="E730" i="8"/>
  <c r="A730" i="8" l="1"/>
  <c r="E731" i="8"/>
  <c r="A731" i="8" l="1"/>
  <c r="E732" i="8"/>
  <c r="E733" i="8" l="1"/>
  <c r="A732" i="8"/>
  <c r="E734" i="8" l="1"/>
  <c r="A733" i="8"/>
  <c r="A734" i="8" l="1"/>
  <c r="E735" i="8"/>
  <c r="E736" i="8" l="1"/>
  <c r="A735" i="8"/>
  <c r="E737" i="8" l="1"/>
  <c r="A736" i="8"/>
  <c r="A737" i="8" l="1"/>
  <c r="E738" i="8"/>
  <c r="E739" i="8" l="1"/>
  <c r="A738" i="8"/>
  <c r="A739" i="8" l="1"/>
  <c r="E740" i="8"/>
  <c r="A740" i="8" l="1"/>
  <c r="E741" i="8"/>
  <c r="A741" i="8" l="1"/>
  <c r="E742" i="8"/>
  <c r="A742" i="8" l="1"/>
  <c r="E743" i="8"/>
  <c r="A743" i="8" l="1"/>
  <c r="E744" i="8"/>
  <c r="E745" i="8" l="1"/>
  <c r="A744" i="8"/>
  <c r="A745" i="8" l="1"/>
  <c r="E746" i="8"/>
  <c r="E747" i="8" l="1"/>
  <c r="A746" i="8"/>
  <c r="A747" i="8" l="1"/>
  <c r="E748" i="8"/>
  <c r="E749" i="8" l="1"/>
  <c r="A748" i="8"/>
  <c r="A749" i="8" l="1"/>
  <c r="E750" i="8"/>
  <c r="E751" i="8" l="1"/>
  <c r="A750" i="8"/>
  <c r="A751" i="8" l="1"/>
  <c r="E752" i="8"/>
  <c r="E753" i="8" l="1"/>
  <c r="A752" i="8"/>
  <c r="A753" i="8" l="1"/>
  <c r="E754" i="8"/>
  <c r="A754" i="8" l="1"/>
  <c r="E755" i="8"/>
  <c r="A755" i="8" l="1"/>
  <c r="E756" i="8"/>
  <c r="A756" i="8" l="1"/>
  <c r="E757" i="8"/>
  <c r="A757" i="8" l="1"/>
  <c r="E758" i="8"/>
  <c r="A758" i="8" l="1"/>
  <c r="E759" i="8"/>
  <c r="E760" i="8" l="1"/>
  <c r="A759" i="8"/>
  <c r="A760" i="8" l="1"/>
  <c r="E761" i="8"/>
  <c r="A761" i="8" l="1"/>
  <c r="E762" i="8"/>
  <c r="A762" i="8" l="1"/>
  <c r="E763" i="8"/>
  <c r="A763" i="8" l="1"/>
  <c r="E764" i="8"/>
  <c r="A764" i="8" l="1"/>
  <c r="E765" i="8"/>
  <c r="A765" i="8" l="1"/>
  <c r="E766" i="8"/>
  <c r="E767" i="8" l="1"/>
  <c r="A766" i="8"/>
  <c r="A767" i="8" l="1"/>
  <c r="E768" i="8"/>
  <c r="A768" i="8" l="1"/>
  <c r="E769" i="8"/>
  <c r="A769" i="8" l="1"/>
  <c r="E770" i="8"/>
  <c r="A770" i="8" l="1"/>
  <c r="E771" i="8"/>
  <c r="A771" i="8" l="1"/>
  <c r="E772" i="8"/>
  <c r="A772" i="8" l="1"/>
  <c r="E773" i="8"/>
  <c r="E774" i="8" l="1"/>
  <c r="A773" i="8"/>
  <c r="A774" i="8" l="1"/>
  <c r="E775" i="8"/>
  <c r="A775" i="8" l="1"/>
  <c r="E776" i="8"/>
  <c r="A776" i="8" l="1"/>
  <c r="E777" i="8"/>
  <c r="A777" i="8" l="1"/>
  <c r="E778" i="8"/>
  <c r="E779" i="8" l="1"/>
  <c r="A778" i="8"/>
  <c r="A779" i="8" l="1"/>
  <c r="E780" i="8"/>
  <c r="A780" i="8" l="1"/>
  <c r="E781" i="8"/>
  <c r="A781" i="8" l="1"/>
  <c r="E782" i="8"/>
  <c r="A782" i="8" l="1"/>
  <c r="E783" i="8"/>
  <c r="A783" i="8" l="1"/>
  <c r="E784" i="8"/>
  <c r="A784" i="8" l="1"/>
  <c r="E785" i="8"/>
  <c r="A785" i="8" l="1"/>
  <c r="E786" i="8"/>
  <c r="A786" i="8" l="1"/>
  <c r="E787" i="8"/>
  <c r="A787" i="8" l="1"/>
  <c r="E788" i="8"/>
  <c r="A788" i="8" l="1"/>
  <c r="E789" i="8"/>
  <c r="A789" i="8" l="1"/>
  <c r="E790" i="8"/>
  <c r="A790" i="8" l="1"/>
  <c r="E791" i="8"/>
  <c r="A791" i="8" l="1"/>
  <c r="E792" i="8"/>
  <c r="A792" i="8" l="1"/>
  <c r="E793" i="8"/>
  <c r="A793" i="8" l="1"/>
  <c r="E794" i="8"/>
  <c r="A794" i="8" l="1"/>
  <c r="E795" i="8"/>
  <c r="A795" i="8" l="1"/>
  <c r="E796" i="8"/>
  <c r="E797" i="8" l="1"/>
  <c r="A796" i="8"/>
  <c r="A797" i="8" l="1"/>
  <c r="E798" i="8"/>
  <c r="A798" i="8" l="1"/>
  <c r="E799" i="8"/>
  <c r="E800" i="8" l="1"/>
  <c r="A799" i="8"/>
  <c r="A800" i="8" l="1"/>
  <c r="E801" i="8"/>
  <c r="A801" i="8" l="1"/>
  <c r="E802" i="8"/>
  <c r="A802" i="8" l="1"/>
  <c r="E803" i="8"/>
  <c r="A803" i="8" l="1"/>
  <c r="E804" i="8"/>
  <c r="A804" i="8" l="1"/>
  <c r="E805" i="8"/>
  <c r="A805" i="8" l="1"/>
  <c r="E806" i="8"/>
  <c r="E807" i="8" l="1"/>
  <c r="A806" i="8"/>
  <c r="A807" i="8" l="1"/>
  <c r="E808" i="8"/>
  <c r="E809" i="8" l="1"/>
  <c r="A808" i="8"/>
  <c r="A809" i="8" l="1"/>
  <c r="E810" i="8"/>
  <c r="E811" i="8" l="1"/>
  <c r="A810" i="8"/>
  <c r="E812" i="8" l="1"/>
  <c r="A811" i="8"/>
  <c r="A812" i="8" l="1"/>
  <c r="E813" i="8"/>
  <c r="E814" i="8" l="1"/>
  <c r="A813" i="8"/>
  <c r="A814" i="8" l="1"/>
  <c r="E815" i="8"/>
  <c r="A815" i="8" l="1"/>
  <c r="E816" i="8"/>
  <c r="A816" i="8" l="1"/>
  <c r="E817" i="8"/>
  <c r="A817" i="8" l="1"/>
  <c r="E818" i="8"/>
  <c r="A818" i="8" l="1"/>
  <c r="E819" i="8"/>
  <c r="E820" i="8" l="1"/>
  <c r="A819" i="8"/>
  <c r="E821" i="8" l="1"/>
  <c r="A820" i="8"/>
  <c r="A821" i="8" l="1"/>
  <c r="E822" i="8"/>
  <c r="A822" i="8" l="1"/>
  <c r="E823" i="8"/>
  <c r="E824" i="8" l="1"/>
  <c r="A823" i="8"/>
  <c r="A824" i="8" l="1"/>
  <c r="E825" i="8"/>
  <c r="E826" i="8" l="1"/>
  <c r="A825" i="8"/>
  <c r="A826" i="8" l="1"/>
  <c r="E827" i="8"/>
  <c r="A827" i="8" l="1"/>
  <c r="E828" i="8"/>
  <c r="A828" i="8" l="1"/>
  <c r="E829" i="8"/>
  <c r="A829" i="8" l="1"/>
  <c r="E830" i="8"/>
  <c r="A830" i="8" l="1"/>
  <c r="E831" i="8"/>
  <c r="E832" i="8" l="1"/>
  <c r="A831" i="8"/>
  <c r="A832" i="8" l="1"/>
  <c r="E833" i="8"/>
  <c r="E834" i="8" l="1"/>
  <c r="A833" i="8"/>
  <c r="A834" i="8" l="1"/>
  <c r="E835" i="8"/>
  <c r="A835" i="8" l="1"/>
  <c r="E836" i="8"/>
  <c r="A836" i="8" l="1"/>
  <c r="E837" i="8"/>
  <c r="E838" i="8" l="1"/>
  <c r="A837" i="8"/>
  <c r="A838" i="8" l="1"/>
  <c r="E839" i="8"/>
  <c r="A839" i="8" l="1"/>
  <c r="E840" i="8"/>
  <c r="A840" i="8" l="1"/>
  <c r="E841" i="8"/>
  <c r="A841" i="8" l="1"/>
  <c r="E842" i="8"/>
  <c r="E843" i="8" l="1"/>
  <c r="A842" i="8"/>
  <c r="A843" i="8" l="1"/>
  <c r="E844" i="8"/>
  <c r="A844" i="8" l="1"/>
  <c r="E845" i="8"/>
  <c r="A845" i="8" l="1"/>
  <c r="E846" i="8"/>
  <c r="E847" i="8" l="1"/>
  <c r="A846" i="8"/>
  <c r="A847" i="8" l="1"/>
  <c r="E848" i="8"/>
  <c r="A848" i="8" l="1"/>
  <c r="E849" i="8"/>
  <c r="A849" i="8" l="1"/>
  <c r="E850" i="8"/>
  <c r="A850" i="8" l="1"/>
  <c r="E851" i="8"/>
  <c r="A851" i="8" l="1"/>
  <c r="E852" i="8"/>
  <c r="A852" i="8" l="1"/>
  <c r="E853" i="8"/>
  <c r="A853" i="8" l="1"/>
  <c r="E854" i="8"/>
  <c r="A854" i="8" l="1"/>
  <c r="E855" i="8"/>
  <c r="E856" i="8" l="1"/>
  <c r="A855" i="8"/>
  <c r="A856" i="8" l="1"/>
  <c r="E857" i="8"/>
  <c r="A857" i="8" l="1"/>
  <c r="E858" i="8"/>
  <c r="A858" i="8" l="1"/>
  <c r="E859" i="8"/>
  <c r="E860" i="8" l="1"/>
  <c r="A859" i="8"/>
  <c r="A860" i="8" l="1"/>
  <c r="E861" i="8"/>
  <c r="A861" i="8" l="1"/>
  <c r="E862" i="8"/>
  <c r="E863" i="8" l="1"/>
  <c r="A862" i="8"/>
  <c r="A863" i="8" l="1"/>
  <c r="E864" i="8"/>
  <c r="A864" i="8" l="1"/>
  <c r="E865" i="8"/>
  <c r="A865" i="8" l="1"/>
  <c r="E866" i="8"/>
  <c r="A866" i="8" l="1"/>
  <c r="E867" i="8"/>
  <c r="A867" i="8" l="1"/>
  <c r="E868" i="8"/>
  <c r="A868" i="8" l="1"/>
  <c r="E869" i="8"/>
  <c r="A869" i="8" l="1"/>
  <c r="E870" i="8"/>
  <c r="A870" i="8" l="1"/>
  <c r="E871" i="8"/>
  <c r="A871" i="8" l="1"/>
  <c r="E872" i="8"/>
  <c r="E873" i="8" l="1"/>
  <c r="A872" i="8"/>
  <c r="A873" i="8" l="1"/>
  <c r="E874" i="8"/>
  <c r="A874" i="8" l="1"/>
  <c r="E875" i="8"/>
  <c r="A875" i="8" l="1"/>
  <c r="E876" i="8"/>
  <c r="E877" i="8" l="1"/>
  <c r="A876" i="8"/>
  <c r="A877" i="8" l="1"/>
  <c r="E878" i="8"/>
  <c r="A878" i="8" l="1"/>
  <c r="E879" i="8"/>
  <c r="A879" i="8" l="1"/>
  <c r="E880" i="8"/>
  <c r="A880" i="8" l="1"/>
  <c r="E881" i="8"/>
  <c r="A881" i="8" l="1"/>
  <c r="E882" i="8"/>
  <c r="A882" i="8" l="1"/>
  <c r="E883" i="8"/>
  <c r="E884" i="8" l="1"/>
  <c r="A883" i="8"/>
  <c r="A884" i="8" l="1"/>
  <c r="E885" i="8"/>
  <c r="A885" i="8" l="1"/>
  <c r="E886" i="8"/>
  <c r="E887" i="8" l="1"/>
  <c r="A886" i="8"/>
  <c r="A887" i="8" l="1"/>
  <c r="E888" i="8"/>
  <c r="A888" i="8" l="1"/>
  <c r="E889" i="8"/>
  <c r="A889" i="8" l="1"/>
  <c r="E890" i="8"/>
  <c r="A890" i="8" l="1"/>
  <c r="E891" i="8"/>
  <c r="A891" i="8" l="1"/>
  <c r="E892" i="8"/>
  <c r="E893" i="8" l="1"/>
  <c r="A892" i="8"/>
  <c r="E894" i="8" l="1"/>
  <c r="A893" i="8"/>
  <c r="E895" i="8" l="1"/>
  <c r="A894" i="8"/>
  <c r="E896" i="8" l="1"/>
  <c r="A895" i="8"/>
  <c r="A896" i="8" l="1"/>
  <c r="E897" i="8"/>
  <c r="A897" i="8" l="1"/>
  <c r="E898" i="8"/>
  <c r="A898" i="8" l="1"/>
  <c r="E899" i="8"/>
  <c r="A899" i="8" l="1"/>
  <c r="E900" i="8"/>
  <c r="E901" i="8" l="1"/>
  <c r="A900" i="8"/>
  <c r="E902" i="8" l="1"/>
  <c r="A901" i="8"/>
  <c r="A902" i="8" l="1"/>
  <c r="E903" i="8"/>
  <c r="E904" i="8" l="1"/>
  <c r="A903" i="8"/>
  <c r="A904" i="8" l="1"/>
  <c r="E905" i="8"/>
  <c r="A905" i="8" l="1"/>
  <c r="E906" i="8"/>
  <c r="A906" i="8" l="1"/>
  <c r="E907" i="8"/>
  <c r="A907" i="8" l="1"/>
  <c r="E908" i="8"/>
  <c r="E909" i="8" l="1"/>
  <c r="A908" i="8"/>
  <c r="A909" i="8" l="1"/>
  <c r="E910" i="8"/>
  <c r="A910" i="8" l="1"/>
  <c r="E911" i="8"/>
  <c r="E912" i="8" l="1"/>
  <c r="A911" i="8"/>
  <c r="A912" i="8" l="1"/>
  <c r="E913" i="8"/>
  <c r="A913" i="8" l="1"/>
  <c r="E914" i="8"/>
  <c r="E915" i="8" l="1"/>
  <c r="A914" i="8"/>
  <c r="E916" i="8" l="1"/>
  <c r="A915" i="8"/>
  <c r="A916" i="8" l="1"/>
  <c r="E917" i="8"/>
  <c r="A917" i="8" l="1"/>
  <c r="E918" i="8"/>
  <c r="A918" i="8" l="1"/>
  <c r="E919" i="8"/>
  <c r="A919" i="8" l="1"/>
  <c r="E920" i="8"/>
  <c r="E921" i="8" l="1"/>
  <c r="A920" i="8"/>
  <c r="A921" i="8" l="1"/>
  <c r="E922" i="8"/>
  <c r="A922" i="8" l="1"/>
  <c r="E923" i="8"/>
  <c r="A923" i="8" l="1"/>
  <c r="E924" i="8"/>
  <c r="A924" i="8" l="1"/>
  <c r="E925" i="8"/>
  <c r="A925" i="8" l="1"/>
  <c r="E926" i="8"/>
  <c r="A926" i="8" l="1"/>
  <c r="E927" i="8"/>
  <c r="A927" i="8" l="1"/>
  <c r="E928" i="8"/>
  <c r="A928" i="8" l="1"/>
  <c r="E929" i="8"/>
  <c r="A929" i="8" l="1"/>
  <c r="E930" i="8"/>
  <c r="E931" i="8" l="1"/>
  <c r="A930" i="8"/>
  <c r="A931" i="8" l="1"/>
  <c r="E932" i="8"/>
  <c r="A932" i="8" l="1"/>
  <c r="E933" i="8"/>
  <c r="E934" i="8" l="1"/>
  <c r="A933" i="8"/>
  <c r="A934" i="8" l="1"/>
  <c r="E935" i="8"/>
  <c r="A935" i="8" l="1"/>
  <c r="E936" i="8"/>
  <c r="A936" i="8" l="1"/>
  <c r="E937" i="8"/>
  <c r="A937" i="8" l="1"/>
  <c r="E938" i="8"/>
  <c r="A938" i="8" l="1"/>
  <c r="E939" i="8"/>
  <c r="A939" i="8" l="1"/>
  <c r="E940" i="8"/>
  <c r="A940" i="8" l="1"/>
  <c r="E941" i="8"/>
  <c r="A941" i="8" l="1"/>
  <c r="E942" i="8"/>
  <c r="A942" i="8" l="1"/>
  <c r="E943" i="8"/>
  <c r="A943" i="8" l="1"/>
  <c r="E944" i="8"/>
  <c r="E945" i="8" l="1"/>
  <c r="A944" i="8"/>
  <c r="A945" i="8" l="1"/>
  <c r="E946" i="8"/>
  <c r="E947" i="8" l="1"/>
  <c r="A946" i="8"/>
  <c r="A947" i="8" l="1"/>
  <c r="E948" i="8"/>
  <c r="A948" i="8" l="1"/>
  <c r="E949" i="8"/>
  <c r="A949" i="8" l="1"/>
  <c r="E950" i="8"/>
  <c r="E951" i="8" l="1"/>
  <c r="A950" i="8"/>
  <c r="A951" i="8" l="1"/>
  <c r="E952" i="8"/>
  <c r="A952" i="8" l="1"/>
  <c r="E953" i="8"/>
  <c r="A953" i="8" l="1"/>
  <c r="E954" i="8"/>
  <c r="E955" i="8" l="1"/>
  <c r="A954" i="8"/>
  <c r="A955" i="8" l="1"/>
  <c r="E956" i="8"/>
  <c r="A956" i="8" l="1"/>
  <c r="E957" i="8"/>
  <c r="E958" i="8" l="1"/>
  <c r="A957" i="8"/>
  <c r="A958" i="8" l="1"/>
  <c r="E959" i="8"/>
  <c r="A959" i="8" l="1"/>
  <c r="E960" i="8"/>
  <c r="A960" i="8" l="1"/>
  <c r="E961" i="8"/>
  <c r="A961" i="8" l="1"/>
  <c r="E962" i="8"/>
  <c r="A962" i="8" l="1"/>
  <c r="E963" i="8"/>
  <c r="A963" i="8" l="1"/>
  <c r="E964" i="8"/>
  <c r="A964" i="8" l="1"/>
  <c r="E965" i="8"/>
  <c r="A965" i="8" l="1"/>
  <c r="E966" i="8"/>
  <c r="A966" i="8" l="1"/>
  <c r="E967" i="8"/>
  <c r="A967" i="8" l="1"/>
  <c r="E968" i="8"/>
  <c r="A968" i="8" l="1"/>
  <c r="E969" i="8"/>
  <c r="A969" i="8" l="1"/>
  <c r="E970" i="8"/>
  <c r="A970" i="8" l="1"/>
  <c r="E971" i="8"/>
  <c r="A971" i="8" l="1"/>
  <c r="E972" i="8"/>
  <c r="A972" i="8" l="1"/>
  <c r="E973" i="8"/>
  <c r="E974" i="8" l="1"/>
  <c r="A973" i="8"/>
  <c r="A974" i="8" l="1"/>
  <c r="E975" i="8"/>
  <c r="A975" i="8" l="1"/>
  <c r="E976" i="8"/>
  <c r="A976" i="8" l="1"/>
  <c r="E977" i="8"/>
  <c r="A977" i="8" l="1"/>
  <c r="E978" i="8"/>
  <c r="A978" i="8" l="1"/>
  <c r="E979" i="8"/>
  <c r="A979" i="8" l="1"/>
  <c r="E980" i="8"/>
  <c r="A980" i="8" l="1"/>
  <c r="E981" i="8"/>
  <c r="E982" i="8" l="1"/>
  <c r="A981" i="8"/>
  <c r="A982" i="8" l="1"/>
  <c r="E983" i="8"/>
  <c r="A983" i="8" l="1"/>
  <c r="E984" i="8"/>
  <c r="A984" i="8" l="1"/>
  <c r="E985" i="8"/>
  <c r="A985" i="8" l="1"/>
  <c r="E986" i="8"/>
  <c r="A986" i="8" l="1"/>
  <c r="E987" i="8"/>
  <c r="A987" i="8" l="1"/>
  <c r="E988" i="8"/>
  <c r="E989" i="8" l="1"/>
  <c r="A988" i="8"/>
  <c r="A989" i="8" l="1"/>
  <c r="E990" i="8"/>
  <c r="E991" i="8" l="1"/>
  <c r="A990" i="8"/>
  <c r="A991" i="8" l="1"/>
  <c r="E992" i="8"/>
  <c r="E993" i="8" l="1"/>
  <c r="A992" i="8"/>
  <c r="A993" i="8" l="1"/>
  <c r="E994" i="8"/>
  <c r="A994" i="8" l="1"/>
  <c r="E995" i="8"/>
  <c r="A995" i="8" l="1"/>
  <c r="E996" i="8"/>
  <c r="A996" i="8" l="1"/>
  <c r="E997" i="8"/>
  <c r="A997" i="8" l="1"/>
  <c r="E998" i="8"/>
  <c r="A998" i="8" l="1"/>
  <c r="E999" i="8"/>
  <c r="A999" i="8" l="1"/>
  <c r="E1000" i="8"/>
  <c r="A1000" i="8" l="1"/>
  <c r="E1001" i="8"/>
  <c r="A1001" i="8" l="1"/>
  <c r="E1002" i="8"/>
  <c r="A1002" i="8" l="1"/>
  <c r="E1003" i="8"/>
  <c r="A1003" i="8" l="1"/>
  <c r="E1004" i="8"/>
  <c r="A1004" i="8" l="1"/>
  <c r="E1005" i="8"/>
  <c r="A1005" i="8" l="1"/>
  <c r="E1006" i="8"/>
  <c r="A1006" i="8" l="1"/>
  <c r="E1007" i="8"/>
  <c r="A1007" i="8" l="1"/>
  <c r="E1008" i="8"/>
  <c r="A1008" i="8" l="1"/>
  <c r="E1009" i="8"/>
  <c r="A1009" i="8" l="1"/>
  <c r="E1010" i="8"/>
  <c r="E1011" i="8" l="1"/>
  <c r="A1010" i="8"/>
  <c r="E1012" i="8" l="1"/>
  <c r="A1011" i="8"/>
  <c r="E1013" i="8" l="1"/>
  <c r="A1012" i="8"/>
  <c r="E1014" i="8" l="1"/>
  <c r="A1013" i="8"/>
  <c r="A1014" i="8" l="1"/>
  <c r="E1015" i="8"/>
  <c r="A1015" i="8" l="1"/>
  <c r="E1016" i="8"/>
  <c r="A1016" i="8" l="1"/>
  <c r="E1017" i="8"/>
  <c r="A1017" i="8" l="1"/>
  <c r="E1018" i="8"/>
  <c r="A1018" i="8" l="1"/>
  <c r="E1019" i="8"/>
  <c r="A1019" i="8" l="1"/>
  <c r="E1020" i="8"/>
  <c r="A1020" i="8" l="1"/>
  <c r="E1021" i="8"/>
  <c r="A1021" i="8" l="1"/>
  <c r="E1022" i="8"/>
  <c r="A1022" i="8" l="1"/>
  <c r="E1023" i="8"/>
  <c r="A1023" i="8" l="1"/>
  <c r="E1024" i="8"/>
  <c r="A1024" i="8" l="1"/>
  <c r="E1025" i="8"/>
  <c r="A1025" i="8" l="1"/>
  <c r="S2" i="22"/>
  <c r="S3" i="22"/>
  <c r="S4" i="22"/>
  <c r="S5" i="22"/>
  <c r="S6" i="22"/>
  <c r="S7" i="22"/>
  <c r="S8" i="22"/>
  <c r="S9" i="22"/>
  <c r="S10" i="22"/>
  <c r="S11" i="22"/>
  <c r="S12" i="22"/>
  <c r="S13" i="22"/>
  <c r="S14" i="22"/>
  <c r="S15" i="22"/>
  <c r="S16" i="22"/>
  <c r="S17" i="22"/>
  <c r="S18" i="22"/>
  <c r="S19" i="22"/>
  <c r="S20" i="22"/>
  <c r="S21" i="22"/>
  <c r="S22" i="22"/>
  <c r="S23" i="22"/>
  <c r="S24" i="22"/>
  <c r="S25" i="22"/>
  <c r="S26" i="22"/>
  <c r="S27" i="22"/>
  <c r="S28" i="22"/>
  <c r="S29" i="22"/>
  <c r="S30" i="22"/>
  <c r="S31" i="22"/>
  <c r="S32" i="22"/>
  <c r="S33" i="22"/>
  <c r="S34" i="22"/>
  <c r="S35" i="22"/>
  <c r="S36" i="22"/>
</calcChain>
</file>

<file path=xl/sharedStrings.xml><?xml version="1.0" encoding="utf-8"?>
<sst xmlns="http://schemas.openxmlformats.org/spreadsheetml/2006/main" count="26219" uniqueCount="4902">
  <si>
    <t>Achternaam</t>
  </si>
  <si>
    <t>Naam</t>
  </si>
  <si>
    <t>Wedstrijd</t>
  </si>
  <si>
    <t>Plaats</t>
  </si>
  <si>
    <t>Type</t>
  </si>
  <si>
    <t>Inschrijfdatum</t>
  </si>
  <si>
    <t>Aanmelding</t>
  </si>
  <si>
    <t>Inschrijving</t>
  </si>
  <si>
    <t>Afmelding</t>
  </si>
  <si>
    <t>Afgemeld</t>
  </si>
  <si>
    <t>wedstrijdID</t>
  </si>
  <si>
    <t>zoekcode</t>
  </si>
  <si>
    <t>Voornaam</t>
  </si>
  <si>
    <t>Land</t>
  </si>
  <si>
    <t>Sexe</t>
  </si>
  <si>
    <t>Wapen</t>
  </si>
  <si>
    <t>GebDat</t>
  </si>
  <si>
    <t>Ver</t>
  </si>
  <si>
    <t>VolgNr</t>
  </si>
  <si>
    <t>L/R</t>
  </si>
  <si>
    <t>Nationaal Team</t>
  </si>
  <si>
    <t>DD</t>
  </si>
  <si>
    <t>NED</t>
  </si>
  <si>
    <t>Dames</t>
  </si>
  <si>
    <t>Degen</t>
  </si>
  <si>
    <t>HD</t>
  </si>
  <si>
    <t>Heren</t>
  </si>
  <si>
    <t>DF</t>
  </si>
  <si>
    <t>Floret</t>
  </si>
  <si>
    <t>HF</t>
  </si>
  <si>
    <t>DS</t>
  </si>
  <si>
    <t>Sabel</t>
  </si>
  <si>
    <t>HS</t>
  </si>
  <si>
    <t>VWY</t>
  </si>
  <si>
    <t>ADEMA</t>
  </si>
  <si>
    <t>Rik</t>
  </si>
  <si>
    <t>ALBERS</t>
  </si>
  <si>
    <t>Christiaan</t>
  </si>
  <si>
    <t>R</t>
  </si>
  <si>
    <t>ANGAD-GAUR</t>
  </si>
  <si>
    <t>Indra</t>
  </si>
  <si>
    <t>ARONSON</t>
  </si>
  <si>
    <t>Boaz</t>
  </si>
  <si>
    <t>BARGERBOS</t>
  </si>
  <si>
    <t>Arno</t>
  </si>
  <si>
    <t>BERBERS</t>
  </si>
  <si>
    <t>Tim</t>
  </si>
  <si>
    <t>BERENDS</t>
  </si>
  <si>
    <t>Carmen</t>
  </si>
  <si>
    <t>BIJKER</t>
  </si>
  <si>
    <t>Peter</t>
  </si>
  <si>
    <t>L</t>
  </si>
  <si>
    <t>BLAAS</t>
  </si>
  <si>
    <t>Bjorn</t>
  </si>
  <si>
    <t>BLOEMENDAL</t>
  </si>
  <si>
    <t>Anne</t>
  </si>
  <si>
    <t>BLOKS</t>
  </si>
  <si>
    <t>Alexander</t>
  </si>
  <si>
    <t>BLOM</t>
  </si>
  <si>
    <t>Joren</t>
  </si>
  <si>
    <t>BON</t>
  </si>
  <si>
    <t>Ruben</t>
  </si>
  <si>
    <t>BONTES</t>
  </si>
  <si>
    <t>Lonneke</t>
  </si>
  <si>
    <t>Tom</t>
  </si>
  <si>
    <t>BOONE</t>
  </si>
  <si>
    <t>Kelly</t>
  </si>
  <si>
    <t>BOONSTRA</t>
  </si>
  <si>
    <t>Pieter</t>
  </si>
  <si>
    <t>BORST</t>
  </si>
  <si>
    <t>Sebastiaan</t>
  </si>
  <si>
    <t>BOSWINKEL</t>
  </si>
  <si>
    <t>Dirk</t>
  </si>
  <si>
    <t>BREMER</t>
  </si>
  <si>
    <t>Bas</t>
  </si>
  <si>
    <t>Brigitha</t>
  </si>
  <si>
    <t>Ernesto</t>
  </si>
  <si>
    <t>?</t>
  </si>
  <si>
    <t>BROEKMAN</t>
  </si>
  <si>
    <t>Mick</t>
  </si>
  <si>
    <t>BROER VAN DIJK</t>
  </si>
  <si>
    <t>Laurien</t>
  </si>
  <si>
    <t>BROODBAKKER</t>
  </si>
  <si>
    <t>Martin</t>
  </si>
  <si>
    <t>CAMFFERMAN</t>
  </si>
  <si>
    <t>Marc</t>
  </si>
  <si>
    <t>CLOSE</t>
  </si>
  <si>
    <t>Paulien</t>
  </si>
  <si>
    <t>COMBE</t>
  </si>
  <si>
    <t>CRAMER</t>
  </si>
  <si>
    <t>Marnix</t>
  </si>
  <si>
    <t>DAMEN</t>
  </si>
  <si>
    <t>Stefan</t>
  </si>
  <si>
    <t>DE CUIJPER</t>
  </si>
  <si>
    <t>Remco</t>
  </si>
  <si>
    <t>DE GRAAF-STOEL</t>
  </si>
  <si>
    <t>Mieke</t>
  </si>
  <si>
    <t>SCA</t>
  </si>
  <si>
    <t>DE HAAS</t>
  </si>
  <si>
    <t>Martijn</t>
  </si>
  <si>
    <t>DE JONG</t>
  </si>
  <si>
    <t>Marijn</t>
  </si>
  <si>
    <t>Cheryl</t>
  </si>
  <si>
    <t>DE KLEIJN</t>
  </si>
  <si>
    <t>Paul</t>
  </si>
  <si>
    <t>DE LA FONTAINE</t>
  </si>
  <si>
    <t>Timandra</t>
  </si>
  <si>
    <t>DE RIDDER</t>
  </si>
  <si>
    <t>IRMA</t>
  </si>
  <si>
    <t>DE ROOIJ</t>
  </si>
  <si>
    <t>Laurence</t>
  </si>
  <si>
    <t>DE ROP</t>
  </si>
  <si>
    <t>Remy</t>
  </si>
  <si>
    <t>DE VRIES</t>
  </si>
  <si>
    <t>Matthijs</t>
  </si>
  <si>
    <t>DE WILDE</t>
  </si>
  <si>
    <t>Ruby</t>
  </si>
  <si>
    <t>DE WIT</t>
  </si>
  <si>
    <t>Eric</t>
  </si>
  <si>
    <t>DEN OTTER</t>
  </si>
  <si>
    <t>Wouter</t>
  </si>
  <si>
    <t>DIJKSTRA</t>
  </si>
  <si>
    <t>Ricky</t>
  </si>
  <si>
    <t>BDF</t>
  </si>
  <si>
    <t>DOBBELAAR</t>
  </si>
  <si>
    <t>BG</t>
  </si>
  <si>
    <t>DUIJKERS</t>
  </si>
  <si>
    <t>Andre</t>
  </si>
  <si>
    <t>EELMAN</t>
  </si>
  <si>
    <t>Ilana</t>
  </si>
  <si>
    <t>Elzinga</t>
  </si>
  <si>
    <t>Hidde</t>
  </si>
  <si>
    <t>POS</t>
  </si>
  <si>
    <t>ENGELEN</t>
  </si>
  <si>
    <t>Gerben</t>
  </si>
  <si>
    <t>ENGELENBURG</t>
  </si>
  <si>
    <t>Hairya</t>
  </si>
  <si>
    <t>FRANCK</t>
  </si>
  <si>
    <t>Sanne</t>
  </si>
  <si>
    <t>GALESLOOT</t>
  </si>
  <si>
    <t>Chris</t>
  </si>
  <si>
    <t>GANEFF</t>
  </si>
  <si>
    <t>Stephane</t>
  </si>
  <si>
    <t>GERRITSE</t>
  </si>
  <si>
    <t>Toby</t>
  </si>
  <si>
    <t>GEURTS</t>
  </si>
  <si>
    <t>Djinn</t>
  </si>
  <si>
    <t>GEVAERT</t>
  </si>
  <si>
    <t>Caroline</t>
  </si>
  <si>
    <t>Ali</t>
  </si>
  <si>
    <t>GLIMMERVEEN</t>
  </si>
  <si>
    <t>Astrid</t>
  </si>
  <si>
    <t>GOEDHART</t>
  </si>
  <si>
    <t>Mike</t>
  </si>
  <si>
    <t>GOOSSENS</t>
  </si>
  <si>
    <t>Robbert</t>
  </si>
  <si>
    <t>HAAGMAN</t>
  </si>
  <si>
    <t>Leon</t>
  </si>
  <si>
    <t>HAVERKAMP</t>
  </si>
  <si>
    <t>Symke</t>
  </si>
  <si>
    <t>HEINEN</t>
  </si>
  <si>
    <t>Eva</t>
  </si>
  <si>
    <t>HENSEN</t>
  </si>
  <si>
    <t>Kayli</t>
  </si>
  <si>
    <t>HENTENAAR</t>
  </si>
  <si>
    <t>Joke</t>
  </si>
  <si>
    <t>HOFMANS-CLARK</t>
  </si>
  <si>
    <t>Jos</t>
  </si>
  <si>
    <t>HOLSTEGE</t>
  </si>
  <si>
    <t>Arnaud</t>
  </si>
  <si>
    <t>HOOGENDOORN</t>
  </si>
  <si>
    <t>Amber</t>
  </si>
  <si>
    <t>INT HOL</t>
  </si>
  <si>
    <t>Johannes</t>
  </si>
  <si>
    <t>JACOBS</t>
  </si>
  <si>
    <t>Jurriaan</t>
  </si>
  <si>
    <t>JAHN</t>
  </si>
  <si>
    <t>Svenja</t>
  </si>
  <si>
    <t>JANSSEN</t>
  </si>
  <si>
    <t>Max</t>
  </si>
  <si>
    <t>JANYSZEK</t>
  </si>
  <si>
    <t>Sam</t>
  </si>
  <si>
    <t>JELDERS</t>
  </si>
  <si>
    <t>JOEMMANBAKS</t>
  </si>
  <si>
    <t>Iftegaar</t>
  </si>
  <si>
    <t>JONGMAN</t>
  </si>
  <si>
    <t>Nicole</t>
  </si>
  <si>
    <t>Jonkind</t>
  </si>
  <si>
    <t>Lukas</t>
  </si>
  <si>
    <t>KAMP</t>
  </si>
  <si>
    <t>Siem</t>
  </si>
  <si>
    <t>KARDOLUS</t>
  </si>
  <si>
    <t>Arwin</t>
  </si>
  <si>
    <t>Olaf</t>
  </si>
  <si>
    <t>Oscar</t>
  </si>
  <si>
    <t>KAR</t>
  </si>
  <si>
    <t>Keizer</t>
  </si>
  <si>
    <t>Floris</t>
  </si>
  <si>
    <t>KEMMERLING</t>
  </si>
  <si>
    <t>Anyuta</t>
  </si>
  <si>
    <t>KENTER</t>
  </si>
  <si>
    <t>Henk</t>
  </si>
  <si>
    <t>Pascal</t>
  </si>
  <si>
    <t>KINDS</t>
  </si>
  <si>
    <t>Diederik</t>
  </si>
  <si>
    <t>KLEIN</t>
  </si>
  <si>
    <t>Timo</t>
  </si>
  <si>
    <t>KOELMA</t>
  </si>
  <si>
    <t>Hans</t>
  </si>
  <si>
    <t>KOETSIER</t>
  </si>
  <si>
    <t>Dominique</t>
  </si>
  <si>
    <t>KOOIMAN</t>
  </si>
  <si>
    <t>Ed</t>
  </si>
  <si>
    <t>KROM</t>
  </si>
  <si>
    <t>Margriet</t>
  </si>
  <si>
    <t>KUIPER</t>
  </si>
  <si>
    <t>Wendy</t>
  </si>
  <si>
    <t>KULHANEK</t>
  </si>
  <si>
    <t>Iman</t>
  </si>
  <si>
    <t>Nathan</t>
  </si>
  <si>
    <t>LAM</t>
  </si>
  <si>
    <t>Jill</t>
  </si>
  <si>
    <t>Lamers</t>
  </si>
  <si>
    <t>Roland</t>
  </si>
  <si>
    <t>LASCHEK</t>
  </si>
  <si>
    <t>Sef</t>
  </si>
  <si>
    <t>LUTEIJN</t>
  </si>
  <si>
    <t>Ammerentie</t>
  </si>
  <si>
    <t>MANNESSEN</t>
  </si>
  <si>
    <t>Titia</t>
  </si>
  <si>
    <t>MASSOUMI</t>
  </si>
  <si>
    <t>Shahram</t>
  </si>
  <si>
    <t>EVERS</t>
  </si>
  <si>
    <t>Dinie</t>
  </si>
  <si>
    <t>MONDT</t>
  </si>
  <si>
    <t>Milja</t>
  </si>
  <si>
    <t>MOOIJ</t>
  </si>
  <si>
    <t>MOOREN</t>
  </si>
  <si>
    <t>Ischa</t>
  </si>
  <si>
    <t>MORARU</t>
  </si>
  <si>
    <t>MOSK</t>
  </si>
  <si>
    <t>Joris</t>
  </si>
  <si>
    <t>MULDERS</t>
  </si>
  <si>
    <t>Kathy</t>
  </si>
  <si>
    <t>NAVEST</t>
  </si>
  <si>
    <t>Maarten</t>
  </si>
  <si>
    <t>NGUYEN</t>
  </si>
  <si>
    <t>NIVARD</t>
  </si>
  <si>
    <t>Daniel</t>
  </si>
  <si>
    <t>NOE</t>
  </si>
  <si>
    <t>Else</t>
  </si>
  <si>
    <t>NONHEBEL</t>
  </si>
  <si>
    <t>OOLDERS</t>
  </si>
  <si>
    <t>Mark</t>
  </si>
  <si>
    <t>OUDHOF</t>
  </si>
  <si>
    <t>Jorrit</t>
  </si>
  <si>
    <t>PALINGS</t>
  </si>
  <si>
    <t>Sera</t>
  </si>
  <si>
    <t>Passenier</t>
  </si>
  <si>
    <t>David</t>
  </si>
  <si>
    <t>PEETERS</t>
  </si>
  <si>
    <t>PESARINI</t>
  </si>
  <si>
    <t>Maurizio</t>
  </si>
  <si>
    <t>HEE</t>
  </si>
  <si>
    <t>Pesarini</t>
  </si>
  <si>
    <t>Eugenio</t>
  </si>
  <si>
    <t>PIJNAPPEL</t>
  </si>
  <si>
    <t>Rob</t>
  </si>
  <si>
    <t>PLANTINGA</t>
  </si>
  <si>
    <t>Teun</t>
  </si>
  <si>
    <t>POLAK</t>
  </si>
  <si>
    <t>POPPENK</t>
  </si>
  <si>
    <t>Fedde</t>
  </si>
  <si>
    <t>Posthuma</t>
  </si>
  <si>
    <t>Daan</t>
  </si>
  <si>
    <t>PRINCE</t>
  </si>
  <si>
    <t>Jacques</t>
  </si>
  <si>
    <t>RAMDHAN</t>
  </si>
  <si>
    <t>REMIJN</t>
  </si>
  <si>
    <t>RENSINK</t>
  </si>
  <si>
    <t>Anton</t>
  </si>
  <si>
    <t>Rijsenbrij</t>
  </si>
  <si>
    <t>RODENBURG</t>
  </si>
  <si>
    <t>Mario</t>
  </si>
  <si>
    <t>ROESINK</t>
  </si>
  <si>
    <t>Bela</t>
  </si>
  <si>
    <t>ROHLFS</t>
  </si>
  <si>
    <t>ROMIJN</t>
  </si>
  <si>
    <t>Reinout</t>
  </si>
  <si>
    <t>ROODA</t>
  </si>
  <si>
    <t>ROS</t>
  </si>
  <si>
    <t>Tijmen</t>
  </si>
  <si>
    <t>RUTJES</t>
  </si>
  <si>
    <t>Carlo</t>
  </si>
  <si>
    <t>SCHAAL</t>
  </si>
  <si>
    <t>Sontje</t>
  </si>
  <si>
    <t>DER</t>
  </si>
  <si>
    <t>SCHELTENS</t>
  </si>
  <si>
    <t>SCHIPPER</t>
  </si>
  <si>
    <t>Thom</t>
  </si>
  <si>
    <t>SCHIPPERS</t>
  </si>
  <si>
    <t>Yoram</t>
  </si>
  <si>
    <t>SIMONS</t>
  </si>
  <si>
    <t>Stach</t>
  </si>
  <si>
    <t>SIZOO</t>
  </si>
  <si>
    <t>Koen</t>
  </si>
  <si>
    <t>SLAGERS</t>
  </si>
  <si>
    <t>Ivo</t>
  </si>
  <si>
    <t>SMIT</t>
  </si>
  <si>
    <t>Evert-Jan</t>
  </si>
  <si>
    <t>SMITS</t>
  </si>
  <si>
    <t>Francois</t>
  </si>
  <si>
    <t>SNATERSE</t>
  </si>
  <si>
    <t>Margreet</t>
  </si>
  <si>
    <t>SNOEK</t>
  </si>
  <si>
    <t>Eline</t>
  </si>
  <si>
    <t>SOMERS</t>
  </si>
  <si>
    <t>Jan</t>
  </si>
  <si>
    <t>SPANHOFF</t>
  </si>
  <si>
    <t>Rudolph</t>
  </si>
  <si>
    <t>SPEELMAN</t>
  </si>
  <si>
    <t>Nico</t>
  </si>
  <si>
    <t>Jean-Marie</t>
  </si>
  <si>
    <t>STAMS</t>
  </si>
  <si>
    <t>Lidy</t>
  </si>
  <si>
    <t>STIJLAART</t>
  </si>
  <si>
    <t>Jens</t>
  </si>
  <si>
    <t>Mats</t>
  </si>
  <si>
    <t>Sven</t>
  </si>
  <si>
    <t>Strakinga</t>
  </si>
  <si>
    <t>TARAN</t>
  </si>
  <si>
    <t>George</t>
  </si>
  <si>
    <t>TEUBEN</t>
  </si>
  <si>
    <t>Laurens</t>
  </si>
  <si>
    <t>TIEDINK</t>
  </si>
  <si>
    <t>Nicolette</t>
  </si>
  <si>
    <t>TIGCHELAAR</t>
  </si>
  <si>
    <t>Siebren</t>
  </si>
  <si>
    <t>TOL</t>
  </si>
  <si>
    <t>Sonja</t>
  </si>
  <si>
    <t>TÓTH</t>
  </si>
  <si>
    <t>Andries</t>
  </si>
  <si>
    <t>TREFFERS</t>
  </si>
  <si>
    <t>Edwin</t>
  </si>
  <si>
    <t>TULEN</t>
  </si>
  <si>
    <t>Tristan</t>
  </si>
  <si>
    <t>Lola</t>
  </si>
  <si>
    <t>Carmel</t>
  </si>
  <si>
    <t>TUYN</t>
  </si>
  <si>
    <t>Willem</t>
  </si>
  <si>
    <t>Dylan</t>
  </si>
  <si>
    <t>UIJTING</t>
  </si>
  <si>
    <t>VAJTA</t>
  </si>
  <si>
    <t>VAN BARNEVELD</t>
  </si>
  <si>
    <t>Wojtek</t>
  </si>
  <si>
    <t>VAN CANN</t>
  </si>
  <si>
    <t>Etienne</t>
  </si>
  <si>
    <t>VAN DE WIJNGAARD</t>
  </si>
  <si>
    <t>VAN DEN BROEK</t>
  </si>
  <si>
    <t>VAN DEN HAUTEN</t>
  </si>
  <si>
    <t>Michiel</t>
  </si>
  <si>
    <t>VAN DER GOOR</t>
  </si>
  <si>
    <t>Rick</t>
  </si>
  <si>
    <t>VAN DER KRAAN</t>
  </si>
  <si>
    <t>Anthea</t>
  </si>
  <si>
    <t>VAN DER POL</t>
  </si>
  <si>
    <t>Bep</t>
  </si>
  <si>
    <t>VAN DER VOORT</t>
  </si>
  <si>
    <t>VAN DER ZWAN</t>
  </si>
  <si>
    <t>Donovan</t>
  </si>
  <si>
    <t>VAN DONGEREN</t>
  </si>
  <si>
    <t>Jamie</t>
  </si>
  <si>
    <t>VAN ERVEN</t>
  </si>
  <si>
    <t>Allard</t>
  </si>
  <si>
    <t>Saskia</t>
  </si>
  <si>
    <t>VAN GIJLSWIJK</t>
  </si>
  <si>
    <t>Laura</t>
  </si>
  <si>
    <t>VAN HOOGSTRATEN</t>
  </si>
  <si>
    <t>Marius</t>
  </si>
  <si>
    <t>VAN LIMMEREN</t>
  </si>
  <si>
    <t>Reinier</t>
  </si>
  <si>
    <t>VAN LOON</t>
  </si>
  <si>
    <t>Nick</t>
  </si>
  <si>
    <t>VAN MEER</t>
  </si>
  <si>
    <t>Philip</t>
  </si>
  <si>
    <t>VAN OEVEREN</t>
  </si>
  <si>
    <t>Edgar</t>
  </si>
  <si>
    <t>VAN OORSCHOT</t>
  </si>
  <si>
    <t>Bart</t>
  </si>
  <si>
    <t>Niek</t>
  </si>
  <si>
    <t>VAN REST</t>
  </si>
  <si>
    <t>Berna</t>
  </si>
  <si>
    <t>VAN SEVENTER</t>
  </si>
  <si>
    <t>VAN THOOR</t>
  </si>
  <si>
    <t>Fitzgerald</t>
  </si>
  <si>
    <t>VAN TOL</t>
  </si>
  <si>
    <t>Jim</t>
  </si>
  <si>
    <t>VAN UITERT</t>
  </si>
  <si>
    <t>Moniek</t>
  </si>
  <si>
    <t>VAN VUURE</t>
  </si>
  <si>
    <t>Bonnie</t>
  </si>
  <si>
    <t>VAN WINDEN</t>
  </si>
  <si>
    <t>Levy</t>
  </si>
  <si>
    <t>AEW</t>
  </si>
  <si>
    <t>VAREKAMP</t>
  </si>
  <si>
    <t>Tommie</t>
  </si>
  <si>
    <t>Vendrig</t>
  </si>
  <si>
    <t>Wessel</t>
  </si>
  <si>
    <t>ZAZ</t>
  </si>
  <si>
    <t>VERBEEK</t>
  </si>
  <si>
    <t>Menno</t>
  </si>
  <si>
    <t>VERDOUW</t>
  </si>
  <si>
    <t>Floor</t>
  </si>
  <si>
    <t>VERWIJLEN</t>
  </si>
  <si>
    <t>VON BENDA-BECKMANN</t>
  </si>
  <si>
    <t>VREDEVELDT</t>
  </si>
  <si>
    <t>Niel</t>
  </si>
  <si>
    <t>Vrijheid</t>
  </si>
  <si>
    <t>VAL</t>
  </si>
  <si>
    <t>WATER</t>
  </si>
  <si>
    <t>WISSE</t>
  </si>
  <si>
    <t>Boudewijn</t>
  </si>
  <si>
    <t>WOLTJES</t>
  </si>
  <si>
    <t>ZANEN</t>
  </si>
  <si>
    <t>ZWART</t>
  </si>
  <si>
    <t>Marlies</t>
  </si>
  <si>
    <t>VAN DER GRINTEN</t>
  </si>
  <si>
    <t>Toon</t>
  </si>
  <si>
    <t>KMS</t>
  </si>
  <si>
    <t>BEEKHUIZEN</t>
  </si>
  <si>
    <t>Gerrit</t>
  </si>
  <si>
    <t>POST</t>
  </si>
  <si>
    <t>Patrick</t>
  </si>
  <si>
    <t>AMS</t>
  </si>
  <si>
    <t>VAN OUDENALLEN</t>
  </si>
  <si>
    <t>KLOOTS</t>
  </si>
  <si>
    <t>Ward</t>
  </si>
  <si>
    <t>PAS</t>
  </si>
  <si>
    <t>DE WIJN</t>
  </si>
  <si>
    <t>Zoa</t>
  </si>
  <si>
    <t>Ned</t>
  </si>
  <si>
    <t>ZEE</t>
  </si>
  <si>
    <t>Jana</t>
  </si>
  <si>
    <t>GRONERT</t>
  </si>
  <si>
    <t>Adam</t>
  </si>
  <si>
    <t>VAN DER HAM</t>
  </si>
  <si>
    <t>HERSBACH</t>
  </si>
  <si>
    <t>SchermerID</t>
  </si>
  <si>
    <t>ZAAL VERWIJLEN</t>
  </si>
  <si>
    <t>DFC</t>
  </si>
  <si>
    <t>FCA</t>
  </si>
  <si>
    <t>ATT</t>
  </si>
  <si>
    <t>PUT</t>
  </si>
  <si>
    <t>TWE</t>
  </si>
  <si>
    <t>ARG</t>
  </si>
  <si>
    <t>OKK</t>
  </si>
  <si>
    <t>DEV</t>
  </si>
  <si>
    <t>ZAI</t>
  </si>
  <si>
    <t>DVI</t>
  </si>
  <si>
    <t>RAP</t>
  </si>
  <si>
    <t>FRI</t>
  </si>
  <si>
    <t>TRO</t>
  </si>
  <si>
    <t>VIV</t>
  </si>
  <si>
    <t>VDB</t>
  </si>
  <si>
    <t>ALK</t>
  </si>
  <si>
    <t>MKT</t>
  </si>
  <si>
    <t>3M</t>
  </si>
  <si>
    <t>DAR</t>
  </si>
  <si>
    <t>RAN</t>
  </si>
  <si>
    <t>LPR</t>
  </si>
  <si>
    <t>naam</t>
  </si>
  <si>
    <t>Dump van FIE-site</t>
  </si>
  <si>
    <t>F</t>
  </si>
  <si>
    <t>FIELicence</t>
  </si>
  <si>
    <t>Soort</t>
  </si>
  <si>
    <t>Stad</t>
  </si>
  <si>
    <t>begin</t>
  </si>
  <si>
    <t>eind</t>
  </si>
  <si>
    <t>KNAS Dead</t>
  </si>
  <si>
    <t># aanmeld</t>
  </si>
  <si>
    <t>WB Jun</t>
  </si>
  <si>
    <t>FIE Deadline: 7 dagen voor aanvang</t>
  </si>
  <si>
    <t>KNAS Deadline: 28 dagen voor deadline</t>
  </si>
  <si>
    <t>POL</t>
  </si>
  <si>
    <t>Budapest</t>
  </si>
  <si>
    <t>HUN</t>
  </si>
  <si>
    <t>AUT</t>
  </si>
  <si>
    <t>Bratislava</t>
  </si>
  <si>
    <t>SVK</t>
  </si>
  <si>
    <t>SAT</t>
  </si>
  <si>
    <t>SRB</t>
  </si>
  <si>
    <t>GBR</t>
  </si>
  <si>
    <t>Bonn</t>
  </si>
  <si>
    <t>GER</t>
  </si>
  <si>
    <t>Tauberbischofsheim</t>
  </si>
  <si>
    <t>EK Jun</t>
  </si>
  <si>
    <t>Halle</t>
  </si>
  <si>
    <t>Moedling</t>
  </si>
  <si>
    <t>FRA</t>
  </si>
  <si>
    <t>Heidenheim</t>
  </si>
  <si>
    <t>Cabries</t>
  </si>
  <si>
    <t>Reykjavik</t>
  </si>
  <si>
    <t>ITA</t>
  </si>
  <si>
    <t>TUR</t>
  </si>
  <si>
    <t>WB</t>
  </si>
  <si>
    <t>GP</t>
  </si>
  <si>
    <t>GRE</t>
  </si>
  <si>
    <t>SUI</t>
  </si>
  <si>
    <t>RUS</t>
  </si>
  <si>
    <t>BUL</t>
  </si>
  <si>
    <t>EK Cad</t>
  </si>
  <si>
    <t>WK Jun</t>
  </si>
  <si>
    <t>WK Cad</t>
  </si>
  <si>
    <t>EK Eq</t>
  </si>
  <si>
    <t>EK</t>
  </si>
  <si>
    <t>WK Eq</t>
  </si>
  <si>
    <t>WK</t>
  </si>
  <si>
    <t>Geslacht</t>
  </si>
  <si>
    <t>Vereniging</t>
  </si>
  <si>
    <t>WedstrijdDatum</t>
  </si>
  <si>
    <t>WedstrijdID</t>
  </si>
  <si>
    <t>AanmeldingsID</t>
  </si>
  <si>
    <t>SENIOREN</t>
  </si>
  <si>
    <t>DDS</t>
  </si>
  <si>
    <t>JUNIOREN</t>
  </si>
  <si>
    <t>DDJ</t>
  </si>
  <si>
    <t>CADETTEN</t>
  </si>
  <si>
    <t>DDC</t>
  </si>
  <si>
    <t>HDS</t>
  </si>
  <si>
    <t>HDJ</t>
  </si>
  <si>
    <t>HDC</t>
  </si>
  <si>
    <t>DFS</t>
  </si>
  <si>
    <t>DFJ</t>
  </si>
  <si>
    <t>HFS</t>
  </si>
  <si>
    <t>HFJ</t>
  </si>
  <si>
    <t>HFC</t>
  </si>
  <si>
    <t>DSS</t>
  </si>
  <si>
    <t>DSJ</t>
  </si>
  <si>
    <t>DSC</t>
  </si>
  <si>
    <t>HSS</t>
  </si>
  <si>
    <t>HSJ</t>
  </si>
  <si>
    <t>HSC</t>
  </si>
  <si>
    <t>Ver_Rnglst</t>
  </si>
  <si>
    <t>ROD</t>
  </si>
  <si>
    <t>H</t>
  </si>
  <si>
    <t>D</t>
  </si>
  <si>
    <t>S</t>
  </si>
  <si>
    <t>J</t>
  </si>
  <si>
    <t>C</t>
  </si>
  <si>
    <t>V</t>
  </si>
  <si>
    <t>WK Jun Eq</t>
  </si>
  <si>
    <t>EK U23</t>
  </si>
  <si>
    <t>geslacht</t>
  </si>
  <si>
    <t>wapen</t>
  </si>
  <si>
    <t>wedstrijdtype</t>
  </si>
  <si>
    <t>Pnt</t>
  </si>
  <si>
    <t>Cat</t>
  </si>
  <si>
    <t>limiet</t>
  </si>
  <si>
    <t>FIE deadline</t>
  </si>
  <si>
    <t>gevraagd</t>
  </si>
  <si>
    <t>wie</t>
  </si>
  <si>
    <t>kosten</t>
  </si>
  <si>
    <t>group</t>
  </si>
  <si>
    <t>Scheidsrechtersverplichting</t>
  </si>
  <si>
    <t>niet</t>
  </si>
  <si>
    <t>scheidsrechtersverplichting</t>
  </si>
  <si>
    <t>EK Jun Eq</t>
  </si>
  <si>
    <t>vanaf</t>
  </si>
  <si>
    <t>j/n</t>
  </si>
  <si>
    <t>KNASNR_rnglst</t>
  </si>
  <si>
    <t>eerste</t>
  </si>
  <si>
    <t>RankID</t>
  </si>
  <si>
    <t>kleur</t>
  </si>
  <si>
    <t>Start</t>
  </si>
  <si>
    <t>Eind</t>
  </si>
  <si>
    <t>Naam en Vereniging</t>
  </si>
  <si>
    <t>Scheidsrechter</t>
  </si>
  <si>
    <t>KNAS Internationaal</t>
  </si>
  <si>
    <t xml:space="preserve">Aanmeldingen per </t>
  </si>
  <si>
    <t>RangIDSite</t>
  </si>
  <si>
    <t>RangIDAll</t>
  </si>
  <si>
    <t>tbvRangIDAll</t>
  </si>
  <si>
    <t>tbv RangIDSite</t>
  </si>
  <si>
    <t>RankIDALL</t>
  </si>
  <si>
    <t>Resultaat</t>
  </si>
  <si>
    <t>dit weekend?</t>
  </si>
  <si>
    <t>schermer</t>
  </si>
  <si>
    <t>SchermerVolgNrPerWedstrijd</t>
  </si>
  <si>
    <t>RangWedstrijdSchermer</t>
  </si>
  <si>
    <t>AEW - Leiden</t>
  </si>
  <si>
    <t>Alkmaarse SV</t>
  </si>
  <si>
    <t>Deventer SV</t>
  </si>
  <si>
    <t>Fencing Club Almere</t>
  </si>
  <si>
    <t>SV Heerooms - Purmerend</t>
  </si>
  <si>
    <t>SV Zaal Kardolus - Zoetermeer</t>
  </si>
  <si>
    <t>Maestro's Klub Team - Wageningen</t>
  </si>
  <si>
    <t>SV Ter Weer - Den Haag</t>
  </si>
  <si>
    <t>SV Rapier - Tilburg</t>
  </si>
  <si>
    <t>ASV Scaramouche - Arnhem</t>
  </si>
  <si>
    <t>ASV Van den Berg - Amsterdam</t>
  </si>
  <si>
    <t>ingeschreven</t>
  </si>
  <si>
    <t>wedstrijd</t>
  </si>
  <si>
    <t>Hessel</t>
  </si>
  <si>
    <t>Dirk Jan</t>
  </si>
  <si>
    <t>VAN STRAALEN</t>
  </si>
  <si>
    <t>VAN EGMOND</t>
  </si>
  <si>
    <t>Florens</t>
  </si>
  <si>
    <t>PFANN</t>
  </si>
  <si>
    <t>RENTIER</t>
  </si>
  <si>
    <t>LRA</t>
  </si>
  <si>
    <t>SchermCentrum Amsterdam</t>
  </si>
  <si>
    <t>SV Troubadours - Den Bosch</t>
  </si>
  <si>
    <t>KNASnr</t>
  </si>
  <si>
    <t>De Rode Loper - Breda</t>
  </si>
  <si>
    <t>Deropement - Zutphen</t>
  </si>
  <si>
    <t>SV Zeemacht - Den Helder</t>
  </si>
  <si>
    <t>SV OKK - Den Haag</t>
  </si>
  <si>
    <t>Delft Fencing Club</t>
  </si>
  <si>
    <t>Daisy</t>
  </si>
  <si>
    <t>HENDRIKS</t>
  </si>
  <si>
    <t>rang wedstr&amp;schermer</t>
  </si>
  <si>
    <t>http://www.knas.nl</t>
  </si>
  <si>
    <t>Erik</t>
  </si>
  <si>
    <t>JONGEJANS</t>
  </si>
  <si>
    <t>VAN DIEMEN</t>
  </si>
  <si>
    <t>Kees</t>
  </si>
  <si>
    <t>WIERSMA</t>
  </si>
  <si>
    <t>Jorn</t>
  </si>
  <si>
    <t>SCHARFF</t>
  </si>
  <si>
    <t>Jiri</t>
  </si>
  <si>
    <t>TEN CATE</t>
  </si>
  <si>
    <t>Robert</t>
  </si>
  <si>
    <t>SINGER</t>
  </si>
  <si>
    <t>HLM</t>
  </si>
  <si>
    <t>Fabian</t>
  </si>
  <si>
    <t>KRAMER</t>
  </si>
  <si>
    <t>VAN DER KOOIJ</t>
  </si>
  <si>
    <t>JAINATHSINGH</t>
  </si>
  <si>
    <t>VAN DER WEIDE</t>
  </si>
  <si>
    <t>La Rapiere - Maastricht</t>
  </si>
  <si>
    <t>6-</t>
  </si>
  <si>
    <t>SV Haarlem</t>
  </si>
  <si>
    <t>SV Pallos - Utrecht</t>
  </si>
  <si>
    <t>SV Valliant - 't Harde</t>
  </si>
  <si>
    <t>SV Vivas - Baarn</t>
  </si>
  <si>
    <t>SV Zaal Amsterdam Zuid</t>
  </si>
  <si>
    <t>Ryan</t>
  </si>
  <si>
    <t>OOSTHOF</t>
  </si>
  <si>
    <t>Ver=Ver</t>
  </si>
  <si>
    <t>SV Des Villiers - Den Haag</t>
  </si>
  <si>
    <t>http://www.knas.nl/wereldbekerinschrijvingen</t>
  </si>
  <si>
    <t>SV Attaque! - Pijnacker</t>
  </si>
  <si>
    <t>Collin</t>
  </si>
  <si>
    <t>SV Putten</t>
  </si>
  <si>
    <t>aanmeldingen</t>
  </si>
  <si>
    <t>WedstrijdDatumEind</t>
  </si>
  <si>
    <t>WedstrijdIDnietAfgemeld</t>
  </si>
  <si>
    <t>SWL</t>
  </si>
  <si>
    <t>MVO</t>
  </si>
  <si>
    <t>WK Vet (50-59)</t>
  </si>
  <si>
    <t>WK Vet (70+)</t>
  </si>
  <si>
    <t>WK Vet (60-69)</t>
  </si>
  <si>
    <t>Manchester</t>
  </si>
  <si>
    <t>Satu Mare</t>
  </si>
  <si>
    <t>Anouk</t>
  </si>
  <si>
    <t>Turku</t>
  </si>
  <si>
    <t>FIN</t>
  </si>
  <si>
    <t>DEN</t>
  </si>
  <si>
    <t>Madrid</t>
  </si>
  <si>
    <t>ESP</t>
  </si>
  <si>
    <t>Sosnowiec</t>
  </si>
  <si>
    <t>Oslo</t>
  </si>
  <si>
    <t>Dublin</t>
  </si>
  <si>
    <t>Dormagen</t>
  </si>
  <si>
    <t>Burgos</t>
  </si>
  <si>
    <t>Leszno</t>
  </si>
  <si>
    <t>Dijon</t>
  </si>
  <si>
    <t>Stockholm</t>
  </si>
  <si>
    <t>Zagreb</t>
  </si>
  <si>
    <t>Dourdan</t>
  </si>
  <si>
    <t>Phoenix</t>
  </si>
  <si>
    <t>USA</t>
  </si>
  <si>
    <t>WB Eq</t>
  </si>
  <si>
    <t>Plovdiv</t>
  </si>
  <si>
    <t>Doha</t>
  </si>
  <si>
    <t>Padoue</t>
  </si>
  <si>
    <t>Aix-en-Provence</t>
  </si>
  <si>
    <t>Gdansk</t>
  </si>
  <si>
    <t>FIE</t>
  </si>
  <si>
    <t>EK Cad Eq</t>
  </si>
  <si>
    <t>Tallin</t>
  </si>
  <si>
    <t>Shanghai</t>
  </si>
  <si>
    <t>Split</t>
  </si>
  <si>
    <t>WK Vet</t>
  </si>
  <si>
    <t>WB EQ</t>
  </si>
  <si>
    <t>Jasper</t>
  </si>
  <si>
    <t>VAN DER HEIJDEN</t>
  </si>
  <si>
    <t>VERWOERD</t>
  </si>
  <si>
    <t>Jun met 1200; 1e jrs sen met 1200 jun pnt + 500 sen pnt; rest - jun met 1200 jun + 500 sen</t>
  </si>
  <si>
    <t>SV Pallas - Breda</t>
  </si>
  <si>
    <t>HollandSchermen - Alkmaar/Haarlem</t>
  </si>
  <si>
    <t>Gabriella</t>
  </si>
  <si>
    <t>Jan-Thijs</t>
  </si>
  <si>
    <t>VAN WIJNKOOP</t>
  </si>
  <si>
    <t>ROOK</t>
  </si>
  <si>
    <t>http://www.fencingveterans2010.com/en/</t>
  </si>
  <si>
    <t>DE BRUIN</t>
  </si>
  <si>
    <t>Thyrza</t>
  </si>
  <si>
    <t>ZOONS</t>
  </si>
  <si>
    <t>PIMENAU</t>
  </si>
  <si>
    <t>Hilbert</t>
  </si>
  <si>
    <t>EIKELBOOM</t>
  </si>
  <si>
    <t>Siroos</t>
  </si>
  <si>
    <t>KROMOPAWIRO</t>
  </si>
  <si>
    <t>Jermaine</t>
  </si>
  <si>
    <t>FRIEDMAN</t>
  </si>
  <si>
    <t>Arash</t>
  </si>
  <si>
    <t>BAKKER</t>
  </si>
  <si>
    <t>Thor</t>
  </si>
  <si>
    <t>VAN DER KLEI</t>
  </si>
  <si>
    <t>Tjeerd</t>
  </si>
  <si>
    <t>VAN VEEN</t>
  </si>
  <si>
    <t>Gijs</t>
  </si>
  <si>
    <t>Michel</t>
  </si>
  <si>
    <t>Chakib</t>
  </si>
  <si>
    <t>TAP</t>
  </si>
  <si>
    <t>ZAIR</t>
  </si>
  <si>
    <t>ASKARY</t>
  </si>
  <si>
    <t>Teheran</t>
  </si>
  <si>
    <t>Alex</t>
  </si>
  <si>
    <t>Balasz</t>
  </si>
  <si>
    <t>SV RANA - Amsterdam</t>
  </si>
  <si>
    <t>SV Zair - Rotterdam</t>
  </si>
  <si>
    <t>Michael</t>
  </si>
  <si>
    <t>Deelnemers aan wedstrijden in het WB Circuit, Titeltoernooien, UEE Cadetten Circuit, UEE U23 Circuit</t>
  </si>
  <si>
    <t>Esther</t>
  </si>
  <si>
    <t>GODDIJN</t>
  </si>
  <si>
    <t>Lisa</t>
  </si>
  <si>
    <t>Elvira</t>
  </si>
  <si>
    <t>VAN DER LINDEN</t>
  </si>
  <si>
    <t>BROUWER</t>
  </si>
  <si>
    <t>Liesbeth</t>
  </si>
  <si>
    <t>DE BRUIJN</t>
  </si>
  <si>
    <t>SCHANZLEH</t>
  </si>
  <si>
    <t>QUI</t>
  </si>
  <si>
    <t>Uitslagen Wereldbeker Circuit / Europees Cadetten Circuit / Europees U23 Circuit</t>
  </si>
  <si>
    <t>EK Vet</t>
  </si>
  <si>
    <t>Bras de Fer - Meppel</t>
  </si>
  <si>
    <t>Elisabeth</t>
  </si>
  <si>
    <t>BERGSMA</t>
  </si>
  <si>
    <t>DBO</t>
  </si>
  <si>
    <t>Bert</t>
  </si>
  <si>
    <t>DE GROOT</t>
  </si>
  <si>
    <t>Yvonne</t>
  </si>
  <si>
    <t>JORDAN</t>
  </si>
  <si>
    <t>VERSCHURE</t>
  </si>
  <si>
    <t>Rudy</t>
  </si>
  <si>
    <t>VAN DEN BERG</t>
  </si>
  <si>
    <t>HEIJDT</t>
  </si>
  <si>
    <t>VAN DE WERFF</t>
  </si>
  <si>
    <t>Roger</t>
  </si>
  <si>
    <t>Loek</t>
  </si>
  <si>
    <t>SCHOEP</t>
  </si>
  <si>
    <t>SKF</t>
  </si>
  <si>
    <t>GEERAEDTS</t>
  </si>
  <si>
    <t>Leo</t>
  </si>
  <si>
    <t>VAN TIL</t>
  </si>
  <si>
    <t>Wiebe</t>
  </si>
  <si>
    <t>MOKKEN</t>
  </si>
  <si>
    <t>MVO - Den Haag</t>
  </si>
  <si>
    <t>D'Artagnan - Venlo</t>
  </si>
  <si>
    <t>ArgOss - Oss</t>
  </si>
  <si>
    <t>Beau Geste - Roosendaal</t>
  </si>
  <si>
    <t>Schermkring Friesland</t>
  </si>
  <si>
    <t>Koninklijke Militaire Schermvereniging</t>
  </si>
  <si>
    <t>Seizoen 2011-2012</t>
  </si>
  <si>
    <t>Poznan</t>
  </si>
  <si>
    <t>St-Petersbourg</t>
  </si>
  <si>
    <t>OS</t>
  </si>
  <si>
    <t>Pimenau</t>
  </si>
  <si>
    <t>Joop</t>
  </si>
  <si>
    <t>Bochum</t>
  </si>
  <si>
    <t>Georges</t>
  </si>
  <si>
    <t>Marcella</t>
  </si>
  <si>
    <t>SPLIT</t>
  </si>
  <si>
    <t>Guus</t>
  </si>
  <si>
    <t>PULLES</t>
  </si>
  <si>
    <t>Bastiaan</t>
  </si>
  <si>
    <t>HRL</t>
  </si>
  <si>
    <t>BREEDVELT</t>
  </si>
  <si>
    <t>DEROP</t>
  </si>
  <si>
    <t>Rafael</t>
  </si>
  <si>
    <t>SHEIKH HOSSEINI</t>
  </si>
  <si>
    <t>Siwarde</t>
  </si>
  <si>
    <t>FEENSTRA</t>
  </si>
  <si>
    <t>SC Heerenleed - Groningen</t>
  </si>
  <si>
    <t>Dispensaties</t>
  </si>
  <si>
    <t>Schermclub Den Bosch</t>
  </si>
  <si>
    <t>Olivier</t>
  </si>
  <si>
    <t>ZUREL</t>
  </si>
  <si>
    <t>Van der Weide</t>
  </si>
  <si>
    <t>Mondt</t>
  </si>
  <si>
    <t>Frans</t>
  </si>
  <si>
    <t>POSTHUMA</t>
  </si>
  <si>
    <t>HEITBRINK</t>
  </si>
  <si>
    <t>Jasmijn</t>
  </si>
  <si>
    <t>Sophie</t>
  </si>
  <si>
    <t>Nadia</t>
  </si>
  <si>
    <t>VAN 'T KLOOSTER</t>
  </si>
  <si>
    <t>DE KOK</t>
  </si>
  <si>
    <t>welk weekend; 999 = niet deelgenomen; 998 = zwart</t>
  </si>
  <si>
    <t>THEIJSSEN</t>
  </si>
  <si>
    <t>Day</t>
  </si>
  <si>
    <t>VRY</t>
  </si>
  <si>
    <t>Stephan</t>
  </si>
  <si>
    <t>OKT</t>
  </si>
  <si>
    <t>Krems</t>
  </si>
  <si>
    <t>Birgitta</t>
  </si>
  <si>
    <t>PERTON</t>
  </si>
  <si>
    <t>PEG</t>
  </si>
  <si>
    <t>San Salvador</t>
  </si>
  <si>
    <t>Antalya</t>
  </si>
  <si>
    <t>St-Maur</t>
  </si>
  <si>
    <t>Tokyo</t>
  </si>
  <si>
    <t>Univ Eq</t>
  </si>
  <si>
    <t>Univ</t>
  </si>
  <si>
    <t>Moscow</t>
  </si>
  <si>
    <t>Edo</t>
  </si>
  <si>
    <t>Jan-Douwe</t>
  </si>
  <si>
    <t>BRINKMAN</t>
  </si>
  <si>
    <t>Perton</t>
  </si>
  <si>
    <t/>
  </si>
  <si>
    <t>De Graaf-Stoel</t>
  </si>
  <si>
    <t>Somers</t>
  </si>
  <si>
    <t>Mulder</t>
  </si>
  <si>
    <t>Kardolus</t>
  </si>
  <si>
    <t>Evers</t>
  </si>
  <si>
    <t>Job</t>
  </si>
  <si>
    <t>DE RUITER</t>
  </si>
  <si>
    <t>Van Winden</t>
  </si>
  <si>
    <t>Robb</t>
  </si>
  <si>
    <t>Van Heerde</t>
  </si>
  <si>
    <t>Myrthe</t>
  </si>
  <si>
    <t>Pup met 700 pnt</t>
  </si>
  <si>
    <t>Elisha</t>
  </si>
  <si>
    <t>YUNO</t>
  </si>
  <si>
    <t>Indra Angad-Gaur</t>
  </si>
  <si>
    <t>Pegasus Escrime - Arnhem</t>
  </si>
  <si>
    <t>ok</t>
  </si>
  <si>
    <t>Aanmeldingen verwerkt</t>
  </si>
  <si>
    <t>Aanmeldingen geaccepteerd</t>
  </si>
  <si>
    <t>Afmeldingen verwerkt</t>
  </si>
  <si>
    <t>verwerkt</t>
  </si>
  <si>
    <t>geaccepteerd</t>
  </si>
  <si>
    <t>afgemeld</t>
  </si>
  <si>
    <t>MULDER</t>
  </si>
  <si>
    <t>VAN HEERDE</t>
  </si>
  <si>
    <t>jun met 1200</t>
  </si>
  <si>
    <t>fg</t>
  </si>
  <si>
    <t>vf</t>
  </si>
  <si>
    <t>Roos</t>
  </si>
  <si>
    <t>KROESE</t>
  </si>
  <si>
    <t>Sofie</t>
  </si>
  <si>
    <t>Alexandra</t>
  </si>
  <si>
    <t>HONING</t>
  </si>
  <si>
    <t>Erwin</t>
  </si>
  <si>
    <t>DUMOULIN</t>
  </si>
  <si>
    <t>Elize</t>
  </si>
  <si>
    <t>HAUTVAST</t>
  </si>
  <si>
    <t>ASSIES</t>
  </si>
  <si>
    <t>TOTH</t>
  </si>
  <si>
    <t>TOT</t>
  </si>
  <si>
    <t>Marcello</t>
  </si>
  <si>
    <t>NOTO</t>
  </si>
  <si>
    <t>Timon</t>
  </si>
  <si>
    <t>DOORAKKERS</t>
  </si>
  <si>
    <t>HAGEN</t>
  </si>
  <si>
    <t>Christian</t>
  </si>
  <si>
    <t>VAN HASELEN</t>
  </si>
  <si>
    <t>Udine</t>
  </si>
  <si>
    <t>VAN NUNEN</t>
  </si>
  <si>
    <t>Bente</t>
  </si>
  <si>
    <t>BOS</t>
  </si>
  <si>
    <t>OBDEIJN</t>
  </si>
  <si>
    <t>VAN DIJK</t>
  </si>
  <si>
    <t>Marianne</t>
  </si>
  <si>
    <t>RS</t>
  </si>
  <si>
    <t>De maatregel heeft betrekking op alle aanmeldingen bij KNAS Internationaal voor wedstrijden die plaatsvinden vanaf zaterdag 2 februari 2013. Er geldt een overgangsregeling: voor wedstrijden die plaatsvinden tussen 20 januari en het weekend van 16/17 februari (incluis) geldt dat voor tijdig afgemelde schermers geen scheidsrechtersbijdrage hoeft te worden betaald.</t>
  </si>
  <si>
    <t>Scheidsrechtersbijdrage</t>
  </si>
  <si>
    <t>1.Wedstrijden in de FIE- en EFC/UEE-circuits (m.a.w.: WB Junioren, Satelliet, Europees Cadettencircuit, Europees U23-circuit).</t>
  </si>
  <si>
    <t>niet uitgeschreven</t>
  </si>
  <si>
    <t>na 2-2-13</t>
  </si>
  <si>
    <t>overgang</t>
  </si>
  <si>
    <t>inschrtermijn gesloten</t>
  </si>
  <si>
    <t>KNAS nr</t>
  </si>
  <si>
    <t>kolom a=1 betekent:</t>
  </si>
  <si>
    <t>Afgemeld KNAS Internationaal</t>
  </si>
  <si>
    <t>Aangemeld KNAS Internationaal</t>
  </si>
  <si>
    <t>Criteria:</t>
  </si>
  <si>
    <t>1. Wedstrijd is van het type UEE U23, UEE Cad, WB Jun, Sat</t>
  </si>
  <si>
    <t>2. Schermer is correct aangemeld en aanmelding geaccepteerd door KNAS Internationaal</t>
  </si>
  <si>
    <t>Wedstrijddatum</t>
  </si>
  <si>
    <t>aantal</t>
  </si>
  <si>
    <t>Er kunnen voor Nederland maximaal vier deelnemers per categorie deelnemen. Bij het sluiten van de inschrijving bij KNAS Internationaal (8-5-2013) wordt op volgorde van de dan geldende ranglijst de definitieve aanmelding vastgesteld.</t>
  </si>
  <si>
    <t>LENDI</t>
  </si>
  <si>
    <t>GROENHEIDE</t>
  </si>
  <si>
    <t>Ineke</t>
  </si>
  <si>
    <t>KNAPE</t>
  </si>
  <si>
    <t>EK U23 Eq</t>
  </si>
  <si>
    <t>Antoinette</t>
  </si>
  <si>
    <t>HOFMAN</t>
  </si>
  <si>
    <t>BETRIAN</t>
  </si>
  <si>
    <t>Bryan</t>
  </si>
  <si>
    <t>Terrassa (Barcelona)</t>
  </si>
  <si>
    <t>x</t>
  </si>
  <si>
    <t>ECC</t>
  </si>
  <si>
    <t>Willow</t>
  </si>
  <si>
    <t>DAWSON</t>
  </si>
  <si>
    <t>De Ruiter</t>
  </si>
  <si>
    <t>De Jong</t>
  </si>
  <si>
    <t>Kimberley</t>
  </si>
  <si>
    <t>MEULENKAMP</t>
  </si>
  <si>
    <t>Tulen</t>
  </si>
  <si>
    <t>ALBERT</t>
  </si>
  <si>
    <t>POSTMA</t>
  </si>
  <si>
    <t>Randy</t>
  </si>
  <si>
    <t>De Wijn</t>
  </si>
  <si>
    <t>Zoons</t>
  </si>
  <si>
    <t>Morrits</t>
  </si>
  <si>
    <t>HAUSERER</t>
  </si>
  <si>
    <t>Assies</t>
  </si>
  <si>
    <t>Bontes</t>
  </si>
  <si>
    <t>Giacon</t>
  </si>
  <si>
    <t>GIACON</t>
  </si>
  <si>
    <t>ECC Eq</t>
  </si>
  <si>
    <t>Aleh</t>
  </si>
  <si>
    <t>U23</t>
  </si>
  <si>
    <t>Jouke</t>
  </si>
  <si>
    <t>ELSINGA</t>
  </si>
  <si>
    <t>GARDENIER</t>
  </si>
  <si>
    <t>KOUWENBERG</t>
  </si>
  <si>
    <t>MAYERSON</t>
  </si>
  <si>
    <t>Boy</t>
  </si>
  <si>
    <t>FARBER</t>
  </si>
  <si>
    <t>IMMING</t>
  </si>
  <si>
    <t>Ruud</t>
  </si>
  <si>
    <t>KOELE</t>
  </si>
  <si>
    <t>Anne Claire</t>
  </si>
  <si>
    <t>Valentina</t>
  </si>
  <si>
    <t>SV Esprit - Amsterdam</t>
  </si>
  <si>
    <t>SV Don Quichote - Nijmegen</t>
  </si>
  <si>
    <t>Vancouver</t>
  </si>
  <si>
    <t>TALBOT</t>
  </si>
  <si>
    <t>Mathijs</t>
  </si>
  <si>
    <t>SC Harderwijk</t>
  </si>
  <si>
    <t>HDW</t>
  </si>
  <si>
    <t>VAN GILST</t>
  </si>
  <si>
    <t>Van Gilst</t>
  </si>
  <si>
    <t>Timisoara</t>
  </si>
  <si>
    <t>Guatemala City</t>
  </si>
  <si>
    <t>Bangkok</t>
  </si>
  <si>
    <t>Cancun</t>
  </si>
  <si>
    <t>Riga</t>
  </si>
  <si>
    <t>WB Jun Eq</t>
  </si>
  <si>
    <t>ROM</t>
  </si>
  <si>
    <t>Fens</t>
  </si>
  <si>
    <t>Julian</t>
  </si>
  <si>
    <t>FENS</t>
  </si>
  <si>
    <t>Roy</t>
  </si>
  <si>
    <t>Bouwman</t>
  </si>
  <si>
    <t>Dirk-Jan</t>
  </si>
  <si>
    <t>Faas</t>
  </si>
  <si>
    <t>Quinton</t>
  </si>
  <si>
    <t>BOUWMAN</t>
  </si>
  <si>
    <t>FAAS</t>
  </si>
  <si>
    <t>SUR</t>
  </si>
  <si>
    <t>Obdeijn</t>
  </si>
  <si>
    <t>Van Nunen</t>
  </si>
  <si>
    <t>Niels</t>
  </si>
  <si>
    <t>BOSMAN</t>
  </si>
  <si>
    <t>STOCKMANN</t>
  </si>
  <si>
    <t>Bos</t>
  </si>
  <si>
    <t>Post</t>
  </si>
  <si>
    <t>Honing</t>
  </si>
  <si>
    <t>Verwijlen</t>
  </si>
  <si>
    <t>Boone</t>
  </si>
  <si>
    <t>Obster</t>
  </si>
  <si>
    <t>Ellen</t>
  </si>
  <si>
    <t>OBSTER</t>
  </si>
  <si>
    <t>Rentier</t>
  </si>
  <si>
    <t>GIMBRERE</t>
  </si>
  <si>
    <t>Hugo</t>
  </si>
  <si>
    <t>SCHIJF</t>
  </si>
  <si>
    <t>Surtout - Apeldoorn</t>
  </si>
  <si>
    <t>Serge</t>
  </si>
  <si>
    <t>MES</t>
  </si>
  <si>
    <t>Remko</t>
  </si>
  <si>
    <t>VAN STERKENBURG</t>
  </si>
  <si>
    <t>ALLAN</t>
  </si>
  <si>
    <t>US</t>
  </si>
  <si>
    <t>Postma</t>
  </si>
  <si>
    <t>Keppel</t>
  </si>
  <si>
    <t>KEPPEL</t>
  </si>
  <si>
    <t>DERKSEN</t>
  </si>
  <si>
    <t>Linda</t>
  </si>
  <si>
    <t>JANS</t>
  </si>
  <si>
    <t>Van der Heijden</t>
  </si>
  <si>
    <t xml:space="preserve"> </t>
  </si>
  <si>
    <t>Hagen</t>
  </si>
  <si>
    <t>Dualeh</t>
  </si>
  <si>
    <t>Quincy</t>
  </si>
  <si>
    <t>Emiel</t>
  </si>
  <si>
    <t>DUALEH</t>
  </si>
  <si>
    <t>Jonas</t>
  </si>
  <si>
    <t>VAN ALPHEN</t>
  </si>
  <si>
    <t>PSV</t>
  </si>
  <si>
    <t>BAVELAAR</t>
  </si>
  <si>
    <t>Deeln</t>
  </si>
  <si>
    <t>Smits</t>
  </si>
  <si>
    <t>Oosthof</t>
  </si>
  <si>
    <t>Schanzleh</t>
  </si>
  <si>
    <t>PSV - Eindhoven</t>
  </si>
  <si>
    <t>Colin</t>
  </si>
  <si>
    <t>Zaal Amsterdam Zuid</t>
  </si>
  <si>
    <t>Tunis</t>
  </si>
  <si>
    <t>Amsterdam</t>
  </si>
  <si>
    <t>Segovia</t>
  </si>
  <si>
    <t>WK Cad Eq</t>
  </si>
  <si>
    <t>OS Eq</t>
  </si>
  <si>
    <t>Timothy</t>
  </si>
  <si>
    <t>Assmann</t>
  </si>
  <si>
    <t>Meulenaar</t>
  </si>
  <si>
    <t>Veerle</t>
  </si>
  <si>
    <t>SCN</t>
  </si>
  <si>
    <t>MEX</t>
  </si>
  <si>
    <t>LUX</t>
  </si>
  <si>
    <t>ISR</t>
  </si>
  <si>
    <t>THA</t>
  </si>
  <si>
    <t>TUN</t>
  </si>
  <si>
    <t>BEL</t>
  </si>
  <si>
    <t>LAT</t>
  </si>
  <si>
    <t>SchermCentrum Noord - Groningen</t>
  </si>
  <si>
    <t>Elke</t>
  </si>
  <si>
    <t>Theijssen</t>
  </si>
  <si>
    <t>Kroese</t>
  </si>
  <si>
    <t>Katelijne</t>
  </si>
  <si>
    <t>QAT</t>
  </si>
  <si>
    <t>CAN</t>
  </si>
  <si>
    <t>Martijn de Haas</t>
  </si>
  <si>
    <t>Remco Middelveld</t>
  </si>
  <si>
    <t>EST</t>
  </si>
  <si>
    <t>Email</t>
  </si>
  <si>
    <t>Foto</t>
  </si>
  <si>
    <t>marcella_split@hotmail.com</t>
  </si>
  <si>
    <t xml:space="preserve">theijssener@hotmail.nl </t>
  </si>
  <si>
    <t>elinerentier@gmail.com</t>
  </si>
  <si>
    <t>Jans-Kohneke</t>
  </si>
  <si>
    <t>Haaksma</t>
  </si>
  <si>
    <t>lukas.haaksma@gmail.com</t>
  </si>
  <si>
    <t xml:space="preserve">Colin_keppel@icloud.com </t>
  </si>
  <si>
    <t>Tristantulen@MSN.com</t>
  </si>
  <si>
    <t>bas@basverwijlen.com</t>
  </si>
  <si>
    <t>Rafaeltulen@hotmail.com</t>
  </si>
  <si>
    <t>job.de.ruiter@live.nl</t>
  </si>
  <si>
    <t>julian-fens@hotmail.nl</t>
  </si>
  <si>
    <t>daywijn@hotmail.com</t>
  </si>
  <si>
    <t>zpjadewijn@gmail.com</t>
  </si>
  <si>
    <t>Borst</t>
  </si>
  <si>
    <t>CHN</t>
  </si>
  <si>
    <t>sebastiaanborst@hotmail.com</t>
  </si>
  <si>
    <t>Philippe</t>
  </si>
  <si>
    <t>Strijk</t>
  </si>
  <si>
    <t>sophie-vdh@hotmail.fr</t>
  </si>
  <si>
    <t>Weber</t>
  </si>
  <si>
    <t>Elise</t>
  </si>
  <si>
    <t>Butin Bik</t>
  </si>
  <si>
    <t>Axel</t>
  </si>
  <si>
    <t>Jongejans</t>
  </si>
  <si>
    <t>Zewe</t>
  </si>
  <si>
    <t>Maxim</t>
  </si>
  <si>
    <t>ERM</t>
  </si>
  <si>
    <t>Nivard</t>
  </si>
  <si>
    <t>sebastiaanvangilst@hotmail.com</t>
  </si>
  <si>
    <t>sofiehoning@gmail.com</t>
  </si>
  <si>
    <t>Polak</t>
  </si>
  <si>
    <t>MN</t>
  </si>
  <si>
    <t>olivier.de.jong.1998@gmail.com</t>
  </si>
  <si>
    <t>mupolak@gmail.com</t>
  </si>
  <si>
    <t>NRD</t>
  </si>
  <si>
    <t>daniel_nivard@hotmail.com</t>
  </si>
  <si>
    <t>dgiacon@hotmail.com</t>
  </si>
  <si>
    <t>Sat</t>
  </si>
  <si>
    <t>Hechler</t>
  </si>
  <si>
    <t>Werner</t>
  </si>
  <si>
    <t>Cheryl.de.jong@hotmail.com</t>
  </si>
  <si>
    <t>Plantinga</t>
  </si>
  <si>
    <t>Fransman</t>
  </si>
  <si>
    <t>Schaafsma</t>
  </si>
  <si>
    <t>Bote</t>
  </si>
  <si>
    <t>teunplantinga@gmail.com</t>
  </si>
  <si>
    <t>Adema</t>
  </si>
  <si>
    <t>kelly_boone99@hotmail.com</t>
  </si>
  <si>
    <t>Buitenhuis</t>
  </si>
  <si>
    <t>Marleen</t>
  </si>
  <si>
    <t>POR</t>
  </si>
  <si>
    <t>IRL</t>
  </si>
  <si>
    <t>CRO</t>
  </si>
  <si>
    <t>Gardenier</t>
  </si>
  <si>
    <t>davidgardenier@gmail.com</t>
  </si>
  <si>
    <t>Lolatulen@msn.com</t>
  </si>
  <si>
    <t>Van Haselen</t>
  </si>
  <si>
    <t>evaassies@hotmail.com</t>
  </si>
  <si>
    <t>Nawar</t>
  </si>
  <si>
    <t>Van den Berg</t>
  </si>
  <si>
    <t>Allan</t>
  </si>
  <si>
    <t>Rezk</t>
  </si>
  <si>
    <t>Van der Grinten</t>
  </si>
  <si>
    <t>Beekhuizen</t>
  </si>
  <si>
    <t>Breedvelt</t>
  </si>
  <si>
    <t>Vitsas</t>
  </si>
  <si>
    <t>Jannis</t>
  </si>
  <si>
    <t>De Groot</t>
  </si>
  <si>
    <t>Oskamp</t>
  </si>
  <si>
    <t>Van Sterkenburg</t>
  </si>
  <si>
    <t>Klootwijk</t>
  </si>
  <si>
    <t>Van Seventer</t>
  </si>
  <si>
    <t>Hom</t>
  </si>
  <si>
    <t>De Wilde</t>
  </si>
  <si>
    <t>Reinecke</t>
  </si>
  <si>
    <t>Liset</t>
  </si>
  <si>
    <t>Ans</t>
  </si>
  <si>
    <t>Lendi</t>
  </si>
  <si>
    <t>hollanddredging@gmail.com</t>
  </si>
  <si>
    <t>yousryf@gmail.com</t>
  </si>
  <si>
    <t>awmvdgrinten@casema.nl</t>
  </si>
  <si>
    <t>aphdegroot@gmail.com</t>
  </si>
  <si>
    <t>janton@telfort.nl</t>
  </si>
  <si>
    <t>nico@3oaks.nl</t>
  </si>
  <si>
    <t>lisetreinecke@hotmail.com</t>
  </si>
  <si>
    <t>dinieevers@kpnmail.nl</t>
  </si>
  <si>
    <t>niewelingmg@cs.com</t>
  </si>
  <si>
    <t>paulvandenbergra@live.nl</t>
  </si>
  <si>
    <t>r.allan@peutz.nl</t>
  </si>
  <si>
    <t>j.breedvelt@gmail.com</t>
  </si>
  <si>
    <t>h.s.rijsenbrij@hotmail.com</t>
  </si>
  <si>
    <t>franszaz@xs4all.nl</t>
  </si>
  <si>
    <t>c.van.haselen@slingeland.nl</t>
  </si>
  <si>
    <t>gbwklootwijk@mac.com</t>
  </si>
  <si>
    <t>anshom@gmail.com</t>
  </si>
  <si>
    <t>sonja.lendi@gmail.com</t>
  </si>
  <si>
    <t>j.somers@schermenvenlo.nl</t>
  </si>
  <si>
    <t>gerritbeekhuizen@hotmail.com</t>
  </si>
  <si>
    <t>j.s.vitsas@gmail.com</t>
  </si>
  <si>
    <t>bas.inter@kpnmail.nl</t>
  </si>
  <si>
    <t>alexpimenau@gmail.com</t>
  </si>
  <si>
    <t>ironruby@casema.nl</t>
  </si>
  <si>
    <t>Terleth</t>
  </si>
  <si>
    <t>rik.a.adema@gmail.com</t>
  </si>
  <si>
    <t>Verheul</t>
  </si>
  <si>
    <t>Prommel</t>
  </si>
  <si>
    <t>Warschau</t>
  </si>
  <si>
    <t>Roesink</t>
  </si>
  <si>
    <t>Speelman</t>
  </si>
  <si>
    <t>Van Eldik</t>
  </si>
  <si>
    <t>Van der Linden</t>
  </si>
  <si>
    <t>Van Diemen</t>
  </si>
  <si>
    <t>lisavdlinde@hotmail.com</t>
  </si>
  <si>
    <t>bela_roesink@hotmail.com</t>
  </si>
  <si>
    <t>nico@speelmanrobben.nl</t>
  </si>
  <si>
    <t>Buser</t>
  </si>
  <si>
    <t>Jimi</t>
  </si>
  <si>
    <t>m_van_diemen@hotmail.com</t>
  </si>
  <si>
    <t>SV Midden Nederland - Harderwijk</t>
  </si>
  <si>
    <t>jimibuser@hotmail.com</t>
  </si>
  <si>
    <t>zoonsmyrthe@gmail.com</t>
  </si>
  <si>
    <t>eo_94@hotmail.com</t>
  </si>
  <si>
    <t>goedhart</t>
  </si>
  <si>
    <t>mike_goedhart@hotmail.com</t>
  </si>
  <si>
    <t>mathijs.bos@xs4all.nl</t>
  </si>
  <si>
    <t>quinton.faas@gmail.com</t>
  </si>
  <si>
    <t>bente-op@hotmail.com</t>
  </si>
  <si>
    <t xml:space="preserve">yoram.terleth@gmail.com </t>
  </si>
  <si>
    <t>Fencing Ermelo</t>
  </si>
  <si>
    <t>SV Porthos - Veghel</t>
  </si>
  <si>
    <t>Enli</t>
  </si>
  <si>
    <t>Chiang</t>
  </si>
  <si>
    <t>Osplit@zernike.nl</t>
  </si>
  <si>
    <t>duplicates</t>
  </si>
  <si>
    <t>RSS WK U17</t>
  </si>
  <si>
    <t>RSS WK U23</t>
  </si>
  <si>
    <t>RSS WB</t>
  </si>
  <si>
    <t>RSS WB Jun</t>
  </si>
  <si>
    <t>edo.z@hotmail.nl</t>
  </si>
  <si>
    <t>tom_jbc@live.nl</t>
  </si>
  <si>
    <t>Verburgh</t>
  </si>
  <si>
    <t>Maurice</t>
  </si>
  <si>
    <t>Dijkstra</t>
  </si>
  <si>
    <t>Huib</t>
  </si>
  <si>
    <t>SWE</t>
  </si>
  <si>
    <t>Andre.Bos@dsm.com</t>
  </si>
  <si>
    <t>robkroese@kpnmail.nl</t>
  </si>
  <si>
    <t>dnunen@hotmail.com</t>
  </si>
  <si>
    <t>ryan_oosthof@live.nl</t>
  </si>
  <si>
    <t>Van Achterberg</t>
  </si>
  <si>
    <t>spostma.1@kpnmail.nl</t>
  </si>
  <si>
    <t>sophie.smits@live.nl</t>
  </si>
  <si>
    <t>ALG</t>
  </si>
  <si>
    <t>KOR</t>
  </si>
  <si>
    <t>CRC</t>
  </si>
  <si>
    <t>ENC</t>
  </si>
  <si>
    <t>timonhagen@xs4all.nl</t>
  </si>
  <si>
    <t xml:space="preserve">t.schanzleh@gmail.com </t>
  </si>
  <si>
    <t>San-Jose</t>
  </si>
  <si>
    <t>EGY</t>
  </si>
  <si>
    <t>Seoul</t>
  </si>
  <si>
    <t>NOR</t>
  </si>
  <si>
    <t>Sochi</t>
  </si>
  <si>
    <t>SEN</t>
  </si>
  <si>
    <t>GEO</t>
  </si>
  <si>
    <t>Derksen</t>
  </si>
  <si>
    <t>roy.vangilst@xs4all.nl</t>
  </si>
  <si>
    <t>Doorakkers</t>
  </si>
  <si>
    <t>Newalsing</t>
  </si>
  <si>
    <t>Resham</t>
  </si>
  <si>
    <t>Stockmann</t>
  </si>
  <si>
    <t>Ancery</t>
  </si>
  <si>
    <t>Babette</t>
  </si>
  <si>
    <t>Kouwenberg</t>
  </si>
  <si>
    <t>Rohlfs</t>
  </si>
  <si>
    <t>Van Egmond</t>
  </si>
  <si>
    <t>Van Heuven van Staereling</t>
  </si>
  <si>
    <t>Irving</t>
  </si>
  <si>
    <t>Huybens</t>
  </si>
  <si>
    <t>Valentijn</t>
  </si>
  <si>
    <t>Jonah</t>
  </si>
  <si>
    <t>Anderson</t>
  </si>
  <si>
    <t>Benli</t>
  </si>
  <si>
    <t>Bosman</t>
  </si>
  <si>
    <t>De Waal</t>
  </si>
  <si>
    <t>Dreijklufft</t>
  </si>
  <si>
    <t>Joemrati</t>
  </si>
  <si>
    <t>Van Dijk</t>
  </si>
  <si>
    <t>Van Hesteren</t>
  </si>
  <si>
    <t>Yuno</t>
  </si>
  <si>
    <t>Baris</t>
  </si>
  <si>
    <t>Dieter</t>
  </si>
  <si>
    <t>Ashwan</t>
  </si>
  <si>
    <t>Anja</t>
  </si>
  <si>
    <t>Lucas</t>
  </si>
  <si>
    <t>Van den Brand</t>
  </si>
  <si>
    <t>Westerhoff</t>
  </si>
  <si>
    <t>Nonhebel</t>
  </si>
  <si>
    <t>Olie</t>
  </si>
  <si>
    <t>Joep</t>
  </si>
  <si>
    <t>Goedhart</t>
  </si>
  <si>
    <t>Tape</t>
  </si>
  <si>
    <t>Jonathan</t>
  </si>
  <si>
    <t>De Vries</t>
  </si>
  <si>
    <t>Jainathsingh</t>
  </si>
  <si>
    <t>De Haas</t>
  </si>
  <si>
    <t>Mees</t>
  </si>
  <si>
    <t>TRV</t>
  </si>
  <si>
    <t>email</t>
  </si>
  <si>
    <t>foto</t>
  </si>
  <si>
    <t>Moraru</t>
  </si>
  <si>
    <t>Van Hees</t>
  </si>
  <si>
    <t>Puck</t>
  </si>
  <si>
    <t>Kerskes</t>
  </si>
  <si>
    <t>Van den Bergh</t>
  </si>
  <si>
    <t>Eveline</t>
  </si>
  <si>
    <t>Hassan</t>
  </si>
  <si>
    <t>compleet</t>
  </si>
  <si>
    <t>secretaris@surtout.nl</t>
  </si>
  <si>
    <t>martijndehaas5@gmail.com</t>
  </si>
  <si>
    <t>m.jong15@upcmail.nl</t>
  </si>
  <si>
    <t>m.derksen@xs4all.nl</t>
  </si>
  <si>
    <t>dirk_doorakkers@hotmail.com</t>
  </si>
  <si>
    <t>rnewalsing@planet.nl</t>
  </si>
  <si>
    <t>milja.mondt@gmail.com</t>
  </si>
  <si>
    <t>patrick6post@hotmail.com</t>
  </si>
  <si>
    <t>dirkjan93@hotmail.com</t>
  </si>
  <si>
    <t>leraartw@skpnet.nl</t>
  </si>
  <si>
    <t>q.dualeh@gmail.com</t>
  </si>
  <si>
    <t>joepolie@xs4all.nl</t>
  </si>
  <si>
    <t>jonahanderson1@gmail.com</t>
  </si>
  <si>
    <t>axel.z@hotmail.nl</t>
  </si>
  <si>
    <t>janvandenbrand@gmail.com</t>
  </si>
  <si>
    <t>westerhoffamber@hotmail.com</t>
  </si>
  <si>
    <t>babette.ancery@gmail.com</t>
  </si>
  <si>
    <t>valentijn.huybens@gmail.com</t>
  </si>
  <si>
    <t>nathan@planetjacques.com</t>
  </si>
  <si>
    <t>knoecke@xs4all.nl</t>
  </si>
  <si>
    <t>boyyong@gmail.com</t>
  </si>
  <si>
    <t>mrohlfs@gmail.com</t>
  </si>
  <si>
    <t>irving@live.nl</t>
  </si>
  <si>
    <t>Grozeva</t>
  </si>
  <si>
    <t>Ines</t>
  </si>
  <si>
    <t>Birhan</t>
  </si>
  <si>
    <t>Ugur</t>
  </si>
  <si>
    <t>Club</t>
  </si>
  <si>
    <t>aan</t>
  </si>
  <si>
    <t>uit</t>
  </si>
  <si>
    <t>wouterprommel@gmail.com</t>
  </si>
  <si>
    <t>c.weide1@chello.nl</t>
  </si>
  <si>
    <t>new</t>
  </si>
  <si>
    <t>stockmannpaul8@gmail.com</t>
  </si>
  <si>
    <t>ndbosman@kpnmail.nl</t>
  </si>
  <si>
    <t>ashwanjoemrati@gmail.com</t>
  </si>
  <si>
    <t>mulderkuipers@planet.nl</t>
  </si>
  <si>
    <t>xlucasvanhesteren@gmail.com</t>
  </si>
  <si>
    <t>weber-family@planet.nl</t>
  </si>
  <si>
    <t>eb.yuno@yahoo.nl</t>
  </si>
  <si>
    <t>marcelojoco@yahoo.com</t>
  </si>
  <si>
    <t>barismikailbenli@gmail.com</t>
  </si>
  <si>
    <t>Jans Kohneke</t>
  </si>
  <si>
    <t>heeft EFC</t>
  </si>
  <si>
    <t>EFC licentie</t>
  </si>
  <si>
    <t>&lt;=23</t>
  </si>
  <si>
    <t>Lugtenburg</t>
  </si>
  <si>
    <t>Thomas</t>
  </si>
  <si>
    <t>hss https://knas.onzeranglijsten.net/pag/8094/rls/2167</t>
  </si>
  <si>
    <t>dss https://knas.onzeranglijsten.net/pag/8094/rls/8c6a</t>
  </si>
  <si>
    <t>hfs https://knas.onzeranglijsten.net/pag/8094/rls/3171</t>
  </si>
  <si>
    <t>dfs https://knas.onzeranglijsten.net/pag/8094/rls/6844</t>
  </si>
  <si>
    <t>hds https://knas.onzeranglijsten.net/pag/8094/rls/8d4b</t>
  </si>
  <si>
    <t>dds https://knas.onzeranglijsten.net/pag/8094/rls/5f5e</t>
  </si>
  <si>
    <t>hsj https://knas.onzeranglijsten.net/pag/8094/rls/fc60</t>
  </si>
  <si>
    <t>dsj https://knas.onzeranglijsten.net/pag/8094/rls/777</t>
  </si>
  <si>
    <t>hfj https://knas.onzeranglijsten.net/pag/8094/rls/f37a</t>
  </si>
  <si>
    <t>dfj https://knas.onzeranglijsten.net/pag/8094/rls/fc41</t>
  </si>
  <si>
    <t>hdj https://knas.onzeranglijsten.net/pag/8094/rls/4f54</t>
  </si>
  <si>
    <t>ddj https://knas.onzeranglijsten.net/pag/8094/rls/f35b</t>
  </si>
  <si>
    <t>hsc https://knas.onzeranglijsten.net/pag/8094/rls/6763</t>
  </si>
  <si>
    <t>dsc https://knas.onzeranglijsten.net/pag/8094/rls/3976</t>
  </si>
  <si>
    <t>fhc https://knas.onzeranglijsten.net/pag/8094/rls/5e7d</t>
  </si>
  <si>
    <t>dfc https://knas.onzeranglijsten.net/pag/8094/rls/ae40</t>
  </si>
  <si>
    <t>hdc https://knas.onzeranglijsten.net/pag/8094/rls/3a57</t>
  </si>
  <si>
    <t>ddc https://knas.onzeranglijsten.net/pag/8094/rls/a55a</t>
  </si>
  <si>
    <t>ROESINK Béla</t>
  </si>
  <si>
    <t>100851HSS</t>
  </si>
  <si>
    <t>2017</t>
  </si>
  <si>
    <t>NSSV Don Quichote</t>
  </si>
  <si>
    <t>2012</t>
  </si>
  <si>
    <t>s.v. Surtout</t>
  </si>
  <si>
    <t>PIMENAU Aleh</t>
  </si>
  <si>
    <t>112373HSS</t>
  </si>
  <si>
    <t>2008</t>
  </si>
  <si>
    <t>s.v. Scaramouche</t>
  </si>
  <si>
    <t>5025</t>
  </si>
  <si>
    <t>s.v. Delft Fencing Club</t>
  </si>
  <si>
    <t>SPEELMAN Nico</t>
  </si>
  <si>
    <t>105306HSS</t>
  </si>
  <si>
    <t>FAAS Quinton</t>
  </si>
  <si>
    <t>111035HSS</t>
  </si>
  <si>
    <t>IMMING Tim</t>
  </si>
  <si>
    <t>112596HSS</t>
  </si>
  <si>
    <t>BOUWMAN Dirk-Jan</t>
  </si>
  <si>
    <t>112311HSS</t>
  </si>
  <si>
    <t>VAN HASELEN Christian</t>
  </si>
  <si>
    <t>110842HSS</t>
  </si>
  <si>
    <t>POLAK Martijn</t>
  </si>
  <si>
    <t>104542HSS</t>
  </si>
  <si>
    <t>4009</t>
  </si>
  <si>
    <t>s.v. P.S.V.</t>
  </si>
  <si>
    <t>GOOSSENS Robbert</t>
  </si>
  <si>
    <t>107657HSS</t>
  </si>
  <si>
    <t>STRIJK Philippe</t>
  </si>
  <si>
    <t>116010HSS</t>
  </si>
  <si>
    <t>GARDENIER David</t>
  </si>
  <si>
    <t>114818HSS</t>
  </si>
  <si>
    <t>1023</t>
  </si>
  <si>
    <t>ASSV Esprit</t>
  </si>
  <si>
    <t>VAN STERKENBURG Nico</t>
  </si>
  <si>
    <t>103992HSS</t>
  </si>
  <si>
    <t>1008</t>
  </si>
  <si>
    <t>s.v. U.S.</t>
  </si>
  <si>
    <t>SCHAAFSMA Bote</t>
  </si>
  <si>
    <t>113794HSS</t>
  </si>
  <si>
    <t>1006</t>
  </si>
  <si>
    <t>Schermcentrum Amsterdam</t>
  </si>
  <si>
    <t>PLANTINGA Teun</t>
  </si>
  <si>
    <t>100016HSS</t>
  </si>
  <si>
    <t>VAN DIEMEN DE JEL Michiel</t>
  </si>
  <si>
    <t>112162HSS</t>
  </si>
  <si>
    <t>2007</t>
  </si>
  <si>
    <t>s.v. Pallós</t>
  </si>
  <si>
    <t>BUSER Jimi</t>
  </si>
  <si>
    <t>4010</t>
  </si>
  <si>
    <t>TSV Rapier</t>
  </si>
  <si>
    <t>NIVARD Daniel</t>
  </si>
  <si>
    <t>1014</t>
  </si>
  <si>
    <t>s.v. Hoorn</t>
  </si>
  <si>
    <t>1020</t>
  </si>
  <si>
    <t>TALBOT Laura</t>
  </si>
  <si>
    <t>113199DSS</t>
  </si>
  <si>
    <t>BUITENHUIS Marleen</t>
  </si>
  <si>
    <t>112796DSS</t>
  </si>
  <si>
    <t>4019</t>
  </si>
  <si>
    <t>s.v. Porthos</t>
  </si>
  <si>
    <t>CHIANG Enli</t>
  </si>
  <si>
    <t>111728DSS</t>
  </si>
  <si>
    <t>LENDI Sonja</t>
  </si>
  <si>
    <t>111254DSS</t>
  </si>
  <si>
    <t>1019</t>
  </si>
  <si>
    <t>HollandSchermen</t>
  </si>
  <si>
    <t>HOFMAN Henriëtte</t>
  </si>
  <si>
    <t>111573DSS</t>
  </si>
  <si>
    <t>DE RUITER Job</t>
  </si>
  <si>
    <t>112016HFS</t>
  </si>
  <si>
    <t>GIACON Daniel</t>
  </si>
  <si>
    <t>110792HFS</t>
  </si>
  <si>
    <t>BORST Sebastiaan</t>
  </si>
  <si>
    <t>103397HFS</t>
  </si>
  <si>
    <t>5009</t>
  </si>
  <si>
    <t>s.v. O.K.K.</t>
  </si>
  <si>
    <t>VAN EGMOND Dirk Jan</t>
  </si>
  <si>
    <t>108306HFS</t>
  </si>
  <si>
    <t>ROHLFS Matthijs</t>
  </si>
  <si>
    <t>102439HFS</t>
  </si>
  <si>
    <t>ZOONS Edo</t>
  </si>
  <si>
    <t>110548HFS</t>
  </si>
  <si>
    <t>3012</t>
  </si>
  <si>
    <t>SchermCentrum Noord</t>
  </si>
  <si>
    <t>POST Patrick</t>
  </si>
  <si>
    <t>108725HFS</t>
  </si>
  <si>
    <t>2021</t>
  </si>
  <si>
    <t>s.v. Pegasus Escrime</t>
  </si>
  <si>
    <t>SPLIT Olivier</t>
  </si>
  <si>
    <t>109895HFS</t>
  </si>
  <si>
    <t>WEBER Daan</t>
  </si>
  <si>
    <t>111663HFS</t>
  </si>
  <si>
    <t>1025</t>
  </si>
  <si>
    <t>DUALEH Quincy</t>
  </si>
  <si>
    <t>112806HFS</t>
  </si>
  <si>
    <t>5014</t>
  </si>
  <si>
    <t>s.v. Ter Weer</t>
  </si>
  <si>
    <t>DE JONG Olivier</t>
  </si>
  <si>
    <t>112811HFS</t>
  </si>
  <si>
    <t>FENS Julian</t>
  </si>
  <si>
    <t>109928HFS</t>
  </si>
  <si>
    <t>4008</t>
  </si>
  <si>
    <t>s.v. Pallas</t>
  </si>
  <si>
    <t>RIJSENBRIJ Hans</t>
  </si>
  <si>
    <t>102006HFS</t>
  </si>
  <si>
    <t>1021</t>
  </si>
  <si>
    <t>YUNO Elisha</t>
  </si>
  <si>
    <t>109655HFS</t>
  </si>
  <si>
    <t>JANS KÖHNEKE Teun</t>
  </si>
  <si>
    <t>111636HFS</t>
  </si>
  <si>
    <t>ZOONS Axel</t>
  </si>
  <si>
    <t>111005HFS</t>
  </si>
  <si>
    <t>NONHEBEL Floris</t>
  </si>
  <si>
    <t>100995HFS</t>
  </si>
  <si>
    <t>1001</t>
  </si>
  <si>
    <t>ASV van den Berg</t>
  </si>
  <si>
    <t>STOCKMANN Paul</t>
  </si>
  <si>
    <t>112006HFS</t>
  </si>
  <si>
    <t>JOEMRATI Ashwan</t>
  </si>
  <si>
    <t>113346HFS</t>
  </si>
  <si>
    <t>DE HAAS Martijn</t>
  </si>
  <si>
    <t>106547HFS</t>
  </si>
  <si>
    <t>4021</t>
  </si>
  <si>
    <t>s.v. En Cavant</t>
  </si>
  <si>
    <t>TULEN Tristan</t>
  </si>
  <si>
    <t>SPIERENBURG Ricky</t>
  </si>
  <si>
    <t>108748HFS</t>
  </si>
  <si>
    <t>JAINATHSINGH Edgar</t>
  </si>
  <si>
    <t>109702HFS</t>
  </si>
  <si>
    <t>JACQUES Nathan</t>
  </si>
  <si>
    <t>3008</t>
  </si>
  <si>
    <t>Fed. s.v. Schermkring Friesland</t>
  </si>
  <si>
    <t>VAN DER WEIDE Rick</t>
  </si>
  <si>
    <t>111709HFS</t>
  </si>
  <si>
    <t>s.v. Tréville</t>
  </si>
  <si>
    <t>VERMEULEN Olof</t>
  </si>
  <si>
    <t>114740HFS</t>
  </si>
  <si>
    <t>DE WAAL Dieter</t>
  </si>
  <si>
    <t>111662HFS</t>
  </si>
  <si>
    <t>3001</t>
  </si>
  <si>
    <t>Schermzaal Tóth</t>
  </si>
  <si>
    <t>POSTHUMA Frans</t>
  </si>
  <si>
    <t>101907HFS</t>
  </si>
  <si>
    <t>PROMMEL Wouter Johan</t>
  </si>
  <si>
    <t>KOWALCZYK Fynn</t>
  </si>
  <si>
    <t>114299HFS</t>
  </si>
  <si>
    <t>RENTIER Eline</t>
  </si>
  <si>
    <t>110067DFS</t>
  </si>
  <si>
    <t>VAN ERVEN GARCIA Saskia</t>
  </si>
  <si>
    <t>104431DFS</t>
  </si>
  <si>
    <t>4012</t>
  </si>
  <si>
    <t>MEULENAAR Veerle</t>
  </si>
  <si>
    <t>VERWIJLEN Bas</t>
  </si>
  <si>
    <t>100052HDS</t>
  </si>
  <si>
    <t>108238HDS</t>
  </si>
  <si>
    <t>VAN NUNEN David</t>
  </si>
  <si>
    <t>110891HDS</t>
  </si>
  <si>
    <t>DE WIJN Zoa</t>
  </si>
  <si>
    <t>113145HDS</t>
  </si>
  <si>
    <t>TULEN Rafaël</t>
  </si>
  <si>
    <t>109588HDS</t>
  </si>
  <si>
    <t>108457HDS</t>
  </si>
  <si>
    <t>DE VRIES Matthijs</t>
  </si>
  <si>
    <t>107807HDS</t>
  </si>
  <si>
    <t>2009</t>
  </si>
  <si>
    <t>KEPPEL Colin</t>
  </si>
  <si>
    <t>113658HDS</t>
  </si>
  <si>
    <t>VAN WINDEN Levy</t>
  </si>
  <si>
    <t>109877HDS</t>
  </si>
  <si>
    <t>4020</t>
  </si>
  <si>
    <t>s.v. Robbschermen</t>
  </si>
  <si>
    <t>POSTMA Randy</t>
  </si>
  <si>
    <t>112104HDS</t>
  </si>
  <si>
    <t>OOSTHOF Collin</t>
  </si>
  <si>
    <t>109569HDS</t>
  </si>
  <si>
    <t>2022</t>
  </si>
  <si>
    <t>Schermclub Midden Nederland</t>
  </si>
  <si>
    <t>BIJKER Peter</t>
  </si>
  <si>
    <t>100396HDS</t>
  </si>
  <si>
    <t>GANEFF Stéphane</t>
  </si>
  <si>
    <t>101750HDS</t>
  </si>
  <si>
    <t>5006</t>
  </si>
  <si>
    <t>Schermvereniging Zaal Kardolus</t>
  </si>
  <si>
    <t>VAN GAMEREN Axl</t>
  </si>
  <si>
    <t>100290HDS</t>
  </si>
  <si>
    <t>5018</t>
  </si>
  <si>
    <t>Schermen Rotterdam Zaïr</t>
  </si>
  <si>
    <t>DERKSEN Ruben</t>
  </si>
  <si>
    <t>112221HDS</t>
  </si>
  <si>
    <t>SOMERS Jan</t>
  </si>
  <si>
    <t>100218HDS</t>
  </si>
  <si>
    <t>4001</t>
  </si>
  <si>
    <t>s.v. d' Artagnan</t>
  </si>
  <si>
    <t>SCHANZLEH Thom</t>
  </si>
  <si>
    <t>109299HDS</t>
  </si>
  <si>
    <t>TREFFERS Edwin</t>
  </si>
  <si>
    <t>101650HDS</t>
  </si>
  <si>
    <t>5001</t>
  </si>
  <si>
    <t>s.v. A.E.W.</t>
  </si>
  <si>
    <t>1022</t>
  </si>
  <si>
    <t>s.v. Des Villiers</t>
  </si>
  <si>
    <t>BLAAS Björn</t>
  </si>
  <si>
    <t>109865HDS</t>
  </si>
  <si>
    <t>6006</t>
  </si>
  <si>
    <t>K.M.S.V.</t>
  </si>
  <si>
    <t>DE GROOT Bert</t>
  </si>
  <si>
    <t>100645HDS</t>
  </si>
  <si>
    <t>5021</t>
  </si>
  <si>
    <t>s.v. de Vrijbuiters</t>
  </si>
  <si>
    <t>SCHOUT Jasper</t>
  </si>
  <si>
    <t>114754HDS</t>
  </si>
  <si>
    <t>VAN DER KLIP Michael</t>
  </si>
  <si>
    <t>101765HDS</t>
  </si>
  <si>
    <t>VERBURGH Maurice</t>
  </si>
  <si>
    <t>114209HDS</t>
  </si>
  <si>
    <t>KIRKELS Laurens</t>
  </si>
  <si>
    <t>109292HDS</t>
  </si>
  <si>
    <t>WESTRA Heike</t>
  </si>
  <si>
    <t>100077HDS</t>
  </si>
  <si>
    <t>DE WIJN Peter</t>
  </si>
  <si>
    <t>113144HDS</t>
  </si>
  <si>
    <t>GIELEN Mick</t>
  </si>
  <si>
    <t>112534HDS</t>
  </si>
  <si>
    <t>JONGENELIS Melvin</t>
  </si>
  <si>
    <t>112870HDS</t>
  </si>
  <si>
    <t>WISSE Boudewijn</t>
  </si>
  <si>
    <t>108402HDS</t>
  </si>
  <si>
    <t>PASQUIOU Benjamin</t>
  </si>
  <si>
    <t>115506HDS</t>
  </si>
  <si>
    <t>2004</t>
  </si>
  <si>
    <t>s.v. de Drie Musketiers</t>
  </si>
  <si>
    <t>ZEWE Maxim</t>
  </si>
  <si>
    <t>114464HDS</t>
  </si>
  <si>
    <t>NAWAR Hassan</t>
  </si>
  <si>
    <t>116213HDS</t>
  </si>
  <si>
    <t>UIJTING Henk</t>
  </si>
  <si>
    <t>106186HDS</t>
  </si>
  <si>
    <t>4004</t>
  </si>
  <si>
    <t>s.v. Courage</t>
  </si>
  <si>
    <t>BONTES Joris</t>
  </si>
  <si>
    <t>111641HDS</t>
  </si>
  <si>
    <t>JONGKEES Seino</t>
  </si>
  <si>
    <t>116583HDS</t>
  </si>
  <si>
    <t>VAN HEERDE George</t>
  </si>
  <si>
    <t>101130HDS</t>
  </si>
  <si>
    <t>VAN DER ZEE Roland</t>
  </si>
  <si>
    <t>101586HDS</t>
  </si>
  <si>
    <t>V.D. BERG Paul</t>
  </si>
  <si>
    <t>100891HDS</t>
  </si>
  <si>
    <t>5022</t>
  </si>
  <si>
    <t>s.v. M.V.O.</t>
  </si>
  <si>
    <t>3007</t>
  </si>
  <si>
    <t>Gascogne</t>
  </si>
  <si>
    <t>5016</t>
  </si>
  <si>
    <t>s.v. Trefpunt</t>
  </si>
  <si>
    <t>TULEN Carmel</t>
  </si>
  <si>
    <t>DE JONG Cheryl</t>
  </si>
  <si>
    <t>109630DDS</t>
  </si>
  <si>
    <t>BERENDS Carmen</t>
  </si>
  <si>
    <t>108684DDS</t>
  </si>
  <si>
    <t>OBSTER Ellen</t>
  </si>
  <si>
    <t>109235DDS</t>
  </si>
  <si>
    <t>DE WIJN Day</t>
  </si>
  <si>
    <t>113146DDS</t>
  </si>
  <si>
    <t>KROESE Roos</t>
  </si>
  <si>
    <t>113777DDS</t>
  </si>
  <si>
    <t>VAN DER VEEN Ynet</t>
  </si>
  <si>
    <t>112514DDS</t>
  </si>
  <si>
    <t>KEMMERLING Anyuta</t>
  </si>
  <si>
    <t>101305DDS</t>
  </si>
  <si>
    <t>VAN DEN BERGH Eveline</t>
  </si>
  <si>
    <t>113390DDS</t>
  </si>
  <si>
    <t>JANS Linda</t>
  </si>
  <si>
    <t>113280DDS</t>
  </si>
  <si>
    <t>HUGHES Samantha</t>
  </si>
  <si>
    <t>116358DDS</t>
  </si>
  <si>
    <t>V.D. PUTTEN Nathalie</t>
  </si>
  <si>
    <t>109539DDS</t>
  </si>
  <si>
    <t>KROESE Katelijn</t>
  </si>
  <si>
    <t>113779DDS</t>
  </si>
  <si>
    <t>KERSKES Malika</t>
  </si>
  <si>
    <t>1005</t>
  </si>
  <si>
    <t>KLM Schermvereniging</t>
  </si>
  <si>
    <t>TERZOPOULOS Marlies</t>
  </si>
  <si>
    <t>108523DDS</t>
  </si>
  <si>
    <t>HOM Ans</t>
  </si>
  <si>
    <t>102783DDS</t>
  </si>
  <si>
    <t>4022</t>
  </si>
  <si>
    <t>Schermschool De Jordaan</t>
  </si>
  <si>
    <t>HEIJL Elly</t>
  </si>
  <si>
    <t>109513DDS</t>
  </si>
  <si>
    <t>111035HSJ</t>
  </si>
  <si>
    <t>112311HSJ</t>
  </si>
  <si>
    <t>112596HSJ</t>
  </si>
  <si>
    <t>116010HSJ</t>
  </si>
  <si>
    <t>111007HSJ</t>
  </si>
  <si>
    <t>113794HSJ</t>
  </si>
  <si>
    <t>112796DSJ</t>
  </si>
  <si>
    <t>113199DSJ</t>
  </si>
  <si>
    <t>111728DSJ</t>
  </si>
  <si>
    <t>110792HFJ</t>
  </si>
  <si>
    <t>110548HFJ</t>
  </si>
  <si>
    <t>112806HFJ</t>
  </si>
  <si>
    <t>109895HFJ</t>
  </si>
  <si>
    <t>111636HFJ</t>
  </si>
  <si>
    <t>111663HFJ</t>
  </si>
  <si>
    <t>113372HFJ</t>
  </si>
  <si>
    <t>111005HFJ</t>
  </si>
  <si>
    <t>112006HFJ</t>
  </si>
  <si>
    <t>113346HFJ</t>
  </si>
  <si>
    <t>111662HFJ</t>
  </si>
  <si>
    <t>4011</t>
  </si>
  <si>
    <t>schermgroep La Rapière</t>
  </si>
  <si>
    <t>114740HFJ</t>
  </si>
  <si>
    <t>BOSMAN Niels</t>
  </si>
  <si>
    <t>113538HFJ</t>
  </si>
  <si>
    <t>5010</t>
  </si>
  <si>
    <t>s.v. Prometheus</t>
  </si>
  <si>
    <t>114853HFJ</t>
  </si>
  <si>
    <t>114299HFJ</t>
  </si>
  <si>
    <t>3004</t>
  </si>
  <si>
    <t>s.v. Bras de Fer</t>
  </si>
  <si>
    <t>MATLA Emiel</t>
  </si>
  <si>
    <t>112104HDJ</t>
  </si>
  <si>
    <t>112221HDJ</t>
  </si>
  <si>
    <t>114464HDJ</t>
  </si>
  <si>
    <t>116213HDJ</t>
  </si>
  <si>
    <t>REMIE Krije</t>
  </si>
  <si>
    <t>113831HDJ</t>
  </si>
  <si>
    <t>112534HDJ</t>
  </si>
  <si>
    <t>KAMP Leon</t>
  </si>
  <si>
    <t>LUGTENBURG T.</t>
  </si>
  <si>
    <t>111968HDJ</t>
  </si>
  <si>
    <t>113280DDJ</t>
  </si>
  <si>
    <t>113779DDJ</t>
  </si>
  <si>
    <t>113074DDJ</t>
  </si>
  <si>
    <t>113794HSC</t>
  </si>
  <si>
    <t>VAN DEN BUSKEN Daan</t>
  </si>
  <si>
    <t>113197HSC</t>
  </si>
  <si>
    <t>111728DSC</t>
  </si>
  <si>
    <t>GROZEVA Ines</t>
  </si>
  <si>
    <t>115468DSC</t>
  </si>
  <si>
    <t>WOUTERSE Mijs</t>
  </si>
  <si>
    <t>113346HFC</t>
  </si>
  <si>
    <t>SORBER Joppe</t>
  </si>
  <si>
    <t>113208HFC</t>
  </si>
  <si>
    <t>DUIVENVOORDEN Glenn</t>
  </si>
  <si>
    <t>4003</t>
  </si>
  <si>
    <t>s.v. Beau Geste</t>
  </si>
  <si>
    <t>VELKERS Tommy</t>
  </si>
  <si>
    <t>114192HFC</t>
  </si>
  <si>
    <t>114740HFC</t>
  </si>
  <si>
    <t>DE VRIES Oscar</t>
  </si>
  <si>
    <t>1004</t>
  </si>
  <si>
    <t>s.v. Zaal Heerooms</t>
  </si>
  <si>
    <t>2023</t>
  </si>
  <si>
    <t>Lancelot Schermclub</t>
  </si>
  <si>
    <t>OLIE Joep</t>
  </si>
  <si>
    <t>113100HFC</t>
  </si>
  <si>
    <t>114299HFC</t>
  </si>
  <si>
    <t>111713DFC</t>
  </si>
  <si>
    <t>BUTIN BIK Elise</t>
  </si>
  <si>
    <t>113849DFC</t>
  </si>
  <si>
    <t>ASSMANN T.</t>
  </si>
  <si>
    <t>112916HDC</t>
  </si>
  <si>
    <t>KEPPEL Alec</t>
  </si>
  <si>
    <t>113657HDC</t>
  </si>
  <si>
    <t>KROON Ivo</t>
  </si>
  <si>
    <t>113074DDC</t>
  </si>
  <si>
    <t>Malika</t>
  </si>
  <si>
    <t>Olof</t>
  </si>
  <si>
    <t>Vermeulen</t>
  </si>
  <si>
    <t>talbot@home.nl</t>
  </si>
  <si>
    <t>DOORAKKERS Dirk</t>
  </si>
  <si>
    <t>100809HSS</t>
  </si>
  <si>
    <t>UITDEHAAG Michiel</t>
  </si>
  <si>
    <t>s.v. La Prime</t>
  </si>
  <si>
    <t>FISCHER Karen</t>
  </si>
  <si>
    <t>115885DSS</t>
  </si>
  <si>
    <t>113831HDS</t>
  </si>
  <si>
    <t>MAURER Arnoud</t>
  </si>
  <si>
    <t>108412HDS</t>
  </si>
  <si>
    <t>3006</t>
  </si>
  <si>
    <t>GSSV Donar 1881</t>
  </si>
  <si>
    <t>NAWAR Suhayl</t>
  </si>
  <si>
    <t>114851HFC</t>
  </si>
  <si>
    <t>JANS KÖHNEKE Maria</t>
  </si>
  <si>
    <t>112831DFC</t>
  </si>
  <si>
    <t>KOSTER Tessa</t>
  </si>
  <si>
    <t>115309DFC</t>
  </si>
  <si>
    <t>philippe.strijk@gmail.com</t>
  </si>
  <si>
    <t>grootdekker@tele2.nl</t>
  </si>
  <si>
    <t>SMIT Evert Jan</t>
  </si>
  <si>
    <t>101109HSS</t>
  </si>
  <si>
    <t>SORBER Peter</t>
  </si>
  <si>
    <t>101775HFS</t>
  </si>
  <si>
    <t>WANYAMA Sam</t>
  </si>
  <si>
    <t>114877HFC</t>
  </si>
  <si>
    <t>FELTKAMP Mare</t>
  </si>
  <si>
    <t>BEZEMER Charlotte</t>
  </si>
  <si>
    <t>112674DFC</t>
  </si>
  <si>
    <t>Van Schie</t>
  </si>
  <si>
    <t>Maaike</t>
  </si>
  <si>
    <t>Wagenaar</t>
  </si>
  <si>
    <t>Julius</t>
  </si>
  <si>
    <t>Dalm</t>
  </si>
  <si>
    <t>Thimo</t>
  </si>
  <si>
    <t>geb datum</t>
  </si>
  <si>
    <t>Jonker</t>
  </si>
  <si>
    <t>Chantal</t>
  </si>
  <si>
    <t>Hofman</t>
  </si>
  <si>
    <t>Roberta</t>
  </si>
  <si>
    <t>Stevens</t>
  </si>
  <si>
    <t>Johan</t>
  </si>
  <si>
    <t>Tbilisi</t>
  </si>
  <si>
    <t>wt zou afkopen gekost hebben</t>
  </si>
  <si>
    <t>wat zou een NL gekost hebben</t>
  </si>
  <si>
    <t>Wat zou een ingehurde scheids gekost heben</t>
  </si>
  <si>
    <t>licno</t>
  </si>
  <si>
    <t>GREAT BRITAIN</t>
  </si>
  <si>
    <t>COSTA RICA</t>
  </si>
  <si>
    <t>IRAN</t>
  </si>
  <si>
    <t>SERBIA</t>
  </si>
  <si>
    <t>NETHERLANDS</t>
  </si>
  <si>
    <t>Manama</t>
  </si>
  <si>
    <t>BAHRAIN</t>
  </si>
  <si>
    <t>ROMANIA</t>
  </si>
  <si>
    <t>SWITZERLAND</t>
  </si>
  <si>
    <t>THAILAND</t>
  </si>
  <si>
    <t>BULGARIA</t>
  </si>
  <si>
    <t>MEXICO</t>
  </si>
  <si>
    <t>GERMANY</t>
  </si>
  <si>
    <t>LATVIA</t>
  </si>
  <si>
    <t>BELGIUM</t>
  </si>
  <si>
    <t>ESTONIA</t>
  </si>
  <si>
    <t>EGYPT</t>
  </si>
  <si>
    <t>POLAND</t>
  </si>
  <si>
    <t>FRANCE</t>
  </si>
  <si>
    <t>SENEGAL</t>
  </si>
  <si>
    <t>Ulan-Bator</t>
  </si>
  <si>
    <t>MONGOLIA</t>
  </si>
  <si>
    <t>EL SALVADOR</t>
  </si>
  <si>
    <t>NORWAY</t>
  </si>
  <si>
    <t>Suzhou</t>
  </si>
  <si>
    <t>CHINA</t>
  </si>
  <si>
    <t>JAPAN</t>
  </si>
  <si>
    <t>RUSSIA</t>
  </si>
  <si>
    <t>IRELAND</t>
  </si>
  <si>
    <t>ITALY</t>
  </si>
  <si>
    <t>SLOVAKIA</t>
  </si>
  <si>
    <t>GUATEMALA</t>
  </si>
  <si>
    <t>HUNGARY</t>
  </si>
  <si>
    <t>LUXEMBOURG</t>
  </si>
  <si>
    <t>QATAR</t>
  </si>
  <si>
    <t>TURKEY</t>
  </si>
  <si>
    <t>SPAIN</t>
  </si>
  <si>
    <t>CUBA</t>
  </si>
  <si>
    <t>ISRAEL</t>
  </si>
  <si>
    <t>Heraklion</t>
  </si>
  <si>
    <t>GREECE</t>
  </si>
  <si>
    <t>SWEDEN</t>
  </si>
  <si>
    <t>CROATIA</t>
  </si>
  <si>
    <t>GEORGIA</t>
  </si>
  <si>
    <t>ALGERIA</t>
  </si>
  <si>
    <t>San Juan</t>
  </si>
  <si>
    <t>CANADA</t>
  </si>
  <si>
    <t>AUSTRIA</t>
  </si>
  <si>
    <t>FINLAND</t>
  </si>
  <si>
    <t>KOREA</t>
  </si>
  <si>
    <t>ICELAND</t>
  </si>
  <si>
    <t>Dubai</t>
  </si>
  <si>
    <t>UNITED ARAB EMIRATES</t>
  </si>
  <si>
    <t>TUNISIA</t>
  </si>
  <si>
    <t>Cali</t>
  </si>
  <si>
    <t>COLOMBIA</t>
  </si>
  <si>
    <t>DENMARK</t>
  </si>
  <si>
    <t>WK Vet Eq</t>
  </si>
  <si>
    <t>LandCode</t>
  </si>
  <si>
    <t>IRN</t>
  </si>
  <si>
    <t>CUB</t>
  </si>
  <si>
    <t>JAP</t>
  </si>
  <si>
    <t>ICE</t>
  </si>
  <si>
    <t>COL</t>
  </si>
  <si>
    <t>UAE</t>
  </si>
  <si>
    <t>BHR</t>
  </si>
  <si>
    <t>MNG</t>
  </si>
  <si>
    <t>SLV</t>
  </si>
  <si>
    <t>GTM</t>
  </si>
  <si>
    <t>114853HFS</t>
  </si>
  <si>
    <t>113538HFS</t>
  </si>
  <si>
    <t>112857HFS</t>
  </si>
  <si>
    <t>MONDT Bas</t>
  </si>
  <si>
    <t>108282HFS</t>
  </si>
  <si>
    <t>WOLFSON Boris</t>
  </si>
  <si>
    <t>115562HFS</t>
  </si>
  <si>
    <t>PETRELLI Luca</t>
  </si>
  <si>
    <t>112528HFS</t>
  </si>
  <si>
    <t>108869DFS</t>
  </si>
  <si>
    <t>HELSPER-VAN DEN BELT Margot</t>
  </si>
  <si>
    <t>105128DFS</t>
  </si>
  <si>
    <t>FERRIER Robert</t>
  </si>
  <si>
    <t>113154HDS</t>
  </si>
  <si>
    <t>111968HDS</t>
  </si>
  <si>
    <t>BUZZATTI Gabriele</t>
  </si>
  <si>
    <t>116881HDS</t>
  </si>
  <si>
    <t>112916HDS</t>
  </si>
  <si>
    <t>VERHEUL Julian</t>
  </si>
  <si>
    <t>114153HDS</t>
  </si>
  <si>
    <t>REINECKE Liset</t>
  </si>
  <si>
    <t>111499DDS</t>
  </si>
  <si>
    <t>GROENEVELD Ilse</t>
  </si>
  <si>
    <t>BAKKERS Jamila</t>
  </si>
  <si>
    <t>116500DDS</t>
  </si>
  <si>
    <t>112857HFJ</t>
  </si>
  <si>
    <t>113100HFJ</t>
  </si>
  <si>
    <t>112528HFJ</t>
  </si>
  <si>
    <t>112819HFJ</t>
  </si>
  <si>
    <t>111713DFJ</t>
  </si>
  <si>
    <t>113562DFJ</t>
  </si>
  <si>
    <t>113849DFJ</t>
  </si>
  <si>
    <t>VIDELIN Simona</t>
  </si>
  <si>
    <t>116754DFJ</t>
  </si>
  <si>
    <t>112916HDJ</t>
  </si>
  <si>
    <t>113657HDJ</t>
  </si>
  <si>
    <t>114153HDJ</t>
  </si>
  <si>
    <t>DAAN WARREMAN Daan</t>
  </si>
  <si>
    <t>115371HDJ</t>
  </si>
  <si>
    <t>114922HDJ</t>
  </si>
  <si>
    <t>Deventer Schermvereniging</t>
  </si>
  <si>
    <t>VAN DEN HOEK Declan Lawrence</t>
  </si>
  <si>
    <t>115304HDJ</t>
  </si>
  <si>
    <t>YOSHIMORI Sakura</t>
  </si>
  <si>
    <t>116535DDJ</t>
  </si>
  <si>
    <t>KARDOL Klaartje</t>
  </si>
  <si>
    <t>116069DDJ</t>
  </si>
  <si>
    <t>114299HSC</t>
  </si>
  <si>
    <t>VAN KEMENADE Mees</t>
  </si>
  <si>
    <t>WAASDORP Ryan</t>
  </si>
  <si>
    <t>117116HSC</t>
  </si>
  <si>
    <t>VAN LAERE Fleur</t>
  </si>
  <si>
    <t>115822DSC</t>
  </si>
  <si>
    <t>112528HFC</t>
  </si>
  <si>
    <t>HVIID BOUWMAN Elias</t>
  </si>
  <si>
    <t>115927HFC</t>
  </si>
  <si>
    <t>VIDELER Jasper</t>
  </si>
  <si>
    <t>SLUMAN Patrick</t>
  </si>
  <si>
    <t>113347HFC</t>
  </si>
  <si>
    <t>WALET Koen</t>
  </si>
  <si>
    <t>113453HFC</t>
  </si>
  <si>
    <t>SLAATS Jesse</t>
  </si>
  <si>
    <t>113304HFC</t>
  </si>
  <si>
    <t>DE JONG Nighel</t>
  </si>
  <si>
    <t>114875HFC</t>
  </si>
  <si>
    <t>VAN DER KWAST Jelle</t>
  </si>
  <si>
    <t>113562DFC</t>
  </si>
  <si>
    <t>TEUBEN Aurora</t>
  </si>
  <si>
    <t>DEKKER Tristan</t>
  </si>
  <si>
    <t>114451HDC</t>
  </si>
  <si>
    <t>115371HDC</t>
  </si>
  <si>
    <t>114922HDC</t>
  </si>
  <si>
    <t>115304HDC</t>
  </si>
  <si>
    <t>NIELS ROUBAILO Niels</t>
  </si>
  <si>
    <t>117222HDC</t>
  </si>
  <si>
    <t>POST Arnout</t>
  </si>
  <si>
    <t>114456HDC</t>
  </si>
  <si>
    <t>ELSKAMP Eren</t>
  </si>
  <si>
    <t>114535HDC</t>
  </si>
  <si>
    <t>114465HDC</t>
  </si>
  <si>
    <t>PIEPER Jesse</t>
  </si>
  <si>
    <t>113636HDC</t>
  </si>
  <si>
    <t>MATIAS STEG Matias</t>
  </si>
  <si>
    <t>117192HDC</t>
  </si>
  <si>
    <t>HUGUENIN Guy</t>
  </si>
  <si>
    <t>115535HDC</t>
  </si>
  <si>
    <t>Maestro's KLUP-Team</t>
  </si>
  <si>
    <t>116069DDC</t>
  </si>
  <si>
    <t>Hviid Bouwman</t>
  </si>
  <si>
    <t>Kennedy</t>
  </si>
  <si>
    <t>Klinge</t>
  </si>
  <si>
    <t>Elias</t>
  </si>
  <si>
    <t>Van der Klei</t>
  </si>
  <si>
    <t>Juriaan</t>
  </si>
  <si>
    <t>Kowalczyk</t>
  </si>
  <si>
    <t>Finn</t>
  </si>
  <si>
    <t>Lazslo</t>
  </si>
  <si>
    <t>Maracz</t>
  </si>
  <si>
    <t>Toth</t>
  </si>
  <si>
    <t>Snijder</t>
  </si>
  <si>
    <t>kandidaten</t>
  </si>
  <si>
    <t>Van der Wal</t>
  </si>
  <si>
    <t>FIE DB</t>
  </si>
  <si>
    <t xml:space="preserve">
Matthijs Rohlfs (mrohlfs@gmail.com);  Daniel Nivard (daniel_nivard@hotmail.com);  Boy Kouwenberg (boyyong@gmail.com) 
 </t>
  </si>
  <si>
    <t>Annelies Broeders (broeders.annelies@gmail.com); Rogier Vossebeld (rvossebeld@outlook.com);  Valerie van Leeuwen (leeuwtje-valerie@hotmail.com)</t>
  </si>
  <si>
    <t>Ricky Spierenburg (rickyspierenburg@gmail.com);  Marieke Mens (mariekemens@hotmail.com);  Aleksandrina Chapanova (alexchapanova@me.com)</t>
  </si>
  <si>
    <t>Marijn de Jong (m.jong15@upcmail.nl)</t>
  </si>
  <si>
    <t>Aagje Split (aagje@m-r-l.nl)</t>
  </si>
  <si>
    <t>Adrie Borst (acaborst@gmail.com)</t>
  </si>
  <si>
    <t>shyaam_gajapersad@Hotmail.com</t>
  </si>
  <si>
    <t>l.schoep@upcmail.nl</t>
  </si>
  <si>
    <t>Frans Posthuma (frans37@xs4all.nl); Hans Rijsenbrij (h.s.rijsenbrij@hotmail.com)</t>
  </si>
  <si>
    <t>Ineke &amp; George (inekegeorge@hetnet.nl);  Leo Sannen (leosannen@icloud.com)</t>
  </si>
  <si>
    <t>wedstrijden@surtout.nl</t>
  </si>
  <si>
    <t>andriestoth@cs.com</t>
  </si>
  <si>
    <t>Monica (wedstrijdsecretaris@terweer.nl);Floris Nonhebel (leraartw@skpnet.nl)</t>
  </si>
  <si>
    <t>Matthijs de Vries (matthijsdevries1@hotmail.com);  Lizi Vermaas-Viola (lizi.vermaas@gmail.com)</t>
  </si>
  <si>
    <t>wedstrijdsecretaris@scaramouche.nl</t>
  </si>
  <si>
    <t>Ellen Obster (eo_94@hotmail.com)</t>
  </si>
  <si>
    <t>nee</t>
  </si>
  <si>
    <t>NOK</t>
  </si>
  <si>
    <t>OK</t>
  </si>
  <si>
    <t>secretaris</t>
  </si>
  <si>
    <t>achternaam</t>
  </si>
  <si>
    <t>club</t>
  </si>
  <si>
    <t>voornaam</t>
  </si>
  <si>
    <t>wouterprommel@me.com</t>
  </si>
  <si>
    <t>COMPLEET</t>
  </si>
  <si>
    <t>Ellen Obster (eo_94@hotmail.com);</t>
  </si>
  <si>
    <t>Aagje Split (aagje@m-r-l.nl);</t>
  </si>
  <si>
    <t>Adrie Borst (acaborst@gmail.com);</t>
  </si>
  <si>
    <t>andriestoth@cs.com;</t>
  </si>
  <si>
    <t>Annelies Broeders (broeders.annelies@gmail.com); Rogier Vossebeld (rvossebeld@outlook.com);  Valerie van Leeuwen (leeuwtje-valerie@hotmail.com);</t>
  </si>
  <si>
    <t>Frans Posthuma (frans37@xs4all.nl); Hans Rijsenbrij (h.s.rijsenbrij@hotmail.com);</t>
  </si>
  <si>
    <t>Ineke &amp; George (inekegeorge@hetnet.nl);  Leo Sannen (leosannen@icloud.com);</t>
  </si>
  <si>
    <t>l.schoep@upcmail.nl;</t>
  </si>
  <si>
    <t>Marijn de Jong (m.jong15@upcmail.nl);</t>
  </si>
  <si>
    <t>Matthijs de Vries (matthijsdevries1@hotmail.com);  Lizi Vermaas-Viola (lizi.vermaas@gmail.com);</t>
  </si>
  <si>
    <t>Monica (wedstrijdsecretaris@terweer.nl);Floris Nonhebel (leraartw@skpnet.nl);</t>
  </si>
  <si>
    <t>Ricky Spierenburg (rickyspierenburg@gmail.com);  Marieke Mens (mariekemens@hotmail.com);  Aleksandrina Chapanova (alexchapanova@me.com);</t>
  </si>
  <si>
    <t>shyaam_gajapersad@Hotmail.com;</t>
  </si>
  <si>
    <t>wedstrijden@surtout.nl;</t>
  </si>
  <si>
    <t>wedstrijdsecretaris@scaramouche.nl;</t>
  </si>
  <si>
    <t>bote.schaafsma@gmail.com</t>
  </si>
  <si>
    <t>Mare</t>
  </si>
  <si>
    <t>Maria</t>
  </si>
  <si>
    <t>Bela Roessink</t>
  </si>
  <si>
    <t>ivo.snijder@hotmail.com</t>
  </si>
  <si>
    <t>lkmaracz@ziggo.nl</t>
  </si>
  <si>
    <t xml:space="preserve">dirkjan.bouwman@live.nl </t>
  </si>
  <si>
    <t>Fynn.kowalczyk@gmail.com</t>
  </si>
  <si>
    <t>Bezemer</t>
  </si>
  <si>
    <t>Charlotte</t>
  </si>
  <si>
    <t>WATER Paul</t>
  </si>
  <si>
    <t>101711HSS</t>
  </si>
  <si>
    <t>105853HSS</t>
  </si>
  <si>
    <t>111007HSS</t>
  </si>
  <si>
    <t>111709HSS</t>
  </si>
  <si>
    <t>GODFEY Danny</t>
  </si>
  <si>
    <t>116404HSS</t>
  </si>
  <si>
    <t>MARACZ Laszlo</t>
  </si>
  <si>
    <t>116695HSS</t>
  </si>
  <si>
    <t>s.v. Vívás</t>
  </si>
  <si>
    <t>WEIJER Eva</t>
  </si>
  <si>
    <t>109474DSS</t>
  </si>
  <si>
    <t>GROENHEIDE Esther</t>
  </si>
  <si>
    <t>112003DSS</t>
  </si>
  <si>
    <t>112438DSS</t>
  </si>
  <si>
    <t>113253DSS</t>
  </si>
  <si>
    <t>113347HFS</t>
  </si>
  <si>
    <t>DE JONG Marijn</t>
  </si>
  <si>
    <t>VENDRIG Wessel</t>
  </si>
  <si>
    <t>106548HFS</t>
  </si>
  <si>
    <t>DE WAAL Marcel</t>
  </si>
  <si>
    <t>111459HFS</t>
  </si>
  <si>
    <t>KENNEDY Juriaan</t>
  </si>
  <si>
    <t>114427HFS</t>
  </si>
  <si>
    <t>STORK Arjo</t>
  </si>
  <si>
    <t>114855HFS</t>
  </si>
  <si>
    <t>114875HFS</t>
  </si>
  <si>
    <t>NEWALSING Resham</t>
  </si>
  <si>
    <t>114953HFS</t>
  </si>
  <si>
    <t>s.v. Ter Apel</t>
  </si>
  <si>
    <t>STRUNKS Jeffrey</t>
  </si>
  <si>
    <t>116944HFS</t>
  </si>
  <si>
    <t>111713DFS</t>
  </si>
  <si>
    <t>112438DFS</t>
  </si>
  <si>
    <t>MENNEGA Liza</t>
  </si>
  <si>
    <t>113913DFS</t>
  </si>
  <si>
    <t>OPHORST Ashley</t>
  </si>
  <si>
    <t>114736DFS</t>
  </si>
  <si>
    <t>NAHR Chantal</t>
  </si>
  <si>
    <t>116754DFS</t>
  </si>
  <si>
    <t>113657HDS</t>
  </si>
  <si>
    <t>DE RIDDER Paul</t>
  </si>
  <si>
    <t>101817HDS</t>
  </si>
  <si>
    <t>ZAMAN Nikki</t>
  </si>
  <si>
    <t>106352HDS</t>
  </si>
  <si>
    <t>LAFLEUR René</t>
  </si>
  <si>
    <t>107949HDS</t>
  </si>
  <si>
    <t>MOESKOPS Jonne</t>
  </si>
  <si>
    <t>108268HDS</t>
  </si>
  <si>
    <t>URSEM Rob</t>
  </si>
  <si>
    <t>110096HDS</t>
  </si>
  <si>
    <t>BROUWER Kees</t>
  </si>
  <si>
    <t>111566HDS</t>
  </si>
  <si>
    <t>113198HDS</t>
  </si>
  <si>
    <t>SLIEPENBEEK Peter</t>
  </si>
  <si>
    <t>113607HDS</t>
  </si>
  <si>
    <t>MARTENS Thomas</t>
  </si>
  <si>
    <t>114241HDS</t>
  </si>
  <si>
    <t>114451HDS</t>
  </si>
  <si>
    <t>114922HDS</t>
  </si>
  <si>
    <t>115371HDS</t>
  </si>
  <si>
    <t>ETTEMA Gert Jan</t>
  </si>
  <si>
    <t>115513HDS</t>
  </si>
  <si>
    <t>HOEZEN Laurens</t>
  </si>
  <si>
    <t>115844HDS</t>
  </si>
  <si>
    <t>HERMANS Remco</t>
  </si>
  <si>
    <t>115862HDS</t>
  </si>
  <si>
    <t>HUISKAMP Tuyl</t>
  </si>
  <si>
    <t>HAAS L.J.J.</t>
  </si>
  <si>
    <t>116036HDS</t>
  </si>
  <si>
    <t>VAN DER ZALM Joost</t>
  </si>
  <si>
    <t>116761HDS</t>
  </si>
  <si>
    <t>HARTSEMA Emiel</t>
  </si>
  <si>
    <t>116763HDS</t>
  </si>
  <si>
    <t>116535DDS</t>
  </si>
  <si>
    <t>113074DDS</t>
  </si>
  <si>
    <t>115367DDS</t>
  </si>
  <si>
    <t>116069DDS</t>
  </si>
  <si>
    <t>CLAESSEN Jill</t>
  </si>
  <si>
    <t>116163DDS</t>
  </si>
  <si>
    <t>Twentse sv Agilité</t>
  </si>
  <si>
    <t>113253DSJ</t>
  </si>
  <si>
    <t>113347HFJ</t>
  </si>
  <si>
    <t>110946HFJ</t>
  </si>
  <si>
    <t>113304HFJ</t>
  </si>
  <si>
    <t>114875HFJ</t>
  </si>
  <si>
    <t>116347HFJ</t>
  </si>
  <si>
    <t>113072DFJ</t>
  </si>
  <si>
    <t>113198HDJ</t>
  </si>
  <si>
    <t>114451HDJ</t>
  </si>
  <si>
    <t>114456HDJ</t>
  </si>
  <si>
    <t>VORK Gabriël</t>
  </si>
  <si>
    <t>BUTIN BIK Nathan</t>
  </si>
  <si>
    <t>115200HSC</t>
  </si>
  <si>
    <t>DE WAAL Sigert</t>
  </si>
  <si>
    <t>113526HFC</t>
  </si>
  <si>
    <t>MAN Koen</t>
  </si>
  <si>
    <t>114304HFC</t>
  </si>
  <si>
    <t>ATTEMA Herre</t>
  </si>
  <si>
    <t>114556HFC</t>
  </si>
  <si>
    <t>114044HDC</t>
  </si>
  <si>
    <t>114596HDC</t>
  </si>
  <si>
    <t>115962HDC</t>
  </si>
  <si>
    <t>FITZGERALD Luke</t>
  </si>
  <si>
    <t>116502HDC</t>
  </si>
  <si>
    <t>Sluman</t>
  </si>
  <si>
    <t>Koster</t>
  </si>
  <si>
    <t>Tessa</t>
  </si>
  <si>
    <t>eliasbouwman@gmail.com</t>
  </si>
  <si>
    <t>juriaankennedy@gmail.com</t>
  </si>
  <si>
    <t>pascal-ba@hotmail.com</t>
  </si>
  <si>
    <t>wessel.vendrig@gmail.com</t>
  </si>
  <si>
    <t>thorvanderklei@gmail.com</t>
  </si>
  <si>
    <t>Wanyama</t>
  </si>
  <si>
    <t>Nighel</t>
  </si>
  <si>
    <t>Eyad Said</t>
  </si>
  <si>
    <t>Indra Angad Gaur</t>
  </si>
  <si>
    <t>Matla</t>
  </si>
  <si>
    <t>Walet</t>
  </si>
  <si>
    <t>TRE</t>
  </si>
  <si>
    <t>GHAFARI</t>
  </si>
  <si>
    <t>Fynn</t>
  </si>
  <si>
    <t>Dispensatie voor</t>
  </si>
  <si>
    <t>einddatum</t>
  </si>
  <si>
    <t>Suhayl</t>
  </si>
  <si>
    <t>Fleur</t>
  </si>
  <si>
    <t>Van Laere</t>
  </si>
  <si>
    <t>21/22-10-2017</t>
  </si>
  <si>
    <t>2/3-12-2017</t>
  </si>
  <si>
    <t>9/10-12-2017</t>
  </si>
  <si>
    <t>13/14-1-2018</t>
  </si>
  <si>
    <t>10/11-02-2018</t>
  </si>
  <si>
    <t>11/12-11-2017</t>
  </si>
  <si>
    <t>28/29-10-2017</t>
  </si>
  <si>
    <t>6/7-1-2018</t>
  </si>
  <si>
    <t>Aix</t>
  </si>
  <si>
    <t>Terassa</t>
  </si>
  <si>
    <t>17/18-2-2018</t>
  </si>
  <si>
    <t>27/28-1-2018</t>
  </si>
  <si>
    <t>Cad</t>
  </si>
  <si>
    <t>Jun</t>
  </si>
  <si>
    <t>Jongens</t>
  </si>
  <si>
    <t>Meisjes</t>
  </si>
  <si>
    <t>Datum</t>
  </si>
  <si>
    <t>Categorie</t>
  </si>
  <si>
    <t>Equipe</t>
  </si>
  <si>
    <t>Ja</t>
  </si>
  <si>
    <t>1+1</t>
  </si>
  <si>
    <t>Scheidsrechters</t>
  </si>
  <si>
    <t>Indra Angad Gaur + 1 inhuren</t>
  </si>
  <si>
    <t>inhuren</t>
  </si>
  <si>
    <t>Marijn de Jong</t>
  </si>
  <si>
    <t>Eyad Said, Patrick Post</t>
  </si>
  <si>
    <t>Timon Hagen</t>
  </si>
  <si>
    <t>Dirk-Jan van Egmond</t>
  </si>
  <si>
    <t>Dirk-Jan van Egmond, Martijn de Haas</t>
  </si>
  <si>
    <t>Patrick Post</t>
  </si>
  <si>
    <t>14/15-10-2017</t>
  </si>
  <si>
    <t>Martijn de Haas, Remco Middelveld, Patrick Post</t>
  </si>
  <si>
    <t>2+1</t>
  </si>
  <si>
    <t>Lijst met scheidsrechters die internationaal inzetbaar zijn, 2017-2018</t>
  </si>
  <si>
    <t>licentie / niveau</t>
  </si>
  <si>
    <t>Opmerking</t>
  </si>
  <si>
    <t>Heeft zelf voorkeur voor</t>
  </si>
  <si>
    <t>FIE B</t>
  </si>
  <si>
    <t>FIE kandidaat</t>
  </si>
  <si>
    <t>Tamas Kriess</t>
  </si>
  <si>
    <t>Hongarije</t>
  </si>
  <si>
    <t>Dirk-Jan v Egmond</t>
  </si>
  <si>
    <t>Teun Plantinga</t>
  </si>
  <si>
    <t>Louis Hopstaken</t>
  </si>
  <si>
    <t>Florian Vanderberk</t>
  </si>
  <si>
    <t>C cat EFC</t>
  </si>
  <si>
    <t>Erik Bel</t>
  </si>
  <si>
    <t>Anton Oskamp</t>
  </si>
  <si>
    <t>Etienne van Cann</t>
  </si>
  <si>
    <t>Bela Roelsink</t>
  </si>
  <si>
    <t>Nina Beck</t>
  </si>
  <si>
    <t>Bodo Vogel</t>
  </si>
  <si>
    <t>Klemen Speh</t>
  </si>
  <si>
    <t>Fabrice Boquet</t>
  </si>
  <si>
    <t>Thomas Nguyen</t>
  </si>
  <si>
    <t>Sierra Goldberg</t>
  </si>
  <si>
    <t>Tomasz Pigula</t>
  </si>
  <si>
    <t>Olivier Antonis</t>
  </si>
  <si>
    <t>Marijn niet</t>
  </si>
  <si>
    <t>Marijn reserve</t>
  </si>
  <si>
    <t>Marijn en DJ gevraagd te ruieln met Cabries</t>
  </si>
  <si>
    <t>Schermzaal Tóth - Oudkerk</t>
  </si>
  <si>
    <t>Sint-Niklaas</t>
  </si>
  <si>
    <t>PP ok</t>
  </si>
  <si>
    <t>PP niet</t>
  </si>
  <si>
    <t>PP hoor ik nog</t>
  </si>
  <si>
    <t>Roubailo</t>
  </si>
  <si>
    <t>DJ kan niet</t>
  </si>
  <si>
    <t>DJ kan; Martijn kan</t>
  </si>
  <si>
    <t>liever niet</t>
  </si>
  <si>
    <t>Martijn kan wel</t>
  </si>
  <si>
    <t>Van Rooij</t>
  </si>
  <si>
    <t>Martens</t>
  </si>
  <si>
    <t>Kevin</t>
  </si>
  <si>
    <t>Martijn kan niet; DJ niet</t>
  </si>
  <si>
    <t>DJ niet, timon niet</t>
  </si>
  <si>
    <t>pp, mdH en remco gevraagd 3-10; remco niet; martijn niet; louis probeert via Randy in Budapest</t>
  </si>
  <si>
    <t>Warreman</t>
  </si>
  <si>
    <t>VAN DER LINDE Lisa</t>
  </si>
  <si>
    <t>110841DSS</t>
  </si>
  <si>
    <t>VAN DER KLEI Thor</t>
  </si>
  <si>
    <t>102383HFS</t>
  </si>
  <si>
    <t>SNIJDER Ivo</t>
  </si>
  <si>
    <t>112948HFS</t>
  </si>
  <si>
    <t>115927HFS</t>
  </si>
  <si>
    <t>112831DFS</t>
  </si>
  <si>
    <t>113562DFS</t>
  </si>
  <si>
    <t>SAMMARCO Giovanni</t>
  </si>
  <si>
    <t>117278HDS</t>
  </si>
  <si>
    <t>DE MARE Maurice</t>
  </si>
  <si>
    <t>101241HDS</t>
  </si>
  <si>
    <t>114465HDS</t>
  </si>
  <si>
    <t>BALENTIEN Rymson</t>
  </si>
  <si>
    <t>117321HDS</t>
  </si>
  <si>
    <t>SIZOO I.</t>
  </si>
  <si>
    <t>111969DDS</t>
  </si>
  <si>
    <t>112948HFJ</t>
  </si>
  <si>
    <t>115927HFJ</t>
  </si>
  <si>
    <t>112831DFJ</t>
  </si>
  <si>
    <t>114465HDJ</t>
  </si>
  <si>
    <t>REUREKAS Gijs</t>
  </si>
  <si>
    <t>114308HFC</t>
  </si>
  <si>
    <t>MAN Yin</t>
  </si>
  <si>
    <t>114305HFC</t>
  </si>
  <si>
    <t>STENHUIS Elian</t>
  </si>
  <si>
    <t>114896HFC</t>
  </si>
  <si>
    <t>VAN LOON Noah</t>
  </si>
  <si>
    <t>115928HFC</t>
  </si>
  <si>
    <t>Laszlo</t>
  </si>
  <si>
    <t>FIE licentie gemeld 17/18</t>
  </si>
  <si>
    <t>Treville - Amstelveen</t>
  </si>
  <si>
    <t>Kardol</t>
  </si>
  <si>
    <t>Klaartje</t>
  </si>
  <si>
    <t>Feltkamp</t>
  </si>
  <si>
    <t>tvlugt@hotmail.nl</t>
  </si>
  <si>
    <t>Waasdorp</t>
  </si>
  <si>
    <t>Cad met 1200; 1e jrs jun met 1000 cad pnt + 400 jun pnt; rest - cad met 1000 cad + 400 jun</t>
  </si>
  <si>
    <t>DODDE Jesse</t>
  </si>
  <si>
    <t>116643HSS</t>
  </si>
  <si>
    <t>E.S.S.V. Hoc Habet</t>
  </si>
  <si>
    <t>113526HFS</t>
  </si>
  <si>
    <t>114192HFS</t>
  </si>
  <si>
    <t>TULEN Lola</t>
  </si>
  <si>
    <t>108237DFS</t>
  </si>
  <si>
    <t>COORENS Nadine</t>
  </si>
  <si>
    <t>115187DFS</t>
  </si>
  <si>
    <t>TIL Bert</t>
  </si>
  <si>
    <t>102747HDS</t>
  </si>
  <si>
    <t>117222HDS</t>
  </si>
  <si>
    <t>GEERAEDS Leo</t>
  </si>
  <si>
    <t>105038HDS</t>
  </si>
  <si>
    <t>VAN DE HAAR Remi</t>
  </si>
  <si>
    <t>115339HDS</t>
  </si>
  <si>
    <t>DIJKSTRA Stefan</t>
  </si>
  <si>
    <t>116646HDS</t>
  </si>
  <si>
    <t>113526HFJ</t>
  </si>
  <si>
    <t>114192HFJ</t>
  </si>
  <si>
    <t>117222HDJ</t>
  </si>
  <si>
    <t>DONKERS Bink</t>
  </si>
  <si>
    <t>113940HDC</t>
  </si>
  <si>
    <t>DINANDT Floris-Tijmen</t>
  </si>
  <si>
    <t>115077HDC</t>
  </si>
  <si>
    <t>WEZEMER Mika</t>
  </si>
  <si>
    <t>115323HDC</t>
  </si>
  <si>
    <t>CELIE Jocy</t>
  </si>
  <si>
    <t>113939DDC</t>
  </si>
  <si>
    <t>a.roubailo@gmail.com</t>
  </si>
  <si>
    <t>Nahr</t>
  </si>
  <si>
    <t>Sizoo</t>
  </si>
  <si>
    <t>Isaura</t>
  </si>
  <si>
    <t>Jongenelis</t>
  </si>
  <si>
    <t>Schout</t>
  </si>
  <si>
    <t>Melvin</t>
  </si>
  <si>
    <t>Fischer</t>
  </si>
  <si>
    <t>Karen</t>
  </si>
  <si>
    <t>GRIJPINK Lucia</t>
  </si>
  <si>
    <t>117396DDS</t>
  </si>
  <si>
    <t>ENDERMAN Emma</t>
  </si>
  <si>
    <t>113642DDC</t>
  </si>
  <si>
    <t>Kirkels</t>
  </si>
  <si>
    <t>Robbschermen - Alphen</t>
  </si>
  <si>
    <t>171 aanbetalen</t>
  </si>
  <si>
    <t>MICHAELI Yam</t>
  </si>
  <si>
    <t>108481HFS</t>
  </si>
  <si>
    <t>114851HFS</t>
  </si>
  <si>
    <t>ILJA Dembo</t>
  </si>
  <si>
    <t>117627HFS</t>
  </si>
  <si>
    <t>MASSON Patrice</t>
  </si>
  <si>
    <t>101998HFS</t>
  </si>
  <si>
    <t>BAKKER Julian</t>
  </si>
  <si>
    <t>109369HFS</t>
  </si>
  <si>
    <t>DRIEL D.</t>
  </si>
  <si>
    <t>111516HFS</t>
  </si>
  <si>
    <t>DE RIDDER Nikki</t>
  </si>
  <si>
    <t>117658DFS</t>
  </si>
  <si>
    <t>JOAO DUARTE PEREIRA MACHADO Joao</t>
  </si>
  <si>
    <t>117465HDS</t>
  </si>
  <si>
    <t>HELSPER Emil</t>
  </si>
  <si>
    <t>105125HDS</t>
  </si>
  <si>
    <t>113347HDS</t>
  </si>
  <si>
    <t>114875HDS</t>
  </si>
  <si>
    <t>MAGYARI Balint</t>
  </si>
  <si>
    <t>116212HDS</t>
  </si>
  <si>
    <t>SPIEGELENBURG Rick</t>
  </si>
  <si>
    <t>THEUNISSEN Pieter</t>
  </si>
  <si>
    <t>117157HDS</t>
  </si>
  <si>
    <t>VAN DARTEL Daniël</t>
  </si>
  <si>
    <t>117273HDS</t>
  </si>
  <si>
    <t>LION Benjamin</t>
  </si>
  <si>
    <t>117279HDS</t>
  </si>
  <si>
    <t>BOONE Kelly</t>
  </si>
  <si>
    <t>108421DDS</t>
  </si>
  <si>
    <t>114851HFJ</t>
  </si>
  <si>
    <t>117627HFJ</t>
  </si>
  <si>
    <t>111516HFJ</t>
  </si>
  <si>
    <t>BRUIL Florien</t>
  </si>
  <si>
    <t>112788DFJ</t>
  </si>
  <si>
    <t>113347HDJ</t>
  </si>
  <si>
    <t>114875HDJ</t>
  </si>
  <si>
    <t>116212HDJ</t>
  </si>
  <si>
    <t>117117HDJ</t>
  </si>
  <si>
    <t>MOUSSET Tycho</t>
  </si>
  <si>
    <t>114706HFC</t>
  </si>
  <si>
    <t>BASTIAAN Floris</t>
  </si>
  <si>
    <t>114872HFC</t>
  </si>
  <si>
    <t>EMANUEL Ava</t>
  </si>
  <si>
    <t>115735DFC</t>
  </si>
  <si>
    <t>112788DFC</t>
  </si>
  <si>
    <t>SCHIPPER Agnes</t>
  </si>
  <si>
    <t>114046DFC</t>
  </si>
  <si>
    <t>KOLLAR Csenge</t>
  </si>
  <si>
    <t>114805DFC</t>
  </si>
  <si>
    <t>DE JONG Nienke</t>
  </si>
  <si>
    <t>114874DFC</t>
  </si>
  <si>
    <t>MURAKEÖZY Dora</t>
  </si>
  <si>
    <t>115080DFC</t>
  </si>
  <si>
    <t>LENDERINK Raul</t>
  </si>
  <si>
    <t>115958HDC</t>
  </si>
  <si>
    <t>HOEVENAARS Jari</t>
  </si>
  <si>
    <t>114203HDC</t>
  </si>
  <si>
    <t>113347HDC</t>
  </si>
  <si>
    <t>MAINGAY Rowan</t>
  </si>
  <si>
    <t>114171HDC</t>
  </si>
  <si>
    <t>VAN GASTEL Simon</t>
  </si>
  <si>
    <t>114749HDC</t>
  </si>
  <si>
    <t>GRIMMELIKHUYSE Sem</t>
  </si>
  <si>
    <t>114820HDC</t>
  </si>
  <si>
    <t>114875HDC</t>
  </si>
  <si>
    <t>CLAASSEN Boran</t>
  </si>
  <si>
    <t>114984HDC</t>
  </si>
  <si>
    <t>VEENENBOS Konrad</t>
  </si>
  <si>
    <t>115290HDC</t>
  </si>
  <si>
    <t>WAAIJER Wessel</t>
  </si>
  <si>
    <t>116073HDC</t>
  </si>
  <si>
    <t>GYOVAI Lilla Kinga</t>
  </si>
  <si>
    <t>115818DDC</t>
  </si>
  <si>
    <t>CAGLAR Emma</t>
  </si>
  <si>
    <t>117654DDC</t>
  </si>
  <si>
    <t>Yoshimori</t>
  </si>
  <si>
    <t>Sakura</t>
  </si>
  <si>
    <t>Statistische verwerking</t>
  </si>
  <si>
    <t>Van Gameren</t>
  </si>
  <si>
    <t>Axl</t>
  </si>
  <si>
    <t>Dembo</t>
  </si>
  <si>
    <t>Ilja</t>
  </si>
  <si>
    <t>Seizoen 2018-2019</t>
  </si>
  <si>
    <t>MGL</t>
  </si>
  <si>
    <t>ROU</t>
  </si>
  <si>
    <t>GenÃ¨ve</t>
  </si>
  <si>
    <t>ISL</t>
  </si>
  <si>
    <t>Maalot</t>
  </si>
  <si>
    <t>ESA</t>
  </si>
  <si>
    <t>OrlÃ©ans</t>
  </si>
  <si>
    <t>Tashkent</t>
  </si>
  <si>
    <t>UZB</t>
  </si>
  <si>
    <t>GUA</t>
  </si>
  <si>
    <t>San-Juan</t>
  </si>
  <si>
    <t>PUR</t>
  </si>
  <si>
    <t>IRI</t>
  </si>
  <si>
    <t>JPN</t>
  </si>
  <si>
    <t>BRN</t>
  </si>
  <si>
    <t>Salt Lake City</t>
  </si>
  <si>
    <t>Not determined</t>
  </si>
  <si>
    <t>AthÃ¨nes</t>
  </si>
  <si>
    <t>Buenos Aires</t>
  </si>
  <si>
    <t>Boggia</t>
  </si>
  <si>
    <t>Jarno</t>
  </si>
  <si>
    <t>MARKUS Bence</t>
  </si>
  <si>
    <t>115806HSS</t>
  </si>
  <si>
    <t>VERHOOG Josha</t>
  </si>
  <si>
    <t>117844HSS</t>
  </si>
  <si>
    <t>113197HSS</t>
  </si>
  <si>
    <t>117030HSS</t>
  </si>
  <si>
    <t>TEUBEN Laurens</t>
  </si>
  <si>
    <t>100860HSS</t>
  </si>
  <si>
    <t>101905HSS</t>
  </si>
  <si>
    <t>106547HSS</t>
  </si>
  <si>
    <t>117116HSS</t>
  </si>
  <si>
    <t>115822DSS</t>
  </si>
  <si>
    <t>CLAESSENS Mandy</t>
  </si>
  <si>
    <t>117845DSS</t>
  </si>
  <si>
    <t>FLIPSEN Nienke</t>
  </si>
  <si>
    <t>117675DSS</t>
  </si>
  <si>
    <t>FABOZZI Alice</t>
  </si>
  <si>
    <t>117766DSS</t>
  </si>
  <si>
    <t>112819HFS</t>
  </si>
  <si>
    <t>113453HFS</t>
  </si>
  <si>
    <t>VAN AARSEN Geert Johannes</t>
  </si>
  <si>
    <t>117825HFS</t>
  </si>
  <si>
    <t>108238HFS</t>
  </si>
  <si>
    <t>SMITS Francois</t>
  </si>
  <si>
    <t>101406HFS</t>
  </si>
  <si>
    <t>ERTOLA Milo</t>
  </si>
  <si>
    <t>116505HFS</t>
  </si>
  <si>
    <t>JELSMA Niels</t>
  </si>
  <si>
    <t>108669HFS</t>
  </si>
  <si>
    <t>WOJCIK Emiel</t>
  </si>
  <si>
    <t>110726HFS</t>
  </si>
  <si>
    <t>KOOMEN Koen</t>
  </si>
  <si>
    <t>110849HFS</t>
  </si>
  <si>
    <t>STEVENS Johan</t>
  </si>
  <si>
    <t>116144HFS</t>
  </si>
  <si>
    <t>GANZEVELD Jeroen</t>
  </si>
  <si>
    <t>117158HFS</t>
  </si>
  <si>
    <t>FARKAS Mark Balasz</t>
  </si>
  <si>
    <t>117728HFS</t>
  </si>
  <si>
    <t>115309DFS</t>
  </si>
  <si>
    <t>JONKER Chantal</t>
  </si>
  <si>
    <t>106953DFS</t>
  </si>
  <si>
    <t>WENZLER Mira</t>
  </si>
  <si>
    <t>116799DFS</t>
  </si>
  <si>
    <t>DOORN Beau</t>
  </si>
  <si>
    <t>117073DFS</t>
  </si>
  <si>
    <t>VAN VLIET Zhuo</t>
  </si>
  <si>
    <t>117761DFS</t>
  </si>
  <si>
    <t>JULIUS WAGENAAR Julius</t>
  </si>
  <si>
    <t>115121HDS</t>
  </si>
  <si>
    <t>MAINGAY Diot Roderick</t>
  </si>
  <si>
    <t>111568HDS</t>
  </si>
  <si>
    <t>KARDOLUS Olaf</t>
  </si>
  <si>
    <t>101762HDS</t>
  </si>
  <si>
    <t>SOMERS Joris</t>
  </si>
  <si>
    <t>109358HDS</t>
  </si>
  <si>
    <t>115304HDS</t>
  </si>
  <si>
    <t>106547HDS</t>
  </si>
  <si>
    <t>117728HDS</t>
  </si>
  <si>
    <t>JONGEJANS J.J.</t>
  </si>
  <si>
    <t>110838HDS</t>
  </si>
  <si>
    <t>MSV Zeemacht</t>
  </si>
  <si>
    <t>VAN ERVEN Spencer</t>
  </si>
  <si>
    <t>100063HDS</t>
  </si>
  <si>
    <t>GÄTJENS Freerk</t>
  </si>
  <si>
    <t>111288HDS</t>
  </si>
  <si>
    <t>s.v. Valiant</t>
  </si>
  <si>
    <t>113940HDS</t>
  </si>
  <si>
    <t>114456HDS</t>
  </si>
  <si>
    <t>114535HDS</t>
  </si>
  <si>
    <t>114877HDS</t>
  </si>
  <si>
    <t>GOEDE Wouter</t>
  </si>
  <si>
    <t>115254HDS</t>
  </si>
  <si>
    <t>115290HDS</t>
  </si>
  <si>
    <t>SUTTORP Bob</t>
  </si>
  <si>
    <t>117322HDS</t>
  </si>
  <si>
    <t>HOITINGA Peter</t>
  </si>
  <si>
    <t>117400HDS</t>
  </si>
  <si>
    <t>VAN DER AA Roel</t>
  </si>
  <si>
    <t>117472HDS</t>
  </si>
  <si>
    <t>WOLFS Melvin</t>
  </si>
  <si>
    <t>117559HDS</t>
  </si>
  <si>
    <t>DEN BOON Onno</t>
  </si>
  <si>
    <t>117717HDS</t>
  </si>
  <si>
    <t>113939DDS</t>
  </si>
  <si>
    <t>ARNHEM Esther</t>
  </si>
  <si>
    <t>117405DDS</t>
  </si>
  <si>
    <t>115818DDS</t>
  </si>
  <si>
    <t>117658DDS</t>
  </si>
  <si>
    <t>117030HSJ</t>
  </si>
  <si>
    <t>113197HSJ</t>
  </si>
  <si>
    <t>117116HSJ</t>
  </si>
  <si>
    <t>117845DSJ</t>
  </si>
  <si>
    <t>115822DSJ</t>
  </si>
  <si>
    <t>VAN DUIJN Megan Aari</t>
  </si>
  <si>
    <t>116155DSJ</t>
  </si>
  <si>
    <t>113453HFJ</t>
  </si>
  <si>
    <t>114308HFJ</t>
  </si>
  <si>
    <t>114877HFJ</t>
  </si>
  <si>
    <t>KONING Servaes</t>
  </si>
  <si>
    <t>115722HFJ</t>
  </si>
  <si>
    <t>VAN HOUTE Matthew</t>
  </si>
  <si>
    <t>112410HFJ</t>
  </si>
  <si>
    <t>114304HFJ</t>
  </si>
  <si>
    <t>114896HFJ</t>
  </si>
  <si>
    <t>PLOEGER Coen</t>
  </si>
  <si>
    <t>117573HFJ</t>
  </si>
  <si>
    <t>115309DFJ</t>
  </si>
  <si>
    <t>YOSHIMORI Rachika</t>
  </si>
  <si>
    <t>114046DFJ</t>
  </si>
  <si>
    <t>117761DFJ</t>
  </si>
  <si>
    <t>110792HDJ</t>
  </si>
  <si>
    <t>109895HDJ</t>
  </si>
  <si>
    <t>114853HDJ</t>
  </si>
  <si>
    <t>115077HDJ</t>
  </si>
  <si>
    <t>115958HDJ</t>
  </si>
  <si>
    <t>115535HDJ</t>
  </si>
  <si>
    <t>113940HDJ</t>
  </si>
  <si>
    <t>114203HDJ</t>
  </si>
  <si>
    <t>114535HDJ</t>
  </si>
  <si>
    <t>114877HDJ</t>
  </si>
  <si>
    <t>115254HDJ</t>
  </si>
  <si>
    <t>115290HDJ</t>
  </si>
  <si>
    <t>116502HDJ</t>
  </si>
  <si>
    <t>SUTTORP Chiel</t>
  </si>
  <si>
    <t>116995HDJ</t>
  </si>
  <si>
    <t>113939DDJ</t>
  </si>
  <si>
    <t>113642DDJ</t>
  </si>
  <si>
    <t>115818DDJ</t>
  </si>
  <si>
    <t>113346HSC</t>
  </si>
  <si>
    <t>114740HSC</t>
  </si>
  <si>
    <t>VELTMAN Mees</t>
  </si>
  <si>
    <t>115221HSC</t>
  </si>
  <si>
    <t>HENDRIKS Jasper</t>
  </si>
  <si>
    <t>114917HSC</t>
  </si>
  <si>
    <t>OVERBEEKE Attila</t>
  </si>
  <si>
    <t>116373HSC</t>
  </si>
  <si>
    <t>SCHREUDER Thijmen</t>
  </si>
  <si>
    <t>117272HSC</t>
  </si>
  <si>
    <t>BUITENHUIS Vera</t>
  </si>
  <si>
    <t>116102DSC</t>
  </si>
  <si>
    <t>ENDENDIJK CONESA Sofía</t>
  </si>
  <si>
    <t>115568DSC</t>
  </si>
  <si>
    <t>DE JONG Roos</t>
  </si>
  <si>
    <t>117275DSC</t>
  </si>
  <si>
    <t>115722HFC</t>
  </si>
  <si>
    <t>WITMER Giel</t>
  </si>
  <si>
    <t>114717HFC</t>
  </si>
  <si>
    <t>LIGHAAM Thomas</t>
  </si>
  <si>
    <t>117432HFC</t>
  </si>
  <si>
    <t>SIERMANN Bas</t>
  </si>
  <si>
    <t>117667HFC</t>
  </si>
  <si>
    <t>112410HFC</t>
  </si>
  <si>
    <t>114165DFC</t>
  </si>
  <si>
    <t>BUIJSE Valerie</t>
  </si>
  <si>
    <t>114479DFC</t>
  </si>
  <si>
    <t>SCHEFFER Tuin</t>
  </si>
  <si>
    <t>113625DFC</t>
  </si>
  <si>
    <t>117761DFC</t>
  </si>
  <si>
    <t>114192HDC</t>
  </si>
  <si>
    <t>REMMEN Maurits</t>
  </si>
  <si>
    <t>115031HDC</t>
  </si>
  <si>
    <t>114877HDC</t>
  </si>
  <si>
    <t>114046DDC</t>
  </si>
  <si>
    <t>GRINSVEN Luca</t>
  </si>
  <si>
    <t>117104DDC</t>
  </si>
  <si>
    <t>Noe</t>
  </si>
  <si>
    <t>Kemmerling</t>
  </si>
  <si>
    <t>Geert Johannes</t>
  </si>
  <si>
    <t>Van Aarsen</t>
  </si>
  <si>
    <t>Water</t>
  </si>
  <si>
    <t>Dodde</t>
  </si>
  <si>
    <t>Jesse</t>
  </si>
  <si>
    <t>DON</t>
  </si>
  <si>
    <t>GSSV Donar 1881 - Groningen</t>
  </si>
  <si>
    <t>Kopenhagen</t>
  </si>
  <si>
    <t>Londen</t>
  </si>
  <si>
    <t>Busto Arsizio</t>
  </si>
  <si>
    <t>Lausanne</t>
  </si>
  <si>
    <t>Gliwice</t>
  </si>
  <si>
    <t>Brno</t>
  </si>
  <si>
    <t>CZE</t>
  </si>
  <si>
    <t>Barcelona Vila Nova</t>
  </si>
  <si>
    <t>Kaunas</t>
  </si>
  <si>
    <t>LTU</t>
  </si>
  <si>
    <t>Barcelona Sabadel</t>
  </si>
  <si>
    <t>Colmar</t>
  </si>
  <si>
    <t>Mannheim</t>
  </si>
  <si>
    <t>Goeppingen</t>
  </si>
  <si>
    <t>Berlijn</t>
  </si>
  <si>
    <t>Wenen</t>
  </si>
  <si>
    <t>Straatsburg</t>
  </si>
  <si>
    <t>Munchen</t>
  </si>
  <si>
    <t>Parijs Antony</t>
  </si>
  <si>
    <t>Esslingen</t>
  </si>
  <si>
    <t>Gent</t>
  </si>
  <si>
    <t>Bern</t>
  </si>
  <si>
    <t>Parijs</t>
  </si>
  <si>
    <t>Belgrado</t>
  </si>
  <si>
    <t>Boekarest</t>
  </si>
  <si>
    <t>Algiers</t>
  </si>
  <si>
    <t>Turijn</t>
  </si>
  <si>
    <t>Anaheim</t>
  </si>
  <si>
    <t>Barcelona</t>
  </si>
  <si>
    <t>nok - punten</t>
  </si>
  <si>
    <t>Luxemburg</t>
  </si>
  <si>
    <t>Geneve</t>
  </si>
  <si>
    <t>Konin</t>
  </si>
  <si>
    <t>Novara</t>
  </si>
  <si>
    <t>Godollo</t>
  </si>
  <si>
    <t>Samorin</t>
  </si>
  <si>
    <t>Thessaloniki</t>
  </si>
  <si>
    <t>Zrenjanin</t>
  </si>
  <si>
    <t>Klagenfurt</t>
  </si>
  <si>
    <t>Grenoble</t>
  </si>
  <si>
    <t>Istanbul</t>
  </si>
  <si>
    <t>Sofia</t>
  </si>
  <si>
    <t>Eislingen</t>
  </si>
  <si>
    <t>Meylan</t>
  </si>
  <si>
    <t>Espoo Helsinki</t>
  </si>
  <si>
    <t>Roma</t>
  </si>
  <si>
    <t>Bucharest</t>
  </si>
  <si>
    <t>Krakow</t>
  </si>
  <si>
    <t>ok - cad pnt</t>
  </si>
  <si>
    <t>Buijse</t>
  </si>
  <si>
    <t>Valerie</t>
  </si>
  <si>
    <t>PRI</t>
  </si>
  <si>
    <t>SV La Prime - Wageningen</t>
  </si>
  <si>
    <t>Reka Balogh</t>
  </si>
  <si>
    <t>Rachika</t>
  </si>
  <si>
    <t>Dekker</t>
  </si>
  <si>
    <t>Arnout</t>
  </si>
  <si>
    <t>Remco via Scheidscie</t>
  </si>
  <si>
    <t>Freek via Scheidscie</t>
  </si>
  <si>
    <t>Katjja, Freek via Scheidscie</t>
  </si>
  <si>
    <t>Remco, Louis, Erik, Katja, Freek via scheidscie</t>
  </si>
  <si>
    <t>Remco, Erik via Scheidscie</t>
  </si>
  <si>
    <t>Remco, Freek via Scheidscie</t>
  </si>
  <si>
    <t>Indra via Scheidscie</t>
  </si>
  <si>
    <t>Martijn via Scheidscie</t>
  </si>
  <si>
    <t>Martijn, Indra, Reka via Scheidscie</t>
  </si>
  <si>
    <t>Remco, Martijn, Patrick via Scheidscie</t>
  </si>
  <si>
    <t>Indra of inhuur via Wojtek via Scheidscie</t>
  </si>
  <si>
    <t>Martjn, Indra via Scheidscie</t>
  </si>
  <si>
    <t>Reka via Scheidscie</t>
  </si>
  <si>
    <t>Bijdrage</t>
  </si>
  <si>
    <t>begin seizoen</t>
  </si>
  <si>
    <t>basis scheidsrechtersbijdrage</t>
  </si>
  <si>
    <t>scheidsrechtersbijdrage</t>
  </si>
  <si>
    <t>meer dan 8 weken of voor 1 sept: 80%</t>
  </si>
  <si>
    <t>4-8 weken: 115%</t>
  </si>
  <si>
    <t>3. De schermer is niet afgemeld, of is te laat (na de 4 weken deadline) afgemeld</t>
  </si>
  <si>
    <t>4. De aanmeldtermijn (4 weken deadline) is verstreken</t>
  </si>
  <si>
    <t>5. Schermer is meer dan 8 weken of voor 1 sept aangemeld: 80%</t>
  </si>
  <si>
    <t>6. Schermer is tijdig maar minder dan 8 weken van te voren aangemeld: 115%</t>
  </si>
  <si>
    <t>Inschrijvingen gedaan bij FIE/EFC</t>
  </si>
  <si>
    <t>Alec</t>
  </si>
  <si>
    <t>" Frans Posthuma" &lt;franszaz@xs4all.nl&gt;;  "Hans Rijsenbrij" &lt;h.s.rijsenbrij@hotmail.com&gt;</t>
  </si>
  <si>
    <t>Fencers taking part in all the official FIE Junior competitions, individual or team, must be under 20
years old at midnight on 31st December of the year preceding the year in which the competition
takes place (cf o.30).</t>
  </si>
  <si>
    <t>nok - te oud</t>
  </si>
  <si>
    <t>nok - geen punten</t>
  </si>
  <si>
    <t>BOGGIA</t>
  </si>
  <si>
    <t>BUSER</t>
  </si>
  <si>
    <t>DE WAAL</t>
  </si>
  <si>
    <t>DODDE</t>
  </si>
  <si>
    <t>HVIID BOUWMAN</t>
  </si>
  <si>
    <t>JANS KOHNEKE</t>
  </si>
  <si>
    <t>KENNEDY</t>
  </si>
  <si>
    <t>KOSTER</t>
  </si>
  <si>
    <t>KOWALCZYK</t>
  </si>
  <si>
    <t>MARACZ</t>
  </si>
  <si>
    <t>MEULENAAR</t>
  </si>
  <si>
    <t>NAHR</t>
  </si>
  <si>
    <t>NAWAR</t>
  </si>
  <si>
    <t>NEWALSING</t>
  </si>
  <si>
    <t>PROMMEL</t>
  </si>
  <si>
    <t>SCHAAFSMA</t>
  </si>
  <si>
    <t>SLUMAN</t>
  </si>
  <si>
    <t>SNIJDER</t>
  </si>
  <si>
    <t>STRIJK</t>
  </si>
  <si>
    <t>VAN AARSEN</t>
  </si>
  <si>
    <t>VERMEULEN</t>
  </si>
  <si>
    <t>WEBER</t>
  </si>
  <si>
    <t>don qui</t>
  </si>
  <si>
    <t>Holland sch</t>
  </si>
  <si>
    <t>Zair</t>
  </si>
  <si>
    <t>noord</t>
  </si>
  <si>
    <t>NOTA BENE
Aanmeldingen voor wedstrijden in het WereldbekerCircuit (inclusief Satelliettoernooien) en voor wedstrijden in het UEE Cadetten- en U23-Circuit dienen door de (wedstrijd)secretaris van de vereniging uiterlijk 4* weken voor de wedstrijd te zijn doorgegeven aan KNAS Internationaal. Aanmeldingen die te laat zijn en/of gedaan worden door anderen dan de (wedstrijd)secretaris worden niet geaccepteerd.
Equipes: voor WB equipe geldt dat de aanmelding door de Bondscoach, de Technisch Directeur en/of het Bestuurslid Topsport gedaan moet worden. Voor ECC equipes geldt dat alle equipeleden door hun eigen vereniging aangemeld dienen te worden.
Aanmeldingen voor titeltoernooien dienen gedaan te worden bij de Bondscoach, de Technisch Directeur en/of het Bestuurslid Topsport.
Aangehecht zijn de aanmeldingen voor Grand Prix, satelliet- en wereldbekerwedstrijden, wedstrijden in het Europese Cadettencircuit, het Europese U23 Circuit en titeltoernooien die verwerkt zijn door KNAS-internationaal tot de op de in het document genoemde datum.
Aanmeldingen die zijn doorgezet naar de FIE resp EFC zijn met een groen vinkje gemarkeerd.
* De scheidsrechtersbijdrage is afhankelijk van wanneer de aanmelding wordt ontvangen. Zie Handboek Schermer.</t>
  </si>
  <si>
    <t>ter weer</t>
  </si>
  <si>
    <t>nok - zelfde als SAT</t>
  </si>
  <si>
    <t>gemeld EFC 5-9-18</t>
  </si>
  <si>
    <t>Indra jureert voor iemand anders. Aangemeld FIE 7-9-18</t>
  </si>
  <si>
    <t>ok - jun punt</t>
  </si>
  <si>
    <t>gemeld organistaie 10-9-18</t>
  </si>
  <si>
    <t>Talbot</t>
  </si>
  <si>
    <t>Katja Schober</t>
  </si>
  <si>
    <t>Christian Gasper</t>
  </si>
  <si>
    <t>nok - dubbel met sat</t>
  </si>
  <si>
    <t>gemeld FIE 17-9-18</t>
  </si>
  <si>
    <t>nok - geen pnt</t>
  </si>
  <si>
    <t>nbtm</t>
  </si>
  <si>
    <t>ECC EQ</t>
  </si>
  <si>
    <t>Gyovai</t>
  </si>
  <si>
    <t>Lilla Kinga</t>
  </si>
  <si>
    <t>Videler</t>
  </si>
  <si>
    <t>EFC licentie gemeld 18/19</t>
  </si>
  <si>
    <t>04.03.1974</t>
  </si>
  <si>
    <t>Women</t>
  </si>
  <si>
    <t>Complete</t>
  </si>
  <si>
    <t>Referee</t>
  </si>
  <si>
    <t>27.05.1990</t>
  </si>
  <si>
    <t>Men</t>
  </si>
  <si>
    <t>Fencer</t>
  </si>
  <si>
    <t>12.01.1992</t>
  </si>
  <si>
    <t>26.01.1984</t>
  </si>
  <si>
    <t>28.06.2000</t>
  </si>
  <si>
    <t>BUITENHUIS</t>
  </si>
  <si>
    <t>10.01.2001</t>
  </si>
  <si>
    <t>17.11.2000</t>
  </si>
  <si>
    <t>CHIANG</t>
  </si>
  <si>
    <t>16.04.2002</t>
  </si>
  <si>
    <t>05.05.1989</t>
  </si>
  <si>
    <t>03.01.1995</t>
  </si>
  <si>
    <t>12.02.2003</t>
  </si>
  <si>
    <t>15.01.1998</t>
  </si>
  <si>
    <t>07.06.2001</t>
  </si>
  <si>
    <t>26.06.1998</t>
  </si>
  <si>
    <t>10.01.1996</t>
  </si>
  <si>
    <t>31.08.2001</t>
  </si>
  <si>
    <t>05.04.2000</t>
  </si>
  <si>
    <t>05.04.1998</t>
  </si>
  <si>
    <t>23.07.1993</t>
  </si>
  <si>
    <t>25.11.2000</t>
  </si>
  <si>
    <t>21.01.2003</t>
  </si>
  <si>
    <t>03.11.2003</t>
  </si>
  <si>
    <t>03.12.2000</t>
  </si>
  <si>
    <t>09.11.1973</t>
  </si>
  <si>
    <t>23.01.1991</t>
  </si>
  <si>
    <t>25.01.2004</t>
  </si>
  <si>
    <t>01.09.2002</t>
  </si>
  <si>
    <t>12.12.1996</t>
  </si>
  <si>
    <t>19.05.1960</t>
  </si>
  <si>
    <t>26.02.2002</t>
  </si>
  <si>
    <t>MIDDELVELD</t>
  </si>
  <si>
    <t>01.07.1991</t>
  </si>
  <si>
    <t>23.05.1960</t>
  </si>
  <si>
    <t>10.06.1995</t>
  </si>
  <si>
    <t>11.01.2004</t>
  </si>
  <si>
    <t>09.03.1967</t>
  </si>
  <si>
    <t>11.03.1985</t>
  </si>
  <si>
    <t>22.01.1992</t>
  </si>
  <si>
    <t>16.01.1994</t>
  </si>
  <si>
    <t>OSKAMP</t>
  </si>
  <si>
    <t>24.04.1965</t>
  </si>
  <si>
    <t>23.04.1961</t>
  </si>
  <si>
    <t>14.05.1974</t>
  </si>
  <si>
    <t>09.06.1967</t>
  </si>
  <si>
    <t>09.10.1995</t>
  </si>
  <si>
    <t>08.06.2000</t>
  </si>
  <si>
    <t>11.05.1996</t>
  </si>
  <si>
    <t>01.07.1992</t>
  </si>
  <si>
    <t>09.08.1981</t>
  </si>
  <si>
    <t>SAID</t>
  </si>
  <si>
    <t>Eyad</t>
  </si>
  <si>
    <t>20.09.1960</t>
  </si>
  <si>
    <t>09.08.2002</t>
  </si>
  <si>
    <t>02.10.1998</t>
  </si>
  <si>
    <t>11.07.2003</t>
  </si>
  <si>
    <t>22.03.2000</t>
  </si>
  <si>
    <t>30.10.1984</t>
  </si>
  <si>
    <t>06.03.1999</t>
  </si>
  <si>
    <t>01.01.2000</t>
  </si>
  <si>
    <t>31.08.1992</t>
  </si>
  <si>
    <t>22.07.1991</t>
  </si>
  <si>
    <t>20.07.1964</t>
  </si>
  <si>
    <t>VAN DEN BERGH</t>
  </si>
  <si>
    <t>12.08.1998</t>
  </si>
  <si>
    <t>21.07.1993</t>
  </si>
  <si>
    <t>04.10.1965</t>
  </si>
  <si>
    <t>17.07.1995</t>
  </si>
  <si>
    <t>15.10.2002</t>
  </si>
  <si>
    <t>10.04.1966</t>
  </si>
  <si>
    <t>05.01.2001</t>
  </si>
  <si>
    <t>01.12.1997</t>
  </si>
  <si>
    <t>20.04.1999</t>
  </si>
  <si>
    <t>02.08.2001</t>
  </si>
  <si>
    <t>Huiskamp</t>
  </si>
  <si>
    <t>Tuyl</t>
  </si>
  <si>
    <t>nok</t>
  </si>
  <si>
    <t>ok - op gezag KNAS Bestuur</t>
  </si>
  <si>
    <t>Bijker</t>
  </si>
  <si>
    <t>Jans</t>
  </si>
  <si>
    <t>ok - 1000 cad pnt + jun pnt</t>
  </si>
  <si>
    <t>gemeld FIE 30-9-18</t>
  </si>
  <si>
    <t>Terzopoulos</t>
  </si>
  <si>
    <t>Remco via Scheidscie; Scheidscie gevraagd 1-10</t>
  </si>
  <si>
    <t>Scheidscie geeft aan: Louis</t>
  </si>
  <si>
    <t>NOË Else</t>
  </si>
  <si>
    <t>108736DFS</t>
  </si>
  <si>
    <t>115367DFS</t>
  </si>
  <si>
    <t>NDIAYE Ibrahima</t>
  </si>
  <si>
    <t>115156HDS</t>
  </si>
  <si>
    <t>113636HDS</t>
  </si>
  <si>
    <t>SHUQAIR Michel</t>
  </si>
  <si>
    <t>114932HDS</t>
  </si>
  <si>
    <t>WIJKHUIZEN Mark</t>
  </si>
  <si>
    <t>117729HDS</t>
  </si>
  <si>
    <t>LEPPERS JOZUA NICOLAAS Jon</t>
  </si>
  <si>
    <t>117953HDS</t>
  </si>
  <si>
    <t>VAN WIJK Marco</t>
  </si>
  <si>
    <t>117965HDS</t>
  </si>
  <si>
    <t>108869DDS</t>
  </si>
  <si>
    <t>SNOEK-JAKIMOWICZ Kasia</t>
  </si>
  <si>
    <t>117186DDS</t>
  </si>
  <si>
    <t>WEBB Alice</t>
  </si>
  <si>
    <t>117966DDS</t>
  </si>
  <si>
    <t>113636HDJ</t>
  </si>
  <si>
    <t>DE GOEDE Kick</t>
  </si>
  <si>
    <t>114582HFC</t>
  </si>
  <si>
    <t>115221HFC</t>
  </si>
  <si>
    <t>DE PAUW Wessel</t>
  </si>
  <si>
    <t>117114HFC</t>
  </si>
  <si>
    <t>PETERS Carlotta</t>
  </si>
  <si>
    <t>114590DFC</t>
  </si>
  <si>
    <t>ROTTIER Donna</t>
  </si>
  <si>
    <t>116026DFC</t>
  </si>
  <si>
    <t>Berends</t>
  </si>
  <si>
    <t>ok - jun pnt</t>
  </si>
  <si>
    <t>Veenenbos</t>
  </si>
  <si>
    <t>Konrad</t>
  </si>
  <si>
    <t>Lion</t>
  </si>
  <si>
    <t>Benjamin</t>
  </si>
  <si>
    <t>Geregeld door de dames zelf</t>
  </si>
  <si>
    <t>gemeld</t>
  </si>
  <si>
    <t>Remco Middelveld, nbtm</t>
  </si>
  <si>
    <t>controle nahouw</t>
  </si>
  <si>
    <t>nok - dubbele entry</t>
  </si>
  <si>
    <t>Tom Albrecht</t>
  </si>
  <si>
    <t>Mousset</t>
  </si>
  <si>
    <t>Tycho</t>
  </si>
  <si>
    <t>ok - pupllen punten</t>
  </si>
  <si>
    <t>Emanuel</t>
  </si>
  <si>
    <t>Ava</t>
  </si>
  <si>
    <t>Louis Hopstaken, Florian Vandenberk</t>
  </si>
  <si>
    <t>Remco gemeld EFC 13-10-18</t>
  </si>
  <si>
    <t>gemeld FIE 14-10-18</t>
  </si>
  <si>
    <t>gemeld EFC 14-10-18</t>
  </si>
  <si>
    <t>Louis gemeld EFC 13-10-18; Florian gemeld via Julius</t>
  </si>
  <si>
    <t>nok - te laat</t>
  </si>
  <si>
    <t>remco verwijderd 27-10-2018</t>
  </si>
  <si>
    <t>Celie</t>
  </si>
  <si>
    <t>Jocy</t>
  </si>
  <si>
    <t>Florian Brandt</t>
  </si>
  <si>
    <t>ADEMA Rik</t>
  </si>
  <si>
    <t>108333HSS</t>
  </si>
  <si>
    <t>LAPIDAIRE Jasper</t>
  </si>
  <si>
    <t>115490HSS</t>
  </si>
  <si>
    <t>VAN TEESELING Freek</t>
  </si>
  <si>
    <t>105043HSS</t>
  </si>
  <si>
    <t>VAN DEN BRAND Jan</t>
  </si>
  <si>
    <t>110809HSS</t>
  </si>
  <si>
    <t>KHOSHIMOV Sherzod</t>
  </si>
  <si>
    <t>117716HSS</t>
  </si>
  <si>
    <t>VAN DEN BOSCH Valentijn</t>
  </si>
  <si>
    <t>117834HSS</t>
  </si>
  <si>
    <t>CUIJPER Remco</t>
  </si>
  <si>
    <t>118043HSS</t>
  </si>
  <si>
    <t>LOUKILI Nihad</t>
  </si>
  <si>
    <t>116687DSS</t>
  </si>
  <si>
    <t>GUERRIN Cyprien</t>
  </si>
  <si>
    <t>118029HFS</t>
  </si>
  <si>
    <t>MEDLOFF Sebastian</t>
  </si>
  <si>
    <t>117981HFS</t>
  </si>
  <si>
    <t>HAGEN Timon</t>
  </si>
  <si>
    <t>104991HFS</t>
  </si>
  <si>
    <t>KOERTS Hidde</t>
  </si>
  <si>
    <t>113316HFS</t>
  </si>
  <si>
    <t>116347HFS</t>
  </si>
  <si>
    <t>106373HFS</t>
  </si>
  <si>
    <t>DONOVAN David</t>
  </si>
  <si>
    <t>106916HFS</t>
  </si>
  <si>
    <t>PIJNAPPEL Leon</t>
  </si>
  <si>
    <t>107182HFS</t>
  </si>
  <si>
    <t>RIJNAARTS Timon</t>
  </si>
  <si>
    <t>111429HFS</t>
  </si>
  <si>
    <t>HENRY-EDWARDS Aneurin</t>
  </si>
  <si>
    <t>112558HFS</t>
  </si>
  <si>
    <t>KWAKKELAAR Frank</t>
  </si>
  <si>
    <t>116435HFS</t>
  </si>
  <si>
    <t>117573HFS</t>
  </si>
  <si>
    <t>DE GRAAF-STOEL Mieke</t>
  </si>
  <si>
    <t>101284DFS</t>
  </si>
  <si>
    <t>KALESSE Kristin</t>
  </si>
  <si>
    <t>117377DFS</t>
  </si>
  <si>
    <t>MARTENS Aukje</t>
  </si>
  <si>
    <t>118065DFS</t>
  </si>
  <si>
    <t>W.S.V. de Schermutselaers</t>
  </si>
  <si>
    <t>BLOKS Alexander</t>
  </si>
  <si>
    <t>104858HDS</t>
  </si>
  <si>
    <t>SLOTMAN Gijs</t>
  </si>
  <si>
    <t>111890HDS</t>
  </si>
  <si>
    <t>DELGADO Cesar</t>
  </si>
  <si>
    <t>117415HDS</t>
  </si>
  <si>
    <t>DRESSEL Finn</t>
  </si>
  <si>
    <t>116121HDS</t>
  </si>
  <si>
    <t>DRENTH Tristan</t>
  </si>
  <si>
    <t>114074HDS</t>
  </si>
  <si>
    <t>114192HDS</t>
  </si>
  <si>
    <t>REMMEN Maarten-Pieter</t>
  </si>
  <si>
    <t>116188HDS</t>
  </si>
  <si>
    <t>VAN BEMMEL Marcel</t>
  </si>
  <si>
    <t>116545HDS</t>
  </si>
  <si>
    <t>RAFAL Mroz</t>
  </si>
  <si>
    <t>117243HDS</t>
  </si>
  <si>
    <t>DE MUINCK KEIZER Willem</t>
  </si>
  <si>
    <t>117987HDS</t>
  </si>
  <si>
    <t>SERBANESCU-KELE APOR VON ZALÁN Christiaan</t>
  </si>
  <si>
    <t>118069HDS</t>
  </si>
  <si>
    <t>JASPER RIJSDIJK Jasper</t>
  </si>
  <si>
    <t>118086HDS</t>
  </si>
  <si>
    <t>113642DDS</t>
  </si>
  <si>
    <t>117104DDS</t>
  </si>
  <si>
    <t>115490HSJ</t>
  </si>
  <si>
    <t>117981HFJ</t>
  </si>
  <si>
    <t>113316HFJ</t>
  </si>
  <si>
    <t>116121HDJ</t>
  </si>
  <si>
    <t>114192HDJ</t>
  </si>
  <si>
    <t>118086HDJ</t>
  </si>
  <si>
    <t>117104DDJ</t>
  </si>
  <si>
    <t>FELTKAMP Haiko</t>
  </si>
  <si>
    <t>113561HFC</t>
  </si>
  <si>
    <t>116121HDC</t>
  </si>
  <si>
    <t>nok -geen punten</t>
  </si>
  <si>
    <t>Nienke</t>
  </si>
  <si>
    <t>gemeld FIE 4-11-18</t>
  </si>
  <si>
    <t>gemeld EFC 4-11-18</t>
  </si>
  <si>
    <t>via Julius gemed EFC 4-11-18; organisatie gemeld 4-11-18</t>
  </si>
  <si>
    <t>gemel EFC 27-10-18</t>
  </si>
  <si>
    <t>Nina Beck; Julius Herzhoff</t>
  </si>
  <si>
    <t>Remco Middelveld, Eyad Said</t>
  </si>
  <si>
    <t>gemeld EFC 4-11-18; 11-11-18</t>
  </si>
  <si>
    <t>gemeld EFC 11-12-18</t>
  </si>
  <si>
    <t>Havana</t>
  </si>
  <si>
    <t>Van Kemenade</t>
  </si>
  <si>
    <t>Wouterse</t>
  </si>
  <si>
    <t>Mijs</t>
  </si>
  <si>
    <t>Basel</t>
  </si>
  <si>
    <t>scheidscie gevraagd 12-11-18; herhaald 25-11</t>
  </si>
  <si>
    <t>Martjn, Indra via Scheidscie. Scheidscie zoekt 11-11-18; herhaald 25-11</t>
  </si>
  <si>
    <t>scheidscie gevraagd 24-10; herhaald 25-11; via Julius gemeld 28-11</t>
  </si>
  <si>
    <t>Arne Machetanz</t>
  </si>
  <si>
    <t>116026DFS</t>
  </si>
  <si>
    <t>115077HDS</t>
  </si>
  <si>
    <t>114203HDS</t>
  </si>
  <si>
    <t>115958HDS</t>
  </si>
  <si>
    <t>117192HDS</t>
  </si>
  <si>
    <t>VOSSEBELD Rogier</t>
  </si>
  <si>
    <t>108394HDS</t>
  </si>
  <si>
    <t>116026DFJ</t>
  </si>
  <si>
    <t>117192HDJ</t>
  </si>
  <si>
    <t xml:space="preserve">Naam </t>
  </si>
  <si>
    <t xml:space="preserve">Schermer </t>
  </si>
  <si>
    <t xml:space="preserve">SWL </t>
  </si>
  <si>
    <t xml:space="preserve">Punten </t>
  </si>
  <si>
    <t xml:space="preserve">Vereniging1 </t>
  </si>
  <si>
    <t xml:space="preserve">Schermer&amp;SWL </t>
  </si>
  <si>
    <t xml:space="preserve">Vereniging </t>
  </si>
  <si>
    <t>ok - op gezag bestuur</t>
  </si>
  <si>
    <t>Peet Sasaki</t>
  </si>
  <si>
    <t>gemeld efc en org 1-1-19</t>
  </si>
  <si>
    <t>gemeld EFC 1-1-19</t>
  </si>
  <si>
    <t>gemeld FIE 1-1-19</t>
  </si>
  <si>
    <t>DIVENDAL Jeroen</t>
  </si>
  <si>
    <t>101986HSS</t>
  </si>
  <si>
    <t>DE VRIES Mees</t>
  </si>
  <si>
    <t>112406HSS</t>
  </si>
  <si>
    <t>116155DSS</t>
  </si>
  <si>
    <t>114308HFS</t>
  </si>
  <si>
    <t>114305HFS</t>
  </si>
  <si>
    <t>114304HFS</t>
  </si>
  <si>
    <t>114706HFS</t>
  </si>
  <si>
    <t>110946HFS</t>
  </si>
  <si>
    <t>STEGING Cor</t>
  </si>
  <si>
    <t>112386HFS</t>
  </si>
  <si>
    <t>PEL Joris</t>
  </si>
  <si>
    <t>112727HFS</t>
  </si>
  <si>
    <t>VAN DE SANDE Lucas</t>
  </si>
  <si>
    <t>114423HFS</t>
  </si>
  <si>
    <t>SCHIPPER August</t>
  </si>
  <si>
    <t>114690HFS</t>
  </si>
  <si>
    <t>115722HFS</t>
  </si>
  <si>
    <t>VAN DEN HOEVEN Pieter</t>
  </si>
  <si>
    <t>116158HFS</t>
  </si>
  <si>
    <t>PERON Sean</t>
  </si>
  <si>
    <t>116937HFS</t>
  </si>
  <si>
    <t>BIJLEVELD Vincent</t>
  </si>
  <si>
    <t>117585HFS</t>
  </si>
  <si>
    <t>VAN LOO Tim</t>
  </si>
  <si>
    <t>117784HFS</t>
  </si>
  <si>
    <t>117965HFS</t>
  </si>
  <si>
    <t>PINGO-ALMADA Monica</t>
  </si>
  <si>
    <t>108582DFS</t>
  </si>
  <si>
    <t>111499DFS</t>
  </si>
  <si>
    <t>FLEISCHER Flos</t>
  </si>
  <si>
    <t>100711DFS</t>
  </si>
  <si>
    <t>VAN KNIJFF Sabine</t>
  </si>
  <si>
    <t>117252DFS</t>
  </si>
  <si>
    <t>WADE Oliver</t>
  </si>
  <si>
    <t>118079HDS</t>
  </si>
  <si>
    <t>RAMLAKHAN Jai</t>
  </si>
  <si>
    <t>117990HDS</t>
  </si>
  <si>
    <t>112406HSJ</t>
  </si>
  <si>
    <t>114305HFJ</t>
  </si>
  <si>
    <t>114706HFJ</t>
  </si>
  <si>
    <t>112727HFJ</t>
  </si>
  <si>
    <t>113561HFJ</t>
  </si>
  <si>
    <t>114423HFJ</t>
  </si>
  <si>
    <t>114690HFJ</t>
  </si>
  <si>
    <t>114872HFJ</t>
  </si>
  <si>
    <t>118079HDJ</t>
  </si>
  <si>
    <t>117990HDJ</t>
  </si>
  <si>
    <t>DIJKSTRA Thomas</t>
  </si>
  <si>
    <t>113448HFC</t>
  </si>
  <si>
    <t>DIJKSTRA Michael</t>
  </si>
  <si>
    <t>114063HFC</t>
  </si>
  <si>
    <t>SOEMOSEMITO Damian</t>
  </si>
  <si>
    <t>115353HFC</t>
  </si>
  <si>
    <t>114690HFC</t>
  </si>
  <si>
    <t>VAN DER KWAST Sjoerd</t>
  </si>
  <si>
    <t>114026HFC</t>
  </si>
  <si>
    <t>BORST Maarten</t>
  </si>
  <si>
    <t>116254HFC</t>
  </si>
  <si>
    <t>VAN EDEREN Adam</t>
  </si>
  <si>
    <t>117066HFC</t>
  </si>
  <si>
    <t>BEZEMER Victoire</t>
  </si>
  <si>
    <t>113415DFC</t>
  </si>
  <si>
    <t>CONEN Rosa Mirthe</t>
  </si>
  <si>
    <t>115551DFC</t>
  </si>
  <si>
    <t>VAN DER TANG Kim</t>
  </si>
  <si>
    <t>116523DDC</t>
  </si>
  <si>
    <t>MATEMAN Judith</t>
  </si>
  <si>
    <t>117915DDC</t>
  </si>
  <si>
    <t>Man</t>
  </si>
  <si>
    <t>Yin</t>
  </si>
  <si>
    <t>gemeld FIE 4-1-19</t>
  </si>
  <si>
    <t>Tin Vrbanc</t>
  </si>
  <si>
    <t>gemeld EFC 1-1-19; euad verwijderd 6-1-19; EFC via Julius gemeld 6-1</t>
  </si>
  <si>
    <t>Mihai Predescu</t>
  </si>
  <si>
    <t>gemeld EFC via Julius 13-01-19</t>
  </si>
  <si>
    <t>Freek via Scheidscie; scheidscie gevragd 13-1-19; toch niet nodig</t>
  </si>
  <si>
    <t>Peter Marduchajew</t>
  </si>
  <si>
    <t>Nina Beck, Roman Christen</t>
  </si>
  <si>
    <t>Louis Hopstaken, Remco Middelveld</t>
  </si>
  <si>
    <t>gemeld EFC 4-1-19; en 26-1-19</t>
  </si>
  <si>
    <t>ok - op verzoek bestuur</t>
  </si>
  <si>
    <t>Cairo</t>
  </si>
  <si>
    <t>gemeld efc 2-2-2019</t>
  </si>
  <si>
    <t>ok - 1ejrs senior met juniorepnt</t>
  </si>
  <si>
    <t>Foggia</t>
  </si>
  <si>
    <t>EK Vet 40-49</t>
  </si>
  <si>
    <t>EK Vet 50-59</t>
  </si>
  <si>
    <t>EK Vet 60-69</t>
  </si>
  <si>
    <t>EK Vet 70+</t>
  </si>
  <si>
    <t>Cognac</t>
  </si>
  <si>
    <t>Groenheide</t>
  </si>
  <si>
    <t>Kaho</t>
  </si>
  <si>
    <t>Torun</t>
  </si>
  <si>
    <t>gemeld EFC 23-2-19</t>
  </si>
  <si>
    <t>van Laere</t>
  </si>
  <si>
    <t>FARKAS Miklos</t>
  </si>
  <si>
    <t>118040HSS</t>
  </si>
  <si>
    <t>NIJSEN Thomas</t>
  </si>
  <si>
    <t>117893HSS</t>
  </si>
  <si>
    <t>CARIS Nick</t>
  </si>
  <si>
    <t>118038HSS</t>
  </si>
  <si>
    <t>KORTEKAAS Tim</t>
  </si>
  <si>
    <t>109497HSS</t>
  </si>
  <si>
    <t>BLEEKER Alex</t>
  </si>
  <si>
    <t>114334HSS</t>
  </si>
  <si>
    <t>VRIENS Tim</t>
  </si>
  <si>
    <t>117982HSS</t>
  </si>
  <si>
    <t>BREVET Vince</t>
  </si>
  <si>
    <t>118294HSS</t>
  </si>
  <si>
    <t>SPIJKER Anne</t>
  </si>
  <si>
    <t>112940DSS</t>
  </si>
  <si>
    <t>116102DSS</t>
  </si>
  <si>
    <t>MARIOTTI Filippo</t>
  </si>
  <si>
    <t>118192HFS</t>
  </si>
  <si>
    <t>MORARU Alexander</t>
  </si>
  <si>
    <t>106670HFS</t>
  </si>
  <si>
    <t>JANSSEN Max</t>
  </si>
  <si>
    <t>108802HFS</t>
  </si>
  <si>
    <t>112406HFS</t>
  </si>
  <si>
    <t>KAHO Hans</t>
  </si>
  <si>
    <t>100482HFS</t>
  </si>
  <si>
    <t>CHIANG Tung-Hai</t>
  </si>
  <si>
    <t>101526HFS</t>
  </si>
  <si>
    <t>BUITENEN Arthur</t>
  </si>
  <si>
    <t>104796HFS</t>
  </si>
  <si>
    <t>105853HFS</t>
  </si>
  <si>
    <t>GHILARDI S.M.I.J.</t>
  </si>
  <si>
    <t>112714HFS</t>
  </si>
  <si>
    <t>s.v. l' Assaillant</t>
  </si>
  <si>
    <t>PIZARRO DE LA IGLESIA A.M.</t>
  </si>
  <si>
    <t>113086HFS</t>
  </si>
  <si>
    <t>s.v. ESTEC Fencing Club</t>
  </si>
  <si>
    <t>114872HFS</t>
  </si>
  <si>
    <t>EL KORASHY Oliver</t>
  </si>
  <si>
    <t>117047HFS</t>
  </si>
  <si>
    <t>DORYNEK Michal</t>
  </si>
  <si>
    <t>118115HFS</t>
  </si>
  <si>
    <t>BORTOT Chiara</t>
  </si>
  <si>
    <t>118112DFS</t>
  </si>
  <si>
    <t>CARTER Caroline</t>
  </si>
  <si>
    <t>118318DFS</t>
  </si>
  <si>
    <t>BROUWER Jantien</t>
  </si>
  <si>
    <t>103139DFS</t>
  </si>
  <si>
    <t>VERMEULEN Linde</t>
  </si>
  <si>
    <t>116180DFS</t>
  </si>
  <si>
    <t>FABÉRY DE JONGE Sophie</t>
  </si>
  <si>
    <t>117921DFS</t>
  </si>
  <si>
    <t>SMID Tara</t>
  </si>
  <si>
    <t>117971DFS</t>
  </si>
  <si>
    <t>BODÉWES Nicole</t>
  </si>
  <si>
    <t>117978DFS</t>
  </si>
  <si>
    <t>VAN ROOIJ Kevin</t>
  </si>
  <si>
    <t>115031HDS</t>
  </si>
  <si>
    <t>GIJSBERTSEN Hans</t>
  </si>
  <si>
    <t>106212HDS</t>
  </si>
  <si>
    <t>EPO Fencing Club Destreza</t>
  </si>
  <si>
    <t>KORONA Radoslaw</t>
  </si>
  <si>
    <t>112566HDS</t>
  </si>
  <si>
    <t>HIAM James</t>
  </si>
  <si>
    <t>116201HDS</t>
  </si>
  <si>
    <t>110726HDS</t>
  </si>
  <si>
    <t>SCHENKMAN David</t>
  </si>
  <si>
    <t>116659HDS</t>
  </si>
  <si>
    <t>KRAVCHENKO Stanislav</t>
  </si>
  <si>
    <t>117937HDS</t>
  </si>
  <si>
    <t>PARASHKOV Radoslav</t>
  </si>
  <si>
    <t>112378HDS</t>
  </si>
  <si>
    <t>TAURER Merlin</t>
  </si>
  <si>
    <t>112546HDS</t>
  </si>
  <si>
    <t>RIKSEN jasper</t>
  </si>
  <si>
    <t>114926HDS</t>
  </si>
  <si>
    <t>ANDRÉS GARCIA Eduardo</t>
  </si>
  <si>
    <t>115685HDS</t>
  </si>
  <si>
    <t>BEST Rob</t>
  </si>
  <si>
    <t>118096HDS</t>
  </si>
  <si>
    <t>SCHMITT Gilles</t>
  </si>
  <si>
    <t>118307HDS</t>
  </si>
  <si>
    <t>BOCHENKOVA Marina</t>
  </si>
  <si>
    <t>118053DDS</t>
  </si>
  <si>
    <t>DE WILDE Ruby</t>
  </si>
  <si>
    <t>114638DDS</t>
  </si>
  <si>
    <t>ENGELS Daniëlle</t>
  </si>
  <si>
    <t>116183DDS</t>
  </si>
  <si>
    <t>114334HSJ</t>
  </si>
  <si>
    <t>118294HSJ</t>
  </si>
  <si>
    <t>116102DSJ</t>
  </si>
  <si>
    <t>118192HFJ</t>
  </si>
  <si>
    <t>112406HFJ</t>
  </si>
  <si>
    <t>113086HFJ</t>
  </si>
  <si>
    <t>117921DFJ</t>
  </si>
  <si>
    <t>115031HDJ</t>
  </si>
  <si>
    <t>118053DDJ</t>
  </si>
  <si>
    <t>118294HSC</t>
  </si>
  <si>
    <t>113086HFC</t>
  </si>
  <si>
    <t>KENDJIAN Thomas Tristan</t>
  </si>
  <si>
    <t>113690HFC</t>
  </si>
  <si>
    <t>VAN RIJNSWOU Emma</t>
  </si>
  <si>
    <t>114255DFC</t>
  </si>
  <si>
    <t>117921DFC</t>
  </si>
  <si>
    <t>ADEMA Peter</t>
  </si>
  <si>
    <t>115872HDC</t>
  </si>
  <si>
    <t>DEKKERS Cas</t>
  </si>
  <si>
    <t>113741HDC</t>
  </si>
  <si>
    <t>VISSER Zeb</t>
  </si>
  <si>
    <t>116964HDC</t>
  </si>
  <si>
    <t>BAKKER Sam</t>
  </si>
  <si>
    <t>117718HDC</t>
  </si>
  <si>
    <t>REINECKE</t>
  </si>
  <si>
    <t>JOR</t>
  </si>
  <si>
    <t>info@jewagenaar.nl</t>
  </si>
  <si>
    <t>Dammroff</t>
  </si>
  <si>
    <t>Ursula</t>
  </si>
  <si>
    <t>Jacob</t>
  </si>
  <si>
    <t>Shuqair</t>
  </si>
  <si>
    <t>Farkas</t>
  </si>
  <si>
    <t>Fleischer</t>
  </si>
  <si>
    <t>Flos</t>
  </si>
  <si>
    <t>EPO</t>
  </si>
  <si>
    <t>knasnr</t>
  </si>
  <si>
    <t>cat</t>
  </si>
  <si>
    <t>gebdatum</t>
  </si>
  <si>
    <t>Gijsbertsen</t>
  </si>
  <si>
    <t>Broodbakker</t>
  </si>
  <si>
    <t>Bosveld</t>
  </si>
  <si>
    <t>Gerda</t>
  </si>
  <si>
    <t>Ham</t>
  </si>
  <si>
    <t>Uijting</t>
  </si>
  <si>
    <t>Zijlstra</t>
  </si>
  <si>
    <t>Koos</t>
  </si>
  <si>
    <t>p.r.water@setbased.nl</t>
  </si>
  <si>
    <t>groenheide5@hotmail.com</t>
  </si>
  <si>
    <t>hans@kaho.nl</t>
  </si>
  <si>
    <t>ursula.dammroff@live.nl</t>
  </si>
  <si>
    <t>jean-marie.stam@rws.nl</t>
  </si>
  <si>
    <t>mark_farkas@hotmail.com</t>
  </si>
  <si>
    <t>brood@telfort.nl</t>
  </si>
  <si>
    <t>f.ham65@upcmail.nl</t>
  </si>
  <si>
    <t>h.uijting@rijnijssel.nl</t>
  </si>
  <si>
    <t>flos.fleischer@hetnet.nl</t>
  </si>
  <si>
    <t>zijladv@xs4all.nl</t>
  </si>
  <si>
    <t>michel.shuqair@telfort.nl</t>
  </si>
  <si>
    <t>jjjongejans@quicknet.nl</t>
  </si>
  <si>
    <t>van der Weide</t>
  </si>
  <si>
    <t>De Cock Buning</t>
  </si>
  <si>
    <t>Tjard</t>
  </si>
  <si>
    <t>gemeld EFC 6-4-19</t>
  </si>
  <si>
    <t>Fer Mesman</t>
  </si>
  <si>
    <t>coach</t>
  </si>
  <si>
    <t>De Best</t>
  </si>
  <si>
    <t>robdebest@mac.com</t>
  </si>
  <si>
    <t>Collin Oosthof</t>
  </si>
  <si>
    <t>Sher Lohoo</t>
  </si>
  <si>
    <t>Geeraedts</t>
  </si>
  <si>
    <t>leo@geeraedts.com</t>
  </si>
  <si>
    <t>Ynet</t>
  </si>
  <si>
    <t>Van der Veen</t>
  </si>
  <si>
    <t>buurman1011@yahoo.com</t>
  </si>
  <si>
    <t>Knape</t>
  </si>
  <si>
    <t xml:space="preserve">Viktoriya Water </t>
  </si>
  <si>
    <t>ok - dispensatie</t>
  </si>
  <si>
    <t>Paul Water</t>
  </si>
  <si>
    <t>inekegeorge@hetnet.nl</t>
  </si>
  <si>
    <t>pdewijn@kpnmail.nl</t>
  </si>
  <si>
    <t>email delen</t>
  </si>
  <si>
    <t>Stokkermans-Stam</t>
  </si>
  <si>
    <t>WEBER Noel</t>
  </si>
  <si>
    <t>114199HSS</t>
  </si>
  <si>
    <t>KOSEL Antonia</t>
  </si>
  <si>
    <t>118418DSS</t>
  </si>
  <si>
    <t>MAS Incontro</t>
  </si>
  <si>
    <t>TERLETH Yeelen</t>
  </si>
  <si>
    <t>118056DSS</t>
  </si>
  <si>
    <t>JELDERS Christian</t>
  </si>
  <si>
    <t>TAPPE Jonathan</t>
  </si>
  <si>
    <t>116070HDS</t>
  </si>
  <si>
    <t>117047HDS</t>
  </si>
  <si>
    <t>MALINA Edward</t>
  </si>
  <si>
    <t>118235HDS</t>
  </si>
  <si>
    <t>KNAPE Ineke</t>
  </si>
  <si>
    <t>101133DDS</t>
  </si>
  <si>
    <t>OSINGA Yvette</t>
  </si>
  <si>
    <t>117988DDS</t>
  </si>
  <si>
    <t>PAPADOPOULOU Marina</t>
  </si>
  <si>
    <t>118301DDS</t>
  </si>
  <si>
    <t>115568DSJ</t>
  </si>
  <si>
    <t>114063HFJ</t>
  </si>
  <si>
    <t>114582HFJ</t>
  </si>
  <si>
    <t>115353HFJ</t>
  </si>
  <si>
    <t>116254HFJ</t>
  </si>
  <si>
    <t>117667HFJ</t>
  </si>
  <si>
    <t>114749HDJ</t>
  </si>
  <si>
    <t>113086HDJ</t>
  </si>
  <si>
    <t>113741HDJ</t>
  </si>
  <si>
    <t>114984HDJ</t>
  </si>
  <si>
    <t>SHOTTON Louis</t>
  </si>
  <si>
    <t>118377HDJ</t>
  </si>
  <si>
    <t>117654DDJ</t>
  </si>
  <si>
    <t>PLANTINGA Henri</t>
  </si>
  <si>
    <t>115143HSC</t>
  </si>
  <si>
    <t>113086HDC</t>
  </si>
  <si>
    <t>113561HDC</t>
  </si>
  <si>
    <t>118377HDC</t>
  </si>
  <si>
    <t>mcmail5@kpnmail.nl</t>
  </si>
  <si>
    <t>hgijsber@xs4all.nl</t>
  </si>
  <si>
    <t>Country</t>
  </si>
  <si>
    <t>Surname</t>
  </si>
  <si>
    <t>Firstname</t>
  </si>
  <si>
    <t>Gender</t>
  </si>
  <si>
    <t>Category</t>
  </si>
  <si>
    <t>Weapon(s)</t>
  </si>
  <si>
    <t>Registered</t>
  </si>
  <si>
    <t>Paid</t>
  </si>
  <si>
    <t>ABATI</t>
  </si>
  <si>
    <t>Giovanni</t>
  </si>
  <si>
    <t>M</t>
  </si>
  <si>
    <t>V4-V5</t>
  </si>
  <si>
    <t>Foil</t>
  </si>
  <si>
    <t>Yes</t>
  </si>
  <si>
    <t>ABRAHAMS</t>
  </si>
  <si>
    <t>V2</t>
  </si>
  <si>
    <t>AFTANDILOV</t>
  </si>
  <si>
    <t>Gari</t>
  </si>
  <si>
    <t>No</t>
  </si>
  <si>
    <t>UKR</t>
  </si>
  <si>
    <t>AGEYEV</t>
  </si>
  <si>
    <t>Ruslan</t>
  </si>
  <si>
    <t>V1</t>
  </si>
  <si>
    <t>AGRANOVICH</t>
  </si>
  <si>
    <t>Boris</t>
  </si>
  <si>
    <t>V3</t>
  </si>
  <si>
    <t>AKERBERG</t>
  </si>
  <si>
    <t>MKD</t>
  </si>
  <si>
    <t>ANASTASOV</t>
  </si>
  <si>
    <t>Aleksandar</t>
  </si>
  <si>
    <t>ANDERSON</t>
  </si>
  <si>
    <t>Sheila</t>
  </si>
  <si>
    <t>ANDRIADZE</t>
  </si>
  <si>
    <t>Nikoloz</t>
  </si>
  <si>
    <t>ARANY-TOTH</t>
  </si>
  <si>
    <t>Lajos</t>
  </si>
  <si>
    <t>ARCHER</t>
  </si>
  <si>
    <t>Katalin</t>
  </si>
  <si>
    <t>ARMAND</t>
  </si>
  <si>
    <t>Juliette</t>
  </si>
  <si>
    <t>ARSKAYA</t>
  </si>
  <si>
    <t>Nadezda</t>
  </si>
  <si>
    <t>ASLANIAN</t>
  </si>
  <si>
    <t>Artashes</t>
  </si>
  <si>
    <t>ATTILI</t>
  </si>
  <si>
    <t>Marianna</t>
  </si>
  <si>
    <t>BABOS</t>
  </si>
  <si>
    <t>Csaba</t>
  </si>
  <si>
    <t>BAILLACHE</t>
  </si>
  <si>
    <t>BAIR</t>
  </si>
  <si>
    <t>BAKEEV</t>
  </si>
  <si>
    <t>Rinat</t>
  </si>
  <si>
    <t>BLR</t>
  </si>
  <si>
    <t>BAKHTSIHAREYEVA</t>
  </si>
  <si>
    <t>Ahniya</t>
  </si>
  <si>
    <t>BAN</t>
  </si>
  <si>
    <t>Istvan</t>
  </si>
  <si>
    <t>BARONE</t>
  </si>
  <si>
    <t>Marco</t>
  </si>
  <si>
    <t>BARTLETT</t>
  </si>
  <si>
    <t>Anthony</t>
  </si>
  <si>
    <t>BARTLING</t>
  </si>
  <si>
    <t>Renaldo</t>
  </si>
  <si>
    <t>BAXENDALE</t>
  </si>
  <si>
    <t>Amanda</t>
  </si>
  <si>
    <t>BEHRMAN</t>
  </si>
  <si>
    <t>Sabine</t>
  </si>
  <si>
    <t>BELLI</t>
  </si>
  <si>
    <t>Leonardo</t>
  </si>
  <si>
    <t>BENUCCI</t>
  </si>
  <si>
    <t>Elena</t>
  </si>
  <si>
    <t>BEREZNIAKOV</t>
  </si>
  <si>
    <t>Viacheslav</t>
  </si>
  <si>
    <t>BERNAT</t>
  </si>
  <si>
    <t>Andrea</t>
  </si>
  <si>
    <t>BLASCHKA</t>
  </si>
  <si>
    <t>BOCCACCI</t>
  </si>
  <si>
    <t>Simone</t>
  </si>
  <si>
    <t>BOEHMER</t>
  </si>
  <si>
    <t>Heinrich</t>
  </si>
  <si>
    <t>BRENDLI</t>
  </si>
  <si>
    <t>Diana Claudia</t>
  </si>
  <si>
    <t>BROWN</t>
  </si>
  <si>
    <t>Karina</t>
  </si>
  <si>
    <t>BRUCKNER</t>
  </si>
  <si>
    <t>BUDAY</t>
  </si>
  <si>
    <t>Gyorgy</t>
  </si>
  <si>
    <t>BUDDE</t>
  </si>
  <si>
    <t>Margit</t>
  </si>
  <si>
    <t>BUONGIARDINO</t>
  </si>
  <si>
    <t>Debora</t>
  </si>
  <si>
    <t>BURGMAIER</t>
  </si>
  <si>
    <t>Kerstin</t>
  </si>
  <si>
    <t>BURKHARDT</t>
  </si>
  <si>
    <t>Katja</t>
  </si>
  <si>
    <t>BURNEY</t>
  </si>
  <si>
    <t>CANEVELLI</t>
  </si>
  <si>
    <t>CAPPELLI</t>
  </si>
  <si>
    <t>Ferdinando</t>
  </si>
  <si>
    <t>CARNITI</t>
  </si>
  <si>
    <t>Paolo</t>
  </si>
  <si>
    <t>CASAZZA</t>
  </si>
  <si>
    <t>CHALON</t>
  </si>
  <si>
    <t>Natalia</t>
  </si>
  <si>
    <t>CHERNOVA</t>
  </si>
  <si>
    <t>Liudmila</t>
  </si>
  <si>
    <t>CHIKIN</t>
  </si>
  <si>
    <t>Vladimir</t>
  </si>
  <si>
    <t>CHREN</t>
  </si>
  <si>
    <t>Dominik</t>
  </si>
  <si>
    <t>CHRISTEN</t>
  </si>
  <si>
    <t>Roman</t>
  </si>
  <si>
    <t>CHUBAROV</t>
  </si>
  <si>
    <t>CICOIRA</t>
  </si>
  <si>
    <t>CIRILLO</t>
  </si>
  <si>
    <t>Gianna</t>
  </si>
  <si>
    <t>CLAYTON</t>
  </si>
  <si>
    <t>Jane</t>
  </si>
  <si>
    <t>Maria Franca</t>
  </si>
  <si>
    <t>COLOMBO</t>
  </si>
  <si>
    <t>COMPTON</t>
  </si>
  <si>
    <t>COOKSEY</t>
  </si>
  <si>
    <t>Janet</t>
  </si>
  <si>
    <t>CSAK</t>
  </si>
  <si>
    <t>Attila</t>
  </si>
  <si>
    <t>CZEGLEDY DR.</t>
  </si>
  <si>
    <t>Edina</t>
  </si>
  <si>
    <t>D’HAESE</t>
  </si>
  <si>
    <t>DAMMROFF</t>
  </si>
  <si>
    <t>DE SANTIS</t>
  </si>
  <si>
    <t>Michele</t>
  </si>
  <si>
    <t>DE SILVA</t>
  </si>
  <si>
    <t>Henry</t>
  </si>
  <si>
    <t>DEBURGH</t>
  </si>
  <si>
    <t>DEGENKOLB</t>
  </si>
  <si>
    <t>Marion</t>
  </si>
  <si>
    <t>DELLA CORTE</t>
  </si>
  <si>
    <t>DEMETRASHVILI</t>
  </si>
  <si>
    <t>Sergo</t>
  </si>
  <si>
    <t>DEMPSEY</t>
  </si>
  <si>
    <t>DENUNZIO</t>
  </si>
  <si>
    <t>DI RUSSO</t>
  </si>
  <si>
    <t>Fabio</t>
  </si>
  <si>
    <t>DOUSSE</t>
  </si>
  <si>
    <t>Cristian</t>
  </si>
  <si>
    <t>DRESEN-KUCHALSKI</t>
  </si>
  <si>
    <t>Margaretha</t>
  </si>
  <si>
    <t>SLO</t>
  </si>
  <si>
    <t>DRUSANY STARIC</t>
  </si>
  <si>
    <t>Kristina</t>
  </si>
  <si>
    <t>EIERMANN</t>
  </si>
  <si>
    <t>Birgit</t>
  </si>
  <si>
    <t>EITZ</t>
  </si>
  <si>
    <t>ELMFELDT</t>
  </si>
  <si>
    <t>Mathias</t>
  </si>
  <si>
    <t>ELSENBACH</t>
  </si>
  <si>
    <t>Christiane</t>
  </si>
  <si>
    <t>ENRIGHT</t>
  </si>
  <si>
    <t>Irene</t>
  </si>
  <si>
    <t>FALCINI</t>
  </si>
  <si>
    <t>FERRARIO</t>
  </si>
  <si>
    <t>Davide</t>
  </si>
  <si>
    <t>FIBRANZ</t>
  </si>
  <si>
    <t>Ute</t>
  </si>
  <si>
    <t>FILIPPI</t>
  </si>
  <si>
    <t>Fabrizio</t>
  </si>
  <si>
    <t>FILYANSKAYA</t>
  </si>
  <si>
    <t>FLEISCHER</t>
  </si>
  <si>
    <t>FORNACON</t>
  </si>
  <si>
    <t>Rebecca</t>
  </si>
  <si>
    <t>FORSTER</t>
  </si>
  <si>
    <t>Titus</t>
  </si>
  <si>
    <t>Gabriele</t>
  </si>
  <si>
    <t>FOX</t>
  </si>
  <si>
    <t>Stephen</t>
  </si>
  <si>
    <t>GABRIJELCIC</t>
  </si>
  <si>
    <t>Valerio</t>
  </si>
  <si>
    <t>GAGGIA</t>
  </si>
  <si>
    <t>Gino</t>
  </si>
  <si>
    <t>GAJADHARSINGH</t>
  </si>
  <si>
    <t>Gerry</t>
  </si>
  <si>
    <t>GALVAN</t>
  </si>
  <si>
    <t>GAMBITTA</t>
  </si>
  <si>
    <t>Giovanni Francesco</t>
  </si>
  <si>
    <t>GANGI</t>
  </si>
  <si>
    <t>Cesare Antonio</t>
  </si>
  <si>
    <t>GARDINI</t>
  </si>
  <si>
    <t>Iris</t>
  </si>
  <si>
    <t>GERZANICS</t>
  </si>
  <si>
    <t>GHITTI</t>
  </si>
  <si>
    <t>GLATT</t>
  </si>
  <si>
    <t>Andor</t>
  </si>
  <si>
    <t>GMEREK</t>
  </si>
  <si>
    <t>Marcel</t>
  </si>
  <si>
    <t>GOMBOLA</t>
  </si>
  <si>
    <t>Andras</t>
  </si>
  <si>
    <t>GORIUS</t>
  </si>
  <si>
    <t>Barbel</t>
  </si>
  <si>
    <t>GORYUNOVA</t>
  </si>
  <si>
    <t>Tatiana</t>
  </si>
  <si>
    <t>GRABNER</t>
  </si>
  <si>
    <t>Karol</t>
  </si>
  <si>
    <t>GRANDE</t>
  </si>
  <si>
    <t>GREUNKE</t>
  </si>
  <si>
    <t>Brigitte</t>
  </si>
  <si>
    <t>GRIMARD</t>
  </si>
  <si>
    <t>GROSSSTUCK</t>
  </si>
  <si>
    <t>HALE</t>
  </si>
  <si>
    <t>Caron</t>
  </si>
  <si>
    <t>HARDEN</t>
  </si>
  <si>
    <t>HEGEDUS</t>
  </si>
  <si>
    <t>Sandor</t>
  </si>
  <si>
    <t>HELLWIG</t>
  </si>
  <si>
    <t>HEMPELMANN</t>
  </si>
  <si>
    <t>Lothar</t>
  </si>
  <si>
    <t>HENDRICKS</t>
  </si>
  <si>
    <t>Judith</t>
  </si>
  <si>
    <t>HENQUINET</t>
  </si>
  <si>
    <t>HERCZEG</t>
  </si>
  <si>
    <t>Krisztina</t>
  </si>
  <si>
    <t>HIRSCHFELD</t>
  </si>
  <si>
    <t>Anke</t>
  </si>
  <si>
    <t>HIRT</t>
  </si>
  <si>
    <t>Franz</t>
  </si>
  <si>
    <t>HOPPE</t>
  </si>
  <si>
    <t>Cornelia</t>
  </si>
  <si>
    <t>HORVATH</t>
  </si>
  <si>
    <t>Ildiko</t>
  </si>
  <si>
    <t>HOWES</t>
  </si>
  <si>
    <t>HRYHORIEV</t>
  </si>
  <si>
    <t>Dmytro</t>
  </si>
  <si>
    <t>HULL</t>
  </si>
  <si>
    <t>Nicola</t>
  </si>
  <si>
    <t>HYDE</t>
  </si>
  <si>
    <t>John</t>
  </si>
  <si>
    <t>ILYASHEV</t>
  </si>
  <si>
    <t>Mikhail</t>
  </si>
  <si>
    <t>IMREH</t>
  </si>
  <si>
    <t>JACOBY</t>
  </si>
  <si>
    <t>Udo</t>
  </si>
  <si>
    <t>JANSEN</t>
  </si>
  <si>
    <t>Karin</t>
  </si>
  <si>
    <t>JEINER</t>
  </si>
  <si>
    <t>Simon</t>
  </si>
  <si>
    <t>JENSEN</t>
  </si>
  <si>
    <t>Lene</t>
  </si>
  <si>
    <t>KABASHOV</t>
  </si>
  <si>
    <t>Valery</t>
  </si>
  <si>
    <t>KACHUR</t>
  </si>
  <si>
    <t>Bruno</t>
  </si>
  <si>
    <t>KAHILA</t>
  </si>
  <si>
    <t>Satu</t>
  </si>
  <si>
    <t>KAHO</t>
  </si>
  <si>
    <t>KARPENKO</t>
  </si>
  <si>
    <t>Andrii</t>
  </si>
  <si>
    <t>KASATOV</t>
  </si>
  <si>
    <t>KAZANTSEV</t>
  </si>
  <si>
    <t>Evgeniy</t>
  </si>
  <si>
    <t>KENNETT</t>
  </si>
  <si>
    <t>KHOZIKOV</t>
  </si>
  <si>
    <t>Yury</t>
  </si>
  <si>
    <t>KIKALISHVILI</t>
  </si>
  <si>
    <t>Teimuraz</t>
  </si>
  <si>
    <t>KIY</t>
  </si>
  <si>
    <t>Jeff</t>
  </si>
  <si>
    <t>Holger</t>
  </si>
  <si>
    <t>Tomas</t>
  </si>
  <si>
    <t>KOCK</t>
  </si>
  <si>
    <t>Jørgen</t>
  </si>
  <si>
    <t>KOLCHANOV</t>
  </si>
  <si>
    <t>Andrey</t>
  </si>
  <si>
    <t>KOLLMETZ</t>
  </si>
  <si>
    <t>Hilke</t>
  </si>
  <si>
    <t>KONNES</t>
  </si>
  <si>
    <t>Manfred</t>
  </si>
  <si>
    <t>KOSA</t>
  </si>
  <si>
    <t>Judit</t>
  </si>
  <si>
    <t>KOZAKIVSKYI</t>
  </si>
  <si>
    <t>Vasyl</t>
  </si>
  <si>
    <t>KRAMP</t>
  </si>
  <si>
    <t>KREIS</t>
  </si>
  <si>
    <t>Sebastian</t>
  </si>
  <si>
    <t>KRISTENSEN</t>
  </si>
  <si>
    <t>Jimmi</t>
  </si>
  <si>
    <t>KRISTOF</t>
  </si>
  <si>
    <t>Marton</t>
  </si>
  <si>
    <t>KUCHUK</t>
  </si>
  <si>
    <t>Vitaliy</t>
  </si>
  <si>
    <t>Yes, please contact us at cognac2019@gmail.com</t>
  </si>
  <si>
    <t>KURGANSKIY</t>
  </si>
  <si>
    <t>Evgeny</t>
  </si>
  <si>
    <t>LANSKOVA</t>
  </si>
  <si>
    <t>Mayya</t>
  </si>
  <si>
    <t>LAVIN</t>
  </si>
  <si>
    <t>Gerard</t>
  </si>
  <si>
    <t>LAVRYNENKO</t>
  </si>
  <si>
    <t>Vitalii</t>
  </si>
  <si>
    <t>LAX</t>
  </si>
  <si>
    <t>Barbara</t>
  </si>
  <si>
    <t>LEE</t>
  </si>
  <si>
    <t>Adrian</t>
  </si>
  <si>
    <t>LEONOV</t>
  </si>
  <si>
    <t>Viktor</t>
  </si>
  <si>
    <t>LIANNOI</t>
  </si>
  <si>
    <t>Volodymyr</t>
  </si>
  <si>
    <t>LINDEMAN</t>
  </si>
  <si>
    <t>Irma</t>
  </si>
  <si>
    <t>LINK</t>
  </si>
  <si>
    <t>LIPTAK</t>
  </si>
  <si>
    <t>LOKAR</t>
  </si>
  <si>
    <t>Miha</t>
  </si>
  <si>
    <t>LOWEN</t>
  </si>
  <si>
    <t>LUALDI</t>
  </si>
  <si>
    <t>Franco</t>
  </si>
  <si>
    <t>LUY</t>
  </si>
  <si>
    <t>MAIBAUM</t>
  </si>
  <si>
    <t>René</t>
  </si>
  <si>
    <t>MAKAY</t>
  </si>
  <si>
    <t>Tamas</t>
  </si>
  <si>
    <t>MALICS</t>
  </si>
  <si>
    <t>MAMEDOVA</t>
  </si>
  <si>
    <t>Sabina</t>
  </si>
  <si>
    <t>MARDUCHAJEW</t>
  </si>
  <si>
    <t>MARGETICH</t>
  </si>
  <si>
    <t>Gerhard</t>
  </si>
  <si>
    <t>MARTI</t>
  </si>
  <si>
    <t>MAYOROVA</t>
  </si>
  <si>
    <t>Liubov</t>
  </si>
  <si>
    <t>MAZINA</t>
  </si>
  <si>
    <t>MCKAY</t>
  </si>
  <si>
    <t>MEDHURST</t>
  </si>
  <si>
    <t>MENCK</t>
  </si>
  <si>
    <t>MENDELENYI</t>
  </si>
  <si>
    <t>Gyorgyi</t>
  </si>
  <si>
    <t>MESSINESE</t>
  </si>
  <si>
    <t>Massimo</t>
  </si>
  <si>
    <t>MESZAROS</t>
  </si>
  <si>
    <t>MICHON</t>
  </si>
  <si>
    <t>Giorgio</t>
  </si>
  <si>
    <t>MIRALDI</t>
  </si>
  <si>
    <t>MISHAGIN</t>
  </si>
  <si>
    <t>Vasilii</t>
  </si>
  <si>
    <t>MORRIS</t>
  </si>
  <si>
    <t>Jenny</t>
  </si>
  <si>
    <t>MORWELL-NEAVE</t>
  </si>
  <si>
    <t>Kate</t>
  </si>
  <si>
    <t>MOSBACH</t>
  </si>
  <si>
    <t>Raphael</t>
  </si>
  <si>
    <t>MOSER</t>
  </si>
  <si>
    <t>Andreas</t>
  </si>
  <si>
    <t>MULLER</t>
  </si>
  <si>
    <t>Ferenc</t>
  </si>
  <si>
    <t>MULLER DR.</t>
  </si>
  <si>
    <t>MUNSTER</t>
  </si>
  <si>
    <t>Reinhard</t>
  </si>
  <si>
    <t>MYERS</t>
  </si>
  <si>
    <t>Margaret</t>
  </si>
  <si>
    <t>NICOLOSI</t>
  </si>
  <si>
    <t>NIKALAICHUK</t>
  </si>
  <si>
    <t>Aliaksandr</t>
  </si>
  <si>
    <t>NOVELLINO</t>
  </si>
  <si>
    <t>Giuseppe</t>
  </si>
  <si>
    <t>NOVOSZELSZKI</t>
  </si>
  <si>
    <t>OSTINO</t>
  </si>
  <si>
    <t>PAKIN</t>
  </si>
  <si>
    <t>Dmitry</t>
  </si>
  <si>
    <t>PAKLONSKI</t>
  </si>
  <si>
    <t>PALOTAI</t>
  </si>
  <si>
    <t>Eniko</t>
  </si>
  <si>
    <t>PARISI</t>
  </si>
  <si>
    <t>Pasquale</t>
  </si>
  <si>
    <t>PAROLI</t>
  </si>
  <si>
    <t>Giulio</t>
  </si>
  <si>
    <t>PASI</t>
  </si>
  <si>
    <t>PAUL</t>
  </si>
  <si>
    <t>Graham</t>
  </si>
  <si>
    <t>PAYNE</t>
  </si>
  <si>
    <t>Kristin</t>
  </si>
  <si>
    <t>PENTEK</t>
  </si>
  <si>
    <t>PERSICHETTI</t>
  </si>
  <si>
    <t>Lorenzo</t>
  </si>
  <si>
    <t>PETERS</t>
  </si>
  <si>
    <t>Peer Uwe</t>
  </si>
  <si>
    <t>PIANCA</t>
  </si>
  <si>
    <t>Giuliano</t>
  </si>
  <si>
    <t>PINGELLI</t>
  </si>
  <si>
    <t>Cecilia</t>
  </si>
  <si>
    <t>PLECHINGER</t>
  </si>
  <si>
    <t>PLIUKHIN</t>
  </si>
  <si>
    <t>POLOSIN</t>
  </si>
  <si>
    <t>Alexey</t>
  </si>
  <si>
    <t>PORTAL</t>
  </si>
  <si>
    <t>PRECHTL</t>
  </si>
  <si>
    <t>Hanns</t>
  </si>
  <si>
    <t>PROSVIRKINA</t>
  </si>
  <si>
    <t>Uliana</t>
  </si>
  <si>
    <t>PULEGA</t>
  </si>
  <si>
    <t>Roberto</t>
  </si>
  <si>
    <t>QUAGLIA</t>
  </si>
  <si>
    <t>RAEKER</t>
  </si>
  <si>
    <t>Hans-martin</t>
  </si>
  <si>
    <t>RAGG</t>
  </si>
  <si>
    <t>Gianluca</t>
  </si>
  <si>
    <t>REESE</t>
  </si>
  <si>
    <t>Stefanie</t>
  </si>
  <si>
    <t>RIBOLDI</t>
  </si>
  <si>
    <t>Umberta</t>
  </si>
  <si>
    <t>RICHIARDI</t>
  </si>
  <si>
    <t>RIGOLI</t>
  </si>
  <si>
    <t>RIJSENBRIJ</t>
  </si>
  <si>
    <t>RIMPILäINEN</t>
  </si>
  <si>
    <t>Pekka</t>
  </si>
  <si>
    <t>ROBINSON</t>
  </si>
  <si>
    <t>Lynette</t>
  </si>
  <si>
    <t>RODIONOVA</t>
  </si>
  <si>
    <t>Inessa</t>
  </si>
  <si>
    <t>ROSANO</t>
  </si>
  <si>
    <t>Camillo</t>
  </si>
  <si>
    <t>ROSSINEN</t>
  </si>
  <si>
    <t>Johanna</t>
  </si>
  <si>
    <t>RUBIO</t>
  </si>
  <si>
    <t>Julio</t>
  </si>
  <si>
    <t>RUSZKAI</t>
  </si>
  <si>
    <t>Frank</t>
  </si>
  <si>
    <t>SAFRONOVA</t>
  </si>
  <si>
    <t>Galina</t>
  </si>
  <si>
    <t>SAGE</t>
  </si>
  <si>
    <t>Richard</t>
  </si>
  <si>
    <t>SAGHY</t>
  </si>
  <si>
    <t>Ervin</t>
  </si>
  <si>
    <t>SALAMANDRA</t>
  </si>
  <si>
    <t>Larisa</t>
  </si>
  <si>
    <t>SARACINO</t>
  </si>
  <si>
    <t>Enza</t>
  </si>
  <si>
    <t>SARDI</t>
  </si>
  <si>
    <t>SARZINA</t>
  </si>
  <si>
    <t>Fulvia</t>
  </si>
  <si>
    <t>SAYGIN</t>
  </si>
  <si>
    <t>SCHAUM</t>
  </si>
  <si>
    <t>Berthold</t>
  </si>
  <si>
    <t>SCHLIEPER</t>
  </si>
  <si>
    <t>Cornelius</t>
  </si>
  <si>
    <t>SCHMOLKE</t>
  </si>
  <si>
    <t>Claas</t>
  </si>
  <si>
    <t>SCHORMAIR</t>
  </si>
  <si>
    <t>SCHRAMM</t>
  </si>
  <si>
    <t>Angelika</t>
  </si>
  <si>
    <t>SCHUBERT</t>
  </si>
  <si>
    <t>SEPPANEN</t>
  </si>
  <si>
    <t>Ilkka</t>
  </si>
  <si>
    <t>SERGEEVA</t>
  </si>
  <si>
    <t>Oxana</t>
  </si>
  <si>
    <t>SHAGINYAN</t>
  </si>
  <si>
    <t>Anait</t>
  </si>
  <si>
    <t>SHVARTS</t>
  </si>
  <si>
    <t>Nikolai</t>
  </si>
  <si>
    <t>SIMEK</t>
  </si>
  <si>
    <t>Petr</t>
  </si>
  <si>
    <t>SIMON</t>
  </si>
  <si>
    <t>SIRENKO</t>
  </si>
  <si>
    <t>Dmitrii</t>
  </si>
  <si>
    <t>SITNIKOV</t>
  </si>
  <si>
    <t>SOMEROJA</t>
  </si>
  <si>
    <t>Marja-liisa</t>
  </si>
  <si>
    <t>SOUMAGNE</t>
  </si>
  <si>
    <t>Thierry</t>
  </si>
  <si>
    <t>STANBURY</t>
  </si>
  <si>
    <t>STEINBACH</t>
  </si>
  <si>
    <t>STEPHAN</t>
  </si>
  <si>
    <t>SUVANTOLA</t>
  </si>
  <si>
    <t>Leila</t>
  </si>
  <si>
    <t>SZABO</t>
  </si>
  <si>
    <t>Andras Laszlo</t>
  </si>
  <si>
    <t>SZALAY</t>
  </si>
  <si>
    <t>Karoly</t>
  </si>
  <si>
    <t>SZENTKIRALYI</t>
  </si>
  <si>
    <t>SZEREDAY</t>
  </si>
  <si>
    <t>Judith Marta</t>
  </si>
  <si>
    <t>SZOLLOSI</t>
  </si>
  <si>
    <t>Tibor</t>
  </si>
  <si>
    <t>SZYMANSKI</t>
  </si>
  <si>
    <t>Christa</t>
  </si>
  <si>
    <t>TANZMEISTER</t>
  </si>
  <si>
    <t>Dorothea</t>
  </si>
  <si>
    <t>TARASOV</t>
  </si>
  <si>
    <t>Igor</t>
  </si>
  <si>
    <t>THOMAS</t>
  </si>
  <si>
    <t>TIBERI</t>
  </si>
  <si>
    <t>Francesco</t>
  </si>
  <si>
    <t>TILLIAKHODZHAEVA</t>
  </si>
  <si>
    <t>Zarina</t>
  </si>
  <si>
    <t>TJARKS</t>
  </si>
  <si>
    <t>Lasse</t>
  </si>
  <si>
    <t>TROIANO</t>
  </si>
  <si>
    <t>TURNBULL</t>
  </si>
  <si>
    <t>Fiona</t>
  </si>
  <si>
    <t>TYSHCHENKO</t>
  </si>
  <si>
    <t>UFF</t>
  </si>
  <si>
    <t>Susan</t>
  </si>
  <si>
    <t>ULLRICH</t>
  </si>
  <si>
    <t>Joern</t>
  </si>
  <si>
    <t>VANNUCCI</t>
  </si>
  <si>
    <t>Dino</t>
  </si>
  <si>
    <t>VASYLETS</t>
  </si>
  <si>
    <t>VERBYTSKYI</t>
  </si>
  <si>
    <t>Stanislav</t>
  </si>
  <si>
    <t>VIGILIANO</t>
  </si>
  <si>
    <t>Vincenzo</t>
  </si>
  <si>
    <t>VISSER</t>
  </si>
  <si>
    <t>VOLOVODENKO</t>
  </si>
  <si>
    <t>VORONKEVICH</t>
  </si>
  <si>
    <t>WEDGE</t>
  </si>
  <si>
    <t>WELTZIEN</t>
  </si>
  <si>
    <t>Silke</t>
  </si>
  <si>
    <t>WESSEL</t>
  </si>
  <si>
    <t>WHEELBAND</t>
  </si>
  <si>
    <t>Marylyn</t>
  </si>
  <si>
    <t>WIEDMANN</t>
  </si>
  <si>
    <t>WIENS</t>
  </si>
  <si>
    <t>Varpu</t>
  </si>
  <si>
    <t>WORMAN</t>
  </si>
  <si>
    <t>Gillian</t>
  </si>
  <si>
    <t>YAKUSHEV</t>
  </si>
  <si>
    <t>ZANINI</t>
  </si>
  <si>
    <t>Ladislao</t>
  </si>
  <si>
    <t>ZIEBELL</t>
  </si>
  <si>
    <t>ZIJLSTRA</t>
  </si>
  <si>
    <t>ZOPPKE</t>
  </si>
  <si>
    <t>Christine</t>
  </si>
  <si>
    <t>ZULIANI</t>
  </si>
  <si>
    <t>ZYLKA</t>
  </si>
  <si>
    <t>Henryk</t>
  </si>
  <si>
    <t>ja</t>
  </si>
  <si>
    <t>ADINOLFI</t>
  </si>
  <si>
    <t>Antonio</t>
  </si>
  <si>
    <t>Saber</t>
  </si>
  <si>
    <t>AEBI</t>
  </si>
  <si>
    <t>Isabella</t>
  </si>
  <si>
    <t>AGAPOV</t>
  </si>
  <si>
    <t>Oleg</t>
  </si>
  <si>
    <t>ALBINI</t>
  </si>
  <si>
    <t>Adriana</t>
  </si>
  <si>
    <t>ALEXANDER</t>
  </si>
  <si>
    <t>ALEXANDROVA</t>
  </si>
  <si>
    <t>Olga</t>
  </si>
  <si>
    <t>ALIAKSEYENKA</t>
  </si>
  <si>
    <t>Yuri</t>
  </si>
  <si>
    <t>AMALFITANO</t>
  </si>
  <si>
    <t>ANDREU</t>
  </si>
  <si>
    <t>ANTINORO</t>
  </si>
  <si>
    <t>Enrico</t>
  </si>
  <si>
    <t>ARANDA</t>
  </si>
  <si>
    <t>AREFYEV</t>
  </si>
  <si>
    <t>ARKHIPOV</t>
  </si>
  <si>
    <t>ARNAUDOV</t>
  </si>
  <si>
    <t>Atanas</t>
  </si>
  <si>
    <t>ARTEAGA</t>
  </si>
  <si>
    <t>Jesus</t>
  </si>
  <si>
    <t>ASPESLAGH</t>
  </si>
  <si>
    <t>Agnes</t>
  </si>
  <si>
    <t>AYDAROV</t>
  </si>
  <si>
    <t>BALONUSKOVS</t>
  </si>
  <si>
    <t>Jurijs</t>
  </si>
  <si>
    <t>BANDIERI</t>
  </si>
  <si>
    <t>Claudia</t>
  </si>
  <si>
    <t>BARON</t>
  </si>
  <si>
    <t>BENFENATI</t>
  </si>
  <si>
    <t>BERARDI</t>
  </si>
  <si>
    <t>Domenico</t>
  </si>
  <si>
    <t>BERGER</t>
  </si>
  <si>
    <t>Svend</t>
  </si>
  <si>
    <t>BOCCONI</t>
  </si>
  <si>
    <t>BODAY</t>
  </si>
  <si>
    <t>BOTH</t>
  </si>
  <si>
    <t>Petra</t>
  </si>
  <si>
    <t>BOTTECCHIA</t>
  </si>
  <si>
    <t>Godefroid</t>
  </si>
  <si>
    <t>BOWD</t>
  </si>
  <si>
    <t>Neil</t>
  </si>
  <si>
    <t>BRANDT</t>
  </si>
  <si>
    <t>Thorsten</t>
  </si>
  <si>
    <t>BROCK</t>
  </si>
  <si>
    <t>Bernd</t>
  </si>
  <si>
    <t>Silvia J</t>
  </si>
  <si>
    <t>BURGHARDT</t>
  </si>
  <si>
    <t>Ulrich</t>
  </si>
  <si>
    <t>BUSI</t>
  </si>
  <si>
    <t>CACCIAPAGLIA</t>
  </si>
  <si>
    <t>Claudio</t>
  </si>
  <si>
    <t>CALANCHINI</t>
  </si>
  <si>
    <t>CAMERIN</t>
  </si>
  <si>
    <t>Margherita</t>
  </si>
  <si>
    <t>CARLUCCI</t>
  </si>
  <si>
    <t>Filippo</t>
  </si>
  <si>
    <t>CARMINA</t>
  </si>
  <si>
    <t>Riccardo</t>
  </si>
  <si>
    <t>CARNICER</t>
  </si>
  <si>
    <t>Pedro</t>
  </si>
  <si>
    <t>CASADESUS</t>
  </si>
  <si>
    <t>Xavier</t>
  </si>
  <si>
    <t>CASTAGNER</t>
  </si>
  <si>
    <t>Diego</t>
  </si>
  <si>
    <t>CATASTINI</t>
  </si>
  <si>
    <t>Pierluigi</t>
  </si>
  <si>
    <t>CHIKHRADZE</t>
  </si>
  <si>
    <t>Gela</t>
  </si>
  <si>
    <t>CHITISHVILI</t>
  </si>
  <si>
    <t>Aleksandre</t>
  </si>
  <si>
    <t>CIUFFREDA</t>
  </si>
  <si>
    <t>Luigi</t>
  </si>
  <si>
    <t>CODON</t>
  </si>
  <si>
    <t>COHEN</t>
  </si>
  <si>
    <t>CONCONI</t>
  </si>
  <si>
    <t>Maria Teresa</t>
  </si>
  <si>
    <t>CRANSTON-SELBY</t>
  </si>
  <si>
    <t>Christopher</t>
  </si>
  <si>
    <t>CSABA</t>
  </si>
  <si>
    <t>Edina Diana</t>
  </si>
  <si>
    <t>DAMATO</t>
  </si>
  <si>
    <t>DAVIDSON</t>
  </si>
  <si>
    <t>Beth</t>
  </si>
  <si>
    <t>DE CICCO</t>
  </si>
  <si>
    <t>Veronica</t>
  </si>
  <si>
    <t>DE FRANCISCO</t>
  </si>
  <si>
    <t>Cesar</t>
  </si>
  <si>
    <t>DE PELLEGRINO</t>
  </si>
  <si>
    <t>Daniela</t>
  </si>
  <si>
    <t>DE RIOJA</t>
  </si>
  <si>
    <t>Angela</t>
  </si>
  <si>
    <t>DERNIC</t>
  </si>
  <si>
    <t>Vlasta</t>
  </si>
  <si>
    <t>DI GIOVAN PAOLO</t>
  </si>
  <si>
    <t>DOLEZAL</t>
  </si>
  <si>
    <t>Bohuslav</t>
  </si>
  <si>
    <t>DRAGO</t>
  </si>
  <si>
    <t>Luca</t>
  </si>
  <si>
    <t>DRIGO</t>
  </si>
  <si>
    <t>Costanza</t>
  </si>
  <si>
    <t>DUBROUKIN</t>
  </si>
  <si>
    <t>EKMAN</t>
  </si>
  <si>
    <t>Rikard</t>
  </si>
  <si>
    <t>EMMERICH</t>
  </si>
  <si>
    <t>Oliver</t>
  </si>
  <si>
    <t>ENDT</t>
  </si>
  <si>
    <t>Georg</t>
  </si>
  <si>
    <t>ERIKSSON</t>
  </si>
  <si>
    <t>ESIMAJE-HEATH</t>
  </si>
  <si>
    <t>Jacqueline</t>
  </si>
  <si>
    <t>FALASCHI</t>
  </si>
  <si>
    <t>FEDOROV</t>
  </si>
  <si>
    <t>Nikolay</t>
  </si>
  <si>
    <t>FEIRA CHIOS</t>
  </si>
  <si>
    <t>Alberto</t>
  </si>
  <si>
    <t>FOUS</t>
  </si>
  <si>
    <t>FRADKIN</t>
  </si>
  <si>
    <t>Konstantin</t>
  </si>
  <si>
    <t>FRANK</t>
  </si>
  <si>
    <t>Wolfgang Walter</t>
  </si>
  <si>
    <t>FRITH</t>
  </si>
  <si>
    <t>Vivien</t>
  </si>
  <si>
    <t>GARBE</t>
  </si>
  <si>
    <t>Marc-stephan</t>
  </si>
  <si>
    <t>GARCIA PAEZ</t>
  </si>
  <si>
    <t>Jose Maria</t>
  </si>
  <si>
    <t>GARZINI</t>
  </si>
  <si>
    <t>Marinella</t>
  </si>
  <si>
    <t>GASCON</t>
  </si>
  <si>
    <t>GASZTONYI</t>
  </si>
  <si>
    <t>GATTO</t>
  </si>
  <si>
    <t>GAY</t>
  </si>
  <si>
    <t>GIANECCHINI</t>
  </si>
  <si>
    <t>Martina</t>
  </si>
  <si>
    <t>GIOVANGIACOMO</t>
  </si>
  <si>
    <t>GIRRBACH</t>
  </si>
  <si>
    <t>GLOWACZ</t>
  </si>
  <si>
    <t>Miklos</t>
  </si>
  <si>
    <t>GOIKHMAN</t>
  </si>
  <si>
    <t>GONZALEZ</t>
  </si>
  <si>
    <t>Belinda</t>
  </si>
  <si>
    <t>GORIAINOVA</t>
  </si>
  <si>
    <t>GRAUDINS</t>
  </si>
  <si>
    <t>Gunilla</t>
  </si>
  <si>
    <t>HALBACH</t>
  </si>
  <si>
    <t>Jurgen</t>
  </si>
  <si>
    <t>HAM</t>
  </si>
  <si>
    <t>HAMANN</t>
  </si>
  <si>
    <t>Annegret</t>
  </si>
  <si>
    <t>HANS</t>
  </si>
  <si>
    <t>Sergej</t>
  </si>
  <si>
    <t>HARRISON</t>
  </si>
  <si>
    <t>HELFRICHT</t>
  </si>
  <si>
    <t>Helmut</t>
  </si>
  <si>
    <t>HEMELSOET</t>
  </si>
  <si>
    <t>Dimitri</t>
  </si>
  <si>
    <t>HENDRA</t>
  </si>
  <si>
    <t>Vanessa</t>
  </si>
  <si>
    <t>Dezso</t>
  </si>
  <si>
    <t>HRUDZINSKI</t>
  </si>
  <si>
    <t>JANSHEN</t>
  </si>
  <si>
    <t>Friederike</t>
  </si>
  <si>
    <t>JANSSON</t>
  </si>
  <si>
    <t>JENISCH</t>
  </si>
  <si>
    <t>Gernot</t>
  </si>
  <si>
    <t>KAISER</t>
  </si>
  <si>
    <t>KESKINIVA</t>
  </si>
  <si>
    <t>Arto</t>
  </si>
  <si>
    <t>KETS</t>
  </si>
  <si>
    <t>Kathleen</t>
  </si>
  <si>
    <t>KNEZ</t>
  </si>
  <si>
    <t>Darko</t>
  </si>
  <si>
    <t>KOBYAKOV</t>
  </si>
  <si>
    <t>KOPITAR</t>
  </si>
  <si>
    <t>Gregor</t>
  </si>
  <si>
    <t>KORCHAGINA</t>
  </si>
  <si>
    <t>KRAMMER</t>
  </si>
  <si>
    <t>Josef</t>
  </si>
  <si>
    <t>KUSHPIL</t>
  </si>
  <si>
    <t>Sergey</t>
  </si>
  <si>
    <t>KUSTOV</t>
  </si>
  <si>
    <t>LABBOZZETTA</t>
  </si>
  <si>
    <t>Mauro</t>
  </si>
  <si>
    <t>LANARI</t>
  </si>
  <si>
    <t>Ildo</t>
  </si>
  <si>
    <t>LANCELLOTTI</t>
  </si>
  <si>
    <t>LANCIOTTI</t>
  </si>
  <si>
    <t>Stefano</t>
  </si>
  <si>
    <t>LANHE</t>
  </si>
  <si>
    <t>Eduard</t>
  </si>
  <si>
    <t>LAPSHIN</t>
  </si>
  <si>
    <t>Sergei</t>
  </si>
  <si>
    <t>LELKES</t>
  </si>
  <si>
    <t>LEPERE</t>
  </si>
  <si>
    <t>LIMKOV</t>
  </si>
  <si>
    <t>Pavel</t>
  </si>
  <si>
    <t>LO MUZIO</t>
  </si>
  <si>
    <t>LUNDBORG</t>
  </si>
  <si>
    <t>Frederik</t>
  </si>
  <si>
    <t>LUNDQVIST</t>
  </si>
  <si>
    <t>LUZZO</t>
  </si>
  <si>
    <t>MACCHITELLI</t>
  </si>
  <si>
    <t>Fabio Massimo</t>
  </si>
  <si>
    <t>MAKRIS</t>
  </si>
  <si>
    <t>Theo</t>
  </si>
  <si>
    <t>MALDONADO</t>
  </si>
  <si>
    <t>Adolfo</t>
  </si>
  <si>
    <t>MAMELI</t>
  </si>
  <si>
    <t>MANSOORI</t>
  </si>
  <si>
    <t>Mo</t>
  </si>
  <si>
    <t>MARINI</t>
  </si>
  <si>
    <t>MARTIN</t>
  </si>
  <si>
    <t>Maria Del Mar</t>
  </si>
  <si>
    <t>MATHIS</t>
  </si>
  <si>
    <t>François</t>
  </si>
  <si>
    <t>MATRIGALI</t>
  </si>
  <si>
    <t>MAZZONI</t>
  </si>
  <si>
    <t>Marco Ettore</t>
  </si>
  <si>
    <t>MC DOUGALL</t>
  </si>
  <si>
    <t>MIRANDA</t>
  </si>
  <si>
    <t>Jose Ignacio</t>
  </si>
  <si>
    <t>MORRETTA</t>
  </si>
  <si>
    <t>Carl</t>
  </si>
  <si>
    <t>NAGY</t>
  </si>
  <si>
    <t>NAREY</t>
  </si>
  <si>
    <t>NASH</t>
  </si>
  <si>
    <t>Rubin</t>
  </si>
  <si>
    <t>NEGRO</t>
  </si>
  <si>
    <t>Francesco Eugenio</t>
  </si>
  <si>
    <t>NETTINGSMEYER</t>
  </si>
  <si>
    <t>Wolf</t>
  </si>
  <si>
    <t>NICASTRO</t>
  </si>
  <si>
    <t>NIESALLA</t>
  </si>
  <si>
    <t>Heide</t>
  </si>
  <si>
    <t>OROVIC</t>
  </si>
  <si>
    <t>OSBALDESTON</t>
  </si>
  <si>
    <t>William</t>
  </si>
  <si>
    <t>PADURA</t>
  </si>
  <si>
    <t>Maria Jose</t>
  </si>
  <si>
    <t>PALUMBO</t>
  </si>
  <si>
    <t>Gaetano</t>
  </si>
  <si>
    <t>PANTELEEVA</t>
  </si>
  <si>
    <t>Anastasia</t>
  </si>
  <si>
    <t>PANZARINO</t>
  </si>
  <si>
    <t>PAPP</t>
  </si>
  <si>
    <t>Gabor Zsigmond</t>
  </si>
  <si>
    <t>PARISE</t>
  </si>
  <si>
    <t>Alessandro</t>
  </si>
  <si>
    <t>PARPAIOLA</t>
  </si>
  <si>
    <t>Antonella</t>
  </si>
  <si>
    <t>PEEV</t>
  </si>
  <si>
    <t>PENZES</t>
  </si>
  <si>
    <t>Zsolt</t>
  </si>
  <si>
    <t>PETRONE</t>
  </si>
  <si>
    <t>POIZAT</t>
  </si>
  <si>
    <t>Renaud</t>
  </si>
  <si>
    <t>POSTORINO</t>
  </si>
  <si>
    <t>POTAPNEV</t>
  </si>
  <si>
    <t>Dmitri</t>
  </si>
  <si>
    <t>PREIS</t>
  </si>
  <si>
    <t>PREVETT</t>
  </si>
  <si>
    <t>PRIJATELJ</t>
  </si>
  <si>
    <t>Bojan</t>
  </si>
  <si>
    <t>PRUDOWSKI</t>
  </si>
  <si>
    <t>RAMELLA PAIRIN</t>
  </si>
  <si>
    <t>Alessandra</t>
  </si>
  <si>
    <t>REBENOK</t>
  </si>
  <si>
    <t>Andrei</t>
  </si>
  <si>
    <t>REDONDO</t>
  </si>
  <si>
    <t>Jose Luis</t>
  </si>
  <si>
    <t>REIMERS</t>
  </si>
  <si>
    <t>Gesche</t>
  </si>
  <si>
    <t>REPIč</t>
  </si>
  <si>
    <t>Sašo</t>
  </si>
  <si>
    <t>REY</t>
  </si>
  <si>
    <t>Juan</t>
  </si>
  <si>
    <t>RICHTER</t>
  </si>
  <si>
    <t>Viola</t>
  </si>
  <si>
    <t>RISAK</t>
  </si>
  <si>
    <t>RODRIGUEZ</t>
  </si>
  <si>
    <t>María Cruz</t>
  </si>
  <si>
    <t>ROSADO</t>
  </si>
  <si>
    <t>José Ignacio</t>
  </si>
  <si>
    <t>ROWLANDS</t>
  </si>
  <si>
    <t>Duncan</t>
  </si>
  <si>
    <t>RUSAK</t>
  </si>
  <si>
    <t>Aleksander</t>
  </si>
  <si>
    <t>RUSSKOV</t>
  </si>
  <si>
    <t>Vadim</t>
  </si>
  <si>
    <t>SAPIN-DORNACHER</t>
  </si>
  <si>
    <t>SAPONARO</t>
  </si>
  <si>
    <t>Stefania</t>
  </si>
  <si>
    <t>SCHNEIDER</t>
  </si>
  <si>
    <t>SCHOTTE</t>
  </si>
  <si>
    <t>Jorg</t>
  </si>
  <si>
    <t>SCHRANS</t>
  </si>
  <si>
    <t>Hervé</t>
  </si>
  <si>
    <t>SHEPHERD-FOSTER</t>
  </si>
  <si>
    <t>Patricia</t>
  </si>
  <si>
    <t>SIRACUSANO</t>
  </si>
  <si>
    <t>Donatella</t>
  </si>
  <si>
    <t>SKORYNIN</t>
  </si>
  <si>
    <t>SLONOV</t>
  </si>
  <si>
    <t>SMOLEJ</t>
  </si>
  <si>
    <t>Rudi</t>
  </si>
  <si>
    <t>SOBOLEV</t>
  </si>
  <si>
    <t>SRECKOVIC</t>
  </si>
  <si>
    <t>Nebojsa</t>
  </si>
  <si>
    <t>STIER</t>
  </si>
  <si>
    <t>STOKKERMANS-STAM</t>
  </si>
  <si>
    <t>Jean-marie</t>
  </si>
  <si>
    <t>TAKACSY</t>
  </si>
  <si>
    <t>TALAMO</t>
  </si>
  <si>
    <t>Concetta</t>
  </si>
  <si>
    <t>TALLARICO</t>
  </si>
  <si>
    <t>TAPPE</t>
  </si>
  <si>
    <t>TAYCHENACHEV</t>
  </si>
  <si>
    <t>TEICHMANN</t>
  </si>
  <si>
    <t>TELLADO</t>
  </si>
  <si>
    <t>Txomin</t>
  </si>
  <si>
    <t>TERZANI</t>
  </si>
  <si>
    <t>Marta</t>
  </si>
  <si>
    <t>THEROND</t>
  </si>
  <si>
    <t>Emmanuel</t>
  </si>
  <si>
    <t>THIELEMANS</t>
  </si>
  <si>
    <t>Alain</t>
  </si>
  <si>
    <t>TOPATIGH</t>
  </si>
  <si>
    <t>Rosangela</t>
  </si>
  <si>
    <t>TRAPANESE</t>
  </si>
  <si>
    <t>Valeria</t>
  </si>
  <si>
    <t>ULRICH</t>
  </si>
  <si>
    <t>Helge Pino</t>
  </si>
  <si>
    <t>URBANO</t>
  </si>
  <si>
    <t>Rosario</t>
  </si>
  <si>
    <t>VAROTTO</t>
  </si>
  <si>
    <t>VERONESE</t>
  </si>
  <si>
    <t>Gianmarco</t>
  </si>
  <si>
    <t>VICO</t>
  </si>
  <si>
    <t>VILLALBA</t>
  </si>
  <si>
    <t>Javier</t>
  </si>
  <si>
    <t>VILLANOVA</t>
  </si>
  <si>
    <t>Nicoletta</t>
  </si>
  <si>
    <t>VILLIGER</t>
  </si>
  <si>
    <t>WILLIAMS</t>
  </si>
  <si>
    <t>Lynn</t>
  </si>
  <si>
    <t>WOHLFARTH</t>
  </si>
  <si>
    <t>Janka</t>
  </si>
  <si>
    <t>WRASE</t>
  </si>
  <si>
    <t>Hartmut</t>
  </si>
  <si>
    <t>WRIGHT</t>
  </si>
  <si>
    <t>WULF</t>
  </si>
  <si>
    <t>Joachim</t>
  </si>
  <si>
    <t>ZANELLATO</t>
  </si>
  <si>
    <t>Achille</t>
  </si>
  <si>
    <t>ZAVYALOVA</t>
  </si>
  <si>
    <t>ABALOS</t>
  </si>
  <si>
    <t>Manuel</t>
  </si>
  <si>
    <t>Epee</t>
  </si>
  <si>
    <t>ABDURAGIMOV</t>
  </si>
  <si>
    <t>Kazbek</t>
  </si>
  <si>
    <t>ACIKEL</t>
  </si>
  <si>
    <t>ADAMOVICH</t>
  </si>
  <si>
    <t>AFANASSIEV</t>
  </si>
  <si>
    <t>AGLANDER</t>
  </si>
  <si>
    <t>Markus</t>
  </si>
  <si>
    <t>ALBERTSON</t>
  </si>
  <si>
    <t>Pia</t>
  </si>
  <si>
    <t>ALESSANDRINI</t>
  </si>
  <si>
    <t>Fabrizia</t>
  </si>
  <si>
    <t>ALLES</t>
  </si>
  <si>
    <t>Renate</t>
  </si>
  <si>
    <t>ALLIEVI</t>
  </si>
  <si>
    <t>ALLKAMPER</t>
  </si>
  <si>
    <t>AMEZTOY</t>
  </si>
  <si>
    <t>ANDERTON</t>
  </si>
  <si>
    <t>Grant</t>
  </si>
  <si>
    <t>ANDRACSIK</t>
  </si>
  <si>
    <t>Emese</t>
  </si>
  <si>
    <t>ANTONIOLI</t>
  </si>
  <si>
    <t>Denis</t>
  </si>
  <si>
    <t>ANTRITTER</t>
  </si>
  <si>
    <t>Wolfgang</t>
  </si>
  <si>
    <t>ARNOLD</t>
  </si>
  <si>
    <t>Fred</t>
  </si>
  <si>
    <t>ASTAFUROV</t>
  </si>
  <si>
    <t>Artur</t>
  </si>
  <si>
    <t>ATANASIO</t>
  </si>
  <si>
    <t>AUTZEN</t>
  </si>
  <si>
    <t>AVANCINI</t>
  </si>
  <si>
    <t>Annalisa</t>
  </si>
  <si>
    <t>AVIV</t>
  </si>
  <si>
    <t>Avi</t>
  </si>
  <si>
    <t>AYANWALE</t>
  </si>
  <si>
    <t>Kola</t>
  </si>
  <si>
    <t>AZIN</t>
  </si>
  <si>
    <t>Francesca</t>
  </si>
  <si>
    <t>AZZOLINI</t>
  </si>
  <si>
    <t>BABKA</t>
  </si>
  <si>
    <t>Taras</t>
  </si>
  <si>
    <t>BADE</t>
  </si>
  <si>
    <t>BAIER</t>
  </si>
  <si>
    <t>Eckhard</t>
  </si>
  <si>
    <t>BAKER</t>
  </si>
  <si>
    <t>Jeremy</t>
  </si>
  <si>
    <t>BALCáZAR</t>
  </si>
  <si>
    <t>José Luis</t>
  </si>
  <si>
    <t>BALIVA</t>
  </si>
  <si>
    <t>BARVESTAD</t>
  </si>
  <si>
    <t>BAUTIN</t>
  </si>
  <si>
    <t>Аleksandr</t>
  </si>
  <si>
    <t>BAUWELINCK</t>
  </si>
  <si>
    <t>BEDANI</t>
  </si>
  <si>
    <t>Attilio</t>
  </si>
  <si>
    <t>BEHR</t>
  </si>
  <si>
    <t>Peter Christian</t>
  </si>
  <si>
    <t>BEHRENDT</t>
  </si>
  <si>
    <t>BELOUSOV</t>
  </si>
  <si>
    <t>BENEDEK</t>
  </si>
  <si>
    <t>BENITAH</t>
  </si>
  <si>
    <t>Eliahu</t>
  </si>
  <si>
    <t>BENOIST</t>
  </si>
  <si>
    <t>Guillaume</t>
  </si>
  <si>
    <t>BERCHTEYN</t>
  </si>
  <si>
    <t>Leonid</t>
  </si>
  <si>
    <t>Matthias</t>
  </si>
  <si>
    <t>BERMOND DES AMBROIS</t>
  </si>
  <si>
    <t>BERTOLINI</t>
  </si>
  <si>
    <t>BILANI</t>
  </si>
  <si>
    <t>Nady</t>
  </si>
  <si>
    <t>BILLING</t>
  </si>
  <si>
    <t>BITTNER</t>
  </si>
  <si>
    <t>BOKUCHAVA</t>
  </si>
  <si>
    <t>Zurab</t>
  </si>
  <si>
    <t>BOLLATI</t>
  </si>
  <si>
    <t>Federico</t>
  </si>
  <si>
    <t>BONATO</t>
  </si>
  <si>
    <t>Iliana Diana</t>
  </si>
  <si>
    <t>BONNER</t>
  </si>
  <si>
    <t>BONSIGNORE ZANGHI</t>
  </si>
  <si>
    <t>BOROSAK</t>
  </si>
  <si>
    <t>Hrvoje</t>
  </si>
  <si>
    <t>BOROWA</t>
  </si>
  <si>
    <t>Ewa</t>
  </si>
  <si>
    <t>BORRIONE</t>
  </si>
  <si>
    <t>BORRMANN</t>
  </si>
  <si>
    <t>Igor-michael</t>
  </si>
  <si>
    <t>BOSVELD</t>
  </si>
  <si>
    <t>BOTTACIN</t>
  </si>
  <si>
    <t>BOTTINO</t>
  </si>
  <si>
    <t>Catherine</t>
  </si>
  <si>
    <t>BOYKO</t>
  </si>
  <si>
    <t>BOYKOV</t>
  </si>
  <si>
    <t>Vladyslav</t>
  </si>
  <si>
    <t>BRAMBILLA</t>
  </si>
  <si>
    <t>BRAUN</t>
  </si>
  <si>
    <t>Heidi</t>
  </si>
  <si>
    <t>Margret</t>
  </si>
  <si>
    <t>BREDDO</t>
  </si>
  <si>
    <t>Ugo</t>
  </si>
  <si>
    <t>BROLIN</t>
  </si>
  <si>
    <t>BROOKS</t>
  </si>
  <si>
    <t>Andrew</t>
  </si>
  <si>
    <t>BRUDERER</t>
  </si>
  <si>
    <t>BRUDY-ZIPPELIUS</t>
  </si>
  <si>
    <t>BUDDEN</t>
  </si>
  <si>
    <t>Sarah</t>
  </si>
  <si>
    <t>BUGALLO</t>
  </si>
  <si>
    <t>Araceli</t>
  </si>
  <si>
    <t>Simonpaolo</t>
  </si>
  <si>
    <t>BURKARDT</t>
  </si>
  <si>
    <t>BüRKI</t>
  </si>
  <si>
    <t>Graziella</t>
  </si>
  <si>
    <t>BUZWELL</t>
  </si>
  <si>
    <t>CALLERI</t>
  </si>
  <si>
    <t>CANO</t>
  </si>
  <si>
    <t>Rosa Maria</t>
  </si>
  <si>
    <t>CAPELO</t>
  </si>
  <si>
    <t>CARACCIOLO</t>
  </si>
  <si>
    <t>CARGNONI</t>
  </si>
  <si>
    <t>Saverio</t>
  </si>
  <si>
    <t>CAVALLARO</t>
  </si>
  <si>
    <t>Federica</t>
  </si>
  <si>
    <t>CAVO</t>
  </si>
  <si>
    <t>CEINOS</t>
  </si>
  <si>
    <t>Jorge</t>
  </si>
  <si>
    <t>CERRONI</t>
  </si>
  <si>
    <t>CHIARAMONTE</t>
  </si>
  <si>
    <t>Roberto Antonio</t>
  </si>
  <si>
    <t>CHRISP</t>
  </si>
  <si>
    <t>CHRISTENSEN</t>
  </si>
  <si>
    <t>Stig</t>
  </si>
  <si>
    <t>CICHOSZ</t>
  </si>
  <si>
    <t>CIUTI</t>
  </si>
  <si>
    <t>Daniele</t>
  </si>
  <si>
    <t>CLAUSSEN</t>
  </si>
  <si>
    <t>Heidrun</t>
  </si>
  <si>
    <t>Paulina</t>
  </si>
  <si>
    <t>COLLING</t>
  </si>
  <si>
    <t>Emile</t>
  </si>
  <si>
    <t>CORDUA</t>
  </si>
  <si>
    <t>COZZI</t>
  </si>
  <si>
    <t>Simona</t>
  </si>
  <si>
    <t>CRIVELLI</t>
  </si>
  <si>
    <t>CUCCHIARA</t>
  </si>
  <si>
    <t>Aurelio Lucio</t>
  </si>
  <si>
    <t>CZUPRAK</t>
  </si>
  <si>
    <t>D’ANNA</t>
  </si>
  <si>
    <t>D’ARCANGELO</t>
  </si>
  <si>
    <t>DAEHLER</t>
  </si>
  <si>
    <t>Walter</t>
  </si>
  <si>
    <t>DALLA GIOVANNA</t>
  </si>
  <si>
    <t>Gianni</t>
  </si>
  <si>
    <t>DAVENPORT</t>
  </si>
  <si>
    <t>Robin</t>
  </si>
  <si>
    <t>DAVYDOV</t>
  </si>
  <si>
    <t>DE ANGELIS</t>
  </si>
  <si>
    <t>DE BEST</t>
  </si>
  <si>
    <t>DE CONTI</t>
  </si>
  <si>
    <t>DE DAVID</t>
  </si>
  <si>
    <t>DE GORGOLAS</t>
  </si>
  <si>
    <t>Inigo</t>
  </si>
  <si>
    <t>DE LEPORINI</t>
  </si>
  <si>
    <t>Livio</t>
  </si>
  <si>
    <t>DE LUCA</t>
  </si>
  <si>
    <t>Maria Rosaria</t>
  </si>
  <si>
    <t>DE MIGUEL</t>
  </si>
  <si>
    <t>Susana</t>
  </si>
  <si>
    <t>DE VARGAS</t>
  </si>
  <si>
    <t>Cristina</t>
  </si>
  <si>
    <t>DEMIANENKO</t>
  </si>
  <si>
    <t>Vladislav</t>
  </si>
  <si>
    <t>DI BELLA</t>
  </si>
  <si>
    <t>DI BERNARDO</t>
  </si>
  <si>
    <t>DI LORETO</t>
  </si>
  <si>
    <t>DI MATTEO</t>
  </si>
  <si>
    <t>DIAMANTI</t>
  </si>
  <si>
    <t>Cristiano</t>
  </si>
  <si>
    <t>DIDYK</t>
  </si>
  <si>
    <t>Oleksandr</t>
  </si>
  <si>
    <t>DIONISIO</t>
  </si>
  <si>
    <t>DOEMELAND</t>
  </si>
  <si>
    <t>DRAHUSAK</t>
  </si>
  <si>
    <t>DRAI LAST</t>
  </si>
  <si>
    <t>Shirly</t>
  </si>
  <si>
    <t>DUFFY</t>
  </si>
  <si>
    <t>Gerald</t>
  </si>
  <si>
    <t>DUNAEVSKY</t>
  </si>
  <si>
    <t>EASTER</t>
  </si>
  <si>
    <t>Helen</t>
  </si>
  <si>
    <t>EGGERMONT</t>
  </si>
  <si>
    <t>EICHBERG</t>
  </si>
  <si>
    <t>EICHNER-BRUNING</t>
  </si>
  <si>
    <t>ELFVERSON</t>
  </si>
  <si>
    <t>Göran</t>
  </si>
  <si>
    <t>EMCH</t>
  </si>
  <si>
    <t>Laurent</t>
  </si>
  <si>
    <t>EMELIANOVA</t>
  </si>
  <si>
    <t>Nataliia</t>
  </si>
  <si>
    <t>EMMENEGGER</t>
  </si>
  <si>
    <t>ENGSTROM</t>
  </si>
  <si>
    <t>Urban</t>
  </si>
  <si>
    <t>EVANS</t>
  </si>
  <si>
    <t>Kathryn</t>
  </si>
  <si>
    <t>EZAMA</t>
  </si>
  <si>
    <t>Eduardo</t>
  </si>
  <si>
    <t>FABIANO</t>
  </si>
  <si>
    <t>FALCK-YTTER</t>
  </si>
  <si>
    <t>FANCOURT</t>
  </si>
  <si>
    <t>Nigel</t>
  </si>
  <si>
    <t>FANTONI</t>
  </si>
  <si>
    <t>FARET</t>
  </si>
  <si>
    <t>Nicolas</t>
  </si>
  <si>
    <t>FARKAS</t>
  </si>
  <si>
    <t>FASCI</t>
  </si>
  <si>
    <t>Antonio Mauro</t>
  </si>
  <si>
    <t>FELLMANN</t>
  </si>
  <si>
    <t>Steffen</t>
  </si>
  <si>
    <t>FENOGLIO</t>
  </si>
  <si>
    <t>FENZI</t>
  </si>
  <si>
    <t>FERRO</t>
  </si>
  <si>
    <t>Cosimo</t>
  </si>
  <si>
    <t>FICHTEL</t>
  </si>
  <si>
    <t>Bettina</t>
  </si>
  <si>
    <t>FISCHER</t>
  </si>
  <si>
    <t>Volker</t>
  </si>
  <si>
    <t>Dagmar</t>
  </si>
  <si>
    <t>FLEURY</t>
  </si>
  <si>
    <t>Corinne</t>
  </si>
  <si>
    <t>FOLZ</t>
  </si>
  <si>
    <t>FRANCESCHINI</t>
  </si>
  <si>
    <t>Alberto Gustavo</t>
  </si>
  <si>
    <t>FRANSSON</t>
  </si>
  <si>
    <t>Mikael</t>
  </si>
  <si>
    <t>FREMALLE</t>
  </si>
  <si>
    <t>FREUND</t>
  </si>
  <si>
    <t>FRIEDLAND</t>
  </si>
  <si>
    <t>Baruch</t>
  </si>
  <si>
    <t>GABELLA</t>
  </si>
  <si>
    <t>GALLE</t>
  </si>
  <si>
    <t>GARCIA</t>
  </si>
  <si>
    <t>Venancio</t>
  </si>
  <si>
    <t>GENERALI</t>
  </si>
  <si>
    <t>GERBER</t>
  </si>
  <si>
    <t>Frank-helge</t>
  </si>
  <si>
    <t>GERVASINI</t>
  </si>
  <si>
    <t>GES</t>
  </si>
  <si>
    <t>GIJSBERTSEN</t>
  </si>
  <si>
    <t>GIOVANNETTI</t>
  </si>
  <si>
    <t>Elisabetta</t>
  </si>
  <si>
    <t>GIULIANO</t>
  </si>
  <si>
    <t>GOMEZ</t>
  </si>
  <si>
    <t>Raúl</t>
  </si>
  <si>
    <t>GRABHER</t>
  </si>
  <si>
    <t>GRAF</t>
  </si>
  <si>
    <t>GRAGNATO</t>
  </si>
  <si>
    <t>GRAND D'HAUTEVILLE</t>
  </si>
  <si>
    <t>GRANT</t>
  </si>
  <si>
    <t>GREEN</t>
  </si>
  <si>
    <t>GRIGOREVA</t>
  </si>
  <si>
    <t>GUILBERG</t>
  </si>
  <si>
    <t>Thibault</t>
  </si>
  <si>
    <t>GURI</t>
  </si>
  <si>
    <t>HABLüTZEL-BüRKI</t>
  </si>
  <si>
    <t>HALDANE</t>
  </si>
  <si>
    <t>Rainer</t>
  </si>
  <si>
    <t>HANIN</t>
  </si>
  <si>
    <t>Gabriel</t>
  </si>
  <si>
    <t>HARSANYI</t>
  </si>
  <si>
    <t>Szabolcs Gergo</t>
  </si>
  <si>
    <t>HATZ</t>
  </si>
  <si>
    <t>Jann</t>
  </si>
  <si>
    <t>HAZELWOOD</t>
  </si>
  <si>
    <t>Darryl</t>
  </si>
  <si>
    <t>HEAPS</t>
  </si>
  <si>
    <t>HECKE</t>
  </si>
  <si>
    <t>HEINAMAA</t>
  </si>
  <si>
    <t>Anna</t>
  </si>
  <si>
    <t>HEINZELMANN</t>
  </si>
  <si>
    <t>HELLQUIST</t>
  </si>
  <si>
    <t>Wrong amount, please contact us at cognac2019@gmail.com</t>
  </si>
  <si>
    <t>HERNANZ</t>
  </si>
  <si>
    <t>María Carmen</t>
  </si>
  <si>
    <t>HESKETT</t>
  </si>
  <si>
    <t>Ingrid</t>
  </si>
  <si>
    <t>HESS</t>
  </si>
  <si>
    <t>HIBBERT</t>
  </si>
  <si>
    <t>HIRSCHAUER</t>
  </si>
  <si>
    <t>Nathalie</t>
  </si>
  <si>
    <t>HOFFMANN</t>
  </si>
  <si>
    <t>Ibolya</t>
  </si>
  <si>
    <t>HOHLBEIN</t>
  </si>
  <si>
    <t>Frauke</t>
  </si>
  <si>
    <t>Gabor</t>
  </si>
  <si>
    <t>HOYER</t>
  </si>
  <si>
    <t>HUGHES</t>
  </si>
  <si>
    <t>HVIDING</t>
  </si>
  <si>
    <t>Ketil</t>
  </si>
  <si>
    <t>HYVÖNEN</t>
  </si>
  <si>
    <t>Nina</t>
  </si>
  <si>
    <t>IAKOVLEVA</t>
  </si>
  <si>
    <t>Saniya</t>
  </si>
  <si>
    <t>JANET</t>
  </si>
  <si>
    <t>Jean-luc</t>
  </si>
  <si>
    <t>JARSETZ</t>
  </si>
  <si>
    <t>JERJOMIN</t>
  </si>
  <si>
    <t>JILEK</t>
  </si>
  <si>
    <t>Jaroslav</t>
  </si>
  <si>
    <t>JINDRA</t>
  </si>
  <si>
    <t>JOHNSEN</t>
  </si>
  <si>
    <t>Rikke</t>
  </si>
  <si>
    <t>KAEMPER</t>
  </si>
  <si>
    <t>KANASHENKOV</t>
  </si>
  <si>
    <t>KANUNNIKOV</t>
  </si>
  <si>
    <t>Aleksandr</t>
  </si>
  <si>
    <t>KARES</t>
  </si>
  <si>
    <t>Antti</t>
  </si>
  <si>
    <t>KASOLYNE DEKANY</t>
  </si>
  <si>
    <t>Dora Emoke</t>
  </si>
  <si>
    <t>KäSTLEN</t>
  </si>
  <si>
    <t>KATS</t>
  </si>
  <si>
    <t>Mikhael</t>
  </si>
  <si>
    <t>KAUBE</t>
  </si>
  <si>
    <t>KäYHTY</t>
  </si>
  <si>
    <t>Juha</t>
  </si>
  <si>
    <t>KERNOHAN</t>
  </si>
  <si>
    <t>Hugh</t>
  </si>
  <si>
    <t>KHAKIMOV</t>
  </si>
  <si>
    <t>Ilshat</t>
  </si>
  <si>
    <t>KHMELKOVA</t>
  </si>
  <si>
    <t>Liliya</t>
  </si>
  <si>
    <t>KHREBTOV</t>
  </si>
  <si>
    <t>KILBERTH</t>
  </si>
  <si>
    <t>Klaus</t>
  </si>
  <si>
    <t>KIRCHEIS</t>
  </si>
  <si>
    <t>KITTLER</t>
  </si>
  <si>
    <t>Rolf</t>
  </si>
  <si>
    <t>KLASS</t>
  </si>
  <si>
    <t>KLATT</t>
  </si>
  <si>
    <t>KLOBES</t>
  </si>
  <si>
    <t>KLUGE</t>
  </si>
  <si>
    <t>KNECHT</t>
  </si>
  <si>
    <t>KNOBLAU</t>
  </si>
  <si>
    <t>KOJO</t>
  </si>
  <si>
    <t>Sari</t>
  </si>
  <si>
    <t>KOLB</t>
  </si>
  <si>
    <t>Carolin</t>
  </si>
  <si>
    <t>KOLCZONAY ERNONE</t>
  </si>
  <si>
    <t>KONSCHEWITZ</t>
  </si>
  <si>
    <t>Kai</t>
  </si>
  <si>
    <t>KORZH</t>
  </si>
  <si>
    <t>Valerii</t>
  </si>
  <si>
    <t>KOTELNIKOV</t>
  </si>
  <si>
    <t>KOUBA</t>
  </si>
  <si>
    <t>KUCERA</t>
  </si>
  <si>
    <t>KUEHLING</t>
  </si>
  <si>
    <t>Rico</t>
  </si>
  <si>
    <t>KUHN</t>
  </si>
  <si>
    <t>Anita</t>
  </si>
  <si>
    <t>KUMMICH</t>
  </si>
  <si>
    <t>KüNSTLER</t>
  </si>
  <si>
    <t>Rudolf</t>
  </si>
  <si>
    <t>KYMäLäINEN</t>
  </si>
  <si>
    <t>Sirkka-liisa</t>
  </si>
  <si>
    <t>LAHTI</t>
  </si>
  <si>
    <t>Taneli</t>
  </si>
  <si>
    <t>LANA</t>
  </si>
  <si>
    <t>LANZA</t>
  </si>
  <si>
    <t>Paola</t>
  </si>
  <si>
    <t>LARSSON</t>
  </si>
  <si>
    <t>Rickard</t>
  </si>
  <si>
    <t>LASCHETTI</t>
  </si>
  <si>
    <t>Lorette</t>
  </si>
  <si>
    <t>LASETZKY</t>
  </si>
  <si>
    <t>Frigyes</t>
  </si>
  <si>
    <t>LAUHIO</t>
  </si>
  <si>
    <t>Seppo</t>
  </si>
  <si>
    <t>LEAHEY</t>
  </si>
  <si>
    <t>LEHTMA</t>
  </si>
  <si>
    <t>Andres</t>
  </si>
  <si>
    <t>LEHTONEN</t>
  </si>
  <si>
    <t>Ritva-leena</t>
  </si>
  <si>
    <t>LEON</t>
  </si>
  <si>
    <t>Alvaro</t>
  </si>
  <si>
    <t>LEONCINI BARTOLI</t>
  </si>
  <si>
    <t>LIBAL</t>
  </si>
  <si>
    <t>LIEFERT</t>
  </si>
  <si>
    <t>Denise</t>
  </si>
  <si>
    <t>LIULCHENKO</t>
  </si>
  <si>
    <t>Larysa</t>
  </si>
  <si>
    <t>LONGATTI</t>
  </si>
  <si>
    <t>Willi</t>
  </si>
  <si>
    <t>LONGO</t>
  </si>
  <si>
    <t>LUDERS</t>
  </si>
  <si>
    <t>Harald</t>
  </si>
  <si>
    <t>LYNCH</t>
  </si>
  <si>
    <t>MACCARONI</t>
  </si>
  <si>
    <t>Angelo</t>
  </si>
  <si>
    <t>MAGNI</t>
  </si>
  <si>
    <t>MAHLER</t>
  </si>
  <si>
    <t>MAIWALD</t>
  </si>
  <si>
    <t>Ole-hans</t>
  </si>
  <si>
    <t>MAJELLO</t>
  </si>
  <si>
    <t>MALHOTRA</t>
  </si>
  <si>
    <t>Dev</t>
  </si>
  <si>
    <t>MANGIAROTTI</t>
  </si>
  <si>
    <t>MARCHET</t>
  </si>
  <si>
    <t>MARCHINI</t>
  </si>
  <si>
    <t>Berardo</t>
  </si>
  <si>
    <t>MARHEINEKE</t>
  </si>
  <si>
    <t>Torsten</t>
  </si>
  <si>
    <t>Maria Adelaide</t>
  </si>
  <si>
    <t>MARINO</t>
  </si>
  <si>
    <t>MARTENSSON</t>
  </si>
  <si>
    <t>Nicklas</t>
  </si>
  <si>
    <t>MARTIGNONI</t>
  </si>
  <si>
    <t>MASON</t>
  </si>
  <si>
    <t>Mariette</t>
  </si>
  <si>
    <t>MASSA</t>
  </si>
  <si>
    <t>MAYER</t>
  </si>
  <si>
    <t>MAYNARD</t>
  </si>
  <si>
    <t>Niall</t>
  </si>
  <si>
    <t>MAYSAMI</t>
  </si>
  <si>
    <t>Mahmoud</t>
  </si>
  <si>
    <t>MCCARRON</t>
  </si>
  <si>
    <t>MEISTER</t>
  </si>
  <si>
    <t>MELANI</t>
  </si>
  <si>
    <t>MELNIKOV</t>
  </si>
  <si>
    <t>MELNYCHUK</t>
  </si>
  <si>
    <t>MERKY</t>
  </si>
  <si>
    <t>METHNER</t>
  </si>
  <si>
    <t>Clarissa</t>
  </si>
  <si>
    <t>METIUNAS</t>
  </si>
  <si>
    <t>Regimantas</t>
  </si>
  <si>
    <t>MICHAUD</t>
  </si>
  <si>
    <t>Christophe</t>
  </si>
  <si>
    <t>MILANOLI</t>
  </si>
  <si>
    <t>Luisa</t>
  </si>
  <si>
    <t>MION</t>
  </si>
  <si>
    <t>Anna-Lise</t>
  </si>
  <si>
    <t>MODIN</t>
  </si>
  <si>
    <t>Katarina</t>
  </si>
  <si>
    <t>MOISI</t>
  </si>
  <si>
    <t>Mihai</t>
  </si>
  <si>
    <t>MOROZOV</t>
  </si>
  <si>
    <t>MOSCA</t>
  </si>
  <si>
    <t>MOSCHETTA</t>
  </si>
  <si>
    <t>Anna Maria</t>
  </si>
  <si>
    <t>Arianne</t>
  </si>
  <si>
    <t>MUNN</t>
  </si>
  <si>
    <t>NAGELE</t>
  </si>
  <si>
    <t>NANI</t>
  </si>
  <si>
    <t>NEUMANN</t>
  </si>
  <si>
    <t>Katrin</t>
  </si>
  <si>
    <t>NEUTZNER</t>
  </si>
  <si>
    <t>NOHL</t>
  </si>
  <si>
    <t>Manuela</t>
  </si>
  <si>
    <t>NOVIKOV</t>
  </si>
  <si>
    <t>Larissa</t>
  </si>
  <si>
    <t>NYLUND</t>
  </si>
  <si>
    <t>OCCLEPPO</t>
  </si>
  <si>
    <t>Andrea Serafino</t>
  </si>
  <si>
    <t>OHANESSIAN</t>
  </si>
  <si>
    <t>Sarkis</t>
  </si>
  <si>
    <t>OLIVER</t>
  </si>
  <si>
    <t>Caryl</t>
  </si>
  <si>
    <t>ONIYE</t>
  </si>
  <si>
    <t>Margarette</t>
  </si>
  <si>
    <t>ORLANDO</t>
  </si>
  <si>
    <t>Jennifer</t>
  </si>
  <si>
    <t>OSTERBERG</t>
  </si>
  <si>
    <t>Henning</t>
  </si>
  <si>
    <t>OSWALD</t>
  </si>
  <si>
    <t>Gerd</t>
  </si>
  <si>
    <t>PAAKKANEN</t>
  </si>
  <si>
    <t>Heikki</t>
  </si>
  <si>
    <t>PALÁ</t>
  </si>
  <si>
    <t>Carlos</t>
  </si>
  <si>
    <t>PARDINI</t>
  </si>
  <si>
    <t>PARIKKA</t>
  </si>
  <si>
    <t>PARTE</t>
  </si>
  <si>
    <t>Aidan</t>
  </si>
  <si>
    <t>PASMANS</t>
  </si>
  <si>
    <t>PASSASEO</t>
  </si>
  <si>
    <t>Marina</t>
  </si>
  <si>
    <t>PASTORINO OLMI</t>
  </si>
  <si>
    <t>PATTI</t>
  </si>
  <si>
    <t>PELA</t>
  </si>
  <si>
    <t>Marzia</t>
  </si>
  <si>
    <t>PENA</t>
  </si>
  <si>
    <t>PEREIRO</t>
  </si>
  <si>
    <t>PERONDI</t>
  </si>
  <si>
    <t>PERRONE</t>
  </si>
  <si>
    <t>Dennis</t>
  </si>
  <si>
    <t>PESCATORI</t>
  </si>
  <si>
    <t>PEVZNER</t>
  </si>
  <si>
    <t>Ilia</t>
  </si>
  <si>
    <t>PEZONE</t>
  </si>
  <si>
    <t>Salvatore</t>
  </si>
  <si>
    <t>PFULG</t>
  </si>
  <si>
    <t>PHELPS</t>
  </si>
  <si>
    <t>PICCININO</t>
  </si>
  <si>
    <t>Joelle Rosanna</t>
  </si>
  <si>
    <t>PINK</t>
  </si>
  <si>
    <t>PIRANI</t>
  </si>
  <si>
    <t>POLKKO</t>
  </si>
  <si>
    <t>Seija</t>
  </si>
  <si>
    <t>PORA</t>
  </si>
  <si>
    <t>Valentin</t>
  </si>
  <si>
    <t>POSNOV</t>
  </si>
  <si>
    <t>PRIME</t>
  </si>
  <si>
    <t>PROBST</t>
  </si>
  <si>
    <t>Arthur</t>
  </si>
  <si>
    <t>PURICELLI</t>
  </si>
  <si>
    <t>PUSTOVIT</t>
  </si>
  <si>
    <t>QUANZ</t>
  </si>
  <si>
    <t>Guido</t>
  </si>
  <si>
    <t>QUELL</t>
  </si>
  <si>
    <t>RAUCH</t>
  </si>
  <si>
    <t>RAVASI</t>
  </si>
  <si>
    <t>REED</t>
  </si>
  <si>
    <t>REETMEYER</t>
  </si>
  <si>
    <t>REGAZZONI</t>
  </si>
  <si>
    <t>Giacomo</t>
  </si>
  <si>
    <t>REIG</t>
  </si>
  <si>
    <t>Lisette</t>
  </si>
  <si>
    <t>RENINO</t>
  </si>
  <si>
    <t>Ciro</t>
  </si>
  <si>
    <t>MAL</t>
  </si>
  <si>
    <t>REZNIKOVICH</t>
  </si>
  <si>
    <t>RIAHI</t>
  </si>
  <si>
    <t>Farhad</t>
  </si>
  <si>
    <t>RIGO</t>
  </si>
  <si>
    <t>György</t>
  </si>
  <si>
    <t>RISSANEN</t>
  </si>
  <si>
    <t>Joona</t>
  </si>
  <si>
    <t>RIZZOLO</t>
  </si>
  <si>
    <t>RODRíGUEZ</t>
  </si>
  <si>
    <t>ROMANELLI</t>
  </si>
  <si>
    <t>RONNMARK</t>
  </si>
  <si>
    <t>Marcus</t>
  </si>
  <si>
    <t>ROTA</t>
  </si>
  <si>
    <t>RUCO</t>
  </si>
  <si>
    <t>Maria Giulia</t>
  </si>
  <si>
    <t>RUDENKO</t>
  </si>
  <si>
    <t>Sergii</t>
  </si>
  <si>
    <t>RUIZ</t>
  </si>
  <si>
    <t>Germán</t>
  </si>
  <si>
    <t>RUNOLD</t>
  </si>
  <si>
    <t>Jeannette</t>
  </si>
  <si>
    <t>RUSSO</t>
  </si>
  <si>
    <t>Guido Attilio</t>
  </si>
  <si>
    <t>Eugenio Attilio</t>
  </si>
  <si>
    <t>RYAN</t>
  </si>
  <si>
    <t>SAARINEN</t>
  </si>
  <si>
    <t>Ilari</t>
  </si>
  <si>
    <t>SADEH</t>
  </si>
  <si>
    <t>Ronnie</t>
  </si>
  <si>
    <t>Lev</t>
  </si>
  <si>
    <t>SALONIKIDIS</t>
  </si>
  <si>
    <t>Petrus</t>
  </si>
  <si>
    <t>SANCHEZ</t>
  </si>
  <si>
    <t>Ivan</t>
  </si>
  <si>
    <t>SANDGREN</t>
  </si>
  <si>
    <t>Per</t>
  </si>
  <si>
    <t>SANGES</t>
  </si>
  <si>
    <t>Silvia</t>
  </si>
  <si>
    <t>SARKISOV</t>
  </si>
  <si>
    <t>Artem</t>
  </si>
  <si>
    <t>SCHENKEL</t>
  </si>
  <si>
    <t>Beate</t>
  </si>
  <si>
    <t>SCHIFFMANN</t>
  </si>
  <si>
    <t>SCHLUTER</t>
  </si>
  <si>
    <t>Niclas</t>
  </si>
  <si>
    <t>SCHMIDT</t>
  </si>
  <si>
    <t>SCHMIDT-THOMEE</t>
  </si>
  <si>
    <t>SCHMIT</t>
  </si>
  <si>
    <t>SCHOBER</t>
  </si>
  <si>
    <t>Susann</t>
  </si>
  <si>
    <t>SCHOLSS</t>
  </si>
  <si>
    <t>SCHOLZ</t>
  </si>
  <si>
    <t>Jürgen</t>
  </si>
  <si>
    <t>SCHüLER</t>
  </si>
  <si>
    <t>SCHULZ</t>
  </si>
  <si>
    <t>Gerhild</t>
  </si>
  <si>
    <t>SCHWARZE</t>
  </si>
  <si>
    <t>Diethelm</t>
  </si>
  <si>
    <t>SEHEULT</t>
  </si>
  <si>
    <t>Carole</t>
  </si>
  <si>
    <t>SERANGELI</t>
  </si>
  <si>
    <t>SERGUN</t>
  </si>
  <si>
    <t>SETTIMJ</t>
  </si>
  <si>
    <t>SHARAFIEV</t>
  </si>
  <si>
    <t>SHELAMOV</t>
  </si>
  <si>
    <t>SHEROZIA</t>
  </si>
  <si>
    <t>Amiran</t>
  </si>
  <si>
    <t>SHUQAIR</t>
  </si>
  <si>
    <t>SHURINOV</t>
  </si>
  <si>
    <t>SIMOVSKIKH</t>
  </si>
  <si>
    <t>SJODAHL</t>
  </si>
  <si>
    <t>Fredrik</t>
  </si>
  <si>
    <t>SKAALID</t>
  </si>
  <si>
    <t>Ragnhild</t>
  </si>
  <si>
    <t>SKAAR NILSEN</t>
  </si>
  <si>
    <t>SOKOLOV</t>
  </si>
  <si>
    <t>SONZOGNO</t>
  </si>
  <si>
    <t>Enrica</t>
  </si>
  <si>
    <t>SOUDAN</t>
  </si>
  <si>
    <t>SPADARO</t>
  </si>
  <si>
    <t>Vladimiro</t>
  </si>
  <si>
    <t>SPANO</t>
  </si>
  <si>
    <t>Umberto</t>
  </si>
  <si>
    <t>SPEER</t>
  </si>
  <si>
    <t>STANCIU</t>
  </si>
  <si>
    <t>STANGELAND</t>
  </si>
  <si>
    <t>Eyvinn</t>
  </si>
  <si>
    <t>STEPANOV</t>
  </si>
  <si>
    <t>STERCHI</t>
  </si>
  <si>
    <t>Franziska</t>
  </si>
  <si>
    <t>STIHL</t>
  </si>
  <si>
    <t>STOCK</t>
  </si>
  <si>
    <t>Jean</t>
  </si>
  <si>
    <t>STRANO</t>
  </si>
  <si>
    <t>STRAUB</t>
  </si>
  <si>
    <t>STRICKER</t>
  </si>
  <si>
    <t>STRITTMATTER</t>
  </si>
  <si>
    <t>Swen</t>
  </si>
  <si>
    <t>STRUCK</t>
  </si>
  <si>
    <t>SUCHANEK</t>
  </si>
  <si>
    <t>Winfried</t>
  </si>
  <si>
    <t>SVENSSON</t>
  </si>
  <si>
    <t>SVOBODA</t>
  </si>
  <si>
    <t>SWENNING</t>
  </si>
  <si>
    <t>Joar</t>
  </si>
  <si>
    <t>SZMULEWICZ</t>
  </si>
  <si>
    <t>Damian</t>
  </si>
  <si>
    <t>TAFEL</t>
  </si>
  <si>
    <t>Sibylle</t>
  </si>
  <si>
    <t>TAIT</t>
  </si>
  <si>
    <t>Maggie</t>
  </si>
  <si>
    <t>TALLROTH-KOCK</t>
  </si>
  <si>
    <t>Lena</t>
  </si>
  <si>
    <t>TARCHINI IBRANYAN</t>
  </si>
  <si>
    <t>TCHALTSEV</t>
  </si>
  <si>
    <t>TEBEL-HAAS</t>
  </si>
  <si>
    <t>TELFER</t>
  </si>
  <si>
    <t>THRUM</t>
  </si>
  <si>
    <t>Annette</t>
  </si>
  <si>
    <t>THUEMMLER</t>
  </si>
  <si>
    <t>Silvana</t>
  </si>
  <si>
    <t>TIVENIUS</t>
  </si>
  <si>
    <t>TOLGYESI</t>
  </si>
  <si>
    <t>Akos Antal</t>
  </si>
  <si>
    <t>TORAN</t>
  </si>
  <si>
    <t>TOROK</t>
  </si>
  <si>
    <t>TORREJON</t>
  </si>
  <si>
    <t>Pablo</t>
  </si>
  <si>
    <t>TRAKHTENBERG</t>
  </si>
  <si>
    <t>Valeri</t>
  </si>
  <si>
    <t>TROLL</t>
  </si>
  <si>
    <t>TRUETZSCHLER</t>
  </si>
  <si>
    <t>TUBEROSO</t>
  </si>
  <si>
    <t>Sergio</t>
  </si>
  <si>
    <t>TUCHEN</t>
  </si>
  <si>
    <t>Halka</t>
  </si>
  <si>
    <t>TULUMELLO</t>
  </si>
  <si>
    <t>TUOMINEN</t>
  </si>
  <si>
    <t>Maija</t>
  </si>
  <si>
    <t>TWOMEY</t>
  </si>
  <si>
    <t>ULUDUZ</t>
  </si>
  <si>
    <t>Hakan</t>
  </si>
  <si>
    <t>VALäR</t>
  </si>
  <si>
    <t>VALERA</t>
  </si>
  <si>
    <t>Macarena</t>
  </si>
  <si>
    <t>VALKOVIC</t>
  </si>
  <si>
    <t>VALORZI</t>
  </si>
  <si>
    <t>VALSECCHI</t>
  </si>
  <si>
    <t>Osvaldo</t>
  </si>
  <si>
    <t>VAN AGTMAEL</t>
  </si>
  <si>
    <t>VAN BERGEN</t>
  </si>
  <si>
    <t>Nancy</t>
  </si>
  <si>
    <t>VAN COSTER</t>
  </si>
  <si>
    <t>VAN DER VEEN</t>
  </si>
  <si>
    <t>VANDEWALLE</t>
  </si>
  <si>
    <t>VANDIEKEN</t>
  </si>
  <si>
    <t>Karsten</t>
  </si>
  <si>
    <t>VANHUYSSE</t>
  </si>
  <si>
    <t>Genevieve</t>
  </si>
  <si>
    <t>ARM</t>
  </si>
  <si>
    <t>VARDANYAN</t>
  </si>
  <si>
    <t>Gharib</t>
  </si>
  <si>
    <t>VASSALLO</t>
  </si>
  <si>
    <t>Edoardo</t>
  </si>
  <si>
    <t>VAZQUEZ</t>
  </si>
  <si>
    <t>Isabel Maria</t>
  </si>
  <si>
    <t>VEHRS</t>
  </si>
  <si>
    <t>VEIJOLA</t>
  </si>
  <si>
    <t>VEIT</t>
  </si>
  <si>
    <t>VERES</t>
  </si>
  <si>
    <t>VICHI</t>
  </si>
  <si>
    <t>Tommaso</t>
  </si>
  <si>
    <t>VIENNA</t>
  </si>
  <si>
    <t>VIGELAHN</t>
  </si>
  <si>
    <t>VIITA</t>
  </si>
  <si>
    <t>Mili</t>
  </si>
  <si>
    <t>VIKLUND</t>
  </si>
  <si>
    <t>Nils</t>
  </si>
  <si>
    <t>VINCENZI</t>
  </si>
  <si>
    <t>VIOLATI</t>
  </si>
  <si>
    <t>Flaminia</t>
  </si>
  <si>
    <t>VITSAS</t>
  </si>
  <si>
    <t>VOGEL</t>
  </si>
  <si>
    <t>Jens-uwe</t>
  </si>
  <si>
    <t>VOIGT</t>
  </si>
  <si>
    <t>VON BRANDIS</t>
  </si>
  <si>
    <t>Cordt</t>
  </si>
  <si>
    <t>VON MURALT</t>
  </si>
  <si>
    <t>Doris</t>
  </si>
  <si>
    <t>VOSSKAMPER</t>
  </si>
  <si>
    <t>Reiner</t>
  </si>
  <si>
    <t>WAELLE</t>
  </si>
  <si>
    <t>WAGENAAR</t>
  </si>
  <si>
    <t>WALLACE</t>
  </si>
  <si>
    <t>Steve</t>
  </si>
  <si>
    <t>WäLLE</t>
  </si>
  <si>
    <t>WARVSTEN</t>
  </si>
  <si>
    <t>WEINHOLTZ</t>
  </si>
  <si>
    <t>WEISE</t>
  </si>
  <si>
    <t>WELSCH</t>
  </si>
  <si>
    <t>WENDT</t>
  </si>
  <si>
    <t>Carl-henrik</t>
  </si>
  <si>
    <t>WESTPHAL</t>
  </si>
  <si>
    <t>WIMAN</t>
  </si>
  <si>
    <t>Carl-johan</t>
  </si>
  <si>
    <t>WINTER</t>
  </si>
  <si>
    <t>Jens-peter</t>
  </si>
  <si>
    <t>WIRTH</t>
  </si>
  <si>
    <t>WITJASEW</t>
  </si>
  <si>
    <t>Alan</t>
  </si>
  <si>
    <t>YAKHONTOVA</t>
  </si>
  <si>
    <t>YATSENKO</t>
  </si>
  <si>
    <t>Ihor</t>
  </si>
  <si>
    <t>YOUNG</t>
  </si>
  <si>
    <t>ZAGO</t>
  </si>
  <si>
    <t>Lino</t>
  </si>
  <si>
    <t>ZAGORULKO</t>
  </si>
  <si>
    <t>ZLOBIN</t>
  </si>
  <si>
    <t>ZOSEL</t>
  </si>
  <si>
    <t>Ralph</t>
  </si>
  <si>
    <t>ZOVATO</t>
  </si>
  <si>
    <t>Piergiorgio</t>
  </si>
  <si>
    <t>betaald op 18 april</t>
  </si>
  <si>
    <t>Dusseldorf</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</si>
</sst>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164" formatCode="dd/mm/yy"/>
    <numFmt numFmtId="165" formatCode="d/mm/yy;@"/>
    <numFmt numFmtId="166" formatCode="[$€-413]\ #,##0.00_-"/>
    <numFmt numFmtId="167" formatCode="d/mm/yyyy;@"/>
    <numFmt numFmtId="168" formatCode="_ [$€-413]\ * #,##0.00_ ;_ [$€-413]\ * \-#,##0.00_ ;_ [$€-413]\ * &quot;-&quot;??_ ;_ @_ "/>
    <numFmt numFmtId="169" formatCode="_-[$€-2]\ * #,##0.00_-;\-[$€-2]\ * #,##0.00_-;_-[$€-2]\ * &quot;-&quot;??_-;_-@_-"/>
    <numFmt numFmtId="170" formatCode="yyyy\-mm\-dd;@"/>
  </numFmts>
  <fonts count="34" x14ac:knownFonts="1">
    <font>
      <sz val="11"/>
      <color theme="1"/>
      <name val="Calibri"/>
      <family val="2"/>
      <scheme val="minor"/>
    </font>
    <font>
      <sz val="8"/>
      <color theme="1"/>
      <name val="Arial"/>
      <family val="2"/>
    </font>
    <font>
      <sz val="8"/>
      <color theme="1"/>
      <name val="Arial"/>
      <family val="2"/>
    </font>
    <font>
      <sz val="8"/>
      <color theme="1"/>
      <name val="Arial"/>
      <family val="2"/>
    </font>
    <font>
      <sz val="8"/>
      <color indexed="8"/>
      <name val="Arial"/>
      <family val="2"/>
    </font>
    <font>
      <sz val="8"/>
      <name val="Arial"/>
      <family val="2"/>
    </font>
    <font>
      <sz val="8"/>
      <color indexed="63"/>
      <name val="Arial"/>
      <family val="2"/>
    </font>
    <font>
      <sz val="10"/>
      <name val="Arial"/>
      <family val="2"/>
    </font>
    <font>
      <b/>
      <sz val="8"/>
      <color theme="1"/>
      <name val="Arial"/>
      <family val="2"/>
    </font>
    <font>
      <b/>
      <sz val="8"/>
      <color theme="0"/>
      <name val="Arial"/>
      <family val="2"/>
    </font>
    <font>
      <b/>
      <sz val="18"/>
      <color theme="0"/>
      <name val="Arial"/>
      <family val="2"/>
    </font>
    <font>
      <sz val="8"/>
      <color theme="0"/>
      <name val="Arial"/>
      <family val="2"/>
    </font>
    <font>
      <u/>
      <sz val="11"/>
      <color theme="10"/>
      <name val="Calibri"/>
      <family val="2"/>
    </font>
    <font>
      <u/>
      <sz val="8"/>
      <color theme="10"/>
      <name val="Arial"/>
      <family val="2"/>
    </font>
    <font>
      <sz val="8"/>
      <color theme="1"/>
      <name val="Calibri"/>
      <family val="2"/>
      <scheme val="minor"/>
    </font>
    <font>
      <b/>
      <sz val="10"/>
      <color theme="1"/>
      <name val="Arial"/>
      <family val="2"/>
    </font>
    <font>
      <sz val="8"/>
      <color rgb="FF000090"/>
      <name val="Calibri"/>
      <family val="2"/>
      <scheme val="minor"/>
    </font>
    <font>
      <sz val="11"/>
      <color rgb="FF000000"/>
      <name val="Arial"/>
      <family val="2"/>
    </font>
    <font>
      <b/>
      <i/>
      <sz val="11"/>
      <color rgb="FF000000"/>
      <name val="Arial"/>
      <family val="2"/>
    </font>
    <font>
      <sz val="16"/>
      <color theme="1"/>
      <name val="Arial"/>
      <family val="2"/>
    </font>
    <font>
      <b/>
      <sz val="16"/>
      <color theme="0"/>
      <name val="Arial"/>
      <family val="2"/>
    </font>
    <font>
      <sz val="11"/>
      <color theme="1"/>
      <name val="Calibri"/>
      <family val="2"/>
      <scheme val="minor"/>
    </font>
    <font>
      <sz val="11"/>
      <color theme="0"/>
      <name val="Calibri"/>
      <family val="2"/>
      <scheme val="minor"/>
    </font>
    <font>
      <sz val="11"/>
      <color rgb="FF000000"/>
      <name val="Calibri"/>
      <family val="2"/>
    </font>
    <font>
      <sz val="8"/>
      <color indexed="63"/>
      <name val="Tahoma"/>
      <family val="2"/>
    </font>
    <font>
      <sz val="8"/>
      <color theme="1"/>
      <name val="Calibri"/>
      <family val="2"/>
    </font>
    <font>
      <sz val="11"/>
      <color rgb="FF006100"/>
      <name val="Calibri"/>
      <family val="2"/>
      <scheme val="minor"/>
    </font>
    <font>
      <sz val="11"/>
      <color rgb="FF9C0006"/>
      <name val="Calibri"/>
      <family val="2"/>
      <scheme val="minor"/>
    </font>
    <font>
      <b/>
      <sz val="12"/>
      <color theme="1"/>
      <name val="Calibri"/>
      <family val="2"/>
      <scheme val="minor"/>
    </font>
    <font>
      <sz val="8"/>
      <color indexed="63"/>
      <name val="Tahoma"/>
      <family val="2"/>
    </font>
    <font>
      <u/>
      <sz val="8"/>
      <color theme="10"/>
      <name val="Calibri"/>
      <family val="2"/>
    </font>
    <font>
      <sz val="8"/>
      <color indexed="63"/>
      <name val="Tahoma"/>
      <family val="2"/>
    </font>
    <font>
      <b/>
      <sz val="8"/>
      <color indexed="63"/>
      <name val="Tahoma"/>
      <family val="2"/>
    </font>
    <font>
      <sz val="8"/>
      <color indexed="63"/>
      <name val="Tahoma"/>
      <family val="2"/>
    </font>
  </fonts>
  <fills count="41">
    <fill>
      <patternFill patternType="none"/>
    </fill>
    <fill>
      <patternFill patternType="gray125"/>
    </fill>
    <fill>
      <patternFill patternType="solid">
        <fgColor theme="8" tint="0.59999389629810485"/>
        <bgColor indexed="64"/>
      </patternFill>
    </fill>
    <fill>
      <patternFill patternType="solid">
        <fgColor indexed="22"/>
        <bgColor indexed="64"/>
      </patternFill>
    </fill>
    <fill>
      <patternFill patternType="solid">
        <fgColor indexed="4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bgColor indexed="64"/>
      </patternFill>
    </fill>
    <fill>
      <patternFill patternType="solid">
        <fgColor theme="1" tint="0.499984740745262"/>
        <bgColor indexed="64"/>
      </patternFill>
    </fill>
    <fill>
      <patternFill patternType="solid">
        <fgColor theme="3"/>
        <bgColor indexed="64"/>
      </patternFill>
    </fill>
    <fill>
      <patternFill patternType="solid">
        <fgColor theme="4" tint="0.59999389629810485"/>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rgb="FFFFFF66"/>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theme="0" tint="-0.249977111117893"/>
        <bgColor indexed="64"/>
      </patternFill>
    </fill>
  </fills>
  <borders count="31">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auto="1"/>
      </top>
      <bottom/>
      <diagonal/>
    </border>
    <border>
      <left/>
      <right style="thin">
        <color indexed="64"/>
      </right>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2"/>
      </left>
      <right style="thin">
        <color indexed="42"/>
      </right>
      <top style="thin">
        <color indexed="42"/>
      </top>
      <bottom style="thin">
        <color indexed="4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auto="1"/>
      </top>
      <bottom/>
      <diagonal/>
    </border>
  </borders>
  <cellStyleXfs count="34">
    <xf numFmtId="166" fontId="0" fillId="0" borderId="0"/>
    <xf numFmtId="166" fontId="7" fillId="0" borderId="0"/>
    <xf numFmtId="166" fontId="12" fillId="0" borderId="0" applyNumberFormat="0" applyFill="0" applyBorder="0" applyAlignment="0" applyProtection="0">
      <alignment vertical="top"/>
      <protection locked="0"/>
    </xf>
    <xf numFmtId="0" fontId="22"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1" fillId="0" borderId="0"/>
    <xf numFmtId="0" fontId="21" fillId="0" borderId="0"/>
    <xf numFmtId="0" fontId="23" fillId="0" borderId="0"/>
    <xf numFmtId="0" fontId="21" fillId="0" borderId="0"/>
    <xf numFmtId="0" fontId="26" fillId="38" borderId="0" applyNumberFormat="0" applyBorder="0" applyAlignment="0" applyProtection="0"/>
    <xf numFmtId="0" fontId="27" fillId="39" borderId="0" applyNumberFormat="0" applyBorder="0" applyAlignment="0" applyProtection="0"/>
    <xf numFmtId="44" fontId="21" fillId="0" borderId="0" applyFont="0" applyFill="0" applyBorder="0" applyAlignment="0" applyProtection="0"/>
  </cellStyleXfs>
  <cellXfs count="250">
    <xf numFmtId="166" fontId="0" fillId="0" borderId="0" xfId="0"/>
    <xf numFmtId="166" fontId="3" fillId="0" borderId="0" xfId="0" applyFont="1"/>
    <xf numFmtId="166" fontId="5" fillId="0" borderId="0" xfId="1" applyFont="1"/>
    <xf numFmtId="166" fontId="5" fillId="4" borderId="0" xfId="1" applyFont="1" applyFill="1"/>
    <xf numFmtId="164" fontId="5" fillId="4" borderId="0" xfId="1" applyNumberFormat="1" applyFont="1" applyFill="1"/>
    <xf numFmtId="164" fontId="5" fillId="0" borderId="0" xfId="1" applyNumberFormat="1" applyFont="1"/>
    <xf numFmtId="166" fontId="3" fillId="5" borderId="0" xfId="0" applyFont="1" applyFill="1"/>
    <xf numFmtId="166" fontId="3" fillId="6" borderId="0" xfId="0" applyFont="1" applyFill="1"/>
    <xf numFmtId="165" fontId="3" fillId="5" borderId="0" xfId="0" applyNumberFormat="1" applyFont="1" applyFill="1"/>
    <xf numFmtId="166" fontId="3" fillId="6" borderId="2" xfId="0" applyFont="1" applyFill="1" applyBorder="1"/>
    <xf numFmtId="166" fontId="3" fillId="6" borderId="3" xfId="0" applyFont="1" applyFill="1" applyBorder="1"/>
    <xf numFmtId="166" fontId="5" fillId="6" borderId="1" xfId="1" applyFont="1" applyFill="1" applyBorder="1"/>
    <xf numFmtId="164" fontId="5" fillId="6" borderId="1" xfId="1" applyNumberFormat="1" applyFont="1" applyFill="1" applyBorder="1" applyAlignment="1">
      <alignment horizontal="right"/>
    </xf>
    <xf numFmtId="166" fontId="5" fillId="6" borderId="1" xfId="1" applyFont="1" applyFill="1" applyBorder="1" applyAlignment="1">
      <alignment horizontal="right"/>
    </xf>
    <xf numFmtId="166" fontId="3" fillId="6" borderId="1" xfId="0" applyFont="1" applyFill="1" applyBorder="1"/>
    <xf numFmtId="165" fontId="3" fillId="0" borderId="0" xfId="0" applyNumberFormat="1" applyFont="1"/>
    <xf numFmtId="164" fontId="5" fillId="5" borderId="0" xfId="0" applyNumberFormat="1" applyFont="1" applyFill="1"/>
    <xf numFmtId="166" fontId="5" fillId="0" borderId="0" xfId="0" applyFont="1"/>
    <xf numFmtId="166" fontId="3" fillId="0" borderId="0" xfId="0" applyFont="1" applyAlignment="1">
      <alignment horizontal="right"/>
    </xf>
    <xf numFmtId="166" fontId="3" fillId="0" borderId="1" xfId="0" applyFont="1" applyBorder="1"/>
    <xf numFmtId="166" fontId="3" fillId="0" borderId="6" xfId="0" applyFont="1" applyBorder="1"/>
    <xf numFmtId="166" fontId="8" fillId="7" borderId="8" xfId="0" applyFont="1" applyFill="1" applyBorder="1"/>
    <xf numFmtId="166" fontId="8" fillId="7" borderId="1" xfId="0" applyFont="1" applyFill="1" applyBorder="1"/>
    <xf numFmtId="166" fontId="8" fillId="7" borderId="9" xfId="0" applyFont="1" applyFill="1" applyBorder="1"/>
    <xf numFmtId="166" fontId="8" fillId="0" borderId="0" xfId="0" applyFont="1"/>
    <xf numFmtId="166" fontId="8" fillId="0" borderId="4" xfId="0" applyFont="1" applyBorder="1"/>
    <xf numFmtId="14" fontId="3" fillId="0" borderId="0" xfId="0" applyNumberFormat="1" applyFont="1"/>
    <xf numFmtId="166" fontId="9" fillId="8" borderId="10" xfId="0" applyFont="1" applyFill="1" applyBorder="1"/>
    <xf numFmtId="166" fontId="11" fillId="8" borderId="3" xfId="0" applyFont="1" applyFill="1" applyBorder="1"/>
    <xf numFmtId="14" fontId="11" fillId="8" borderId="3" xfId="0" applyNumberFormat="1" applyFont="1" applyFill="1" applyBorder="1"/>
    <xf numFmtId="166" fontId="11" fillId="8" borderId="11" xfId="0" applyFont="1" applyFill="1" applyBorder="1"/>
    <xf numFmtId="166" fontId="13" fillId="0" borderId="0" xfId="2" applyFont="1" applyAlignment="1" applyProtection="1"/>
    <xf numFmtId="14" fontId="8" fillId="7" borderId="1" xfId="0" applyNumberFormat="1" applyFont="1" applyFill="1" applyBorder="1" applyAlignment="1">
      <alignment horizontal="center"/>
    </xf>
    <xf numFmtId="166" fontId="15" fillId="0" borderId="0" xfId="0" applyFont="1"/>
    <xf numFmtId="166" fontId="12" fillId="0" borderId="0" xfId="2" applyAlignment="1" applyProtection="1"/>
    <xf numFmtId="166" fontId="16" fillId="0" borderId="0" xfId="0" applyFont="1"/>
    <xf numFmtId="166" fontId="16" fillId="0" borderId="0" xfId="0" applyFont="1" applyAlignment="1">
      <alignment horizontal="center"/>
    </xf>
    <xf numFmtId="166" fontId="18" fillId="0" borderId="0" xfId="0" applyFont="1" applyAlignment="1">
      <alignment horizontal="left"/>
    </xf>
    <xf numFmtId="166" fontId="17" fillId="0" borderId="0" xfId="0" applyFont="1" applyAlignment="1">
      <alignment horizontal="left"/>
    </xf>
    <xf numFmtId="166" fontId="2" fillId="0" borderId="0" xfId="0" applyFont="1"/>
    <xf numFmtId="165" fontId="2" fillId="5" borderId="0" xfId="0" applyNumberFormat="1" applyFont="1" applyFill="1"/>
    <xf numFmtId="166" fontId="1" fillId="5" borderId="0" xfId="0" applyFont="1" applyFill="1"/>
    <xf numFmtId="166" fontId="1" fillId="0" borderId="0" xfId="0" applyFont="1"/>
    <xf numFmtId="166" fontId="1" fillId="6" borderId="0" xfId="0" applyFont="1" applyFill="1"/>
    <xf numFmtId="166" fontId="4" fillId="2" borderId="0" xfId="0" applyFont="1" applyFill="1" applyAlignment="1">
      <alignment horizontal="right"/>
    </xf>
    <xf numFmtId="166" fontId="4" fillId="0" borderId="0" xfId="0" applyFont="1" applyAlignment="1">
      <alignment horizontal="right"/>
    </xf>
    <xf numFmtId="14" fontId="1" fillId="0" borderId="0" xfId="0" applyNumberFormat="1" applyFont="1"/>
    <xf numFmtId="14" fontId="4" fillId="6" borderId="2" xfId="0" applyNumberFormat="1" applyFont="1" applyFill="1" applyBorder="1"/>
    <xf numFmtId="14" fontId="4" fillId="0" borderId="0" xfId="0" applyNumberFormat="1" applyFont="1"/>
    <xf numFmtId="166" fontId="16" fillId="0" borderId="0" xfId="0" applyFont="1" applyAlignment="1">
      <alignment horizontal="center" wrapText="1"/>
    </xf>
    <xf numFmtId="166" fontId="1" fillId="0" borderId="0" xfId="0" applyFont="1" applyAlignment="1">
      <alignment horizontal="right"/>
    </xf>
    <xf numFmtId="166" fontId="1" fillId="0" borderId="6" xfId="0" applyFont="1" applyBorder="1"/>
    <xf numFmtId="166" fontId="19" fillId="0" borderId="0" xfId="0" applyFont="1" applyAlignment="1">
      <alignment vertical="center"/>
    </xf>
    <xf numFmtId="165" fontId="1" fillId="5" borderId="0" xfId="0" applyNumberFormat="1" applyFont="1" applyFill="1"/>
    <xf numFmtId="0" fontId="3" fillId="0" borderId="0" xfId="0" applyNumberFormat="1" applyFont="1"/>
    <xf numFmtId="0" fontId="19" fillId="0" borderId="0" xfId="0" applyNumberFormat="1" applyFont="1" applyAlignment="1">
      <alignment vertical="center"/>
    </xf>
    <xf numFmtId="0" fontId="1" fillId="0" borderId="0" xfId="0" applyNumberFormat="1" applyFont="1"/>
    <xf numFmtId="0" fontId="4" fillId="6" borderId="1" xfId="0" applyNumberFormat="1" applyFont="1" applyFill="1" applyBorder="1"/>
    <xf numFmtId="0" fontId="4" fillId="6" borderId="1" xfId="0" applyNumberFormat="1" applyFont="1" applyFill="1" applyBorder="1" applyAlignment="1">
      <alignment horizontal="right"/>
    </xf>
    <xf numFmtId="0" fontId="4" fillId="2" borderId="0" xfId="0" applyNumberFormat="1" applyFont="1" applyFill="1" applyAlignment="1">
      <alignment horizontal="right"/>
    </xf>
    <xf numFmtId="0" fontId="4" fillId="0" borderId="0" xfId="0" quotePrefix="1" applyNumberFormat="1" applyFont="1" applyAlignment="1">
      <alignment horizontal="right"/>
    </xf>
    <xf numFmtId="0" fontId="4" fillId="2" borderId="0" xfId="0" quotePrefix="1" applyNumberFormat="1" applyFont="1" applyFill="1" applyAlignment="1">
      <alignment horizontal="right"/>
    </xf>
    <xf numFmtId="0" fontId="5" fillId="2" borderId="0" xfId="0" applyNumberFormat="1" applyFont="1" applyFill="1"/>
    <xf numFmtId="0" fontId="1" fillId="5" borderId="0" xfId="0" applyNumberFormat="1" applyFont="1" applyFill="1"/>
    <xf numFmtId="0" fontId="3" fillId="6" borderId="2" xfId="0" applyNumberFormat="1" applyFont="1" applyFill="1" applyBorder="1"/>
    <xf numFmtId="0" fontId="3" fillId="6" borderId="3" xfId="0" applyNumberFormat="1" applyFont="1" applyFill="1" applyBorder="1"/>
    <xf numFmtId="0" fontId="5" fillId="0" borderId="0" xfId="1" applyNumberFormat="1" applyFont="1"/>
    <xf numFmtId="14" fontId="5" fillId="0" borderId="0" xfId="1" applyNumberFormat="1" applyFont="1"/>
    <xf numFmtId="0" fontId="4" fillId="6" borderId="2" xfId="0" applyNumberFormat="1" applyFont="1" applyFill="1" applyBorder="1"/>
    <xf numFmtId="0" fontId="4" fillId="6" borderId="3" xfId="0" applyNumberFormat="1" applyFont="1" applyFill="1" applyBorder="1" applyAlignment="1">
      <alignment horizontal="right"/>
    </xf>
    <xf numFmtId="0" fontId="4" fillId="6" borderId="3" xfId="0" applyNumberFormat="1" applyFont="1" applyFill="1" applyBorder="1"/>
    <xf numFmtId="0" fontId="4" fillId="0" borderId="0" xfId="0" applyNumberFormat="1" applyFont="1"/>
    <xf numFmtId="0" fontId="4" fillId="3" borderId="0" xfId="0" applyNumberFormat="1" applyFont="1" applyFill="1"/>
    <xf numFmtId="0" fontId="8" fillId="0" borderId="0" xfId="0" applyNumberFormat="1" applyFont="1"/>
    <xf numFmtId="0" fontId="5" fillId="6" borderId="1" xfId="1" applyNumberFormat="1" applyFont="1" applyFill="1" applyBorder="1"/>
    <xf numFmtId="1" fontId="3" fillId="0" borderId="1" xfId="0" applyNumberFormat="1" applyFont="1" applyBorder="1"/>
    <xf numFmtId="1" fontId="3" fillId="0" borderId="0" xfId="0" applyNumberFormat="1" applyFont="1" applyAlignment="1">
      <alignment horizontal="right"/>
    </xf>
    <xf numFmtId="1" fontId="1" fillId="0" borderId="0" xfId="0" applyNumberFormat="1" applyFont="1" applyAlignment="1">
      <alignment horizontal="right"/>
    </xf>
    <xf numFmtId="1" fontId="1" fillId="0" borderId="0" xfId="0" applyNumberFormat="1" applyFont="1"/>
    <xf numFmtId="1" fontId="3" fillId="0" borderId="0" xfId="0" applyNumberFormat="1" applyFont="1"/>
    <xf numFmtId="1" fontId="3" fillId="0" borderId="1" xfId="0" applyNumberFormat="1" applyFont="1" applyBorder="1" applyAlignment="1">
      <alignment horizontal="right"/>
    </xf>
    <xf numFmtId="0" fontId="14" fillId="0" borderId="0" xfId="0" applyNumberFormat="1" applyFont="1"/>
    <xf numFmtId="0" fontId="3" fillId="0" borderId="12" xfId="0" applyNumberFormat="1" applyFont="1" applyBorder="1"/>
    <xf numFmtId="0" fontId="3" fillId="0" borderId="13" xfId="0" applyNumberFormat="1" applyFont="1" applyBorder="1"/>
    <xf numFmtId="0" fontId="3" fillId="0" borderId="14" xfId="0" applyNumberFormat="1" applyFont="1" applyBorder="1"/>
    <xf numFmtId="14" fontId="4" fillId="6" borderId="3" xfId="0" applyNumberFormat="1" applyFont="1" applyFill="1" applyBorder="1" applyAlignment="1">
      <alignment horizontal="right"/>
    </xf>
    <xf numFmtId="167" fontId="4" fillId="6" borderId="2" xfId="0" applyNumberFormat="1" applyFont="1" applyFill="1" applyBorder="1"/>
    <xf numFmtId="167" fontId="4" fillId="6" borderId="3" xfId="0" applyNumberFormat="1" applyFont="1" applyFill="1" applyBorder="1"/>
    <xf numFmtId="167" fontId="4" fillId="3" borderId="0" xfId="0" applyNumberFormat="1" applyFont="1" applyFill="1"/>
    <xf numFmtId="167" fontId="4" fillId="0" borderId="0" xfId="0" applyNumberFormat="1" applyFont="1"/>
    <xf numFmtId="14" fontId="4" fillId="3" borderId="0" xfId="0" applyNumberFormat="1" applyFont="1" applyFill="1"/>
    <xf numFmtId="0" fontId="3" fillId="6" borderId="0" xfId="0" applyNumberFormat="1" applyFont="1" applyFill="1"/>
    <xf numFmtId="0" fontId="1" fillId="6" borderId="0" xfId="0" applyNumberFormat="1" applyFont="1" applyFill="1"/>
    <xf numFmtId="0" fontId="3" fillId="6" borderId="0" xfId="0" applyNumberFormat="1" applyFont="1" applyFill="1" applyAlignment="1">
      <alignment horizontal="right"/>
    </xf>
    <xf numFmtId="0" fontId="3" fillId="0" borderId="0" xfId="0" applyNumberFormat="1" applyFont="1" applyAlignment="1">
      <alignment horizontal="right"/>
    </xf>
    <xf numFmtId="164" fontId="3" fillId="0" borderId="0" xfId="0" applyNumberFormat="1" applyFont="1"/>
    <xf numFmtId="164" fontId="8" fillId="7" borderId="1" xfId="0" applyNumberFormat="1" applyFont="1" applyFill="1" applyBorder="1" applyAlignment="1">
      <alignment horizontal="center"/>
    </xf>
    <xf numFmtId="164" fontId="1" fillId="6" borderId="0" xfId="0" applyNumberFormat="1" applyFont="1" applyFill="1"/>
    <xf numFmtId="0" fontId="1" fillId="0" borderId="15" xfId="0" applyNumberFormat="1" applyFont="1" applyBorder="1"/>
    <xf numFmtId="0" fontId="1" fillId="0" borderId="15" xfId="0" applyNumberFormat="1" applyFont="1" applyBorder="1" applyAlignment="1">
      <alignment horizontal="left"/>
    </xf>
    <xf numFmtId="167" fontId="1" fillId="0" borderId="15" xfId="0" applyNumberFormat="1" applyFont="1" applyBorder="1"/>
    <xf numFmtId="0" fontId="1" fillId="10" borderId="15" xfId="0" applyNumberFormat="1" applyFont="1" applyFill="1" applyBorder="1" applyAlignment="1">
      <alignment horizontal="left" vertical="center"/>
    </xf>
    <xf numFmtId="0" fontId="1" fillId="0" borderId="0" xfId="0" applyNumberFormat="1" applyFont="1" applyAlignment="1">
      <alignment horizontal="right"/>
    </xf>
    <xf numFmtId="0" fontId="1" fillId="10" borderId="15" xfId="0" applyNumberFormat="1" applyFont="1" applyFill="1" applyBorder="1" applyAlignment="1">
      <alignment horizontal="right" vertical="center" wrapText="1"/>
    </xf>
    <xf numFmtId="167" fontId="1" fillId="0" borderId="15" xfId="0" applyNumberFormat="1" applyFont="1" applyBorder="1" applyAlignment="1">
      <alignment horizontal="right"/>
    </xf>
    <xf numFmtId="0" fontId="1" fillId="0" borderId="0" xfId="0" applyNumberFormat="1" applyFont="1" applyAlignment="1">
      <alignment horizontal="left"/>
    </xf>
    <xf numFmtId="164" fontId="1" fillId="0" borderId="0" xfId="0" applyNumberFormat="1" applyFont="1"/>
    <xf numFmtId="0" fontId="1" fillId="6" borderId="3" xfId="0" applyNumberFormat="1" applyFont="1" applyFill="1" applyBorder="1"/>
    <xf numFmtId="0" fontId="3" fillId="5" borderId="0" xfId="0" applyNumberFormat="1" applyFont="1" applyFill="1"/>
    <xf numFmtId="167" fontId="0" fillId="0" borderId="0" xfId="0" applyNumberFormat="1"/>
    <xf numFmtId="166" fontId="0" fillId="0" borderId="0" xfId="0" quotePrefix="1"/>
    <xf numFmtId="166" fontId="0" fillId="0" borderId="0" xfId="0" applyAlignment="1">
      <alignment vertical="center" wrapText="1"/>
    </xf>
    <xf numFmtId="0" fontId="4" fillId="5" borderId="1" xfId="0" applyNumberFormat="1" applyFont="1" applyFill="1" applyBorder="1"/>
    <xf numFmtId="0" fontId="4" fillId="5" borderId="0" xfId="0" applyNumberFormat="1" applyFont="1" applyFill="1"/>
    <xf numFmtId="0" fontId="21" fillId="0" borderId="0" xfId="27"/>
    <xf numFmtId="0" fontId="0" fillId="0" borderId="0" xfId="0" applyNumberFormat="1"/>
    <xf numFmtId="0" fontId="0" fillId="0" borderId="0" xfId="0" applyNumberFormat="1" applyAlignment="1">
      <alignment horizontal="left"/>
    </xf>
    <xf numFmtId="0" fontId="0" fillId="0" borderId="0" xfId="0" applyNumberFormat="1" applyAlignment="1">
      <alignment horizontal="right"/>
    </xf>
    <xf numFmtId="49" fontId="24" fillId="35" borderId="16" xfId="0" applyNumberFormat="1" applyFont="1" applyFill="1" applyBorder="1"/>
    <xf numFmtId="0" fontId="13" fillId="2" borderId="0" xfId="2" applyNumberFormat="1" applyFont="1" applyFill="1" applyAlignment="1" applyProtection="1"/>
    <xf numFmtId="166" fontId="17" fillId="0" borderId="0" xfId="0" applyFont="1" applyAlignment="1">
      <alignment vertical="top" wrapText="1"/>
    </xf>
    <xf numFmtId="166" fontId="25" fillId="0" borderId="0" xfId="0" applyFont="1"/>
    <xf numFmtId="14" fontId="1" fillId="5" borderId="0" xfId="0" applyNumberFormat="1" applyFont="1" applyFill="1"/>
    <xf numFmtId="0" fontId="3" fillId="37" borderId="0" xfId="0" applyNumberFormat="1" applyFont="1" applyFill="1"/>
    <xf numFmtId="0" fontId="1" fillId="37" borderId="0" xfId="0" applyNumberFormat="1" applyFont="1" applyFill="1"/>
    <xf numFmtId="0" fontId="2" fillId="37" borderId="0" xfId="0" applyNumberFormat="1" applyFont="1" applyFill="1"/>
    <xf numFmtId="166" fontId="0" fillId="0" borderId="0" xfId="0" applyAlignment="1">
      <alignment wrapText="1"/>
    </xf>
    <xf numFmtId="166" fontId="26" fillId="38" borderId="0" xfId="31" applyNumberFormat="1"/>
    <xf numFmtId="166" fontId="27" fillId="39" borderId="0" xfId="32" applyNumberFormat="1"/>
    <xf numFmtId="17" fontId="1" fillId="0" borderId="0" xfId="0" applyNumberFormat="1" applyFont="1"/>
    <xf numFmtId="0" fontId="0" fillId="0" borderId="0" xfId="27" applyFont="1"/>
    <xf numFmtId="0" fontId="0" fillId="10" borderId="15" xfId="27" applyFont="1" applyFill="1" applyBorder="1"/>
    <xf numFmtId="0" fontId="0" fillId="10" borderId="15" xfId="27" applyFont="1" applyFill="1" applyBorder="1" applyAlignment="1">
      <alignment horizontal="center"/>
    </xf>
    <xf numFmtId="0" fontId="21" fillId="10" borderId="15" xfId="27" applyFill="1" applyBorder="1"/>
    <xf numFmtId="0" fontId="0" fillId="0" borderId="15" xfId="27" applyFont="1" applyBorder="1"/>
    <xf numFmtId="0" fontId="0" fillId="0" borderId="15" xfId="27" applyFont="1" applyBorder="1" applyAlignment="1">
      <alignment horizontal="center"/>
    </xf>
    <xf numFmtId="0" fontId="21" fillId="0" borderId="15" xfId="27" applyBorder="1" applyAlignment="1">
      <alignment horizontal="center"/>
    </xf>
    <xf numFmtId="166" fontId="28" fillId="0" borderId="0" xfId="0" applyFont="1"/>
    <xf numFmtId="166" fontId="0" fillId="0" borderId="17" xfId="0" applyBorder="1"/>
    <xf numFmtId="166" fontId="0" fillId="0" borderId="18" xfId="0" applyBorder="1"/>
    <xf numFmtId="166" fontId="0" fillId="0" borderId="19" xfId="0" applyBorder="1"/>
    <xf numFmtId="166" fontId="0" fillId="0" borderId="20" xfId="0" applyBorder="1"/>
    <xf numFmtId="166" fontId="0" fillId="0" borderId="21" xfId="0" applyBorder="1"/>
    <xf numFmtId="166" fontId="0" fillId="0" borderId="14" xfId="0" applyBorder="1"/>
    <xf numFmtId="166" fontId="0" fillId="0" borderId="14" xfId="0" applyBorder="1" applyAlignment="1">
      <alignment horizontal="center"/>
    </xf>
    <xf numFmtId="166" fontId="0" fillId="0" borderId="10" xfId="0" applyBorder="1"/>
    <xf numFmtId="166" fontId="0" fillId="0" borderId="22" xfId="0" applyBorder="1"/>
    <xf numFmtId="166" fontId="0" fillId="0" borderId="23" xfId="0" applyBorder="1"/>
    <xf numFmtId="166" fontId="0" fillId="0" borderId="15" xfId="0" applyBorder="1"/>
    <xf numFmtId="166" fontId="0" fillId="0" borderId="15" xfId="0" applyBorder="1" applyAlignment="1">
      <alignment horizontal="center"/>
    </xf>
    <xf numFmtId="166" fontId="0" fillId="0" borderId="8" xfId="0" applyBorder="1"/>
    <xf numFmtId="166" fontId="0" fillId="0" borderId="24" xfId="0" applyBorder="1"/>
    <xf numFmtId="166" fontId="0" fillId="0" borderId="25" xfId="0" applyBorder="1"/>
    <xf numFmtId="166" fontId="0" fillId="0" borderId="12" xfId="0" applyBorder="1"/>
    <xf numFmtId="166" fontId="0" fillId="0" borderId="12" xfId="0" applyBorder="1" applyAlignment="1">
      <alignment horizontal="center"/>
    </xf>
    <xf numFmtId="166" fontId="0" fillId="0" borderId="5" xfId="0" applyBorder="1"/>
    <xf numFmtId="166" fontId="0" fillId="0" borderId="26" xfId="0" applyBorder="1"/>
    <xf numFmtId="166" fontId="0" fillId="0" borderId="27" xfId="0" applyBorder="1"/>
    <xf numFmtId="166" fontId="0" fillId="0" borderId="27" xfId="0" applyBorder="1" applyAlignment="1">
      <alignment horizontal="center"/>
    </xf>
    <xf numFmtId="166" fontId="0" fillId="0" borderId="28" xfId="0" applyBorder="1"/>
    <xf numFmtId="166" fontId="0" fillId="0" borderId="29" xfId="0" applyBorder="1"/>
    <xf numFmtId="166" fontId="3" fillId="0" borderId="16" xfId="0" applyFont="1" applyBorder="1"/>
    <xf numFmtId="49" fontId="24" fillId="35" borderId="0" xfId="0" applyNumberFormat="1" applyFont="1" applyFill="1"/>
    <xf numFmtId="1" fontId="4" fillId="0" borderId="0" xfId="0" applyNumberFormat="1" applyFont="1"/>
    <xf numFmtId="0" fontId="1" fillId="6" borderId="1" xfId="0" applyNumberFormat="1" applyFont="1" applyFill="1" applyBorder="1"/>
    <xf numFmtId="0" fontId="4" fillId="6" borderId="1" xfId="0" quotePrefix="1" applyNumberFormat="1" applyFont="1" applyFill="1" applyBorder="1"/>
    <xf numFmtId="167" fontId="4" fillId="6" borderId="1" xfId="0" applyNumberFormat="1" applyFont="1" applyFill="1" applyBorder="1"/>
    <xf numFmtId="167" fontId="1" fillId="6" borderId="1" xfId="0" applyNumberFormat="1" applyFont="1" applyFill="1" applyBorder="1"/>
    <xf numFmtId="14" fontId="1" fillId="6" borderId="1" xfId="0" applyNumberFormat="1" applyFont="1" applyFill="1" applyBorder="1"/>
    <xf numFmtId="166" fontId="1" fillId="6" borderId="1" xfId="0" applyFont="1" applyFill="1" applyBorder="1"/>
    <xf numFmtId="0" fontId="4" fillId="0" borderId="0" xfId="0" quotePrefix="1" applyNumberFormat="1" applyFont="1"/>
    <xf numFmtId="0" fontId="4" fillId="2" borderId="0" xfId="0" applyNumberFormat="1" applyFont="1" applyFill="1"/>
    <xf numFmtId="0" fontId="4" fillId="2" borderId="0" xfId="0" quotePrefix="1" applyNumberFormat="1" applyFont="1" applyFill="1"/>
    <xf numFmtId="167" fontId="4" fillId="2" borderId="0" xfId="0" applyNumberFormat="1" applyFont="1" applyFill="1"/>
    <xf numFmtId="14" fontId="4" fillId="36" borderId="0" xfId="0" applyNumberFormat="1" applyFont="1" applyFill="1"/>
    <xf numFmtId="14" fontId="1" fillId="36" borderId="0" xfId="0" applyNumberFormat="1" applyFont="1" applyFill="1"/>
    <xf numFmtId="167" fontId="6" fillId="2" borderId="0" xfId="0" applyNumberFormat="1" applyFont="1" applyFill="1"/>
    <xf numFmtId="167" fontId="1" fillId="0" borderId="0" xfId="0" applyNumberFormat="1" applyFont="1"/>
    <xf numFmtId="166" fontId="4" fillId="0" borderId="0" xfId="0" applyFont="1"/>
    <xf numFmtId="166" fontId="4" fillId="2" borderId="0" xfId="0" applyFont="1" applyFill="1"/>
    <xf numFmtId="14" fontId="1" fillId="36" borderId="0" xfId="0" applyNumberFormat="1" applyFont="1" applyFill="1" applyAlignment="1">
      <alignment vertical="center"/>
    </xf>
    <xf numFmtId="166" fontId="1" fillId="0" borderId="0" xfId="0" applyFont="1" applyAlignment="1">
      <alignment vertical="center"/>
    </xf>
    <xf numFmtId="0" fontId="30" fillId="2" borderId="0" xfId="2" applyNumberFormat="1" applyFont="1" applyFill="1" applyAlignment="1" applyProtection="1"/>
    <xf numFmtId="0" fontId="12" fillId="2" borderId="0" xfId="2" applyNumberFormat="1" applyFill="1" applyAlignment="1" applyProtection="1"/>
    <xf numFmtId="0" fontId="0" fillId="0" borderId="0" xfId="0" quotePrefix="1" applyNumberFormat="1"/>
    <xf numFmtId="166" fontId="8" fillId="7" borderId="1" xfId="0" applyFont="1" applyFill="1" applyBorder="1" applyAlignment="1">
      <alignment horizontal="left"/>
    </xf>
    <xf numFmtId="166" fontId="9" fillId="40" borderId="5" xfId="0" applyFont="1" applyFill="1" applyBorder="1"/>
    <xf numFmtId="166" fontId="10" fillId="40" borderId="2" xfId="0" applyFont="1" applyFill="1" applyBorder="1" applyAlignment="1">
      <alignment vertical="center"/>
    </xf>
    <xf numFmtId="166" fontId="10" fillId="40" borderId="30" xfId="0" applyFont="1" applyFill="1" applyBorder="1" applyAlignment="1">
      <alignment vertical="center"/>
    </xf>
    <xf numFmtId="166" fontId="9" fillId="40" borderId="4" xfId="0" applyFont="1" applyFill="1" applyBorder="1"/>
    <xf numFmtId="166" fontId="10" fillId="40" borderId="0" xfId="0" applyFont="1" applyFill="1" applyAlignment="1">
      <alignment vertical="center"/>
    </xf>
    <xf numFmtId="166" fontId="9" fillId="40" borderId="0" xfId="0" applyFont="1" applyFill="1"/>
    <xf numFmtId="166" fontId="9" fillId="40" borderId="10" xfId="0" applyFont="1" applyFill="1" applyBorder="1"/>
    <xf numFmtId="166" fontId="9" fillId="40" borderId="7" xfId="0" applyFont="1" applyFill="1" applyBorder="1"/>
    <xf numFmtId="1" fontId="9" fillId="40" borderId="0" xfId="0" applyNumberFormat="1" applyFont="1" applyFill="1"/>
    <xf numFmtId="166" fontId="9" fillId="40" borderId="6" xfId="0" applyFont="1" applyFill="1" applyBorder="1"/>
    <xf numFmtId="166" fontId="8" fillId="40" borderId="0" xfId="0" applyFont="1" applyFill="1"/>
    <xf numFmtId="166" fontId="9" fillId="40" borderId="3" xfId="0" applyFont="1" applyFill="1" applyBorder="1"/>
    <xf numFmtId="14" fontId="9" fillId="40" borderId="3" xfId="0" applyNumberFormat="1" applyFont="1" applyFill="1" applyBorder="1"/>
    <xf numFmtId="1" fontId="9" fillId="40" borderId="3" xfId="0" applyNumberFormat="1" applyFont="1" applyFill="1" applyBorder="1"/>
    <xf numFmtId="166" fontId="9" fillId="40" borderId="11" xfId="0" applyFont="1" applyFill="1" applyBorder="1"/>
    <xf numFmtId="0" fontId="1" fillId="10" borderId="8" xfId="0" applyNumberFormat="1" applyFont="1" applyFill="1" applyBorder="1" applyAlignment="1">
      <alignment horizontal="left" vertical="center"/>
    </xf>
    <xf numFmtId="168" fontId="1" fillId="0" borderId="0" xfId="33" applyNumberFormat="1" applyFont="1"/>
    <xf numFmtId="169" fontId="1" fillId="0" borderId="15" xfId="0" applyNumberFormat="1" applyFont="1" applyBorder="1"/>
    <xf numFmtId="0" fontId="1" fillId="0" borderId="0" xfId="0" applyNumberFormat="1" applyFont="1" applyAlignment="1">
      <alignment wrapText="1"/>
    </xf>
    <xf numFmtId="0" fontId="1" fillId="0" borderId="0" xfId="0" applyNumberFormat="1" applyFont="1"/>
    <xf numFmtId="0" fontId="0" fillId="0" borderId="0" xfId="0" applyNumberFormat="1" applyFill="1"/>
    <xf numFmtId="170" fontId="0" fillId="0" borderId="0" xfId="0" applyNumberFormat="1" applyFill="1"/>
    <xf numFmtId="0" fontId="12" fillId="2" borderId="0" xfId="2" applyNumberFormat="1" applyFill="1" applyAlignment="1" applyProtection="1">
      <alignment wrapText="1"/>
    </xf>
    <xf numFmtId="166" fontId="12" fillId="2" borderId="0" xfId="2" applyFill="1" applyAlignment="1" applyProtection="1"/>
    <xf numFmtId="0" fontId="0" fillId="0" borderId="15" xfId="0" applyNumberFormat="1" applyFill="1" applyBorder="1"/>
    <xf numFmtId="167" fontId="0" fillId="0" borderId="15" xfId="0" applyNumberFormat="1" applyFill="1" applyBorder="1"/>
    <xf numFmtId="0" fontId="0" fillId="0" borderId="0" xfId="0" applyNumberFormat="1" applyFill="1" applyBorder="1"/>
    <xf numFmtId="49" fontId="32" fillId="36" borderId="16" xfId="0" applyNumberFormat="1" applyFont="1" applyFill="1" applyBorder="1"/>
    <xf numFmtId="0" fontId="32" fillId="36" borderId="16" xfId="0" applyNumberFormat="1" applyFont="1" applyFill="1" applyBorder="1"/>
    <xf numFmtId="49" fontId="33" fillId="36" borderId="16" xfId="0" applyNumberFormat="1" applyFont="1" applyFill="1" applyBorder="1"/>
    <xf numFmtId="0" fontId="33" fillId="36" borderId="16" xfId="0" applyNumberFormat="1" applyFont="1" applyFill="1" applyBorder="1"/>
    <xf numFmtId="49" fontId="31" fillId="36" borderId="16" xfId="0" applyNumberFormat="1" applyFont="1" applyFill="1" applyBorder="1"/>
    <xf numFmtId="0" fontId="31" fillId="36" borderId="16" xfId="0" applyNumberFormat="1" applyFont="1" applyFill="1" applyBorder="1"/>
    <xf numFmtId="49" fontId="29" fillId="36" borderId="16" xfId="0" applyNumberFormat="1" applyFont="1" applyFill="1" applyBorder="1"/>
    <xf numFmtId="0" fontId="29" fillId="36" borderId="16" xfId="0" applyNumberFormat="1" applyFont="1" applyFill="1" applyBorder="1"/>
    <xf numFmtId="1" fontId="4" fillId="36" borderId="0" xfId="0" applyNumberFormat="1" applyFont="1" applyFill="1"/>
    <xf numFmtId="0" fontId="4" fillId="36" borderId="0" xfId="0" applyNumberFormat="1" applyFont="1" applyFill="1"/>
    <xf numFmtId="1" fontId="3" fillId="36" borderId="0" xfId="0" applyNumberFormat="1" applyFont="1" applyFill="1"/>
    <xf numFmtId="0" fontId="0" fillId="0" borderId="13" xfId="0" applyNumberFormat="1" applyFill="1" applyBorder="1"/>
    <xf numFmtId="0" fontId="0" fillId="0" borderId="4" xfId="0" applyNumberFormat="1" applyFill="1" applyBorder="1"/>
    <xf numFmtId="166" fontId="8" fillId="7" borderId="1" xfId="0" applyFont="1" applyFill="1" applyBorder="1" applyAlignment="1">
      <alignment horizontal="center"/>
    </xf>
    <xf numFmtId="166" fontId="8" fillId="7" borderId="1" xfId="0" applyFont="1" applyFill="1" applyBorder="1" applyAlignment="1">
      <alignment horizontal="left"/>
    </xf>
    <xf numFmtId="166" fontId="1" fillId="0" borderId="8" xfId="0" applyFont="1" applyBorder="1" applyAlignment="1">
      <alignment horizontal="left" vertical="center" wrapText="1"/>
    </xf>
    <xf numFmtId="166" fontId="3" fillId="0" borderId="1" xfId="0" applyFont="1" applyBorder="1" applyAlignment="1">
      <alignment horizontal="left" vertical="center" wrapText="1"/>
    </xf>
    <xf numFmtId="166" fontId="3" fillId="0" borderId="9" xfId="0" applyFont="1" applyBorder="1" applyAlignment="1">
      <alignment horizontal="left" vertical="center" wrapText="1"/>
    </xf>
    <xf numFmtId="166" fontId="9" fillId="40" borderId="0" xfId="0" applyFont="1" applyFill="1" applyAlignment="1">
      <alignment horizontal="left"/>
    </xf>
    <xf numFmtId="22" fontId="9" fillId="40" borderId="0" xfId="0" applyNumberFormat="1" applyFont="1" applyFill="1" applyAlignment="1">
      <alignment horizontal="left"/>
    </xf>
    <xf numFmtId="166" fontId="20" fillId="9" borderId="8" xfId="0" applyFont="1" applyFill="1" applyBorder="1" applyAlignment="1">
      <alignment horizontal="center" vertical="center"/>
    </xf>
    <xf numFmtId="166" fontId="20" fillId="9" borderId="1" xfId="0" applyFont="1" applyFill="1" applyBorder="1" applyAlignment="1">
      <alignment horizontal="center" vertical="center"/>
    </xf>
    <xf numFmtId="166" fontId="20" fillId="9" borderId="9" xfId="0" applyFont="1" applyFill="1" applyBorder="1" applyAlignment="1">
      <alignment horizontal="center" vertical="center"/>
    </xf>
    <xf numFmtId="166" fontId="9" fillId="40" borderId="0" xfId="0" applyFont="1" applyFill="1" applyAlignment="1">
      <alignment horizontal="left" vertical="top" wrapText="1"/>
    </xf>
    <xf numFmtId="166" fontId="10" fillId="40" borderId="2" xfId="0" applyFont="1" applyFill="1" applyBorder="1" applyAlignment="1">
      <alignment horizontal="left" vertical="center"/>
    </xf>
    <xf numFmtId="166" fontId="10" fillId="40" borderId="0" xfId="0" applyFont="1" applyFill="1" applyAlignment="1">
      <alignment horizontal="left" vertical="center"/>
    </xf>
    <xf numFmtId="0" fontId="1" fillId="10" borderId="8" xfId="0" applyNumberFormat="1" applyFont="1" applyFill="1" applyBorder="1" applyAlignment="1">
      <alignment horizontal="center" vertical="center" wrapText="1"/>
    </xf>
    <xf numFmtId="0" fontId="1" fillId="10" borderId="9" xfId="0" applyNumberFormat="1" applyFont="1" applyFill="1" applyBorder="1" applyAlignment="1">
      <alignment horizontal="center" vertical="center" wrapText="1"/>
    </xf>
    <xf numFmtId="0" fontId="1" fillId="10" borderId="8" xfId="0" applyNumberFormat="1" applyFont="1" applyFill="1" applyBorder="1"/>
    <xf numFmtId="0" fontId="1" fillId="10" borderId="1" xfId="0" applyNumberFormat="1" applyFont="1" applyFill="1" applyBorder="1"/>
    <xf numFmtId="0" fontId="1" fillId="10" borderId="9" xfId="0" applyNumberFormat="1" applyFont="1" applyFill="1" applyBorder="1"/>
    <xf numFmtId="0" fontId="1" fillId="0" borderId="4" xfId="0" applyNumberFormat="1" applyFont="1" applyBorder="1"/>
    <xf numFmtId="0" fontId="1" fillId="0" borderId="0" xfId="0" applyNumberFormat="1" applyFont="1"/>
    <xf numFmtId="0" fontId="1" fillId="0" borderId="6" xfId="0" applyNumberFormat="1" applyFont="1" applyBorder="1"/>
    <xf numFmtId="0" fontId="1" fillId="0" borderId="10" xfId="0" applyNumberFormat="1" applyFont="1" applyBorder="1"/>
    <xf numFmtId="0" fontId="1" fillId="0" borderId="3" xfId="0" applyNumberFormat="1" applyFont="1" applyBorder="1"/>
    <xf numFmtId="0" fontId="1" fillId="0" borderId="11" xfId="0" applyNumberFormat="1" applyFont="1" applyBorder="1"/>
  </cellXfs>
  <cellStyles count="34">
    <cellStyle name="20% - Accent1" xfId="4" builtinId="30" customBuiltin="1"/>
    <cellStyle name="20% - Accent2" xfId="8" builtinId="34" customBuiltin="1"/>
    <cellStyle name="20% - Accent3" xfId="12" builtinId="38" customBuiltin="1"/>
    <cellStyle name="20% - Accent4" xfId="16" builtinId="42" customBuiltin="1"/>
    <cellStyle name="20% - Accent5" xfId="20" builtinId="46" customBuiltin="1"/>
    <cellStyle name="20% - Accent6" xfId="24" builtinId="50" customBuiltin="1"/>
    <cellStyle name="40% - Accent1" xfId="5" builtinId="31" customBuiltin="1"/>
    <cellStyle name="40% - Accent2" xfId="9" builtinId="35" customBuiltin="1"/>
    <cellStyle name="40% - Accent3" xfId="13" builtinId="39" customBuiltin="1"/>
    <cellStyle name="40% - Accent4" xfId="17" builtinId="43" customBuiltin="1"/>
    <cellStyle name="40% - Accent5" xfId="21" builtinId="47" customBuiltin="1"/>
    <cellStyle name="40% - Accent6" xfId="25" builtinId="51" customBuiltin="1"/>
    <cellStyle name="60% - Accent1" xfId="6" builtinId="32" customBuiltin="1"/>
    <cellStyle name="60% - Accent2" xfId="10" builtinId="36" customBuiltin="1"/>
    <cellStyle name="60% - Accent3" xfId="14" builtinId="40" customBuiltin="1"/>
    <cellStyle name="60% - Accent4" xfId="18" builtinId="44" customBuiltin="1"/>
    <cellStyle name="60% - Accent5" xfId="22" builtinId="48" customBuiltin="1"/>
    <cellStyle name="60% - Accent6" xfId="26" builtinId="52" customBuiltin="1"/>
    <cellStyle name="Accent1" xfId="3" builtinId="29" customBuiltin="1"/>
    <cellStyle name="Accent2" xfId="7" builtinId="33" customBuiltin="1"/>
    <cellStyle name="Accent3" xfId="11" builtinId="37" customBuiltin="1"/>
    <cellStyle name="Accent4" xfId="15" builtinId="41" customBuiltin="1"/>
    <cellStyle name="Accent5" xfId="19" builtinId="45" customBuiltin="1"/>
    <cellStyle name="Accent6" xfId="23" builtinId="49" customBuiltin="1"/>
    <cellStyle name="Bad" xfId="32" builtinId="27"/>
    <cellStyle name="Currency" xfId="33" builtinId="4"/>
    <cellStyle name="Good" xfId="31" builtinId="26"/>
    <cellStyle name="Hyperlink" xfId="2" builtinId="8"/>
    <cellStyle name="Normal" xfId="0" builtinId="0"/>
    <cellStyle name="Normal 2" xfId="27"/>
    <cellStyle name="Normal 3" xfId="28"/>
    <cellStyle name="Normal 4" xfId="29"/>
    <cellStyle name="Normal 5" xfId="30"/>
    <cellStyle name="Standaard_Book1" xfId="1"/>
  </cellStyles>
  <dxfs count="2656">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indexed="43"/>
        </patternFill>
      </fill>
    </dxf>
    <dxf>
      <fill>
        <patternFill>
          <bgColor indexed="46"/>
        </patternFill>
      </fill>
    </dxf>
    <dxf>
      <fill>
        <patternFill>
          <bgColor indexed="44"/>
        </patternFill>
      </fill>
    </dxf>
    <dxf>
      <fill>
        <patternFill>
          <bgColor indexed="43"/>
        </patternFill>
      </fill>
    </dxf>
    <dxf>
      <fill>
        <patternFill>
          <bgColor indexed="46"/>
        </patternFill>
      </fill>
    </dxf>
    <dxf>
      <fill>
        <patternFill>
          <bgColor indexed="44"/>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font>
        <b/>
        <i val="0"/>
      </font>
    </dxf>
    <dxf>
      <fill>
        <patternFill>
          <bgColor rgb="FFFFC000"/>
        </patternFill>
      </fill>
    </dxf>
    <dxf>
      <fill>
        <patternFill>
          <bgColor theme="0" tint="-0.14996795556505021"/>
        </patternFill>
      </fill>
    </dxf>
    <dxf>
      <fill>
        <patternFill>
          <bgColor rgb="FF996600"/>
        </patternFill>
      </fill>
    </dxf>
    <dxf>
      <fill>
        <patternFill>
          <bgColor rgb="FF92D05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39994506668294322"/>
        </patternFill>
      </fill>
    </dxf>
    <dxf>
      <border>
        <top style="thin">
          <color auto="1"/>
        </top>
        <vertical/>
        <horizontal/>
      </border>
    </dxf>
    <dxf>
      <fill>
        <patternFill>
          <bgColor theme="8" tint="0.79998168889431442"/>
        </patternFill>
      </fill>
    </dxf>
    <dxf>
      <fill>
        <patternFill>
          <bgColor theme="8" tint="0.39994506668294322"/>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ndense val="0"/>
        <extend val="0"/>
        <color indexed="10"/>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rgb="FF92D050"/>
      </font>
      <fill>
        <patternFill>
          <bgColor rgb="FF92D050"/>
        </patternFill>
      </fill>
    </dxf>
    <dxf>
      <font>
        <color rgb="FFFF0000"/>
      </font>
      <fill>
        <patternFill>
          <bgColor rgb="FFFF0000"/>
        </patternFill>
      </fill>
    </dxf>
    <dxf>
      <font>
        <color rgb="FFFFC000"/>
      </font>
      <fill>
        <patternFill>
          <bgColor rgb="FFFFC000"/>
        </patternFill>
      </fill>
    </dxf>
    <dxf>
      <border>
        <top style="thin">
          <color auto="1"/>
        </top>
        <vertical/>
        <horizontal/>
      </border>
    </dxf>
    <dxf>
      <fill>
        <patternFill>
          <bgColor theme="8" tint="0.79998168889431442"/>
        </patternFill>
      </fill>
    </dxf>
    <dxf>
      <fill>
        <patternFill>
          <bgColor theme="8" tint="0.39994506668294322"/>
        </patternFill>
      </fill>
    </dxf>
    <dxf>
      <fill>
        <patternFill>
          <bgColor rgb="FFFFFF66"/>
        </patternFill>
      </fill>
    </dxf>
    <dxf>
      <fill>
        <patternFill>
          <bgColor rgb="FFFFCC00"/>
        </patternFill>
      </fill>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39994506668294322"/>
        </patternFill>
      </fill>
    </dxf>
    <dxf>
      <fill>
        <patternFill>
          <bgColor rgb="FFFFFF66"/>
        </patternFill>
      </fill>
    </dxf>
    <dxf>
      <fill>
        <patternFill>
          <bgColor rgb="FFFFCC00"/>
        </patternFill>
      </fill>
    </dxf>
    <dxf>
      <border>
        <top style="thin">
          <color auto="1"/>
        </top>
        <vertical/>
        <horizontal/>
      </border>
    </dxf>
    <dxf>
      <fill>
        <patternFill>
          <bgColor theme="8" tint="0.79998168889431442"/>
        </patternFill>
      </fill>
    </dxf>
    <dxf>
      <fill>
        <patternFill>
          <bgColor theme="8" tint="0.39994506668294322"/>
        </patternFill>
      </fill>
    </dxf>
    <dxf>
      <fill>
        <patternFill>
          <bgColor rgb="FFFFFF66"/>
        </patternFill>
      </fill>
    </dxf>
    <dxf>
      <fill>
        <patternFill>
          <bgColor rgb="FFFFCC00"/>
        </patternFill>
      </fill>
    </dxf>
  </dxfs>
  <tableStyles count="0" defaultTableStyle="TableStyleMedium9" defaultPivotStyle="PivotStyleLight16"/>
  <colors>
    <mruColors>
      <color rgb="FFFFFF66"/>
      <color rgb="FFFFCC00"/>
      <color rgb="FF996600"/>
      <color rgb="FFCC9900"/>
      <color rgb="FFBA8212"/>
      <color rgb="FFA864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9526</xdr:colOff>
      <xdr:row>4</xdr:row>
      <xdr:rowOff>13345</xdr:rowOff>
    </xdr:from>
    <xdr:to>
      <xdr:col>5</xdr:col>
      <xdr:colOff>676275</xdr:colOff>
      <xdr:row>9</xdr:row>
      <xdr:rowOff>140153</xdr:rowOff>
    </xdr:to>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6" y="1013470"/>
          <a:ext cx="666749" cy="841183"/>
        </a:xfrm>
        <a:prstGeom prst="rect">
          <a:avLst/>
        </a:prstGeom>
        <a:noFill/>
        <a:ln w="3175">
          <a:solidFill>
            <a:srgbClr val="000000"/>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314325</xdr:colOff>
      <xdr:row>46</xdr:row>
      <xdr:rowOff>0</xdr:rowOff>
    </xdr:from>
    <xdr:to>
      <xdr:col>7</xdr:col>
      <xdr:colOff>619125</xdr:colOff>
      <xdr:row>47</xdr:row>
      <xdr:rowOff>114300</xdr:rowOff>
    </xdr:to>
    <xdr:sp macro="" textlink="">
      <xdr:nvSpPr>
        <xdr:cNvPr id="4126" name="42051904" descr="https://secure-fra.adnxs.com/it?e=wqT_3QK9BvDYPQMAAAMA1gAFAQi6heu-BRD_x9PA9MOgticYysfqzLf6-5YgIAEqLQl31clQV6v-PxGXV1kmxiL9PxkAAACgmZkWQCFGYsU5HpH_Pylb8ExUOJ0AQDChx3c4mAJAkhhIAlDA0oYUWLPbE2AAaIzjFXiAqQOAAQGKAQNVU0SSAQNFVVKYAaABoAHYBKgBAbABALgBAcABBcgBANABANgBAOABAPABAIoCkQF1ZignYScsIDUxMDczMSwgMTQ3Mzk1NDQ5MCk7dWYoJ3InLCA0MjA1MTkwNCwgMToeAARjJwEyFDEyMzI3MQEKBDczLjwAKGcnLCAzMjk5NjI3Rh0AAGkBHQwxNjQ4OjkA8OySAt0BIU56WEJBd2lIZ3Q0R0VNRFNoaFFZQUNDejJ4TXdBamdBUUFCSWtoaFFvY2QzV0FCZ0FtZ0FjQVI0N0lzQmdBRU9pQUd3aXdHUUFRR1lBUUdnQVFxb0FRT3dBUUM1QVR2RU95OTNmZjBfd1FGYjhFeFVPSjBBUU1rQnZ2cmhKaE1vOURfWkFXWm1abVptWnV3XzRBSEJxQlAxQVZCRnV6LVlBb3Fha0lJUG9BSUF0UUlBQUFBQXZRSUFBQUFBMEFJRTJBTHNpd0hnQWdEb0FnRDRBZ0NBQXdHUUF3QS6aAiUhZUFoMFpBaUgu4ADwVnM5c1RJQUFvaXBxUWdnOC6yAiAyRTRENjI2NjIxMjI2RDVCMEU0NzY0NkQyNTIyNkZENNgCrAbgAsCWH-oCC291dGxvb2suY29t8gIRCgZDUEdfSUQSBy2BMPICEQoFQ1BfSUQSCDEtshjyAg8KBUlPARQEBjMli_CEgAMAiAMBkAMAmAMXoAMBqgMAwAOsAsgDANgDyJw64AMA6AMA-AMCgAQAkgQGL3V0L3YymAQAogQOODAuMTEzLjIxMi4xMDaoBMbaFbIEDggAEAEYoAEg2AQoADAAuAQAwAT77hHIBADSBAwxMC4xMy42OC4yNDDaBAIIAeAEAPAEwNKGFA..&amp;s=718ecc7816c065c8a0670974b7681bf4914f8ace&amp;referrer=outlook.com">
          <a:extLst>
            <a:ext uri="{FF2B5EF4-FFF2-40B4-BE49-F238E27FC236}">
              <a16:creationId xmlns:a16="http://schemas.microsoft.com/office/drawing/2014/main" xmlns="" id="{00000000-0008-0000-0300-00001E100000}"/>
            </a:ext>
          </a:extLst>
        </xdr:cNvPr>
        <xdr:cNvSpPr>
          <a:spLocks noChangeAspect="1" noChangeArrowheads="1"/>
        </xdr:cNvSpPr>
      </xdr:nvSpPr>
      <xdr:spPr bwMode="auto">
        <a:xfrm>
          <a:off x="673417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628650</xdr:colOff>
      <xdr:row>46</xdr:row>
      <xdr:rowOff>0</xdr:rowOff>
    </xdr:from>
    <xdr:to>
      <xdr:col>7</xdr:col>
      <xdr:colOff>933450</xdr:colOff>
      <xdr:row>47</xdr:row>
      <xdr:rowOff>114300</xdr:rowOff>
    </xdr:to>
    <xdr:sp macro="" textlink="">
      <xdr:nvSpPr>
        <xdr:cNvPr id="4127" name="41702816" descr="https://secure-fra.adnxs.com/it?e=wqT_3QLZL_QOCtkXAAADANYABQEIs4XrvgUQna7huN7hraZ3GMrH6sy3-vuWICABKi0JKXcDkKxn_T8RKncDkKxn_T8ZAAAAoJmZFkAhnQ35ZwaxDUApnQ35ZwaxDUAwocd3OJgCQLwJSGVQoKvxE1iz2xNgAGiM4xV4j6ACgAEBigEDVVNEkgEDRVVSmAGgAaAB2ASoAQGwAQC4AQHAAQXIAQLQAQDYAQDgAQDwAQCyAiAyRTRENjI2NjIxMjI2RDVCMEU0NzY0NkQyNTIyNkZENLoCqARodHRwczovL2dvb2dsZWFkcy5nLmRvdWJsZWNsaWNrLm5ldC9kYm0vY2xrP3NhPUwmYWk9Q3hGMjZzc0xhVl9iOEZaR0d6QWF2d2FXZ0N0S1hvSjlHc09paGtfQUMtQzRRQVNEbWw5WWxZSkdFazRYOEY2QUI2S3JxeGdQSUFRbXBBaUoxVHJxTTNySS1xQU1CeUFNQ3FnUjZUOUQzUVR1WlE2R1dRT0N1aldyRzY4ZlU1ZW5YYlBhNFVNZ0xvcmRsNXVCOXZvQ3gzQWdvRUNPUk00SlFaV29sRUEwODJYZDZoWGFfRTB1NWV3RmxSTWV6SUI1aTRxMUx1ckRaakt0cVMtNjFJX241NUF2NXlqaW4xVnlra2NNdjJqb2h5MFlHbThUT1ZybUpSVGZqc3p1a2FIdnFPMjJHVDVEZ0JBT2dCa3lBQjREVmxUbW9CNEhHRzZnSHByNGIyQWNBeUJPM3VkVUIyQk1RJm51bT0xJnByPWFwcG5leHVzd2lucHJpY2VtYWNybyZzaWc9QU9ENjRfMWZKaWhIdWF3TnJ6WDRWQ3pkSUVwWHdKdy1MZyZjbGllbnQ9Y2EtcHViLTMwNzY4OTAwMTI3NDE0NjcmZGJtX2M9QUtBbWYtQjE4NzZWNFBkLUNBY2JwWE9ndDVEUEI3V0dFekcteldWVDZiOVM5VXBrSjRUMFZFZHZJN0JLNEYyN05ubENQNHpVNnRzNCZhZHVybD3YAqwG4ALAlh_qAgtvdXRsb29rLmNvbfICawobRFlOQU1JQ19DUkVBVElWRV9QSVhFTF9EQVRBEkxBUEV1Y05YMVFWOGJ4MXFPeXRxdlF0dUlTMUpvWG5uVEIwM1ZiQ01MMkF5TVMtazAtRU9KYzlCOFA3WnR2bV9NdENLdkQ2bWRFeGxw8gLECwoIQklEX0RBVEEStwtBS0FtZi1EQmVtcHdHaWVETUxscFh4ZkFObEpRS0pkOUx6b2tMVzM2WjVUc19SUzZsaUtyYzZFNzBySW9fN0tLVDZaMEVtS2h0ZElrQmJDTDRLUEdOaVg2LUdkSGxvTDVKVlJhalhBdlJhM3RmQml1cjI5a2hzN2sxX2FPVUFUUk9UblFhRC00MmxfSkRSYmZ0MlAwZDdQU0thcDA5Ny1xLVMzTEhYbDQ3QmdyMGhYYkI3ZDE2R3I5cXFyZmljUzNTM1l1WGdQbXY3LUdBWGVRTVBTcDhWUjFWNF9iSXJmcjBUNGVpSUFHZGNPNTNldGxRaGZ0SlVRb21KVWVXMHRkcURpYkxucm9iR0JBOXA3a00ydDhrLTdaWkg4bHJpVTFGbVgzck9kN1djM0hhZlJNYU1WTWh4U3haRlBPUTZNUXhsS2V2LVBJZ3FwMW1jMzEyRTFvU3VDcmJ6RkQ0VHBkU2NZdlVQbEp6cXZlbEdIMElBSXAzR2Q5NDFQWjI2ZnlmUTVtTjljNm1RdjZnYmJzWG9SUzlDTmhGc29wc1RnSC16Z2xrM0JEWnNSNUlwU0R3Q2RGMEdnTlJYLWpnVkc1SjZVbHVxY0wySXhqVlUxaVNvTkVYZjZoQ24zYXhPOUU3Y2pHX0tzSUdGLWFVSWgzQk1FSlpHc0NGam1ySUlsUDNCeFFiNzNWbWt6am9BREJFRGQ4b2NnYjZ0OVMxUDMtcU15QkNPZHJpblhFY3FvWkJTR1JXWjNILWtLd2daMHlkOFA1ZHpSN0tUSXBlTkxuSlJUUnZUTEV3Q3pRLUZpZDI5cE1UN0xGVDB3b3dWc3VqV1RxVHVCQlFJaThoekJPMDBlVmhrbU9id0xzYW1pUmpCNEFJYUg1ZkY0dU1kb2pSb1U1b094NFZUdDZ6czFfYmJJeHBCNUFEQTg1OTdFVC0xQ25ORnF3eUJ1ajY5VGFLX2hJMG1JLUViSXk4S1NFTjRkMTlDek50TUttdFQ4WFk4VElSbm40a2xPdGhMTTQtcUpZV2hSMXBxYnFvQlJKcVRPa0tUME13WkhSOVJlR2thb1B2U2hya1ZNZ0U0Z1VLMGxJT0VPdkk2cWs4aHJTdzdDZFp3YjkzbzEyWWNyd2hiS29TRUJ1dmhENVU3aHF6aS1qWGVFUnlnNmx1R1pXZUZVRjZkX01EVXBFTGJvUXV0VHBCX3RJQ2dzR1k3UjRLaWRCLW5EQ19JR1J0QUI0ZnpLZnhyMzlxcm9ReWpPRmF1NDRoRGpvbi0yTFY4dWxaRnBPUTFjWEFnaEZnZTBBZUVKclBjSnE3SHJjTFRFQlhnVS1hWmlVNUo4ZWpFS2VpMkhRMjRULWdoTUNpbHRKaEs1R3ZvdVp0RU91SGJqVDVXSlhOa2pNMWdTUDJkSFp6ZFBoNUQ0T3B4Ql9GNk15WDBJZ1BTLVpRdjZCTTFRbkgtY3U3OTVjV3JfSmdoTV96S3d6eUthWEhRQVdRRHEyTDlRS2o1azBoUEZRU20tUXAxMG95ZFQ3c0FiMkhrWlZSTGRxNVFoUy1WdE1vNWtPRnNwdjRJR3NGSXZWeTBKOE92bC1hUW9xbTI0VWZhZW5xZVZDWGNHbWswRHk3NUdPaDBhakNMWlNqLWpTTENCYkI1eTVBTi1nRkdydTlqak1mUjQ1M3lUbU1YdWRiV1VYY0dkZURJS0ZTRGpFSWdXaURSNzB2ZWkyRGRkQnpjTFIyUVJERUZFNkpzWDhNM2xlZjlfYWh0Nml6Rm1tS1E4T0NrVmQ5MHdMRXZiUnpwU2NrSjFmc3otSkhydDVyRlEzTTRfa0hqLXZuRDRsSTZSUmFSb1hsOHlZV3Z5QXJnNFBuTml2TU5UdnY2QXBkZGgzX25qb0RmMl9jMzAzbEpUNlpFb2Iwa2tkbHRMVzY0cXhNbEk5bHFBS01veWJrTXJzYlk5dkZIZ_IChgEKC0JFQUNPTl9EQVRBEndBS0FtZi1BSzBRWGptM3VRMmk4QkxfNjNWZklLTC02T21tS1VTZWRQcEpqRlhpZWQ4bk5uOTM3OXRIbVlqd29DQ0pTSXVkb2VMSVZ2TUFnZVNCN2xPQjhlTDVpTFVPNHJwaVBrU3ViTnB4WlBHSG1XbzNNYlhuWfICuwQKDlhCSURfQ0xJQ0tfVVJMEqgEaHR0cHM6Ly9nb29nbGVhZHMuZy5kb3VibGVjbGljay5uZXQvZGJtL2Nsaz_-Fgn-Fgn-Fgn-Fgn-Fgn-Fgn-FgnuFglo8gLfBAoSWEJJRF9DTElDS19VUkxfRU5DEsgEqlkLQCUzRnNhJTNETCUyNmFpJTNE_mEL_mEL_mEL_mEL0mELSCUyNm51bSUzRDElMjZwciUzRGFOaQs0JTI2c2lnJTNEQU9ENjRybQsIJTI2Fm8LHCUzRGNhLXB1RnELHCUyNmRibV9jAVAQS0FtZi3-dQsWdQtBCTBkdXJsJTNE8gL-BAoRMl4CRWIA6LJiAgQyNUVkBDI1RWYANUVoAQ3-agL-agL-agL-agLaagIANUlsIUIEMSUBDgRwcgUNWnICADVJdAEvjnYCADVVeAEyYnoCADVRfAEm_n4CNn4CQSFFgAFbFPICogUKFUKCAkWGBIgFrugEBDI1VYgBWQBMBRFNjAER_o4C_o4C_o4C_o4C4o4CVZAhRkWSADWlBCVxZpYCVZgBN5aaAi6cAgE2ap4CXaABKv6iAj6iAkE5TaQBXxTyAtwECg9JpiBQT0lOVFJPTEz-iAf-iAf-iAf-iAf-iAf-iAf-iAf-iAf-iAcyiAeQHwoLQ0FDSEVCVVNURVISEDE0NzM5NTQ0ODIzNjAwNTTyAi8KDxIMCrBBVUNUSU9OX0lEEhxBQkFqSDBqYU5vekQwVllzZjJxeHA3aXlkMWhf8gIbChAFMhxDUkVBVElWRQEzKAc4MTQ3NTU58gIWAXIQTVBBSUcFTEQHNTczNTk3MvICHQoSSU5TRVIFZhBPUkRFUgU5SDIwNDcwNDXyAhEKC0VYQ0hBTkcFUhwCMTDyAhcKEQVrGFBVQkxJU0gJMwUaIBsKDlBJWEVMXw7HCmRPTU1BEgkxNjEyMjk3NjnyAiEKClNPVVJDRQ7dCgQSE6HwEDovL291IgQUFC_yAiUKDhkkxRlWKAA8HwoRVU5JVkVSU0FMX1NJVAWe8IgKMjY4MDQxNjU1N_ICBQoDQ0lEgAMAiAMBkAMAmAMXoAMBqgMAwAOsAsgDANgDyJw64AMA6AMA-AMCgAQAkgQGL3V0L3YymAQAogQOODAuMTEzLjIxMi4xMDaoBMbaFbIEDggAEAEYoAEg2AQoADAAuAQAwAT77hHIBADaBAIIAeAEAPAEoKvxEw..&amp;s=4e11e0e524914b1b5c2e1a0daef8a92d79613b11&amp;referrer=outlook.com">
          <a:extLst>
            <a:ext uri="{FF2B5EF4-FFF2-40B4-BE49-F238E27FC236}">
              <a16:creationId xmlns:a16="http://schemas.microsoft.com/office/drawing/2014/main" xmlns="" id="{00000000-0008-0000-0300-00001F100000}"/>
            </a:ext>
          </a:extLst>
        </xdr:cNvPr>
        <xdr:cNvSpPr>
          <a:spLocks noChangeAspect="1" noChangeArrowheads="1"/>
        </xdr:cNvSpPr>
      </xdr:nvSpPr>
      <xdr:spPr bwMode="auto">
        <a:xfrm>
          <a:off x="70485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942975</xdr:colOff>
      <xdr:row>46</xdr:row>
      <xdr:rowOff>0</xdr:rowOff>
    </xdr:from>
    <xdr:to>
      <xdr:col>7</xdr:col>
      <xdr:colOff>1247775</xdr:colOff>
      <xdr:row>47</xdr:row>
      <xdr:rowOff>114300</xdr:rowOff>
    </xdr:to>
    <xdr:sp macro="" textlink="">
      <xdr:nvSpPr>
        <xdr:cNvPr id="4128" name="41702816" descr="https://secure-fra.adnxs.com/it?e=wqT_3QKiL_TNCaIXAAADANYABQEIq4XrvgUQtq-7k5rQjqVTGMrH6sy3-vuWICABKi0JcgSXdbza_D8RcQSXdbza_D8ZAAAAoJmZFkAhnQ35ZwaxDUApnQ35ZwaxDUAwocd3OJgCQLwJSGVQoKvxE1iz2xNgAGiM4xV4j6ACgAEBigEDVVNEkgEDRVVSmAGgAaAB2ASoAQGwAQC4AQHAAQXIAQLQAQDYAQDgAQDwAQCyAiAyRTRENjI2NjIxMjI2RDVCMEU0NzY0NkQyNTIyNkZENLoCpgRodHRwOi8vZ29vZ2xlYWRzLmcuZG91YmxlY2xpY2submV0L2RibS9jbGs_c2E9TCZhaT1DWmxvUXFzTGFWNmZjTTRmMWJJZmdoTUFJMHBlZ24wYXc2S0dUOEFMNExoQUJJT2FYMWlWZ2tZU1RoZndYb0FIb3F1ckdBOGdCQ2FrQ0luVk91b3plc2o2b0F3SElBd0txQkhwUDBOR21LNE40NUZGWVpuRkthckQyYk95NlJfZzhuTTk5ck03TUVrVmZzSTdaaGxLOTVkN0tiQVNiRDg5T19uYkRPWDNzbkFZM1dXSnJsazRqeUtOa21qNDYzZFVhRDlXYzcyLXFKZzhRMmdqd1hzU0thUHNNQWUzZ1RRMVJpSktNU2ZMOU5HZ3dRQ3c0VW9DeWJXTndlN010YjdKOXVOMW5qdUFFQTZBR1RJQUhnTldWT2FnSGdjWWJxQWVtdmh2WUJ3RElFN2U1MVFIWUV4QSZudW09MSZwcj1hcHBuZXh1c3dpbnByaWNlbWFjcm8mc2lnPUFPRDY0XzF1VllNUjZJenBQX015dkhaWFNLSGtuSG5FemcmY2xpZW50PWNhLXB1Yi0zMDc2ODkwMDEyNzQxNDY3JmRibV9jPUFLQW1mLUR6MW1pRGtJbEowS1U5SENER25acHc4SzIyc2lLNGRjdUJRMFhqTEhZUFppSjBaVUNhVjFhRmxfeGF4NDd3d2lia1pHMEImYWR1cmw92AKsBuACwJYf6gILb3V0bG9vay5jb23yAmsKG0RZTkFNSUNfQ1JFQVRJVkVfUElYRUxfREFUQRJMQVBFdWNOV2dfQnVNb1dYQ0s0OWJObXhFc1RYc3VwRHpJSWFMOWYwMDg1dnpabE90WjdjVkxNVHpRYkxROW9pWF9aaHZHMHBRTm1kQ_ICmQsKCEJJRF9EQVRBEowLQUtBbWYtRDlWOVdRWkVkM3pnYzFpbkpiYlhaajFRX2h0NXpvOVJfYWlGOTdvMlhEVVJDY2xxWTdkMVdYZi1aSFdfUHdNajZLZTNFSXNmLUZweDd4VW9MVzRvTDZzVlVWMURtcUZGMWt3bm13OVhqSzhxb2x3TlBpdVg5UTlIWDRNekZvVERhYlVSU1p2aE80bkJpLWIzUUxwRi1YTy1FZzItRjh0Nk1QR3EtOE9ibGN4MHgycW9zSWR2dWVWSDBtbWIzOU1KWjliaUJVMV9ValQ2M1oyWmRlT1ZZSGM2S1hmM3Z4SVpVVGhUdGxrTkRsaUJESzdES1JuRW96bWNoeGl5ZThaOXdjeFRwVFIzRnRJb1ljcmdYLVFhWkpzOXpMSjZWNEZsQzRLUE5zUTE1ckhZYlNQb2pMVFU0ZlNoZU9MbGhWTjRIcm5PbnphVnpuYVZNeEtqUGw5a24tZzJVcUJOb1UydGwwc2pnOXBTQmhxQ1oxR2dJSFRwMUJJTWs1NkdQN2ZuVW9ucjBxZS1NSkpMb3BCekVRSDZIcmZWa1RGR0FYNDJhWm9jT1ZhMzc3OHJobXFPay03M1VpNUpkVEI3N2ltOTY2RFA1R3dldzQzTV9OZmlWQTJXMWxWZ0VZbHFqUWEzWm51emhyc012Y2FScWFxU1gxb3I5VHpHanVEQmRiSkNMaEdEMlNLbEFZci1CYXdwa0pKUEZ2WWlyWGNUWjc4a3l6ZGxYNmZGY0VWUXlId2RNRmkxaC1zU2FFY1ppeHFRdVFIQVhlUC1aOXdpdHBtWXVqODJlZEFhUkYyY1R4Qi1feW05Y3FIMGdNUEpHZEhQX0FiTUFpdUxNSmNicnRpYURHRThGaEs4REl5MGVGVWZCdkZNTU01Sy14REZqSktqWmdyT1pJTkdUbURidjl2UnpFSHkxQnF5NEJFMVo1VTZNOXFlT1VmYU1nTjFucXpqV0kxT0tFY2pxWmNqcy12LUxmQ0RJdU9hMU8yRzRheTVMSF9wNjNkbVJpdG5oOWFHN3JneG1UQldJWkpjNXpzTzhuNmx1M1JFa3hjWFlpZTdRY2pmWFptMWxKRF93MFZyMUpZSDlYOE43eHhLbWxjb29PMHMyTldJWlNDcTNobUpxQVhZNTkzZGtSbDRiSXJHZ2h1cEE4N1ptYl9keGFRdXRNMXRQelJOaUtYWE9nOGk3XzlhTW96czU3cGdjSmtaT0Q1RGVyZXpXS0t6VHdBTFZHRERYZjYzMC00ZWszN1NIZGhXM3k3ZzREUHJEaDVKM3RWaHF5REJIQTl2UTZfSDVUMEZkM2NJbEZtWlZMSWF4cmdEaGU4RnlnUEN3VHRXZWphN3dfS3FrbGRmdm5KTjBBZkFCV0RWcmdUYV9wa1RCaVNIdnk1ZmJWd2dzZW9USFZCdkpCRDN3bGZodUlZazhNdmZPNU81QjhmVzkxWlFzY2JuNlE0SXM4dTFUaElaMWthdExZcFdsUVdkT2xBOVUzdklXeFFUUVROazcyd0FtVVNldk1qTm1Leloyb2IzTVpxM2t0SXZUYVdNQ1M3MUhfWlQwWEUtbmFVcFhNcWFWbmRrVzg5cWVsM091QXlEUHdXd1dldEtzb3pEQnRiV0xOcE93MXhGd2ZjOVFyMHlnSG4yaUQ2cmR1N25oOTZtMEpOSW55ZVhOU2lmcG5aTzBveC1Ja1JmN2V0WUVGUk8tTlhJaGJwblBLUGxXUjlMZDFJRlpHVk9YRkRHX1BmTmpuWmF1QlZrM0JFQ285bkR4U3F0RVpXNHpramxvdlBUUUY2S0NyQjJTTGlvemZncTJwdXlWaFAza3NVeW5IOWd5SGhURUZHZ0VEOG45WlN4RnlUc2JHa05LLXhJNDFwU1VUc3oxZPIChgEKC0JFQUNPTl9EQVRBEndBS0FtZi1DYThSVVVPSHpBSm9EelAwRUFMdUhOT3VBd0ZFcUplQXdmdE5HQ2VDZ3REeUZyN0VWRU1uUmZCZm0yZUctYldiejkxeW1qRDhfT2llLXJtMmRfZVFtU1E4MXN1MzlyelJuYWlHeWtidU1xT2tVOVctVfICuQQKDlhCSURfQ0xJQ0tfVVJMEqYEaHR0cDovL2dvb2dsZWFkcy5nLmRvdWJs_ukI_ukI_ukI_ukI_ukI_ukI_ukI_ukINukIJPIC3QQKElhCSURZPRRfRU5DEsaqQQJEJTNGc2ElM0RMJTI2YWklM0RD_jIL_jIL_jIL_jILyjILUCUyNm51bSUzRDElMjZwciUzRGFwcEY6CyQlMjZzaWclM0RBgj4LECUyNmNsDkALDCUzRGNWQgsMJTI2ZA5ECwFQ_kYLKkYLQQgOSAtAJTNE8gL8BAoRQ0xJQ0tfVVJFXEVgAOauYAIEMjVFYgQyNUVkADVFZgEN_mgC_mgC_mgC_mgC1mgCADVJaiFBBDElAQ4EcHIFDVpwAgA1SXIBL450AgA1VXYBMmJ4AgA1UXoBJv58AjZ8AkEgRX4BWxTyAqAFChVCgAJFhASGBaYOECEpUYYBWABMBRFNigER_owC_owC_owC_owC3owCVY4hRUWQADWlAAAyBRFilAJVlgE3lpgCLpoCATZqnAJdngEq_qACPqACQThNogFfFPIC2gQKD0mkIFBPSU5UUk9MTP6CB_6CB_6CB_6CB_6CB_6CB_6CB_6CB_6CB_2CaB8KC0NBQ0hFQlVTVEVSEhAxNDczOTU0NDc0OAEKFDnyAi8KDxIECrBBVUNUSU9OX0lEEhxBQkFqSDBnNmc5ZTJzLTNkMC1ySEJfbVpUQktU8gIbChAFMgBDHgYTNElEEgc4MTQ3NTU58gIWAXIQTVBBSUcFTEQHNTczNTk3MvICHQoSSU5TRVIFZhBPUkRFUgU5TDIwNDcwNDXyAhEKC0VYQ0hBTkdFARkcAjEw8gIXChEFaxhQVUJMSVNICTMFGiAbCg5QSVhFTF8OvwpkT01NQRIJMTYxMjI5NzY58gIhCgpTT1VSQ0UOeQgEEhOt7AxvdXRsGs8TFC_yAiUKDhkkxRVWKAA8HwoRVU5JVkVSU0FMX1NJVAWe8IgKMjY4MDQxNjU1N_ICBQoDQ0lEgAMAiAMBkAMAmAMXoAMBqgMAwAOsAsgDANgDyJw64AMA6AMA-AMCgAQAkgQGL3V0L3YymAQAogQOODAuMTEzLjIxMi4xMDaoBMXaFbIEDggAEAEYoAEg2AQoADAAuAQAwAT77hHIBADaBAIIAeAEAPAEoKvxEw..&amp;s=78f43b05d50fadefa952ea8537af6e655af10558&amp;referrer=outlook.com">
          <a:extLst>
            <a:ext uri="{FF2B5EF4-FFF2-40B4-BE49-F238E27FC236}">
              <a16:creationId xmlns:a16="http://schemas.microsoft.com/office/drawing/2014/main" xmlns="" id="{00000000-0008-0000-0300-000020100000}"/>
            </a:ext>
          </a:extLst>
        </xdr:cNvPr>
        <xdr:cNvSpPr>
          <a:spLocks noChangeAspect="1" noChangeArrowheads="1"/>
        </xdr:cNvSpPr>
      </xdr:nvSpPr>
      <xdr:spPr bwMode="auto">
        <a:xfrm>
          <a:off x="736282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1257300</xdr:colOff>
      <xdr:row>46</xdr:row>
      <xdr:rowOff>0</xdr:rowOff>
    </xdr:from>
    <xdr:to>
      <xdr:col>7</xdr:col>
      <xdr:colOff>1562100</xdr:colOff>
      <xdr:row>47</xdr:row>
      <xdr:rowOff>114300</xdr:rowOff>
    </xdr:to>
    <xdr:sp macro="" textlink="">
      <xdr:nvSpPr>
        <xdr:cNvPr id="4129" name="13718955" descr="https://secure-fra.adnxs.com/it?e=wqT_3QLACfBEwAQAAAMA1gAFAQinheu-BRDM_Ym0oqaIoR0YysfqzLf6-5YgIAEqLQnD9Shcj8LtPxHD9Shcj8LtPxkAAACgmZkWQCHDDRIAKREk9GoEMKHHdziYAkDUCUg0UKurxQZYs9sTYABojOMVeJadAoABAYoBA1VTRJIBA0VVUpgBoAGgAdgEqAEBsAEAuAEBwAEFyAEC0AEA2AEA4AEA8AEAkgKWA1hheFdvS0pwenFDTlV4WmtCcy13TjVZMC1GaGhvOEpTR2Q0MjF3WFVTSUFCY3A4U0dKdmtZTkEtOEpCX0lIMnFLa19LdGZSeS1LUmlJbGRqZDFEZ1lFMGNSNlV0VGtzZ2std2x5ak94RzhZZXVUanh3Z2ZsRFJ0UXdRaFc3TngxdnFpWVFYNTdCeWhfZmRvT0lGYmxlcFVqS0tYSEEzTGVXaDI2Mk9jVzhnZDRVNFdaOUxVQ1JtZnl4dHRLdi1XcUw4UEpHaUFVR1VUaGxkeVlkZGZOVlp0cTd1c0F4elBSNWJhQlJPVEUxWHppZ1ZmSkk5eVNvaFBXUWxES01paE5FMW1ycDBMVUtEbmVYRVpmUlFEdmhtUFQzYVo0a2VtQ2dVTVZKV1k3Wjg3LUdnRzg5NEZiOWFGd2xuUUN4b0hNUUtfWUVlaXVCSjF1NUR6N0RuazVxamF4cDJxVjVFb1F3aVZoWjNKZ3VxbTBJN3VNNU14VjRlaHFVVjVuV2NGSHA1UXg2UU5BaGZrUjJhTVF4MXcyMFGyAiAyRTRENjI2NjIxMjI2RDVCMEU0NzY0NkQyNTIyNkZENNgCrAbgAsCWH-oCC291dGxvb2suY29t8gKZAwoTREVMSVZFUllfUEFSQU1FVEVSUxKBA2RpZD01N2RhYzJhNTY4Zjg1NjgxZDg4YzFkZWZlMjA0YjVhMCZ1PSU3Q2FOb0RSdlFXc2E2TjF0eWFRS2dhVE5PSyUyRm80MHpwY29Pb25DWlNpZjhUTSUzRCU3QyZjMT02NGh1VW9tRkl4dFctZ3lXQ011dkxOSDB3SjRGdk5hWUZTeEd1Y25zZW1OZzJnbjBVME50YTljYzhWbDNjOXVEbWhUQ3RrTFd0S0diWTVJM25HLU4yNmZhZDRaRDZ5UzIxZHZNRDRhV1gwUEdaZzFBX1BkcHVwR0gxQ0ZlLW1xOUhianQyY1lSOFhucmtUR041TTB6NTZnSEhOMWRIazZaS2syMnQ5SUp4RURRUUlqWjAtaWpoV2ZxR05VWTE1TlBKZGVMVWUzUXpjUW1MUUZlNDI0WWlsQ1BMbm9JMU82WGVlMlB5ZVlXSDJUZEM3bkRGNG9OR1hnamp5UWdyOUVNaHJKVGdFVHZ5bEowbW1Lci1fZERra1hITEJuc0VnSk3yAjAKDERFTElWRVJZX1VSTBIgY2FzLm5sLmV1LmNyaXRlby5jb20vZGVsaXZlcnkvci-AAwCIAwGQA97LA5gDF6ADAaoDAMADrALIAwDYA8icOuADAOgDAPgDAoAEAJIEBi91dC92MpgEAKIEDjgwLjExMy4yMTIuMTA2qATF2hWyBA4IABABGKABINgEKAAwALgEAMAEAMgEANoEAggB4AQA8ASrq8UG&amp;s=336b37fb9e3413ccd42c9a6715592dee24b413e8&amp;referrer=outlook.com">
          <a:extLst>
            <a:ext uri="{FF2B5EF4-FFF2-40B4-BE49-F238E27FC236}">
              <a16:creationId xmlns:a16="http://schemas.microsoft.com/office/drawing/2014/main" xmlns="" id="{00000000-0008-0000-0300-000021100000}"/>
            </a:ext>
          </a:extLst>
        </xdr:cNvPr>
        <xdr:cNvSpPr>
          <a:spLocks noChangeAspect="1" noChangeArrowheads="1"/>
        </xdr:cNvSpPr>
      </xdr:nvSpPr>
      <xdr:spPr bwMode="auto">
        <a:xfrm>
          <a:off x="767715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1571625</xdr:colOff>
      <xdr:row>46</xdr:row>
      <xdr:rowOff>0</xdr:rowOff>
    </xdr:from>
    <xdr:to>
      <xdr:col>7</xdr:col>
      <xdr:colOff>1876425</xdr:colOff>
      <xdr:row>47</xdr:row>
      <xdr:rowOff>114300</xdr:rowOff>
    </xdr:to>
    <xdr:sp macro="" textlink="">
      <xdr:nvSpPr>
        <xdr:cNvPr id="4130" name="41702816" descr="https://secure-fra.adnxs.com/it?e=wqT_3QKoL_TaCagXAAADANYABQEIkYXrvgUQneDq2enYyvNqGMrH6sy3-vuWICABKi0JFK5HgYMqAEARFK5HgYMqAEAZAAAAoJmZFkAhnQ35ZwaxDUApnQ35ZwaxDUAwocd3OJgCQLwJSGVQoKvxE1iz2xNgAGiM4xV4j6ACgAEBigEDVVNEkgEDRVVSmAGgAaAB2ASoAQGwAQC4AQHAAQXIAQLQAQDYAQDgAQDwAQCyAiAyRTRENjI2NjIxMjI2RDVCMEU0NzY0NkQyNTIyNkZENLoCpwRodHRwOi8vZ29vZ2xlYWRzLmcuZG91YmxlY2xpY2submV0L2RibS9jbGs_c2E9TCZhaT1Dd0tmOGtNTGFWXzZxTW9YTnhnTG8zcG00QXRLWG9KOUdzT2loa19BQy1DNFFBU0RtbDlZbFlKR0VrNFg4RjZBQjZLcnF4Z1BJQVFtcEFpSjFUcnFNM3JJLXFBTUJ5QU1DcWdSNlQ5QklGV3BYbHlUYlpUOUswT0kxOWpUY0s5RGVGa3BDaS04bXp3LXBWS0F0T090Sl94UnJfZnVpMzZRS1dVaTlQdTZDNXktLUZRM2R4Z2pJVjhZS3QxOFoxRXFUWDdBOUZacFZmclFUY0t5ZU0xZkZWOFd2YjE5cmxyX1NZam5RVUZYODZTejhJa0N1czU3N0VPRzM3MDZoWEFoUEpSRXMyT25nQkFPZ0JreUFCNERWbFRtb0I0SEdHNmdIcHI0YjJBY0F5Qk8zdWRVQjJCTVEmbnVtPTEmcHI9YXBwbmV4dXN3aW5wcmljZW1hY3JvJnNpZz1BT0Q2NF8wZVpOVWhVMUZrbF8ybmFmNUJaRGE2amVMcmZRJmNsaWVudD1jYS1wdWItMzA3Njg5MDAxMjc0MTQ2NyZkYm1fYz1BS0FtZi1Ec0Jtby13UFZ2TlRFeVY3NGtUSWVvbHlOeUp5M21qSkwwakNEdHVqbmNPcXBmbVRTaGQtSmpCeFJLdUJXbUxyVFlfT2VjJmFkdXJsPdgCrAbgAsCWH-oCC291dGxvb2suY29t8gJrChtEWU5BTUlDX0NSRUFUSVZFX1BJWEVMX0RBVEESTEFQRXVjTlhfM0drUHJKUkNwMUJjZXdJX0tXWnJNX0NxUzIxMFJjaFZub0U4UDBVNUJfVlk0ckc3SHU2TVVTc25kTjZfeFpsalA1YTTyApkLCghCSURfREFUQRKMC0FLQW1mLUNFaGFFX2tHSnE0bDRsN1pEUFFWMm1JUnhaRS1MckNnQkNpRDFGaXphYzlOTG82QUtES05xY0ZZNFoyc1lUVzJSZ3lCbXRSTmIxMmJ2ODNNZGo2Q1NNTWR3Y045NElzOUsxM3pyYmVsRVZkcXc0ZVFHb1BaUkdZX2g2UEZ4NW1rbF91U2d5aVpzOUNsV2xTMUdZekRZSzh3X3ZSVEhkN3JlUXU3eDJfRWwwdTBSd08tUzRiV2RsYkJUUVhtZVFVcVUwZVhEQzFsQVlWY0RIdTZOM0tRaWs0WkpoeVpTZ2hCZjFzMWp3TFBCM2JudGRQQ0dQQUlEZGRFTTFvSV9QTE5VM1kxYXFMcWJGZHUzTDhlb2dRbmVNb1RzdUllMG54UDRiU0tmMVhRZHB0cWlhZU1hX0ROUDhSeVRsbm50WWNDcW1GR0VvRDE4ZUJBdV9hOWxJOXNRTks4UC02cXZDUDFaRHk1QUR3eWc4TXVBMzJ4TFhYOTBmSzVSOHc0RlBWWmpCai04eHF1VDVEel9jam5BUkZibUJCNU56NE9idVAxbVo3czhhQWg4Z2RZMHpDalZwZ0QtUjRYc01iRy1kZE1PWlpJZnZOSFdVR2VkaV9FZjNETER4Wm5henFqZUVvWi1Rb1FQZVNHYW0teF94VW42UF8xRXRXb2RXaDZMYWtxeDVxX1JGU0Mta19scmh3b2NvNUpsZEZ3YmdWenYwWmh4Y09IV2I0TXJZeDJhcU5sbFlFYWpLZmcyVDhpeWNBT2RNMHlSekxtVmZBc2E3VVVOWV9MQjh0RGc5MkZwR2FudDBzT1h4OUJDNEdIUlcyQ1dPck44THJpSjMxalZzMlA0aHgwRkdfWHAxTmdpX2IyUnA0NzFaYXJ4WENfZ0p2M2FzdnJQWDdXdlBfMXJ5ZXhnSVRGYlV0aGJiMUtYQzVwekJsLUhmM2ZIeURISzF6X25rTWVITzBDS21XY2lhYTRhTUllTnpVcFZNbnZoRlNSbF9oVGF3TTQ2ZDhCQUVoN2ZoLVBXbTJOMV82Njh0MHlKQWpKRWlPNWQzUDJYekJXa2MtcjdwTl8wRC1FV0poSDlpNXpTOVNIeXk3RE9aN1VOYkhCSkJSVUQ4cTJ1by1Gd0ttRnA5a24xM19PR3M4bDFLNTJvVEI1QnNnNWVfSEFqRWdscHgxYkl6WG9aeUs4Y0szNDFsUkxfSnlPMzFEYmpxNHhUaU5ycXZ1S2Nfa2pWY3ZVTmc5WnJvalBoaU8yRG9faF9KcFBaMF9yMktCOS1OUkVtYjlsMHZHUnVaY2tYY2lnb18wbGpPaTJTUVFGeFZ4M0tDQ3BTTGxVT3pMVThycGdZRzdERGJOMGt4RzI3NWxZRi11X2h0akQ4VmNjMHIzMkR5eFYwS2taeG9jVXRTZGZmMTc4cnIzSXhXUl9PUkJ2ZVRLSC1CUlpUdFAwaWxrNm52YTBLSWtKaHFlYTN1ZWJWb2Nrem9Ta0JyYjFwQVlGNnlyQ1ZBXzdQdDFaRWVXTHBkeTQwYW9OZUN1Rllac05HQllFdm0zSVdVWmJNTjl3d0s0eEFuVE5heGloWFRCN21iRGEtRjJPUGdUclY2c2lZaHJMOF9Rb2kyNjVzYzRRVUFEWkJ2djExZnozWVVvcV9lSFQ2cGdYVnFTRXZKZ2FCaEYzbWloYThPVDFIc2JEdXdOWGtNalFjUUp1NTJCUmtKRTBzSUhwZjBxQktaMmVJZDdNZWU4RE5UTTAyTTlDUks1aGc3TVhUWXBjblN4X3A3ZW1CdHNhbzFCVHdJay03S01TVzctbER4N2JWVVBNc0RDT180ZnBrY0Vpd3VBZ1puc2ZGdkd1OXRZYmpFNkFhSXY1cnNnS0p5dG9oVThadU_yAoYBCgtCRUFDT05fREFUQRJ3QUtBbWYtQXNRNEc5ODVFeUhLajI5My1mbkc3eEdXdHI0VXQ4XzV6WDd0aGRxOXRIMmJyNk5ybVI3WGwwZUxqLXVoQlM0UGFIdG5McVRILUFGQ0V4NTJJOWVZdzlRYlU0QkRHNDJmYWFKRHU3TU1TTk50TmpSbVHyAroECg5YQklEX0NMSUNLX1VSTBKnBGh0dHA6Ly9nb29nbGVhZHMuZy5kb3VibGVjbGljay5uZXQvZP7qCP7qCP7qCP7qCP7qCP7qCP7qCO7qCBrqCCDyAt4EChJYQkldPhhfRU5DEscEpiwLRCUzRnNhJTNETCUyNmFpJTNEQ_40C_40C_40C_40C840C0wlMjZudW0lM0QxJTI2cHIlM0RhcEo8CyAlMjZzaWclM0SGQAsMJTI2YxJCCwglM0RaRAsIJTI2EkYLAVAUS0FtZi1E_kgLEkgLQQlQZHVybCUzRPIC_QQKEUNMSUNLX1VSRV1FYQDnrmECBDI1RWMEMjVFZQA1RWcBDf5pAv5pAv5pAv5pAtppAgA1SWshQgQxJQEOBHByBQ1acQIANUlzAS-OdQIANVV3ATJieQIANVF7ASb-fQI2fQJBIUV_AVsU8gKhBQoVQoECRYUEhwWq5gQEMjVVhwFYAEwFEU2LARH-jQL-jQL-jQL-jQLijQJVjyFGRZEANaUCJXFmlQJVlwE3lpkCLpsCATZqnQJdnwEq_qECPqECQTlNowFfFPIC2wQKD0mlIFBPSU5UUk9MTP6FB_6FB_6FB_6FB_6FB_6FB_6FB_6FB_6FBy6FB5AfCgtDQUNIRUJVU1RFUhIQMTQ3Mzk1NDQ0ODgyNDcwMvICLwoPEggKsEFVQ1RJT05fSUQSHEFCQWpIMGcybi1TTWZlSGhKaktFRDZsWUpsNl_yAhsKEAUyIgsTNElEEgc4MTQ3NTU58gIWAXIQTVBBSUcFTEQHNTczNTk3MvICHQoSSU5TRVIFZhBPUkRFUgU5TDIwNDcwNDXyAhEKC0VYQ0hBTkdFARkcAjEw8gIXChEFaxhQVUJMSVNICTMFGiAbCg5QSVhFTF8OwwpkT01NQRIJMTYxMjI5NzY58gIhCgpTT1VSQ0UOfAgEEhOt7ghvdXQe1BMUL_ICJQoOGSTFF1YoADwfChFVTklWRVJTQUxfU0lUBZ7wiAoyNjgwNDE2NTU38gIFCgNDSUSAAwCIAwGQAwCYAxegAwGqAwDAA6wCyAMA2APInDrgAwDoAwD4AwKABACSBAYvdXQvdjKYBACiBA44MC4xMTMuMjEyLjEwNqgExdoVsgQOCAAQARigASDYBCgAMAC4BADABPvuEcgEANoEAggB4AQA8ASgq_ET&amp;s=5648d4e82eae57ba554aeba200c436aaf567ac79&amp;referrer=outlook.com">
          <a:extLst>
            <a:ext uri="{FF2B5EF4-FFF2-40B4-BE49-F238E27FC236}">
              <a16:creationId xmlns:a16="http://schemas.microsoft.com/office/drawing/2014/main" xmlns="" id="{00000000-0008-0000-0300-000022100000}"/>
            </a:ext>
          </a:extLst>
        </xdr:cNvPr>
        <xdr:cNvSpPr>
          <a:spLocks noChangeAspect="1" noChangeArrowheads="1"/>
        </xdr:cNvSpPr>
      </xdr:nvSpPr>
      <xdr:spPr bwMode="auto">
        <a:xfrm>
          <a:off x="799147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1885950</xdr:colOff>
      <xdr:row>46</xdr:row>
      <xdr:rowOff>0</xdr:rowOff>
    </xdr:from>
    <xdr:to>
      <xdr:col>8</xdr:col>
      <xdr:colOff>285750</xdr:colOff>
      <xdr:row>47</xdr:row>
      <xdr:rowOff>114300</xdr:rowOff>
    </xdr:to>
    <xdr:sp macro="" textlink="">
      <xdr:nvSpPr>
        <xdr:cNvPr id="4131" name="51603775" descr="https://secure-fra.adnxs.com/it?e=wqT_3QLBBvDEQQMAAAMA1gAFAQjvgOu-BRDMq7qt5Nu_3hUYysfqzLf6-5YgIAEqLQl_kfrmupcGQBHwMy4cCMkEQBkAAACgmZkWQCE9p6EeUkMFQClv7WwspxwHQDChx3c4mAJA4hxIAlC_0s0YWLPbE2AAaIzjFXj_xgSAAQGKAQNVU0SSAQNFVVKYAaABoAHYBKgBAbABALgBAcABBcgBANABANgBAOABAPABAIoCc3VmKCdhJywgODY5Nzg1LCAxNDczOTUzOTAzKTsBHDByJywgNTE2MDM3NzUsQh4AJGcnLCAyODQ2NTVKHQAkaScsIDM2MjMzNDY5APDMkgLtASEzemNWOGdpcTNQb0ZFTF9TelJnWUFDQ3oyeE13QWpnQVFBQkk0aHhRb2NkM1dBQmdBbWdBY0FSNDJvc0JnQUVXaUFIZUZwQUJBWmdCQWFBQkNxZ0JBN0FCQUxrQnVSSUhrUWVEQkVEQkFXX3RiQ3luSEFkQXlRR3ByYmVkbEJMeVA5a0JabVptWm1abTdEX2dBZDZPRnZVQkFBQUFBSUFDQUlnQ3o5NmtBcEFDQVpnQ2lwcVl3ZzJnQWdDb0FnRzFBZ0FBQUFDOQkIoERRQWdqWUF0NFc0QUlBNkFJQS1BSUFnQU1Ca0FNQZoCJSFvQW41ZEFpMvAAHHM5c1RJQUFvCVzwXDAusgIgMkU0RDYyNjYyMTIyNkQ1QjBFNDc2NDZEMjUyMjZGRDTYAqwG4ALAlh_qAgtvdXRsb29rLmNvbfICEAoGQURWX0lEEgY4Njk3ODXyAhEKBkNQR19JRBIHMimkGPICEQoFQ1ABEzwIMTI0OTY0MjbyAg8KBUlPARQABimu8ISAAwCIAwGQAwCYAxegAwGqAwDAA6wCyAMA2APInDrgAwDoAwD4AwKABACSBAYvdXQvdjKYBACiBA44MC4xMTMuMjEyLjEwNqgEvNoVsgQOCAAQARigASDYBCgAMAC4BADABPvuEcgEANIEDDEwLjEzLjcwLjIxNtoEAggB4AQA8AS_0s0Y&amp;s=9ab972179f3a37d7b310467a8bdc3349f07362ce&amp;referrer=outlook.com">
          <a:extLst>
            <a:ext uri="{FF2B5EF4-FFF2-40B4-BE49-F238E27FC236}">
              <a16:creationId xmlns:a16="http://schemas.microsoft.com/office/drawing/2014/main" xmlns="" id="{00000000-0008-0000-0300-000023100000}"/>
            </a:ext>
          </a:extLst>
        </xdr:cNvPr>
        <xdr:cNvSpPr>
          <a:spLocks noChangeAspect="1" noChangeArrowheads="1"/>
        </xdr:cNvSpPr>
      </xdr:nvSpPr>
      <xdr:spPr bwMode="auto">
        <a:xfrm>
          <a:off x="83058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295275</xdr:colOff>
      <xdr:row>46</xdr:row>
      <xdr:rowOff>0</xdr:rowOff>
    </xdr:from>
    <xdr:to>
      <xdr:col>8</xdr:col>
      <xdr:colOff>600075</xdr:colOff>
      <xdr:row>47</xdr:row>
      <xdr:rowOff>114300</xdr:rowOff>
    </xdr:to>
    <xdr:sp macro="" textlink="">
      <xdr:nvSpPr>
        <xdr:cNvPr id="4132" name="41702816" descr="https://secure-fra.adnxs.com/it?e=wqT_3QLTL_QBCtMXAAADANYABQEIpevqvgUQ2riK3Kjc6cUJGMrH6sy3-vuWICABKi0JNbBVgsXhBkARNbBVgsXhBkAZAAAAoJmZFkAhnQ35ZwaxDUApnQ35ZwaxDUAwocd3OJgCQLwJSGVQoKvxE1iz2xNgAGiM4xV4j6ACgAEBigEDVVNEkgEDRVVSmAGgAaAB2ASoAQGwAQC4AQHAAQXIAQLQAQDYAQDgAQDwAQCyAiAyRTRENjI2NjIxMjI2RDVCMEU0NzY0NkQyNTIyNkZENLoCpwRodHRwczovL2dvb2dsZWFkcy5nLmRvdWJsZWNsaWNrLm5ldC9kYm0vY2xrP3NhPUwmYWk9Q1Bra0FwTFhhVjl2ckg1S2hiSzNpcjdnSDBwZWduMGF3NktHVDhBTDRMaEFCSU9hWDFpVmdrWVNUaGZ3WG9BSG9xdXJHQThnQkNha0NJblZPdW96ZXNqNm9Bd0hJQXdLcUJIcFAwQmtWOUFZaWxHLW5mVXJEQnktek9OOFFSbVN2bTBZbXdsc3d1VVpRZWpYRkFsdlo4YWwzOHRnR18xS3dIazRydTJpNUFjbGRLNWdtdmtMWjZnVm5CRVI1NkFrN2NlOUlZaTFyTEp3MnNzMUpCNzgwWXVOS3c2aTA3RG85V1RkUWFFbEh5VzhvTXNGeFBROEZZX0lPbWsxRDJhRlNnclJwYWVBRUE2QUdUSUFIZ05XVk9hZ0hnY1licUFlbXZodllCd0RJRTdlNTFRSFlFeEEmbnVtPTEmcHI9YXBwbmV4dXN3aW5wcmljZW1hY3JvJnNpZz1BT0Q2NF8xVmJMS09JMzhZR25LNGlxcjdNaVN0VVJfQzZnJmNsaWVudD1jYS1wdWItMzA3Njg5MDAxMjc0MTQ2NyZkYm1fYz1BS0FtZi1CMHR3dkp5M3QwY3ZLV19mZHlZdzZQbG5lUTltbmc2Y2k1WHpITFdqWC1RR3RZMEJDdGlfcXN5ZFdsdWJ5XzhYbGtKNjdoJmFkdXJsPdgCrAbgAsCWH-oCC291dGxvb2suY29t8gJrChtEWU5BTUlDX0NSRUFUSVZFX1BJWEVMX0RBVEESTEFQRXVjTlVoUXhkVnl2dFEwa3dxRkhnaEZtcTdSMEM4TGJNSjFPZU41bkduQ25PcEFxR3BxelNrMDZhczBtQ2g3SHVaQkhDRkxydTnyAsQLCghCSURfREFUQRK3C0FLQW1mLURVVW5DYVpWQy1HNWpYYXVodV9HLUh6S3dVeGt0c2o5VmE2Sl9qLU5qbHhzSm9hR0dPeHlnWEdTN2hRcEEyOVFkZXREWVpZcDdoNHhkWWtELUMtaFlDQmN6LWJKc3pzczJQM01FNWJlMVVQNmJhbllaUVI3c2thSUJ1TGhpaV9teE5IWV9PU2NPRF9CTG5EYkxVbEVPcUhuU1RmZ2Z5YkFNN1dkUTJCUElKUldFWjdEeVdpS005R1UxdFQyWHE2SlhsS0RiXzZjLWtDTTAtZGtQVnNZQ0hRZi1BOFQ4UWZZaU4wWWN2aWZqZV93QXpvbXhQNWRrbF9MYW5HZ1lUVVhfdGM5b3hyV196WHQwRTVQd0RScnlRYWZ6emtOMEw3Wk50QWVxY1dUcExDVzg2Nk5vZ1NLM2ozZFY1SmZWdnRyNnBxN0JHSmRZcWk4NnU0UVhGMTZLTXNmeFJhekxnbmdEcWJhOVUzMGg2c01SakNHV2M4bkFvemU2OXNDMkVSdEpkUWVjTEEyb3g2aEtfNXdHUVFSVUFjVFJzS0hkYW5yNU5YdE8tRnFMZDZwUmRWQmh3aWNra2I4SkxZbHdpRWpTZGpsZ1h4aWZETFVLYnFWY3RyRGNyc2VOV3lMbElLYndtQW5WeHgzZU9SX1hLUnN2SEZhdHNES1dwdUtjUWZPQWNPalJFY2FqN2JqZGhlcTFXd3drTWdPVUN0NUoxbm94OE42U3ZBQWFvUXJHb0tOZXpQMkdjS3QwVTkwWFdkRHhEZ3hHTk9TcEJQdmdvcHhtNjZ1cjE3djdqQzBjX1JlQTVvVk5NMmRMdEZtSi1fLWpZcFlJTWZGVllsaUF1akduN2hOUmZCNVZQUzg3MHk5NHlEa3k3N2V2SXNteDhiX0tFMXZYbTNMLUUwOHNpUllnS3pxNnNmVzUwcGhFLVRMSzhiMTY5dkVIM3VHeDhOT2Z0TW1USXRGNUJwenZIc1pGTnBPTnFlOHJUM0RZZGxiUXVYLXVuQ2Jua3l6UlRiUlgwUmMzTDc0VGhocFpoY3ZvaGpFMnRCelNfVjJkNV9HZzUwdUxqV19lWC1yT3ZHeThqZXppeC1Nb0EyZXpFcFgzSEJLU0V1YTVHc2M3d0tJOG9FQnhBVjBuOEVtYlNHd0lfZzIxMlZQcGNOLVBDMzcwMWpfaUJsS0lsNkRtamducHlwS0FDMllZemhoOTdiRHBQSkg2YlQzNzdfczVLeXA4cTUtMHNCdGxMXzFpbTZOakJUc1c0Vi1xazg4R3ZhRk1BTlRYTlYwWUQwVklkVkEtVjN0bnU4MnkwYjN0dndaMjYyUmpLaHVrN1l3amNGaUpERkJsTXBoQlBrbGZlVUFXa1FmNXo0QjNldG0tOElGSkZYNHBhNHJhLVFtNHF5eEN0ckpqaURFYVhkbC04X1d1cVJHQng5SXBKQ2FaUk8tMFpYVGhZZzdvTHNoa2M0YTF5LXVGbjN5TlMwR0JXOWhra2M2SXVxQS1lQ1hkQzBzbmFMSmhWZzZKS0hoNHNfYnlrcXRPR0VUbkdMSm9kTUJzMFZqanNQbEh2V3dxcXBNMlY1cU9JS29UR2gxRVdCNWVEdU4yTW5adUhOcVgwWFRFNHNWTGtoSDYtZDZ2RG9SWHBjOVhVMHFfVndwSThvaHVENFBoSzIta2J6V2pHS0IwVGw1OGRWS2ZIZ3N6bm1CdFExUk9iMXRlNjBvX3F5NmxEdVR3UUxLVFE1dkNWaG4wZ05lbFdXcVhMTmdaV3BuMTJUdEM5cG8xc3kxVlJBUUpGMm1QSkJGQkFEUXVRUG5vSm9QeFcycUYwekpyYnR1X01KWTloalh4bFhoRWd4U181UlRUMWxyVEk5S0QtTl9UeTBBZmxzcmg2aTU2dHZycmw5aXBfZDdUZ3ZYWE5PVlpPX2pkdFdNZjZwMnRxSzlr8gKGAQoLQkVBQ09OX0RBVEESd0FLQW1mLUNRczVJQmxoVXVwUEdBZkc2SlZSVXgzX0kxZ2NFbjMzZnZESmlOU2c2MnZCOGlZbWRGSENaaGN2Sm1iNGh5OWxEdzRwQ0RFSGlHeHc3MVlFS0lPc2E1R0xJbUh5LUQzUVZxNTB5Y3FET3lqc3p5OGhv8gK6BAoOWEJJRF9DTElDS19VUkwSpwRodHRwczovL2dvb2dsZWFkcy5nLmRvdWJsZWNsaWNrLv4VCf4VCf4VCf4VCf4VCf4VCf4VCf4VCRoVCTzyAt4EChJYQklEX0NMSUNLQT4YX0VOQxLHBKpXC0AlM0ZzYSUzREwlMjZhaSUzRP5fC_5fC_5fC_5fC85fC0wlMjZudW0lM0QxJTI2cHIlM0RhcEpnCyAlMjZzaWclM0SGawsMJTI2YxJtCwglM0RabwsIJTI2EnELAVCFwABC_nMLEnMLQQgwZHVybCUzRPIC_QQKETJdAkVhAOeyYQIEMjVFYwQyNUVlADVFZwEN_mkC_mkC_mkC_mkC1mkCADVJayFBBDElAQ4EcHIFDVpxAgA1SXMBL451AgA1VXcBMmJ5AgA1UXsBJv59AjZ9AkEgRX8BWxTyAqEFChVCgQJFhQSHBa7mBAQyNVWHAVkATAURTYsBEf6NAv6NAv6NAv6NAt6NAlWPIUVFkQA1pQIlcGaVAlWXATeWmQIumwIBNmqdAl2fASr-oQI-oQJBOE2jAV8U8gLbBAoPSaUkUE9JTlRST0xMEv6FB_6FB_6FB_6FB_6FB_6FB_6FB_6FB_6FB_2FkB8KC0NBQ0hFQlVTVEVSEhAxNDczOTUxMTQwNTIxNjkx8gIvCg8SCAqwQVVDVElPTl9JRBIcQUJBakgwZ3NaSDlCV2YyWjdydy1xdXNSdmJwefICGwoQBTIiNhM0SUQSBzgxNDc1NTnyAhYBchBNUEFJRwVMRAc1NzM1OTcy8gIdChJJTlNFUgVmEE9SREVSBTlMMjA0NzA0NfICEQoLRVhDSEFOR0UBGRwCMTDyAhcKEQVrGFBVQkxJU0gJMwUaIBsKDlBJWEVMXw7DCmRPTU1BEgkxNjEyMjk3NjnyAiEKClNPVVJDRQ7ZCgQSE6HuFDovL291dB7_ExQv8gIlCg4ZJMUXVigAPB8KEVVOSVZFUlNBTF9TSVQFnvCICjI2ODA0MTY1NTfyAgUKA0NJRIADAIgDAZADAJgDF6ADAaoDAMADrALIAwDYA8icOuADAOgDAPgDAoAEAJIEBi91dC92MpgEAKIEDjgwLjExMy4yMTIuMTA2qASO2hWyBA4IABABGKABINgEKAAwALgEAMAE--4RyAQA2gQCCAHgBADwBKCr8RM.&amp;s=5cccbccde58457abf7cf0c13da08040e1dd8fa28&amp;referrer=outlook.com">
          <a:extLst>
            <a:ext uri="{FF2B5EF4-FFF2-40B4-BE49-F238E27FC236}">
              <a16:creationId xmlns:a16="http://schemas.microsoft.com/office/drawing/2014/main" xmlns="" id="{00000000-0008-0000-0300-000024100000}"/>
            </a:ext>
          </a:extLst>
        </xdr:cNvPr>
        <xdr:cNvSpPr>
          <a:spLocks noChangeAspect="1" noChangeArrowheads="1"/>
        </xdr:cNvSpPr>
      </xdr:nvSpPr>
      <xdr:spPr bwMode="auto">
        <a:xfrm>
          <a:off x="862012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609600</xdr:colOff>
      <xdr:row>46</xdr:row>
      <xdr:rowOff>0</xdr:rowOff>
    </xdr:from>
    <xdr:to>
      <xdr:col>8</xdr:col>
      <xdr:colOff>914400</xdr:colOff>
      <xdr:row>47</xdr:row>
      <xdr:rowOff>114300</xdr:rowOff>
    </xdr:to>
    <xdr:sp macro="" textlink="">
      <xdr:nvSpPr>
        <xdr:cNvPr id="4133" name="41702816" descr="https://secure-fra.adnxs.com/it?e=wqT_3QKoL_TaCagXAAADANYABQEIierqvgUQuP7LmtSUhrAVGMrH6sy3-vuWICABKi0JNbBVgsXhBkARNbBVgsXhBkAZAAAAoJmZFkAhxXJLqyGxDUApxXJLqyGxDUAwocd3OJgCQLwJSGVQoKvxE1iz2xNgAGiM4xV4j6ACgAEBigEDVVNEkgEDRVVSmAGgAaAB2ASoAQGwAQC4AQHAAQXIAQLQAQDYAQDgAQDwAQCyAiAyRTRENjI2NjIxMjI2RDVCMEU0NzY0NkQyNTIyNkZENLoCpwRodHRwOi8vZ29vZ2xlYWRzLmcuZG91YmxlY2xpY2submV0L2RibS9jbGs_c2E9TCZhaT1DeFptU0NMWGFWNktqTWVha3pBYlp2STdZRE5LWG9KOUdzT2loa19BQy1DNFFBU0RtbDlZbFlKR0VrNFg4RjZBQjZLcnF4Z1BJQVFtcEFpSjFUcnFNM3JJLXFBTUJ5QU1DcWdSNlQ5QUhLcnRMTjI5TDRqcVV5cDJsak9jaUpLTUlibGQyb3pGOVBsazlOWTFTcFBDMXJxdUlzVXdVZVVBSWJLTkR6dVBNSEEtUVlCZ2prRUhWRmUtRDZ1ajdqSU5fbHQ3TV9ZTGRQN3MwamNsNnJhYy1zWUZ0eGNhQjBqWmJvLW56TVNwQUZmeU5YamVpaXlGR0NfaThiN1gtQ254TnB4MkVDbGJnQkFPZ0JreUFCNERWbFRtb0I0SEdHNmdIcHI0YjJBY0F5Qk8zdWRVQjJCTVEmbnVtPTEmcHI9YXBwbmV4dXN3aW5wcmljZW1hY3JvJnNpZz1BT0Q2NF8xRExLREVJRkV3US1tbVJHTjlXd0tEbXJfdXRnJmNsaWVudD1jYS1wdWItMzA3Njg5MDAxMjc0MTQ2NyZkYm1fYz1BS0FtZi1EelRXWjMweXhDUldOYlplcFFwckxySVY0RXR4clQtSjdZZGNCQWdpQ015LXZxZ2F2dEQtYmRTUThtclU1UDBldm42MGdIJmFkdXJsPdgCrAbgAsCWH-oCC291dGxvb2suY29t8gJrChtEWU5BTUlDX0NSRUFUSVZFX1BJWEVMX0RBVEESTEFQRXVjTlVqMFlGY1E2SUVmNXZTcFl4M2JrdjdRczNJV2c5NWxJT2dPWFVVYWxwWkRRSDg3Z2gzU24yR29rclpmLTZDSVNmMVlYYTTyApkLCghCSURfREFUQRKMC0FLQW1mLUNGNm1zdjQ5SGlVZ0ItblN5Nmc1LXd3ak1vV29QOFY4aGFCTkZld1YtSHZHTWJ3MVowU1d3T01nOHZVa0stRVhuMXpwVWlFSVd0Ul9ZQTVFcUpESWg0akpfZnFvb3Yxdy1yY3ZuTGVqbXhhSXVhRjBoODBlc1dsbS1mdVNKME1UMldJQTVXeEdjb3dzNTFTU3BMWm1WUUctZnl1NEN3eWpWOG5ta0hIUTdLZ0U4aHIxdHUwRXVva21VN3c0UFVveDNMYlo0RFl6QmFJZjRyRmZQRktEcUxGVEFueVRUZWxkR3VoZXhIcUhuVzFNVUFMRS1CanMzTHNxV0Z1R0M0MkRDazhWclpDeGlRakE5bmlybml0NFBfTk16MTRXWXRXVEJILUJldjJCU0RMc0M3a0R2Yll3Z21ZcVVXNGVpMjRidHk3UzQxN1BjT2lNeDVhOUlTV2NhNHJ1M2pweFB4cHZOdGZUTHdkRjJDTU9NZHd2c25zb2F2Wlg0RUZJejBpYlV3STM5dXNTNEUtNUdzdW1jTU44cU9IVGpEb3hyWHh3RGtFRFFIeVl0M01aTkRNcU5SS0txdW9JS01RcGNfbmJvRE9kU05PclNaYzZjMnlPRzBuTlJCcG9LUjZIMHJNNk1SdXhJcmkwNS0xYi1pb2Q5YVBiaDRfVXljemUwSWpIdXpjekgxc1JfZFVqSlVCSlRlZXAxdXVqNERBSjA2djFTNTlxUUppS0NQSF9rZFpQY0FnQXA5Y29HYVBfT183QWJHdWhkS19JUUdaS05Tb2g4R0hLN29WbUxtdGYzc0RJcG9adHdlNi1JVHd5aWpoTklaLTVEb1ljOWxndzBfZ3lZWHpFa212YU5rTkJ2UjJvMW1VdXlCUlUwVEVoZE4wemJBb3I1ZW9jMHJGTzBiZ3Q4emxUVlB3VEczMU9oYXBxSTJidWFNdWdnOWdJLUk3YVV6cTdhZ05hSHJ5Ulkyd2gzMUFybnJuQlFHcnVTRUFBT3hrRE85Y2NkdjZjUzJzZDFEZjZ5UkdKSHBhNi1MT29UVWNPVzA4b3lnVjNFVkVKemZXMjNRZE52akprRFYyRV9MRHU3b0NHQzkzUFk4dDVOdkotRUwyQ29xd1hLZkVsdnpxaFlRVWYwd0JxU0VzUWUxRi1IaEtNVVhNNFh2QTVORlgzdmtFOHl4S0luaGdXWElvN29STHkxZzZJOHlCYXcxREFHN3hscC1uVG9HTFNEeU8tajhDcGVVVHA4NnhKZW1icVA1enFlZnpkSVJSWjl6SVFFR0xkN3JWYS14aVdwblRGUXJmZ2hJM0lWcENjTDdhdGhRbTlHc21EZkhFX0RtZ1AySUtXNkJSd0hncENUZVEtMGdmc1pSQk1yYWxyNlRrbURlNmMzMm51SUNWTzFkck5xODNFV3hLTnRRd25DT3Y1WVBnRHExbFItMVVrYzF2NnA3NjJ5b2hJOWZudDB1WEJoRXc3enlYN29VZHJRMV9wX2lpOV96UHo4djZrX0ZKOEN3VkNIdlhIbjgzS0pXVS1Tc0UtNHhwRUtyeWNKemI5TUhQd3pBV1V6TV8zdGFmREVKWUZTT1FiVFpDdTZMdE1xd0h6NGh2MDd5UUEwNWRoU24xWVNtR05oTWdnVEpUMjROYzU5eVc1QUpPUnYyMUw3dVBfM3ctQUFyTmU1RnNUN24wSkFXanQxNmN6ckNfYVBMQmswbHRHS2hyU3FzQThBV1BsTUxCd0xJYkZ4M3FEMENwSjgtN0J2NUc4NV9xNnZ0MmVHdGJVTU1rY2Z1YjNkM0FZLTMzMkNiMElUQTJRUHIwTTJlcjE2TzRaTkx2Y3BhWjZRQzNlUWhKcEd1MzdsREpKZ0NnUEtDclhjYjdWaG3yAoYBCgtCRUFDT05fREFUQRJ3QUtBbWYtQ3g2eDNwbjJaV2pDT0pyc0JEUk93RWtRcXg4bWhwVkppa2pTd0JGcVZkSmR3Q1BkWG12WmtsZVUyYkxRaDkyMlotWU1WS0FXYWoxdFBDeWFXYUZmWUtlN0E0Rmc5NEFQR0M3YlhKVXRwWG12MTNtM3PyAroECg5YQklEX0NMSUNLX1VSTBKnBGh0dHA6Ly9nb29nbGVhZHMuZy5kb3VibGVjbGljay5uZXQvZP7qCP7qCP7qCP7qCP7qCP7qCP7qCO7qCBrqCCDyAt4EChJYQkldPhhfRU5DEscEpiwLRCUzRnNhJTNETCUyNmFpJTNEQ_40C_40C_40C_40C840C0wlMjZudW0lM0QxJTI2cHIlM0RhcEo8CyAlMjZzaWclM0SGQAsMJTI2YxJCCwglM0RaRAsIJTI2EkYLAVAUS0FtZi1E_kgLEkgLQQlQZHVybCUzRPIC_QQKEUNMSUNLX1VSRV1FYQDnrmECBDI1RWMEMjVFZQA1RWcBDf5pAv5pAv5pAv5pAtppAgA1SWshQgQxJQEOBHByBQ1acQIANUlzAS-OdQIANVV3ATJieQIANVF7ASb-fQI2fQJBIUV_AVsU8gKhBQoVQoECRYUEhwWq5gQEMjVVhwFYAEwFEU2LARH-jQL-jQL-jQL-jQLijQJVjyFGRZEANaUCJXFmlQJVlwE3lpkCLpsCATZqnQJdnwEq_qECPqECQTlNowFfFPIC2wQKD0mlIFBPSU5UUk9MTP6FB_6FB_6FB_6FB_6FB_6FB_6FB_6FB_6FBy6FB5AfCgtDQUNIRUJVU1RFUhIQMTQ3Mzk1MDk4NDgwNzMzMPICLwoPEggKsEFVQ1RJT05fSUQSHEFCQWpIMGpDUXFMZlp1cDNlNTZBWWJqRWJXQnHyAhsKEAUyIgsTNElEEgc4MTQ3NTU58gIWAXIQTVBBSUcFTEQHNTczNTk3MvICHQoSSU5TRVIFZhBPUkRFUgU5TDIwNDcwNDXyAhEKC0VYQ0hBTkdFARkcAjEw8gIXChEFaxhQVUJMSVNICTMFGiAbCg5QSVhFTF8OwwpkT01NQRIJMTYxMjI5NzY58gIhCgpTT1VSQ0UOfAgEEhOt7ghvdXQe1BMUL_ICJQoOGSTFF1YoADwfChFVTklWRVJTQUxfU0lUBZ7wiAoyNjgwNDE2NTU38gIFCgNDSUSAAwCIAwGQAwCYAxegAwGqAwDAA6wCyAMA2APInDrgAwDoAwD4AwKABACSBAYvdXQvdjKYBACiBA44MC4xMTMuMjEyLjEwNqgEi9oVsgQOCAAQARigASDYBCgAMAC4BADABPvuEcgEANoEAggB4AQA8ASgq_ET&amp;s=8a2543cb2b6f73258fb3be6e3ef3b61eada00b22&amp;referrer=outlook.com">
          <a:extLst>
            <a:ext uri="{FF2B5EF4-FFF2-40B4-BE49-F238E27FC236}">
              <a16:creationId xmlns:a16="http://schemas.microsoft.com/office/drawing/2014/main" xmlns="" id="{00000000-0008-0000-0300-000025100000}"/>
            </a:ext>
          </a:extLst>
        </xdr:cNvPr>
        <xdr:cNvSpPr>
          <a:spLocks noChangeAspect="1" noChangeArrowheads="1"/>
        </xdr:cNvSpPr>
      </xdr:nvSpPr>
      <xdr:spPr bwMode="auto">
        <a:xfrm>
          <a:off x="893445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923925</xdr:colOff>
      <xdr:row>46</xdr:row>
      <xdr:rowOff>0</xdr:rowOff>
    </xdr:from>
    <xdr:to>
      <xdr:col>8</xdr:col>
      <xdr:colOff>1228725</xdr:colOff>
      <xdr:row>47</xdr:row>
      <xdr:rowOff>114300</xdr:rowOff>
    </xdr:to>
    <xdr:sp macro="" textlink="">
      <xdr:nvSpPr>
        <xdr:cNvPr id="4134" name="41702816" descr="https://secure-fra.adnxs.com/it?e=wqT_3QKoL_TaCagXAAADANYABQEIhurqvgUQmeG8ud2q8e1fGMrH6sy3-vuWICABKi0JKlyP4geo_D8RKVyP4geo_D8ZAAAAoJmZFkAhxXJLqyGxDUApxXJLqyGxDUAwocd3OJgCQLwJSGVQoKvxE1iz2xNgAGiM4xV4j6ACgAEBigEDVVNEkgEDRVVSmAGgAaAB2ASoAQGwAQC4AQHAAQXIAQLQAQDYAQDgAQDwAQCyAiAyRTRENjI2NjIxMjI2RDVCMEU0NzY0NkQyNTIyNkZENLoCpwRodHRwOi8vZ29vZ2xlYWRzLmcuZG91YmxlY2xpY2submV0L2RibS9jbGs_c2E9TCZhaT1DTVBHSUJiWGFWLV9qQ1pQQXpBYlprWTdZQWRLWG9KOUdzT2loa19BQy1DNFFBU0RtbDlZbFlKR0VrNFg4RjZBQjZLcnF4Z1BJQVFtcEFpSjFUcnFNM3JJLXFBTUJ5QU1DcWdSNlQ5Qi1jT1BtSFdYTklPWmwtS1JESTREaThEZXVqUG5rSDNSM1M1QVFKMUJqRUV1VURXUDM0NFRucWZMN3o0LVNRN2dRVEFXSktESG9TMFd2REJRQTM2d28tM2FPZEV1T3JSX3dyRzdZTmlscXh6QlBnaVNkeVRyTU9GMkFxcS1mWXEwaDNDUE54V3FodjkxTkpnYmM0TkppVU9RMWxVNjk4YUxnQkFPZ0JreUFCNERWbFRtb0I0SEdHNmdIcHI0YjJBY0F5Qk8zdWRVQjJCTVEmbnVtPTEmcHI9YXBwbmV4dXN3aW5wcmljZW1hY3JvJnNpZz1BT0Q2NF8zUnBFR1pJSUF5UkpCeUNPU183Q1JEekZBTmdBJmNsaWVudD1jYS1wdWItMzA3Njg5MDAxMjc0MTQ2NyZkYm1fYz1BS0FtZi1BY3NiM0FtNDQtTDdwZ2x5NHU3LWxmY2ExU1U2bzNMRnB6ZGU3VmUwdVJ1SUoteS13dWNHNUpJa0VwcnNYNHV2bmdIZzhIJmFkdXJsPdgCrAbgAsCWH-oCC291dGxvb2suY29t8gJrChtEWU5BTUlDX0NSRUFUSVZFX1BJWEVMX0RBVEESTEFQRXVjTlhpYUxFTWhCeG11NFpveUExa05tXzBvOVdSNVo1UVZ4aV9xR0RSTzdWcGdGWkJzRXR1aDJkZ25DS1BscXV1Z1JndU03dUHyApkLCghCSURfREFUQRKMC0FLQW1mLUFTZWNNUmpwbEJIQ2VBX29yU291eU5OQ0QyUmJnWExtZk1qbUpqOWNNOVVXRHFDaWd3V2RTczg2dmxRNFlJR0R0RmhsbmltdmZDRk43LXpHSXB2eUJqQUg4QnpSc0hPODhPV3pNa3Q4NzdOOTVSNTFweVRvbHBsb25qUVhLbzlVblZRTkgzWXYyOWlwcDY4MkFlN0xZTWJtRDFHbjhadDRxNWtwX1pkcXI0MTNPRjM5M191YXFkdFdyR1VBN0J4VDB0ajJCQ18yVzQtZ3BNTGNGUm5UdXluWFRmYU5vNHNpNDhEeFJpdzcxT2RoVEtfRWdFQ3ROQk9zNGdMYUZ3aEN0VU1za0h1dlhQMkVoTnJVSklwUEV2MlVGT3lqNEhkdTcyb042dUxMXzNjSk5aVGJaSmhBT2UwQk9veC1WaTJpMklqU0JWNF84RkY1MHlCaU1aa1VWRjBmZXNVU1lsRHZ0WHBrQWFZUmdmdWRGdFFYODk1cy1wcWFLVWhIbHpwdm9ma3VmbWUybDlaQk5hRnJwcmlBV1phTVRPRUtoR3NYT3A0NHZTUGJ0bDNybjlHZmxRVUhrMTlIOWVBNWlCUENrRTFlZTd4bDlPcFFnd2VDdEMxQTRrQmxMeFF6S3B4NEVCV0JCUmFtV0gyM2JmMUFIZnVlWFc1M3lRdjV2YXpaR0pzQ3NIOFMtOTRyRmM3ZDJvR1B5U2RTMmhjOExJMVI0WXg1UFNVRVJxR09zMjN0SmVOM25mamF6ZGVQRGVfSmh0c1BqTm9HU2xPeDljOFhqc0tlVjU1Qzh4YTNNSkJxR3RMenBTWExUMmwzZ05kMWNuYVVKZnE1azNnQ01JLUlXZk5KYV84cTZuam5aaWVuaGRUY2JqM3A1M28tUEtFS0FuV1dpN2pYYXVaRHI5R1hqTXpCNnN3UjVfR2FkNGt0c19Hc0NSSXpsLVN5OGF4WXZ4SmdreEE5TFFGcmxvZHJOQmN4WFBmbzZyR1FjOGRuT19idW1NMXVKek9BVFRSbTk1Tkd3c3FNQW5XUGh4eDFNdEJHMkNlTFh5cVJqUWhqV3dUUXc1YURfS0J3UUxrSjBkbmR2N1RfM2dBbGxnY1Bwb0lHTjQ2UzNMd0hOR3N4SUE2ZVl5ZW9mYWR1cHVYZ211TnpxQWFma2l4U2JOSjd6cHc5UnR4UFV2bDRWTU1WOVNrNHg0VmoxdnFlZHJ2S3VOa0Q1LUJ3djJPY0dtREEyQ0k5ZzRFa1E1N1RmdzRIVDNIcm90eUNJOFNLYnNzZXZpYkw2WURpb25UVTU1bTRSU05meXM5ek40OER1bFl4M0c4M3EtTTFtUHEwZWlhRDJRN29Ud29fV0MxTlYyalhlZEtrYWgybi1LSGlTdmpPaHNBLXA2a1M4dGhVRWdUd214aUFKQ0tvY3hEZC1aRDg5R19rUnFMYWF0QUFGS3hyYVFoYkVxQ251d0lCV3NMdk5HSXVTSVliWDI2SzVuVHlDemJPUDYxTS1XMnhobEhybktfLXV4SWRBNzFYMWNxcnYwbHZiRWotOUhzb2ZEWVNNWWVmVktOT3dZaV9qdW1sU2FDTHlvZ0pWbVUxOVBNcEZORzhiLXVNYW9pc2JIUnpQSTZmSWo4a28tdWZjbGhCNGQ1ckJVQjM4NG43VjNHcEp2YTI1Y1RQejBQLUw1aklmeG83T0U3YmtaS2VDYlZMZVdBZ0hfTXhnUEZiWVp3NkppWk81c0k5R2d0MnZNSUZRSkMxYkNZcG5SdlZRdHNEQkJUSE8zUndZZUpidXQ4WE82RXo5LTlvNEFIYnA5WmdzVW5yZ2tnVjExZXgxQ0N2R0Q4VmljZDlWVzB4cUZqUHEwSHhUbzI1UTVpcmRtUElEdTZWaVHyAoYBCgtCRUFDT05fREFUQRJ3QUtBbWYtQ1dkYzctWmg5ajVoenY2TVN0SkNkLW5KWlRkNkROOTM3ZURSSXFEZ1BHQzYwMzVGem1UbzRLYW9taUZPSmw5NlpObXBRWEdvZ09qTWRlcWJWM2JNUFdzb1JrTDM5WUtGUmp0OUNPMWJ4RTNUcEtKNE3yAroECg5YQklEX0NMSUNLX1VSTBKnBGh0dHA6Ly9nb29nbGVhZHMuZy5kb3VibGVjbGljay5uZXQvZP7qCP7qCP7qCP7qCP7qCP7qCP7qCO7qCBrqCCDyAt4EChJYQkldPhhfRU5DEscEpiwLRCUzRnNhJTNETCUyNmFpJTNEQ_40C_40C_40C_40C840C0wlMjZudW0lM0QxJTI2cHIlM0RhcEo8CyAlMjZzaWclM0SGQAsMJTI2YxJCCwglM0RaRAsIJTI2EkYLAVAUS0FtZi1B_kgLEkgLQQlQZHVybCUzRPIC_QQKEUNMSUNLX1VSRV1FYQDnrmECBDI1RWMEMjVFZQA1RWcBDf5pAv5pAv5pAv5pAtppAgA1SWshQgQxJQEOBHByBQ1acQIANUlzAS-OdQIANVV3ATJieQIANVF7ASb-fQI2fQJBIUV_AVsU8gKhBQoVQoECRYUEhwWq5gQEMjVVhwFYAEwFEU2LARH-jQL-jQL-jQL-jQLijQJVjyFGRZEANaUCJXFmlQJVlwE3lpkCLpsCATZqnQJdnwEq_qECPqECQTlNowFfFPIC2wQKD0mlIFBPSU5UUk9MTP6FB_6FB_6FB_6FB_6FB_6FB_6FB_6FB_6FBy6FB5AfCgtDQUNIRUJVU1RFUhIQMTQ3Mzk1MDk4MTE2MDIzOfICLwoPEggKsEFVQ1RJT05fSUQSHEFCQWpIMGl3Zk9abk5lRUQxN3JVVzlKTGQ4a3ryAhsKEAUyIgsTNElEEgc4MTQ3NTU58gIWAXIQTVBBSUcFTEQHNTczNTk3MvICHQoSSU5TRVIFZhBPUkRFUgU5TDIwNDcwNDXyAhEKC0VYQ0hBTkdFARkcAjEw8gIXChEFaxhQVUJMSVNICTMFGiAbCg5QSVhFTF8OwwpkT01NQRIJMTYxMjI5NzY58gIhCgpTT1VSQ0UOfAgEEhOt7ghvdXQe1BMUL_ICJQoOGSTFF1YoADwfChFVTklWRVJTQUxfU0lUBZ7wiAoyNjgwNDE2NTU38gIFCgNDSUSAAwCIAwGQAwCYAxegAwGqAwDAA6wCyAMA2APInDrgAwDoAwD4AwKABACSBAYvdXQvdjKYBACiBA44MC4xMTMuMjEyLjEwNqgEi9oVsgQOCAAQARigASDYBCgAMAC4BADABPvuEcgEANoEAggB4AQA8ASgq_ET&amp;s=60f5e159638abf1d373e11abe6aa0132c9e5ef6f&amp;referrer=outlook.com">
          <a:extLst>
            <a:ext uri="{FF2B5EF4-FFF2-40B4-BE49-F238E27FC236}">
              <a16:creationId xmlns:a16="http://schemas.microsoft.com/office/drawing/2014/main" xmlns="" id="{00000000-0008-0000-0300-000026100000}"/>
            </a:ext>
          </a:extLst>
        </xdr:cNvPr>
        <xdr:cNvSpPr>
          <a:spLocks noChangeAspect="1" noChangeArrowheads="1"/>
        </xdr:cNvSpPr>
      </xdr:nvSpPr>
      <xdr:spPr bwMode="auto">
        <a:xfrm>
          <a:off x="924877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1238250</xdr:colOff>
      <xdr:row>46</xdr:row>
      <xdr:rowOff>0</xdr:rowOff>
    </xdr:from>
    <xdr:to>
      <xdr:col>9</xdr:col>
      <xdr:colOff>219075</xdr:colOff>
      <xdr:row>47</xdr:row>
      <xdr:rowOff>114300</xdr:rowOff>
    </xdr:to>
    <xdr:sp macro="" textlink="">
      <xdr:nvSpPr>
        <xdr:cNvPr id="4135" name="41702816" descr="https://secure-fra.adnxs.com/it?e=wqT_3QLZL_QOCtkXAAADANYABQEIgurqvgUQsdLjmein4_BLGMrH6sy3-vuWICABKi0JNbBVgsXhBkARNbBVgsXhBkAZAAAAoJmZFkAhf9k9eVioDUApf9k9eVioDUAwocd3OJgCQLwJSGVQoKvxE1iz2xNgAGiM4xV4j6ACgAEBigEDVVNEkgEDRVVSmAGgAaAB2ASoAQGwAQC4AQHAAQXIAQLQAQDYAQDgAQDwAQCyAiAyRTRENjI2NjIxMjI2RDVCMEU0NzY0NkQyNTIyNkZENLoCqARodHRwczovL2dvb2dsZWFkcy5nLmRvdWJsZWNsaWNrLm5ldC9kYm0vY2xrP3NhPUwmYWk9Q1E0X3FBYlhhVl9Ta0g2dUh6QWIxN0kyQUJ0S1hvSjlHc09paGtfQUMtQzRRQVNEbWw5WWxZSkdFazRYOEY2QUI2S3JxeGdQSUFRbXBBazgxMWx6MzJMSS1xQU1CeUFNQ3FnUjZUOUM0eGxhaW1hNVZOLTlNdHJQdVp0NVFWV3Q5THBmTUtDN0UwZzlyT2pWc0ExamJwc3RobTNQWW9xd0R5WW5JYmhMdHIwV2QtRjlxaW51U0lZT0Q1NWNGSXVzYjgybmhTdkF6cVhta3NuUjUyVFZqeC1MbVRUOThvQWVvM1ZxYzY4XzZDNEtXMWFuS0xQZE5rYkF0MEtvUXVSamdhRjFKR0xIZ0JBT2dCa3lBQjREVmxUbW9CNEhHRzZnSHByNGIyQWNBeUJPM3VkVUIyQk1RJm51bT0xJnByPWFwcG5leHVzd2lucHJpY2VtYWNybyZzaWc9QU9ENjRfMDVPZzhXdzdCbUowOVBKeF9EaVQ5Z3RjaFpoUSZjbGllbnQ9Y2EtcHViLTMwNzY4OTAwMTI3NDE0NjcmZGJtX2M9QUtBbWYtQmNNY2pwWjdfMlNMNnBBVTJZbzREa2ZmLWNjUDR6RVJFR29vRTdpR3BacjdaZlFVY1p1emZpM2J1ajJVOWtxQVRJaG1yUCZhZHVybD3YAqwG4ALAlh_qAgtvdXRsb29rLmNvbfICawobRFlOQU1JQ19DUkVBVElWRV9QSVhFTF9EQVRBEkxBUEV1Y05VRnBzS21NaXhFQmlfZklsWFZkRlg0OFNzWFpEQTFzN0szTl91cmlJNlhwbE9RdWxMdHd5Q1BPUzRTX1QtckhRVGxiMFBG8gLECwoIQklEX0RBVEEStwtBS0FtZi1CY1NkZTBkMDlWUEZLMVlSQU1vbng4UkJyZ3lxRlJrLUJmOTgxZEdyNXUycnZ3TW8zcjhFZHV5YzUwRG5XbGZoTnBkOEVVdTJMVE1zS01OUld2eEcxZzc0SlFPeVN3TERIck95QkR0b1V6Nl9ZanczUDdHZFFZNk5ZOUs4WlVXNGgyVFdpUk80UllZMEM5NVVqcmQ0SlJYNjctdFFVMmNPcjlIVm8xelhsTm9nRHFrb1N6SWxleFpyX2lXcy1QNEw4eXdRTUI4TzNWa2M2Y0xrRFZTVG9VaWh1MDVIZzJVRWh2azFxZnhoQ09mSllnVUhaMHB2Z3pBTFIwLVdGN2MtZnZpVG4xbWRRSzFlYVNGYXQ1eHh1MjBYdWtIMTdQdjF4ejcxRVgtNWhUTlpSTU4xSS02S25aeHZBcl83cVdMVXpMSVdkc1dGWEFaUzlXdm1BSE44N3N0MFZJYmV2MEoybjlqRkU1RWxaMWpRY2tXWTFMTFkzZE5DZURiQU83cjB2LXRsbEVnQU0tc25zbmZQakQ4QVZ4aFF3SmtmVF9LaFRCQXhGUVZUMGxucExrVkkzbFhVOU1TN3hCTlVQVUkwQ2U5bVc5ZDNOMDYyc2NtRXlvSDQxbUJBQU5XaC1tT0VXWnRjYUxnUFpoU2hBdFV1SUZfM09ScmpDX2dzendIOXYwLWltemVZWW8ybFFpRXRhU2dGdUN2Mm83VmtqSXdGNWRnNW9uRlNZNHhhMG1oZDEwMW5pS2UtZWYxb2YzZEpBeDRTelVrN29iNVNRZFlRYVdhTVQxMWFwOWJqOEZQT21TVmNvazRiOEI1eHFRTGxFUzFYQ0lrLUJHOW5DNkluQ2RsVU92ZUk3S214bmxVSEVPOEdCR1NiVWJBMGZ4bXVIbE96c0M2VVZzODRna2hNVVN6eDBtcTZJS0FnNWdKNWZ3REVVQWV4ZGQyYllPTDZsdFBRb1hFUV9Tajgtd3NCV0F6Wm9MZDlPZGtNblJmTGVzS2pGMkpyX0xhSVBEZEZhUHJZQXppclVnX1ZQeWhrSzRIdXZKcmxabDZyd3NaZDNuSFhiczZVeW1VOGw1SGE1M0R6dkxnd1RscGl6Y1NMOVZzWHNMWkx4cWJjZFV0WV90UmliVnJQc2NBUDhJckNtNTdUZy1CZTh3Y1h0dVVBZjNuMW0yWXJSTzdKTW1fOC1vTE1PTnZPNkU4SGduNTdYRTdXbUJRZVFWcktnVnhWNjdZYWJQdVBXUXl5U0RFa1ljSk1IbTFsSWZlVm5vVmJ4cXdHMWtMbVpBVmd4S3N4ay14LWtjX3BSdG1TX3JwLTBxeUdJaTc0SE9weVpJYWxET05aM2NNODdFb1l5eVRHQmlsUjNqbXQ2UFI1YkdkX21sNDZ3eklRRjMtcGFfTHFWSkMzRWljRTNVV2RjNVFOTTRUNXIzUWdhNGliOVpJdkNTV1FSdE95YnVqZi1heG4wYTA0UlR4QWswNzNYUjF6Q0N2RVc4b19aaGt4MkV1SmNYWnllTW1yR2dwMC04QXowT0xTbzc5ME9HVTZIdDVIQmtyV0tpZnY3REQwV0JRWEM5My00WWtad2sxRmlPZDMySi12S05RenZrSllRc0xiaVJoVWg1Y0JOWmVEaG1zTjE2alpiZmtwblRJcWVpZk5PU2sxWFg2TEVOdkNCdEZWemFmb0ltSGVpejRpdEhzUUxLOGJXYUVIX0lqclcxb1l6NHlvV2R3ZFQ5UnZEOTZ0RGNxaUZrYzl5RVZ0UjJDMFkyUHJVempLRVBRYjdPcUl4Ui1xUlAzZ3FIcHhxRWVzQjZEOFdSbndzWU8yX1NCWXFzbG1hcm5OM0NmZzFCM205aUZVT0hTcEhvVER1OGw2Y2k4X3k5Q3Ryd3hCd1NMdmQ0U1I3X3NLY0xWcWxqdVJ3NS1XSkdHVnhuV1FBZTJhUfIChgEKC0JFQUNPTl9EQVRBEndBS0FtZi1DSEJwUVFySUNPN3ozcEVlUjFQMm1iRHlhblBSeGl0NTVwSGQ0SElGcW1KSHY3OERWM2JuaDh4VV8zVlppUzZ4SHhhdzRyeTBSQUZBdjJrYVZGRl9VcWVMdFlnTzY0RVk0VFdjOGNRdklMcDZ6MmlTZ_ICuwQKDlhCSURfQ0xJQ0tfVVJMEqgEaHR0cHM6Ly9nb29nbGVhZHMuZy5kb3VibGVjbGljay5uZXQvZGJtL2Nsaz_-Fgn-Fgn-Fgn-Fgn-Fgn-Fgn-FgnuFglo8gLfBAoSWEJJRF9DTElDS19VUkxfRU5DEsgEqlkLQCUzRnNhJTNETCUyNmFpJTNE_mEL_mEL_mEL_mEL0mELSCUyNm51bSUzRDElMjZwciUzRGFOaQs0JTI2c2lnJTNEQU9ENjRybQsIJTI2Fm8LHCUzRGNhLXB1RnELHCUyNmRibV9jAVAQS0FtZi3-dQsWdQtBCTBkdXJsJTNE8gL-BAoRMl4CRWIA6LJiAgQyNUVkBDI1RWYANUVoAQ3-agL-agL-agL-agLaagIANUlsIUIEMSUBDgRwcgUNWnICADVJdAEvjnYCADVVeAEyYnoCADVRfAEm_n4CNn4CQSFFgAFbFPICogUKFUKCAkWGBIgFrugEBDI1VYgBWQBMBRFNjAER_o4C_o4C_o4C_o4C4o4CVZAhRkWSADWlBCVxZpYCVZgBN5aaAi6cAgE2ap4CXaABKv6iAj6iAkE5TaQBXxTyAtwECg9JpiBQT0lOVFJPTEz-iAf-iAf-iAf-iAf-iAf-iAf-iAf-iAf-iAcyiAeQHwoLQ0FDSEVCVVNURVISEDE0NzM5NTA5Nzc1MTI2MjjyAi8KDxIMCrBBVUNUSU9OX0lEEhxBQkFqSDBnX25ZWmJOeURCZEdkcnBJcmkyVVhD8gIbChAFMhxDUkVBVElWRQEzKAc4MTQ3NTU58gIWAXIQTVBBSUcFTEQHNTczNTk3MvICHQoSSU5TRVIFZhBPUkRFUgU5SDIwNDcwNDXyAhEKC0VYQ0hBTkcFUhwCMTDyAhcKEQVrGFBVQkxJU0gJMwUaIBsKDlBJWEVMXw7HCmRPTU1BEgkxNjEyMjk3NjnyAiEKClNPVVJDRQ7dCgQSE6HwEDovL291IgQUFC_yAiUKDhkkxRlWKAA8HwoRVU5JVkVSU0FMX1NJVAWe8IgKMjY4MDQxNjU1N_ICBQoDQ0lEgAMAiAMBkAMAmAMXoAMBqgMAwAOsAsgDANgDyJw64AMA6AMA-AMCgAQAkgQGL3V0L3YymAQAogQOODAuMTEzLjIxMi4xMDaoBIvaFbIEDggAEAEYoAEg2AQoADAAuAQAwAT77hHIBADaBAIIAeAEAPAEoKvxEw..&amp;s=59ebae90aa4b47ed54106733bd79e6b7accad42f&amp;referrer=outlook.com">
          <a:extLst>
            <a:ext uri="{FF2B5EF4-FFF2-40B4-BE49-F238E27FC236}">
              <a16:creationId xmlns:a16="http://schemas.microsoft.com/office/drawing/2014/main" xmlns="" id="{00000000-0008-0000-0300-000027100000}"/>
            </a:ext>
          </a:extLst>
        </xdr:cNvPr>
        <xdr:cNvSpPr>
          <a:spLocks noChangeAspect="1" noChangeArrowheads="1"/>
        </xdr:cNvSpPr>
      </xdr:nvSpPr>
      <xdr:spPr bwMode="auto">
        <a:xfrm>
          <a:off x="956310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228600</xdr:colOff>
      <xdr:row>46</xdr:row>
      <xdr:rowOff>0</xdr:rowOff>
    </xdr:from>
    <xdr:to>
      <xdr:col>9</xdr:col>
      <xdr:colOff>533400</xdr:colOff>
      <xdr:row>47</xdr:row>
      <xdr:rowOff>114300</xdr:rowOff>
    </xdr:to>
    <xdr:sp macro="" textlink="">
      <xdr:nvSpPr>
        <xdr:cNvPr id="4136" name="41702816" descr="https://secure-fra.adnxs.com/it?e=wqT_3QKiL_TNCaIXAAADANYABQEI9enqvgUQ2sm0irSBzcsbGMrH6sy3-vuWICABKi0JNbBVgsXhBkARNbBVgsXhBkAZAAAAoJmZFkAh_MIrSZ6rDUAp_MIrSZ6rDUAwocd3OJgCQLwJSGVQoKvxE1iz2xNgAGiM4xV4j6ACgAEBigEDVVNEkgEDRVVSmAGgAaAB2ASoAQGwAQC4AQHAAQXIAQLQAQDYAQDgAQDwAQCyAiAyRTRENjI2NjIxMjI2RDVCMEU0NzY0NkQyNTIyNkZENLoCpgRodHRwOi8vZ29vZ2xlYWRzLmcuZG91YmxlY2xpY2submV0L2RibS9jbGs_c2E9TCZhaT1DcXZPQjlMVGFWNF8wRjgyMldLX1lqOEFIMHBlZ24wYXc2S0dUOEFMNExoQUJJT2FYMWlWZ2tZU1RoZndYb0FIb3F1ckdBOGdCQ2FrQ0tqcFRIaDNic2o2b0F3SElBd0txQkhwUDBEd1dZVU5uU2hVQ2xuZ1FXam9mQ2F0d05TS3RHX090dlZHZHUteFpMdXcxNVJodmt3OUtqU3lSRG9jRWg1ZVc3Vmx3VmVnbXdVUXVRNDJGLWNVZldlRENYZHNORi05eWp5X1F2dm1Qd3Eza3oxak16SlpyRzlGT25CY095QUlFM0tFOTF4QUxhWWoyN0xfTFVTeGJ2NVNVT3hwczBnM2VTdUFFQTZBR1RJQUhnTldWT2FnSGdjWWJxQWVtdmh2WUJ3RElFN2U1MVFIWUV4QSZudW09MSZwcj1hcHBuZXh1c3dpbnByaWNlbWFjcm8mc2lnPUFPRDY0XzNPX0xHdzl5bFNmc3NtNzBhLVNfZ09TM3U5YVEmY2xpZW50PWNhLXB1Yi0zMDc2ODkwMDEyNzQxNDY3JmRibV9jPUFLQW1mLUMyWEJJemZRcVpOSEVUWmlKckZxVS1YOTZEeU1sNFRHeUdiTVYtYlFjQ19oM0J3SnQ3TlJRZWtvcjF6NkNocHBJQi1JdmomYWR1cmw92AKsBuACwJYf6gILb3V0bG9vay5jb23yAmsKG0RZTkFNSUNfQ1JFQVRJVkVfUElYRUxfREFUQRJMQVBFdWNOV3MybTBENnl1ODlrTGI3ZWVKSzZZaDBhdW1jbEtkTlNTcnpOaFo5Y213ZkVYMTliaHdsanBLVmtGZDhQQ001NWVVTzFyMPICmQsKCEJJRF9EQVRBEowLQUtBbWYtREw2cWNNanQ5dm9tVl9zRWl3bzU3MTlJN1g5Zlp0WmV3dlZyMlE3eS1vVkQxQXpUb3duVzR5UWpJR1M4cG9BelFobG0wSjdzRUdtV3BOSG9hUWRSWjFyb1YyLTNEdWt1SkhBMU1xME4zSUdLNTROOXFDUk42b0VzSUp1VmU2N0dPWkNSeTdzb0tQSDMxa0h5UmxXaDRPRUxUNVJkX3NTTmplejYwVUluU3VBcEMzdTBvWTg1eDItelhrVFZYakV1VEs4ZlZicDBzTzFBbWF6cU94dU1pV2k2U3p1T21TZVBGdEhoeFpiUnI0dXY2bjZGRG9JWGwyZWRTb1Z3T3h6SDUzWldlOTAyVkRHLTBNMVY3ZkFtY1hkZnNkNndvdkpIeWNxWG1TN0hxOEFtd3ZGWEQ0ZlJCbmsyY3R6dHRaSV9Ea2dDaUJNUmFTOXpjNVEyZ1NhbXZiLS1ISzlJTDUwM19YLWV0aEVwd3FWc2xpZGsyY1ZGdmUwVnpBRUFOMllzdGhyWW92aUhpZkJRX0Q4ang1aFdPNFVxaE5kenhXUUxyOXFLQXlhc3VIaF9YZkI1eGl3a0YtRzFGQXNNelZjV3BFZ0NEbnBFN2RMNER3Wkk0UlBPQjRPUlpXdHpwYnY1Rk1ER0VEX1FtVXhLVGhoMmVBM2g2dXVaTlpSVE1HZlJOV29xVVFnanlfR0NOSXBEOFRYR1JldTdNSFAySDBSQlh0SWZuM1FYa3VlNUVfX2lsOF9mNzJrUmdlSVBkSEtrSzd1NDd1eklRVkNOeWZnblFVZVdfTnV0ZkV0Z0MtenlQcWRuamdrVTl0TWJiWWVzVGc4eVNITVNscHZjRUhhR1dzMzc5dDZkMEdLUzhhLTIxVC1iTXlYbW5wX1RIdjU5OGlGQjFra3ZxZnBqX3RaVlhHbXB6ZmFJUklSUEpkWFJ5R0dtMVZmdkV0ME82amh5WG1VZ21idllxSEdTMEFDZ0ExQTlOSjBTeUxBdUVBeDNheHM1RXlYU29zUkJxVkZTODcybVF6VUVQaHN6UUZRQ3lKQWdYVld3VmVWUlZJUG1yY0dxN0NheFhYclZiQ25oaXhzNGNTVEsxcmx6bW1KcHFIb2swb2hBeXp3M3I4MW5saXdFWmdSZTVFTmxpYk9ydGItT3RVZm10MHZiZ195WVZBb2g1ekRTMGIzYTBjV0I4dG5tNWZrT2JQSWs0ZWVKVjZEalpQeTh5eXRVeDkzU0tRdndLS0wyOUpOV3RjZDd5U1M4TEp0Y0dzeUM5aTJZbjEzYmtVNGJYYVFsbTdRRUhCbXFNeFphZTl2TExlb00yR0hzaEx0cmo1M1M5eWRUTFg2MThTVGxuVDVMY2g3RmFHbGRyNFBKUDRFdDhUUS1WMzFuMHhmbVkwVGVwQ1hfVFZFVVllODVqcXJZYVVEelE2QWZoVmJEM1AzTXNHX3hMbDRVVDRkLW9BU0tsZnQ0SUg2VWw4Nm5GdFJOUERlc1ZPUW9JZERWOHhmb0t2QmRaNDlnbnZlZy1aN29qcU5uNWhkZVhPTjZFWVVTRXk2UmxKVlRzQWY4TkF6dDZxa1dOZThLNl9QS3ZQYnFQc2E5eXR1bUhUSFpsb1dIZGVfTzVRRVllZkdKeGNmS2tOcmp4YndBQ0xLS0JWUVVCc0ctcTRUT2IzT1U2TWp2X18tRVE5c3lETFNGVExsTEdFWFdkT24zRi1telBoVDZ6clc4X0JHRTZkQ0RvVE9Pc184b0x0SHVyemdGOFgzck1zSmhkb1NTOGhBOXM4UlYxNjgtNEhheTZzNnpHTXJFU2lrcXI2emtuUk9zZEdjOWY5NXYtTmc1aEw1Rl9MVWR2aGpoTmI1T202WmFvY2lLVFVzLXA1bUFiWvIChgEKC0JFQUNPTl9EQVRBEndBS0FtZi1DU0FnMUNUMHFia29zWVY0Ym9SUmh1Z0RtVGl1SFZGcGZ6MkdmMkxUUC1xQU90aHdOVjJRdTZrMmN3cEZuUjJ0X1FYd05Hc3d6RzdTODlnN0lZRERSckhOc3czeHhwYVhZN2k3emdZSDNiSGN2YmlfMPICuQQKDlhCSURfQ0xJQ0tfVVJMEqYEaHR0cDovL2dvb2dsZWFkcy5nLmRvdWJs_ukI_ukI_ukI_ukI_ukI_ukI_ukI_ukINukIJPIC3QQKElhCSURZPRRfRU5DEsaqQQJEJTNGc2ElM0RMJTI2YWklM0RD_jIL_jIL_jIL_jILyjILUCUyNm51bSUzRDElMjZwciUzRGFwcEY6CyQlMjZzaWclM0RBgj4LECUyNmNsDkALDCUzRGNWQgsMJTI2ZA5ECwFQ_kYLKkYLQQgOSAtAJTNE8gL8BAoRQ0xJQ0tfVVJFXEVgAOauYAIEMjVFYgQyNUVkADVFZgEN_mgC_mgC_mgC_mgC1mgCADVJaiFBBDElAQ4EcHIFDVpwAgA1SXIBL450AgA1VXYBMmJ4AgA1UXoBJv58AjZ8AkEgRX4BWxTyAqAFChVCgAJFhASGBaYOECEpUYYBWABMBRFNigER_owC_owC_owC_owC3owCVY4hRUWQADWlAAAyBRFilAJVlgE3lpgCLpoCATZqnAJdngEq_qACPqACQThNogFfFPIC2gQKD0mkIFBPSU5UUk9MTP6CB_6CB_6CB_6CB_6CB_6CB_6CB_6CB_6CB_2CkB8KC0NBQ0hFQlVTVEVSEhAxNDczOTUwOTY0MzkxNjk18gIvCg8SBAqwQVVDVElPTl9JRBIcQUJBakgwZ3NfTTgzb2J2YndtR0lyU3hoWFQ1T_ICGwoQBTIAQx4GEzRJRBIHODE0NzU1OfICFgFyEE1QQUlHBUxEBzU3MzU5NzLyAh0KEklOU0VSBWYQT1JERVIFOUwyMDQ3MDQ18gIRCgtFWENIQU5HRQEZHAIxMPICFwoRBWsYUFVCTElTSAkzBRogGwoOUElYRUxfDr8KZE9NTUESCTE2MTIyOTc2OfICIQoKU09VUkNFDnkIBBITrewMb3V0bBrPExQv8gIlCg4ZJMUVVigAPB8KEVVOSVZFUlNBTF9TSVQFnvCICjI2ODA0MTY1NTfyAgUKA0NJRIADAIgDAZADAJgDF6ADAaoDAMADrALIAwDYA8icOuADAOgDAPgDAoAEAJIEBi91dC92MpgEAKIEDjgwLjExMy4yMTIuMTA2qASL2hWyBA4IABABGKABINgEKAAwALgEAMAE--4RyAQA2gQCCAHgBADwBKCr8RM.&amp;s=3633202812ef2430a94eb0c9affa84a5a5f56eee&amp;referrer=outlook.com">
          <a:extLst>
            <a:ext uri="{FF2B5EF4-FFF2-40B4-BE49-F238E27FC236}">
              <a16:creationId xmlns:a16="http://schemas.microsoft.com/office/drawing/2014/main" xmlns="" id="{00000000-0008-0000-0300-000028100000}"/>
            </a:ext>
          </a:extLst>
        </xdr:cNvPr>
        <xdr:cNvSpPr>
          <a:spLocks noChangeAspect="1" noChangeArrowheads="1"/>
        </xdr:cNvSpPr>
      </xdr:nvSpPr>
      <xdr:spPr bwMode="auto">
        <a:xfrm>
          <a:off x="987742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542925</xdr:colOff>
      <xdr:row>46</xdr:row>
      <xdr:rowOff>0</xdr:rowOff>
    </xdr:from>
    <xdr:to>
      <xdr:col>10</xdr:col>
      <xdr:colOff>238125</xdr:colOff>
      <xdr:row>47</xdr:row>
      <xdr:rowOff>114300</xdr:rowOff>
    </xdr:to>
    <xdr:sp macro="" textlink="">
      <xdr:nvSpPr>
        <xdr:cNvPr id="4137" name="52725132" descr="https://secure-fra.adnxs.com/it?e=wqT_3QL2CPC9dgQAAAMA1gAFAQjw6eq-BRDZnMGt-Iefq2AYysfqzLf6-5YgIAEqLQnYIJOMnMUNQBHZIJOMnMUNQBkAAACgmZkWQCGH-8itSUcTQCmH-8itSUcTQDChx3c4mAJAGUgSUIyLkhlYs9sTYABojOMVeKadAoABAYoBA1VTRJIBA0VVUpgBoAGgAdgEqAEBsAEAuAEBwAEFyAEB0AEA2AEA4AEA8AEAkgKOAmRRPT06TVRBME1EWTRNek0yTXpJeAEM8I1OakF4Tnc9PTtjdz09Ok1qZ3c7WVE9PTpUVzk2YVd4c1lTODFMakFnS0ZkcGJtUnZkM01nVGxRZ05pNHhPeUJYVDFjMk5Ec2dWSEpwWkdWdWRDODNMakE3SUhKMk9qRXhMakFwXG5JR3hwYTJVZ1IyVmphMjg9O2NnPT06YjNWMGJHOXZheTVqYjIwPTthAXrwUE9UVTJNbVV5T0RVMFltWXpNV0poWVRVM04yTmlPR016TURkbU5tSXdZV009O2VBPT06TmprME1UZzNNalE0Tnprd05Ua3dOakkyTlE9PTtkQQHYEFRNPTtiAeL0IAFOekE9O7ICIDJFNEQ2MjY2MjEyMjZENUIwRTQ3NjQ2RDI1MjI2RkQ0ugIcaHR0cDovL3d3dy5zaW5nYXBvcmVhaXIuY29tL9gCrAbgAsCWH-oCC291dGxvb2suY29t8gItCglyZXF1ZXN0SWQSIDk1NjJlMjg1NGJmMzFiYWE1NzdjYjhjMzA3ZjZiMGFj8gIiChlyZmlQbGFjZW1lbnRDbGlja1JlZGlyZWN0EgVmYWxzZfICEQoJSVNfU0VDVVJFEgR0cnVl8gKjAgoIb3B0aW1pemUSlgJvcHRpbWl6ZTpmYWxzZSxleElkOjY5NDE4NzI0ODc5MDU5MDYyNjUsc2NvcmVNaWNyb0NvbnZlcnNpb25zOjQ1LG5ld1VzZXI6CUDQdUQ6MCxpcDo4MC4xMTMuMjEyLjEwNix1Vjo3MDE3MDcsYkI6dHJ1ZSx1cmw6ZnJhLTE1OC4BCPBOcnRiMS5yZmlodWIubmV0LGJ0OjE0NzM5NTA5NTk1NzYsdUU6MCxtdDoxLGRpZDp0aWRfNzU1Mjg3fG1lZF9yZWd1bGFyLHNlcnZlcklkOgFTEDE1OCxzGbchIhRzOjAsdUcBo7BzRnA6MSx1dWlkOjEwNDA2ODMzNjMyMTA2ODYwMTfyAhIKCHRhY3RpY0lkEgYJahTyAhQKC3AxcmBJZBIFMjA3ODXyAggKBnJmaURpZPICCgoFAQsYYxIBM_ICCwUYFEFwcBIBMAEO8EIJUEFHRV9UQUdTgAMAiAMBkAMAmAMXoAMBqgMAwAOsAsgDANgDyJw64AMA6AMA-AMCgAQAkgQGL3V0L3YymAQAogQONlgBuKgEi9oVsgQOCAAQARigASDYBCgAMAC4BADABPvuEcgEANoEAggB4AQA8ASMi5IZ&amp;s=c0092c83f9711d4782372339a43811b57ecd223f&amp;referrer=outlook.com">
          <a:extLst>
            <a:ext uri="{FF2B5EF4-FFF2-40B4-BE49-F238E27FC236}">
              <a16:creationId xmlns:a16="http://schemas.microsoft.com/office/drawing/2014/main" xmlns="" id="{00000000-0008-0000-0300-000029100000}"/>
            </a:ext>
          </a:extLst>
        </xdr:cNvPr>
        <xdr:cNvSpPr>
          <a:spLocks noChangeAspect="1" noChangeArrowheads="1"/>
        </xdr:cNvSpPr>
      </xdr:nvSpPr>
      <xdr:spPr bwMode="auto">
        <a:xfrm>
          <a:off x="10191750"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247650</xdr:colOff>
      <xdr:row>46</xdr:row>
      <xdr:rowOff>0</xdr:rowOff>
    </xdr:from>
    <xdr:to>
      <xdr:col>10</xdr:col>
      <xdr:colOff>552450</xdr:colOff>
      <xdr:row>47</xdr:row>
      <xdr:rowOff>114300</xdr:rowOff>
    </xdr:to>
    <xdr:sp macro="" textlink="">
      <xdr:nvSpPr>
        <xdr:cNvPr id="4138" name="41702816" descr="https://secure-fra.adnxs.com/it?e=wqT_3QKcL_S0CZwXAAADANYABQEI4f7pvgUQof_DzZD13uZOGMrH6sy3-vuWICABKi0JEJTb9j0q_j8RD5Tb9j0q_j8ZAAAAoJmZFkAhLxUb8zqiDUApLxUb8zqiDUAwocd3OJgCQLwJSGVQoKvxE1iz2xNgAGiM4xV4j6ACgAEBigEDVVNEkgEDRVVSmAGgAaAB2ASoAQGwAQC4AQHAAQXIAQLQAQDYAQDgAQDwAQCyAiAyRTRENjI2NjIxMjI2RDVCMEU0NzY0NkQyNTIyNkZENLoCpQRodHRwOi8vZ29vZ2xlYWRzLmcuZG91YmxlY2xpY2submV0L2RibS9jbGs_c2E9TCZhaT1DR0NzOFlIX2FWLWJlQnRUUldzWENoakRTbDZDZlJyRG9vWlB3QXZndUVBRWc1cGZXSldDUmhKT0ZfQmVnQWVpcTZzWUR5QUVKcVFMNWtsdk5HZFd5UHFnREFjZ0RBcW9FZWtfUUhQQWE1RHY5QzNaUU1QUV94NFhyaWZwc2NtNTllQ290eDd0RzcyUlpXZFJmcjZfTFJ5ejV0U25mYVp2OXJ3dXJEeGZUTWtaRjh1Z2QwM1BwcEVlMDV4MGx1dVhlb2U0dzl4VGlKcGNPVTV6UzZrNExrbzdvemE1cm4wRjl3TWpoclRxVVdFTkZ4amtySWE4clFOV1VVcGFDcWc3ZXY5X0U0QVFEb0FaTWdBZUExWlU1cUFlQnhodW9CNmEtRzlnSEFNZ1R0N25WQWRnVEVBJm51bT0xJnByPWFwcG5leHVzd2lucHJpY2VtYWNybyZzaWc9QU9ENjRfM1NfT1hJc3hLb0Q3MVhRTWxzb25YOHFXNnk3dyZjbGllbnQ9Y2EtcHViLTMwNzY4OTAwMTI3NDE0NjcmZGJtX2M9QUtBbWYtQkszQ0hmYkdXYldadVQ1WUd2MDNEM1l5R05tV3FKemh3S2c0NDlGbVo0aDUxS2pZYXN6ajhLZmVOTUc2dGVKY1NnYUVEYyZhZHVybD3YAqwG4ALAlh_qAgtvdXRsb29rLmNvbfICawobRFlOQU1JQ19DUkVBVElWRV9QSVhFTF9EQVRBEkxBUEV1Y05YdnRJRERWV09KaDJ0WEViLW5FeUZlc3lkbndPeHdWMDZHTlp1X2oydHdKQllSM25KZzhYRVQ3emVuT1BFZFRfaFE4ZlhV8gKZCwoIQklEX0RBVEESjAtBS0FtZi1CY0ItaHNPS1FvLURlTUlYdkFMRE5Db2VfYVF1anJ1MGdwUEhrQXdjRFc5SjMxdWNrc25QWUt6LUlveHBGbGxER2FyNFR5UUJJR09NbDQ3SVFqNDJYZWx0WjN3eGZJaWNodFJEMTFBUldpT2VleFhFVUFOZnpNQm5UV2JPeXoxOXNvNXBZMlU1Zzg1THM1cjZkNUg4N0c3ZG9WQmdwaFpncmQ0UWdpTjY3eGhqQWNqTUxCMkVfUW14S281a2dDaXFwbDVYSXY3OHdxYmJqQXBOQ25sYXZGN1IyMVctZTMxbWcxb3JBdER1MEFqLUhnMGJnMmNNeFN4Wm1FSnpPSDlpM1p4OS0teHVnQ25WbDVqYW9VLUQwQlROUlBPdkluRU1GYWNKMUZxTWpmNkNhRWZDS0RUYjdFTVJmSmtZOUdPT0tsNDZsZHlKdTByWFk2R2hjQmRiSFo0amw2UVJpQ282bzg2N0VLNHhQMTI0V3lETTV3RGUtM0hITnI0dkZNTWdUcVFFN3UxQUI1TnlLcE5mZWJrYTRGaXF5V3FpOHl3WjI3TFpkZTEySTRlSVpiTkxnNUJQa1g5OHpJSjMzNVhjUHZJV2g5aktCS20tWVJJQmllckZkSWZ3OHp3S1M5RWhneG9jTkhtbkRTVzlXOF9TTzdIX05Ca19NcG9zVFdxLWZROWN4VGtPYm55Mk1JWVJ0YUhPMjFxaGlSM2RYWUZyc3g1bDUyZW5PSHRCV0g0bjRnRGFiWDNuQ2RieGlfWlJEY1FUc0xGRkh3VWN2V2toc1lPeWxLdV9pZmtQOV9zYmJjVkUzN1ppcklrRFNyRExFNkl0LWZ5YTNmY3pxYnMxZ3g2N2xkZW1jeVhwTXk0MENBNjEwRmttbllyVjRyajBndVNxbjBDVWJGV1hBVHhVRHp2dkF2b0p6dzBrUDZ3VVc3M3FvMlBoVnhSbzZUQ1VwOGNfa2pGbEpzN3BuU3h3WVFKVExjSmRKUm9ZTWUyTWg5YlpnSWplY0FwWThiLTBqOV9nTWpPQTlYRmQtalJQbnRuVTlROHBkeVllNjlXOFlOZEZ6RVNVSEhmMVlZTUgxRnpJTmZEWlFpcm50V25PblNjOEI0c0VhOUFfNkdCT2N5MUdhV3ZObE1zZEJnQlJBYl9xRGJZTDIzVTNpazFlNDlXakZNb0FGbXpzNU0xeEpSQm1BV2RyWmxNT3RpUVRQZEM4TnJ4UF9CTmw2Yl9KSWVWdklVRnREQzZ6eVVhdnp5SDBDUU1UVE51WENUeTRiaTl6bmd6M21DVjF0cXM5cFhac3dhVzRXUFJNSjdaRkl6WTNVX1FRTDdzdUZubnU1UHk5SVhYU3BCekNrODBvclZUNzg2MXJQSE1VRGI5UmlOekJibzBCUFlfWmNUTVBVLWF2RC1YM2tKUFJaR2l2WHBEMWRfNlA2dXRyS25Iby1QcHJMWUlXNW84bk5KVUdjS2NrQVZlS2xmb2FNMjN0aEwxSllDMnN4STV4Y2NlUDFNRzVIZjluOGp1NnNuTXQ3NnZYaDRVUmZKNXBfXy15dFl1VGtRQmpfa3NpR0FIZUdldE9zeDZETEJwSk9LcUZxOFBVbXBkN3hjVzdZdTFZTFVmaVZsSDFMNy10b1h5Z3FUdDJ0MHZoV192WTExTlhleGJncUtNeVFYOFdlWXVtSVE2clVVZWxrZC1nVHVWWjFsWVZMYk5sZXJ0YTJ4cGp5UHdHUWhpTXM2T1M4Q2ZhV05iTkZkRVNaRWVjMFRCbS0tbU1XU0FBdklPNExLXzdiWHRGSXQxb0JNMkNLQVNJU3YtNERJWUpGdHdvTW9GSkpqaS0zb0RERzBUMzBpZC1MajV4V2NySlZXZFZaVlhqYXJqTVFw8gKGAQoLQkVBQ09OX0RBVEESd0FLQW1mLUJ0U050anZ1U2JPbGtSNHdYRnBhRmo2U0xFTklUeEJDYmRNbDd6QlAwdTJfSzY4cFRzZ1dBVERWdGxrbVhkemNMV0NYMVhkbEhmdlRGNGxHY096UWZoQ29EQzV2d1Nyb0dkVVl0WGlEYzF0dXBsZ0Fn8gK4BAoOWEJJRF9DTElDS19VUkwSpQT-6Aj-6Aj-6Aj-6Aj-6Aj-6Aj-6Aj-6AiS6Ago8gLcBAoSWEJJRF9VPBhfRU5DEsUEpkACRCUzRnNhJTNETCUyNmFpJTNEQ_4wC_4wC_4wC_4wC8YwC1QlMjZudW0lM0QxJTI2cHIlM0RhcHBuQjgLKCUyNnNpZyUzREFPfjwLNCUyNmNsaWVudCUzRGNhUkALHCUyNmRibV9jAVAWWwoESzPuRAsaRAtBBzBkdXJsJTNE8gL7BAoRMlsCRV8A5a5fAgQyNUVhBDI1RWMANUVlAQ3-ZwL-ZwL-ZwL-ZwLSZwIANUlpIUAEMSUBDgRwcgUNWm8CADVJcQEvjnMCADVVdQEyYncCADVReQEm_nsCNnsCQR9FfQFbFPICnwUKFUJ_AkWDBIUFquIEBDI1VYUBWABMBRFNiQER_osC_osC_osC_osC2osCVY0hREWPADWF_iVvZpMCVZUBN5aXAi6ZAgE2apsCXZ0BKv6fAj6fAkE3TaEBXxTyAtkECg9JoyBQT0lOVFJPTEz-fwf-fwf-fwf-fwf-fwf-fwf-fwf-fwf-fwf5f5AfCgtDQUNIRUJVU1RFUhIQMTQ3MzkzNzI0ODExMDQzOPICLwoPEgAKsEFVQ1RJT05fSUQSHEFCQWpIMGdXUmpKQmxxLXdrVHJQMVU1QXVxMmjyAhsKEAUyBENSGgETNElEEgc4MTQ3NTU58gIWAXIQTVBBSUcFTEQHNTczNTk3MvICHQoSSU5TRVIFZhBPUkRFUgU5TDIwNDcwNDXyAhEKC0VYQ0hBTkdFARkcAjEw8gIXChEFaxhQVUJMSVNICTMFGggbCg4WeBMOuwp8T01NQRIJMTYxMjI5NzY58gIhCgpTT1VSQ0VfVVJMEhOt6hBvdXRsbxbKExQv8gIlCg4ZJMUTVigAPB8KEVVOSVZFUlNBTF9TSVQFnvCICjI2ODA0MTY1NTfyAgUKA0NJRIADAIgDAZADAJgDF6ADAaoDAMADrALIAwDYA8icOuADAOgDAPgDAoAEAJIEBi91dC92MpgEAKIEDjgwLjExMy4yMTIuMTA2qASm2BWyBA4IABABGKABINgEKAAwALgEAMAE--4RyAQA2gQCCAHgBADwBKCr8RM.&amp;s=0a15edb26d4ba20a20256c110d41984423c6c87c&amp;referrer=outlook.com">
          <a:extLst>
            <a:ext uri="{FF2B5EF4-FFF2-40B4-BE49-F238E27FC236}">
              <a16:creationId xmlns:a16="http://schemas.microsoft.com/office/drawing/2014/main" xmlns="" id="{00000000-0008-0000-0300-00002A100000}"/>
            </a:ext>
          </a:extLst>
        </xdr:cNvPr>
        <xdr:cNvSpPr>
          <a:spLocks noChangeAspect="1" noChangeArrowheads="1"/>
        </xdr:cNvSpPr>
      </xdr:nvSpPr>
      <xdr:spPr bwMode="auto">
        <a:xfrm>
          <a:off x="10506075" y="419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17</xdr:row>
      <xdr:rowOff>0</xdr:rowOff>
    </xdr:from>
    <xdr:to>
      <xdr:col>15</xdr:col>
      <xdr:colOff>304800</xdr:colOff>
      <xdr:row>19</xdr:row>
      <xdr:rowOff>19050</xdr:rowOff>
    </xdr:to>
    <xdr:sp macro="" textlink="">
      <xdr:nvSpPr>
        <xdr:cNvPr id="3073" name="52002630" descr="https://secure-fra.adnxs.com/it?e=wqT_3QK6Bug6AwAAAwDWAAUBCKemvL4FEJKu89nmzIyrQRifpJf51denhh4gASotCXkN5TWU1-A_EQAAAAAAAOA_GQUI8JYAFUAhoUWBKqT44z8pMH-wR7oF5T8wocd3OJgCQJIYSAJQxv7lGFiz2xNgAGiM4xV4sZQDgAEBigEDVVNEkgEDRVVSmAGgAaAB2ASoAQGwAQC4AQHAAQXIAQDQAQDYAQDgAQDwAQCKApEBdWYoJ2EnLCA1MTA3MzksIDE0NzMxODg2NDcpO3VmKCdyJywgNTIwMDI2MzAsQh4ALGMnLCAxNDE3NTc4NgEKNjwAKGcnLCAzMzE1MjUwRh0AAGkBHRA4MDMxNTYcAPDokgLZASFramF5YUFpcW5PRUdFTWItNVJnWUFDQ3oyeE13QWpnQVFBQklraGhRb2NkM1dBQmdod1ZvQUhBS2VLWVdnQUVRaUFHVUZwQUJBWmdCQWFBQkNxZ0JBN0FCQUxrQkJuWnpiUGl4NGpfQkFUQl9zRWU2QmVVX3lRSEVXa1Rhc2VMblA5a0JUS1lLUmlWMTdEX2dBWnViRl9VQnhYWjZQNWdDaXBxUThnaWdBZ0MxQWdBQUFBQzlBZ0FBQUFEUUFnN1lBcVlXNEFJQTZBSUEtQUlBZ0FNQmtBTUGaAiUhdGduSGNnaXEu3AAgczlzVElBQW9pBVjwSGcusgIgMEQ2N0M4OTg4QTBFNkIzMTMwNzJDMDFBOEI2ODZBN0TYAqwG4ALAlh_qAgtvdXRsb29rLmNvbfICEQoGQ1BHX0lEEgctfSzyAhEKBUNQX0lEEggxrhjyAg8KBUlPARQABimH8IWAAwCIAwGQAwCYAxegAwGqAwDAA6wCyAMA2APInDrgAwDoAwD4AwKABACSBAYvdXQvdjKYBACiBA8xOTUuMjQwLjIzOC4xMDCoBJ76FrIEDggAEAEYoAEg2AQoADAAuAQAwAT77hHIBADSBAwxMC4xMy42OC4xNDLaBAIIAeAEAPAExv7lGA..&amp;s=750d37f9bf58e38e4a8885a5b405b1391f9d90e4&amp;referrer=outlook.com">
          <a:extLst>
            <a:ext uri="{FF2B5EF4-FFF2-40B4-BE49-F238E27FC236}">
              <a16:creationId xmlns:a16="http://schemas.microsoft.com/office/drawing/2014/main" xmlns="" id="{00000000-0008-0000-0B00-0000010C0000}"/>
            </a:ext>
          </a:extLst>
        </xdr:cNvPr>
        <xdr:cNvSpPr>
          <a:spLocks noChangeAspect="1" noChangeArrowheads="1"/>
        </xdr:cNvSpPr>
      </xdr:nvSpPr>
      <xdr:spPr bwMode="auto">
        <a:xfrm>
          <a:off x="10077450" y="242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171450</xdr:colOff>
      <xdr:row>0</xdr:row>
      <xdr:rowOff>0</xdr:rowOff>
    </xdr:from>
    <xdr:to>
      <xdr:col>11</xdr:col>
      <xdr:colOff>476250</xdr:colOff>
      <xdr:row>1</xdr:row>
      <xdr:rowOff>114300</xdr:rowOff>
    </xdr:to>
    <xdr:sp macro="" textlink="">
      <xdr:nvSpPr>
        <xdr:cNvPr id="4100" name="53892436" descr="https://secure-ams.adnxs.com/it?e=wqT_3QLiBvDYYgMAAAMA1gAFAQjR3L6_BRDqlbfE14Wf9UYYn6SX-dXXp4YeIAEqLQmx9vq-oLvnPxH14ubik9XlPxkAAADgo3AUQCHmM2LZCFTqPymh9SfhH57sPzChx3c4mAJA4hxIAlDUqtkZWLPbE2AAaIzjFXiiigSAAQGKAQNVU0SSAQNFVVKYAaABoAHYBKgBAbABALgBAcABBcgBANABANgBAOABAPABAIoCdHVmKCdhJywgMTAxMzQ3NSwgMTQ3NTMyNTUyMSk7dWYoJ3InLCA1Mzg5MjQzNiwgMToeAChnJywgMzExODAzMEY7AABpAR0QNDQxMjg2HADwxJICjQIhZUVPTllnaVhqTGNHRU5TcTJSa1lBQ0N6MnhNd0FUZ0FRQUJJNGh4UW9jZDNXQUJnaHdWb0FIQUNlTUlDZ0FFUWlBSENBcEFCQVpnQkFhQUJBcWdCQTdBQkFMa0JPNzBQUnFoeDZUX0JBYUgxSi1FZm51d195UUhNYUlYSGxWWHNQOWtCaVBUYjE0Rno3RF9nQWNDQUZmVUJBQUFBQUlBQ0FJZ0NnTTY4QW9nQ2tPcjFBb2dDa2VyMUFwQUNBWkFDCQRAZ0Npb1RVdWdpZ0FnQ29BZ0cRBAgxQWcBSgRDOQkIoERRQWdUWUFzSUM0QUlBNkFJQS1BSUFnQU1Ca0FNQ5oCJSFEZ2szYUFpMhABHHM5c1RJQUFvCWTwUGcusgIgMEQ2N0M4OTg4QTBFNkIzMTMwNzJDMDFBOEI2ODZBN0TYAqwG4ALAlh_qAgtvdXRsb29rLmNvbfICEQoGQURWX0lEEgcxMDEzNDc18gEUDENQR18BFC3FGPICEQoFQ1ABEzwIMTM0ODU1OTHyAg8KBUlPARQABinP8IOAAwCIAwGQAwCYAxegAwGqAwDAA6wCyAMA2APInDrgAwDoAwD4AwKABACSBAYvdXQvdjKYBACiBA43Ny4xNzIuMTYwLjE2M6gEvJAZsgQOCAAQARigASDYBCgAMAC4BADABPvuEcgEANIECzEwLjIuODUuMTM12gQCCAHgBADwBNSq2Rk.&amp;s=220fe6d255a6b269e519946e8e8043b1ca58776e&amp;referrer=outlook.com">
          <a:extLst>
            <a:ext uri="{FF2B5EF4-FFF2-40B4-BE49-F238E27FC236}">
              <a16:creationId xmlns:a16="http://schemas.microsoft.com/office/drawing/2014/main" xmlns="" id="{00000000-0008-0000-0C00-000004100000}"/>
            </a:ext>
          </a:extLst>
        </xdr:cNvPr>
        <xdr:cNvSpPr>
          <a:spLocks noChangeAspect="1" noChangeArrowheads="1"/>
        </xdr:cNvSpPr>
      </xdr:nvSpPr>
      <xdr:spPr bwMode="auto">
        <a:xfrm>
          <a:off x="128873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485775</xdr:colOff>
      <xdr:row>0</xdr:row>
      <xdr:rowOff>0</xdr:rowOff>
    </xdr:from>
    <xdr:to>
      <xdr:col>12</xdr:col>
      <xdr:colOff>19050</xdr:colOff>
      <xdr:row>1</xdr:row>
      <xdr:rowOff>114300</xdr:rowOff>
    </xdr:to>
    <xdr:sp macro="" textlink="">
      <xdr:nvSpPr>
        <xdr:cNvPr id="4101" name="38847042" descr="https://secure-ams.adnxs.com/it?e=wqT_3QLsCfTrBOwEAAADANYABQEIpaC-vwUQi7am3bnVj-kQGJ-kl_nV16eGHiABKi0JClwZ787o1D8RClwZ787o1D8ZAAAA4KNwFEAhAAAAQMw76D8pAAAAQMw76D8wocd3OJgCQNsUSBRQwoTDEliz2xNgAGiM4xV4jBqAAQGKAQNVU0SSAQNFVVKYAaABoAHYBKgBAbABALgBAcABBcgBAtABANgBAOABAPABALICIDBENjdDODk4OEEwRTZCMzEzMDcyQzAxQThCNjg2QTdE2AKsBuACwJYf6gILb3V0bG9vay5jb23yArYGCgVCSU1QRBKsBn5ZSFhFSFJhOEN5a0RJNXA1bG9QLVVXb1drVktEUXVxbUotVUlQWjgtbFJhZjN6aHVqUW5ocE9oaW9NQjhQeXgxSkZFTVFWOFlTaW8zR3k1RnRQcHNLMnllcUk1cWIxSFZVWTJJZEc0LXd2RlZ4dk9aX1hGX0hONmVqbS1yYV9PN1FJbThzRTBSWWlXYS1mTEpmNjNJUUs2TEo4WkVuZElMUi1QNEs3S2dKaTI0dWM0bFV0cGNCYmpWWG5CNzJVYWxUUkExc2NYRzJVdmptR0JSY053V3RQZGNpQ0JQYVpCblN4TkhLNmRiaUhqU1QxN2JUdjBCZEp6RkhLZXpCd0M1NnZlNjRvdEd3cW5IcXpFajhnaW9fTjJCNW8wN01RMFRuSWVzQUJzRDFEelMwX0NudFl4OURVV1ozTGFPbzExWDQ1LVNfQnAtc011TXZDWVBHSFFiNG1Zb1B2anJKX01qeUkweUZ1S2F3ODUyakg0dDM4cm05SWR2QnJ5NnRDaXRObkJVSXdJbkJ1Qy1INm1wUGZ5c2dnYUt4bE0wVE1DWTJfQ0I2VXlzMG1aSEhuTnpaQ3NqUjVQUWZzUHc3SkRhM2lUWWYzZVQ3MmpVSWR5ak5RMUJzcWlwaFJkOTRUdkVTbWFxZU0xaTN2YU9PSkpEWGo3NjJHWGI3TWFWRHRGS3ZITllMOGtuTXloVi1UT3FPLWFfUTdFY2hhNTRoclZQUy1mSm54MkN6U3ZsZ3RUemN1N2FnRngzMUFLeVpScGp1SDJNc3JmS3RtRkl3bVAyR2VYQ3JRQXlCRTZGR0xMLXM0emtTTWo2NFk0UkduRFp6YVhTQVRFU1lBNlYtb0x2Y1pQQ3pHMHN6RlZPcXlFVm1ZdTNsanJUWUNXd0VJZ1U0VUZMbmVRNXVmS1A0bVVpZFFobjNuZ3BEb2t0NFUwV0ZkcWVucmZQdy1JeGJjdDVoRkNxLTZWVVM1Ml8tNE5OQm4wMW5BdXN4VjNQN0lBa1FIT0JXUnNaRmh1ZkpGOHEzb1pZTnljVWdJV2UwZEFwTG85X2hVVHhHXzgtQ25ham55S3hqcXpLcUhB8gIPCgNQVUISCDI5ODcyMzI08gIPCgNDQ0gSCDI5ODcyNDcz8gIQCgRDT0RFEggyOTg3MzMxMPICEQoFQUhDSUQSCDEzMzEzOTkx8gIPCgNBSUQSCDM3NDk4MDQzgAMAiAMBkAMAmAMXoAMBqgMAwAOsAsgDANgDyJw64AMA6AMA-AMCgAQAkgQGL3V0L3YymAQAogQONzcuMTcyLjE2MC4xNjOoBLuPGbIEDggAEAEYoAEg2AQoADAAuAQAwAT77hHIBADaBAIIAeAEAPAEwoTDEg..&amp;s=dd0e0554e95fb3d072c96fb5d2c80c37670228d6&amp;referrer=outlook.com">
          <a:extLst>
            <a:ext uri="{FF2B5EF4-FFF2-40B4-BE49-F238E27FC236}">
              <a16:creationId xmlns:a16="http://schemas.microsoft.com/office/drawing/2014/main" xmlns="" id="{00000000-0008-0000-0C00-000005100000}"/>
            </a:ext>
          </a:extLst>
        </xdr:cNvPr>
        <xdr:cNvSpPr>
          <a:spLocks noChangeAspect="1" noChangeArrowheads="1"/>
        </xdr:cNvSpPr>
      </xdr:nvSpPr>
      <xdr:spPr bwMode="auto">
        <a:xfrm>
          <a:off x="132016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28575</xdr:colOff>
      <xdr:row>0</xdr:row>
      <xdr:rowOff>0</xdr:rowOff>
    </xdr:from>
    <xdr:to>
      <xdr:col>12</xdr:col>
      <xdr:colOff>333375</xdr:colOff>
      <xdr:row>1</xdr:row>
      <xdr:rowOff>114300</xdr:rowOff>
    </xdr:to>
    <xdr:sp macro="" textlink="">
      <xdr:nvSpPr>
        <xdr:cNvPr id="4102" name="52433613" descr="https://secure-ams.adnxs.com/it?e=wqT_3QK2BfS1ArYCAAADANYABQEIoaC-vwUQ3oLJhZi7uMgdGJ-kl_nV16eGHiABKi0JeDbqOxv13T8RKVyPwvUo3D8ZAAAA4KNwFEAhw7ZDlvJQ7z8pFjsOdlWo8D8wocd3OJgCQPYISFtQzaWAGViz2xNgAGiM4xV4zi-AAQGKAQNVU0SSAQNFVVKYAaABoAHYBKgBAbABALgBAcABBcgBAtABANgBAOABAPABALICIDBENjdDODk4OEEwRTZCMzEzMDcyQzAxQThCNjg2QTdE2AKsBuACwJYf6gILb3V0bG9vay5jb23yAjcKB0VOQ19DUE0SLGhFXzF2dzh0NDNtaWpyMVk1NXJGSmY4a1ZXM2EwVWxjYUlOYkI2VEF2WWMx8gKIAgoMRU5DX1JUQl9EQVRBEvcBa2oxdXNrTHRrNkt5QVNDM0RRSEV4NFhBM3JxV2FVdU5yRUlFbnBFNlZZS3JrNkJWWFk5QktwVV91MTZCc1lvMEJTMi1sNGxqU3ROamcyTGN4RF9CaExleGV6YklBcVU0OENBUGk3TDFpSnNNNXBDOUE1dmpFU3U5Q29SSm1XZGpfSmxmVlUwV1lFY0lmZmVLaW8xRXItanBWUmg1ZFdYVGxDTjZZNVRtR0hsU0NoQ3pkMzExd29QbXllUzRNYzJBTW9ud2xmX091TTZSZjQyaEd3alRLRTE5d2hhcVh5bERTNFd3anBwME5oVGhRVzZGWGpTcnp3MoADAIgDAZADAJgDF6ADAaoDGxoTMjEzMDQ1MDk0ODAyOTU2MzIzMCoEMTE0MsADrALIAwDYA8icOuADAOgDAPgDAoAEAJIEBi91dC92MpgEAKIEDjc3LjE3Mi4xNjAuMTYzqAS7jxmyBA4IABABGKABINgEKAAwALgEAMAE--4RyAQA2gQCCAHgBADwBM2lgBk.&amp;s=332b3315da9dbd0669c56b10b31ab703d490f686&amp;referrer=outlook.com">
          <a:extLst>
            <a:ext uri="{FF2B5EF4-FFF2-40B4-BE49-F238E27FC236}">
              <a16:creationId xmlns:a16="http://schemas.microsoft.com/office/drawing/2014/main" xmlns="" id="{00000000-0008-0000-0C00-000006100000}"/>
            </a:ext>
          </a:extLst>
        </xdr:cNvPr>
        <xdr:cNvSpPr>
          <a:spLocks noChangeAspect="1" noChangeArrowheads="1"/>
        </xdr:cNvSpPr>
      </xdr:nvSpPr>
      <xdr:spPr bwMode="auto">
        <a:xfrm>
          <a:off x="135159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342900</xdr:colOff>
      <xdr:row>0</xdr:row>
      <xdr:rowOff>0</xdr:rowOff>
    </xdr:from>
    <xdr:to>
      <xdr:col>13</xdr:col>
      <xdr:colOff>38100</xdr:colOff>
      <xdr:row>1</xdr:row>
      <xdr:rowOff>114300</xdr:rowOff>
    </xdr:to>
    <xdr:sp macro="" textlink="">
      <xdr:nvSpPr>
        <xdr:cNvPr id="4103" name="38847042" descr="https://secure-ams.adnxs.com/it?e=wqT_3QLsCfBM7AQAAAMA1gAFAQjmn76_BRCCrffymJLloCkYn6SX-dXXp4YeIAEqLQkQBp57DxfkPxEQBp57DxfkPxkAAABA4XoSQCEAAABAzDvoPykBEvSaBMw76D8w3oy8BDiYAkDbFEgUUMKEwxJYs9sTYABo7gJ4jBqAAQGKAQNVU0SSAQNFVVKYAaABoAHYBKgBAbABALgBAcABBcgBAtABANgBAOABAPABALICIDBENjdDODk4OEEwRTZCMzEzMDcyQzAxQThCNjg2QTdE2AKsBuACwJYf6gILb3V0bG9vay5jb23yArYGCgVCSU1QRBKsBn5YTjhCNkZ2dEZVeGZDWHNlZWM1SHdoVE5DVWdaeWJobzRvcDFWRFdRS2hLZjN6aHVqUW5ocE9oaW9NQjhQeXgxZjk2TXRYVERtaTZTY3R1SXg3dmhCLUtYWTg1cjIzQjQ5NjV2MTZ0YXdoVFVQWHFHb1dfTzdtQTJBalpFSU1IejhkenVianR0MW9fNkRWa3ZCR01TMThoQy12blBITjhLN0E4X1VHcTdEbWlaQjIwakhrRFBvb1p5NXByZnJBdVVDb0d6djlUaDRTcFpWQzZ4RGlyYlBScC1na0NSRk9sRVdfVXlZSUxHTm1QY0lJT2pWaVdPR3VIQzFvNDJfd2QyZm04RURFV3J1YkdVUlBwb09STzVKZjBSb1ZtV3FLLXliMFQtdzBiODF1UmNVY2JrQ3pxRGViUE5ZVUtEZTB2Nl84bTl1NzN4QkhuQTg4SHFkSFhCd2htRFVaWGlLazNSQjUtM1otZ2Y0eFk4UkVDMVhjQTBfXzFUc2FHbDBqMUhhUHNCZkJOcFo5SGpTdEtQdXcyZ2twM1dxQ2FQRjVvcGNmWEZGcVpmTFhCY0cxcmh2ZDJ3eERsYmJ6TjliZTkxNVowLVViNThIdUVxOHdmaWRkTFF1MmZzR0o4Z01FUnlUV1Y5NmYzSHBpTVlnSTE5Tldoam1DdWIyZUV3SWRtb3ZQckdySVZGbGRRNC1RUnVxWENzTjE4NUhvbWg2V2h1QWk1TGJfczNfNnpLR0ZXbExNSW9MdUNIb0lvS0Y2MVcxWGo0ZWpYS3lMNmRZVWlMVTNTSF8wMVJCdHhzc1htblJRUm1VQ09taEJTbFpudTUwTk5WV01pd0c5U01MMVpENWJ5TFFua2tvMTBDY3JJeGtSNzJuandncDBHWERyRUtIZVp4QmxoTVJDbDdEMkFFcUtpNTUwSmtVRW4zbElxc0FmWlNHNUlrYTdlaWxVdlpoNGxWZmZqc1pxdl9Jd0pfb0czVGhSUm1CWGpJcmd4OWZSbmhnUjFQN0FfRFJvM3pzWE1UWjUwcDJtbS1mWWtYZVFXMUlodHkxd3lsaEdZZWVyaVY0X1dEOEpN8gIPCgNQVUISCDI5ODcyMzI08gIPCgNDQ0gSCDI5ODcyNDcz8gIQCgRDT0RFEggyOTg3MzMxMPICEQoFQUhDSUQSCDEzMzEzOTkx8gIPCgNBSUQSCDM3NDk4MDQzgAMAiAMBkAMAmAMXoAMBqgMAwAOsAsgDANgDyJw64AMA6AMA-AMCgAQAkgQGL3V0L3YymAQAogQONzcuMTcyLjE2MC4xNjOoBLqPGbIEDggAEAEYoAEg2AQoADAAuAQAwAT77hHIBADaBAIIAeAEAPAEwoTDEg..&amp;s=9c5884ca52b02cb1b98f6abb27d174f1c46190e7&amp;referrer=outlook.com">
          <a:extLst>
            <a:ext uri="{FF2B5EF4-FFF2-40B4-BE49-F238E27FC236}">
              <a16:creationId xmlns:a16="http://schemas.microsoft.com/office/drawing/2014/main" xmlns="" id="{00000000-0008-0000-0C00-000007100000}"/>
            </a:ext>
          </a:extLst>
        </xdr:cNvPr>
        <xdr:cNvSpPr>
          <a:spLocks noChangeAspect="1" noChangeArrowheads="1"/>
        </xdr:cNvSpPr>
      </xdr:nvSpPr>
      <xdr:spPr bwMode="auto">
        <a:xfrm>
          <a:off x="138303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47625</xdr:colOff>
      <xdr:row>0</xdr:row>
      <xdr:rowOff>0</xdr:rowOff>
    </xdr:from>
    <xdr:to>
      <xdr:col>13</xdr:col>
      <xdr:colOff>352425</xdr:colOff>
      <xdr:row>1</xdr:row>
      <xdr:rowOff>114300</xdr:rowOff>
    </xdr:to>
    <xdr:sp macro="" textlink="">
      <xdr:nvSpPr>
        <xdr:cNvPr id="4104" name="53997919" descr="https://secure-ams.adnxs.com/it?e=wqT_3QL4E_RhBfgJAAADANYABQEIuZ--vwUQ7-LLxJu5179lGJ-kl_nV16eGHiABKi0JUBBKpt8A1T8RUBBKpt8A1T8ZAAAA4KNwFEAhy5pCS5D32j8py5pCS5D32j8wocd3OJgCQJkISEpQ3-LfGViz2xNgAGiM4xV4r6QDgAEBigEDVVNEkgEDRVVSmAGgAaAB2ASoAQGwAQC4AQHAAQXIAQLQAQDYAQDgAQDwAQCSArwISENxTFFPNkZEWkoxcS4xaDJzd0RuMHAza0xacThvOFJ0dnNRQWRtV3RFUWdXNEc5QTJNZFg2SEk4VUUwaGh0MWVKdTNRY0d4TTIudmtlRlJzcjBjRk56aVRJRW9TTlhRaW41M1BqRmR0U1gyZ29qSFVlZkRZeE9VMFBUWmZFMU1hVEhBZ1dDZUE2ZWVHWGtUUHpvUFE2a3ZOUUtiV01tcVBPbS0yUXc3UG1PdEx4Nmo5R3BQZDI2UksyZWtYRmZISVQxcWFNNmN1UzdSdWdkdlkxMVdCVnpLTVlnQ0VPeHNqNUZKcENvQ05XV0FkUmJJRmdPNkkycVQ5Q1hydDBRb2ZCazFieXJ4a2wtb1F1eS54MmtwdkZrUGFEci05WHhLWlN6cVItVW9ERmRzOUVwV29XejYueFBMN3lPLWVLSXlDY0JTQ0h2dDhkN3FQMkRWQklIU3FXdGc0aG1RSFYwTk1ad2htRkt2M3RZQnBJQUM3dkFiaWxwdkx5YnoxcjVNaGY3eWgtS2RIUno1QlVZejl5dVJCTkNiejI4NTB5aVdra0V3cVVCRmJWT2tFR2NXSUxpQmtYNXR4QlZTTXpvM01SU2psYTZ0WVZrTkwuQjBHUk1JSC11bHZ2c0o3VmhqcXJFekhNVmtCVGllNWJQd0Y2a0l1OENKMDJIVUpnYU8zMFJUWmp3cEROZWp3eGd3ZG9XdnVBVnFaWnRqYWNjYThuLlZ6N2RMY0xxRlZzNE5LRnVTaXFDR2ItQndsYmFrLW1SdEU0dXBnWkxLcGstaHZtNnQ5RDRnTTlnVXZQeldIMkNsTlUyR0tnZzQ1cDlZR0t3TXRwYkQyZXZXbDRSUXJjdnVDQ2I5U0JZVDdRMFZ5OUc2bEFKZzdtUWJBdHJMRzBFZlIybmN1bFA5QWd4Z2E3VDZEck9zcEpCUFBvanQtcDlaRUY1REJCQ3hTVXNaYkRwclRMaERxay54SlVjaTNLMUZtOWxoMXMtT01pY0V6bm1JcHNQSExKT2kxT05kZ3FTZnlsNHk3cTRCQmQ2alpaUVRtMmd1ZDVrY1NxNHJZWDVpVU5UWWRQa0V0dXJYQ3ppd0hUdGt1U3dGS3BkdzZLeDZlWXFuRHlQNUp0Y2dKTlNFbE9kc3lzSnJUYzFCYVZJaVdFNHRjWFNkM3JNQjg3cE1uampNS2R3cktLQ2RqNXViQTdmLTkwekY5LU8xbGdZNXBVTHB6cmQtZnphRWxFUm1NUUVJYU1MQWc2TlBQQzN2VDBHaEtLemZNTmF4RGVrSEcyNlc2OFFQMWp4T20wcTF6clBoMi5kdDlQNkRTWHJFV0I4dW14c1RsSUhseUNZNGFiRTIzcnZpUTBpTUd3Q3RNSk9WWDZJTXo3U3hoOTJUNnN3RFhUUlc3MlRTcHE1UXR3NFcycE5mLXk1R0cybWJRYVVvVmc9PbICIDBENjdDODk4OEEwRTZCMzEzMDcyQzAxQThCNjg2QTdE2AKsBuACwJYf6gILb3V0bG9vay5jb23yAsMICgJJQxK8CEhDcUxRTzZGRFpKMXEuMWgyc3dEbjBwM2tMWnE4bzhSdHZzUUFkbVd0RVFnVzRHOUEyTWRYNkj-gQT-gQT-gQT-gQT-gQT-gQT-gQT-gQT-gQT-gQT-gQT-gQT-gQT-gQT-gQT-gQSFgfCQ8gIYCgRCVUlEEhA5YzQ5YzJmNjMyOTMzMzJlgAMAiAMBkAMAmAMXoAMBqgMAwAOsAsgDANgDyJw64AMA6AMA-AMCgAQAkgQGL3V0L3YymAQAogQONzcuMTcyLjE2MC4xNjOoBLqPGbIEDggAEAEYoAEg2AQoADAAuAQAwAT77hHIBADaBAIIAeAEAPAE3-LfGQ..&amp;s=bd7e41b7a8712db5dbb488b1011533bb4b1f8071&amp;referrer=outlook.com">
          <a:extLst>
            <a:ext uri="{FF2B5EF4-FFF2-40B4-BE49-F238E27FC236}">
              <a16:creationId xmlns:a16="http://schemas.microsoft.com/office/drawing/2014/main" xmlns="" id="{00000000-0008-0000-0C00-000008100000}"/>
            </a:ext>
          </a:extLst>
        </xdr:cNvPr>
        <xdr:cNvSpPr>
          <a:spLocks noChangeAspect="1" noChangeArrowheads="1"/>
        </xdr:cNvSpPr>
      </xdr:nvSpPr>
      <xdr:spPr bwMode="auto">
        <a:xfrm>
          <a:off x="141446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361950</xdr:colOff>
      <xdr:row>0</xdr:row>
      <xdr:rowOff>0</xdr:rowOff>
    </xdr:from>
    <xdr:to>
      <xdr:col>14</xdr:col>
      <xdr:colOff>57150</xdr:colOff>
      <xdr:row>1</xdr:row>
      <xdr:rowOff>114300</xdr:rowOff>
    </xdr:to>
    <xdr:sp macro="" textlink="">
      <xdr:nvSpPr>
        <xdr:cNvPr id="4105" name="53306715" descr="https://secure-ams.adnxs.com/it?e=wqT_3QLnCfDY5wQAAAMA1gAFAQi1n76_BRCTwd26r6atsWgYn6SX-dXXp4YeIAEqLQn8agyHwdnePxHenz5872HcPxkAAADgo3AUQCExPVDQftj3PyliN1cwUuv5PzChx3c4mAJA7AZIAlDbyrUZWLPbE2AAaIzjFXjB7QOAAQGKAQNVU0SSAQNFVVKYAaABoAHYBKgBAbABALgBAcABBcgBANABANgBAOABAPABAIoCcXVmKCdhJywgMzgwMzksIDE0NzUzMTc2ODUpO3VmKCdyJywgNTMzMDY3MTUsIDE0NzIeAChnJywgMzI4OTU0LEIcAABpBRwMNDk2NzYcAPDckgLtBCF2NXh2VFFqTW1kUUdFTnZLdFJrWUFDQ3oyeE13QWpnQVFBQkk3QVpRb2NkM1dBQmdod1ZvQUhBSWVBS0FBVnFJQVFLUUFRR1lBUUdnQVFxb0FRT3dBUUM1QVlTVkpNVjJDX2Nfd1FGaU4xY3dVdXY1UDhrQkhIdkp0NE41OGpfWkFZajAyOWVCYy13XzRBSG42aFAxQVFSd29ULUFBZ0NJQXNEZ1ZZZ0N5ZUJWaUFMQjRGV0lBdkQxSW9nQ2c1OS1pQUtFbjM2SUFvZWZmb2dDaUo5LWlBS0oJFARxZgEUJDNLelNBWWdDNGEJCAA1DRAENXENEAA2CQgANg0YADYNGAA2DTAANxEIDSgAOA0oADgNGAA4DTAAOA0gADkNIAA5ASAIWkFD_gQAlgQAPGdDaW9UVVFxQUNBS2dDQWH-BACKBAAMYlVDQQEBBEwwCQigTkFDSk5nQ0F1QUNBT2dDQVBnQ0FJQURBWkFEQUEuLpoCJSE4QWdyWmc2cAIcczlzVElBQW8FwPBWZy4usgIgMEQ2N0M4OTg4QTBFNkIzMTMwNzJDMDFBOEI2ODZBN0TYAqwG4ALAlh_qAgtvdXRsb29rLmNvbfICDwoGQURWX0lEEgUzODAzOfICEAoGQ1BHARIABmkiGPICEQoFQ1ABEvA8CDEzOTYyNDQ08gIqCgdDUF9DT0RFEh9SVEJfd3ZfRU1fUFJfTERfRFRfSGlnaF9HZW8xX3ZB8gIPCgVJTwFBBAYzZVnwgYADAIgDAZADAJgDF6ADAaoDAMADrALIAwDYA8icOuADAOgDAPgDAoAEAJIEBi91dC92MpgEAKIEDjc3LjE3Mi4xNjAuMTYzqAS6jxmyBA4IABABGKABINgEKAAwALgEAMAE--4RyAQA0gQJMTAuMi44NS442gQCCAHgBADwBNvKtRk.&amp;s=ab260370927756372c66ad97dea0c6069fe965a0&amp;referrer=outlook.com">
          <a:extLst>
            <a:ext uri="{FF2B5EF4-FFF2-40B4-BE49-F238E27FC236}">
              <a16:creationId xmlns:a16="http://schemas.microsoft.com/office/drawing/2014/main" xmlns="" id="{00000000-0008-0000-0C00-000009100000}"/>
            </a:ext>
          </a:extLst>
        </xdr:cNvPr>
        <xdr:cNvSpPr>
          <a:spLocks noChangeAspect="1" noChangeArrowheads="1"/>
        </xdr:cNvSpPr>
      </xdr:nvSpPr>
      <xdr:spPr bwMode="auto">
        <a:xfrm>
          <a:off x="144589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66675</xdr:colOff>
      <xdr:row>0</xdr:row>
      <xdr:rowOff>0</xdr:rowOff>
    </xdr:from>
    <xdr:to>
      <xdr:col>14</xdr:col>
      <xdr:colOff>371475</xdr:colOff>
      <xdr:row>1</xdr:row>
      <xdr:rowOff>114300</xdr:rowOff>
    </xdr:to>
    <xdr:sp macro="" textlink="">
      <xdr:nvSpPr>
        <xdr:cNvPr id="4106" name="53997884" descr="https://secure-ams.adnxs.com/it?e=wqT_3QL4E_RhBfgJAAADANYABQEIo5--vwUQvsWunvvPntpdGJ-kl_nV16eGHiABKi0JSHPuVLTp3D8RR3PuVLTp3D8Zt1StPxb7B0Ah20cfjeLS3T8p20cfjeLS3T8w3oy8BDiYAkCZCEhKULzi3xlYs9sTYABo7gJ4r6QDgAEBigEDVVNEkgEDRVVSmAGgAaAB2ASoAQGwAQC4AQHAAQXIAQLQAQDYAQDgAQDwAQCSArwIWk9JLWkwMGQyT01tSWhIS3JKbXN5THdYRDJJMlppUU1RdmFTRWt0MzRnTmVxbUpsY2llOXJzMzU4WU1wbWZ4SlpWbjFXRVR1bkZuNVJnLjg3M0MuejhPdlFJbndmQ1QuV0REd2E2QnY5bWdjNGdHQVlObHcuM3FpVTBPdXh4SXRYVml1TS1Db2RHWVhnSlY0VjVOd1JGMlNlcGZaQlJjRWMydTJwOVYwNmdJZ1VULlFJQ3A1OC52d01IdGdpeUFGMmRIUmVyLXA5SHo2VkdVV3RMdlRiNUp2REU2eUw5S1drSHJqYjNoOVBwS2drNEsucXhHWTlQblZDVE1Ua2g5UG5LalZwVGJnVlhWV0xPejB6YS1zdXVvZG9nRjNYZ0ZRODFQQVJENzlyR01LeXguQWsueFJpbC5XcnpFamVmUXEtZ0ZRV3AxLnhlS05scVN3YnY4VFN0WXFmOFp3MW1ZQlRzMjNJV0NaSTM0OW8zR050ZWNwSlBVcFA1TGduYlBKYjVHdGhESUdXbVBxQ0dUQmZiaE9rcWUySC5aZDExS0xSbFIuaUFGNmJZREp2M2dNZGJFM0tWVUpOLTJ5R1gwWVljbklXaGwzYzM3TDdFejdjeVRTYWhXRjZja1k1S3hsU3NCQnJJZ2lVZWl1LTFlWXJhRUdtbXFIMHBoR0VOTWF1Ylg3RG1Gdk8waG1CYkdiS3dtNW5KMk5qeTdMMzlJVzAuS05UVDM0WW1jUVJMSzNkLkEza3VsaVJKQm0waVhmZHFlRGtnLVVDTjNJVFBqQ3ouT0pFY1RUbGtrVTNURk1PSVpJYWtsREVjQ1lYVmNBY1ZtT3FUVGdOcHNMTXNXa3hsdHNOeEpSM2VPT2VLSldha3h3OXZtQ0ZOaFBPYVNHMGRkem5DaWxLUTguek9GQlVpMXoxMjIuNDFrdWNxdjhNZ01Sc0dGZXRaVmZ0a3FZYjhHd0tOaEg0N0tmbDNIRGJSMlNGTWUzOWdFbWZYUlhMeFl1cjN6WldwUjlUM3Z6RXhOLldIMy4zREpFeVgzdXlqcDVFNUtXRFVxMmp4RzRhb25IenQ1aE8yd2w0RU8tWExXbjUya0RvQlZyZldnV3laSFhIbktHMEhnUjMyUDdSck53UU1QZHBYNFd5cXpnTEtBNnFQcnlzLXY0T3cxckM3eXpLR2RERXZ0ZTR3bDVJenQ2Q3Jody45M21XcWs4THNkQjBuQ2E1VElhMzVYeWUyYTdGSWpDNWdLck1LcVAwdmt6dC41R1V0T3dudzh5cUhVRFRRRFg2WmhmeHgwVkh2Q2ZjM2tvdGZ6QUNZWlc0cHpZaHQwdHBMTlBMajFScmpRY2M5T3gxOFJuTFIxWGo4S2F5VHEtQmo4YnNSVzZmeWRsZEk5UU5TUllsSHVUWFh4QTB0QkJIdi1hOVJYdWRGb29wZlRiZHc9PbICIDBENjdDODk4OEEwRTZCMzEzMDcyQzAxQThCNjg2QTdE2AKsBuACwJYf6gILb3V0bG9vay5jb23yAsMICgJJQxK8CFpPSS1pMDBkMk9NbUloSEtySm1zeUx3WEQySTJaaVFNUXZhU0VrdDM0Z05lcW1KbGNpZTlyczP-gQT-gQT-gQT-gQT-gQT-gQT-gQT-gQT-gQT-gQT-gQT-gQT-gQT-gQT-gQT-gQSFgfCQ8gIYCgRCVUlEEhA5YzQ5YzJmNjMyOTMzMzJlgAMAiAMBkAMAmAMXoAMBqgMAwAOsAsgDANgDyJw64AMA6AMA-AMCgAQAkgQGL3V0L3YymAQAogQONzcuMTcyLjE2MC4xNjOoBLmPGbIEDggAEAEYoAEg2AQoADAAuAQAwAT77hHIBADaBAIIAeAEAPAEvOLfGQ..&amp;s=38d051d031c0deef15c7785693245259d9f3ca05&amp;referrer=outlook.com">
          <a:extLst>
            <a:ext uri="{FF2B5EF4-FFF2-40B4-BE49-F238E27FC236}">
              <a16:creationId xmlns:a16="http://schemas.microsoft.com/office/drawing/2014/main" xmlns="" id="{00000000-0008-0000-0C00-00000A100000}"/>
            </a:ext>
          </a:extLst>
        </xdr:cNvPr>
        <xdr:cNvSpPr>
          <a:spLocks noChangeAspect="1" noChangeArrowheads="1"/>
        </xdr:cNvSpPr>
      </xdr:nvSpPr>
      <xdr:spPr bwMode="auto">
        <a:xfrm>
          <a:off x="147732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381000</xdr:colOff>
      <xdr:row>0</xdr:row>
      <xdr:rowOff>0</xdr:rowOff>
    </xdr:from>
    <xdr:to>
      <xdr:col>15</xdr:col>
      <xdr:colOff>76200</xdr:colOff>
      <xdr:row>1</xdr:row>
      <xdr:rowOff>114300</xdr:rowOff>
    </xdr:to>
    <xdr:sp macro="" textlink="">
      <xdr:nvSpPr>
        <xdr:cNvPr id="4107" name="53306715" descr="https://secure-ams.adnxs.com/it?e=wqT_3QLpCfDY6QQAAAMA1gAFAQjpnr6_BRCfzNHVyNTpwBEYn6SX-dXXp4YeIAEqLQlDFrJQTbDqPxFSuB7Ft43oPxkAAADgo3AUQCF9IW1a3UP3PykNXGAUxEn5PzChx3c4mAJA7AZIAlDbyrUZWLPbE2AAaIzjFXjS8QOAAQGKAQNVU0SSAQNFVVKYAaABoAHYBKgBAbABALgBAcABBcgBANABANgBAOABAPABAIoCcXVmKCdhJywgMzgwMzksIDE0NzUzMTc2MTApO3VmKCdyJywgNTMzMDY3MTUsIDE0NzIeAChnJywgMzI4OTU0LEIcAABpBRwMNDk2NzYcAPDckgLtBCFINTJ0dXdqTW1kUUdFTnZLdFJrWUFDQ3oyeE13QWpnQVFBQkk3QVpRb2NkM1dBQmdod1ZvQUhBR2VCU0FBVmlJQVJTUUFRR1lBUUdnQVFxb0FRT3dBUUM1QVhkc2NVYlRlX1lfd1FFTlhHQVV4RW41UDhrQjlFTmdnS0FIOGpfWkFZajAyOWVCYy13XzRBSG42aFAxQVFSd29ULUFBZ0NJQXNEZ1ZZZ0N5ZUJWaUFMQjRGV0lBdkQxSW9nQ2c1OS1pQUtFbjM2SUFvZWZmb2dDaUo5LWlBS0oJFARxZgEUJDNLelNBWWdDNGEJCAA1DRAENXENEAA2CQgANg0YADYNGAA2DTAANxEIDSgAOA0oADgNGAA4DTAAOA0gADkNIAA5ASAIWkFD_gQAlgQAQGdDaW9UUTBnaWdBZ0NvQWdH_gQAjgQAIDFBZ0FBQUFDOQkIoERRQWlMWUFoVGdBZ0RvQWdENEFnQ0FBd0dRQXdBLpoCJSFoQWszY0FqMnACHHM5c1RJQUFvCcDwWmcusgIgMEQ2N0M4OTg4QTBFNkIzMTMwNzJDMDFBOEI2ODZBN0TYAqwG4ALAlh_qAgtvdXRsb29rLmNvbfICDwoGQURWX0lEEgUzODAzOfICEAoGQ1BHX0lEEgZpIvBI8gIRCgVDUF9JRBIIMTM5NjI0NDTyAioKB0NQX0NPREUSH1JUQl93dl9FTV9QUl9MRF9EVF9IaWdoX0dlbzFfdkHyAg8KBUlPXwlTYVnwg4ADAIgDAZADAJgDF6ADAaoDAMADrALIAwDYA8icOuADAOgDAPgDAoAEAJIEBi91dC92MpgEAKIEDjc3LjE3Mi4xNjAuMTYzqAS4jxmyBA4IABABGKABINgEKAAwALgEAMAE--4RyAQA0gQLMTAuMi44NC4xMzjaBAIIAeAEAPAE28q1GQ..&amp;s=76a1f1fea3da1ce8057c82e5175d6039d73f6872&amp;referrer=outlook.com">
          <a:extLst>
            <a:ext uri="{FF2B5EF4-FFF2-40B4-BE49-F238E27FC236}">
              <a16:creationId xmlns:a16="http://schemas.microsoft.com/office/drawing/2014/main" xmlns="" id="{00000000-0008-0000-0C00-00000B100000}"/>
            </a:ext>
          </a:extLst>
        </xdr:cNvPr>
        <xdr:cNvSpPr>
          <a:spLocks noChangeAspect="1" noChangeArrowheads="1"/>
        </xdr:cNvSpPr>
      </xdr:nvSpPr>
      <xdr:spPr bwMode="auto">
        <a:xfrm>
          <a:off x="150876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85725</xdr:colOff>
      <xdr:row>0</xdr:row>
      <xdr:rowOff>0</xdr:rowOff>
    </xdr:from>
    <xdr:to>
      <xdr:col>15</xdr:col>
      <xdr:colOff>390525</xdr:colOff>
      <xdr:row>1</xdr:row>
      <xdr:rowOff>114300</xdr:rowOff>
    </xdr:to>
    <xdr:sp macro="" textlink="">
      <xdr:nvSpPr>
        <xdr:cNvPr id="4108" name="53893848" descr="https://secure-ams.adnxs.com/it?e=wqT_3QK8BvDEPAMAAAMA1gAFAQjjnr6_BRCXueOW-M_050MYn6SX-dXXp4YeIAEqLQnCIcXDB-_oPxF_XLVNY_DmPxkAAADgo3AUQCFUe9ahwtb6PykOhgq7Nyz9PzChx3c4mAJA4hxIAlDYtdkZWLPbE2AAaIzjFXiG3AOAAQGKAQNVU0SSAQNFVVKYAaABoAHYBKgBAbABALgBAcABBcgBANABANgBAOABAPABAIoCc3VmKCdhJywgODY5Nzg1LCAxNDc1MzE3NjAzKTsBHDByJywgNTM4OTM4NDgsQh4AKGcnLCAyODQ2NTU1Rh0AJGknLCAzNjIzMzQ2HADwzJIC6QEhb3pyaGtBaXEzUG9GRU5pMTJSa1lBQ0N6MnhNd0FqZ0FRQUJJNGh4UW9jZDNXQUJnaHdWb0FIQUVlQUNBQVdxSUFRQ1FBUUdZQVFHZ0FRcW9BUU93QVFDNUFSeXAtd3ItN19rX3dRRU9oZ3E3Tnl6OVA4a0JfT2ctbThNWTdqX1pBWWowMjllQmMtd180QUhlamhiMUFRQUFBQUNBQWdDSUFzX2VwQUtRQWdHWUFvcUV6TW9Pb0FJQXFBSUJ0UUlBQUFBQXZRSUEBCJgwQUpTMkFJQTRBSUE2QUlBLUFJQWdBTUJrQU1BmgIlITBBbmdkUWky7ADwaXM5c1RJQUFvaW9UTXlnNC6yAiAwRDY3Qzg5ODhBMEU2QjMxMzA3MkMwMUE4QjY4NkE3RNgCrAbgAsCWH-oCC291dGxvb2suY29t8gIQCgZBRFZfSUQSBjg2OTc4NfICEQoGQ1BHX0lEEgctoGjyAhEKBUNQX0lEEggxMjQ5NjQyNvICDwoFSU8BFAAGKarwg4ADAIgDAZADAJgDF6ADAaoDAMADrALIAwDYA8icOuADAOgDAPgDAoAEAJIEBi91dC92MpgEAKIEDjc3LjE3Mi4xNjAuMTYzqAS4jxmyBA4IABABGKABINgEKAAwALgEAMAE--4RyAQA0gQLMTAuMi44My4yMzPaBAIIAeAEAPAE2LXZGQ..&amp;s=9ef3ea09439c0757a57ee0705bcd55c9a8e10d6e&amp;referrer=outlook.com">
          <a:extLst>
            <a:ext uri="{FF2B5EF4-FFF2-40B4-BE49-F238E27FC236}">
              <a16:creationId xmlns:a16="http://schemas.microsoft.com/office/drawing/2014/main" xmlns="" id="{00000000-0008-0000-0C00-00000C100000}"/>
            </a:ext>
          </a:extLst>
        </xdr:cNvPr>
        <xdr:cNvSpPr>
          <a:spLocks noChangeAspect="1" noChangeArrowheads="1"/>
        </xdr:cNvSpPr>
      </xdr:nvSpPr>
      <xdr:spPr bwMode="auto">
        <a:xfrm>
          <a:off x="154019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400050</xdr:colOff>
      <xdr:row>0</xdr:row>
      <xdr:rowOff>0</xdr:rowOff>
    </xdr:from>
    <xdr:to>
      <xdr:col>16</xdr:col>
      <xdr:colOff>95250</xdr:colOff>
      <xdr:row>1</xdr:row>
      <xdr:rowOff>114300</xdr:rowOff>
    </xdr:to>
    <xdr:sp macro="" textlink="">
      <xdr:nvSpPr>
        <xdr:cNvPr id="4109" name="53893848" descr="https://secure-ams.adnxs.com/it?e=wqT_3QK8BvDEPAMAAAMA1gAFAQjanr6_BRCb86Ld-NCIuzIYn6SX-dXXp4YeIAEqLQlsrw-JaLP6PxG2WWBfk5D4PxkAAADgo3AUQCF7E9T0kej_PymAWCW3cFcBQDChx3c4mAJA4hxIAlDYtdkZWLPbE2AAaIzjFXjy_AOAAQGKAQNVU0SSAQNFVVKYAaABoAHYBKgBAbABALgBAcABBcgBANABANgBAOABAPABAIoCc3VmKCdhJywgODY5Nzg1LCAxNDc1MzE3NTk0KTsBHDByJywgNTM4OTM4NDgsQh4AKGcnLCAyODQ2NTU1Rh0AJGknLCAzNjIzMzQ2HADwzJIC6QEhWmpxUmZ3aXEzUG9GRU5pMTJSa1lBQ0N6MnhNd0FqZ0FRQUJJNGh4UW9jZDNXQUJnaHdWb0FIQUNlRFNBQVdpSUFSU1FBUUdZQVFHZ0FRcW9BUU93QVFDNUFXYmNsM1UyMXY0X3dRR0FXQ1czY0ZjQlFNa0I1YXhKMFEzazhUX1pBWWowMjllQmMtd180QUhlamhiMUFRQUFBQUNBQWdDSUFzX2VwQUtRQWdHWUFvcUUxTUlJb0FJQXFBSUJ0UUlBQUFBQXZRSUEBCJgwQUpRMkFJVTRBSUE2QUlBLUFJQWdBTUJrQU1BmgIlIXlnbmlkUWky7ADwaXM5c1RJQUFvaW9UVXdnZy6yAiAwRDY3Qzg5ODhBMEU2QjMxMzA3MkMwMUE4QjY4NkE3RNgCrAbgAsCWH-oCC291dGxvb2suY29t8gIQCgZBRFZfSUQSBjg2OTc4NfICEQoGQ1BHX0lEEgctoGjyAhEKBUNQX0lEEggxMjQ5NjQyNvICDwoFSU8BFAAGKarwg4ADAIgDAZADAJgDF6ADAaoDAMADrALIAwDYA8icOuADAOgDAPgDAoAEAJIEBi91dC92MpgEAKIEDjc3LjE3Mi4xNjAuMTYzqAS4jxmyBA4IABABGKABINgEKAAwALgEAMAE--4RyAQA0gQLMTAuMi44NS4xMzbaBAIIAeAEAPAE2LXZGQ..&amp;s=3f9e992ecf012fba6456345fc72fad252dd9a677&amp;referrer=outlook.com">
          <a:extLst>
            <a:ext uri="{FF2B5EF4-FFF2-40B4-BE49-F238E27FC236}">
              <a16:creationId xmlns:a16="http://schemas.microsoft.com/office/drawing/2014/main" xmlns="" id="{00000000-0008-0000-0C00-00000D100000}"/>
            </a:ext>
          </a:extLst>
        </xdr:cNvPr>
        <xdr:cNvSpPr>
          <a:spLocks noChangeAspect="1" noChangeArrowheads="1"/>
        </xdr:cNvSpPr>
      </xdr:nvSpPr>
      <xdr:spPr bwMode="auto">
        <a:xfrm>
          <a:off x="157162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104775</xdr:colOff>
      <xdr:row>0</xdr:row>
      <xdr:rowOff>0</xdr:rowOff>
    </xdr:from>
    <xdr:to>
      <xdr:col>16</xdr:col>
      <xdr:colOff>409575</xdr:colOff>
      <xdr:row>1</xdr:row>
      <xdr:rowOff>114300</xdr:rowOff>
    </xdr:to>
    <xdr:sp macro="" textlink="">
      <xdr:nvSpPr>
        <xdr:cNvPr id="4110" name="53997900" descr="https://secure-ams.adnxs.com/it?e=wqT_3QL4E_RhBfgJAAADANYABQEIlZ6-vwUQ2J-Jv-uhifJxGJ-kl_nV16eGHiABKi0J16NwPQrX0z8R16NwPQrX0z8ZAAAA4KNwFEAhJp4sHFSp4D8pJp4sHFSp4D8wocd3OJgCQJkISEpQzOLfGViz2xNgAGiM4xV4r6QDgAEBigEDVVNEkgEDRVVSmAGgAaAB2ASoAQGwAQC4AQHAAQXIAQLQAQDYAQDgAQDwAQCSArwIOEhLU1BKMmdqZkstSW05LkI0aTVhOC5FUkpPQ2gxZ2ZnTkV5Wk9LVDVuVEVKUmMzSDYuOEdSZDFLQkJnRUV2RmJObDRUTnJjR1dEbkFoc016MjgyZkszMk82T3ZHM0lQRExERm50UC1rWmF1d1JzYm9DamJyZ2M1ZWw3QklLMDhUdDU0c3J4TDIuaTAydEdrOTRpVHNmQkhmSW9uejVrcUVObXpWTEU4M3Zld0IxSEdVOC1pVXVVcHp1WmxrSW5qZmdPcVRtd1VRUDR1QzZZZk9RTENKdUtsSDR0dlhBVUFGWDYtcDFRTWQtdUxra1NOWUFEZWllSjhSMDhwY0liWjlVMUY2QkdzSUQ1NTNUZGZqTG1YUktlNko3OFNGLnVsdDU3T3BucWdiWGFVNGVxbnY0ZmUzMkZZMkFWRWJURGFleVVNdmRBMUdaVTZLWWVEQzRRSmNvSFZKajNiWnh4bHhDUEpwQnhPT1hQWnZyY1BsbjRwNUU5R056NVZoRHBhYllyTFRWRDhWblBqSk9COVNseFpDV2pNZGJhQU9XLnhudE0ySExoV3FqWDlHME1GQnFwVnQxNGJKTGpXQ1dyVVFjSGtvQnhoWDVUd0V3UWlMay1zTTBHaHR6RmhPTHouTXpndWZ5MGcudFpMWEVidGdDclFGblB6MlNUcEtlRzhSUHouRmdQdklUeU40UWs5TDJ0cmtvZTgwa3RGQTRJTVJhNHluUEMzMzI5Uy1nS3V5ZmJ2YXRLQlRPQzM2RUluaDdJNFpIWXBhMXFMeW0xOVFFSjJFTnQxYy1KZDhacTVoTHZLZXB2dzdmU25DU3lsekkxNkVLQVdwSkJLNDg0bzBnOGhTQmtGNjh6VzMzOE83MEtTbzlkN2pQNlVWWjRRQUlxd01JLTVsUURMRE9LMDJWeXl4Q2JjdS1XUEtGNFVETE8tZy1rQklNTFpkRzF3QnhPZE1sWWN2cjI0THBzU29YU3lxMGpDS0xYdVNEWjFkc1NYUThVaTE0cVA3aWpHaEQ5WUNDdXRmbW5QMVUxM2hVS1VlNTBVTi5LRVFtWUk2NmFaQ2RiYnZ3T0E0T0hQTm1zbWdUb1NIRU1ucVNKRWdhTm5VejRhYmE5TUtPZlRtWFUwQ1RzWE90YlRRcFBIdmdZSWY1SEtJbEpsdmtrMDVMdzBINEVUdUdraFVibWlvWE1HZHhQOEZyakJjUklZLWUxdW0zLXZ2RDBxeVc2ZG4xbHdaaDkzdGc3YWx4aTFBQnkwb2hpZVNsOHF4elg0V1NrMkZCZi1xMDAzODVXUlA4VFJSaVpTT3BTeW5HaldCVGtxRldRVFEuLlo2LkxQZzFFTVpsUXFUWHdOTVgxbXdpZ0g1amh0OTNLbnQ1UVpLWGgwaGVicmItQmFZLjBPdEtoc3FZVTQ3TThRQVo2Lll0MkMzU3lINmc9PbICIDBENjdDODk4OEEwRTZCMzEzMDcyQzAxQThCNjg2QTdE2AKsBuACwJYf6gILb3V0bG9vay5jb23yAsMICgJJQxK8CDhIS1NQSjJnamZLLUltOS5CNGk1YTguRVJKT0NoMWdmZ05FeVpPS1Q1blRFSlJjM0g2LjhHUmT-gQT-gQT-gQT-gQT-gQT-gQT-gQT-gQT-gQT-gQT-gQT-gQT-gQT-gQT-gQT-gQSFgfCQ8gIYCgRCVUlEEhA5YzQ5YzJmNjMyOTMzMzJlgAMAiAMBkAMAmAMXoAMBqgMAwAOsAsgDANgDyJw64AMA6AMA-AMCgAQAkgQGL3V0L3YymAQAogQONzcuMTcyLjE2MC4xNjOoBLePGbIEDggAEAEYoAEg2AQoADAAuAQAwAT77hHIBADaBAIIAeAEAPAEzOLfGQ..&amp;s=944e20bdd612e4edf810c6122d6af67d9c1561ef&amp;referrer=outlook.com">
          <a:extLst>
            <a:ext uri="{FF2B5EF4-FFF2-40B4-BE49-F238E27FC236}">
              <a16:creationId xmlns:a16="http://schemas.microsoft.com/office/drawing/2014/main" xmlns="" id="{00000000-0008-0000-0C00-00000E100000}"/>
            </a:ext>
          </a:extLst>
        </xdr:cNvPr>
        <xdr:cNvSpPr>
          <a:spLocks noChangeAspect="1" noChangeArrowheads="1"/>
        </xdr:cNvSpPr>
      </xdr:nvSpPr>
      <xdr:spPr bwMode="auto">
        <a:xfrm>
          <a:off x="160305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419100</xdr:colOff>
      <xdr:row>0</xdr:row>
      <xdr:rowOff>0</xdr:rowOff>
    </xdr:from>
    <xdr:to>
      <xdr:col>17</xdr:col>
      <xdr:colOff>114300</xdr:colOff>
      <xdr:row>1</xdr:row>
      <xdr:rowOff>114300</xdr:rowOff>
    </xdr:to>
    <xdr:sp macro="" textlink="">
      <xdr:nvSpPr>
        <xdr:cNvPr id="4111" name="53826891" descr="https://secure-ams.adnxs.com/it?e=wqT_3QK2BfS1ArYCAAADANYABQEIkp6-vwUQna3m85ahtPgqGJ-kl_nV16eGHiABKi0JfmejvrNR3z8RcT0K16Nw3T8ZAAAA4KNwFEAhcA_TeQ0u3j8pmHpaO5oN4D8wocd3OJgCQPYISFtQy6rVGViz2xNgAGiM4xV4zi-AAQGKAQNVU0SSAQNFVVKYAaABoAHYBKgBAbABALgBAcABBcgBAtABANgBAOABAPABALICIDBENjdDODk4OEEwRTZCMzEzMDcyQzAxQThCNjg2QTdE2AKsBuACwJYf6gILb3V0bG9vay5jb23yAjcKB0VOQ19DUE0SLFp1dmhScjBCdnlYRlREWGZESzJFXzRmVHZDcmpmVUZMNGZZb210VmhVUDAx8gKIAgoMRU5DX1JUQl9EQVRBEvcBTVdkeU5kMUtkWGM2c2RSWkJvbV95U3hzb29yaGd6OXpZUS1KS2Z6YV96Mi1IcGdLOGhjN1J1TS1HMWdZWFI4M0JTMi1sNGxqU3ROamcyTGN4RF9CaExleGV6YklBcVU0OENBUGk3TDFpSnNNNXBDOUE1dmpFU3U5Q29SSm1XZGpfSmxmVlUwV1lFY0lmZmVLaW8xRXJ6YjRUSjBrWUlxak9vcldUbG1VV21PUHdEbjFKR3h5YlZxUzZoVk1RejN1TW9ud2xmX091TTZSZjQyaEd3alRLTjU1NTNfWWtlTFhTNFd3anBwME5oVGhRVzZGWGpTcnp3MoADAIgDAZADAJgDF6ADAaoDGxoTMzA5NDIwMjc4MjQ0MTkwMzc3MyoEMTE0MsADrALIAwDYA8icOuADAOgDAPgDAoAEAJIEBi91dC92MpgEAKIEDjc3LjE3Mi4xNjAuMTYzqAS3jxmyBA4IABABGKABINgEKAAwALgEAMAE--4RyAQA2gQCCAHgBADwBMuq1Rk.&amp;s=e6d552fd8c2bd4f323d690bd55330b449888706f&amp;referrer=outlook.com">
          <a:extLst>
            <a:ext uri="{FF2B5EF4-FFF2-40B4-BE49-F238E27FC236}">
              <a16:creationId xmlns:a16="http://schemas.microsoft.com/office/drawing/2014/main" xmlns="" id="{00000000-0008-0000-0C00-00000F100000}"/>
            </a:ext>
          </a:extLst>
        </xdr:cNvPr>
        <xdr:cNvSpPr>
          <a:spLocks noChangeAspect="1" noChangeArrowheads="1"/>
        </xdr:cNvSpPr>
      </xdr:nvSpPr>
      <xdr:spPr bwMode="auto">
        <a:xfrm>
          <a:off x="163449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123825</xdr:colOff>
      <xdr:row>0</xdr:row>
      <xdr:rowOff>0</xdr:rowOff>
    </xdr:from>
    <xdr:to>
      <xdr:col>17</xdr:col>
      <xdr:colOff>428625</xdr:colOff>
      <xdr:row>1</xdr:row>
      <xdr:rowOff>114300</xdr:rowOff>
    </xdr:to>
    <xdr:sp macro="" textlink="">
      <xdr:nvSpPr>
        <xdr:cNvPr id="4112" name="37474953" descr="https://secure-ams.adnxs.com/it?e=wqT_3QLMAqhMAQAAAwDWAAUBCKibvr8FEPrj75fy3JTiRxifpJf51denhh4gASotCQAACQIAEQkHLAAAGQAAAEDhehJAIRESACkRCfD2MN6MvAQ4mAJAmAJIAlCJpe8RWLPbE2AAaO4CeACAAQGSAQNFVVKYAaABoAHYBKgBAbABALgBAcABAsgBANABANgBAOABAPABALICIDBENjdDODk4OEEwRTZCMzEzMDcyQzAxQThCNjg2QTdE2AKsBuACwJYf6gILb3V0bG9vay5jb22AAwCIAwGQAwCYAxegAwGqAwDAA6wCyAMA2APInDrgAwDoAwD4AwKABACSBAYvdXQvdjKYBACiBA43Ny4xNzIuMTYwLjE2M6gEsY8ZsgQOCAAQARigASDYBCgAMAC4BADABADIBADaBAIIAeAEAPAEiaXvEQ..&amp;s=2cb10d9c2d99a86bd663b541e3dd0295f0809796&amp;referrer=outlook.com">
          <a:extLst>
            <a:ext uri="{FF2B5EF4-FFF2-40B4-BE49-F238E27FC236}">
              <a16:creationId xmlns:a16="http://schemas.microsoft.com/office/drawing/2014/main" xmlns="" id="{00000000-0008-0000-0C00-000010100000}"/>
            </a:ext>
          </a:extLst>
        </xdr:cNvPr>
        <xdr:cNvSpPr>
          <a:spLocks noChangeAspect="1" noChangeArrowheads="1"/>
        </xdr:cNvSpPr>
      </xdr:nvSpPr>
      <xdr:spPr bwMode="auto">
        <a:xfrm>
          <a:off x="166592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438150</xdr:colOff>
      <xdr:row>0</xdr:row>
      <xdr:rowOff>0</xdr:rowOff>
    </xdr:from>
    <xdr:to>
      <xdr:col>18</xdr:col>
      <xdr:colOff>133350</xdr:colOff>
      <xdr:row>1</xdr:row>
      <xdr:rowOff>114300</xdr:rowOff>
    </xdr:to>
    <xdr:sp macro="" textlink="">
      <xdr:nvSpPr>
        <xdr:cNvPr id="4113" name="53226937" descr="https://secure-ams.adnxs.com/it?e=wqT_3QL7DfSuAvsGAAADANYABQEInpu-vwUQuf2ik9qZ39xAGJ-kl_nV16eGHiABKi0JFoAQhOTR3j8RFYAQhOTR3j8ZAAAA4KNwFEAhJhjONczQ4D8pJhjONczQ4D8wocd3OJgCQJgTSIICULnbsBlYs9sTYABojOMVeI7JA4ABAYoBA1VTRJIBA0VVUpgBoAGgAdgEqAEBsAEAuAEBwAEFyAEC0AEA2AEA4AEA8AEAkgKTAi1qRXo0T0EtZ1pBbE5nZ2hKbE5qN3pnQm14bklmUUhQUW9JbnNjYU1ISU5ydmFJYVpHNzJTaktQY3Ytc2ZSa19OajRMN0JHTVMzZ3lZUVFFYmlDMHhJRGpFWURXanRZX0kxUEZWSTJ2a1FPMmRSMDFCRE1ZNjN2SllsRzFyTTdyR2F0UURJTTRYek13R3M3aVZjYjM5eTNPTEg2cTFrQzk1V202bk5nLXJmaEJERER1VEJhV1pMaS1udk1JbTdpQmt6QWp2enVMT0lXbGRQME1TVDU1RlFFVW9udGpVM0hfczZPS3RMQ0VhOE0tcGJOVjVDUFdNNEd5aTBGY3ZxMUhzNXZhUmpSdWxBU3lKOEdyZ1djsgIgMEQ2N0M4OTg4QTBFNkIzMTMwNzJDMDFBOEI2ODZBN0TYAqwG4ALAlh_qAgtvdXRsb29rLmNvbfICIgoOSURCOkFVQ1RJT05fSUQSEFYtLU5uU0h1encxVy1oRzbyAkwKDElEQjpJTkNfREFUQRI8LWlZejRPQS1nWkFsTmdnaEpsTmo3emdpbXdITlh3MllxVS1vcmlFWTJYWmNBLXFKV1RWd2FnOUt1VTFN8gImCg9JREI6Q0FDSEVCVVNURVISEzE0NzUzMTcxNDk1MTMyMDUyMTbyAhIKC0lEQjpDT1VOVFJZEgNubGTyAiIKCgU-fFRfVVJMEhRodHRwOi8vd3d3LmFkaWRhcy5ubPICHwoLASV0VVNFUl9JRBIQVnhJbDZ4dnMyd0FORXRiZfICDQoIASIAWAEfGAE18gIYCg8BEBxBRF9HUk9VUAEXKAUyNTE2N_ICEwoJDRs4SUQSBjIzMDEwNPICDwoNARY0REVWSUNFX0lE8gIOCgwBEhBYX1BVQgURDSMUWF9QTU5UBRIIGwoRASMYQURWRVJUSQ2eGAY0NjI2NTYBtgAWAR44Q1JFQVRJVkVfRE9NQUlOAXYUBTg2MjQ0FaYVIiBJRBIFNDgwNDUBpgXzDERFQUwBFxwEMTY2OPICEQnXIERFVklDRV9VVQGoABMJ-0BTTE9UEgcxNjB4NjAw8gKOAQnREENMSUNLJVwAfS1cJHBpeC5pbXBkZXNFNTAvY2xpY2s_YT0taVl6SosDWgYC0HJ1LU5fY2RUVVR6RndvQ0FrcUFUMFBvUktLUTNOUENwNmVia1lHJnJlZGlyZWN0PfICowEKJS4Vkhg6RU5DEo0BAZcgJTNBJTJGJTJGOp0ACCUyRgWfGCUzRmElM0T-owBOowAIJTI2EaUUJTNE8gIbKU8USE9TVBIPOo8AFPICqAIKECHVDEFVQ1RhYhBEQVRBEv7HBP7HBP7HBP7HBFLHBPB1gAMAiAMBkAMAmAMXoAMBqgMAwAOsAsgDANgDyJw64AMA6AMA-AMCgAQAkgQGL3V0L3YymAQAogQONzcuMTcyLjE2MC4xNjOoBLGPGbIEDggAEAEYoAEg2AQoADAAuAQAwAT77hHIBADaBAIIAeAEAPAEuduwGQ..&amp;s=0e117c946a333753b5fec1a57a18db24e007c041&amp;referrer=outlook.com">
          <a:extLst>
            <a:ext uri="{FF2B5EF4-FFF2-40B4-BE49-F238E27FC236}">
              <a16:creationId xmlns:a16="http://schemas.microsoft.com/office/drawing/2014/main" xmlns="" id="{00000000-0008-0000-0C00-000011100000}"/>
            </a:ext>
          </a:extLst>
        </xdr:cNvPr>
        <xdr:cNvSpPr>
          <a:spLocks noChangeAspect="1" noChangeArrowheads="1"/>
        </xdr:cNvSpPr>
      </xdr:nvSpPr>
      <xdr:spPr bwMode="auto">
        <a:xfrm>
          <a:off x="169735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142875</xdr:colOff>
      <xdr:row>0</xdr:row>
      <xdr:rowOff>0</xdr:rowOff>
    </xdr:from>
    <xdr:to>
      <xdr:col>18</xdr:col>
      <xdr:colOff>447675</xdr:colOff>
      <xdr:row>1</xdr:row>
      <xdr:rowOff>114300</xdr:rowOff>
    </xdr:to>
    <xdr:sp macro="" textlink="">
      <xdr:nvSpPr>
        <xdr:cNvPr id="4114" name="38847042" descr="https://secure-ams.adnxs.com/it?e=wqT_3QLsCfTrBOwEAAADANYABQEIlpu-vwUQluqwuKHgjswBGJ-kl_nV16eGHiABKi0JEAaeew8X5D8REAaeew8X5D8ZAAAA4KNwFEAhAAAAYEuI7j8pAAAAYEuI7j8wocd3OJgCQNsUSBRQwoTDEliz2xNgAGiM4xV4jBqAAQGKAQNVU0SSAQNFVVKYAaABoAHYBKgBAbABALgBAcABBcgBAtABANgBAOABAPABALICIDBENjdDODk4OEEwRTZCMzEzMDcyQzAxQThCNjg2QTdE2AKsBuACwJYf6gILb3V0bG9vay5jb23yArYGCgVCSU1QRBKsBn5nbnR3UUF3Tk0wLWVoWVFJbVQtRkhEWmdzSFJrQXZWZVpweHhDaWtXazlVNE1LbDJMakNxbFgwU3FGNmhzY3FwazdjUEVDQjcwdFFwbmpsSWlvRlN2dW5KLWNmM2VWZkdqYk5WbVpuaGt4V2Ruc29PTFJpSU1aZmYxcEs3OTc1Y2NqQy1RdjNLbTZCWFoyLWlYUmFYT0N6VlkxVC0ySUt0WVVrbDgwR0xsYkZMZ194RzM3Vm1nTTdGaTJBc2VXYXN4QW5sOHpRaVpuTlRqOTQyaFVieE81Y01FaTJKbEdMa3JyLVdjRGZ5aG0wSzlXUkptNlREdGRPSTBHVWMtb19jVGJLY25IbE01RWVScVpjQzFzdFdzaUkzblV4VmhVRWJReHltOXc0VVJlVng5WXNUdlJFRWNpNmVJcF9OWW8xTFk3RENQWFNKSUctaVJ4YnIxZzNLN3FQMDkyQ3owTU16c2lqdE9nRTBPbjdJbWI0MDBfRlp1T0MwZlljbng0OEI0WDdDcXlDZUlUQmY1MWJtNmU5UHQzbkY5RHNKRzJZOXR0S3JmUERPWm9Id2lRLVRUU080d2VvcndTT2N6aEJXZ2R6NlAxWlpsZzBUaDFSN1pQSFkyS0FZbFQ2SnA2eEZ6bUs5a19HbHZvbUtTRXhPZW11aFRfa1l3V0xVZzFaV21PLWFhWGlBMEdpbzk5WlI3MUtsQmQtQUZRUmREVEdvMTR3RHpvb3FPaHB3al9yLVcwVGhkZ1RCSXpDUExCZHNGVnlJYWUzOXJ1c3QxV2JUandzZFpyNWZRQjNyOHV5cTRsei0yekJRcjJWYlJhdWk0cG5Id0ZZX3NHYUYzMTE1X3dtb0xNTi1mazdDdnBLS18yTGQ3b2Z1ZG84cGRhUjN6WkdleTlqYUdHMEhfdkNSVlgxZkJuWUJfSmE5Yk5pVk1GQXRfd01fVTY3cy1XeVNHTnFucUpXTWRvMTNqVkNJYkJGWDl0eERsQWN3QWhwM0prR05pNWM1cndrbE45YXhCREI4Z1FoRjFZeHE3R3FyalNTa1k3bEVqdW4tUEtSUXJIZG0zTXpuVHg08gIPCgNQVUISCDI5ODcyMzI08gIPCgNDQ0gSCDI5ODcyNDcz8gIQCgRDT0RFEggyOTg3MzMxMPICEQoFQUhDSUQSCDEzMzEzOTkx8gIPCgNBSUQSCDM3NDk4MDQzgAMAiAMBkAMAmAMXoAMBqgMAwAOsAsgDANgDyJw64AMA6AMA-AMCgAQAkgQGL3V0L3YymAQAogQONzcuMTcyLjE2MC4xNjOoBLGPGbIEDggAEAEYoAEg2AQoADAAuAQAwAT77hHIBADaBAIIAeAEAPAEwoTDEg..&amp;s=f29f09337688d64e5c00203446579f4ce147c325&amp;referrer=outlook.com">
          <a:extLst>
            <a:ext uri="{FF2B5EF4-FFF2-40B4-BE49-F238E27FC236}">
              <a16:creationId xmlns:a16="http://schemas.microsoft.com/office/drawing/2014/main" xmlns="" id="{00000000-0008-0000-0C00-000012100000}"/>
            </a:ext>
          </a:extLst>
        </xdr:cNvPr>
        <xdr:cNvSpPr>
          <a:spLocks noChangeAspect="1" noChangeArrowheads="1"/>
        </xdr:cNvSpPr>
      </xdr:nvSpPr>
      <xdr:spPr bwMode="auto">
        <a:xfrm>
          <a:off x="172878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457200</xdr:colOff>
      <xdr:row>0</xdr:row>
      <xdr:rowOff>0</xdr:rowOff>
    </xdr:from>
    <xdr:to>
      <xdr:col>19</xdr:col>
      <xdr:colOff>152400</xdr:colOff>
      <xdr:row>1</xdr:row>
      <xdr:rowOff>114300</xdr:rowOff>
    </xdr:to>
    <xdr:sp macro="" textlink="">
      <xdr:nvSpPr>
        <xdr:cNvPr id="4115" name="47344579" descr="https://secure-ams.adnxs.com/it?e=wqT_3QKQCPDEEAQAAAMA1gAFAQiWmr6_BRDxg9be68WL5i4Yn6SX-dXXp4YeIAEqLQmxaE1CeXTiPxETVswJhPrgPxkAAABgZmYVQCG69obZH_3gPynVQxgkT3fiPzChx3c4mAJA4hxIAlDD18kWWLPbE2AAaIzjFXj_8QOAAQGKAQNVU0SSAQNFVVKYAaABoAHYBKgBAbABALgBAcABBcgBANABANgBAOABAPABAIoCc3VmKCdhJywgODE2NjIyLCAxNDc1MzE3MDE0KTsBHDByJywgNDczNDQ1NzksQh4AIGcnLCAyODc1OU47ACBpJywgMzEyMTA6OQDwxJICvQMhem04ZXd3aVhvcDBHRU1QWHlSWVlBQ0N6MnhNd0FqZ0FRQUJJNGh4UW9jZDNXQUJnaHdWb0FIQU9lTG82Z0FGS2lBRzZPcEFCQVpnQkFhQUJDcWdCQTdBQkFMa0JiSVdHOFF4cjREX0JBZFZER0NSUGQtSV95UUZ4M2NJWkROX3ZQOWtCaVBUYjE0Rno3RF9nQWEyR0VfVUJBQUFBQUlBQ0FJZ0NvdWl1QW9nQ3NlaXVBb2dDMHVpdUFvZ0M0T2l1ARAIenVLBSAEei0JCAh0LU8FEAhudVMFCARvTwkICGotVwUQCHJlYQUICHQtbQUICHEteQUIJHZvbnRBcEFDQVrOBABAZ0Npb1RRc2dpZ0FnQ29BZ0fOBAAgMUFnQUFBQUM5CQigRFFBZzdZQXJvNjRBSUE2QUlBLUFJQWdBTUJrQU1BmgIlIUJ3bHhhQWkywAEcczlzVElBQW8JkPBcZy6yAiAwRDY3Qzg5ODhBMEU2QjMxMzA3MkMwMUE4QjY4NkE3RNgCrAbgAsCWH-oCC291dGxvb2suY29t8gIQCgZBRFZfSUQSBjgxNjYyMvICEQoGQ1BHX0lEEgcySXQY8gIRCgVDUAETPAgxMzA2MjQyM_ICDwoFSU8BFAAGSX7wg4ADAIgDAZADAJgDF6ADAaoDAMADrALIAwDYA8icOuADAOgDAPgDAoAEAJIEBi91dC92MpgEAKIEDjc3LjE3Mi4xNjAuMTYzqASujxmyBA4IABABGKABINgEKAAwALgEAMAE--4RyAQA0gQLMTAuMi44NC4xMzTaBAIIAeAEAPAEw9fJFg..&amp;s=df5f19e0b2549be2204fda9481ae88a5ad61a859&amp;referrer=outlook.com">
          <a:extLst>
            <a:ext uri="{FF2B5EF4-FFF2-40B4-BE49-F238E27FC236}">
              <a16:creationId xmlns:a16="http://schemas.microsoft.com/office/drawing/2014/main" xmlns="" id="{00000000-0008-0000-0C00-000013100000}"/>
            </a:ext>
          </a:extLst>
        </xdr:cNvPr>
        <xdr:cNvSpPr>
          <a:spLocks noChangeAspect="1" noChangeArrowheads="1"/>
        </xdr:cNvSpPr>
      </xdr:nvSpPr>
      <xdr:spPr bwMode="auto">
        <a:xfrm>
          <a:off x="176022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161925</xdr:colOff>
      <xdr:row>0</xdr:row>
      <xdr:rowOff>0</xdr:rowOff>
    </xdr:from>
    <xdr:to>
      <xdr:col>19</xdr:col>
      <xdr:colOff>466725</xdr:colOff>
      <xdr:row>1</xdr:row>
      <xdr:rowOff>114300</xdr:rowOff>
    </xdr:to>
    <xdr:sp macro="" textlink="">
      <xdr:nvSpPr>
        <xdr:cNvPr id="4116" name="53306715" descr="https://secure-ams.adnxs.com/it?e=wqT_3QLsCfDY7AQAAAMA1gAFAQiPmr6_BRDDocHgg8D9oFQYn6SX-dXXp4YeIAEqLQnDqhOFCZjuPxGpX_NleSXsPxkAAABgZmYVQCFbQoAGpUn3PynHfz1rDFD5PzChx3c4mAJA7AZIAlDbyrUZWLPbE2AAaIzjFXjx-wOAAQGKAQNVU0SSAQNFVVKYAaABoAHYBKgBAbABALgBAcABBcgBANABANgBAOABAPABAIoCcXVmKCdhJywgMzgwMzksIDE0NzUzMTcwMDcpO3VmKCdyJywgNTMzMDY3MTUsIDE0NzIeAChnJywgMzI4OTU0LEIcAABpBRwMNDk2NzYcAPDYkgLxBCFQSjlPblFqTW1kUUdFTnZLdFJrWUFDQ3oyeE13QWpnQVFBQkk3QVpRb2NkM1dBQmdod1ZvQUhBRWVQdzVnQUZXaUFIOE9aQUJBWmdCQWFBQkNxZ0JBN0FCQUxrQjFSWHBQMm1COWpfQkFjZF9QV3NNVVBrX3lRRUx4UXhMRGd6eVA5a0JpUFRiMTRGejdEX2dBZWZxRV9VQkJIQ2hQNEFDQUlnQ3dPQlZpQUxKNEZXSUFzSGdWWWdDOFBVaWlBS0RuMzZJQW9TZmZvZ0NoNTktaUFLSQkUBG1mARQ8aXA5LWlBTGNyTklCaUFMaA0IAGsNCABtDQgAbg0IAG8NCABxDQgAcA0IAHQNCAB2DQgAdw0IAHgNCAB5DQgAeg0IADANCAAxAQgIa0FJ_gQAkgQARG1BS0toTmlhQWFBQ0FLZ0NBYf4EAIoEAAxiVUNBAQEETDAJCKBOQUNJTmdDX0RuZ0FnRG9BZ0Q0QWdDQUF3R1FBd0EumgIlIVRRbllidzZ0AvB1czlzVElBQW9pb1RZbWdFLrICIDBENjdDODk4OEEwRTZCMzEzMDcyQzAxQThCNjg2QTdE2AKsBuACwJYf6gILb3V0bG9vay5jb23yAg8KBkFEVl9JRBIFMzgwMznyAhAKBkNQR19JRBIGMzI4OTU08gIRCgVDUAES8DwIMTM5NjI0NDTyAioKB0NQX0NPREUSH1JUQl93dl9FTV9QUl9MRF9EVF9IaWdoX0dlbzFfdkHyAg8KBUlPAUEEBjNlXfCCgAMAiAMBkAMAmAMXoAMBqgMAwAOsAsgDANgDyJw64AMA6AMA-AMCgAQAkgQGL3V0L3YymAQAogQONzcuMTcyLjE2MC4xNjOoBK6PGbIEDggAEAEYoAEg2AQoADAAuAQAwAT77hHIBADSBAoxMC4yLjg2LjE52gQCCAHgBADwBNvKtRk.&amp;s=2a052e0febbc644bdf943237bb531b8790e5cc5c&amp;referrer=outlook.com">
          <a:extLst>
            <a:ext uri="{FF2B5EF4-FFF2-40B4-BE49-F238E27FC236}">
              <a16:creationId xmlns:a16="http://schemas.microsoft.com/office/drawing/2014/main" xmlns="" id="{00000000-0008-0000-0C00-000014100000}"/>
            </a:ext>
          </a:extLst>
        </xdr:cNvPr>
        <xdr:cNvSpPr>
          <a:spLocks noChangeAspect="1" noChangeArrowheads="1"/>
        </xdr:cNvSpPr>
      </xdr:nvSpPr>
      <xdr:spPr bwMode="auto">
        <a:xfrm>
          <a:off x="179165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476250</xdr:colOff>
      <xdr:row>0</xdr:row>
      <xdr:rowOff>0</xdr:rowOff>
    </xdr:from>
    <xdr:to>
      <xdr:col>20</xdr:col>
      <xdr:colOff>171450</xdr:colOff>
      <xdr:row>1</xdr:row>
      <xdr:rowOff>114300</xdr:rowOff>
    </xdr:to>
    <xdr:sp macro="" textlink="">
      <xdr:nvSpPr>
        <xdr:cNvPr id="4117" name="53893852" descr="https://secure-ams.adnxs.com/it?e=wqT_3QLABvA8QAMAAAMA1gAFAQjrmb6_BRCz4LSPz8-ovAkYn6SX-dXXp4YeIAEqLQlmDSdykSLnPxG6cg9Aw0jlPxkAAAEC8JMMQCG-7ocUtT8MQCm4wJMsjbQOQDDejLwEOJgCQOIcSAJQ3LXZGViz2xNgAGjuAnjT-QOAAQGKAQNVU0SSAQNFVVKYAaABoAHYBKgBAbABALgBAcABBcgBANABANgBAOABAPABAIoCc3VmKCdhJywgODY5Nzg1LCAxNDc1MzE2OTcxKTt1ZigncicsIDUzODkzODUyRh4AKGcnLCAyODQ2NTU1Rh0AJGknLCAzNjIzMzQ2HADwxJIC7QEhckRoM0JBaXEzUG9GRU55MTJSa1lBQ0N6MnhNd0FqZ0FRQUJJNGh4UTNveThCRmdBWUljRmFBQndCSGdVZ0FGbWlBRVVrQUVCbUFFQm9BRUtxQUVEc0FFQXVRRWV1bEw1MEV3TFFNRUJ1TUNUTEkyMERrREpBVVkyRk5vSGVlb18yUUdJOU52WGdYUHNQLUFCM280VzlRRUFBQUFBZ0FJQWlBTFAzcVFDa0FJQm1BS0toTmlTQ2FBQ0FLZ0NBYlVDASgMQUwwQwUIoE5BQ1R0Z0NGT0FDQU9nQ0FQZ0NBSUFEQVpBREFBLi6aAiUhb3duUGRRNvAA8FZzOXNUSUFBb2lvVFlrZ2susgIgMEQ2N0M4OTg4QTBFNkIzMTMwNzJDMDFBOEI2ODZBN0TYAqwG4ALAlh_qAgtvdXRsb29rLmNvbfICEAoGQURWX0lEEgYpyzDyAhEKBkNQR19JRBIHLaQY8gIRCgVDUAETPAgxMjQ5NjQyNvICDwoFSU8BFAAGKa7wg4ADAIgDAZADAJgDF6ADAaoDAMADrALIAwDYA8icOuADAOgDAPgDAoAEAJIEBi91dC92MpgEAKIEDjc3LjE3Mi4xNjAuMTYzqASujxmyBA4IABABGKABINgEKAAwALgEAMAE--4RyAQA0gQLMTAuMi44Ni4xNDbaBAIIAeAEAPAE3LXZGQ..&amp;s=c1975403b3a7b6a7870f364c335a42d13e950e7f&amp;referrer=outlook.com">
          <a:extLst>
            <a:ext uri="{FF2B5EF4-FFF2-40B4-BE49-F238E27FC236}">
              <a16:creationId xmlns:a16="http://schemas.microsoft.com/office/drawing/2014/main" xmlns="" id="{00000000-0008-0000-0C00-000015100000}"/>
            </a:ext>
          </a:extLst>
        </xdr:cNvPr>
        <xdr:cNvSpPr>
          <a:spLocks noChangeAspect="1" noChangeArrowheads="1"/>
        </xdr:cNvSpPr>
      </xdr:nvSpPr>
      <xdr:spPr bwMode="auto">
        <a:xfrm>
          <a:off x="182308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180975</xdr:colOff>
      <xdr:row>0</xdr:row>
      <xdr:rowOff>0</xdr:rowOff>
    </xdr:from>
    <xdr:to>
      <xdr:col>20</xdr:col>
      <xdr:colOff>485775</xdr:colOff>
      <xdr:row>1</xdr:row>
      <xdr:rowOff>114300</xdr:rowOff>
    </xdr:to>
    <xdr:sp macro="" textlink="">
      <xdr:nvSpPr>
        <xdr:cNvPr id="4118" name="38847042" descr="https://secure-ams.adnxs.com/it?e=wqT_3QLsCfBM7AQAAAMA1gAFAQjjmb6_BRCTvdC705fs3SgYn6SX-dXXp4YeIAEqLQnnk6hCbJ_rPxHok6hCbJ_rPxkAAABgZmYVQCEAAABgS4juPykBEvSaBEuI7j8wocd3OJgCQNsUSBRQwoTDEliz2xNgAGiM4xV4jBqAAQGKAQNVU0SSAQNFVVKYAaABoAHYBKgBAbABALgBAcABBcgBAtABANgBAOABAPABALICIDBENjdDODk4OEEwRTZCMzEzMDcyQzAxQThCNjg2QTdE2AKsBuACwJYf6gILb3V0bG9vay5jb23yArYGCgVCSU1QRBKsBn5zMlA5Q3ctaWQzQnM5X1hjY3lJZl8xLXFKc3ZYT1ZBbGxwVWpnbjlWWUstZTdfR1pOd3E2MjB3TjFxRjFnVWQ4RzVJRTkzcnZ3ZXJ5QmxlQ1QzTDRqV3llcUk1cWIxSFZVWTJJZEc0LXd2RlZ4dk9aX1hGX0hONmVqbS1yYV9PN1FJbThzRTBSWWlXYS1mTEpmNjNJUUs2TEo4WkVuZElMUi1QNEs3S2dKaTJPY3dLZHF1M2RSUWlFNW0yODlaa3JNcDdlYWc4aHBic2h3TFludEVzRWZrcmY5elpncDd4b0xXazQ3X0dpS09ZWFlJdU01TjdoTC1EOUJPNFBFcEJiZE1CVXVYSFFJM01qeTFYaHhDbkwzellBRDhHSHhMOXBpUGlMR2ZpN2pKSkJfZ255MFE4WWowTHg4QlFrcFlOTVRNZENPNXBLZ1RsREFpVFpkNUw3b25pcGpadzJlZDUwbGd3d01KdjNRRlhRbUFlWnF2VTJHM1BVb3BFOTEzcldkcUxvcUE2N29QejVSX3VnaU1TOHl2aTlvWG5VT3R5NHRQNXlVLVdjN2d5TEJHMEJuTlBDLWQxOXBqYUFuMUVabVMyamEwazU3Q0Nyc2JpRFpURDczeHJKaUpnUVhLYVh0cDFwVFByZTVpV2JrTDhuWkdOeEFPTjFNRjVPbEhYT2FQLW0xdDRfV3JUbmxGbEo4UWROOXU1QlB6NEF0RWUyWlNaV0JYcy1WSjBHMldIQ0xrX3BVbHZsU2FidEs1dW9PbmdUd1JZMThIVGdwekx4Q2pNQjRNallLOEFwY3FqeGluWHlic1k3ZlVzSXViUUFpcVNNblFqSXJuQnM5YVMtNWJ5TFFua2tvMTBDY3JJeGtSNzJuandncDBHWERyRUtIZVp4QmxoTVJDbDdEMkFFcUtpNTUwSmtVRW4zbElxc1dZU0dWY0lpWTYzenZJeHNoV201UlBqc1pxdl9Jd0pfb0czVGhSUm1CWGpJcmd4OWZSbmhnUjFQN0FfRFJvM3ppU3p1aThsejhTS3JzQ3VMdmNaX1ZzNWgxMktiTGdxRVlTX0E4ZlNmSTI48gIPCgNQVUISCDI5ODcyMzI08gIPCgNDQ0gSCDI5ODcyNDcz8gIQCgRDT0RFEggyOTg3MzMxMPICEQoFQUhDSUQSCDEzMzEzOTkx8gIPCgNBSUQSCDM3NDk4MDQzgAMAiAMBkAMAmAMXoAMBqgMAwAOsAsgDANgDyJw64AMA6AMA-AMCgAQAkgQGL3V0L3YymAQAogQONzcuMTcyLjE2MC4xNjOoBK6PGbIEDggAEAEYoAEg2AQoADAAuAQAwAT77hHIBADaBAIIAeAEAPAEwoTDEg..&amp;s=a2b6a475caf8946783c025d0eacf0909bf40d631&amp;referrer=outlook.com">
          <a:extLst>
            <a:ext uri="{FF2B5EF4-FFF2-40B4-BE49-F238E27FC236}">
              <a16:creationId xmlns:a16="http://schemas.microsoft.com/office/drawing/2014/main" xmlns="" id="{00000000-0008-0000-0C00-000016100000}"/>
            </a:ext>
          </a:extLst>
        </xdr:cNvPr>
        <xdr:cNvSpPr>
          <a:spLocks noChangeAspect="1" noChangeArrowheads="1"/>
        </xdr:cNvSpPr>
      </xdr:nvSpPr>
      <xdr:spPr bwMode="auto">
        <a:xfrm>
          <a:off x="185451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495300</xdr:colOff>
      <xdr:row>0</xdr:row>
      <xdr:rowOff>0</xdr:rowOff>
    </xdr:from>
    <xdr:to>
      <xdr:col>21</xdr:col>
      <xdr:colOff>190500</xdr:colOff>
      <xdr:row>1</xdr:row>
      <xdr:rowOff>114300</xdr:rowOff>
    </xdr:to>
    <xdr:sp macro="" textlink="">
      <xdr:nvSpPr>
        <xdr:cNvPr id="4119" name="38847042" descr="https://secure-ams.adnxs.com/it?e=wqT_3QLsCfBM7AQAAAMA1gAFAQiSlr6_BRDyudiY_fWfs3kYn6SX-dXXp4YeIAEqLQkWgBCE5NHePxEVgBCE5NHePxkAAABgZmYVQCEAAABgS4juPykBEvSaBEuI7j8wocd3OJgCQNsUSBRQwoTDEliz2xNgAGiM4xV4jBqAAQGKAQNVU0SSAQNFVVKYAaABoAHYBKgBAbABALgBAcABBcgBAtABANgBAOABAPABALICIDBENjdDODk4OEEwRTZCMzEzMDcyQzAxQThCNjg2QTdE2AKsBuACwJYf6gILb3V0bG9vay5jb23yArYGCgVCSU1QRBKsBn5qYUJsOE1yTGJvZE9xODl0QWdiZUgwaE1ZbVhKcUlXRVB1WUdSdF9Cdk9aSW1TMFNJUW5FN2VzYlVhaklkdEZzMWVhNTdvQTVsYk5EU0dpSDJCbmhHT25KLWNmM2VWZkdqYk5WbVpuaGt4V2Ruc29PTFJpSU1aZmYxcEs3OTc1Y2NqQy1RdjNLbTZCWFoyLWlYUmFYT0N6VlkxVC0ySUt0WVVrbDgwR0xsYkZMZ194RzM3Vm1nTTdGaTJBc2VXYXN4QW5sOHpRaVpuTlRqOTQyaFVieE81Y01FaTJKbEdMa3JyLVdjRGZ5aG0wSzlXUkptNlREdGRPSTBHVWMtb19jVGJLY25IbE01RWVScVpjQzFzdFdzaUkzblV4VmhVRWJReHltOXc0VVJlVng5WXNUdlJFRWNpNmVJcF9OWW8xTFk3RENQWFNKSUctaVJ4YnIxZzNLN2tCTi0zR280clJKT0R3YlU3cElKVFkzVXVsYmlNYmN2MXc2aDA0NzZrTHdrZDZkUUNwc0xydmFRUkliQ0E0RWM5aS03MWlGbVFjN2VjT3V5c3dHeUFldXpUTndNbTVhenRuZkgxOUZOQ200U2RITnhrRlY5NkFsQmRhSDU4MldHNFV5TFZRTWhTZzllN0Zsc2hOVzV3czBQM0xaTUZOOGpWUUtJWUJHSU1lWEl4NFRNQVZHaGVKcWNrU1FrUEEweUhZUnVtM3dLTzBwN0Q5NlR6V2VZN1lKdDBPbjRSZEpobWhkc1cwTFhYWHBhbV9PVWQ1d0k5RXRVaVVobU9JTU5sQmR4S1B2eGFqbldZMnFTSlkzSGUzMXJBSzBEUVY4UFdwM2RrN3dad2UxcGJuemEyM3VPa3Y0Z0RIMFlTX2R6QTNQZmdVRmRPRGNDYWt0cTgyU0dma3JoanJhVllNYWV6OU5mbE5zbFBUaVFJU3EzTkRLN1ctTG9Yd29ucGZobUpmYlRqbm1EOWIwZjA5TFo1bEZienpveHkwWW14c2p5dUlveVRUSUZ0aFpTdFpsRXdyN28xUGsxRS1qM3QwZ1pDcUtXcWdDRDVTWktSVnlKam55RTBR8gIPCgNQVUISCDI5ODcyMzI08gIPCgNDQ0gSCDI5ODcyNDcz8gIQCgRDT0RFEggyOTg3MzMxMPICEQoFQUhDSUQSCDEzMzEzOTkx8gIPCgNBSUQSCDM3NDk4MDQzgAMAiAMBkAMAmAMXoAMBqgMAwAOsAsgDANgDyJw64AMA6AMA-AMCgAQAkgQGL3V0L3YymAQAogQONzcuMTcyLjE2MC4xNjOoBKaPGbIEDggAEAEYoAEg2AQoADAAuAQAwAT77hHIBADaBAIIAeAEAPAEwoTDEg..&amp;s=bc7acdbb26c67a07d099c58c31d77aef081ef141&amp;referrer=outlook.com">
          <a:extLst>
            <a:ext uri="{FF2B5EF4-FFF2-40B4-BE49-F238E27FC236}">
              <a16:creationId xmlns:a16="http://schemas.microsoft.com/office/drawing/2014/main" xmlns="" id="{00000000-0008-0000-0C00-000017100000}"/>
            </a:ext>
          </a:extLst>
        </xdr:cNvPr>
        <xdr:cNvSpPr>
          <a:spLocks noChangeAspect="1" noChangeArrowheads="1"/>
        </xdr:cNvSpPr>
      </xdr:nvSpPr>
      <xdr:spPr bwMode="auto">
        <a:xfrm>
          <a:off x="188595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200025</xdr:colOff>
      <xdr:row>0</xdr:row>
      <xdr:rowOff>0</xdr:rowOff>
    </xdr:from>
    <xdr:to>
      <xdr:col>21</xdr:col>
      <xdr:colOff>504825</xdr:colOff>
      <xdr:row>1</xdr:row>
      <xdr:rowOff>114300</xdr:rowOff>
    </xdr:to>
    <xdr:sp macro="" textlink="">
      <xdr:nvSpPr>
        <xdr:cNvPr id="4120" name="49308751" descr="https://secure-ams.adnxs.com/it?e=wqT_3QKgBaigAgAAAwDWAAUBCJGWvr8FENajkvaRrtCWPxifpJf51denhh4gASotCQAACQIAEQkHLAAAGQAAAGBmZhVAIRESACkRCfCBMKHHdziYAkCYAkgCUM_IwRdYs9sTYABojOMVeI3cA4ABAYoBA1VTRJIBA0VVUpgBoAGgAdgEqAEBsAEAuAEBwAEEyAEA0AEA2AEA4AEA8AEAigI6dWYoJ2EnLCAzMzI4NjAsIDE0NzUzMTY0OTcpO3VmKCdyJywgNDkzMDg3NTEsIC4eAPBpkgLVASF6eWtnbEFpRmtLY0dFTV9Jd1JjWUFDQ3oyeE13QkRnQVFBUkltQUpRb2NkM1dBQmdod1ZvQUhDS0FYam13d0dBQWNnQmlBSG13d0dRQVFHWUFRR2dBUktvQVFPd0FRQzVBUUFBQQ0DCHdRRQ0KTEFBQU1rQmg1X2lQcF9fNXpfWkFRARUoQUFBUEFfNEFFQTkNLDxtQUtLaE16Q0RxQUNBTFVDASMIQUwwCQiAT0FDQU9nQ0FQZ0NBSUFEQVpBREFBLi6aAiUhLVFqX1pRNtgA8MtzOXNUSUFRb2lvVE13ZzQusgIgMEQ2N0M4OTg4QTBFNkIzMTMwNzJDMDFBOEI2ODZBN0TYAqwG4ALAlh_qAgtvdXRsb29rLmNvbYADAIgDAZADAJgDF6ADAaoDAMADrALIAwDYA8icOuADAOgDAPgDAoAEAJIEBi91dC92MpgEAKIEDjc3LjE3Mi4xNjAuMTYzqASmjxmyBA4IABABGKABINgEKAAwALgEAMAEAMgEANIECzEwLjIuODMuMjMy2gQCCAHgBADwBM_IwRc.&amp;s=823f47db5190001550fd3f2c084b68cc3857c973&amp;referrer=outlook.com">
          <a:extLst>
            <a:ext uri="{FF2B5EF4-FFF2-40B4-BE49-F238E27FC236}">
              <a16:creationId xmlns:a16="http://schemas.microsoft.com/office/drawing/2014/main" xmlns="" id="{00000000-0008-0000-0C00-000018100000}"/>
            </a:ext>
          </a:extLst>
        </xdr:cNvPr>
        <xdr:cNvSpPr>
          <a:spLocks noChangeAspect="1" noChangeArrowheads="1"/>
        </xdr:cNvSpPr>
      </xdr:nvSpPr>
      <xdr:spPr bwMode="auto">
        <a:xfrm>
          <a:off x="191738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514350</xdr:colOff>
      <xdr:row>0</xdr:row>
      <xdr:rowOff>0</xdr:rowOff>
    </xdr:from>
    <xdr:to>
      <xdr:col>22</xdr:col>
      <xdr:colOff>209550</xdr:colOff>
      <xdr:row>1</xdr:row>
      <xdr:rowOff>114300</xdr:rowOff>
    </xdr:to>
    <xdr:sp macro="" textlink="">
      <xdr:nvSpPr>
        <xdr:cNvPr id="4121" name="53893852" descr="https://secure-ams.adnxs.com/it?e=wqT_3QLABvA8QAMAAAMA1gAFAQiElb6_BRCP0Ozv1_L-1DcYn6SX-dXXp4YeIAEqLQkBZ4Mx_L_gPxEVgBCE5NHePxkAAAEC8JMMQCEtH0R4zBQRQCmVsoHFCpESQDDejLwEOJgCQOIcSAJQ3LXZGViz2xNgAGjuAnjX-QOAAQGKAQNVU0SSAQNFVVKYAaABoAHYBKgBAbABALgBAcABBcgBANABANgBAOABAPABAIoCc3VmKCdhJywgODY5Nzg1LCAxNDc1MzE2MzU2KTt1ZigncicsIDUzODkzODUyRh4AKGcnLCAyODQ2NTU1Rh0AJGknLCAzNjIzMzQ2HADwxJIC7QEhbGpuNVF3aXEzUG9GRU55MTJSa1lBQ0N6MnhNd0FqZ0FRQUJJNGh4UTNveThCRmdBWUljRmFBQndBbmdFZ0FGa2lBRUVrQUVCbUFFQm9BRUtxQUVEc0FFQXVRRngwWGdCN29FUVFNRUJsYktCeFFxUkVrREpBYmh0bDRYZUFmQV8yUUdJOU52WGdYUHNQLUFCM280VzlRRUFBQUFBZ0FJQWlBTFAzcVFDa0FJQm1BS0toTmpTQ2FBQ0FLZ0NBYlVDASgMQUwwQwUIoE5BQ1ROZ0NCT0FDQU9nQ0FQZ0NBSUFEQVpBREFBLi6aAiUhNHdsUGRnNvAA8FZzOXNUSUFBb2lvVFkwZ2susgIgMEQ2N0M4OTg4QTBFNkIzMTMwNzJDMDFBOEI2ODZBN0TYAqwG4ALAlh_qAgtvdXRsb29rLmNvbfICEAoGQURWX0lEEgYpyzDyAhEKBkNQR19JRBIHLaQY8gIRCgVDUAETPAgxMjQ5NjQyNvICDwoFSU8BFAAGKa7wg4ADAIgDAZADAJgDF6ADAaoDAMADrALIAwDYA8icOuADAOgDAPgDAoAEAJIEBi91dC92MpgEAKIEDjc3LjE3Mi4xNjAuMTYzqASjjxmyBA4IABABGKABINgEKAAwALgEAMAE--4RyAQA0gQLMTAuMi44Ni4xNTTaBAIIAeAEAPAE3LXZGQ..&amp;s=c0c2471d0892a2fe33ab4aa9479a3428d8a332dc&amp;referrer=outlook.com">
          <a:extLst>
            <a:ext uri="{FF2B5EF4-FFF2-40B4-BE49-F238E27FC236}">
              <a16:creationId xmlns:a16="http://schemas.microsoft.com/office/drawing/2014/main" xmlns="" id="{00000000-0008-0000-0C00-000019100000}"/>
            </a:ext>
          </a:extLst>
        </xdr:cNvPr>
        <xdr:cNvSpPr>
          <a:spLocks noChangeAspect="1" noChangeArrowheads="1"/>
        </xdr:cNvSpPr>
      </xdr:nvSpPr>
      <xdr:spPr bwMode="auto">
        <a:xfrm>
          <a:off x="194881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219075</xdr:colOff>
      <xdr:row>0</xdr:row>
      <xdr:rowOff>0</xdr:rowOff>
    </xdr:from>
    <xdr:to>
      <xdr:col>22</xdr:col>
      <xdr:colOff>523875</xdr:colOff>
      <xdr:row>1</xdr:row>
      <xdr:rowOff>114300</xdr:rowOff>
    </xdr:to>
    <xdr:sp macro="" textlink="">
      <xdr:nvSpPr>
        <xdr:cNvPr id="4122" name="51426403" descr="https://secure-ams.adnxs.com/it?e=wqT_3QLoEPRwBGgIAAADANYABQEI_pS-vwUQhv6g1LbT3P5FGJ-kl_nV16eGHiABKi0JUkidNNra3z8RUUidNNra3z8ZAAAAYGZmFUAhuvPQowfB4T8puvPQowfB4T8wocd3OJgCQJkISEpQ4-jCGFiz2xNgAGiM4xV4r6QDgAEBigEDVVNEkgEDRVVSmAGgAaAB2ASoAQGwAQC4AQHAAQXIAQLQAQDYAQDgAQDwAQCSAvQGZUEzTXJ0YUE0czNHVWw4U0t1MXhjdHJqTmE4MzF3NG80NGVjWEJ2b0NnbG1rUWFud0pNa2xWZzFuSWtRN1ZFenhLWllPTVJ1WWtuYm45U3ZnZTZYVzBDYzQwTDdvYkpZak9aUERvUE1PRnV5MVBSQUpKLk1GMzRMMjBMWldQald1SFNaOXlkM3BSbGctSFlaU2gycGlyazhRSmwxM1l6S3FQVnl4eW5RcXllZFp6STguMlNIMVZBcEVES2V1TGVQVjlWTG9FSDFIaWZZcVhHT3ZlYWhscHBIeTh4WVNBVkQzRk5tTlI5Z1ppVExCU0E3U3FyWm5kdmNXMEFXMUpHV0lJNFV2czFqa0dOWDV1RTBEaDczdGZoMmYxaWRERC1ZdElWUTJISTZEandoY1lYQW9FdDQwdGNSb2UyS0guak1sOFhFVWRWcC45Ti4zV0FxVno1RU5nNDJqd1MxSnFseWVqWXh3V3plbHNxeVI3Nm5RdkxkWDlUZ0NuQnFSSXNFT0VxWmtXOHNXQi5BSEN5NERCT2hXdU40ZGhBc3Z2MFVMTDBheFpQRW1oUHRjZEVoUzdVLW5xSDdtRURnWUoucnllY1pLZENjRjRuS0xCZC5sZUZvZWxSTmFRNmEuemlGd0JRY2ZhSGttdlhnTDFxZkUwUU1wY1BOcUlBbGNuVUxUUHJZM1Btd1NNMVFjUDdNRkVEQkdYYzlhcUUyLWF3TmExcElxckM4LlZXLUNocXEtNkdSVW9XbEJWV1RtbWttZlZGY0ZNT0FRZ3FyV0hFRTFoRVhnVy43ZTBWYmRDOHBMYjJ6QUE4WGJMRFdIOEtQNEVlTUFXQnNQYy5Sdkp6WkJFT1B6aDV1LlBUbkFzYm5pSVBqaTdyVHRxb2FQSGxZbW5vdk91bDY4eFVudmM5ZU5aTXJBSzJkd0J5LXJqNlFCVHlTTmpmQm5EOVEubjFBY1dWa09yODgtQ2lRSXNJdWhXaExrZ3Y3MWtzQjlIWjJnV3ouSXhkUm0tblctQ1E2emtQeEQwMmhyTlBLU1gxdk9mZ2dIY3NPZ3VMdDJ0WmhzdW4tNWJaN3RNOUh2RXN4WS1HQnBROEFzeVVhOUt5OWZtdDFLY0lja0tGcWduekdVSlNyenZ5ZmRWYy1mTExRVi00WW9NTENrbEFSYTQ5RkQwbz2yAiAwRDY3Qzg5ODhBMEU2QjMxMzA3MkMwMUE4QjY4NkE3RNgCrAbgAsCWH-oCC291dGxvb2suY29t8gL7BgoCSUMS9AZlQTNNcnRhQTRzM0dVbP65A_65A_65A_65A_65A_65A_65A_65A_65A_65A_65A_65A_65A5a5A_CQ8gIYCgRCVUlEEhA5YzQ5YzJmNjMyOTMzMzJlgAMAiAMBkAMAmAMXoAMBqgMAwAOsAsgDANgDyJw64AMA6AMA-AMCgAQAkgQGL3V0L3YymAQAogQONzcuMTcyLjE2MC4xNjOoBKOPGbIEDggAEAEYoAEg2AQoADAAuAQAwAT77hHIBADaBAIIAeAEAPAE4-jCGA..&amp;s=2b7e29198cba080e4de599d5c117cdb46508d4ad&amp;referrer=outlook.com">
          <a:extLst>
            <a:ext uri="{FF2B5EF4-FFF2-40B4-BE49-F238E27FC236}">
              <a16:creationId xmlns:a16="http://schemas.microsoft.com/office/drawing/2014/main" xmlns="" id="{00000000-0008-0000-0C00-00001A100000}"/>
            </a:ext>
          </a:extLst>
        </xdr:cNvPr>
        <xdr:cNvSpPr>
          <a:spLocks noChangeAspect="1" noChangeArrowheads="1"/>
        </xdr:cNvSpPr>
      </xdr:nvSpPr>
      <xdr:spPr bwMode="auto">
        <a:xfrm>
          <a:off x="198024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533400</xdr:colOff>
      <xdr:row>0</xdr:row>
      <xdr:rowOff>0</xdr:rowOff>
    </xdr:from>
    <xdr:to>
      <xdr:col>23</xdr:col>
      <xdr:colOff>228600</xdr:colOff>
      <xdr:row>1</xdr:row>
      <xdr:rowOff>114300</xdr:rowOff>
    </xdr:to>
    <xdr:sp macro="" textlink="">
      <xdr:nvSpPr>
        <xdr:cNvPr id="4123" name="51348016" descr="https://secure-ams.adnxs.com/it?e=wqT_3QKeMPQBCh4YAAADANYABQEIxpS-vwUQvrTr_MeGhbdWGJ-kl_nV16eGHiABKi0JFoAQhOTR3j8RFYAQhOTR3j8ZAAAAYGZmFUAhFJLM6h3u4T8pFJLM6h3u4T8wocd3OJgCQLwJSGVQsIS-GFiz2xNgAGiM4xV41zeAAQGKAQNVU0SSAQNFVVKYAaABoAHYBKgBAbABALgBAcABBcgBAtABANgBAOABAPABALICIDBENjdDODk4OEEwRTZCMzEzMDcyQzAxQThCNjg2QTdEugK1BGh0dHA6Ly9nb29nbGVhZHMuZy5kb3VibGVjbGljay5uZXQvZGJtL2Nsaz9zYT1MJmFpPUMydzVBUllydlY2YlFCOUxHYjZhWXRiQUU5dHZlOEViODZMeTVnUU9oODdiczN3TVFBU0RtbDlZbFlKR2ttb1dFR0tBQjNlQzhvd1BJQVFtcEF2RE5WbW1KMkxJLXFBTUJ5QU1DcWdSMlQ5QjZSYXVqN1puVnd3SEpRUm1oY0JueEpVbG9wVFhrZzdTdWJxdmljcDAxVHgzTzZ1dUVKbHhma1dMZzEyMkRMM0M5bmVYR0gwNzN4YUpVcEVYU2tXdjRlSFFxQmJBcmlNbFFhclVmT3h4WDJLX2hDRWZmSXkyZjJYX29aT3d2OWw0dHRCNWhWWl9zMEpScXFHNkhDV2xJMDZtQzUtQUVBNkFHVElBSGk1X0RYS2dIZ2NZYnFBZW12aHZZQndEU0NBVUlnRUFRQWNnVG9kWHVBZEFUQU5nVERBJm51bT0xJnByPWFwcG5leHVzd2lucHJpY2VtYWNybyZzaWc9QU9ENjRfMHVxaUUyQVRhR3YteVBYalNEYkJuMWRXQkRGUSZjbGllbnQ9Y2EtcHViLTMwNzY4OTAwMTI3NDE0NjcmZGJtX2M9QUtBbWYtQ2JxbC1QNjV6bzcwSmdta0c0a3lmd2RQellpNjVfLWtZZGdvY015MzNaNWxOLVpXeXprQi16N1EyZkdPTG5jbUJGRVhTSSZhZHVybD3YAqwG4ALAlh_qAgtvdXRsb29rLmNvbfICrwsKCEJJRF9EQVRBEqILQUtBbWYtQjZBRV9BdzhfMWJ4ZXUzWFFnZzZqdDVWejBUZHByemhuZm1Qbk5pRGVTU1VaUnpxdThVdEN0U2lNcnZNN01yNmM4dlllMlhXb0pDeWVmQTlKejY0NWNRSWl2czJiWmdfX0xQOUliM1YzejM4X014SW8xQ2ZNZXB1MWhocW82dWVlTXBqcGVfOXFicjIyZDg3akoza3F2NFlCWjlCaGdoVldJUEF5eWVwRG1ROVlxbGVRaGoyRk1MSldnWl9UYmpDTkFxUTFXU05RaVA3cE5kZU56U2RUalFYZXU3X1hGS1pDSVhGUG5MckdUMXZHVV81TlRyRk5FcXo5UC1tZThjN05xVHctMzl6azY4Nkl4ci00YkFLRXVqYk4wX29lS0tkUVF4MDBwaUxiLWFFY3ZMTVhwTERCXy16cEJJaWtsdm1RUHFZLURDWW8tckl4enRZdVdHU0tuUFA4MHFUajl5Y3hLOV9RTWFHbEpDOG9zRHk4Wm92ZWlpd2ltdkVneWtxb25XWVE0eTF1Q2Jac2h5YTJ5MnY0QXpxSjVfRjZNYmE2bGpqZnpBOUk2M1BDN2NkRVVHTkZuUHN4QW45YkhmWG9mN0ZEWnI1azlQRjhicFUzZFE3eHRfdzFicnZtdXlYN0dIN3NHM3B2NFUtLVVKYnFnVHk1NTBXS2VodUZuWlhLNy0zSHJ1UXJGNjVTT1AzQU5yTEwxa3huUl9LNnBSdi10OW5wMlBzUW5yUDVBNmdSeGlkUkxWTU1wTVU0WG1oRFVLc3k3NmE3NDlVX0tORnZsTVMtRnZkTTdsR1FhMzFVYmotZ1lxTS1tQXNXMVctcUw1UW4zZVY1TmFySVF6SVBULV9Jd3N4Mi0yX2ZVQi0tbkdFTUdqS0RKdE11S3RTLTUyclNnRmlYdUtKR0p6bHByY1lCYWJBUndkbDl5UmtWNGZjNVZ1Yy1qaTE5eUlqWmNxRUF0V0RsR1Y1bGZiVTdxUGVvRFZIOEdHQS03SWlhZklOS3ByMTNYeHFpLVZCa0thcGxlWHZsNTdwdmVIVGxUVXEtSGxrMGQyTFV2dnFqVWhOUkVLYi1hVnlpOHY2anBvOVRVTVhmWlFYNDQ5NWQ3bDlIUkJUSzI0ZHRkOWdDdDJ3cnRNT3FjSDBzR21tUnNQRlhCdE1fZGRsNTg3b0JUYWtwRlFvbWZ6Q0F0cG5hREhCM21SVExDYlJmcWlMMUdIWGpCN2VpNHRhN0VnWWoyUFkwdmc0V3M4Z2JxaXhaZUFPWmVmbEp0TU10UXMwVWtaOWxiRkxCZWs1SHVJQmcwWC1rdFk5Yzg1S2EwZ1k0aW1oT1BVOGxiNHNCU0Yxbm9jQ2NyTGUydEYyQ05OX0NYWXFIanlUS1JMM3o4akNxWDZUV2VPWjdXWHl1cVdnZVhab0xZSGFsT1dLeV9TSFRPY3FIajFFTWI0T3JfaDRGQkJSTkVxWFE4eEMxYm9WcFZ6a2lFa3FvZUYyazFKaEt1bWVreG5MVFdQRkhBNXBtalBDSUIxZU51RnRLZWo3OTRYaTVOUzBsOVVnQ2JCQzZiUy1UbllOMHI1b01GT0hPSnc0dmdvc243WE1HZWl1eDNteFZJMTBkem9oRms1dWRPUktWYXRHN3NQSGV4Y1g5ZUkyRktuRHRtRDBNOVQwVDNNdFVzcXlKVUJDZTRkeW5PR0h4VTZsai1pVVRINFhGUVZ2MFQwT19qVkhTbWRtV3FmeVRETUNBTTllUk1KU3JTLUFYV2Y5Y3JocjJabXVGS2tKLXVRbGUwQko2T3lYQldYcjg4VkdNV0VvZS1nNnk0bDNLTlpRNEoyRHhXeFdZeTJqbkJ0X3d1eFZaY1VNOUxpNkwxUzZ2Rm1kc0Z4OG12d2VyTUdFV0Q2UlJMNkJzRklCU1ZXVG1OblHyAoYBCgtCRUFDT05fREFUQRJ3QUtBbWYtQzNybHZNMzQ5R29DRGlqYjZuaGFTbS1GMTU1eWtob2xUYUp6dm14R2V0YlhPVERQY2RqSm1pT1lOdDN2dDVNcUZkWGNtR01CY0xIRWd2NzlzN3ctZDNBd0s2d0w2UWstLWhmdko3OERQUTJaRl9lZmvyAoEBChtEWU5BTUlDX0NSRUFUSVZFX1BJWEVMX0RBVEESYkFQRXVjTlhXbDdvem1yQ1QwU09VcldDcmpaNmhKX2tFVE5ocmFGclZuNmJVUkNpdDRjMm01VTZJSW5aN3FKQ1lGRGYzejVOakhfRWRLUWlrV0k1LU93SE81bzFfcGhPTkNn8gLIBAoOWEJJRF9DTElDS19VUkwStQRodHRwOi8vZ29vZ2xlYWRzLv4lCf4lCf4lCf4lCf4lCf4lCf4lCf4lCY4lCTTyAuwEChJYQklEX0NMSUlMHF9FTkMS1QRoonULSCUzRnNhJTNETCUyNmFpJTNEQzL-fQv-fQv-fQv-fQvufQsSfQtIJTI2bnVtJTNEMSUyNnByJTNEYU6FCzQlMjZzaWclM0RBT0Q2NHKJCwglMjYWiwscJTNEY2EtcHVGjQsIJTI2Eo8LAVD-kQsqkQtBFw6TCyAlM0TyAosFChEyawJFbwD1rm8CBDI1RXEEMjVFcwA1RXUBDf53Av53Av53Av53Av53AkV3ADVJeSFQBDElAQ4EcHIFDVp_AgA1SYEBL46DAgA1VYUBMmKHAgA1UYkBJv6LAjaLAkEvRY0BWxTyAq8FChVCjwJFkwSVBaoCBQQyNVWVAVgATAURTZkBEf6bAv6bAv6bAv6bAv6bAk2bVZ0hVEWfADWlHiV_ZqMCVaUBN5anAi6pAgE2aqsCXa0BKv6vAj6vAkFHTbEBXxTyAukECg9JsyBQT0lOVFJPTEz-rwf-rwf-rwf-rwf-rwf-rwf-rwf-rwf-rwdmrweQHwoLQ0FDSEVCVVNURVISEDE0NzUzMTYyOTMxMjQ5NjbyAi8KDxJACrBBVUNUSU9OX0lEEhxBQkFqSDBpY3NwaDU5TjF2ZDRLZXM1TERnbEo58gIcChAFMhxDUkVBVElWRQEzLAgyNjk3OTIyNPICFgFzEE1QQUlHBU1EBzgxMDUwNzHyAh0KEklOU0VSBWcQT1JERVIBOkwHMjUxMTMyNvICEQoLRVhDSEFORwVTHAIxMPICFwoRBWwYUFVCTElTSAkzBRoMEAoOUBK4DQ78ClBPTU1B8gIhCgpTT1VSQ0VfVVJMEhPNAAxvdXRsGj0UFC_yAiUKDhkkxSlWKAA8HwoRVU5JVkVSU0FMX1NJVAWTBAoxITfwgjY4NzYy8gIFCgNDSUSAAwCIAwGQAwCYAxegAwGqAwDAA6wCyAMA2APInDrgAwDoAwD4AwKABACSBAYvdXQvdjKYBACiBA43Ny4xNzIuMTYwLjE2M6gEoo8ZsgQOCAAQARigASDYBCgAMAC4BADABPvuEcgEANoEAggB4AQA8ASwhL4Y&amp;s=7c3b1b409ed2336f6f8b363028e10454a78f9fa0&amp;referrer=outlook.com">
          <a:extLst>
            <a:ext uri="{FF2B5EF4-FFF2-40B4-BE49-F238E27FC236}">
              <a16:creationId xmlns:a16="http://schemas.microsoft.com/office/drawing/2014/main" xmlns="" id="{00000000-0008-0000-0C00-00001B100000}"/>
            </a:ext>
          </a:extLst>
        </xdr:cNvPr>
        <xdr:cNvSpPr>
          <a:spLocks noChangeAspect="1" noChangeArrowheads="1"/>
        </xdr:cNvSpPr>
      </xdr:nvSpPr>
      <xdr:spPr bwMode="auto">
        <a:xfrm>
          <a:off x="201168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238125</xdr:colOff>
      <xdr:row>0</xdr:row>
      <xdr:rowOff>0</xdr:rowOff>
    </xdr:from>
    <xdr:to>
      <xdr:col>23</xdr:col>
      <xdr:colOff>542925</xdr:colOff>
      <xdr:row>1</xdr:row>
      <xdr:rowOff>114300</xdr:rowOff>
    </xdr:to>
    <xdr:sp macro="" textlink="">
      <xdr:nvSpPr>
        <xdr:cNvPr id="4124" name="45908133" descr="https://secure-ams.adnxs.com/it?e=wqT_3QKnDPD4JwYAAAMA1gAFAQj4k76_BRDlyoqjssT3vlsYn6SX-dXXp4YeIAEqLQlmSutvCUDiPxFmSutvCUDiPxkAAABgZmYVQCFxAWiULn3kPylxAWiULn3kPzChx3c4mAJAsgxIZVClgfIVWLPbE2AAaIzjFXjXN4ABAYoBA1VTRJIBA0VVUpgBoAGgAdgEqAEBsAEAuAEBwAEFyAEC0AEA2AEA4AEA8AEAsgIgMEQ2N0M4OTg4QTBFNkIzMTMwNzJDMDFBOEI2ODZBN0S6ApoBaHR0cHM6Ly9iaWQuZy5kb3VibGVjbGljay5uZXQveGJiZS9jcmVhdGl2ZS9jARjwnz9kPUFQRXVjTlh1dnNoaXIzZmYxZkpMSDVIbzZ2d3NBMVUxMUk0NTVoR1M0Mm5BUERUZjBUWmFrRV9nZFhZUUZlVkJaaHJ2UURUdGp0V1N6MlN2YXZvcnVoal9mSUxBVlNlQ0tnJnIxPdgCrAbgAsCWH-oCC291dGxvb2suY29t8gK5AQoSWEJJRF9DTElDS19VUkxfRU5DEqIBaHR0cHOuzAAYJTNGZCUzRP7QAIbQADwlMjZyMSUzRPICrQEKDlhCLr0ABBKaxrkA_oUBooUB8FbyAh8KC0NBQ0hFQlVTVEVSEhAxNDc1MzE2MjE1NjMxNzEy8gIPCgpJTV9PQkFfQ1BTEgEx8gKWAQobRFlOQU1JQ19DUkVBVElWRV9QSVhFTF9EQVRBEncpcvCBV2xTQTdPNGVJSHNQZDV6ZGVPd2xkY0ZhU2pUaHFYc1lQRzZJcjRQQllsci0wdHo4NWYtSTZFSjQ1akM4VVZJMEJyNWExVTlIWjZ2Y0Q5cU9ta0VwRkJ6V2sxVGtxclBNcmpZd2l1WlFfbUZmY3dCOEXyAtkDCghCSURfREFUQRLMAwmI9FYCWDN0WXRGMENpN0FSRmpGWHZ1Zy1lMmN0bUVwS1VEWFEyRlRiekxQWE55ZU54RHA0QzVWUlQ3Yk4tY1JXdDVjWno4STlzY3NWV2RrQXNYM3JpYVJnQ09DTlpqX0N6NEpwVnVtcjhVMDNITG1nd0VGV0RnMnl2T0lIQWUwUHNlM005YTVQYVlVaEMyeThOcHQyUjB6Tlk5X2JqR1RjeHpGZ0dKTldiRlc3QnpvRWJSNENoSnBGV2pKc0c2ekplS20waHhEZS1ndXB6SmxaMEdCa3MyaU9janpVZVYzaXA2SlpBdmNrRTZXdVNWTEhhSjJBZE4tM2MzWmR1RUVaQkZFVS1IWTI4RXhiMlFqVml5NXFndlM2WHpYelctNEQ1T2phSUplbUpwSjRweF9FeWhjeWM2MFhFUVhIRDRyZXlVVENkcV9scmNOdW9Zd1ZVV0Rrem1WQlkxMkVidUxNSWtXeEljWEFHN2RvcmdWbG5wbGNCX1ZYLUNCZENZTlBDeEpLZ2pyM2E2QkpHeEdZT2xISVV3Zl8yeWNTY0h3UVh5NFpBNHJiWmlDamcwSWQ1RGJGMXpDRjhkV1RPWFVtMTRMRENpZjFyUvICGAoKWEJJRF9BVl9JRBIKMTEwNDM3NjQwMIADAIgDAZADAJgDF6ADAaoDAMADrALIAwDYA8icOuADAOgDAPgDAoAEAJIEBi91dC92MpgEAKIEDjc3LjE3Mi4xNjAuMTYzqAShjxmyBA4IABABGKABINgEKAAwALgEAMAE--4RyAQA2gQCCAHgBADwBKWB8hU.&amp;s=a81341be5241a7c04f3be5bd21a8cb817e9e089c&amp;referrer=outlook.com">
          <a:extLst>
            <a:ext uri="{FF2B5EF4-FFF2-40B4-BE49-F238E27FC236}">
              <a16:creationId xmlns:a16="http://schemas.microsoft.com/office/drawing/2014/main" xmlns="" id="{00000000-0008-0000-0C00-00001C100000}"/>
            </a:ext>
          </a:extLst>
        </xdr:cNvPr>
        <xdr:cNvSpPr>
          <a:spLocks noChangeAspect="1" noChangeArrowheads="1"/>
        </xdr:cNvSpPr>
      </xdr:nvSpPr>
      <xdr:spPr bwMode="auto">
        <a:xfrm>
          <a:off x="204311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552450</xdr:colOff>
      <xdr:row>0</xdr:row>
      <xdr:rowOff>0</xdr:rowOff>
    </xdr:from>
    <xdr:to>
      <xdr:col>24</xdr:col>
      <xdr:colOff>247650</xdr:colOff>
      <xdr:row>1</xdr:row>
      <xdr:rowOff>114300</xdr:rowOff>
    </xdr:to>
    <xdr:sp macro="" textlink="">
      <xdr:nvSpPr>
        <xdr:cNvPr id="4125" name="45908133" descr="https://secure-ams.adnxs.com/it?e=wqT_3QKnDPA8JwYAAAMA1gAFAQj2k76_BRCCkv__1rXl8D8Yn6SX-dXXp4YeIAEqLQmgCDKb4xLiPxGgCDKb4xLiPxkAAAECLAxAIXEBaJQufeQ_KREJ8KIw3oy8BDiYAkCyDEhlUKWB8hVYs9sTYABo7gJ41zeAAQGKAQNVU0SSAQNFVVKYAaABoAHYBKgBAbABALgBAcABBcgBAtABANgBAOABAPABALICIDBENjdDODk4OEEwRTZCMzEzMDcyQzAxQThCNjg2QTdEugKaAWh0dHBzOi8vYmlkLmcuZG91YmxlY2xpY2submV0L3hiYmUvY3JlYXRpdmUvBRjwmT9kPUFQRXVjTldUdW1MRTFOYW1xT2NZeXF0TzgxSURURDhTSXF0aG96Ty1VUWxVNVZqVWRYNFR2b1FoaHNyaERmVkhXWTQ0V3FWdUVQSFpvTjdISzhpTDdGYWxOOGRTX2dVWWNBJnIxPdgCrAbgAsCWH-oCC291dGxvb2suY29t8gK5AQoSWEJJRF9DTElDS19VUkxfRU5DEqLGzAAYJTNGZCUzRP7QAIbQADwlMjZyMSUzRPICrQEKDlhCLr0ABBKaxrkA_oUBooUB8FbyAh8KC0NBQ0hFQlVTVEVSEhAxNDc1MzE2MjEzMDUzMDc48gIPCgpJTV9PQkFfQ1BTEgEx8gKWAQobRFlOQU1JQ19DUkVBVElWRV9QSVhFTF9EQVRBEncpcvCBVWdOSkZZLV9JREt4SHJYZHlQRGNzYWQtSzljRExnelppWnBHMm13azdXMTRuMHd6SGgzTUJaNmU5TXl0dmtEeEljVW5JclNuTFBjU0JtYUlQRzk1S0JWSzFqdzY3T3FONFhNY0pqc2xSTGliem9GNmfyAtkDCghCSURfREFUQRLMAwmI9FYCVnJnQmRLemZQNXNhT2JlOFd2clFmMDB5N2pYaTZMX3Y1TkpJbU5pWURFaTNxLWlvYTJ1cF9mQUhpX3JvNTRmRDlmZEQ4Q3JVNVlDTUdaMU9iVmV3N2FxUjhxcTBsWTdSNkFMQXIyWERyZWoxRGtKSFByVkxaUF9lcUlJbDAtTXNOck9vQTdXdG02V25tX1pkVmZ6SWhWbS1CRHgyYVczYUstekh2VFFGanZHUExJWHhTZF8tMWZWakRZdnMxZmF4cDJlRF9HLUVlR3h1UEZ2YzM3WTFKUHRoMC15SkNLcDRQN05STzFvLUxzcHhuTWh4Q3IydnhQX0NxQi1uM0NFTFlaN0g0QTI2Z2xDZXpvbWFWbUJCM0tWNzc4eGxTakk4OThoXzY1WWpKTGZTcnJwNFN0NmdNa3B2SHhEVnJCbkVtemNOV25wMUJuNHBsMWhFX0g4M3dTZ0FqN3dDSjF1UTgwOEl6VEJ5d0dka3hrVzUydy1nY1hxbnR6eGQ5eGozUzMydWJ3ckVUem1LVHpSeGVKVjNrcFRzeFlOS1ItRkRJQ3kxMGJ2dVAtSVQ1SkNPdEh6MHhsSnlpN2dpRjRBNC1mSzZQR_ICGAoKWEJJRF9BVl9JRBIKMTQwNzE1OTc5MYADAIgDAZADAJgDF6ADAaoDAMADrALIAwDYA8icOuADAOgDAPgDAoAEAJIEBi91dC92MpgEAKIEDjc3LjE3Mi4xNjAuMTYzqAShjxmyBA4IABABGKABINgEKAAwALgEAMAE--4RyAQA2gQCCAHgBADwBKWB8hU.&amp;s=bc0e80c5cef941ca5d3df8d6d3851d9567545d82&amp;referrer=outlook.com">
          <a:extLst>
            <a:ext uri="{FF2B5EF4-FFF2-40B4-BE49-F238E27FC236}">
              <a16:creationId xmlns:a16="http://schemas.microsoft.com/office/drawing/2014/main" xmlns="" id="{00000000-0008-0000-0C00-00001D100000}"/>
            </a:ext>
          </a:extLst>
        </xdr:cNvPr>
        <xdr:cNvSpPr>
          <a:spLocks noChangeAspect="1" noChangeArrowheads="1"/>
        </xdr:cNvSpPr>
      </xdr:nvSpPr>
      <xdr:spPr bwMode="auto">
        <a:xfrm>
          <a:off x="207454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257175</xdr:colOff>
      <xdr:row>0</xdr:row>
      <xdr:rowOff>0</xdr:rowOff>
    </xdr:from>
    <xdr:to>
      <xdr:col>24</xdr:col>
      <xdr:colOff>561975</xdr:colOff>
      <xdr:row>1</xdr:row>
      <xdr:rowOff>114300</xdr:rowOff>
    </xdr:to>
    <xdr:sp macro="" textlink="">
      <xdr:nvSpPr>
        <xdr:cNvPr id="4126" name="53826891" descr="https://secure-ams.adnxs.com/it?e=wqT_3QK2BfA8tgIAAAMA1gAFAQjfk76_BRDelNqd762xqhkYn6SX-dXXp4YeIAEqLQmVSkCIKTXePxHeOwkpLGXcPxkAAAEC9HQCDEAhcA_TeQ0u3j8pmHpaO5oN4D8w3oy8BDiYAkD2CEhbUMuq1RlYs9sTYABo7gJ4zi-AAQGKAQNVU0SSAQNFVVKYAaABoAHYBKgBAbABALgBAcABBcgBAtABANgBAOABAPABALICIDBENjdDODk4OEEwRTZCMzEzMDcyQzAxQThCNjg2QTdE2AKsBuACwJYf6gILb3V0bG9vay5jb23yAjcKB0VOQ19DUE0SLFp1dmhScjBCdnlYRlREWGZESzJFXzRmVHZDcmpmVUZMNGZZb210VmhVUDAx8gKIAgoMRU5DX1JUQl9EQVRBEvcBbU9feTg3TTZRVEFMWWJaVmhNS2V6dlJEOTEzN0JBMXk2N1dGRDlyQmIxcFYzcEw4R2NfSnhoX2xyS2dEQlUyUUJTMi1sNGxqU3ROamcyTGN4RF9CaExleGV6YklBcVU0OENBUGk3TDFpSnNNNXBDOUE1dmpFU3U5Q29SSm1XZGpfSmxmVlUwV1lFY0lmZmVLaW8xRXJ4c3pqeTFVSTJwdVhDV2RPNmhRRURDUHdEbjFKR3h5YlZxUzZoVk1RejN1TW9ud2xmX091TTZSZjQyaEd3alRLTjU1NTNfWWtlTFhTNFd3anBwME5oVGhRVzZGWGpTcnp3MoADAIgDAZADAJgDF6ADAaoDGxoTMTgyNTMwMDgyOTMxNzc5NDM5OCoEMTE0MsADrALIAwDYA8icOuADAOgDAPgDAoAEAJIEBi91dC92MpgEAKIEDjc3LjE3Mi4xNjAuMTYzqAShjxmyBA4IABABGKABINgEKAAwALgEAMAE--4RyAQA2gQCCAHgBADwBMuq1Rk.&amp;s=ad4f1b9bfdfc35057af30c5b7e37051a0981b64a&amp;referrer=outlook.com">
          <a:extLst>
            <a:ext uri="{FF2B5EF4-FFF2-40B4-BE49-F238E27FC236}">
              <a16:creationId xmlns:a16="http://schemas.microsoft.com/office/drawing/2014/main" xmlns="" id="{00000000-0008-0000-0C00-00001E100000}"/>
            </a:ext>
          </a:extLst>
        </xdr:cNvPr>
        <xdr:cNvSpPr>
          <a:spLocks noChangeAspect="1" noChangeArrowheads="1"/>
        </xdr:cNvSpPr>
      </xdr:nvSpPr>
      <xdr:spPr bwMode="auto">
        <a:xfrm>
          <a:off x="210597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571500</xdr:colOff>
      <xdr:row>0</xdr:row>
      <xdr:rowOff>0</xdr:rowOff>
    </xdr:from>
    <xdr:to>
      <xdr:col>25</xdr:col>
      <xdr:colOff>266700</xdr:colOff>
      <xdr:row>1</xdr:row>
      <xdr:rowOff>114300</xdr:rowOff>
    </xdr:to>
    <xdr:sp macro="" textlink="">
      <xdr:nvSpPr>
        <xdr:cNvPr id="4127" name="53893852" descr="https://secure-ams.adnxs.com/it?e=wqT_3QK8BvDEPAMAAAMA1gAFAQjWk76_BRDF2IDQsrHpw24Yn6SX-dXXp4YeIAEqLQlOy1gKTdbjPxFmSutvCUDiPxkAAABgZmYVQCGzt8NODO_2PykFkHDxku34PzChx3c4mAJA4hxIAlDctdkZWLPbE2AAaIzjFXisiASAAQGKAQNVU0SSAQNFVVKYAaABoAHYBKgBAbABALgBAcABBcgBANABANgBAOABAPABAIoCc3VmKCdhJywgODY5Nzg1LCAxNDc1MzE2MTgyKTsBHDByJywgNTM4OTM4NTIsQh4AKGcnLCAyODQ2NTU1Rh0AJGknLCAzNjIzMzQ2HADwzJIC6QEhU3prVkNBaXEzUG9GRU55MTJSa1lBQ0N6MnhNd0FqZ0FRQUJJNGh4UW9jZDNXQUJnaHdWb0FIQUFlQUNBQVdLSUFRU1FBUUdZQVFHZ0FRcW9BUU93QVFDNUFZRVROb0hiS2ZZX3dRRUZrSER4a3UzNFA4a0JEaDYwUkdnOTdqX1pBWWowMjllQmMtd180QUhlamhiMUFRQUFBQUNBQWdDSUFzX2VwQUtRQWdHWUFvcUUyUG9Jb0FJQXFBSUJ0UUlBQUFBQXZRSUEBCJgwQUpLMkFJRTRBSUE2QUlBLUFJQWdBTUJrQU1BmgIlIUNncWVkZ2ky7ADwaXM5c1RJQUFvaW9UWS1nZy6yAiAwRDY3Qzg5ODhBMEU2QjMxMzA3MkMwMUE4QjY4NkE3RNgCrAbgAsCWH-oCC291dGxvb2suY29t8gIQCgZBRFZfSUQSBjg2OTc4NfICEQoGQ1BHX0lEEgctoGjyAhEKBUNQX0lEEggxMjQ5NjQyNvICDwoFSU8BFAAGKarwg4ADAIgDAZADAJgDF6ADAaoDAMADrALIAwDYA8icOuADAOgDAPgDAoAEAJIEBi91dC92MpgEAKIEDjc3LjE3Mi4xNjAuMTYzqAShjxmyBA4IABABGKABINgEKAAwALgEAMAE--4RyAQA0gQLMTAuMi44Ni4xNDPaBAIIAeAEAPAE3LXZGQ..&amp;s=614131c4bd6a791a73eb2e6b90461ebba1dd7843&amp;referrer=outlook.com">
          <a:extLst>
            <a:ext uri="{FF2B5EF4-FFF2-40B4-BE49-F238E27FC236}">
              <a16:creationId xmlns:a16="http://schemas.microsoft.com/office/drawing/2014/main" xmlns="" id="{00000000-0008-0000-0C00-00001F100000}"/>
            </a:ext>
          </a:extLst>
        </xdr:cNvPr>
        <xdr:cNvSpPr>
          <a:spLocks noChangeAspect="1" noChangeArrowheads="1"/>
        </xdr:cNvSpPr>
      </xdr:nvSpPr>
      <xdr:spPr bwMode="auto">
        <a:xfrm>
          <a:off x="213741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276225</xdr:colOff>
      <xdr:row>0</xdr:row>
      <xdr:rowOff>0</xdr:rowOff>
    </xdr:from>
    <xdr:to>
      <xdr:col>25</xdr:col>
      <xdr:colOff>581025</xdr:colOff>
      <xdr:row>1</xdr:row>
      <xdr:rowOff>114300</xdr:rowOff>
    </xdr:to>
    <xdr:sp macro="" textlink="">
      <xdr:nvSpPr>
        <xdr:cNvPr id="4128" name="38847042" descr="https://secure-ams.adnxs.com/it?e=wqT_3QLsCfBM7AQAAAMA1gAFAQikk76_BRCohMG6saPGt0YYn6SX-dXXp4YeIAEqLQlcj8L1KFzfPxFcj8L1KFzfPxkAAABgZmYVQCEAAABgS4juPykBEvSaBEuI7j8wocd3OJgCQNsUSBRQwoTDEliz2xNgAGiM4xV4jBqAAQGKAQNVU0SSAQNFVVKYAaABoAHYBKgBAbABALgBAcABBcgBAtABANgBAOABAPABALICIDBENjdDODk4OEEwRTZCMzEzMDcyQzAxQThCNjg2QTdE2AKsBuACwJYf6gILb3V0bG9vay5jb23yArYGCgVCSU1QRBKsBn5pcnJrZkZRUmU3N2FfZ2RCN2FWQ1RYeS1VNmRUYmpGcjdsYnhXRkFwSFg5RzdkbS1OdjUwbGlIbk44MDlfSzg0Q09Ybjd5Wm90T1pRWE5QNFpOMkc0R3llcUk1cWIxSFZVWTJJZEc0LXd2RlZ4dk9aX1hGX0hONmVqbS1yYV9PN1FJbThzRTBSWWlXYS1mTEpmNjNJUUs2TEo4WkVuZElMUi1QNEs3S2dKaTJPY3dLZHF1M2RSUWlFNW0yODlaa3JNcDdlYWc4aHBic2h3TFludEVzRWZrcmY5elpncDd4b0xXazQ3X0dpS09ZWFlJdU01TjdoTC1EOUJPNFBFcEJiZE1CVXVYSFFJM01qeTFYaHhDbkwzellBRDhHSHhMOXBpUGlMR2ZpN2pKSkJfZ255MFE4WWowTHg4QlFrcFlOTVRNZENPNXBLZ1RsREFpVFpkNUw3b25Ea053aXZRaDJLNzNBOXVheHBXVTEtQWZXWENJcUxMbnJZbnV1YU1EZkNkOW5tZG56UkE0akJrWDhMbU95RVJuRFFsMjJOdlRsWmpVY2tJUWdKS3c0VlZnU0J3R3JvMVdYckIwZk1fZEhVR1ppaXNidmF2Nk5PQU9aWnZ1RElnRy1FTk44cmdHWE5ubThYSVJwYzc4aUFNT1NLRV9VS1F2TE95bGVJVkFsNGpSM0kyWFVtdFVZNWhYTVVWcWowNlFkQXhFNW91bmt6QkxhcTk5bVJNSzFCdjZva2hWYXpJZGU1TzRWT3d0VEdUWGx1dGtCX0lBeXZTVHZUeWRQaDQ0NjVtNWlpSHBWODZ3YUxCUE9NQzRSWDR3X1Fya3VNVllrTUhFdGNwR1ZScExaVTYxNEtGdmRRdXlFaF8tc3NPd0VHVndVUHUwUGpIYnh3MFRPMHV3OUNycXpwTXM4dDI1OTNuQ1J2QlU2dVFJU3EzTkRLN1ctTG9Yd29ucGZobUpmYlRqbm1EOWIwZjA5TFo1bEZienpveHkwWW14c2p5dUlveVRUSUZ0aFpTdFpsRXdyN28xUGsxRS1qM3QwZ1pJMzg4U1E3UlpOUU5PSWtCOHBUaGlB8gIPCgNQVUISCDI5ODcyMzI08gIPCgNDQ0gSCDI5ODcyNDcz8gIQCgRDT0RFEggyOTg3MzMxMPICEQoFQUhDSUQSCDEzMzEzOTkx8gIPCgNBSUQSCDM3NDk4MDQzgAMAiAMBkAMAmAMXoAMBqgMAwAOsAsgDANgDyJw64AMA6AMA-AMCgAQAkgQGL3V0L3YymAQAogQONzcuMTcyLjE2MC4xNjOoBKCPGbIEDggAEAEYoAEg2AQoADAAuAQAwAT77hHIBADaBAIIAeAEAPAEwoTDEg..&amp;s=976b23585b4fde027a9b3d1f4e0a93877c9e025b&amp;referrer=outlook.com">
          <a:extLst>
            <a:ext uri="{FF2B5EF4-FFF2-40B4-BE49-F238E27FC236}">
              <a16:creationId xmlns:a16="http://schemas.microsoft.com/office/drawing/2014/main" xmlns="" id="{00000000-0008-0000-0C00-000020100000}"/>
            </a:ext>
          </a:extLst>
        </xdr:cNvPr>
        <xdr:cNvSpPr>
          <a:spLocks noChangeAspect="1" noChangeArrowheads="1"/>
        </xdr:cNvSpPr>
      </xdr:nvSpPr>
      <xdr:spPr bwMode="auto">
        <a:xfrm>
          <a:off x="216884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590550</xdr:colOff>
      <xdr:row>0</xdr:row>
      <xdr:rowOff>0</xdr:rowOff>
    </xdr:from>
    <xdr:to>
      <xdr:col>26</xdr:col>
      <xdr:colOff>285750</xdr:colOff>
      <xdr:row>1</xdr:row>
      <xdr:rowOff>114300</xdr:rowOff>
    </xdr:to>
    <xdr:sp macro="" textlink="">
      <xdr:nvSpPr>
        <xdr:cNvPr id="4129" name="53226937" descr="https://secure-ams.adnxs.com/it?e=wqT_3QL7DfA8-wYAAAMA1gAFAQjtkr6_BRCikvTh75PO8FgYn6SX-dXXp4YeIAEqLQlSuB7lNtruPxFSuB7lNtruPxkAAAECLAxAIfDErBdDue8_KREJ9NEBMN6MvAQ4mAJAmBNIggJQuduwGViz2xNgAGjuAniOyQOAAQGKAQNVU0SSAQNFVVKYAaABoAHYBKgBAbABALgBAcABBcgBAtABANgBAOABAPABAJICkwItakV6NnVBLWdjWlJOZ2doSmxOajd6Z0JteG5JZlFIUFFvSW5zY2JORkh1R1U2RWtaRzVtVDFFYS1wYWpmUmtfTmo0TDdCR01TM2d5WVFRRWJpQzB4SUFhemw0ZTRkRTFJMVBGVkkydmtRTzJkUjAxQkRNUTduektZbEcxck03ckhWclFiQzA0VmRNV2pNN2lWY2IzOXkzT0xINnExa0M5NVdtNm5OZy1yZmhCREREdVRCYVdaTGktbnZNSW03aUJrekFqdnp1TE9JV2xkUDBNU1Q1NUZRRVVvbnRqVTNIX3M2T0t0TENFYThNLXBiTlY1Q1BXTTRHeWkwRmN2cTFIczV2YVJqUnVsQVN5SjhHcmdXY7ICIDBENjdDODk4OEEwRTZCMzEzMDcyQzAxQThCNjg2QTdE2AKsBuACwJYf6gILb3V0bG9vay5jb23yAhIKC0lEQjpDT1VOVFJZEgNubGTyAkwKDElEQjpJTkNfREFUQRI8LWlZejZ1QT51AfByaW13SE5YdzJZcVV0WkxrRzIyWHk4Slh5SldUVndhZzlLdVUxTfICEQoPSURCOkRFVklDRV9VVUlE8gIfChZJREI6Q1JFQVRJVkVfRE9NQUlOX0lEEgU4NjI0NPICDwoNSURCOlhfUE1OVF9JRPICDgoMSQkSBFVCBREEGAoFWRxBRF9HUk9VUAU-MDIyNTUz8gITCglJREIBGzBJRBIGMjMwMDk48gImCTGAQ0FDSEVCVVNURVISEzE0NzUzMTYwNzYzMjQ4MzEwMzPyEVoAQxGfNElEEgU0ODA0NfICIgoKAVpsQ1RfVVJMEhRodHRwOi8vd3d3LmFkaWRhcy5ubAF_AAsBJQxERUFMATwQBDE2NjgV0xhERVZJQ0VfIQcIEwoIAShEU0xPVBIHMTYweDYwMPICGwoRARYkQURWRVJUSVNFUgFEGAY0NjI2NTYBgQAOBR4UVUNUSU9OARtAEFYtLUpiS0dPWVExY0dqY3MhYAWBAFUNPUwQVnhJbDZ4dnMyd0FORXRiZfICDQl7AFgBQRwBNfICjgEKDQFYEENMSUNLBdwAfQ3cZHBpeC5pbXBkZXNrLmNvbS9jbGljaz9hPS1prhYC0Hp1LU5fY2RUVVR6RndvQ0FrcUFUMFBvUktLUTNOUENwNmVia1lHJnJlZGlyZWN0PfICowEKJQgVkhg6RU5DEo0BAZcgJTNBJTJGJTJGOp0ACCUyRgWfGCUzRmElM0T-owBOowAIJTI2EaUIJTNEIa4lxBRIT1NUEg86jwAU8gKoAgoQIVcxryxEQVRBEpMCLWpFejb-xwT-xwT-xwT-xwQ2xwTwdYADAIgDAZADAJgDF6ADAaoDAMADrALIAwDYA8icOuADAOgDAPgDAoAEAJIEBi91dC92MpgEAKIEDjc3LjE3Mi4xNjAuMTYzqASfjxmyBA4IABABGKABINgEKAAwALgEAMAE--4RyAQA2gQCCAHgBADwBLnbsBk.&amp;s=61b33600de376527fdbb6e9868f8a08a399d626d&amp;referrer=outlook.com">
          <a:extLst>
            <a:ext uri="{FF2B5EF4-FFF2-40B4-BE49-F238E27FC236}">
              <a16:creationId xmlns:a16="http://schemas.microsoft.com/office/drawing/2014/main" xmlns="" id="{00000000-0008-0000-0C00-000021100000}"/>
            </a:ext>
          </a:extLst>
        </xdr:cNvPr>
        <xdr:cNvSpPr>
          <a:spLocks noChangeAspect="1" noChangeArrowheads="1"/>
        </xdr:cNvSpPr>
      </xdr:nvSpPr>
      <xdr:spPr bwMode="auto">
        <a:xfrm>
          <a:off x="220027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26</xdr:col>
      <xdr:colOff>295275</xdr:colOff>
      <xdr:row>0</xdr:row>
      <xdr:rowOff>0</xdr:rowOff>
    </xdr:from>
    <xdr:to>
      <xdr:col>26</xdr:col>
      <xdr:colOff>600075</xdr:colOff>
      <xdr:row>1</xdr:row>
      <xdr:rowOff>114300</xdr:rowOff>
    </xdr:to>
    <xdr:sp macro="" textlink="">
      <xdr:nvSpPr>
        <xdr:cNvPr id="4130" name="53226937" descr="https://secure-ams.adnxs.com/it?e=wqT_3QL7DfQiAvsGAAADANYABQEI5pK-vwUQ6Ouoobur6fskGJ-kl_nV16eGHiABKi0JFoAQhOTR3j8RFYAQhOTR3j8ZAAAAYGZmFUAh8MSsF0O57z8p8MSsF0O57z8wocd3OJgCQJgTSIICULnbsBlYs9sTYABojOMVeI7JA4ABAYoBA1VTRJIBA0VVUpgBoAGgAdgEqAEBsAEAuAEBwAEFyAEC0AEA2AEA4AEA8AEAkgKTAi1qRXo2dUEtZ2NaUk5nZ2hKbE5qN3pnQm14bklmUUhQUW9JbnNjYk5GSHVHVTZFa1pHNW1UMUVhLXBhamZSa19OajRMN0JHTVMzZ3lZUVFFYmlDMHhJQWF6bDRlNGRFMUkxUEZWSTJ2a1FPMmRSMDFCRE1NN251WllsRzFyTTdySFZPd1dLODRvU3RYWmM3aVZjYjM5eTNPTEg2cTFrQzk1V202bk5nLXJmaEJERER1VEJhV1pMaS1udk1JbTdpQmt6QWp2enVMT0lXbGRQME1TVDU1RlFFVW9udGpVM0hfczZPS3RMQ0VhOE0tcGJOVjVDUFdNNEd5aTBGY3ZxMUhzNXZhUmpSdWxBU3lKOEdyZ1djsgIgMEQ2N0M4OTg4QTBFNkIzMTMwNzJDMDFBOEI2ODZBN0TYAqwG4ALAlh_qAgtvdXRsb29rLmNvbfICEQoPSURCOkRFVklDRV9VVUlE8gJMCgxJREI6SU5DX0RBVEESPC1pWXpKdAHwY2ltd0hOWHcyWXFVdFFUblUwMlloRVpKV0pXVFZ3YWc5S3VVMU3yAg0KCElEQjpYX0lEEgE18gITCglJREI6QURfSUQSBjIzMDA5OPICEgoLSURCOkNPVU5UUlkSA25sZPICHwoFFQxVU0VSAT5UEFZ4SWw2eHZzMndBTkV0YmXyAiYKDwGsfENBQ0hFQlVTVEVSEhMxNDc1MzE2MDY5NzI4ODk2MjEyAXYFSwxERUFMAUskBDE2NjjyAh8KFgU_NFJFQVRJVkVfRE9NQUlOASEoBTg2MjQ08gIiCgoFInxUX1VSTBIUaHR0cDovL3d3dy5hZGlkYXMubmzyAg8KDQElNERFVklDRV9JRPICGwoRARIYQURWRVJUSQ3AGAY0NjI2NTYBVQAOBR4QVUNUSU8Fb0AQVi0tSlpjRzY0dzJvNG5iRgGyJTgwU0xPVBIHMTYweDYwMBVrFFhfUE1OVAVrCA4KDAFNEFhfUFVCBREAGCkUHEFEX0dST1VQBc4UMjI1NTPyERsV8DBJRBIFNDgwNDXyAo4BCcUQQ0xJQ0sF7QB9De0kcGl4LmltcGRlc0U1MC9jbGljaz9hPS1pWXqmFwLQWHUtTl9jZFRVVHpGd29DQWtxQVQwUG9SS0tRM05QQ3A2ZWJrWUcmcmVkaXJlY3Q98gKjAQolRRWSGDpFTkMSjQEBlyAlM0ElMkYlMkY6nQAIJTJGBZ8YJTNGYSUzRP6jAE6jAAglMjYRpRQlM0TyAhspqBRIT1NUEg86jwAU8gKoAgoQIZ8x7BBEQVRBEv7HBP7HBP7HBP7HBFLHBPB1gAMAiAMBkAMAmAMXoAMBqgMAwAOsAsgDANgDyJw64AMA6AMA-AMCgAQAkgQGL3V0L3YymAQAogQONzcuMTcyLjE2MC4xNjOoBJ-PGbIEDggAEAEYoAEg2AQoADAAuAQAwAT77hHIBADaBAIIAeAEAPAEuduwGQ..&amp;s=b088a3e027962cc8589c4227ed3c399d4d234af8&amp;referrer=outlook.com">
          <a:extLst>
            <a:ext uri="{FF2B5EF4-FFF2-40B4-BE49-F238E27FC236}">
              <a16:creationId xmlns:a16="http://schemas.microsoft.com/office/drawing/2014/main" xmlns="" id="{00000000-0008-0000-0C00-000022100000}"/>
            </a:ext>
          </a:extLst>
        </xdr:cNvPr>
        <xdr:cNvSpPr>
          <a:spLocks noChangeAspect="1" noChangeArrowheads="1"/>
        </xdr:cNvSpPr>
      </xdr:nvSpPr>
      <xdr:spPr bwMode="auto">
        <a:xfrm>
          <a:off x="223170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0</xdr:colOff>
      <xdr:row>0</xdr:row>
      <xdr:rowOff>0</xdr:rowOff>
    </xdr:from>
    <xdr:to>
      <xdr:col>27</xdr:col>
      <xdr:colOff>304800</xdr:colOff>
      <xdr:row>1</xdr:row>
      <xdr:rowOff>114300</xdr:rowOff>
    </xdr:to>
    <xdr:sp macro="" textlink="">
      <xdr:nvSpPr>
        <xdr:cNvPr id="4131" name="52591787" descr="https://secure-ams.adnxs.com/it?e=wqT_3QLbEvRYAlsJAAADANYABQEI4pK-vwUQlo38moDwrdI_GJ-kl_nV16eGHiABKi0JqqqqqqoqA0ARZmZmZmZmAkAZAAAAYGZmFUAh8IXJVMGoBEAphetRuB6FBUAwocd3OJgCQKsLSAhQq_mJGViz2xNgAGiM4xV4kCuAAQGKAQNVU0SSAQNFVVKYAaABoAHYBKgBAbABALgBAcABBcgBAtABANgBAOABAPABALICIDBENjdDODk4OEEwRTZCMzEzMDcyQzAxQThCNjg2QTdE2AKsBuACwJYf6gILb3V0bG9vay5jb23yAuoCChpbVU5FTkNPREVEX0NMSUNLX1JFRElSRUNUXRLLAmh0dHA6Ly9waXhlbC5tYXRodGFnLmNvbS9jbGljay9pbWc_bXRfYWlkPTMyMTkzMjYyNjM3NTEwMjA0OSZtdF9pZD0zMDE0NTk0Jm10X2FkaWQ9MTI5MjkxJm10X3NpZD0xNTg3NTcwJm10X2V4aWQ9NiZtdF9pbmFwcD0wJm10X3V1aWQ9MGEyMzU2NzYtYzI5Zi00ZmFjLTkzYjEtZjllZWVlOGY1NzY3Jm10X2xwPWh0dHBzJTNBLy93d3cudmFubGFuc2Nob3Qubmwvb25kZXJuZW1lcnMlM0Z1dG1fbWVkaXVtJTNEZGlzcGxheSUyNnV0bV9zb3VyY2UlM0Rwcm9zcGVjdGluZyUyNnV0bV9jYW1wYWlnbiUzRE9uZGVybmVtZXJzX3NhbGVzX3NjYW4lMjUyMG92ZXJtb2dlbiZyZWRpcmVjdD3yApwDChhbRU5DT0RKbAEA_4psAQglM0YpbgwlM0QzQnABGCUyNm10X2kFHSl0CRIhdgglM0QpeAkTAHMFJgAxKXwJEyF-DCUzRDYJDiWCCCUzRA0dBHV1BTEMMGEyM36IAQlAAGwBPQBoJYwEMjWKjgEEMjUykAEUMjUzRGRpLZIANTKUAQEbCHBybzmWDR8IY2FtKZgBIQRPbjXpEF9zYWxlOZoMNTIwbzGcFCUyNnJlZCWedCUzRPICHgoUW0FEX0FUVFIuYWR2ZXJ0aXNlcl0SBik7EPICHQoSFSEoY3JlYXRpdmVdEgctbhzyAicKEVtCSQ1CIGJpZF9pZF0SEkaqAUjyAiUKD1tSQU5ET01fTlVNQkVSWigAiNwEChJbTk9USUZJQ0FUSU9OX1VSSV0SxQQ8aW1nIHNyYz1oIWUkOi8vdGFncy5tYXmi9DABbm90aWZ5P2V4Y2g9bWF4JmlkPTVhVzk1cTJqTHpFd0x5QXZUVWRGZVUxNlZUSk9lbGwwV1hwSk5WcHBNREJhYlVacVRGUnJlbGxxUlhSYWFteHNXbGRXYkU5SFdURk9lbGt6THpNeU1Ua3pNall5TmpNM05URXdNakEwT1M4ek1ERTBOVGswTHpFMU9EYzFOekF2Tmk4emJFWjROWGRhYTE5bFRucFhXV1p0U210aFp6RkhTbFI1T1hGNVNrWlZla1ZmT1ZOcFdHTmtlblJGTHpJdk1USTJNalE0THpFME56TTJPREUzTlRNdk1DOHlOVGd5TURrdk1UTXdNekUxT0RrME55OHhNamt5T1RFdk1qZzVOREV4THpFdk1DOHdMMDFFUVhkTlJFRjNUVVJCZEUJEDRRekIzVFVSQmQweFVRWAUgADAJEAkgBFJFDTDwUnk4d0x6QXYvMW04b0JDcHA5Rl9LMldFQk1ib3JlUGh5dHdRIHdpZHRoPTEgaGVpZ2h0PTE-eDNDc2NyaXB0IHR5cGU9dGV4dC9qYXZhc2NyaXB0MtEBeGMuYmV0cmFkLmNvbS9kdXJseS5qcz87YWRfdz0xNjABCTxoPTYwMDtjb2lkPTI5MDtuoYckNjg5O2VjYWlkPUm2IHwxNTg3NTcwfE2mED54M0MvCW9gPoADAIgDAZAD0-IFmAMXoAMBqgOEBArIA2G5ZlMCAC-h9lVXQYQIYXBp_l8C_l8Cil8CeFFURU4wVFRaM1pqbHNaVkpKVlVnMWEwVkRjRGROTHr-XwL-XwJaXwLAT3NTQjk1cW9GZnlKZ2ZadURDYVJTZ05qS0NVJm5vZGVpZD0xNyZwcmljZT0ke0FVQ4UmFFBSSUNFfU58BPCGGhM0NTg1OTkyMDgxMDEwMjYzNzAyIgg1MjU5MTc4NyoEMTQ1McADrALIAwDYA8icOuADAOgDAPgDAoAEAJIEBi91dC92MpgEAKIEDjc3LjE3Mi4xNjAuMTYzqASfjxmyBA4IABABGKABINgEKAAwALgEAMAEAMgEANoEAggB4AQA8ASr-YkZ&amp;s=21d0580cdfaf5c1899695cd8237be6f633b7a309&amp;referrer=outlook.com">
          <a:extLst>
            <a:ext uri="{FF2B5EF4-FFF2-40B4-BE49-F238E27FC236}">
              <a16:creationId xmlns:a16="http://schemas.microsoft.com/office/drawing/2014/main" xmlns="" id="{00000000-0008-0000-0C00-000023100000}"/>
            </a:ext>
          </a:extLst>
        </xdr:cNvPr>
        <xdr:cNvSpPr>
          <a:spLocks noChangeAspect="1" noChangeArrowheads="1"/>
        </xdr:cNvSpPr>
      </xdr:nvSpPr>
      <xdr:spPr bwMode="auto">
        <a:xfrm>
          <a:off x="226314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314325</xdr:colOff>
      <xdr:row>0</xdr:row>
      <xdr:rowOff>0</xdr:rowOff>
    </xdr:from>
    <xdr:to>
      <xdr:col>28</xdr:col>
      <xdr:colOff>9525</xdr:colOff>
      <xdr:row>1</xdr:row>
      <xdr:rowOff>114300</xdr:rowOff>
    </xdr:to>
    <xdr:sp macro="" textlink="">
      <xdr:nvSpPr>
        <xdr:cNvPr id="4132" name="53893848" descr="https://secure-ams.adnxs.com/it?e=wqT_3QLDBvDEQwMAAAMA1gAFAQjAkr6_BRCDn5WV6qHimBUYn6SX-dXXp4YeIAEqLQnxFVB5_AnxPxGIhO_9DVrvPxkAAABgZmYVQCFrCZBEgDUAQCnvmvXEU54BQDChx3c4mAJA4hxIAlDYtdkZWLPbE2AAaIzjFXjz6wOAAQGKAQNVU0SSAQNFVVKYAaABoAHYBKgBAbABALgBAcABBcgBANABANgBAOABAPABAIoCc3VmKCdhJywgODY5Nzg1LCAxNDc1MzE2MDMyKTsBHDByJywgNTM4OTM4NDgsQh4AKGcnLCAyODQ2NTU1Rh0AJGknLCAzNjIzMzQ2HADwzJIC8QEhS3p6aWtBaXEzUG9GRU5pMTJSa1lBQ0N6MnhNd0FqZ0FRQUJJNGh4UW9jZDNXQUJnaHdWb0FIQUFlQUNBQVdDSUFaQ0dBcEFCQVpnQkFhQUJDcWdCQTdBQkFMa0JiWkw2akVOVV96X0JBZS1hOWNSVG5nRkF5UUU1NFJTb0x5M3lQOWtCaVBUYjE0Rno3RF9nQWQ2T0Z2VUJBQUFBQUlBQ0FJZ0N6OTZrQXBBQ0FaZ0Npb1RRdWdXZ0FnQ29BZ0cxQWdBQUFBQzkJCLhEUUFrallBcENHQXVBQ0FPZ0NBUGdDQUlBREFaQURBQS4umgIlIXV3bkRkUWlxMx30HHM5c1RJQUFvCWDwXFUusgIgMEQ2N0M4OTg4QTBFNkIzMTMwNzJDMDFBOEI2ODZBN0TYAqwG4ALAlh_qAgtvdXRsb29rLmNvbfICEAoGQURWX0lEEgY4Njk3ODXyAhEKBkNQR19JRBIHMimoGPICEQoFQ1ABEzwIMTI0OTY0MjbyAg8KBUlPARQABimy8IKAAwCIAwGQAwCYAxegAwGqAwDAA6wCyAMA2APInDrgAwDoAwD4AwKABACSBAYvdXQvdjKYBACiBA43Ny4xNzIuMTYwLjE2M6gEno8ZsgQOCAAQARigASDYBCgAMAC4BADABPvuEcgEANIECjEwLjIuODQuODfaBAIIAeAEAPAE2LXZGQ..&amp;s=cbf8af9a5886b71f2c3547de98adde1ca59f7c72&amp;referrer=outlook.com">
          <a:extLst>
            <a:ext uri="{FF2B5EF4-FFF2-40B4-BE49-F238E27FC236}">
              <a16:creationId xmlns:a16="http://schemas.microsoft.com/office/drawing/2014/main" xmlns="" id="{00000000-0008-0000-0C00-000024100000}"/>
            </a:ext>
          </a:extLst>
        </xdr:cNvPr>
        <xdr:cNvSpPr>
          <a:spLocks noChangeAspect="1" noChangeArrowheads="1"/>
        </xdr:cNvSpPr>
      </xdr:nvSpPr>
      <xdr:spPr bwMode="auto">
        <a:xfrm>
          <a:off x="229457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19050</xdr:colOff>
      <xdr:row>0</xdr:row>
      <xdr:rowOff>0</xdr:rowOff>
    </xdr:from>
    <xdr:to>
      <xdr:col>28</xdr:col>
      <xdr:colOff>323850</xdr:colOff>
      <xdr:row>1</xdr:row>
      <xdr:rowOff>114300</xdr:rowOff>
    </xdr:to>
    <xdr:sp macro="" textlink="">
      <xdr:nvSpPr>
        <xdr:cNvPr id="4133" name="52958219" descr="https://secure-ams.adnxs.com/it?e=wqT_3QKeMPQBCh4YAAADANYABQEIupK-vwUQytmk28T8veVsGJ-kl_nV16eGHiABKi0JUrgehetR4D8RUrgehetR4D8ZAAAAYGZmFUAhA30iT5Iu4j8pA30iT5Iu4j8wocd3OJgCQLwJSGVQi6igGViz2xNgAGiM4xV41zeAAQGKAQNVU0SSAQNFVVKYAaABoAHYBKgBAbABALgBAcABBcgBAtABANgBAOABAPABALICIDBENjdDODk4OEEwRTZCMzEzMDcyQzAxQThCNjg2QTdEugK1BGh0dHA6Ly9nb29nbGVhZHMuZy5kb3VibGVjbGljay5uZXQvZGJtL2Nsaz9zYT1MJmFpPUN0V29XT1ludlY3RE5CNVhZYmRMRmg4QUh0NDdOOEViMzhQQ3J4QU9oODdiczN3TVFBU0RtbDlZbFlKR2ttb1dFR0tBQjBvZTlvd1BJQVFtcEF2RE5WbW1KMkxJLXFBTUJ5QU1DcWdSMlQ5RHQ3VlYxOUZWY0dOdVAwZnhDbm00cDJ0bGI4QXJLak5xU2NXbTBUdndSQ2pCUFQtaEdEVi14ZFl1a01OaklXaTg1ek9pVVhMRzlycjZ6YVhLV2JGQzRKcGc5UFNhSUNaRmtmYkhtbHVYY3JkM0J3Mm5DcWVxdWFxbXpxQldRM0dmd1JRX1lPQXJ5cHBNc2NDOVNqWTE0aU85QkktQUVBNkFHVElBSGx2akNYS2dIZ2NZYnFBZW12aHZZQndEU0NBVUlnRUFRQWNnVHFNbndBZEFUQU5nVERBJm51bT0xJnByPWFwcG5leHVzd2lucHJpY2VtYWNybyZzaWc9QU9ENjRfMEI1eDZNNXhZLTlsTERUeFFxN2M5WGNKd25EZyZjbGllbnQ9Y2EtcHViLTMwNzY4OTAwMTI3NDE0NjcmZGJtX2M9QUtBbWYtQUd5ME5Bbnp5Q1REQmpvdy1GMW9mMUhHUVl2X3RfNUhpNm9mbl81MmM3ekRIblFFTXVuQ1Zwb2JuZDhoSnREcjNkdnBndiZhZHVybD3YAqwG4ALAlh_qAgtvdXRsb29rLmNvbfICrwsKCEJJRF9EQVRBEqILQUtBbWYtQi12V2ttdHVZcmJuOWJaalpubDVOMlZJbW9YcEx5cXZ2NWREdXJFOFhpNWo1ZVJVcWo1YlhqR2JGTkVibVlMVXhFVkJXWk1GOTQ1cWNPRktBWEwwVjlUN0IwS3dHVlhBTXI5OS01dURXVzc3YmVjWkJLMk5vTV9ZMVZYN1lYVEc1OHFuR0JzU2ExQzNwR1NKQWZ1X1lfVURKMExBYUpack9PS25NMXBaNHZxbjBLa010VVAyWVdnQmFSbXZoOTB2TXJDd09lTFRkT3J6YTJOSzgxY0I1eWJ4UlhLOE03Yk5IVW9MYWlrNFBTNkEyMEt6RjQ2N2Q4MzFuSWV1YmgyelJYYk5aVnhzUWN5cUVadmlEblNYRnR1ZDFZdmNhOTRHMi0xYUJOTGdXLXVEYjMxYjJ4Sk9fdUFRRDJScHVNRmVITzZWak03MFlOZFBhc3htcE1BY3JvQU5QTFlzWjZnX3haMDV3RmFkRFNoeGJzT1dYSmZVSzc5elhOMmVmRkhGNW5UcTUyenE1dEFKSnAwOWdWajU1MUdXOThudmdqQmx3MDRUNF9acGREa2J4M2FqWVd5TUpVVVYtcVZ0a1FaUzNYUnBUM2VIeWtrQTdwb2wydWpZZ2JxWGMxeUVCQ29kUWVjNW5ieUpBU3lLYVZrZENRbmV3MlVPeEVESlg1Q2FOMVRfRUx6RDd4R2tnaWRQYnUyTE4xQWFZMWZSTHlKdWNOZklsYXpyZmNZZGlaRVllb1RHOC1QYjVKVlY1OXZOQ1VlNHp5dmRQM25HdEpFY0d4bjdjTnVNNWxydWkxWUJCdW8tRkJjSm9YcHRxS3pobTdNb3NsTTBYQXZSQTU3SWc2emd6R0Y3dzZUTFV4b1pwcXB2M0FFQlZMWC0xb1BDdG1iYTVGb21tSlJtNndhZVlmUjhfelBrNGQyRjl6NkJ1aEk5S2U2UXFUeGVUZTVIYnRfNUpoanFSYVZGVk1fSVVtMGpBTjd4Yk5OYm1QR1V0Mms2Qnd5bTJsdXFZSVdhZXpGSVNxQmpxNXVZcUF6NUVPTG1EdHBVR1NLNUtmbE1CY1RWMDhXX1lfVy11YldBbnR2WE1wMGR4dl9tTW1MQTczZ2tyNkhOM1hoVVlWbWd0bkJpSDkyWlAwdndBWDNoeUw3aXRBYjlNMFJ6NUl1VGV1WHlNLTZkNlpCazVUSWdnM3JxR0JqUnlsYnZkUm5kQl9xUE1qcmJNckc4T3lHV0Ryc1F4aXh0ZEp6U0xwc1NZWDllQ3NnWTl1SnZycUpTUnBQeWtHNnB6ei1McTAxMzBHNUVXNjF2cTctQ2xJSGlhZE5vRGd1MWtzdTRLVDhwbEZhS3dMVDdvTVdJRy03ZGZtRlgxVWtmVjl4VVFveXNfY0gyZEJsUFZEVzB2RUdiUXd4eEt5d1YxTmw3bndfLXoySkw2ZjBiNlNBd0FENTlEb3I0YVU2Zk1samtxSU5zVS12cEJvcDhuX093Wl9LMUtVMHdTU3hVdzhwSHNmSXZMbV83SjctbEpOMFdQS2UzVS1mQm5ua3RyM2xlNE5JUzNVc1YtUVVXQVZJb2JEYWxzR25GcWNSVjl2aHViZVhSOFZweXhJOTVNUHVFWHBJb2c5ZEhYOEVTSlNCSVZwZEh6M1d3UzQycTMxeWN5TDhYaUV5ekdNX3hqUnltdEhVYnhzeUJvcUJEdjZRNkF2bkFvNXVRdy1WTS05bDkzUVU3VDZ1UHZicGswZWxfamJPWXZNbUVZNWNkNGptSUgtSzNNUWNYRUcxOXpBUFkwOGQzQzI5a0pneFNxMEJNajZ2RmZ4amc3MmVMUlBuYXBkc0tGSXpBQkRmVVNCTTJ6Z2JVeW5GN1gzZW82eG5DbktmbjdfdXVSWm13T185V3pTelR6dzFNZDFmS3Z4TFHyAoYBCgtCRUFDT05fREFUQRJ3QUtBbWYtRFBiMUFyTTk2ZTZ1VmJ6TUQ5MVdxLXNuVzBTQ3RPak9ELTFRV2p5SWhWdFJreURLNTNFcmM3VzBmWmtpVGpwdUtLQjVac1JObWE3RUJleHE0Z0YzV3NyOUkySjBjd1VGRHhpYkpYVlhPUFhNeVNPdGPyAoEBChtEWU5BTUlDX0NSRUFUSVZFX1BJWEVMX0RBVEESYkFQRXVjTlVMelB1WXEyeTZ4SC0wWWZKQ1JDcjRLcDNLTUwwTThfVmx4X0RCS2JHbTN5QTB0ZHZEZmtwSXU4RGhqY21IaWlxNGgyLWhJZnQ3WUFUMlRXLXgwdThWcGYtdld38gLIBAoOWEJJRF9DTElDS19VUkwStQRodHRwOi8vZ29vZ2xlYWRzLv4lCf4lCf4lCf4lCf4lCf4lCf4lCf4lCY4lCTTyAuwEChJYQklEX0NMSUlMHF9FTkMS1QRoonULSCUzRnNhJTNETCUyNmFpJTNEQ3T-fQv-fQv-fQv-fQvufQsSfQtgJTI2bnVtJTNEMSUyNnByJTNEYXBwbmV4dTaFCzQlMjZzaWclM0RBT0Q2NHKJCwglMjYWiwscJTNEY2EtcHVGjQsIJTI2Eo8LAVD-kQsqkQtBFw6TCyAlM0TyAosFChEyawJFbwD1rm8CBDI1RXEEMjVFcwA1RXUBDf53Av53Av53Av53Av53AkV3ADVJeSFQBDElAQ4EcHIFDVp_AgA1SYEBL46DAgA1VYUBMmKHAgA1UYkBJv6LAjaLAkEvRY0BWxTyAq8FChVCjwJFkwSVBaoCBQQyNVWVAVgATAURTZkBEf6bAv6bAv6bAv6bAv6bAk2bVZ0hVEWfADWlHiV_ZqMCVaUBN5anAi6pAgE2aqsCXa0BKv6vAj6vAkFHTbEBXxTyAukECg9JsyBQT0lOVFJPTEz-rwf-rwf-rwf-rwf-rwf-rwf-rwf-rwf-rwdmrweQHwoLQ0FDSEVCVVNURVISEDE0NzUzMTYwMjUxMjQ1OTLyAi8KDxJACrBBVUNUSU9OX0lEEhxBQkFqSDBqaExhaWhaOWdGUy1UWWhnUGZvcnRF8gIcChAFMhxDUkVBVElWRQEzLAgyODM5MjczN_ICFgFzEE1QQUlHBU1EBzg0OTMwMDjyAh0KEklOU0VSBWcQT1JERVIBOkwHMjU3OTU4MPICEQoLRVhDSEFORwVTHAIxMPICFwoRBWwYUFVCTElTSAkzBRoMEAoOUBK4DQ78ClBPTU1B8gIhCgpTT1VSQ0VfVVJMEhPNAAxvdXRsGj0UFC_yAiUKDhkkxSlWKAA8HwoRVU5JVkVSU0FMX1NJVAWT8IgKMTMxMjQ2ODc2MvICBQoDQ0lEgAMAiAMBkAMAmAMXoAMBqgMAwAOsAsgDANgDyJw64AMA6AMA-AMCgAQAkgQGL3V0L3YymAQAogQONzcuMTcyLjE2MC4xNjOoBJ6PGbIEDggAEAEYoAEg2AQoADAAuAQAwAT77hHIBADaBAIIAeAEAPAEi6igGQ..&amp;s=1a4ee199da8e2d43b15a07e759e3fabb0989d248&amp;referrer=outlook.com">
          <a:extLst>
            <a:ext uri="{FF2B5EF4-FFF2-40B4-BE49-F238E27FC236}">
              <a16:creationId xmlns:a16="http://schemas.microsoft.com/office/drawing/2014/main" xmlns="" id="{00000000-0008-0000-0C00-000025100000}"/>
            </a:ext>
          </a:extLst>
        </xdr:cNvPr>
        <xdr:cNvSpPr>
          <a:spLocks noChangeAspect="1" noChangeArrowheads="1"/>
        </xdr:cNvSpPr>
      </xdr:nvSpPr>
      <xdr:spPr bwMode="auto">
        <a:xfrm>
          <a:off x="232600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333375</xdr:colOff>
      <xdr:row>0</xdr:row>
      <xdr:rowOff>0</xdr:rowOff>
    </xdr:from>
    <xdr:to>
      <xdr:col>29</xdr:col>
      <xdr:colOff>28575</xdr:colOff>
      <xdr:row>1</xdr:row>
      <xdr:rowOff>114300</xdr:rowOff>
    </xdr:to>
    <xdr:sp macro="" textlink="">
      <xdr:nvSpPr>
        <xdr:cNvPr id="4134" name="52586904" descr="https://secure-ams.adnxs.com/it?e=wqT_3QKSMPA8EhgAAAMA1gAFAQj6kb6_BRDPuKeJndDh7HMYn6SX-dXXp4YeIAEqLQkUBmUaTa7tPxEVBmUaTa7tPxkAAAECLAxAIQVSYtf2tvA_KREJ9IgIMN6MvAQ4mAJAsgxIZVCY04kZWLPbE2AAaO4CeNc3gAEBigEDVVNEkgEDRVVSmAGgAaAB2ASoAQGwAQC4AQHAAQXIAQLQAQDYAQDgAQDwAQCyAiAwRDY3Qzg5ODhBMEU2QjMxMzA3MkMwMUE4QjY4NkE3RLoCswRodHRwOi8vZ29vZ2xlYWRzLmcuZG91YmxlY2xpY2submV0L2RibS9jbGs_c2E9TCZhaT1DbXpHQS1ZanZWOUxIRnNTbGJNUHp1c0FOaDhXVjcwYVc2YlA5MVFPYTN1cnhCQkFCSU9hWDFpVmdrYVNhaFlRWW9BR0N3dVBJQThnQkNha0M4TTFXYVluWXNqNm9Bd0hJQXdLcUJIWlAwSEFCT1dmazN6T3hrTWtJT3R1NjkzdmpLMVI3R3hrY3ZVOVBlZW5ROUhzanMtdEdIeWNCQVFjLWpqSDRLeVhEcnplLVlXcGZEWE9DSy1fREwzZ2lzQURxSlFSb2JmbjZHN3pWRWZ6dzI1MFR4R2JLVEVFTUtfYUUtTk1saE5jdFpXckJzOEltdVlJNUh2S29RMHdHOFNRT09JLW80QVFEb0FaTWdBZm12WnczcUFlQnhodW9CNmEtRzlnSEFOSUlCUWlBUUJBQnlCT0FrdkVCMEJNQTJCTUQmbnVtPTEmcHI9YXBwbmV4dXN3aW5wcmljZW1hY3JvJnNpZz1BT0Q2NF8yRFhUR2lWMkNhQnhHWEtIb3ZBaERmYW9uTlVnJmNsaWVudD1jYS1wdWItMzA3Njg5MDAxMjc0MTQ2NyZkYm1fYz1BS0FtZi1DNTBYNXoxSUllZTJvNXE0SzVOMnhLamdIWDk5Ukk3UmFJWVZIZGg2Rmp1UUhXUHRrOXJQTzBFaktJTm80WEdGbjMzUE5sJmFkdXJsPdgCrAbgAsCWH-oCC291dGxvb2suY29t8gKvCwoIQklEX0RBVEESogtBS0FtZi1ETGZVV1N2UEJNd2JhREZLT2VkZU0yOFRHRkZWcEpOV2Nvems5YTZ3OUNIMGxXb1VLTDE4bVo1QW9yWktTeXZqWEhwVTJMMlZxZXRGaU1VOTdYS2FIOE1vZzdkZ2NGZENiMElWRWJfQlhlcTBRSkJsdW8tZXJ0Rk93Nk1XY3htT3c0d09vZHY5SzNkazEzOGVhMXlYYnQzUkpoMTJqbVNab3kyWldYU21IckRtQ05FcUJYcUNxcDBvVWlXU2pJeVJIOFRDTHpiaXZwMzlHaG5Tc0FNZkZscFMwYTZ3VXBrQ1ExdkZqN2EyNjRFV2MySVhORTItRTU1T0owdzd4cTl1QmU2QWxiRmp6cFhHNnFvOGNMY09fMVpDYlJHMEVzeXMtUnFNZmlLUU1TaVdTYWd0dXFtUUlnckQwQ0dPbHJiZFdRTzllMjNTc1NyRlFPOEE4aTc4NzhoWEZNdXBTSkF3Z09sR1dCc2JfVGUyRUQyUVpxLXRyLTNTSjd1LXJMS3ExRDkzSm82VG5nU1JjRkpubWpORHBpenhJdWFpLUlFZlJYai1YWEltem5rOFAwbmQwTWlUaDdQVmR0b210ZEV4eTBZdm9UNnI1TTdsNklIbzctNU1NcUZrSjdDN2h2dXk1WmtjVjhTWm5DQ25IOEhaTWpaOVo0OG52a2MwTmloZ2JhUFVic1JOVDNBX3B4WURNZ25famlmd0JiamhNMmp2ZDZOY3FXdzh5RENPZ3hkLWNFTmh0LXFyT2lIZjYzcXVWeWRNQlJFZXNJanVCaHZucG9iZTNlYXNfNHFPRXNSOVRoT3lpZDkxVVlFYmVMS0pMakFFNUFMODZFY1RrRGVlRjVrVjd1dHRPMlNpUmZUQ3c0NjNDNDRPRFU4aDNXaTZJNzAxR0R3QjNFRGFrbjBXdnZnM0hQZHh6d2EwcWFjODJwOHJfSUhxRnFCUnZBZmc5TXhDS3BpVXdRWHZJaWU5RVpJM0p5ZGZPNVZ3MGtwSDk1d2lPZGp2WW40YlBUNXlYeUZyMVhmX1Q3TUxXcGt1YUJOYms1ZzA0X1NjS1ZCaWEwQWNEOHBSU005d21jVHQyb3dpMG5YaUxKQ2o3aTBvYzZ1Z2p1bXRLVEtEZ1o3TDlEeTVTQ2ozY0dPUU1ISld4cUNLWl9XZXBDZzJuNGxUSjZjbkpqeklrVl9Pc0tta01vWU1KZ3NqS1dpZjNyQ2h1V3MweWY3X0ZYMWN5OHU1RHdraEIzQUxSS3JWRTZUdy1lZlV3XzNvWlVtaHZoVkk1MFV6R1otNUNVTnZEMjBIem5XXzlORmNEUnNBbjRndlZ1eWRKT2ZiczZGRUpiRE5WZm1HMFktb2hjLUVZT04taE9mOHdKN1dyb1ozckQxYkk1WFVaRnhKTUMtOVZvM1E5NTBVNE9FTkg4bXhWbVBhTDM2WHp4Q19xTldiODA0SGtwenhuQlplUHVqalhWRVhMR0k0djFOMWxiRTBndV92c25qaW1fcTRUWDJVZVVhTm53cmRENGdSME1FMUs2bGtVN3Bac2NCbV9TZExIRk9CbXJXTElYbV84YW9UQXpiM1BWajRJZG0ydkQxaFM4ek1PdUxNX2pMRTUxUVU3VFZ0TUljcUlWcWVsaUpObUdaRVQzR1NOSk5xLU9YVWZPTmVVZzZqeC1zNW9kQlNKQk5Gd21BZVFBdF9oUlVqbTFXbmZjdzd0VjhNTVgweWRBbDc3RVc1c2NRXzRtc0M3M3FCdGdtakNIWTJwNlNvckxEUnlZYUE2VS1XZzF1YnN2T2NFQXVpRGVTS0RzZ25sRWl2Q2xJR3NIVXEwZzNhY2stYnBNalhwQ1RFOUxOd2JqczJpa21tMjFoM1hkZ0h3eG5zeGdGUWt2dER6WmJXLURHazQtU1ViMHNlZTZlQfIChgEKC0JFQUNPTl9EQVRBEndBS8Ew8I1CSXdEMHRIazFIYXpBUHlneEdTMmdFZ2JFMGRFbUdnT2pSQ2tjVGVQbkl2QzBsVXpJRXhjNlk1ZlZVenY1OXZxUXNia05mTUxrckxIOUppamJDSVFHZjlqS0lxWU5NWEJmaU5ZVExuSFJWYkxOTGg4Y_ICgQEKG0RZTkFNSUNfQ1JFQVRJVkVfUElYRUxfxVDweGJBUEV1Y05VODAzNW9wejRTMl9LeFhpWF9ISUtzWTI5OUxTNHNtZTVYcUhtcjVpXzJIY0w4MVBtd3YwRU4zUEdVcnpNMHJBd3F2aGpXVVA5amJGSG0wLU4tRkZQa1BuREdFUfICxgQKDlhCSURfQ0xJQ0tfVVJMErP-Iwn-Iwn-Iwn-Iwn-Iwn-Iwn-Iwn-IwnOIwkY8gLqBAoSWDJKAhRfRU5DEtOqTgJIJTNGc2ElM0RMJTI2YWklM0RDbf55C_55C_55C_55C_p5C1QlMjZudW0lM0QxJTI2cHIlM0RhcHBuQoELKCUyNnNpZyUzREFPfoULNCUyNmNsaWVudCUzRGNhUokLHCUyNmRibV9jAVAAS6FdBEM1_o0LDo0LQRU4ZHVybCUzRPICiQUKEUNMjbNBaQEEBBLzrm0CBDI1RW8EMjVFcQA1RXMBDf51Av51Av51Av51Au51Ak11ADVJdyFOBDElAQ4EcHIFDVp9AgA1SX8BL46BAgA1VYMBMmKFAgA1UYcBJv6JAjaJAkEtRYsBWxTyAq0FChVCjQJFkQyTBWh0nm8QISlRkwFYAEwFEU2XARH-mQL-mQL-mQL-mQL-mQJFmVWbIVJFnQA1pRoAMgURYqECVaMBN5alAi6nAgE2aqkCXasBKv6tAj6tAkFFTa8BXxTyAucECg9JsSBQT0lOVFJPTEz-qQf-qQf-qQf-qQf-qQf-qQf-qQf-qQf-qQdeqQeQHwoLQ0FDSEVCVVNURVISEDE0NzUzMTU5NjEzNjk2MTjyAi8KDxI4CrBBVUNUSU9OX0lEEhxBQkFqSDBpNzZ3U04welc4NjFrU0Y1cHJBVUhU8gIcChAFMiI2DThJRBIIMjgxMTc0NDLyAhYBcxBNUEFJRwVNRAc4Njc1NTQ38gIdChJJTlNFUgVnEE9SREVSATpQBzI1NzkxMTbyAhEKC0VYQ0hBTkdFARkcAjEw8gIXChEFbBhQVUJMSVNICTMFGggQCg4Wrg1gSURfQ09NTUHyAiEKClNPVVJDRV9VUkwSE638KjMUFC_yAiUKDhkkxSVWKAA8HwoRVU5JVkVSU0FMX1NJVAWT8IgKMTMxMjQ2ODc2MvICBQoDQ0lEgAMAiAMBkAMAmAMXoAMBqgMAwAOsAsgDANgDyJw64AMA6AMA-AMCgAQAkgQGL3V0L3YymAQAogQONzcuMTcyLjE2MC4xNjOoBJ2PGbIEDggAEAEYoAEg2AQoADAAuAQAwAT77hHIBADaBAIIAeAEAPAEmNOJGQ..&amp;s=048e3ad4c9bf391cbcd07d740df8b0e76c9c2c33&amp;referrer=outlook.com">
          <a:extLst>
            <a:ext uri="{FF2B5EF4-FFF2-40B4-BE49-F238E27FC236}">
              <a16:creationId xmlns:a16="http://schemas.microsoft.com/office/drawing/2014/main" xmlns="" id="{00000000-0008-0000-0C00-000026100000}"/>
            </a:ext>
          </a:extLst>
        </xdr:cNvPr>
        <xdr:cNvSpPr>
          <a:spLocks noChangeAspect="1" noChangeArrowheads="1"/>
        </xdr:cNvSpPr>
      </xdr:nvSpPr>
      <xdr:spPr bwMode="auto">
        <a:xfrm>
          <a:off x="235743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38100</xdr:colOff>
      <xdr:row>0</xdr:row>
      <xdr:rowOff>0</xdr:rowOff>
    </xdr:from>
    <xdr:to>
      <xdr:col>29</xdr:col>
      <xdr:colOff>342900</xdr:colOff>
      <xdr:row>1</xdr:row>
      <xdr:rowOff>114300</xdr:rowOff>
    </xdr:to>
    <xdr:sp macro="" textlink="">
      <xdr:nvSpPr>
        <xdr:cNvPr id="4135" name="52586904" descr="https://secure-ams.adnxs.com/it?e=wqT_3QKSMPQbChIYAAADANYABQEI9ZG-vwUQhOSv5JG97_BuGJ-kl_nV16eGHiABKi0JXiS05VwK7T8RXyS05VwK7T8ZAAAAYGZmFUAhBVJi1_a28D8pBVJi1_a28D8wocd3OJgCQLIMSGVQmNOJGViz2xNgAGiM4xV41zeAAQGKAQNVU0SSAQNFVVKYAaABoAHYBKgBAbABALgBAcABBcgBAtABANgBAOABAPABALICIDBENjdDODk4OEEwRTZCMzEzMDcyQzAxQThCNjg2QTdEugKzBGh0dHA6Ly9nb29nbGVhZHMuZy5kb3VibGVjbGljay5uZXQvZGJtL2Nsaz9zYT1MJmFpPUNIRUMtOUlqdlY4VFhJNGpGYjhmZWhkZ0VoOFdWNzBhVzZiUDkxUU9hM3VyeEJCQUJJT2FYMWlWZ2thU2FoWVFZb0FHQ3d1UElBOGdCQ2FrQzhNMVdhWW5Zc2o2b0F3SElBd0txQkhaUDBCQTc4X2ZLbFlpa2FYcnZMWlQ0VFBQRnN2RE80TXJDNzFDVXFEaWlfV2tJQVJpczVJTF9FMEllTzFpU1dpQkwzR0xmRGNpU1JVQnZtRUpud2hyaUR5SGxUSmRKYUZkRGc2UXEyZVdUQnl3RldQTU1lWFlTX2MtNXFrN082ZGR4cDVPaDFCZWNGNzRCS1ZuVHgzYmxDZDBjbUNMSDRBUURvQVpNZ0FmbXZadzNxQWVCeGh1b0I2YS1HOWdIQU5JSUJRaUFRQkFCeUJPQWt2RUIwQk1BMkJNRCZudW09MSZwcj1hcHBuZXh1c3dpbnByaWNlbWFjcm8mc2lnPUFPRDY0XzBkUnpudEtrdk96cGFBakk5TXBqLTVuRUVTY2cmY2xpZW50PWNhLXB1Yi0zMDc2ODkwMDEyNzQxNDY3JmRibV9jPUFLQW1mLUNqOHZuQVBOdXNEV2RIMVBPUHA2dTNGQ21SVDBWbUJ3OFgxMEtvODN6eU1vdy1tNlpfXzZqRXJta1N0R1pPTkRiczdYMGcmYWR1cmw92AKsBuACwJYf6gILb3V0bG9vay5jb23yAq8LCghCSURfREFUQRKiC0FLQW1mLUFibUpFcWxYdmpDSDRaREZoY01ja28tMWcyMlNCZ0JERThGcmpCREhsVTN3RnJsdkl3dF90cGhIMnhQRVRoUzNlN1U1TnhKa1IwckpqdHB3LURBQ3dLT2tvRDhSUGFSQ1ByTl84c3c1UHgzMHFnXzlvX2F6bVR0ZVhGVTNLRkc2OUVSS1M2azVlbTlmUmdJemYzdVRjRnJZa21PZURoM0dlNlJFSl9ZZGJlLTRueGdpaUV3U0RKRXM3aTc1QkExZnl4dEFSMlU3TXFIN0tUVmNINTZvbVFhMG9DRlZLcThrc1FmMkU2M3luRWo4c2YtUnNkbHg4aGxNdDRHSWlET3FkNnMtalUyVThCSFllT3pyMlA1dEx2YXNLVml0dWVKNWxBaGhuallPNVpwSkhBMFZjYTUyV0pVRXlnS0d4SWk2ekYtNXY1RVdlckMwR29Ha1FvaGlRNjFDLUcyald6QTM5VDRvRWM1aFJibFpTNzdmcjZGT3ByYW1ESWNIeHYtTmN0eTRwMGFOT3RWVjZXZGtPQWVDekRPTkp1YlRsdDd4SGxTRnJBRGthdGU3cm1kaUNSczZfci1vdHBfUUlrcnJOTDJvLTVlXzZCSTlhVThiajY0TVRrSERPYVNQam1uLWhzdUxnLURFb0drNXBOTlh2NjJtY3VMb1dPamVDVUFJZVc1MG1uTlcyQU5nbG5IQmppRDR3UDhISkdRY3dpX2NoSE95ZktnbTZIN01BRWkwS0N2MGVOLVJxRGJqQlNTdEloMm1HbkpBbkVmZjVWeW8zbjFsN3lFNXp0TDJaZXZsc2hvX1NRNkJReTRxdjFFV3hJWDEwTHFvd0RrNFV3WF9leDVqenBqa3BVazBnQU5YeDVXeW9SRUliTGIxMGtVcHhTU2Nta2F2Z2ttdGkzYlg5eEhxaXJKVWVQbzJkVTNGa3JHR2hibDdHQm8wTVgzVURHXzlqNHhtNUhZbk8wVEczb3NqMTJreGRkTlRaT20yVHVhZlFvUy1BdnpvTnA0eG1IY1pIeEhLbmtTSkVnaVd6UHk4bEs4NWl2QlFGNFN5TmhCSW9kNENtTmtjc2wwMnU3NW1UVE4teHo0aFAtZlBYeHN4MTF3VXFxRl9iSlBPRThPNVlZNkI0NHlQSWVrUkZXbEVPclU2QmFRT0hqRVdfX3VHTGR4cGZneFZjQ0t5MmRPem11OFUzdzZSVUZCMURTajFDdDBJWHBpWXpKYXRCSFJwd25oR3JXY0thLTRmdFlqLWxKTzQ2eWMyQjZfVkpkTGl2LTlFcjdEaC1HaS1GZGNzN1RtZWNzUEMtWkpKZTJhb0JMWThTemNjS0hCbG81T3gtbTJXN3gzTEZTcVFSOEpBTmxCY05QUndNUWFycGhmWTU2VkV3M2FhMnJOMXdNTDN6SzBENFpNY1NEWEl3alVoenNjWG45eGl3RDAzRGZkUlZsU1E3T1p0bGoxZG9raHZBN29LeGpBWFNkRVdSUzd6blkwbEhnZ1N1cUVyMDdvWE1Ocm1RNGtWWll2QUZJMk9CdFZDRUs1bG91eFF1eHNRNGtFRXg2eW9sQWFNTDRDMnhYODJMVUxSS1N1Um5rT2Ewc1dETk84NFVTZ3NHSEV5UE9kSXJvazEtUUhvc0VETTRRV2pBMHVhbm5DeWdZN1pjQ2p6ZXZyQV84emJpd0JQZ1luYTVadGhMYjlwRXFpX0ptLUJjM3pkUEZrckpXS3hQX1BUdTFtbm1KNERrVWFwVVV4OFNEdTRINzcwcG9EeTRVNmJoSzdudHdCM3VRRm5fUVZCZFJEeEVlYzhJdWwxdnZYa3Y1WS1OUjVQbHpKUUJwMDctMkNUV3JwdUl5SllmOENJZ0I2b3pteWpSdXBfelJtbUtocnhYVDhYTGliY2xUeEJ5TUpR8gKGAQoLQkVBQ09OX0RBVEESd0FLQW1mLUIyTFlHU3VrSkE5RW5hZG01NmVEN2haVjQ1RHMxTXRNeGlhTEh3cGVTblNjTEZSSWtkZ2xyRUZxVVpTYjJuUU93c2ZmTXpSa3ZHVHRSSTJySTU5ZHFaWUZXTEs5clJzQk1zUFJJZS1UOHo3YlRsUmlF8gKBAQobRFlOQU1JQ19DUkVBVElWRV9QSVhFTF9EQVRBEmJBUEV1Y05XX1duS192XzNIYzNTNVdQSjB6WVFRdUgwZDFBVWlHUFJnbG40Y1FhVlRLdzMtb0VBdlVSNVdET3d2MVNaZkxBWkpsZXpGSlQ5Szg0Wk5QRXVRM3p2TW9RclFJd_ICxgQKDlhCSURfQ0xJQ0tfVVJMErMEaHR0cDovL2dvb2dsZWFkcy5nLmRvdWJsZWNsaWNrLm5ldC9kYm0vY2xrP3Nh_iMJ_iMJ_iMJ_iMJ_iMJ_iMJ_iMJ_iMJFiMJPPIC6gQKElhCSURfQ0xJQ0tBShxfRU5DEtMEaKJxC0glM0ZzYSUzREwlMjZhaSUzRENI_nkL_nkL_nkL_nkL-nkLUCUyNm51bSUzRDElMjZwciUzRGFwcEaBCyQlMjZzaWclM0RBgoULECUyNmNsDocLDCUzRGNWiQscJTI2ZGJtX2MBUKVdDENqOHbujQsWjQtBFTBkdXJsJTNE8gKJBQoRMmkCRW0A865tAgQyNUVvBDI1RXEANUVzAQ3-dQL-dQL-dQL-dQLudQJNdQA1SXchTgQxJQEOBHByBQ1afQIANUl_AS-OgQIANVWDATJihQIANVGHASb-iQI2iQJBLUWLAVsU8gKtBQoVQo0CRZEEkwWq_gQEMjVVkwFYAEwFEU2XARH-mQL-mQL-mQL-mQL-mQJFmVWbIVJFnQA1pRolfWahAlWjATeWpQIupwIBNmqpAl2rASr-rQI-rQJBRU2vAV8U8gLnBAoPSbEgUE9JTlRST0xM_qkH_qkH_qkH_qkH_qkH_qkH_qkH_qkH_qkHXqkHkB8KC0NBQ0hFQlVTVEVSEhAxNDc1MzE1OTU2NTg0NjQ08gIvCg8SOAqwQVVDVElPTl9JRBIcQUJBakgwaG5nQlRhMDRHd19ZdWdPVzRpLTMwM_ICHAoQBTIiNg04SUQSCDI4MTE3NDQy8gIWAXMQTVBBSUcFTUQHODY3NTU0N_ICHQoSSU5TRVIFZxBPUkRFUgE6UAcyNTc5MTE28gIRCgtFWENIQU5HRQEZHAIxMPICFwoRBWwYUFVCTElTSAkzBRogEAoOUElYRUxfDvQKOE9NTUHyAiEKClNPVVJDRQ7_CgQSE638FG91dGxvbxIzFBQv8gIlCg4ZJMUlVigAPB8KEVVOSVZFUlNBTF9TSVQFk_CICjEzMTI0Njg3NjLyAgUKA0NJRIADAIgDAZADAJgDF6ADAaoDAMADrALIAwDYA8icOuADAOgDAPgDAoAEAJIEBi91dC92MpgEAKIEDjc3LjE3Mi4xNjAuMTYzqASdjxmyBA4IABABGKABINgEKAAwALgEAMAE--4RyAQA2gQCCAHgBADwBJjTiRk.&amp;s=7503b1bc59488811c93574a701850241f055f37d&amp;referrer=outlook.com">
          <a:extLst>
            <a:ext uri="{FF2B5EF4-FFF2-40B4-BE49-F238E27FC236}">
              <a16:creationId xmlns:a16="http://schemas.microsoft.com/office/drawing/2014/main" xmlns="" id="{00000000-0008-0000-0C00-000027100000}"/>
            </a:ext>
          </a:extLst>
        </xdr:cNvPr>
        <xdr:cNvSpPr>
          <a:spLocks noChangeAspect="1" noChangeArrowheads="1"/>
        </xdr:cNvSpPr>
      </xdr:nvSpPr>
      <xdr:spPr bwMode="auto">
        <a:xfrm>
          <a:off x="238887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352425</xdr:colOff>
      <xdr:row>0</xdr:row>
      <xdr:rowOff>0</xdr:rowOff>
    </xdr:from>
    <xdr:to>
      <xdr:col>30</xdr:col>
      <xdr:colOff>47625</xdr:colOff>
      <xdr:row>1</xdr:row>
      <xdr:rowOff>114300</xdr:rowOff>
    </xdr:to>
    <xdr:sp macro="" textlink="">
      <xdr:nvSpPr>
        <xdr:cNvPr id="4136" name="52586904" descr="https://secure-ams.adnxs.com/it?e=wqT_3QL6LfTnCfoWAAADANYABQEI8pG-vwUQms_liODx36sDGJ-kl_nV16eGHiABKi0JUrge5Tba7j8RUrge5Tba7j8ZAAAAYGZmFUAhBVJi1_a28D8pBVJi1_a28D8wocd3OJgCQLIMSGVQmNOJGViz2xNgAGiM4xV41zeAAQGKAQNVU0SSAQNFVVKYAaABoAHYBKgBAbABALgBAcABBcgBAtABANgBAOABAPABALICIDBENjdDODk4OEEwRTZCMzEzMDcyQzAxQThCNjg2QTdEugKPBGh0dHBzOi8vZ29vZ2xlYWRzLmcuZG91YmxlY2xpY2submV0L2RibS9jbGs_c2E9TCZhaT1DUWY3XzhZanZWNUxlTzdYRHpBYmx3SldBRDRmRmxlOUdsdW16X2RVRG10N3E4UVFRQVNEbWw5WWxZSkdrbW9XRUdLQUJnc0xqeUFQSUFRbXBBdkROVm1tSjJMSS1xQU1CeUFNQ3FnUlpUOUNFS2FINi1CclNKWElJZzBwekJ4VmVza295SGppNnF5QWRXeXByWTEyX2VMNzVVLTROVHk4QTFUaFcxRjluSjdicG5UQ2N4U2dpSU9ZQldGXzVlbWVfWF9WRzl2VnpXRXhIdVoycmRwNHVvNnNpdmFVdGltamdCQU9nQmt5QUItYTluRGVvQjRIR0c2Z0hwcjRiMkFjQTBnZ0ZDSUJBRUFISUU0Q1M4UUhRRXdEWUV3TSZudW09MSZwcj1hcHBuZXh1c3dpbnByaWNlbWFjcm8mc2lnPUFPRDY0XzBfeEp3Q1ZOdkQ0OFROUXlCejhUcmkxdThhV1EmY2xpZW50PWNhLXB1Yi0zMDc2ODkwMDEyNzQxNDY3JmRibV9jPUFLQW1mLUR5T05EcndZSDFsaHFMSHkxLW8yUVM1bW96SjVJd282Z1ZHWHNhU2RwbzVfamNWUERpME9VRjVyU1JUeVFtZ0lZZVJiQzImYWR1cmw92AKsBuACwJYf6gILb3V0bG9vay5jb23yAu8KCghCSURfREFUQRLiCkFLQW1mLURhM0VFaHJNdDB3VGhRZTlQUlZsWDlFTTd0ZDlhbGpmMW9CR0lJZmZXRXo0ZlRITEgwUnZVc3JZdGdEd1hfem1OWUdicFByVUpPTFJVcU1yOXVTdnlIeHU0Wm9RYldhN0JOXzQ2YWFPQ3JqSGhSNUVVbEVhSEVSdlBZQzQzaDlXMGVkU3p0UE80WE5CbE16bVQ0d21XT3JzQ1ZJUzhRejVWbnVxWGthTlBwUzlXbXRYNDVUVmlsRl9PcDN4czV0LXlDOGk3RnFNdjlfMmJGQk5HWDVTQnNodHJRNnYtdWRaVlFMRGRQdThDOTA3ZGs0VVlfNnR2RE1JNl9DY1RNRkxkQkVnS1VycmFqOTBGRnNRdVoyaGhYN0tSUGhYek1mVjRoTXF6aGRIV0lNWWhnQXVsZGpQQ0JjNFFmVVlGWTlZWk9xeDNvUFVZRVFBc3p6MTV0Sl9VeDRGYVN2WkZNUTVkVl8yT2FUeEkzUFdVT2wzU1JkUF9QeUs0MEJBX0gycXZVQVYtVHFGeU9HbV9rUjY0VkZESEY5UnYxZzdOMTRVMUlXUzB6UzR2XzFzX1JVcVNMTmFYcGNYdEFhM1lKV3o3Q1RTZ2NVU2k0RmFkQ2EyX2pNaVFKSGhmVEltUHQxelJONnk3WWU3THRYeFlfd2NZamZGYVQ5dWVFWDZTU1g4LTRDVDNOVHlCSHpwWFBJOHphaFNRb3RqSjRSbEMtRndKd0ZlVEdmSkNRTExiZGV4Rm5Wd3FvYUQ5X21uUE4wNkNjU1JsbkFDRlZJVXRpMWhnX2dSeEpWZDJQZ3RiYXM0WUlCUzhoM0s2czJEeUxaV2VFVHhoeU5zdUZSd1dIc0NYZDlETzhobGRnYUc1VFh2clA5d0ltQTV3OTEzRDBMa1RuM3M0SHBEN2FDRzFmTWVyT21OZnBpTV82blo2Y0g3ZC1DN1RheFVKS29BYjJGaUN2STlFNTUwTU5vWWstRXdNd0VtNjRJa2JUSU9qQU4yM254Z3Y5UHNHbDVmRTBnY3JnaXBXRFBTdTAtSGZBNEpxamZPNV9nVmMwZFRYZnQxT3AxekhtSmNPQXV2aDhlSDlGSmFCd2t6WmVGdU9sNmUxaFRxTndLaXVNQXRqR0tCbzhEMFZFOXJkVEtpTDJBMmtxMm9RREJLZnlrTkI3Y1RPdEhRcFBGdTloTi1nMHFzWXhQNmlJM3RFR1IwcENuR2NKVWFOUWFlZDFCbVV2S3FoRjluelVxQ1Q2REIxaW9VbUZyNjlob2h1dnF2c2JCeE8zTTU3cnZzQzVOTE04ZHJHeEdsZzlnMm5iNW1GZjViR1otUHNyR3I5TWRvOUUtaE5QRk5LdGY1QllTSE9jUkRvZERiVmF3cmY0SXR3cE1wUUMxRFVTWUdkQUhxOEFFQUlRV2RJSlBSSjVTbWhZdjZMYUpjU3h3bmx1U1Y2N1hqdDdzYzVzSWQtTmtKZWxwQTkzZEpYQm1QMG10b2xzblExaXkxTk5PYUZISzlqZ1BNVkk0TWhqN3pLNy1ZZmRXc1VxazVjNTltWWNpa3V2V3RxQUMwTG9vRVltYU5pT2JrWkFHa25MZ3c5N2JITGhNVXZ5WTNiLS1XUHVDY2VQZnlaaU45bFpNa1hKQUY5VnNuVUY1SUN0eE9LOW04WXZGVXRiSUo1S2hETWpfQjB6ZFZXTHZmUTNVUFdPQzE3dV90eDJyRS1jOWJSbVg4MkdHVEhORHd6YXFzc2lVSXpVLVlLYkdRc3FBdEp3X0ZtY05henNpNDE4WC11d283U25pb0czTjEzbERpRm9nb19OcVFWRWFDR0gwWjQwU2fyAoYBCgtCRUFDT05fREFUQRJ3QUtBbWYtREZxdlJHai1meDNqR2V2NkJIZ2h2anlJd3U5cjk0RF82eWZ0MEk4VGlpc0Znc0l4Q1lpOWpJTFNXVTV2QlYxYnQtZVFkSkRKZGlGQVpVeDVxU1kyUVdRbTRPR21PczM5ZFppU25PY1dyanNDcVkzZXfyAoEBChtEWU5BTUlDX0NSRUFUSVZFX1BJWEVMX0RBVEESYkFQRXVjTldPcThxZUJxaTg2NzFoU3dHV0UyT3RPdHNFMlNLbE5tanE0VmxZenBCdUk4d0dicWFWMmZEV2JzZXd1akZXX1dtVzZVSEo1ZlVQWUY4dUcyMDcwZGZwSS1KdWhR8gKiBAoOWEJJRF9DTElDS19VUkwSjwRodHRwczovL2dvb2dsZWFkcy5nLmRvdWJsZWNsaWNrLm5ldC9kYm0vY2xrP3NhPUwmYWk9Q1FmN184WWp2VjVMZU83WER6QWJsd0pXQUQ0ZkZsZTlHbHVtel9kVUT-vwj-vwj-vwj-vwj-vwj-vwjGvwhs8gLGBAoSWEJJRF9DTElDS19VUkxfRU5DEq8EaKbpCkQlM0ZzYSUzREwlMjZhaSUzREP-8Qr-8Qr-8Qr-8Qpq8QpQJTI2bnVtJTNEMSUyNnByJTNEYXBwRvkKPCUyNnNpZyUzREFPRDY0XzBq_QoQJTI2Y2wO_woMJTNEY1YBCwwlMjZkDgMLAVD-BQsqBQsh8DBkdXJsJTNE8gLlBAoRMkUCRUkAz7JJAgQyNUVLBDI1RU0ANUVPAQ3-UQL-UQL-UQL-UQJ2UQIANUlTISkEMSUBDgRwcgUNWlkCADVJWwEvjl0CADVVXwEyYmECADVRYwEm_mUCNmUCQQhFZwFbFPICiQUKFUJpAkVtAO-6bQJVbwFZAEwhOwFrAGkFCf7GBP7GBP7GBP7GBH7GBAA1ISyBygEKhc4FEkV7IU9ifQJVfwEmloECLoMCATZqhQJdhwEq_okCPokCQSBNiwFfFPICwwQKD0mNIFBPSU5UUk9MTP49B_49B_49B_49B_49B_49B_49B_49B849B5AfCgtDQUNIRUJVU1RFUhIQMTQ3NTMxNTk1Mzk3ODcwNvICLwoPEqgJsEFVQ1RJT05fSUQSHEFCQWpIMGlseHpUZHB6eUJ6WlV5MFVVUjgwN2jyAhwKEAUyDENSRUESggw4SUQSCDI4MTE3NDQy8gIWAXMQTVBBSUcFTUQHODY3NTU0N_ICHQoSSU5TRVIFZxBPUkRFUgE6UAcyNTc5MTE28gIRCgtFWENIQU5HRQEZHAIxMPICFwoRBWwYUFVCTElTSAkzBRogEAoOUElYRUxfDmQKOE9NTUHyAiEKClNPVVJDRQ5vCgQSEw5qCgg6Ly8qPxMUL_ICJQoOGSSl3VYoADwfChFVTklWRVJTQUxfU0lUBZPwiAoxMzEyNDY4NzYy8gIFCgNDSUSAAwCIAwGQAwCYAxegAwGqAwDAA6wCyAMA2APInDrgAwDoAwD4AwKABACSBAYvdXQvdjKYBACiBA43Ny4xNzIuMTYwLjE2M6gEnY8ZsgQOCAAQARigASDYBCgAMAC4BADABPvuEcgEANoEAggB4AQA8ASY04kZ&amp;s=ed7bd051e3fd646dd2765780c79de2e7af50b40b&amp;referrer=outlook.com">
          <a:extLst>
            <a:ext uri="{FF2B5EF4-FFF2-40B4-BE49-F238E27FC236}">
              <a16:creationId xmlns:a16="http://schemas.microsoft.com/office/drawing/2014/main" xmlns="" id="{00000000-0008-0000-0C00-000028100000}"/>
            </a:ext>
          </a:extLst>
        </xdr:cNvPr>
        <xdr:cNvSpPr>
          <a:spLocks noChangeAspect="1" noChangeArrowheads="1"/>
        </xdr:cNvSpPr>
      </xdr:nvSpPr>
      <xdr:spPr bwMode="auto">
        <a:xfrm>
          <a:off x="242030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57150</xdr:colOff>
      <xdr:row>0</xdr:row>
      <xdr:rowOff>0</xdr:rowOff>
    </xdr:from>
    <xdr:to>
      <xdr:col>30</xdr:col>
      <xdr:colOff>361950</xdr:colOff>
      <xdr:row>1</xdr:row>
      <xdr:rowOff>114300</xdr:rowOff>
    </xdr:to>
    <xdr:sp macro="" textlink="">
      <xdr:nvSpPr>
        <xdr:cNvPr id="4137" name="45035374" descr="https://secure-ams.adnxs.com/it?e=wqT_3QK5B_A8uQMAAAMA1gAFAQj6kL6_BRDM8Lri1c7N4WUYn6SX-dXXp4YeIAEqLQmcMGrlScPxPxEurvGZ7N_wPxkAAAEC8JMMQCFkXtoNkBjxPyn9H1966P7xPzDejLwEOJgCQMcOSAJQ7t68FViz2xNgAGjuAnjQ6wOAAQGKAQNVU0SSAQNFVVKYAaABoAHYBKgBAbABALgBAcABBcgBANABANgBAOABAPABAIoCc3VmKCdhJywgMjI1Nzg4LCAxNDc1MzE1ODM0KTt1ZigncicsIDQ1MDM1Mzc0Rh4AKGcnLCAzMjIwNzM5Rh0AAGkBHRA5NDM5NDYcAPDUkgKhAyFsbUM3TFFpa25zMEdFTzdldkJVWUFDQ3oyeE13QURnQVFBQkl4dzVRM295OEJGZ0FZSWNGYUFCd0JIaVNab0FCRG9nQjVtV1FBUUdZQVFHZ0FRR29BUU93QVFDNUFTbUxpSU1BQVBBX3dRSDlIMTk2NlA3eFA4a0JBQUFBQUFBQThEX1pBWWowMjllQmMtd180QUdhaVJqMUFRQUFBQUNBQWdDSUFnR0lBcFdzUUlnQ2s2eEFpQUtVckVDSUF1V3RVNGdDbEpmSUFZZ0NrNWZJAQg8bmF4QWlBTEtxMU9JQXVhdAEkPDZLMVRpQUxlZzRFQ2lBTGcBCAxrQUlCvgQAOG1BS0toTkR5QktBQ0FLZwkECGFnQ6IEAAhiVUMF-gRMMAkIoE5BQ0FOZ0NBT0FDQU9nQ0FQZ0NBSUFEQVpBREFBLi6aAiUhb0FtVWJ3NqQB8FZzOXNUSUFBb2lvVFE4Z1EusgIgMEQ2N0M4OTg4QTBFNkIzMTMwNzJDMDFBOEI2ODZBN0TYAqwG4ALAlh_qAgtvdXRsb29rLmNvbfICEAoGQURWX0lEEgZJf_CCgAMBiAMBkAMAmAMXoAMBqgMAwAOsAsgDANgDyJw64AMA6AMA-AMCgAQAkgQGL3V0L3YymAQAogQONzcuMTcyLjE2MC4xNjOoBJuPGbIEDggAEAEYoAEg2AQoADAAuAQAwAT77hHIBADSBAoxMC4yLjg0Ljc42gQCCAHgBADwBO7evBU.&amp;s=d8e9d5b43a7c2886792bc3c2fce08fa32d561469&amp;referrer=outlook.com">
          <a:extLst>
            <a:ext uri="{FF2B5EF4-FFF2-40B4-BE49-F238E27FC236}">
              <a16:creationId xmlns:a16="http://schemas.microsoft.com/office/drawing/2014/main" xmlns="" id="{00000000-0008-0000-0C00-000029100000}"/>
            </a:ext>
          </a:extLst>
        </xdr:cNvPr>
        <xdr:cNvSpPr>
          <a:spLocks noChangeAspect="1" noChangeArrowheads="1"/>
        </xdr:cNvSpPr>
      </xdr:nvSpPr>
      <xdr:spPr bwMode="auto">
        <a:xfrm>
          <a:off x="2451735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30</xdr:col>
      <xdr:colOff>371475</xdr:colOff>
      <xdr:row>0</xdr:row>
      <xdr:rowOff>0</xdr:rowOff>
    </xdr:from>
    <xdr:to>
      <xdr:col>31</xdr:col>
      <xdr:colOff>66675</xdr:colOff>
      <xdr:row>1</xdr:row>
      <xdr:rowOff>114300</xdr:rowOff>
    </xdr:to>
    <xdr:sp macro="" textlink="">
      <xdr:nvSpPr>
        <xdr:cNvPr id="4138" name="53892436" descr="https://secure-ams.adnxs.com/it?e=wqT_3QLiBvBEYgMAAAMA1gAFAQjvkL6_BRDZy7umn7KWw1oYn6SX-dXXp4YeIAEqLQlP4Kwp-izyPxFdzpQwvbjwPxkAAABgZmYVQCFdDRIAKREk8IEwocd3OJgCQOIcSAJQ1KrZGViz2xNgAGiM4xV4iNwDgAEBigEDVVNEkgEDRVVSmAGgAaAB2ASoAQGwAQC4AQHAAQXIAQDQAQDYAQDgAQDwAQCKAnR1ZignYScsIDEwMTM0NzUsIDE0NzUzMTU4MjMpO3VmKCdyJywgNTM4OTI0MzYsQh4ALGcnLCAzMTE4MDMwLEIdAABpAR0QNDQxMjg2HADwxJICjQIhbUVKTjFBaVhqTGNHRU5TcTJSa1lBQ0N6MnhNd0FUZ0FRQUJJNGh4UW9jZDNXQUJnaHdWb0FIQUFlQUNBQVE2SUFkUjhrQUVCbUFFQm9BRUNxQUVEc0FFQXVRRUlvV2hIOWlqd1A4RUJULUNzS2ZvczhqX0pBUW0xWGd1UFBQQV8yUUdJOU52WGdYUHNQLUFCd0lBVjlRRUFBQUFBZ0FJQWlBS0F6cndDaUFLUTZ2VUNpQUtSNnZVQ2tBSUJrQUlCAQREbUFLS2hNemlEcUFDQUtnQ0FhDQQIYlVDAUgIQUwwCQioTkFDQXRnQ2xPOEI0QUlBNkFJQS1BSUFnQU1Ca0FNQ5oCJSFOQWwxYUFpWC4QAfBeczlzVElBQW9pb1RNNGc0LrICIDBENjdDODk4OEEwRTZCMzEzMDcyQzAxQThCNjg2QTdE2AKsBuACwJYf6gILb3V0bG9vay5jb23yAhEKBkFEVl9JRBIHMTAxMzQ3NfIBFAxDUEdfARQtxRjyAhEKBUNQARM8CDEzNDg1NTkx8gIPCgVJTwEUAAYpz_CDgAMAiAMBkAMAmAMXoAMBqgMAwAOsAsgDANgDyJw64AMA6AMA-AMCgAQAkgQGL3V0L3YymAQAogQONzcuMTcyLjE2MC4xNjOoBJuPGbIEDggAEAEYoAEg2AQoADAAuAQAwAT77hHIBADSBAsxMC4yLjgzLjIzNtoEAggB4AQA8ATUqtkZ&amp;s=b0458f8d00a70bbc40d8511fa3f27558279aef6f&amp;referrer=outlook.com">
          <a:extLst>
            <a:ext uri="{FF2B5EF4-FFF2-40B4-BE49-F238E27FC236}">
              <a16:creationId xmlns:a16="http://schemas.microsoft.com/office/drawing/2014/main" xmlns="" id="{00000000-0008-0000-0C00-00002A100000}"/>
            </a:ext>
          </a:extLst>
        </xdr:cNvPr>
        <xdr:cNvSpPr>
          <a:spLocks noChangeAspect="1" noChangeArrowheads="1"/>
        </xdr:cNvSpPr>
      </xdr:nvSpPr>
      <xdr:spPr bwMode="auto">
        <a:xfrm>
          <a:off x="2483167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76200</xdr:colOff>
      <xdr:row>0</xdr:row>
      <xdr:rowOff>0</xdr:rowOff>
    </xdr:from>
    <xdr:to>
      <xdr:col>31</xdr:col>
      <xdr:colOff>381000</xdr:colOff>
      <xdr:row>1</xdr:row>
      <xdr:rowOff>114300</xdr:rowOff>
    </xdr:to>
    <xdr:sp macro="" textlink="">
      <xdr:nvSpPr>
        <xdr:cNvPr id="4139" name="50720611" descr="https://secure-ams.adnxs.com/it?e=wqT_3QLgDvRFAWAHAAADANYABQEI4ZC-vwUQxKfVstfdvKFoGJ-kl_nV16eGHiABKi0JxWoGy-uT8T8RLq7xmezf8D8ZAAAAYGZmFUAhqDXNO07RAUApj8L1KFyPAkAwocd3OJgCQNA3SAhQ496XGFiz2xNgAGiM4xV4niuAAQGKAQNVU0SSAQNFVVKYAaABoAHYBKgBAbABALgBAcABBcgBAtABANgBAOABAPABALICIDBENjdDODk4OEEwRTZCMzEzMDcyQzAxQThCNjg2QTdE2AKsBuACwJYf6gILb3V0bG9vay5jb23yApsCChhbRU5DT0RFRF9DTElDS19SRURJUkVDVF0S_gFodHRwOi8vcGl4ZWwubWF0aHRhZy5jb20vY2xpY2svaW1nJTNGbXRfYWlkJTNEMzE0NDUwMTYwOTExNTM1NDU2JTI2bXRfBR0cMjgyNDUxMyUFEgRhZAUUFDE2NjM3MgkTAHMJEhA0ODE1NQ0mBGV4BRQANgkhIGluYXBwJTNEMAkPBHV1BR2QMGEyMzU2NzYtYzI5Zi00ZmFjLTkzYjEtZjllZWVlOGY1NzY3JQV0AGwBPfBIaHR0cHMlMjUzQS8vcHJvZHVjdHMub2ZmaWNlLmNvbSUyNnJlZGlyZWN0JTNE8gIeChRbQURfQVRUUi5hZHZlcnRpc2VyXRIGMQW6FPICHQoSWxEhKGNyZWF0aXZlXRIHDe0g8gInChFbQklECUIsYmlkX2lkXRISMzE0OikBSPICJQoPW1JBTkRPTV9OVU1CRVJaKACI1gQKEltOT1RJRklDQVRJT05fVVJJXRK_BDxpbWcgc3JjPWgB5Cw6Ly90YWdzLm1hdGgxtfSuAW5vdGlmeT9leGNoPW1heCZpZD01YVc5NXEyakx6RXdMeUF2VFVkRmVVMTZWVEpPZWxsMFdYcEpOVnBwTURCYWJVWnFURlJyZWxscVJYUmFhbXhzV2xkV2JFOUhXVEZPZWxrekx6TXhORFExTURFMk1Ea3hNVFV6TlRRMU5pOHlPREkwTlRFekx6RTBPREUxTlRNdk5pOWxNMjFOYUhkNlEyZGpOMHBrTjFGMWNEVlZOMFJtZEY4NVZGRlNSMHByYVdjemN6bHVhbkZ4ZUZwWkx6RXZOaTh4TkRjME5EYzJPVFl6THpBdk1qWTVNekV4THpFek1ETXhOVGc1TkRjdk1UWTJNemN5THpJM09EYzFOaTh4THpBdk1DOU5SMFY1VFhwVk1rNTZXWFJaZWtrMVdta3dNRnB0Um1wTVZHdDZXV3BGZEZwcWJHeGFWMVpzVDBkWk1VNTZXVE12TUM4d0x3L19xQlZFVC0tUWk2YVRxN284WkJTYkVieFQxOCB3aWR0aD0xIGhlaWdodD0xPngzQ3NjcmlwdCB0eXBlPXRleHQvamF2YXNjcmlwdCBzPcscYy5iZXRyYWRBpEgvZHVybHkuanM_O2FkX3c9MTYwAQl0aD02MDA7Y29pZD0yOTA7bmlkPTM2ODk7ZWNhaWQ9aWoAfG1fCHwyOGWNmD54M0Mvc2NyaXB0PoADAIgDAZADAJgDF6ADAaoD_gMKwgNodHRwOmJLAgwvaW1nWU9BfAhhcGn-VwL-VwKKVwJ4UlpqRmpOM0ZNWldkSU5HMUxNamMwY25SMmVGcHJMev5XAv5XAkJXAnxhTWRwLWhqSVdsZEFmSEVhZG1DM2lhbzVIeTgmbm9kZSHhMDcmcHJpY2U9JHtBVUOFGBRQUklDRX1ObgTwiBoTNzUxMjgzNDIzMDExMzg4MzA3NiIINTA3MjA2MTEqBDcxMjDAA6wCyAMA2APInDrgAwDoAwD4AwKABACSBAYvdXQvdjKYBACiBA43Ny4xNzIuMTYwLjE2M6gEmo8ZsgQOCAAQARigASDYBCgAMAC4BADABPvuEcgEANoEAggB4AQA8ATj3pcY&amp;s=2a40083ceb1a6739aa43e8c7766b43b892c97c5e&amp;referrer=outlook.com">
          <a:extLst>
            <a:ext uri="{FF2B5EF4-FFF2-40B4-BE49-F238E27FC236}">
              <a16:creationId xmlns:a16="http://schemas.microsoft.com/office/drawing/2014/main" xmlns="" id="{00000000-0008-0000-0C00-00002B100000}"/>
            </a:ext>
          </a:extLst>
        </xdr:cNvPr>
        <xdr:cNvSpPr>
          <a:spLocks noChangeAspect="1" noChangeArrowheads="1"/>
        </xdr:cNvSpPr>
      </xdr:nvSpPr>
      <xdr:spPr bwMode="auto">
        <a:xfrm>
          <a:off x="25146000"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31</xdr:col>
      <xdr:colOff>390525</xdr:colOff>
      <xdr:row>0</xdr:row>
      <xdr:rowOff>0</xdr:rowOff>
    </xdr:from>
    <xdr:to>
      <xdr:col>32</xdr:col>
      <xdr:colOff>85725</xdr:colOff>
      <xdr:row>1</xdr:row>
      <xdr:rowOff>114300</xdr:rowOff>
    </xdr:to>
    <xdr:sp macro="" textlink="">
      <xdr:nvSpPr>
        <xdr:cNvPr id="4140" name="51689901" descr="https://secure-ams.adnxs.com/it?e=wqT_3QLsCfTrBOwEAAADANYABQEI3JC-vwUQovKR17Kg4akQGJ-kl_nV16eGHiABKi0JLq7xmezf8D8RLq7xmezf8D8ZAAAAYGZmFUAhAAAAQFw9-z8pAAAAQFw9-z8wocd3OJgCQNsUSBRQrfPSGFiz2xNgAGiM4xV4jBqAAQGKAQNVU0SSAQNFVVKYAaABoAHYBKgBAbABALgBAcABBcgBAtABANgBAOABAPABALICIDBENjdDODk4OEEwRTZCMzEzMDcyQzAxQThCNjg2QTdE2AKsBuACwJYf6gILb3V0bG9vay5jb23yArYGCgVCSU1QRBKsBn5qaE5YUG5kT1l5aDdIemhaLUp3RERJYWo4cGRDX1g0aTRYeURFY0pwUFJCU053WDVsUzh4b1FxRVlqSGxVV0Rnbm9SSWVONmRZR0VjeWhhTmxXejFLT25KLWNmM2VWZkdqYk5WbVpuaGt4V2Ruc29PTFJpSU1aZmYxcEs3OTc1Y2NqQy1RdjNLbTZCWFoyLWlYUmFYT0s3R2h1dVBsOXNrLUM2MlBHQjIxRVlCOUpPbnYwNlMwdmlZSEd1VzI1eUplMThfX3V0cmhpZENvTEswQ2doV043NDFPRGU4bHFtQTR5cERFUHEtOC1DRC1nSGctb3Z4NERhdFAzRlBnOHZvUG5NZDJJbk5xR1l4eGdjTzNOSDhXcDRzbUI0Sm9aWG51VkxUeXdpd3cza2Y1Nnk1VGo4N2xzUmVLOUhBbmxZUV84RU5DbXlNNHVNWmhvcjctLUh6V0pfUi13NFN3N2s4VFltQjJoeXJNdGJjbDhDTUVSVHZPRUF3MV9FQ1lWSDlqeW9aYUFfSG1HdDJQUXc4RXBfbnROTHVLV2V2eGE3VGRONEdVMWVzYXVRNjJCOVdWd0N4WnE1X2FwdF9yTUJyM2Ytc2tES0JDalBVMm5QWUwwdk5UdFBoN3NsMzhTQjBmekZGbEtDcG5iVVRxOFBsbGJBTEU5bDl0YUQ5eEJXS1BKYUNvQkgxSkExSGp4ZmY3TkJqSDZmZ1Q0RDUteHhyWVV6WmI1MnpGSzR2MGVtSHFZZUpjcFdmc0dFRDJJU1BFT1pqMWJSNzFvTUhtS25md1hJcExwRkFJRXBPTFNlTS1yWmZXRzVPb08ta3dQMU1PNlVNblNMbzFTLXkwbHRMSlIxMEVqcEhrU3ZOSmY3aF95NE9uOUhnTWpKZjlZNVh6SzF3RWt5QnV1eWl5NzFuM3JVemxJR2JSN01nLWZXb09IUm5aTHYtWU9zX3JoOGFHODN2ZTVOa0JlM09FczdUb19TejRnRzctQnpSX2ItbUdwbXUtdjRGaU1pU2pJRGdOVGZPVjdzakpMU3g2Y1BjenR0TEhOV21mTGhod2prZXEyOGxuU2VaS2xJ8gIPCgNQVUISCDI5ODcyMzI08gIPCgNDQ0gSCDI5ODcyNDcz8gIQCgRDT0RFEggyOTg3MzMxMPICEQoFQUhDSUQSCDE1NTQyMDA48gIPCgNBSUQSCDM5Njg0OTcxgAMAiAMBkAMAmAMXoAMBqgMAwAOsAsgDANgDyJw64AMA6AMA-AMCgAQAkgQGL3V0L3YymAQAogQONzcuMTcyLjE2MC4xNjOoBJqPGbIEDggAEAEYoAEg2AQoADAAuAQAwAT77hHIBADaBAIIAeAEAPAErfPSGA..&amp;s=43540040637a6d26a3090c4eda9ea917a9326231&amp;referrer=outlook.com">
          <a:extLst>
            <a:ext uri="{FF2B5EF4-FFF2-40B4-BE49-F238E27FC236}">
              <a16:creationId xmlns:a16="http://schemas.microsoft.com/office/drawing/2014/main" xmlns="" id="{00000000-0008-0000-0C00-00002C100000}"/>
            </a:ext>
          </a:extLst>
        </xdr:cNvPr>
        <xdr:cNvSpPr>
          <a:spLocks noChangeAspect="1" noChangeArrowheads="1"/>
        </xdr:cNvSpPr>
      </xdr:nvSpPr>
      <xdr:spPr bwMode="auto">
        <a:xfrm>
          <a:off x="25460325" y="1547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knas.nl/wereldbekerinschrijvinge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mailto:andriestoth@cs.com;" TargetMode="External"/><Relationship Id="rId3" Type="http://schemas.openxmlformats.org/officeDocument/2006/relationships/hyperlink" Target="mailto:wedstrijden@surtout.nl" TargetMode="External"/><Relationship Id="rId7" Type="http://schemas.openxmlformats.org/officeDocument/2006/relationships/hyperlink" Target="mailto:wedstrijden@surtout.nl;" TargetMode="External"/><Relationship Id="rId2" Type="http://schemas.openxmlformats.org/officeDocument/2006/relationships/hyperlink" Target="mailto:l.schoep@upcmail.nl" TargetMode="External"/><Relationship Id="rId1" Type="http://schemas.openxmlformats.org/officeDocument/2006/relationships/hyperlink" Target="mailto:shyaam_gajapersad@Hotmail.com" TargetMode="External"/><Relationship Id="rId6" Type="http://schemas.openxmlformats.org/officeDocument/2006/relationships/hyperlink" Target="mailto:l.schoep@upcmail.nl;" TargetMode="External"/><Relationship Id="rId5" Type="http://schemas.openxmlformats.org/officeDocument/2006/relationships/hyperlink" Target="mailto:shyaam_gajapersad@Hotmail.com;" TargetMode="External"/><Relationship Id="rId10" Type="http://schemas.openxmlformats.org/officeDocument/2006/relationships/hyperlink" Target="mailto:andriestoth@cs.com;" TargetMode="External"/><Relationship Id="rId4" Type="http://schemas.openxmlformats.org/officeDocument/2006/relationships/hyperlink" Target="mailto:wedstrijdsecretaris@scaramouche.nl" TargetMode="External"/><Relationship Id="rId9" Type="http://schemas.openxmlformats.org/officeDocument/2006/relationships/hyperlink" Target="mailto:wedstrijdsecretaris@scaramouche.n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mailto:evaassies@hotmail.com" TargetMode="External"/><Relationship Id="rId21" Type="http://schemas.openxmlformats.org/officeDocument/2006/relationships/hyperlink" Target="mailto:Cheryl.de.jong@hotmail.com" TargetMode="External"/><Relationship Id="rId42" Type="http://schemas.openxmlformats.org/officeDocument/2006/relationships/hyperlink" Target="mailto:yoram.terleth@gmail.com" TargetMode="External"/><Relationship Id="rId47" Type="http://schemas.openxmlformats.org/officeDocument/2006/relationships/hyperlink" Target="mailto:robkroese@kpnmail.nl" TargetMode="External"/><Relationship Id="rId63" Type="http://schemas.openxmlformats.org/officeDocument/2006/relationships/hyperlink" Target="mailto:dirkjan93@hotmail.com" TargetMode="External"/><Relationship Id="rId68" Type="http://schemas.openxmlformats.org/officeDocument/2006/relationships/hyperlink" Target="mailto:janvandenbrand@gmail.com" TargetMode="External"/><Relationship Id="rId84" Type="http://schemas.openxmlformats.org/officeDocument/2006/relationships/hyperlink" Target="mailto:mulderkuipers@planet.nl" TargetMode="External"/><Relationship Id="rId89" Type="http://schemas.openxmlformats.org/officeDocument/2006/relationships/hyperlink" Target="http://yahoo.com/" TargetMode="External"/><Relationship Id="rId16" Type="http://schemas.openxmlformats.org/officeDocument/2006/relationships/hyperlink" Target="mailto:sofiehoning@gmail.com" TargetMode="External"/><Relationship Id="rId11" Type="http://schemas.openxmlformats.org/officeDocument/2006/relationships/hyperlink" Target="mailto:daywijn@hotmail.com" TargetMode="External"/><Relationship Id="rId32" Type="http://schemas.openxmlformats.org/officeDocument/2006/relationships/hyperlink" Target="mailto:bela_roesink@hotmail.com" TargetMode="External"/><Relationship Id="rId37" Type="http://schemas.openxmlformats.org/officeDocument/2006/relationships/hyperlink" Target="mailto:eo_94@hotmail.com" TargetMode="External"/><Relationship Id="rId53" Type="http://schemas.openxmlformats.org/officeDocument/2006/relationships/hyperlink" Target="mailto:t.schanzleh@gmail.com" TargetMode="External"/><Relationship Id="rId58" Type="http://schemas.openxmlformats.org/officeDocument/2006/relationships/hyperlink" Target="mailto:m.derksen@xs4all.nl" TargetMode="External"/><Relationship Id="rId74" Type="http://schemas.openxmlformats.org/officeDocument/2006/relationships/hyperlink" Target="mailto:boyyong@gmail.com" TargetMode="External"/><Relationship Id="rId79" Type="http://schemas.openxmlformats.org/officeDocument/2006/relationships/hyperlink" Target="mailto:c.weide1@chello.nl" TargetMode="External"/><Relationship Id="rId5" Type="http://schemas.openxmlformats.org/officeDocument/2006/relationships/hyperlink" Target="mailto:Colin_keppel@icloud.com" TargetMode="External"/><Relationship Id="rId90" Type="http://schemas.openxmlformats.org/officeDocument/2006/relationships/hyperlink" Target="mailto:marcelojoco@yahoo.com" TargetMode="External"/><Relationship Id="rId14" Type="http://schemas.openxmlformats.org/officeDocument/2006/relationships/hyperlink" Target="mailto:sophie-vdh@hotmail.fr" TargetMode="External"/><Relationship Id="rId22" Type="http://schemas.openxmlformats.org/officeDocument/2006/relationships/hyperlink" Target="mailto:teunplantinga@gmail.com" TargetMode="External"/><Relationship Id="rId27" Type="http://schemas.openxmlformats.org/officeDocument/2006/relationships/hyperlink" Target="mailto:paulvandenbergra@live.nl" TargetMode="External"/><Relationship Id="rId30" Type="http://schemas.openxmlformats.org/officeDocument/2006/relationships/hyperlink" Target="mailto:rik.a.adema@gmail.com" TargetMode="External"/><Relationship Id="rId35" Type="http://schemas.openxmlformats.org/officeDocument/2006/relationships/hyperlink" Target="mailto:jimibuser@hotmail.com" TargetMode="External"/><Relationship Id="rId43" Type="http://schemas.openxmlformats.org/officeDocument/2006/relationships/hyperlink" Target="mailto:Osplit@zernike.nl" TargetMode="External"/><Relationship Id="rId48" Type="http://schemas.openxmlformats.org/officeDocument/2006/relationships/hyperlink" Target="mailto:dnunen@hotmail.com" TargetMode="External"/><Relationship Id="rId56" Type="http://schemas.openxmlformats.org/officeDocument/2006/relationships/hyperlink" Target="mailto:martijndehaas5@gmail.com" TargetMode="External"/><Relationship Id="rId64" Type="http://schemas.openxmlformats.org/officeDocument/2006/relationships/hyperlink" Target="mailto:joepolie@xs4all.nl" TargetMode="External"/><Relationship Id="rId69" Type="http://schemas.openxmlformats.org/officeDocument/2006/relationships/hyperlink" Target="mailto:westerhoffamber@hotmail.com" TargetMode="External"/><Relationship Id="rId77" Type="http://schemas.openxmlformats.org/officeDocument/2006/relationships/hyperlink" Target="mailto:leraartw@skpnet.nl" TargetMode="External"/><Relationship Id="rId8" Type="http://schemas.openxmlformats.org/officeDocument/2006/relationships/hyperlink" Target="mailto:Rafaeltulen@hotmail.com" TargetMode="External"/><Relationship Id="rId51" Type="http://schemas.openxmlformats.org/officeDocument/2006/relationships/hyperlink" Target="mailto:sophie.smits@live.nl" TargetMode="External"/><Relationship Id="rId72" Type="http://schemas.openxmlformats.org/officeDocument/2006/relationships/hyperlink" Target="mailto:nathan@planetjacques.com" TargetMode="External"/><Relationship Id="rId80" Type="http://schemas.openxmlformats.org/officeDocument/2006/relationships/hyperlink" Target="mailto:stockmannpaul8@gmail.com" TargetMode="External"/><Relationship Id="rId85" Type="http://schemas.openxmlformats.org/officeDocument/2006/relationships/hyperlink" Target="mailto:xlucasvanhesteren@gmail.com" TargetMode="External"/><Relationship Id="rId3" Type="http://schemas.openxmlformats.org/officeDocument/2006/relationships/hyperlink" Target="mailto:elinerentier@gmail.com" TargetMode="External"/><Relationship Id="rId12" Type="http://schemas.openxmlformats.org/officeDocument/2006/relationships/hyperlink" Target="mailto:zpjadewijn@gmail.com" TargetMode="External"/><Relationship Id="rId17" Type="http://schemas.openxmlformats.org/officeDocument/2006/relationships/hyperlink" Target="mailto:olivier.de.jong.1998@gmail.com" TargetMode="External"/><Relationship Id="rId25" Type="http://schemas.openxmlformats.org/officeDocument/2006/relationships/hyperlink" Target="mailto:Lolatulen@msn.com" TargetMode="External"/><Relationship Id="rId33" Type="http://schemas.openxmlformats.org/officeDocument/2006/relationships/hyperlink" Target="mailto:nico@speelmanrobben.nl" TargetMode="External"/><Relationship Id="rId38" Type="http://schemas.openxmlformats.org/officeDocument/2006/relationships/hyperlink" Target="mailto:mike_goedhart@hotmail.com" TargetMode="External"/><Relationship Id="rId46" Type="http://schemas.openxmlformats.org/officeDocument/2006/relationships/hyperlink" Target="mailto:Andre.Bos@dsm.com" TargetMode="External"/><Relationship Id="rId59" Type="http://schemas.openxmlformats.org/officeDocument/2006/relationships/hyperlink" Target="mailto:dirk_doorakkers@hotmail.com" TargetMode="External"/><Relationship Id="rId67" Type="http://schemas.openxmlformats.org/officeDocument/2006/relationships/hyperlink" Target="mailto:axel.z@hotmail.nl" TargetMode="External"/><Relationship Id="rId20" Type="http://schemas.openxmlformats.org/officeDocument/2006/relationships/hyperlink" Target="mailto:dgiacon@hotmail.com" TargetMode="External"/><Relationship Id="rId41" Type="http://schemas.openxmlformats.org/officeDocument/2006/relationships/hyperlink" Target="mailto:bente-op@hotmail.com" TargetMode="External"/><Relationship Id="rId54" Type="http://schemas.openxmlformats.org/officeDocument/2006/relationships/hyperlink" Target="mailto:roy.vangilst@xs4all.nl" TargetMode="External"/><Relationship Id="rId62" Type="http://schemas.openxmlformats.org/officeDocument/2006/relationships/hyperlink" Target="mailto:patrick6post@hotmail.com" TargetMode="External"/><Relationship Id="rId70" Type="http://schemas.openxmlformats.org/officeDocument/2006/relationships/hyperlink" Target="mailto:babette.ancery@gmail.com" TargetMode="External"/><Relationship Id="rId75" Type="http://schemas.openxmlformats.org/officeDocument/2006/relationships/hyperlink" Target="mailto:mrohlfs@gmail.com" TargetMode="External"/><Relationship Id="rId83" Type="http://schemas.openxmlformats.org/officeDocument/2006/relationships/hyperlink" Target="mailto:ashwanjoemrati@gmail.com" TargetMode="External"/><Relationship Id="rId88" Type="http://schemas.openxmlformats.org/officeDocument/2006/relationships/hyperlink" Target="mailto:eb.yuno@yahoo.nl" TargetMode="External"/><Relationship Id="rId91" Type="http://schemas.openxmlformats.org/officeDocument/2006/relationships/printerSettings" Target="../printerSettings/printerSettings3.bin"/><Relationship Id="rId1" Type="http://schemas.openxmlformats.org/officeDocument/2006/relationships/hyperlink" Target="mailto:marcella_split@hotmail.com" TargetMode="External"/><Relationship Id="rId6" Type="http://schemas.openxmlformats.org/officeDocument/2006/relationships/hyperlink" Target="mailto:Tristantulen@MSN.com" TargetMode="External"/><Relationship Id="rId15" Type="http://schemas.openxmlformats.org/officeDocument/2006/relationships/hyperlink" Target="mailto:sebastiaanvangilst@hotmail.com" TargetMode="External"/><Relationship Id="rId23" Type="http://schemas.openxmlformats.org/officeDocument/2006/relationships/hyperlink" Target="mailto:kelly_boone99@hotmail.com" TargetMode="External"/><Relationship Id="rId28" Type="http://schemas.openxmlformats.org/officeDocument/2006/relationships/hyperlink" Target="mailto:awmvdgrinten@casema.nl" TargetMode="External"/><Relationship Id="rId36" Type="http://schemas.openxmlformats.org/officeDocument/2006/relationships/hyperlink" Target="mailto:zoonsmyrthe@gmail.com" TargetMode="External"/><Relationship Id="rId49" Type="http://schemas.openxmlformats.org/officeDocument/2006/relationships/hyperlink" Target="mailto:ryan_oosthof@live.nl" TargetMode="External"/><Relationship Id="rId57" Type="http://schemas.openxmlformats.org/officeDocument/2006/relationships/hyperlink" Target="mailto:m.jong15@upcmail.nl" TargetMode="External"/><Relationship Id="rId10" Type="http://schemas.openxmlformats.org/officeDocument/2006/relationships/hyperlink" Target="mailto:julian-fens@hotmail.nl" TargetMode="External"/><Relationship Id="rId31" Type="http://schemas.openxmlformats.org/officeDocument/2006/relationships/hyperlink" Target="mailto:lisavdlinde@hotmail.com" TargetMode="External"/><Relationship Id="rId44" Type="http://schemas.openxmlformats.org/officeDocument/2006/relationships/hyperlink" Target="mailto:edo.z@hotmail.nl" TargetMode="External"/><Relationship Id="rId52" Type="http://schemas.openxmlformats.org/officeDocument/2006/relationships/hyperlink" Target="mailto:timonhagen@xs4all.nl" TargetMode="External"/><Relationship Id="rId60" Type="http://schemas.openxmlformats.org/officeDocument/2006/relationships/hyperlink" Target="mailto:rnewalsing@planet.nl" TargetMode="External"/><Relationship Id="rId65" Type="http://schemas.openxmlformats.org/officeDocument/2006/relationships/hyperlink" Target="mailto:q.dualeh@gmail.com" TargetMode="External"/><Relationship Id="rId73" Type="http://schemas.openxmlformats.org/officeDocument/2006/relationships/hyperlink" Target="mailto:knoecke@xs4all.nl" TargetMode="External"/><Relationship Id="rId78" Type="http://schemas.openxmlformats.org/officeDocument/2006/relationships/hyperlink" Target="mailto:wouterprommel@gmail.com" TargetMode="External"/><Relationship Id="rId81" Type="http://schemas.openxmlformats.org/officeDocument/2006/relationships/hyperlink" Target="mailto:barismikailbenli@gmail.com" TargetMode="External"/><Relationship Id="rId86" Type="http://schemas.openxmlformats.org/officeDocument/2006/relationships/hyperlink" Target="mailto:j.somers@schermenvenlo.nl" TargetMode="External"/><Relationship Id="rId4" Type="http://schemas.openxmlformats.org/officeDocument/2006/relationships/hyperlink" Target="mailto:lukas.haaksma@gmail.com" TargetMode="External"/><Relationship Id="rId9" Type="http://schemas.openxmlformats.org/officeDocument/2006/relationships/hyperlink" Target="mailto:job.de.ruiter@live.nl" TargetMode="External"/><Relationship Id="rId13" Type="http://schemas.openxmlformats.org/officeDocument/2006/relationships/hyperlink" Target="mailto:sebastiaanborst@hotmail.com" TargetMode="External"/><Relationship Id="rId18" Type="http://schemas.openxmlformats.org/officeDocument/2006/relationships/hyperlink" Target="mailto:mupolak@gmail.com" TargetMode="External"/><Relationship Id="rId39" Type="http://schemas.openxmlformats.org/officeDocument/2006/relationships/hyperlink" Target="mailto:mathijs.bos@xs4all.nl" TargetMode="External"/><Relationship Id="rId34" Type="http://schemas.openxmlformats.org/officeDocument/2006/relationships/hyperlink" Target="mailto:m_van_diemen@hotmail.com" TargetMode="External"/><Relationship Id="rId50" Type="http://schemas.openxmlformats.org/officeDocument/2006/relationships/hyperlink" Target="mailto:spostma.1@kpnmail.nl" TargetMode="External"/><Relationship Id="rId55" Type="http://schemas.openxmlformats.org/officeDocument/2006/relationships/hyperlink" Target="mailto:secretaris@surtout.nl" TargetMode="External"/><Relationship Id="rId76" Type="http://schemas.openxmlformats.org/officeDocument/2006/relationships/hyperlink" Target="mailto:irving@live.nl" TargetMode="External"/><Relationship Id="rId7" Type="http://schemas.openxmlformats.org/officeDocument/2006/relationships/hyperlink" Target="mailto:bas@basverwijlen.com" TargetMode="External"/><Relationship Id="rId71" Type="http://schemas.openxmlformats.org/officeDocument/2006/relationships/hyperlink" Target="mailto:valentijn.huybens@gmail.com" TargetMode="External"/><Relationship Id="rId92" Type="http://schemas.openxmlformats.org/officeDocument/2006/relationships/drawing" Target="../drawings/drawing2.xml"/><Relationship Id="rId2" Type="http://schemas.openxmlformats.org/officeDocument/2006/relationships/hyperlink" Target="mailto:theijssener@hotmail.nl" TargetMode="External"/><Relationship Id="rId29" Type="http://schemas.openxmlformats.org/officeDocument/2006/relationships/hyperlink" Target="mailto:h.s.rijsenbrij@hotmail.com" TargetMode="External"/><Relationship Id="rId24" Type="http://schemas.openxmlformats.org/officeDocument/2006/relationships/hyperlink" Target="mailto:davidgardenier@gmail.com" TargetMode="External"/><Relationship Id="rId40" Type="http://schemas.openxmlformats.org/officeDocument/2006/relationships/hyperlink" Target="mailto:quinton.faas@gmail.com" TargetMode="External"/><Relationship Id="rId45" Type="http://schemas.openxmlformats.org/officeDocument/2006/relationships/hyperlink" Target="mailto:tom_jbc@live.nl" TargetMode="External"/><Relationship Id="rId66" Type="http://schemas.openxmlformats.org/officeDocument/2006/relationships/hyperlink" Target="mailto:jonahanderson1@gmail.com" TargetMode="External"/><Relationship Id="rId87" Type="http://schemas.openxmlformats.org/officeDocument/2006/relationships/hyperlink" Target="mailto:weber-family@planet.nl" TargetMode="External"/><Relationship Id="rId61" Type="http://schemas.openxmlformats.org/officeDocument/2006/relationships/hyperlink" Target="mailto:milja.mondt@gmail.com" TargetMode="External"/><Relationship Id="rId82" Type="http://schemas.openxmlformats.org/officeDocument/2006/relationships/hyperlink" Target="mailto:ndbosman@kpnmail.nl" TargetMode="External"/><Relationship Id="rId19" Type="http://schemas.openxmlformats.org/officeDocument/2006/relationships/hyperlink" Target="mailto:daniel_nivard@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knas.n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mailto:ashwanjoemrati@gmail.com" TargetMode="External"/><Relationship Id="rId18" Type="http://schemas.openxmlformats.org/officeDocument/2006/relationships/hyperlink" Target="mailto:ndbosman@kpnmail.nl" TargetMode="External"/><Relationship Id="rId26" Type="http://schemas.openxmlformats.org/officeDocument/2006/relationships/hyperlink" Target="mailto:dirkjan.bouwman@live.nl" TargetMode="External"/><Relationship Id="rId39" Type="http://schemas.openxmlformats.org/officeDocument/2006/relationships/hyperlink" Target="mailto:jean-marie.stam@rws.nl" TargetMode="External"/><Relationship Id="rId21" Type="http://schemas.openxmlformats.org/officeDocument/2006/relationships/hyperlink" Target="mailto:rnewalsing@planet.nl" TargetMode="External"/><Relationship Id="rId34" Type="http://schemas.openxmlformats.org/officeDocument/2006/relationships/hyperlink" Target="mailto:info@jewagenaar.nl" TargetMode="External"/><Relationship Id="rId42" Type="http://schemas.openxmlformats.org/officeDocument/2006/relationships/hyperlink" Target="mailto:mark_farkas@hotmail.com" TargetMode="External"/><Relationship Id="rId47" Type="http://schemas.openxmlformats.org/officeDocument/2006/relationships/hyperlink" Target="mailto:h.uijting@rijnijssel.nl" TargetMode="External"/><Relationship Id="rId50" Type="http://schemas.openxmlformats.org/officeDocument/2006/relationships/hyperlink" Target="mailto:michel.shuqair@telfort.nl" TargetMode="External"/><Relationship Id="rId55" Type="http://schemas.openxmlformats.org/officeDocument/2006/relationships/hyperlink" Target="mailto:j.s.vitsas@gmail.com" TargetMode="External"/><Relationship Id="rId7" Type="http://schemas.openxmlformats.org/officeDocument/2006/relationships/hyperlink" Target="mailto:eb.yuno@yahoo.nl" TargetMode="External"/><Relationship Id="rId2" Type="http://schemas.openxmlformats.org/officeDocument/2006/relationships/hyperlink" Target="mailto:talbot@home.nl" TargetMode="External"/><Relationship Id="rId16" Type="http://schemas.openxmlformats.org/officeDocument/2006/relationships/hyperlink" Target="mailto:marcelojoco@yahoo.com" TargetMode="External"/><Relationship Id="rId29" Type="http://schemas.openxmlformats.org/officeDocument/2006/relationships/hyperlink" Target="mailto:pascal-ba@hotmail.com" TargetMode="External"/><Relationship Id="rId11" Type="http://schemas.openxmlformats.org/officeDocument/2006/relationships/hyperlink" Target="mailto:knoecke@xs4all.nl" TargetMode="External"/><Relationship Id="rId24" Type="http://schemas.openxmlformats.org/officeDocument/2006/relationships/hyperlink" Target="mailto:ivo.snijder@hotmail.com" TargetMode="External"/><Relationship Id="rId32" Type="http://schemas.openxmlformats.org/officeDocument/2006/relationships/hyperlink" Target="mailto:thorvanderklei@gmail.com" TargetMode="External"/><Relationship Id="rId37" Type="http://schemas.openxmlformats.org/officeDocument/2006/relationships/hyperlink" Target="mailto:hans@kaho.nl" TargetMode="External"/><Relationship Id="rId40" Type="http://schemas.openxmlformats.org/officeDocument/2006/relationships/hyperlink" Target="mailto:mulderkuipers@planet.nl" TargetMode="External"/><Relationship Id="rId45" Type="http://schemas.openxmlformats.org/officeDocument/2006/relationships/hyperlink" Target="mailto:f.ham65@upcmail.nl" TargetMode="External"/><Relationship Id="rId53" Type="http://schemas.openxmlformats.org/officeDocument/2006/relationships/hyperlink" Target="mailto:robdebest@mac.com" TargetMode="External"/><Relationship Id="rId58" Type="http://schemas.openxmlformats.org/officeDocument/2006/relationships/hyperlink" Target="mailto:pdewijn@kpnmail.nl" TargetMode="External"/><Relationship Id="rId5" Type="http://schemas.openxmlformats.org/officeDocument/2006/relationships/hyperlink" Target="mailto:andriestoth@cs.com" TargetMode="External"/><Relationship Id="rId19" Type="http://schemas.openxmlformats.org/officeDocument/2006/relationships/hyperlink" Target="mailto:stockmannpaul8@gmail.com" TargetMode="External"/><Relationship Id="rId4" Type="http://schemas.openxmlformats.org/officeDocument/2006/relationships/hyperlink" Target="mailto:grootdekker@tele2.nl" TargetMode="External"/><Relationship Id="rId9" Type="http://schemas.openxmlformats.org/officeDocument/2006/relationships/hyperlink" Target="mailto:m.jong15@upcmail.nl" TargetMode="External"/><Relationship Id="rId14" Type="http://schemas.openxmlformats.org/officeDocument/2006/relationships/hyperlink" Target="mailto:axel.z@hotmail.nl" TargetMode="External"/><Relationship Id="rId22" Type="http://schemas.openxmlformats.org/officeDocument/2006/relationships/hyperlink" Target="mailto:quinton.faas@gmail.com" TargetMode="External"/><Relationship Id="rId27" Type="http://schemas.openxmlformats.org/officeDocument/2006/relationships/hyperlink" Target="mailto:Fynn.kowalczyk@gmail.com" TargetMode="External"/><Relationship Id="rId30" Type="http://schemas.openxmlformats.org/officeDocument/2006/relationships/hyperlink" Target="mailto:juriaankennedy@gmail.com" TargetMode="External"/><Relationship Id="rId35" Type="http://schemas.openxmlformats.org/officeDocument/2006/relationships/hyperlink" Target="mailto:p.r.water@setbased.nl" TargetMode="External"/><Relationship Id="rId43" Type="http://schemas.openxmlformats.org/officeDocument/2006/relationships/hyperlink" Target="mailto:brood@telfort.nl" TargetMode="External"/><Relationship Id="rId48" Type="http://schemas.openxmlformats.org/officeDocument/2006/relationships/hyperlink" Target="mailto:flos.fleischer@hetnet.nl" TargetMode="External"/><Relationship Id="rId56" Type="http://schemas.openxmlformats.org/officeDocument/2006/relationships/hyperlink" Target="mailto:buurman1011@yahoo.com" TargetMode="External"/><Relationship Id="rId8" Type="http://schemas.openxmlformats.org/officeDocument/2006/relationships/hyperlink" Target="mailto:mrohlfs@gmail.com" TargetMode="External"/><Relationship Id="rId51" Type="http://schemas.openxmlformats.org/officeDocument/2006/relationships/hyperlink" Target="mailto:jjjongejans@quicknet.nl" TargetMode="External"/><Relationship Id="rId3" Type="http://schemas.openxmlformats.org/officeDocument/2006/relationships/hyperlink" Target="mailto:philippe.strijk@gmail.com" TargetMode="External"/><Relationship Id="rId12" Type="http://schemas.openxmlformats.org/officeDocument/2006/relationships/hyperlink" Target="mailto:wouterprommel@me.com" TargetMode="External"/><Relationship Id="rId17" Type="http://schemas.openxmlformats.org/officeDocument/2006/relationships/hyperlink" Target="mailto:nathan@planetjacques.com" TargetMode="External"/><Relationship Id="rId25" Type="http://schemas.openxmlformats.org/officeDocument/2006/relationships/hyperlink" Target="mailto:lkmaracz@ziggo.nl" TargetMode="External"/><Relationship Id="rId33" Type="http://schemas.openxmlformats.org/officeDocument/2006/relationships/hyperlink" Target="mailto:a.roubailo@gmail.com" TargetMode="External"/><Relationship Id="rId38" Type="http://schemas.openxmlformats.org/officeDocument/2006/relationships/hyperlink" Target="mailto:ursula.dammroff@live.nl" TargetMode="External"/><Relationship Id="rId46" Type="http://schemas.openxmlformats.org/officeDocument/2006/relationships/hyperlink" Target="mailto:lisetreinecke@hotmail.com" TargetMode="External"/><Relationship Id="rId59" Type="http://schemas.openxmlformats.org/officeDocument/2006/relationships/hyperlink" Target="mailto:mcmail5@kpnmail.nl" TargetMode="External"/><Relationship Id="rId20" Type="http://schemas.openxmlformats.org/officeDocument/2006/relationships/hyperlink" Target="mailto:q.dualeh@gmail.com" TargetMode="External"/><Relationship Id="rId41" Type="http://schemas.openxmlformats.org/officeDocument/2006/relationships/hyperlink" Target="mailto:hgijsber@xs4all.nl" TargetMode="External"/><Relationship Id="rId54" Type="http://schemas.openxmlformats.org/officeDocument/2006/relationships/hyperlink" Target="mailto:leo@geeraedts.com" TargetMode="External"/><Relationship Id="rId1" Type="http://schemas.openxmlformats.org/officeDocument/2006/relationships/hyperlink" Target="mailto:tvlugt@hotmail.nl" TargetMode="External"/><Relationship Id="rId6" Type="http://schemas.openxmlformats.org/officeDocument/2006/relationships/hyperlink" Target="mailto:dirkjan93@hotmail.com" TargetMode="External"/><Relationship Id="rId15" Type="http://schemas.openxmlformats.org/officeDocument/2006/relationships/hyperlink" Target="mailto:weber-family@planet.nl" TargetMode="External"/><Relationship Id="rId23" Type="http://schemas.openxmlformats.org/officeDocument/2006/relationships/hyperlink" Target="mailto:bote.schaafsma@gmail.com" TargetMode="External"/><Relationship Id="rId28" Type="http://schemas.openxmlformats.org/officeDocument/2006/relationships/hyperlink" Target="mailto:eliasbouwman@gmail.com" TargetMode="External"/><Relationship Id="rId36" Type="http://schemas.openxmlformats.org/officeDocument/2006/relationships/hyperlink" Target="mailto:groenheide5@hotmail.com" TargetMode="External"/><Relationship Id="rId49" Type="http://schemas.openxmlformats.org/officeDocument/2006/relationships/hyperlink" Target="mailto:zijladv@xs4all.nl" TargetMode="External"/><Relationship Id="rId57" Type="http://schemas.openxmlformats.org/officeDocument/2006/relationships/hyperlink" Target="mailto:inekegeorge@hetnet.nl" TargetMode="External"/><Relationship Id="rId10" Type="http://schemas.openxmlformats.org/officeDocument/2006/relationships/hyperlink" Target="mailto:patrick6post@hotmail.com" TargetMode="External"/><Relationship Id="rId31" Type="http://schemas.openxmlformats.org/officeDocument/2006/relationships/hyperlink" Target="mailto:wessel.vendrig@gmail.com" TargetMode="External"/><Relationship Id="rId44" Type="http://schemas.openxmlformats.org/officeDocument/2006/relationships/hyperlink" Target="mailto:brood@telfort.nl" TargetMode="External"/><Relationship Id="rId52" Type="http://schemas.openxmlformats.org/officeDocument/2006/relationships/hyperlink" Target="mailto:c.weide1@chello.nl" TargetMode="External"/><Relationship Id="rId60"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5"/>
  <sheetViews>
    <sheetView tabSelected="1" topLeftCell="A66" workbookViewId="0">
      <selection activeCell="F4" sqref="F4:Q95"/>
    </sheetView>
  </sheetViews>
  <sheetFormatPr defaultColWidth="9.140625" defaultRowHeight="11.25" x14ac:dyDescent="0.2"/>
  <cols>
    <col min="1" max="4" width="4.28515625" style="54" customWidth="1"/>
    <col min="5" max="5" width="1.5703125" style="54" customWidth="1"/>
    <col min="6" max="6" width="17.7109375" style="24" bestFit="1" customWidth="1"/>
    <col min="7" max="7" width="4.42578125" style="1" customWidth="1"/>
    <col min="8" max="8" width="11.42578125" style="1" customWidth="1"/>
    <col min="9" max="10" width="8.85546875" style="26" customWidth="1"/>
    <col min="11" max="12" width="9.140625" style="1"/>
    <col min="13" max="13" width="12" style="1" bestFit="1" customWidth="1"/>
    <col min="14" max="14" width="8.7109375" style="1" bestFit="1" customWidth="1"/>
    <col min="15" max="15" width="4.5703125" style="1" customWidth="1"/>
    <col min="16" max="16" width="2.42578125" style="1" customWidth="1"/>
    <col min="17" max="17" width="26.140625" style="1" bestFit="1" customWidth="1"/>
    <col min="18" max="18" width="3.5703125" style="1" customWidth="1"/>
    <col min="19" max="19" width="1.5703125" style="1" customWidth="1"/>
    <col min="20" max="20" width="1" style="1" customWidth="1"/>
    <col min="21" max="21" width="1.28515625" style="1" customWidth="1"/>
    <col min="22" max="26" width="9.140625" style="1"/>
    <col min="27" max="27" width="9.42578125" style="1" bestFit="1" customWidth="1"/>
    <col min="28" max="16384" width="9.140625" style="1"/>
  </cols>
  <sheetData>
    <row r="1" spans="1:26" x14ac:dyDescent="0.2">
      <c r="D1" s="54">
        <v>3</v>
      </c>
      <c r="F1" s="73">
        <v>6</v>
      </c>
      <c r="G1" s="54">
        <v>17</v>
      </c>
      <c r="H1" s="54">
        <v>7</v>
      </c>
      <c r="I1" s="54">
        <v>20</v>
      </c>
      <c r="J1" s="54">
        <v>21</v>
      </c>
      <c r="K1" s="54">
        <v>14</v>
      </c>
      <c r="L1" s="54">
        <v>15</v>
      </c>
      <c r="M1" s="54">
        <v>4</v>
      </c>
      <c r="N1" s="54">
        <v>5</v>
      </c>
      <c r="O1" s="54">
        <v>18</v>
      </c>
      <c r="P1" s="54"/>
      <c r="Q1" s="26">
        <f ca="1">TODAY()-1</f>
        <v>43603</v>
      </c>
    </row>
    <row r="2" spans="1:26" ht="15" x14ac:dyDescent="0.25">
      <c r="A2" s="54" t="s">
        <v>572</v>
      </c>
      <c r="B2" s="54" t="s">
        <v>570</v>
      </c>
      <c r="C2" s="54" t="s">
        <v>571</v>
      </c>
      <c r="D2" s="54" t="s">
        <v>520</v>
      </c>
      <c r="H2" s="34" t="s">
        <v>650</v>
      </c>
      <c r="N2" s="34"/>
    </row>
    <row r="3" spans="1:26" x14ac:dyDescent="0.2">
      <c r="Z3" s="121"/>
    </row>
    <row r="4" spans="1:26" ht="153.75" customHeight="1" x14ac:dyDescent="0.2">
      <c r="F4" s="228" t="s">
        <v>2661</v>
      </c>
      <c r="G4" s="229"/>
      <c r="H4" s="229"/>
      <c r="I4" s="229"/>
      <c r="J4" s="229"/>
      <c r="K4" s="229"/>
      <c r="L4" s="229"/>
      <c r="M4" s="229"/>
      <c r="N4" s="229"/>
      <c r="O4" s="229"/>
      <c r="P4" s="229"/>
      <c r="Q4" s="230"/>
    </row>
    <row r="5" spans="1:26" ht="11.25" customHeight="1" x14ac:dyDescent="0.2">
      <c r="F5" s="186"/>
      <c r="G5" s="237" t="s">
        <v>577</v>
      </c>
      <c r="H5" s="237"/>
      <c r="I5" s="237"/>
      <c r="J5" s="237"/>
      <c r="K5" s="237"/>
      <c r="L5" s="237"/>
      <c r="M5" s="187"/>
      <c r="N5" s="187"/>
      <c r="O5" s="187"/>
      <c r="P5" s="188"/>
      <c r="Q5" s="193"/>
    </row>
    <row r="6" spans="1:26" ht="11.25" customHeight="1" x14ac:dyDescent="0.2">
      <c r="F6" s="189"/>
      <c r="G6" s="238"/>
      <c r="H6" s="238"/>
      <c r="I6" s="238"/>
      <c r="J6" s="238"/>
      <c r="K6" s="238"/>
      <c r="L6" s="238"/>
      <c r="M6" s="190"/>
      <c r="N6" s="190"/>
      <c r="O6" s="194">
        <f>aanmeldingen!AC1</f>
        <v>811</v>
      </c>
      <c r="P6" s="194"/>
      <c r="Q6" s="195" t="s">
        <v>849</v>
      </c>
      <c r="X6" s="1">
        <v>26</v>
      </c>
    </row>
    <row r="7" spans="1:26" ht="11.25" customHeight="1" x14ac:dyDescent="0.2">
      <c r="F7" s="189"/>
      <c r="G7" s="236" t="s">
        <v>734</v>
      </c>
      <c r="H7" s="236"/>
      <c r="I7" s="236"/>
      <c r="J7" s="236"/>
      <c r="K7" s="236"/>
      <c r="L7" s="236"/>
      <c r="M7" s="236"/>
      <c r="N7" s="191"/>
      <c r="O7" s="194">
        <f>aanmeldingen!AD1</f>
        <v>791</v>
      </c>
      <c r="P7" s="194"/>
      <c r="Q7" s="195" t="s">
        <v>850</v>
      </c>
      <c r="X7" s="39" t="s">
        <v>640</v>
      </c>
    </row>
    <row r="8" spans="1:26" ht="11.25" customHeight="1" x14ac:dyDescent="0.2">
      <c r="F8" s="189"/>
      <c r="G8" s="236"/>
      <c r="H8" s="236"/>
      <c r="I8" s="236"/>
      <c r="J8" s="236"/>
      <c r="K8" s="236"/>
      <c r="L8" s="236"/>
      <c r="M8" s="236"/>
      <c r="N8" s="191"/>
      <c r="O8" s="194">
        <f>aanmeldingen!AF1</f>
        <v>733</v>
      </c>
      <c r="P8" s="196">
        <f>IF(S8=1,1,"")</f>
        <v>1</v>
      </c>
      <c r="Q8" s="195" t="s">
        <v>2629</v>
      </c>
      <c r="S8" s="1">
        <v>1</v>
      </c>
    </row>
    <row r="9" spans="1:26" ht="11.25" customHeight="1" x14ac:dyDescent="0.2">
      <c r="F9" s="189"/>
      <c r="G9" s="231" t="s">
        <v>578</v>
      </c>
      <c r="H9" s="231"/>
      <c r="I9" s="231"/>
      <c r="J9" s="232">
        <f ca="1">NOW()</f>
        <v>43604.458380671298</v>
      </c>
      <c r="K9" s="232"/>
      <c r="L9" s="191"/>
      <c r="M9" s="191"/>
      <c r="N9" s="191"/>
      <c r="O9" s="194">
        <f>aanmeldingen!AE1</f>
        <v>64</v>
      </c>
      <c r="P9" s="194"/>
      <c r="Q9" s="195" t="s">
        <v>851</v>
      </c>
    </row>
    <row r="10" spans="1:26" ht="11.25" customHeight="1" x14ac:dyDescent="0.2">
      <c r="F10" s="192"/>
      <c r="G10" s="197"/>
      <c r="H10" s="197"/>
      <c r="I10" s="198"/>
      <c r="J10" s="198"/>
      <c r="K10" s="197"/>
      <c r="L10" s="197"/>
      <c r="M10" s="197"/>
      <c r="N10" s="197"/>
      <c r="O10" s="199"/>
      <c r="P10" s="199"/>
      <c r="Q10" s="200"/>
    </row>
    <row r="11" spans="1:26" s="52" customFormat="1" ht="18.75" hidden="1" customHeight="1" x14ac:dyDescent="0.25">
      <c r="A11" s="55"/>
      <c r="B11" s="55"/>
      <c r="C11" s="55"/>
      <c r="D11" s="55"/>
      <c r="E11" s="55"/>
      <c r="F11" s="233" t="s">
        <v>775</v>
      </c>
      <c r="G11" s="234"/>
      <c r="H11" s="234"/>
      <c r="I11" s="234"/>
      <c r="J11" s="234"/>
      <c r="K11" s="234"/>
      <c r="L11" s="234"/>
      <c r="M11" s="234"/>
      <c r="N11" s="234"/>
      <c r="O11" s="234"/>
      <c r="P11" s="234"/>
      <c r="Q11" s="235"/>
    </row>
    <row r="12" spans="1:26" ht="11.25" hidden="1" customHeight="1" x14ac:dyDescent="0.2">
      <c r="F12" s="21" t="s">
        <v>3</v>
      </c>
      <c r="G12" s="22" t="s">
        <v>13</v>
      </c>
      <c r="H12" s="22" t="s">
        <v>474</v>
      </c>
      <c r="I12" s="32" t="s">
        <v>573</v>
      </c>
      <c r="J12" s="32" t="s">
        <v>574</v>
      </c>
      <c r="K12" s="226" t="s">
        <v>15</v>
      </c>
      <c r="L12" s="226"/>
      <c r="M12" s="227" t="s">
        <v>575</v>
      </c>
      <c r="N12" s="227"/>
      <c r="O12" s="227"/>
      <c r="P12" s="185"/>
      <c r="Q12" s="23" t="s">
        <v>576</v>
      </c>
    </row>
    <row r="13" spans="1:26" ht="11.25" hidden="1" customHeight="1" x14ac:dyDescent="0.2">
      <c r="A13" s="56">
        <v>3</v>
      </c>
      <c r="B13" s="56">
        <v>1</v>
      </c>
      <c r="C13" s="56">
        <v>1</v>
      </c>
      <c r="D13" s="56">
        <v>321</v>
      </c>
      <c r="E13" s="56">
        <v>1</v>
      </c>
      <c r="F13" s="25" t="s">
        <v>816</v>
      </c>
      <c r="G13" s="42" t="s">
        <v>486</v>
      </c>
      <c r="H13" s="42" t="s">
        <v>659</v>
      </c>
      <c r="I13" s="46">
        <v>41198</v>
      </c>
      <c r="J13" s="46">
        <v>41203</v>
      </c>
      <c r="K13" s="50" t="s">
        <v>23</v>
      </c>
      <c r="L13" s="42" t="s">
        <v>24</v>
      </c>
      <c r="M13" s="42" t="s">
        <v>830</v>
      </c>
      <c r="N13" s="42" t="s">
        <v>817</v>
      </c>
      <c r="O13" s="42" t="s">
        <v>465</v>
      </c>
      <c r="P13" s="42"/>
      <c r="Q13" s="51" t="s">
        <v>831</v>
      </c>
      <c r="S13" s="1">
        <v>3</v>
      </c>
      <c r="T13" s="1">
        <v>0</v>
      </c>
      <c r="U13" s="1">
        <v>41178</v>
      </c>
    </row>
    <row r="14" spans="1:26" ht="11.25" hidden="1" customHeight="1" x14ac:dyDescent="0.2">
      <c r="A14" s="56">
        <v>4</v>
      </c>
      <c r="B14" s="56">
        <v>1</v>
      </c>
      <c r="C14" s="56">
        <v>2</v>
      </c>
      <c r="D14" s="56">
        <v>322</v>
      </c>
      <c r="E14" s="56">
        <v>1</v>
      </c>
      <c r="F14" s="25" t="s">
        <v>816</v>
      </c>
      <c r="G14" s="42" t="s">
        <v>486</v>
      </c>
      <c r="H14" s="42" t="s">
        <v>659</v>
      </c>
      <c r="I14" s="46">
        <v>41198</v>
      </c>
      <c r="J14" s="46">
        <v>41203</v>
      </c>
      <c r="K14" s="50" t="s">
        <v>23</v>
      </c>
      <c r="L14" s="42" t="s">
        <v>28</v>
      </c>
      <c r="M14" s="42" t="s">
        <v>832</v>
      </c>
      <c r="N14" s="42" t="s">
        <v>96</v>
      </c>
      <c r="O14" s="42" t="s">
        <v>97</v>
      </c>
      <c r="P14" s="42"/>
      <c r="Q14" s="51" t="s">
        <v>846</v>
      </c>
      <c r="S14" s="1">
        <v>3</v>
      </c>
      <c r="T14" s="1">
        <v>0</v>
      </c>
      <c r="U14" s="1">
        <v>41178</v>
      </c>
    </row>
    <row r="15" spans="1:26" ht="11.25" hidden="1" customHeight="1" x14ac:dyDescent="0.2">
      <c r="A15" s="56">
        <v>4</v>
      </c>
      <c r="B15" s="56">
        <v>0</v>
      </c>
      <c r="C15" s="56">
        <v>3</v>
      </c>
      <c r="D15" s="56">
        <v>322</v>
      </c>
      <c r="E15" s="56">
        <v>1</v>
      </c>
      <c r="F15" s="25" t="s">
        <v>831</v>
      </c>
      <c r="G15" s="42" t="s">
        <v>831</v>
      </c>
      <c r="H15" s="42" t="s">
        <v>831</v>
      </c>
      <c r="I15" s="46" t="s">
        <v>831</v>
      </c>
      <c r="J15" s="46" t="s">
        <v>831</v>
      </c>
      <c r="K15" s="50" t="s">
        <v>831</v>
      </c>
      <c r="L15" s="42" t="s">
        <v>831</v>
      </c>
      <c r="M15" s="42" t="s">
        <v>830</v>
      </c>
      <c r="N15" s="42" t="s">
        <v>817</v>
      </c>
      <c r="O15" s="42" t="s">
        <v>465</v>
      </c>
      <c r="P15" s="42"/>
      <c r="Q15" s="51" t="s">
        <v>831</v>
      </c>
      <c r="S15" s="1">
        <v>3</v>
      </c>
      <c r="T15" s="1">
        <v>0</v>
      </c>
      <c r="U15" s="1">
        <v>41178</v>
      </c>
    </row>
    <row r="16" spans="1:26" ht="11.25" hidden="1" customHeight="1" x14ac:dyDescent="0.2">
      <c r="A16" s="56">
        <v>3</v>
      </c>
      <c r="B16" s="56">
        <v>1</v>
      </c>
      <c r="C16" s="56">
        <v>4</v>
      </c>
      <c r="D16" s="56">
        <v>324</v>
      </c>
      <c r="E16" s="56">
        <v>1</v>
      </c>
      <c r="F16" s="25" t="s">
        <v>816</v>
      </c>
      <c r="G16" s="42" t="s">
        <v>486</v>
      </c>
      <c r="H16" s="42" t="s">
        <v>659</v>
      </c>
      <c r="I16" s="46">
        <v>41198</v>
      </c>
      <c r="J16" s="46">
        <v>41203</v>
      </c>
      <c r="K16" s="50" t="s">
        <v>26</v>
      </c>
      <c r="L16" s="42" t="s">
        <v>24</v>
      </c>
      <c r="M16" s="42" t="s">
        <v>833</v>
      </c>
      <c r="N16" s="42" t="s">
        <v>317</v>
      </c>
      <c r="O16" s="42" t="s">
        <v>467</v>
      </c>
      <c r="P16" s="42"/>
      <c r="Q16" s="51"/>
      <c r="S16" s="1">
        <v>3</v>
      </c>
      <c r="T16" s="1">
        <v>0</v>
      </c>
      <c r="U16" s="1">
        <v>41178</v>
      </c>
    </row>
    <row r="17" spans="1:21" ht="11.25" hidden="1" customHeight="1" x14ac:dyDescent="0.2">
      <c r="A17" s="56">
        <v>3</v>
      </c>
      <c r="B17" s="56">
        <v>0</v>
      </c>
      <c r="C17" s="56">
        <v>5</v>
      </c>
      <c r="D17" s="56">
        <v>324</v>
      </c>
      <c r="E17" s="56">
        <v>1</v>
      </c>
      <c r="F17" s="25" t="s">
        <v>831</v>
      </c>
      <c r="G17" s="42" t="s">
        <v>831</v>
      </c>
      <c r="H17" s="42" t="s">
        <v>831</v>
      </c>
      <c r="I17" s="46" t="s">
        <v>831</v>
      </c>
      <c r="J17" s="46" t="s">
        <v>831</v>
      </c>
      <c r="K17" s="50" t="s">
        <v>831</v>
      </c>
      <c r="L17" s="42" t="s">
        <v>831</v>
      </c>
      <c r="M17" s="42" t="s">
        <v>841</v>
      </c>
      <c r="N17" s="42" t="s">
        <v>331</v>
      </c>
      <c r="O17" s="42" t="s">
        <v>459</v>
      </c>
      <c r="P17" s="42"/>
      <c r="Q17" s="51"/>
      <c r="S17" s="1">
        <v>3</v>
      </c>
      <c r="T17" s="1">
        <v>0</v>
      </c>
      <c r="U17" s="1">
        <v>41178</v>
      </c>
    </row>
    <row r="18" spans="1:21" ht="11.25" hidden="1" customHeight="1" x14ac:dyDescent="0.2">
      <c r="A18" s="56">
        <v>4</v>
      </c>
      <c r="B18" s="56">
        <v>1</v>
      </c>
      <c r="C18" s="56">
        <v>6</v>
      </c>
      <c r="D18" s="56">
        <v>325</v>
      </c>
      <c r="E18" s="56">
        <v>1</v>
      </c>
      <c r="F18" s="25" t="s">
        <v>816</v>
      </c>
      <c r="G18" s="42" t="s">
        <v>486</v>
      </c>
      <c r="H18" s="42" t="s">
        <v>659</v>
      </c>
      <c r="I18" s="46">
        <v>41198</v>
      </c>
      <c r="J18" s="46">
        <v>41203</v>
      </c>
      <c r="K18" s="50" t="s">
        <v>26</v>
      </c>
      <c r="L18" s="42" t="s">
        <v>28</v>
      </c>
      <c r="M18" s="42" t="s">
        <v>281</v>
      </c>
      <c r="N18" s="42" t="s">
        <v>208</v>
      </c>
      <c r="O18" s="42" t="s">
        <v>408</v>
      </c>
      <c r="P18" s="42"/>
      <c r="Q18" s="51" t="s">
        <v>846</v>
      </c>
      <c r="S18" s="1">
        <v>3</v>
      </c>
      <c r="T18" s="1">
        <v>0</v>
      </c>
      <c r="U18" s="1">
        <v>41178</v>
      </c>
    </row>
    <row r="19" spans="1:21" ht="11.25" hidden="1" customHeight="1" x14ac:dyDescent="0.2">
      <c r="A19" s="56">
        <v>4</v>
      </c>
      <c r="B19" s="56">
        <v>0</v>
      </c>
      <c r="C19" s="56">
        <v>7</v>
      </c>
      <c r="D19" s="56">
        <v>325</v>
      </c>
      <c r="E19" s="56">
        <v>1</v>
      </c>
      <c r="F19" s="25" t="s">
        <v>831</v>
      </c>
      <c r="G19" s="42" t="s">
        <v>831</v>
      </c>
      <c r="H19" s="42" t="s">
        <v>831</v>
      </c>
      <c r="I19" s="46" t="s">
        <v>831</v>
      </c>
      <c r="J19" s="46" t="s">
        <v>831</v>
      </c>
      <c r="K19" s="50" t="s">
        <v>831</v>
      </c>
      <c r="L19" s="42" t="s">
        <v>831</v>
      </c>
      <c r="M19" s="42" t="s">
        <v>801</v>
      </c>
      <c r="N19" s="42" t="s">
        <v>74</v>
      </c>
      <c r="O19" s="42" t="s">
        <v>32</v>
      </c>
      <c r="P19" s="42"/>
      <c r="Q19" s="51" t="s">
        <v>831</v>
      </c>
      <c r="S19" s="1">
        <v>3</v>
      </c>
      <c r="T19" s="1">
        <v>0</v>
      </c>
      <c r="U19" s="1">
        <v>41178</v>
      </c>
    </row>
    <row r="20" spans="1:21" ht="11.25" hidden="1" customHeight="1" x14ac:dyDescent="0.2">
      <c r="A20" s="56">
        <v>4</v>
      </c>
      <c r="B20" s="56">
        <v>0</v>
      </c>
      <c r="C20" s="56">
        <v>8</v>
      </c>
      <c r="D20" s="56">
        <v>325</v>
      </c>
      <c r="E20" s="56">
        <v>1</v>
      </c>
      <c r="F20" s="25" t="s">
        <v>831</v>
      </c>
      <c r="G20" s="42" t="s">
        <v>831</v>
      </c>
      <c r="H20" s="42" t="s">
        <v>831</v>
      </c>
      <c r="I20" s="46" t="s">
        <v>831</v>
      </c>
      <c r="J20" s="46" t="s">
        <v>831</v>
      </c>
      <c r="K20" s="50" t="s">
        <v>831</v>
      </c>
      <c r="L20" s="42" t="s">
        <v>831</v>
      </c>
      <c r="M20" s="42" t="s">
        <v>834</v>
      </c>
      <c r="N20" s="42" t="s">
        <v>208</v>
      </c>
      <c r="O20" s="42" t="s">
        <v>32</v>
      </c>
      <c r="P20" s="42"/>
      <c r="Q20" s="51" t="s">
        <v>831</v>
      </c>
      <c r="S20" s="1">
        <v>3</v>
      </c>
      <c r="T20" s="1">
        <v>0</v>
      </c>
      <c r="U20" s="1">
        <v>41178</v>
      </c>
    </row>
    <row r="21" spans="1:21" ht="11.25" hidden="1" customHeight="1" x14ac:dyDescent="0.2">
      <c r="A21" s="56">
        <v>4</v>
      </c>
      <c r="B21" s="56">
        <v>0</v>
      </c>
      <c r="C21" s="56">
        <v>9</v>
      </c>
      <c r="D21" s="56">
        <v>325</v>
      </c>
      <c r="E21" s="56">
        <v>1</v>
      </c>
      <c r="F21" s="25" t="s">
        <v>831</v>
      </c>
      <c r="G21" s="42" t="s">
        <v>831</v>
      </c>
      <c r="H21" s="42" t="s">
        <v>831</v>
      </c>
      <c r="I21" s="46" t="s">
        <v>831</v>
      </c>
      <c r="J21" s="46" t="s">
        <v>831</v>
      </c>
      <c r="K21" s="50" t="s">
        <v>831</v>
      </c>
      <c r="L21" s="42" t="s">
        <v>831</v>
      </c>
      <c r="M21" s="42" t="s">
        <v>800</v>
      </c>
      <c r="N21" s="42" t="s">
        <v>362</v>
      </c>
      <c r="O21" s="42" t="s">
        <v>433</v>
      </c>
      <c r="P21" s="42"/>
      <c r="Q21" s="51" t="s">
        <v>831</v>
      </c>
      <c r="S21" s="1">
        <v>3</v>
      </c>
      <c r="T21" s="1">
        <v>0</v>
      </c>
      <c r="U21" s="1">
        <v>41178</v>
      </c>
    </row>
    <row r="22" spans="1:21" ht="11.25" hidden="1" customHeight="1" x14ac:dyDescent="0.2">
      <c r="A22" s="56">
        <v>3</v>
      </c>
      <c r="B22" s="56">
        <v>1</v>
      </c>
      <c r="C22" s="56">
        <v>10</v>
      </c>
      <c r="D22" s="56">
        <v>326</v>
      </c>
      <c r="E22" s="56">
        <v>1</v>
      </c>
      <c r="F22" s="25" t="s">
        <v>816</v>
      </c>
      <c r="G22" s="42" t="s">
        <v>486</v>
      </c>
      <c r="H22" s="42" t="s">
        <v>659</v>
      </c>
      <c r="I22" s="46">
        <v>41198</v>
      </c>
      <c r="J22" s="46">
        <v>41203</v>
      </c>
      <c r="K22" s="50" t="s">
        <v>26</v>
      </c>
      <c r="L22" s="42" t="s">
        <v>31</v>
      </c>
      <c r="M22" s="42" t="s">
        <v>835</v>
      </c>
      <c r="N22" s="42" t="s">
        <v>194</v>
      </c>
      <c r="O22" s="42" t="s">
        <v>195</v>
      </c>
      <c r="P22" s="42"/>
      <c r="Q22" s="51" t="s">
        <v>831</v>
      </c>
      <c r="S22" s="1">
        <v>3</v>
      </c>
      <c r="T22" s="1">
        <v>0</v>
      </c>
      <c r="U22" s="1">
        <v>41178</v>
      </c>
    </row>
    <row r="23" spans="1:21" ht="11.25" hidden="1" customHeight="1" x14ac:dyDescent="0.25">
      <c r="A23" s="115" t="s">
        <v>2347</v>
      </c>
      <c r="B23" s="56">
        <v>0</v>
      </c>
      <c r="C23" s="56">
        <v>11</v>
      </c>
      <c r="D23" s="56">
        <v>326</v>
      </c>
      <c r="E23" s="56">
        <v>1</v>
      </c>
      <c r="F23" s="25" t="s">
        <v>831</v>
      </c>
      <c r="G23" s="42" t="s">
        <v>831</v>
      </c>
      <c r="H23" s="42" t="s">
        <v>831</v>
      </c>
      <c r="I23" s="46" t="s">
        <v>831</v>
      </c>
      <c r="J23" s="46" t="s">
        <v>831</v>
      </c>
      <c r="K23" s="50" t="s">
        <v>831</v>
      </c>
      <c r="L23" s="42" t="s">
        <v>831</v>
      </c>
      <c r="M23" s="42" t="s">
        <v>779</v>
      </c>
      <c r="N23" s="42" t="s">
        <v>729</v>
      </c>
      <c r="O23" s="42" t="s">
        <v>97</v>
      </c>
      <c r="P23" s="42"/>
      <c r="Q23" s="51" t="s">
        <v>831</v>
      </c>
      <c r="S23" s="1">
        <v>3</v>
      </c>
      <c r="T23" s="1">
        <v>0</v>
      </c>
      <c r="U23" s="1">
        <v>41178</v>
      </c>
    </row>
    <row r="24" spans="1:21" ht="11.25" hidden="1" customHeight="1" x14ac:dyDescent="0.2">
      <c r="A24" s="56">
        <v>4</v>
      </c>
      <c r="B24" s="56">
        <v>1</v>
      </c>
      <c r="C24" s="56">
        <v>12</v>
      </c>
      <c r="D24" s="56">
        <v>327</v>
      </c>
      <c r="E24" s="56">
        <v>1</v>
      </c>
      <c r="F24" s="25" t="s">
        <v>816</v>
      </c>
      <c r="G24" s="42" t="s">
        <v>486</v>
      </c>
      <c r="H24" s="42" t="s">
        <v>661</v>
      </c>
      <c r="I24" s="46">
        <v>41198</v>
      </c>
      <c r="J24" s="46">
        <v>41203</v>
      </c>
      <c r="K24" s="50" t="s">
        <v>23</v>
      </c>
      <c r="L24" s="42" t="s">
        <v>24</v>
      </c>
      <c r="M24" s="42" t="s">
        <v>836</v>
      </c>
      <c r="N24" s="42" t="s">
        <v>233</v>
      </c>
      <c r="O24" s="42" t="s">
        <v>97</v>
      </c>
      <c r="P24" s="42"/>
      <c r="Q24" s="51" t="s">
        <v>831</v>
      </c>
      <c r="S24" s="1">
        <v>3</v>
      </c>
      <c r="T24" s="1">
        <v>0</v>
      </c>
      <c r="U24" s="1">
        <v>41178</v>
      </c>
    </row>
    <row r="25" spans="1:21" ht="11.25" hidden="1" customHeight="1" x14ac:dyDescent="0.2">
      <c r="A25" s="56">
        <v>3</v>
      </c>
      <c r="B25" s="56">
        <v>1</v>
      </c>
      <c r="C25" s="56">
        <v>13</v>
      </c>
      <c r="D25" s="56">
        <v>330</v>
      </c>
      <c r="E25" s="56">
        <v>1</v>
      </c>
      <c r="F25" s="25" t="s">
        <v>816</v>
      </c>
      <c r="G25" s="42" t="s">
        <v>486</v>
      </c>
      <c r="H25" s="42" t="s">
        <v>661</v>
      </c>
      <c r="I25" s="46">
        <v>41198</v>
      </c>
      <c r="J25" s="46">
        <v>41203</v>
      </c>
      <c r="K25" s="50" t="s">
        <v>26</v>
      </c>
      <c r="L25" s="42" t="s">
        <v>24</v>
      </c>
      <c r="M25" s="42" t="s">
        <v>839</v>
      </c>
      <c r="N25" s="42" t="s">
        <v>840</v>
      </c>
      <c r="O25" s="42" t="s">
        <v>403</v>
      </c>
      <c r="P25" s="42"/>
      <c r="Q25" s="51" t="s">
        <v>831</v>
      </c>
      <c r="S25" s="1">
        <v>3</v>
      </c>
      <c r="T25" s="1">
        <v>0</v>
      </c>
      <c r="U25" s="1">
        <v>41178</v>
      </c>
    </row>
    <row r="26" spans="1:21" ht="11.25" hidden="1" customHeight="1" x14ac:dyDescent="0.2">
      <c r="A26" s="56"/>
      <c r="B26" s="56"/>
      <c r="C26" s="56"/>
      <c r="D26" s="56"/>
      <c r="E26" s="56"/>
      <c r="F26" s="25"/>
      <c r="G26" s="42"/>
      <c r="H26" s="42"/>
      <c r="I26" s="46"/>
      <c r="J26" s="46"/>
      <c r="K26" s="50"/>
      <c r="L26" s="42"/>
      <c r="M26" s="42"/>
      <c r="N26" s="42"/>
      <c r="O26" s="42"/>
      <c r="P26" s="42"/>
      <c r="Q26" s="51"/>
    </row>
    <row r="27" spans="1:21" ht="11.25" hidden="1" customHeight="1" x14ac:dyDescent="0.2">
      <c r="A27" s="56"/>
      <c r="B27" s="56"/>
      <c r="C27" s="56"/>
      <c r="D27" s="56"/>
      <c r="E27" s="56"/>
      <c r="F27" s="25"/>
      <c r="G27" s="42"/>
      <c r="H27" s="42"/>
      <c r="I27" s="46"/>
      <c r="J27" s="46"/>
      <c r="K27" s="50"/>
      <c r="L27" s="42"/>
      <c r="M27" s="42"/>
      <c r="N27" s="42"/>
      <c r="O27" s="42"/>
      <c r="P27" s="42"/>
      <c r="Q27" s="51"/>
    </row>
    <row r="28" spans="1:21" ht="11.25" hidden="1" customHeight="1" x14ac:dyDescent="0.2">
      <c r="A28" s="56"/>
      <c r="B28" s="56"/>
      <c r="C28" s="56"/>
      <c r="D28" s="56"/>
      <c r="E28" s="56"/>
      <c r="F28" s="25"/>
      <c r="G28" s="42"/>
      <c r="H28" s="42"/>
      <c r="I28" s="46"/>
      <c r="J28" s="46"/>
      <c r="K28" s="50"/>
      <c r="L28" s="42"/>
      <c r="M28" s="42"/>
      <c r="N28" s="42"/>
      <c r="O28" s="42"/>
      <c r="P28" s="42"/>
      <c r="Q28" s="51"/>
    </row>
    <row r="29" spans="1:21" ht="11.25" hidden="1" customHeight="1" x14ac:dyDescent="0.2">
      <c r="F29" s="25"/>
      <c r="G29" s="42"/>
      <c r="H29" s="42"/>
      <c r="I29" s="46"/>
      <c r="J29" s="46"/>
      <c r="K29" s="50"/>
      <c r="L29" s="42"/>
      <c r="M29" s="42"/>
      <c r="N29" s="42"/>
      <c r="O29" s="42"/>
      <c r="P29" s="42"/>
      <c r="Q29" s="51"/>
    </row>
    <row r="30" spans="1:21" ht="3.75" hidden="1" customHeight="1" x14ac:dyDescent="0.2">
      <c r="F30" s="27"/>
      <c r="G30" s="28"/>
      <c r="H30" s="28"/>
      <c r="I30" s="29"/>
      <c r="J30" s="29"/>
      <c r="K30" s="28"/>
      <c r="L30" s="28"/>
      <c r="M30" s="28"/>
      <c r="N30" s="28"/>
      <c r="O30" s="28"/>
      <c r="P30" s="28"/>
      <c r="Q30" s="30"/>
    </row>
    <row r="31" spans="1:21" s="52" customFormat="1" ht="18.75" customHeight="1" x14ac:dyDescent="0.25">
      <c r="A31" s="55"/>
      <c r="B31" s="55"/>
      <c r="C31" s="55"/>
      <c r="D31" s="55"/>
      <c r="E31" s="55"/>
      <c r="F31" s="233" t="s">
        <v>2352</v>
      </c>
      <c r="G31" s="234"/>
      <c r="H31" s="234"/>
      <c r="I31" s="234"/>
      <c r="J31" s="234"/>
      <c r="K31" s="234"/>
      <c r="L31" s="234"/>
      <c r="M31" s="234"/>
      <c r="N31" s="234"/>
      <c r="O31" s="234"/>
      <c r="P31" s="234"/>
      <c r="Q31" s="235"/>
    </row>
    <row r="32" spans="1:21" x14ac:dyDescent="0.2">
      <c r="F32" s="21" t="s">
        <v>3</v>
      </c>
      <c r="G32" s="22" t="s">
        <v>13</v>
      </c>
      <c r="H32" s="22" t="s">
        <v>474</v>
      </c>
      <c r="I32" s="32" t="s">
        <v>573</v>
      </c>
      <c r="J32" s="32" t="s">
        <v>574</v>
      </c>
      <c r="K32" s="226" t="s">
        <v>15</v>
      </c>
      <c r="L32" s="226"/>
      <c r="M32" s="227" t="s">
        <v>575</v>
      </c>
      <c r="N32" s="227"/>
      <c r="O32" s="227"/>
      <c r="P32" s="185"/>
      <c r="Q32" s="23" t="s">
        <v>576</v>
      </c>
      <c r="T32" s="1" t="s">
        <v>600</v>
      </c>
      <c r="U32" s="1" t="s">
        <v>601</v>
      </c>
    </row>
    <row r="33" spans="1:22" x14ac:dyDescent="0.2">
      <c r="A33" s="54">
        <f ca="1">IF(E33=0,IF(D33=D32,A32,IF(A32=1,0,1)),IF(D33=D32,A32,IF(A32=3,4,3)))</f>
        <v>1</v>
      </c>
      <c r="B33" s="54">
        <f ca="1">IF(D33="-",0,IF(D33=D32,0,1))</f>
        <v>1</v>
      </c>
      <c r="C33" s="54">
        <f t="shared" ref="C33:C96" si="0">C32+1</f>
        <v>1</v>
      </c>
      <c r="D33" s="54">
        <f ca="1">IFERROR(VLOOKUP($C33,aanmeldingen!$C:$AB,D$1,FALSE),"-")</f>
        <v>390</v>
      </c>
      <c r="E33" s="54">
        <f t="shared" ref="E33:E96" ca="1" si="1">IF(D33=D32,E32,IF(OR(LEFT(H33,2)="EK",LEFT(H33,2)="WK",H33="OS",H33="OKT",LEFT(H33,6)="RSS WK"),1,0))</f>
        <v>0</v>
      </c>
      <c r="F33" s="25" t="str">
        <f ca="1">IF($B33=1,VLOOKUP($C33,aanmeldingen!$C:$AB,F$1,FALSE),"")</f>
        <v>Parijs</v>
      </c>
      <c r="G33" s="1" t="str">
        <f ca="1">IF($B33=1,VLOOKUP($C33,aanmeldingen!$C:$AB,G$1,FALSE),"")</f>
        <v>FRA</v>
      </c>
      <c r="H33" s="1" t="str">
        <f ca="1">IF($B33=1,VLOOKUP($C33,aanmeldingen!$C:$AB,H$1,FALSE),"")</f>
        <v>WB Eq</v>
      </c>
      <c r="I33" s="26">
        <f ca="1">IF($B33=1,VLOOKUP($C33,aanmeldingen!$C:$AB,I$1,FALSE),"")</f>
        <v>43604</v>
      </c>
      <c r="J33" s="26">
        <f ca="1">IF($B33=1,VLOOKUP($C33,aanmeldingen!$C:$AB,J$1,FALSE),"")</f>
        <v>43604</v>
      </c>
      <c r="K33" s="18" t="str">
        <f ca="1">IF($B33=1,VLOOKUP($C33,aanmeldingen!$C:$AB,K$1,FALSE),"")</f>
        <v>Heren</v>
      </c>
      <c r="L33" s="1" t="str">
        <f ca="1">IF($B33=1,VLOOKUP($C33,aanmeldingen!$C:$AB,L$1,FALSE),"")</f>
        <v>Degen</v>
      </c>
      <c r="M33" s="1" t="str">
        <f ca="1">IF($D33="-","",VLOOKUP($C33,aanmeldingen!$C:$AB,M$1,FALSE))</f>
        <v>Tulen</v>
      </c>
      <c r="N33" s="1" t="str">
        <f ca="1">IF($D33="-","",VLOOKUP($C33,aanmeldingen!$C:$AB,N$1,FALSE))</f>
        <v>Tristan</v>
      </c>
      <c r="O33" s="1" t="str">
        <f ca="1">IF($D33="-","",VLOOKUP($C33,aanmeldingen!$C:$AB,O$1,FALSE))</f>
        <v>SCA</v>
      </c>
      <c r="P33" s="1">
        <f ca="1">IF(S33=1,1,"")</f>
        <v>1</v>
      </c>
      <c r="Q33" s="20" t="str">
        <f ca="1">IF(B33=1,IF(VLOOKUP(D33,Scheidsrechters!B:P,15,FALSE)=0,"",VLOOKUP(D33,Scheidsrechters!B:P,15,FALSE)),"")</f>
        <v/>
      </c>
      <c r="S33" s="1">
        <f ca="1">IF(T33&lt;&gt;0,1,IF(U33-TODAY()&lt;8,2,3))</f>
        <v>1</v>
      </c>
      <c r="T33" s="26">
        <f ca="1">IFERROR(VLOOKUP(C33,aanmeldingen!$C:$L,10,FALSE),"")</f>
        <v>43554</v>
      </c>
      <c r="U33" s="26">
        <f ca="1">IFERROR(VLOOKUP(C33,aanmeldingen!$C:$V,20,FALSE),"")</f>
        <v>43604</v>
      </c>
    </row>
    <row r="34" spans="1:22" x14ac:dyDescent="0.2">
      <c r="A34" s="54">
        <f t="shared" ref="A34:A97" ca="1" si="2">IF(E34=0,IF(D34=D33,A33,IF(A33=1,0,1)),IF(D34=D33,A33,IF(A33=3,4,3)))</f>
        <v>1</v>
      </c>
      <c r="B34" s="54">
        <f t="shared" ref="B34:B97" ca="1" si="3">IF(D34="-",0,IF(D34=D33,0,1))</f>
        <v>0</v>
      </c>
      <c r="C34" s="54">
        <f t="shared" si="0"/>
        <v>2</v>
      </c>
      <c r="D34" s="54">
        <f ca="1">IFERROR(VLOOKUP($C34,aanmeldingen!$C:$AB,D$1,FALSE),"-")</f>
        <v>390</v>
      </c>
      <c r="E34" s="54">
        <f t="shared" ca="1" si="1"/>
        <v>0</v>
      </c>
      <c r="F34" s="25" t="str">
        <f ca="1">IF($B34=1,VLOOKUP($C34,aanmeldingen!$C:$AB,F$1,FALSE),"")</f>
        <v/>
      </c>
      <c r="G34" s="1" t="str">
        <f ca="1">IF($B34=1,VLOOKUP($C34,aanmeldingen!$C:$AB,G$1,FALSE),"")</f>
        <v/>
      </c>
      <c r="H34" s="1" t="str">
        <f ca="1">IF($B34=1,VLOOKUP($C34,aanmeldingen!$C:$AB,H$1,FALSE),"")</f>
        <v/>
      </c>
      <c r="I34" s="26" t="str">
        <f ca="1">IF($B34=1,VLOOKUP($C34,aanmeldingen!$C:$AB,I$1,FALSE),"")</f>
        <v/>
      </c>
      <c r="J34" s="26" t="str">
        <f ca="1">IF($B34=1,VLOOKUP($C34,aanmeldingen!$C:$AB,J$1,FALSE),"")</f>
        <v/>
      </c>
      <c r="K34" s="18" t="str">
        <f ca="1">IF($B34=1,VLOOKUP($C34,aanmeldingen!$C:$AB,K$1,FALSE),"")</f>
        <v/>
      </c>
      <c r="L34" s="1" t="str">
        <f ca="1">IF($B34=1,VLOOKUP($C34,aanmeldingen!$C:$AB,L$1,FALSE),"")</f>
        <v/>
      </c>
      <c r="M34" s="1" t="str">
        <f ca="1">IF($D34="-","",VLOOKUP($C34,aanmeldingen!$C:$AB,M$1,FALSE))</f>
        <v>Tulen</v>
      </c>
      <c r="N34" s="1" t="str">
        <f ca="1">IF($D34="-","",VLOOKUP($C34,aanmeldingen!$C:$AB,N$1,FALSE))</f>
        <v>Rafael</v>
      </c>
      <c r="O34" s="1" t="str">
        <f ca="1">IF($D34="-","",VLOOKUP($C34,aanmeldingen!$C:$AB,O$1,FALSE))</f>
        <v>SCA</v>
      </c>
      <c r="P34" s="1">
        <f t="shared" ref="P34:P97" ca="1" si="4">IF(S34=1,1,"")</f>
        <v>1</v>
      </c>
      <c r="Q34" s="20" t="str">
        <f ca="1">IF(B34=1,IF(VLOOKUP(D34,Scheidsrechters!B:P,15,FALSE)=0,"",VLOOKUP(D34,Scheidsrechters!B:P,15,FALSE)),"")</f>
        <v/>
      </c>
      <c r="S34" s="1">
        <f t="shared" ref="S34:S97" ca="1" si="5">IF(T34&lt;&gt;0,1,IF(U34-TODAY()&lt;8,2,3))</f>
        <v>1</v>
      </c>
      <c r="T34" s="26">
        <f ca="1">IFERROR(VLOOKUP(C34,aanmeldingen!$C:$L,10,FALSE),"")</f>
        <v>43554</v>
      </c>
      <c r="U34" s="26">
        <f ca="1">IFERROR(VLOOKUP(C34,aanmeldingen!$C:$V,20,FALSE),"")</f>
        <v>43604</v>
      </c>
    </row>
    <row r="35" spans="1:22" x14ac:dyDescent="0.2">
      <c r="A35" s="54">
        <f t="shared" ca="1" si="2"/>
        <v>1</v>
      </c>
      <c r="B35" s="54">
        <f t="shared" ca="1" si="3"/>
        <v>0</v>
      </c>
      <c r="C35" s="54">
        <f t="shared" si="0"/>
        <v>3</v>
      </c>
      <c r="D35" s="54">
        <f ca="1">IFERROR(VLOOKUP($C35,aanmeldingen!$C:$AB,D$1,FALSE),"-")</f>
        <v>390</v>
      </c>
      <c r="E35" s="54">
        <f t="shared" ca="1" si="1"/>
        <v>0</v>
      </c>
      <c r="F35" s="25" t="str">
        <f ca="1">IF($B35=1,VLOOKUP($C35,aanmeldingen!$C:$AB,F$1,FALSE),"")</f>
        <v/>
      </c>
      <c r="G35" s="1" t="str">
        <f ca="1">IF($B35=1,VLOOKUP($C35,aanmeldingen!$C:$AB,G$1,FALSE),"")</f>
        <v/>
      </c>
      <c r="H35" s="1" t="str">
        <f ca="1">IF($B35=1,VLOOKUP($C35,aanmeldingen!$C:$AB,H$1,FALSE),"")</f>
        <v/>
      </c>
      <c r="I35" s="26" t="str">
        <f ca="1">IF($B35=1,VLOOKUP($C35,aanmeldingen!$C:$AB,I$1,FALSE),"")</f>
        <v/>
      </c>
      <c r="J35" s="26" t="str">
        <f ca="1">IF($B35=1,VLOOKUP($C35,aanmeldingen!$C:$AB,J$1,FALSE),"")</f>
        <v/>
      </c>
      <c r="K35" s="18" t="str">
        <f ca="1">IF($B35=1,VLOOKUP($C35,aanmeldingen!$C:$AB,K$1,FALSE),"")</f>
        <v/>
      </c>
      <c r="L35" s="1" t="str">
        <f ca="1">IF($B35=1,VLOOKUP($C35,aanmeldingen!$C:$AB,L$1,FALSE),"")</f>
        <v/>
      </c>
      <c r="M35" s="1" t="str">
        <f ca="1">IF($D35="-","",VLOOKUP($C35,aanmeldingen!$C:$AB,M$1,FALSE))</f>
        <v>Van Nunen</v>
      </c>
      <c r="N35" s="1" t="str">
        <f ca="1">IF($D35="-","",VLOOKUP($C35,aanmeldingen!$C:$AB,N$1,FALSE))</f>
        <v>David</v>
      </c>
      <c r="O35" s="1" t="str">
        <f ca="1">IF($D35="-","",VLOOKUP($C35,aanmeldingen!$C:$AB,O$1,FALSE))</f>
        <v>DFC</v>
      </c>
      <c r="P35" s="1">
        <f t="shared" ca="1" si="4"/>
        <v>1</v>
      </c>
      <c r="Q35" s="20" t="str">
        <f ca="1">IF(B35=1,IF(VLOOKUP(D35,Scheidsrechters!B:P,15,FALSE)=0,"",VLOOKUP(D35,Scheidsrechters!B:P,15,FALSE)),"")</f>
        <v/>
      </c>
      <c r="S35" s="1">
        <f t="shared" ca="1" si="5"/>
        <v>1</v>
      </c>
      <c r="T35" s="26">
        <f ca="1">IFERROR(VLOOKUP(C35,aanmeldingen!$C:$L,10,FALSE),"")</f>
        <v>43554</v>
      </c>
      <c r="U35" s="26">
        <f ca="1">IFERROR(VLOOKUP(C35,aanmeldingen!$C:$V,20,FALSE),"")</f>
        <v>43604</v>
      </c>
    </row>
    <row r="36" spans="1:22" x14ac:dyDescent="0.2">
      <c r="A36" s="54">
        <f t="shared" ca="1" si="2"/>
        <v>1</v>
      </c>
      <c r="B36" s="54">
        <f t="shared" ca="1" si="3"/>
        <v>0</v>
      </c>
      <c r="C36" s="54">
        <f t="shared" si="0"/>
        <v>4</v>
      </c>
      <c r="D36" s="54">
        <f ca="1">IFERROR(VLOOKUP($C36,aanmeldingen!$C:$AB,D$1,FALSE),"-")</f>
        <v>390</v>
      </c>
      <c r="E36" s="54">
        <f t="shared" ca="1" si="1"/>
        <v>0</v>
      </c>
      <c r="F36" s="25" t="str">
        <f ca="1">IF($B36=1,VLOOKUP($C36,aanmeldingen!$C:$AB,F$1,FALSE),"")</f>
        <v/>
      </c>
      <c r="G36" s="1" t="str">
        <f ca="1">IF($B36=1,VLOOKUP($C36,aanmeldingen!$C:$AB,G$1,FALSE),"")</f>
        <v/>
      </c>
      <c r="H36" s="1" t="str">
        <f ca="1">IF($B36=1,VLOOKUP($C36,aanmeldingen!$C:$AB,H$1,FALSE),"")</f>
        <v/>
      </c>
      <c r="I36" s="26" t="str">
        <f ca="1">IF($B36=1,VLOOKUP($C36,aanmeldingen!$C:$AB,I$1,FALSE),"")</f>
        <v/>
      </c>
      <c r="J36" s="26" t="str">
        <f ca="1">IF($B36=1,VLOOKUP($C36,aanmeldingen!$C:$AB,J$1,FALSE),"")</f>
        <v/>
      </c>
      <c r="K36" s="18" t="str">
        <f ca="1">IF($B36=1,VLOOKUP($C36,aanmeldingen!$C:$AB,K$1,FALSE),"")</f>
        <v/>
      </c>
      <c r="L36" s="1" t="str">
        <f ca="1">IF($B36=1,VLOOKUP($C36,aanmeldingen!$C:$AB,L$1,FALSE),"")</f>
        <v/>
      </c>
      <c r="M36" s="1" t="str">
        <f ca="1">IF($D36="-","",VLOOKUP($C36,aanmeldingen!$C:$AB,M$1,FALSE))</f>
        <v>Postma</v>
      </c>
      <c r="N36" s="1" t="str">
        <f ca="1">IF($D36="-","",VLOOKUP($C36,aanmeldingen!$C:$AB,N$1,FALSE))</f>
        <v>Randy</v>
      </c>
      <c r="O36" s="1" t="str">
        <f ca="1">IF($D36="-","",VLOOKUP($C36,aanmeldingen!$C:$AB,O$1,FALSE))</f>
        <v>FCA</v>
      </c>
      <c r="P36" s="1">
        <f t="shared" ca="1" si="4"/>
        <v>1</v>
      </c>
      <c r="Q36" s="20" t="str">
        <f ca="1">IF(B36=1,IF(VLOOKUP(D36,Scheidsrechters!B:P,15,FALSE)=0,"",VLOOKUP(D36,Scheidsrechters!B:P,15,FALSE)),"")</f>
        <v/>
      </c>
      <c r="S36" s="1">
        <f t="shared" ca="1" si="5"/>
        <v>1</v>
      </c>
      <c r="T36" s="26">
        <f ca="1">IFERROR(VLOOKUP(C36,aanmeldingen!$C:$L,10,FALSE),"")</f>
        <v>43554</v>
      </c>
      <c r="U36" s="26">
        <f ca="1">IFERROR(VLOOKUP(C36,aanmeldingen!$C:$V,20,FALSE),"")</f>
        <v>43604</v>
      </c>
    </row>
    <row r="37" spans="1:22" x14ac:dyDescent="0.2">
      <c r="A37" s="54">
        <f t="shared" ca="1" si="2"/>
        <v>3</v>
      </c>
      <c r="B37" s="54">
        <f t="shared" ca="1" si="3"/>
        <v>1</v>
      </c>
      <c r="C37" s="54">
        <f t="shared" si="0"/>
        <v>5</v>
      </c>
      <c r="D37" s="54">
        <f ca="1">IFERROR(VLOOKUP($C37,aanmeldingen!$C:$AB,D$1,FALSE),"-")</f>
        <v>393</v>
      </c>
      <c r="E37" s="54">
        <f t="shared" ca="1" si="1"/>
        <v>1</v>
      </c>
      <c r="F37" s="25" t="str">
        <f ca="1">IF($B37=1,VLOOKUP($C37,aanmeldingen!$C:$AB,F$1,FALSE),"")</f>
        <v>Cognac</v>
      </c>
      <c r="G37" s="1" t="str">
        <f ca="1">IF($B37=1,VLOOKUP($C37,aanmeldingen!$C:$AB,G$1,FALSE),"")</f>
        <v>FRA</v>
      </c>
      <c r="H37" s="1" t="str">
        <f ca="1">IF($B37=1,VLOOKUP($C37,aanmeldingen!$C:$AB,H$1,FALSE),"")</f>
        <v>EK Vet 60-69</v>
      </c>
      <c r="I37" s="26">
        <f ca="1">IF($B37=1,VLOOKUP($C37,aanmeldingen!$C:$AB,I$1,FALSE),"")</f>
        <v>43614</v>
      </c>
      <c r="J37" s="26">
        <f ca="1">IF($B37=1,VLOOKUP($C37,aanmeldingen!$C:$AB,J$1,FALSE),"")</f>
        <v>43614</v>
      </c>
      <c r="K37" s="18" t="str">
        <f ca="1">IF($B37=1,VLOOKUP($C37,aanmeldingen!$C:$AB,K$1,FALSE),"")</f>
        <v>Dames</v>
      </c>
      <c r="L37" s="1" t="str">
        <f ca="1">IF($B37=1,VLOOKUP($C37,aanmeldingen!$C:$AB,L$1,FALSE),"")</f>
        <v>Degen</v>
      </c>
      <c r="M37" s="1" t="str">
        <f ca="1">IF($D37="-","",VLOOKUP($C37,aanmeldingen!$C:$AB,M$1,FALSE))</f>
        <v>Bosveld</v>
      </c>
      <c r="N37" s="1" t="str">
        <f ca="1">IF($D37="-","",VLOOKUP($C37,aanmeldingen!$C:$AB,N$1,FALSE))</f>
        <v>Gerda</v>
      </c>
      <c r="O37" s="1" t="str">
        <f ca="1">IF($D37="-","",VLOOKUP($C37,aanmeldingen!$C:$AB,O$1,FALSE))</f>
        <v>VAL</v>
      </c>
      <c r="P37" s="1">
        <f t="shared" ca="1" si="4"/>
        <v>1</v>
      </c>
      <c r="Q37" s="20" t="str">
        <f ca="1">IF(B37=1,IF(VLOOKUP(D37,Scheidsrechters!B:P,15,FALSE)=0,"",VLOOKUP(D37,Scheidsrechters!B:P,15,FALSE)),"")</f>
        <v/>
      </c>
      <c r="S37" s="1">
        <f t="shared" ca="1" si="5"/>
        <v>1</v>
      </c>
      <c r="T37" s="26">
        <f ca="1">IFERROR(VLOOKUP(C37,aanmeldingen!$C:$L,10,FALSE),"")</f>
        <v>43554</v>
      </c>
      <c r="U37" s="26">
        <f ca="1">IFERROR(VLOOKUP(C37,aanmeldingen!$C:$V,20,FALSE),"")</f>
        <v>43614</v>
      </c>
    </row>
    <row r="38" spans="1:22" x14ac:dyDescent="0.2">
      <c r="A38" s="54">
        <f t="shared" ca="1" si="2"/>
        <v>4</v>
      </c>
      <c r="B38" s="54">
        <f t="shared" ca="1" si="3"/>
        <v>1</v>
      </c>
      <c r="C38" s="54">
        <f t="shared" si="0"/>
        <v>6</v>
      </c>
      <c r="D38" s="54">
        <f ca="1">IFERROR(VLOOKUP($C38,aanmeldingen!$C:$AB,D$1,FALSE),"-")</f>
        <v>395</v>
      </c>
      <c r="E38" s="54">
        <f t="shared" ca="1" si="1"/>
        <v>1</v>
      </c>
      <c r="F38" s="25" t="str">
        <f ca="1">IF($B38=1,VLOOKUP($C38,aanmeldingen!$C:$AB,F$1,FALSE),"")</f>
        <v>Cognac</v>
      </c>
      <c r="G38" s="1" t="str">
        <f ca="1">IF($B38=1,VLOOKUP($C38,aanmeldingen!$C:$AB,G$1,FALSE),"")</f>
        <v>FRA</v>
      </c>
      <c r="H38" s="1" t="str">
        <f ca="1">IF($B38=1,VLOOKUP($C38,aanmeldingen!$C:$AB,H$1,FALSE),"")</f>
        <v>EK Vet 60-69</v>
      </c>
      <c r="I38" s="26">
        <f ca="1">IF($B38=1,VLOOKUP($C38,aanmeldingen!$C:$AB,I$1,FALSE),"")</f>
        <v>43614</v>
      </c>
      <c r="J38" s="26">
        <f ca="1">IF($B38=1,VLOOKUP($C38,aanmeldingen!$C:$AB,J$1,FALSE),"")</f>
        <v>43614</v>
      </c>
      <c r="K38" s="18" t="str">
        <f ca="1">IF($B38=1,VLOOKUP($C38,aanmeldingen!$C:$AB,K$1,FALSE),"")</f>
        <v>Heren</v>
      </c>
      <c r="L38" s="1" t="str">
        <f ca="1">IF($B38=1,VLOOKUP($C38,aanmeldingen!$C:$AB,L$1,FALSE),"")</f>
        <v>Degen</v>
      </c>
      <c r="M38" s="1" t="str">
        <f ca="1">IF($D38="-","",VLOOKUP($C38,aanmeldingen!$C:$AB,M$1,FALSE))</f>
        <v>Van Heerde</v>
      </c>
      <c r="N38" s="1" t="str">
        <f ca="1">IF($D38="-","",VLOOKUP($C38,aanmeldingen!$C:$AB,N$1,FALSE))</f>
        <v>George</v>
      </c>
      <c r="O38" s="1" t="str">
        <f ca="1">IF($D38="-","",VLOOKUP($C38,aanmeldingen!$C:$AB,O$1,FALSE))</f>
        <v>RAP</v>
      </c>
      <c r="P38" s="1">
        <f t="shared" ca="1" si="4"/>
        <v>1</v>
      </c>
      <c r="Q38" s="20" t="str">
        <f ca="1">IF(B38=1,IF(VLOOKUP(D38,Scheidsrechters!B:P,15,FALSE)=0,"",VLOOKUP(D38,Scheidsrechters!B:P,15,FALSE)),"")</f>
        <v/>
      </c>
      <c r="S38" s="1">
        <f t="shared" ca="1" si="5"/>
        <v>1</v>
      </c>
      <c r="T38" s="26">
        <f ca="1">IFERROR(VLOOKUP(C38,aanmeldingen!$C:$L,10,FALSE),"")</f>
        <v>43568</v>
      </c>
      <c r="U38" s="26">
        <f ca="1">IFERROR(VLOOKUP(C38,aanmeldingen!$C:$V,20,FALSE),"")</f>
        <v>43614</v>
      </c>
    </row>
    <row r="39" spans="1:22" x14ac:dyDescent="0.2">
      <c r="A39" s="54">
        <f t="shared" ca="1" si="2"/>
        <v>4</v>
      </c>
      <c r="B39" s="54">
        <f t="shared" ca="1" si="3"/>
        <v>0</v>
      </c>
      <c r="C39" s="54">
        <f t="shared" si="0"/>
        <v>7</v>
      </c>
      <c r="D39" s="54">
        <f ca="1">IFERROR(VLOOKUP($C39,aanmeldingen!$C:$AB,D$1,FALSE),"-")</f>
        <v>395</v>
      </c>
      <c r="E39" s="54">
        <f t="shared" ca="1" si="1"/>
        <v>1</v>
      </c>
      <c r="F39" s="25" t="str">
        <f ca="1">IF($B39=1,VLOOKUP($C39,aanmeldingen!$C:$AB,F$1,FALSE),"")</f>
        <v/>
      </c>
      <c r="G39" s="1" t="str">
        <f ca="1">IF($B39=1,VLOOKUP($C39,aanmeldingen!$C:$AB,G$1,FALSE),"")</f>
        <v/>
      </c>
      <c r="H39" s="1" t="str">
        <f ca="1">IF($B39=1,VLOOKUP($C39,aanmeldingen!$C:$AB,H$1,FALSE),"")</f>
        <v/>
      </c>
      <c r="I39" s="26" t="str">
        <f ca="1">IF($B39=1,VLOOKUP($C39,aanmeldingen!$C:$AB,I$1,FALSE),"")</f>
        <v/>
      </c>
      <c r="J39" s="26" t="str">
        <f ca="1">IF($B39=1,VLOOKUP($C39,aanmeldingen!$C:$AB,J$1,FALSE),"")</f>
        <v/>
      </c>
      <c r="K39" s="18" t="str">
        <f ca="1">IF($B39=1,VLOOKUP($C39,aanmeldingen!$C:$AB,K$1,FALSE),"")</f>
        <v/>
      </c>
      <c r="L39" s="1" t="str">
        <f ca="1">IF($B39=1,VLOOKUP($C39,aanmeldingen!$C:$AB,L$1,FALSE),"")</f>
        <v/>
      </c>
      <c r="M39" s="1" t="str">
        <f ca="1">IF($D39="-","",VLOOKUP($C39,aanmeldingen!$C:$AB,M$1,FALSE))</f>
        <v>Uijting</v>
      </c>
      <c r="N39" s="1" t="str">
        <f ca="1">IF($D39="-","",VLOOKUP($C39,aanmeldingen!$C:$AB,N$1,FALSE))</f>
        <v>Henk</v>
      </c>
      <c r="O39" s="1" t="str">
        <f ca="1">IF($D39="-","",VLOOKUP($C39,aanmeldingen!$C:$AB,O$1,FALSE))</f>
        <v>SCA</v>
      </c>
      <c r="P39" s="1">
        <f t="shared" ca="1" si="4"/>
        <v>1</v>
      </c>
      <c r="Q39" s="20" t="str">
        <f ca="1">IF(B39=1,IF(VLOOKUP(D39,Scheidsrechters!B:P,15,FALSE)=0,"",VLOOKUP(D39,Scheidsrechters!B:P,15,FALSE)),"")</f>
        <v/>
      </c>
      <c r="S39" s="1">
        <f t="shared" ca="1" si="5"/>
        <v>1</v>
      </c>
      <c r="T39" s="26">
        <f ca="1">IFERROR(VLOOKUP(C39,aanmeldingen!$C:$L,10,FALSE),"")</f>
        <v>43554</v>
      </c>
      <c r="U39" s="26">
        <f ca="1">IFERROR(VLOOKUP(C39,aanmeldingen!$C:$V,20,FALSE),"")</f>
        <v>43614</v>
      </c>
    </row>
    <row r="40" spans="1:22" x14ac:dyDescent="0.2">
      <c r="A40" s="54">
        <f t="shared" ca="1" si="2"/>
        <v>4</v>
      </c>
      <c r="B40" s="54">
        <f t="shared" ca="1" si="3"/>
        <v>0</v>
      </c>
      <c r="C40" s="54">
        <f t="shared" si="0"/>
        <v>8</v>
      </c>
      <c r="D40" s="54">
        <f ca="1">IFERROR(VLOOKUP($C40,aanmeldingen!$C:$AB,D$1,FALSE),"-")</f>
        <v>395</v>
      </c>
      <c r="E40" s="54">
        <f t="shared" ca="1" si="1"/>
        <v>1</v>
      </c>
      <c r="F40" s="25" t="str">
        <f ca="1">IF($B40=1,VLOOKUP($C40,aanmeldingen!$C:$AB,F$1,FALSE),"")</f>
        <v/>
      </c>
      <c r="G40" s="1" t="str">
        <f ca="1">IF($B40=1,VLOOKUP($C40,aanmeldingen!$C:$AB,G$1,FALSE),"")</f>
        <v/>
      </c>
      <c r="H40" s="1" t="str">
        <f ca="1">IF($B40=1,VLOOKUP($C40,aanmeldingen!$C:$AB,H$1,FALSE),"")</f>
        <v/>
      </c>
      <c r="I40" s="26" t="str">
        <f ca="1">IF($B40=1,VLOOKUP($C40,aanmeldingen!$C:$AB,I$1,FALSE),"")</f>
        <v/>
      </c>
      <c r="J40" s="26" t="str">
        <f ca="1">IF($B40=1,VLOOKUP($C40,aanmeldingen!$C:$AB,J$1,FALSE),"")</f>
        <v/>
      </c>
      <c r="K40" s="18" t="str">
        <f ca="1">IF($B40=1,VLOOKUP($C40,aanmeldingen!$C:$AB,K$1,FALSE),"")</f>
        <v/>
      </c>
      <c r="L40" s="1" t="str">
        <f ca="1">IF($B40=1,VLOOKUP($C40,aanmeldingen!$C:$AB,L$1,FALSE),"")</f>
        <v/>
      </c>
      <c r="M40" s="1" t="str">
        <f ca="1">IF($D40="-","",VLOOKUP($C40,aanmeldingen!$C:$AB,M$1,FALSE))</f>
        <v>Jongejans</v>
      </c>
      <c r="N40" s="1" t="str">
        <f ca="1">IF($D40="-","",VLOOKUP($C40,aanmeldingen!$C:$AB,N$1,FALSE))</f>
        <v>Jacob</v>
      </c>
      <c r="O40" s="1" t="str">
        <f ca="1">IF($D40="-","",VLOOKUP($C40,aanmeldingen!$C:$AB,O$1,FALSE))</f>
        <v>ZEE</v>
      </c>
      <c r="P40" s="1">
        <f t="shared" ca="1" si="4"/>
        <v>1</v>
      </c>
      <c r="Q40" s="20" t="str">
        <f ca="1">IF(B40=1,IF(VLOOKUP(D40,Scheidsrechters!B:P,15,FALSE)=0,"",VLOOKUP(D40,Scheidsrechters!B:P,15,FALSE)),"")</f>
        <v/>
      </c>
      <c r="S40" s="1">
        <f t="shared" ca="1" si="5"/>
        <v>1</v>
      </c>
      <c r="T40" s="26">
        <f ca="1">IFERROR(VLOOKUP(C40,aanmeldingen!$C:$L,10,FALSE),"")</f>
        <v>43561</v>
      </c>
      <c r="U40" s="26">
        <f ca="1">IFERROR(VLOOKUP(C40,aanmeldingen!$C:$V,20,FALSE),"")</f>
        <v>43614</v>
      </c>
    </row>
    <row r="41" spans="1:22" x14ac:dyDescent="0.2">
      <c r="A41" s="54">
        <f t="shared" ca="1" si="2"/>
        <v>4</v>
      </c>
      <c r="B41" s="54">
        <f t="shared" ca="1" si="3"/>
        <v>0</v>
      </c>
      <c r="C41" s="54">
        <f t="shared" si="0"/>
        <v>9</v>
      </c>
      <c r="D41" s="54">
        <f ca="1">IFERROR(VLOOKUP($C41,aanmeldingen!$C:$AB,D$1,FALSE),"-")</f>
        <v>395</v>
      </c>
      <c r="E41" s="54">
        <f t="shared" ca="1" si="1"/>
        <v>1</v>
      </c>
      <c r="F41" s="25" t="str">
        <f ca="1">IF($B41=1,VLOOKUP($C41,aanmeldingen!$C:$AB,F$1,FALSE),"")</f>
        <v/>
      </c>
      <c r="G41" s="1" t="str">
        <f ca="1">IF($B41=1,VLOOKUP($C41,aanmeldingen!$C:$AB,G$1,FALSE),"")</f>
        <v/>
      </c>
      <c r="H41" s="1" t="str">
        <f ca="1">IF($B41=1,VLOOKUP($C41,aanmeldingen!$C:$AB,H$1,FALSE),"")</f>
        <v/>
      </c>
      <c r="I41" s="26" t="str">
        <f ca="1">IF($B41=1,VLOOKUP($C41,aanmeldingen!$C:$AB,I$1,FALSE),"")</f>
        <v/>
      </c>
      <c r="J41" s="26" t="str">
        <f ca="1">IF($B41=1,VLOOKUP($C41,aanmeldingen!$C:$AB,J$1,FALSE),"")</f>
        <v/>
      </c>
      <c r="K41" s="18" t="str">
        <f ca="1">IF($B41=1,VLOOKUP($C41,aanmeldingen!$C:$AB,K$1,FALSE),"")</f>
        <v/>
      </c>
      <c r="L41" s="1" t="str">
        <f ca="1">IF($B41=1,VLOOKUP($C41,aanmeldingen!$C:$AB,L$1,FALSE),"")</f>
        <v/>
      </c>
      <c r="M41" s="1" t="str">
        <f ca="1">IF($D41="-","",VLOOKUP($C41,aanmeldingen!$C:$AB,M$1,FALSE))</f>
        <v>De Wijn</v>
      </c>
      <c r="N41" s="1" t="str">
        <f ca="1">IF($D41="-","",VLOOKUP($C41,aanmeldingen!$C:$AB,N$1,FALSE))</f>
        <v>Peter</v>
      </c>
      <c r="O41" s="1" t="str">
        <f ca="1">IF($D41="-","",VLOOKUP($C41,aanmeldingen!$C:$AB,O$1,FALSE))</f>
        <v>DBO</v>
      </c>
      <c r="P41" s="1">
        <f t="shared" ca="1" si="4"/>
        <v>1</v>
      </c>
      <c r="Q41" s="20" t="str">
        <f ca="1">IF(B41=1,IF(VLOOKUP(D41,Scheidsrechters!B:P,15,FALSE)=0,"",VLOOKUP(D41,Scheidsrechters!B:P,15,FALSE)),"")</f>
        <v/>
      </c>
      <c r="S41" s="1">
        <f t="shared" ca="1" si="5"/>
        <v>1</v>
      </c>
      <c r="T41" s="26">
        <f ca="1">IFERROR(VLOOKUP(C41,aanmeldingen!$C:$L,10,FALSE),"")</f>
        <v>43568</v>
      </c>
      <c r="U41" s="26">
        <f ca="1">IFERROR(VLOOKUP(C41,aanmeldingen!$C:$V,20,FALSE),"")</f>
        <v>43614</v>
      </c>
    </row>
    <row r="42" spans="1:22" x14ac:dyDescent="0.2">
      <c r="A42" s="54">
        <f t="shared" ca="1" si="2"/>
        <v>3</v>
      </c>
      <c r="B42" s="54">
        <f t="shared" ca="1" si="3"/>
        <v>1</v>
      </c>
      <c r="C42" s="54">
        <f t="shared" si="0"/>
        <v>10</v>
      </c>
      <c r="D42" s="54">
        <f ca="1">IFERROR(VLOOKUP($C42,aanmeldingen!$C:$AB,D$1,FALSE),"-")</f>
        <v>396</v>
      </c>
      <c r="E42" s="54">
        <f t="shared" ca="1" si="1"/>
        <v>1</v>
      </c>
      <c r="F42" s="25" t="str">
        <f ca="1">IF($B42=1,VLOOKUP($C42,aanmeldingen!$C:$AB,F$1,FALSE),"")</f>
        <v>Cognac</v>
      </c>
      <c r="G42" s="1" t="str">
        <f ca="1">IF($B42=1,VLOOKUP($C42,aanmeldingen!$C:$AB,G$1,FALSE),"")</f>
        <v>FRA</v>
      </c>
      <c r="H42" s="1" t="str">
        <f ca="1">IF($B42=1,VLOOKUP($C42,aanmeldingen!$C:$AB,H$1,FALSE),"")</f>
        <v>EK Vet 50-59</v>
      </c>
      <c r="I42" s="26">
        <f ca="1">IF($B42=1,VLOOKUP($C42,aanmeldingen!$C:$AB,I$1,FALSE),"")</f>
        <v>43614</v>
      </c>
      <c r="J42" s="26">
        <f ca="1">IF($B42=1,VLOOKUP($C42,aanmeldingen!$C:$AB,J$1,FALSE),"")</f>
        <v>43614</v>
      </c>
      <c r="K42" s="18" t="str">
        <f ca="1">IF($B42=1,VLOOKUP($C42,aanmeldingen!$C:$AB,K$1,FALSE),"")</f>
        <v>Heren</v>
      </c>
      <c r="L42" s="1" t="str">
        <f ca="1">IF($B42=1,VLOOKUP($C42,aanmeldingen!$C:$AB,L$1,FALSE),"")</f>
        <v>Floret</v>
      </c>
      <c r="M42" s="1" t="str">
        <f ca="1">IF($D42="-","",VLOOKUP($C42,aanmeldingen!$C:$AB,M$1,FALSE))</f>
        <v>Rijsenbrij</v>
      </c>
      <c r="N42" s="1" t="str">
        <f ca="1">IF($D42="-","",VLOOKUP($C42,aanmeldingen!$C:$AB,N$1,FALSE))</f>
        <v>Hans</v>
      </c>
      <c r="O42" s="1" t="str">
        <f ca="1">IF($D42="-","",VLOOKUP($C42,aanmeldingen!$C:$AB,O$1,FALSE))</f>
        <v>ZAZ</v>
      </c>
      <c r="P42" s="1">
        <f t="shared" ca="1" si="4"/>
        <v>1</v>
      </c>
      <c r="Q42" s="20" t="str">
        <f ca="1">IF(B42=1,IF(VLOOKUP(D42,Scheidsrechters!B:P,15,FALSE)=0,"",VLOOKUP(D42,Scheidsrechters!B:P,15,FALSE)),"")</f>
        <v/>
      </c>
      <c r="S42" s="1">
        <f t="shared" ca="1" si="5"/>
        <v>1</v>
      </c>
      <c r="T42" s="26">
        <f ca="1">IFERROR(VLOOKUP(C42,aanmeldingen!$C:$L,10,FALSE),"")</f>
        <v>43568</v>
      </c>
      <c r="U42" s="26">
        <f ca="1">IFERROR(VLOOKUP(C42,aanmeldingen!$C:$V,20,FALSE),"")</f>
        <v>43614</v>
      </c>
    </row>
    <row r="43" spans="1:22" x14ac:dyDescent="0.2">
      <c r="A43" s="54">
        <f t="shared" ca="1" si="2"/>
        <v>3</v>
      </c>
      <c r="B43" s="54">
        <f t="shared" ca="1" si="3"/>
        <v>0</v>
      </c>
      <c r="C43" s="54">
        <f t="shared" si="0"/>
        <v>11</v>
      </c>
      <c r="D43" s="54">
        <f ca="1">IFERROR(VLOOKUP($C43,aanmeldingen!$C:$AB,D$1,FALSE),"-")</f>
        <v>396</v>
      </c>
      <c r="E43" s="54">
        <f t="shared" ca="1" si="1"/>
        <v>1</v>
      </c>
      <c r="F43" s="25" t="str">
        <f ca="1">IF($B43=1,VLOOKUP($C43,aanmeldingen!$C:$AB,F$1,FALSE),"")</f>
        <v/>
      </c>
      <c r="G43" s="1" t="str">
        <f ca="1">IF($B43=1,VLOOKUP($C43,aanmeldingen!$C:$AB,G$1,FALSE),"")</f>
        <v/>
      </c>
      <c r="H43" s="1" t="str">
        <f ca="1">IF($B43=1,VLOOKUP($C43,aanmeldingen!$C:$AB,H$1,FALSE),"")</f>
        <v/>
      </c>
      <c r="I43" s="26" t="str">
        <f ca="1">IF($B43=1,VLOOKUP($C43,aanmeldingen!$C:$AB,I$1,FALSE),"")</f>
        <v/>
      </c>
      <c r="J43" s="26" t="str">
        <f ca="1">IF($B43=1,VLOOKUP($C43,aanmeldingen!$C:$AB,J$1,FALSE),"")</f>
        <v/>
      </c>
      <c r="K43" s="18" t="str">
        <f ca="1">IF($B43=1,VLOOKUP($C43,aanmeldingen!$C:$AB,K$1,FALSE),"")</f>
        <v/>
      </c>
      <c r="L43" s="1" t="str">
        <f ca="1">IF($B43=1,VLOOKUP($C43,aanmeldingen!$C:$AB,L$1,FALSE),"")</f>
        <v/>
      </c>
      <c r="M43" s="1" t="str">
        <f ca="1">IF($D43="-","",VLOOKUP($C43,aanmeldingen!$C:$AB,M$1,FALSE))</f>
        <v>van der Weide</v>
      </c>
      <c r="N43" s="1" t="str">
        <f ca="1">IF($D43="-","",VLOOKUP($C43,aanmeldingen!$C:$AB,N$1,FALSE))</f>
        <v>Rick</v>
      </c>
      <c r="O43" s="1" t="str">
        <f ca="1">IF($D43="-","",VLOOKUP($C43,aanmeldingen!$C:$AB,O$1,FALSE))</f>
        <v>AMS</v>
      </c>
      <c r="P43" s="1">
        <f t="shared" ca="1" si="4"/>
        <v>1</v>
      </c>
      <c r="Q43" s="20" t="str">
        <f ca="1">IF(B43=1,IF(VLOOKUP(D43,Scheidsrechters!B:P,15,FALSE)=0,"",VLOOKUP(D43,Scheidsrechters!B:P,15,FALSE)),"")</f>
        <v/>
      </c>
      <c r="S43" s="1">
        <f t="shared" ca="1" si="5"/>
        <v>1</v>
      </c>
      <c r="T43" s="26">
        <f ca="1">IFERROR(VLOOKUP(C43,aanmeldingen!$C:$L,10,FALSE),"")</f>
        <v>43561</v>
      </c>
      <c r="U43" s="26">
        <f ca="1">IFERROR(VLOOKUP(C43,aanmeldingen!$C:$V,20,FALSE),"")</f>
        <v>43614</v>
      </c>
      <c r="V43" s="42"/>
    </row>
    <row r="44" spans="1:22" x14ac:dyDescent="0.2">
      <c r="A44" s="54">
        <f t="shared" ca="1" si="2"/>
        <v>4</v>
      </c>
      <c r="B44" s="54">
        <f t="shared" ca="1" si="3"/>
        <v>1</v>
      </c>
      <c r="C44" s="54">
        <f t="shared" si="0"/>
        <v>12</v>
      </c>
      <c r="D44" s="54">
        <f ca="1">IFERROR(VLOOKUP($C44,aanmeldingen!$C:$AB,D$1,FALSE),"-")</f>
        <v>397</v>
      </c>
      <c r="E44" s="54">
        <f t="shared" ca="1" si="1"/>
        <v>1</v>
      </c>
      <c r="F44" s="25" t="str">
        <f ca="1">IF($B44=1,VLOOKUP($C44,aanmeldingen!$C:$AB,F$1,FALSE),"")</f>
        <v>Cognac</v>
      </c>
      <c r="G44" s="1" t="str">
        <f ca="1">IF($B44=1,VLOOKUP($C44,aanmeldingen!$C:$AB,G$1,FALSE),"")</f>
        <v>FRA</v>
      </c>
      <c r="H44" s="1" t="str">
        <f ca="1">IF($B44=1,VLOOKUP($C44,aanmeldingen!$C:$AB,H$1,FALSE),"")</f>
        <v>EK Vet 70+</v>
      </c>
      <c r="I44" s="26">
        <f ca="1">IF($B44=1,VLOOKUP($C44,aanmeldingen!$C:$AB,I$1,FALSE),"")</f>
        <v>43614</v>
      </c>
      <c r="J44" s="26">
        <f ca="1">IF($B44=1,VLOOKUP($C44,aanmeldingen!$C:$AB,J$1,FALSE),"")</f>
        <v>43614</v>
      </c>
      <c r="K44" s="18" t="str">
        <f ca="1">IF($B44=1,VLOOKUP($C44,aanmeldingen!$C:$AB,K$1,FALSE),"")</f>
        <v>Heren</v>
      </c>
      <c r="L44" s="1" t="str">
        <f ca="1">IF($B44=1,VLOOKUP($C44,aanmeldingen!$C:$AB,L$1,FALSE),"")</f>
        <v>Floret</v>
      </c>
      <c r="M44" s="1" t="str">
        <f ca="1">IF($D44="-","",VLOOKUP($C44,aanmeldingen!$C:$AB,M$1,FALSE))</f>
        <v>Zijlstra</v>
      </c>
      <c r="N44" s="1" t="str">
        <f ca="1">IF($D44="-","",VLOOKUP($C44,aanmeldingen!$C:$AB,N$1,FALSE))</f>
        <v>Koos</v>
      </c>
      <c r="O44" s="1" t="str">
        <f ca="1">IF($D44="-","",VLOOKUP($C44,aanmeldingen!$C:$AB,O$1,FALSE))</f>
        <v>ZAZ</v>
      </c>
      <c r="P44" s="1">
        <f t="shared" ca="1" si="4"/>
        <v>1</v>
      </c>
      <c r="Q44" s="20" t="str">
        <f ca="1">IF(B44=1,IF(VLOOKUP(D44,Scheidsrechters!B:P,15,FALSE)=0,"",VLOOKUP(D44,Scheidsrechters!B:P,15,FALSE)),"")</f>
        <v/>
      </c>
      <c r="S44" s="1">
        <f t="shared" ca="1" si="5"/>
        <v>1</v>
      </c>
      <c r="T44" s="26">
        <f ca="1">IFERROR(VLOOKUP(C44,aanmeldingen!$C:$L,10,FALSE),"")</f>
        <v>43568</v>
      </c>
      <c r="U44" s="26">
        <f ca="1">IFERROR(VLOOKUP(C44,aanmeldingen!$C:$V,20,FALSE),"")</f>
        <v>43614</v>
      </c>
      <c r="V44" s="42"/>
    </row>
    <row r="45" spans="1:22" x14ac:dyDescent="0.2">
      <c r="A45" s="54">
        <f t="shared" ca="1" si="2"/>
        <v>3</v>
      </c>
      <c r="B45" s="54">
        <f t="shared" ca="1" si="3"/>
        <v>1</v>
      </c>
      <c r="C45" s="54">
        <f t="shared" si="0"/>
        <v>13</v>
      </c>
      <c r="D45" s="54">
        <f ca="1">IFERROR(VLOOKUP($C45,aanmeldingen!$C:$AB,D$1,FALSE),"-")</f>
        <v>398</v>
      </c>
      <c r="E45" s="54">
        <f t="shared" ca="1" si="1"/>
        <v>1</v>
      </c>
      <c r="F45" s="25" t="str">
        <f ca="1">IF($B45=1,VLOOKUP($C45,aanmeldingen!$C:$AB,F$1,FALSE),"")</f>
        <v>Plovdiv</v>
      </c>
      <c r="G45" s="1" t="str">
        <f ca="1">IF($B45=1,VLOOKUP($C45,aanmeldingen!$C:$AB,G$1,FALSE),"")</f>
        <v>BUL</v>
      </c>
      <c r="H45" s="1" t="str">
        <f ca="1">IF($B45=1,VLOOKUP($C45,aanmeldingen!$C:$AB,H$1,FALSE),"")</f>
        <v>EK U23</v>
      </c>
      <c r="I45" s="26">
        <f ca="1">IF($B45=1,VLOOKUP($C45,aanmeldingen!$C:$AB,I$1,FALSE),"")</f>
        <v>43614</v>
      </c>
      <c r="J45" s="26">
        <f ca="1">IF($B45=1,VLOOKUP($C45,aanmeldingen!$C:$AB,J$1,FALSE),"")</f>
        <v>43614</v>
      </c>
      <c r="K45" s="18" t="str">
        <f ca="1">IF($B45=1,VLOOKUP($C45,aanmeldingen!$C:$AB,K$1,FALSE),"")</f>
        <v>Dames</v>
      </c>
      <c r="L45" s="1" t="str">
        <f ca="1">IF($B45=1,VLOOKUP($C45,aanmeldingen!$C:$AB,L$1,FALSE),"")</f>
        <v>Degen</v>
      </c>
      <c r="M45" s="1" t="str">
        <f ca="1">IF($D45="-","",VLOOKUP($C45,aanmeldingen!$C:$AB,M$1,FALSE))</f>
        <v>De Wijn</v>
      </c>
      <c r="N45" s="1" t="str">
        <f ca="1">IF($D45="-","",VLOOKUP($C45,aanmeldingen!$C:$AB,N$1,FALSE))</f>
        <v>Day</v>
      </c>
      <c r="O45" s="1" t="str">
        <f ca="1">IF($D45="-","",VLOOKUP($C45,aanmeldingen!$C:$AB,O$1,FALSE))</f>
        <v>DBO</v>
      </c>
      <c r="P45" s="1">
        <f t="shared" ca="1" si="4"/>
        <v>1</v>
      </c>
      <c r="Q45" s="20" t="str">
        <f ca="1">IF(B45=1,IF(VLOOKUP(D45,Scheidsrechters!B:P,15,FALSE)=0,"",VLOOKUP(D45,Scheidsrechters!B:P,15,FALSE)),"")</f>
        <v/>
      </c>
      <c r="S45" s="1">
        <f t="shared" ca="1" si="5"/>
        <v>1</v>
      </c>
      <c r="T45" s="26">
        <f ca="1">IFERROR(VLOOKUP(C45,aanmeldingen!$C:$L,10,FALSE),"")</f>
        <v>43582</v>
      </c>
      <c r="U45" s="26">
        <f ca="1">IFERROR(VLOOKUP(C45,aanmeldingen!$C:$V,20,FALSE),"")</f>
        <v>43614</v>
      </c>
      <c r="V45" s="42"/>
    </row>
    <row r="46" spans="1:22" x14ac:dyDescent="0.2">
      <c r="A46" s="54">
        <f t="shared" ca="1" si="2"/>
        <v>3</v>
      </c>
      <c r="B46" s="54">
        <f t="shared" ca="1" si="3"/>
        <v>0</v>
      </c>
      <c r="C46" s="54">
        <f t="shared" si="0"/>
        <v>14</v>
      </c>
      <c r="D46" s="54">
        <f ca="1">IFERROR(VLOOKUP($C46,aanmeldingen!$C:$AB,D$1,FALSE),"-")</f>
        <v>398</v>
      </c>
      <c r="E46" s="54">
        <f t="shared" ca="1" si="1"/>
        <v>1</v>
      </c>
      <c r="F46" s="25" t="str">
        <f ca="1">IF($B46=1,VLOOKUP($C46,aanmeldingen!$C:$AB,F$1,FALSE),"")</f>
        <v/>
      </c>
      <c r="G46" s="1" t="str">
        <f ca="1">IF($B46=1,VLOOKUP($C46,aanmeldingen!$C:$AB,G$1,FALSE),"")</f>
        <v/>
      </c>
      <c r="H46" s="1" t="str">
        <f ca="1">IF($B46=1,VLOOKUP($C46,aanmeldingen!$C:$AB,H$1,FALSE),"")</f>
        <v/>
      </c>
      <c r="I46" s="26" t="str">
        <f ca="1">IF($B46=1,VLOOKUP($C46,aanmeldingen!$C:$AB,I$1,FALSE),"")</f>
        <v/>
      </c>
      <c r="J46" s="26" t="str">
        <f ca="1">IF($B46=1,VLOOKUP($C46,aanmeldingen!$C:$AB,J$1,FALSE),"")</f>
        <v/>
      </c>
      <c r="K46" s="18" t="str">
        <f ca="1">IF($B46=1,VLOOKUP($C46,aanmeldingen!$C:$AB,K$1,FALSE),"")</f>
        <v/>
      </c>
      <c r="L46" s="1" t="str">
        <f ca="1">IF($B46=1,VLOOKUP($C46,aanmeldingen!$C:$AB,L$1,FALSE),"")</f>
        <v/>
      </c>
      <c r="M46" s="1" t="str">
        <f ca="1">IF($D46="-","",VLOOKUP($C46,aanmeldingen!$C:$AB,M$1,FALSE))</f>
        <v>Van den Bergh</v>
      </c>
      <c r="N46" s="1" t="str">
        <f ca="1">IF($D46="-","",VLOOKUP($C46,aanmeldingen!$C:$AB,N$1,FALSE))</f>
        <v>Eveline</v>
      </c>
      <c r="O46" s="1" t="str">
        <f ca="1">IF($D46="-","",VLOOKUP($C46,aanmeldingen!$C:$AB,O$1,FALSE))</f>
        <v>FCA</v>
      </c>
      <c r="P46" s="1">
        <f t="shared" ca="1" si="4"/>
        <v>1</v>
      </c>
      <c r="Q46" s="20" t="str">
        <f ca="1">IF(B46=1,IF(VLOOKUP(D46,Scheidsrechters!B:P,15,FALSE)=0,"",VLOOKUP(D46,Scheidsrechters!B:P,15,FALSE)),"")</f>
        <v/>
      </c>
      <c r="S46" s="1">
        <f t="shared" ca="1" si="5"/>
        <v>1</v>
      </c>
      <c r="T46" s="26">
        <f ca="1">IFERROR(VLOOKUP(C46,aanmeldingen!$C:$L,10,FALSE),"")</f>
        <v>43582</v>
      </c>
      <c r="U46" s="26">
        <f ca="1">IFERROR(VLOOKUP(C46,aanmeldingen!$C:$V,20,FALSE),"")</f>
        <v>43614</v>
      </c>
      <c r="V46" s="42"/>
    </row>
    <row r="47" spans="1:22" x14ac:dyDescent="0.2">
      <c r="A47" s="54">
        <f t="shared" ca="1" si="2"/>
        <v>4</v>
      </c>
      <c r="B47" s="54">
        <f t="shared" ca="1" si="3"/>
        <v>1</v>
      </c>
      <c r="C47" s="54">
        <f t="shared" si="0"/>
        <v>15</v>
      </c>
      <c r="D47" s="54">
        <f ca="1">IFERROR(VLOOKUP($C47,aanmeldingen!$C:$AB,D$1,FALSE),"-")</f>
        <v>400</v>
      </c>
      <c r="E47" s="54">
        <f t="shared" ca="1" si="1"/>
        <v>1</v>
      </c>
      <c r="F47" s="25" t="str">
        <f ca="1">IF($B47=1,VLOOKUP($C47,aanmeldingen!$C:$AB,F$1,FALSE),"")</f>
        <v>Cognac</v>
      </c>
      <c r="G47" s="1" t="str">
        <f ca="1">IF($B47=1,VLOOKUP($C47,aanmeldingen!$C:$AB,G$1,FALSE),"")</f>
        <v>FRA</v>
      </c>
      <c r="H47" s="1" t="str">
        <f ca="1">IF($B47=1,VLOOKUP($C47,aanmeldingen!$C:$AB,H$1,FALSE),"")</f>
        <v>EK Vet 40-49</v>
      </c>
      <c r="I47" s="26">
        <f ca="1">IF($B47=1,VLOOKUP($C47,aanmeldingen!$C:$AB,I$1,FALSE),"")</f>
        <v>43615</v>
      </c>
      <c r="J47" s="26">
        <f ca="1">IF($B47=1,VLOOKUP($C47,aanmeldingen!$C:$AB,J$1,FALSE),"")</f>
        <v>43615</v>
      </c>
      <c r="K47" s="18" t="str">
        <f ca="1">IF($B47=1,VLOOKUP($C47,aanmeldingen!$C:$AB,K$1,FALSE),"")</f>
        <v>Dames</v>
      </c>
      <c r="L47" s="1" t="str">
        <f ca="1">IF($B47=1,VLOOKUP($C47,aanmeldingen!$C:$AB,L$1,FALSE),"")</f>
        <v>Floret</v>
      </c>
      <c r="M47" s="1" t="str">
        <f ca="1">IF($D47="-","",VLOOKUP($C47,aanmeldingen!$C:$AB,M$1,FALSE))</f>
        <v>Dammroff</v>
      </c>
      <c r="N47" s="1" t="str">
        <f ca="1">IF($D47="-","",VLOOKUP($C47,aanmeldingen!$C:$AB,N$1,FALSE))</f>
        <v>Ursula</v>
      </c>
      <c r="O47" s="1" t="str">
        <f ca="1">IF($D47="-","",VLOOKUP($C47,aanmeldingen!$C:$AB,O$1,FALSE))</f>
        <v>HS</v>
      </c>
      <c r="P47" s="1">
        <f t="shared" ca="1" si="4"/>
        <v>1</v>
      </c>
      <c r="Q47" s="20" t="str">
        <f ca="1">IF(B47=1,IF(VLOOKUP(D47,Scheidsrechters!B:P,15,FALSE)=0,"",VLOOKUP(D47,Scheidsrechters!B:P,15,FALSE)),"")</f>
        <v/>
      </c>
      <c r="S47" s="1">
        <f t="shared" ca="1" si="5"/>
        <v>1</v>
      </c>
      <c r="T47" s="26">
        <f ca="1">IFERROR(VLOOKUP(C47,aanmeldingen!$C:$L,10,FALSE),"")</f>
        <v>43554</v>
      </c>
      <c r="U47" s="26">
        <f ca="1">IFERROR(VLOOKUP(C47,aanmeldingen!$C:$V,20,FALSE),"")</f>
        <v>43615</v>
      </c>
      <c r="V47" s="42"/>
    </row>
    <row r="48" spans="1:22" x14ac:dyDescent="0.2">
      <c r="A48" s="54">
        <f t="shared" ca="1" si="2"/>
        <v>3</v>
      </c>
      <c r="B48" s="54">
        <f t="shared" ca="1" si="3"/>
        <v>1</v>
      </c>
      <c r="C48" s="54">
        <f t="shared" si="0"/>
        <v>16</v>
      </c>
      <c r="D48" s="54">
        <f ca="1">IFERROR(VLOOKUP($C48,aanmeldingen!$C:$AB,D$1,FALSE),"-")</f>
        <v>402</v>
      </c>
      <c r="E48" s="54">
        <f t="shared" ca="1" si="1"/>
        <v>1</v>
      </c>
      <c r="F48" s="25" t="str">
        <f ca="1">IF($B48=1,VLOOKUP($C48,aanmeldingen!$C:$AB,F$1,FALSE),"")</f>
        <v>Cognac</v>
      </c>
      <c r="G48" s="1" t="str">
        <f ca="1">IF($B48=1,VLOOKUP($C48,aanmeldingen!$C:$AB,G$1,FALSE),"")</f>
        <v>FRA</v>
      </c>
      <c r="H48" s="1" t="str">
        <f ca="1">IF($B48=1,VLOOKUP($C48,aanmeldingen!$C:$AB,H$1,FALSE),"")</f>
        <v>EK Vet 40-49</v>
      </c>
      <c r="I48" s="26">
        <f ca="1">IF($B48=1,VLOOKUP($C48,aanmeldingen!$C:$AB,I$1,FALSE),"")</f>
        <v>43615</v>
      </c>
      <c r="J48" s="26">
        <f ca="1">IF($B48=1,VLOOKUP($C48,aanmeldingen!$C:$AB,J$1,FALSE),"")</f>
        <v>43615</v>
      </c>
      <c r="K48" s="18" t="str">
        <f ca="1">IF($B48=1,VLOOKUP($C48,aanmeldingen!$C:$AB,K$1,FALSE),"")</f>
        <v>Heren</v>
      </c>
      <c r="L48" s="1" t="str">
        <f ca="1">IF($B48=1,VLOOKUP($C48,aanmeldingen!$C:$AB,L$1,FALSE),"")</f>
        <v>Degen</v>
      </c>
      <c r="M48" s="1" t="str">
        <f ca="1">IF($D48="-","",VLOOKUP($C48,aanmeldingen!$C:$AB,M$1,FALSE))</f>
        <v>Shuqair</v>
      </c>
      <c r="N48" s="1" t="str">
        <f ca="1">IF($D48="-","",VLOOKUP($C48,aanmeldingen!$C:$AB,N$1,FALSE))</f>
        <v>Michel</v>
      </c>
      <c r="O48" s="1" t="str">
        <f ca="1">IF($D48="-","",VLOOKUP($C48,aanmeldingen!$C:$AB,O$1,FALSE))</f>
        <v>SCA</v>
      </c>
      <c r="P48" s="1">
        <f t="shared" ca="1" si="4"/>
        <v>1</v>
      </c>
      <c r="Q48" s="20" t="str">
        <f ca="1">IF(B48=1,IF(VLOOKUP(D48,Scheidsrechters!B:P,15,FALSE)=0,"",VLOOKUP(D48,Scheidsrechters!B:P,15,FALSE)),"")</f>
        <v/>
      </c>
      <c r="S48" s="1">
        <f t="shared" ca="1" si="5"/>
        <v>1</v>
      </c>
      <c r="T48" s="26">
        <f ca="1">IFERROR(VLOOKUP(C48,aanmeldingen!$C:$L,10,FALSE),"")</f>
        <v>43561</v>
      </c>
      <c r="U48" s="26">
        <f ca="1">IFERROR(VLOOKUP(C48,aanmeldingen!$C:$V,20,FALSE),"")</f>
        <v>43615</v>
      </c>
      <c r="V48" s="42"/>
    </row>
    <row r="49" spans="1:22" x14ac:dyDescent="0.2">
      <c r="A49" s="54">
        <f t="shared" ca="1" si="2"/>
        <v>3</v>
      </c>
      <c r="B49" s="54">
        <f t="shared" ca="1" si="3"/>
        <v>0</v>
      </c>
      <c r="C49" s="54">
        <f t="shared" si="0"/>
        <v>17</v>
      </c>
      <c r="D49" s="54">
        <f ca="1">IFERROR(VLOOKUP($C49,aanmeldingen!$C:$AB,D$1,FALSE),"-")</f>
        <v>402</v>
      </c>
      <c r="E49" s="54">
        <f t="shared" ca="1" si="1"/>
        <v>1</v>
      </c>
      <c r="F49" s="25" t="str">
        <f ca="1">IF($B49=1,VLOOKUP($C49,aanmeldingen!$C:$AB,F$1,FALSE),"")</f>
        <v/>
      </c>
      <c r="G49" s="1" t="str">
        <f ca="1">IF($B49=1,VLOOKUP($C49,aanmeldingen!$C:$AB,G$1,FALSE),"")</f>
        <v/>
      </c>
      <c r="H49" s="1" t="str">
        <f ca="1">IF($B49=1,VLOOKUP($C49,aanmeldingen!$C:$AB,H$1,FALSE),"")</f>
        <v/>
      </c>
      <c r="I49" s="26" t="str">
        <f ca="1">IF($B49=1,VLOOKUP($C49,aanmeldingen!$C:$AB,I$1,FALSE),"")</f>
        <v/>
      </c>
      <c r="J49" s="26" t="str">
        <f ca="1">IF($B49=1,VLOOKUP($C49,aanmeldingen!$C:$AB,J$1,FALSE),"")</f>
        <v/>
      </c>
      <c r="K49" s="18" t="str">
        <f ca="1">IF($B49=1,VLOOKUP($C49,aanmeldingen!$C:$AB,K$1,FALSE),"")</f>
        <v/>
      </c>
      <c r="L49" s="1" t="str">
        <f ca="1">IF($B49=1,VLOOKUP($C49,aanmeldingen!$C:$AB,L$1,FALSE),"")</f>
        <v/>
      </c>
      <c r="M49" s="1" t="str">
        <f ca="1">IF($D49="-","",VLOOKUP($C49,aanmeldingen!$C:$AB,M$1,FALSE))</f>
        <v>Wagenaar</v>
      </c>
      <c r="N49" s="1" t="str">
        <f ca="1">IF($D49="-","",VLOOKUP($C49,aanmeldingen!$C:$AB,N$1,FALSE))</f>
        <v>Julius</v>
      </c>
      <c r="O49" s="1" t="str">
        <f ca="1">IF($D49="-","",VLOOKUP($C49,aanmeldingen!$C:$AB,O$1,FALSE))</f>
        <v>MN</v>
      </c>
      <c r="P49" s="1">
        <f t="shared" ca="1" si="4"/>
        <v>1</v>
      </c>
      <c r="Q49" s="20" t="str">
        <f ca="1">IF(B49=1,IF(VLOOKUP(D49,Scheidsrechters!B:P,15,FALSE)=0,"",VLOOKUP(D49,Scheidsrechters!B:P,15,FALSE)),"")</f>
        <v/>
      </c>
      <c r="S49" s="1">
        <f t="shared" ca="1" si="5"/>
        <v>1</v>
      </c>
      <c r="T49" s="26">
        <f ca="1">IFERROR(VLOOKUP(C49,aanmeldingen!$C:$L,10,FALSE),"")</f>
        <v>43554</v>
      </c>
      <c r="U49" s="26">
        <f ca="1">IFERROR(VLOOKUP(C49,aanmeldingen!$C:$V,20,FALSE),"")</f>
        <v>43615</v>
      </c>
      <c r="V49" s="42"/>
    </row>
    <row r="50" spans="1:22" x14ac:dyDescent="0.2">
      <c r="A50" s="54">
        <f t="shared" ca="1" si="2"/>
        <v>3</v>
      </c>
      <c r="B50" s="54">
        <f t="shared" ca="1" si="3"/>
        <v>0</v>
      </c>
      <c r="C50" s="54">
        <f t="shared" si="0"/>
        <v>18</v>
      </c>
      <c r="D50" s="54">
        <f ca="1">IFERROR(VLOOKUP($C50,aanmeldingen!$C:$AB,D$1,FALSE),"-")</f>
        <v>402</v>
      </c>
      <c r="E50" s="54">
        <f t="shared" ca="1" si="1"/>
        <v>1</v>
      </c>
      <c r="F50" s="25" t="str">
        <f ca="1">IF($B50=1,VLOOKUP($C50,aanmeldingen!$C:$AB,F$1,FALSE),"")</f>
        <v/>
      </c>
      <c r="G50" s="1" t="str">
        <f ca="1">IF($B50=1,VLOOKUP($C50,aanmeldingen!$C:$AB,G$1,FALSE),"")</f>
        <v/>
      </c>
      <c r="H50" s="1" t="str">
        <f ca="1">IF($B50=1,VLOOKUP($C50,aanmeldingen!$C:$AB,H$1,FALSE),"")</f>
        <v/>
      </c>
      <c r="I50" s="26" t="str">
        <f ca="1">IF($B50=1,VLOOKUP($C50,aanmeldingen!$C:$AB,I$1,FALSE),"")</f>
        <v/>
      </c>
      <c r="J50" s="26" t="str">
        <f ca="1">IF($B50=1,VLOOKUP($C50,aanmeldingen!$C:$AB,J$1,FALSE),"")</f>
        <v/>
      </c>
      <c r="K50" s="18" t="str">
        <f ca="1">IF($B50=1,VLOOKUP($C50,aanmeldingen!$C:$AB,K$1,FALSE),"")</f>
        <v/>
      </c>
      <c r="L50" s="1" t="str">
        <f ca="1">IF($B50=1,VLOOKUP($C50,aanmeldingen!$C:$AB,L$1,FALSE),"")</f>
        <v/>
      </c>
      <c r="M50" s="1" t="str">
        <f ca="1">IF($D50="-","",VLOOKUP($C50,aanmeldingen!$C:$AB,M$1,FALSE))</f>
        <v>Farkas</v>
      </c>
      <c r="N50" s="1" t="str">
        <f ca="1">IF($D50="-","",VLOOKUP($C50,aanmeldingen!$C:$AB,N$1,FALSE))</f>
        <v>Mark</v>
      </c>
      <c r="O50" s="1" t="str">
        <f ca="1">IF($D50="-","",VLOOKUP($C50,aanmeldingen!$C:$AB,O$1,FALSE))</f>
        <v>AEW</v>
      </c>
      <c r="P50" s="1">
        <f t="shared" ca="1" si="4"/>
        <v>1</v>
      </c>
      <c r="Q50" s="20" t="str">
        <f ca="1">IF(B50=1,IF(VLOOKUP(D50,Scheidsrechters!B:P,15,FALSE)=0,"",VLOOKUP(D50,Scheidsrechters!B:P,15,FALSE)),"")</f>
        <v/>
      </c>
      <c r="S50" s="1">
        <f t="shared" ca="1" si="5"/>
        <v>1</v>
      </c>
      <c r="T50" s="26">
        <f ca="1">IFERROR(VLOOKUP(C50,aanmeldingen!$C:$L,10,FALSE),"")</f>
        <v>43554</v>
      </c>
      <c r="U50" s="26">
        <f ca="1">IFERROR(VLOOKUP(C50,aanmeldingen!$C:$V,20,FALSE),"")</f>
        <v>43615</v>
      </c>
      <c r="V50" s="42"/>
    </row>
    <row r="51" spans="1:22" x14ac:dyDescent="0.2">
      <c r="A51" s="54">
        <f t="shared" ca="1" si="2"/>
        <v>4</v>
      </c>
      <c r="B51" s="54">
        <f t="shared" ca="1" si="3"/>
        <v>1</v>
      </c>
      <c r="C51" s="54">
        <f t="shared" si="0"/>
        <v>19</v>
      </c>
      <c r="D51" s="54">
        <f ca="1">IFERROR(VLOOKUP($C51,aanmeldingen!$C:$AB,D$1,FALSE),"-")</f>
        <v>404</v>
      </c>
      <c r="E51" s="54">
        <f t="shared" ca="1" si="1"/>
        <v>1</v>
      </c>
      <c r="F51" s="25" t="str">
        <f ca="1">IF($B51=1,VLOOKUP($C51,aanmeldingen!$C:$AB,F$1,FALSE),"")</f>
        <v>Plovdiv</v>
      </c>
      <c r="G51" s="1" t="str">
        <f ca="1">IF($B51=1,VLOOKUP($C51,aanmeldingen!$C:$AB,G$1,FALSE),"")</f>
        <v>BUL</v>
      </c>
      <c r="H51" s="1" t="str">
        <f ca="1">IF($B51=1,VLOOKUP($C51,aanmeldingen!$C:$AB,H$1,FALSE),"")</f>
        <v>EK U23</v>
      </c>
      <c r="I51" s="26">
        <f ca="1">IF($B51=1,VLOOKUP($C51,aanmeldingen!$C:$AB,I$1,FALSE),"")</f>
        <v>43615</v>
      </c>
      <c r="J51" s="26">
        <f ca="1">IF($B51=1,VLOOKUP($C51,aanmeldingen!$C:$AB,J$1,FALSE),"")</f>
        <v>43615</v>
      </c>
      <c r="K51" s="18" t="str">
        <f ca="1">IF($B51=1,VLOOKUP($C51,aanmeldingen!$C:$AB,K$1,FALSE),"")</f>
        <v>Dames</v>
      </c>
      <c r="L51" s="1" t="str">
        <f ca="1">IF($B51=1,VLOOKUP($C51,aanmeldingen!$C:$AB,L$1,FALSE),"")</f>
        <v>Floret</v>
      </c>
      <c r="M51" s="1" t="str">
        <f ca="1">IF($D51="-","",VLOOKUP($C51,aanmeldingen!$C:$AB,M$1,FALSE))</f>
        <v>Rentier</v>
      </c>
      <c r="N51" s="1" t="str">
        <f ca="1">IF($D51="-","",VLOOKUP($C51,aanmeldingen!$C:$AB,N$1,FALSE))</f>
        <v>Eline</v>
      </c>
      <c r="O51" s="1" t="str">
        <f ca="1">IF($D51="-","",VLOOKUP($C51,aanmeldingen!$C:$AB,O$1,FALSE))</f>
        <v>AMS</v>
      </c>
      <c r="P51" s="1">
        <f t="shared" ca="1" si="4"/>
        <v>1</v>
      </c>
      <c r="Q51" s="20" t="str">
        <f ca="1">IF(B51=1,IF(VLOOKUP(D51,Scheidsrechters!B:P,15,FALSE)=0,"",VLOOKUP(D51,Scheidsrechters!B:P,15,FALSE)),"")</f>
        <v/>
      </c>
      <c r="S51" s="1">
        <f t="shared" ca="1" si="5"/>
        <v>1</v>
      </c>
      <c r="T51" s="26">
        <f ca="1">IFERROR(VLOOKUP(C51,aanmeldingen!$C:$L,10,FALSE),"")</f>
        <v>43582</v>
      </c>
      <c r="U51" s="26">
        <f ca="1">IFERROR(VLOOKUP(C51,aanmeldingen!$C:$V,20,FALSE),"")</f>
        <v>43615</v>
      </c>
      <c r="V51" s="42"/>
    </row>
    <row r="52" spans="1:22" x14ac:dyDescent="0.2">
      <c r="A52" s="54">
        <f t="shared" ca="1" si="2"/>
        <v>3</v>
      </c>
      <c r="B52" s="54">
        <f t="shared" ca="1" si="3"/>
        <v>1</v>
      </c>
      <c r="C52" s="54">
        <f t="shared" si="0"/>
        <v>20</v>
      </c>
      <c r="D52" s="54">
        <f ca="1">IFERROR(VLOOKUP($C52,aanmeldingen!$C:$AB,D$1,FALSE),"-")</f>
        <v>405</v>
      </c>
      <c r="E52" s="54">
        <f t="shared" ca="1" si="1"/>
        <v>1</v>
      </c>
      <c r="F52" s="25" t="str">
        <f ca="1">IF($B52=1,VLOOKUP($C52,aanmeldingen!$C:$AB,F$1,FALSE),"")</f>
        <v>Plovdiv</v>
      </c>
      <c r="G52" s="1" t="str">
        <f ca="1">IF($B52=1,VLOOKUP($C52,aanmeldingen!$C:$AB,G$1,FALSE),"")</f>
        <v>BUL</v>
      </c>
      <c r="H52" s="1" t="str">
        <f ca="1">IF($B52=1,VLOOKUP($C52,aanmeldingen!$C:$AB,H$1,FALSE),"")</f>
        <v>EK U23</v>
      </c>
      <c r="I52" s="26">
        <f ca="1">IF($B52=1,VLOOKUP($C52,aanmeldingen!$C:$AB,I$1,FALSE),"")</f>
        <v>43615</v>
      </c>
      <c r="J52" s="26">
        <f ca="1">IF($B52=1,VLOOKUP($C52,aanmeldingen!$C:$AB,J$1,FALSE),"")</f>
        <v>43615</v>
      </c>
      <c r="K52" s="18" t="str">
        <f ca="1">IF($B52=1,VLOOKUP($C52,aanmeldingen!$C:$AB,K$1,FALSE),"")</f>
        <v>Heren</v>
      </c>
      <c r="L52" s="1" t="str">
        <f ca="1">IF($B52=1,VLOOKUP($C52,aanmeldingen!$C:$AB,L$1,FALSE),"")</f>
        <v>Degen</v>
      </c>
      <c r="M52" s="1" t="str">
        <f ca="1">IF($D52="-","",VLOOKUP($C52,aanmeldingen!$C:$AB,M$1,FALSE))</f>
        <v>Tulen</v>
      </c>
      <c r="N52" s="1" t="str">
        <f ca="1">IF($D52="-","",VLOOKUP($C52,aanmeldingen!$C:$AB,N$1,FALSE))</f>
        <v>Rafael</v>
      </c>
      <c r="O52" s="1" t="str">
        <f ca="1">IF($D52="-","",VLOOKUP($C52,aanmeldingen!$C:$AB,O$1,FALSE))</f>
        <v>SCA</v>
      </c>
      <c r="P52" s="1">
        <f t="shared" ca="1" si="4"/>
        <v>1</v>
      </c>
      <c r="Q52" s="20" t="str">
        <f ca="1">IF(B52=1,IF(VLOOKUP(D52,Scheidsrechters!B:P,15,FALSE)=0,"",VLOOKUP(D52,Scheidsrechters!B:P,15,FALSE)),"")</f>
        <v/>
      </c>
      <c r="S52" s="1">
        <f t="shared" ca="1" si="5"/>
        <v>1</v>
      </c>
      <c r="T52" s="26">
        <f ca="1">IFERROR(VLOOKUP(C52,aanmeldingen!$C:$L,10,FALSE),"")</f>
        <v>43582</v>
      </c>
      <c r="U52" s="26">
        <f ca="1">IFERROR(VLOOKUP(C52,aanmeldingen!$C:$V,20,FALSE),"")</f>
        <v>43615</v>
      </c>
      <c r="V52" s="42"/>
    </row>
    <row r="53" spans="1:22" x14ac:dyDescent="0.2">
      <c r="A53" s="54">
        <f t="shared" ca="1" si="2"/>
        <v>3</v>
      </c>
      <c r="B53" s="54">
        <f t="shared" ca="1" si="3"/>
        <v>0</v>
      </c>
      <c r="C53" s="54">
        <f t="shared" si="0"/>
        <v>21</v>
      </c>
      <c r="D53" s="54">
        <f ca="1">IFERROR(VLOOKUP($C53,aanmeldingen!$C:$AB,D$1,FALSE),"-")</f>
        <v>405</v>
      </c>
      <c r="E53" s="54">
        <f t="shared" ca="1" si="1"/>
        <v>1</v>
      </c>
      <c r="F53" s="25" t="str">
        <f ca="1">IF($B53=1,VLOOKUP($C53,aanmeldingen!$C:$AB,F$1,FALSE),"")</f>
        <v/>
      </c>
      <c r="G53" s="1" t="str">
        <f ca="1">IF($B53=1,VLOOKUP($C53,aanmeldingen!$C:$AB,G$1,FALSE),"")</f>
        <v/>
      </c>
      <c r="H53" s="1" t="str">
        <f ca="1">IF($B53=1,VLOOKUP($C53,aanmeldingen!$C:$AB,H$1,FALSE),"")</f>
        <v/>
      </c>
      <c r="I53" s="26" t="str">
        <f ca="1">IF($B53=1,VLOOKUP($C53,aanmeldingen!$C:$AB,I$1,FALSE),"")</f>
        <v/>
      </c>
      <c r="J53" s="26" t="str">
        <f ca="1">IF($B53=1,VLOOKUP($C53,aanmeldingen!$C:$AB,J$1,FALSE),"")</f>
        <v/>
      </c>
      <c r="K53" s="18" t="str">
        <f ca="1">IF($B53=1,VLOOKUP($C53,aanmeldingen!$C:$AB,K$1,FALSE),"")</f>
        <v/>
      </c>
      <c r="L53" s="1" t="str">
        <f ca="1">IF($B53=1,VLOOKUP($C53,aanmeldingen!$C:$AB,L$1,FALSE),"")</f>
        <v/>
      </c>
      <c r="M53" s="1" t="str">
        <f ca="1">IF($D53="-","",VLOOKUP($C53,aanmeldingen!$C:$AB,M$1,FALSE))</f>
        <v>Keppel</v>
      </c>
      <c r="N53" s="1" t="str">
        <f ca="1">IF($D53="-","",VLOOKUP($C53,aanmeldingen!$C:$AB,N$1,FALSE))</f>
        <v>Colin</v>
      </c>
      <c r="O53" s="1" t="str">
        <f ca="1">IF($D53="-","",VLOOKUP($C53,aanmeldingen!$C:$AB,O$1,FALSE))</f>
        <v>DBO</v>
      </c>
      <c r="P53" s="1">
        <f t="shared" ca="1" si="4"/>
        <v>1</v>
      </c>
      <c r="Q53" s="20" t="str">
        <f ca="1">IF(B53=1,IF(VLOOKUP(D53,Scheidsrechters!B:P,15,FALSE)=0,"",VLOOKUP(D53,Scheidsrechters!B:P,15,FALSE)),"")</f>
        <v/>
      </c>
      <c r="S53" s="1">
        <f t="shared" ca="1" si="5"/>
        <v>1</v>
      </c>
      <c r="T53" s="26">
        <f ca="1">IFERROR(VLOOKUP(C53,aanmeldingen!$C:$L,10,FALSE),"")</f>
        <v>43582</v>
      </c>
      <c r="U53" s="26">
        <f ca="1">IFERROR(VLOOKUP(C53,aanmeldingen!$C:$V,20,FALSE),"")</f>
        <v>43615</v>
      </c>
      <c r="V53" s="42"/>
    </row>
    <row r="54" spans="1:22" x14ac:dyDescent="0.2">
      <c r="A54" s="54">
        <f t="shared" ca="1" si="2"/>
        <v>4</v>
      </c>
      <c r="B54" s="54">
        <f t="shared" ca="1" si="3"/>
        <v>1</v>
      </c>
      <c r="C54" s="54">
        <f t="shared" si="0"/>
        <v>22</v>
      </c>
      <c r="D54" s="54">
        <f ca="1">IFERROR(VLOOKUP($C54,aanmeldingen!$C:$AB,D$1,FALSE),"-")</f>
        <v>408</v>
      </c>
      <c r="E54" s="54">
        <f t="shared" ca="1" si="1"/>
        <v>1</v>
      </c>
      <c r="F54" s="25" t="str">
        <f ca="1">IF($B54=1,VLOOKUP($C54,aanmeldingen!$C:$AB,F$1,FALSE),"")</f>
        <v>Cognac</v>
      </c>
      <c r="G54" s="1" t="str">
        <f ca="1">IF($B54=1,VLOOKUP($C54,aanmeldingen!$C:$AB,G$1,FALSE),"")</f>
        <v>FRA</v>
      </c>
      <c r="H54" s="1" t="str">
        <f ca="1">IF($B54=1,VLOOKUP($C54,aanmeldingen!$C:$AB,H$1,FALSE),"")</f>
        <v>EK Vet 70+</v>
      </c>
      <c r="I54" s="26">
        <f ca="1">IF($B54=1,VLOOKUP($C54,aanmeldingen!$C:$AB,I$1,FALSE),"")</f>
        <v>43616</v>
      </c>
      <c r="J54" s="26">
        <f ca="1">IF($B54=1,VLOOKUP($C54,aanmeldingen!$C:$AB,J$1,FALSE),"")</f>
        <v>43616</v>
      </c>
      <c r="K54" s="18" t="str">
        <f ca="1">IF($B54=1,VLOOKUP($C54,aanmeldingen!$C:$AB,K$1,FALSE),"")</f>
        <v>Heren</v>
      </c>
      <c r="L54" s="1" t="str">
        <f ca="1">IF($B54=1,VLOOKUP($C54,aanmeldingen!$C:$AB,L$1,FALSE),"")</f>
        <v>Degen</v>
      </c>
      <c r="M54" s="1" t="str">
        <f ca="1">IF($D54="-","",VLOOKUP($C54,aanmeldingen!$C:$AB,M$1,FALSE))</f>
        <v>Beekhuizen</v>
      </c>
      <c r="N54" s="1" t="str">
        <f ca="1">IF($D54="-","",VLOOKUP($C54,aanmeldingen!$C:$AB,N$1,FALSE))</f>
        <v>Gerrit</v>
      </c>
      <c r="O54" s="1" t="str">
        <f ca="1">IF($D54="-","",VLOOKUP($C54,aanmeldingen!$C:$AB,O$1,FALSE))</f>
        <v>KMS</v>
      </c>
      <c r="P54" s="1">
        <f t="shared" ca="1" si="4"/>
        <v>1</v>
      </c>
      <c r="Q54" s="20" t="str">
        <f ca="1">IF(B54=1,IF(VLOOKUP(D54,Scheidsrechters!B:P,15,FALSE)=0,"",VLOOKUP(D54,Scheidsrechters!B:P,15,FALSE)),"")</f>
        <v/>
      </c>
      <c r="S54" s="1">
        <f t="shared" ca="1" si="5"/>
        <v>1</v>
      </c>
      <c r="T54" s="26">
        <f ca="1">IFERROR(VLOOKUP(C54,aanmeldingen!$C:$L,10,FALSE),"")</f>
        <v>43568</v>
      </c>
      <c r="U54" s="26">
        <f ca="1">IFERROR(VLOOKUP(C54,aanmeldingen!$C:$V,20,FALSE),"")</f>
        <v>43616</v>
      </c>
      <c r="V54" s="42"/>
    </row>
    <row r="55" spans="1:22" x14ac:dyDescent="0.2">
      <c r="A55" s="54">
        <f t="shared" ca="1" si="2"/>
        <v>4</v>
      </c>
      <c r="B55" s="54">
        <f t="shared" ca="1" si="3"/>
        <v>0</v>
      </c>
      <c r="C55" s="54">
        <f t="shared" si="0"/>
        <v>23</v>
      </c>
      <c r="D55" s="54">
        <f ca="1">IFERROR(VLOOKUP($C55,aanmeldingen!$C:$AB,D$1,FALSE),"-")</f>
        <v>408</v>
      </c>
      <c r="E55" s="54">
        <f t="shared" ca="1" si="1"/>
        <v>1</v>
      </c>
      <c r="F55" s="25" t="str">
        <f ca="1">IF($B55=1,VLOOKUP($C55,aanmeldingen!$C:$AB,F$1,FALSE),"")</f>
        <v/>
      </c>
      <c r="G55" s="1" t="str">
        <f ca="1">IF($B55=1,VLOOKUP($C55,aanmeldingen!$C:$AB,G$1,FALSE),"")</f>
        <v/>
      </c>
      <c r="H55" s="1" t="str">
        <f ca="1">IF($B55=1,VLOOKUP($C55,aanmeldingen!$C:$AB,H$1,FALSE),"")</f>
        <v/>
      </c>
      <c r="I55" s="26" t="str">
        <f ca="1">IF($B55=1,VLOOKUP($C55,aanmeldingen!$C:$AB,I$1,FALSE),"")</f>
        <v/>
      </c>
      <c r="J55" s="26" t="str">
        <f ca="1">IF($B55=1,VLOOKUP($C55,aanmeldingen!$C:$AB,J$1,FALSE),"")</f>
        <v/>
      </c>
      <c r="K55" s="18" t="str">
        <f ca="1">IF($B55=1,VLOOKUP($C55,aanmeldingen!$C:$AB,K$1,FALSE),"")</f>
        <v/>
      </c>
      <c r="L55" s="1" t="str">
        <f ca="1">IF($B55=1,VLOOKUP($C55,aanmeldingen!$C:$AB,L$1,FALSE),"")</f>
        <v/>
      </c>
      <c r="M55" s="1" t="str">
        <f ca="1">IF($D55="-","",VLOOKUP($C55,aanmeldingen!$C:$AB,M$1,FALSE))</f>
        <v>Van der Grinten</v>
      </c>
      <c r="N55" s="1" t="str">
        <f ca="1">IF($D55="-","",VLOOKUP($C55,aanmeldingen!$C:$AB,N$1,FALSE))</f>
        <v>Toon</v>
      </c>
      <c r="O55" s="1" t="str">
        <f ca="1">IF($D55="-","",VLOOKUP($C55,aanmeldingen!$C:$AB,O$1,FALSE))</f>
        <v>KMS</v>
      </c>
      <c r="P55" s="1">
        <f t="shared" ca="1" si="4"/>
        <v>1</v>
      </c>
      <c r="Q55" s="20" t="str">
        <f ca="1">IF(B55=1,IF(VLOOKUP(D55,Scheidsrechters!B:P,15,FALSE)=0,"",VLOOKUP(D55,Scheidsrechters!B:P,15,FALSE)),"")</f>
        <v/>
      </c>
      <c r="S55" s="1">
        <f t="shared" ca="1" si="5"/>
        <v>1</v>
      </c>
      <c r="T55" s="26">
        <f ca="1">IFERROR(VLOOKUP(C55,aanmeldingen!$C:$L,10,FALSE),"")</f>
        <v>43568</v>
      </c>
      <c r="U55" s="26">
        <f ca="1">IFERROR(VLOOKUP(C55,aanmeldingen!$C:$V,20,FALSE),"")</f>
        <v>43616</v>
      </c>
      <c r="V55" s="42"/>
    </row>
    <row r="56" spans="1:22" x14ac:dyDescent="0.2">
      <c r="A56" s="54">
        <f t="shared" ca="1" si="2"/>
        <v>4</v>
      </c>
      <c r="B56" s="54">
        <f t="shared" ca="1" si="3"/>
        <v>0</v>
      </c>
      <c r="C56" s="54">
        <f t="shared" si="0"/>
        <v>24</v>
      </c>
      <c r="D56" s="54">
        <f ca="1">IFERROR(VLOOKUP($C56,aanmeldingen!$C:$AB,D$1,FALSE),"-")</f>
        <v>408</v>
      </c>
      <c r="E56" s="54">
        <f t="shared" ca="1" si="1"/>
        <v>1</v>
      </c>
      <c r="F56" s="25" t="str">
        <f ca="1">IF($B56=1,VLOOKUP($C56,aanmeldingen!$C:$AB,F$1,FALSE),"")</f>
        <v/>
      </c>
      <c r="G56" s="1" t="str">
        <f ca="1">IF($B56=1,VLOOKUP($C56,aanmeldingen!$C:$AB,G$1,FALSE),"")</f>
        <v/>
      </c>
      <c r="H56" s="1" t="str">
        <f ca="1">IF($B56=1,VLOOKUP($C56,aanmeldingen!$C:$AB,H$1,FALSE),"")</f>
        <v/>
      </c>
      <c r="I56" s="26" t="str">
        <f ca="1">IF($B56=1,VLOOKUP($C56,aanmeldingen!$C:$AB,I$1,FALSE),"")</f>
        <v/>
      </c>
      <c r="J56" s="26" t="str">
        <f ca="1">IF($B56=1,VLOOKUP($C56,aanmeldingen!$C:$AB,J$1,FALSE),"")</f>
        <v/>
      </c>
      <c r="K56" s="18" t="str">
        <f ca="1">IF($B56=1,VLOOKUP($C56,aanmeldingen!$C:$AB,K$1,FALSE),"")</f>
        <v/>
      </c>
      <c r="L56" s="1" t="str">
        <f ca="1">IF($B56=1,VLOOKUP($C56,aanmeldingen!$C:$AB,L$1,FALSE),"")</f>
        <v/>
      </c>
      <c r="M56" s="1" t="str">
        <f ca="1">IF($D56="-","",VLOOKUP($C56,aanmeldingen!$C:$AB,M$1,FALSE))</f>
        <v>Vitsas</v>
      </c>
      <c r="N56" s="1" t="str">
        <f ca="1">IF($D56="-","",VLOOKUP($C56,aanmeldingen!$C:$AB,N$1,FALSE))</f>
        <v>Jannis</v>
      </c>
      <c r="O56" s="1" t="str">
        <f ca="1">IF($D56="-","",VLOOKUP($C56,aanmeldingen!$C:$AB,O$1,FALSE))</f>
        <v>MVO</v>
      </c>
      <c r="P56" s="1">
        <f t="shared" ca="1" si="4"/>
        <v>1</v>
      </c>
      <c r="Q56" s="20" t="str">
        <f ca="1">IF(B56=1,IF(VLOOKUP(D56,Scheidsrechters!B:P,15,FALSE)=0,"",VLOOKUP(D56,Scheidsrechters!B:P,15,FALSE)),"")</f>
        <v/>
      </c>
      <c r="S56" s="1">
        <f t="shared" ca="1" si="5"/>
        <v>1</v>
      </c>
      <c r="T56" s="26">
        <f ca="1">IFERROR(VLOOKUP(C56,aanmeldingen!$C:$L,10,FALSE),"")</f>
        <v>43561</v>
      </c>
      <c r="U56" s="26">
        <f ca="1">IFERROR(VLOOKUP(C56,aanmeldingen!$C:$V,20,FALSE),"")</f>
        <v>43616</v>
      </c>
      <c r="V56" s="42"/>
    </row>
    <row r="57" spans="1:22" x14ac:dyDescent="0.2">
      <c r="A57" s="54">
        <f t="shared" ca="1" si="2"/>
        <v>3</v>
      </c>
      <c r="B57" s="54">
        <f t="shared" ca="1" si="3"/>
        <v>1</v>
      </c>
      <c r="C57" s="54">
        <f t="shared" si="0"/>
        <v>25</v>
      </c>
      <c r="D57" s="54">
        <f ca="1">IFERROR(VLOOKUP($C57,aanmeldingen!$C:$AB,D$1,FALSE),"-")</f>
        <v>409</v>
      </c>
      <c r="E57" s="54">
        <f t="shared" ca="1" si="1"/>
        <v>1</v>
      </c>
      <c r="F57" s="25" t="str">
        <f ca="1">IF($B57=1,VLOOKUP($C57,aanmeldingen!$C:$AB,F$1,FALSE),"")</f>
        <v>Cognac</v>
      </c>
      <c r="G57" s="1" t="str">
        <f ca="1">IF($B57=1,VLOOKUP($C57,aanmeldingen!$C:$AB,G$1,FALSE),"")</f>
        <v>FRA</v>
      </c>
      <c r="H57" s="1" t="str">
        <f ca="1">IF($B57=1,VLOOKUP($C57,aanmeldingen!$C:$AB,H$1,FALSE),"")</f>
        <v>EK Vet 60-69</v>
      </c>
      <c r="I57" s="26">
        <f ca="1">IF($B57=1,VLOOKUP($C57,aanmeldingen!$C:$AB,I$1,FALSE),"")</f>
        <v>43616</v>
      </c>
      <c r="J57" s="26">
        <f ca="1">IF($B57=1,VLOOKUP($C57,aanmeldingen!$C:$AB,J$1,FALSE),"")</f>
        <v>43616</v>
      </c>
      <c r="K57" s="18" t="str">
        <f ca="1">IF($B57=1,VLOOKUP($C57,aanmeldingen!$C:$AB,K$1,FALSE),"")</f>
        <v>Heren</v>
      </c>
      <c r="L57" s="1" t="str">
        <f ca="1">IF($B57=1,VLOOKUP($C57,aanmeldingen!$C:$AB,L$1,FALSE),"")</f>
        <v>Floret</v>
      </c>
      <c r="M57" s="1" t="str">
        <f ca="1">IF($D57="-","",VLOOKUP($C57,aanmeldingen!$C:$AB,M$1,FALSE))</f>
        <v>Broodbakker</v>
      </c>
      <c r="N57" s="1" t="str">
        <f ca="1">IF($D57="-","",VLOOKUP($C57,aanmeldingen!$C:$AB,N$1,FALSE))</f>
        <v>Martin</v>
      </c>
      <c r="O57" s="1" t="str">
        <f ca="1">IF($D57="-","",VLOOKUP($C57,aanmeldingen!$C:$AB,O$1,FALSE))</f>
        <v>VAL</v>
      </c>
      <c r="P57" s="1">
        <f t="shared" ca="1" si="4"/>
        <v>1</v>
      </c>
      <c r="Q57" s="20" t="str">
        <f ca="1">IF(B57=1,IF(VLOOKUP(D57,Scheidsrechters!B:P,15,FALSE)=0,"",VLOOKUP(D57,Scheidsrechters!B:P,15,FALSE)),"")</f>
        <v/>
      </c>
      <c r="S57" s="1">
        <f t="shared" ca="1" si="5"/>
        <v>1</v>
      </c>
      <c r="T57" s="26">
        <f ca="1">IFERROR(VLOOKUP(C57,aanmeldingen!$C:$L,10,FALSE),"")</f>
        <v>43554</v>
      </c>
      <c r="U57" s="26">
        <f ca="1">IFERROR(VLOOKUP(C57,aanmeldingen!$C:$V,20,FALSE),"")</f>
        <v>43616</v>
      </c>
      <c r="V57" s="42"/>
    </row>
    <row r="58" spans="1:22" x14ac:dyDescent="0.2">
      <c r="A58" s="54">
        <f t="shared" ca="1" si="2"/>
        <v>4</v>
      </c>
      <c r="B58" s="54">
        <f t="shared" ca="1" si="3"/>
        <v>1</v>
      </c>
      <c r="C58" s="54">
        <f t="shared" si="0"/>
        <v>26</v>
      </c>
      <c r="D58" s="54">
        <f ca="1">IFERROR(VLOOKUP($C58,aanmeldingen!$C:$AB,D$1,FALSE),"-")</f>
        <v>410</v>
      </c>
      <c r="E58" s="54">
        <f t="shared" ca="1" si="1"/>
        <v>1</v>
      </c>
      <c r="F58" s="25" t="str">
        <f ca="1">IF($B58=1,VLOOKUP($C58,aanmeldingen!$C:$AB,F$1,FALSE),"")</f>
        <v>Cognac</v>
      </c>
      <c r="G58" s="1" t="str">
        <f ca="1">IF($B58=1,VLOOKUP($C58,aanmeldingen!$C:$AB,G$1,FALSE),"")</f>
        <v>FRA</v>
      </c>
      <c r="H58" s="1" t="str">
        <f ca="1">IF($B58=1,VLOOKUP($C58,aanmeldingen!$C:$AB,H$1,FALSE),"")</f>
        <v>EK Vet 40-49</v>
      </c>
      <c r="I58" s="26">
        <f ca="1">IF($B58=1,VLOOKUP($C58,aanmeldingen!$C:$AB,I$1,FALSE),"")</f>
        <v>43616</v>
      </c>
      <c r="J58" s="26">
        <f ca="1">IF($B58=1,VLOOKUP($C58,aanmeldingen!$C:$AB,J$1,FALSE),"")</f>
        <v>43616</v>
      </c>
      <c r="K58" s="18" t="str">
        <f ca="1">IF($B58=1,VLOOKUP($C58,aanmeldingen!$C:$AB,K$1,FALSE),"")</f>
        <v>Heren</v>
      </c>
      <c r="L58" s="1" t="str">
        <f ca="1">IF($B58=1,VLOOKUP($C58,aanmeldingen!$C:$AB,L$1,FALSE),"")</f>
        <v>Sabel</v>
      </c>
      <c r="M58" s="1" t="str">
        <f ca="1">IF($D58="-","",VLOOKUP($C58,aanmeldingen!$C:$AB,M$1,FALSE))</f>
        <v>Plantinga</v>
      </c>
      <c r="N58" s="1" t="str">
        <f ca="1">IF($D58="-","",VLOOKUP($C58,aanmeldingen!$C:$AB,N$1,FALSE))</f>
        <v>Teun</v>
      </c>
      <c r="O58" s="1" t="str">
        <f ca="1">IF($D58="-","",VLOOKUP($C58,aanmeldingen!$C:$AB,O$1,FALSE))</f>
        <v>DFC</v>
      </c>
      <c r="P58" s="1">
        <f t="shared" ca="1" si="4"/>
        <v>1</v>
      </c>
      <c r="Q58" s="20" t="str">
        <f ca="1">IF(B58=1,IF(VLOOKUP(D58,Scheidsrechters!B:P,15,FALSE)=0,"",VLOOKUP(D58,Scheidsrechters!B:P,15,FALSE)),"")</f>
        <v/>
      </c>
      <c r="S58" s="1">
        <f t="shared" ca="1" si="5"/>
        <v>1</v>
      </c>
      <c r="T58" s="26">
        <f ca="1">IFERROR(VLOOKUP(C58,aanmeldingen!$C:$L,10,FALSE),"")</f>
        <v>43554</v>
      </c>
      <c r="U58" s="26">
        <f ca="1">IFERROR(VLOOKUP(C58,aanmeldingen!$C:$V,20,FALSE),"")</f>
        <v>43616</v>
      </c>
      <c r="V58" s="42"/>
    </row>
    <row r="59" spans="1:22" x14ac:dyDescent="0.2">
      <c r="A59" s="54">
        <f t="shared" ca="1" si="2"/>
        <v>3</v>
      </c>
      <c r="B59" s="54">
        <f t="shared" ca="1" si="3"/>
        <v>1</v>
      </c>
      <c r="C59" s="54">
        <f t="shared" si="0"/>
        <v>27</v>
      </c>
      <c r="D59" s="54">
        <f ca="1">IFERROR(VLOOKUP($C59,aanmeldingen!$C:$AB,D$1,FALSE),"-")</f>
        <v>413</v>
      </c>
      <c r="E59" s="54">
        <f t="shared" ca="1" si="1"/>
        <v>1</v>
      </c>
      <c r="F59" s="25" t="str">
        <f ca="1">IF($B59=1,VLOOKUP($C59,aanmeldingen!$C:$AB,F$1,FALSE),"")</f>
        <v>Cognac</v>
      </c>
      <c r="G59" s="1" t="str">
        <f ca="1">IF($B59=1,VLOOKUP($C59,aanmeldingen!$C:$AB,G$1,FALSE),"")</f>
        <v>FRA</v>
      </c>
      <c r="H59" s="1" t="str">
        <f ca="1">IF($B59=1,VLOOKUP($C59,aanmeldingen!$C:$AB,H$1,FALSE),"")</f>
        <v>EK Vet 60-69</v>
      </c>
      <c r="I59" s="26">
        <f ca="1">IF($B59=1,VLOOKUP($C59,aanmeldingen!$C:$AB,I$1,FALSE),"")</f>
        <v>43617</v>
      </c>
      <c r="J59" s="26">
        <f ca="1">IF($B59=1,VLOOKUP($C59,aanmeldingen!$C:$AB,J$1,FALSE),"")</f>
        <v>43617</v>
      </c>
      <c r="K59" s="18" t="str">
        <f ca="1">IF($B59=1,VLOOKUP($C59,aanmeldingen!$C:$AB,K$1,FALSE),"")</f>
        <v>Dames</v>
      </c>
      <c r="L59" s="1" t="str">
        <f ca="1">IF($B59=1,VLOOKUP($C59,aanmeldingen!$C:$AB,L$1,FALSE),"")</f>
        <v>Floret</v>
      </c>
      <c r="M59" s="1" t="str">
        <f ca="1">IF($D59="-","",VLOOKUP($C59,aanmeldingen!$C:$AB,M$1,FALSE))</f>
        <v>Fleischer</v>
      </c>
      <c r="N59" s="1" t="str">
        <f ca="1">IF($D59="-","",VLOOKUP($C59,aanmeldingen!$C:$AB,N$1,FALSE))</f>
        <v>Flos</v>
      </c>
      <c r="O59" s="1" t="str">
        <f ca="1">IF($D59="-","",VLOOKUP($C59,aanmeldingen!$C:$AB,O$1,FALSE))</f>
        <v>HS</v>
      </c>
      <c r="P59" s="1">
        <f t="shared" ca="1" si="4"/>
        <v>1</v>
      </c>
      <c r="Q59" s="20" t="str">
        <f ca="1">IF(B59=1,IF(VLOOKUP(D59,Scheidsrechters!B:P,15,FALSE)=0,"",VLOOKUP(D59,Scheidsrechters!B:P,15,FALSE)),"")</f>
        <v/>
      </c>
      <c r="S59" s="1">
        <f t="shared" ca="1" si="5"/>
        <v>1</v>
      </c>
      <c r="T59" s="26">
        <f ca="1">IFERROR(VLOOKUP(C59,aanmeldingen!$C:$L,10,FALSE),"")</f>
        <v>43554</v>
      </c>
      <c r="U59" s="26">
        <f ca="1">IFERROR(VLOOKUP(C59,aanmeldingen!$C:$V,20,FALSE),"")</f>
        <v>43617</v>
      </c>
      <c r="V59" s="42"/>
    </row>
    <row r="60" spans="1:22" x14ac:dyDescent="0.2">
      <c r="A60" s="54">
        <f t="shared" ca="1" si="2"/>
        <v>3</v>
      </c>
      <c r="B60" s="54">
        <f t="shared" ca="1" si="3"/>
        <v>0</v>
      </c>
      <c r="C60" s="54">
        <f t="shared" si="0"/>
        <v>28</v>
      </c>
      <c r="D60" s="54">
        <f ca="1">IFERROR(VLOOKUP($C60,aanmeldingen!$C:$AB,D$1,FALSE),"-")</f>
        <v>413</v>
      </c>
      <c r="E60" s="54">
        <f t="shared" ca="1" si="1"/>
        <v>1</v>
      </c>
      <c r="F60" s="25" t="str">
        <f ca="1">IF($B60=1,VLOOKUP($C60,aanmeldingen!$C:$AB,F$1,FALSE),"")</f>
        <v/>
      </c>
      <c r="G60" s="1" t="str">
        <f ca="1">IF($B60=1,VLOOKUP($C60,aanmeldingen!$C:$AB,G$1,FALSE),"")</f>
        <v/>
      </c>
      <c r="H60" s="1" t="str">
        <f ca="1">IF($B60=1,VLOOKUP($C60,aanmeldingen!$C:$AB,H$1,FALSE),"")</f>
        <v/>
      </c>
      <c r="I60" s="26" t="str">
        <f ca="1">IF($B60=1,VLOOKUP($C60,aanmeldingen!$C:$AB,I$1,FALSE),"")</f>
        <v/>
      </c>
      <c r="J60" s="26" t="str">
        <f ca="1">IF($B60=1,VLOOKUP($C60,aanmeldingen!$C:$AB,J$1,FALSE),"")</f>
        <v/>
      </c>
      <c r="K60" s="18" t="str">
        <f ca="1">IF($B60=1,VLOOKUP($C60,aanmeldingen!$C:$AB,K$1,FALSE),"")</f>
        <v/>
      </c>
      <c r="L60" s="1" t="str">
        <f ca="1">IF($B60=1,VLOOKUP($C60,aanmeldingen!$C:$AB,L$1,FALSE),"")</f>
        <v/>
      </c>
      <c r="M60" s="1" t="str">
        <f ca="1">IF($D60="-","",VLOOKUP($C60,aanmeldingen!$C:$AB,M$1,FALSE))</f>
        <v>De Graaf-Stoel</v>
      </c>
      <c r="N60" s="1" t="str">
        <f ca="1">IF($D60="-","",VLOOKUP($C60,aanmeldingen!$C:$AB,N$1,FALSE))</f>
        <v>Mieke</v>
      </c>
      <c r="O60" s="1" t="str">
        <f ca="1">IF($D60="-","",VLOOKUP($C60,aanmeldingen!$C:$AB,O$1,FALSE))</f>
        <v>SCA</v>
      </c>
      <c r="P60" s="1">
        <f t="shared" ca="1" si="4"/>
        <v>1</v>
      </c>
      <c r="Q60" s="20" t="str">
        <f ca="1">IF(B60=1,IF(VLOOKUP(D60,Scheidsrechters!B:P,15,FALSE)=0,"",VLOOKUP(D60,Scheidsrechters!B:P,15,FALSE)),"")</f>
        <v/>
      </c>
      <c r="S60" s="1">
        <f t="shared" ca="1" si="5"/>
        <v>1</v>
      </c>
      <c r="T60" s="26">
        <f ca="1">IFERROR(VLOOKUP(C60,aanmeldingen!$C:$L,10,FALSE),"")</f>
        <v>43554</v>
      </c>
      <c r="U60" s="26">
        <f ca="1">IFERROR(VLOOKUP(C60,aanmeldingen!$C:$V,20,FALSE),"")</f>
        <v>43617</v>
      </c>
      <c r="V60" s="42"/>
    </row>
    <row r="61" spans="1:22" x14ac:dyDescent="0.2">
      <c r="A61" s="54">
        <f t="shared" ca="1" si="2"/>
        <v>4</v>
      </c>
      <c r="B61" s="54">
        <f t="shared" ca="1" si="3"/>
        <v>1</v>
      </c>
      <c r="C61" s="54">
        <f t="shared" si="0"/>
        <v>29</v>
      </c>
      <c r="D61" s="54">
        <f ca="1">IFERROR(VLOOKUP($C61,aanmeldingen!$C:$AB,D$1,FALSE),"-")</f>
        <v>415</v>
      </c>
      <c r="E61" s="54">
        <f t="shared" ca="1" si="1"/>
        <v>1</v>
      </c>
      <c r="F61" s="25" t="str">
        <f ca="1">IF($B61=1,VLOOKUP($C61,aanmeldingen!$C:$AB,F$1,FALSE),"")</f>
        <v>Cognac</v>
      </c>
      <c r="G61" s="1" t="str">
        <f ca="1">IF($B61=1,VLOOKUP($C61,aanmeldingen!$C:$AB,G$1,FALSE),"")</f>
        <v>FRA</v>
      </c>
      <c r="H61" s="1" t="str">
        <f ca="1">IF($B61=1,VLOOKUP($C61,aanmeldingen!$C:$AB,H$1,FALSE),"")</f>
        <v>EK Vet 40-49</v>
      </c>
      <c r="I61" s="26">
        <f ca="1">IF($B61=1,VLOOKUP($C61,aanmeldingen!$C:$AB,I$1,FALSE),"")</f>
        <v>43617</v>
      </c>
      <c r="J61" s="26">
        <f ca="1">IF($B61=1,VLOOKUP($C61,aanmeldingen!$C:$AB,J$1,FALSE),"")</f>
        <v>43617</v>
      </c>
      <c r="K61" s="18" t="str">
        <f ca="1">IF($B61=1,VLOOKUP($C61,aanmeldingen!$C:$AB,K$1,FALSE),"")</f>
        <v>Dames</v>
      </c>
      <c r="L61" s="1" t="str">
        <f ca="1">IF($B61=1,VLOOKUP($C61,aanmeldingen!$C:$AB,L$1,FALSE),"")</f>
        <v>Sabel</v>
      </c>
      <c r="M61" s="1" t="str">
        <f ca="1">IF($D61="-","",VLOOKUP($C61,aanmeldingen!$C:$AB,M$1,FALSE))</f>
        <v>Groenheide</v>
      </c>
      <c r="N61" s="1" t="str">
        <f ca="1">IF($D61="-","",VLOOKUP($C61,aanmeldingen!$C:$AB,N$1,FALSE))</f>
        <v>Esther</v>
      </c>
      <c r="O61" s="1" t="str">
        <f ca="1">IF($D61="-","",VLOOKUP($C61,aanmeldingen!$C:$AB,O$1,FALSE))</f>
        <v>HS</v>
      </c>
      <c r="P61" s="1">
        <f t="shared" ca="1" si="4"/>
        <v>1</v>
      </c>
      <c r="Q61" s="20" t="str">
        <f ca="1">IF(B61=1,IF(VLOOKUP(D61,Scheidsrechters!B:P,15,FALSE)=0,"",VLOOKUP(D61,Scheidsrechters!B:P,15,FALSE)),"")</f>
        <v/>
      </c>
      <c r="S61" s="1">
        <f t="shared" ca="1" si="5"/>
        <v>1</v>
      </c>
      <c r="T61" s="26">
        <f ca="1">IFERROR(VLOOKUP(C61,aanmeldingen!$C:$L,10,FALSE),"")</f>
        <v>43554</v>
      </c>
      <c r="U61" s="26">
        <f ca="1">IFERROR(VLOOKUP(C61,aanmeldingen!$C:$V,20,FALSE),"")</f>
        <v>43617</v>
      </c>
      <c r="V61" s="42"/>
    </row>
    <row r="62" spans="1:22" x14ac:dyDescent="0.2">
      <c r="A62" s="54">
        <f t="shared" ca="1" si="2"/>
        <v>3</v>
      </c>
      <c r="B62" s="54">
        <f t="shared" ca="1" si="3"/>
        <v>1</v>
      </c>
      <c r="C62" s="54">
        <f t="shared" si="0"/>
        <v>30</v>
      </c>
      <c r="D62" s="54">
        <f ca="1">IFERROR(VLOOKUP($C62,aanmeldingen!$C:$AB,D$1,FALSE),"-")</f>
        <v>416</v>
      </c>
      <c r="E62" s="54">
        <f t="shared" ca="1" si="1"/>
        <v>1</v>
      </c>
      <c r="F62" s="25" t="str">
        <f ca="1">IF($B62=1,VLOOKUP($C62,aanmeldingen!$C:$AB,F$1,FALSE),"")</f>
        <v>Cognac</v>
      </c>
      <c r="G62" s="1" t="str">
        <f ca="1">IF($B62=1,VLOOKUP($C62,aanmeldingen!$C:$AB,G$1,FALSE),"")</f>
        <v>FRA</v>
      </c>
      <c r="H62" s="1" t="str">
        <f ca="1">IF($B62=1,VLOOKUP($C62,aanmeldingen!$C:$AB,H$1,FALSE),"")</f>
        <v>EK Vet 50-59</v>
      </c>
      <c r="I62" s="26">
        <f ca="1">IF($B62=1,VLOOKUP($C62,aanmeldingen!$C:$AB,I$1,FALSE),"")</f>
        <v>43617</v>
      </c>
      <c r="J62" s="26">
        <f ca="1">IF($B62=1,VLOOKUP($C62,aanmeldingen!$C:$AB,J$1,FALSE),"")</f>
        <v>43617</v>
      </c>
      <c r="K62" s="18" t="str">
        <f ca="1">IF($B62=1,VLOOKUP($C62,aanmeldingen!$C:$AB,K$1,FALSE),"")</f>
        <v>Dames</v>
      </c>
      <c r="L62" s="1" t="str">
        <f ca="1">IF($B62=1,VLOOKUP($C62,aanmeldingen!$C:$AB,L$1,FALSE),"")</f>
        <v>Sabel</v>
      </c>
      <c r="M62" s="1" t="str">
        <f ca="1">IF($D62="-","",VLOOKUP($C62,aanmeldingen!$C:$AB,M$1,FALSE))</f>
        <v>Stokkermans-Stam</v>
      </c>
      <c r="N62" s="1" t="str">
        <f ca="1">IF($D62="-","",VLOOKUP($C62,aanmeldingen!$C:$AB,N$1,FALSE))</f>
        <v>Jean-Marie</v>
      </c>
      <c r="O62" s="1" t="str">
        <f ca="1">IF($D62="-","",VLOOKUP($C62,aanmeldingen!$C:$AB,O$1,FALSE))</f>
        <v>VIV</v>
      </c>
      <c r="P62" s="1">
        <f t="shared" ca="1" si="4"/>
        <v>1</v>
      </c>
      <c r="Q62" s="20" t="str">
        <f ca="1">IF(B62=1,IF(VLOOKUP(D62,Scheidsrechters!B:P,15,FALSE)=0,"",VLOOKUP(D62,Scheidsrechters!B:P,15,FALSE)),"")</f>
        <v/>
      </c>
      <c r="S62" s="1">
        <f t="shared" ca="1" si="5"/>
        <v>1</v>
      </c>
      <c r="T62" s="26">
        <f ca="1">IFERROR(VLOOKUP(C62,aanmeldingen!$C:$L,10,FALSE),"")</f>
        <v>43554</v>
      </c>
      <c r="U62" s="26">
        <f ca="1">IFERROR(VLOOKUP(C62,aanmeldingen!$C:$V,20,FALSE),"")</f>
        <v>43617</v>
      </c>
      <c r="V62" s="42"/>
    </row>
    <row r="63" spans="1:22" x14ac:dyDescent="0.2">
      <c r="A63" s="54">
        <f t="shared" ca="1" si="2"/>
        <v>3</v>
      </c>
      <c r="B63" s="54">
        <f t="shared" ca="1" si="3"/>
        <v>0</v>
      </c>
      <c r="C63" s="54">
        <f t="shared" si="0"/>
        <v>31</v>
      </c>
      <c r="D63" s="54">
        <f ca="1">IFERROR(VLOOKUP($C63,aanmeldingen!$C:$AB,D$1,FALSE),"-")</f>
        <v>416</v>
      </c>
      <c r="E63" s="54">
        <f t="shared" ca="1" si="1"/>
        <v>1</v>
      </c>
      <c r="F63" s="25" t="str">
        <f ca="1">IF($B63=1,VLOOKUP($C63,aanmeldingen!$C:$AB,F$1,FALSE),"")</f>
        <v/>
      </c>
      <c r="G63" s="1" t="str">
        <f ca="1">IF($B63=1,VLOOKUP($C63,aanmeldingen!$C:$AB,G$1,FALSE),"")</f>
        <v/>
      </c>
      <c r="H63" s="1" t="str">
        <f ca="1">IF($B63=1,VLOOKUP($C63,aanmeldingen!$C:$AB,H$1,FALSE),"")</f>
        <v/>
      </c>
      <c r="I63" s="26" t="str">
        <f ca="1">IF($B63=1,VLOOKUP($C63,aanmeldingen!$C:$AB,I$1,FALSE),"")</f>
        <v/>
      </c>
      <c r="J63" s="26" t="str">
        <f ca="1">IF($B63=1,VLOOKUP($C63,aanmeldingen!$C:$AB,J$1,FALSE),"")</f>
        <v/>
      </c>
      <c r="K63" s="18" t="str">
        <f ca="1">IF($B63=1,VLOOKUP($C63,aanmeldingen!$C:$AB,K$1,FALSE),"")</f>
        <v/>
      </c>
      <c r="L63" s="1" t="str">
        <f ca="1">IF($B63=1,VLOOKUP($C63,aanmeldingen!$C:$AB,L$1,FALSE),"")</f>
        <v/>
      </c>
      <c r="M63" s="1" t="str">
        <f ca="1">IF($D63="-","",VLOOKUP($C63,aanmeldingen!$C:$AB,M$1,FALSE))</f>
        <v>Lendi</v>
      </c>
      <c r="N63" s="1" t="str">
        <f ca="1">IF($D63="-","",VLOOKUP($C63,aanmeldingen!$C:$AB,N$1,FALSE))</f>
        <v>Sonja</v>
      </c>
      <c r="O63" s="1" t="str">
        <f ca="1">IF($D63="-","",VLOOKUP($C63,aanmeldingen!$C:$AB,O$1,FALSE))</f>
        <v>HS</v>
      </c>
      <c r="P63" s="1">
        <f t="shared" ca="1" si="4"/>
        <v>1</v>
      </c>
      <c r="Q63" s="20" t="str">
        <f ca="1">IF(B63=1,IF(VLOOKUP(D63,Scheidsrechters!B:P,15,FALSE)=0,"",VLOOKUP(D63,Scheidsrechters!B:P,15,FALSE)),"")</f>
        <v/>
      </c>
      <c r="S63" s="1">
        <f t="shared" ca="1" si="5"/>
        <v>1</v>
      </c>
      <c r="T63" s="26">
        <f ca="1">IFERROR(VLOOKUP(C63,aanmeldingen!$C:$L,10,FALSE),"")</f>
        <v>43554</v>
      </c>
      <c r="U63" s="26">
        <f ca="1">IFERROR(VLOOKUP(C63,aanmeldingen!$C:$V,20,FALSE),"")</f>
        <v>43617</v>
      </c>
      <c r="V63" s="42"/>
    </row>
    <row r="64" spans="1:22" x14ac:dyDescent="0.2">
      <c r="A64" s="54">
        <f t="shared" ca="1" si="2"/>
        <v>4</v>
      </c>
      <c r="B64" s="54">
        <f t="shared" ca="1" si="3"/>
        <v>1</v>
      </c>
      <c r="C64" s="54">
        <f t="shared" si="0"/>
        <v>32</v>
      </c>
      <c r="D64" s="54">
        <f ca="1">IFERROR(VLOOKUP($C64,aanmeldingen!$C:$AB,D$1,FALSE),"-")</f>
        <v>417</v>
      </c>
      <c r="E64" s="54">
        <f t="shared" ca="1" si="1"/>
        <v>1</v>
      </c>
      <c r="F64" s="25" t="str">
        <f ca="1">IF($B64=1,VLOOKUP($C64,aanmeldingen!$C:$AB,F$1,FALSE),"")</f>
        <v>Cognac</v>
      </c>
      <c r="G64" s="1" t="str">
        <f ca="1">IF($B64=1,VLOOKUP($C64,aanmeldingen!$C:$AB,G$1,FALSE),"")</f>
        <v>FRA</v>
      </c>
      <c r="H64" s="1" t="str">
        <f ca="1">IF($B64=1,VLOOKUP($C64,aanmeldingen!$C:$AB,H$1,FALSE),"")</f>
        <v>EK Vet 50-59</v>
      </c>
      <c r="I64" s="26">
        <f ca="1">IF($B64=1,VLOOKUP($C64,aanmeldingen!$C:$AB,I$1,FALSE),"")</f>
        <v>43617</v>
      </c>
      <c r="J64" s="26">
        <f ca="1">IF($B64=1,VLOOKUP($C64,aanmeldingen!$C:$AB,J$1,FALSE),"")</f>
        <v>43617</v>
      </c>
      <c r="K64" s="18" t="str">
        <f ca="1">IF($B64=1,VLOOKUP($C64,aanmeldingen!$C:$AB,K$1,FALSE),"")</f>
        <v>Heren</v>
      </c>
      <c r="L64" s="1" t="str">
        <f ca="1">IF($B64=1,VLOOKUP($C64,aanmeldingen!$C:$AB,L$1,FALSE),"")</f>
        <v>Degen</v>
      </c>
      <c r="M64" s="1" t="str">
        <f ca="1">IF($D64="-","",VLOOKUP($C64,aanmeldingen!$C:$AB,M$1,FALSE))</f>
        <v>Somers</v>
      </c>
      <c r="N64" s="1" t="str">
        <f ca="1">IF($D64="-","",VLOOKUP($C64,aanmeldingen!$C:$AB,N$1,FALSE))</f>
        <v>Jan</v>
      </c>
      <c r="O64" s="1" t="str">
        <f ca="1">IF($D64="-","",VLOOKUP($C64,aanmeldingen!$C:$AB,O$1,FALSE))</f>
        <v>DAR</v>
      </c>
      <c r="P64" s="1">
        <f t="shared" ca="1" si="4"/>
        <v>1</v>
      </c>
      <c r="Q64" s="20" t="str">
        <f ca="1">IF(B64=1,IF(VLOOKUP(D64,Scheidsrechters!B:P,15,FALSE)=0,"",VLOOKUP(D64,Scheidsrechters!B:P,15,FALSE)),"")</f>
        <v/>
      </c>
      <c r="S64" s="1">
        <f t="shared" ca="1" si="5"/>
        <v>1</v>
      </c>
      <c r="T64" s="26">
        <f ca="1">IFERROR(VLOOKUP(C64,aanmeldingen!$C:$L,10,FALSE),"")</f>
        <v>43554</v>
      </c>
      <c r="U64" s="26">
        <f ca="1">IFERROR(VLOOKUP(C64,aanmeldingen!$C:$V,20,FALSE),"")</f>
        <v>43617</v>
      </c>
      <c r="V64" s="42"/>
    </row>
    <row r="65" spans="1:22" x14ac:dyDescent="0.2">
      <c r="A65" s="54">
        <f t="shared" ca="1" si="2"/>
        <v>4</v>
      </c>
      <c r="B65" s="54">
        <f t="shared" ca="1" si="3"/>
        <v>0</v>
      </c>
      <c r="C65" s="54">
        <f t="shared" si="0"/>
        <v>33</v>
      </c>
      <c r="D65" s="54">
        <f ca="1">IFERROR(VLOOKUP($C65,aanmeldingen!$C:$AB,D$1,FALSE),"-")</f>
        <v>417</v>
      </c>
      <c r="E65" s="54">
        <f t="shared" ca="1" si="1"/>
        <v>1</v>
      </c>
      <c r="F65" s="25" t="str">
        <f ca="1">IF($B65=1,VLOOKUP($C65,aanmeldingen!$C:$AB,F$1,FALSE),"")</f>
        <v/>
      </c>
      <c r="G65" s="1" t="str">
        <f ca="1">IF($B65=1,VLOOKUP($C65,aanmeldingen!$C:$AB,G$1,FALSE),"")</f>
        <v/>
      </c>
      <c r="H65" s="1" t="str">
        <f ca="1">IF($B65=1,VLOOKUP($C65,aanmeldingen!$C:$AB,H$1,FALSE),"")</f>
        <v/>
      </c>
      <c r="I65" s="26" t="str">
        <f ca="1">IF($B65=1,VLOOKUP($C65,aanmeldingen!$C:$AB,I$1,FALSE),"")</f>
        <v/>
      </c>
      <c r="J65" s="26" t="str">
        <f ca="1">IF($B65=1,VLOOKUP($C65,aanmeldingen!$C:$AB,J$1,FALSE),"")</f>
        <v/>
      </c>
      <c r="K65" s="18" t="str">
        <f ca="1">IF($B65=1,VLOOKUP($C65,aanmeldingen!$C:$AB,K$1,FALSE),"")</f>
        <v/>
      </c>
      <c r="L65" s="1" t="str">
        <f ca="1">IF($B65=1,VLOOKUP($C65,aanmeldingen!$C:$AB,L$1,FALSE),"")</f>
        <v/>
      </c>
      <c r="M65" s="1" t="str">
        <f ca="1">IF($D65="-","",VLOOKUP($C65,aanmeldingen!$C:$AB,M$1,FALSE))</f>
        <v>Van den Berg</v>
      </c>
      <c r="N65" s="1" t="str">
        <f ca="1">IF($D65="-","",VLOOKUP($C65,aanmeldingen!$C:$AB,N$1,FALSE))</f>
        <v>Paul</v>
      </c>
      <c r="O65" s="1" t="str">
        <f ca="1">IF($D65="-","",VLOOKUP($C65,aanmeldingen!$C:$AB,O$1,FALSE))</f>
        <v>MVO</v>
      </c>
      <c r="P65" s="1">
        <f t="shared" ca="1" si="4"/>
        <v>1</v>
      </c>
      <c r="Q65" s="20" t="str">
        <f ca="1">IF(B65=1,IF(VLOOKUP(D65,Scheidsrechters!B:P,15,FALSE)=0,"",VLOOKUP(D65,Scheidsrechters!B:P,15,FALSE)),"")</f>
        <v/>
      </c>
      <c r="S65" s="1">
        <f t="shared" ca="1" si="5"/>
        <v>1</v>
      </c>
      <c r="T65" s="26">
        <f ca="1">IFERROR(VLOOKUP(C65,aanmeldingen!$C:$L,10,FALSE),"")</f>
        <v>43561</v>
      </c>
      <c r="U65" s="26">
        <f ca="1">IFERROR(VLOOKUP(C65,aanmeldingen!$C:$V,20,FALSE),"")</f>
        <v>43617</v>
      </c>
      <c r="V65" s="42"/>
    </row>
    <row r="66" spans="1:22" x14ac:dyDescent="0.2">
      <c r="A66" s="54">
        <f t="shared" ca="1" si="2"/>
        <v>4</v>
      </c>
      <c r="B66" s="54">
        <f t="shared" ca="1" si="3"/>
        <v>0</v>
      </c>
      <c r="C66" s="54">
        <f t="shared" si="0"/>
        <v>34</v>
      </c>
      <c r="D66" s="54">
        <f ca="1">IFERROR(VLOOKUP($C66,aanmeldingen!$C:$AB,D$1,FALSE),"-")</f>
        <v>417</v>
      </c>
      <c r="E66" s="54">
        <f t="shared" ca="1" si="1"/>
        <v>1</v>
      </c>
      <c r="F66" s="25" t="str">
        <f ca="1">IF($B66=1,VLOOKUP($C66,aanmeldingen!$C:$AB,F$1,FALSE),"")</f>
        <v/>
      </c>
      <c r="G66" s="1" t="str">
        <f ca="1">IF($B66=1,VLOOKUP($C66,aanmeldingen!$C:$AB,G$1,FALSE),"")</f>
        <v/>
      </c>
      <c r="H66" s="1" t="str">
        <f ca="1">IF($B66=1,VLOOKUP($C66,aanmeldingen!$C:$AB,H$1,FALSE),"")</f>
        <v/>
      </c>
      <c r="I66" s="26" t="str">
        <f ca="1">IF($B66=1,VLOOKUP($C66,aanmeldingen!$C:$AB,I$1,FALSE),"")</f>
        <v/>
      </c>
      <c r="J66" s="26" t="str">
        <f ca="1">IF($B66=1,VLOOKUP($C66,aanmeldingen!$C:$AB,J$1,FALSE),"")</f>
        <v/>
      </c>
      <c r="K66" s="18" t="str">
        <f ca="1">IF($B66=1,VLOOKUP($C66,aanmeldingen!$C:$AB,K$1,FALSE),"")</f>
        <v/>
      </c>
      <c r="L66" s="1" t="str">
        <f ca="1">IF($B66=1,VLOOKUP($C66,aanmeldingen!$C:$AB,L$1,FALSE),"")</f>
        <v/>
      </c>
      <c r="M66" s="1" t="str">
        <f ca="1">IF($D66="-","",VLOOKUP($C66,aanmeldingen!$C:$AB,M$1,FALSE))</f>
        <v>Geeraedts</v>
      </c>
      <c r="N66" s="1" t="str">
        <f ca="1">IF($D66="-","",VLOOKUP($C66,aanmeldingen!$C:$AB,N$1,FALSE))</f>
        <v>Leo</v>
      </c>
      <c r="O66" s="1" t="str">
        <f ca="1">IF($D66="-","",VLOOKUP($C66,aanmeldingen!$C:$AB,O$1,FALSE))</f>
        <v>3M</v>
      </c>
      <c r="P66" s="1">
        <f t="shared" ca="1" si="4"/>
        <v>1</v>
      </c>
      <c r="Q66" s="20" t="str">
        <f ca="1">IF(B66=1,IF(VLOOKUP(D66,Scheidsrechters!B:P,15,FALSE)=0,"",VLOOKUP(D66,Scheidsrechters!B:P,15,FALSE)),"")</f>
        <v/>
      </c>
      <c r="S66" s="1">
        <f t="shared" ca="1" si="5"/>
        <v>1</v>
      </c>
      <c r="T66" s="26">
        <f ca="1">IFERROR(VLOOKUP(C66,aanmeldingen!$C:$L,10,FALSE),"")</f>
        <v>43561</v>
      </c>
      <c r="U66" s="26">
        <f ca="1">IFERROR(VLOOKUP(C66,aanmeldingen!$C:$V,20,FALSE),"")</f>
        <v>43617</v>
      </c>
      <c r="V66" s="42"/>
    </row>
    <row r="67" spans="1:22" x14ac:dyDescent="0.2">
      <c r="A67" s="54">
        <f t="shared" ca="1" si="2"/>
        <v>4</v>
      </c>
      <c r="B67" s="54">
        <f t="shared" ca="1" si="3"/>
        <v>0</v>
      </c>
      <c r="C67" s="54">
        <f t="shared" si="0"/>
        <v>35</v>
      </c>
      <c r="D67" s="54">
        <f ca="1">IFERROR(VLOOKUP($C67,aanmeldingen!$C:$AB,D$1,FALSE),"-")</f>
        <v>417</v>
      </c>
      <c r="E67" s="54">
        <f t="shared" ca="1" si="1"/>
        <v>1</v>
      </c>
      <c r="F67" s="25" t="str">
        <f ca="1">IF($B67=1,VLOOKUP($C67,aanmeldingen!$C:$AB,F$1,FALSE),"")</f>
        <v/>
      </c>
      <c r="G67" s="1" t="str">
        <f ca="1">IF($B67=1,VLOOKUP($C67,aanmeldingen!$C:$AB,G$1,FALSE),"")</f>
        <v/>
      </c>
      <c r="H67" s="1" t="str">
        <f ca="1">IF($B67=1,VLOOKUP($C67,aanmeldingen!$C:$AB,H$1,FALSE),"")</f>
        <v/>
      </c>
      <c r="I67" s="26" t="str">
        <f ca="1">IF($B67=1,VLOOKUP($C67,aanmeldingen!$C:$AB,I$1,FALSE),"")</f>
        <v/>
      </c>
      <c r="J67" s="26" t="str">
        <f ca="1">IF($B67=1,VLOOKUP($C67,aanmeldingen!$C:$AB,J$1,FALSE),"")</f>
        <v/>
      </c>
      <c r="K67" s="18" t="str">
        <f ca="1">IF($B67=1,VLOOKUP($C67,aanmeldingen!$C:$AB,K$1,FALSE),"")</f>
        <v/>
      </c>
      <c r="L67" s="1" t="str">
        <f ca="1">IF($B67=1,VLOOKUP($C67,aanmeldingen!$C:$AB,L$1,FALSE),"")</f>
        <v/>
      </c>
      <c r="M67" s="1" t="str">
        <f ca="1">IF($D67="-","",VLOOKUP($C67,aanmeldingen!$C:$AB,M$1,FALSE))</f>
        <v>Gijsbertsen</v>
      </c>
      <c r="N67" s="1" t="str">
        <f ca="1">IF($D67="-","",VLOOKUP($C67,aanmeldingen!$C:$AB,N$1,FALSE))</f>
        <v>Hans</v>
      </c>
      <c r="O67" s="1" t="str">
        <f ca="1">IF($D67="-","",VLOOKUP($C67,aanmeldingen!$C:$AB,O$1,FALSE))</f>
        <v>EPO</v>
      </c>
      <c r="P67" s="1">
        <f t="shared" ca="1" si="4"/>
        <v>1</v>
      </c>
      <c r="Q67" s="20" t="str">
        <f ca="1">IF(B67=1,IF(VLOOKUP(D67,Scheidsrechters!B:P,15,FALSE)=0,"",VLOOKUP(D67,Scheidsrechters!B:P,15,FALSE)),"")</f>
        <v/>
      </c>
      <c r="S67" s="1">
        <f t="shared" ca="1" si="5"/>
        <v>1</v>
      </c>
      <c r="T67" s="26">
        <f ca="1">IFERROR(VLOOKUP(C67,aanmeldingen!$C:$L,10,FALSE),"")</f>
        <v>43554</v>
      </c>
      <c r="U67" s="26">
        <f ca="1">IFERROR(VLOOKUP(C67,aanmeldingen!$C:$V,20,FALSE),"")</f>
        <v>43617</v>
      </c>
      <c r="V67" s="42"/>
    </row>
    <row r="68" spans="1:22" x14ac:dyDescent="0.2">
      <c r="A68" s="54">
        <f t="shared" ca="1" si="2"/>
        <v>3</v>
      </c>
      <c r="B68" s="54">
        <f t="shared" ca="1" si="3"/>
        <v>1</v>
      </c>
      <c r="C68" s="54">
        <f t="shared" si="0"/>
        <v>36</v>
      </c>
      <c r="D68" s="54">
        <f ca="1">IFERROR(VLOOKUP($C68,aanmeldingen!$C:$AB,D$1,FALSE),"-")</f>
        <v>418</v>
      </c>
      <c r="E68" s="54">
        <f t="shared" ca="1" si="1"/>
        <v>1</v>
      </c>
      <c r="F68" s="25" t="str">
        <f ca="1">IF($B68=1,VLOOKUP($C68,aanmeldingen!$C:$AB,F$1,FALSE),"")</f>
        <v>Cognac</v>
      </c>
      <c r="G68" s="1" t="str">
        <f ca="1">IF($B68=1,VLOOKUP($C68,aanmeldingen!$C:$AB,G$1,FALSE),"")</f>
        <v>FRA</v>
      </c>
      <c r="H68" s="1" t="str">
        <f ca="1">IF($B68=1,VLOOKUP($C68,aanmeldingen!$C:$AB,H$1,FALSE),"")</f>
        <v>EK Vet 50-59</v>
      </c>
      <c r="I68" s="26">
        <f ca="1">IF($B68=1,VLOOKUP($C68,aanmeldingen!$C:$AB,I$1,FALSE),"")</f>
        <v>43618</v>
      </c>
      <c r="J68" s="26">
        <f ca="1">IF($B68=1,VLOOKUP($C68,aanmeldingen!$C:$AB,J$1,FALSE),"")</f>
        <v>43618</v>
      </c>
      <c r="K68" s="18" t="str">
        <f ca="1">IF($B68=1,VLOOKUP($C68,aanmeldingen!$C:$AB,K$1,FALSE),"")</f>
        <v>Dames</v>
      </c>
      <c r="L68" s="1" t="str">
        <f ca="1">IF($B68=1,VLOOKUP($C68,aanmeldingen!$C:$AB,L$1,FALSE),"")</f>
        <v>Degen</v>
      </c>
      <c r="M68" s="1" t="str">
        <f ca="1">IF($D68="-","",VLOOKUP($C68,aanmeldingen!$C:$AB,M$1,FALSE))</f>
        <v>Reinecke</v>
      </c>
      <c r="N68" s="1" t="str">
        <f ca="1">IF($D68="-","",VLOOKUP($C68,aanmeldingen!$C:$AB,N$1,FALSE))</f>
        <v>Liset</v>
      </c>
      <c r="O68" s="1" t="str">
        <f ca="1">IF($D68="-","",VLOOKUP($C68,aanmeldingen!$C:$AB,O$1,FALSE))</f>
        <v>JOR</v>
      </c>
      <c r="P68" s="1">
        <f t="shared" ca="1" si="4"/>
        <v>1</v>
      </c>
      <c r="Q68" s="20" t="str">
        <f ca="1">IF(B68=1,IF(VLOOKUP(D68,Scheidsrechters!B:P,15,FALSE)=0,"",VLOOKUP(D68,Scheidsrechters!B:P,15,FALSE)),"")</f>
        <v/>
      </c>
      <c r="S68" s="1">
        <f t="shared" ca="1" si="5"/>
        <v>1</v>
      </c>
      <c r="T68" s="26">
        <f ca="1">IFERROR(VLOOKUP(C68,aanmeldingen!$C:$L,10,FALSE),"")</f>
        <v>43554</v>
      </c>
      <c r="U68" s="26">
        <f ca="1">IFERROR(VLOOKUP(C68,aanmeldingen!$C:$V,20,FALSE),"")</f>
        <v>43618</v>
      </c>
      <c r="V68" s="42"/>
    </row>
    <row r="69" spans="1:22" x14ac:dyDescent="0.2">
      <c r="A69" s="54">
        <f t="shared" ca="1" si="2"/>
        <v>3</v>
      </c>
      <c r="B69" s="54">
        <f t="shared" ca="1" si="3"/>
        <v>0</v>
      </c>
      <c r="C69" s="54">
        <f t="shared" si="0"/>
        <v>37</v>
      </c>
      <c r="D69" s="54">
        <f ca="1">IFERROR(VLOOKUP($C69,aanmeldingen!$C:$AB,D$1,FALSE),"-")</f>
        <v>418</v>
      </c>
      <c r="E69" s="54">
        <f t="shared" ca="1" si="1"/>
        <v>1</v>
      </c>
      <c r="F69" s="25" t="str">
        <f ca="1">IF($B69=1,VLOOKUP($C69,aanmeldingen!$C:$AB,F$1,FALSE),"")</f>
        <v/>
      </c>
      <c r="G69" s="1" t="str">
        <f ca="1">IF($B69=1,VLOOKUP($C69,aanmeldingen!$C:$AB,G$1,FALSE),"")</f>
        <v/>
      </c>
      <c r="H69" s="1" t="str">
        <f ca="1">IF($B69=1,VLOOKUP($C69,aanmeldingen!$C:$AB,H$1,FALSE),"")</f>
        <v/>
      </c>
      <c r="I69" s="26" t="str">
        <f ca="1">IF($B69=1,VLOOKUP($C69,aanmeldingen!$C:$AB,I$1,FALSE),"")</f>
        <v/>
      </c>
      <c r="J69" s="26" t="str">
        <f ca="1">IF($B69=1,VLOOKUP($C69,aanmeldingen!$C:$AB,J$1,FALSE),"")</f>
        <v/>
      </c>
      <c r="K69" s="18" t="str">
        <f ca="1">IF($B69=1,VLOOKUP($C69,aanmeldingen!$C:$AB,K$1,FALSE),"")</f>
        <v/>
      </c>
      <c r="L69" s="1" t="str">
        <f ca="1">IF($B69=1,VLOOKUP($C69,aanmeldingen!$C:$AB,L$1,FALSE),"")</f>
        <v/>
      </c>
      <c r="M69" s="1" t="str">
        <f ca="1">IF($D69="-","",VLOOKUP($C69,aanmeldingen!$C:$AB,M$1,FALSE))</f>
        <v>Van der Veen</v>
      </c>
      <c r="N69" s="1" t="str">
        <f ca="1">IF($D69="-","",VLOOKUP($C69,aanmeldingen!$C:$AB,N$1,FALSE))</f>
        <v>Ynet</v>
      </c>
      <c r="O69" s="1" t="str">
        <f ca="1">IF($D69="-","",VLOOKUP($C69,aanmeldingen!$C:$AB,O$1,FALSE))</f>
        <v>ZAI</v>
      </c>
      <c r="P69" s="1">
        <f t="shared" ca="1" si="4"/>
        <v>1</v>
      </c>
      <c r="Q69" s="20" t="str">
        <f ca="1">IF(B69=1,IF(VLOOKUP(D69,Scheidsrechters!B:P,15,FALSE)=0,"",VLOOKUP(D69,Scheidsrechters!B:P,15,FALSE)),"")</f>
        <v/>
      </c>
      <c r="S69" s="1">
        <f t="shared" ca="1" si="5"/>
        <v>1</v>
      </c>
      <c r="T69" s="26">
        <f ca="1">IFERROR(VLOOKUP(C69,aanmeldingen!$C:$L,10,FALSE),"")</f>
        <v>43568</v>
      </c>
      <c r="U69" s="26">
        <f ca="1">IFERROR(VLOOKUP(C69,aanmeldingen!$C:$V,20,FALSE),"")</f>
        <v>43618</v>
      </c>
      <c r="V69" s="42"/>
    </row>
    <row r="70" spans="1:22" x14ac:dyDescent="0.2">
      <c r="A70" s="54">
        <f t="shared" ca="1" si="2"/>
        <v>4</v>
      </c>
      <c r="B70" s="54">
        <f t="shared" ca="1" si="3"/>
        <v>1</v>
      </c>
      <c r="C70" s="54">
        <f t="shared" si="0"/>
        <v>38</v>
      </c>
      <c r="D70" s="54">
        <f ca="1">IFERROR(VLOOKUP($C70,aanmeldingen!$C:$AB,D$1,FALSE),"-")</f>
        <v>421</v>
      </c>
      <c r="E70" s="54">
        <f t="shared" ca="1" si="1"/>
        <v>1</v>
      </c>
      <c r="F70" s="25" t="str">
        <f ca="1">IF($B70=1,VLOOKUP($C70,aanmeldingen!$C:$AB,F$1,FALSE),"")</f>
        <v>Cognac</v>
      </c>
      <c r="G70" s="1" t="str">
        <f ca="1">IF($B70=1,VLOOKUP($C70,aanmeldingen!$C:$AB,G$1,FALSE),"")</f>
        <v>FRA</v>
      </c>
      <c r="H70" s="1" t="str">
        <f ca="1">IF($B70=1,VLOOKUP($C70,aanmeldingen!$C:$AB,H$1,FALSE),"")</f>
        <v>EK Vet 50-59</v>
      </c>
      <c r="I70" s="26">
        <f ca="1">IF($B70=1,VLOOKUP($C70,aanmeldingen!$C:$AB,I$1,FALSE),"")</f>
        <v>43618</v>
      </c>
      <c r="J70" s="26">
        <f ca="1">IF($B70=1,VLOOKUP($C70,aanmeldingen!$C:$AB,J$1,FALSE),"")</f>
        <v>43618</v>
      </c>
      <c r="K70" s="18" t="str">
        <f ca="1">IF($B70=1,VLOOKUP($C70,aanmeldingen!$C:$AB,K$1,FALSE),"")</f>
        <v>Heren</v>
      </c>
      <c r="L70" s="1" t="str">
        <f ca="1">IF($B70=1,VLOOKUP($C70,aanmeldingen!$C:$AB,L$1,FALSE),"")</f>
        <v>Sabel</v>
      </c>
      <c r="M70" s="1" t="str">
        <f ca="1">IF($D70="-","",VLOOKUP($C70,aanmeldingen!$C:$AB,M$1,FALSE))</f>
        <v>Water</v>
      </c>
      <c r="N70" s="1" t="str">
        <f ca="1">IF($D70="-","",VLOOKUP($C70,aanmeldingen!$C:$AB,N$1,FALSE))</f>
        <v>Paul</v>
      </c>
      <c r="O70" s="1" t="str">
        <f ca="1">IF($D70="-","",VLOOKUP($C70,aanmeldingen!$C:$AB,O$1,FALSE))</f>
        <v>DFC</v>
      </c>
      <c r="P70" s="1">
        <f t="shared" ca="1" si="4"/>
        <v>1</v>
      </c>
      <c r="Q70" s="20" t="str">
        <f ca="1">IF(B70=1,IF(VLOOKUP(D70,Scheidsrechters!B:P,15,FALSE)=0,"",VLOOKUP(D70,Scheidsrechters!B:P,15,FALSE)),"")</f>
        <v/>
      </c>
      <c r="S70" s="1">
        <f t="shared" ca="1" si="5"/>
        <v>1</v>
      </c>
      <c r="T70" s="26">
        <f ca="1">IFERROR(VLOOKUP(C70,aanmeldingen!$C:$L,10,FALSE),"")</f>
        <v>43554</v>
      </c>
      <c r="U70" s="26">
        <f ca="1">IFERROR(VLOOKUP(C70,aanmeldingen!$C:$V,20,FALSE),"")</f>
        <v>43618</v>
      </c>
      <c r="V70" s="42"/>
    </row>
    <row r="71" spans="1:22" x14ac:dyDescent="0.2">
      <c r="A71" s="54">
        <f t="shared" ca="1" si="2"/>
        <v>4</v>
      </c>
      <c r="B71" s="54">
        <f t="shared" ca="1" si="3"/>
        <v>0</v>
      </c>
      <c r="C71" s="54">
        <f t="shared" si="0"/>
        <v>39</v>
      </c>
      <c r="D71" s="54">
        <f ca="1">IFERROR(VLOOKUP($C71,aanmeldingen!$C:$AB,D$1,FALSE),"-")</f>
        <v>421</v>
      </c>
      <c r="E71" s="54">
        <f t="shared" ca="1" si="1"/>
        <v>1</v>
      </c>
      <c r="F71" s="25" t="str">
        <f ca="1">IF($B71=1,VLOOKUP($C71,aanmeldingen!$C:$AB,F$1,FALSE),"")</f>
        <v/>
      </c>
      <c r="G71" s="1" t="str">
        <f ca="1">IF($B71=1,VLOOKUP($C71,aanmeldingen!$C:$AB,G$1,FALSE),"")</f>
        <v/>
      </c>
      <c r="H71" s="1" t="str">
        <f ca="1">IF($B71=1,VLOOKUP($C71,aanmeldingen!$C:$AB,H$1,FALSE),"")</f>
        <v/>
      </c>
      <c r="I71" s="26" t="str">
        <f ca="1">IF($B71=1,VLOOKUP($C71,aanmeldingen!$C:$AB,I$1,FALSE),"")</f>
        <v/>
      </c>
      <c r="J71" s="26" t="str">
        <f ca="1">IF($B71=1,VLOOKUP($C71,aanmeldingen!$C:$AB,J$1,FALSE),"")</f>
        <v/>
      </c>
      <c r="K71" s="18" t="str">
        <f ca="1">IF($B71=1,VLOOKUP($C71,aanmeldingen!$C:$AB,K$1,FALSE),"")</f>
        <v/>
      </c>
      <c r="L71" s="1" t="str">
        <f ca="1">IF($B71=1,VLOOKUP($C71,aanmeldingen!$C:$AB,L$1,FALSE),"")</f>
        <v/>
      </c>
      <c r="M71" s="1" t="str">
        <f ca="1">IF($D71="-","",VLOOKUP($C71,aanmeldingen!$C:$AB,M$1,FALSE))</f>
        <v>Van Sterkenburg</v>
      </c>
      <c r="N71" s="1" t="str">
        <f ca="1">IF($D71="-","",VLOOKUP($C71,aanmeldingen!$C:$AB,N$1,FALSE))</f>
        <v>Nico</v>
      </c>
      <c r="O71" s="1" t="str">
        <f ca="1">IF($D71="-","",VLOOKUP($C71,aanmeldingen!$C:$AB,O$1,FALSE))</f>
        <v>US</v>
      </c>
      <c r="P71" s="1">
        <f t="shared" ca="1" si="4"/>
        <v>1</v>
      </c>
      <c r="Q71" s="20" t="str">
        <f ca="1">IF(B71=1,IF(VLOOKUP(D71,Scheidsrechters!B:P,15,FALSE)=0,"",VLOOKUP(D71,Scheidsrechters!B:P,15,FALSE)),"")</f>
        <v/>
      </c>
      <c r="S71" s="1">
        <f t="shared" ca="1" si="5"/>
        <v>1</v>
      </c>
      <c r="T71" s="26">
        <f ca="1">IFERROR(VLOOKUP(C71,aanmeldingen!$C:$L,10,FALSE),"")</f>
        <v>43561</v>
      </c>
      <c r="U71" s="26">
        <f ca="1">IFERROR(VLOOKUP(C71,aanmeldingen!$C:$V,20,FALSE),"")</f>
        <v>43618</v>
      </c>
      <c r="V71" s="42"/>
    </row>
    <row r="72" spans="1:22" x14ac:dyDescent="0.2">
      <c r="A72" s="54">
        <f t="shared" ca="1" si="2"/>
        <v>4</v>
      </c>
      <c r="B72" s="54">
        <f t="shared" ca="1" si="3"/>
        <v>0</v>
      </c>
      <c r="C72" s="54">
        <f t="shared" si="0"/>
        <v>40</v>
      </c>
      <c r="D72" s="54">
        <f ca="1">IFERROR(VLOOKUP($C72,aanmeldingen!$C:$AB,D$1,FALSE),"-")</f>
        <v>421</v>
      </c>
      <c r="E72" s="54">
        <f t="shared" ca="1" si="1"/>
        <v>1</v>
      </c>
      <c r="F72" s="25" t="str">
        <f ca="1">IF($B72=1,VLOOKUP($C72,aanmeldingen!$C:$AB,F$1,FALSE),"")</f>
        <v/>
      </c>
      <c r="G72" s="1" t="str">
        <f ca="1">IF($B72=1,VLOOKUP($C72,aanmeldingen!$C:$AB,G$1,FALSE),"")</f>
        <v/>
      </c>
      <c r="H72" s="1" t="str">
        <f ca="1">IF($B72=1,VLOOKUP($C72,aanmeldingen!$C:$AB,H$1,FALSE),"")</f>
        <v/>
      </c>
      <c r="I72" s="26" t="str">
        <f ca="1">IF($B72=1,VLOOKUP($C72,aanmeldingen!$C:$AB,I$1,FALSE),"")</f>
        <v/>
      </c>
      <c r="J72" s="26" t="str">
        <f ca="1">IF($B72=1,VLOOKUP($C72,aanmeldingen!$C:$AB,J$1,FALSE),"")</f>
        <v/>
      </c>
      <c r="K72" s="18" t="str">
        <f ca="1">IF($B72=1,VLOOKUP($C72,aanmeldingen!$C:$AB,K$1,FALSE),"")</f>
        <v/>
      </c>
      <c r="L72" s="1" t="str">
        <f ca="1">IF($B72=1,VLOOKUP($C72,aanmeldingen!$C:$AB,L$1,FALSE),"")</f>
        <v/>
      </c>
      <c r="M72" s="1" t="str">
        <f ca="1">IF($D72="-","",VLOOKUP($C72,aanmeldingen!$C:$AB,M$1,FALSE))</f>
        <v>Van Haselen</v>
      </c>
      <c r="N72" s="1" t="str">
        <f ca="1">IF($D72="-","",VLOOKUP($C72,aanmeldingen!$C:$AB,N$1,FALSE))</f>
        <v>Christian</v>
      </c>
      <c r="O72" s="1" t="str">
        <f ca="1">IF($D72="-","",VLOOKUP($C72,aanmeldingen!$C:$AB,O$1,FALSE))</f>
        <v>SUR</v>
      </c>
      <c r="P72" s="1">
        <f t="shared" ca="1" si="4"/>
        <v>1</v>
      </c>
      <c r="Q72" s="20" t="str">
        <f ca="1">IF(B72=1,IF(VLOOKUP(D72,Scheidsrechters!B:P,15,FALSE)=0,"",VLOOKUP(D72,Scheidsrechters!B:P,15,FALSE)),"")</f>
        <v/>
      </c>
      <c r="S72" s="1">
        <f t="shared" ca="1" si="5"/>
        <v>1</v>
      </c>
      <c r="T72" s="26">
        <f ca="1">IFERROR(VLOOKUP(C72,aanmeldingen!$C:$L,10,FALSE),"")</f>
        <v>43554</v>
      </c>
      <c r="U72" s="26">
        <f ca="1">IFERROR(VLOOKUP(C72,aanmeldingen!$C:$V,20,FALSE),"")</f>
        <v>43618</v>
      </c>
      <c r="V72" s="42"/>
    </row>
    <row r="73" spans="1:22" x14ac:dyDescent="0.2">
      <c r="A73" s="54">
        <f t="shared" ca="1" si="2"/>
        <v>4</v>
      </c>
      <c r="B73" s="54">
        <f t="shared" ca="1" si="3"/>
        <v>0</v>
      </c>
      <c r="C73" s="54">
        <f t="shared" si="0"/>
        <v>41</v>
      </c>
      <c r="D73" s="54">
        <f ca="1">IFERROR(VLOOKUP($C73,aanmeldingen!$C:$AB,D$1,FALSE),"-")</f>
        <v>421</v>
      </c>
      <c r="E73" s="54">
        <f t="shared" ca="1" si="1"/>
        <v>1</v>
      </c>
      <c r="F73" s="25" t="str">
        <f ca="1">IF($B73=1,VLOOKUP($C73,aanmeldingen!$C:$AB,F$1,FALSE),"")</f>
        <v/>
      </c>
      <c r="G73" s="1" t="str">
        <f ca="1">IF($B73=1,VLOOKUP($C73,aanmeldingen!$C:$AB,G$1,FALSE),"")</f>
        <v/>
      </c>
      <c r="H73" s="1" t="str">
        <f ca="1">IF($B73=1,VLOOKUP($C73,aanmeldingen!$C:$AB,H$1,FALSE),"")</f>
        <v/>
      </c>
      <c r="I73" s="26" t="str">
        <f ca="1">IF($B73=1,VLOOKUP($C73,aanmeldingen!$C:$AB,I$1,FALSE),"")</f>
        <v/>
      </c>
      <c r="J73" s="26" t="str">
        <f ca="1">IF($B73=1,VLOOKUP($C73,aanmeldingen!$C:$AB,J$1,FALSE),"")</f>
        <v/>
      </c>
      <c r="K73" s="18" t="str">
        <f ca="1">IF($B73=1,VLOOKUP($C73,aanmeldingen!$C:$AB,K$1,FALSE),"")</f>
        <v/>
      </c>
      <c r="L73" s="1" t="str">
        <f ca="1">IF($B73=1,VLOOKUP($C73,aanmeldingen!$C:$AB,L$1,FALSE),"")</f>
        <v/>
      </c>
      <c r="M73" s="1" t="str">
        <f ca="1">IF($D73="-","",VLOOKUP($C73,aanmeldingen!$C:$AB,M$1,FALSE))</f>
        <v>van der Weide</v>
      </c>
      <c r="N73" s="1" t="str">
        <f ca="1">IF($D73="-","",VLOOKUP($C73,aanmeldingen!$C:$AB,N$1,FALSE))</f>
        <v>Rick</v>
      </c>
      <c r="O73" s="1" t="str">
        <f ca="1">IF($D73="-","",VLOOKUP($C73,aanmeldingen!$C:$AB,O$1,FALSE))</f>
        <v>AMS</v>
      </c>
      <c r="P73" s="1">
        <f t="shared" ca="1" si="4"/>
        <v>1</v>
      </c>
      <c r="Q73" s="20" t="str">
        <f ca="1">IF(B73=1,IF(VLOOKUP(D73,Scheidsrechters!B:P,15,FALSE)=0,"",VLOOKUP(D73,Scheidsrechters!B:P,15,FALSE)),"")</f>
        <v/>
      </c>
      <c r="S73" s="1">
        <f t="shared" ca="1" si="5"/>
        <v>1</v>
      </c>
      <c r="T73" s="26">
        <f ca="1">IFERROR(VLOOKUP(C73,aanmeldingen!$C:$L,10,FALSE),"")</f>
        <v>43561</v>
      </c>
      <c r="U73" s="26">
        <f ca="1">IFERROR(VLOOKUP(C73,aanmeldingen!$C:$V,20,FALSE),"")</f>
        <v>43618</v>
      </c>
      <c r="V73" s="42"/>
    </row>
    <row r="74" spans="1:22" x14ac:dyDescent="0.2">
      <c r="A74" s="54">
        <f t="shared" ca="1" si="2"/>
        <v>4</v>
      </c>
      <c r="B74" s="54">
        <f t="shared" ca="1" si="3"/>
        <v>0</v>
      </c>
      <c r="C74" s="54">
        <f t="shared" si="0"/>
        <v>42</v>
      </c>
      <c r="D74" s="54">
        <f ca="1">IFERROR(VLOOKUP($C74,aanmeldingen!$C:$AB,D$1,FALSE),"-")</f>
        <v>421</v>
      </c>
      <c r="E74" s="54">
        <f t="shared" ca="1" si="1"/>
        <v>1</v>
      </c>
      <c r="F74" s="25" t="str">
        <f ca="1">IF($B74=1,VLOOKUP($C74,aanmeldingen!$C:$AB,F$1,FALSE),"")</f>
        <v/>
      </c>
      <c r="G74" s="1" t="str">
        <f ca="1">IF($B74=1,VLOOKUP($C74,aanmeldingen!$C:$AB,G$1,FALSE),"")</f>
        <v/>
      </c>
      <c r="H74" s="1" t="str">
        <f ca="1">IF($B74=1,VLOOKUP($C74,aanmeldingen!$C:$AB,H$1,FALSE),"")</f>
        <v/>
      </c>
      <c r="I74" s="26" t="str">
        <f ca="1">IF($B74=1,VLOOKUP($C74,aanmeldingen!$C:$AB,I$1,FALSE),"")</f>
        <v/>
      </c>
      <c r="J74" s="26" t="str">
        <f ca="1">IF($B74=1,VLOOKUP($C74,aanmeldingen!$C:$AB,J$1,FALSE),"")</f>
        <v/>
      </c>
      <c r="K74" s="18" t="str">
        <f ca="1">IF($B74=1,VLOOKUP($C74,aanmeldingen!$C:$AB,K$1,FALSE),"")</f>
        <v/>
      </c>
      <c r="L74" s="1" t="str">
        <f ca="1">IF($B74=1,VLOOKUP($C74,aanmeldingen!$C:$AB,L$1,FALSE),"")</f>
        <v/>
      </c>
      <c r="M74" s="1" t="str">
        <f ca="1">IF($D74="-","",VLOOKUP($C74,aanmeldingen!$C:$AB,M$1,FALSE))</f>
        <v>Pimenau</v>
      </c>
      <c r="N74" s="1" t="str">
        <f ca="1">IF($D74="-","",VLOOKUP($C74,aanmeldingen!$C:$AB,N$1,FALSE))</f>
        <v>Aleh</v>
      </c>
      <c r="O74" s="1" t="str">
        <f ca="1">IF($D74="-","",VLOOKUP($C74,aanmeldingen!$C:$AB,O$1,FALSE))</f>
        <v>SCA</v>
      </c>
      <c r="P74" s="1">
        <f t="shared" ca="1" si="4"/>
        <v>1</v>
      </c>
      <c r="Q74" s="20" t="str">
        <f ca="1">IF(B74=1,IF(VLOOKUP(D74,Scheidsrechters!B:P,15,FALSE)=0,"",VLOOKUP(D74,Scheidsrechters!B:P,15,FALSE)),"")</f>
        <v/>
      </c>
      <c r="S74" s="1">
        <f t="shared" ca="1" si="5"/>
        <v>1</v>
      </c>
      <c r="T74" s="26">
        <f ca="1">IFERROR(VLOOKUP(C74,aanmeldingen!$C:$L,10,FALSE),"")</f>
        <v>43554</v>
      </c>
      <c r="U74" s="26">
        <f ca="1">IFERROR(VLOOKUP(C74,aanmeldingen!$C:$V,20,FALSE),"")</f>
        <v>43618</v>
      </c>
    </row>
    <row r="75" spans="1:22" x14ac:dyDescent="0.2">
      <c r="A75" s="54">
        <f t="shared" ca="1" si="2"/>
        <v>3</v>
      </c>
      <c r="B75" s="54">
        <f t="shared" ca="1" si="3"/>
        <v>1</v>
      </c>
      <c r="C75" s="54">
        <f t="shared" si="0"/>
        <v>43</v>
      </c>
      <c r="D75" s="54">
        <f ca="1">IFERROR(VLOOKUP($C75,aanmeldingen!$C:$AB,D$1,FALSE),"-")</f>
        <v>422</v>
      </c>
      <c r="E75" s="54">
        <f t="shared" ca="1" si="1"/>
        <v>1</v>
      </c>
      <c r="F75" s="25" t="str">
        <f ca="1">IF($B75=1,VLOOKUP($C75,aanmeldingen!$C:$AB,F$1,FALSE),"")</f>
        <v>Cognac</v>
      </c>
      <c r="G75" s="1" t="str">
        <f ca="1">IF($B75=1,VLOOKUP($C75,aanmeldingen!$C:$AB,G$1,FALSE),"")</f>
        <v>FRA</v>
      </c>
      <c r="H75" s="1" t="str">
        <f ca="1">IF($B75=1,VLOOKUP($C75,aanmeldingen!$C:$AB,H$1,FALSE),"")</f>
        <v>EK Vet 60-69</v>
      </c>
      <c r="I75" s="26">
        <f ca="1">IF($B75=1,VLOOKUP($C75,aanmeldingen!$C:$AB,I$1,FALSE),"")</f>
        <v>43618</v>
      </c>
      <c r="J75" s="26">
        <f ca="1">IF($B75=1,VLOOKUP($C75,aanmeldingen!$C:$AB,J$1,FALSE),"")</f>
        <v>43618</v>
      </c>
      <c r="K75" s="18" t="str">
        <f ca="1">IF($B75=1,VLOOKUP($C75,aanmeldingen!$C:$AB,K$1,FALSE),"")</f>
        <v>Heren</v>
      </c>
      <c r="L75" s="1" t="str">
        <f ca="1">IF($B75=1,VLOOKUP($C75,aanmeldingen!$C:$AB,L$1,FALSE),"")</f>
        <v>Sabel</v>
      </c>
      <c r="M75" s="1" t="str">
        <f ca="1">IF($D75="-","",VLOOKUP($C75,aanmeldingen!$C:$AB,M$1,FALSE))</f>
        <v>Ham</v>
      </c>
      <c r="N75" s="1" t="str">
        <f ca="1">IF($D75="-","",VLOOKUP($C75,aanmeldingen!$C:$AB,N$1,FALSE))</f>
        <v>Ed</v>
      </c>
      <c r="O75" s="1" t="str">
        <f ca="1">IF($D75="-","",VLOOKUP($C75,aanmeldingen!$C:$AB,O$1,FALSE))</f>
        <v>KAR</v>
      </c>
      <c r="P75" s="1">
        <f t="shared" ca="1" si="4"/>
        <v>1</v>
      </c>
      <c r="Q75" s="20" t="str">
        <f ca="1">IF(B75=1,IF(VLOOKUP(D75,Scheidsrechters!B:P,15,FALSE)=0,"",VLOOKUP(D75,Scheidsrechters!B:P,15,FALSE)),"")</f>
        <v/>
      </c>
      <c r="S75" s="1">
        <f t="shared" ca="1" si="5"/>
        <v>1</v>
      </c>
      <c r="T75" s="26">
        <f ca="1">IFERROR(VLOOKUP(C75,aanmeldingen!$C:$L,10,FALSE),"")</f>
        <v>43554</v>
      </c>
      <c r="U75" s="26">
        <f ca="1">IFERROR(VLOOKUP(C75,aanmeldingen!$C:$V,20,FALSE),"")</f>
        <v>43618</v>
      </c>
    </row>
    <row r="76" spans="1:22" x14ac:dyDescent="0.2">
      <c r="A76" s="54">
        <f t="shared" ca="1" si="2"/>
        <v>4</v>
      </c>
      <c r="B76" s="54">
        <f t="shared" ca="1" si="3"/>
        <v>1</v>
      </c>
      <c r="C76" s="54">
        <f t="shared" si="0"/>
        <v>44</v>
      </c>
      <c r="D76" s="54">
        <f ca="1">IFERROR(VLOOKUP($C76,aanmeldingen!$C:$AB,D$1,FALSE),"-")</f>
        <v>424</v>
      </c>
      <c r="E76" s="54">
        <f t="shared" ca="1" si="1"/>
        <v>1</v>
      </c>
      <c r="F76" s="25" t="str">
        <f ca="1">IF($B76=1,VLOOKUP($C76,aanmeldingen!$C:$AB,F$1,FALSE),"")</f>
        <v>Dusseldorf</v>
      </c>
      <c r="G76" s="1" t="str">
        <f ca="1">IF($B76=1,VLOOKUP($C76,aanmeldingen!$C:$AB,G$1,FALSE),"")</f>
        <v>GER</v>
      </c>
      <c r="H76" s="1" t="str">
        <f ca="1">IF($B76=1,VLOOKUP($C76,aanmeldingen!$C:$AB,H$1,FALSE),"")</f>
        <v>EK</v>
      </c>
      <c r="I76" s="26">
        <f ca="1">IF($B76=1,VLOOKUP($C76,aanmeldingen!$C:$AB,I$1,FALSE),"")</f>
        <v>43633</v>
      </c>
      <c r="J76" s="26">
        <f ca="1">IF($B76=1,VLOOKUP($C76,aanmeldingen!$C:$AB,J$1,FALSE),"")</f>
        <v>43633</v>
      </c>
      <c r="K76" s="18" t="str">
        <f ca="1">IF($B76=1,VLOOKUP($C76,aanmeldingen!$C:$AB,K$1,FALSE),"")</f>
        <v>Heren</v>
      </c>
      <c r="L76" s="1" t="str">
        <f ca="1">IF($B76=1,VLOOKUP($C76,aanmeldingen!$C:$AB,L$1,FALSE),"")</f>
        <v>Floret</v>
      </c>
      <c r="M76" s="1" t="str">
        <f ca="1">IF($D76="-","",VLOOKUP($C76,aanmeldingen!$C:$AB,M$1,FALSE))</f>
        <v>Borst</v>
      </c>
      <c r="N76" s="1" t="str">
        <f ca="1">IF($D76="-","",VLOOKUP($C76,aanmeldingen!$C:$AB,N$1,FALSE))</f>
        <v>Sebastiaan</v>
      </c>
      <c r="O76" s="1" t="str">
        <f ca="1">IF($D76="-","",VLOOKUP($C76,aanmeldingen!$C:$AB,O$1,FALSE))</f>
        <v>OKK</v>
      </c>
      <c r="P76" s="1">
        <f t="shared" ca="1" si="4"/>
        <v>1</v>
      </c>
      <c r="Q76" s="20" t="str">
        <f ca="1">IF(B76=1,IF(VLOOKUP(D76,Scheidsrechters!B:P,15,FALSE)=0,"",VLOOKUP(D76,Scheidsrechters!B:P,15,FALSE)),"")</f>
        <v/>
      </c>
      <c r="S76" s="1">
        <f t="shared" ca="1" si="5"/>
        <v>1</v>
      </c>
      <c r="T76" s="26">
        <f ca="1">IFERROR(VLOOKUP(C76,aanmeldingen!$C:$L,10,FALSE),"")</f>
        <v>43604</v>
      </c>
      <c r="U76" s="26">
        <f ca="1">IFERROR(VLOOKUP(C76,aanmeldingen!$C:$V,20,FALSE),"")</f>
        <v>43633</v>
      </c>
    </row>
    <row r="77" spans="1:22" x14ac:dyDescent="0.2">
      <c r="A77" s="54">
        <f t="shared" ca="1" si="2"/>
        <v>4</v>
      </c>
      <c r="B77" s="54">
        <f t="shared" ca="1" si="3"/>
        <v>0</v>
      </c>
      <c r="C77" s="54">
        <f t="shared" si="0"/>
        <v>45</v>
      </c>
      <c r="D77" s="54">
        <f ca="1">IFERROR(VLOOKUP($C77,aanmeldingen!$C:$AB,D$1,FALSE),"-")</f>
        <v>424</v>
      </c>
      <c r="E77" s="54">
        <f t="shared" ca="1" si="1"/>
        <v>1</v>
      </c>
      <c r="F77" s="25" t="str">
        <f ca="1">IF($B77=1,VLOOKUP($C77,aanmeldingen!$C:$AB,F$1,FALSE),"")</f>
        <v/>
      </c>
      <c r="G77" s="1" t="str">
        <f ca="1">IF($B77=1,VLOOKUP($C77,aanmeldingen!$C:$AB,G$1,FALSE),"")</f>
        <v/>
      </c>
      <c r="H77" s="1" t="str">
        <f ca="1">IF($B77=1,VLOOKUP($C77,aanmeldingen!$C:$AB,H$1,FALSE),"")</f>
        <v/>
      </c>
      <c r="I77" s="26" t="str">
        <f ca="1">IF($B77=1,VLOOKUP($C77,aanmeldingen!$C:$AB,I$1,FALSE),"")</f>
        <v/>
      </c>
      <c r="J77" s="26" t="str">
        <f ca="1">IF($B77=1,VLOOKUP($C77,aanmeldingen!$C:$AB,J$1,FALSE),"")</f>
        <v/>
      </c>
      <c r="K77" s="18" t="str">
        <f ca="1">IF($B77=1,VLOOKUP($C77,aanmeldingen!$C:$AB,K$1,FALSE),"")</f>
        <v/>
      </c>
      <c r="L77" s="1" t="str">
        <f ca="1">IF($B77=1,VLOOKUP($C77,aanmeldingen!$C:$AB,L$1,FALSE),"")</f>
        <v/>
      </c>
      <c r="M77" s="1" t="str">
        <f ca="1">IF($D77="-","",VLOOKUP($C77,aanmeldingen!$C:$AB,M$1,FALSE))</f>
        <v>Van Egmond</v>
      </c>
      <c r="N77" s="1" t="str">
        <f ca="1">IF($D77="-","",VLOOKUP($C77,aanmeldingen!$C:$AB,N$1,FALSE))</f>
        <v>Dirk Jan</v>
      </c>
      <c r="O77" s="1" t="str">
        <f ca="1">IF($D77="-","",VLOOKUP($C77,aanmeldingen!$C:$AB,O$1,FALSE))</f>
        <v>AMS</v>
      </c>
      <c r="P77" s="1">
        <f t="shared" ca="1" si="4"/>
        <v>1</v>
      </c>
      <c r="Q77" s="20" t="str">
        <f ca="1">IF(B77=1,IF(VLOOKUP(D77,Scheidsrechters!B:P,15,FALSE)=0,"",VLOOKUP(D77,Scheidsrechters!B:P,15,FALSE)),"")</f>
        <v/>
      </c>
      <c r="S77" s="1">
        <f t="shared" ca="1" si="5"/>
        <v>1</v>
      </c>
      <c r="T77" s="26">
        <f ca="1">IFERROR(VLOOKUP(C77,aanmeldingen!$C:$L,10,FALSE),"")</f>
        <v>43604</v>
      </c>
      <c r="U77" s="26">
        <f ca="1">IFERROR(VLOOKUP(C77,aanmeldingen!$C:$V,20,FALSE),"")</f>
        <v>43633</v>
      </c>
    </row>
    <row r="78" spans="1:22" x14ac:dyDescent="0.2">
      <c r="A78" s="54">
        <f t="shared" ca="1" si="2"/>
        <v>4</v>
      </c>
      <c r="B78" s="54">
        <f t="shared" ca="1" si="3"/>
        <v>0</v>
      </c>
      <c r="C78" s="54">
        <f t="shared" si="0"/>
        <v>46</v>
      </c>
      <c r="D78" s="54">
        <f ca="1">IFERROR(VLOOKUP($C78,aanmeldingen!$C:$AB,D$1,FALSE),"-")</f>
        <v>424</v>
      </c>
      <c r="E78" s="54">
        <f t="shared" ca="1" si="1"/>
        <v>1</v>
      </c>
      <c r="F78" s="25" t="str">
        <f ca="1">IF($B78=1,VLOOKUP($C78,aanmeldingen!$C:$AB,F$1,FALSE),"")</f>
        <v/>
      </c>
      <c r="G78" s="1" t="str">
        <f ca="1">IF($B78=1,VLOOKUP($C78,aanmeldingen!$C:$AB,G$1,FALSE),"")</f>
        <v/>
      </c>
      <c r="H78" s="1" t="str">
        <f ca="1">IF($B78=1,VLOOKUP($C78,aanmeldingen!$C:$AB,H$1,FALSE),"")</f>
        <v/>
      </c>
      <c r="I78" s="26" t="str">
        <f ca="1">IF($B78=1,VLOOKUP($C78,aanmeldingen!$C:$AB,I$1,FALSE),"")</f>
        <v/>
      </c>
      <c r="J78" s="26" t="str">
        <f ca="1">IF($B78=1,VLOOKUP($C78,aanmeldingen!$C:$AB,J$1,FALSE),"")</f>
        <v/>
      </c>
      <c r="K78" s="18" t="str">
        <f ca="1">IF($B78=1,VLOOKUP($C78,aanmeldingen!$C:$AB,K$1,FALSE),"")</f>
        <v/>
      </c>
      <c r="L78" s="1" t="str">
        <f ca="1">IF($B78=1,VLOOKUP($C78,aanmeldingen!$C:$AB,L$1,FALSE),"")</f>
        <v/>
      </c>
      <c r="M78" s="1" t="str">
        <f ca="1">IF($D78="-","",VLOOKUP($C78,aanmeldingen!$C:$AB,M$1,FALSE))</f>
        <v>Yuno</v>
      </c>
      <c r="N78" s="1" t="str">
        <f ca="1">IF($D78="-","",VLOOKUP($C78,aanmeldingen!$C:$AB,N$1,FALSE))</f>
        <v>Elisha</v>
      </c>
      <c r="O78" s="1" t="str">
        <f ca="1">IF($D78="-","",VLOOKUP($C78,aanmeldingen!$C:$AB,O$1,FALSE))</f>
        <v>HS</v>
      </c>
      <c r="P78" s="1">
        <f t="shared" ca="1" si="4"/>
        <v>1</v>
      </c>
      <c r="Q78" s="20" t="str">
        <f ca="1">IF(B78=1,IF(VLOOKUP(D78,Scheidsrechters!B:P,15,FALSE)=0,"",VLOOKUP(D78,Scheidsrechters!B:P,15,FALSE)),"")</f>
        <v/>
      </c>
      <c r="S78" s="1">
        <f t="shared" ca="1" si="5"/>
        <v>1</v>
      </c>
      <c r="T78" s="26">
        <f ca="1">IFERROR(VLOOKUP(C78,aanmeldingen!$C:$L,10,FALSE),"")</f>
        <v>43604</v>
      </c>
      <c r="U78" s="26">
        <f ca="1">IFERROR(VLOOKUP(C78,aanmeldingen!$C:$V,20,FALSE),"")</f>
        <v>43633</v>
      </c>
    </row>
    <row r="79" spans="1:22" x14ac:dyDescent="0.2">
      <c r="A79" s="54">
        <f t="shared" ca="1" si="2"/>
        <v>4</v>
      </c>
      <c r="B79" s="54">
        <f t="shared" ca="1" si="3"/>
        <v>0</v>
      </c>
      <c r="C79" s="54">
        <f t="shared" si="0"/>
        <v>47</v>
      </c>
      <c r="D79" s="54">
        <f ca="1">IFERROR(VLOOKUP($C79,aanmeldingen!$C:$AB,D$1,FALSE),"-")</f>
        <v>424</v>
      </c>
      <c r="E79" s="54">
        <f t="shared" ca="1" si="1"/>
        <v>1</v>
      </c>
      <c r="F79" s="25" t="str">
        <f ca="1">IF($B79=1,VLOOKUP($C79,aanmeldingen!$C:$AB,F$1,FALSE),"")</f>
        <v/>
      </c>
      <c r="G79" s="1" t="str">
        <f ca="1">IF($B79=1,VLOOKUP($C79,aanmeldingen!$C:$AB,G$1,FALSE),"")</f>
        <v/>
      </c>
      <c r="H79" s="1" t="str">
        <f ca="1">IF($B79=1,VLOOKUP($C79,aanmeldingen!$C:$AB,H$1,FALSE),"")</f>
        <v/>
      </c>
      <c r="I79" s="26" t="str">
        <f ca="1">IF($B79=1,VLOOKUP($C79,aanmeldingen!$C:$AB,I$1,FALSE),"")</f>
        <v/>
      </c>
      <c r="J79" s="26" t="str">
        <f ca="1">IF($B79=1,VLOOKUP($C79,aanmeldingen!$C:$AB,J$1,FALSE),"")</f>
        <v/>
      </c>
      <c r="K79" s="18" t="str">
        <f ca="1">IF($B79=1,VLOOKUP($C79,aanmeldingen!$C:$AB,K$1,FALSE),"")</f>
        <v/>
      </c>
      <c r="L79" s="1" t="str">
        <f ca="1">IF($B79=1,VLOOKUP($C79,aanmeldingen!$C:$AB,L$1,FALSE),"")</f>
        <v/>
      </c>
      <c r="M79" s="1" t="str">
        <f ca="1">IF($D79="-","",VLOOKUP($C79,aanmeldingen!$C:$AB,M$1,FALSE))</f>
        <v>Giacon</v>
      </c>
      <c r="N79" s="1" t="str">
        <f ca="1">IF($D79="-","",VLOOKUP($C79,aanmeldingen!$C:$AB,N$1,FALSE))</f>
        <v>Daniel</v>
      </c>
      <c r="O79" s="1" t="str">
        <f ca="1">IF($D79="-","",VLOOKUP($C79,aanmeldingen!$C:$AB,O$1,FALSE))</f>
        <v>AMS</v>
      </c>
      <c r="P79" s="1">
        <f t="shared" ca="1" si="4"/>
        <v>1</v>
      </c>
      <c r="Q79" s="20" t="str">
        <f ca="1">IF(B79=1,IF(VLOOKUP(D79,Scheidsrechters!B:P,15,FALSE)=0,"",VLOOKUP(D79,Scheidsrechters!B:P,15,FALSE)),"")</f>
        <v/>
      </c>
      <c r="S79" s="1">
        <f t="shared" ca="1" si="5"/>
        <v>1</v>
      </c>
      <c r="T79" s="26">
        <f ca="1">IFERROR(VLOOKUP(C79,aanmeldingen!$C:$L,10,FALSE),"")</f>
        <v>43604</v>
      </c>
      <c r="U79" s="26">
        <f ca="1">IFERROR(VLOOKUP(C79,aanmeldingen!$C:$V,20,FALSE),"")</f>
        <v>43633</v>
      </c>
    </row>
    <row r="80" spans="1:22" x14ac:dyDescent="0.2">
      <c r="A80" s="54">
        <f t="shared" ca="1" si="2"/>
        <v>3</v>
      </c>
      <c r="B80" s="54">
        <f t="shared" ca="1" si="3"/>
        <v>1</v>
      </c>
      <c r="C80" s="54">
        <f t="shared" si="0"/>
        <v>48</v>
      </c>
      <c r="D80" s="54">
        <f ca="1">IFERROR(VLOOKUP($C80,aanmeldingen!$C:$AB,D$1,FALSE),"-")</f>
        <v>425</v>
      </c>
      <c r="E80" s="54">
        <f t="shared" ca="1" si="1"/>
        <v>1</v>
      </c>
      <c r="F80" s="25" t="str">
        <f ca="1">IF($B80=1,VLOOKUP($C80,aanmeldingen!$C:$AB,F$1,FALSE),"")</f>
        <v>Dusseldorf</v>
      </c>
      <c r="G80" s="1" t="str">
        <f ca="1">IF($B80=1,VLOOKUP($C80,aanmeldingen!$C:$AB,G$1,FALSE),"")</f>
        <v>GER</v>
      </c>
      <c r="H80" s="1" t="str">
        <f ca="1">IF($B80=1,VLOOKUP($C80,aanmeldingen!$C:$AB,H$1,FALSE),"")</f>
        <v>EK</v>
      </c>
      <c r="I80" s="26">
        <f ca="1">IF($B80=1,VLOOKUP($C80,aanmeldingen!$C:$AB,I$1,FALSE),"")</f>
        <v>43634</v>
      </c>
      <c r="J80" s="26">
        <f ca="1">IF($B80=1,VLOOKUP($C80,aanmeldingen!$C:$AB,J$1,FALSE),"")</f>
        <v>43634</v>
      </c>
      <c r="K80" s="18" t="str">
        <f ca="1">IF($B80=1,VLOOKUP($C80,aanmeldingen!$C:$AB,K$1,FALSE),"")</f>
        <v>Dames</v>
      </c>
      <c r="L80" s="1" t="str">
        <f ca="1">IF($B80=1,VLOOKUP($C80,aanmeldingen!$C:$AB,L$1,FALSE),"")</f>
        <v>Floret</v>
      </c>
      <c r="M80" s="1" t="str">
        <f ca="1">IF($D80="-","",VLOOKUP($C80,aanmeldingen!$C:$AB,M$1,FALSE))</f>
        <v>Rentier</v>
      </c>
      <c r="N80" s="1" t="str">
        <f ca="1">IF($D80="-","",VLOOKUP($C80,aanmeldingen!$C:$AB,N$1,FALSE))</f>
        <v>Eline</v>
      </c>
      <c r="O80" s="1" t="str">
        <f ca="1">IF($D80="-","",VLOOKUP($C80,aanmeldingen!$C:$AB,O$1,FALSE))</f>
        <v>AMS</v>
      </c>
      <c r="P80" s="1">
        <f t="shared" ca="1" si="4"/>
        <v>1</v>
      </c>
      <c r="Q80" s="20" t="str">
        <f ca="1">IF(B80=1,IF(VLOOKUP(D80,Scheidsrechters!B:P,15,FALSE)=0,"",VLOOKUP(D80,Scheidsrechters!B:P,15,FALSE)),"")</f>
        <v/>
      </c>
      <c r="S80" s="1">
        <f t="shared" ca="1" si="5"/>
        <v>1</v>
      </c>
      <c r="T80" s="26">
        <f ca="1">IFERROR(VLOOKUP(C80,aanmeldingen!$C:$L,10,FALSE),"")</f>
        <v>43604</v>
      </c>
      <c r="U80" s="26">
        <f ca="1">IFERROR(VLOOKUP(C80,aanmeldingen!$C:$V,20,FALSE),"")</f>
        <v>43634</v>
      </c>
      <c r="V80" s="42"/>
    </row>
    <row r="81" spans="1:21" x14ac:dyDescent="0.2">
      <c r="A81" s="54">
        <f t="shared" ca="1" si="2"/>
        <v>4</v>
      </c>
      <c r="B81" s="54">
        <f t="shared" ca="1" si="3"/>
        <v>1</v>
      </c>
      <c r="C81" s="54">
        <f t="shared" si="0"/>
        <v>49</v>
      </c>
      <c r="D81" s="54">
        <f ca="1">IFERROR(VLOOKUP($C81,aanmeldingen!$C:$AB,D$1,FALSE),"-")</f>
        <v>426</v>
      </c>
      <c r="E81" s="54">
        <f t="shared" ca="1" si="1"/>
        <v>1</v>
      </c>
      <c r="F81" s="25" t="str">
        <f ca="1">IF($B81=1,VLOOKUP($C81,aanmeldingen!$C:$AB,F$1,FALSE),"")</f>
        <v>Dusseldorf</v>
      </c>
      <c r="G81" s="1" t="str">
        <f ca="1">IF($B81=1,VLOOKUP($C81,aanmeldingen!$C:$AB,G$1,FALSE),"")</f>
        <v>GER</v>
      </c>
      <c r="H81" s="1" t="str">
        <f ca="1">IF($B81=1,VLOOKUP($C81,aanmeldingen!$C:$AB,H$1,FALSE),"")</f>
        <v>EK</v>
      </c>
      <c r="I81" s="26">
        <f ca="1">IF($B81=1,VLOOKUP($C81,aanmeldingen!$C:$AB,I$1,FALSE),"")</f>
        <v>43634</v>
      </c>
      <c r="J81" s="26">
        <f ca="1">IF($B81=1,VLOOKUP($C81,aanmeldingen!$C:$AB,J$1,FALSE),"")</f>
        <v>43634</v>
      </c>
      <c r="K81" s="18" t="str">
        <f ca="1">IF($B81=1,VLOOKUP($C81,aanmeldingen!$C:$AB,K$1,FALSE),"")</f>
        <v>Heren</v>
      </c>
      <c r="L81" s="1" t="str">
        <f ca="1">IF($B81=1,VLOOKUP($C81,aanmeldingen!$C:$AB,L$1,FALSE),"")</f>
        <v>Degen</v>
      </c>
      <c r="M81" s="1" t="str">
        <f ca="1">IF($D81="-","",VLOOKUP($C81,aanmeldingen!$C:$AB,M$1,FALSE))</f>
        <v>Verwijlen</v>
      </c>
      <c r="N81" s="1" t="str">
        <f ca="1">IF($D81="-","",VLOOKUP($C81,aanmeldingen!$C:$AB,N$1,FALSE))</f>
        <v>Bas</v>
      </c>
      <c r="O81" s="1" t="str">
        <f ca="1">IF($D81="-","",VLOOKUP($C81,aanmeldingen!$C:$AB,O$1,FALSE))</f>
        <v>DBO</v>
      </c>
      <c r="P81" s="1">
        <f t="shared" ca="1" si="4"/>
        <v>1</v>
      </c>
      <c r="Q81" s="20" t="str">
        <f ca="1">IF(B81=1,IF(VLOOKUP(D81,Scheidsrechters!B:P,15,FALSE)=0,"",VLOOKUP(D81,Scheidsrechters!B:P,15,FALSE)),"")</f>
        <v/>
      </c>
      <c r="S81" s="1">
        <f t="shared" ca="1" si="5"/>
        <v>1</v>
      </c>
      <c r="T81" s="26">
        <f ca="1">IFERROR(VLOOKUP(C81,aanmeldingen!$C:$L,10,FALSE),"")</f>
        <v>43604</v>
      </c>
      <c r="U81" s="26">
        <f ca="1">IFERROR(VLOOKUP(C81,aanmeldingen!$C:$V,20,FALSE),"")</f>
        <v>43634</v>
      </c>
    </row>
    <row r="82" spans="1:21" x14ac:dyDescent="0.2">
      <c r="A82" s="54">
        <f t="shared" ca="1" si="2"/>
        <v>4</v>
      </c>
      <c r="B82" s="54">
        <f t="shared" ca="1" si="3"/>
        <v>0</v>
      </c>
      <c r="C82" s="54">
        <f t="shared" si="0"/>
        <v>50</v>
      </c>
      <c r="D82" s="54">
        <f ca="1">IFERROR(VLOOKUP($C82,aanmeldingen!$C:$AB,D$1,FALSE),"-")</f>
        <v>426</v>
      </c>
      <c r="E82" s="54">
        <f t="shared" ca="1" si="1"/>
        <v>1</v>
      </c>
      <c r="F82" s="25" t="str">
        <f ca="1">IF($B82=1,VLOOKUP($C82,aanmeldingen!$C:$AB,F$1,FALSE),"")</f>
        <v/>
      </c>
      <c r="G82" s="1" t="str">
        <f ca="1">IF($B82=1,VLOOKUP($C82,aanmeldingen!$C:$AB,G$1,FALSE),"")</f>
        <v/>
      </c>
      <c r="H82" s="1" t="str">
        <f ca="1">IF($B82=1,VLOOKUP($C82,aanmeldingen!$C:$AB,H$1,FALSE),"")</f>
        <v/>
      </c>
      <c r="I82" s="26" t="str">
        <f ca="1">IF($B82=1,VLOOKUP($C82,aanmeldingen!$C:$AB,I$1,FALSE),"")</f>
        <v/>
      </c>
      <c r="J82" s="26" t="str">
        <f ca="1">IF($B82=1,VLOOKUP($C82,aanmeldingen!$C:$AB,J$1,FALSE),"")</f>
        <v/>
      </c>
      <c r="K82" s="18" t="str">
        <f ca="1">IF($B82=1,VLOOKUP($C82,aanmeldingen!$C:$AB,K$1,FALSE),"")</f>
        <v/>
      </c>
      <c r="L82" s="1" t="str">
        <f ca="1">IF($B82=1,VLOOKUP($C82,aanmeldingen!$C:$AB,L$1,FALSE),"")</f>
        <v/>
      </c>
      <c r="M82" s="1" t="str">
        <f ca="1">IF($D82="-","",VLOOKUP($C82,aanmeldingen!$C:$AB,M$1,FALSE))</f>
        <v>Tulen</v>
      </c>
      <c r="N82" s="1" t="str">
        <f ca="1">IF($D82="-","",VLOOKUP($C82,aanmeldingen!$C:$AB,N$1,FALSE))</f>
        <v>Tristan</v>
      </c>
      <c r="O82" s="1" t="str">
        <f ca="1">IF($D82="-","",VLOOKUP($C82,aanmeldingen!$C:$AB,O$1,FALSE))</f>
        <v>SCA</v>
      </c>
      <c r="P82" s="1">
        <f t="shared" ca="1" si="4"/>
        <v>1</v>
      </c>
      <c r="Q82" s="20" t="str">
        <f ca="1">IF(B82=1,IF(VLOOKUP(D82,Scheidsrechters!B:P,15,FALSE)=0,"",VLOOKUP(D82,Scheidsrechters!B:P,15,FALSE)),"")</f>
        <v/>
      </c>
      <c r="S82" s="1">
        <f t="shared" ca="1" si="5"/>
        <v>1</v>
      </c>
      <c r="T82" s="26">
        <f ca="1">IFERROR(VLOOKUP(C82,aanmeldingen!$C:$L,10,FALSE),"")</f>
        <v>43604</v>
      </c>
      <c r="U82" s="26">
        <f ca="1">IFERROR(VLOOKUP(C82,aanmeldingen!$C:$V,20,FALSE),"")</f>
        <v>43634</v>
      </c>
    </row>
    <row r="83" spans="1:21" x14ac:dyDescent="0.2">
      <c r="A83" s="54">
        <f t="shared" ca="1" si="2"/>
        <v>4</v>
      </c>
      <c r="B83" s="54">
        <f t="shared" ca="1" si="3"/>
        <v>0</v>
      </c>
      <c r="C83" s="54">
        <f t="shared" si="0"/>
        <v>51</v>
      </c>
      <c r="D83" s="54">
        <f ca="1">IFERROR(VLOOKUP($C83,aanmeldingen!$C:$AB,D$1,FALSE),"-")</f>
        <v>426</v>
      </c>
      <c r="E83" s="54">
        <f t="shared" ca="1" si="1"/>
        <v>1</v>
      </c>
      <c r="F83" s="25" t="str">
        <f ca="1">IF($B83=1,VLOOKUP($C83,aanmeldingen!$C:$AB,F$1,FALSE),"")</f>
        <v/>
      </c>
      <c r="G83" s="1" t="str">
        <f ca="1">IF($B83=1,VLOOKUP($C83,aanmeldingen!$C:$AB,G$1,FALSE),"")</f>
        <v/>
      </c>
      <c r="H83" s="1" t="str">
        <f ca="1">IF($B83=1,VLOOKUP($C83,aanmeldingen!$C:$AB,H$1,FALSE),"")</f>
        <v/>
      </c>
      <c r="I83" s="26" t="str">
        <f ca="1">IF($B83=1,VLOOKUP($C83,aanmeldingen!$C:$AB,I$1,FALSE),"")</f>
        <v/>
      </c>
      <c r="J83" s="26" t="str">
        <f ca="1">IF($B83=1,VLOOKUP($C83,aanmeldingen!$C:$AB,J$1,FALSE),"")</f>
        <v/>
      </c>
      <c r="K83" s="18" t="str">
        <f ca="1">IF($B83=1,VLOOKUP($C83,aanmeldingen!$C:$AB,K$1,FALSE),"")</f>
        <v/>
      </c>
      <c r="L83" s="1" t="str">
        <f ca="1">IF($B83=1,VLOOKUP($C83,aanmeldingen!$C:$AB,L$1,FALSE),"")</f>
        <v/>
      </c>
      <c r="M83" s="1" t="str">
        <f ca="1">IF($D83="-","",VLOOKUP($C83,aanmeldingen!$C:$AB,M$1,FALSE))</f>
        <v>Tulen</v>
      </c>
      <c r="N83" s="1" t="str">
        <f ca="1">IF($D83="-","",VLOOKUP($C83,aanmeldingen!$C:$AB,N$1,FALSE))</f>
        <v>Rafael</v>
      </c>
      <c r="O83" s="1" t="str">
        <f ca="1">IF($D83="-","",VLOOKUP($C83,aanmeldingen!$C:$AB,O$1,FALSE))</f>
        <v>SCA</v>
      </c>
      <c r="P83" s="1">
        <f t="shared" ca="1" si="4"/>
        <v>1</v>
      </c>
      <c r="Q83" s="20" t="str">
        <f ca="1">IF(B83=1,IF(VLOOKUP(D83,Scheidsrechters!B:P,15,FALSE)=0,"",VLOOKUP(D83,Scheidsrechters!B:P,15,FALSE)),"")</f>
        <v/>
      </c>
      <c r="S83" s="1">
        <f t="shared" ca="1" si="5"/>
        <v>1</v>
      </c>
      <c r="T83" s="26">
        <f ca="1">IFERROR(VLOOKUP(C83,aanmeldingen!$C:$L,10,FALSE),"")</f>
        <v>43604</v>
      </c>
      <c r="U83" s="26">
        <f ca="1">IFERROR(VLOOKUP(C83,aanmeldingen!$C:$V,20,FALSE),"")</f>
        <v>43634</v>
      </c>
    </row>
    <row r="84" spans="1:21" x14ac:dyDescent="0.2">
      <c r="A84" s="54">
        <f t="shared" ca="1" si="2"/>
        <v>4</v>
      </c>
      <c r="B84" s="54">
        <f t="shared" ca="1" si="3"/>
        <v>0</v>
      </c>
      <c r="C84" s="54">
        <f t="shared" si="0"/>
        <v>52</v>
      </c>
      <c r="D84" s="54">
        <f ca="1">IFERROR(VLOOKUP($C84,aanmeldingen!$C:$AB,D$1,FALSE),"-")</f>
        <v>426</v>
      </c>
      <c r="E84" s="54">
        <f t="shared" ca="1" si="1"/>
        <v>1</v>
      </c>
      <c r="F84" s="25" t="str">
        <f ca="1">IF($B84=1,VLOOKUP($C84,aanmeldingen!$C:$AB,F$1,FALSE),"")</f>
        <v/>
      </c>
      <c r="G84" s="1" t="str">
        <f ca="1">IF($B84=1,VLOOKUP($C84,aanmeldingen!$C:$AB,G$1,FALSE),"")</f>
        <v/>
      </c>
      <c r="H84" s="1" t="str">
        <f ca="1">IF($B84=1,VLOOKUP($C84,aanmeldingen!$C:$AB,H$1,FALSE),"")</f>
        <v/>
      </c>
      <c r="I84" s="26" t="str">
        <f ca="1">IF($B84=1,VLOOKUP($C84,aanmeldingen!$C:$AB,I$1,FALSE),"")</f>
        <v/>
      </c>
      <c r="J84" s="26" t="str">
        <f ca="1">IF($B84=1,VLOOKUP($C84,aanmeldingen!$C:$AB,J$1,FALSE),"")</f>
        <v/>
      </c>
      <c r="K84" s="18" t="str">
        <f ca="1">IF($B84=1,VLOOKUP($C84,aanmeldingen!$C:$AB,K$1,FALSE),"")</f>
        <v/>
      </c>
      <c r="L84" s="1" t="str">
        <f ca="1">IF($B84=1,VLOOKUP($C84,aanmeldingen!$C:$AB,L$1,FALSE),"")</f>
        <v/>
      </c>
      <c r="M84" s="1" t="str">
        <f ca="1">IF($D84="-","",VLOOKUP($C84,aanmeldingen!$C:$AB,M$1,FALSE))</f>
        <v>Postma</v>
      </c>
      <c r="N84" s="1" t="str">
        <f ca="1">IF($D84="-","",VLOOKUP($C84,aanmeldingen!$C:$AB,N$1,FALSE))</f>
        <v>Randy</v>
      </c>
      <c r="O84" s="1" t="str">
        <f ca="1">IF($D84="-","",VLOOKUP($C84,aanmeldingen!$C:$AB,O$1,FALSE))</f>
        <v>FCA</v>
      </c>
      <c r="P84" s="1">
        <f t="shared" ca="1" si="4"/>
        <v>1</v>
      </c>
      <c r="Q84" s="20" t="str">
        <f ca="1">IF(B84=1,IF(VLOOKUP(D84,Scheidsrechters!B:P,15,FALSE)=0,"",VLOOKUP(D84,Scheidsrechters!B:P,15,FALSE)),"")</f>
        <v/>
      </c>
      <c r="S84" s="1">
        <f t="shared" ca="1" si="5"/>
        <v>1</v>
      </c>
      <c r="T84" s="26">
        <f ca="1">IFERROR(VLOOKUP(C84,aanmeldingen!$C:$L,10,FALSE),"")</f>
        <v>43604</v>
      </c>
      <c r="U84" s="26">
        <f ca="1">IFERROR(VLOOKUP(C84,aanmeldingen!$C:$V,20,FALSE),"")</f>
        <v>43634</v>
      </c>
    </row>
    <row r="85" spans="1:21" x14ac:dyDescent="0.2">
      <c r="A85" s="54">
        <f t="shared" ca="1" si="2"/>
        <v>3</v>
      </c>
      <c r="B85" s="54">
        <f t="shared" ca="1" si="3"/>
        <v>1</v>
      </c>
      <c r="C85" s="54">
        <f t="shared" si="0"/>
        <v>53</v>
      </c>
      <c r="D85" s="54">
        <f ca="1">IFERROR(VLOOKUP($C85,aanmeldingen!$C:$AB,D$1,FALSE),"-")</f>
        <v>427</v>
      </c>
      <c r="E85" s="54">
        <f t="shared" ca="1" si="1"/>
        <v>1</v>
      </c>
      <c r="F85" s="25" t="str">
        <f ca="1">IF($B85=1,VLOOKUP($C85,aanmeldingen!$C:$AB,F$1,FALSE),"")</f>
        <v>Dusseldorf</v>
      </c>
      <c r="G85" s="1" t="str">
        <f ca="1">IF($B85=1,VLOOKUP($C85,aanmeldingen!$C:$AB,G$1,FALSE),"")</f>
        <v>GER</v>
      </c>
      <c r="H85" s="1" t="str">
        <f ca="1">IF($B85=1,VLOOKUP($C85,aanmeldingen!$C:$AB,H$1,FALSE),"")</f>
        <v>EK</v>
      </c>
      <c r="I85" s="26">
        <f ca="1">IF($B85=1,VLOOKUP($C85,aanmeldingen!$C:$AB,I$1,FALSE),"")</f>
        <v>43635</v>
      </c>
      <c r="J85" s="26">
        <f ca="1">IF($B85=1,VLOOKUP($C85,aanmeldingen!$C:$AB,J$1,FALSE),"")</f>
        <v>43635</v>
      </c>
      <c r="K85" s="18" t="str">
        <f ca="1">IF($B85=1,VLOOKUP($C85,aanmeldingen!$C:$AB,K$1,FALSE),"")</f>
        <v>Dames</v>
      </c>
      <c r="L85" s="1" t="str">
        <f ca="1">IF($B85=1,VLOOKUP($C85,aanmeldingen!$C:$AB,L$1,FALSE),"")</f>
        <v>Degen</v>
      </c>
      <c r="M85" s="1" t="str">
        <f ca="1">IF($D85="-","",VLOOKUP($C85,aanmeldingen!$C:$AB,M$1,FALSE))</f>
        <v>Boone</v>
      </c>
      <c r="N85" s="1" t="str">
        <f ca="1">IF($D85="-","",VLOOKUP($C85,aanmeldingen!$C:$AB,N$1,FALSE))</f>
        <v>Kelly</v>
      </c>
      <c r="O85" s="1" t="str">
        <f ca="1">IF($D85="-","",VLOOKUP($C85,aanmeldingen!$C:$AB,O$1,FALSE))</f>
        <v>ZAI</v>
      </c>
      <c r="P85" s="1">
        <f t="shared" ca="1" si="4"/>
        <v>1</v>
      </c>
      <c r="Q85" s="20" t="str">
        <f ca="1">IF(B85=1,IF(VLOOKUP(D85,Scheidsrechters!B:P,15,FALSE)=0,"",VLOOKUP(D85,Scheidsrechters!B:P,15,FALSE)),"")</f>
        <v/>
      </c>
      <c r="S85" s="1">
        <f t="shared" ca="1" si="5"/>
        <v>1</v>
      </c>
      <c r="T85" s="26">
        <f ca="1">IFERROR(VLOOKUP(C85,aanmeldingen!$C:$L,10,FALSE),"")</f>
        <v>43604</v>
      </c>
      <c r="U85" s="26">
        <f ca="1">IFERROR(VLOOKUP(C85,aanmeldingen!$C:$V,20,FALSE),"")</f>
        <v>43635</v>
      </c>
    </row>
    <row r="86" spans="1:21" x14ac:dyDescent="0.2">
      <c r="A86" s="54">
        <f t="shared" ca="1" si="2"/>
        <v>3</v>
      </c>
      <c r="B86" s="54">
        <f t="shared" ca="1" si="3"/>
        <v>0</v>
      </c>
      <c r="C86" s="54">
        <f t="shared" si="0"/>
        <v>54</v>
      </c>
      <c r="D86" s="54">
        <f ca="1">IFERROR(VLOOKUP($C86,aanmeldingen!$C:$AB,D$1,FALSE),"-")</f>
        <v>427</v>
      </c>
      <c r="E86" s="54">
        <f t="shared" ca="1" si="1"/>
        <v>1</v>
      </c>
      <c r="F86" s="25" t="str">
        <f ca="1">IF($B86=1,VLOOKUP($C86,aanmeldingen!$C:$AB,F$1,FALSE),"")</f>
        <v/>
      </c>
      <c r="G86" s="1" t="str">
        <f ca="1">IF($B86=1,VLOOKUP($C86,aanmeldingen!$C:$AB,G$1,FALSE),"")</f>
        <v/>
      </c>
      <c r="H86" s="1" t="str">
        <f ca="1">IF($B86=1,VLOOKUP($C86,aanmeldingen!$C:$AB,H$1,FALSE),"")</f>
        <v/>
      </c>
      <c r="I86" s="26" t="str">
        <f ca="1">IF($B86=1,VLOOKUP($C86,aanmeldingen!$C:$AB,I$1,FALSE),"")</f>
        <v/>
      </c>
      <c r="J86" s="26" t="str">
        <f ca="1">IF($B86=1,VLOOKUP($C86,aanmeldingen!$C:$AB,J$1,FALSE),"")</f>
        <v/>
      </c>
      <c r="K86" s="18" t="str">
        <f ca="1">IF($B86=1,VLOOKUP($C86,aanmeldingen!$C:$AB,K$1,FALSE),"")</f>
        <v/>
      </c>
      <c r="L86" s="1" t="str">
        <f ca="1">IF($B86=1,VLOOKUP($C86,aanmeldingen!$C:$AB,L$1,FALSE),"")</f>
        <v/>
      </c>
      <c r="M86" s="1" t="str">
        <f ca="1">IF($D86="-","",VLOOKUP($C86,aanmeldingen!$C:$AB,M$1,FALSE))</f>
        <v>De Wijn</v>
      </c>
      <c r="N86" s="1" t="str">
        <f ca="1">IF($D86="-","",VLOOKUP($C86,aanmeldingen!$C:$AB,N$1,FALSE))</f>
        <v>Day</v>
      </c>
      <c r="O86" s="1" t="str">
        <f ca="1">IF($D86="-","",VLOOKUP($C86,aanmeldingen!$C:$AB,O$1,FALSE))</f>
        <v>DBO</v>
      </c>
      <c r="P86" s="1">
        <f t="shared" ca="1" si="4"/>
        <v>1</v>
      </c>
      <c r="Q86" s="20" t="str">
        <f ca="1">IF(B86=1,IF(VLOOKUP(D86,Scheidsrechters!B:P,15,FALSE)=0,"",VLOOKUP(D86,Scheidsrechters!B:P,15,FALSE)),"")</f>
        <v/>
      </c>
      <c r="S86" s="1">
        <f t="shared" ca="1" si="5"/>
        <v>1</v>
      </c>
      <c r="T86" s="26">
        <f ca="1">IFERROR(VLOOKUP(C86,aanmeldingen!$C:$L,10,FALSE),"")</f>
        <v>43604</v>
      </c>
      <c r="U86" s="26">
        <f ca="1">IFERROR(VLOOKUP(C86,aanmeldingen!$C:$V,20,FALSE),"")</f>
        <v>43635</v>
      </c>
    </row>
    <row r="87" spans="1:21" x14ac:dyDescent="0.2">
      <c r="A87" s="54">
        <f t="shared" ca="1" si="2"/>
        <v>4</v>
      </c>
      <c r="B87" s="54">
        <f t="shared" ca="1" si="3"/>
        <v>1</v>
      </c>
      <c r="C87" s="54">
        <f t="shared" si="0"/>
        <v>55</v>
      </c>
      <c r="D87" s="54">
        <f ca="1">IFERROR(VLOOKUP($C87,aanmeldingen!$C:$AB,D$1,FALSE),"-")</f>
        <v>430</v>
      </c>
      <c r="E87" s="54">
        <f t="shared" ca="1" si="1"/>
        <v>1</v>
      </c>
      <c r="F87" s="25" t="str">
        <f ca="1">IF($B87=1,VLOOKUP($C87,aanmeldingen!$C:$AB,F$1,FALSE),"")</f>
        <v>Dusseldorf</v>
      </c>
      <c r="G87" s="1" t="str">
        <f ca="1">IF($B87=1,VLOOKUP($C87,aanmeldingen!$C:$AB,G$1,FALSE),"")</f>
        <v>GER</v>
      </c>
      <c r="H87" s="1" t="str">
        <f ca="1">IF($B87=1,VLOOKUP($C87,aanmeldingen!$C:$AB,H$1,FALSE),"")</f>
        <v>EK Eq</v>
      </c>
      <c r="I87" s="26">
        <f ca="1">IF($B87=1,VLOOKUP($C87,aanmeldingen!$C:$AB,I$1,FALSE),"")</f>
        <v>43636</v>
      </c>
      <c r="J87" s="26">
        <f ca="1">IF($B87=1,VLOOKUP($C87,aanmeldingen!$C:$AB,J$1,FALSE),"")</f>
        <v>43636</v>
      </c>
      <c r="K87" s="18" t="str">
        <f ca="1">IF($B87=1,VLOOKUP($C87,aanmeldingen!$C:$AB,K$1,FALSE),"")</f>
        <v>Heren</v>
      </c>
      <c r="L87" s="1" t="str">
        <f ca="1">IF($B87=1,VLOOKUP($C87,aanmeldingen!$C:$AB,L$1,FALSE),"")</f>
        <v>Floret</v>
      </c>
      <c r="M87" s="1" t="str">
        <f ca="1">IF($D87="-","",VLOOKUP($C87,aanmeldingen!$C:$AB,M$1,FALSE))</f>
        <v>Borst</v>
      </c>
      <c r="N87" s="1" t="str">
        <f ca="1">IF($D87="-","",VLOOKUP($C87,aanmeldingen!$C:$AB,N$1,FALSE))</f>
        <v>Sebastiaan</v>
      </c>
      <c r="O87" s="1" t="str">
        <f ca="1">IF($D87="-","",VLOOKUP($C87,aanmeldingen!$C:$AB,O$1,FALSE))</f>
        <v>OKK</v>
      </c>
      <c r="P87" s="1">
        <f t="shared" ca="1" si="4"/>
        <v>1</v>
      </c>
      <c r="Q87" s="20" t="str">
        <f ca="1">IF(B87=1,IF(VLOOKUP(D87,Scheidsrechters!B:P,15,FALSE)=0,"",VLOOKUP(D87,Scheidsrechters!B:P,15,FALSE)),"")</f>
        <v/>
      </c>
      <c r="S87" s="1">
        <f t="shared" ca="1" si="5"/>
        <v>1</v>
      </c>
      <c r="T87" s="26">
        <f ca="1">IFERROR(VLOOKUP(C87,aanmeldingen!$C:$L,10,FALSE),"")</f>
        <v>43604</v>
      </c>
      <c r="U87" s="26">
        <f ca="1">IFERROR(VLOOKUP(C87,aanmeldingen!$C:$V,20,FALSE),"")</f>
        <v>43636</v>
      </c>
    </row>
    <row r="88" spans="1:21" x14ac:dyDescent="0.2">
      <c r="A88" s="54">
        <f t="shared" ca="1" si="2"/>
        <v>4</v>
      </c>
      <c r="B88" s="54">
        <f t="shared" ca="1" si="3"/>
        <v>0</v>
      </c>
      <c r="C88" s="54">
        <f t="shared" si="0"/>
        <v>56</v>
      </c>
      <c r="D88" s="54">
        <f ca="1">IFERROR(VLOOKUP($C88,aanmeldingen!$C:$AB,D$1,FALSE),"-")</f>
        <v>430</v>
      </c>
      <c r="E88" s="54">
        <f t="shared" ca="1" si="1"/>
        <v>1</v>
      </c>
      <c r="F88" s="25" t="str">
        <f ca="1">IF($B88=1,VLOOKUP($C88,aanmeldingen!$C:$AB,F$1,FALSE),"")</f>
        <v/>
      </c>
      <c r="G88" s="1" t="str">
        <f ca="1">IF($B88=1,VLOOKUP($C88,aanmeldingen!$C:$AB,G$1,FALSE),"")</f>
        <v/>
      </c>
      <c r="H88" s="1" t="str">
        <f ca="1">IF($B88=1,VLOOKUP($C88,aanmeldingen!$C:$AB,H$1,FALSE),"")</f>
        <v/>
      </c>
      <c r="I88" s="26" t="str">
        <f ca="1">IF($B88=1,VLOOKUP($C88,aanmeldingen!$C:$AB,I$1,FALSE),"")</f>
        <v/>
      </c>
      <c r="J88" s="26" t="str">
        <f ca="1">IF($B88=1,VLOOKUP($C88,aanmeldingen!$C:$AB,J$1,FALSE),"")</f>
        <v/>
      </c>
      <c r="K88" s="18" t="str">
        <f ca="1">IF($B88=1,VLOOKUP($C88,aanmeldingen!$C:$AB,K$1,FALSE),"")</f>
        <v/>
      </c>
      <c r="L88" s="1" t="str">
        <f ca="1">IF($B88=1,VLOOKUP($C88,aanmeldingen!$C:$AB,L$1,FALSE),"")</f>
        <v/>
      </c>
      <c r="M88" s="1" t="str">
        <f ca="1">IF($D88="-","",VLOOKUP($C88,aanmeldingen!$C:$AB,M$1,FALSE))</f>
        <v>Van Egmond</v>
      </c>
      <c r="N88" s="1" t="str">
        <f ca="1">IF($D88="-","",VLOOKUP($C88,aanmeldingen!$C:$AB,N$1,FALSE))</f>
        <v>Dirk Jan</v>
      </c>
      <c r="O88" s="1" t="str">
        <f ca="1">IF($D88="-","",VLOOKUP($C88,aanmeldingen!$C:$AB,O$1,FALSE))</f>
        <v>AMS</v>
      </c>
      <c r="P88" s="1">
        <f t="shared" ca="1" si="4"/>
        <v>1</v>
      </c>
      <c r="Q88" s="20" t="str">
        <f ca="1">IF(B88=1,IF(VLOOKUP(D88,Scheidsrechters!B:P,15,FALSE)=0,"",VLOOKUP(D88,Scheidsrechters!B:P,15,FALSE)),"")</f>
        <v/>
      </c>
      <c r="S88" s="1">
        <f t="shared" ca="1" si="5"/>
        <v>1</v>
      </c>
      <c r="T88" s="26">
        <f ca="1">IFERROR(VLOOKUP(C88,aanmeldingen!$C:$L,10,FALSE),"")</f>
        <v>43604</v>
      </c>
      <c r="U88" s="26">
        <f ca="1">IFERROR(VLOOKUP(C88,aanmeldingen!$C:$V,20,FALSE),"")</f>
        <v>43636</v>
      </c>
    </row>
    <row r="89" spans="1:21" x14ac:dyDescent="0.2">
      <c r="A89" s="54">
        <f t="shared" ca="1" si="2"/>
        <v>4</v>
      </c>
      <c r="B89" s="54">
        <f t="shared" ca="1" si="3"/>
        <v>0</v>
      </c>
      <c r="C89" s="54">
        <f t="shared" si="0"/>
        <v>57</v>
      </c>
      <c r="D89" s="54">
        <f ca="1">IFERROR(VLOOKUP($C89,aanmeldingen!$C:$AB,D$1,FALSE),"-")</f>
        <v>430</v>
      </c>
      <c r="E89" s="54">
        <f t="shared" ca="1" si="1"/>
        <v>1</v>
      </c>
      <c r="F89" s="25" t="str">
        <f ca="1">IF($B89=1,VLOOKUP($C89,aanmeldingen!$C:$AB,F$1,FALSE),"")</f>
        <v/>
      </c>
      <c r="G89" s="1" t="str">
        <f ca="1">IF($B89=1,VLOOKUP($C89,aanmeldingen!$C:$AB,G$1,FALSE),"")</f>
        <v/>
      </c>
      <c r="H89" s="1" t="str">
        <f ca="1">IF($B89=1,VLOOKUP($C89,aanmeldingen!$C:$AB,H$1,FALSE),"")</f>
        <v/>
      </c>
      <c r="I89" s="26" t="str">
        <f ca="1">IF($B89=1,VLOOKUP($C89,aanmeldingen!$C:$AB,I$1,FALSE),"")</f>
        <v/>
      </c>
      <c r="J89" s="26" t="str">
        <f ca="1">IF($B89=1,VLOOKUP($C89,aanmeldingen!$C:$AB,J$1,FALSE),"")</f>
        <v/>
      </c>
      <c r="K89" s="18" t="str">
        <f ca="1">IF($B89=1,VLOOKUP($C89,aanmeldingen!$C:$AB,K$1,FALSE),"")</f>
        <v/>
      </c>
      <c r="L89" s="1" t="str">
        <f ca="1">IF($B89=1,VLOOKUP($C89,aanmeldingen!$C:$AB,L$1,FALSE),"")</f>
        <v/>
      </c>
      <c r="M89" s="1" t="str">
        <f ca="1">IF($D89="-","",VLOOKUP($C89,aanmeldingen!$C:$AB,M$1,FALSE))</f>
        <v>Yuno</v>
      </c>
      <c r="N89" s="1" t="str">
        <f ca="1">IF($D89="-","",VLOOKUP($C89,aanmeldingen!$C:$AB,N$1,FALSE))</f>
        <v>Elisha</v>
      </c>
      <c r="O89" s="1" t="str">
        <f ca="1">IF($D89="-","",VLOOKUP($C89,aanmeldingen!$C:$AB,O$1,FALSE))</f>
        <v>HS</v>
      </c>
      <c r="P89" s="1">
        <f t="shared" ca="1" si="4"/>
        <v>1</v>
      </c>
      <c r="Q89" s="20" t="str">
        <f ca="1">IF(B89=1,IF(VLOOKUP(D89,Scheidsrechters!B:P,15,FALSE)=0,"",VLOOKUP(D89,Scheidsrechters!B:P,15,FALSE)),"")</f>
        <v/>
      </c>
      <c r="S89" s="1">
        <f t="shared" ca="1" si="5"/>
        <v>1</v>
      </c>
      <c r="T89" s="26">
        <f ca="1">IFERROR(VLOOKUP(C89,aanmeldingen!$C:$L,10,FALSE),"")</f>
        <v>43604</v>
      </c>
      <c r="U89" s="26">
        <f ca="1">IFERROR(VLOOKUP(C89,aanmeldingen!$C:$V,20,FALSE),"")</f>
        <v>43636</v>
      </c>
    </row>
    <row r="90" spans="1:21" x14ac:dyDescent="0.2">
      <c r="A90" s="54">
        <f t="shared" ca="1" si="2"/>
        <v>4</v>
      </c>
      <c r="B90" s="54">
        <f t="shared" ca="1" si="3"/>
        <v>0</v>
      </c>
      <c r="C90" s="54">
        <f t="shared" si="0"/>
        <v>58</v>
      </c>
      <c r="D90" s="54">
        <f ca="1">IFERROR(VLOOKUP($C90,aanmeldingen!$C:$AB,D$1,FALSE),"-")</f>
        <v>430</v>
      </c>
      <c r="E90" s="54">
        <f t="shared" ca="1" si="1"/>
        <v>1</v>
      </c>
      <c r="F90" s="25" t="str">
        <f ca="1">IF($B90=1,VLOOKUP($C90,aanmeldingen!$C:$AB,F$1,FALSE),"")</f>
        <v/>
      </c>
      <c r="G90" s="1" t="str">
        <f ca="1">IF($B90=1,VLOOKUP($C90,aanmeldingen!$C:$AB,G$1,FALSE),"")</f>
        <v/>
      </c>
      <c r="H90" s="1" t="str">
        <f ca="1">IF($B90=1,VLOOKUP($C90,aanmeldingen!$C:$AB,H$1,FALSE),"")</f>
        <v/>
      </c>
      <c r="I90" s="26" t="str">
        <f ca="1">IF($B90=1,VLOOKUP($C90,aanmeldingen!$C:$AB,I$1,FALSE),"")</f>
        <v/>
      </c>
      <c r="J90" s="26" t="str">
        <f ca="1">IF($B90=1,VLOOKUP($C90,aanmeldingen!$C:$AB,J$1,FALSE),"")</f>
        <v/>
      </c>
      <c r="K90" s="18" t="str">
        <f ca="1">IF($B90=1,VLOOKUP($C90,aanmeldingen!$C:$AB,K$1,FALSE),"")</f>
        <v/>
      </c>
      <c r="L90" s="1" t="str">
        <f ca="1">IF($B90=1,VLOOKUP($C90,aanmeldingen!$C:$AB,L$1,FALSE),"")</f>
        <v/>
      </c>
      <c r="M90" s="1" t="str">
        <f ca="1">IF($D90="-","",VLOOKUP($C90,aanmeldingen!$C:$AB,M$1,FALSE))</f>
        <v>Giacon</v>
      </c>
      <c r="N90" s="1" t="str">
        <f ca="1">IF($D90="-","",VLOOKUP($C90,aanmeldingen!$C:$AB,N$1,FALSE))</f>
        <v>Daniel</v>
      </c>
      <c r="O90" s="1" t="str">
        <f ca="1">IF($D90="-","",VLOOKUP($C90,aanmeldingen!$C:$AB,O$1,FALSE))</f>
        <v>AMS</v>
      </c>
      <c r="P90" s="1">
        <f t="shared" ca="1" si="4"/>
        <v>1</v>
      </c>
      <c r="Q90" s="20" t="str">
        <f ca="1">IF(B90=1,IF(VLOOKUP(D90,Scheidsrechters!B:P,15,FALSE)=0,"",VLOOKUP(D90,Scheidsrechters!B:P,15,FALSE)),"")</f>
        <v/>
      </c>
      <c r="S90" s="1">
        <f t="shared" ca="1" si="5"/>
        <v>1</v>
      </c>
      <c r="T90" s="26">
        <f ca="1">IFERROR(VLOOKUP(C90,aanmeldingen!$C:$L,10,FALSE),"")</f>
        <v>43604</v>
      </c>
      <c r="U90" s="26">
        <f ca="1">IFERROR(VLOOKUP(C90,aanmeldingen!$C:$V,20,FALSE),"")</f>
        <v>43636</v>
      </c>
    </row>
    <row r="91" spans="1:21" x14ac:dyDescent="0.2">
      <c r="A91" s="54">
        <f t="shared" ca="1" si="2"/>
        <v>3</v>
      </c>
      <c r="B91" s="54">
        <f t="shared" ca="1" si="3"/>
        <v>1</v>
      </c>
      <c r="C91" s="54">
        <f t="shared" si="0"/>
        <v>59</v>
      </c>
      <c r="D91" s="54">
        <f ca="1">IFERROR(VLOOKUP($C91,aanmeldingen!$C:$AB,D$1,FALSE),"-")</f>
        <v>432</v>
      </c>
      <c r="E91" s="54">
        <f t="shared" ca="1" si="1"/>
        <v>1</v>
      </c>
      <c r="F91" s="25" t="str">
        <f ca="1">IF($B91=1,VLOOKUP($C91,aanmeldingen!$C:$AB,F$1,FALSE),"")</f>
        <v>Dusseldorf</v>
      </c>
      <c r="G91" s="1" t="str">
        <f ca="1">IF($B91=1,VLOOKUP($C91,aanmeldingen!$C:$AB,G$1,FALSE),"")</f>
        <v>GER</v>
      </c>
      <c r="H91" s="1" t="str">
        <f ca="1">IF($B91=1,VLOOKUP($C91,aanmeldingen!$C:$AB,H$1,FALSE),"")</f>
        <v>EK Eq</v>
      </c>
      <c r="I91" s="26">
        <f ca="1">IF($B91=1,VLOOKUP($C91,aanmeldingen!$C:$AB,I$1,FALSE),"")</f>
        <v>43637</v>
      </c>
      <c r="J91" s="26">
        <f ca="1">IF($B91=1,VLOOKUP($C91,aanmeldingen!$C:$AB,J$1,FALSE),"")</f>
        <v>43637</v>
      </c>
      <c r="K91" s="18" t="str">
        <f ca="1">IF($B91=1,VLOOKUP($C91,aanmeldingen!$C:$AB,K$1,FALSE),"")</f>
        <v>Heren</v>
      </c>
      <c r="L91" s="1" t="str">
        <f ca="1">IF($B91=1,VLOOKUP($C91,aanmeldingen!$C:$AB,L$1,FALSE),"")</f>
        <v>Degen</v>
      </c>
      <c r="M91" s="1" t="str">
        <f ca="1">IF($D91="-","",VLOOKUP($C91,aanmeldingen!$C:$AB,M$1,FALSE))</f>
        <v>Tulen</v>
      </c>
      <c r="N91" s="1" t="str">
        <f ca="1">IF($D91="-","",VLOOKUP($C91,aanmeldingen!$C:$AB,N$1,FALSE))</f>
        <v>Tristan</v>
      </c>
      <c r="O91" s="1" t="str">
        <f ca="1">IF($D91="-","",VLOOKUP($C91,aanmeldingen!$C:$AB,O$1,FALSE))</f>
        <v>SCA</v>
      </c>
      <c r="P91" s="1">
        <f t="shared" ca="1" si="4"/>
        <v>1</v>
      </c>
      <c r="Q91" s="20" t="str">
        <f ca="1">IF(B91=1,IF(VLOOKUP(D91,Scheidsrechters!B:P,15,FALSE)=0,"",VLOOKUP(D91,Scheidsrechters!B:P,15,FALSE)),"")</f>
        <v/>
      </c>
      <c r="S91" s="1">
        <f t="shared" ca="1" si="5"/>
        <v>1</v>
      </c>
      <c r="T91" s="26">
        <f ca="1">IFERROR(VLOOKUP(C91,aanmeldingen!$C:$L,10,FALSE),"")</f>
        <v>43604</v>
      </c>
      <c r="U91" s="26">
        <f ca="1">IFERROR(VLOOKUP(C91,aanmeldingen!$C:$V,20,FALSE),"")</f>
        <v>43637</v>
      </c>
    </row>
    <row r="92" spans="1:21" x14ac:dyDescent="0.2">
      <c r="A92" s="54">
        <f t="shared" ca="1" si="2"/>
        <v>3</v>
      </c>
      <c r="B92" s="54">
        <f t="shared" ca="1" si="3"/>
        <v>0</v>
      </c>
      <c r="C92" s="54">
        <f t="shared" si="0"/>
        <v>60</v>
      </c>
      <c r="D92" s="54">
        <f ca="1">IFERROR(VLOOKUP($C92,aanmeldingen!$C:$AB,D$1,FALSE),"-")</f>
        <v>432</v>
      </c>
      <c r="E92" s="54">
        <f t="shared" ca="1" si="1"/>
        <v>1</v>
      </c>
      <c r="F92" s="25" t="str">
        <f ca="1">IF($B92=1,VLOOKUP($C92,aanmeldingen!$C:$AB,F$1,FALSE),"")</f>
        <v/>
      </c>
      <c r="G92" s="1" t="str">
        <f ca="1">IF($B92=1,VLOOKUP($C92,aanmeldingen!$C:$AB,G$1,FALSE),"")</f>
        <v/>
      </c>
      <c r="H92" s="1" t="str">
        <f ca="1">IF($B92=1,VLOOKUP($C92,aanmeldingen!$C:$AB,H$1,FALSE),"")</f>
        <v/>
      </c>
      <c r="I92" s="26" t="str">
        <f ca="1">IF($B92=1,VLOOKUP($C92,aanmeldingen!$C:$AB,I$1,FALSE),"")</f>
        <v/>
      </c>
      <c r="J92" s="26" t="str">
        <f ca="1">IF($B92=1,VLOOKUP($C92,aanmeldingen!$C:$AB,J$1,FALSE),"")</f>
        <v/>
      </c>
      <c r="K92" s="18" t="str">
        <f ca="1">IF($B92=1,VLOOKUP($C92,aanmeldingen!$C:$AB,K$1,FALSE),"")</f>
        <v/>
      </c>
      <c r="L92" s="1" t="str">
        <f ca="1">IF($B92=1,VLOOKUP($C92,aanmeldingen!$C:$AB,L$1,FALSE),"")</f>
        <v/>
      </c>
      <c r="M92" s="1" t="str">
        <f ca="1">IF($D92="-","",VLOOKUP($C92,aanmeldingen!$C:$AB,M$1,FALSE))</f>
        <v>Tulen</v>
      </c>
      <c r="N92" s="1" t="str">
        <f ca="1">IF($D92="-","",VLOOKUP($C92,aanmeldingen!$C:$AB,N$1,FALSE))</f>
        <v>Rafael</v>
      </c>
      <c r="O92" s="1" t="str">
        <f ca="1">IF($D92="-","",VLOOKUP($C92,aanmeldingen!$C:$AB,O$1,FALSE))</f>
        <v>SCA</v>
      </c>
      <c r="P92" s="1">
        <f t="shared" ca="1" si="4"/>
        <v>1</v>
      </c>
      <c r="Q92" s="20" t="str">
        <f ca="1">IF(B92=1,IF(VLOOKUP(D92,Scheidsrechters!B:P,15,FALSE)=0,"",VLOOKUP(D92,Scheidsrechters!B:P,15,FALSE)),"")</f>
        <v/>
      </c>
      <c r="S92" s="1">
        <f t="shared" ca="1" si="5"/>
        <v>1</v>
      </c>
      <c r="T92" s="26">
        <f ca="1">IFERROR(VLOOKUP(C92,aanmeldingen!$C:$L,10,FALSE),"")</f>
        <v>43604</v>
      </c>
      <c r="U92" s="26">
        <f ca="1">IFERROR(VLOOKUP(C92,aanmeldingen!$C:$V,20,FALSE),"")</f>
        <v>43637</v>
      </c>
    </row>
    <row r="93" spans="1:21" x14ac:dyDescent="0.2">
      <c r="A93" s="54">
        <f t="shared" ca="1" si="2"/>
        <v>3</v>
      </c>
      <c r="B93" s="54">
        <f t="shared" ca="1" si="3"/>
        <v>0</v>
      </c>
      <c r="C93" s="54">
        <f t="shared" si="0"/>
        <v>61</v>
      </c>
      <c r="D93" s="54">
        <f ca="1">IFERROR(VLOOKUP($C93,aanmeldingen!$C:$AB,D$1,FALSE),"-")</f>
        <v>432</v>
      </c>
      <c r="E93" s="54">
        <f t="shared" ca="1" si="1"/>
        <v>1</v>
      </c>
      <c r="F93" s="25" t="str">
        <f ca="1">IF($B93=1,VLOOKUP($C93,aanmeldingen!$C:$AB,F$1,FALSE),"")</f>
        <v/>
      </c>
      <c r="G93" s="1" t="str">
        <f ca="1">IF($B93=1,VLOOKUP($C93,aanmeldingen!$C:$AB,G$1,FALSE),"")</f>
        <v/>
      </c>
      <c r="H93" s="1" t="str">
        <f ca="1">IF($B93=1,VLOOKUP($C93,aanmeldingen!$C:$AB,H$1,FALSE),"")</f>
        <v/>
      </c>
      <c r="I93" s="26" t="str">
        <f ca="1">IF($B93=1,VLOOKUP($C93,aanmeldingen!$C:$AB,I$1,FALSE),"")</f>
        <v/>
      </c>
      <c r="J93" s="26" t="str">
        <f ca="1">IF($B93=1,VLOOKUP($C93,aanmeldingen!$C:$AB,J$1,FALSE),"")</f>
        <v/>
      </c>
      <c r="K93" s="18" t="str">
        <f ca="1">IF($B93=1,VLOOKUP($C93,aanmeldingen!$C:$AB,K$1,FALSE),"")</f>
        <v/>
      </c>
      <c r="L93" s="1" t="str">
        <f ca="1">IF($B93=1,VLOOKUP($C93,aanmeldingen!$C:$AB,L$1,FALSE),"")</f>
        <v/>
      </c>
      <c r="M93" s="1" t="str">
        <f ca="1">IF($D93="-","",VLOOKUP($C93,aanmeldingen!$C:$AB,M$1,FALSE))</f>
        <v>Postma</v>
      </c>
      <c r="N93" s="1" t="str">
        <f ca="1">IF($D93="-","",VLOOKUP($C93,aanmeldingen!$C:$AB,N$1,FALSE))</f>
        <v>Randy</v>
      </c>
      <c r="O93" s="1" t="str">
        <f ca="1">IF($D93="-","",VLOOKUP($C93,aanmeldingen!$C:$AB,O$1,FALSE))</f>
        <v>FCA</v>
      </c>
      <c r="P93" s="1">
        <f t="shared" ca="1" si="4"/>
        <v>1</v>
      </c>
      <c r="Q93" s="20" t="str">
        <f ca="1">IF(B93=1,IF(VLOOKUP(D93,Scheidsrechters!B:P,15,FALSE)=0,"",VLOOKUP(D93,Scheidsrechters!B:P,15,FALSE)),"")</f>
        <v/>
      </c>
      <c r="S93" s="1">
        <f t="shared" ca="1" si="5"/>
        <v>1</v>
      </c>
      <c r="T93" s="26">
        <f ca="1">IFERROR(VLOOKUP(C93,aanmeldingen!$C:$L,10,FALSE),"")</f>
        <v>43604</v>
      </c>
      <c r="U93" s="26">
        <f ca="1">IFERROR(VLOOKUP(C93,aanmeldingen!$C:$V,20,FALSE),"")</f>
        <v>43637</v>
      </c>
    </row>
    <row r="94" spans="1:21" x14ac:dyDescent="0.2">
      <c r="A94" s="54">
        <f t="shared" ca="1" si="2"/>
        <v>3</v>
      </c>
      <c r="B94" s="54">
        <f t="shared" ca="1" si="3"/>
        <v>0</v>
      </c>
      <c r="C94" s="54">
        <f t="shared" si="0"/>
        <v>62</v>
      </c>
      <c r="D94" s="54">
        <f ca="1">IFERROR(VLOOKUP($C94,aanmeldingen!$C:$AB,D$1,FALSE),"-")</f>
        <v>432</v>
      </c>
      <c r="E94" s="54">
        <f t="shared" ca="1" si="1"/>
        <v>1</v>
      </c>
      <c r="F94" s="25" t="str">
        <f ca="1">IF($B94=1,VLOOKUP($C94,aanmeldingen!$C:$AB,F$1,FALSE),"")</f>
        <v/>
      </c>
      <c r="G94" s="1" t="str">
        <f ca="1">IF($B94=1,VLOOKUP($C94,aanmeldingen!$C:$AB,G$1,FALSE),"")</f>
        <v/>
      </c>
      <c r="H94" s="1" t="str">
        <f ca="1">IF($B94=1,VLOOKUP($C94,aanmeldingen!$C:$AB,H$1,FALSE),"")</f>
        <v/>
      </c>
      <c r="I94" s="26" t="str">
        <f ca="1">IF($B94=1,VLOOKUP($C94,aanmeldingen!$C:$AB,I$1,FALSE),"")</f>
        <v/>
      </c>
      <c r="J94" s="26" t="str">
        <f ca="1">IF($B94=1,VLOOKUP($C94,aanmeldingen!$C:$AB,J$1,FALSE),"")</f>
        <v/>
      </c>
      <c r="K94" s="18" t="str">
        <f ca="1">IF($B94=1,VLOOKUP($C94,aanmeldingen!$C:$AB,K$1,FALSE),"")</f>
        <v/>
      </c>
      <c r="L94" s="1" t="str">
        <f ca="1">IF($B94=1,VLOOKUP($C94,aanmeldingen!$C:$AB,L$1,FALSE),"")</f>
        <v/>
      </c>
      <c r="M94" s="1" t="str">
        <f ca="1">IF($D94="-","",VLOOKUP($C94,aanmeldingen!$C:$AB,M$1,FALSE))</f>
        <v>Keppel</v>
      </c>
      <c r="N94" s="1" t="str">
        <f ca="1">IF($D94="-","",VLOOKUP($C94,aanmeldingen!$C:$AB,N$1,FALSE))</f>
        <v>Colin</v>
      </c>
      <c r="O94" s="1" t="str">
        <f ca="1">IF($D94="-","",VLOOKUP($C94,aanmeldingen!$C:$AB,O$1,FALSE))</f>
        <v>DBO</v>
      </c>
      <c r="P94" s="1">
        <f t="shared" ca="1" si="4"/>
        <v>1</v>
      </c>
      <c r="Q94" s="20" t="str">
        <f ca="1">IF(B94=1,IF(VLOOKUP(D94,Scheidsrechters!B:P,15,FALSE)=0,"",VLOOKUP(D94,Scheidsrechters!B:P,15,FALSE)),"")</f>
        <v/>
      </c>
      <c r="S94" s="1">
        <f t="shared" ca="1" si="5"/>
        <v>1</v>
      </c>
      <c r="T94" s="26">
        <f ca="1">IFERROR(VLOOKUP(C94,aanmeldingen!$C:$L,10,FALSE),"")</f>
        <v>43604</v>
      </c>
      <c r="U94" s="26">
        <f ca="1">IFERROR(VLOOKUP(C94,aanmeldingen!$C:$V,20,FALSE),"")</f>
        <v>43637</v>
      </c>
    </row>
    <row r="95" spans="1:21" x14ac:dyDescent="0.2">
      <c r="A95" s="54">
        <f t="shared" ca="1" si="2"/>
        <v>4</v>
      </c>
      <c r="B95" s="54">
        <f t="shared" ca="1" si="3"/>
        <v>1</v>
      </c>
      <c r="C95" s="54">
        <f t="shared" si="0"/>
        <v>63</v>
      </c>
      <c r="D95" s="54">
        <f ca="1">IFERROR(VLOOKUP($C95,aanmeldingen!$C:$AB,D$1,FALSE),"-")</f>
        <v>452</v>
      </c>
      <c r="E95" s="54">
        <f t="shared" ca="1" si="1"/>
        <v>1</v>
      </c>
      <c r="F95" s="25" t="str">
        <f ca="1">IF($B95=1,VLOOKUP($C95,aanmeldingen!$C:$AB,F$1,FALSE),"")</f>
        <v>Cairo</v>
      </c>
      <c r="G95" s="1" t="str">
        <f ca="1">IF($B95=1,VLOOKUP($C95,aanmeldingen!$C:$AB,G$1,FALSE),"")</f>
        <v>EGY</v>
      </c>
      <c r="H95" s="1" t="str">
        <f ca="1">IF($B95=1,VLOOKUP($C95,aanmeldingen!$C:$AB,H$1,FALSE),"")</f>
        <v>WK Vet</v>
      </c>
      <c r="I95" s="26">
        <f ca="1">IF($B95=1,VLOOKUP($C95,aanmeldingen!$C:$AB,I$1,FALSE),"")</f>
        <v>43743</v>
      </c>
      <c r="J95" s="26">
        <f ca="1">IF($B95=1,VLOOKUP($C95,aanmeldingen!$C:$AB,J$1,FALSE),"")</f>
        <v>43748</v>
      </c>
      <c r="K95" s="18" t="str">
        <f ca="1">IF($B95=1,VLOOKUP($C95,aanmeldingen!$C:$AB,K$1,FALSE),"")</f>
        <v>Heren</v>
      </c>
      <c r="L95" s="1" t="str">
        <f ca="1">IF($B95=1,VLOOKUP($C95,aanmeldingen!$C:$AB,L$1,FALSE),"")</f>
        <v>Sabel</v>
      </c>
      <c r="M95" s="1" t="str">
        <f ca="1">IF($D95="-","",VLOOKUP($C95,aanmeldingen!$C:$AB,M$1,FALSE))</f>
        <v>Water</v>
      </c>
      <c r="N95" s="1" t="str">
        <f ca="1">IF($D95="-","",VLOOKUP($C95,aanmeldingen!$C:$AB,N$1,FALSE))</f>
        <v>Paul</v>
      </c>
      <c r="O95" s="1" t="str">
        <f ca="1">IF($D95="-","",VLOOKUP($C95,aanmeldingen!$C:$AB,O$1,FALSE))</f>
        <v>DFC</v>
      </c>
      <c r="P95" s="1" t="str">
        <f t="shared" ca="1" si="4"/>
        <v/>
      </c>
      <c r="Q95" s="20" t="str">
        <f ca="1">IF(B95=1,IF(VLOOKUP(D95,Scheidsrechters!B:P,15,FALSE)=0,"",VLOOKUP(D95,Scheidsrechters!B:P,15,FALSE)),"")</f>
        <v/>
      </c>
      <c r="S95" s="1">
        <f t="shared" ca="1" si="5"/>
        <v>3</v>
      </c>
      <c r="T95" s="26">
        <f ca="1">IFERROR(VLOOKUP(C95,aanmeldingen!$C:$L,10,FALSE),"")</f>
        <v>0</v>
      </c>
      <c r="U95" s="26">
        <f ca="1">IFERROR(VLOOKUP(C95,aanmeldingen!$C:$V,20,FALSE),"")</f>
        <v>43743</v>
      </c>
    </row>
    <row r="96" spans="1:21" x14ac:dyDescent="0.2">
      <c r="A96" s="54">
        <f t="shared" ca="1" si="2"/>
        <v>1</v>
      </c>
      <c r="B96" s="54">
        <f t="shared" ca="1" si="3"/>
        <v>0</v>
      </c>
      <c r="C96" s="54">
        <f t="shared" si="0"/>
        <v>64</v>
      </c>
      <c r="D96" s="54" t="str">
        <f ca="1">IFERROR(VLOOKUP($C96,aanmeldingen!$C:$AB,D$1,FALSE),"-")</f>
        <v>-</v>
      </c>
      <c r="E96" s="54">
        <f t="shared" ca="1" si="1"/>
        <v>0</v>
      </c>
      <c r="F96" s="25" t="str">
        <f ca="1">IF($B96=1,VLOOKUP($C96,aanmeldingen!$C:$AB,F$1,FALSE),"")</f>
        <v/>
      </c>
      <c r="G96" s="1" t="str">
        <f ca="1">IF($B96=1,VLOOKUP($C96,aanmeldingen!$C:$AB,G$1,FALSE),"")</f>
        <v/>
      </c>
      <c r="H96" s="1" t="str">
        <f ca="1">IF($B96=1,VLOOKUP($C96,aanmeldingen!$C:$AB,H$1,FALSE),"")</f>
        <v/>
      </c>
      <c r="I96" s="26" t="str">
        <f ca="1">IF($B96=1,VLOOKUP($C96,aanmeldingen!$C:$AB,I$1,FALSE),"")</f>
        <v/>
      </c>
      <c r="J96" s="26" t="str">
        <f ca="1">IF($B96=1,VLOOKUP($C96,aanmeldingen!$C:$AB,J$1,FALSE),"")</f>
        <v/>
      </c>
      <c r="K96" s="18" t="str">
        <f ca="1">IF($B96=1,VLOOKUP($C96,aanmeldingen!$C:$AB,K$1,FALSE),"")</f>
        <v/>
      </c>
      <c r="L96" s="1" t="str">
        <f ca="1">IF($B96=1,VLOOKUP($C96,aanmeldingen!$C:$AB,L$1,FALSE),"")</f>
        <v/>
      </c>
      <c r="M96" s="1" t="str">
        <f ca="1">IF($D96="-","",VLOOKUP($C96,aanmeldingen!$C:$AB,M$1,FALSE))</f>
        <v/>
      </c>
      <c r="N96" s="1" t="str">
        <f ca="1">IF($D96="-","",VLOOKUP($C96,aanmeldingen!$C:$AB,N$1,FALSE))</f>
        <v/>
      </c>
      <c r="O96" s="1" t="str">
        <f ca="1">IF($D96="-","",VLOOKUP($C96,aanmeldingen!$C:$AB,O$1,FALSE))</f>
        <v/>
      </c>
      <c r="P96" s="1">
        <f t="shared" ca="1" si="4"/>
        <v>1</v>
      </c>
      <c r="Q96" s="20" t="str">
        <f ca="1">IF(B96=1,IF(VLOOKUP(D96,Scheidsrechters!B:P,15,FALSE)=0,"",VLOOKUP(D96,Scheidsrechters!B:P,15,FALSE)),"")</f>
        <v/>
      </c>
      <c r="S96" s="1">
        <f t="shared" ca="1" si="5"/>
        <v>1</v>
      </c>
      <c r="T96" s="26" t="str">
        <f ca="1">IFERROR(VLOOKUP(C96,aanmeldingen!$C:$L,10,FALSE),"")</f>
        <v/>
      </c>
      <c r="U96" s="26" t="str">
        <f ca="1">IFERROR(VLOOKUP(C96,aanmeldingen!$C:$V,20,FALSE),"")</f>
        <v/>
      </c>
    </row>
    <row r="97" spans="1:21" x14ac:dyDescent="0.2">
      <c r="A97" s="54">
        <f t="shared" ca="1" si="2"/>
        <v>1</v>
      </c>
      <c r="B97" s="54">
        <f t="shared" ca="1" si="3"/>
        <v>0</v>
      </c>
      <c r="C97" s="54">
        <f t="shared" ref="C97:C160" si="6">C96+1</f>
        <v>65</v>
      </c>
      <c r="D97" s="54" t="str">
        <f ca="1">IFERROR(VLOOKUP($C97,aanmeldingen!$C:$AB,D$1,FALSE),"-")</f>
        <v>-</v>
      </c>
      <c r="E97" s="54">
        <f t="shared" ref="E97:E159" ca="1" si="7">IF(D97=D96,E96,IF(OR(LEFT(H97,2)="EK",LEFT(H97,2)="WK",H97="OS",H97="OKT",LEFT(H97,6)="RSS WK"),1,0))</f>
        <v>0</v>
      </c>
      <c r="F97" s="25" t="str">
        <f ca="1">IF($B97=1,VLOOKUP($C97,aanmeldingen!$C:$AB,F$1,FALSE),"")</f>
        <v/>
      </c>
      <c r="G97" s="1" t="str">
        <f ca="1">IF($B97=1,VLOOKUP($C97,aanmeldingen!$C:$AB,G$1,FALSE),"")</f>
        <v/>
      </c>
      <c r="H97" s="1" t="str">
        <f ca="1">IF($B97=1,VLOOKUP($C97,aanmeldingen!$C:$AB,H$1,FALSE),"")</f>
        <v/>
      </c>
      <c r="I97" s="26" t="str">
        <f ca="1">IF($B97=1,VLOOKUP($C97,aanmeldingen!$C:$AB,I$1,FALSE),"")</f>
        <v/>
      </c>
      <c r="J97" s="26" t="str">
        <f ca="1">IF($B97=1,VLOOKUP($C97,aanmeldingen!$C:$AB,J$1,FALSE),"")</f>
        <v/>
      </c>
      <c r="K97" s="18" t="str">
        <f ca="1">IF($B97=1,VLOOKUP($C97,aanmeldingen!$C:$AB,K$1,FALSE),"")</f>
        <v/>
      </c>
      <c r="L97" s="1" t="str">
        <f ca="1">IF($B97=1,VLOOKUP($C97,aanmeldingen!$C:$AB,L$1,FALSE),"")</f>
        <v/>
      </c>
      <c r="M97" s="1" t="str">
        <f ca="1">IF($D97="-","",VLOOKUP($C97,aanmeldingen!$C:$AB,M$1,FALSE))</f>
        <v/>
      </c>
      <c r="N97" s="1" t="str">
        <f ca="1">IF($D97="-","",VLOOKUP($C97,aanmeldingen!$C:$AB,N$1,FALSE))</f>
        <v/>
      </c>
      <c r="O97" s="1" t="str">
        <f ca="1">IF($D97="-","",VLOOKUP($C97,aanmeldingen!$C:$AB,O$1,FALSE))</f>
        <v/>
      </c>
      <c r="P97" s="1">
        <f t="shared" ca="1" si="4"/>
        <v>1</v>
      </c>
      <c r="Q97" s="20" t="str">
        <f ca="1">IF(B97=1,IF(VLOOKUP(D97,Scheidsrechters!B:P,15,FALSE)=0,"",VLOOKUP(D97,Scheidsrechters!B:P,15,FALSE)),"")</f>
        <v/>
      </c>
      <c r="S97" s="1">
        <f t="shared" ca="1" si="5"/>
        <v>1</v>
      </c>
      <c r="T97" s="26" t="str">
        <f ca="1">IFERROR(VLOOKUP(C97,aanmeldingen!$C:$L,10,FALSE),"")</f>
        <v/>
      </c>
      <c r="U97" s="26" t="str">
        <f ca="1">IFERROR(VLOOKUP(C97,aanmeldingen!$C:$V,20,FALSE),"")</f>
        <v/>
      </c>
    </row>
    <row r="98" spans="1:21" x14ac:dyDescent="0.2">
      <c r="A98" s="54">
        <f t="shared" ref="A98:A161" ca="1" si="8">IF(E98=0,IF(D98=D97,A97,IF(A97=1,0,1)),IF(D98=D97,A97,IF(A97=3,4,3)))</f>
        <v>1</v>
      </c>
      <c r="B98" s="54">
        <f t="shared" ref="B98:B161" ca="1" si="9">IF(D98="-",0,IF(D98=D97,0,1))</f>
        <v>0</v>
      </c>
      <c r="C98" s="54">
        <f t="shared" si="6"/>
        <v>66</v>
      </c>
      <c r="D98" s="54" t="str">
        <f ca="1">IFERROR(VLOOKUP($C98,aanmeldingen!$C:$AB,D$1,FALSE),"-")</f>
        <v>-</v>
      </c>
      <c r="E98" s="54">
        <f t="shared" ca="1" si="7"/>
        <v>0</v>
      </c>
      <c r="F98" s="25" t="str">
        <f ca="1">IF($B98=1,VLOOKUP($C98,aanmeldingen!$C:$AB,F$1,FALSE),"")</f>
        <v/>
      </c>
      <c r="G98" s="1" t="str">
        <f ca="1">IF($B98=1,VLOOKUP($C98,aanmeldingen!$C:$AB,G$1,FALSE),"")</f>
        <v/>
      </c>
      <c r="H98" s="1" t="str">
        <f ca="1">IF($B98=1,VLOOKUP($C98,aanmeldingen!$C:$AB,H$1,FALSE),"")</f>
        <v/>
      </c>
      <c r="I98" s="26" t="str">
        <f ca="1">IF($B98=1,VLOOKUP($C98,aanmeldingen!$C:$AB,I$1,FALSE),"")</f>
        <v/>
      </c>
      <c r="J98" s="26" t="str">
        <f ca="1">IF($B98=1,VLOOKUP($C98,aanmeldingen!$C:$AB,J$1,FALSE),"")</f>
        <v/>
      </c>
      <c r="K98" s="18" t="str">
        <f ca="1">IF($B98=1,VLOOKUP($C98,aanmeldingen!$C:$AB,K$1,FALSE),"")</f>
        <v/>
      </c>
      <c r="L98" s="1" t="str">
        <f ca="1">IF($B98=1,VLOOKUP($C98,aanmeldingen!$C:$AB,L$1,FALSE),"")</f>
        <v/>
      </c>
      <c r="M98" s="1" t="str">
        <f ca="1">IF($D98="-","",VLOOKUP($C98,aanmeldingen!$C:$AB,M$1,FALSE))</f>
        <v/>
      </c>
      <c r="N98" s="1" t="str">
        <f ca="1">IF($D98="-","",VLOOKUP($C98,aanmeldingen!$C:$AB,N$1,FALSE))</f>
        <v/>
      </c>
      <c r="O98" s="1" t="str">
        <f ca="1">IF($D98="-","",VLOOKUP($C98,aanmeldingen!$C:$AB,O$1,FALSE))</f>
        <v/>
      </c>
      <c r="P98" s="1">
        <f t="shared" ref="P98:P161" ca="1" si="10">IF(S98=1,1,"")</f>
        <v>1</v>
      </c>
      <c r="Q98" s="20" t="str">
        <f ca="1">IF(B98=1,IF(VLOOKUP(D98,Scheidsrechters!B:P,15,FALSE)=0,"",VLOOKUP(D98,Scheidsrechters!B:P,15,FALSE)),"")</f>
        <v/>
      </c>
      <c r="S98" s="1">
        <f t="shared" ref="S98:S161" ca="1" si="11">IF(T98&lt;&gt;0,1,IF(U98-TODAY()&lt;8,2,3))</f>
        <v>1</v>
      </c>
      <c r="T98" s="26" t="str">
        <f ca="1">IFERROR(VLOOKUP(C98,aanmeldingen!$C:$L,10,FALSE),"")</f>
        <v/>
      </c>
      <c r="U98" s="26" t="str">
        <f ca="1">IFERROR(VLOOKUP(C98,aanmeldingen!$C:$V,20,FALSE),"")</f>
        <v/>
      </c>
    </row>
    <row r="99" spans="1:21" x14ac:dyDescent="0.2">
      <c r="A99" s="54">
        <f t="shared" ca="1" si="8"/>
        <v>1</v>
      </c>
      <c r="B99" s="54">
        <f t="shared" ca="1" si="9"/>
        <v>0</v>
      </c>
      <c r="C99" s="54">
        <f t="shared" si="6"/>
        <v>67</v>
      </c>
      <c r="D99" s="54" t="str">
        <f ca="1">IFERROR(VLOOKUP($C99,aanmeldingen!$C:$AB,D$1,FALSE),"-")</f>
        <v>-</v>
      </c>
      <c r="E99" s="54">
        <f t="shared" ca="1" si="7"/>
        <v>0</v>
      </c>
      <c r="F99" s="25" t="str">
        <f ca="1">IF($B99=1,VLOOKUP($C99,aanmeldingen!$C:$AB,F$1,FALSE),"")</f>
        <v/>
      </c>
      <c r="G99" s="1" t="str">
        <f ca="1">IF($B99=1,VLOOKUP($C99,aanmeldingen!$C:$AB,G$1,FALSE),"")</f>
        <v/>
      </c>
      <c r="H99" s="1" t="str">
        <f ca="1">IF($B99=1,VLOOKUP($C99,aanmeldingen!$C:$AB,H$1,FALSE),"")</f>
        <v/>
      </c>
      <c r="I99" s="26" t="str">
        <f ca="1">IF($B99=1,VLOOKUP($C99,aanmeldingen!$C:$AB,I$1,FALSE),"")</f>
        <v/>
      </c>
      <c r="J99" s="26" t="str">
        <f ca="1">IF($B99=1,VLOOKUP($C99,aanmeldingen!$C:$AB,J$1,FALSE),"")</f>
        <v/>
      </c>
      <c r="K99" s="18" t="str">
        <f ca="1">IF($B99=1,VLOOKUP($C99,aanmeldingen!$C:$AB,K$1,FALSE),"")</f>
        <v/>
      </c>
      <c r="L99" s="1" t="str">
        <f ca="1">IF($B99=1,VLOOKUP($C99,aanmeldingen!$C:$AB,L$1,FALSE),"")</f>
        <v/>
      </c>
      <c r="M99" s="1" t="str">
        <f ca="1">IF($D99="-","",VLOOKUP($C99,aanmeldingen!$C:$AB,M$1,FALSE))</f>
        <v/>
      </c>
      <c r="N99" s="1" t="str">
        <f ca="1">IF($D99="-","",VLOOKUP($C99,aanmeldingen!$C:$AB,N$1,FALSE))</f>
        <v/>
      </c>
      <c r="O99" s="1" t="str">
        <f ca="1">IF($D99="-","",VLOOKUP($C99,aanmeldingen!$C:$AB,O$1,FALSE))</f>
        <v/>
      </c>
      <c r="P99" s="1">
        <f t="shared" ca="1" si="10"/>
        <v>1</v>
      </c>
      <c r="Q99" s="20" t="str">
        <f ca="1">IF(B99=1,IF(VLOOKUP(D99,Scheidsrechters!B:P,15,FALSE)=0,"",VLOOKUP(D99,Scheidsrechters!B:P,15,FALSE)),"")</f>
        <v/>
      </c>
      <c r="S99" s="1">
        <f t="shared" ca="1" si="11"/>
        <v>1</v>
      </c>
      <c r="T99" s="26" t="str">
        <f ca="1">IFERROR(VLOOKUP(C99,aanmeldingen!$C:$L,10,FALSE),"")</f>
        <v/>
      </c>
      <c r="U99" s="26" t="str">
        <f ca="1">IFERROR(VLOOKUP(C99,aanmeldingen!$C:$V,20,FALSE),"")</f>
        <v/>
      </c>
    </row>
    <row r="100" spans="1:21" x14ac:dyDescent="0.2">
      <c r="A100" s="54">
        <f t="shared" ca="1" si="8"/>
        <v>1</v>
      </c>
      <c r="B100" s="54">
        <f t="shared" ca="1" si="9"/>
        <v>0</v>
      </c>
      <c r="C100" s="54">
        <f t="shared" si="6"/>
        <v>68</v>
      </c>
      <c r="D100" s="54" t="str">
        <f ca="1">IFERROR(VLOOKUP($C100,aanmeldingen!$C:$AB,D$1,FALSE),"-")</f>
        <v>-</v>
      </c>
      <c r="E100" s="54">
        <f t="shared" ca="1" si="7"/>
        <v>0</v>
      </c>
      <c r="F100" s="25" t="str">
        <f ca="1">IF($B100=1,VLOOKUP($C100,aanmeldingen!$C:$AB,F$1,FALSE),"")</f>
        <v/>
      </c>
      <c r="G100" s="1" t="str">
        <f ca="1">IF($B100=1,VLOOKUP($C100,aanmeldingen!$C:$AB,G$1,FALSE),"")</f>
        <v/>
      </c>
      <c r="H100" s="1" t="str">
        <f ca="1">IF($B100=1,VLOOKUP($C100,aanmeldingen!$C:$AB,H$1,FALSE),"")</f>
        <v/>
      </c>
      <c r="I100" s="26" t="str">
        <f ca="1">IF($B100=1,VLOOKUP($C100,aanmeldingen!$C:$AB,I$1,FALSE),"")</f>
        <v/>
      </c>
      <c r="J100" s="26" t="str">
        <f ca="1">IF($B100=1,VLOOKUP($C100,aanmeldingen!$C:$AB,J$1,FALSE),"")</f>
        <v/>
      </c>
      <c r="K100" s="18" t="str">
        <f ca="1">IF($B100=1,VLOOKUP($C100,aanmeldingen!$C:$AB,K$1,FALSE),"")</f>
        <v/>
      </c>
      <c r="L100" s="1" t="str">
        <f ca="1">IF($B100=1,VLOOKUP($C100,aanmeldingen!$C:$AB,L$1,FALSE),"")</f>
        <v/>
      </c>
      <c r="M100" s="1" t="str">
        <f ca="1">IF($D100="-","",VLOOKUP($C100,aanmeldingen!$C:$AB,M$1,FALSE))</f>
        <v/>
      </c>
      <c r="N100" s="1" t="str">
        <f ca="1">IF($D100="-","",VLOOKUP($C100,aanmeldingen!$C:$AB,N$1,FALSE))</f>
        <v/>
      </c>
      <c r="O100" s="1" t="str">
        <f ca="1">IF($D100="-","",VLOOKUP($C100,aanmeldingen!$C:$AB,O$1,FALSE))</f>
        <v/>
      </c>
      <c r="P100" s="1">
        <f t="shared" ca="1" si="10"/>
        <v>1</v>
      </c>
      <c r="Q100" s="20" t="str">
        <f ca="1">IF(B100=1,IF(VLOOKUP(D100,Scheidsrechters!B:P,15,FALSE)=0,"",VLOOKUP(D100,Scheidsrechters!B:P,15,FALSE)),"")</f>
        <v/>
      </c>
      <c r="S100" s="1">
        <f t="shared" ca="1" si="11"/>
        <v>1</v>
      </c>
      <c r="T100" s="26" t="str">
        <f ca="1">IFERROR(VLOOKUP(C100,aanmeldingen!$C:$L,10,FALSE),"")</f>
        <v/>
      </c>
      <c r="U100" s="26" t="str">
        <f ca="1">IFERROR(VLOOKUP(C100,aanmeldingen!$C:$V,20,FALSE),"")</f>
        <v/>
      </c>
    </row>
    <row r="101" spans="1:21" x14ac:dyDescent="0.2">
      <c r="A101" s="54">
        <f t="shared" ca="1" si="8"/>
        <v>1</v>
      </c>
      <c r="B101" s="54">
        <f t="shared" ca="1" si="9"/>
        <v>0</v>
      </c>
      <c r="C101" s="54">
        <f t="shared" si="6"/>
        <v>69</v>
      </c>
      <c r="D101" s="54" t="str">
        <f ca="1">IFERROR(VLOOKUP($C101,aanmeldingen!$C:$AB,D$1,FALSE),"-")</f>
        <v>-</v>
      </c>
      <c r="E101" s="54">
        <f t="shared" ca="1" si="7"/>
        <v>0</v>
      </c>
      <c r="F101" s="25" t="str">
        <f ca="1">IF($B101=1,VLOOKUP($C101,aanmeldingen!$C:$AB,F$1,FALSE),"")</f>
        <v/>
      </c>
      <c r="G101" s="1" t="str">
        <f ca="1">IF($B101=1,VLOOKUP($C101,aanmeldingen!$C:$AB,G$1,FALSE),"")</f>
        <v/>
      </c>
      <c r="H101" s="1" t="str">
        <f ca="1">IF($B101=1,VLOOKUP($C101,aanmeldingen!$C:$AB,H$1,FALSE),"")</f>
        <v/>
      </c>
      <c r="I101" s="26" t="str">
        <f ca="1">IF($B101=1,VLOOKUP($C101,aanmeldingen!$C:$AB,I$1,FALSE),"")</f>
        <v/>
      </c>
      <c r="J101" s="26" t="str">
        <f ca="1">IF($B101=1,VLOOKUP($C101,aanmeldingen!$C:$AB,J$1,FALSE),"")</f>
        <v/>
      </c>
      <c r="K101" s="18" t="str">
        <f ca="1">IF($B101=1,VLOOKUP($C101,aanmeldingen!$C:$AB,K$1,FALSE),"")</f>
        <v/>
      </c>
      <c r="L101" s="1" t="str">
        <f ca="1">IF($B101=1,VLOOKUP($C101,aanmeldingen!$C:$AB,L$1,FALSE),"")</f>
        <v/>
      </c>
      <c r="M101" s="1" t="str">
        <f ca="1">IF($D101="-","",VLOOKUP($C101,aanmeldingen!$C:$AB,M$1,FALSE))</f>
        <v/>
      </c>
      <c r="N101" s="1" t="str">
        <f ca="1">IF($D101="-","",VLOOKUP($C101,aanmeldingen!$C:$AB,N$1,FALSE))</f>
        <v/>
      </c>
      <c r="O101" s="1" t="str">
        <f ca="1">IF($D101="-","",VLOOKUP($C101,aanmeldingen!$C:$AB,O$1,FALSE))</f>
        <v/>
      </c>
      <c r="P101" s="1">
        <f t="shared" ca="1" si="10"/>
        <v>1</v>
      </c>
      <c r="Q101" s="20" t="str">
        <f ca="1">IF(B101=1,IF(VLOOKUP(D101,Scheidsrechters!B:P,15,FALSE)=0,"",VLOOKUP(D101,Scheidsrechters!B:P,15,FALSE)),"")</f>
        <v/>
      </c>
      <c r="S101" s="1">
        <f t="shared" ca="1" si="11"/>
        <v>1</v>
      </c>
      <c r="T101" s="26" t="str">
        <f ca="1">IFERROR(VLOOKUP(C101,aanmeldingen!$C:$L,10,FALSE),"")</f>
        <v/>
      </c>
      <c r="U101" s="26" t="str">
        <f ca="1">IFERROR(VLOOKUP(C101,aanmeldingen!$C:$V,20,FALSE),"")</f>
        <v/>
      </c>
    </row>
    <row r="102" spans="1:21" x14ac:dyDescent="0.2">
      <c r="A102" s="54">
        <f t="shared" ca="1" si="8"/>
        <v>1</v>
      </c>
      <c r="B102" s="54">
        <f t="shared" ca="1" si="9"/>
        <v>0</v>
      </c>
      <c r="C102" s="54">
        <f t="shared" si="6"/>
        <v>70</v>
      </c>
      <c r="D102" s="54" t="str">
        <f ca="1">IFERROR(VLOOKUP($C102,aanmeldingen!$C:$AB,D$1,FALSE),"-")</f>
        <v>-</v>
      </c>
      <c r="E102" s="54">
        <f t="shared" ca="1" si="7"/>
        <v>0</v>
      </c>
      <c r="F102" s="25" t="str">
        <f ca="1">IF($B102=1,VLOOKUP($C102,aanmeldingen!$C:$AB,F$1,FALSE),"")</f>
        <v/>
      </c>
      <c r="G102" s="1" t="str">
        <f ca="1">IF($B102=1,VLOOKUP($C102,aanmeldingen!$C:$AB,G$1,FALSE),"")</f>
        <v/>
      </c>
      <c r="H102" s="1" t="str">
        <f ca="1">IF($B102=1,VLOOKUP($C102,aanmeldingen!$C:$AB,H$1,FALSE),"")</f>
        <v/>
      </c>
      <c r="I102" s="26" t="str">
        <f ca="1">IF($B102=1,VLOOKUP($C102,aanmeldingen!$C:$AB,I$1,FALSE),"")</f>
        <v/>
      </c>
      <c r="J102" s="26" t="str">
        <f ca="1">IF($B102=1,VLOOKUP($C102,aanmeldingen!$C:$AB,J$1,FALSE),"")</f>
        <v/>
      </c>
      <c r="K102" s="18" t="str">
        <f ca="1">IF($B102=1,VLOOKUP($C102,aanmeldingen!$C:$AB,K$1,FALSE),"")</f>
        <v/>
      </c>
      <c r="L102" s="1" t="str">
        <f ca="1">IF($B102=1,VLOOKUP($C102,aanmeldingen!$C:$AB,L$1,FALSE),"")</f>
        <v/>
      </c>
      <c r="M102" s="1" t="str">
        <f ca="1">IF($D102="-","",VLOOKUP($C102,aanmeldingen!$C:$AB,M$1,FALSE))</f>
        <v/>
      </c>
      <c r="N102" s="1" t="str">
        <f ca="1">IF($D102="-","",VLOOKUP($C102,aanmeldingen!$C:$AB,N$1,FALSE))</f>
        <v/>
      </c>
      <c r="O102" s="1" t="str">
        <f ca="1">IF($D102="-","",VLOOKUP($C102,aanmeldingen!$C:$AB,O$1,FALSE))</f>
        <v/>
      </c>
      <c r="P102" s="1">
        <f t="shared" ca="1" si="10"/>
        <v>1</v>
      </c>
      <c r="Q102" s="20" t="str">
        <f ca="1">IF(B102=1,IF(VLOOKUP(D102,Scheidsrechters!B:P,15,FALSE)=0,"",VLOOKUP(D102,Scheidsrechters!B:P,15,FALSE)),"")</f>
        <v/>
      </c>
      <c r="S102" s="1">
        <f t="shared" ca="1" si="11"/>
        <v>1</v>
      </c>
      <c r="T102" s="26" t="str">
        <f ca="1">IFERROR(VLOOKUP(C102,aanmeldingen!$C:$L,10,FALSE),"")</f>
        <v/>
      </c>
      <c r="U102" s="26" t="str">
        <f ca="1">IFERROR(VLOOKUP(C102,aanmeldingen!$C:$V,20,FALSE),"")</f>
        <v/>
      </c>
    </row>
    <row r="103" spans="1:21" x14ac:dyDescent="0.2">
      <c r="A103" s="54">
        <f t="shared" ca="1" si="8"/>
        <v>1</v>
      </c>
      <c r="B103" s="54">
        <f t="shared" ca="1" si="9"/>
        <v>0</v>
      </c>
      <c r="C103" s="54">
        <f t="shared" si="6"/>
        <v>71</v>
      </c>
      <c r="D103" s="54" t="str">
        <f ca="1">IFERROR(VLOOKUP($C103,aanmeldingen!$C:$AB,D$1,FALSE),"-")</f>
        <v>-</v>
      </c>
      <c r="E103" s="54">
        <f t="shared" ca="1" si="7"/>
        <v>0</v>
      </c>
      <c r="F103" s="25" t="str">
        <f ca="1">IF($B103=1,VLOOKUP($C103,aanmeldingen!$C:$AB,F$1,FALSE),"")</f>
        <v/>
      </c>
      <c r="G103" s="1" t="str">
        <f ca="1">IF($B103=1,VLOOKUP($C103,aanmeldingen!$C:$AB,G$1,FALSE),"")</f>
        <v/>
      </c>
      <c r="H103" s="1" t="str">
        <f ca="1">IF($B103=1,VLOOKUP($C103,aanmeldingen!$C:$AB,H$1,FALSE),"")</f>
        <v/>
      </c>
      <c r="I103" s="26" t="str">
        <f ca="1">IF($B103=1,VLOOKUP($C103,aanmeldingen!$C:$AB,I$1,FALSE),"")</f>
        <v/>
      </c>
      <c r="J103" s="26" t="str">
        <f ca="1">IF($B103=1,VLOOKUP($C103,aanmeldingen!$C:$AB,J$1,FALSE),"")</f>
        <v/>
      </c>
      <c r="K103" s="18" t="str">
        <f ca="1">IF($B103=1,VLOOKUP($C103,aanmeldingen!$C:$AB,K$1,FALSE),"")</f>
        <v/>
      </c>
      <c r="L103" s="1" t="str">
        <f ca="1">IF($B103=1,VLOOKUP($C103,aanmeldingen!$C:$AB,L$1,FALSE),"")</f>
        <v/>
      </c>
      <c r="M103" s="1" t="str">
        <f ca="1">IF($D103="-","",VLOOKUP($C103,aanmeldingen!$C:$AB,M$1,FALSE))</f>
        <v/>
      </c>
      <c r="N103" s="1" t="str">
        <f ca="1">IF($D103="-","",VLOOKUP($C103,aanmeldingen!$C:$AB,N$1,FALSE))</f>
        <v/>
      </c>
      <c r="O103" s="1" t="str">
        <f ca="1">IF($D103="-","",VLOOKUP($C103,aanmeldingen!$C:$AB,O$1,FALSE))</f>
        <v/>
      </c>
      <c r="P103" s="1">
        <f t="shared" ca="1" si="10"/>
        <v>1</v>
      </c>
      <c r="Q103" s="20" t="str">
        <f ca="1">IF(B103=1,IF(VLOOKUP(D103,Scheidsrechters!B:P,15,FALSE)=0,"",VLOOKUP(D103,Scheidsrechters!B:P,15,FALSE)),"")</f>
        <v/>
      </c>
      <c r="S103" s="1">
        <f t="shared" ca="1" si="11"/>
        <v>1</v>
      </c>
      <c r="T103" s="26" t="str">
        <f ca="1">IFERROR(VLOOKUP(C103,aanmeldingen!$C:$L,10,FALSE),"")</f>
        <v/>
      </c>
      <c r="U103" s="26" t="str">
        <f ca="1">IFERROR(VLOOKUP(C103,aanmeldingen!$C:$V,20,FALSE),"")</f>
        <v/>
      </c>
    </row>
    <row r="104" spans="1:21" x14ac:dyDescent="0.2">
      <c r="A104" s="54">
        <f t="shared" ca="1" si="8"/>
        <v>1</v>
      </c>
      <c r="B104" s="54">
        <f t="shared" ca="1" si="9"/>
        <v>0</v>
      </c>
      <c r="C104" s="54">
        <f t="shared" si="6"/>
        <v>72</v>
      </c>
      <c r="D104" s="54" t="str">
        <f ca="1">IFERROR(VLOOKUP($C104,aanmeldingen!$C:$AB,D$1,FALSE),"-")</f>
        <v>-</v>
      </c>
      <c r="E104" s="54">
        <f t="shared" ca="1" si="7"/>
        <v>0</v>
      </c>
      <c r="F104" s="25" t="str">
        <f ca="1">IF($B104=1,VLOOKUP($C104,aanmeldingen!$C:$AB,F$1,FALSE),"")</f>
        <v/>
      </c>
      <c r="G104" s="1" t="str">
        <f ca="1">IF($B104=1,VLOOKUP($C104,aanmeldingen!$C:$AB,G$1,FALSE),"")</f>
        <v/>
      </c>
      <c r="H104" s="1" t="str">
        <f ca="1">IF($B104=1,VLOOKUP($C104,aanmeldingen!$C:$AB,H$1,FALSE),"")</f>
        <v/>
      </c>
      <c r="I104" s="26" t="str">
        <f ca="1">IF($B104=1,VLOOKUP($C104,aanmeldingen!$C:$AB,I$1,FALSE),"")</f>
        <v/>
      </c>
      <c r="J104" s="26" t="str">
        <f ca="1">IF($B104=1,VLOOKUP($C104,aanmeldingen!$C:$AB,J$1,FALSE),"")</f>
        <v/>
      </c>
      <c r="K104" s="18" t="str">
        <f ca="1">IF($B104=1,VLOOKUP($C104,aanmeldingen!$C:$AB,K$1,FALSE),"")</f>
        <v/>
      </c>
      <c r="L104" s="1" t="str">
        <f ca="1">IF($B104=1,VLOOKUP($C104,aanmeldingen!$C:$AB,L$1,FALSE),"")</f>
        <v/>
      </c>
      <c r="M104" s="1" t="str">
        <f ca="1">IF($D104="-","",VLOOKUP($C104,aanmeldingen!$C:$AB,M$1,FALSE))</f>
        <v/>
      </c>
      <c r="N104" s="1" t="str">
        <f ca="1">IF($D104="-","",VLOOKUP($C104,aanmeldingen!$C:$AB,N$1,FALSE))</f>
        <v/>
      </c>
      <c r="O104" s="1" t="str">
        <f ca="1">IF($D104="-","",VLOOKUP($C104,aanmeldingen!$C:$AB,O$1,FALSE))</f>
        <v/>
      </c>
      <c r="P104" s="1">
        <f t="shared" ca="1" si="10"/>
        <v>1</v>
      </c>
      <c r="Q104" s="20" t="str">
        <f ca="1">IF(B104=1,IF(VLOOKUP(D104,Scheidsrechters!B:P,15,FALSE)=0,"",VLOOKUP(D104,Scheidsrechters!B:P,15,FALSE)),"")</f>
        <v/>
      </c>
      <c r="S104" s="1">
        <f t="shared" ca="1" si="11"/>
        <v>1</v>
      </c>
      <c r="T104" s="26" t="str">
        <f ca="1">IFERROR(VLOOKUP(C104,aanmeldingen!$C:$L,10,FALSE),"")</f>
        <v/>
      </c>
      <c r="U104" s="26" t="str">
        <f ca="1">IFERROR(VLOOKUP(C104,aanmeldingen!$C:$V,20,FALSE),"")</f>
        <v/>
      </c>
    </row>
    <row r="105" spans="1:21" x14ac:dyDescent="0.2">
      <c r="A105" s="54">
        <f t="shared" ca="1" si="8"/>
        <v>1</v>
      </c>
      <c r="B105" s="54">
        <f t="shared" ca="1" si="9"/>
        <v>0</v>
      </c>
      <c r="C105" s="54">
        <f t="shared" si="6"/>
        <v>73</v>
      </c>
      <c r="D105" s="54" t="str">
        <f ca="1">IFERROR(VLOOKUP($C105,aanmeldingen!$C:$AB,D$1,FALSE),"-")</f>
        <v>-</v>
      </c>
      <c r="E105" s="54">
        <f t="shared" ca="1" si="7"/>
        <v>0</v>
      </c>
      <c r="F105" s="25" t="str">
        <f ca="1">IF($B105=1,VLOOKUP($C105,aanmeldingen!$C:$AB,F$1,FALSE),"")</f>
        <v/>
      </c>
      <c r="G105" s="1" t="str">
        <f ca="1">IF($B105=1,VLOOKUP($C105,aanmeldingen!$C:$AB,G$1,FALSE),"")</f>
        <v/>
      </c>
      <c r="H105" s="1" t="str">
        <f ca="1">IF($B105=1,VLOOKUP($C105,aanmeldingen!$C:$AB,H$1,FALSE),"")</f>
        <v/>
      </c>
      <c r="I105" s="26" t="str">
        <f ca="1">IF($B105=1,VLOOKUP($C105,aanmeldingen!$C:$AB,I$1,FALSE),"")</f>
        <v/>
      </c>
      <c r="J105" s="26" t="str">
        <f ca="1">IF($B105=1,VLOOKUP($C105,aanmeldingen!$C:$AB,J$1,FALSE),"")</f>
        <v/>
      </c>
      <c r="K105" s="18" t="str">
        <f ca="1">IF($B105=1,VLOOKUP($C105,aanmeldingen!$C:$AB,K$1,FALSE),"")</f>
        <v/>
      </c>
      <c r="L105" s="1" t="str">
        <f ca="1">IF($B105=1,VLOOKUP($C105,aanmeldingen!$C:$AB,L$1,FALSE),"")</f>
        <v/>
      </c>
      <c r="M105" s="1" t="str">
        <f ca="1">IF($D105="-","",VLOOKUP($C105,aanmeldingen!$C:$AB,M$1,FALSE))</f>
        <v/>
      </c>
      <c r="N105" s="1" t="str">
        <f ca="1">IF($D105="-","",VLOOKUP($C105,aanmeldingen!$C:$AB,N$1,FALSE))</f>
        <v/>
      </c>
      <c r="O105" s="1" t="str">
        <f ca="1">IF($D105="-","",VLOOKUP($C105,aanmeldingen!$C:$AB,O$1,FALSE))</f>
        <v/>
      </c>
      <c r="P105" s="1">
        <f t="shared" ca="1" si="10"/>
        <v>1</v>
      </c>
      <c r="Q105" s="20" t="str">
        <f ca="1">IF(B105=1,IF(VLOOKUP(D105,Scheidsrechters!B:P,15,FALSE)=0,"",VLOOKUP(D105,Scheidsrechters!B:P,15,FALSE)),"")</f>
        <v/>
      </c>
      <c r="S105" s="1">
        <f t="shared" ca="1" si="11"/>
        <v>1</v>
      </c>
      <c r="T105" s="26" t="str">
        <f ca="1">IFERROR(VLOOKUP(C105,aanmeldingen!$C:$L,10,FALSE),"")</f>
        <v/>
      </c>
      <c r="U105" s="26" t="str">
        <f ca="1">IFERROR(VLOOKUP(C105,aanmeldingen!$C:$V,20,FALSE),"")</f>
        <v/>
      </c>
    </row>
    <row r="106" spans="1:21" x14ac:dyDescent="0.2">
      <c r="A106" s="54">
        <f t="shared" ca="1" si="8"/>
        <v>1</v>
      </c>
      <c r="B106" s="54">
        <f t="shared" ca="1" si="9"/>
        <v>0</v>
      </c>
      <c r="C106" s="54">
        <f t="shared" si="6"/>
        <v>74</v>
      </c>
      <c r="D106" s="54" t="str">
        <f ca="1">IFERROR(VLOOKUP($C106,aanmeldingen!$C:$AB,D$1,FALSE),"-")</f>
        <v>-</v>
      </c>
      <c r="E106" s="54">
        <f t="shared" ca="1" si="7"/>
        <v>0</v>
      </c>
      <c r="F106" s="25" t="str">
        <f ca="1">IF($B106=1,VLOOKUP($C106,aanmeldingen!$C:$AB,F$1,FALSE),"")</f>
        <v/>
      </c>
      <c r="G106" s="1" t="str">
        <f ca="1">IF($B106=1,VLOOKUP($C106,aanmeldingen!$C:$AB,G$1,FALSE),"")</f>
        <v/>
      </c>
      <c r="H106" s="1" t="str">
        <f ca="1">IF($B106=1,VLOOKUP($C106,aanmeldingen!$C:$AB,H$1,FALSE),"")</f>
        <v/>
      </c>
      <c r="I106" s="26" t="str">
        <f ca="1">IF($B106=1,VLOOKUP($C106,aanmeldingen!$C:$AB,I$1,FALSE),"")</f>
        <v/>
      </c>
      <c r="J106" s="26" t="str">
        <f ca="1">IF($B106=1,VLOOKUP($C106,aanmeldingen!$C:$AB,J$1,FALSE),"")</f>
        <v/>
      </c>
      <c r="K106" s="18" t="str">
        <f ca="1">IF($B106=1,VLOOKUP($C106,aanmeldingen!$C:$AB,K$1,FALSE),"")</f>
        <v/>
      </c>
      <c r="L106" s="1" t="str">
        <f ca="1">IF($B106=1,VLOOKUP($C106,aanmeldingen!$C:$AB,L$1,FALSE),"")</f>
        <v/>
      </c>
      <c r="M106" s="1" t="str">
        <f ca="1">IF($D106="-","",VLOOKUP($C106,aanmeldingen!$C:$AB,M$1,FALSE))</f>
        <v/>
      </c>
      <c r="N106" s="1" t="str">
        <f ca="1">IF($D106="-","",VLOOKUP($C106,aanmeldingen!$C:$AB,N$1,FALSE))</f>
        <v/>
      </c>
      <c r="O106" s="1" t="str">
        <f ca="1">IF($D106="-","",VLOOKUP($C106,aanmeldingen!$C:$AB,O$1,FALSE))</f>
        <v/>
      </c>
      <c r="P106" s="1">
        <f t="shared" ca="1" si="10"/>
        <v>1</v>
      </c>
      <c r="Q106" s="20" t="str">
        <f ca="1">IF(B106=1,IF(VLOOKUP(D106,Scheidsrechters!B:P,15,FALSE)=0,"",VLOOKUP(D106,Scheidsrechters!B:P,15,FALSE)),"")</f>
        <v/>
      </c>
      <c r="S106" s="1">
        <f t="shared" ca="1" si="11"/>
        <v>1</v>
      </c>
      <c r="T106" s="26" t="str">
        <f ca="1">IFERROR(VLOOKUP(C106,aanmeldingen!$C:$L,10,FALSE),"")</f>
        <v/>
      </c>
      <c r="U106" s="26" t="str">
        <f ca="1">IFERROR(VLOOKUP(C106,aanmeldingen!$C:$V,20,FALSE),"")</f>
        <v/>
      </c>
    </row>
    <row r="107" spans="1:21" x14ac:dyDescent="0.2">
      <c r="A107" s="54">
        <f t="shared" ca="1" si="8"/>
        <v>1</v>
      </c>
      <c r="B107" s="54">
        <f t="shared" ca="1" si="9"/>
        <v>0</v>
      </c>
      <c r="C107" s="54">
        <f t="shared" si="6"/>
        <v>75</v>
      </c>
      <c r="D107" s="54" t="str">
        <f ca="1">IFERROR(VLOOKUP($C107,aanmeldingen!$C:$AB,D$1,FALSE),"-")</f>
        <v>-</v>
      </c>
      <c r="E107" s="54">
        <f t="shared" ca="1" si="7"/>
        <v>0</v>
      </c>
      <c r="F107" s="25" t="str">
        <f ca="1">IF($B107=1,VLOOKUP($C107,aanmeldingen!$C:$AB,F$1,FALSE),"")</f>
        <v/>
      </c>
      <c r="G107" s="1" t="str">
        <f ca="1">IF($B107=1,VLOOKUP($C107,aanmeldingen!$C:$AB,G$1,FALSE),"")</f>
        <v/>
      </c>
      <c r="H107" s="1" t="str">
        <f ca="1">IF($B107=1,VLOOKUP($C107,aanmeldingen!$C:$AB,H$1,FALSE),"")</f>
        <v/>
      </c>
      <c r="I107" s="26" t="str">
        <f ca="1">IF($B107=1,VLOOKUP($C107,aanmeldingen!$C:$AB,I$1,FALSE),"")</f>
        <v/>
      </c>
      <c r="J107" s="26" t="str">
        <f ca="1">IF($B107=1,VLOOKUP($C107,aanmeldingen!$C:$AB,J$1,FALSE),"")</f>
        <v/>
      </c>
      <c r="K107" s="18" t="str">
        <f ca="1">IF($B107=1,VLOOKUP($C107,aanmeldingen!$C:$AB,K$1,FALSE),"")</f>
        <v/>
      </c>
      <c r="L107" s="1" t="str">
        <f ca="1">IF($B107=1,VLOOKUP($C107,aanmeldingen!$C:$AB,L$1,FALSE),"")</f>
        <v/>
      </c>
      <c r="M107" s="1" t="str">
        <f ca="1">IF($D107="-","",VLOOKUP($C107,aanmeldingen!$C:$AB,M$1,FALSE))</f>
        <v/>
      </c>
      <c r="N107" s="1" t="str">
        <f ca="1">IF($D107="-","",VLOOKUP($C107,aanmeldingen!$C:$AB,N$1,FALSE))</f>
        <v/>
      </c>
      <c r="O107" s="1" t="str">
        <f ca="1">IF($D107="-","",VLOOKUP($C107,aanmeldingen!$C:$AB,O$1,FALSE))</f>
        <v/>
      </c>
      <c r="P107" s="1">
        <f t="shared" ca="1" si="10"/>
        <v>1</v>
      </c>
      <c r="Q107" s="20" t="str">
        <f ca="1">IF(B107=1,IF(VLOOKUP(D107,Scheidsrechters!B:P,15,FALSE)=0,"",VLOOKUP(D107,Scheidsrechters!B:P,15,FALSE)),"")</f>
        <v/>
      </c>
      <c r="S107" s="1">
        <f t="shared" ca="1" si="11"/>
        <v>1</v>
      </c>
      <c r="T107" s="26" t="str">
        <f ca="1">IFERROR(VLOOKUP(C107,aanmeldingen!$C:$L,10,FALSE),"")</f>
        <v/>
      </c>
      <c r="U107" s="26" t="str">
        <f ca="1">IFERROR(VLOOKUP(C107,aanmeldingen!$C:$V,20,FALSE),"")</f>
        <v/>
      </c>
    </row>
    <row r="108" spans="1:21" x14ac:dyDescent="0.2">
      <c r="A108" s="54">
        <f t="shared" ca="1" si="8"/>
        <v>1</v>
      </c>
      <c r="B108" s="54">
        <f t="shared" ca="1" si="9"/>
        <v>0</v>
      </c>
      <c r="C108" s="54">
        <f t="shared" si="6"/>
        <v>76</v>
      </c>
      <c r="D108" s="54" t="str">
        <f ca="1">IFERROR(VLOOKUP($C108,aanmeldingen!$C:$AB,D$1,FALSE),"-")</f>
        <v>-</v>
      </c>
      <c r="E108" s="54">
        <f t="shared" ca="1" si="7"/>
        <v>0</v>
      </c>
      <c r="F108" s="25" t="str">
        <f ca="1">IF($B108=1,VLOOKUP($C108,aanmeldingen!$C:$AB,F$1,FALSE),"")</f>
        <v/>
      </c>
      <c r="G108" s="1" t="str">
        <f ca="1">IF($B108=1,VLOOKUP($C108,aanmeldingen!$C:$AB,G$1,FALSE),"")</f>
        <v/>
      </c>
      <c r="H108" s="1" t="str">
        <f ca="1">IF($B108=1,VLOOKUP($C108,aanmeldingen!$C:$AB,H$1,FALSE),"")</f>
        <v/>
      </c>
      <c r="I108" s="26" t="str">
        <f ca="1">IF($B108=1,VLOOKUP($C108,aanmeldingen!$C:$AB,I$1,FALSE),"")</f>
        <v/>
      </c>
      <c r="J108" s="26" t="str">
        <f ca="1">IF($B108=1,VLOOKUP($C108,aanmeldingen!$C:$AB,J$1,FALSE),"")</f>
        <v/>
      </c>
      <c r="K108" s="18" t="str">
        <f ca="1">IF($B108=1,VLOOKUP($C108,aanmeldingen!$C:$AB,K$1,FALSE),"")</f>
        <v/>
      </c>
      <c r="L108" s="1" t="str">
        <f ca="1">IF($B108=1,VLOOKUP($C108,aanmeldingen!$C:$AB,L$1,FALSE),"")</f>
        <v/>
      </c>
      <c r="M108" s="1" t="str">
        <f ca="1">IF($D108="-","",VLOOKUP($C108,aanmeldingen!$C:$AB,M$1,FALSE))</f>
        <v/>
      </c>
      <c r="N108" s="1" t="str">
        <f ca="1">IF($D108="-","",VLOOKUP($C108,aanmeldingen!$C:$AB,N$1,FALSE))</f>
        <v/>
      </c>
      <c r="O108" s="1" t="str">
        <f ca="1">IF($D108="-","",VLOOKUP($C108,aanmeldingen!$C:$AB,O$1,FALSE))</f>
        <v/>
      </c>
      <c r="P108" s="1">
        <f t="shared" ca="1" si="10"/>
        <v>1</v>
      </c>
      <c r="Q108" s="20" t="str">
        <f ca="1">IF(B108=1,IF(VLOOKUP(D108,Scheidsrechters!B:P,15,FALSE)=0,"",VLOOKUP(D108,Scheidsrechters!B:P,15,FALSE)),"")</f>
        <v/>
      </c>
      <c r="S108" s="1">
        <f t="shared" ca="1" si="11"/>
        <v>1</v>
      </c>
      <c r="T108" s="26" t="str">
        <f ca="1">IFERROR(VLOOKUP(C108,aanmeldingen!$C:$L,10,FALSE),"")</f>
        <v/>
      </c>
      <c r="U108" s="26" t="str">
        <f ca="1">IFERROR(VLOOKUP(C108,aanmeldingen!$C:$V,20,FALSE),"")</f>
        <v/>
      </c>
    </row>
    <row r="109" spans="1:21" x14ac:dyDescent="0.2">
      <c r="A109" s="54">
        <f t="shared" ca="1" si="8"/>
        <v>1</v>
      </c>
      <c r="B109" s="54">
        <f t="shared" ca="1" si="9"/>
        <v>0</v>
      </c>
      <c r="C109" s="54">
        <f t="shared" si="6"/>
        <v>77</v>
      </c>
      <c r="D109" s="54" t="str">
        <f ca="1">IFERROR(VLOOKUP($C109,aanmeldingen!$C:$AB,D$1,FALSE),"-")</f>
        <v>-</v>
      </c>
      <c r="E109" s="54">
        <f t="shared" ca="1" si="7"/>
        <v>0</v>
      </c>
      <c r="F109" s="25" t="str">
        <f ca="1">IF($B109=1,VLOOKUP($C109,aanmeldingen!$C:$AB,F$1,FALSE),"")</f>
        <v/>
      </c>
      <c r="G109" s="1" t="str">
        <f ca="1">IF($B109=1,VLOOKUP($C109,aanmeldingen!$C:$AB,G$1,FALSE),"")</f>
        <v/>
      </c>
      <c r="H109" s="1" t="str">
        <f ca="1">IF($B109=1,VLOOKUP($C109,aanmeldingen!$C:$AB,H$1,FALSE),"")</f>
        <v/>
      </c>
      <c r="I109" s="26" t="str">
        <f ca="1">IF($B109=1,VLOOKUP($C109,aanmeldingen!$C:$AB,I$1,FALSE),"")</f>
        <v/>
      </c>
      <c r="J109" s="26" t="str">
        <f ca="1">IF($B109=1,VLOOKUP($C109,aanmeldingen!$C:$AB,J$1,FALSE),"")</f>
        <v/>
      </c>
      <c r="K109" s="18" t="str">
        <f ca="1">IF($B109=1,VLOOKUP($C109,aanmeldingen!$C:$AB,K$1,FALSE),"")</f>
        <v/>
      </c>
      <c r="L109" s="1" t="str">
        <f ca="1">IF($B109=1,VLOOKUP($C109,aanmeldingen!$C:$AB,L$1,FALSE),"")</f>
        <v/>
      </c>
      <c r="M109" s="1" t="str">
        <f ca="1">IF($D109="-","",VLOOKUP($C109,aanmeldingen!$C:$AB,M$1,FALSE))</f>
        <v/>
      </c>
      <c r="N109" s="1" t="str">
        <f ca="1">IF($D109="-","",VLOOKUP($C109,aanmeldingen!$C:$AB,N$1,FALSE))</f>
        <v/>
      </c>
      <c r="O109" s="1" t="str">
        <f ca="1">IF($D109="-","",VLOOKUP($C109,aanmeldingen!$C:$AB,O$1,FALSE))</f>
        <v/>
      </c>
      <c r="P109" s="1">
        <f t="shared" ca="1" si="10"/>
        <v>1</v>
      </c>
      <c r="Q109" s="20" t="str">
        <f ca="1">IF(B109=1,IF(VLOOKUP(D109,Scheidsrechters!B:P,15,FALSE)=0,"",VLOOKUP(D109,Scheidsrechters!B:P,15,FALSE)),"")</f>
        <v/>
      </c>
      <c r="S109" s="1">
        <f t="shared" ca="1" si="11"/>
        <v>1</v>
      </c>
      <c r="T109" s="26" t="str">
        <f ca="1">IFERROR(VLOOKUP(C109,aanmeldingen!$C:$L,10,FALSE),"")</f>
        <v/>
      </c>
      <c r="U109" s="26" t="str">
        <f ca="1">IFERROR(VLOOKUP(C109,aanmeldingen!$C:$V,20,FALSE),"")</f>
        <v/>
      </c>
    </row>
    <row r="110" spans="1:21" x14ac:dyDescent="0.2">
      <c r="A110" s="54">
        <f t="shared" ca="1" si="8"/>
        <v>1</v>
      </c>
      <c r="B110" s="54">
        <f t="shared" ca="1" si="9"/>
        <v>0</v>
      </c>
      <c r="C110" s="54">
        <f t="shared" si="6"/>
        <v>78</v>
      </c>
      <c r="D110" s="54" t="str">
        <f ca="1">IFERROR(VLOOKUP($C110,aanmeldingen!$C:$AB,D$1,FALSE),"-")</f>
        <v>-</v>
      </c>
      <c r="E110" s="54">
        <f t="shared" ca="1" si="7"/>
        <v>0</v>
      </c>
      <c r="F110" s="25" t="str">
        <f ca="1">IF($B110=1,VLOOKUP($C110,aanmeldingen!$C:$AB,F$1,FALSE),"")</f>
        <v/>
      </c>
      <c r="G110" s="1" t="str">
        <f ca="1">IF($B110=1,VLOOKUP($C110,aanmeldingen!$C:$AB,G$1,FALSE),"")</f>
        <v/>
      </c>
      <c r="H110" s="1" t="str">
        <f ca="1">IF($B110=1,VLOOKUP($C110,aanmeldingen!$C:$AB,H$1,FALSE),"")</f>
        <v/>
      </c>
      <c r="I110" s="26" t="str">
        <f ca="1">IF($B110=1,VLOOKUP($C110,aanmeldingen!$C:$AB,I$1,FALSE),"")</f>
        <v/>
      </c>
      <c r="J110" s="26" t="str">
        <f ca="1">IF($B110=1,VLOOKUP($C110,aanmeldingen!$C:$AB,J$1,FALSE),"")</f>
        <v/>
      </c>
      <c r="K110" s="18" t="str">
        <f ca="1">IF($B110=1,VLOOKUP($C110,aanmeldingen!$C:$AB,K$1,FALSE),"")</f>
        <v/>
      </c>
      <c r="L110" s="1" t="str">
        <f ca="1">IF($B110=1,VLOOKUP($C110,aanmeldingen!$C:$AB,L$1,FALSE),"")</f>
        <v/>
      </c>
      <c r="M110" s="1" t="str">
        <f ca="1">IF($D110="-","",VLOOKUP($C110,aanmeldingen!$C:$AB,M$1,FALSE))</f>
        <v/>
      </c>
      <c r="N110" s="1" t="str">
        <f ca="1">IF($D110="-","",VLOOKUP($C110,aanmeldingen!$C:$AB,N$1,FALSE))</f>
        <v/>
      </c>
      <c r="O110" s="1" t="str">
        <f ca="1">IF($D110="-","",VLOOKUP($C110,aanmeldingen!$C:$AB,O$1,FALSE))</f>
        <v/>
      </c>
      <c r="P110" s="1">
        <f t="shared" ca="1" si="10"/>
        <v>1</v>
      </c>
      <c r="Q110" s="20" t="str">
        <f ca="1">IF(B110=1,IF(VLOOKUP(D110,Scheidsrechters!B:P,15,FALSE)=0,"",VLOOKUP(D110,Scheidsrechters!B:P,15,FALSE)),"")</f>
        <v/>
      </c>
      <c r="S110" s="1">
        <f t="shared" ca="1" si="11"/>
        <v>1</v>
      </c>
      <c r="T110" s="26" t="str">
        <f ca="1">IFERROR(VLOOKUP(C110,aanmeldingen!$C:$L,10,FALSE),"")</f>
        <v/>
      </c>
      <c r="U110" s="26" t="str">
        <f ca="1">IFERROR(VLOOKUP(C110,aanmeldingen!$C:$V,20,FALSE),"")</f>
        <v/>
      </c>
    </row>
    <row r="111" spans="1:21" x14ac:dyDescent="0.2">
      <c r="A111" s="54">
        <f t="shared" ca="1" si="8"/>
        <v>1</v>
      </c>
      <c r="B111" s="54">
        <f t="shared" ca="1" si="9"/>
        <v>0</v>
      </c>
      <c r="C111" s="54">
        <f t="shared" si="6"/>
        <v>79</v>
      </c>
      <c r="D111" s="54" t="str">
        <f ca="1">IFERROR(VLOOKUP($C111,aanmeldingen!$C:$AB,D$1,FALSE),"-")</f>
        <v>-</v>
      </c>
      <c r="E111" s="54">
        <f t="shared" ca="1" si="7"/>
        <v>0</v>
      </c>
      <c r="F111" s="25" t="str">
        <f ca="1">IF($B111=1,VLOOKUP($C111,aanmeldingen!$C:$AB,F$1,FALSE),"")</f>
        <v/>
      </c>
      <c r="G111" s="1" t="str">
        <f ca="1">IF($B111=1,VLOOKUP($C111,aanmeldingen!$C:$AB,G$1,FALSE),"")</f>
        <v/>
      </c>
      <c r="H111" s="1" t="str">
        <f ca="1">IF($B111=1,VLOOKUP($C111,aanmeldingen!$C:$AB,H$1,FALSE),"")</f>
        <v/>
      </c>
      <c r="I111" s="26" t="str">
        <f ca="1">IF($B111=1,VLOOKUP($C111,aanmeldingen!$C:$AB,I$1,FALSE),"")</f>
        <v/>
      </c>
      <c r="J111" s="26" t="str">
        <f ca="1">IF($B111=1,VLOOKUP($C111,aanmeldingen!$C:$AB,J$1,FALSE),"")</f>
        <v/>
      </c>
      <c r="K111" s="18" t="str">
        <f ca="1">IF($B111=1,VLOOKUP($C111,aanmeldingen!$C:$AB,K$1,FALSE),"")</f>
        <v/>
      </c>
      <c r="L111" s="1" t="str">
        <f ca="1">IF($B111=1,VLOOKUP($C111,aanmeldingen!$C:$AB,L$1,FALSE),"")</f>
        <v/>
      </c>
      <c r="M111" s="1" t="str">
        <f ca="1">IF($D111="-","",VLOOKUP($C111,aanmeldingen!$C:$AB,M$1,FALSE))</f>
        <v/>
      </c>
      <c r="N111" s="1" t="str">
        <f ca="1">IF($D111="-","",VLOOKUP($C111,aanmeldingen!$C:$AB,N$1,FALSE))</f>
        <v/>
      </c>
      <c r="O111" s="1" t="str">
        <f ca="1">IF($D111="-","",VLOOKUP($C111,aanmeldingen!$C:$AB,O$1,FALSE))</f>
        <v/>
      </c>
      <c r="P111" s="1">
        <f t="shared" ca="1" si="10"/>
        <v>1</v>
      </c>
      <c r="Q111" s="20" t="str">
        <f ca="1">IF(B111=1,IF(VLOOKUP(D111,Scheidsrechters!B:P,15,FALSE)=0,"",VLOOKUP(D111,Scheidsrechters!B:P,15,FALSE)),"")</f>
        <v/>
      </c>
      <c r="S111" s="1">
        <f t="shared" ca="1" si="11"/>
        <v>1</v>
      </c>
      <c r="T111" s="26" t="str">
        <f ca="1">IFERROR(VLOOKUP(C111,aanmeldingen!$C:$L,10,FALSE),"")</f>
        <v/>
      </c>
      <c r="U111" s="26" t="str">
        <f ca="1">IFERROR(VLOOKUP(C111,aanmeldingen!$C:$V,20,FALSE),"")</f>
        <v/>
      </c>
    </row>
    <row r="112" spans="1:21" x14ac:dyDescent="0.2">
      <c r="A112" s="54">
        <f t="shared" ca="1" si="8"/>
        <v>1</v>
      </c>
      <c r="B112" s="54">
        <f t="shared" ca="1" si="9"/>
        <v>0</v>
      </c>
      <c r="C112" s="54">
        <f t="shared" si="6"/>
        <v>80</v>
      </c>
      <c r="D112" s="54" t="str">
        <f ca="1">IFERROR(VLOOKUP($C112,aanmeldingen!$C:$AB,D$1,FALSE),"-")</f>
        <v>-</v>
      </c>
      <c r="E112" s="54">
        <f t="shared" ca="1" si="7"/>
        <v>0</v>
      </c>
      <c r="F112" s="25" t="str">
        <f ca="1">IF($B112=1,VLOOKUP($C112,aanmeldingen!$C:$AB,F$1,FALSE),"")</f>
        <v/>
      </c>
      <c r="G112" s="1" t="str">
        <f ca="1">IF($B112=1,VLOOKUP($C112,aanmeldingen!$C:$AB,G$1,FALSE),"")</f>
        <v/>
      </c>
      <c r="H112" s="1" t="str">
        <f ca="1">IF($B112=1,VLOOKUP($C112,aanmeldingen!$C:$AB,H$1,FALSE),"")</f>
        <v/>
      </c>
      <c r="I112" s="26" t="str">
        <f ca="1">IF($B112=1,VLOOKUP($C112,aanmeldingen!$C:$AB,I$1,FALSE),"")</f>
        <v/>
      </c>
      <c r="J112" s="26" t="str">
        <f ca="1">IF($B112=1,VLOOKUP($C112,aanmeldingen!$C:$AB,J$1,FALSE),"")</f>
        <v/>
      </c>
      <c r="K112" s="18" t="str">
        <f ca="1">IF($B112=1,VLOOKUP($C112,aanmeldingen!$C:$AB,K$1,FALSE),"")</f>
        <v/>
      </c>
      <c r="L112" s="1" t="str">
        <f ca="1">IF($B112=1,VLOOKUP($C112,aanmeldingen!$C:$AB,L$1,FALSE),"")</f>
        <v/>
      </c>
      <c r="M112" s="1" t="str">
        <f ca="1">IF($D112="-","",VLOOKUP($C112,aanmeldingen!$C:$AB,M$1,FALSE))</f>
        <v/>
      </c>
      <c r="N112" s="1" t="str">
        <f ca="1">IF($D112="-","",VLOOKUP($C112,aanmeldingen!$C:$AB,N$1,FALSE))</f>
        <v/>
      </c>
      <c r="O112" s="1" t="str">
        <f ca="1">IF($D112="-","",VLOOKUP($C112,aanmeldingen!$C:$AB,O$1,FALSE))</f>
        <v/>
      </c>
      <c r="P112" s="1">
        <f t="shared" ca="1" si="10"/>
        <v>1</v>
      </c>
      <c r="Q112" s="20" t="str">
        <f ca="1">IF(B112=1,IF(VLOOKUP(D112,Scheidsrechters!B:P,15,FALSE)=0,"",VLOOKUP(D112,Scheidsrechters!B:P,15,FALSE)),"")</f>
        <v/>
      </c>
      <c r="S112" s="1">
        <f t="shared" ca="1" si="11"/>
        <v>1</v>
      </c>
      <c r="T112" s="26" t="str">
        <f ca="1">IFERROR(VLOOKUP(C112,aanmeldingen!$C:$L,10,FALSE),"")</f>
        <v/>
      </c>
      <c r="U112" s="26" t="str">
        <f ca="1">IFERROR(VLOOKUP(C112,aanmeldingen!$C:$V,20,FALSE),"")</f>
        <v/>
      </c>
    </row>
    <row r="113" spans="1:21" x14ac:dyDescent="0.2">
      <c r="A113" s="54">
        <f t="shared" ca="1" si="8"/>
        <v>1</v>
      </c>
      <c r="B113" s="54">
        <f t="shared" ca="1" si="9"/>
        <v>0</v>
      </c>
      <c r="C113" s="54">
        <f t="shared" si="6"/>
        <v>81</v>
      </c>
      <c r="D113" s="54" t="str">
        <f ca="1">IFERROR(VLOOKUP($C113,aanmeldingen!$C:$AB,D$1,FALSE),"-")</f>
        <v>-</v>
      </c>
      <c r="E113" s="54">
        <f t="shared" ca="1" si="7"/>
        <v>0</v>
      </c>
      <c r="F113" s="25" t="str">
        <f ca="1">IF($B113=1,VLOOKUP($C113,aanmeldingen!$C:$AB,F$1,FALSE),"")</f>
        <v/>
      </c>
      <c r="G113" s="1" t="str">
        <f ca="1">IF($B113=1,VLOOKUP($C113,aanmeldingen!$C:$AB,G$1,FALSE),"")</f>
        <v/>
      </c>
      <c r="H113" s="1" t="str">
        <f ca="1">IF($B113=1,VLOOKUP($C113,aanmeldingen!$C:$AB,H$1,FALSE),"")</f>
        <v/>
      </c>
      <c r="I113" s="26" t="str">
        <f ca="1">IF($B113=1,VLOOKUP($C113,aanmeldingen!$C:$AB,I$1,FALSE),"")</f>
        <v/>
      </c>
      <c r="J113" s="26" t="str">
        <f ca="1">IF($B113=1,VLOOKUP($C113,aanmeldingen!$C:$AB,J$1,FALSE),"")</f>
        <v/>
      </c>
      <c r="K113" s="18" t="str">
        <f ca="1">IF($B113=1,VLOOKUP($C113,aanmeldingen!$C:$AB,K$1,FALSE),"")</f>
        <v/>
      </c>
      <c r="L113" s="1" t="str">
        <f ca="1">IF($B113=1,VLOOKUP($C113,aanmeldingen!$C:$AB,L$1,FALSE),"")</f>
        <v/>
      </c>
      <c r="M113" s="1" t="str">
        <f ca="1">IF($D113="-","",VLOOKUP($C113,aanmeldingen!$C:$AB,M$1,FALSE))</f>
        <v/>
      </c>
      <c r="N113" s="1" t="str">
        <f ca="1">IF($D113="-","",VLOOKUP($C113,aanmeldingen!$C:$AB,N$1,FALSE))</f>
        <v/>
      </c>
      <c r="O113" s="1" t="str">
        <f ca="1">IF($D113="-","",VLOOKUP($C113,aanmeldingen!$C:$AB,O$1,FALSE))</f>
        <v/>
      </c>
      <c r="P113" s="1">
        <f t="shared" ca="1" si="10"/>
        <v>1</v>
      </c>
      <c r="Q113" s="20" t="str">
        <f ca="1">IF(B113=1,IF(VLOOKUP(D113,Scheidsrechters!B:P,15,FALSE)=0,"",VLOOKUP(D113,Scheidsrechters!B:P,15,FALSE)),"")</f>
        <v/>
      </c>
      <c r="S113" s="1">
        <f t="shared" ca="1" si="11"/>
        <v>1</v>
      </c>
      <c r="T113" s="26" t="str">
        <f ca="1">IFERROR(VLOOKUP(C113,aanmeldingen!$C:$L,10,FALSE),"")</f>
        <v/>
      </c>
      <c r="U113" s="26" t="str">
        <f ca="1">IFERROR(VLOOKUP(C113,aanmeldingen!$C:$V,20,FALSE),"")</f>
        <v/>
      </c>
    </row>
    <row r="114" spans="1:21" x14ac:dyDescent="0.2">
      <c r="A114" s="54">
        <f t="shared" ca="1" si="8"/>
        <v>1</v>
      </c>
      <c r="B114" s="54">
        <f t="shared" ca="1" si="9"/>
        <v>0</v>
      </c>
      <c r="C114" s="54">
        <f t="shared" si="6"/>
        <v>82</v>
      </c>
      <c r="D114" s="54" t="str">
        <f ca="1">IFERROR(VLOOKUP($C114,aanmeldingen!$C:$AB,D$1,FALSE),"-")</f>
        <v>-</v>
      </c>
      <c r="E114" s="54">
        <f t="shared" ca="1" si="7"/>
        <v>0</v>
      </c>
      <c r="F114" s="25" t="str">
        <f ca="1">IF($B114=1,VLOOKUP($C114,aanmeldingen!$C:$AB,F$1,FALSE),"")</f>
        <v/>
      </c>
      <c r="G114" s="1" t="str">
        <f ca="1">IF($B114=1,VLOOKUP($C114,aanmeldingen!$C:$AB,G$1,FALSE),"")</f>
        <v/>
      </c>
      <c r="H114" s="1" t="str">
        <f ca="1">IF($B114=1,VLOOKUP($C114,aanmeldingen!$C:$AB,H$1,FALSE),"")</f>
        <v/>
      </c>
      <c r="I114" s="26" t="str">
        <f ca="1">IF($B114=1,VLOOKUP($C114,aanmeldingen!$C:$AB,I$1,FALSE),"")</f>
        <v/>
      </c>
      <c r="J114" s="26" t="str">
        <f ca="1">IF($B114=1,VLOOKUP($C114,aanmeldingen!$C:$AB,J$1,FALSE),"")</f>
        <v/>
      </c>
      <c r="K114" s="18" t="str">
        <f ca="1">IF($B114=1,VLOOKUP($C114,aanmeldingen!$C:$AB,K$1,FALSE),"")</f>
        <v/>
      </c>
      <c r="L114" s="1" t="str">
        <f ca="1">IF($B114=1,VLOOKUP($C114,aanmeldingen!$C:$AB,L$1,FALSE),"")</f>
        <v/>
      </c>
      <c r="M114" s="1" t="str">
        <f ca="1">IF($D114="-","",VLOOKUP($C114,aanmeldingen!$C:$AB,M$1,FALSE))</f>
        <v/>
      </c>
      <c r="N114" s="1" t="str">
        <f ca="1">IF($D114="-","",VLOOKUP($C114,aanmeldingen!$C:$AB,N$1,FALSE))</f>
        <v/>
      </c>
      <c r="O114" s="1" t="str">
        <f ca="1">IF($D114="-","",VLOOKUP($C114,aanmeldingen!$C:$AB,O$1,FALSE))</f>
        <v/>
      </c>
      <c r="P114" s="1">
        <f t="shared" ca="1" si="10"/>
        <v>1</v>
      </c>
      <c r="Q114" s="20" t="str">
        <f ca="1">IF(B114=1,IF(VLOOKUP(D114,Scheidsrechters!B:P,15,FALSE)=0,"",VLOOKUP(D114,Scheidsrechters!B:P,15,FALSE)),"")</f>
        <v/>
      </c>
      <c r="S114" s="1">
        <f t="shared" ca="1" si="11"/>
        <v>1</v>
      </c>
      <c r="T114" s="26" t="str">
        <f ca="1">IFERROR(VLOOKUP(C114,aanmeldingen!$C:$L,10,FALSE),"")</f>
        <v/>
      </c>
      <c r="U114" s="26" t="str">
        <f ca="1">IFERROR(VLOOKUP(C114,aanmeldingen!$C:$V,20,FALSE),"")</f>
        <v/>
      </c>
    </row>
    <row r="115" spans="1:21" x14ac:dyDescent="0.2">
      <c r="A115" s="54">
        <f t="shared" ca="1" si="8"/>
        <v>1</v>
      </c>
      <c r="B115" s="54">
        <f t="shared" ca="1" si="9"/>
        <v>0</v>
      </c>
      <c r="C115" s="54">
        <f t="shared" si="6"/>
        <v>83</v>
      </c>
      <c r="D115" s="54" t="str">
        <f ca="1">IFERROR(VLOOKUP($C115,aanmeldingen!$C:$AB,D$1,FALSE),"-")</f>
        <v>-</v>
      </c>
      <c r="E115" s="54">
        <f t="shared" ca="1" si="7"/>
        <v>0</v>
      </c>
      <c r="F115" s="25" t="str">
        <f ca="1">IF($B115=1,VLOOKUP($C115,aanmeldingen!$C:$AB,F$1,FALSE),"")</f>
        <v/>
      </c>
      <c r="G115" s="1" t="str">
        <f ca="1">IF($B115=1,VLOOKUP($C115,aanmeldingen!$C:$AB,G$1,FALSE),"")</f>
        <v/>
      </c>
      <c r="H115" s="1" t="str">
        <f ca="1">IF($B115=1,VLOOKUP($C115,aanmeldingen!$C:$AB,H$1,FALSE),"")</f>
        <v/>
      </c>
      <c r="I115" s="26" t="str">
        <f ca="1">IF($B115=1,VLOOKUP($C115,aanmeldingen!$C:$AB,I$1,FALSE),"")</f>
        <v/>
      </c>
      <c r="J115" s="26" t="str">
        <f ca="1">IF($B115=1,VLOOKUP($C115,aanmeldingen!$C:$AB,J$1,FALSE),"")</f>
        <v/>
      </c>
      <c r="K115" s="18" t="str">
        <f ca="1">IF($B115=1,VLOOKUP($C115,aanmeldingen!$C:$AB,K$1,FALSE),"")</f>
        <v/>
      </c>
      <c r="L115" s="1" t="str">
        <f ca="1">IF($B115=1,VLOOKUP($C115,aanmeldingen!$C:$AB,L$1,FALSE),"")</f>
        <v/>
      </c>
      <c r="M115" s="1" t="str">
        <f ca="1">IF($D115="-","",VLOOKUP($C115,aanmeldingen!$C:$AB,M$1,FALSE))</f>
        <v/>
      </c>
      <c r="N115" s="1" t="str">
        <f ca="1">IF($D115="-","",VLOOKUP($C115,aanmeldingen!$C:$AB,N$1,FALSE))</f>
        <v/>
      </c>
      <c r="O115" s="1" t="str">
        <f ca="1">IF($D115="-","",VLOOKUP($C115,aanmeldingen!$C:$AB,O$1,FALSE))</f>
        <v/>
      </c>
      <c r="P115" s="1">
        <f t="shared" ca="1" si="10"/>
        <v>1</v>
      </c>
      <c r="Q115" s="20" t="str">
        <f ca="1">IF(B115=1,IF(VLOOKUP(D115,Scheidsrechters!B:P,15,FALSE)=0,"",VLOOKUP(D115,Scheidsrechters!B:P,15,FALSE)),"")</f>
        <v/>
      </c>
      <c r="S115" s="1">
        <f t="shared" ca="1" si="11"/>
        <v>1</v>
      </c>
      <c r="T115" s="26" t="str">
        <f ca="1">IFERROR(VLOOKUP(C115,aanmeldingen!$C:$L,10,FALSE),"")</f>
        <v/>
      </c>
      <c r="U115" s="26" t="str">
        <f ca="1">IFERROR(VLOOKUP(C115,aanmeldingen!$C:$V,20,FALSE),"")</f>
        <v/>
      </c>
    </row>
    <row r="116" spans="1:21" x14ac:dyDescent="0.2">
      <c r="A116" s="54">
        <f t="shared" ca="1" si="8"/>
        <v>1</v>
      </c>
      <c r="B116" s="54">
        <f t="shared" ca="1" si="9"/>
        <v>0</v>
      </c>
      <c r="C116" s="54">
        <f t="shared" si="6"/>
        <v>84</v>
      </c>
      <c r="D116" s="54" t="str">
        <f ca="1">IFERROR(VLOOKUP($C116,aanmeldingen!$C:$AB,D$1,FALSE),"-")</f>
        <v>-</v>
      </c>
      <c r="E116" s="54">
        <f t="shared" ca="1" si="7"/>
        <v>0</v>
      </c>
      <c r="F116" s="25" t="str">
        <f ca="1">IF($B116=1,VLOOKUP($C116,aanmeldingen!$C:$AB,F$1,FALSE),"")</f>
        <v/>
      </c>
      <c r="G116" s="1" t="str">
        <f ca="1">IF($B116=1,VLOOKUP($C116,aanmeldingen!$C:$AB,G$1,FALSE),"")</f>
        <v/>
      </c>
      <c r="H116" s="1" t="str">
        <f ca="1">IF($B116=1,VLOOKUP($C116,aanmeldingen!$C:$AB,H$1,FALSE),"")</f>
        <v/>
      </c>
      <c r="I116" s="26" t="str">
        <f ca="1">IF($B116=1,VLOOKUP($C116,aanmeldingen!$C:$AB,I$1,FALSE),"")</f>
        <v/>
      </c>
      <c r="J116" s="26" t="str">
        <f ca="1">IF($B116=1,VLOOKUP($C116,aanmeldingen!$C:$AB,J$1,FALSE),"")</f>
        <v/>
      </c>
      <c r="K116" s="18" t="str">
        <f ca="1">IF($B116=1,VLOOKUP($C116,aanmeldingen!$C:$AB,K$1,FALSE),"")</f>
        <v/>
      </c>
      <c r="L116" s="1" t="str">
        <f ca="1">IF($B116=1,VLOOKUP($C116,aanmeldingen!$C:$AB,L$1,FALSE),"")</f>
        <v/>
      </c>
      <c r="M116" s="1" t="str">
        <f ca="1">IF($D116="-","",VLOOKUP($C116,aanmeldingen!$C:$AB,M$1,FALSE))</f>
        <v/>
      </c>
      <c r="N116" s="1" t="str">
        <f ca="1">IF($D116="-","",VLOOKUP($C116,aanmeldingen!$C:$AB,N$1,FALSE))</f>
        <v/>
      </c>
      <c r="O116" s="1" t="str">
        <f ca="1">IF($D116="-","",VLOOKUP($C116,aanmeldingen!$C:$AB,O$1,FALSE))</f>
        <v/>
      </c>
      <c r="P116" s="1">
        <f t="shared" ca="1" si="10"/>
        <v>1</v>
      </c>
      <c r="Q116" s="20" t="str">
        <f ca="1">IF(B116=1,IF(VLOOKUP(D116,Scheidsrechters!B:P,15,FALSE)=0,"",VLOOKUP(D116,Scheidsrechters!B:P,15,FALSE)),"")</f>
        <v/>
      </c>
      <c r="S116" s="1">
        <f t="shared" ca="1" si="11"/>
        <v>1</v>
      </c>
      <c r="T116" s="26" t="str">
        <f ca="1">IFERROR(VLOOKUP(C116,aanmeldingen!$C:$L,10,FALSE),"")</f>
        <v/>
      </c>
      <c r="U116" s="26" t="str">
        <f ca="1">IFERROR(VLOOKUP(C116,aanmeldingen!$C:$V,20,FALSE),"")</f>
        <v/>
      </c>
    </row>
    <row r="117" spans="1:21" x14ac:dyDescent="0.2">
      <c r="A117" s="54">
        <f t="shared" ca="1" si="8"/>
        <v>1</v>
      </c>
      <c r="B117" s="54">
        <f t="shared" ca="1" si="9"/>
        <v>0</v>
      </c>
      <c r="C117" s="54">
        <f t="shared" si="6"/>
        <v>85</v>
      </c>
      <c r="D117" s="54" t="str">
        <f ca="1">IFERROR(VLOOKUP($C117,aanmeldingen!$C:$AB,D$1,FALSE),"-")</f>
        <v>-</v>
      </c>
      <c r="E117" s="54">
        <f t="shared" ca="1" si="7"/>
        <v>0</v>
      </c>
      <c r="F117" s="25" t="str">
        <f ca="1">IF($B117=1,VLOOKUP($C117,aanmeldingen!$C:$AB,F$1,FALSE),"")</f>
        <v/>
      </c>
      <c r="G117" s="1" t="str">
        <f ca="1">IF($B117=1,VLOOKUP($C117,aanmeldingen!$C:$AB,G$1,FALSE),"")</f>
        <v/>
      </c>
      <c r="H117" s="1" t="str">
        <f ca="1">IF($B117=1,VLOOKUP($C117,aanmeldingen!$C:$AB,H$1,FALSE),"")</f>
        <v/>
      </c>
      <c r="I117" s="26" t="str">
        <f ca="1">IF($B117=1,VLOOKUP($C117,aanmeldingen!$C:$AB,I$1,FALSE),"")</f>
        <v/>
      </c>
      <c r="J117" s="26" t="str">
        <f ca="1">IF($B117=1,VLOOKUP($C117,aanmeldingen!$C:$AB,J$1,FALSE),"")</f>
        <v/>
      </c>
      <c r="K117" s="18" t="str">
        <f ca="1">IF($B117=1,VLOOKUP($C117,aanmeldingen!$C:$AB,K$1,FALSE),"")</f>
        <v/>
      </c>
      <c r="L117" s="1" t="str">
        <f ca="1">IF($B117=1,VLOOKUP($C117,aanmeldingen!$C:$AB,L$1,FALSE),"")</f>
        <v/>
      </c>
      <c r="M117" s="1" t="str">
        <f ca="1">IF($D117="-","",VLOOKUP($C117,aanmeldingen!$C:$AB,M$1,FALSE))</f>
        <v/>
      </c>
      <c r="N117" s="1" t="str">
        <f ca="1">IF($D117="-","",VLOOKUP($C117,aanmeldingen!$C:$AB,N$1,FALSE))</f>
        <v/>
      </c>
      <c r="O117" s="1" t="str">
        <f ca="1">IF($D117="-","",VLOOKUP($C117,aanmeldingen!$C:$AB,O$1,FALSE))</f>
        <v/>
      </c>
      <c r="P117" s="1">
        <f t="shared" ca="1" si="10"/>
        <v>1</v>
      </c>
      <c r="Q117" s="20" t="str">
        <f ca="1">IF(B117=1,IF(VLOOKUP(D117,Scheidsrechters!B:P,15,FALSE)=0,"",VLOOKUP(D117,Scheidsrechters!B:P,15,FALSE)),"")</f>
        <v/>
      </c>
      <c r="S117" s="1">
        <f t="shared" ca="1" si="11"/>
        <v>1</v>
      </c>
      <c r="T117" s="26" t="str">
        <f ca="1">IFERROR(VLOOKUP(C117,aanmeldingen!$C:$L,10,FALSE),"")</f>
        <v/>
      </c>
      <c r="U117" s="26" t="str">
        <f ca="1">IFERROR(VLOOKUP(C117,aanmeldingen!$C:$V,20,FALSE),"")</f>
        <v/>
      </c>
    </row>
    <row r="118" spans="1:21" x14ac:dyDescent="0.2">
      <c r="A118" s="54">
        <f t="shared" ca="1" si="8"/>
        <v>1</v>
      </c>
      <c r="B118" s="54">
        <f t="shared" ca="1" si="9"/>
        <v>0</v>
      </c>
      <c r="C118" s="54">
        <f t="shared" si="6"/>
        <v>86</v>
      </c>
      <c r="D118" s="54" t="str">
        <f ca="1">IFERROR(VLOOKUP($C118,aanmeldingen!$C:$AB,D$1,FALSE),"-")</f>
        <v>-</v>
      </c>
      <c r="E118" s="54">
        <f t="shared" ca="1" si="7"/>
        <v>0</v>
      </c>
      <c r="F118" s="25" t="str">
        <f ca="1">IF($B118=1,VLOOKUP($C118,aanmeldingen!$C:$AB,F$1,FALSE),"")</f>
        <v/>
      </c>
      <c r="G118" s="1" t="str">
        <f ca="1">IF($B118=1,VLOOKUP($C118,aanmeldingen!$C:$AB,G$1,FALSE),"")</f>
        <v/>
      </c>
      <c r="H118" s="1" t="str">
        <f ca="1">IF($B118=1,VLOOKUP($C118,aanmeldingen!$C:$AB,H$1,FALSE),"")</f>
        <v/>
      </c>
      <c r="I118" s="26" t="str">
        <f ca="1">IF($B118=1,VLOOKUP($C118,aanmeldingen!$C:$AB,I$1,FALSE),"")</f>
        <v/>
      </c>
      <c r="J118" s="26" t="str">
        <f ca="1">IF($B118=1,VLOOKUP($C118,aanmeldingen!$C:$AB,J$1,FALSE),"")</f>
        <v/>
      </c>
      <c r="K118" s="18" t="str">
        <f ca="1">IF($B118=1,VLOOKUP($C118,aanmeldingen!$C:$AB,K$1,FALSE),"")</f>
        <v/>
      </c>
      <c r="L118" s="1" t="str">
        <f ca="1">IF($B118=1,VLOOKUP($C118,aanmeldingen!$C:$AB,L$1,FALSE),"")</f>
        <v/>
      </c>
      <c r="M118" s="1" t="str">
        <f ca="1">IF($D118="-","",VLOOKUP($C118,aanmeldingen!$C:$AB,M$1,FALSE))</f>
        <v/>
      </c>
      <c r="N118" s="1" t="str">
        <f ca="1">IF($D118="-","",VLOOKUP($C118,aanmeldingen!$C:$AB,N$1,FALSE))</f>
        <v/>
      </c>
      <c r="O118" s="1" t="str">
        <f ca="1">IF($D118="-","",VLOOKUP($C118,aanmeldingen!$C:$AB,O$1,FALSE))</f>
        <v/>
      </c>
      <c r="P118" s="1">
        <f t="shared" ca="1" si="10"/>
        <v>1</v>
      </c>
      <c r="Q118" s="20" t="str">
        <f ca="1">IF(B118=1,IF(VLOOKUP(D118,Scheidsrechters!B:P,15,FALSE)=0,"",VLOOKUP(D118,Scheidsrechters!B:P,15,FALSE)),"")</f>
        <v/>
      </c>
      <c r="S118" s="1">
        <f t="shared" ca="1" si="11"/>
        <v>1</v>
      </c>
      <c r="T118" s="26" t="str">
        <f ca="1">IFERROR(VLOOKUP(C118,aanmeldingen!$C:$L,10,FALSE),"")</f>
        <v/>
      </c>
      <c r="U118" s="26" t="str">
        <f ca="1">IFERROR(VLOOKUP(C118,aanmeldingen!$C:$V,20,FALSE),"")</f>
        <v/>
      </c>
    </row>
    <row r="119" spans="1:21" x14ac:dyDescent="0.2">
      <c r="A119" s="54">
        <f t="shared" ca="1" si="8"/>
        <v>1</v>
      </c>
      <c r="B119" s="54">
        <f t="shared" ca="1" si="9"/>
        <v>0</v>
      </c>
      <c r="C119" s="54">
        <f t="shared" si="6"/>
        <v>87</v>
      </c>
      <c r="D119" s="54" t="str">
        <f ca="1">IFERROR(VLOOKUP($C119,aanmeldingen!$C:$AB,D$1,FALSE),"-")</f>
        <v>-</v>
      </c>
      <c r="E119" s="54">
        <f t="shared" ca="1" si="7"/>
        <v>0</v>
      </c>
      <c r="F119" s="25" t="str">
        <f ca="1">IF($B119=1,VLOOKUP($C119,aanmeldingen!$C:$AB,F$1,FALSE),"")</f>
        <v/>
      </c>
      <c r="G119" s="1" t="str">
        <f ca="1">IF($B119=1,VLOOKUP($C119,aanmeldingen!$C:$AB,G$1,FALSE),"")</f>
        <v/>
      </c>
      <c r="H119" s="1" t="str">
        <f ca="1">IF($B119=1,VLOOKUP($C119,aanmeldingen!$C:$AB,H$1,FALSE),"")</f>
        <v/>
      </c>
      <c r="I119" s="26" t="str">
        <f ca="1">IF($B119=1,VLOOKUP($C119,aanmeldingen!$C:$AB,I$1,FALSE),"")</f>
        <v/>
      </c>
      <c r="J119" s="26" t="str">
        <f ca="1">IF($B119=1,VLOOKUP($C119,aanmeldingen!$C:$AB,J$1,FALSE),"")</f>
        <v/>
      </c>
      <c r="K119" s="18" t="str">
        <f ca="1">IF($B119=1,VLOOKUP($C119,aanmeldingen!$C:$AB,K$1,FALSE),"")</f>
        <v/>
      </c>
      <c r="L119" s="1" t="str">
        <f ca="1">IF($B119=1,VLOOKUP($C119,aanmeldingen!$C:$AB,L$1,FALSE),"")</f>
        <v/>
      </c>
      <c r="M119" s="1" t="str">
        <f ca="1">IF($D119="-","",VLOOKUP($C119,aanmeldingen!$C:$AB,M$1,FALSE))</f>
        <v/>
      </c>
      <c r="N119" s="1" t="str">
        <f ca="1">IF($D119="-","",VLOOKUP($C119,aanmeldingen!$C:$AB,N$1,FALSE))</f>
        <v/>
      </c>
      <c r="O119" s="1" t="str">
        <f ca="1">IF($D119="-","",VLOOKUP($C119,aanmeldingen!$C:$AB,O$1,FALSE))</f>
        <v/>
      </c>
      <c r="P119" s="1">
        <f t="shared" ca="1" si="10"/>
        <v>1</v>
      </c>
      <c r="Q119" s="20" t="str">
        <f ca="1">IF(B119=1,IF(VLOOKUP(D119,Scheidsrechters!B:P,15,FALSE)=0,"",VLOOKUP(D119,Scheidsrechters!B:P,15,FALSE)),"")</f>
        <v/>
      </c>
      <c r="S119" s="1">
        <f t="shared" ca="1" si="11"/>
        <v>1</v>
      </c>
      <c r="T119" s="26" t="str">
        <f ca="1">IFERROR(VLOOKUP(C119,aanmeldingen!$C:$L,10,FALSE),"")</f>
        <v/>
      </c>
      <c r="U119" s="26" t="str">
        <f ca="1">IFERROR(VLOOKUP(C119,aanmeldingen!$C:$V,20,FALSE),"")</f>
        <v/>
      </c>
    </row>
    <row r="120" spans="1:21" x14ac:dyDescent="0.2">
      <c r="A120" s="54">
        <f t="shared" ca="1" si="8"/>
        <v>1</v>
      </c>
      <c r="B120" s="54">
        <f t="shared" ca="1" si="9"/>
        <v>0</v>
      </c>
      <c r="C120" s="54">
        <f t="shared" si="6"/>
        <v>88</v>
      </c>
      <c r="D120" s="54" t="str">
        <f ca="1">IFERROR(VLOOKUP($C120,aanmeldingen!$C:$AB,D$1,FALSE),"-")</f>
        <v>-</v>
      </c>
      <c r="E120" s="54">
        <f t="shared" ca="1" si="7"/>
        <v>0</v>
      </c>
      <c r="F120" s="25" t="str">
        <f ca="1">IF($B120=1,VLOOKUP($C120,aanmeldingen!$C:$AB,F$1,FALSE),"")</f>
        <v/>
      </c>
      <c r="G120" s="1" t="str">
        <f ca="1">IF($B120=1,VLOOKUP($C120,aanmeldingen!$C:$AB,G$1,FALSE),"")</f>
        <v/>
      </c>
      <c r="H120" s="1" t="str">
        <f ca="1">IF($B120=1,VLOOKUP($C120,aanmeldingen!$C:$AB,H$1,FALSE),"")</f>
        <v/>
      </c>
      <c r="I120" s="26" t="str">
        <f ca="1">IF($B120=1,VLOOKUP($C120,aanmeldingen!$C:$AB,I$1,FALSE),"")</f>
        <v/>
      </c>
      <c r="J120" s="26" t="str">
        <f ca="1">IF($B120=1,VLOOKUP($C120,aanmeldingen!$C:$AB,J$1,FALSE),"")</f>
        <v/>
      </c>
      <c r="K120" s="18" t="str">
        <f ca="1">IF($B120=1,VLOOKUP($C120,aanmeldingen!$C:$AB,K$1,FALSE),"")</f>
        <v/>
      </c>
      <c r="L120" s="1" t="str">
        <f ca="1">IF($B120=1,VLOOKUP($C120,aanmeldingen!$C:$AB,L$1,FALSE),"")</f>
        <v/>
      </c>
      <c r="M120" s="1" t="str">
        <f ca="1">IF($D120="-","",VLOOKUP($C120,aanmeldingen!$C:$AB,M$1,FALSE))</f>
        <v/>
      </c>
      <c r="N120" s="1" t="str">
        <f ca="1">IF($D120="-","",VLOOKUP($C120,aanmeldingen!$C:$AB,N$1,FALSE))</f>
        <v/>
      </c>
      <c r="O120" s="1" t="str">
        <f ca="1">IF($D120="-","",VLOOKUP($C120,aanmeldingen!$C:$AB,O$1,FALSE))</f>
        <v/>
      </c>
      <c r="P120" s="1">
        <f t="shared" ca="1" si="10"/>
        <v>1</v>
      </c>
      <c r="Q120" s="20" t="str">
        <f ca="1">IF(B120=1,IF(VLOOKUP(D120,Scheidsrechters!B:P,15,FALSE)=0,"",VLOOKUP(D120,Scheidsrechters!B:P,15,FALSE)),"")</f>
        <v/>
      </c>
      <c r="S120" s="1">
        <f t="shared" ca="1" si="11"/>
        <v>1</v>
      </c>
      <c r="T120" s="26" t="str">
        <f ca="1">IFERROR(VLOOKUP(C120,aanmeldingen!$C:$L,10,FALSE),"")</f>
        <v/>
      </c>
      <c r="U120" s="26" t="str">
        <f ca="1">IFERROR(VLOOKUP(C120,aanmeldingen!$C:$V,20,FALSE),"")</f>
        <v/>
      </c>
    </row>
    <row r="121" spans="1:21" x14ac:dyDescent="0.2">
      <c r="A121" s="54">
        <f t="shared" ca="1" si="8"/>
        <v>1</v>
      </c>
      <c r="B121" s="54">
        <f t="shared" ca="1" si="9"/>
        <v>0</v>
      </c>
      <c r="C121" s="54">
        <f t="shared" si="6"/>
        <v>89</v>
      </c>
      <c r="D121" s="54" t="str">
        <f ca="1">IFERROR(VLOOKUP($C121,aanmeldingen!$C:$AB,D$1,FALSE),"-")</f>
        <v>-</v>
      </c>
      <c r="E121" s="54">
        <f t="shared" ca="1" si="7"/>
        <v>0</v>
      </c>
      <c r="F121" s="25" t="str">
        <f ca="1">IF($B121=1,VLOOKUP($C121,aanmeldingen!$C:$AB,F$1,FALSE),"")</f>
        <v/>
      </c>
      <c r="G121" s="1" t="str">
        <f ca="1">IF($B121=1,VLOOKUP($C121,aanmeldingen!$C:$AB,G$1,FALSE),"")</f>
        <v/>
      </c>
      <c r="H121" s="1" t="str">
        <f ca="1">IF($B121=1,VLOOKUP($C121,aanmeldingen!$C:$AB,H$1,FALSE),"")</f>
        <v/>
      </c>
      <c r="I121" s="26" t="str">
        <f ca="1">IF($B121=1,VLOOKUP($C121,aanmeldingen!$C:$AB,I$1,FALSE),"")</f>
        <v/>
      </c>
      <c r="J121" s="26" t="str">
        <f ca="1">IF($B121=1,VLOOKUP($C121,aanmeldingen!$C:$AB,J$1,FALSE),"")</f>
        <v/>
      </c>
      <c r="K121" s="18" t="str">
        <f ca="1">IF($B121=1,VLOOKUP($C121,aanmeldingen!$C:$AB,K$1,FALSE),"")</f>
        <v/>
      </c>
      <c r="L121" s="1" t="str">
        <f ca="1">IF($B121=1,VLOOKUP($C121,aanmeldingen!$C:$AB,L$1,FALSE),"")</f>
        <v/>
      </c>
      <c r="M121" s="1" t="str">
        <f ca="1">IF($D121="-","",VLOOKUP($C121,aanmeldingen!$C:$AB,M$1,FALSE))</f>
        <v/>
      </c>
      <c r="N121" s="1" t="str">
        <f ca="1">IF($D121="-","",VLOOKUP($C121,aanmeldingen!$C:$AB,N$1,FALSE))</f>
        <v/>
      </c>
      <c r="O121" s="1" t="str">
        <f ca="1">IF($D121="-","",VLOOKUP($C121,aanmeldingen!$C:$AB,O$1,FALSE))</f>
        <v/>
      </c>
      <c r="P121" s="1">
        <f t="shared" ca="1" si="10"/>
        <v>1</v>
      </c>
      <c r="Q121" s="20" t="str">
        <f ca="1">IF(B121=1,IF(VLOOKUP(D121,Scheidsrechters!B:P,15,FALSE)=0,"",VLOOKUP(D121,Scheidsrechters!B:P,15,FALSE)),"")</f>
        <v/>
      </c>
      <c r="S121" s="1">
        <f t="shared" ca="1" si="11"/>
        <v>1</v>
      </c>
      <c r="T121" s="26" t="str">
        <f ca="1">IFERROR(VLOOKUP(C121,aanmeldingen!$C:$L,10,FALSE),"")</f>
        <v/>
      </c>
      <c r="U121" s="26" t="str">
        <f ca="1">IFERROR(VLOOKUP(C121,aanmeldingen!$C:$V,20,FALSE),"")</f>
        <v/>
      </c>
    </row>
    <row r="122" spans="1:21" x14ac:dyDescent="0.2">
      <c r="A122" s="54">
        <f t="shared" ca="1" si="8"/>
        <v>1</v>
      </c>
      <c r="B122" s="54">
        <f t="shared" ca="1" si="9"/>
        <v>0</v>
      </c>
      <c r="C122" s="54">
        <f t="shared" si="6"/>
        <v>90</v>
      </c>
      <c r="D122" s="54" t="str">
        <f ca="1">IFERROR(VLOOKUP($C122,aanmeldingen!$C:$AB,D$1,FALSE),"-")</f>
        <v>-</v>
      </c>
      <c r="E122" s="54">
        <f t="shared" ca="1" si="7"/>
        <v>0</v>
      </c>
      <c r="F122" s="25" t="str">
        <f ca="1">IF($B122=1,VLOOKUP($C122,aanmeldingen!$C:$AB,F$1,FALSE),"")</f>
        <v/>
      </c>
      <c r="G122" s="1" t="str">
        <f ca="1">IF($B122=1,VLOOKUP($C122,aanmeldingen!$C:$AB,G$1,FALSE),"")</f>
        <v/>
      </c>
      <c r="H122" s="1" t="str">
        <f ca="1">IF($B122=1,VLOOKUP($C122,aanmeldingen!$C:$AB,H$1,FALSE),"")</f>
        <v/>
      </c>
      <c r="I122" s="26" t="str">
        <f ca="1">IF($B122=1,VLOOKUP($C122,aanmeldingen!$C:$AB,I$1,FALSE),"")</f>
        <v/>
      </c>
      <c r="J122" s="26" t="str">
        <f ca="1">IF($B122=1,VLOOKUP($C122,aanmeldingen!$C:$AB,J$1,FALSE),"")</f>
        <v/>
      </c>
      <c r="K122" s="18" t="str">
        <f ca="1">IF($B122=1,VLOOKUP($C122,aanmeldingen!$C:$AB,K$1,FALSE),"")</f>
        <v/>
      </c>
      <c r="L122" s="1" t="str">
        <f ca="1">IF($B122=1,VLOOKUP($C122,aanmeldingen!$C:$AB,L$1,FALSE),"")</f>
        <v/>
      </c>
      <c r="M122" s="1" t="str">
        <f ca="1">IF($D122="-","",VLOOKUP($C122,aanmeldingen!$C:$AB,M$1,FALSE))</f>
        <v/>
      </c>
      <c r="N122" s="1" t="str">
        <f ca="1">IF($D122="-","",VLOOKUP($C122,aanmeldingen!$C:$AB,N$1,FALSE))</f>
        <v/>
      </c>
      <c r="O122" s="1" t="str">
        <f ca="1">IF($D122="-","",VLOOKUP($C122,aanmeldingen!$C:$AB,O$1,FALSE))</f>
        <v/>
      </c>
      <c r="P122" s="1">
        <f t="shared" ca="1" si="10"/>
        <v>1</v>
      </c>
      <c r="Q122" s="20" t="str">
        <f ca="1">IF(B122=1,IF(VLOOKUP(D122,Scheidsrechters!B:P,15,FALSE)=0,"",VLOOKUP(D122,Scheidsrechters!B:P,15,FALSE)),"")</f>
        <v/>
      </c>
      <c r="S122" s="1">
        <f t="shared" ca="1" si="11"/>
        <v>1</v>
      </c>
      <c r="T122" s="26" t="str">
        <f ca="1">IFERROR(VLOOKUP(C122,aanmeldingen!$C:$L,10,FALSE),"")</f>
        <v/>
      </c>
      <c r="U122" s="26" t="str">
        <f ca="1">IFERROR(VLOOKUP(C122,aanmeldingen!$C:$V,20,FALSE),"")</f>
        <v/>
      </c>
    </row>
    <row r="123" spans="1:21" x14ac:dyDescent="0.2">
      <c r="A123" s="54">
        <f t="shared" ca="1" si="8"/>
        <v>1</v>
      </c>
      <c r="B123" s="54">
        <f t="shared" ca="1" si="9"/>
        <v>0</v>
      </c>
      <c r="C123" s="54">
        <f t="shared" si="6"/>
        <v>91</v>
      </c>
      <c r="D123" s="54" t="str">
        <f ca="1">IFERROR(VLOOKUP($C123,aanmeldingen!$C:$AB,D$1,FALSE),"-")</f>
        <v>-</v>
      </c>
      <c r="E123" s="54">
        <f t="shared" ca="1" si="7"/>
        <v>0</v>
      </c>
      <c r="F123" s="25" t="str">
        <f ca="1">IF($B123=1,VLOOKUP($C123,aanmeldingen!$C:$AB,F$1,FALSE),"")</f>
        <v/>
      </c>
      <c r="G123" s="1" t="str">
        <f ca="1">IF($B123=1,VLOOKUP($C123,aanmeldingen!$C:$AB,G$1,FALSE),"")</f>
        <v/>
      </c>
      <c r="H123" s="1" t="str">
        <f ca="1">IF($B123=1,VLOOKUP($C123,aanmeldingen!$C:$AB,H$1,FALSE),"")</f>
        <v/>
      </c>
      <c r="I123" s="26" t="str">
        <f ca="1">IF($B123=1,VLOOKUP($C123,aanmeldingen!$C:$AB,I$1,FALSE),"")</f>
        <v/>
      </c>
      <c r="J123" s="26" t="str">
        <f ca="1">IF($B123=1,VLOOKUP($C123,aanmeldingen!$C:$AB,J$1,FALSE),"")</f>
        <v/>
      </c>
      <c r="K123" s="18" t="str">
        <f ca="1">IF($B123=1,VLOOKUP($C123,aanmeldingen!$C:$AB,K$1,FALSE),"")</f>
        <v/>
      </c>
      <c r="L123" s="1" t="str">
        <f ca="1">IF($B123=1,VLOOKUP($C123,aanmeldingen!$C:$AB,L$1,FALSE),"")</f>
        <v/>
      </c>
      <c r="M123" s="1" t="str">
        <f ca="1">IF($D123="-","",VLOOKUP($C123,aanmeldingen!$C:$AB,M$1,FALSE))</f>
        <v/>
      </c>
      <c r="N123" s="1" t="str">
        <f ca="1">IF($D123="-","",VLOOKUP($C123,aanmeldingen!$C:$AB,N$1,FALSE))</f>
        <v/>
      </c>
      <c r="O123" s="1" t="str">
        <f ca="1">IF($D123="-","",VLOOKUP($C123,aanmeldingen!$C:$AB,O$1,FALSE))</f>
        <v/>
      </c>
      <c r="P123" s="1">
        <f t="shared" ca="1" si="10"/>
        <v>1</v>
      </c>
      <c r="Q123" s="20" t="str">
        <f ca="1">IF(B123=1,IF(VLOOKUP(D123,Scheidsrechters!B:P,15,FALSE)=0,"",VLOOKUP(D123,Scheidsrechters!B:P,15,FALSE)),"")</f>
        <v/>
      </c>
      <c r="S123" s="1">
        <f t="shared" ca="1" si="11"/>
        <v>1</v>
      </c>
      <c r="T123" s="26" t="str">
        <f ca="1">IFERROR(VLOOKUP(C123,aanmeldingen!$C:$L,10,FALSE),"")</f>
        <v/>
      </c>
      <c r="U123" s="26" t="str">
        <f ca="1">IFERROR(VLOOKUP(C123,aanmeldingen!$C:$V,20,FALSE),"")</f>
        <v/>
      </c>
    </row>
    <row r="124" spans="1:21" x14ac:dyDescent="0.2">
      <c r="A124" s="54">
        <f t="shared" ca="1" si="8"/>
        <v>1</v>
      </c>
      <c r="B124" s="54">
        <f t="shared" ca="1" si="9"/>
        <v>0</v>
      </c>
      <c r="C124" s="54">
        <f t="shared" si="6"/>
        <v>92</v>
      </c>
      <c r="D124" s="54" t="str">
        <f ca="1">IFERROR(VLOOKUP($C124,aanmeldingen!$C:$AB,D$1,FALSE),"-")</f>
        <v>-</v>
      </c>
      <c r="E124" s="54">
        <f t="shared" ca="1" si="7"/>
        <v>0</v>
      </c>
      <c r="F124" s="25" t="str">
        <f ca="1">IF($B124=1,VLOOKUP($C124,aanmeldingen!$C:$AB,F$1,FALSE),"")</f>
        <v/>
      </c>
      <c r="G124" s="1" t="str">
        <f ca="1">IF($B124=1,VLOOKUP($C124,aanmeldingen!$C:$AB,G$1,FALSE),"")</f>
        <v/>
      </c>
      <c r="H124" s="1" t="str">
        <f ca="1">IF($B124=1,VLOOKUP($C124,aanmeldingen!$C:$AB,H$1,FALSE),"")</f>
        <v/>
      </c>
      <c r="I124" s="26" t="str">
        <f ca="1">IF($B124=1,VLOOKUP($C124,aanmeldingen!$C:$AB,I$1,FALSE),"")</f>
        <v/>
      </c>
      <c r="J124" s="26" t="str">
        <f ca="1">IF($B124=1,VLOOKUP($C124,aanmeldingen!$C:$AB,J$1,FALSE),"")</f>
        <v/>
      </c>
      <c r="K124" s="18" t="str">
        <f ca="1">IF($B124=1,VLOOKUP($C124,aanmeldingen!$C:$AB,K$1,FALSE),"")</f>
        <v/>
      </c>
      <c r="L124" s="1" t="str">
        <f ca="1">IF($B124=1,VLOOKUP($C124,aanmeldingen!$C:$AB,L$1,FALSE),"")</f>
        <v/>
      </c>
      <c r="M124" s="1" t="str">
        <f ca="1">IF($D124="-","",VLOOKUP($C124,aanmeldingen!$C:$AB,M$1,FALSE))</f>
        <v/>
      </c>
      <c r="N124" s="1" t="str">
        <f ca="1">IF($D124="-","",VLOOKUP($C124,aanmeldingen!$C:$AB,N$1,FALSE))</f>
        <v/>
      </c>
      <c r="O124" s="1" t="str">
        <f ca="1">IF($D124="-","",VLOOKUP($C124,aanmeldingen!$C:$AB,O$1,FALSE))</f>
        <v/>
      </c>
      <c r="P124" s="1">
        <f t="shared" ca="1" si="10"/>
        <v>1</v>
      </c>
      <c r="Q124" s="20" t="str">
        <f ca="1">IF(B124=1,IF(VLOOKUP(D124,Scheidsrechters!B:P,15,FALSE)=0,"",VLOOKUP(D124,Scheidsrechters!B:P,15,FALSE)),"")</f>
        <v/>
      </c>
      <c r="S124" s="1">
        <f t="shared" ca="1" si="11"/>
        <v>1</v>
      </c>
      <c r="T124" s="26" t="str">
        <f ca="1">IFERROR(VLOOKUP(C124,aanmeldingen!$C:$L,10,FALSE),"")</f>
        <v/>
      </c>
      <c r="U124" s="26" t="str">
        <f ca="1">IFERROR(VLOOKUP(C124,aanmeldingen!$C:$V,20,FALSE),"")</f>
        <v/>
      </c>
    </row>
    <row r="125" spans="1:21" x14ac:dyDescent="0.2">
      <c r="A125" s="54">
        <f t="shared" ca="1" si="8"/>
        <v>1</v>
      </c>
      <c r="B125" s="54">
        <f t="shared" ca="1" si="9"/>
        <v>0</v>
      </c>
      <c r="C125" s="54">
        <f t="shared" si="6"/>
        <v>93</v>
      </c>
      <c r="D125" s="54" t="str">
        <f ca="1">IFERROR(VLOOKUP($C125,aanmeldingen!$C:$AB,D$1,FALSE),"-")</f>
        <v>-</v>
      </c>
      <c r="E125" s="54">
        <f t="shared" ca="1" si="7"/>
        <v>0</v>
      </c>
      <c r="F125" s="25" t="str">
        <f ca="1">IF($B125=1,VLOOKUP($C125,aanmeldingen!$C:$AB,F$1,FALSE),"")</f>
        <v/>
      </c>
      <c r="G125" s="1" t="str">
        <f ca="1">IF($B125=1,VLOOKUP($C125,aanmeldingen!$C:$AB,G$1,FALSE),"")</f>
        <v/>
      </c>
      <c r="H125" s="1" t="str">
        <f ca="1">IF($B125=1,VLOOKUP($C125,aanmeldingen!$C:$AB,H$1,FALSE),"")</f>
        <v/>
      </c>
      <c r="I125" s="26" t="str">
        <f ca="1">IF($B125=1,VLOOKUP($C125,aanmeldingen!$C:$AB,I$1,FALSE),"")</f>
        <v/>
      </c>
      <c r="J125" s="26" t="str">
        <f ca="1">IF($B125=1,VLOOKUP($C125,aanmeldingen!$C:$AB,J$1,FALSE),"")</f>
        <v/>
      </c>
      <c r="K125" s="18" t="str">
        <f ca="1">IF($B125=1,VLOOKUP($C125,aanmeldingen!$C:$AB,K$1,FALSE),"")</f>
        <v/>
      </c>
      <c r="L125" s="1" t="str">
        <f ca="1">IF($B125=1,VLOOKUP($C125,aanmeldingen!$C:$AB,L$1,FALSE),"")</f>
        <v/>
      </c>
      <c r="M125" s="1" t="str">
        <f ca="1">IF($D125="-","",VLOOKUP($C125,aanmeldingen!$C:$AB,M$1,FALSE))</f>
        <v/>
      </c>
      <c r="N125" s="1" t="str">
        <f ca="1">IF($D125="-","",VLOOKUP($C125,aanmeldingen!$C:$AB,N$1,FALSE))</f>
        <v/>
      </c>
      <c r="O125" s="1" t="str">
        <f ca="1">IF($D125="-","",VLOOKUP($C125,aanmeldingen!$C:$AB,O$1,FALSE))</f>
        <v/>
      </c>
      <c r="P125" s="1">
        <f t="shared" ca="1" si="10"/>
        <v>1</v>
      </c>
      <c r="Q125" s="20" t="str">
        <f ca="1">IF(B125=1,IF(VLOOKUP(D125,Scheidsrechters!B:P,15,FALSE)=0,"",VLOOKUP(D125,Scheidsrechters!B:P,15,FALSE)),"")</f>
        <v/>
      </c>
      <c r="S125" s="1">
        <f t="shared" ca="1" si="11"/>
        <v>1</v>
      </c>
      <c r="T125" s="26" t="str">
        <f ca="1">IFERROR(VLOOKUP(C125,aanmeldingen!$C:$L,10,FALSE),"")</f>
        <v/>
      </c>
      <c r="U125" s="26" t="str">
        <f ca="1">IFERROR(VLOOKUP(C125,aanmeldingen!$C:$V,20,FALSE),"")</f>
        <v/>
      </c>
    </row>
    <row r="126" spans="1:21" x14ac:dyDescent="0.2">
      <c r="A126" s="54">
        <f t="shared" ca="1" si="8"/>
        <v>1</v>
      </c>
      <c r="B126" s="54">
        <f t="shared" ca="1" si="9"/>
        <v>0</v>
      </c>
      <c r="C126" s="54">
        <f t="shared" si="6"/>
        <v>94</v>
      </c>
      <c r="D126" s="54" t="str">
        <f ca="1">IFERROR(VLOOKUP($C126,aanmeldingen!$C:$AB,D$1,FALSE),"-")</f>
        <v>-</v>
      </c>
      <c r="E126" s="54">
        <f t="shared" ca="1" si="7"/>
        <v>0</v>
      </c>
      <c r="F126" s="25" t="str">
        <f ca="1">IF($B126=1,VLOOKUP($C126,aanmeldingen!$C:$AB,F$1,FALSE),"")</f>
        <v/>
      </c>
      <c r="G126" s="1" t="str">
        <f ca="1">IF($B126=1,VLOOKUP($C126,aanmeldingen!$C:$AB,G$1,FALSE),"")</f>
        <v/>
      </c>
      <c r="H126" s="1" t="str">
        <f ca="1">IF($B126=1,VLOOKUP($C126,aanmeldingen!$C:$AB,H$1,FALSE),"")</f>
        <v/>
      </c>
      <c r="I126" s="26" t="str">
        <f ca="1">IF($B126=1,VLOOKUP($C126,aanmeldingen!$C:$AB,I$1,FALSE),"")</f>
        <v/>
      </c>
      <c r="J126" s="26" t="str">
        <f ca="1">IF($B126=1,VLOOKUP($C126,aanmeldingen!$C:$AB,J$1,FALSE),"")</f>
        <v/>
      </c>
      <c r="K126" s="18" t="str">
        <f ca="1">IF($B126=1,VLOOKUP($C126,aanmeldingen!$C:$AB,K$1,FALSE),"")</f>
        <v/>
      </c>
      <c r="L126" s="1" t="str">
        <f ca="1">IF($B126=1,VLOOKUP($C126,aanmeldingen!$C:$AB,L$1,FALSE),"")</f>
        <v/>
      </c>
      <c r="M126" s="1" t="str">
        <f ca="1">IF($D126="-","",VLOOKUP($C126,aanmeldingen!$C:$AB,M$1,FALSE))</f>
        <v/>
      </c>
      <c r="N126" s="1" t="str">
        <f ca="1">IF($D126="-","",VLOOKUP($C126,aanmeldingen!$C:$AB,N$1,FALSE))</f>
        <v/>
      </c>
      <c r="O126" s="1" t="str">
        <f ca="1">IF($D126="-","",VLOOKUP($C126,aanmeldingen!$C:$AB,O$1,FALSE))</f>
        <v/>
      </c>
      <c r="P126" s="1">
        <f t="shared" ca="1" si="10"/>
        <v>1</v>
      </c>
      <c r="Q126" s="20" t="str">
        <f ca="1">IF(B126=1,IF(VLOOKUP(D126,Scheidsrechters!B:P,15,FALSE)=0,"",VLOOKUP(D126,Scheidsrechters!B:P,15,FALSE)),"")</f>
        <v/>
      </c>
      <c r="S126" s="1">
        <f t="shared" ca="1" si="11"/>
        <v>1</v>
      </c>
      <c r="T126" s="26" t="str">
        <f ca="1">IFERROR(VLOOKUP(C126,aanmeldingen!$C:$L,10,FALSE),"")</f>
        <v/>
      </c>
      <c r="U126" s="26" t="str">
        <f ca="1">IFERROR(VLOOKUP(C126,aanmeldingen!$C:$V,20,FALSE),"")</f>
        <v/>
      </c>
    </row>
    <row r="127" spans="1:21" x14ac:dyDescent="0.2">
      <c r="A127" s="54">
        <f t="shared" ca="1" si="8"/>
        <v>1</v>
      </c>
      <c r="B127" s="54">
        <f t="shared" ca="1" si="9"/>
        <v>0</v>
      </c>
      <c r="C127" s="54">
        <f t="shared" si="6"/>
        <v>95</v>
      </c>
      <c r="D127" s="54" t="str">
        <f ca="1">IFERROR(VLOOKUP($C127,aanmeldingen!$C:$AB,D$1,FALSE),"-")</f>
        <v>-</v>
      </c>
      <c r="E127" s="54">
        <f t="shared" ca="1" si="7"/>
        <v>0</v>
      </c>
      <c r="F127" s="25" t="str">
        <f ca="1">IF($B127=1,VLOOKUP($C127,aanmeldingen!$C:$AB,F$1,FALSE),"")</f>
        <v/>
      </c>
      <c r="G127" s="1" t="str">
        <f ca="1">IF($B127=1,VLOOKUP($C127,aanmeldingen!$C:$AB,G$1,FALSE),"")</f>
        <v/>
      </c>
      <c r="H127" s="1" t="str">
        <f ca="1">IF($B127=1,VLOOKUP($C127,aanmeldingen!$C:$AB,H$1,FALSE),"")</f>
        <v/>
      </c>
      <c r="I127" s="26" t="str">
        <f ca="1">IF($B127=1,VLOOKUP($C127,aanmeldingen!$C:$AB,I$1,FALSE),"")</f>
        <v/>
      </c>
      <c r="J127" s="26" t="str">
        <f ca="1">IF($B127=1,VLOOKUP($C127,aanmeldingen!$C:$AB,J$1,FALSE),"")</f>
        <v/>
      </c>
      <c r="K127" s="18" t="str">
        <f ca="1">IF($B127=1,VLOOKUP($C127,aanmeldingen!$C:$AB,K$1,FALSE),"")</f>
        <v/>
      </c>
      <c r="L127" s="1" t="str">
        <f ca="1">IF($B127=1,VLOOKUP($C127,aanmeldingen!$C:$AB,L$1,FALSE),"")</f>
        <v/>
      </c>
      <c r="M127" s="1" t="str">
        <f ca="1">IF($D127="-","",VLOOKUP($C127,aanmeldingen!$C:$AB,M$1,FALSE))</f>
        <v/>
      </c>
      <c r="N127" s="1" t="str">
        <f ca="1">IF($D127="-","",VLOOKUP($C127,aanmeldingen!$C:$AB,N$1,FALSE))</f>
        <v/>
      </c>
      <c r="O127" s="1" t="str">
        <f ca="1">IF($D127="-","",VLOOKUP($C127,aanmeldingen!$C:$AB,O$1,FALSE))</f>
        <v/>
      </c>
      <c r="P127" s="1">
        <f t="shared" ca="1" si="10"/>
        <v>1</v>
      </c>
      <c r="Q127" s="20" t="str">
        <f ca="1">IF(B127=1,IF(VLOOKUP(D127,Scheidsrechters!B:P,15,FALSE)=0,"",VLOOKUP(D127,Scheidsrechters!B:P,15,FALSE)),"")</f>
        <v/>
      </c>
      <c r="S127" s="1">
        <f t="shared" ca="1" si="11"/>
        <v>1</v>
      </c>
      <c r="T127" s="26" t="str">
        <f ca="1">IFERROR(VLOOKUP(C127,aanmeldingen!$C:$L,10,FALSE),"")</f>
        <v/>
      </c>
      <c r="U127" s="26" t="str">
        <f ca="1">IFERROR(VLOOKUP(C127,aanmeldingen!$C:$V,20,FALSE),"")</f>
        <v/>
      </c>
    </row>
    <row r="128" spans="1:21" x14ac:dyDescent="0.2">
      <c r="A128" s="54">
        <f t="shared" ca="1" si="8"/>
        <v>1</v>
      </c>
      <c r="B128" s="54">
        <f t="shared" ca="1" si="9"/>
        <v>0</v>
      </c>
      <c r="C128" s="54">
        <f t="shared" si="6"/>
        <v>96</v>
      </c>
      <c r="D128" s="54" t="str">
        <f ca="1">IFERROR(VLOOKUP($C128,aanmeldingen!$C:$AB,D$1,FALSE),"-")</f>
        <v>-</v>
      </c>
      <c r="E128" s="54">
        <f t="shared" ca="1" si="7"/>
        <v>0</v>
      </c>
      <c r="F128" s="25" t="str">
        <f ca="1">IF($B128=1,VLOOKUP($C128,aanmeldingen!$C:$AB,F$1,FALSE),"")</f>
        <v/>
      </c>
      <c r="G128" s="1" t="str">
        <f ca="1">IF($B128=1,VLOOKUP($C128,aanmeldingen!$C:$AB,G$1,FALSE),"")</f>
        <v/>
      </c>
      <c r="H128" s="1" t="str">
        <f ca="1">IF($B128=1,VLOOKUP($C128,aanmeldingen!$C:$AB,H$1,FALSE),"")</f>
        <v/>
      </c>
      <c r="I128" s="26" t="str">
        <f ca="1">IF($B128=1,VLOOKUP($C128,aanmeldingen!$C:$AB,I$1,FALSE),"")</f>
        <v/>
      </c>
      <c r="J128" s="26" t="str">
        <f ca="1">IF($B128=1,VLOOKUP($C128,aanmeldingen!$C:$AB,J$1,FALSE),"")</f>
        <v/>
      </c>
      <c r="K128" s="18" t="str">
        <f ca="1">IF($B128=1,VLOOKUP($C128,aanmeldingen!$C:$AB,K$1,FALSE),"")</f>
        <v/>
      </c>
      <c r="L128" s="1" t="str">
        <f ca="1">IF($B128=1,VLOOKUP($C128,aanmeldingen!$C:$AB,L$1,FALSE),"")</f>
        <v/>
      </c>
      <c r="M128" s="1" t="str">
        <f ca="1">IF($D128="-","",VLOOKUP($C128,aanmeldingen!$C:$AB,M$1,FALSE))</f>
        <v/>
      </c>
      <c r="N128" s="1" t="str">
        <f ca="1">IF($D128="-","",VLOOKUP($C128,aanmeldingen!$C:$AB,N$1,FALSE))</f>
        <v/>
      </c>
      <c r="O128" s="1" t="str">
        <f ca="1">IF($D128="-","",VLOOKUP($C128,aanmeldingen!$C:$AB,O$1,FALSE))</f>
        <v/>
      </c>
      <c r="P128" s="1">
        <f t="shared" ca="1" si="10"/>
        <v>1</v>
      </c>
      <c r="Q128" s="20" t="str">
        <f ca="1">IF(B128=1,IF(VLOOKUP(D128,Scheidsrechters!B:P,15,FALSE)=0,"",VLOOKUP(D128,Scheidsrechters!B:P,15,FALSE)),"")</f>
        <v/>
      </c>
      <c r="S128" s="1">
        <f t="shared" ca="1" si="11"/>
        <v>1</v>
      </c>
      <c r="T128" s="26" t="str">
        <f ca="1">IFERROR(VLOOKUP(C128,aanmeldingen!$C:$L,10,FALSE),"")</f>
        <v/>
      </c>
      <c r="U128" s="26" t="str">
        <f ca="1">IFERROR(VLOOKUP(C128,aanmeldingen!$C:$V,20,FALSE),"")</f>
        <v/>
      </c>
    </row>
    <row r="129" spans="1:21" x14ac:dyDescent="0.2">
      <c r="A129" s="54">
        <f t="shared" ca="1" si="8"/>
        <v>1</v>
      </c>
      <c r="B129" s="54">
        <f t="shared" ca="1" si="9"/>
        <v>0</v>
      </c>
      <c r="C129" s="54">
        <f t="shared" si="6"/>
        <v>97</v>
      </c>
      <c r="D129" s="54" t="str">
        <f ca="1">IFERROR(VLOOKUP($C129,aanmeldingen!$C:$AB,D$1,FALSE),"-")</f>
        <v>-</v>
      </c>
      <c r="E129" s="54">
        <f t="shared" ca="1" si="7"/>
        <v>0</v>
      </c>
      <c r="F129" s="25" t="str">
        <f ca="1">IF($B129=1,VLOOKUP($C129,aanmeldingen!$C:$AB,F$1,FALSE),"")</f>
        <v/>
      </c>
      <c r="G129" s="1" t="str">
        <f ca="1">IF($B129=1,VLOOKUP($C129,aanmeldingen!$C:$AB,G$1,FALSE),"")</f>
        <v/>
      </c>
      <c r="H129" s="1" t="str">
        <f ca="1">IF($B129=1,VLOOKUP($C129,aanmeldingen!$C:$AB,H$1,FALSE),"")</f>
        <v/>
      </c>
      <c r="I129" s="26" t="str">
        <f ca="1">IF($B129=1,VLOOKUP($C129,aanmeldingen!$C:$AB,I$1,FALSE),"")</f>
        <v/>
      </c>
      <c r="J129" s="26" t="str">
        <f ca="1">IF($B129=1,VLOOKUP($C129,aanmeldingen!$C:$AB,J$1,FALSE),"")</f>
        <v/>
      </c>
      <c r="K129" s="18" t="str">
        <f ca="1">IF($B129=1,VLOOKUP($C129,aanmeldingen!$C:$AB,K$1,FALSE),"")</f>
        <v/>
      </c>
      <c r="L129" s="1" t="str">
        <f ca="1">IF($B129=1,VLOOKUP($C129,aanmeldingen!$C:$AB,L$1,FALSE),"")</f>
        <v/>
      </c>
      <c r="M129" s="1" t="str">
        <f ca="1">IF($D129="-","",VLOOKUP($C129,aanmeldingen!$C:$AB,M$1,FALSE))</f>
        <v/>
      </c>
      <c r="N129" s="1" t="str">
        <f ca="1">IF($D129="-","",VLOOKUP($C129,aanmeldingen!$C:$AB,N$1,FALSE))</f>
        <v/>
      </c>
      <c r="O129" s="1" t="str">
        <f ca="1">IF($D129="-","",VLOOKUP($C129,aanmeldingen!$C:$AB,O$1,FALSE))</f>
        <v/>
      </c>
      <c r="P129" s="1">
        <f t="shared" ca="1" si="10"/>
        <v>1</v>
      </c>
      <c r="Q129" s="20" t="str">
        <f ca="1">IF(B129=1,IF(VLOOKUP(D129,Scheidsrechters!B:P,15,FALSE)=0,"",VLOOKUP(D129,Scheidsrechters!B:P,15,FALSE)),"")</f>
        <v/>
      </c>
      <c r="S129" s="1">
        <f t="shared" ca="1" si="11"/>
        <v>1</v>
      </c>
      <c r="T129" s="26" t="str">
        <f ca="1">IFERROR(VLOOKUP(C129,aanmeldingen!$C:$L,10,FALSE),"")</f>
        <v/>
      </c>
      <c r="U129" s="26" t="str">
        <f ca="1">IFERROR(VLOOKUP(C129,aanmeldingen!$C:$V,20,FALSE),"")</f>
        <v/>
      </c>
    </row>
    <row r="130" spans="1:21" x14ac:dyDescent="0.2">
      <c r="A130" s="54">
        <f t="shared" ca="1" si="8"/>
        <v>1</v>
      </c>
      <c r="B130" s="54">
        <f t="shared" ca="1" si="9"/>
        <v>0</v>
      </c>
      <c r="C130" s="54">
        <f t="shared" si="6"/>
        <v>98</v>
      </c>
      <c r="D130" s="54" t="str">
        <f ca="1">IFERROR(VLOOKUP($C130,aanmeldingen!$C:$AB,D$1,FALSE),"-")</f>
        <v>-</v>
      </c>
      <c r="E130" s="54">
        <f t="shared" ca="1" si="7"/>
        <v>0</v>
      </c>
      <c r="F130" s="25" t="str">
        <f ca="1">IF($B130=1,VLOOKUP($C130,aanmeldingen!$C:$AB,F$1,FALSE),"")</f>
        <v/>
      </c>
      <c r="G130" s="1" t="str">
        <f ca="1">IF($B130=1,VLOOKUP($C130,aanmeldingen!$C:$AB,G$1,FALSE),"")</f>
        <v/>
      </c>
      <c r="H130" s="1" t="str">
        <f ca="1">IF($B130=1,VLOOKUP($C130,aanmeldingen!$C:$AB,H$1,FALSE),"")</f>
        <v/>
      </c>
      <c r="I130" s="26" t="str">
        <f ca="1">IF($B130=1,VLOOKUP($C130,aanmeldingen!$C:$AB,I$1,FALSE),"")</f>
        <v/>
      </c>
      <c r="J130" s="26" t="str">
        <f ca="1">IF($B130=1,VLOOKUP($C130,aanmeldingen!$C:$AB,J$1,FALSE),"")</f>
        <v/>
      </c>
      <c r="K130" s="18" t="str">
        <f ca="1">IF($B130=1,VLOOKUP($C130,aanmeldingen!$C:$AB,K$1,FALSE),"")</f>
        <v/>
      </c>
      <c r="L130" s="1" t="str">
        <f ca="1">IF($B130=1,VLOOKUP($C130,aanmeldingen!$C:$AB,L$1,FALSE),"")</f>
        <v/>
      </c>
      <c r="M130" s="1" t="str">
        <f ca="1">IF($D130="-","",VLOOKUP($C130,aanmeldingen!$C:$AB,M$1,FALSE))</f>
        <v/>
      </c>
      <c r="N130" s="1" t="str">
        <f ca="1">IF($D130="-","",VLOOKUP($C130,aanmeldingen!$C:$AB,N$1,FALSE))</f>
        <v/>
      </c>
      <c r="O130" s="1" t="str">
        <f ca="1">IF($D130="-","",VLOOKUP($C130,aanmeldingen!$C:$AB,O$1,FALSE))</f>
        <v/>
      </c>
      <c r="P130" s="1">
        <f t="shared" ca="1" si="10"/>
        <v>1</v>
      </c>
      <c r="Q130" s="20" t="str">
        <f ca="1">IF(B130=1,IF(VLOOKUP(D130,Scheidsrechters!B:P,15,FALSE)=0,"",VLOOKUP(D130,Scheidsrechters!B:P,15,FALSE)),"")</f>
        <v/>
      </c>
      <c r="S130" s="1">
        <f t="shared" ca="1" si="11"/>
        <v>1</v>
      </c>
      <c r="T130" s="26" t="str">
        <f ca="1">IFERROR(VLOOKUP(C130,aanmeldingen!$C:$L,10,FALSE),"")</f>
        <v/>
      </c>
      <c r="U130" s="26" t="str">
        <f ca="1">IFERROR(VLOOKUP(C130,aanmeldingen!$C:$V,20,FALSE),"")</f>
        <v/>
      </c>
    </row>
    <row r="131" spans="1:21" x14ac:dyDescent="0.2">
      <c r="A131" s="54">
        <f t="shared" ca="1" si="8"/>
        <v>1</v>
      </c>
      <c r="B131" s="54">
        <f t="shared" ca="1" si="9"/>
        <v>0</v>
      </c>
      <c r="C131" s="54">
        <f t="shared" si="6"/>
        <v>99</v>
      </c>
      <c r="D131" s="54" t="str">
        <f ca="1">IFERROR(VLOOKUP($C131,aanmeldingen!$C:$AB,D$1,FALSE),"-")</f>
        <v>-</v>
      </c>
      <c r="E131" s="54">
        <f t="shared" ca="1" si="7"/>
        <v>0</v>
      </c>
      <c r="F131" s="25" t="str">
        <f ca="1">IF($B131=1,VLOOKUP($C131,aanmeldingen!$C:$AB,F$1,FALSE),"")</f>
        <v/>
      </c>
      <c r="G131" s="1" t="str">
        <f ca="1">IF($B131=1,VLOOKUP($C131,aanmeldingen!$C:$AB,G$1,FALSE),"")</f>
        <v/>
      </c>
      <c r="H131" s="1" t="str">
        <f ca="1">IF($B131=1,VLOOKUP($C131,aanmeldingen!$C:$AB,H$1,FALSE),"")</f>
        <v/>
      </c>
      <c r="I131" s="26" t="str">
        <f ca="1">IF($B131=1,VLOOKUP($C131,aanmeldingen!$C:$AB,I$1,FALSE),"")</f>
        <v/>
      </c>
      <c r="J131" s="26" t="str">
        <f ca="1">IF($B131=1,VLOOKUP($C131,aanmeldingen!$C:$AB,J$1,FALSE),"")</f>
        <v/>
      </c>
      <c r="K131" s="18" t="str">
        <f ca="1">IF($B131=1,VLOOKUP($C131,aanmeldingen!$C:$AB,K$1,FALSE),"")</f>
        <v/>
      </c>
      <c r="L131" s="1" t="str">
        <f ca="1">IF($B131=1,VLOOKUP($C131,aanmeldingen!$C:$AB,L$1,FALSE),"")</f>
        <v/>
      </c>
      <c r="M131" s="1" t="str">
        <f ca="1">IF($D131="-","",VLOOKUP($C131,aanmeldingen!$C:$AB,M$1,FALSE))</f>
        <v/>
      </c>
      <c r="N131" s="1" t="str">
        <f ca="1">IF($D131="-","",VLOOKUP($C131,aanmeldingen!$C:$AB,N$1,FALSE))</f>
        <v/>
      </c>
      <c r="O131" s="1" t="str">
        <f ca="1">IF($D131="-","",VLOOKUP($C131,aanmeldingen!$C:$AB,O$1,FALSE))</f>
        <v/>
      </c>
      <c r="P131" s="1">
        <f t="shared" ca="1" si="10"/>
        <v>1</v>
      </c>
      <c r="Q131" s="20" t="str">
        <f ca="1">IF(B131=1,IF(VLOOKUP(D131,Scheidsrechters!B:P,15,FALSE)=0,"",VLOOKUP(D131,Scheidsrechters!B:P,15,FALSE)),"")</f>
        <v/>
      </c>
      <c r="S131" s="1">
        <f t="shared" ca="1" si="11"/>
        <v>1</v>
      </c>
      <c r="T131" s="26" t="str">
        <f ca="1">IFERROR(VLOOKUP(C131,aanmeldingen!$C:$L,10,FALSE),"")</f>
        <v/>
      </c>
      <c r="U131" s="26" t="str">
        <f ca="1">IFERROR(VLOOKUP(C131,aanmeldingen!$C:$V,20,FALSE),"")</f>
        <v/>
      </c>
    </row>
    <row r="132" spans="1:21" x14ac:dyDescent="0.2">
      <c r="A132" s="54">
        <f t="shared" ca="1" si="8"/>
        <v>1</v>
      </c>
      <c r="B132" s="54">
        <f t="shared" ca="1" si="9"/>
        <v>0</v>
      </c>
      <c r="C132" s="54">
        <f t="shared" si="6"/>
        <v>100</v>
      </c>
      <c r="D132" s="54" t="str">
        <f ca="1">IFERROR(VLOOKUP($C132,aanmeldingen!$C:$AB,D$1,FALSE),"-")</f>
        <v>-</v>
      </c>
      <c r="E132" s="54">
        <f t="shared" ca="1" si="7"/>
        <v>0</v>
      </c>
      <c r="F132" s="25" t="str">
        <f ca="1">IF($B132=1,VLOOKUP($C132,aanmeldingen!$C:$AB,F$1,FALSE),"")</f>
        <v/>
      </c>
      <c r="G132" s="1" t="str">
        <f ca="1">IF($B132=1,VLOOKUP($C132,aanmeldingen!$C:$AB,G$1,FALSE),"")</f>
        <v/>
      </c>
      <c r="H132" s="1" t="str">
        <f ca="1">IF($B132=1,VLOOKUP($C132,aanmeldingen!$C:$AB,H$1,FALSE),"")</f>
        <v/>
      </c>
      <c r="I132" s="26" t="str">
        <f ca="1">IF($B132=1,VLOOKUP($C132,aanmeldingen!$C:$AB,I$1,FALSE),"")</f>
        <v/>
      </c>
      <c r="J132" s="26" t="str">
        <f ca="1">IF($B132=1,VLOOKUP($C132,aanmeldingen!$C:$AB,J$1,FALSE),"")</f>
        <v/>
      </c>
      <c r="K132" s="18" t="str">
        <f ca="1">IF($B132=1,VLOOKUP($C132,aanmeldingen!$C:$AB,K$1,FALSE),"")</f>
        <v/>
      </c>
      <c r="L132" s="1" t="str">
        <f ca="1">IF($B132=1,VLOOKUP($C132,aanmeldingen!$C:$AB,L$1,FALSE),"")</f>
        <v/>
      </c>
      <c r="M132" s="1" t="str">
        <f ca="1">IF($D132="-","",VLOOKUP($C132,aanmeldingen!$C:$AB,M$1,FALSE))</f>
        <v/>
      </c>
      <c r="N132" s="1" t="str">
        <f ca="1">IF($D132="-","",VLOOKUP($C132,aanmeldingen!$C:$AB,N$1,FALSE))</f>
        <v/>
      </c>
      <c r="O132" s="1" t="str">
        <f ca="1">IF($D132="-","",VLOOKUP($C132,aanmeldingen!$C:$AB,O$1,FALSE))</f>
        <v/>
      </c>
      <c r="P132" s="1">
        <f t="shared" ca="1" si="10"/>
        <v>1</v>
      </c>
      <c r="Q132" s="20" t="str">
        <f ca="1">IF(B132=1,IF(VLOOKUP(D132,Scheidsrechters!B:P,15,FALSE)=0,"",VLOOKUP(D132,Scheidsrechters!B:P,15,FALSE)),"")</f>
        <v/>
      </c>
      <c r="S132" s="1">
        <f t="shared" ca="1" si="11"/>
        <v>1</v>
      </c>
      <c r="T132" s="26" t="str">
        <f ca="1">IFERROR(VLOOKUP(C132,aanmeldingen!$C:$L,10,FALSE),"")</f>
        <v/>
      </c>
      <c r="U132" s="26" t="str">
        <f ca="1">IFERROR(VLOOKUP(C132,aanmeldingen!$C:$V,20,FALSE),"")</f>
        <v/>
      </c>
    </row>
    <row r="133" spans="1:21" x14ac:dyDescent="0.2">
      <c r="A133" s="54">
        <f t="shared" ca="1" si="8"/>
        <v>1</v>
      </c>
      <c r="B133" s="54">
        <f t="shared" ca="1" si="9"/>
        <v>0</v>
      </c>
      <c r="C133" s="54">
        <f t="shared" si="6"/>
        <v>101</v>
      </c>
      <c r="D133" s="54" t="str">
        <f ca="1">IFERROR(VLOOKUP($C133,aanmeldingen!$C:$AB,D$1,FALSE),"-")</f>
        <v>-</v>
      </c>
      <c r="E133" s="54">
        <f t="shared" ca="1" si="7"/>
        <v>0</v>
      </c>
      <c r="F133" s="25" t="str">
        <f ca="1">IF($B133=1,VLOOKUP($C133,aanmeldingen!$C:$AB,F$1,FALSE),"")</f>
        <v/>
      </c>
      <c r="G133" s="1" t="str">
        <f ca="1">IF($B133=1,VLOOKUP($C133,aanmeldingen!$C:$AB,G$1,FALSE),"")</f>
        <v/>
      </c>
      <c r="H133" s="1" t="str">
        <f ca="1">IF($B133=1,VLOOKUP($C133,aanmeldingen!$C:$AB,H$1,FALSE),"")</f>
        <v/>
      </c>
      <c r="I133" s="26" t="str">
        <f ca="1">IF($B133=1,VLOOKUP($C133,aanmeldingen!$C:$AB,I$1,FALSE),"")</f>
        <v/>
      </c>
      <c r="J133" s="26" t="str">
        <f ca="1">IF($B133=1,VLOOKUP($C133,aanmeldingen!$C:$AB,J$1,FALSE),"")</f>
        <v/>
      </c>
      <c r="K133" s="18" t="str">
        <f ca="1">IF($B133=1,VLOOKUP($C133,aanmeldingen!$C:$AB,K$1,FALSE),"")</f>
        <v/>
      </c>
      <c r="L133" s="1" t="str">
        <f ca="1">IF($B133=1,VLOOKUP($C133,aanmeldingen!$C:$AB,L$1,FALSE),"")</f>
        <v/>
      </c>
      <c r="M133" s="1" t="str">
        <f ca="1">IF($D133="-","",VLOOKUP($C133,aanmeldingen!$C:$AB,M$1,FALSE))</f>
        <v/>
      </c>
      <c r="N133" s="1" t="str">
        <f ca="1">IF($D133="-","",VLOOKUP($C133,aanmeldingen!$C:$AB,N$1,FALSE))</f>
        <v/>
      </c>
      <c r="O133" s="1" t="str">
        <f ca="1">IF($D133="-","",VLOOKUP($C133,aanmeldingen!$C:$AB,O$1,FALSE))</f>
        <v/>
      </c>
      <c r="P133" s="1">
        <f t="shared" ca="1" si="10"/>
        <v>1</v>
      </c>
      <c r="Q133" s="20" t="str">
        <f ca="1">IF(B133=1,IF(VLOOKUP(D133,Scheidsrechters!B:P,15,FALSE)=0,"",VLOOKUP(D133,Scheidsrechters!B:P,15,FALSE)),"")</f>
        <v/>
      </c>
      <c r="S133" s="1">
        <f t="shared" ca="1" si="11"/>
        <v>1</v>
      </c>
      <c r="T133" s="26" t="str">
        <f ca="1">IFERROR(VLOOKUP(C133,aanmeldingen!$C:$L,10,FALSE),"")</f>
        <v/>
      </c>
      <c r="U133" s="26" t="str">
        <f ca="1">IFERROR(VLOOKUP(C133,aanmeldingen!$C:$V,20,FALSE),"")</f>
        <v/>
      </c>
    </row>
    <row r="134" spans="1:21" x14ac:dyDescent="0.2">
      <c r="A134" s="54">
        <f t="shared" ca="1" si="8"/>
        <v>1</v>
      </c>
      <c r="B134" s="54">
        <f t="shared" ca="1" si="9"/>
        <v>0</v>
      </c>
      <c r="C134" s="54">
        <f t="shared" si="6"/>
        <v>102</v>
      </c>
      <c r="D134" s="54" t="str">
        <f ca="1">IFERROR(VLOOKUP($C134,aanmeldingen!$C:$AB,D$1,FALSE),"-")</f>
        <v>-</v>
      </c>
      <c r="E134" s="54">
        <f t="shared" ca="1" si="7"/>
        <v>0</v>
      </c>
      <c r="F134" s="25" t="str">
        <f ca="1">IF($B134=1,VLOOKUP($C134,aanmeldingen!$C:$AB,F$1,FALSE),"")</f>
        <v/>
      </c>
      <c r="G134" s="1" t="str">
        <f ca="1">IF($B134=1,VLOOKUP($C134,aanmeldingen!$C:$AB,G$1,FALSE),"")</f>
        <v/>
      </c>
      <c r="H134" s="1" t="str">
        <f ca="1">IF($B134=1,VLOOKUP($C134,aanmeldingen!$C:$AB,H$1,FALSE),"")</f>
        <v/>
      </c>
      <c r="I134" s="26" t="str">
        <f ca="1">IF($B134=1,VLOOKUP($C134,aanmeldingen!$C:$AB,I$1,FALSE),"")</f>
        <v/>
      </c>
      <c r="J134" s="26" t="str">
        <f ca="1">IF($B134=1,VLOOKUP($C134,aanmeldingen!$C:$AB,J$1,FALSE),"")</f>
        <v/>
      </c>
      <c r="K134" s="18" t="str">
        <f ca="1">IF($B134=1,VLOOKUP($C134,aanmeldingen!$C:$AB,K$1,FALSE),"")</f>
        <v/>
      </c>
      <c r="L134" s="1" t="str">
        <f ca="1">IF($B134=1,VLOOKUP($C134,aanmeldingen!$C:$AB,L$1,FALSE),"")</f>
        <v/>
      </c>
      <c r="M134" s="1" t="str">
        <f ca="1">IF($D134="-","",VLOOKUP($C134,aanmeldingen!$C:$AB,M$1,FALSE))</f>
        <v/>
      </c>
      <c r="N134" s="1" t="str">
        <f ca="1">IF($D134="-","",VLOOKUP($C134,aanmeldingen!$C:$AB,N$1,FALSE))</f>
        <v/>
      </c>
      <c r="O134" s="1" t="str">
        <f ca="1">IF($D134="-","",VLOOKUP($C134,aanmeldingen!$C:$AB,O$1,FALSE))</f>
        <v/>
      </c>
      <c r="P134" s="1">
        <f t="shared" ca="1" si="10"/>
        <v>1</v>
      </c>
      <c r="Q134" s="20" t="str">
        <f ca="1">IF(B134=1,IF(VLOOKUP(D134,Scheidsrechters!B:P,15,FALSE)=0,"",VLOOKUP(D134,Scheidsrechters!B:P,15,FALSE)),"")</f>
        <v/>
      </c>
      <c r="S134" s="1">
        <f t="shared" ca="1" si="11"/>
        <v>1</v>
      </c>
      <c r="T134" s="26" t="str">
        <f ca="1">IFERROR(VLOOKUP(C134,aanmeldingen!$C:$L,10,FALSE),"")</f>
        <v/>
      </c>
      <c r="U134" s="26" t="str">
        <f ca="1">IFERROR(VLOOKUP(C134,aanmeldingen!$C:$V,20,FALSE),"")</f>
        <v/>
      </c>
    </row>
    <row r="135" spans="1:21" x14ac:dyDescent="0.2">
      <c r="A135" s="54">
        <f t="shared" ca="1" si="8"/>
        <v>1</v>
      </c>
      <c r="B135" s="54">
        <f t="shared" ca="1" si="9"/>
        <v>0</v>
      </c>
      <c r="C135" s="54">
        <f t="shared" si="6"/>
        <v>103</v>
      </c>
      <c r="D135" s="54" t="str">
        <f ca="1">IFERROR(VLOOKUP($C135,aanmeldingen!$C:$AB,D$1,FALSE),"-")</f>
        <v>-</v>
      </c>
      <c r="E135" s="54">
        <f t="shared" ca="1" si="7"/>
        <v>0</v>
      </c>
      <c r="F135" s="25" t="str">
        <f ca="1">IF($B135=1,VLOOKUP($C135,aanmeldingen!$C:$AB,F$1,FALSE),"")</f>
        <v/>
      </c>
      <c r="G135" s="1" t="str">
        <f ca="1">IF($B135=1,VLOOKUP($C135,aanmeldingen!$C:$AB,G$1,FALSE),"")</f>
        <v/>
      </c>
      <c r="H135" s="1" t="str">
        <f ca="1">IF($B135=1,VLOOKUP($C135,aanmeldingen!$C:$AB,H$1,FALSE),"")</f>
        <v/>
      </c>
      <c r="I135" s="26" t="str">
        <f ca="1">IF($B135=1,VLOOKUP($C135,aanmeldingen!$C:$AB,I$1,FALSE),"")</f>
        <v/>
      </c>
      <c r="J135" s="26" t="str">
        <f ca="1">IF($B135=1,VLOOKUP($C135,aanmeldingen!$C:$AB,J$1,FALSE),"")</f>
        <v/>
      </c>
      <c r="K135" s="18" t="str">
        <f ca="1">IF($B135=1,VLOOKUP($C135,aanmeldingen!$C:$AB,K$1,FALSE),"")</f>
        <v/>
      </c>
      <c r="L135" s="1" t="str">
        <f ca="1">IF($B135=1,VLOOKUP($C135,aanmeldingen!$C:$AB,L$1,FALSE),"")</f>
        <v/>
      </c>
      <c r="M135" s="1" t="str">
        <f ca="1">IF($D135="-","",VLOOKUP($C135,aanmeldingen!$C:$AB,M$1,FALSE))</f>
        <v/>
      </c>
      <c r="N135" s="1" t="str">
        <f ca="1">IF($D135="-","",VLOOKUP($C135,aanmeldingen!$C:$AB,N$1,FALSE))</f>
        <v/>
      </c>
      <c r="O135" s="1" t="str">
        <f ca="1">IF($D135="-","",VLOOKUP($C135,aanmeldingen!$C:$AB,O$1,FALSE))</f>
        <v/>
      </c>
      <c r="P135" s="1">
        <f t="shared" ca="1" si="10"/>
        <v>1</v>
      </c>
      <c r="Q135" s="20" t="str">
        <f ca="1">IF(B135=1,IF(VLOOKUP(D135,Scheidsrechters!B:P,15,FALSE)=0,"",VLOOKUP(D135,Scheidsrechters!B:P,15,FALSE)),"")</f>
        <v/>
      </c>
      <c r="S135" s="1">
        <f t="shared" ca="1" si="11"/>
        <v>1</v>
      </c>
      <c r="T135" s="26" t="str">
        <f ca="1">IFERROR(VLOOKUP(C135,aanmeldingen!$C:$L,10,FALSE),"")</f>
        <v/>
      </c>
      <c r="U135" s="26" t="str">
        <f ca="1">IFERROR(VLOOKUP(C135,aanmeldingen!$C:$V,20,FALSE),"")</f>
        <v/>
      </c>
    </row>
    <row r="136" spans="1:21" x14ac:dyDescent="0.2">
      <c r="A136" s="54">
        <f t="shared" ca="1" si="8"/>
        <v>1</v>
      </c>
      <c r="B136" s="54">
        <f t="shared" ca="1" si="9"/>
        <v>0</v>
      </c>
      <c r="C136" s="54">
        <f t="shared" si="6"/>
        <v>104</v>
      </c>
      <c r="D136" s="54" t="str">
        <f ca="1">IFERROR(VLOOKUP($C136,aanmeldingen!$C:$AB,D$1,FALSE),"-")</f>
        <v>-</v>
      </c>
      <c r="E136" s="54">
        <f t="shared" ca="1" si="7"/>
        <v>0</v>
      </c>
      <c r="F136" s="25" t="str">
        <f ca="1">IF($B136=1,VLOOKUP($C136,aanmeldingen!$C:$AB,F$1,FALSE),"")</f>
        <v/>
      </c>
      <c r="G136" s="1" t="str">
        <f ca="1">IF($B136=1,VLOOKUP($C136,aanmeldingen!$C:$AB,G$1,FALSE),"")</f>
        <v/>
      </c>
      <c r="H136" s="1" t="str">
        <f ca="1">IF($B136=1,VLOOKUP($C136,aanmeldingen!$C:$AB,H$1,FALSE),"")</f>
        <v/>
      </c>
      <c r="I136" s="26" t="str">
        <f ca="1">IF($B136=1,VLOOKUP($C136,aanmeldingen!$C:$AB,I$1,FALSE),"")</f>
        <v/>
      </c>
      <c r="J136" s="26" t="str">
        <f ca="1">IF($B136=1,VLOOKUP($C136,aanmeldingen!$C:$AB,J$1,FALSE),"")</f>
        <v/>
      </c>
      <c r="K136" s="18" t="str">
        <f ca="1">IF($B136=1,VLOOKUP($C136,aanmeldingen!$C:$AB,K$1,FALSE),"")</f>
        <v/>
      </c>
      <c r="L136" s="1" t="str">
        <f ca="1">IF($B136=1,VLOOKUP($C136,aanmeldingen!$C:$AB,L$1,FALSE),"")</f>
        <v/>
      </c>
      <c r="M136" s="1" t="str">
        <f ca="1">IF($D136="-","",VLOOKUP($C136,aanmeldingen!$C:$AB,M$1,FALSE))</f>
        <v/>
      </c>
      <c r="N136" s="1" t="str">
        <f ca="1">IF($D136="-","",VLOOKUP($C136,aanmeldingen!$C:$AB,N$1,FALSE))</f>
        <v/>
      </c>
      <c r="O136" s="1" t="str">
        <f ca="1">IF($D136="-","",VLOOKUP($C136,aanmeldingen!$C:$AB,O$1,FALSE))</f>
        <v/>
      </c>
      <c r="P136" s="1">
        <f t="shared" ca="1" si="10"/>
        <v>1</v>
      </c>
      <c r="Q136" s="20" t="str">
        <f ca="1">IF(B136=1,IF(VLOOKUP(D136,Scheidsrechters!B:P,15,FALSE)=0,"",VLOOKUP(D136,Scheidsrechters!B:P,15,FALSE)),"")</f>
        <v/>
      </c>
      <c r="S136" s="1">
        <f t="shared" ca="1" si="11"/>
        <v>1</v>
      </c>
      <c r="T136" s="26" t="str">
        <f ca="1">IFERROR(VLOOKUP(C136,aanmeldingen!$C:$L,10,FALSE),"")</f>
        <v/>
      </c>
      <c r="U136" s="26" t="str">
        <f ca="1">IFERROR(VLOOKUP(C136,aanmeldingen!$C:$V,20,FALSE),"")</f>
        <v/>
      </c>
    </row>
    <row r="137" spans="1:21" x14ac:dyDescent="0.2">
      <c r="A137" s="54">
        <f t="shared" ca="1" si="8"/>
        <v>1</v>
      </c>
      <c r="B137" s="54">
        <f t="shared" ca="1" si="9"/>
        <v>0</v>
      </c>
      <c r="C137" s="54">
        <f t="shared" si="6"/>
        <v>105</v>
      </c>
      <c r="D137" s="54" t="str">
        <f ca="1">IFERROR(VLOOKUP($C137,aanmeldingen!$C:$AB,D$1,FALSE),"-")</f>
        <v>-</v>
      </c>
      <c r="E137" s="54">
        <f t="shared" ca="1" si="7"/>
        <v>0</v>
      </c>
      <c r="F137" s="25" t="str">
        <f ca="1">IF($B137=1,VLOOKUP($C137,aanmeldingen!$C:$AB,F$1,FALSE),"")</f>
        <v/>
      </c>
      <c r="G137" s="1" t="str">
        <f ca="1">IF($B137=1,VLOOKUP($C137,aanmeldingen!$C:$AB,G$1,FALSE),"")</f>
        <v/>
      </c>
      <c r="H137" s="1" t="str">
        <f ca="1">IF($B137=1,VLOOKUP($C137,aanmeldingen!$C:$AB,H$1,FALSE),"")</f>
        <v/>
      </c>
      <c r="I137" s="26" t="str">
        <f ca="1">IF($B137=1,VLOOKUP($C137,aanmeldingen!$C:$AB,I$1,FALSE),"")</f>
        <v/>
      </c>
      <c r="J137" s="26" t="str">
        <f ca="1">IF($B137=1,VLOOKUP($C137,aanmeldingen!$C:$AB,J$1,FALSE),"")</f>
        <v/>
      </c>
      <c r="K137" s="18" t="str">
        <f ca="1">IF($B137=1,VLOOKUP($C137,aanmeldingen!$C:$AB,K$1,FALSE),"")</f>
        <v/>
      </c>
      <c r="L137" s="1" t="str">
        <f ca="1">IF($B137=1,VLOOKUP($C137,aanmeldingen!$C:$AB,L$1,FALSE),"")</f>
        <v/>
      </c>
      <c r="M137" s="1" t="str">
        <f ca="1">IF($D137="-","",VLOOKUP($C137,aanmeldingen!$C:$AB,M$1,FALSE))</f>
        <v/>
      </c>
      <c r="N137" s="1" t="str">
        <f ca="1">IF($D137="-","",VLOOKUP($C137,aanmeldingen!$C:$AB,N$1,FALSE))</f>
        <v/>
      </c>
      <c r="O137" s="1" t="str">
        <f ca="1">IF($D137="-","",VLOOKUP($C137,aanmeldingen!$C:$AB,O$1,FALSE))</f>
        <v/>
      </c>
      <c r="P137" s="1">
        <f t="shared" ca="1" si="10"/>
        <v>1</v>
      </c>
      <c r="Q137" s="20" t="str">
        <f ca="1">IF(B137=1,IF(VLOOKUP(D137,Scheidsrechters!B:P,15,FALSE)=0,"",VLOOKUP(D137,Scheidsrechters!B:P,15,FALSE)),"")</f>
        <v/>
      </c>
      <c r="S137" s="1">
        <f t="shared" ca="1" si="11"/>
        <v>1</v>
      </c>
      <c r="T137" s="26" t="str">
        <f ca="1">IFERROR(VLOOKUP(C137,aanmeldingen!$C:$L,10,FALSE),"")</f>
        <v/>
      </c>
      <c r="U137" s="26" t="str">
        <f ca="1">IFERROR(VLOOKUP(C137,aanmeldingen!$C:$V,20,FALSE),"")</f>
        <v/>
      </c>
    </row>
    <row r="138" spans="1:21" x14ac:dyDescent="0.2">
      <c r="A138" s="54">
        <f t="shared" ca="1" si="8"/>
        <v>1</v>
      </c>
      <c r="B138" s="54">
        <f t="shared" ca="1" si="9"/>
        <v>0</v>
      </c>
      <c r="C138" s="54">
        <f t="shared" si="6"/>
        <v>106</v>
      </c>
      <c r="D138" s="54" t="str">
        <f ca="1">IFERROR(VLOOKUP($C138,aanmeldingen!$C:$AB,D$1,FALSE),"-")</f>
        <v>-</v>
      </c>
      <c r="E138" s="54">
        <f t="shared" ca="1" si="7"/>
        <v>0</v>
      </c>
      <c r="F138" s="25" t="str">
        <f ca="1">IF($B138=1,VLOOKUP($C138,aanmeldingen!$C:$AB,F$1,FALSE),"")</f>
        <v/>
      </c>
      <c r="G138" s="1" t="str">
        <f ca="1">IF($B138=1,VLOOKUP($C138,aanmeldingen!$C:$AB,G$1,FALSE),"")</f>
        <v/>
      </c>
      <c r="H138" s="1" t="str">
        <f ca="1">IF($B138=1,VLOOKUP($C138,aanmeldingen!$C:$AB,H$1,FALSE),"")</f>
        <v/>
      </c>
      <c r="I138" s="26" t="str">
        <f ca="1">IF($B138=1,VLOOKUP($C138,aanmeldingen!$C:$AB,I$1,FALSE),"")</f>
        <v/>
      </c>
      <c r="J138" s="26" t="str">
        <f ca="1">IF($B138=1,VLOOKUP($C138,aanmeldingen!$C:$AB,J$1,FALSE),"")</f>
        <v/>
      </c>
      <c r="K138" s="18" t="str">
        <f ca="1">IF($B138=1,VLOOKUP($C138,aanmeldingen!$C:$AB,K$1,FALSE),"")</f>
        <v/>
      </c>
      <c r="L138" s="1" t="str">
        <f ca="1">IF($B138=1,VLOOKUP($C138,aanmeldingen!$C:$AB,L$1,FALSE),"")</f>
        <v/>
      </c>
      <c r="M138" s="1" t="str">
        <f ca="1">IF($D138="-","",VLOOKUP($C138,aanmeldingen!$C:$AB,M$1,FALSE))</f>
        <v/>
      </c>
      <c r="N138" s="1" t="str">
        <f ca="1">IF($D138="-","",VLOOKUP($C138,aanmeldingen!$C:$AB,N$1,FALSE))</f>
        <v/>
      </c>
      <c r="O138" s="1" t="str">
        <f ca="1">IF($D138="-","",VLOOKUP($C138,aanmeldingen!$C:$AB,O$1,FALSE))</f>
        <v/>
      </c>
      <c r="P138" s="1">
        <f t="shared" ca="1" si="10"/>
        <v>1</v>
      </c>
      <c r="Q138" s="20" t="str">
        <f ca="1">IF(B138=1,IF(VLOOKUP(D138,Scheidsrechters!B:P,15,FALSE)=0,"",VLOOKUP(D138,Scheidsrechters!B:P,15,FALSE)),"")</f>
        <v/>
      </c>
      <c r="S138" s="1">
        <f t="shared" ca="1" si="11"/>
        <v>1</v>
      </c>
      <c r="T138" s="26" t="str">
        <f ca="1">IFERROR(VLOOKUP(C138,aanmeldingen!$C:$L,10,FALSE),"")</f>
        <v/>
      </c>
      <c r="U138" s="26" t="str">
        <f ca="1">IFERROR(VLOOKUP(C138,aanmeldingen!$C:$V,20,FALSE),"")</f>
        <v/>
      </c>
    </row>
    <row r="139" spans="1:21" x14ac:dyDescent="0.2">
      <c r="A139" s="54">
        <f t="shared" ca="1" si="8"/>
        <v>1</v>
      </c>
      <c r="B139" s="54">
        <f t="shared" ca="1" si="9"/>
        <v>0</v>
      </c>
      <c r="C139" s="54">
        <f t="shared" si="6"/>
        <v>107</v>
      </c>
      <c r="D139" s="54" t="str">
        <f ca="1">IFERROR(VLOOKUP($C139,aanmeldingen!$C:$AB,D$1,FALSE),"-")</f>
        <v>-</v>
      </c>
      <c r="E139" s="54">
        <f t="shared" ca="1" si="7"/>
        <v>0</v>
      </c>
      <c r="F139" s="25" t="str">
        <f ca="1">IF($B139=1,VLOOKUP($C139,aanmeldingen!$C:$AB,F$1,FALSE),"")</f>
        <v/>
      </c>
      <c r="G139" s="1" t="str">
        <f ca="1">IF($B139=1,VLOOKUP($C139,aanmeldingen!$C:$AB,G$1,FALSE),"")</f>
        <v/>
      </c>
      <c r="H139" s="1" t="str">
        <f ca="1">IF($B139=1,VLOOKUP($C139,aanmeldingen!$C:$AB,H$1,FALSE),"")</f>
        <v/>
      </c>
      <c r="I139" s="26" t="str">
        <f ca="1">IF($B139=1,VLOOKUP($C139,aanmeldingen!$C:$AB,I$1,FALSE),"")</f>
        <v/>
      </c>
      <c r="J139" s="26" t="str">
        <f ca="1">IF($B139=1,VLOOKUP($C139,aanmeldingen!$C:$AB,J$1,FALSE),"")</f>
        <v/>
      </c>
      <c r="K139" s="18" t="str">
        <f ca="1">IF($B139=1,VLOOKUP($C139,aanmeldingen!$C:$AB,K$1,FALSE),"")</f>
        <v/>
      </c>
      <c r="L139" s="1" t="str">
        <f ca="1">IF($B139=1,VLOOKUP($C139,aanmeldingen!$C:$AB,L$1,FALSE),"")</f>
        <v/>
      </c>
      <c r="M139" s="1" t="str">
        <f ca="1">IF($D139="-","",VLOOKUP($C139,aanmeldingen!$C:$AB,M$1,FALSE))</f>
        <v/>
      </c>
      <c r="N139" s="1" t="str">
        <f ca="1">IF($D139="-","",VLOOKUP($C139,aanmeldingen!$C:$AB,N$1,FALSE))</f>
        <v/>
      </c>
      <c r="O139" s="1" t="str">
        <f ca="1">IF($D139="-","",VLOOKUP($C139,aanmeldingen!$C:$AB,O$1,FALSE))</f>
        <v/>
      </c>
      <c r="P139" s="1">
        <f t="shared" ca="1" si="10"/>
        <v>1</v>
      </c>
      <c r="Q139" s="20" t="str">
        <f ca="1">IF(B139=1,IF(VLOOKUP(D139,Scheidsrechters!B:P,15,FALSE)=0,"",VLOOKUP(D139,Scheidsrechters!B:P,15,FALSE)),"")</f>
        <v/>
      </c>
      <c r="S139" s="1">
        <f t="shared" ca="1" si="11"/>
        <v>1</v>
      </c>
      <c r="T139" s="26" t="str">
        <f ca="1">IFERROR(VLOOKUP(C139,aanmeldingen!$C:$L,10,FALSE),"")</f>
        <v/>
      </c>
      <c r="U139" s="26" t="str">
        <f ca="1">IFERROR(VLOOKUP(C139,aanmeldingen!$C:$V,20,FALSE),"")</f>
        <v/>
      </c>
    </row>
    <row r="140" spans="1:21" x14ac:dyDescent="0.2">
      <c r="A140" s="54">
        <f t="shared" ca="1" si="8"/>
        <v>1</v>
      </c>
      <c r="B140" s="54">
        <f t="shared" ca="1" si="9"/>
        <v>0</v>
      </c>
      <c r="C140" s="54">
        <f t="shared" si="6"/>
        <v>108</v>
      </c>
      <c r="D140" s="54" t="str">
        <f ca="1">IFERROR(VLOOKUP($C140,aanmeldingen!$C:$AB,D$1,FALSE),"-")</f>
        <v>-</v>
      </c>
      <c r="E140" s="54">
        <f t="shared" ca="1" si="7"/>
        <v>0</v>
      </c>
      <c r="F140" s="25" t="str">
        <f ca="1">IF($B140=1,VLOOKUP($C140,aanmeldingen!$C:$AB,F$1,FALSE),"")</f>
        <v/>
      </c>
      <c r="G140" s="1" t="str">
        <f ca="1">IF($B140=1,VLOOKUP($C140,aanmeldingen!$C:$AB,G$1,FALSE),"")</f>
        <v/>
      </c>
      <c r="H140" s="1" t="str">
        <f ca="1">IF($B140=1,VLOOKUP($C140,aanmeldingen!$C:$AB,H$1,FALSE),"")</f>
        <v/>
      </c>
      <c r="I140" s="26" t="str">
        <f ca="1">IF($B140=1,VLOOKUP($C140,aanmeldingen!$C:$AB,I$1,FALSE),"")</f>
        <v/>
      </c>
      <c r="J140" s="26" t="str">
        <f ca="1">IF($B140=1,VLOOKUP($C140,aanmeldingen!$C:$AB,J$1,FALSE),"")</f>
        <v/>
      </c>
      <c r="K140" s="18" t="str">
        <f ca="1">IF($B140=1,VLOOKUP($C140,aanmeldingen!$C:$AB,K$1,FALSE),"")</f>
        <v/>
      </c>
      <c r="L140" s="1" t="str">
        <f ca="1">IF($B140=1,VLOOKUP($C140,aanmeldingen!$C:$AB,L$1,FALSE),"")</f>
        <v/>
      </c>
      <c r="M140" s="1" t="str">
        <f ca="1">IF($D140="-","",VLOOKUP($C140,aanmeldingen!$C:$AB,M$1,FALSE))</f>
        <v/>
      </c>
      <c r="N140" s="1" t="str">
        <f ca="1">IF($D140="-","",VLOOKUP($C140,aanmeldingen!$C:$AB,N$1,FALSE))</f>
        <v/>
      </c>
      <c r="O140" s="1" t="str">
        <f ca="1">IF($D140="-","",VLOOKUP($C140,aanmeldingen!$C:$AB,O$1,FALSE))</f>
        <v/>
      </c>
      <c r="P140" s="1">
        <f t="shared" ca="1" si="10"/>
        <v>1</v>
      </c>
      <c r="Q140" s="20" t="str">
        <f ca="1">IF(B140=1,IF(VLOOKUP(D140,Scheidsrechters!B:P,15,FALSE)=0,"",VLOOKUP(D140,Scheidsrechters!B:P,15,FALSE)),"")</f>
        <v/>
      </c>
      <c r="S140" s="1">
        <f t="shared" ca="1" si="11"/>
        <v>1</v>
      </c>
      <c r="T140" s="26" t="str">
        <f ca="1">IFERROR(VLOOKUP(C140,aanmeldingen!$C:$L,10,FALSE),"")</f>
        <v/>
      </c>
      <c r="U140" s="26" t="str">
        <f ca="1">IFERROR(VLOOKUP(C140,aanmeldingen!$C:$V,20,FALSE),"")</f>
        <v/>
      </c>
    </row>
    <row r="141" spans="1:21" x14ac:dyDescent="0.2">
      <c r="A141" s="54">
        <f t="shared" ca="1" si="8"/>
        <v>1</v>
      </c>
      <c r="B141" s="54">
        <f t="shared" ca="1" si="9"/>
        <v>0</v>
      </c>
      <c r="C141" s="54">
        <f t="shared" si="6"/>
        <v>109</v>
      </c>
      <c r="D141" s="54" t="str">
        <f ca="1">IFERROR(VLOOKUP($C141,aanmeldingen!$C:$AB,D$1,FALSE),"-")</f>
        <v>-</v>
      </c>
      <c r="E141" s="54">
        <f t="shared" ca="1" si="7"/>
        <v>0</v>
      </c>
      <c r="F141" s="25" t="str">
        <f ca="1">IF($B141=1,VLOOKUP($C141,aanmeldingen!$C:$AB,F$1,FALSE),"")</f>
        <v/>
      </c>
      <c r="G141" s="1" t="str">
        <f ca="1">IF($B141=1,VLOOKUP($C141,aanmeldingen!$C:$AB,G$1,FALSE),"")</f>
        <v/>
      </c>
      <c r="H141" s="1" t="str">
        <f ca="1">IF($B141=1,VLOOKUP($C141,aanmeldingen!$C:$AB,H$1,FALSE),"")</f>
        <v/>
      </c>
      <c r="I141" s="26" t="str">
        <f ca="1">IF($B141=1,VLOOKUP($C141,aanmeldingen!$C:$AB,I$1,FALSE),"")</f>
        <v/>
      </c>
      <c r="J141" s="26" t="str">
        <f ca="1">IF($B141=1,VLOOKUP($C141,aanmeldingen!$C:$AB,J$1,FALSE),"")</f>
        <v/>
      </c>
      <c r="K141" s="18" t="str">
        <f ca="1">IF($B141=1,VLOOKUP($C141,aanmeldingen!$C:$AB,K$1,FALSE),"")</f>
        <v/>
      </c>
      <c r="L141" s="1" t="str">
        <f ca="1">IF($B141=1,VLOOKUP($C141,aanmeldingen!$C:$AB,L$1,FALSE),"")</f>
        <v/>
      </c>
      <c r="M141" s="1" t="str">
        <f ca="1">IF($D141="-","",VLOOKUP($C141,aanmeldingen!$C:$AB,M$1,FALSE))</f>
        <v/>
      </c>
      <c r="N141" s="1" t="str">
        <f ca="1">IF($D141="-","",VLOOKUP($C141,aanmeldingen!$C:$AB,N$1,FALSE))</f>
        <v/>
      </c>
      <c r="O141" s="1" t="str">
        <f ca="1">IF($D141="-","",VLOOKUP($C141,aanmeldingen!$C:$AB,O$1,FALSE))</f>
        <v/>
      </c>
      <c r="P141" s="1">
        <f t="shared" ca="1" si="10"/>
        <v>1</v>
      </c>
      <c r="Q141" s="20" t="str">
        <f ca="1">IF(B141=1,IF(VLOOKUP(D141,Scheidsrechters!B:P,15,FALSE)=0,"",VLOOKUP(D141,Scheidsrechters!B:P,15,FALSE)),"")</f>
        <v/>
      </c>
      <c r="S141" s="1">
        <f t="shared" ca="1" si="11"/>
        <v>1</v>
      </c>
      <c r="T141" s="26" t="str">
        <f ca="1">IFERROR(VLOOKUP(C141,aanmeldingen!$C:$L,10,FALSE),"")</f>
        <v/>
      </c>
      <c r="U141" s="26" t="str">
        <f ca="1">IFERROR(VLOOKUP(C141,aanmeldingen!$C:$V,20,FALSE),"")</f>
        <v/>
      </c>
    </row>
    <row r="142" spans="1:21" x14ac:dyDescent="0.2">
      <c r="A142" s="54">
        <f t="shared" ca="1" si="8"/>
        <v>1</v>
      </c>
      <c r="B142" s="54">
        <f t="shared" ca="1" si="9"/>
        <v>0</v>
      </c>
      <c r="C142" s="54">
        <f t="shared" si="6"/>
        <v>110</v>
      </c>
      <c r="D142" s="54" t="str">
        <f ca="1">IFERROR(VLOOKUP($C142,aanmeldingen!$C:$AB,D$1,FALSE),"-")</f>
        <v>-</v>
      </c>
      <c r="E142" s="54">
        <f t="shared" ca="1" si="7"/>
        <v>0</v>
      </c>
      <c r="F142" s="25" t="str">
        <f ca="1">IF($B142=1,VLOOKUP($C142,aanmeldingen!$C:$AB,F$1,FALSE),"")</f>
        <v/>
      </c>
      <c r="G142" s="1" t="str">
        <f ca="1">IF($B142=1,VLOOKUP($C142,aanmeldingen!$C:$AB,G$1,FALSE),"")</f>
        <v/>
      </c>
      <c r="H142" s="1" t="str">
        <f ca="1">IF($B142=1,VLOOKUP($C142,aanmeldingen!$C:$AB,H$1,FALSE),"")</f>
        <v/>
      </c>
      <c r="I142" s="26" t="str">
        <f ca="1">IF($B142=1,VLOOKUP($C142,aanmeldingen!$C:$AB,I$1,FALSE),"")</f>
        <v/>
      </c>
      <c r="J142" s="26" t="str">
        <f ca="1">IF($B142=1,VLOOKUP($C142,aanmeldingen!$C:$AB,J$1,FALSE),"")</f>
        <v/>
      </c>
      <c r="K142" s="18" t="str">
        <f ca="1">IF($B142=1,VLOOKUP($C142,aanmeldingen!$C:$AB,K$1,FALSE),"")</f>
        <v/>
      </c>
      <c r="L142" s="1" t="str">
        <f ca="1">IF($B142=1,VLOOKUP($C142,aanmeldingen!$C:$AB,L$1,FALSE),"")</f>
        <v/>
      </c>
      <c r="M142" s="1" t="str">
        <f ca="1">IF($D142="-","",VLOOKUP($C142,aanmeldingen!$C:$AB,M$1,FALSE))</f>
        <v/>
      </c>
      <c r="N142" s="1" t="str">
        <f ca="1">IF($D142="-","",VLOOKUP($C142,aanmeldingen!$C:$AB,N$1,FALSE))</f>
        <v/>
      </c>
      <c r="O142" s="1" t="str">
        <f ca="1">IF($D142="-","",VLOOKUP($C142,aanmeldingen!$C:$AB,O$1,FALSE))</f>
        <v/>
      </c>
      <c r="P142" s="1">
        <f t="shared" ca="1" si="10"/>
        <v>1</v>
      </c>
      <c r="Q142" s="20" t="str">
        <f ca="1">IF(B142=1,IF(VLOOKUP(D142,Scheidsrechters!B:P,15,FALSE)=0,"",VLOOKUP(D142,Scheidsrechters!B:P,15,FALSE)),"")</f>
        <v/>
      </c>
      <c r="S142" s="1">
        <f t="shared" ca="1" si="11"/>
        <v>1</v>
      </c>
      <c r="T142" s="26" t="str">
        <f ca="1">IFERROR(VLOOKUP(C142,aanmeldingen!$C:$L,10,FALSE),"")</f>
        <v/>
      </c>
      <c r="U142" s="26" t="str">
        <f ca="1">IFERROR(VLOOKUP(C142,aanmeldingen!$C:$V,20,FALSE),"")</f>
        <v/>
      </c>
    </row>
    <row r="143" spans="1:21" x14ac:dyDescent="0.2">
      <c r="A143" s="54">
        <f t="shared" ca="1" si="8"/>
        <v>1</v>
      </c>
      <c r="B143" s="54">
        <f t="shared" ca="1" si="9"/>
        <v>0</v>
      </c>
      <c r="C143" s="54">
        <f t="shared" si="6"/>
        <v>111</v>
      </c>
      <c r="D143" s="54" t="str">
        <f ca="1">IFERROR(VLOOKUP($C143,aanmeldingen!$C:$AB,D$1,FALSE),"-")</f>
        <v>-</v>
      </c>
      <c r="E143" s="54">
        <f t="shared" ca="1" si="7"/>
        <v>0</v>
      </c>
      <c r="F143" s="25" t="str">
        <f ca="1">IF($B143=1,VLOOKUP($C143,aanmeldingen!$C:$AB,F$1,FALSE),"")</f>
        <v/>
      </c>
      <c r="G143" s="1" t="str">
        <f ca="1">IF($B143=1,VLOOKUP($C143,aanmeldingen!$C:$AB,G$1,FALSE),"")</f>
        <v/>
      </c>
      <c r="H143" s="1" t="str">
        <f ca="1">IF($B143=1,VLOOKUP($C143,aanmeldingen!$C:$AB,H$1,FALSE),"")</f>
        <v/>
      </c>
      <c r="I143" s="26" t="str">
        <f ca="1">IF($B143=1,VLOOKUP($C143,aanmeldingen!$C:$AB,I$1,FALSE),"")</f>
        <v/>
      </c>
      <c r="J143" s="26" t="str">
        <f ca="1">IF($B143=1,VLOOKUP($C143,aanmeldingen!$C:$AB,J$1,FALSE),"")</f>
        <v/>
      </c>
      <c r="K143" s="18" t="str">
        <f ca="1">IF($B143=1,VLOOKUP($C143,aanmeldingen!$C:$AB,K$1,FALSE),"")</f>
        <v/>
      </c>
      <c r="L143" s="1" t="str">
        <f ca="1">IF($B143=1,VLOOKUP($C143,aanmeldingen!$C:$AB,L$1,FALSE),"")</f>
        <v/>
      </c>
      <c r="M143" s="1" t="str">
        <f ca="1">IF($D143="-","",VLOOKUP($C143,aanmeldingen!$C:$AB,M$1,FALSE))</f>
        <v/>
      </c>
      <c r="N143" s="1" t="str">
        <f ca="1">IF($D143="-","",VLOOKUP($C143,aanmeldingen!$C:$AB,N$1,FALSE))</f>
        <v/>
      </c>
      <c r="O143" s="1" t="str">
        <f ca="1">IF($D143="-","",VLOOKUP($C143,aanmeldingen!$C:$AB,O$1,FALSE))</f>
        <v/>
      </c>
      <c r="P143" s="1">
        <f t="shared" ca="1" si="10"/>
        <v>1</v>
      </c>
      <c r="Q143" s="20" t="str">
        <f ca="1">IF(B143=1,IF(VLOOKUP(D143,Scheidsrechters!B:P,15,FALSE)=0,"",VLOOKUP(D143,Scheidsrechters!B:P,15,FALSE)),"")</f>
        <v/>
      </c>
      <c r="S143" s="1">
        <f t="shared" ca="1" si="11"/>
        <v>1</v>
      </c>
      <c r="T143" s="26" t="str">
        <f ca="1">IFERROR(VLOOKUP(C143,aanmeldingen!$C:$L,10,FALSE),"")</f>
        <v/>
      </c>
      <c r="U143" s="26" t="str">
        <f ca="1">IFERROR(VLOOKUP(C143,aanmeldingen!$C:$V,20,FALSE),"")</f>
        <v/>
      </c>
    </row>
    <row r="144" spans="1:21" x14ac:dyDescent="0.2">
      <c r="A144" s="54">
        <f t="shared" ca="1" si="8"/>
        <v>1</v>
      </c>
      <c r="B144" s="54">
        <f t="shared" ca="1" si="9"/>
        <v>0</v>
      </c>
      <c r="C144" s="54">
        <f t="shared" si="6"/>
        <v>112</v>
      </c>
      <c r="D144" s="54" t="str">
        <f ca="1">IFERROR(VLOOKUP($C144,aanmeldingen!$C:$AB,D$1,FALSE),"-")</f>
        <v>-</v>
      </c>
      <c r="E144" s="54">
        <f t="shared" ca="1" si="7"/>
        <v>0</v>
      </c>
      <c r="F144" s="25" t="str">
        <f ca="1">IF($B144=1,VLOOKUP($C144,aanmeldingen!$C:$AB,F$1,FALSE),"")</f>
        <v/>
      </c>
      <c r="G144" s="1" t="str">
        <f ca="1">IF($B144=1,VLOOKUP($C144,aanmeldingen!$C:$AB,G$1,FALSE),"")</f>
        <v/>
      </c>
      <c r="H144" s="1" t="str">
        <f ca="1">IF($B144=1,VLOOKUP($C144,aanmeldingen!$C:$AB,H$1,FALSE),"")</f>
        <v/>
      </c>
      <c r="I144" s="26" t="str">
        <f ca="1">IF($B144=1,VLOOKUP($C144,aanmeldingen!$C:$AB,I$1,FALSE),"")</f>
        <v/>
      </c>
      <c r="J144" s="26" t="str">
        <f ca="1">IF($B144=1,VLOOKUP($C144,aanmeldingen!$C:$AB,J$1,FALSE),"")</f>
        <v/>
      </c>
      <c r="K144" s="18" t="str">
        <f ca="1">IF($B144=1,VLOOKUP($C144,aanmeldingen!$C:$AB,K$1,FALSE),"")</f>
        <v/>
      </c>
      <c r="L144" s="1" t="str">
        <f ca="1">IF($B144=1,VLOOKUP($C144,aanmeldingen!$C:$AB,L$1,FALSE),"")</f>
        <v/>
      </c>
      <c r="M144" s="1" t="str">
        <f ca="1">IF($D144="-","",VLOOKUP($C144,aanmeldingen!$C:$AB,M$1,FALSE))</f>
        <v/>
      </c>
      <c r="N144" s="1" t="str">
        <f ca="1">IF($D144="-","",VLOOKUP($C144,aanmeldingen!$C:$AB,N$1,FALSE))</f>
        <v/>
      </c>
      <c r="O144" s="1" t="str">
        <f ca="1">IF($D144="-","",VLOOKUP($C144,aanmeldingen!$C:$AB,O$1,FALSE))</f>
        <v/>
      </c>
      <c r="P144" s="1">
        <f t="shared" ca="1" si="10"/>
        <v>1</v>
      </c>
      <c r="Q144" s="20" t="str">
        <f ca="1">IF(B144=1,IF(VLOOKUP(D144,Scheidsrechters!B:P,15,FALSE)=0,"",VLOOKUP(D144,Scheidsrechters!B:P,15,FALSE)),"")</f>
        <v/>
      </c>
      <c r="S144" s="1">
        <f t="shared" ca="1" si="11"/>
        <v>1</v>
      </c>
      <c r="T144" s="26" t="str">
        <f ca="1">IFERROR(VLOOKUP(C144,aanmeldingen!$C:$L,10,FALSE),"")</f>
        <v/>
      </c>
      <c r="U144" s="26" t="str">
        <f ca="1">IFERROR(VLOOKUP(C144,aanmeldingen!$C:$V,20,FALSE),"")</f>
        <v/>
      </c>
    </row>
    <row r="145" spans="1:27" x14ac:dyDescent="0.2">
      <c r="A145" s="54">
        <f t="shared" ca="1" si="8"/>
        <v>1</v>
      </c>
      <c r="B145" s="54">
        <f t="shared" ca="1" si="9"/>
        <v>0</v>
      </c>
      <c r="C145" s="54">
        <f t="shared" si="6"/>
        <v>113</v>
      </c>
      <c r="D145" s="54" t="str">
        <f ca="1">IFERROR(VLOOKUP($C145,aanmeldingen!$C:$AB,D$1,FALSE),"-")</f>
        <v>-</v>
      </c>
      <c r="E145" s="54">
        <f t="shared" ca="1" si="7"/>
        <v>0</v>
      </c>
      <c r="F145" s="25" t="str">
        <f ca="1">IF($B145=1,VLOOKUP($C145,aanmeldingen!$C:$AB,F$1,FALSE),"")</f>
        <v/>
      </c>
      <c r="G145" s="1" t="str">
        <f ca="1">IF($B145=1,VLOOKUP($C145,aanmeldingen!$C:$AB,G$1,FALSE),"")</f>
        <v/>
      </c>
      <c r="H145" s="1" t="str">
        <f ca="1">IF($B145=1,VLOOKUP($C145,aanmeldingen!$C:$AB,H$1,FALSE),"")</f>
        <v/>
      </c>
      <c r="I145" s="26" t="str">
        <f ca="1">IF($B145=1,VLOOKUP($C145,aanmeldingen!$C:$AB,I$1,FALSE),"")</f>
        <v/>
      </c>
      <c r="J145" s="26" t="str">
        <f ca="1">IF($B145=1,VLOOKUP($C145,aanmeldingen!$C:$AB,J$1,FALSE),"")</f>
        <v/>
      </c>
      <c r="K145" s="18" t="str">
        <f ca="1">IF($B145=1,VLOOKUP($C145,aanmeldingen!$C:$AB,K$1,FALSE),"")</f>
        <v/>
      </c>
      <c r="L145" s="1" t="str">
        <f ca="1">IF($B145=1,VLOOKUP($C145,aanmeldingen!$C:$AB,L$1,FALSE),"")</f>
        <v/>
      </c>
      <c r="M145" s="1" t="str">
        <f ca="1">IF($D145="-","",VLOOKUP($C145,aanmeldingen!$C:$AB,M$1,FALSE))</f>
        <v/>
      </c>
      <c r="N145" s="1" t="str">
        <f ca="1">IF($D145="-","",VLOOKUP($C145,aanmeldingen!$C:$AB,N$1,FALSE))</f>
        <v/>
      </c>
      <c r="O145" s="1" t="str">
        <f ca="1">IF($D145="-","",VLOOKUP($C145,aanmeldingen!$C:$AB,O$1,FALSE))</f>
        <v/>
      </c>
      <c r="P145" s="1">
        <f t="shared" ca="1" si="10"/>
        <v>1</v>
      </c>
      <c r="Q145" s="20" t="str">
        <f ca="1">IF(B145=1,IF(VLOOKUP(D145,Scheidsrechters!B:P,15,FALSE)=0,"",VLOOKUP(D145,Scheidsrechters!B:P,15,FALSE)),"")</f>
        <v/>
      </c>
      <c r="S145" s="1">
        <f t="shared" ca="1" si="11"/>
        <v>1</v>
      </c>
      <c r="T145" s="26" t="str">
        <f ca="1">IFERROR(VLOOKUP(C145,aanmeldingen!$C:$L,10,FALSE),"")</f>
        <v/>
      </c>
      <c r="U145" s="26" t="str">
        <f ca="1">IFERROR(VLOOKUP(C145,aanmeldingen!$C:$V,20,FALSE),"")</f>
        <v/>
      </c>
    </row>
    <row r="146" spans="1:27" x14ac:dyDescent="0.2">
      <c r="A146" s="54">
        <f t="shared" ca="1" si="8"/>
        <v>1</v>
      </c>
      <c r="B146" s="54">
        <f t="shared" ca="1" si="9"/>
        <v>0</v>
      </c>
      <c r="C146" s="54">
        <f t="shared" si="6"/>
        <v>114</v>
      </c>
      <c r="D146" s="54" t="str">
        <f ca="1">IFERROR(VLOOKUP($C146,aanmeldingen!$C:$AB,D$1,FALSE),"-")</f>
        <v>-</v>
      </c>
      <c r="E146" s="54">
        <f t="shared" ca="1" si="7"/>
        <v>0</v>
      </c>
      <c r="F146" s="25" t="str">
        <f ca="1">IF($B146=1,VLOOKUP($C146,aanmeldingen!$C:$AB,F$1,FALSE),"")</f>
        <v/>
      </c>
      <c r="G146" s="1" t="str">
        <f ca="1">IF($B146=1,VLOOKUP($C146,aanmeldingen!$C:$AB,G$1,FALSE),"")</f>
        <v/>
      </c>
      <c r="H146" s="1" t="str">
        <f ca="1">IF($B146=1,VLOOKUP($C146,aanmeldingen!$C:$AB,H$1,FALSE),"")</f>
        <v/>
      </c>
      <c r="I146" s="26" t="str">
        <f ca="1">IF($B146=1,VLOOKUP($C146,aanmeldingen!$C:$AB,I$1,FALSE),"")</f>
        <v/>
      </c>
      <c r="J146" s="26" t="str">
        <f ca="1">IF($B146=1,VLOOKUP($C146,aanmeldingen!$C:$AB,J$1,FALSE),"")</f>
        <v/>
      </c>
      <c r="K146" s="18" t="str">
        <f ca="1">IF($B146=1,VLOOKUP($C146,aanmeldingen!$C:$AB,K$1,FALSE),"")</f>
        <v/>
      </c>
      <c r="L146" s="1" t="str">
        <f ca="1">IF($B146=1,VLOOKUP($C146,aanmeldingen!$C:$AB,L$1,FALSE),"")</f>
        <v/>
      </c>
      <c r="M146" s="1" t="str">
        <f ca="1">IF($D146="-","",VLOOKUP($C146,aanmeldingen!$C:$AB,M$1,FALSE))</f>
        <v/>
      </c>
      <c r="N146" s="1" t="str">
        <f ca="1">IF($D146="-","",VLOOKUP($C146,aanmeldingen!$C:$AB,N$1,FALSE))</f>
        <v/>
      </c>
      <c r="O146" s="1" t="str">
        <f ca="1">IF($D146="-","",VLOOKUP($C146,aanmeldingen!$C:$AB,O$1,FALSE))</f>
        <v/>
      </c>
      <c r="P146" s="1">
        <f t="shared" ca="1" si="10"/>
        <v>1</v>
      </c>
      <c r="Q146" s="20" t="str">
        <f ca="1">IF(B146=1,IF(VLOOKUP(D146,Scheidsrechters!B:P,15,FALSE)=0,"",VLOOKUP(D146,Scheidsrechters!B:P,15,FALSE)),"")</f>
        <v/>
      </c>
      <c r="S146" s="1">
        <f t="shared" ca="1" si="11"/>
        <v>1</v>
      </c>
      <c r="T146" s="26" t="str">
        <f ca="1">IFERROR(VLOOKUP(C146,aanmeldingen!$C:$L,10,FALSE),"")</f>
        <v/>
      </c>
      <c r="U146" s="26" t="str">
        <f ca="1">IFERROR(VLOOKUP(C146,aanmeldingen!$C:$V,20,FALSE),"")</f>
        <v/>
      </c>
    </row>
    <row r="147" spans="1:27" x14ac:dyDescent="0.2">
      <c r="A147" s="54">
        <f t="shared" ca="1" si="8"/>
        <v>1</v>
      </c>
      <c r="B147" s="54">
        <f t="shared" ca="1" si="9"/>
        <v>0</v>
      </c>
      <c r="C147" s="54">
        <f t="shared" si="6"/>
        <v>115</v>
      </c>
      <c r="D147" s="54" t="str">
        <f ca="1">IFERROR(VLOOKUP($C147,aanmeldingen!$C:$AB,D$1,FALSE),"-")</f>
        <v>-</v>
      </c>
      <c r="E147" s="54">
        <f t="shared" ca="1" si="7"/>
        <v>0</v>
      </c>
      <c r="F147" s="25" t="str">
        <f ca="1">IF($B147=1,VLOOKUP($C147,aanmeldingen!$C:$AB,F$1,FALSE),"")</f>
        <v/>
      </c>
      <c r="G147" s="1" t="str">
        <f ca="1">IF($B147=1,VLOOKUP($C147,aanmeldingen!$C:$AB,G$1,FALSE),"")</f>
        <v/>
      </c>
      <c r="H147" s="1" t="str">
        <f ca="1">IF($B147=1,VLOOKUP($C147,aanmeldingen!$C:$AB,H$1,FALSE),"")</f>
        <v/>
      </c>
      <c r="I147" s="26" t="str">
        <f ca="1">IF($B147=1,VLOOKUP($C147,aanmeldingen!$C:$AB,I$1,FALSE),"")</f>
        <v/>
      </c>
      <c r="J147" s="26" t="str">
        <f ca="1">IF($B147=1,VLOOKUP($C147,aanmeldingen!$C:$AB,J$1,FALSE),"")</f>
        <v/>
      </c>
      <c r="K147" s="18" t="str">
        <f ca="1">IF($B147=1,VLOOKUP($C147,aanmeldingen!$C:$AB,K$1,FALSE),"")</f>
        <v/>
      </c>
      <c r="L147" s="1" t="str">
        <f ca="1">IF($B147=1,VLOOKUP($C147,aanmeldingen!$C:$AB,L$1,FALSE),"")</f>
        <v/>
      </c>
      <c r="M147" s="1" t="str">
        <f ca="1">IF($D147="-","",VLOOKUP($C147,aanmeldingen!$C:$AB,M$1,FALSE))</f>
        <v/>
      </c>
      <c r="N147" s="1" t="str">
        <f ca="1">IF($D147="-","",VLOOKUP($C147,aanmeldingen!$C:$AB,N$1,FALSE))</f>
        <v/>
      </c>
      <c r="O147" s="1" t="str">
        <f ca="1">IF($D147="-","",VLOOKUP($C147,aanmeldingen!$C:$AB,O$1,FALSE))</f>
        <v/>
      </c>
      <c r="P147" s="1">
        <f t="shared" ca="1" si="10"/>
        <v>1</v>
      </c>
      <c r="Q147" s="20" t="str">
        <f ca="1">IF(B147=1,IF(VLOOKUP(D147,Scheidsrechters!B:P,15,FALSE)=0,"",VLOOKUP(D147,Scheidsrechters!B:P,15,FALSE)),"")</f>
        <v/>
      </c>
      <c r="S147" s="1">
        <f t="shared" ca="1" si="11"/>
        <v>1</v>
      </c>
      <c r="T147" s="26" t="str">
        <f ca="1">IFERROR(VLOOKUP(C147,aanmeldingen!$C:$L,10,FALSE),"")</f>
        <v/>
      </c>
      <c r="U147" s="26" t="str">
        <f ca="1">IFERROR(VLOOKUP(C147,aanmeldingen!$C:$V,20,FALSE),"")</f>
        <v/>
      </c>
    </row>
    <row r="148" spans="1:27" x14ac:dyDescent="0.2">
      <c r="A148" s="54">
        <f t="shared" ca="1" si="8"/>
        <v>1</v>
      </c>
      <c r="B148" s="54">
        <f t="shared" ca="1" si="9"/>
        <v>0</v>
      </c>
      <c r="C148" s="54">
        <f t="shared" si="6"/>
        <v>116</v>
      </c>
      <c r="D148" s="54" t="str">
        <f ca="1">IFERROR(VLOOKUP($C148,aanmeldingen!$C:$AB,D$1,FALSE),"-")</f>
        <v>-</v>
      </c>
      <c r="E148" s="54">
        <f t="shared" ca="1" si="7"/>
        <v>0</v>
      </c>
      <c r="F148" s="25" t="str">
        <f ca="1">IF($B148=1,VLOOKUP($C148,aanmeldingen!$C:$AB,F$1,FALSE),"")</f>
        <v/>
      </c>
      <c r="G148" s="1" t="str">
        <f ca="1">IF($B148=1,VLOOKUP($C148,aanmeldingen!$C:$AB,G$1,FALSE),"")</f>
        <v/>
      </c>
      <c r="H148" s="1" t="str">
        <f ca="1">IF($B148=1,VLOOKUP($C148,aanmeldingen!$C:$AB,H$1,FALSE),"")</f>
        <v/>
      </c>
      <c r="I148" s="26" t="str">
        <f ca="1">IF($B148=1,VLOOKUP($C148,aanmeldingen!$C:$AB,I$1,FALSE),"")</f>
        <v/>
      </c>
      <c r="J148" s="26" t="str">
        <f ca="1">IF($B148=1,VLOOKUP($C148,aanmeldingen!$C:$AB,J$1,FALSE),"")</f>
        <v/>
      </c>
      <c r="K148" s="18" t="str">
        <f ca="1">IF($B148=1,VLOOKUP($C148,aanmeldingen!$C:$AB,K$1,FALSE),"")</f>
        <v/>
      </c>
      <c r="L148" s="1" t="str">
        <f ca="1">IF($B148=1,VLOOKUP($C148,aanmeldingen!$C:$AB,L$1,FALSE),"")</f>
        <v/>
      </c>
      <c r="M148" s="1" t="str">
        <f ca="1">IF($D148="-","",VLOOKUP($C148,aanmeldingen!$C:$AB,M$1,FALSE))</f>
        <v/>
      </c>
      <c r="N148" s="1" t="str">
        <f ca="1">IF($D148="-","",VLOOKUP($C148,aanmeldingen!$C:$AB,N$1,FALSE))</f>
        <v/>
      </c>
      <c r="O148" s="1" t="str">
        <f ca="1">IF($D148="-","",VLOOKUP($C148,aanmeldingen!$C:$AB,O$1,FALSE))</f>
        <v/>
      </c>
      <c r="P148" s="1">
        <f t="shared" ca="1" si="10"/>
        <v>1</v>
      </c>
      <c r="Q148" s="20" t="str">
        <f ca="1">IF(B148=1,IF(VLOOKUP(D148,Scheidsrechters!B:P,15,FALSE)=0,"",VLOOKUP(D148,Scheidsrechters!B:P,15,FALSE)),"")</f>
        <v/>
      </c>
      <c r="S148" s="1">
        <f t="shared" ca="1" si="11"/>
        <v>1</v>
      </c>
      <c r="T148" s="26" t="str">
        <f ca="1">IFERROR(VLOOKUP(C148,aanmeldingen!$C:$L,10,FALSE),"")</f>
        <v/>
      </c>
      <c r="U148" s="26" t="str">
        <f ca="1">IFERROR(VLOOKUP(C148,aanmeldingen!$C:$V,20,FALSE),"")</f>
        <v/>
      </c>
    </row>
    <row r="149" spans="1:27" x14ac:dyDescent="0.2">
      <c r="A149" s="54">
        <f t="shared" ca="1" si="8"/>
        <v>1</v>
      </c>
      <c r="B149" s="54">
        <f t="shared" ca="1" si="9"/>
        <v>0</v>
      </c>
      <c r="C149" s="54">
        <f t="shared" si="6"/>
        <v>117</v>
      </c>
      <c r="D149" s="54" t="str">
        <f ca="1">IFERROR(VLOOKUP($C149,aanmeldingen!$C:$AB,D$1,FALSE),"-")</f>
        <v>-</v>
      </c>
      <c r="E149" s="54">
        <f t="shared" ca="1" si="7"/>
        <v>0</v>
      </c>
      <c r="F149" s="25" t="str">
        <f ca="1">IF($B149=1,VLOOKUP($C149,aanmeldingen!$C:$AB,F$1,FALSE),"")</f>
        <v/>
      </c>
      <c r="G149" s="1" t="str">
        <f ca="1">IF($B149=1,VLOOKUP($C149,aanmeldingen!$C:$AB,G$1,FALSE),"")</f>
        <v/>
      </c>
      <c r="H149" s="1" t="str">
        <f ca="1">IF($B149=1,VLOOKUP($C149,aanmeldingen!$C:$AB,H$1,FALSE),"")</f>
        <v/>
      </c>
      <c r="I149" s="26" t="str">
        <f ca="1">IF($B149=1,VLOOKUP($C149,aanmeldingen!$C:$AB,I$1,FALSE),"")</f>
        <v/>
      </c>
      <c r="J149" s="26" t="str">
        <f ca="1">IF($B149=1,VLOOKUP($C149,aanmeldingen!$C:$AB,J$1,FALSE),"")</f>
        <v/>
      </c>
      <c r="K149" s="18" t="str">
        <f ca="1">IF($B149=1,VLOOKUP($C149,aanmeldingen!$C:$AB,K$1,FALSE),"")</f>
        <v/>
      </c>
      <c r="L149" s="1" t="str">
        <f ca="1">IF($B149=1,VLOOKUP($C149,aanmeldingen!$C:$AB,L$1,FALSE),"")</f>
        <v/>
      </c>
      <c r="M149" s="1" t="str">
        <f ca="1">IF($D149="-","",VLOOKUP($C149,aanmeldingen!$C:$AB,M$1,FALSE))</f>
        <v/>
      </c>
      <c r="N149" s="1" t="str">
        <f ca="1">IF($D149="-","",VLOOKUP($C149,aanmeldingen!$C:$AB,N$1,FALSE))</f>
        <v/>
      </c>
      <c r="O149" s="1" t="str">
        <f ca="1">IF($D149="-","",VLOOKUP($C149,aanmeldingen!$C:$AB,O$1,FALSE))</f>
        <v/>
      </c>
      <c r="P149" s="1">
        <f t="shared" ca="1" si="10"/>
        <v>1</v>
      </c>
      <c r="Q149" s="20" t="str">
        <f ca="1">IF(B149=1,IF(VLOOKUP(D149,Scheidsrechters!B:P,15,FALSE)=0,"",VLOOKUP(D149,Scheidsrechters!B:P,15,FALSE)),"")</f>
        <v/>
      </c>
      <c r="S149" s="1">
        <f t="shared" ca="1" si="11"/>
        <v>1</v>
      </c>
      <c r="T149" s="26" t="str">
        <f ca="1">IFERROR(VLOOKUP(C149,aanmeldingen!$C:$L,10,FALSE),"")</f>
        <v/>
      </c>
      <c r="U149" s="26" t="str">
        <f ca="1">IFERROR(VLOOKUP(C149,aanmeldingen!$C:$V,20,FALSE),"")</f>
        <v/>
      </c>
    </row>
    <row r="150" spans="1:27" x14ac:dyDescent="0.2">
      <c r="A150" s="54">
        <f t="shared" ca="1" si="8"/>
        <v>1</v>
      </c>
      <c r="B150" s="54">
        <f t="shared" ca="1" si="9"/>
        <v>0</v>
      </c>
      <c r="C150" s="54">
        <f t="shared" si="6"/>
        <v>118</v>
      </c>
      <c r="D150" s="54" t="str">
        <f ca="1">IFERROR(VLOOKUP($C150,aanmeldingen!$C:$AB,D$1,FALSE),"-")</f>
        <v>-</v>
      </c>
      <c r="E150" s="54">
        <f t="shared" ca="1" si="7"/>
        <v>0</v>
      </c>
      <c r="F150" s="25" t="str">
        <f ca="1">IF($B150=1,VLOOKUP($C150,aanmeldingen!$C:$AB,F$1,FALSE),"")</f>
        <v/>
      </c>
      <c r="G150" s="1" t="str">
        <f ca="1">IF($B150=1,VLOOKUP($C150,aanmeldingen!$C:$AB,G$1,FALSE),"")</f>
        <v/>
      </c>
      <c r="H150" s="1" t="str">
        <f ca="1">IF($B150=1,VLOOKUP($C150,aanmeldingen!$C:$AB,H$1,FALSE),"")</f>
        <v/>
      </c>
      <c r="I150" s="26" t="str">
        <f ca="1">IF($B150=1,VLOOKUP($C150,aanmeldingen!$C:$AB,I$1,FALSE),"")</f>
        <v/>
      </c>
      <c r="J150" s="26" t="str">
        <f ca="1">IF($B150=1,VLOOKUP($C150,aanmeldingen!$C:$AB,J$1,FALSE),"")</f>
        <v/>
      </c>
      <c r="K150" s="18" t="str">
        <f ca="1">IF($B150=1,VLOOKUP($C150,aanmeldingen!$C:$AB,K$1,FALSE),"")</f>
        <v/>
      </c>
      <c r="L150" s="1" t="str">
        <f ca="1">IF($B150=1,VLOOKUP($C150,aanmeldingen!$C:$AB,L$1,FALSE),"")</f>
        <v/>
      </c>
      <c r="M150" s="1" t="str">
        <f ca="1">IF($D150="-","",VLOOKUP($C150,aanmeldingen!$C:$AB,M$1,FALSE))</f>
        <v/>
      </c>
      <c r="N150" s="1" t="str">
        <f ca="1">IF($D150="-","",VLOOKUP($C150,aanmeldingen!$C:$AB,N$1,FALSE))</f>
        <v/>
      </c>
      <c r="O150" s="1" t="str">
        <f ca="1">IF($D150="-","",VLOOKUP($C150,aanmeldingen!$C:$AB,O$1,FALSE))</f>
        <v/>
      </c>
      <c r="P150" s="1">
        <f t="shared" ca="1" si="10"/>
        <v>1</v>
      </c>
      <c r="Q150" s="20" t="str">
        <f ca="1">IF(B150=1,IF(VLOOKUP(D150,Scheidsrechters!B:P,15,FALSE)=0,"",VLOOKUP(D150,Scheidsrechters!B:P,15,FALSE)),"")</f>
        <v/>
      </c>
      <c r="S150" s="1">
        <f t="shared" ca="1" si="11"/>
        <v>1</v>
      </c>
      <c r="T150" s="26" t="str">
        <f ca="1">IFERROR(VLOOKUP(C150,aanmeldingen!$C:$L,10,FALSE),"")</f>
        <v/>
      </c>
      <c r="U150" s="26" t="str">
        <f ca="1">IFERROR(VLOOKUP(C150,aanmeldingen!$C:$V,20,FALSE),"")</f>
        <v/>
      </c>
    </row>
    <row r="151" spans="1:27" x14ac:dyDescent="0.2">
      <c r="A151" s="54">
        <f t="shared" ca="1" si="8"/>
        <v>1</v>
      </c>
      <c r="B151" s="54">
        <f t="shared" ca="1" si="9"/>
        <v>0</v>
      </c>
      <c r="C151" s="54">
        <f t="shared" si="6"/>
        <v>119</v>
      </c>
      <c r="D151" s="54" t="str">
        <f ca="1">IFERROR(VLOOKUP($C151,aanmeldingen!$C:$AB,D$1,FALSE),"-")</f>
        <v>-</v>
      </c>
      <c r="E151" s="54">
        <f t="shared" ca="1" si="7"/>
        <v>0</v>
      </c>
      <c r="F151" s="25" t="str">
        <f ca="1">IF($B151=1,VLOOKUP($C151,aanmeldingen!$C:$AB,F$1,FALSE),"")</f>
        <v/>
      </c>
      <c r="G151" s="1" t="str">
        <f ca="1">IF($B151=1,VLOOKUP($C151,aanmeldingen!$C:$AB,G$1,FALSE),"")</f>
        <v/>
      </c>
      <c r="H151" s="1" t="str">
        <f ca="1">IF($B151=1,VLOOKUP($C151,aanmeldingen!$C:$AB,H$1,FALSE),"")</f>
        <v/>
      </c>
      <c r="I151" s="26" t="str">
        <f ca="1">IF($B151=1,VLOOKUP($C151,aanmeldingen!$C:$AB,I$1,FALSE),"")</f>
        <v/>
      </c>
      <c r="J151" s="26" t="str">
        <f ca="1">IF($B151=1,VLOOKUP($C151,aanmeldingen!$C:$AB,J$1,FALSE),"")</f>
        <v/>
      </c>
      <c r="K151" s="18" t="str">
        <f ca="1">IF($B151=1,VLOOKUP($C151,aanmeldingen!$C:$AB,K$1,FALSE),"")</f>
        <v/>
      </c>
      <c r="L151" s="1" t="str">
        <f ca="1">IF($B151=1,VLOOKUP($C151,aanmeldingen!$C:$AB,L$1,FALSE),"")</f>
        <v/>
      </c>
      <c r="M151" s="1" t="str">
        <f ca="1">IF($D151="-","",VLOOKUP($C151,aanmeldingen!$C:$AB,M$1,FALSE))</f>
        <v/>
      </c>
      <c r="N151" s="1" t="str">
        <f ca="1">IF($D151="-","",VLOOKUP($C151,aanmeldingen!$C:$AB,N$1,FALSE))</f>
        <v/>
      </c>
      <c r="O151" s="1" t="str">
        <f ca="1">IF($D151="-","",VLOOKUP($C151,aanmeldingen!$C:$AB,O$1,FALSE))</f>
        <v/>
      </c>
      <c r="P151" s="1">
        <f t="shared" ca="1" si="10"/>
        <v>1</v>
      </c>
      <c r="Q151" s="20" t="str">
        <f ca="1">IF(B151=1,IF(VLOOKUP(D151,Scheidsrechters!B:P,15,FALSE)=0,"",VLOOKUP(D151,Scheidsrechters!B:P,15,FALSE)),"")</f>
        <v/>
      </c>
      <c r="S151" s="1">
        <f t="shared" ca="1" si="11"/>
        <v>1</v>
      </c>
      <c r="T151" s="26" t="str">
        <f ca="1">IFERROR(VLOOKUP(C151,aanmeldingen!$C:$L,10,FALSE),"")</f>
        <v/>
      </c>
      <c r="U151" s="26" t="str">
        <f ca="1">IFERROR(VLOOKUP(C151,aanmeldingen!$C:$V,20,FALSE),"")</f>
        <v/>
      </c>
    </row>
    <row r="152" spans="1:27" x14ac:dyDescent="0.2">
      <c r="A152" s="54">
        <f t="shared" ca="1" si="8"/>
        <v>1</v>
      </c>
      <c r="B152" s="54">
        <f t="shared" ca="1" si="9"/>
        <v>0</v>
      </c>
      <c r="C152" s="54">
        <f t="shared" si="6"/>
        <v>120</v>
      </c>
      <c r="D152" s="54" t="str">
        <f ca="1">IFERROR(VLOOKUP($C152,aanmeldingen!$C:$AB,D$1,FALSE),"-")</f>
        <v>-</v>
      </c>
      <c r="E152" s="54">
        <f t="shared" ca="1" si="7"/>
        <v>0</v>
      </c>
      <c r="F152" s="25" t="str">
        <f ca="1">IF($B152=1,VLOOKUP($C152,aanmeldingen!$C:$AB,F$1,FALSE),"")</f>
        <v/>
      </c>
      <c r="G152" s="1" t="str">
        <f ca="1">IF($B152=1,VLOOKUP($C152,aanmeldingen!$C:$AB,G$1,FALSE),"")</f>
        <v/>
      </c>
      <c r="H152" s="1" t="str">
        <f ca="1">IF($B152=1,VLOOKUP($C152,aanmeldingen!$C:$AB,H$1,FALSE),"")</f>
        <v/>
      </c>
      <c r="I152" s="26" t="str">
        <f ca="1">IF($B152=1,VLOOKUP($C152,aanmeldingen!$C:$AB,I$1,FALSE),"")</f>
        <v/>
      </c>
      <c r="J152" s="26" t="str">
        <f ca="1">IF($B152=1,VLOOKUP($C152,aanmeldingen!$C:$AB,J$1,FALSE),"")</f>
        <v/>
      </c>
      <c r="K152" s="18" t="str">
        <f ca="1">IF($B152=1,VLOOKUP($C152,aanmeldingen!$C:$AB,K$1,FALSE),"")</f>
        <v/>
      </c>
      <c r="L152" s="1" t="str">
        <f ca="1">IF($B152=1,VLOOKUP($C152,aanmeldingen!$C:$AB,L$1,FALSE),"")</f>
        <v/>
      </c>
      <c r="M152" s="1" t="str">
        <f ca="1">IF($D152="-","",VLOOKUP($C152,aanmeldingen!$C:$AB,M$1,FALSE))</f>
        <v/>
      </c>
      <c r="N152" s="1" t="str">
        <f ca="1">IF($D152="-","",VLOOKUP($C152,aanmeldingen!$C:$AB,N$1,FALSE))</f>
        <v/>
      </c>
      <c r="O152" s="1" t="str">
        <f ca="1">IF($D152="-","",VLOOKUP($C152,aanmeldingen!$C:$AB,O$1,FALSE))</f>
        <v/>
      </c>
      <c r="P152" s="1">
        <f t="shared" ca="1" si="10"/>
        <v>1</v>
      </c>
      <c r="Q152" s="20" t="str">
        <f ca="1">IF(B152=1,IF(VLOOKUP(D152,Scheidsrechters!B:P,15,FALSE)=0,"",VLOOKUP(D152,Scheidsrechters!B:P,15,FALSE)),"")</f>
        <v/>
      </c>
      <c r="S152" s="1">
        <f t="shared" ca="1" si="11"/>
        <v>1</v>
      </c>
      <c r="T152" s="26" t="str">
        <f ca="1">IFERROR(VLOOKUP(C152,aanmeldingen!$C:$L,10,FALSE),"")</f>
        <v/>
      </c>
      <c r="U152" s="26" t="str">
        <f ca="1">IFERROR(VLOOKUP(C152,aanmeldingen!$C:$V,20,FALSE),"")</f>
        <v/>
      </c>
    </row>
    <row r="153" spans="1:27" x14ac:dyDescent="0.2">
      <c r="A153" s="54">
        <f t="shared" ca="1" si="8"/>
        <v>1</v>
      </c>
      <c r="B153" s="54">
        <f t="shared" ca="1" si="9"/>
        <v>0</v>
      </c>
      <c r="C153" s="54">
        <f t="shared" si="6"/>
        <v>121</v>
      </c>
      <c r="D153" s="54" t="str">
        <f ca="1">IFERROR(VLOOKUP($C153,aanmeldingen!$C:$AB,D$1,FALSE),"-")</f>
        <v>-</v>
      </c>
      <c r="E153" s="54">
        <f t="shared" ca="1" si="7"/>
        <v>0</v>
      </c>
      <c r="F153" s="25" t="str">
        <f ca="1">IF($B153=1,VLOOKUP($C153,aanmeldingen!$C:$AB,F$1,FALSE),"")</f>
        <v/>
      </c>
      <c r="G153" s="1" t="str">
        <f ca="1">IF($B153=1,VLOOKUP($C153,aanmeldingen!$C:$AB,G$1,FALSE),"")</f>
        <v/>
      </c>
      <c r="H153" s="1" t="str">
        <f ca="1">IF($B153=1,VLOOKUP($C153,aanmeldingen!$C:$AB,H$1,FALSE),"")</f>
        <v/>
      </c>
      <c r="I153" s="26" t="str">
        <f ca="1">IF($B153=1,VLOOKUP($C153,aanmeldingen!$C:$AB,I$1,FALSE),"")</f>
        <v/>
      </c>
      <c r="J153" s="26" t="str">
        <f ca="1">IF($B153=1,VLOOKUP($C153,aanmeldingen!$C:$AB,J$1,FALSE),"")</f>
        <v/>
      </c>
      <c r="K153" s="18" t="str">
        <f ca="1">IF($B153=1,VLOOKUP($C153,aanmeldingen!$C:$AB,K$1,FALSE),"")</f>
        <v/>
      </c>
      <c r="L153" s="1" t="str">
        <f ca="1">IF($B153=1,VLOOKUP($C153,aanmeldingen!$C:$AB,L$1,FALSE),"")</f>
        <v/>
      </c>
      <c r="M153" s="1" t="str">
        <f ca="1">IF($D153="-","",VLOOKUP($C153,aanmeldingen!$C:$AB,M$1,FALSE))</f>
        <v/>
      </c>
      <c r="N153" s="1" t="str">
        <f ca="1">IF($D153="-","",VLOOKUP($C153,aanmeldingen!$C:$AB,N$1,FALSE))</f>
        <v/>
      </c>
      <c r="O153" s="1" t="str">
        <f ca="1">IF($D153="-","",VLOOKUP($C153,aanmeldingen!$C:$AB,O$1,FALSE))</f>
        <v/>
      </c>
      <c r="P153" s="1">
        <f t="shared" ca="1" si="10"/>
        <v>1</v>
      </c>
      <c r="Q153" s="20" t="str">
        <f ca="1">IF(B153=1,IF(VLOOKUP(D153,Scheidsrechters!B:P,15,FALSE)=0,"",VLOOKUP(D153,Scheidsrechters!B:P,15,FALSE)),"")</f>
        <v/>
      </c>
      <c r="S153" s="1">
        <f t="shared" ca="1" si="11"/>
        <v>1</v>
      </c>
      <c r="T153" s="26" t="str">
        <f ca="1">IFERROR(VLOOKUP(C153,aanmeldingen!$C:$L,10,FALSE),"")</f>
        <v/>
      </c>
      <c r="U153" s="26" t="str">
        <f ca="1">IFERROR(VLOOKUP(C153,aanmeldingen!$C:$V,20,FALSE),"")</f>
        <v/>
      </c>
    </row>
    <row r="154" spans="1:27" x14ac:dyDescent="0.2">
      <c r="A154" s="54">
        <f t="shared" ca="1" si="8"/>
        <v>1</v>
      </c>
      <c r="B154" s="54">
        <f t="shared" ca="1" si="9"/>
        <v>0</v>
      </c>
      <c r="C154" s="54">
        <f t="shared" si="6"/>
        <v>122</v>
      </c>
      <c r="D154" s="54" t="str">
        <f ca="1">IFERROR(VLOOKUP($C154,aanmeldingen!$C:$AB,D$1,FALSE),"-")</f>
        <v>-</v>
      </c>
      <c r="E154" s="54">
        <f t="shared" ca="1" si="7"/>
        <v>0</v>
      </c>
      <c r="F154" s="25" t="str">
        <f ca="1">IF($B154=1,VLOOKUP($C154,aanmeldingen!$C:$AB,F$1,FALSE),"")</f>
        <v/>
      </c>
      <c r="G154" s="1" t="str">
        <f ca="1">IF($B154=1,VLOOKUP($C154,aanmeldingen!$C:$AB,G$1,FALSE),"")</f>
        <v/>
      </c>
      <c r="H154" s="1" t="str">
        <f ca="1">IF($B154=1,VLOOKUP($C154,aanmeldingen!$C:$AB,H$1,FALSE),"")</f>
        <v/>
      </c>
      <c r="I154" s="26" t="str">
        <f ca="1">IF($B154=1,VLOOKUP($C154,aanmeldingen!$C:$AB,I$1,FALSE),"")</f>
        <v/>
      </c>
      <c r="J154" s="26" t="str">
        <f ca="1">IF($B154=1,VLOOKUP($C154,aanmeldingen!$C:$AB,J$1,FALSE),"")</f>
        <v/>
      </c>
      <c r="K154" s="18" t="str">
        <f ca="1">IF($B154=1,VLOOKUP($C154,aanmeldingen!$C:$AB,K$1,FALSE),"")</f>
        <v/>
      </c>
      <c r="L154" s="1" t="str">
        <f ca="1">IF($B154=1,VLOOKUP($C154,aanmeldingen!$C:$AB,L$1,FALSE),"")</f>
        <v/>
      </c>
      <c r="M154" s="1" t="str">
        <f ca="1">IF($D154="-","",VLOOKUP($C154,aanmeldingen!$C:$AB,M$1,FALSE))</f>
        <v/>
      </c>
      <c r="N154" s="1" t="str">
        <f ca="1">IF($D154="-","",VLOOKUP($C154,aanmeldingen!$C:$AB,N$1,FALSE))</f>
        <v/>
      </c>
      <c r="O154" s="1" t="str">
        <f ca="1">IF($D154="-","",VLOOKUP($C154,aanmeldingen!$C:$AB,O$1,FALSE))</f>
        <v/>
      </c>
      <c r="P154" s="1">
        <f t="shared" ca="1" si="10"/>
        <v>1</v>
      </c>
      <c r="Q154" s="20" t="str">
        <f ca="1">IF(B154=1,IF(VLOOKUP(D154,Scheidsrechters!B:P,15,FALSE)=0,"",VLOOKUP(D154,Scheidsrechters!B:P,15,FALSE)),"")</f>
        <v/>
      </c>
      <c r="S154" s="1">
        <f t="shared" ca="1" si="11"/>
        <v>1</v>
      </c>
      <c r="T154" s="26" t="str">
        <f ca="1">IFERROR(VLOOKUP(C154,aanmeldingen!$C:$L,10,FALSE),"")</f>
        <v/>
      </c>
      <c r="U154" s="26" t="str">
        <f ca="1">IFERROR(VLOOKUP(C154,aanmeldingen!$C:$V,20,FALSE),"")</f>
        <v/>
      </c>
      <c r="AA154" s="54"/>
    </row>
    <row r="155" spans="1:27" x14ac:dyDescent="0.2">
      <c r="A155" s="54">
        <f t="shared" ca="1" si="8"/>
        <v>1</v>
      </c>
      <c r="B155" s="54">
        <f t="shared" ca="1" si="9"/>
        <v>0</v>
      </c>
      <c r="C155" s="54">
        <f t="shared" si="6"/>
        <v>123</v>
      </c>
      <c r="D155" s="54" t="str">
        <f ca="1">IFERROR(VLOOKUP($C155,aanmeldingen!$C:$AB,D$1,FALSE),"-")</f>
        <v>-</v>
      </c>
      <c r="E155" s="54">
        <f t="shared" ca="1" si="7"/>
        <v>0</v>
      </c>
      <c r="F155" s="25" t="str">
        <f ca="1">IF($B155=1,VLOOKUP($C155,aanmeldingen!$C:$AB,F$1,FALSE),"")</f>
        <v/>
      </c>
      <c r="G155" s="1" t="str">
        <f ca="1">IF($B155=1,VLOOKUP($C155,aanmeldingen!$C:$AB,G$1,FALSE),"")</f>
        <v/>
      </c>
      <c r="H155" s="1" t="str">
        <f ca="1">IF($B155=1,VLOOKUP($C155,aanmeldingen!$C:$AB,H$1,FALSE),"")</f>
        <v/>
      </c>
      <c r="I155" s="26" t="str">
        <f ca="1">IF($B155=1,VLOOKUP($C155,aanmeldingen!$C:$AB,I$1,FALSE),"")</f>
        <v/>
      </c>
      <c r="J155" s="26" t="str">
        <f ca="1">IF($B155=1,VLOOKUP($C155,aanmeldingen!$C:$AB,J$1,FALSE),"")</f>
        <v/>
      </c>
      <c r="K155" s="18" t="str">
        <f ca="1">IF($B155=1,VLOOKUP($C155,aanmeldingen!$C:$AB,K$1,FALSE),"")</f>
        <v/>
      </c>
      <c r="L155" s="1" t="str">
        <f ca="1">IF($B155=1,VLOOKUP($C155,aanmeldingen!$C:$AB,L$1,FALSE),"")</f>
        <v/>
      </c>
      <c r="M155" s="1" t="str">
        <f ca="1">IF($D155="-","",VLOOKUP($C155,aanmeldingen!$C:$AB,M$1,FALSE))</f>
        <v/>
      </c>
      <c r="N155" s="1" t="str">
        <f ca="1">IF($D155="-","",VLOOKUP($C155,aanmeldingen!$C:$AB,N$1,FALSE))</f>
        <v/>
      </c>
      <c r="O155" s="1" t="str">
        <f ca="1">IF($D155="-","",VLOOKUP($C155,aanmeldingen!$C:$AB,O$1,FALSE))</f>
        <v/>
      </c>
      <c r="P155" s="1">
        <f t="shared" ca="1" si="10"/>
        <v>1</v>
      </c>
      <c r="Q155" s="20" t="str">
        <f ca="1">IF(B155=1,IF(VLOOKUP(D155,Scheidsrechters!B:P,15,FALSE)=0,"",VLOOKUP(D155,Scheidsrechters!B:P,15,FALSE)),"")</f>
        <v/>
      </c>
      <c r="S155" s="1">
        <f t="shared" ca="1" si="11"/>
        <v>1</v>
      </c>
      <c r="T155" s="26" t="str">
        <f ca="1">IFERROR(VLOOKUP(C155,aanmeldingen!$C:$L,10,FALSE),"")</f>
        <v/>
      </c>
      <c r="U155" s="26" t="str">
        <f ca="1">IFERROR(VLOOKUP(C155,aanmeldingen!$C:$V,20,FALSE),"")</f>
        <v/>
      </c>
    </row>
    <row r="156" spans="1:27" x14ac:dyDescent="0.2">
      <c r="A156" s="54">
        <f t="shared" ca="1" si="8"/>
        <v>1</v>
      </c>
      <c r="B156" s="54">
        <f t="shared" ca="1" si="9"/>
        <v>0</v>
      </c>
      <c r="C156" s="54">
        <f t="shared" si="6"/>
        <v>124</v>
      </c>
      <c r="D156" s="54" t="str">
        <f ca="1">IFERROR(VLOOKUP($C156,aanmeldingen!$C:$AB,D$1,FALSE),"-")</f>
        <v>-</v>
      </c>
      <c r="E156" s="54">
        <f t="shared" ca="1" si="7"/>
        <v>0</v>
      </c>
      <c r="F156" s="25" t="str">
        <f ca="1">IF($B156=1,VLOOKUP($C156,aanmeldingen!$C:$AB,F$1,FALSE),"")</f>
        <v/>
      </c>
      <c r="G156" s="1" t="str">
        <f ca="1">IF($B156=1,VLOOKUP($C156,aanmeldingen!$C:$AB,G$1,FALSE),"")</f>
        <v/>
      </c>
      <c r="H156" s="1" t="str">
        <f ca="1">IF($B156=1,VLOOKUP($C156,aanmeldingen!$C:$AB,H$1,FALSE),"")</f>
        <v/>
      </c>
      <c r="I156" s="26" t="str">
        <f ca="1">IF($B156=1,VLOOKUP($C156,aanmeldingen!$C:$AB,I$1,FALSE),"")</f>
        <v/>
      </c>
      <c r="J156" s="26" t="str">
        <f ca="1">IF($B156=1,VLOOKUP($C156,aanmeldingen!$C:$AB,J$1,FALSE),"")</f>
        <v/>
      </c>
      <c r="K156" s="18" t="str">
        <f ca="1">IF($B156=1,VLOOKUP($C156,aanmeldingen!$C:$AB,K$1,FALSE),"")</f>
        <v/>
      </c>
      <c r="L156" s="1" t="str">
        <f ca="1">IF($B156=1,VLOOKUP($C156,aanmeldingen!$C:$AB,L$1,FALSE),"")</f>
        <v/>
      </c>
      <c r="M156" s="1" t="str">
        <f ca="1">IF($D156="-","",VLOOKUP($C156,aanmeldingen!$C:$AB,M$1,FALSE))</f>
        <v/>
      </c>
      <c r="N156" s="1" t="str">
        <f ca="1">IF($D156="-","",VLOOKUP($C156,aanmeldingen!$C:$AB,N$1,FALSE))</f>
        <v/>
      </c>
      <c r="O156" s="1" t="str">
        <f ca="1">IF($D156="-","",VLOOKUP($C156,aanmeldingen!$C:$AB,O$1,FALSE))</f>
        <v/>
      </c>
      <c r="P156" s="1">
        <f t="shared" ca="1" si="10"/>
        <v>1</v>
      </c>
      <c r="Q156" s="20" t="str">
        <f ca="1">IF(B156=1,IF(VLOOKUP(D156,Scheidsrechters!B:P,15,FALSE)=0,"",VLOOKUP(D156,Scheidsrechters!B:P,15,FALSE)),"")</f>
        <v/>
      </c>
      <c r="S156" s="1">
        <f t="shared" ca="1" si="11"/>
        <v>1</v>
      </c>
      <c r="T156" s="26" t="str">
        <f ca="1">IFERROR(VLOOKUP(C156,aanmeldingen!$C:$L,10,FALSE),"")</f>
        <v/>
      </c>
      <c r="U156" s="26" t="str">
        <f ca="1">IFERROR(VLOOKUP(C156,aanmeldingen!$C:$V,20,FALSE),"")</f>
        <v/>
      </c>
    </row>
    <row r="157" spans="1:27" x14ac:dyDescent="0.2">
      <c r="A157" s="54">
        <f t="shared" ca="1" si="8"/>
        <v>1</v>
      </c>
      <c r="B157" s="54">
        <f t="shared" ca="1" si="9"/>
        <v>0</v>
      </c>
      <c r="C157" s="54">
        <f t="shared" si="6"/>
        <v>125</v>
      </c>
      <c r="D157" s="54" t="str">
        <f ca="1">IFERROR(VLOOKUP($C157,aanmeldingen!$C:$AB,D$1,FALSE),"-")</f>
        <v>-</v>
      </c>
      <c r="E157" s="54">
        <f t="shared" ca="1" si="7"/>
        <v>0</v>
      </c>
      <c r="F157" s="25" t="str">
        <f ca="1">IF($B157=1,VLOOKUP($C157,aanmeldingen!$C:$AB,F$1,FALSE),"")</f>
        <v/>
      </c>
      <c r="G157" s="1" t="str">
        <f ca="1">IF($B157=1,VLOOKUP($C157,aanmeldingen!$C:$AB,G$1,FALSE),"")</f>
        <v/>
      </c>
      <c r="H157" s="1" t="str">
        <f ca="1">IF($B157=1,VLOOKUP($C157,aanmeldingen!$C:$AB,H$1,FALSE),"")</f>
        <v/>
      </c>
      <c r="I157" s="26" t="str">
        <f ca="1">IF($B157=1,VLOOKUP($C157,aanmeldingen!$C:$AB,I$1,FALSE),"")</f>
        <v/>
      </c>
      <c r="J157" s="26" t="str">
        <f ca="1">IF($B157=1,VLOOKUP($C157,aanmeldingen!$C:$AB,J$1,FALSE),"")</f>
        <v/>
      </c>
      <c r="K157" s="18" t="str">
        <f ca="1">IF($B157=1,VLOOKUP($C157,aanmeldingen!$C:$AB,K$1,FALSE),"")</f>
        <v/>
      </c>
      <c r="L157" s="1" t="str">
        <f ca="1">IF($B157=1,VLOOKUP($C157,aanmeldingen!$C:$AB,L$1,FALSE),"")</f>
        <v/>
      </c>
      <c r="M157" s="1" t="str">
        <f ca="1">IF($D157="-","",VLOOKUP($C157,aanmeldingen!$C:$AB,M$1,FALSE))</f>
        <v/>
      </c>
      <c r="N157" s="1" t="str">
        <f ca="1">IF($D157="-","",VLOOKUP($C157,aanmeldingen!$C:$AB,N$1,FALSE))</f>
        <v/>
      </c>
      <c r="O157" s="1" t="str">
        <f ca="1">IF($D157="-","",VLOOKUP($C157,aanmeldingen!$C:$AB,O$1,FALSE))</f>
        <v/>
      </c>
      <c r="P157" s="1">
        <f t="shared" ca="1" si="10"/>
        <v>1</v>
      </c>
      <c r="Q157" s="20" t="str">
        <f ca="1">IF(B157=1,IF(VLOOKUP(D157,Scheidsrechters!B:P,15,FALSE)=0,"",VLOOKUP(D157,Scheidsrechters!B:P,15,FALSE)),"")</f>
        <v/>
      </c>
      <c r="S157" s="1">
        <f t="shared" ca="1" si="11"/>
        <v>1</v>
      </c>
      <c r="T157" s="26" t="str">
        <f ca="1">IFERROR(VLOOKUP(C157,aanmeldingen!$C:$L,10,FALSE),"")</f>
        <v/>
      </c>
      <c r="U157" s="26" t="str">
        <f ca="1">IFERROR(VLOOKUP(C157,aanmeldingen!$C:$V,20,FALSE),"")</f>
        <v/>
      </c>
    </row>
    <row r="158" spans="1:27" x14ac:dyDescent="0.2">
      <c r="A158" s="54">
        <f t="shared" ca="1" si="8"/>
        <v>1</v>
      </c>
      <c r="B158" s="54">
        <f t="shared" ca="1" si="9"/>
        <v>0</v>
      </c>
      <c r="C158" s="54">
        <f t="shared" si="6"/>
        <v>126</v>
      </c>
      <c r="D158" s="54" t="str">
        <f ca="1">IFERROR(VLOOKUP($C158,aanmeldingen!$C:$AB,D$1,FALSE),"-")</f>
        <v>-</v>
      </c>
      <c r="E158" s="54">
        <f t="shared" ca="1" si="7"/>
        <v>0</v>
      </c>
      <c r="F158" s="25" t="str">
        <f ca="1">IF($B158=1,VLOOKUP($C158,aanmeldingen!$C:$AB,F$1,FALSE),"")</f>
        <v/>
      </c>
      <c r="G158" s="1" t="str">
        <f ca="1">IF($B158=1,VLOOKUP($C158,aanmeldingen!$C:$AB,G$1,FALSE),"")</f>
        <v/>
      </c>
      <c r="H158" s="1" t="str">
        <f ca="1">IF($B158=1,VLOOKUP($C158,aanmeldingen!$C:$AB,H$1,FALSE),"")</f>
        <v/>
      </c>
      <c r="I158" s="26" t="str">
        <f ca="1">IF($B158=1,VLOOKUP($C158,aanmeldingen!$C:$AB,I$1,FALSE),"")</f>
        <v/>
      </c>
      <c r="J158" s="26" t="str">
        <f ca="1">IF($B158=1,VLOOKUP($C158,aanmeldingen!$C:$AB,J$1,FALSE),"")</f>
        <v/>
      </c>
      <c r="K158" s="18" t="str">
        <f ca="1">IF($B158=1,VLOOKUP($C158,aanmeldingen!$C:$AB,K$1,FALSE),"")</f>
        <v/>
      </c>
      <c r="L158" s="1" t="str">
        <f ca="1">IF($B158=1,VLOOKUP($C158,aanmeldingen!$C:$AB,L$1,FALSE),"")</f>
        <v/>
      </c>
      <c r="M158" s="1" t="str">
        <f ca="1">IF($D158="-","",VLOOKUP($C158,aanmeldingen!$C:$AB,M$1,FALSE))</f>
        <v/>
      </c>
      <c r="N158" s="1" t="str">
        <f ca="1">IF($D158="-","",VLOOKUP($C158,aanmeldingen!$C:$AB,N$1,FALSE))</f>
        <v/>
      </c>
      <c r="O158" s="1" t="str">
        <f ca="1">IF($D158="-","",VLOOKUP($C158,aanmeldingen!$C:$AB,O$1,FALSE))</f>
        <v/>
      </c>
      <c r="P158" s="1">
        <f t="shared" ca="1" si="10"/>
        <v>1</v>
      </c>
      <c r="Q158" s="20" t="str">
        <f ca="1">IF(B158=1,IF(VLOOKUP(D158,Scheidsrechters!B:P,15,FALSE)=0,"",VLOOKUP(D158,Scheidsrechters!B:P,15,FALSE)),"")</f>
        <v/>
      </c>
      <c r="S158" s="1">
        <f t="shared" ca="1" si="11"/>
        <v>1</v>
      </c>
      <c r="T158" s="26" t="str">
        <f ca="1">IFERROR(VLOOKUP(C158,aanmeldingen!$C:$L,10,FALSE),"")</f>
        <v/>
      </c>
      <c r="U158" s="26" t="str">
        <f ca="1">IFERROR(VLOOKUP(C158,aanmeldingen!$C:$V,20,FALSE),"")</f>
        <v/>
      </c>
    </row>
    <row r="159" spans="1:27" x14ac:dyDescent="0.2">
      <c r="A159" s="54">
        <f t="shared" ca="1" si="8"/>
        <v>1</v>
      </c>
      <c r="B159" s="54">
        <f t="shared" ca="1" si="9"/>
        <v>0</v>
      </c>
      <c r="C159" s="54">
        <f t="shared" si="6"/>
        <v>127</v>
      </c>
      <c r="D159" s="54" t="str">
        <f ca="1">IFERROR(VLOOKUP($C159,aanmeldingen!$C:$AB,D$1,FALSE),"-")</f>
        <v>-</v>
      </c>
      <c r="E159" s="54">
        <f t="shared" ca="1" si="7"/>
        <v>0</v>
      </c>
      <c r="F159" s="25" t="str">
        <f ca="1">IF($B159=1,VLOOKUP($C159,aanmeldingen!$C:$AB,F$1,FALSE),"")</f>
        <v/>
      </c>
      <c r="G159" s="1" t="str">
        <f ca="1">IF($B159=1,VLOOKUP($C159,aanmeldingen!$C:$AB,G$1,FALSE),"")</f>
        <v/>
      </c>
      <c r="H159" s="1" t="str">
        <f ca="1">IF($B159=1,VLOOKUP($C159,aanmeldingen!$C:$AB,H$1,FALSE),"")</f>
        <v/>
      </c>
      <c r="I159" s="26" t="str">
        <f ca="1">IF($B159=1,VLOOKUP($C159,aanmeldingen!$C:$AB,I$1,FALSE),"")</f>
        <v/>
      </c>
      <c r="J159" s="26" t="str">
        <f ca="1">IF($B159=1,VLOOKUP($C159,aanmeldingen!$C:$AB,J$1,FALSE),"")</f>
        <v/>
      </c>
      <c r="K159" s="18" t="str">
        <f ca="1">IF($B159=1,VLOOKUP($C159,aanmeldingen!$C:$AB,K$1,FALSE),"")</f>
        <v/>
      </c>
      <c r="L159" s="1" t="str">
        <f ca="1">IF($B159=1,VLOOKUP($C159,aanmeldingen!$C:$AB,L$1,FALSE),"")</f>
        <v/>
      </c>
      <c r="M159" s="1" t="str">
        <f ca="1">IF($D159="-","",VLOOKUP($C159,aanmeldingen!$C:$AB,M$1,FALSE))</f>
        <v/>
      </c>
      <c r="N159" s="1" t="str">
        <f ca="1">IF($D159="-","",VLOOKUP($C159,aanmeldingen!$C:$AB,N$1,FALSE))</f>
        <v/>
      </c>
      <c r="O159" s="1" t="str">
        <f ca="1">IF($D159="-","",VLOOKUP($C159,aanmeldingen!$C:$AB,O$1,FALSE))</f>
        <v/>
      </c>
      <c r="P159" s="1">
        <f t="shared" ca="1" si="10"/>
        <v>1</v>
      </c>
      <c r="Q159" s="20" t="str">
        <f ca="1">IF(B159=1,IF(VLOOKUP(D159,Scheidsrechters!B:P,15,FALSE)=0,"",VLOOKUP(D159,Scheidsrechters!B:P,15,FALSE)),"")</f>
        <v/>
      </c>
      <c r="S159" s="1">
        <f t="shared" ca="1" si="11"/>
        <v>1</v>
      </c>
      <c r="T159" s="26" t="str">
        <f ca="1">IFERROR(VLOOKUP(C159,aanmeldingen!$C:$L,10,FALSE),"")</f>
        <v/>
      </c>
      <c r="U159" s="26" t="str">
        <f ca="1">IFERROR(VLOOKUP(C159,aanmeldingen!$C:$V,20,FALSE),"")</f>
        <v/>
      </c>
    </row>
    <row r="160" spans="1:27" x14ac:dyDescent="0.2">
      <c r="A160" s="54">
        <f t="shared" ca="1" si="8"/>
        <v>1</v>
      </c>
      <c r="B160" s="54">
        <f t="shared" ca="1" si="9"/>
        <v>0</v>
      </c>
      <c r="C160" s="54">
        <f t="shared" si="6"/>
        <v>128</v>
      </c>
      <c r="D160" s="54" t="str">
        <f ca="1">IFERROR(VLOOKUP($C160,aanmeldingen!$C:$AB,D$1,FALSE),"-")</f>
        <v>-</v>
      </c>
      <c r="E160" s="54">
        <f ca="1">IF(D160=D159,E159,IF(OR(LEFT(H160,2)="EK",LEFT(H160,2)="WK",H160="OS",H160="OKT",LEFT(H160,6)="RSS WK"),1,0))</f>
        <v>0</v>
      </c>
      <c r="F160" s="25" t="str">
        <f ca="1">IF($B160=1,VLOOKUP($C160,aanmeldingen!$C:$AB,F$1,FALSE),"")</f>
        <v/>
      </c>
      <c r="G160" s="1" t="str">
        <f ca="1">IF($B160=1,VLOOKUP($C160,aanmeldingen!$C:$AB,G$1,FALSE),"")</f>
        <v/>
      </c>
      <c r="H160" s="1" t="str">
        <f ca="1">IF($B160=1,VLOOKUP($C160,aanmeldingen!$C:$AB,H$1,FALSE),"")</f>
        <v/>
      </c>
      <c r="I160" s="26" t="str">
        <f ca="1">IF($B160=1,VLOOKUP($C160,aanmeldingen!$C:$AB,I$1,FALSE),"")</f>
        <v/>
      </c>
      <c r="J160" s="26" t="str">
        <f ca="1">IF($B160=1,VLOOKUP($C160,aanmeldingen!$C:$AB,J$1,FALSE),"")</f>
        <v/>
      </c>
      <c r="K160" s="18" t="str">
        <f ca="1">IF($B160=1,VLOOKUP($C160,aanmeldingen!$C:$AB,K$1,FALSE),"")</f>
        <v/>
      </c>
      <c r="L160" s="1" t="str">
        <f ca="1">IF($B160=1,VLOOKUP($C160,aanmeldingen!$C:$AB,L$1,FALSE),"")</f>
        <v/>
      </c>
      <c r="M160" s="1" t="str">
        <f ca="1">IF($D160="-","",VLOOKUP($C160,aanmeldingen!$C:$AB,M$1,FALSE))</f>
        <v/>
      </c>
      <c r="N160" s="1" t="str">
        <f ca="1">IF($D160="-","",VLOOKUP($C160,aanmeldingen!$C:$AB,N$1,FALSE))</f>
        <v/>
      </c>
      <c r="O160" s="1" t="str">
        <f ca="1">IF($D160="-","",VLOOKUP($C160,aanmeldingen!$C:$AB,O$1,FALSE))</f>
        <v/>
      </c>
      <c r="P160" s="1">
        <f t="shared" ca="1" si="10"/>
        <v>1</v>
      </c>
      <c r="Q160" s="20" t="str">
        <f ca="1">IF(B160=1,IF(VLOOKUP(D160,Scheidsrechters!B:P,15,FALSE)=0,"",VLOOKUP(D160,Scheidsrechters!B:P,15,FALSE)),"")</f>
        <v/>
      </c>
      <c r="S160" s="1">
        <f t="shared" ca="1" si="11"/>
        <v>1</v>
      </c>
      <c r="T160" s="26" t="str">
        <f ca="1">IFERROR(VLOOKUP(C160,aanmeldingen!$C:$L,10,FALSE),"")</f>
        <v/>
      </c>
      <c r="U160" s="26" t="str">
        <f ca="1">IFERROR(VLOOKUP(C160,aanmeldingen!$C:$V,20,FALSE),"")</f>
        <v/>
      </c>
    </row>
    <row r="161" spans="1:21" x14ac:dyDescent="0.2">
      <c r="A161" s="54">
        <f t="shared" ca="1" si="8"/>
        <v>1</v>
      </c>
      <c r="B161" s="54">
        <f t="shared" ca="1" si="9"/>
        <v>0</v>
      </c>
      <c r="C161" s="54">
        <f t="shared" ref="C161:C224" si="12">C160+1</f>
        <v>129</v>
      </c>
      <c r="D161" s="54" t="str">
        <f ca="1">IFERROR(VLOOKUP($C161,aanmeldingen!$C:$AB,D$1,FALSE),"-")</f>
        <v>-</v>
      </c>
      <c r="E161" s="54">
        <f t="shared" ref="E161:E224" ca="1" si="13">IF(D161=D160,E160,IF(OR(LEFT(H161,2)="EK",LEFT(H161,2)="WK",H161="OS",H161="OKT",LEFT(H161,6)="RSS WK"),1,0))</f>
        <v>0</v>
      </c>
      <c r="F161" s="25" t="str">
        <f ca="1">IF($B161=1,VLOOKUP($C161,aanmeldingen!$C:$AB,F$1,FALSE),"")</f>
        <v/>
      </c>
      <c r="G161" s="1" t="str">
        <f ca="1">IF($B161=1,VLOOKUP($C161,aanmeldingen!$C:$AB,G$1,FALSE),"")</f>
        <v/>
      </c>
      <c r="H161" s="1" t="str">
        <f ca="1">IF($B161=1,VLOOKUP($C161,aanmeldingen!$C:$AB,H$1,FALSE),"")</f>
        <v/>
      </c>
      <c r="I161" s="26" t="str">
        <f ca="1">IF($B161=1,VLOOKUP($C161,aanmeldingen!$C:$AB,I$1,FALSE),"")</f>
        <v/>
      </c>
      <c r="J161" s="26" t="str">
        <f ca="1">IF($B161=1,VLOOKUP($C161,aanmeldingen!$C:$AB,J$1,FALSE),"")</f>
        <v/>
      </c>
      <c r="K161" s="18" t="str">
        <f ca="1">IF($B161=1,VLOOKUP($C161,aanmeldingen!$C:$AB,K$1,FALSE),"")</f>
        <v/>
      </c>
      <c r="L161" s="1" t="str">
        <f ca="1">IF($B161=1,VLOOKUP($C161,aanmeldingen!$C:$AB,L$1,FALSE),"")</f>
        <v/>
      </c>
      <c r="M161" s="1" t="str">
        <f ca="1">IF($D161="-","",VLOOKUP($C161,aanmeldingen!$C:$AB,M$1,FALSE))</f>
        <v/>
      </c>
      <c r="N161" s="1" t="str">
        <f ca="1">IF($D161="-","",VLOOKUP($C161,aanmeldingen!$C:$AB,N$1,FALSE))</f>
        <v/>
      </c>
      <c r="O161" s="1" t="str">
        <f ca="1">IF($D161="-","",VLOOKUP($C161,aanmeldingen!$C:$AB,O$1,FALSE))</f>
        <v/>
      </c>
      <c r="P161" s="1">
        <f t="shared" ca="1" si="10"/>
        <v>1</v>
      </c>
      <c r="Q161" s="20" t="str">
        <f ca="1">IF(B161=1,IF(VLOOKUP(D161,Scheidsrechters!B:P,15,FALSE)=0,"",VLOOKUP(D161,Scheidsrechters!B:P,15,FALSE)),"")</f>
        <v/>
      </c>
      <c r="S161" s="1">
        <f t="shared" ca="1" si="11"/>
        <v>1</v>
      </c>
      <c r="T161" s="26" t="str">
        <f ca="1">IFERROR(VLOOKUP(C161,aanmeldingen!$C:$L,10,FALSE),"")</f>
        <v/>
      </c>
      <c r="U161" s="26" t="str">
        <f ca="1">IFERROR(VLOOKUP(C161,aanmeldingen!$C:$V,20,FALSE),"")</f>
        <v/>
      </c>
    </row>
    <row r="162" spans="1:21" x14ac:dyDescent="0.2">
      <c r="A162" s="54">
        <f t="shared" ref="A162:A225" ca="1" si="14">IF(E162=0,IF(D162=D161,A161,IF(A161=1,0,1)),IF(D162=D161,A161,IF(A161=3,4,3)))</f>
        <v>1</v>
      </c>
      <c r="B162" s="54">
        <f t="shared" ref="B162:B225" ca="1" si="15">IF(D162="-",0,IF(D162=D161,0,1))</f>
        <v>0</v>
      </c>
      <c r="C162" s="54">
        <f t="shared" si="12"/>
        <v>130</v>
      </c>
      <c r="D162" s="54" t="str">
        <f ca="1">IFERROR(VLOOKUP($C162,aanmeldingen!$C:$AB,D$1,FALSE),"-")</f>
        <v>-</v>
      </c>
      <c r="E162" s="54">
        <f t="shared" ca="1" si="13"/>
        <v>0</v>
      </c>
      <c r="F162" s="25" t="str">
        <f ca="1">IF($B162=1,VLOOKUP($C162,aanmeldingen!$C:$AB,F$1,FALSE),"")</f>
        <v/>
      </c>
      <c r="G162" s="1" t="str">
        <f ca="1">IF($B162=1,VLOOKUP($C162,aanmeldingen!$C:$AB,G$1,FALSE),"")</f>
        <v/>
      </c>
      <c r="H162" s="1" t="str">
        <f ca="1">IF($B162=1,VLOOKUP($C162,aanmeldingen!$C:$AB,H$1,FALSE),"")</f>
        <v/>
      </c>
      <c r="I162" s="26" t="str">
        <f ca="1">IF($B162=1,VLOOKUP($C162,aanmeldingen!$C:$AB,I$1,FALSE),"")</f>
        <v/>
      </c>
      <c r="J162" s="26" t="str">
        <f ca="1">IF($B162=1,VLOOKUP($C162,aanmeldingen!$C:$AB,J$1,FALSE),"")</f>
        <v/>
      </c>
      <c r="K162" s="18" t="str">
        <f ca="1">IF($B162=1,VLOOKUP($C162,aanmeldingen!$C:$AB,K$1,FALSE),"")</f>
        <v/>
      </c>
      <c r="L162" s="1" t="str">
        <f ca="1">IF($B162=1,VLOOKUP($C162,aanmeldingen!$C:$AB,L$1,FALSE),"")</f>
        <v/>
      </c>
      <c r="M162" s="1" t="str">
        <f ca="1">IF($D162="-","",VLOOKUP($C162,aanmeldingen!$C:$AB,M$1,FALSE))</f>
        <v/>
      </c>
      <c r="N162" s="1" t="str">
        <f ca="1">IF($D162="-","",VLOOKUP($C162,aanmeldingen!$C:$AB,N$1,FALSE))</f>
        <v/>
      </c>
      <c r="O162" s="1" t="str">
        <f ca="1">IF($D162="-","",VLOOKUP($C162,aanmeldingen!$C:$AB,O$1,FALSE))</f>
        <v/>
      </c>
      <c r="P162" s="1">
        <f t="shared" ref="P162:P225" ca="1" si="16">IF(S162=1,1,"")</f>
        <v>1</v>
      </c>
      <c r="Q162" s="20" t="str">
        <f ca="1">IF(B162=1,IF(VLOOKUP(D162,Scheidsrechters!B:P,15,FALSE)=0,"",VLOOKUP(D162,Scheidsrechters!B:P,15,FALSE)),"")</f>
        <v/>
      </c>
      <c r="S162" s="1">
        <f t="shared" ref="S162:S225" ca="1" si="17">IF(T162&lt;&gt;0,1,IF(U162-TODAY()&lt;8,2,3))</f>
        <v>1</v>
      </c>
      <c r="T162" s="26" t="str">
        <f ca="1">IFERROR(VLOOKUP(C162,aanmeldingen!$C:$L,10,FALSE),"")</f>
        <v/>
      </c>
      <c r="U162" s="26" t="str">
        <f ca="1">IFERROR(VLOOKUP(C162,aanmeldingen!$C:$V,20,FALSE),"")</f>
        <v/>
      </c>
    </row>
    <row r="163" spans="1:21" x14ac:dyDescent="0.2">
      <c r="A163" s="54">
        <f t="shared" ca="1" si="14"/>
        <v>1</v>
      </c>
      <c r="B163" s="54">
        <f t="shared" ca="1" si="15"/>
        <v>0</v>
      </c>
      <c r="C163" s="54">
        <f t="shared" si="12"/>
        <v>131</v>
      </c>
      <c r="D163" s="54" t="str">
        <f ca="1">IFERROR(VLOOKUP($C163,aanmeldingen!$C:$AB,D$1,FALSE),"-")</f>
        <v>-</v>
      </c>
      <c r="E163" s="54">
        <f t="shared" ca="1" si="13"/>
        <v>0</v>
      </c>
      <c r="F163" s="25" t="str">
        <f ca="1">IF($B163=1,VLOOKUP($C163,aanmeldingen!$C:$AB,F$1,FALSE),"")</f>
        <v/>
      </c>
      <c r="G163" s="1" t="str">
        <f ca="1">IF($B163=1,VLOOKUP($C163,aanmeldingen!$C:$AB,G$1,FALSE),"")</f>
        <v/>
      </c>
      <c r="H163" s="1" t="str">
        <f ca="1">IF($B163=1,VLOOKUP($C163,aanmeldingen!$C:$AB,H$1,FALSE),"")</f>
        <v/>
      </c>
      <c r="I163" s="26" t="str">
        <f ca="1">IF($B163=1,VLOOKUP($C163,aanmeldingen!$C:$AB,I$1,FALSE),"")</f>
        <v/>
      </c>
      <c r="J163" s="26" t="str">
        <f ca="1">IF($B163=1,VLOOKUP($C163,aanmeldingen!$C:$AB,J$1,FALSE),"")</f>
        <v/>
      </c>
      <c r="K163" s="18" t="str">
        <f ca="1">IF($B163=1,VLOOKUP($C163,aanmeldingen!$C:$AB,K$1,FALSE),"")</f>
        <v/>
      </c>
      <c r="L163" s="1" t="str">
        <f ca="1">IF($B163=1,VLOOKUP($C163,aanmeldingen!$C:$AB,L$1,FALSE),"")</f>
        <v/>
      </c>
      <c r="M163" s="1" t="str">
        <f ca="1">IF($D163="-","",VLOOKUP($C163,aanmeldingen!$C:$AB,M$1,FALSE))</f>
        <v/>
      </c>
      <c r="N163" s="1" t="str">
        <f ca="1">IF($D163="-","",VLOOKUP($C163,aanmeldingen!$C:$AB,N$1,FALSE))</f>
        <v/>
      </c>
      <c r="O163" s="1" t="str">
        <f ca="1">IF($D163="-","",VLOOKUP($C163,aanmeldingen!$C:$AB,O$1,FALSE))</f>
        <v/>
      </c>
      <c r="P163" s="1">
        <f t="shared" ca="1" si="16"/>
        <v>1</v>
      </c>
      <c r="Q163" s="20" t="str">
        <f ca="1">IF(B163=1,IF(VLOOKUP(D163,Scheidsrechters!B:P,15,FALSE)=0,"",VLOOKUP(D163,Scheidsrechters!B:P,15,FALSE)),"")</f>
        <v/>
      </c>
      <c r="S163" s="1">
        <f t="shared" ca="1" si="17"/>
        <v>1</v>
      </c>
      <c r="T163" s="26" t="str">
        <f ca="1">IFERROR(VLOOKUP(C163,aanmeldingen!$C:$L,10,FALSE),"")</f>
        <v/>
      </c>
      <c r="U163" s="26" t="str">
        <f ca="1">IFERROR(VLOOKUP(C163,aanmeldingen!$C:$V,20,FALSE),"")</f>
        <v/>
      </c>
    </row>
    <row r="164" spans="1:21" x14ac:dyDescent="0.2">
      <c r="A164" s="54">
        <f t="shared" ca="1" si="14"/>
        <v>1</v>
      </c>
      <c r="B164" s="54">
        <f t="shared" ca="1" si="15"/>
        <v>0</v>
      </c>
      <c r="C164" s="54">
        <f t="shared" si="12"/>
        <v>132</v>
      </c>
      <c r="D164" s="54" t="str">
        <f ca="1">IFERROR(VLOOKUP($C164,aanmeldingen!$C:$AB,D$1,FALSE),"-")</f>
        <v>-</v>
      </c>
      <c r="E164" s="54">
        <f t="shared" ca="1" si="13"/>
        <v>0</v>
      </c>
      <c r="F164" s="25" t="str">
        <f ca="1">IF($B164=1,VLOOKUP($C164,aanmeldingen!$C:$AB,F$1,FALSE),"")</f>
        <v/>
      </c>
      <c r="G164" s="1" t="str">
        <f ca="1">IF($B164=1,VLOOKUP($C164,aanmeldingen!$C:$AB,G$1,FALSE),"")</f>
        <v/>
      </c>
      <c r="H164" s="1" t="str">
        <f ca="1">IF($B164=1,VLOOKUP($C164,aanmeldingen!$C:$AB,H$1,FALSE),"")</f>
        <v/>
      </c>
      <c r="I164" s="26" t="str">
        <f ca="1">IF($B164=1,VLOOKUP($C164,aanmeldingen!$C:$AB,I$1,FALSE),"")</f>
        <v/>
      </c>
      <c r="J164" s="26" t="str">
        <f ca="1">IF($B164=1,VLOOKUP($C164,aanmeldingen!$C:$AB,J$1,FALSE),"")</f>
        <v/>
      </c>
      <c r="K164" s="18" t="str">
        <f ca="1">IF($B164=1,VLOOKUP($C164,aanmeldingen!$C:$AB,K$1,FALSE),"")</f>
        <v/>
      </c>
      <c r="L164" s="1" t="str">
        <f ca="1">IF($B164=1,VLOOKUP($C164,aanmeldingen!$C:$AB,L$1,FALSE),"")</f>
        <v/>
      </c>
      <c r="M164" s="1" t="str">
        <f ca="1">IF($D164="-","",VLOOKUP($C164,aanmeldingen!$C:$AB,M$1,FALSE))</f>
        <v/>
      </c>
      <c r="N164" s="1" t="str">
        <f ca="1">IF($D164="-","",VLOOKUP($C164,aanmeldingen!$C:$AB,N$1,FALSE))</f>
        <v/>
      </c>
      <c r="O164" s="1" t="str">
        <f ca="1">IF($D164="-","",VLOOKUP($C164,aanmeldingen!$C:$AB,O$1,FALSE))</f>
        <v/>
      </c>
      <c r="P164" s="1">
        <f t="shared" ca="1" si="16"/>
        <v>1</v>
      </c>
      <c r="Q164" s="20" t="str">
        <f ca="1">IF(B164=1,IF(VLOOKUP(D164,Scheidsrechters!B:P,15,FALSE)=0,"",VLOOKUP(D164,Scheidsrechters!B:P,15,FALSE)),"")</f>
        <v/>
      </c>
      <c r="S164" s="1">
        <f t="shared" ca="1" si="17"/>
        <v>1</v>
      </c>
      <c r="T164" s="26" t="str">
        <f ca="1">IFERROR(VLOOKUP(C164,aanmeldingen!$C:$L,10,FALSE),"")</f>
        <v/>
      </c>
      <c r="U164" s="26" t="str">
        <f ca="1">IFERROR(VLOOKUP(C164,aanmeldingen!$C:$V,20,FALSE),"")</f>
        <v/>
      </c>
    </row>
    <row r="165" spans="1:21" x14ac:dyDescent="0.2">
      <c r="A165" s="54">
        <f t="shared" ca="1" si="14"/>
        <v>1</v>
      </c>
      <c r="B165" s="54">
        <f t="shared" ca="1" si="15"/>
        <v>0</v>
      </c>
      <c r="C165" s="54">
        <f t="shared" si="12"/>
        <v>133</v>
      </c>
      <c r="D165" s="54" t="str">
        <f ca="1">IFERROR(VLOOKUP($C165,aanmeldingen!$C:$AB,D$1,FALSE),"-")</f>
        <v>-</v>
      </c>
      <c r="E165" s="54">
        <f t="shared" ca="1" si="13"/>
        <v>0</v>
      </c>
      <c r="F165" s="25" t="str">
        <f ca="1">IF($B165=1,VLOOKUP($C165,aanmeldingen!$C:$AB,F$1,FALSE),"")</f>
        <v/>
      </c>
      <c r="G165" s="1" t="str">
        <f ca="1">IF($B165=1,VLOOKUP($C165,aanmeldingen!$C:$AB,G$1,FALSE),"")</f>
        <v/>
      </c>
      <c r="H165" s="1" t="str">
        <f ca="1">IF($B165=1,VLOOKUP($C165,aanmeldingen!$C:$AB,H$1,FALSE),"")</f>
        <v/>
      </c>
      <c r="I165" s="26" t="str">
        <f ca="1">IF($B165=1,VLOOKUP($C165,aanmeldingen!$C:$AB,I$1,FALSE),"")</f>
        <v/>
      </c>
      <c r="J165" s="26" t="str">
        <f ca="1">IF($B165=1,VLOOKUP($C165,aanmeldingen!$C:$AB,J$1,FALSE),"")</f>
        <v/>
      </c>
      <c r="K165" s="18" t="str">
        <f ca="1">IF($B165=1,VLOOKUP($C165,aanmeldingen!$C:$AB,K$1,FALSE),"")</f>
        <v/>
      </c>
      <c r="L165" s="1" t="str">
        <f ca="1">IF($B165=1,VLOOKUP($C165,aanmeldingen!$C:$AB,L$1,FALSE),"")</f>
        <v/>
      </c>
      <c r="M165" s="1" t="str">
        <f ca="1">IF($D165="-","",VLOOKUP($C165,aanmeldingen!$C:$AB,M$1,FALSE))</f>
        <v/>
      </c>
      <c r="N165" s="1" t="str">
        <f ca="1">IF($D165="-","",VLOOKUP($C165,aanmeldingen!$C:$AB,N$1,FALSE))</f>
        <v/>
      </c>
      <c r="O165" s="1" t="str">
        <f ca="1">IF($D165="-","",VLOOKUP($C165,aanmeldingen!$C:$AB,O$1,FALSE))</f>
        <v/>
      </c>
      <c r="P165" s="1">
        <f t="shared" ca="1" si="16"/>
        <v>1</v>
      </c>
      <c r="Q165" s="20" t="str">
        <f ca="1">IF(B165=1,IF(VLOOKUP(D165,Scheidsrechters!B:P,15,FALSE)=0,"",VLOOKUP(D165,Scheidsrechters!B:P,15,FALSE)),"")</f>
        <v/>
      </c>
      <c r="S165" s="1">
        <f t="shared" ca="1" si="17"/>
        <v>1</v>
      </c>
      <c r="T165" s="26" t="str">
        <f ca="1">IFERROR(VLOOKUP(C165,aanmeldingen!$C:$L,10,FALSE),"")</f>
        <v/>
      </c>
      <c r="U165" s="26" t="str">
        <f ca="1">IFERROR(VLOOKUP(C165,aanmeldingen!$C:$V,20,FALSE),"")</f>
        <v/>
      </c>
    </row>
    <row r="166" spans="1:21" x14ac:dyDescent="0.2">
      <c r="A166" s="54">
        <f t="shared" ca="1" si="14"/>
        <v>1</v>
      </c>
      <c r="B166" s="54">
        <f t="shared" ca="1" si="15"/>
        <v>0</v>
      </c>
      <c r="C166" s="54">
        <f t="shared" si="12"/>
        <v>134</v>
      </c>
      <c r="D166" s="54" t="str">
        <f ca="1">IFERROR(VLOOKUP($C166,aanmeldingen!$C:$AB,D$1,FALSE),"-")</f>
        <v>-</v>
      </c>
      <c r="E166" s="54">
        <f t="shared" ca="1" si="13"/>
        <v>0</v>
      </c>
      <c r="F166" s="25" t="str">
        <f ca="1">IF($B166=1,VLOOKUP($C166,aanmeldingen!$C:$AB,F$1,FALSE),"")</f>
        <v/>
      </c>
      <c r="G166" s="1" t="str">
        <f ca="1">IF($B166=1,VLOOKUP($C166,aanmeldingen!$C:$AB,G$1,FALSE),"")</f>
        <v/>
      </c>
      <c r="H166" s="1" t="str">
        <f ca="1">IF($B166=1,VLOOKUP($C166,aanmeldingen!$C:$AB,H$1,FALSE),"")</f>
        <v/>
      </c>
      <c r="I166" s="26" t="str">
        <f ca="1">IF($B166=1,VLOOKUP($C166,aanmeldingen!$C:$AB,I$1,FALSE),"")</f>
        <v/>
      </c>
      <c r="J166" s="26" t="str">
        <f ca="1">IF($B166=1,VLOOKUP($C166,aanmeldingen!$C:$AB,J$1,FALSE),"")</f>
        <v/>
      </c>
      <c r="K166" s="18" t="str">
        <f ca="1">IF($B166=1,VLOOKUP($C166,aanmeldingen!$C:$AB,K$1,FALSE),"")</f>
        <v/>
      </c>
      <c r="L166" s="1" t="str">
        <f ca="1">IF($B166=1,VLOOKUP($C166,aanmeldingen!$C:$AB,L$1,FALSE),"")</f>
        <v/>
      </c>
      <c r="M166" s="1" t="str">
        <f ca="1">IF($D166="-","",VLOOKUP($C166,aanmeldingen!$C:$AB,M$1,FALSE))</f>
        <v/>
      </c>
      <c r="N166" s="1" t="str">
        <f ca="1">IF($D166="-","",VLOOKUP($C166,aanmeldingen!$C:$AB,N$1,FALSE))</f>
        <v/>
      </c>
      <c r="O166" s="1" t="str">
        <f ca="1">IF($D166="-","",VLOOKUP($C166,aanmeldingen!$C:$AB,O$1,FALSE))</f>
        <v/>
      </c>
      <c r="P166" s="1">
        <f t="shared" ca="1" si="16"/>
        <v>1</v>
      </c>
      <c r="Q166" s="20" t="str">
        <f ca="1">IF(B166=1,IF(VLOOKUP(D166,Scheidsrechters!B:P,15,FALSE)=0,"",VLOOKUP(D166,Scheidsrechters!B:P,15,FALSE)),"")</f>
        <v/>
      </c>
      <c r="S166" s="1">
        <f t="shared" ca="1" si="17"/>
        <v>1</v>
      </c>
      <c r="T166" s="26" t="str">
        <f ca="1">IFERROR(VLOOKUP(C166,aanmeldingen!$C:$L,10,FALSE),"")</f>
        <v/>
      </c>
      <c r="U166" s="26" t="str">
        <f ca="1">IFERROR(VLOOKUP(C166,aanmeldingen!$C:$V,20,FALSE),"")</f>
        <v/>
      </c>
    </row>
    <row r="167" spans="1:21" x14ac:dyDescent="0.2">
      <c r="A167" s="54">
        <f t="shared" ca="1" si="14"/>
        <v>1</v>
      </c>
      <c r="B167" s="54">
        <f t="shared" ca="1" si="15"/>
        <v>0</v>
      </c>
      <c r="C167" s="54">
        <f t="shared" si="12"/>
        <v>135</v>
      </c>
      <c r="D167" s="54" t="str">
        <f ca="1">IFERROR(VLOOKUP($C167,aanmeldingen!$C:$AB,D$1,FALSE),"-")</f>
        <v>-</v>
      </c>
      <c r="E167" s="54">
        <f t="shared" ca="1" si="13"/>
        <v>0</v>
      </c>
      <c r="F167" s="25" t="str">
        <f ca="1">IF($B167=1,VLOOKUP($C167,aanmeldingen!$C:$AB,F$1,FALSE),"")</f>
        <v/>
      </c>
      <c r="G167" s="1" t="str">
        <f ca="1">IF($B167=1,VLOOKUP($C167,aanmeldingen!$C:$AB,G$1,FALSE),"")</f>
        <v/>
      </c>
      <c r="H167" s="1" t="str">
        <f ca="1">IF($B167=1,VLOOKUP($C167,aanmeldingen!$C:$AB,H$1,FALSE),"")</f>
        <v/>
      </c>
      <c r="I167" s="26" t="str">
        <f ca="1">IF($B167=1,VLOOKUP($C167,aanmeldingen!$C:$AB,I$1,FALSE),"")</f>
        <v/>
      </c>
      <c r="J167" s="26" t="str">
        <f ca="1">IF($B167=1,VLOOKUP($C167,aanmeldingen!$C:$AB,J$1,FALSE),"")</f>
        <v/>
      </c>
      <c r="K167" s="18" t="str">
        <f ca="1">IF($B167=1,VLOOKUP($C167,aanmeldingen!$C:$AB,K$1,FALSE),"")</f>
        <v/>
      </c>
      <c r="L167" s="1" t="str">
        <f ca="1">IF($B167=1,VLOOKUP($C167,aanmeldingen!$C:$AB,L$1,FALSE),"")</f>
        <v/>
      </c>
      <c r="M167" s="1" t="str">
        <f ca="1">IF($D167="-","",VLOOKUP($C167,aanmeldingen!$C:$AB,M$1,FALSE))</f>
        <v/>
      </c>
      <c r="N167" s="1" t="str">
        <f ca="1">IF($D167="-","",VLOOKUP($C167,aanmeldingen!$C:$AB,N$1,FALSE))</f>
        <v/>
      </c>
      <c r="O167" s="1" t="str">
        <f ca="1">IF($D167="-","",VLOOKUP($C167,aanmeldingen!$C:$AB,O$1,FALSE))</f>
        <v/>
      </c>
      <c r="P167" s="1">
        <f t="shared" ca="1" si="16"/>
        <v>1</v>
      </c>
      <c r="Q167" s="20" t="str">
        <f ca="1">IF(B167=1,IF(VLOOKUP(D167,Scheidsrechters!B:P,15,FALSE)=0,"",VLOOKUP(D167,Scheidsrechters!B:P,15,FALSE)),"")</f>
        <v/>
      </c>
      <c r="S167" s="1">
        <f t="shared" ca="1" si="17"/>
        <v>1</v>
      </c>
      <c r="T167" s="26" t="str">
        <f ca="1">IFERROR(VLOOKUP(C167,aanmeldingen!$C:$L,10,FALSE),"")</f>
        <v/>
      </c>
      <c r="U167" s="26" t="str">
        <f ca="1">IFERROR(VLOOKUP(C167,aanmeldingen!$C:$V,20,FALSE),"")</f>
        <v/>
      </c>
    </row>
    <row r="168" spans="1:21" x14ac:dyDescent="0.2">
      <c r="A168" s="54">
        <f t="shared" ca="1" si="14"/>
        <v>1</v>
      </c>
      <c r="B168" s="54">
        <f t="shared" ca="1" si="15"/>
        <v>0</v>
      </c>
      <c r="C168" s="54">
        <f t="shared" si="12"/>
        <v>136</v>
      </c>
      <c r="D168" s="54" t="str">
        <f ca="1">IFERROR(VLOOKUP($C168,aanmeldingen!$C:$AB,D$1,FALSE),"-")</f>
        <v>-</v>
      </c>
      <c r="E168" s="54">
        <f t="shared" ca="1" si="13"/>
        <v>0</v>
      </c>
      <c r="F168" s="25" t="str">
        <f ca="1">IF($B168=1,VLOOKUP($C168,aanmeldingen!$C:$AB,F$1,FALSE),"")</f>
        <v/>
      </c>
      <c r="G168" s="1" t="str">
        <f ca="1">IF($B168=1,VLOOKUP($C168,aanmeldingen!$C:$AB,G$1,FALSE),"")</f>
        <v/>
      </c>
      <c r="H168" s="1" t="str">
        <f ca="1">IF($B168=1,VLOOKUP($C168,aanmeldingen!$C:$AB,H$1,FALSE),"")</f>
        <v/>
      </c>
      <c r="I168" s="26" t="str">
        <f ca="1">IF($B168=1,VLOOKUP($C168,aanmeldingen!$C:$AB,I$1,FALSE),"")</f>
        <v/>
      </c>
      <c r="J168" s="26" t="str">
        <f ca="1">IF($B168=1,VLOOKUP($C168,aanmeldingen!$C:$AB,J$1,FALSE),"")</f>
        <v/>
      </c>
      <c r="K168" s="18" t="str">
        <f ca="1">IF($B168=1,VLOOKUP($C168,aanmeldingen!$C:$AB,K$1,FALSE),"")</f>
        <v/>
      </c>
      <c r="L168" s="1" t="str">
        <f ca="1">IF($B168=1,VLOOKUP($C168,aanmeldingen!$C:$AB,L$1,FALSE),"")</f>
        <v/>
      </c>
      <c r="M168" s="1" t="str">
        <f ca="1">IF($D168="-","",VLOOKUP($C168,aanmeldingen!$C:$AB,M$1,FALSE))</f>
        <v/>
      </c>
      <c r="N168" s="1" t="str">
        <f ca="1">IF($D168="-","",VLOOKUP($C168,aanmeldingen!$C:$AB,N$1,FALSE))</f>
        <v/>
      </c>
      <c r="O168" s="1" t="str">
        <f ca="1">IF($D168="-","",VLOOKUP($C168,aanmeldingen!$C:$AB,O$1,FALSE))</f>
        <v/>
      </c>
      <c r="P168" s="1">
        <f t="shared" ca="1" si="16"/>
        <v>1</v>
      </c>
      <c r="Q168" s="20" t="str">
        <f ca="1">IF(B168=1,IF(VLOOKUP(D168,Scheidsrechters!B:P,15,FALSE)=0,"",VLOOKUP(D168,Scheidsrechters!B:P,15,FALSE)),"")</f>
        <v/>
      </c>
      <c r="S168" s="1">
        <f t="shared" ca="1" si="17"/>
        <v>1</v>
      </c>
      <c r="T168" s="26" t="str">
        <f ca="1">IFERROR(VLOOKUP(C168,aanmeldingen!$C:$L,10,FALSE),"")</f>
        <v/>
      </c>
      <c r="U168" s="26" t="str">
        <f ca="1">IFERROR(VLOOKUP(C168,aanmeldingen!$C:$V,20,FALSE),"")</f>
        <v/>
      </c>
    </row>
    <row r="169" spans="1:21" x14ac:dyDescent="0.2">
      <c r="A169" s="54">
        <f t="shared" ca="1" si="14"/>
        <v>1</v>
      </c>
      <c r="B169" s="54">
        <f t="shared" ca="1" si="15"/>
        <v>0</v>
      </c>
      <c r="C169" s="54">
        <f t="shared" si="12"/>
        <v>137</v>
      </c>
      <c r="D169" s="54" t="str">
        <f ca="1">IFERROR(VLOOKUP($C169,aanmeldingen!$C:$AB,D$1,FALSE),"-")</f>
        <v>-</v>
      </c>
      <c r="E169" s="54">
        <f t="shared" ca="1" si="13"/>
        <v>0</v>
      </c>
      <c r="F169" s="25" t="str">
        <f ca="1">IF($B169=1,VLOOKUP($C169,aanmeldingen!$C:$AB,F$1,FALSE),"")</f>
        <v/>
      </c>
      <c r="G169" s="1" t="str">
        <f ca="1">IF($B169=1,VLOOKUP($C169,aanmeldingen!$C:$AB,G$1,FALSE),"")</f>
        <v/>
      </c>
      <c r="H169" s="1" t="str">
        <f ca="1">IF($B169=1,VLOOKUP($C169,aanmeldingen!$C:$AB,H$1,FALSE),"")</f>
        <v/>
      </c>
      <c r="I169" s="26" t="str">
        <f ca="1">IF($B169=1,VLOOKUP($C169,aanmeldingen!$C:$AB,I$1,FALSE),"")</f>
        <v/>
      </c>
      <c r="J169" s="26" t="str">
        <f ca="1">IF($B169=1,VLOOKUP($C169,aanmeldingen!$C:$AB,J$1,FALSE),"")</f>
        <v/>
      </c>
      <c r="K169" s="18" t="str">
        <f ca="1">IF($B169=1,VLOOKUP($C169,aanmeldingen!$C:$AB,K$1,FALSE),"")</f>
        <v/>
      </c>
      <c r="L169" s="1" t="str">
        <f ca="1">IF($B169=1,VLOOKUP($C169,aanmeldingen!$C:$AB,L$1,FALSE),"")</f>
        <v/>
      </c>
      <c r="M169" s="1" t="str">
        <f ca="1">IF($D169="-","",VLOOKUP($C169,aanmeldingen!$C:$AB,M$1,FALSE))</f>
        <v/>
      </c>
      <c r="N169" s="1" t="str">
        <f ca="1">IF($D169="-","",VLOOKUP($C169,aanmeldingen!$C:$AB,N$1,FALSE))</f>
        <v/>
      </c>
      <c r="O169" s="1" t="str">
        <f ca="1">IF($D169="-","",VLOOKUP($C169,aanmeldingen!$C:$AB,O$1,FALSE))</f>
        <v/>
      </c>
      <c r="P169" s="1">
        <f t="shared" ca="1" si="16"/>
        <v>1</v>
      </c>
      <c r="Q169" s="20" t="str">
        <f ca="1">IF(B169=1,IF(VLOOKUP(D169,Scheidsrechters!B:P,15,FALSE)=0,"",VLOOKUP(D169,Scheidsrechters!B:P,15,FALSE)),"")</f>
        <v/>
      </c>
      <c r="S169" s="1">
        <f t="shared" ca="1" si="17"/>
        <v>1</v>
      </c>
      <c r="T169" s="26" t="str">
        <f ca="1">IFERROR(VLOOKUP(C169,aanmeldingen!$C:$L,10,FALSE),"")</f>
        <v/>
      </c>
      <c r="U169" s="26" t="str">
        <f ca="1">IFERROR(VLOOKUP(C169,aanmeldingen!$C:$V,20,FALSE),"")</f>
        <v/>
      </c>
    </row>
    <row r="170" spans="1:21" x14ac:dyDescent="0.2">
      <c r="A170" s="54">
        <f t="shared" ca="1" si="14"/>
        <v>1</v>
      </c>
      <c r="B170" s="54">
        <f t="shared" ca="1" si="15"/>
        <v>0</v>
      </c>
      <c r="C170" s="54">
        <f t="shared" si="12"/>
        <v>138</v>
      </c>
      <c r="D170" s="54" t="str">
        <f ca="1">IFERROR(VLOOKUP($C170,aanmeldingen!$C:$AB,D$1,FALSE),"-")</f>
        <v>-</v>
      </c>
      <c r="E170" s="54">
        <f t="shared" ca="1" si="13"/>
        <v>0</v>
      </c>
      <c r="F170" s="25" t="str">
        <f ca="1">IF($B170=1,VLOOKUP($C170,aanmeldingen!$C:$AB,F$1,FALSE),"")</f>
        <v/>
      </c>
      <c r="G170" s="1" t="str">
        <f ca="1">IF($B170=1,VLOOKUP($C170,aanmeldingen!$C:$AB,G$1,FALSE),"")</f>
        <v/>
      </c>
      <c r="H170" s="1" t="str">
        <f ca="1">IF($B170=1,VLOOKUP($C170,aanmeldingen!$C:$AB,H$1,FALSE),"")</f>
        <v/>
      </c>
      <c r="I170" s="26" t="str">
        <f ca="1">IF($B170=1,VLOOKUP($C170,aanmeldingen!$C:$AB,I$1,FALSE),"")</f>
        <v/>
      </c>
      <c r="J170" s="26" t="str">
        <f ca="1">IF($B170=1,VLOOKUP($C170,aanmeldingen!$C:$AB,J$1,FALSE),"")</f>
        <v/>
      </c>
      <c r="K170" s="18" t="str">
        <f ca="1">IF($B170=1,VLOOKUP($C170,aanmeldingen!$C:$AB,K$1,FALSE),"")</f>
        <v/>
      </c>
      <c r="L170" s="1" t="str">
        <f ca="1">IF($B170=1,VLOOKUP($C170,aanmeldingen!$C:$AB,L$1,FALSE),"")</f>
        <v/>
      </c>
      <c r="M170" s="1" t="str">
        <f ca="1">IF($D170="-","",VLOOKUP($C170,aanmeldingen!$C:$AB,M$1,FALSE))</f>
        <v/>
      </c>
      <c r="N170" s="1" t="str">
        <f ca="1">IF($D170="-","",VLOOKUP($C170,aanmeldingen!$C:$AB,N$1,FALSE))</f>
        <v/>
      </c>
      <c r="O170" s="1" t="str">
        <f ca="1">IF($D170="-","",VLOOKUP($C170,aanmeldingen!$C:$AB,O$1,FALSE))</f>
        <v/>
      </c>
      <c r="P170" s="1">
        <f t="shared" ca="1" si="16"/>
        <v>1</v>
      </c>
      <c r="Q170" s="20" t="str">
        <f ca="1">IF(B170=1,IF(VLOOKUP(D170,Scheidsrechters!B:P,15,FALSE)=0,"",VLOOKUP(D170,Scheidsrechters!B:P,15,FALSE)),"")</f>
        <v/>
      </c>
      <c r="S170" s="1">
        <f t="shared" ca="1" si="17"/>
        <v>1</v>
      </c>
      <c r="T170" s="26" t="str">
        <f ca="1">IFERROR(VLOOKUP(C170,aanmeldingen!$C:$L,10,FALSE),"")</f>
        <v/>
      </c>
      <c r="U170" s="26" t="str">
        <f ca="1">IFERROR(VLOOKUP(C170,aanmeldingen!$C:$V,20,FALSE),"")</f>
        <v/>
      </c>
    </row>
    <row r="171" spans="1:21" x14ac:dyDescent="0.2">
      <c r="A171" s="54">
        <f t="shared" ca="1" si="14"/>
        <v>1</v>
      </c>
      <c r="B171" s="54">
        <f t="shared" ca="1" si="15"/>
        <v>0</v>
      </c>
      <c r="C171" s="54">
        <f t="shared" si="12"/>
        <v>139</v>
      </c>
      <c r="D171" s="54" t="str">
        <f ca="1">IFERROR(VLOOKUP($C171,aanmeldingen!$C:$AB,D$1,FALSE),"-")</f>
        <v>-</v>
      </c>
      <c r="E171" s="54">
        <f t="shared" ca="1" si="13"/>
        <v>0</v>
      </c>
      <c r="F171" s="25" t="str">
        <f ca="1">IF($B171=1,VLOOKUP($C171,aanmeldingen!$C:$AB,F$1,FALSE),"")</f>
        <v/>
      </c>
      <c r="G171" s="1" t="str">
        <f ca="1">IF($B171=1,VLOOKUP($C171,aanmeldingen!$C:$AB,G$1,FALSE),"")</f>
        <v/>
      </c>
      <c r="H171" s="1" t="str">
        <f ca="1">IF($B171=1,VLOOKUP($C171,aanmeldingen!$C:$AB,H$1,FALSE),"")</f>
        <v/>
      </c>
      <c r="I171" s="26" t="str">
        <f ca="1">IF($B171=1,VLOOKUP($C171,aanmeldingen!$C:$AB,I$1,FALSE),"")</f>
        <v/>
      </c>
      <c r="J171" s="26" t="str">
        <f ca="1">IF($B171=1,VLOOKUP($C171,aanmeldingen!$C:$AB,J$1,FALSE),"")</f>
        <v/>
      </c>
      <c r="K171" s="18" t="str">
        <f ca="1">IF($B171=1,VLOOKUP($C171,aanmeldingen!$C:$AB,K$1,FALSE),"")</f>
        <v/>
      </c>
      <c r="L171" s="1" t="str">
        <f ca="1">IF($B171=1,VLOOKUP($C171,aanmeldingen!$C:$AB,L$1,FALSE),"")</f>
        <v/>
      </c>
      <c r="M171" s="1" t="str">
        <f ca="1">IF($D171="-","",VLOOKUP($C171,aanmeldingen!$C:$AB,M$1,FALSE))</f>
        <v/>
      </c>
      <c r="N171" s="1" t="str">
        <f ca="1">IF($D171="-","",VLOOKUP($C171,aanmeldingen!$C:$AB,N$1,FALSE))</f>
        <v/>
      </c>
      <c r="O171" s="1" t="str">
        <f ca="1">IF($D171="-","",VLOOKUP($C171,aanmeldingen!$C:$AB,O$1,FALSE))</f>
        <v/>
      </c>
      <c r="P171" s="1">
        <f t="shared" ca="1" si="16"/>
        <v>1</v>
      </c>
      <c r="Q171" s="20" t="str">
        <f ca="1">IF(B171=1,IF(VLOOKUP(D171,Scheidsrechters!B:P,15,FALSE)=0,"",VLOOKUP(D171,Scheidsrechters!B:P,15,FALSE)),"")</f>
        <v/>
      </c>
      <c r="S171" s="1">
        <f t="shared" ca="1" si="17"/>
        <v>1</v>
      </c>
      <c r="T171" s="26" t="str">
        <f ca="1">IFERROR(VLOOKUP(C171,aanmeldingen!$C:$L,10,FALSE),"")</f>
        <v/>
      </c>
      <c r="U171" s="26" t="str">
        <f ca="1">IFERROR(VLOOKUP(C171,aanmeldingen!$C:$V,20,FALSE),"")</f>
        <v/>
      </c>
    </row>
    <row r="172" spans="1:21" x14ac:dyDescent="0.2">
      <c r="A172" s="54">
        <f t="shared" ca="1" si="14"/>
        <v>1</v>
      </c>
      <c r="B172" s="54">
        <f t="shared" ca="1" si="15"/>
        <v>0</v>
      </c>
      <c r="C172" s="54">
        <f t="shared" si="12"/>
        <v>140</v>
      </c>
      <c r="D172" s="54" t="str">
        <f ca="1">IFERROR(VLOOKUP($C172,aanmeldingen!$C:$AB,D$1,FALSE),"-")</f>
        <v>-</v>
      </c>
      <c r="E172" s="54">
        <f t="shared" ca="1" si="13"/>
        <v>0</v>
      </c>
      <c r="F172" s="25" t="str">
        <f ca="1">IF($B172=1,VLOOKUP($C172,aanmeldingen!$C:$AB,F$1,FALSE),"")</f>
        <v/>
      </c>
      <c r="G172" s="1" t="str">
        <f ca="1">IF($B172=1,VLOOKUP($C172,aanmeldingen!$C:$AB,G$1,FALSE),"")</f>
        <v/>
      </c>
      <c r="H172" s="1" t="str">
        <f ca="1">IF($B172=1,VLOOKUP($C172,aanmeldingen!$C:$AB,H$1,FALSE),"")</f>
        <v/>
      </c>
      <c r="I172" s="26" t="str">
        <f ca="1">IF($B172=1,VLOOKUP($C172,aanmeldingen!$C:$AB,I$1,FALSE),"")</f>
        <v/>
      </c>
      <c r="J172" s="26" t="str">
        <f ca="1">IF($B172=1,VLOOKUP($C172,aanmeldingen!$C:$AB,J$1,FALSE),"")</f>
        <v/>
      </c>
      <c r="K172" s="18" t="str">
        <f ca="1">IF($B172=1,VLOOKUP($C172,aanmeldingen!$C:$AB,K$1,FALSE),"")</f>
        <v/>
      </c>
      <c r="L172" s="1" t="str">
        <f ca="1">IF($B172=1,VLOOKUP($C172,aanmeldingen!$C:$AB,L$1,FALSE),"")</f>
        <v/>
      </c>
      <c r="M172" s="1" t="str">
        <f ca="1">IF($D172="-","",VLOOKUP($C172,aanmeldingen!$C:$AB,M$1,FALSE))</f>
        <v/>
      </c>
      <c r="N172" s="1" t="str">
        <f ca="1">IF($D172="-","",VLOOKUP($C172,aanmeldingen!$C:$AB,N$1,FALSE))</f>
        <v/>
      </c>
      <c r="O172" s="1" t="str">
        <f ca="1">IF($D172="-","",VLOOKUP($C172,aanmeldingen!$C:$AB,O$1,FALSE))</f>
        <v/>
      </c>
      <c r="P172" s="1">
        <f t="shared" ca="1" si="16"/>
        <v>1</v>
      </c>
      <c r="Q172" s="20" t="str">
        <f ca="1">IF(B172=1,IF(VLOOKUP(D172,Scheidsrechters!B:P,15,FALSE)=0,"",VLOOKUP(D172,Scheidsrechters!B:P,15,FALSE)),"")</f>
        <v/>
      </c>
      <c r="S172" s="1">
        <f t="shared" ca="1" si="17"/>
        <v>1</v>
      </c>
      <c r="T172" s="26" t="str">
        <f ca="1">IFERROR(VLOOKUP(C172,aanmeldingen!$C:$L,10,FALSE),"")</f>
        <v/>
      </c>
      <c r="U172" s="26" t="str">
        <f ca="1">IFERROR(VLOOKUP(C172,aanmeldingen!$C:$V,20,FALSE),"")</f>
        <v/>
      </c>
    </row>
    <row r="173" spans="1:21" x14ac:dyDescent="0.2">
      <c r="A173" s="54">
        <f t="shared" ca="1" si="14"/>
        <v>1</v>
      </c>
      <c r="B173" s="54">
        <f t="shared" ca="1" si="15"/>
        <v>0</v>
      </c>
      <c r="C173" s="54">
        <f t="shared" si="12"/>
        <v>141</v>
      </c>
      <c r="D173" s="54" t="str">
        <f ca="1">IFERROR(VLOOKUP($C173,aanmeldingen!$C:$AB,D$1,FALSE),"-")</f>
        <v>-</v>
      </c>
      <c r="E173" s="54">
        <f t="shared" ca="1" si="13"/>
        <v>0</v>
      </c>
      <c r="F173" s="25" t="str">
        <f ca="1">IF($B173=1,VLOOKUP($C173,aanmeldingen!$C:$AB,F$1,FALSE),"")</f>
        <v/>
      </c>
      <c r="G173" s="1" t="str">
        <f ca="1">IF($B173=1,VLOOKUP($C173,aanmeldingen!$C:$AB,G$1,FALSE),"")</f>
        <v/>
      </c>
      <c r="H173" s="1" t="str">
        <f ca="1">IF($B173=1,VLOOKUP($C173,aanmeldingen!$C:$AB,H$1,FALSE),"")</f>
        <v/>
      </c>
      <c r="I173" s="26" t="str">
        <f ca="1">IF($B173=1,VLOOKUP($C173,aanmeldingen!$C:$AB,I$1,FALSE),"")</f>
        <v/>
      </c>
      <c r="J173" s="26" t="str">
        <f ca="1">IF($B173=1,VLOOKUP($C173,aanmeldingen!$C:$AB,J$1,FALSE),"")</f>
        <v/>
      </c>
      <c r="K173" s="18" t="str">
        <f ca="1">IF($B173=1,VLOOKUP($C173,aanmeldingen!$C:$AB,K$1,FALSE),"")</f>
        <v/>
      </c>
      <c r="L173" s="1" t="str">
        <f ca="1">IF($B173=1,VLOOKUP($C173,aanmeldingen!$C:$AB,L$1,FALSE),"")</f>
        <v/>
      </c>
      <c r="M173" s="1" t="str">
        <f ca="1">IF($D173="-","",VLOOKUP($C173,aanmeldingen!$C:$AB,M$1,FALSE))</f>
        <v/>
      </c>
      <c r="N173" s="1" t="str">
        <f ca="1">IF($D173="-","",VLOOKUP($C173,aanmeldingen!$C:$AB,N$1,FALSE))</f>
        <v/>
      </c>
      <c r="O173" s="1" t="str">
        <f ca="1">IF($D173="-","",VLOOKUP($C173,aanmeldingen!$C:$AB,O$1,FALSE))</f>
        <v/>
      </c>
      <c r="P173" s="1">
        <f t="shared" ca="1" si="16"/>
        <v>1</v>
      </c>
      <c r="Q173" s="20" t="str">
        <f ca="1">IF(B173=1,IF(VLOOKUP(D173,Scheidsrechters!B:P,15,FALSE)=0,"",VLOOKUP(D173,Scheidsrechters!B:P,15,FALSE)),"")</f>
        <v/>
      </c>
      <c r="S173" s="1">
        <f t="shared" ca="1" si="17"/>
        <v>1</v>
      </c>
      <c r="T173" s="26" t="str">
        <f ca="1">IFERROR(VLOOKUP(C173,aanmeldingen!$C:$L,10,FALSE),"")</f>
        <v/>
      </c>
      <c r="U173" s="26" t="str">
        <f ca="1">IFERROR(VLOOKUP(C173,aanmeldingen!$C:$V,20,FALSE),"")</f>
        <v/>
      </c>
    </row>
    <row r="174" spans="1:21" x14ac:dyDescent="0.2">
      <c r="A174" s="54">
        <f t="shared" ca="1" si="14"/>
        <v>1</v>
      </c>
      <c r="B174" s="54">
        <f t="shared" ca="1" si="15"/>
        <v>0</v>
      </c>
      <c r="C174" s="54">
        <f t="shared" si="12"/>
        <v>142</v>
      </c>
      <c r="D174" s="54" t="str">
        <f ca="1">IFERROR(VLOOKUP($C174,aanmeldingen!$C:$AB,D$1,FALSE),"-")</f>
        <v>-</v>
      </c>
      <c r="E174" s="54">
        <f t="shared" ca="1" si="13"/>
        <v>0</v>
      </c>
      <c r="F174" s="25" t="str">
        <f ca="1">IF($B174=1,VLOOKUP($C174,aanmeldingen!$C:$AB,F$1,FALSE),"")</f>
        <v/>
      </c>
      <c r="G174" s="1" t="str">
        <f ca="1">IF($B174=1,VLOOKUP($C174,aanmeldingen!$C:$AB,G$1,FALSE),"")</f>
        <v/>
      </c>
      <c r="H174" s="1" t="str">
        <f ca="1">IF($B174=1,VLOOKUP($C174,aanmeldingen!$C:$AB,H$1,FALSE),"")</f>
        <v/>
      </c>
      <c r="I174" s="26" t="str">
        <f ca="1">IF($B174=1,VLOOKUP($C174,aanmeldingen!$C:$AB,I$1,FALSE),"")</f>
        <v/>
      </c>
      <c r="J174" s="26" t="str">
        <f ca="1">IF($B174=1,VLOOKUP($C174,aanmeldingen!$C:$AB,J$1,FALSE),"")</f>
        <v/>
      </c>
      <c r="K174" s="18" t="str">
        <f ca="1">IF($B174=1,VLOOKUP($C174,aanmeldingen!$C:$AB,K$1,FALSE),"")</f>
        <v/>
      </c>
      <c r="L174" s="1" t="str">
        <f ca="1">IF($B174=1,VLOOKUP($C174,aanmeldingen!$C:$AB,L$1,FALSE),"")</f>
        <v/>
      </c>
      <c r="M174" s="1" t="str">
        <f ca="1">IF($D174="-","",VLOOKUP($C174,aanmeldingen!$C:$AB,M$1,FALSE))</f>
        <v/>
      </c>
      <c r="N174" s="1" t="str">
        <f ca="1">IF($D174="-","",VLOOKUP($C174,aanmeldingen!$C:$AB,N$1,FALSE))</f>
        <v/>
      </c>
      <c r="O174" s="1" t="str">
        <f ca="1">IF($D174="-","",VLOOKUP($C174,aanmeldingen!$C:$AB,O$1,FALSE))</f>
        <v/>
      </c>
      <c r="P174" s="1">
        <f t="shared" ca="1" si="16"/>
        <v>1</v>
      </c>
      <c r="Q174" s="20" t="str">
        <f ca="1">IF(B174=1,IF(VLOOKUP(D174,Scheidsrechters!B:P,15,FALSE)=0,"",VLOOKUP(D174,Scheidsrechters!B:P,15,FALSE)),"")</f>
        <v/>
      </c>
      <c r="S174" s="1">
        <f t="shared" ca="1" si="17"/>
        <v>1</v>
      </c>
      <c r="T174" s="26" t="str">
        <f ca="1">IFERROR(VLOOKUP(C174,aanmeldingen!$C:$L,10,FALSE),"")</f>
        <v/>
      </c>
      <c r="U174" s="26" t="str">
        <f ca="1">IFERROR(VLOOKUP(C174,aanmeldingen!$C:$V,20,FALSE),"")</f>
        <v/>
      </c>
    </row>
    <row r="175" spans="1:21" x14ac:dyDescent="0.2">
      <c r="A175" s="54">
        <f t="shared" ca="1" si="14"/>
        <v>1</v>
      </c>
      <c r="B175" s="54">
        <f t="shared" ca="1" si="15"/>
        <v>0</v>
      </c>
      <c r="C175" s="54">
        <f t="shared" si="12"/>
        <v>143</v>
      </c>
      <c r="D175" s="54" t="str">
        <f ca="1">IFERROR(VLOOKUP($C175,aanmeldingen!$C:$AB,D$1,FALSE),"-")</f>
        <v>-</v>
      </c>
      <c r="E175" s="54">
        <f t="shared" ca="1" si="13"/>
        <v>0</v>
      </c>
      <c r="F175" s="25" t="str">
        <f ca="1">IF($B175=1,VLOOKUP($C175,aanmeldingen!$C:$AB,F$1,FALSE),"")</f>
        <v/>
      </c>
      <c r="G175" s="1" t="str">
        <f ca="1">IF($B175=1,VLOOKUP($C175,aanmeldingen!$C:$AB,G$1,FALSE),"")</f>
        <v/>
      </c>
      <c r="H175" s="1" t="str">
        <f ca="1">IF($B175=1,VLOOKUP($C175,aanmeldingen!$C:$AB,H$1,FALSE),"")</f>
        <v/>
      </c>
      <c r="I175" s="26" t="str">
        <f ca="1">IF($B175=1,VLOOKUP($C175,aanmeldingen!$C:$AB,I$1,FALSE),"")</f>
        <v/>
      </c>
      <c r="J175" s="26" t="str">
        <f ca="1">IF($B175=1,VLOOKUP($C175,aanmeldingen!$C:$AB,J$1,FALSE),"")</f>
        <v/>
      </c>
      <c r="K175" s="18" t="str">
        <f ca="1">IF($B175=1,VLOOKUP($C175,aanmeldingen!$C:$AB,K$1,FALSE),"")</f>
        <v/>
      </c>
      <c r="L175" s="1" t="str">
        <f ca="1">IF($B175=1,VLOOKUP($C175,aanmeldingen!$C:$AB,L$1,FALSE),"")</f>
        <v/>
      </c>
      <c r="M175" s="1" t="str">
        <f ca="1">IF($D175="-","",VLOOKUP($C175,aanmeldingen!$C:$AB,M$1,FALSE))</f>
        <v/>
      </c>
      <c r="N175" s="1" t="str">
        <f ca="1">IF($D175="-","",VLOOKUP($C175,aanmeldingen!$C:$AB,N$1,FALSE))</f>
        <v/>
      </c>
      <c r="O175" s="1" t="str">
        <f ca="1">IF($D175="-","",VLOOKUP($C175,aanmeldingen!$C:$AB,O$1,FALSE))</f>
        <v/>
      </c>
      <c r="P175" s="1">
        <f t="shared" ca="1" si="16"/>
        <v>1</v>
      </c>
      <c r="Q175" s="20" t="str">
        <f ca="1">IF(B175=1,IF(VLOOKUP(D175,Scheidsrechters!B:P,15,FALSE)=0,"",VLOOKUP(D175,Scheidsrechters!B:P,15,FALSE)),"")</f>
        <v/>
      </c>
      <c r="S175" s="1">
        <f t="shared" ca="1" si="17"/>
        <v>1</v>
      </c>
      <c r="T175" s="26" t="str">
        <f ca="1">IFERROR(VLOOKUP(C175,aanmeldingen!$C:$L,10,FALSE),"")</f>
        <v/>
      </c>
      <c r="U175" s="26" t="str">
        <f ca="1">IFERROR(VLOOKUP(C175,aanmeldingen!$C:$V,20,FALSE),"")</f>
        <v/>
      </c>
    </row>
    <row r="176" spans="1:21" x14ac:dyDescent="0.2">
      <c r="A176" s="54">
        <f t="shared" ca="1" si="14"/>
        <v>1</v>
      </c>
      <c r="B176" s="54">
        <f t="shared" ca="1" si="15"/>
        <v>0</v>
      </c>
      <c r="C176" s="54">
        <f t="shared" si="12"/>
        <v>144</v>
      </c>
      <c r="D176" s="54" t="str">
        <f ca="1">IFERROR(VLOOKUP($C176,aanmeldingen!$C:$AB,D$1,FALSE),"-")</f>
        <v>-</v>
      </c>
      <c r="E176" s="54">
        <f t="shared" ca="1" si="13"/>
        <v>0</v>
      </c>
      <c r="F176" s="25" t="str">
        <f ca="1">IF($B176=1,VLOOKUP($C176,aanmeldingen!$C:$AB,F$1,FALSE),"")</f>
        <v/>
      </c>
      <c r="G176" s="1" t="str">
        <f ca="1">IF($B176=1,VLOOKUP($C176,aanmeldingen!$C:$AB,G$1,FALSE),"")</f>
        <v/>
      </c>
      <c r="H176" s="1" t="str">
        <f ca="1">IF($B176=1,VLOOKUP($C176,aanmeldingen!$C:$AB,H$1,FALSE),"")</f>
        <v/>
      </c>
      <c r="I176" s="26" t="str">
        <f ca="1">IF($B176=1,VLOOKUP($C176,aanmeldingen!$C:$AB,I$1,FALSE),"")</f>
        <v/>
      </c>
      <c r="J176" s="26" t="str">
        <f ca="1">IF($B176=1,VLOOKUP($C176,aanmeldingen!$C:$AB,J$1,FALSE),"")</f>
        <v/>
      </c>
      <c r="K176" s="18" t="str">
        <f ca="1">IF($B176=1,VLOOKUP($C176,aanmeldingen!$C:$AB,K$1,FALSE),"")</f>
        <v/>
      </c>
      <c r="L176" s="1" t="str">
        <f ca="1">IF($B176=1,VLOOKUP($C176,aanmeldingen!$C:$AB,L$1,FALSE),"")</f>
        <v/>
      </c>
      <c r="M176" s="1" t="str">
        <f ca="1">IF($D176="-","",VLOOKUP($C176,aanmeldingen!$C:$AB,M$1,FALSE))</f>
        <v/>
      </c>
      <c r="N176" s="1" t="str">
        <f ca="1">IF($D176="-","",VLOOKUP($C176,aanmeldingen!$C:$AB,N$1,FALSE))</f>
        <v/>
      </c>
      <c r="O176" s="1" t="str">
        <f ca="1">IF($D176="-","",VLOOKUP($C176,aanmeldingen!$C:$AB,O$1,FALSE))</f>
        <v/>
      </c>
      <c r="P176" s="1">
        <f t="shared" ca="1" si="16"/>
        <v>1</v>
      </c>
      <c r="Q176" s="20" t="str">
        <f ca="1">IF(B176=1,IF(VLOOKUP(D176,Scheidsrechters!B:P,15,FALSE)=0,"",VLOOKUP(D176,Scheidsrechters!B:P,15,FALSE)),"")</f>
        <v/>
      </c>
      <c r="S176" s="1">
        <f t="shared" ca="1" si="17"/>
        <v>1</v>
      </c>
      <c r="T176" s="26" t="str">
        <f ca="1">IFERROR(VLOOKUP(C176,aanmeldingen!$C:$L,10,FALSE),"")</f>
        <v/>
      </c>
      <c r="U176" s="26" t="str">
        <f ca="1">IFERROR(VLOOKUP(C176,aanmeldingen!$C:$V,20,FALSE),"")</f>
        <v/>
      </c>
    </row>
    <row r="177" spans="1:21" x14ac:dyDescent="0.2">
      <c r="A177" s="54">
        <f t="shared" ca="1" si="14"/>
        <v>1</v>
      </c>
      <c r="B177" s="54">
        <f t="shared" ca="1" si="15"/>
        <v>0</v>
      </c>
      <c r="C177" s="54">
        <f t="shared" si="12"/>
        <v>145</v>
      </c>
      <c r="D177" s="54" t="str">
        <f ca="1">IFERROR(VLOOKUP($C177,aanmeldingen!$C:$AB,D$1,FALSE),"-")</f>
        <v>-</v>
      </c>
      <c r="E177" s="54">
        <f t="shared" ca="1" si="13"/>
        <v>0</v>
      </c>
      <c r="F177" s="25" t="str">
        <f ca="1">IF($B177=1,VLOOKUP($C177,aanmeldingen!$C:$AB,F$1,FALSE),"")</f>
        <v/>
      </c>
      <c r="G177" s="1" t="str">
        <f ca="1">IF($B177=1,VLOOKUP($C177,aanmeldingen!$C:$AB,G$1,FALSE),"")</f>
        <v/>
      </c>
      <c r="H177" s="1" t="str">
        <f ca="1">IF($B177=1,VLOOKUP($C177,aanmeldingen!$C:$AB,H$1,FALSE),"")</f>
        <v/>
      </c>
      <c r="I177" s="26" t="str">
        <f ca="1">IF($B177=1,VLOOKUP($C177,aanmeldingen!$C:$AB,I$1,FALSE),"")</f>
        <v/>
      </c>
      <c r="J177" s="26" t="str">
        <f ca="1">IF($B177=1,VLOOKUP($C177,aanmeldingen!$C:$AB,J$1,FALSE),"")</f>
        <v/>
      </c>
      <c r="K177" s="18" t="str">
        <f ca="1">IF($B177=1,VLOOKUP($C177,aanmeldingen!$C:$AB,K$1,FALSE),"")</f>
        <v/>
      </c>
      <c r="L177" s="1" t="str">
        <f ca="1">IF($B177=1,VLOOKUP($C177,aanmeldingen!$C:$AB,L$1,FALSE),"")</f>
        <v/>
      </c>
      <c r="M177" s="1" t="str">
        <f ca="1">IF($D177="-","",VLOOKUP($C177,aanmeldingen!$C:$AB,M$1,FALSE))</f>
        <v/>
      </c>
      <c r="N177" s="1" t="str">
        <f ca="1">IF($D177="-","",VLOOKUP($C177,aanmeldingen!$C:$AB,N$1,FALSE))</f>
        <v/>
      </c>
      <c r="O177" s="1" t="str">
        <f ca="1">IF($D177="-","",VLOOKUP($C177,aanmeldingen!$C:$AB,O$1,FALSE))</f>
        <v/>
      </c>
      <c r="P177" s="1">
        <f t="shared" ca="1" si="16"/>
        <v>1</v>
      </c>
      <c r="Q177" s="20" t="str">
        <f ca="1">IF(B177=1,IF(VLOOKUP(D177,Scheidsrechters!B:P,15,FALSE)=0,"",VLOOKUP(D177,Scheidsrechters!B:P,15,FALSE)),"")</f>
        <v/>
      </c>
      <c r="S177" s="1">
        <f t="shared" ca="1" si="17"/>
        <v>1</v>
      </c>
      <c r="T177" s="26" t="str">
        <f ca="1">IFERROR(VLOOKUP(C177,aanmeldingen!$C:$L,10,FALSE),"")</f>
        <v/>
      </c>
      <c r="U177" s="26" t="str">
        <f ca="1">IFERROR(VLOOKUP(C177,aanmeldingen!$C:$V,20,FALSE),"")</f>
        <v/>
      </c>
    </row>
    <row r="178" spans="1:21" x14ac:dyDescent="0.2">
      <c r="A178" s="54">
        <f t="shared" ca="1" si="14"/>
        <v>1</v>
      </c>
      <c r="B178" s="54">
        <f t="shared" ca="1" si="15"/>
        <v>0</v>
      </c>
      <c r="C178" s="54">
        <f t="shared" si="12"/>
        <v>146</v>
      </c>
      <c r="D178" s="54" t="str">
        <f ca="1">IFERROR(VLOOKUP($C178,aanmeldingen!$C:$AB,D$1,FALSE),"-")</f>
        <v>-</v>
      </c>
      <c r="E178" s="54">
        <f t="shared" ca="1" si="13"/>
        <v>0</v>
      </c>
      <c r="F178" s="25" t="str">
        <f ca="1">IF($B178=1,VLOOKUP($C178,aanmeldingen!$C:$AB,F$1,FALSE),"")</f>
        <v/>
      </c>
      <c r="G178" s="1" t="str">
        <f ca="1">IF($B178=1,VLOOKUP($C178,aanmeldingen!$C:$AB,G$1,FALSE),"")</f>
        <v/>
      </c>
      <c r="H178" s="1" t="str">
        <f ca="1">IF($B178=1,VLOOKUP($C178,aanmeldingen!$C:$AB,H$1,FALSE),"")</f>
        <v/>
      </c>
      <c r="I178" s="26" t="str">
        <f ca="1">IF($B178=1,VLOOKUP($C178,aanmeldingen!$C:$AB,I$1,FALSE),"")</f>
        <v/>
      </c>
      <c r="J178" s="26" t="str">
        <f ca="1">IF($B178=1,VLOOKUP($C178,aanmeldingen!$C:$AB,J$1,FALSE),"")</f>
        <v/>
      </c>
      <c r="K178" s="18" t="str">
        <f ca="1">IF($B178=1,VLOOKUP($C178,aanmeldingen!$C:$AB,K$1,FALSE),"")</f>
        <v/>
      </c>
      <c r="L178" s="1" t="str">
        <f ca="1">IF($B178=1,VLOOKUP($C178,aanmeldingen!$C:$AB,L$1,FALSE),"")</f>
        <v/>
      </c>
      <c r="M178" s="1" t="str">
        <f ca="1">IF($D178="-","",VLOOKUP($C178,aanmeldingen!$C:$AB,M$1,FALSE))</f>
        <v/>
      </c>
      <c r="N178" s="1" t="str">
        <f ca="1">IF($D178="-","",VLOOKUP($C178,aanmeldingen!$C:$AB,N$1,FALSE))</f>
        <v/>
      </c>
      <c r="O178" s="1" t="str">
        <f ca="1">IF($D178="-","",VLOOKUP($C178,aanmeldingen!$C:$AB,O$1,FALSE))</f>
        <v/>
      </c>
      <c r="P178" s="1">
        <f t="shared" ca="1" si="16"/>
        <v>1</v>
      </c>
      <c r="Q178" s="20" t="str">
        <f ca="1">IF(B178=1,IF(VLOOKUP(D178,Scheidsrechters!B:P,15,FALSE)=0,"",VLOOKUP(D178,Scheidsrechters!B:P,15,FALSE)),"")</f>
        <v/>
      </c>
      <c r="S178" s="1">
        <f t="shared" ca="1" si="17"/>
        <v>1</v>
      </c>
      <c r="T178" s="26" t="str">
        <f ca="1">IFERROR(VLOOKUP(C178,aanmeldingen!$C:$L,10,FALSE),"")</f>
        <v/>
      </c>
      <c r="U178" s="26" t="str">
        <f ca="1">IFERROR(VLOOKUP(C178,aanmeldingen!$C:$V,20,FALSE),"")</f>
        <v/>
      </c>
    </row>
    <row r="179" spans="1:21" x14ac:dyDescent="0.2">
      <c r="A179" s="54">
        <f t="shared" ca="1" si="14"/>
        <v>1</v>
      </c>
      <c r="B179" s="54">
        <f t="shared" ca="1" si="15"/>
        <v>0</v>
      </c>
      <c r="C179" s="54">
        <f t="shared" si="12"/>
        <v>147</v>
      </c>
      <c r="D179" s="54" t="str">
        <f ca="1">IFERROR(VLOOKUP($C179,aanmeldingen!$C:$AB,D$1,FALSE),"-")</f>
        <v>-</v>
      </c>
      <c r="E179" s="54">
        <f t="shared" ca="1" si="13"/>
        <v>0</v>
      </c>
      <c r="F179" s="25" t="str">
        <f ca="1">IF($B179=1,VLOOKUP($C179,aanmeldingen!$C:$AB,F$1,FALSE),"")</f>
        <v/>
      </c>
      <c r="G179" s="1" t="str">
        <f ca="1">IF($B179=1,VLOOKUP($C179,aanmeldingen!$C:$AB,G$1,FALSE),"")</f>
        <v/>
      </c>
      <c r="H179" s="1" t="str">
        <f ca="1">IF($B179=1,VLOOKUP($C179,aanmeldingen!$C:$AB,H$1,FALSE),"")</f>
        <v/>
      </c>
      <c r="I179" s="26" t="str">
        <f ca="1">IF($B179=1,VLOOKUP($C179,aanmeldingen!$C:$AB,I$1,FALSE),"")</f>
        <v/>
      </c>
      <c r="J179" s="26" t="str">
        <f ca="1">IF($B179=1,VLOOKUP($C179,aanmeldingen!$C:$AB,J$1,FALSE),"")</f>
        <v/>
      </c>
      <c r="K179" s="18" t="str">
        <f ca="1">IF($B179=1,VLOOKUP($C179,aanmeldingen!$C:$AB,K$1,FALSE),"")</f>
        <v/>
      </c>
      <c r="L179" s="1" t="str">
        <f ca="1">IF($B179=1,VLOOKUP($C179,aanmeldingen!$C:$AB,L$1,FALSE),"")</f>
        <v/>
      </c>
      <c r="M179" s="1" t="str">
        <f ca="1">IF($D179="-","",VLOOKUP($C179,aanmeldingen!$C:$AB,M$1,FALSE))</f>
        <v/>
      </c>
      <c r="N179" s="1" t="str">
        <f ca="1">IF($D179="-","",VLOOKUP($C179,aanmeldingen!$C:$AB,N$1,FALSE))</f>
        <v/>
      </c>
      <c r="O179" s="1" t="str">
        <f ca="1">IF($D179="-","",VLOOKUP($C179,aanmeldingen!$C:$AB,O$1,FALSE))</f>
        <v/>
      </c>
      <c r="P179" s="1">
        <f t="shared" ca="1" si="16"/>
        <v>1</v>
      </c>
      <c r="Q179" s="20" t="str">
        <f ca="1">IF(B179=1,IF(VLOOKUP(D179,Scheidsrechters!B:P,15,FALSE)=0,"",VLOOKUP(D179,Scheidsrechters!B:P,15,FALSE)),"")</f>
        <v/>
      </c>
      <c r="S179" s="1">
        <f t="shared" ca="1" si="17"/>
        <v>1</v>
      </c>
      <c r="T179" s="26" t="str">
        <f ca="1">IFERROR(VLOOKUP(C179,aanmeldingen!$C:$L,10,FALSE),"")</f>
        <v/>
      </c>
      <c r="U179" s="26" t="str">
        <f ca="1">IFERROR(VLOOKUP(C179,aanmeldingen!$C:$V,20,FALSE),"")</f>
        <v/>
      </c>
    </row>
    <row r="180" spans="1:21" x14ac:dyDescent="0.2">
      <c r="A180" s="54">
        <f t="shared" ca="1" si="14"/>
        <v>1</v>
      </c>
      <c r="B180" s="54">
        <f t="shared" ca="1" si="15"/>
        <v>0</v>
      </c>
      <c r="C180" s="54">
        <f t="shared" si="12"/>
        <v>148</v>
      </c>
      <c r="D180" s="54" t="str">
        <f ca="1">IFERROR(VLOOKUP($C180,aanmeldingen!$C:$AB,D$1,FALSE),"-")</f>
        <v>-</v>
      </c>
      <c r="E180" s="54">
        <f t="shared" ca="1" si="13"/>
        <v>0</v>
      </c>
      <c r="F180" s="25" t="str">
        <f ca="1">IF($B180=1,VLOOKUP($C180,aanmeldingen!$C:$AB,F$1,FALSE),"")</f>
        <v/>
      </c>
      <c r="G180" s="1" t="str">
        <f ca="1">IF($B180=1,VLOOKUP($C180,aanmeldingen!$C:$AB,G$1,FALSE),"")</f>
        <v/>
      </c>
      <c r="H180" s="1" t="str">
        <f ca="1">IF($B180=1,VLOOKUP($C180,aanmeldingen!$C:$AB,H$1,FALSE),"")</f>
        <v/>
      </c>
      <c r="I180" s="26" t="str">
        <f ca="1">IF($B180=1,VLOOKUP($C180,aanmeldingen!$C:$AB,I$1,FALSE),"")</f>
        <v/>
      </c>
      <c r="J180" s="26" t="str">
        <f ca="1">IF($B180=1,VLOOKUP($C180,aanmeldingen!$C:$AB,J$1,FALSE),"")</f>
        <v/>
      </c>
      <c r="K180" s="18" t="str">
        <f ca="1">IF($B180=1,VLOOKUP($C180,aanmeldingen!$C:$AB,K$1,FALSE),"")</f>
        <v/>
      </c>
      <c r="L180" s="1" t="str">
        <f ca="1">IF($B180=1,VLOOKUP($C180,aanmeldingen!$C:$AB,L$1,FALSE),"")</f>
        <v/>
      </c>
      <c r="M180" s="1" t="str">
        <f ca="1">IF($D180="-","",VLOOKUP($C180,aanmeldingen!$C:$AB,M$1,FALSE))</f>
        <v/>
      </c>
      <c r="N180" s="1" t="str">
        <f ca="1">IF($D180="-","",VLOOKUP($C180,aanmeldingen!$C:$AB,N$1,FALSE))</f>
        <v/>
      </c>
      <c r="O180" s="1" t="str">
        <f ca="1">IF($D180="-","",VLOOKUP($C180,aanmeldingen!$C:$AB,O$1,FALSE))</f>
        <v/>
      </c>
      <c r="P180" s="1">
        <f t="shared" ca="1" si="16"/>
        <v>1</v>
      </c>
      <c r="Q180" s="20" t="str">
        <f ca="1">IF(B180=1,IF(VLOOKUP(D180,Scheidsrechters!B:P,15,FALSE)=0,"",VLOOKUP(D180,Scheidsrechters!B:P,15,FALSE)),"")</f>
        <v/>
      </c>
      <c r="S180" s="1">
        <f t="shared" ca="1" si="17"/>
        <v>1</v>
      </c>
      <c r="T180" s="26" t="str">
        <f ca="1">IFERROR(VLOOKUP(C180,aanmeldingen!$C:$L,10,FALSE),"")</f>
        <v/>
      </c>
      <c r="U180" s="26" t="str">
        <f ca="1">IFERROR(VLOOKUP(C180,aanmeldingen!$C:$V,20,FALSE),"")</f>
        <v/>
      </c>
    </row>
    <row r="181" spans="1:21" x14ac:dyDescent="0.2">
      <c r="A181" s="54">
        <f t="shared" ca="1" si="14"/>
        <v>1</v>
      </c>
      <c r="B181" s="54">
        <f t="shared" ca="1" si="15"/>
        <v>0</v>
      </c>
      <c r="C181" s="54">
        <f t="shared" si="12"/>
        <v>149</v>
      </c>
      <c r="D181" s="54" t="str">
        <f ca="1">IFERROR(VLOOKUP($C181,aanmeldingen!$C:$AB,D$1,FALSE),"-")</f>
        <v>-</v>
      </c>
      <c r="E181" s="54">
        <f t="shared" ca="1" si="13"/>
        <v>0</v>
      </c>
      <c r="F181" s="25" t="str">
        <f ca="1">IF($B181=1,VLOOKUP($C181,aanmeldingen!$C:$AB,F$1,FALSE),"")</f>
        <v/>
      </c>
      <c r="G181" s="1" t="str">
        <f ca="1">IF($B181=1,VLOOKUP($C181,aanmeldingen!$C:$AB,G$1,FALSE),"")</f>
        <v/>
      </c>
      <c r="H181" s="1" t="str">
        <f ca="1">IF($B181=1,VLOOKUP($C181,aanmeldingen!$C:$AB,H$1,FALSE),"")</f>
        <v/>
      </c>
      <c r="I181" s="26" t="str">
        <f ca="1">IF($B181=1,VLOOKUP($C181,aanmeldingen!$C:$AB,I$1,FALSE),"")</f>
        <v/>
      </c>
      <c r="J181" s="26" t="str">
        <f ca="1">IF($B181=1,VLOOKUP($C181,aanmeldingen!$C:$AB,J$1,FALSE),"")</f>
        <v/>
      </c>
      <c r="K181" s="18" t="str">
        <f ca="1">IF($B181=1,VLOOKUP($C181,aanmeldingen!$C:$AB,K$1,FALSE),"")</f>
        <v/>
      </c>
      <c r="L181" s="1" t="str">
        <f ca="1">IF($B181=1,VLOOKUP($C181,aanmeldingen!$C:$AB,L$1,FALSE),"")</f>
        <v/>
      </c>
      <c r="M181" s="1" t="str">
        <f ca="1">IF($D181="-","",VLOOKUP($C181,aanmeldingen!$C:$AB,M$1,FALSE))</f>
        <v/>
      </c>
      <c r="N181" s="1" t="str">
        <f ca="1">IF($D181="-","",VLOOKUP($C181,aanmeldingen!$C:$AB,N$1,FALSE))</f>
        <v/>
      </c>
      <c r="O181" s="1" t="str">
        <f ca="1">IF($D181="-","",VLOOKUP($C181,aanmeldingen!$C:$AB,O$1,FALSE))</f>
        <v/>
      </c>
      <c r="P181" s="1">
        <f t="shared" ca="1" si="16"/>
        <v>1</v>
      </c>
      <c r="Q181" s="20" t="str">
        <f ca="1">IF(B181=1,IF(VLOOKUP(D181,Scheidsrechters!B:P,15,FALSE)=0,"",VLOOKUP(D181,Scheidsrechters!B:P,15,FALSE)),"")</f>
        <v/>
      </c>
      <c r="S181" s="1">
        <f t="shared" ca="1" si="17"/>
        <v>1</v>
      </c>
      <c r="T181" s="26" t="str">
        <f ca="1">IFERROR(VLOOKUP(C181,aanmeldingen!$C:$L,10,FALSE),"")</f>
        <v/>
      </c>
      <c r="U181" s="26" t="str">
        <f ca="1">IFERROR(VLOOKUP(C181,aanmeldingen!$C:$V,20,FALSE),"")</f>
        <v/>
      </c>
    </row>
    <row r="182" spans="1:21" x14ac:dyDescent="0.2">
      <c r="A182" s="54">
        <f t="shared" ca="1" si="14"/>
        <v>1</v>
      </c>
      <c r="B182" s="54">
        <f t="shared" ca="1" si="15"/>
        <v>0</v>
      </c>
      <c r="C182" s="54">
        <f t="shared" si="12"/>
        <v>150</v>
      </c>
      <c r="D182" s="54" t="str">
        <f ca="1">IFERROR(VLOOKUP($C182,aanmeldingen!$C:$AB,D$1,FALSE),"-")</f>
        <v>-</v>
      </c>
      <c r="E182" s="54">
        <f t="shared" ca="1" si="13"/>
        <v>0</v>
      </c>
      <c r="F182" s="25" t="str">
        <f ca="1">IF($B182=1,VLOOKUP($C182,aanmeldingen!$C:$AB,F$1,FALSE),"")</f>
        <v/>
      </c>
      <c r="G182" s="1" t="str">
        <f ca="1">IF($B182=1,VLOOKUP($C182,aanmeldingen!$C:$AB,G$1,FALSE),"")</f>
        <v/>
      </c>
      <c r="H182" s="1" t="str">
        <f ca="1">IF($B182=1,VLOOKUP($C182,aanmeldingen!$C:$AB,H$1,FALSE),"")</f>
        <v/>
      </c>
      <c r="I182" s="26" t="str">
        <f ca="1">IF($B182=1,VLOOKUP($C182,aanmeldingen!$C:$AB,I$1,FALSE),"")</f>
        <v/>
      </c>
      <c r="J182" s="26" t="str">
        <f ca="1">IF($B182=1,VLOOKUP($C182,aanmeldingen!$C:$AB,J$1,FALSE),"")</f>
        <v/>
      </c>
      <c r="K182" s="18" t="str">
        <f ca="1">IF($B182=1,VLOOKUP($C182,aanmeldingen!$C:$AB,K$1,FALSE),"")</f>
        <v/>
      </c>
      <c r="L182" s="1" t="str">
        <f ca="1">IF($B182=1,VLOOKUP($C182,aanmeldingen!$C:$AB,L$1,FALSE),"")</f>
        <v/>
      </c>
      <c r="M182" s="1" t="str">
        <f ca="1">IF($D182="-","",VLOOKUP($C182,aanmeldingen!$C:$AB,M$1,FALSE))</f>
        <v/>
      </c>
      <c r="N182" s="1" t="str">
        <f ca="1">IF($D182="-","",VLOOKUP($C182,aanmeldingen!$C:$AB,N$1,FALSE))</f>
        <v/>
      </c>
      <c r="O182" s="1" t="str">
        <f ca="1">IF($D182="-","",VLOOKUP($C182,aanmeldingen!$C:$AB,O$1,FALSE))</f>
        <v/>
      </c>
      <c r="P182" s="1">
        <f t="shared" ca="1" si="16"/>
        <v>1</v>
      </c>
      <c r="Q182" s="20" t="str">
        <f ca="1">IF(B182=1,IF(VLOOKUP(D182,Scheidsrechters!B:P,15,FALSE)=0,"",VLOOKUP(D182,Scheidsrechters!B:P,15,FALSE)),"")</f>
        <v/>
      </c>
      <c r="S182" s="1">
        <f t="shared" ca="1" si="17"/>
        <v>1</v>
      </c>
      <c r="T182" s="26" t="str">
        <f ca="1">IFERROR(VLOOKUP(C182,aanmeldingen!$C:$L,10,FALSE),"")</f>
        <v/>
      </c>
      <c r="U182" s="26" t="str">
        <f ca="1">IFERROR(VLOOKUP(C182,aanmeldingen!$C:$V,20,FALSE),"")</f>
        <v/>
      </c>
    </row>
    <row r="183" spans="1:21" x14ac:dyDescent="0.2">
      <c r="A183" s="54">
        <f t="shared" ca="1" si="14"/>
        <v>1</v>
      </c>
      <c r="B183" s="54">
        <f t="shared" ca="1" si="15"/>
        <v>0</v>
      </c>
      <c r="C183" s="54">
        <f t="shared" si="12"/>
        <v>151</v>
      </c>
      <c r="D183" s="54" t="str">
        <f ca="1">IFERROR(VLOOKUP($C183,aanmeldingen!$C:$AB,D$1,FALSE),"-")</f>
        <v>-</v>
      </c>
      <c r="E183" s="54">
        <f t="shared" ca="1" si="13"/>
        <v>0</v>
      </c>
      <c r="F183" s="25" t="str">
        <f ca="1">IF($B183=1,VLOOKUP($C183,aanmeldingen!$C:$AB,F$1,FALSE),"")</f>
        <v/>
      </c>
      <c r="G183" s="1" t="str">
        <f ca="1">IF($B183=1,VLOOKUP($C183,aanmeldingen!$C:$AB,G$1,FALSE),"")</f>
        <v/>
      </c>
      <c r="H183" s="1" t="str">
        <f ca="1">IF($B183=1,VLOOKUP($C183,aanmeldingen!$C:$AB,H$1,FALSE),"")</f>
        <v/>
      </c>
      <c r="I183" s="26" t="str">
        <f ca="1">IF($B183=1,VLOOKUP($C183,aanmeldingen!$C:$AB,I$1,FALSE),"")</f>
        <v/>
      </c>
      <c r="J183" s="26" t="str">
        <f ca="1">IF($B183=1,VLOOKUP($C183,aanmeldingen!$C:$AB,J$1,FALSE),"")</f>
        <v/>
      </c>
      <c r="K183" s="18" t="str">
        <f ca="1">IF($B183=1,VLOOKUP($C183,aanmeldingen!$C:$AB,K$1,FALSE),"")</f>
        <v/>
      </c>
      <c r="L183" s="1" t="str">
        <f ca="1">IF($B183=1,VLOOKUP($C183,aanmeldingen!$C:$AB,L$1,FALSE),"")</f>
        <v/>
      </c>
      <c r="M183" s="1" t="str">
        <f ca="1">IF($D183="-","",VLOOKUP($C183,aanmeldingen!$C:$AB,M$1,FALSE))</f>
        <v/>
      </c>
      <c r="N183" s="1" t="str">
        <f ca="1">IF($D183="-","",VLOOKUP($C183,aanmeldingen!$C:$AB,N$1,FALSE))</f>
        <v/>
      </c>
      <c r="O183" s="1" t="str">
        <f ca="1">IF($D183="-","",VLOOKUP($C183,aanmeldingen!$C:$AB,O$1,FALSE))</f>
        <v/>
      </c>
      <c r="P183" s="1">
        <f t="shared" ca="1" si="16"/>
        <v>1</v>
      </c>
      <c r="Q183" s="20" t="str">
        <f ca="1">IF(B183=1,IF(VLOOKUP(D183,Scheidsrechters!B:P,15,FALSE)=0,"",VLOOKUP(D183,Scheidsrechters!B:P,15,FALSE)),"")</f>
        <v/>
      </c>
      <c r="S183" s="1">
        <f t="shared" ca="1" si="17"/>
        <v>1</v>
      </c>
      <c r="T183" s="26" t="str">
        <f ca="1">IFERROR(VLOOKUP(C183,aanmeldingen!$C:$L,10,FALSE),"")</f>
        <v/>
      </c>
      <c r="U183" s="26" t="str">
        <f ca="1">IFERROR(VLOOKUP(C183,aanmeldingen!$C:$V,20,FALSE),"")</f>
        <v/>
      </c>
    </row>
    <row r="184" spans="1:21" x14ac:dyDescent="0.2">
      <c r="A184" s="54">
        <f t="shared" ca="1" si="14"/>
        <v>1</v>
      </c>
      <c r="B184" s="54">
        <f t="shared" ca="1" si="15"/>
        <v>0</v>
      </c>
      <c r="C184" s="54">
        <f t="shared" si="12"/>
        <v>152</v>
      </c>
      <c r="D184" s="54" t="str">
        <f ca="1">IFERROR(VLOOKUP($C184,aanmeldingen!$C:$AB,D$1,FALSE),"-")</f>
        <v>-</v>
      </c>
      <c r="E184" s="54">
        <f t="shared" ca="1" si="13"/>
        <v>0</v>
      </c>
      <c r="F184" s="25" t="str">
        <f ca="1">IF($B184=1,VLOOKUP($C184,aanmeldingen!$C:$AB,F$1,FALSE),"")</f>
        <v/>
      </c>
      <c r="G184" s="1" t="str">
        <f ca="1">IF($B184=1,VLOOKUP($C184,aanmeldingen!$C:$AB,G$1,FALSE),"")</f>
        <v/>
      </c>
      <c r="H184" s="1" t="str">
        <f ca="1">IF($B184=1,VLOOKUP($C184,aanmeldingen!$C:$AB,H$1,FALSE),"")</f>
        <v/>
      </c>
      <c r="I184" s="26" t="str">
        <f ca="1">IF($B184=1,VLOOKUP($C184,aanmeldingen!$C:$AB,I$1,FALSE),"")</f>
        <v/>
      </c>
      <c r="J184" s="26" t="str">
        <f ca="1">IF($B184=1,VLOOKUP($C184,aanmeldingen!$C:$AB,J$1,FALSE),"")</f>
        <v/>
      </c>
      <c r="K184" s="18" t="str">
        <f ca="1">IF($B184=1,VLOOKUP($C184,aanmeldingen!$C:$AB,K$1,FALSE),"")</f>
        <v/>
      </c>
      <c r="L184" s="1" t="str">
        <f ca="1">IF($B184=1,VLOOKUP($C184,aanmeldingen!$C:$AB,L$1,FALSE),"")</f>
        <v/>
      </c>
      <c r="M184" s="1" t="str">
        <f ca="1">IF($D184="-","",VLOOKUP($C184,aanmeldingen!$C:$AB,M$1,FALSE))</f>
        <v/>
      </c>
      <c r="N184" s="1" t="str">
        <f ca="1">IF($D184="-","",VLOOKUP($C184,aanmeldingen!$C:$AB,N$1,FALSE))</f>
        <v/>
      </c>
      <c r="O184" s="1" t="str">
        <f ca="1">IF($D184="-","",VLOOKUP($C184,aanmeldingen!$C:$AB,O$1,FALSE))</f>
        <v/>
      </c>
      <c r="P184" s="1">
        <f t="shared" ca="1" si="16"/>
        <v>1</v>
      </c>
      <c r="Q184" s="20" t="str">
        <f ca="1">IF(B184=1,IF(VLOOKUP(D184,Scheidsrechters!B:P,15,FALSE)=0,"",VLOOKUP(D184,Scheidsrechters!B:P,15,FALSE)),"")</f>
        <v/>
      </c>
      <c r="S184" s="1">
        <f t="shared" ca="1" si="17"/>
        <v>1</v>
      </c>
      <c r="T184" s="26" t="str">
        <f ca="1">IFERROR(VLOOKUP(C184,aanmeldingen!$C:$L,10,FALSE),"")</f>
        <v/>
      </c>
      <c r="U184" s="26" t="str">
        <f ca="1">IFERROR(VLOOKUP(C184,aanmeldingen!$C:$V,20,FALSE),"")</f>
        <v/>
      </c>
    </row>
    <row r="185" spans="1:21" x14ac:dyDescent="0.2">
      <c r="A185" s="54">
        <f t="shared" ca="1" si="14"/>
        <v>1</v>
      </c>
      <c r="B185" s="54">
        <f t="shared" ca="1" si="15"/>
        <v>0</v>
      </c>
      <c r="C185" s="54">
        <f t="shared" si="12"/>
        <v>153</v>
      </c>
      <c r="D185" s="54" t="str">
        <f ca="1">IFERROR(VLOOKUP($C185,aanmeldingen!$C:$AB,D$1,FALSE),"-")</f>
        <v>-</v>
      </c>
      <c r="E185" s="54">
        <f t="shared" ca="1" si="13"/>
        <v>0</v>
      </c>
      <c r="F185" s="25" t="str">
        <f ca="1">IF($B185=1,VLOOKUP($C185,aanmeldingen!$C:$AB,F$1,FALSE),"")</f>
        <v/>
      </c>
      <c r="G185" s="1" t="str">
        <f ca="1">IF($B185=1,VLOOKUP($C185,aanmeldingen!$C:$AB,G$1,FALSE),"")</f>
        <v/>
      </c>
      <c r="H185" s="1" t="str">
        <f ca="1">IF($B185=1,VLOOKUP($C185,aanmeldingen!$C:$AB,H$1,FALSE),"")</f>
        <v/>
      </c>
      <c r="I185" s="26" t="str">
        <f ca="1">IF($B185=1,VLOOKUP($C185,aanmeldingen!$C:$AB,I$1,FALSE),"")</f>
        <v/>
      </c>
      <c r="J185" s="26" t="str">
        <f ca="1">IF($B185=1,VLOOKUP($C185,aanmeldingen!$C:$AB,J$1,FALSE),"")</f>
        <v/>
      </c>
      <c r="K185" s="18" t="str">
        <f ca="1">IF($B185=1,VLOOKUP($C185,aanmeldingen!$C:$AB,K$1,FALSE),"")</f>
        <v/>
      </c>
      <c r="L185" s="1" t="str">
        <f ca="1">IF($B185=1,VLOOKUP($C185,aanmeldingen!$C:$AB,L$1,FALSE),"")</f>
        <v/>
      </c>
      <c r="M185" s="1" t="str">
        <f ca="1">IF($D185="-","",VLOOKUP($C185,aanmeldingen!$C:$AB,M$1,FALSE))</f>
        <v/>
      </c>
      <c r="N185" s="1" t="str">
        <f ca="1">IF($D185="-","",VLOOKUP($C185,aanmeldingen!$C:$AB,N$1,FALSE))</f>
        <v/>
      </c>
      <c r="O185" s="1" t="str">
        <f ca="1">IF($D185="-","",VLOOKUP($C185,aanmeldingen!$C:$AB,O$1,FALSE))</f>
        <v/>
      </c>
      <c r="P185" s="1">
        <f t="shared" ca="1" si="16"/>
        <v>1</v>
      </c>
      <c r="Q185" s="20" t="str">
        <f ca="1">IF(B185=1,IF(VLOOKUP(D185,Scheidsrechters!B:P,15,FALSE)=0,"",VLOOKUP(D185,Scheidsrechters!B:P,15,FALSE)),"")</f>
        <v/>
      </c>
      <c r="S185" s="1">
        <f t="shared" ca="1" si="17"/>
        <v>1</v>
      </c>
      <c r="T185" s="26" t="str">
        <f ca="1">IFERROR(VLOOKUP(C185,aanmeldingen!$C:$L,10,FALSE),"")</f>
        <v/>
      </c>
      <c r="U185" s="26" t="str">
        <f ca="1">IFERROR(VLOOKUP(C185,aanmeldingen!$C:$V,20,FALSE),"")</f>
        <v/>
      </c>
    </row>
    <row r="186" spans="1:21" x14ac:dyDescent="0.2">
      <c r="A186" s="54">
        <f t="shared" ca="1" si="14"/>
        <v>1</v>
      </c>
      <c r="B186" s="54">
        <f t="shared" ca="1" si="15"/>
        <v>0</v>
      </c>
      <c r="C186" s="54">
        <f t="shared" si="12"/>
        <v>154</v>
      </c>
      <c r="D186" s="54" t="str">
        <f ca="1">IFERROR(VLOOKUP($C186,aanmeldingen!$C:$AB,D$1,FALSE),"-")</f>
        <v>-</v>
      </c>
      <c r="E186" s="54">
        <f t="shared" ca="1" si="13"/>
        <v>0</v>
      </c>
      <c r="F186" s="25" t="str">
        <f ca="1">IF($B186=1,VLOOKUP($C186,aanmeldingen!$C:$AB,F$1,FALSE),"")</f>
        <v/>
      </c>
      <c r="G186" s="1" t="str">
        <f ca="1">IF($B186=1,VLOOKUP($C186,aanmeldingen!$C:$AB,G$1,FALSE),"")</f>
        <v/>
      </c>
      <c r="H186" s="1" t="str">
        <f ca="1">IF($B186=1,VLOOKUP($C186,aanmeldingen!$C:$AB,H$1,FALSE),"")</f>
        <v/>
      </c>
      <c r="I186" s="26" t="str">
        <f ca="1">IF($B186=1,VLOOKUP($C186,aanmeldingen!$C:$AB,I$1,FALSE),"")</f>
        <v/>
      </c>
      <c r="J186" s="26" t="str">
        <f ca="1">IF($B186=1,VLOOKUP($C186,aanmeldingen!$C:$AB,J$1,FALSE),"")</f>
        <v/>
      </c>
      <c r="K186" s="18" t="str">
        <f ca="1">IF($B186=1,VLOOKUP($C186,aanmeldingen!$C:$AB,K$1,FALSE),"")</f>
        <v/>
      </c>
      <c r="L186" s="1" t="str">
        <f ca="1">IF($B186=1,VLOOKUP($C186,aanmeldingen!$C:$AB,L$1,FALSE),"")</f>
        <v/>
      </c>
      <c r="M186" s="1" t="str">
        <f ca="1">IF($D186="-","",VLOOKUP($C186,aanmeldingen!$C:$AB,M$1,FALSE))</f>
        <v/>
      </c>
      <c r="N186" s="1" t="str">
        <f ca="1">IF($D186="-","",VLOOKUP($C186,aanmeldingen!$C:$AB,N$1,FALSE))</f>
        <v/>
      </c>
      <c r="O186" s="1" t="str">
        <f ca="1">IF($D186="-","",VLOOKUP($C186,aanmeldingen!$C:$AB,O$1,FALSE))</f>
        <v/>
      </c>
      <c r="P186" s="1">
        <f t="shared" ca="1" si="16"/>
        <v>1</v>
      </c>
      <c r="Q186" s="20" t="str">
        <f ca="1">IF(B186=1,IF(VLOOKUP(D186,Scheidsrechters!B:P,15,FALSE)=0,"",VLOOKUP(D186,Scheidsrechters!B:P,15,FALSE)),"")</f>
        <v/>
      </c>
      <c r="S186" s="1">
        <f t="shared" ca="1" si="17"/>
        <v>1</v>
      </c>
      <c r="T186" s="26" t="str">
        <f ca="1">IFERROR(VLOOKUP(C186,aanmeldingen!$C:$L,10,FALSE),"")</f>
        <v/>
      </c>
      <c r="U186" s="26" t="str">
        <f ca="1">IFERROR(VLOOKUP(C186,aanmeldingen!$C:$V,20,FALSE),"")</f>
        <v/>
      </c>
    </row>
    <row r="187" spans="1:21" x14ac:dyDescent="0.2">
      <c r="A187" s="54">
        <f t="shared" ca="1" si="14"/>
        <v>1</v>
      </c>
      <c r="B187" s="54">
        <f t="shared" ca="1" si="15"/>
        <v>0</v>
      </c>
      <c r="C187" s="54">
        <f t="shared" si="12"/>
        <v>155</v>
      </c>
      <c r="D187" s="54" t="str">
        <f ca="1">IFERROR(VLOOKUP($C187,aanmeldingen!$C:$AB,D$1,FALSE),"-")</f>
        <v>-</v>
      </c>
      <c r="E187" s="54">
        <f t="shared" ca="1" si="13"/>
        <v>0</v>
      </c>
      <c r="F187" s="25" t="str">
        <f ca="1">IF($B187=1,VLOOKUP($C187,aanmeldingen!$C:$AB,F$1,FALSE),"")</f>
        <v/>
      </c>
      <c r="G187" s="1" t="str">
        <f ca="1">IF($B187=1,VLOOKUP($C187,aanmeldingen!$C:$AB,G$1,FALSE),"")</f>
        <v/>
      </c>
      <c r="H187" s="1" t="str">
        <f ca="1">IF($B187=1,VLOOKUP($C187,aanmeldingen!$C:$AB,H$1,FALSE),"")</f>
        <v/>
      </c>
      <c r="I187" s="26" t="str">
        <f ca="1">IF($B187=1,VLOOKUP($C187,aanmeldingen!$C:$AB,I$1,FALSE),"")</f>
        <v/>
      </c>
      <c r="J187" s="26" t="str">
        <f ca="1">IF($B187=1,VLOOKUP($C187,aanmeldingen!$C:$AB,J$1,FALSE),"")</f>
        <v/>
      </c>
      <c r="K187" s="18" t="str">
        <f ca="1">IF($B187=1,VLOOKUP($C187,aanmeldingen!$C:$AB,K$1,FALSE),"")</f>
        <v/>
      </c>
      <c r="L187" s="1" t="str">
        <f ca="1">IF($B187=1,VLOOKUP($C187,aanmeldingen!$C:$AB,L$1,FALSE),"")</f>
        <v/>
      </c>
      <c r="M187" s="1" t="str">
        <f ca="1">IF($D187="-","",VLOOKUP($C187,aanmeldingen!$C:$AB,M$1,FALSE))</f>
        <v/>
      </c>
      <c r="N187" s="1" t="str">
        <f ca="1">IF($D187="-","",VLOOKUP($C187,aanmeldingen!$C:$AB,N$1,FALSE))</f>
        <v/>
      </c>
      <c r="O187" s="1" t="str">
        <f ca="1">IF($D187="-","",VLOOKUP($C187,aanmeldingen!$C:$AB,O$1,FALSE))</f>
        <v/>
      </c>
      <c r="P187" s="1">
        <f t="shared" ca="1" si="16"/>
        <v>1</v>
      </c>
      <c r="Q187" s="20" t="str">
        <f ca="1">IF(B187=1,IF(VLOOKUP(D187,Scheidsrechters!B:P,15,FALSE)=0,"",VLOOKUP(D187,Scheidsrechters!B:P,15,FALSE)),"")</f>
        <v/>
      </c>
      <c r="S187" s="1">
        <f t="shared" ca="1" si="17"/>
        <v>1</v>
      </c>
      <c r="T187" s="26" t="str">
        <f ca="1">IFERROR(VLOOKUP(C187,aanmeldingen!$C:$L,10,FALSE),"")</f>
        <v/>
      </c>
      <c r="U187" s="26" t="str">
        <f ca="1">IFERROR(VLOOKUP(C187,aanmeldingen!$C:$V,20,FALSE),"")</f>
        <v/>
      </c>
    </row>
    <row r="188" spans="1:21" x14ac:dyDescent="0.2">
      <c r="A188" s="54">
        <f t="shared" ca="1" si="14"/>
        <v>1</v>
      </c>
      <c r="B188" s="54">
        <f t="shared" ca="1" si="15"/>
        <v>0</v>
      </c>
      <c r="C188" s="54">
        <f t="shared" si="12"/>
        <v>156</v>
      </c>
      <c r="D188" s="54" t="str">
        <f ca="1">IFERROR(VLOOKUP($C188,aanmeldingen!$C:$AB,D$1,FALSE),"-")</f>
        <v>-</v>
      </c>
      <c r="E188" s="54">
        <f t="shared" ca="1" si="13"/>
        <v>0</v>
      </c>
      <c r="F188" s="25" t="str">
        <f ca="1">IF($B188=1,VLOOKUP($C188,aanmeldingen!$C:$AB,F$1,FALSE),"")</f>
        <v/>
      </c>
      <c r="G188" s="1" t="str">
        <f ca="1">IF($B188=1,VLOOKUP($C188,aanmeldingen!$C:$AB,G$1,FALSE),"")</f>
        <v/>
      </c>
      <c r="H188" s="1" t="str">
        <f ca="1">IF($B188=1,VLOOKUP($C188,aanmeldingen!$C:$AB,H$1,FALSE),"")</f>
        <v/>
      </c>
      <c r="I188" s="26" t="str">
        <f ca="1">IF($B188=1,VLOOKUP($C188,aanmeldingen!$C:$AB,I$1,FALSE),"")</f>
        <v/>
      </c>
      <c r="J188" s="26" t="str">
        <f ca="1">IF($B188=1,VLOOKUP($C188,aanmeldingen!$C:$AB,J$1,FALSE),"")</f>
        <v/>
      </c>
      <c r="K188" s="18" t="str">
        <f ca="1">IF($B188=1,VLOOKUP($C188,aanmeldingen!$C:$AB,K$1,FALSE),"")</f>
        <v/>
      </c>
      <c r="L188" s="1" t="str">
        <f ca="1">IF($B188=1,VLOOKUP($C188,aanmeldingen!$C:$AB,L$1,FALSE),"")</f>
        <v/>
      </c>
      <c r="M188" s="1" t="str">
        <f ca="1">IF($D188="-","",VLOOKUP($C188,aanmeldingen!$C:$AB,M$1,FALSE))</f>
        <v/>
      </c>
      <c r="N188" s="1" t="str">
        <f ca="1">IF($D188="-","",VLOOKUP($C188,aanmeldingen!$C:$AB,N$1,FALSE))</f>
        <v/>
      </c>
      <c r="O188" s="1" t="str">
        <f ca="1">IF($D188="-","",VLOOKUP($C188,aanmeldingen!$C:$AB,O$1,FALSE))</f>
        <v/>
      </c>
      <c r="P188" s="1">
        <f t="shared" ca="1" si="16"/>
        <v>1</v>
      </c>
      <c r="Q188" s="20" t="str">
        <f ca="1">IF(B188=1,IF(VLOOKUP(D188,Scheidsrechters!B:P,15,FALSE)=0,"",VLOOKUP(D188,Scheidsrechters!B:P,15,FALSE)),"")</f>
        <v/>
      </c>
      <c r="S188" s="1">
        <f t="shared" ca="1" si="17"/>
        <v>1</v>
      </c>
      <c r="T188" s="26" t="str">
        <f ca="1">IFERROR(VLOOKUP(C188,aanmeldingen!$C:$L,10,FALSE),"")</f>
        <v/>
      </c>
      <c r="U188" s="26" t="str">
        <f ca="1">IFERROR(VLOOKUP(C188,aanmeldingen!$C:$V,20,FALSE),"")</f>
        <v/>
      </c>
    </row>
    <row r="189" spans="1:21" x14ac:dyDescent="0.2">
      <c r="A189" s="54">
        <f t="shared" ca="1" si="14"/>
        <v>1</v>
      </c>
      <c r="B189" s="54">
        <f t="shared" ca="1" si="15"/>
        <v>0</v>
      </c>
      <c r="C189" s="54">
        <f t="shared" si="12"/>
        <v>157</v>
      </c>
      <c r="D189" s="54" t="str">
        <f ca="1">IFERROR(VLOOKUP($C189,aanmeldingen!$C:$AB,D$1,FALSE),"-")</f>
        <v>-</v>
      </c>
      <c r="E189" s="54">
        <f t="shared" ca="1" si="13"/>
        <v>0</v>
      </c>
      <c r="F189" s="25" t="str">
        <f ca="1">IF($B189=1,VLOOKUP($C189,aanmeldingen!$C:$AB,F$1,FALSE),"")</f>
        <v/>
      </c>
      <c r="G189" s="1" t="str">
        <f ca="1">IF($B189=1,VLOOKUP($C189,aanmeldingen!$C:$AB,G$1,FALSE),"")</f>
        <v/>
      </c>
      <c r="H189" s="1" t="str">
        <f ca="1">IF($B189=1,VLOOKUP($C189,aanmeldingen!$C:$AB,H$1,FALSE),"")</f>
        <v/>
      </c>
      <c r="I189" s="26" t="str">
        <f ca="1">IF($B189=1,VLOOKUP($C189,aanmeldingen!$C:$AB,I$1,FALSE),"")</f>
        <v/>
      </c>
      <c r="J189" s="26" t="str">
        <f ca="1">IF($B189=1,VLOOKUP($C189,aanmeldingen!$C:$AB,J$1,FALSE),"")</f>
        <v/>
      </c>
      <c r="K189" s="18" t="str">
        <f ca="1">IF($B189=1,VLOOKUP($C189,aanmeldingen!$C:$AB,K$1,FALSE),"")</f>
        <v/>
      </c>
      <c r="L189" s="1" t="str">
        <f ca="1">IF($B189=1,VLOOKUP($C189,aanmeldingen!$C:$AB,L$1,FALSE),"")</f>
        <v/>
      </c>
      <c r="M189" s="1" t="str">
        <f ca="1">IF($D189="-","",VLOOKUP($C189,aanmeldingen!$C:$AB,M$1,FALSE))</f>
        <v/>
      </c>
      <c r="N189" s="1" t="str">
        <f ca="1">IF($D189="-","",VLOOKUP($C189,aanmeldingen!$C:$AB,N$1,FALSE))</f>
        <v/>
      </c>
      <c r="O189" s="1" t="str">
        <f ca="1">IF($D189="-","",VLOOKUP($C189,aanmeldingen!$C:$AB,O$1,FALSE))</f>
        <v/>
      </c>
      <c r="P189" s="1">
        <f t="shared" ca="1" si="16"/>
        <v>1</v>
      </c>
      <c r="Q189" s="20" t="str">
        <f ca="1">IF(B189=1,IF(VLOOKUP(D189,Scheidsrechters!B:P,15,FALSE)=0,"",VLOOKUP(D189,Scheidsrechters!B:P,15,FALSE)),"")</f>
        <v/>
      </c>
      <c r="S189" s="1">
        <f t="shared" ca="1" si="17"/>
        <v>1</v>
      </c>
      <c r="T189" s="26" t="str">
        <f ca="1">IFERROR(VLOOKUP(C189,aanmeldingen!$C:$L,10,FALSE),"")</f>
        <v/>
      </c>
      <c r="U189" s="26" t="str">
        <f ca="1">IFERROR(VLOOKUP(C189,aanmeldingen!$C:$V,20,FALSE),"")</f>
        <v/>
      </c>
    </row>
    <row r="190" spans="1:21" x14ac:dyDescent="0.2">
      <c r="A190" s="54">
        <f t="shared" ca="1" si="14"/>
        <v>1</v>
      </c>
      <c r="B190" s="54">
        <f t="shared" ca="1" si="15"/>
        <v>0</v>
      </c>
      <c r="C190" s="54">
        <f t="shared" si="12"/>
        <v>158</v>
      </c>
      <c r="D190" s="54" t="str">
        <f ca="1">IFERROR(VLOOKUP($C190,aanmeldingen!$C:$AB,D$1,FALSE),"-")</f>
        <v>-</v>
      </c>
      <c r="E190" s="54">
        <f t="shared" ca="1" si="13"/>
        <v>0</v>
      </c>
      <c r="F190" s="25" t="str">
        <f ca="1">IF($B190=1,VLOOKUP($C190,aanmeldingen!$C:$AB,F$1,FALSE),"")</f>
        <v/>
      </c>
      <c r="G190" s="1" t="str">
        <f ca="1">IF($B190=1,VLOOKUP($C190,aanmeldingen!$C:$AB,G$1,FALSE),"")</f>
        <v/>
      </c>
      <c r="H190" s="1" t="str">
        <f ca="1">IF($B190=1,VLOOKUP($C190,aanmeldingen!$C:$AB,H$1,FALSE),"")</f>
        <v/>
      </c>
      <c r="I190" s="26" t="str">
        <f ca="1">IF($B190=1,VLOOKUP($C190,aanmeldingen!$C:$AB,I$1,FALSE),"")</f>
        <v/>
      </c>
      <c r="J190" s="26" t="str">
        <f ca="1">IF($B190=1,VLOOKUP($C190,aanmeldingen!$C:$AB,J$1,FALSE),"")</f>
        <v/>
      </c>
      <c r="K190" s="18" t="str">
        <f ca="1">IF($B190=1,VLOOKUP($C190,aanmeldingen!$C:$AB,K$1,FALSE),"")</f>
        <v/>
      </c>
      <c r="L190" s="1" t="str">
        <f ca="1">IF($B190=1,VLOOKUP($C190,aanmeldingen!$C:$AB,L$1,FALSE),"")</f>
        <v/>
      </c>
      <c r="M190" s="1" t="str">
        <f ca="1">IF($D190="-","",VLOOKUP($C190,aanmeldingen!$C:$AB,M$1,FALSE))</f>
        <v/>
      </c>
      <c r="N190" s="1" t="str">
        <f ca="1">IF($D190="-","",VLOOKUP($C190,aanmeldingen!$C:$AB,N$1,FALSE))</f>
        <v/>
      </c>
      <c r="O190" s="1" t="str">
        <f ca="1">IF($D190="-","",VLOOKUP($C190,aanmeldingen!$C:$AB,O$1,FALSE))</f>
        <v/>
      </c>
      <c r="P190" s="1">
        <f t="shared" ca="1" si="16"/>
        <v>1</v>
      </c>
      <c r="Q190" s="20" t="str">
        <f ca="1">IF(B190=1,IF(VLOOKUP(D190,Scheidsrechters!B:P,15,FALSE)=0,"",VLOOKUP(D190,Scheidsrechters!B:P,15,FALSE)),"")</f>
        <v/>
      </c>
      <c r="S190" s="1">
        <f t="shared" ca="1" si="17"/>
        <v>1</v>
      </c>
      <c r="T190" s="26" t="str">
        <f ca="1">IFERROR(VLOOKUP(C190,aanmeldingen!$C:$L,10,FALSE),"")</f>
        <v/>
      </c>
      <c r="U190" s="26" t="str">
        <f ca="1">IFERROR(VLOOKUP(C190,aanmeldingen!$C:$V,20,FALSE),"")</f>
        <v/>
      </c>
    </row>
    <row r="191" spans="1:21" x14ac:dyDescent="0.2">
      <c r="A191" s="54">
        <f t="shared" ca="1" si="14"/>
        <v>1</v>
      </c>
      <c r="B191" s="54">
        <f t="shared" ca="1" si="15"/>
        <v>0</v>
      </c>
      <c r="C191" s="54">
        <f t="shared" si="12"/>
        <v>159</v>
      </c>
      <c r="D191" s="54" t="str">
        <f ca="1">IFERROR(VLOOKUP($C191,aanmeldingen!$C:$AB,D$1,FALSE),"-")</f>
        <v>-</v>
      </c>
      <c r="E191" s="54">
        <f t="shared" ca="1" si="13"/>
        <v>0</v>
      </c>
      <c r="F191" s="25" t="str">
        <f ca="1">IF($B191=1,VLOOKUP($C191,aanmeldingen!$C:$AB,F$1,FALSE),"")</f>
        <v/>
      </c>
      <c r="G191" s="1" t="str">
        <f ca="1">IF($B191=1,VLOOKUP($C191,aanmeldingen!$C:$AB,G$1,FALSE),"")</f>
        <v/>
      </c>
      <c r="H191" s="1" t="str">
        <f ca="1">IF($B191=1,VLOOKUP($C191,aanmeldingen!$C:$AB,H$1,FALSE),"")</f>
        <v/>
      </c>
      <c r="I191" s="26" t="str">
        <f ca="1">IF($B191=1,VLOOKUP($C191,aanmeldingen!$C:$AB,I$1,FALSE),"")</f>
        <v/>
      </c>
      <c r="J191" s="26" t="str">
        <f ca="1">IF($B191=1,VLOOKUP($C191,aanmeldingen!$C:$AB,J$1,FALSE),"")</f>
        <v/>
      </c>
      <c r="K191" s="18" t="str">
        <f ca="1">IF($B191=1,VLOOKUP($C191,aanmeldingen!$C:$AB,K$1,FALSE),"")</f>
        <v/>
      </c>
      <c r="L191" s="1" t="str">
        <f ca="1">IF($B191=1,VLOOKUP($C191,aanmeldingen!$C:$AB,L$1,FALSE),"")</f>
        <v/>
      </c>
      <c r="M191" s="1" t="str">
        <f ca="1">IF($D191="-","",VLOOKUP($C191,aanmeldingen!$C:$AB,M$1,FALSE))</f>
        <v/>
      </c>
      <c r="N191" s="1" t="str">
        <f ca="1">IF($D191="-","",VLOOKUP($C191,aanmeldingen!$C:$AB,N$1,FALSE))</f>
        <v/>
      </c>
      <c r="O191" s="1" t="str">
        <f ca="1">IF($D191="-","",VLOOKUP($C191,aanmeldingen!$C:$AB,O$1,FALSE))</f>
        <v/>
      </c>
      <c r="P191" s="1">
        <f t="shared" ca="1" si="16"/>
        <v>1</v>
      </c>
      <c r="Q191" s="20" t="str">
        <f ca="1">IF(B191=1,IF(VLOOKUP(D191,Scheidsrechters!B:P,15,FALSE)=0,"",VLOOKUP(D191,Scheidsrechters!B:P,15,FALSE)),"")</f>
        <v/>
      </c>
      <c r="S191" s="1">
        <f t="shared" ca="1" si="17"/>
        <v>1</v>
      </c>
      <c r="T191" s="26" t="str">
        <f ca="1">IFERROR(VLOOKUP(C191,aanmeldingen!$C:$L,10,FALSE),"")</f>
        <v/>
      </c>
      <c r="U191" s="26" t="str">
        <f ca="1">IFERROR(VLOOKUP(C191,aanmeldingen!$C:$V,20,FALSE),"")</f>
        <v/>
      </c>
    </row>
    <row r="192" spans="1:21" x14ac:dyDescent="0.2">
      <c r="A192" s="54">
        <f t="shared" ca="1" si="14"/>
        <v>1</v>
      </c>
      <c r="B192" s="54">
        <f t="shared" ca="1" si="15"/>
        <v>0</v>
      </c>
      <c r="C192" s="54">
        <f t="shared" si="12"/>
        <v>160</v>
      </c>
      <c r="D192" s="54" t="str">
        <f ca="1">IFERROR(VLOOKUP($C192,aanmeldingen!$C:$AB,D$1,FALSE),"-")</f>
        <v>-</v>
      </c>
      <c r="E192" s="54">
        <f t="shared" ca="1" si="13"/>
        <v>0</v>
      </c>
      <c r="F192" s="25" t="str">
        <f ca="1">IF($B192=1,VLOOKUP($C192,aanmeldingen!$C:$AB,F$1,FALSE),"")</f>
        <v/>
      </c>
      <c r="G192" s="1" t="str">
        <f ca="1">IF($B192=1,VLOOKUP($C192,aanmeldingen!$C:$AB,G$1,FALSE),"")</f>
        <v/>
      </c>
      <c r="H192" s="1" t="str">
        <f ca="1">IF($B192=1,VLOOKUP($C192,aanmeldingen!$C:$AB,H$1,FALSE),"")</f>
        <v/>
      </c>
      <c r="I192" s="26" t="str">
        <f ca="1">IF($B192=1,VLOOKUP($C192,aanmeldingen!$C:$AB,I$1,FALSE),"")</f>
        <v/>
      </c>
      <c r="J192" s="26" t="str">
        <f ca="1">IF($B192=1,VLOOKUP($C192,aanmeldingen!$C:$AB,J$1,FALSE),"")</f>
        <v/>
      </c>
      <c r="K192" s="18" t="str">
        <f ca="1">IF($B192=1,VLOOKUP($C192,aanmeldingen!$C:$AB,K$1,FALSE),"")</f>
        <v/>
      </c>
      <c r="L192" s="1" t="str">
        <f ca="1">IF($B192=1,VLOOKUP($C192,aanmeldingen!$C:$AB,L$1,FALSE),"")</f>
        <v/>
      </c>
      <c r="M192" s="1" t="str">
        <f ca="1">IF($D192="-","",VLOOKUP($C192,aanmeldingen!$C:$AB,M$1,FALSE))</f>
        <v/>
      </c>
      <c r="N192" s="1" t="str">
        <f ca="1">IF($D192="-","",VLOOKUP($C192,aanmeldingen!$C:$AB,N$1,FALSE))</f>
        <v/>
      </c>
      <c r="O192" s="1" t="str">
        <f ca="1">IF($D192="-","",VLOOKUP($C192,aanmeldingen!$C:$AB,O$1,FALSE))</f>
        <v/>
      </c>
      <c r="P192" s="1">
        <f t="shared" ca="1" si="16"/>
        <v>1</v>
      </c>
      <c r="Q192" s="20" t="str">
        <f ca="1">IF(B192=1,IF(VLOOKUP(D192,Scheidsrechters!B:P,15,FALSE)=0,"",VLOOKUP(D192,Scheidsrechters!B:P,15,FALSE)),"")</f>
        <v/>
      </c>
      <c r="S192" s="1">
        <f t="shared" ca="1" si="17"/>
        <v>1</v>
      </c>
      <c r="T192" s="26" t="str">
        <f ca="1">IFERROR(VLOOKUP(C192,aanmeldingen!$C:$L,10,FALSE),"")</f>
        <v/>
      </c>
      <c r="U192" s="26" t="str">
        <f ca="1">IFERROR(VLOOKUP(C192,aanmeldingen!$C:$V,20,FALSE),"")</f>
        <v/>
      </c>
    </row>
    <row r="193" spans="1:21" x14ac:dyDescent="0.2">
      <c r="A193" s="54">
        <f t="shared" ca="1" si="14"/>
        <v>1</v>
      </c>
      <c r="B193" s="54">
        <f t="shared" ca="1" si="15"/>
        <v>0</v>
      </c>
      <c r="C193" s="54">
        <f t="shared" si="12"/>
        <v>161</v>
      </c>
      <c r="D193" s="54" t="str">
        <f ca="1">IFERROR(VLOOKUP($C193,aanmeldingen!$C:$AB,D$1,FALSE),"-")</f>
        <v>-</v>
      </c>
      <c r="E193" s="54">
        <f t="shared" ca="1" si="13"/>
        <v>0</v>
      </c>
      <c r="F193" s="25" t="str">
        <f ca="1">IF($B193=1,VLOOKUP($C193,aanmeldingen!$C:$AB,F$1,FALSE),"")</f>
        <v/>
      </c>
      <c r="G193" s="1" t="str">
        <f ca="1">IF($B193=1,VLOOKUP($C193,aanmeldingen!$C:$AB,G$1,FALSE),"")</f>
        <v/>
      </c>
      <c r="H193" s="1" t="str">
        <f ca="1">IF($B193=1,VLOOKUP($C193,aanmeldingen!$C:$AB,H$1,FALSE),"")</f>
        <v/>
      </c>
      <c r="I193" s="26" t="str">
        <f ca="1">IF($B193=1,VLOOKUP($C193,aanmeldingen!$C:$AB,I$1,FALSE),"")</f>
        <v/>
      </c>
      <c r="J193" s="26" t="str">
        <f ca="1">IF($B193=1,VLOOKUP($C193,aanmeldingen!$C:$AB,J$1,FALSE),"")</f>
        <v/>
      </c>
      <c r="K193" s="18" t="str">
        <f ca="1">IF($B193=1,VLOOKUP($C193,aanmeldingen!$C:$AB,K$1,FALSE),"")</f>
        <v/>
      </c>
      <c r="L193" s="1" t="str">
        <f ca="1">IF($B193=1,VLOOKUP($C193,aanmeldingen!$C:$AB,L$1,FALSE),"")</f>
        <v/>
      </c>
      <c r="M193" s="1" t="str">
        <f ca="1">IF($D193="-","",VLOOKUP($C193,aanmeldingen!$C:$AB,M$1,FALSE))</f>
        <v/>
      </c>
      <c r="N193" s="1" t="str">
        <f ca="1">IF($D193="-","",VLOOKUP($C193,aanmeldingen!$C:$AB,N$1,FALSE))</f>
        <v/>
      </c>
      <c r="O193" s="1" t="str">
        <f ca="1">IF($D193="-","",VLOOKUP($C193,aanmeldingen!$C:$AB,O$1,FALSE))</f>
        <v/>
      </c>
      <c r="P193" s="1">
        <f t="shared" ca="1" si="16"/>
        <v>1</v>
      </c>
      <c r="Q193" s="20" t="str">
        <f ca="1">IF(B193=1,IF(VLOOKUP(D193,Scheidsrechters!B:P,15,FALSE)=0,"",VLOOKUP(D193,Scheidsrechters!B:P,15,FALSE)),"")</f>
        <v/>
      </c>
      <c r="S193" s="1">
        <f t="shared" ca="1" si="17"/>
        <v>1</v>
      </c>
      <c r="T193" s="26" t="str">
        <f ca="1">IFERROR(VLOOKUP(C193,aanmeldingen!$C:$L,10,FALSE),"")</f>
        <v/>
      </c>
      <c r="U193" s="26" t="str">
        <f ca="1">IFERROR(VLOOKUP(C193,aanmeldingen!$C:$V,20,FALSE),"")</f>
        <v/>
      </c>
    </row>
    <row r="194" spans="1:21" x14ac:dyDescent="0.2">
      <c r="A194" s="54">
        <f t="shared" ca="1" si="14"/>
        <v>1</v>
      </c>
      <c r="B194" s="54">
        <f t="shared" ca="1" si="15"/>
        <v>0</v>
      </c>
      <c r="C194" s="54">
        <f t="shared" si="12"/>
        <v>162</v>
      </c>
      <c r="D194" s="54" t="str">
        <f ca="1">IFERROR(VLOOKUP($C194,aanmeldingen!$C:$AB,D$1,FALSE),"-")</f>
        <v>-</v>
      </c>
      <c r="E194" s="54">
        <f t="shared" ca="1" si="13"/>
        <v>0</v>
      </c>
      <c r="F194" s="25" t="str">
        <f ca="1">IF($B194=1,VLOOKUP($C194,aanmeldingen!$C:$AB,F$1,FALSE),"")</f>
        <v/>
      </c>
      <c r="G194" s="1" t="str">
        <f ca="1">IF($B194=1,VLOOKUP($C194,aanmeldingen!$C:$AB,G$1,FALSE),"")</f>
        <v/>
      </c>
      <c r="H194" s="1" t="str">
        <f ca="1">IF($B194=1,VLOOKUP($C194,aanmeldingen!$C:$AB,H$1,FALSE),"")</f>
        <v/>
      </c>
      <c r="I194" s="26" t="str">
        <f ca="1">IF($B194=1,VLOOKUP($C194,aanmeldingen!$C:$AB,I$1,FALSE),"")</f>
        <v/>
      </c>
      <c r="J194" s="26" t="str">
        <f ca="1">IF($B194=1,VLOOKUP($C194,aanmeldingen!$C:$AB,J$1,FALSE),"")</f>
        <v/>
      </c>
      <c r="K194" s="18" t="str">
        <f ca="1">IF($B194=1,VLOOKUP($C194,aanmeldingen!$C:$AB,K$1,FALSE),"")</f>
        <v/>
      </c>
      <c r="L194" s="1" t="str">
        <f ca="1">IF($B194=1,VLOOKUP($C194,aanmeldingen!$C:$AB,L$1,FALSE),"")</f>
        <v/>
      </c>
      <c r="M194" s="1" t="str">
        <f ca="1">IF($D194="-","",VLOOKUP($C194,aanmeldingen!$C:$AB,M$1,FALSE))</f>
        <v/>
      </c>
      <c r="N194" s="1" t="str">
        <f ca="1">IF($D194="-","",VLOOKUP($C194,aanmeldingen!$C:$AB,N$1,FALSE))</f>
        <v/>
      </c>
      <c r="O194" s="1" t="str">
        <f ca="1">IF($D194="-","",VLOOKUP($C194,aanmeldingen!$C:$AB,O$1,FALSE))</f>
        <v/>
      </c>
      <c r="P194" s="1">
        <f t="shared" ca="1" si="16"/>
        <v>1</v>
      </c>
      <c r="Q194" s="20" t="str">
        <f ca="1">IF(B194=1,IF(VLOOKUP(D194,Scheidsrechters!B:P,15,FALSE)=0,"",VLOOKUP(D194,Scheidsrechters!B:P,15,FALSE)),"")</f>
        <v/>
      </c>
      <c r="S194" s="1">
        <f t="shared" ca="1" si="17"/>
        <v>1</v>
      </c>
      <c r="T194" s="26" t="str">
        <f ca="1">IFERROR(VLOOKUP(C194,aanmeldingen!$C:$L,10,FALSE),"")</f>
        <v/>
      </c>
      <c r="U194" s="26" t="str">
        <f ca="1">IFERROR(VLOOKUP(C194,aanmeldingen!$C:$V,20,FALSE),"")</f>
        <v/>
      </c>
    </row>
    <row r="195" spans="1:21" x14ac:dyDescent="0.2">
      <c r="A195" s="54">
        <f t="shared" ca="1" si="14"/>
        <v>1</v>
      </c>
      <c r="B195" s="54">
        <f t="shared" ca="1" si="15"/>
        <v>0</v>
      </c>
      <c r="C195" s="54">
        <f t="shared" si="12"/>
        <v>163</v>
      </c>
      <c r="D195" s="54" t="str">
        <f ca="1">IFERROR(VLOOKUP($C195,aanmeldingen!$C:$AB,D$1,FALSE),"-")</f>
        <v>-</v>
      </c>
      <c r="E195" s="54">
        <f t="shared" ca="1" si="13"/>
        <v>0</v>
      </c>
      <c r="F195" s="25" t="str">
        <f ca="1">IF($B195=1,VLOOKUP($C195,aanmeldingen!$C:$AB,F$1,FALSE),"")</f>
        <v/>
      </c>
      <c r="G195" s="1" t="str">
        <f ca="1">IF($B195=1,VLOOKUP($C195,aanmeldingen!$C:$AB,G$1,FALSE),"")</f>
        <v/>
      </c>
      <c r="H195" s="1" t="str">
        <f ca="1">IF($B195=1,VLOOKUP($C195,aanmeldingen!$C:$AB,H$1,FALSE),"")</f>
        <v/>
      </c>
      <c r="I195" s="26" t="str">
        <f ca="1">IF($B195=1,VLOOKUP($C195,aanmeldingen!$C:$AB,I$1,FALSE),"")</f>
        <v/>
      </c>
      <c r="J195" s="26" t="str">
        <f ca="1">IF($B195=1,VLOOKUP($C195,aanmeldingen!$C:$AB,J$1,FALSE),"")</f>
        <v/>
      </c>
      <c r="K195" s="18" t="str">
        <f ca="1">IF($B195=1,VLOOKUP($C195,aanmeldingen!$C:$AB,K$1,FALSE),"")</f>
        <v/>
      </c>
      <c r="L195" s="1" t="str">
        <f ca="1">IF($B195=1,VLOOKUP($C195,aanmeldingen!$C:$AB,L$1,FALSE),"")</f>
        <v/>
      </c>
      <c r="M195" s="1" t="str">
        <f ca="1">IF($D195="-","",VLOOKUP($C195,aanmeldingen!$C:$AB,M$1,FALSE))</f>
        <v/>
      </c>
      <c r="N195" s="1" t="str">
        <f ca="1">IF($D195="-","",VLOOKUP($C195,aanmeldingen!$C:$AB,N$1,FALSE))</f>
        <v/>
      </c>
      <c r="O195" s="1" t="str">
        <f ca="1">IF($D195="-","",VLOOKUP($C195,aanmeldingen!$C:$AB,O$1,FALSE))</f>
        <v/>
      </c>
      <c r="P195" s="1">
        <f t="shared" ca="1" si="16"/>
        <v>1</v>
      </c>
      <c r="Q195" s="20" t="str">
        <f ca="1">IF(B195=1,IF(VLOOKUP(D195,Scheidsrechters!B:P,15,FALSE)=0,"",VLOOKUP(D195,Scheidsrechters!B:P,15,FALSE)),"")</f>
        <v/>
      </c>
      <c r="S195" s="1">
        <f t="shared" ca="1" si="17"/>
        <v>1</v>
      </c>
      <c r="T195" s="26" t="str">
        <f ca="1">IFERROR(VLOOKUP(C195,aanmeldingen!$C:$L,10,FALSE),"")</f>
        <v/>
      </c>
      <c r="U195" s="26" t="str">
        <f ca="1">IFERROR(VLOOKUP(C195,aanmeldingen!$C:$V,20,FALSE),"")</f>
        <v/>
      </c>
    </row>
    <row r="196" spans="1:21" x14ac:dyDescent="0.2">
      <c r="A196" s="54">
        <f t="shared" ca="1" si="14"/>
        <v>1</v>
      </c>
      <c r="B196" s="54">
        <f t="shared" ca="1" si="15"/>
        <v>0</v>
      </c>
      <c r="C196" s="54">
        <f t="shared" si="12"/>
        <v>164</v>
      </c>
      <c r="D196" s="54" t="str">
        <f ca="1">IFERROR(VLOOKUP($C196,aanmeldingen!$C:$AB,D$1,FALSE),"-")</f>
        <v>-</v>
      </c>
      <c r="E196" s="54">
        <f t="shared" ca="1" si="13"/>
        <v>0</v>
      </c>
      <c r="F196" s="25" t="str">
        <f ca="1">IF($B196=1,VLOOKUP($C196,aanmeldingen!$C:$AB,F$1,FALSE),"")</f>
        <v/>
      </c>
      <c r="G196" s="1" t="str">
        <f ca="1">IF($B196=1,VLOOKUP($C196,aanmeldingen!$C:$AB,G$1,FALSE),"")</f>
        <v/>
      </c>
      <c r="H196" s="1" t="str">
        <f ca="1">IF($B196=1,VLOOKUP($C196,aanmeldingen!$C:$AB,H$1,FALSE),"")</f>
        <v/>
      </c>
      <c r="I196" s="26" t="str">
        <f ca="1">IF($B196=1,VLOOKUP($C196,aanmeldingen!$C:$AB,I$1,FALSE),"")</f>
        <v/>
      </c>
      <c r="J196" s="26" t="str">
        <f ca="1">IF($B196=1,VLOOKUP($C196,aanmeldingen!$C:$AB,J$1,FALSE),"")</f>
        <v/>
      </c>
      <c r="K196" s="18" t="str">
        <f ca="1">IF($B196=1,VLOOKUP($C196,aanmeldingen!$C:$AB,K$1,FALSE),"")</f>
        <v/>
      </c>
      <c r="L196" s="1" t="str">
        <f ca="1">IF($B196=1,VLOOKUP($C196,aanmeldingen!$C:$AB,L$1,FALSE),"")</f>
        <v/>
      </c>
      <c r="M196" s="1" t="str">
        <f ca="1">IF($D196="-","",VLOOKUP($C196,aanmeldingen!$C:$AB,M$1,FALSE))</f>
        <v/>
      </c>
      <c r="N196" s="1" t="str">
        <f ca="1">IF($D196="-","",VLOOKUP($C196,aanmeldingen!$C:$AB,N$1,FALSE))</f>
        <v/>
      </c>
      <c r="O196" s="1" t="str">
        <f ca="1">IF($D196="-","",VLOOKUP($C196,aanmeldingen!$C:$AB,O$1,FALSE))</f>
        <v/>
      </c>
      <c r="P196" s="1">
        <f t="shared" ca="1" si="16"/>
        <v>1</v>
      </c>
      <c r="Q196" s="20" t="str">
        <f ca="1">IF(B196=1,IF(VLOOKUP(D196,Scheidsrechters!B:P,15,FALSE)=0,"",VLOOKUP(D196,Scheidsrechters!B:P,15,FALSE)),"")</f>
        <v/>
      </c>
      <c r="S196" s="1">
        <f t="shared" ca="1" si="17"/>
        <v>1</v>
      </c>
      <c r="T196" s="26" t="str">
        <f ca="1">IFERROR(VLOOKUP(C196,aanmeldingen!$C:$L,10,FALSE),"")</f>
        <v/>
      </c>
      <c r="U196" s="26" t="str">
        <f ca="1">IFERROR(VLOOKUP(C196,aanmeldingen!$C:$V,20,FALSE),"")</f>
        <v/>
      </c>
    </row>
    <row r="197" spans="1:21" x14ac:dyDescent="0.2">
      <c r="A197" s="54">
        <f t="shared" ca="1" si="14"/>
        <v>1</v>
      </c>
      <c r="B197" s="54">
        <f t="shared" ca="1" si="15"/>
        <v>0</v>
      </c>
      <c r="C197" s="54">
        <f t="shared" si="12"/>
        <v>165</v>
      </c>
      <c r="D197" s="54" t="str">
        <f ca="1">IFERROR(VLOOKUP($C197,aanmeldingen!$C:$AB,D$1,FALSE),"-")</f>
        <v>-</v>
      </c>
      <c r="E197" s="54">
        <f t="shared" ca="1" si="13"/>
        <v>0</v>
      </c>
      <c r="F197" s="25" t="str">
        <f ca="1">IF($B197=1,VLOOKUP($C197,aanmeldingen!$C:$AB,F$1,FALSE),"")</f>
        <v/>
      </c>
      <c r="G197" s="1" t="str">
        <f ca="1">IF($B197=1,VLOOKUP($C197,aanmeldingen!$C:$AB,G$1,FALSE),"")</f>
        <v/>
      </c>
      <c r="H197" s="1" t="str">
        <f ca="1">IF($B197=1,VLOOKUP($C197,aanmeldingen!$C:$AB,H$1,FALSE),"")</f>
        <v/>
      </c>
      <c r="I197" s="26" t="str">
        <f ca="1">IF($B197=1,VLOOKUP($C197,aanmeldingen!$C:$AB,I$1,FALSE),"")</f>
        <v/>
      </c>
      <c r="J197" s="26" t="str">
        <f ca="1">IF($B197=1,VLOOKUP($C197,aanmeldingen!$C:$AB,J$1,FALSE),"")</f>
        <v/>
      </c>
      <c r="K197" s="18" t="str">
        <f ca="1">IF($B197=1,VLOOKUP($C197,aanmeldingen!$C:$AB,K$1,FALSE),"")</f>
        <v/>
      </c>
      <c r="L197" s="1" t="str">
        <f ca="1">IF($B197=1,VLOOKUP($C197,aanmeldingen!$C:$AB,L$1,FALSE),"")</f>
        <v/>
      </c>
      <c r="M197" s="1" t="str">
        <f ca="1">IF($D197="-","",VLOOKUP($C197,aanmeldingen!$C:$AB,M$1,FALSE))</f>
        <v/>
      </c>
      <c r="N197" s="1" t="str">
        <f ca="1">IF($D197="-","",VLOOKUP($C197,aanmeldingen!$C:$AB,N$1,FALSE))</f>
        <v/>
      </c>
      <c r="O197" s="1" t="str">
        <f ca="1">IF($D197="-","",VLOOKUP($C197,aanmeldingen!$C:$AB,O$1,FALSE))</f>
        <v/>
      </c>
      <c r="P197" s="1">
        <f t="shared" ca="1" si="16"/>
        <v>1</v>
      </c>
      <c r="Q197" s="20" t="str">
        <f ca="1">IF(B197=1,IF(VLOOKUP(D197,Scheidsrechters!B:P,15,FALSE)=0,"",VLOOKUP(D197,Scheidsrechters!B:P,15,FALSE)),"")</f>
        <v/>
      </c>
      <c r="S197" s="1">
        <f t="shared" ca="1" si="17"/>
        <v>1</v>
      </c>
      <c r="T197" s="26" t="str">
        <f ca="1">IFERROR(VLOOKUP(C197,aanmeldingen!$C:$L,10,FALSE),"")</f>
        <v/>
      </c>
      <c r="U197" s="26" t="str">
        <f ca="1">IFERROR(VLOOKUP(C197,aanmeldingen!$C:$V,20,FALSE),"")</f>
        <v/>
      </c>
    </row>
    <row r="198" spans="1:21" x14ac:dyDescent="0.2">
      <c r="A198" s="54">
        <f t="shared" ca="1" si="14"/>
        <v>1</v>
      </c>
      <c r="B198" s="54">
        <f t="shared" ca="1" si="15"/>
        <v>0</v>
      </c>
      <c r="C198" s="54">
        <f t="shared" si="12"/>
        <v>166</v>
      </c>
      <c r="D198" s="54" t="str">
        <f ca="1">IFERROR(VLOOKUP($C198,aanmeldingen!$C:$AB,D$1,FALSE),"-")</f>
        <v>-</v>
      </c>
      <c r="E198" s="54">
        <f t="shared" ca="1" si="13"/>
        <v>0</v>
      </c>
      <c r="F198" s="25" t="str">
        <f ca="1">IF($B198=1,VLOOKUP($C198,aanmeldingen!$C:$AB,F$1,FALSE),"")</f>
        <v/>
      </c>
      <c r="G198" s="1" t="str">
        <f ca="1">IF($B198=1,VLOOKUP($C198,aanmeldingen!$C:$AB,G$1,FALSE),"")</f>
        <v/>
      </c>
      <c r="H198" s="1" t="str">
        <f ca="1">IF($B198=1,VLOOKUP($C198,aanmeldingen!$C:$AB,H$1,FALSE),"")</f>
        <v/>
      </c>
      <c r="I198" s="26" t="str">
        <f ca="1">IF($B198=1,VLOOKUP($C198,aanmeldingen!$C:$AB,I$1,FALSE),"")</f>
        <v/>
      </c>
      <c r="J198" s="26" t="str">
        <f ca="1">IF($B198=1,VLOOKUP($C198,aanmeldingen!$C:$AB,J$1,FALSE),"")</f>
        <v/>
      </c>
      <c r="K198" s="18" t="str">
        <f ca="1">IF($B198=1,VLOOKUP($C198,aanmeldingen!$C:$AB,K$1,FALSE),"")</f>
        <v/>
      </c>
      <c r="L198" s="1" t="str">
        <f ca="1">IF($B198=1,VLOOKUP($C198,aanmeldingen!$C:$AB,L$1,FALSE),"")</f>
        <v/>
      </c>
      <c r="M198" s="1" t="str">
        <f ca="1">IF($D198="-","",VLOOKUP($C198,aanmeldingen!$C:$AB,M$1,FALSE))</f>
        <v/>
      </c>
      <c r="N198" s="1" t="str">
        <f ca="1">IF($D198="-","",VLOOKUP($C198,aanmeldingen!$C:$AB,N$1,FALSE))</f>
        <v/>
      </c>
      <c r="O198" s="1" t="str">
        <f ca="1">IF($D198="-","",VLOOKUP($C198,aanmeldingen!$C:$AB,O$1,FALSE))</f>
        <v/>
      </c>
      <c r="P198" s="1">
        <f t="shared" ca="1" si="16"/>
        <v>1</v>
      </c>
      <c r="Q198" s="20" t="str">
        <f ca="1">IF(B198=1,IF(VLOOKUP(D198,Scheidsrechters!B:P,15,FALSE)=0,"",VLOOKUP(D198,Scheidsrechters!B:P,15,FALSE)),"")</f>
        <v/>
      </c>
      <c r="S198" s="1">
        <f t="shared" ca="1" si="17"/>
        <v>1</v>
      </c>
      <c r="T198" s="26" t="str">
        <f ca="1">IFERROR(VLOOKUP(C198,aanmeldingen!$C:$L,10,FALSE),"")</f>
        <v/>
      </c>
      <c r="U198" s="26" t="str">
        <f ca="1">IFERROR(VLOOKUP(C198,aanmeldingen!$C:$V,20,FALSE),"")</f>
        <v/>
      </c>
    </row>
    <row r="199" spans="1:21" x14ac:dyDescent="0.2">
      <c r="A199" s="54">
        <f t="shared" ca="1" si="14"/>
        <v>1</v>
      </c>
      <c r="B199" s="54">
        <f t="shared" ca="1" si="15"/>
        <v>0</v>
      </c>
      <c r="C199" s="54">
        <f t="shared" si="12"/>
        <v>167</v>
      </c>
      <c r="D199" s="54" t="str">
        <f ca="1">IFERROR(VLOOKUP($C199,aanmeldingen!$C:$AB,D$1,FALSE),"-")</f>
        <v>-</v>
      </c>
      <c r="E199" s="54">
        <f t="shared" ca="1" si="13"/>
        <v>0</v>
      </c>
      <c r="F199" s="25" t="str">
        <f ca="1">IF($B199=1,VLOOKUP($C199,aanmeldingen!$C:$AB,F$1,FALSE),"")</f>
        <v/>
      </c>
      <c r="G199" s="1" t="str">
        <f ca="1">IF($B199=1,VLOOKUP($C199,aanmeldingen!$C:$AB,G$1,FALSE),"")</f>
        <v/>
      </c>
      <c r="H199" s="1" t="str">
        <f ca="1">IF($B199=1,VLOOKUP($C199,aanmeldingen!$C:$AB,H$1,FALSE),"")</f>
        <v/>
      </c>
      <c r="I199" s="26" t="str">
        <f ca="1">IF($B199=1,VLOOKUP($C199,aanmeldingen!$C:$AB,I$1,FALSE),"")</f>
        <v/>
      </c>
      <c r="J199" s="26" t="str">
        <f ca="1">IF($B199=1,VLOOKUP($C199,aanmeldingen!$C:$AB,J$1,FALSE),"")</f>
        <v/>
      </c>
      <c r="K199" s="18" t="str">
        <f ca="1">IF($B199=1,VLOOKUP($C199,aanmeldingen!$C:$AB,K$1,FALSE),"")</f>
        <v/>
      </c>
      <c r="L199" s="1" t="str">
        <f ca="1">IF($B199=1,VLOOKUP($C199,aanmeldingen!$C:$AB,L$1,FALSE),"")</f>
        <v/>
      </c>
      <c r="M199" s="1" t="str">
        <f ca="1">IF($D199="-","",VLOOKUP($C199,aanmeldingen!$C:$AB,M$1,FALSE))</f>
        <v/>
      </c>
      <c r="N199" s="1" t="str">
        <f ca="1">IF($D199="-","",VLOOKUP($C199,aanmeldingen!$C:$AB,N$1,FALSE))</f>
        <v/>
      </c>
      <c r="O199" s="1" t="str">
        <f ca="1">IF($D199="-","",VLOOKUP($C199,aanmeldingen!$C:$AB,O$1,FALSE))</f>
        <v/>
      </c>
      <c r="P199" s="1">
        <f t="shared" ca="1" si="16"/>
        <v>1</v>
      </c>
      <c r="Q199" s="20" t="str">
        <f ca="1">IF(B199=1,IF(VLOOKUP(D199,Scheidsrechters!B:P,15,FALSE)=0,"",VLOOKUP(D199,Scheidsrechters!B:P,15,FALSE)),"")</f>
        <v/>
      </c>
      <c r="S199" s="1">
        <f t="shared" ca="1" si="17"/>
        <v>1</v>
      </c>
      <c r="T199" s="26" t="str">
        <f ca="1">IFERROR(VLOOKUP(C199,aanmeldingen!$C:$L,10,FALSE),"")</f>
        <v/>
      </c>
      <c r="U199" s="26" t="str">
        <f ca="1">IFERROR(VLOOKUP(C199,aanmeldingen!$C:$V,20,FALSE),"")</f>
        <v/>
      </c>
    </row>
    <row r="200" spans="1:21" x14ac:dyDescent="0.2">
      <c r="A200" s="54">
        <f t="shared" ca="1" si="14"/>
        <v>1</v>
      </c>
      <c r="B200" s="54">
        <f t="shared" ca="1" si="15"/>
        <v>0</v>
      </c>
      <c r="C200" s="54">
        <f t="shared" si="12"/>
        <v>168</v>
      </c>
      <c r="D200" s="54" t="str">
        <f ca="1">IFERROR(VLOOKUP($C200,aanmeldingen!$C:$AB,D$1,FALSE),"-")</f>
        <v>-</v>
      </c>
      <c r="E200" s="54">
        <f t="shared" ca="1" si="13"/>
        <v>0</v>
      </c>
      <c r="F200" s="25" t="str">
        <f ca="1">IF($B200=1,VLOOKUP($C200,aanmeldingen!$C:$AB,F$1,FALSE),"")</f>
        <v/>
      </c>
      <c r="G200" s="1" t="str">
        <f ca="1">IF($B200=1,VLOOKUP($C200,aanmeldingen!$C:$AB,G$1,FALSE),"")</f>
        <v/>
      </c>
      <c r="H200" s="1" t="str">
        <f ca="1">IF($B200=1,VLOOKUP($C200,aanmeldingen!$C:$AB,H$1,FALSE),"")</f>
        <v/>
      </c>
      <c r="I200" s="26" t="str">
        <f ca="1">IF($B200=1,VLOOKUP($C200,aanmeldingen!$C:$AB,I$1,FALSE),"")</f>
        <v/>
      </c>
      <c r="J200" s="26" t="str">
        <f ca="1">IF($B200=1,VLOOKUP($C200,aanmeldingen!$C:$AB,J$1,FALSE),"")</f>
        <v/>
      </c>
      <c r="K200" s="18" t="str">
        <f ca="1">IF($B200=1,VLOOKUP($C200,aanmeldingen!$C:$AB,K$1,FALSE),"")</f>
        <v/>
      </c>
      <c r="L200" s="1" t="str">
        <f ca="1">IF($B200=1,VLOOKUP($C200,aanmeldingen!$C:$AB,L$1,FALSE),"")</f>
        <v/>
      </c>
      <c r="M200" s="1" t="str">
        <f ca="1">IF($D200="-","",VLOOKUP($C200,aanmeldingen!$C:$AB,M$1,FALSE))</f>
        <v/>
      </c>
      <c r="N200" s="1" t="str">
        <f ca="1">IF($D200="-","",VLOOKUP($C200,aanmeldingen!$C:$AB,N$1,FALSE))</f>
        <v/>
      </c>
      <c r="O200" s="1" t="str">
        <f ca="1">IF($D200="-","",VLOOKUP($C200,aanmeldingen!$C:$AB,O$1,FALSE))</f>
        <v/>
      </c>
      <c r="P200" s="1">
        <f t="shared" ca="1" si="16"/>
        <v>1</v>
      </c>
      <c r="Q200" s="20" t="str">
        <f ca="1">IF(B200=1,IF(VLOOKUP(D200,Scheidsrechters!B:P,15,FALSE)=0,"",VLOOKUP(D200,Scheidsrechters!B:P,15,FALSE)),"")</f>
        <v/>
      </c>
      <c r="S200" s="1">
        <f t="shared" ca="1" si="17"/>
        <v>1</v>
      </c>
      <c r="T200" s="26" t="str">
        <f ca="1">IFERROR(VLOOKUP(C200,aanmeldingen!$C:$L,10,FALSE),"")</f>
        <v/>
      </c>
      <c r="U200" s="26" t="str">
        <f ca="1">IFERROR(VLOOKUP(C200,aanmeldingen!$C:$V,20,FALSE),"")</f>
        <v/>
      </c>
    </row>
    <row r="201" spans="1:21" x14ac:dyDescent="0.2">
      <c r="A201" s="54">
        <f t="shared" ca="1" si="14"/>
        <v>1</v>
      </c>
      <c r="B201" s="54">
        <f t="shared" ca="1" si="15"/>
        <v>0</v>
      </c>
      <c r="C201" s="54">
        <f t="shared" si="12"/>
        <v>169</v>
      </c>
      <c r="D201" s="54" t="str">
        <f ca="1">IFERROR(VLOOKUP($C201,aanmeldingen!$C:$AB,D$1,FALSE),"-")</f>
        <v>-</v>
      </c>
      <c r="E201" s="54">
        <f t="shared" ca="1" si="13"/>
        <v>0</v>
      </c>
      <c r="F201" s="25" t="str">
        <f ca="1">IF($B201=1,VLOOKUP($C201,aanmeldingen!$C:$AB,F$1,FALSE),"")</f>
        <v/>
      </c>
      <c r="G201" s="1" t="str">
        <f ca="1">IF($B201=1,VLOOKUP($C201,aanmeldingen!$C:$AB,G$1,FALSE),"")</f>
        <v/>
      </c>
      <c r="H201" s="1" t="str">
        <f ca="1">IF($B201=1,VLOOKUP($C201,aanmeldingen!$C:$AB,H$1,FALSE),"")</f>
        <v/>
      </c>
      <c r="I201" s="26" t="str">
        <f ca="1">IF($B201=1,VLOOKUP($C201,aanmeldingen!$C:$AB,I$1,FALSE),"")</f>
        <v/>
      </c>
      <c r="J201" s="26" t="str">
        <f ca="1">IF($B201=1,VLOOKUP($C201,aanmeldingen!$C:$AB,J$1,FALSE),"")</f>
        <v/>
      </c>
      <c r="K201" s="18" t="str">
        <f ca="1">IF($B201=1,VLOOKUP($C201,aanmeldingen!$C:$AB,K$1,FALSE),"")</f>
        <v/>
      </c>
      <c r="L201" s="1" t="str">
        <f ca="1">IF($B201=1,VLOOKUP($C201,aanmeldingen!$C:$AB,L$1,FALSE),"")</f>
        <v/>
      </c>
      <c r="M201" s="1" t="str">
        <f ca="1">IF($D201="-","",VLOOKUP($C201,aanmeldingen!$C:$AB,M$1,FALSE))</f>
        <v/>
      </c>
      <c r="N201" s="1" t="str">
        <f ca="1">IF($D201="-","",VLOOKUP($C201,aanmeldingen!$C:$AB,N$1,FALSE))</f>
        <v/>
      </c>
      <c r="O201" s="1" t="str">
        <f ca="1">IF($D201="-","",VLOOKUP($C201,aanmeldingen!$C:$AB,O$1,FALSE))</f>
        <v/>
      </c>
      <c r="P201" s="1">
        <f t="shared" ca="1" si="16"/>
        <v>1</v>
      </c>
      <c r="Q201" s="20" t="str">
        <f ca="1">IF(B201=1,IF(VLOOKUP(D201,Scheidsrechters!B:P,15,FALSE)=0,"",VLOOKUP(D201,Scheidsrechters!B:P,15,FALSE)),"")</f>
        <v/>
      </c>
      <c r="S201" s="1">
        <f t="shared" ca="1" si="17"/>
        <v>1</v>
      </c>
      <c r="T201" s="26" t="str">
        <f ca="1">IFERROR(VLOOKUP(C201,aanmeldingen!$C:$L,10,FALSE),"")</f>
        <v/>
      </c>
      <c r="U201" s="26" t="str">
        <f ca="1">IFERROR(VLOOKUP(C201,aanmeldingen!$C:$V,20,FALSE),"")</f>
        <v/>
      </c>
    </row>
    <row r="202" spans="1:21" x14ac:dyDescent="0.2">
      <c r="A202" s="54">
        <f t="shared" ca="1" si="14"/>
        <v>1</v>
      </c>
      <c r="B202" s="54">
        <f t="shared" ca="1" si="15"/>
        <v>0</v>
      </c>
      <c r="C202" s="54">
        <f t="shared" si="12"/>
        <v>170</v>
      </c>
      <c r="D202" s="54" t="str">
        <f ca="1">IFERROR(VLOOKUP($C202,aanmeldingen!$C:$AB,D$1,FALSE),"-")</f>
        <v>-</v>
      </c>
      <c r="E202" s="54">
        <f t="shared" ca="1" si="13"/>
        <v>0</v>
      </c>
      <c r="F202" s="25" t="str">
        <f ca="1">IF($B202=1,VLOOKUP($C202,aanmeldingen!$C:$AB,F$1,FALSE),"")</f>
        <v/>
      </c>
      <c r="G202" s="1" t="str">
        <f ca="1">IF($B202=1,VLOOKUP($C202,aanmeldingen!$C:$AB,G$1,FALSE),"")</f>
        <v/>
      </c>
      <c r="H202" s="1" t="str">
        <f ca="1">IF($B202=1,VLOOKUP($C202,aanmeldingen!$C:$AB,H$1,FALSE),"")</f>
        <v/>
      </c>
      <c r="I202" s="26" t="str">
        <f ca="1">IF($B202=1,VLOOKUP($C202,aanmeldingen!$C:$AB,I$1,FALSE),"")</f>
        <v/>
      </c>
      <c r="J202" s="26" t="str">
        <f ca="1">IF($B202=1,VLOOKUP($C202,aanmeldingen!$C:$AB,J$1,FALSE),"")</f>
        <v/>
      </c>
      <c r="K202" s="18" t="str">
        <f ca="1">IF($B202=1,VLOOKUP($C202,aanmeldingen!$C:$AB,K$1,FALSE),"")</f>
        <v/>
      </c>
      <c r="L202" s="1" t="str">
        <f ca="1">IF($B202=1,VLOOKUP($C202,aanmeldingen!$C:$AB,L$1,FALSE),"")</f>
        <v/>
      </c>
      <c r="M202" s="1" t="str">
        <f ca="1">IF($D202="-","",VLOOKUP($C202,aanmeldingen!$C:$AB,M$1,FALSE))</f>
        <v/>
      </c>
      <c r="N202" s="1" t="str">
        <f ca="1">IF($D202="-","",VLOOKUP($C202,aanmeldingen!$C:$AB,N$1,FALSE))</f>
        <v/>
      </c>
      <c r="O202" s="1" t="str">
        <f ca="1">IF($D202="-","",VLOOKUP($C202,aanmeldingen!$C:$AB,O$1,FALSE))</f>
        <v/>
      </c>
      <c r="P202" s="1">
        <f t="shared" ca="1" si="16"/>
        <v>1</v>
      </c>
      <c r="Q202" s="20" t="str">
        <f ca="1">IF(B202=1,IF(VLOOKUP(D202,Scheidsrechters!B:P,15,FALSE)=0,"",VLOOKUP(D202,Scheidsrechters!B:P,15,FALSE)),"")</f>
        <v/>
      </c>
      <c r="S202" s="1">
        <f t="shared" ca="1" si="17"/>
        <v>1</v>
      </c>
      <c r="T202" s="26" t="str">
        <f ca="1">IFERROR(VLOOKUP(C202,aanmeldingen!$C:$L,10,FALSE),"")</f>
        <v/>
      </c>
      <c r="U202" s="26" t="str">
        <f ca="1">IFERROR(VLOOKUP(C202,aanmeldingen!$C:$V,20,FALSE),"")</f>
        <v/>
      </c>
    </row>
    <row r="203" spans="1:21" x14ac:dyDescent="0.2">
      <c r="A203" s="54">
        <f t="shared" ca="1" si="14"/>
        <v>1</v>
      </c>
      <c r="B203" s="54">
        <f t="shared" ca="1" si="15"/>
        <v>0</v>
      </c>
      <c r="C203" s="54">
        <f t="shared" si="12"/>
        <v>171</v>
      </c>
      <c r="D203" s="54" t="str">
        <f ca="1">IFERROR(VLOOKUP($C203,aanmeldingen!$C:$AB,D$1,FALSE),"-")</f>
        <v>-</v>
      </c>
      <c r="E203" s="54">
        <f t="shared" ca="1" si="13"/>
        <v>0</v>
      </c>
      <c r="F203" s="25" t="str">
        <f ca="1">IF($B203=1,VLOOKUP($C203,aanmeldingen!$C:$AB,F$1,FALSE),"")</f>
        <v/>
      </c>
      <c r="G203" s="1" t="str">
        <f ca="1">IF($B203=1,VLOOKUP($C203,aanmeldingen!$C:$AB,G$1,FALSE),"")</f>
        <v/>
      </c>
      <c r="H203" s="1" t="str">
        <f ca="1">IF($B203=1,VLOOKUP($C203,aanmeldingen!$C:$AB,H$1,FALSE),"")</f>
        <v/>
      </c>
      <c r="I203" s="26" t="str">
        <f ca="1">IF($B203=1,VLOOKUP($C203,aanmeldingen!$C:$AB,I$1,FALSE),"")</f>
        <v/>
      </c>
      <c r="J203" s="26" t="str">
        <f ca="1">IF($B203=1,VLOOKUP($C203,aanmeldingen!$C:$AB,J$1,FALSE),"")</f>
        <v/>
      </c>
      <c r="K203" s="18" t="str">
        <f ca="1">IF($B203=1,VLOOKUP($C203,aanmeldingen!$C:$AB,K$1,FALSE),"")</f>
        <v/>
      </c>
      <c r="L203" s="1" t="str">
        <f ca="1">IF($B203=1,VLOOKUP($C203,aanmeldingen!$C:$AB,L$1,FALSE),"")</f>
        <v/>
      </c>
      <c r="M203" s="1" t="str">
        <f ca="1">IF($D203="-","",VLOOKUP($C203,aanmeldingen!$C:$AB,M$1,FALSE))</f>
        <v/>
      </c>
      <c r="N203" s="1" t="str">
        <f ca="1">IF($D203="-","",VLOOKUP($C203,aanmeldingen!$C:$AB,N$1,FALSE))</f>
        <v/>
      </c>
      <c r="O203" s="1" t="str">
        <f ca="1">IF($D203="-","",VLOOKUP($C203,aanmeldingen!$C:$AB,O$1,FALSE))</f>
        <v/>
      </c>
      <c r="P203" s="1">
        <f t="shared" ca="1" si="16"/>
        <v>1</v>
      </c>
      <c r="Q203" s="20" t="str">
        <f ca="1">IF(B203=1,IF(VLOOKUP(D203,Scheidsrechters!B:P,15,FALSE)=0,"",VLOOKUP(D203,Scheidsrechters!B:P,15,FALSE)),"")</f>
        <v/>
      </c>
      <c r="S203" s="1">
        <f t="shared" ca="1" si="17"/>
        <v>1</v>
      </c>
      <c r="T203" s="26" t="str">
        <f ca="1">IFERROR(VLOOKUP(C203,aanmeldingen!$C:$L,10,FALSE),"")</f>
        <v/>
      </c>
      <c r="U203" s="26" t="str">
        <f ca="1">IFERROR(VLOOKUP(C203,aanmeldingen!$C:$V,20,FALSE),"")</f>
        <v/>
      </c>
    </row>
    <row r="204" spans="1:21" x14ac:dyDescent="0.2">
      <c r="A204" s="54">
        <f t="shared" ca="1" si="14"/>
        <v>1</v>
      </c>
      <c r="B204" s="54">
        <f t="shared" ca="1" si="15"/>
        <v>0</v>
      </c>
      <c r="C204" s="54">
        <f t="shared" si="12"/>
        <v>172</v>
      </c>
      <c r="D204" s="54" t="str">
        <f ca="1">IFERROR(VLOOKUP($C204,aanmeldingen!$C:$AB,D$1,FALSE),"-")</f>
        <v>-</v>
      </c>
      <c r="E204" s="54">
        <f t="shared" ca="1" si="13"/>
        <v>0</v>
      </c>
      <c r="F204" s="25" t="str">
        <f ca="1">IF($B204=1,VLOOKUP($C204,aanmeldingen!$C:$AB,F$1,FALSE),"")</f>
        <v/>
      </c>
      <c r="G204" s="1" t="str">
        <f ca="1">IF($B204=1,VLOOKUP($C204,aanmeldingen!$C:$AB,G$1,FALSE),"")</f>
        <v/>
      </c>
      <c r="H204" s="1" t="str">
        <f ca="1">IF($B204=1,VLOOKUP($C204,aanmeldingen!$C:$AB,H$1,FALSE),"")</f>
        <v/>
      </c>
      <c r="I204" s="26" t="str">
        <f ca="1">IF($B204=1,VLOOKUP($C204,aanmeldingen!$C:$AB,I$1,FALSE),"")</f>
        <v/>
      </c>
      <c r="J204" s="26" t="str">
        <f ca="1">IF($B204=1,VLOOKUP($C204,aanmeldingen!$C:$AB,J$1,FALSE),"")</f>
        <v/>
      </c>
      <c r="K204" s="18" t="str">
        <f ca="1">IF($B204=1,VLOOKUP($C204,aanmeldingen!$C:$AB,K$1,FALSE),"")</f>
        <v/>
      </c>
      <c r="L204" s="1" t="str">
        <f ca="1">IF($B204=1,VLOOKUP($C204,aanmeldingen!$C:$AB,L$1,FALSE),"")</f>
        <v/>
      </c>
      <c r="M204" s="1" t="str">
        <f ca="1">IF($D204="-","",VLOOKUP($C204,aanmeldingen!$C:$AB,M$1,FALSE))</f>
        <v/>
      </c>
      <c r="N204" s="1" t="str">
        <f ca="1">IF($D204="-","",VLOOKUP($C204,aanmeldingen!$C:$AB,N$1,FALSE))</f>
        <v/>
      </c>
      <c r="O204" s="1" t="str">
        <f ca="1">IF($D204="-","",VLOOKUP($C204,aanmeldingen!$C:$AB,O$1,FALSE))</f>
        <v/>
      </c>
      <c r="P204" s="1">
        <f t="shared" ca="1" si="16"/>
        <v>1</v>
      </c>
      <c r="Q204" s="20" t="str">
        <f ca="1">IF(B204=1,IF(VLOOKUP(D204,Scheidsrechters!B:P,15,FALSE)=0,"",VLOOKUP(D204,Scheidsrechters!B:P,15,FALSE)),"")</f>
        <v/>
      </c>
      <c r="S204" s="1">
        <f t="shared" ca="1" si="17"/>
        <v>1</v>
      </c>
      <c r="T204" s="26" t="str">
        <f ca="1">IFERROR(VLOOKUP(C204,aanmeldingen!$C:$L,10,FALSE),"")</f>
        <v/>
      </c>
      <c r="U204" s="26" t="str">
        <f ca="1">IFERROR(VLOOKUP(C204,aanmeldingen!$C:$V,20,FALSE),"")</f>
        <v/>
      </c>
    </row>
    <row r="205" spans="1:21" x14ac:dyDescent="0.2">
      <c r="A205" s="54">
        <f t="shared" ca="1" si="14"/>
        <v>1</v>
      </c>
      <c r="B205" s="54">
        <f t="shared" ca="1" si="15"/>
        <v>0</v>
      </c>
      <c r="C205" s="54">
        <f t="shared" si="12"/>
        <v>173</v>
      </c>
      <c r="D205" s="54" t="str">
        <f ca="1">IFERROR(VLOOKUP($C205,aanmeldingen!$C:$AB,D$1,FALSE),"-")</f>
        <v>-</v>
      </c>
      <c r="E205" s="54">
        <f t="shared" ca="1" si="13"/>
        <v>0</v>
      </c>
      <c r="F205" s="25" t="str">
        <f ca="1">IF($B205=1,VLOOKUP($C205,aanmeldingen!$C:$AB,F$1,FALSE),"")</f>
        <v/>
      </c>
      <c r="G205" s="1" t="str">
        <f ca="1">IF($B205=1,VLOOKUP($C205,aanmeldingen!$C:$AB,G$1,FALSE),"")</f>
        <v/>
      </c>
      <c r="H205" s="1" t="str">
        <f ca="1">IF($B205=1,VLOOKUP($C205,aanmeldingen!$C:$AB,H$1,FALSE),"")</f>
        <v/>
      </c>
      <c r="I205" s="26" t="str">
        <f ca="1">IF($B205=1,VLOOKUP($C205,aanmeldingen!$C:$AB,I$1,FALSE),"")</f>
        <v/>
      </c>
      <c r="J205" s="26" t="str">
        <f ca="1">IF($B205=1,VLOOKUP($C205,aanmeldingen!$C:$AB,J$1,FALSE),"")</f>
        <v/>
      </c>
      <c r="K205" s="18" t="str">
        <f ca="1">IF($B205=1,VLOOKUP($C205,aanmeldingen!$C:$AB,K$1,FALSE),"")</f>
        <v/>
      </c>
      <c r="L205" s="1" t="str">
        <f ca="1">IF($B205=1,VLOOKUP($C205,aanmeldingen!$C:$AB,L$1,FALSE),"")</f>
        <v/>
      </c>
      <c r="M205" s="1" t="str">
        <f ca="1">IF($D205="-","",VLOOKUP($C205,aanmeldingen!$C:$AB,M$1,FALSE))</f>
        <v/>
      </c>
      <c r="N205" s="1" t="str">
        <f ca="1">IF($D205="-","",VLOOKUP($C205,aanmeldingen!$C:$AB,N$1,FALSE))</f>
        <v/>
      </c>
      <c r="O205" s="1" t="str">
        <f ca="1">IF($D205="-","",VLOOKUP($C205,aanmeldingen!$C:$AB,O$1,FALSE))</f>
        <v/>
      </c>
      <c r="P205" s="1">
        <f t="shared" ca="1" si="16"/>
        <v>1</v>
      </c>
      <c r="Q205" s="20" t="str">
        <f ca="1">IF(B205=1,IF(VLOOKUP(D205,Scheidsrechters!B:P,15,FALSE)=0,"",VLOOKUP(D205,Scheidsrechters!B:P,15,FALSE)),"")</f>
        <v/>
      </c>
      <c r="S205" s="1">
        <f t="shared" ca="1" si="17"/>
        <v>1</v>
      </c>
      <c r="T205" s="26" t="str">
        <f ca="1">IFERROR(VLOOKUP(C205,aanmeldingen!$C:$L,10,FALSE),"")</f>
        <v/>
      </c>
      <c r="U205" s="26" t="str">
        <f ca="1">IFERROR(VLOOKUP(C205,aanmeldingen!$C:$V,20,FALSE),"")</f>
        <v/>
      </c>
    </row>
    <row r="206" spans="1:21" x14ac:dyDescent="0.2">
      <c r="A206" s="54">
        <f t="shared" ca="1" si="14"/>
        <v>1</v>
      </c>
      <c r="B206" s="54">
        <f t="shared" ca="1" si="15"/>
        <v>0</v>
      </c>
      <c r="C206" s="54">
        <f t="shared" si="12"/>
        <v>174</v>
      </c>
      <c r="D206" s="54" t="str">
        <f ca="1">IFERROR(VLOOKUP($C206,aanmeldingen!$C:$AB,D$1,FALSE),"-")</f>
        <v>-</v>
      </c>
      <c r="E206" s="54">
        <f t="shared" ca="1" si="13"/>
        <v>0</v>
      </c>
      <c r="F206" s="25" t="str">
        <f ca="1">IF($B206=1,VLOOKUP($C206,aanmeldingen!$C:$AB,F$1,FALSE),"")</f>
        <v/>
      </c>
      <c r="G206" s="1" t="str">
        <f ca="1">IF($B206=1,VLOOKUP($C206,aanmeldingen!$C:$AB,G$1,FALSE),"")</f>
        <v/>
      </c>
      <c r="H206" s="1" t="str">
        <f ca="1">IF($B206=1,VLOOKUP($C206,aanmeldingen!$C:$AB,H$1,FALSE),"")</f>
        <v/>
      </c>
      <c r="I206" s="26" t="str">
        <f ca="1">IF($B206=1,VLOOKUP($C206,aanmeldingen!$C:$AB,I$1,FALSE),"")</f>
        <v/>
      </c>
      <c r="J206" s="26" t="str">
        <f ca="1">IF($B206=1,VLOOKUP($C206,aanmeldingen!$C:$AB,J$1,FALSE),"")</f>
        <v/>
      </c>
      <c r="K206" s="18" t="str">
        <f ca="1">IF($B206=1,VLOOKUP($C206,aanmeldingen!$C:$AB,K$1,FALSE),"")</f>
        <v/>
      </c>
      <c r="L206" s="1" t="str">
        <f ca="1">IF($B206=1,VLOOKUP($C206,aanmeldingen!$C:$AB,L$1,FALSE),"")</f>
        <v/>
      </c>
      <c r="M206" s="1" t="str">
        <f ca="1">IF($D206="-","",VLOOKUP($C206,aanmeldingen!$C:$AB,M$1,FALSE))</f>
        <v/>
      </c>
      <c r="N206" s="1" t="str">
        <f ca="1">IF($D206="-","",VLOOKUP($C206,aanmeldingen!$C:$AB,N$1,FALSE))</f>
        <v/>
      </c>
      <c r="O206" s="1" t="str">
        <f ca="1">IF($D206="-","",VLOOKUP($C206,aanmeldingen!$C:$AB,O$1,FALSE))</f>
        <v/>
      </c>
      <c r="P206" s="1">
        <f t="shared" ca="1" si="16"/>
        <v>1</v>
      </c>
      <c r="Q206" s="20" t="str">
        <f ca="1">IF(B206=1,IF(VLOOKUP(D206,Scheidsrechters!B:P,15,FALSE)=0,"",VLOOKUP(D206,Scheidsrechters!B:P,15,FALSE)),"")</f>
        <v/>
      </c>
      <c r="S206" s="1">
        <f t="shared" ca="1" si="17"/>
        <v>1</v>
      </c>
      <c r="T206" s="26" t="str">
        <f ca="1">IFERROR(VLOOKUP(C206,aanmeldingen!$C:$L,10,FALSE),"")</f>
        <v/>
      </c>
      <c r="U206" s="26" t="str">
        <f ca="1">IFERROR(VLOOKUP(C206,aanmeldingen!$C:$V,20,FALSE),"")</f>
        <v/>
      </c>
    </row>
    <row r="207" spans="1:21" x14ac:dyDescent="0.2">
      <c r="A207" s="54">
        <f t="shared" ca="1" si="14"/>
        <v>1</v>
      </c>
      <c r="B207" s="54">
        <f t="shared" ca="1" si="15"/>
        <v>0</v>
      </c>
      <c r="C207" s="54">
        <f t="shared" si="12"/>
        <v>175</v>
      </c>
      <c r="D207" s="54" t="str">
        <f ca="1">IFERROR(VLOOKUP($C207,aanmeldingen!$C:$AB,D$1,FALSE),"-")</f>
        <v>-</v>
      </c>
      <c r="E207" s="54">
        <f t="shared" ca="1" si="13"/>
        <v>0</v>
      </c>
      <c r="F207" s="25" t="str">
        <f ca="1">IF($B207=1,VLOOKUP($C207,aanmeldingen!$C:$AB,F$1,FALSE),"")</f>
        <v/>
      </c>
      <c r="G207" s="1" t="str">
        <f ca="1">IF($B207=1,VLOOKUP($C207,aanmeldingen!$C:$AB,G$1,FALSE),"")</f>
        <v/>
      </c>
      <c r="H207" s="1" t="str">
        <f ca="1">IF($B207=1,VLOOKUP($C207,aanmeldingen!$C:$AB,H$1,FALSE),"")</f>
        <v/>
      </c>
      <c r="I207" s="26" t="str">
        <f ca="1">IF($B207=1,VLOOKUP($C207,aanmeldingen!$C:$AB,I$1,FALSE),"")</f>
        <v/>
      </c>
      <c r="J207" s="26" t="str">
        <f ca="1">IF($B207=1,VLOOKUP($C207,aanmeldingen!$C:$AB,J$1,FALSE),"")</f>
        <v/>
      </c>
      <c r="K207" s="18" t="str">
        <f ca="1">IF($B207=1,VLOOKUP($C207,aanmeldingen!$C:$AB,K$1,FALSE),"")</f>
        <v/>
      </c>
      <c r="L207" s="1" t="str">
        <f ca="1">IF($B207=1,VLOOKUP($C207,aanmeldingen!$C:$AB,L$1,FALSE),"")</f>
        <v/>
      </c>
      <c r="M207" s="1" t="str">
        <f ca="1">IF($D207="-","",VLOOKUP($C207,aanmeldingen!$C:$AB,M$1,FALSE))</f>
        <v/>
      </c>
      <c r="N207" s="1" t="str">
        <f ca="1">IF($D207="-","",VLOOKUP($C207,aanmeldingen!$C:$AB,N$1,FALSE))</f>
        <v/>
      </c>
      <c r="O207" s="1" t="str">
        <f ca="1">IF($D207="-","",VLOOKUP($C207,aanmeldingen!$C:$AB,O$1,FALSE))</f>
        <v/>
      </c>
      <c r="P207" s="1">
        <f t="shared" ca="1" si="16"/>
        <v>1</v>
      </c>
      <c r="Q207" s="20" t="str">
        <f ca="1">IF(B207=1,IF(VLOOKUP(D207,Scheidsrechters!B:P,15,FALSE)=0,"",VLOOKUP(D207,Scheidsrechters!B:P,15,FALSE)),"")</f>
        <v/>
      </c>
      <c r="S207" s="1">
        <f t="shared" ca="1" si="17"/>
        <v>1</v>
      </c>
      <c r="T207" s="26" t="str">
        <f ca="1">IFERROR(VLOOKUP(C207,aanmeldingen!$C:$L,10,FALSE),"")</f>
        <v/>
      </c>
      <c r="U207" s="26" t="str">
        <f ca="1">IFERROR(VLOOKUP(C207,aanmeldingen!$C:$V,20,FALSE),"")</f>
        <v/>
      </c>
    </row>
    <row r="208" spans="1:21" x14ac:dyDescent="0.2">
      <c r="A208" s="54">
        <f t="shared" ca="1" si="14"/>
        <v>1</v>
      </c>
      <c r="B208" s="54">
        <f t="shared" ca="1" si="15"/>
        <v>0</v>
      </c>
      <c r="C208" s="54">
        <f t="shared" si="12"/>
        <v>176</v>
      </c>
      <c r="D208" s="54" t="str">
        <f ca="1">IFERROR(VLOOKUP($C208,aanmeldingen!$C:$AB,D$1,FALSE),"-")</f>
        <v>-</v>
      </c>
      <c r="E208" s="54">
        <f t="shared" ca="1" si="13"/>
        <v>0</v>
      </c>
      <c r="F208" s="25" t="str">
        <f ca="1">IF($B208=1,VLOOKUP($C208,aanmeldingen!$C:$AB,F$1,FALSE),"")</f>
        <v/>
      </c>
      <c r="G208" s="1" t="str">
        <f ca="1">IF($B208=1,VLOOKUP($C208,aanmeldingen!$C:$AB,G$1,FALSE),"")</f>
        <v/>
      </c>
      <c r="H208" s="1" t="str">
        <f ca="1">IF($B208=1,VLOOKUP($C208,aanmeldingen!$C:$AB,H$1,FALSE),"")</f>
        <v/>
      </c>
      <c r="I208" s="26" t="str">
        <f ca="1">IF($B208=1,VLOOKUP($C208,aanmeldingen!$C:$AB,I$1,FALSE),"")</f>
        <v/>
      </c>
      <c r="J208" s="26" t="str">
        <f ca="1">IF($B208=1,VLOOKUP($C208,aanmeldingen!$C:$AB,J$1,FALSE),"")</f>
        <v/>
      </c>
      <c r="K208" s="18" t="str">
        <f ca="1">IF($B208=1,VLOOKUP($C208,aanmeldingen!$C:$AB,K$1,FALSE),"")</f>
        <v/>
      </c>
      <c r="L208" s="1" t="str">
        <f ca="1">IF($B208=1,VLOOKUP($C208,aanmeldingen!$C:$AB,L$1,FALSE),"")</f>
        <v/>
      </c>
      <c r="M208" s="1" t="str">
        <f ca="1">IF($D208="-","",VLOOKUP($C208,aanmeldingen!$C:$AB,M$1,FALSE))</f>
        <v/>
      </c>
      <c r="N208" s="1" t="str">
        <f ca="1">IF($D208="-","",VLOOKUP($C208,aanmeldingen!$C:$AB,N$1,FALSE))</f>
        <v/>
      </c>
      <c r="O208" s="1" t="str">
        <f ca="1">IF($D208="-","",VLOOKUP($C208,aanmeldingen!$C:$AB,O$1,FALSE))</f>
        <v/>
      </c>
      <c r="P208" s="1">
        <f t="shared" ca="1" si="16"/>
        <v>1</v>
      </c>
      <c r="Q208" s="20" t="str">
        <f ca="1">IF(B208=1,IF(VLOOKUP(D208,Scheidsrechters!B:P,15,FALSE)=0,"",VLOOKUP(D208,Scheidsrechters!B:P,15,FALSE)),"")</f>
        <v/>
      </c>
      <c r="S208" s="1">
        <f t="shared" ca="1" si="17"/>
        <v>1</v>
      </c>
      <c r="T208" s="26" t="str">
        <f ca="1">IFERROR(VLOOKUP(C208,aanmeldingen!$C:$L,10,FALSE),"")</f>
        <v/>
      </c>
      <c r="U208" s="26" t="str">
        <f ca="1">IFERROR(VLOOKUP(C208,aanmeldingen!$C:$V,20,FALSE),"")</f>
        <v/>
      </c>
    </row>
    <row r="209" spans="1:21" x14ac:dyDescent="0.2">
      <c r="A209" s="54">
        <f t="shared" ca="1" si="14"/>
        <v>1</v>
      </c>
      <c r="B209" s="54">
        <f t="shared" ca="1" si="15"/>
        <v>0</v>
      </c>
      <c r="C209" s="54">
        <f t="shared" si="12"/>
        <v>177</v>
      </c>
      <c r="D209" s="54" t="str">
        <f ca="1">IFERROR(VLOOKUP($C209,aanmeldingen!$C:$AB,D$1,FALSE),"-")</f>
        <v>-</v>
      </c>
      <c r="E209" s="54">
        <f t="shared" ca="1" si="13"/>
        <v>0</v>
      </c>
      <c r="F209" s="25" t="str">
        <f ca="1">IF($B209=1,VLOOKUP($C209,aanmeldingen!$C:$AB,F$1,FALSE),"")</f>
        <v/>
      </c>
      <c r="G209" s="1" t="str">
        <f ca="1">IF($B209=1,VLOOKUP($C209,aanmeldingen!$C:$AB,G$1,FALSE),"")</f>
        <v/>
      </c>
      <c r="H209" s="1" t="str">
        <f ca="1">IF($B209=1,VLOOKUP($C209,aanmeldingen!$C:$AB,H$1,FALSE),"")</f>
        <v/>
      </c>
      <c r="I209" s="26" t="str">
        <f ca="1">IF($B209=1,VLOOKUP($C209,aanmeldingen!$C:$AB,I$1,FALSE),"")</f>
        <v/>
      </c>
      <c r="J209" s="26" t="str">
        <f ca="1">IF($B209=1,VLOOKUP($C209,aanmeldingen!$C:$AB,J$1,FALSE),"")</f>
        <v/>
      </c>
      <c r="K209" s="18" t="str">
        <f ca="1">IF($B209=1,VLOOKUP($C209,aanmeldingen!$C:$AB,K$1,FALSE),"")</f>
        <v/>
      </c>
      <c r="L209" s="1" t="str">
        <f ca="1">IF($B209=1,VLOOKUP($C209,aanmeldingen!$C:$AB,L$1,FALSE),"")</f>
        <v/>
      </c>
      <c r="M209" s="1" t="str">
        <f ca="1">IF($D209="-","",VLOOKUP($C209,aanmeldingen!$C:$AB,M$1,FALSE))</f>
        <v/>
      </c>
      <c r="N209" s="1" t="str">
        <f ca="1">IF($D209="-","",VLOOKUP($C209,aanmeldingen!$C:$AB,N$1,FALSE))</f>
        <v/>
      </c>
      <c r="O209" s="1" t="str">
        <f ca="1">IF($D209="-","",VLOOKUP($C209,aanmeldingen!$C:$AB,O$1,FALSE))</f>
        <v/>
      </c>
      <c r="P209" s="1">
        <f t="shared" ca="1" si="16"/>
        <v>1</v>
      </c>
      <c r="Q209" s="20" t="str">
        <f ca="1">IF(B209=1,IF(VLOOKUP(D209,Scheidsrechters!B:P,15,FALSE)=0,"",VLOOKUP(D209,Scheidsrechters!B:P,15,FALSE)),"")</f>
        <v/>
      </c>
      <c r="S209" s="1">
        <f t="shared" ca="1" si="17"/>
        <v>1</v>
      </c>
      <c r="T209" s="26" t="str">
        <f ca="1">IFERROR(VLOOKUP(C209,aanmeldingen!$C:$L,10,FALSE),"")</f>
        <v/>
      </c>
      <c r="U209" s="26" t="str">
        <f ca="1">IFERROR(VLOOKUP(C209,aanmeldingen!$C:$V,20,FALSE),"")</f>
        <v/>
      </c>
    </row>
    <row r="210" spans="1:21" x14ac:dyDescent="0.2">
      <c r="A210" s="54">
        <f t="shared" ca="1" si="14"/>
        <v>1</v>
      </c>
      <c r="B210" s="54">
        <f t="shared" ca="1" si="15"/>
        <v>0</v>
      </c>
      <c r="C210" s="54">
        <f t="shared" si="12"/>
        <v>178</v>
      </c>
      <c r="D210" s="54" t="str">
        <f ca="1">IFERROR(VLOOKUP($C210,aanmeldingen!$C:$AB,D$1,FALSE),"-")</f>
        <v>-</v>
      </c>
      <c r="E210" s="54">
        <f t="shared" ca="1" si="13"/>
        <v>0</v>
      </c>
      <c r="F210" s="25" t="str">
        <f ca="1">IF($B210=1,VLOOKUP($C210,aanmeldingen!$C:$AB,F$1,FALSE),"")</f>
        <v/>
      </c>
      <c r="G210" s="1" t="str">
        <f ca="1">IF($B210=1,VLOOKUP($C210,aanmeldingen!$C:$AB,G$1,FALSE),"")</f>
        <v/>
      </c>
      <c r="H210" s="1" t="str">
        <f ca="1">IF($B210=1,VLOOKUP($C210,aanmeldingen!$C:$AB,H$1,FALSE),"")</f>
        <v/>
      </c>
      <c r="I210" s="26" t="str">
        <f ca="1">IF($B210=1,VLOOKUP($C210,aanmeldingen!$C:$AB,I$1,FALSE),"")</f>
        <v/>
      </c>
      <c r="J210" s="26" t="str">
        <f ca="1">IF($B210=1,VLOOKUP($C210,aanmeldingen!$C:$AB,J$1,FALSE),"")</f>
        <v/>
      </c>
      <c r="K210" s="18" t="str">
        <f ca="1">IF($B210=1,VLOOKUP($C210,aanmeldingen!$C:$AB,K$1,FALSE),"")</f>
        <v/>
      </c>
      <c r="L210" s="1" t="str">
        <f ca="1">IF($B210=1,VLOOKUP($C210,aanmeldingen!$C:$AB,L$1,FALSE),"")</f>
        <v/>
      </c>
      <c r="M210" s="1" t="str">
        <f ca="1">IF($D210="-","",VLOOKUP($C210,aanmeldingen!$C:$AB,M$1,FALSE))</f>
        <v/>
      </c>
      <c r="N210" s="1" t="str">
        <f ca="1">IF($D210="-","",VLOOKUP($C210,aanmeldingen!$C:$AB,N$1,FALSE))</f>
        <v/>
      </c>
      <c r="O210" s="1" t="str">
        <f ca="1">IF($D210="-","",VLOOKUP($C210,aanmeldingen!$C:$AB,O$1,FALSE))</f>
        <v/>
      </c>
      <c r="P210" s="1">
        <f t="shared" ca="1" si="16"/>
        <v>1</v>
      </c>
      <c r="Q210" s="20" t="str">
        <f ca="1">IF(B210=1,IF(VLOOKUP(D210,Scheidsrechters!B:P,15,FALSE)=0,"",VLOOKUP(D210,Scheidsrechters!B:P,15,FALSE)),"")</f>
        <v/>
      </c>
      <c r="S210" s="1">
        <f t="shared" ca="1" si="17"/>
        <v>1</v>
      </c>
      <c r="T210" s="26" t="str">
        <f ca="1">IFERROR(VLOOKUP(C210,aanmeldingen!$C:$L,10,FALSE),"")</f>
        <v/>
      </c>
      <c r="U210" s="26" t="str">
        <f ca="1">IFERROR(VLOOKUP(C210,aanmeldingen!$C:$V,20,FALSE),"")</f>
        <v/>
      </c>
    </row>
    <row r="211" spans="1:21" x14ac:dyDescent="0.2">
      <c r="A211" s="54">
        <f t="shared" ca="1" si="14"/>
        <v>1</v>
      </c>
      <c r="B211" s="54">
        <f t="shared" ca="1" si="15"/>
        <v>0</v>
      </c>
      <c r="C211" s="54">
        <f t="shared" si="12"/>
        <v>179</v>
      </c>
      <c r="D211" s="54" t="str">
        <f ca="1">IFERROR(VLOOKUP($C211,aanmeldingen!$C:$AB,D$1,FALSE),"-")</f>
        <v>-</v>
      </c>
      <c r="E211" s="54">
        <f t="shared" ca="1" si="13"/>
        <v>0</v>
      </c>
      <c r="F211" s="25" t="str">
        <f ca="1">IF($B211=1,VLOOKUP($C211,aanmeldingen!$C:$AB,F$1,FALSE),"")</f>
        <v/>
      </c>
      <c r="G211" s="1" t="str">
        <f ca="1">IF($B211=1,VLOOKUP($C211,aanmeldingen!$C:$AB,G$1,FALSE),"")</f>
        <v/>
      </c>
      <c r="H211" s="1" t="str">
        <f ca="1">IF($B211=1,VLOOKUP($C211,aanmeldingen!$C:$AB,H$1,FALSE),"")</f>
        <v/>
      </c>
      <c r="I211" s="26" t="str">
        <f ca="1">IF($B211=1,VLOOKUP($C211,aanmeldingen!$C:$AB,I$1,FALSE),"")</f>
        <v/>
      </c>
      <c r="J211" s="26" t="str">
        <f ca="1">IF($B211=1,VLOOKUP($C211,aanmeldingen!$C:$AB,J$1,FALSE),"")</f>
        <v/>
      </c>
      <c r="K211" s="18" t="str">
        <f ca="1">IF($B211=1,VLOOKUP($C211,aanmeldingen!$C:$AB,K$1,FALSE),"")</f>
        <v/>
      </c>
      <c r="L211" s="1" t="str">
        <f ca="1">IF($B211=1,VLOOKUP($C211,aanmeldingen!$C:$AB,L$1,FALSE),"")</f>
        <v/>
      </c>
      <c r="M211" s="1" t="str">
        <f ca="1">IF($D211="-","",VLOOKUP($C211,aanmeldingen!$C:$AB,M$1,FALSE))</f>
        <v/>
      </c>
      <c r="N211" s="1" t="str">
        <f ca="1">IF($D211="-","",VLOOKUP($C211,aanmeldingen!$C:$AB,N$1,FALSE))</f>
        <v/>
      </c>
      <c r="O211" s="1" t="str">
        <f ca="1">IF($D211="-","",VLOOKUP($C211,aanmeldingen!$C:$AB,O$1,FALSE))</f>
        <v/>
      </c>
      <c r="P211" s="1">
        <f t="shared" ca="1" si="16"/>
        <v>1</v>
      </c>
      <c r="Q211" s="20" t="str">
        <f ca="1">IF(B211=1,IF(VLOOKUP(D211,Scheidsrechters!B:P,15,FALSE)=0,"",VLOOKUP(D211,Scheidsrechters!B:P,15,FALSE)),"")</f>
        <v/>
      </c>
      <c r="S211" s="1">
        <f t="shared" ca="1" si="17"/>
        <v>1</v>
      </c>
      <c r="T211" s="26" t="str">
        <f ca="1">IFERROR(VLOOKUP(C211,aanmeldingen!$C:$L,10,FALSE),"")</f>
        <v/>
      </c>
      <c r="U211" s="26" t="str">
        <f ca="1">IFERROR(VLOOKUP(C211,aanmeldingen!$C:$V,20,FALSE),"")</f>
        <v/>
      </c>
    </row>
    <row r="212" spans="1:21" x14ac:dyDescent="0.2">
      <c r="A212" s="54">
        <f t="shared" ca="1" si="14"/>
        <v>1</v>
      </c>
      <c r="B212" s="54">
        <f t="shared" ca="1" si="15"/>
        <v>0</v>
      </c>
      <c r="C212" s="54">
        <f t="shared" si="12"/>
        <v>180</v>
      </c>
      <c r="D212" s="54" t="str">
        <f ca="1">IFERROR(VLOOKUP($C212,aanmeldingen!$C:$AB,D$1,FALSE),"-")</f>
        <v>-</v>
      </c>
      <c r="E212" s="54">
        <f t="shared" ca="1" si="13"/>
        <v>0</v>
      </c>
      <c r="F212" s="25" t="str">
        <f ca="1">IF($B212=1,VLOOKUP($C212,aanmeldingen!$C:$AB,F$1,FALSE),"")</f>
        <v/>
      </c>
      <c r="G212" s="1" t="str">
        <f ca="1">IF($B212=1,VLOOKUP($C212,aanmeldingen!$C:$AB,G$1,FALSE),"")</f>
        <v/>
      </c>
      <c r="H212" s="1" t="str">
        <f ca="1">IF($B212=1,VLOOKUP($C212,aanmeldingen!$C:$AB,H$1,FALSE),"")</f>
        <v/>
      </c>
      <c r="I212" s="26" t="str">
        <f ca="1">IF($B212=1,VLOOKUP($C212,aanmeldingen!$C:$AB,I$1,FALSE),"")</f>
        <v/>
      </c>
      <c r="J212" s="26" t="str">
        <f ca="1">IF($B212=1,VLOOKUP($C212,aanmeldingen!$C:$AB,J$1,FALSE),"")</f>
        <v/>
      </c>
      <c r="K212" s="18" t="str">
        <f ca="1">IF($B212=1,VLOOKUP($C212,aanmeldingen!$C:$AB,K$1,FALSE),"")</f>
        <v/>
      </c>
      <c r="L212" s="1" t="str">
        <f ca="1">IF($B212=1,VLOOKUP($C212,aanmeldingen!$C:$AB,L$1,FALSE),"")</f>
        <v/>
      </c>
      <c r="M212" s="1" t="str">
        <f ca="1">IF($D212="-","",VLOOKUP($C212,aanmeldingen!$C:$AB,M$1,FALSE))</f>
        <v/>
      </c>
      <c r="N212" s="1" t="str">
        <f ca="1">IF($D212="-","",VLOOKUP($C212,aanmeldingen!$C:$AB,N$1,FALSE))</f>
        <v/>
      </c>
      <c r="O212" s="1" t="str">
        <f ca="1">IF($D212="-","",VLOOKUP($C212,aanmeldingen!$C:$AB,O$1,FALSE))</f>
        <v/>
      </c>
      <c r="P212" s="1">
        <f t="shared" ca="1" si="16"/>
        <v>1</v>
      </c>
      <c r="Q212" s="20" t="str">
        <f ca="1">IF(B212=1,IF(VLOOKUP(D212,Scheidsrechters!B:P,15,FALSE)=0,"",VLOOKUP(D212,Scheidsrechters!B:P,15,FALSE)),"")</f>
        <v/>
      </c>
      <c r="S212" s="1">
        <f t="shared" ca="1" si="17"/>
        <v>1</v>
      </c>
      <c r="T212" s="26" t="str">
        <f ca="1">IFERROR(VLOOKUP(C212,aanmeldingen!$C:$L,10,FALSE),"")</f>
        <v/>
      </c>
      <c r="U212" s="26" t="str">
        <f ca="1">IFERROR(VLOOKUP(C212,aanmeldingen!$C:$V,20,FALSE),"")</f>
        <v/>
      </c>
    </row>
    <row r="213" spans="1:21" x14ac:dyDescent="0.2">
      <c r="A213" s="54">
        <f t="shared" ca="1" si="14"/>
        <v>1</v>
      </c>
      <c r="B213" s="54">
        <f t="shared" ca="1" si="15"/>
        <v>0</v>
      </c>
      <c r="C213" s="54">
        <f t="shared" si="12"/>
        <v>181</v>
      </c>
      <c r="D213" s="54" t="str">
        <f ca="1">IFERROR(VLOOKUP($C213,aanmeldingen!$C:$AB,D$1,FALSE),"-")</f>
        <v>-</v>
      </c>
      <c r="E213" s="54">
        <f t="shared" ca="1" si="13"/>
        <v>0</v>
      </c>
      <c r="F213" s="25" t="str">
        <f ca="1">IF($B213=1,VLOOKUP($C213,aanmeldingen!$C:$AB,F$1,FALSE),"")</f>
        <v/>
      </c>
      <c r="G213" s="1" t="str">
        <f ca="1">IF($B213=1,VLOOKUP($C213,aanmeldingen!$C:$AB,G$1,FALSE),"")</f>
        <v/>
      </c>
      <c r="H213" s="1" t="str">
        <f ca="1">IF($B213=1,VLOOKUP($C213,aanmeldingen!$C:$AB,H$1,FALSE),"")</f>
        <v/>
      </c>
      <c r="I213" s="26" t="str">
        <f ca="1">IF($B213=1,VLOOKUP($C213,aanmeldingen!$C:$AB,I$1,FALSE),"")</f>
        <v/>
      </c>
      <c r="J213" s="26" t="str">
        <f ca="1">IF($B213=1,VLOOKUP($C213,aanmeldingen!$C:$AB,J$1,FALSE),"")</f>
        <v/>
      </c>
      <c r="K213" s="18" t="str">
        <f ca="1">IF($B213=1,VLOOKUP($C213,aanmeldingen!$C:$AB,K$1,FALSE),"")</f>
        <v/>
      </c>
      <c r="L213" s="1" t="str">
        <f ca="1">IF($B213=1,VLOOKUP($C213,aanmeldingen!$C:$AB,L$1,FALSE),"")</f>
        <v/>
      </c>
      <c r="M213" s="1" t="str">
        <f ca="1">IF($D213="-","",VLOOKUP($C213,aanmeldingen!$C:$AB,M$1,FALSE))</f>
        <v/>
      </c>
      <c r="N213" s="1" t="str">
        <f ca="1">IF($D213="-","",VLOOKUP($C213,aanmeldingen!$C:$AB,N$1,FALSE))</f>
        <v/>
      </c>
      <c r="O213" s="1" t="str">
        <f ca="1">IF($D213="-","",VLOOKUP($C213,aanmeldingen!$C:$AB,O$1,FALSE))</f>
        <v/>
      </c>
      <c r="P213" s="1">
        <f t="shared" ca="1" si="16"/>
        <v>1</v>
      </c>
      <c r="Q213" s="20" t="str">
        <f ca="1">IF(B213=1,IF(VLOOKUP(D213,Scheidsrechters!B:P,15,FALSE)=0,"",VLOOKUP(D213,Scheidsrechters!B:P,15,FALSE)),"")</f>
        <v/>
      </c>
      <c r="S213" s="1">
        <f t="shared" ca="1" si="17"/>
        <v>1</v>
      </c>
      <c r="T213" s="26" t="str">
        <f ca="1">IFERROR(VLOOKUP(C213,aanmeldingen!$C:$L,10,FALSE),"")</f>
        <v/>
      </c>
      <c r="U213" s="26" t="str">
        <f ca="1">IFERROR(VLOOKUP(C213,aanmeldingen!$C:$V,20,FALSE),"")</f>
        <v/>
      </c>
    </row>
    <row r="214" spans="1:21" x14ac:dyDescent="0.2">
      <c r="A214" s="54">
        <f t="shared" ca="1" si="14"/>
        <v>1</v>
      </c>
      <c r="B214" s="54">
        <f t="shared" ca="1" si="15"/>
        <v>0</v>
      </c>
      <c r="C214" s="54">
        <f t="shared" si="12"/>
        <v>182</v>
      </c>
      <c r="D214" s="54" t="str">
        <f ca="1">IFERROR(VLOOKUP($C214,aanmeldingen!$C:$AB,D$1,FALSE),"-")</f>
        <v>-</v>
      </c>
      <c r="E214" s="54">
        <f t="shared" ca="1" si="13"/>
        <v>0</v>
      </c>
      <c r="F214" s="25" t="str">
        <f ca="1">IF($B214=1,VLOOKUP($C214,aanmeldingen!$C:$AB,F$1,FALSE),"")</f>
        <v/>
      </c>
      <c r="G214" s="1" t="str">
        <f ca="1">IF($B214=1,VLOOKUP($C214,aanmeldingen!$C:$AB,G$1,FALSE),"")</f>
        <v/>
      </c>
      <c r="H214" s="1" t="str">
        <f ca="1">IF($B214=1,VLOOKUP($C214,aanmeldingen!$C:$AB,H$1,FALSE),"")</f>
        <v/>
      </c>
      <c r="I214" s="26" t="str">
        <f ca="1">IF($B214=1,VLOOKUP($C214,aanmeldingen!$C:$AB,I$1,FALSE),"")</f>
        <v/>
      </c>
      <c r="J214" s="26" t="str">
        <f ca="1">IF($B214=1,VLOOKUP($C214,aanmeldingen!$C:$AB,J$1,FALSE),"")</f>
        <v/>
      </c>
      <c r="K214" s="18" t="str">
        <f ca="1">IF($B214=1,VLOOKUP($C214,aanmeldingen!$C:$AB,K$1,FALSE),"")</f>
        <v/>
      </c>
      <c r="L214" s="1" t="str">
        <f ca="1">IF($B214=1,VLOOKUP($C214,aanmeldingen!$C:$AB,L$1,FALSE),"")</f>
        <v/>
      </c>
      <c r="M214" s="1" t="str">
        <f ca="1">IF($D214="-","",VLOOKUP($C214,aanmeldingen!$C:$AB,M$1,FALSE))</f>
        <v/>
      </c>
      <c r="N214" s="1" t="str">
        <f ca="1">IF($D214="-","",VLOOKUP($C214,aanmeldingen!$C:$AB,N$1,FALSE))</f>
        <v/>
      </c>
      <c r="O214" s="1" t="str">
        <f ca="1">IF($D214="-","",VLOOKUP($C214,aanmeldingen!$C:$AB,O$1,FALSE))</f>
        <v/>
      </c>
      <c r="P214" s="1">
        <f t="shared" ca="1" si="16"/>
        <v>1</v>
      </c>
      <c r="Q214" s="20" t="str">
        <f ca="1">IF(B214=1,IF(VLOOKUP(D214,Scheidsrechters!B:P,15,FALSE)=0,"",VLOOKUP(D214,Scheidsrechters!B:P,15,FALSE)),"")</f>
        <v/>
      </c>
      <c r="S214" s="1">
        <f t="shared" ca="1" si="17"/>
        <v>1</v>
      </c>
      <c r="T214" s="26" t="str">
        <f ca="1">IFERROR(VLOOKUP(C214,aanmeldingen!$C:$L,10,FALSE),"")</f>
        <v/>
      </c>
      <c r="U214" s="26" t="str">
        <f ca="1">IFERROR(VLOOKUP(C214,aanmeldingen!$C:$V,20,FALSE),"")</f>
        <v/>
      </c>
    </row>
    <row r="215" spans="1:21" x14ac:dyDescent="0.2">
      <c r="A215" s="54">
        <f t="shared" ca="1" si="14"/>
        <v>1</v>
      </c>
      <c r="B215" s="54">
        <f t="shared" ca="1" si="15"/>
        <v>0</v>
      </c>
      <c r="C215" s="54">
        <f t="shared" si="12"/>
        <v>183</v>
      </c>
      <c r="D215" s="54" t="str">
        <f ca="1">IFERROR(VLOOKUP($C215,aanmeldingen!$C:$AB,D$1,FALSE),"-")</f>
        <v>-</v>
      </c>
      <c r="E215" s="54">
        <f t="shared" ca="1" si="13"/>
        <v>0</v>
      </c>
      <c r="F215" s="25" t="str">
        <f ca="1">IF($B215=1,VLOOKUP($C215,aanmeldingen!$C:$AB,F$1,FALSE),"")</f>
        <v/>
      </c>
      <c r="G215" s="1" t="str">
        <f ca="1">IF($B215=1,VLOOKUP($C215,aanmeldingen!$C:$AB,G$1,FALSE),"")</f>
        <v/>
      </c>
      <c r="H215" s="1" t="str">
        <f ca="1">IF($B215=1,VLOOKUP($C215,aanmeldingen!$C:$AB,H$1,FALSE),"")</f>
        <v/>
      </c>
      <c r="I215" s="26" t="str">
        <f ca="1">IF($B215=1,VLOOKUP($C215,aanmeldingen!$C:$AB,I$1,FALSE),"")</f>
        <v/>
      </c>
      <c r="J215" s="26" t="str">
        <f ca="1">IF($B215=1,VLOOKUP($C215,aanmeldingen!$C:$AB,J$1,FALSE),"")</f>
        <v/>
      </c>
      <c r="K215" s="18" t="str">
        <f ca="1">IF($B215=1,VLOOKUP($C215,aanmeldingen!$C:$AB,K$1,FALSE),"")</f>
        <v/>
      </c>
      <c r="L215" s="1" t="str">
        <f ca="1">IF($B215=1,VLOOKUP($C215,aanmeldingen!$C:$AB,L$1,FALSE),"")</f>
        <v/>
      </c>
      <c r="M215" s="1" t="str">
        <f ca="1">IF($D215="-","",VLOOKUP($C215,aanmeldingen!$C:$AB,M$1,FALSE))</f>
        <v/>
      </c>
      <c r="N215" s="1" t="str">
        <f ca="1">IF($D215="-","",VLOOKUP($C215,aanmeldingen!$C:$AB,N$1,FALSE))</f>
        <v/>
      </c>
      <c r="O215" s="1" t="str">
        <f ca="1">IF($D215="-","",VLOOKUP($C215,aanmeldingen!$C:$AB,O$1,FALSE))</f>
        <v/>
      </c>
      <c r="P215" s="1">
        <f t="shared" ca="1" si="16"/>
        <v>1</v>
      </c>
      <c r="Q215" s="20" t="str">
        <f ca="1">IF(B215=1,IF(VLOOKUP(D215,Scheidsrechters!B:P,15,FALSE)=0,"",VLOOKUP(D215,Scheidsrechters!B:P,15,FALSE)),"")</f>
        <v/>
      </c>
      <c r="S215" s="1">
        <f t="shared" ca="1" si="17"/>
        <v>1</v>
      </c>
      <c r="T215" s="26" t="str">
        <f ca="1">IFERROR(VLOOKUP(C215,aanmeldingen!$C:$L,10,FALSE),"")</f>
        <v/>
      </c>
      <c r="U215" s="26" t="str">
        <f ca="1">IFERROR(VLOOKUP(C215,aanmeldingen!$C:$V,20,FALSE),"")</f>
        <v/>
      </c>
    </row>
    <row r="216" spans="1:21" x14ac:dyDescent="0.2">
      <c r="A216" s="54">
        <f t="shared" ca="1" si="14"/>
        <v>1</v>
      </c>
      <c r="B216" s="54">
        <f t="shared" ca="1" si="15"/>
        <v>0</v>
      </c>
      <c r="C216" s="54">
        <f t="shared" si="12"/>
        <v>184</v>
      </c>
      <c r="D216" s="54" t="str">
        <f ca="1">IFERROR(VLOOKUP($C216,aanmeldingen!$C:$AB,D$1,FALSE),"-")</f>
        <v>-</v>
      </c>
      <c r="E216" s="54">
        <f t="shared" ca="1" si="13"/>
        <v>0</v>
      </c>
      <c r="F216" s="25" t="str">
        <f ca="1">IF($B216=1,VLOOKUP($C216,aanmeldingen!$C:$AB,F$1,FALSE),"")</f>
        <v/>
      </c>
      <c r="G216" s="1" t="str">
        <f ca="1">IF($B216=1,VLOOKUP($C216,aanmeldingen!$C:$AB,G$1,FALSE),"")</f>
        <v/>
      </c>
      <c r="H216" s="1" t="str">
        <f ca="1">IF($B216=1,VLOOKUP($C216,aanmeldingen!$C:$AB,H$1,FALSE),"")</f>
        <v/>
      </c>
      <c r="I216" s="26" t="str">
        <f ca="1">IF($B216=1,VLOOKUP($C216,aanmeldingen!$C:$AB,I$1,FALSE),"")</f>
        <v/>
      </c>
      <c r="J216" s="26" t="str">
        <f ca="1">IF($B216=1,VLOOKUP($C216,aanmeldingen!$C:$AB,J$1,FALSE),"")</f>
        <v/>
      </c>
      <c r="K216" s="18" t="str">
        <f ca="1">IF($B216=1,VLOOKUP($C216,aanmeldingen!$C:$AB,K$1,FALSE),"")</f>
        <v/>
      </c>
      <c r="L216" s="1" t="str">
        <f ca="1">IF($B216=1,VLOOKUP($C216,aanmeldingen!$C:$AB,L$1,FALSE),"")</f>
        <v/>
      </c>
      <c r="M216" s="1" t="str">
        <f ca="1">IF($D216="-","",VLOOKUP($C216,aanmeldingen!$C:$AB,M$1,FALSE))</f>
        <v/>
      </c>
      <c r="N216" s="1" t="str">
        <f ca="1">IF($D216="-","",VLOOKUP($C216,aanmeldingen!$C:$AB,N$1,FALSE))</f>
        <v/>
      </c>
      <c r="O216" s="1" t="str">
        <f ca="1">IF($D216="-","",VLOOKUP($C216,aanmeldingen!$C:$AB,O$1,FALSE))</f>
        <v/>
      </c>
      <c r="P216" s="1">
        <f t="shared" ca="1" si="16"/>
        <v>1</v>
      </c>
      <c r="Q216" s="20" t="str">
        <f ca="1">IF(B216=1,IF(VLOOKUP(D216,Scheidsrechters!B:P,15,FALSE)=0,"",VLOOKUP(D216,Scheidsrechters!B:P,15,FALSE)),"")</f>
        <v/>
      </c>
      <c r="S216" s="1">
        <f t="shared" ca="1" si="17"/>
        <v>1</v>
      </c>
      <c r="T216" s="26" t="str">
        <f ca="1">IFERROR(VLOOKUP(C216,aanmeldingen!$C:$L,10,FALSE),"")</f>
        <v/>
      </c>
      <c r="U216" s="26" t="str">
        <f ca="1">IFERROR(VLOOKUP(C216,aanmeldingen!$C:$V,20,FALSE),"")</f>
        <v/>
      </c>
    </row>
    <row r="217" spans="1:21" x14ac:dyDescent="0.2">
      <c r="A217" s="54">
        <f t="shared" ca="1" si="14"/>
        <v>1</v>
      </c>
      <c r="B217" s="54">
        <f t="shared" ca="1" si="15"/>
        <v>0</v>
      </c>
      <c r="C217" s="54">
        <f t="shared" si="12"/>
        <v>185</v>
      </c>
      <c r="D217" s="54" t="str">
        <f ca="1">IFERROR(VLOOKUP($C217,aanmeldingen!$C:$AB,D$1,FALSE),"-")</f>
        <v>-</v>
      </c>
      <c r="E217" s="54">
        <f t="shared" ca="1" si="13"/>
        <v>0</v>
      </c>
      <c r="F217" s="25" t="str">
        <f ca="1">IF($B217=1,VLOOKUP($C217,aanmeldingen!$C:$AB,F$1,FALSE),"")</f>
        <v/>
      </c>
      <c r="G217" s="1" t="str">
        <f ca="1">IF($B217=1,VLOOKUP($C217,aanmeldingen!$C:$AB,G$1,FALSE),"")</f>
        <v/>
      </c>
      <c r="H217" s="1" t="str">
        <f ca="1">IF($B217=1,VLOOKUP($C217,aanmeldingen!$C:$AB,H$1,FALSE),"")</f>
        <v/>
      </c>
      <c r="I217" s="26" t="str">
        <f ca="1">IF($B217=1,VLOOKUP($C217,aanmeldingen!$C:$AB,I$1,FALSE),"")</f>
        <v/>
      </c>
      <c r="J217" s="26" t="str">
        <f ca="1">IF($B217=1,VLOOKUP($C217,aanmeldingen!$C:$AB,J$1,FALSE),"")</f>
        <v/>
      </c>
      <c r="K217" s="18" t="str">
        <f ca="1">IF($B217=1,VLOOKUP($C217,aanmeldingen!$C:$AB,K$1,FALSE),"")</f>
        <v/>
      </c>
      <c r="L217" s="1" t="str">
        <f ca="1">IF($B217=1,VLOOKUP($C217,aanmeldingen!$C:$AB,L$1,FALSE),"")</f>
        <v/>
      </c>
      <c r="M217" s="1" t="str">
        <f ca="1">IF($D217="-","",VLOOKUP($C217,aanmeldingen!$C:$AB,M$1,FALSE))</f>
        <v/>
      </c>
      <c r="N217" s="1" t="str">
        <f ca="1">IF($D217="-","",VLOOKUP($C217,aanmeldingen!$C:$AB,N$1,FALSE))</f>
        <v/>
      </c>
      <c r="O217" s="1" t="str">
        <f ca="1">IF($D217="-","",VLOOKUP($C217,aanmeldingen!$C:$AB,O$1,FALSE))</f>
        <v/>
      </c>
      <c r="P217" s="1">
        <f t="shared" ca="1" si="16"/>
        <v>1</v>
      </c>
      <c r="Q217" s="20" t="str">
        <f ca="1">IF(B217=1,IF(VLOOKUP(D217,Scheidsrechters!B:P,15,FALSE)=0,"",VLOOKUP(D217,Scheidsrechters!B:P,15,FALSE)),"")</f>
        <v/>
      </c>
      <c r="S217" s="1">
        <f t="shared" ca="1" si="17"/>
        <v>1</v>
      </c>
      <c r="T217" s="26" t="str">
        <f ca="1">IFERROR(VLOOKUP(C217,aanmeldingen!$C:$L,10,FALSE),"")</f>
        <v/>
      </c>
      <c r="U217" s="26" t="str">
        <f ca="1">IFERROR(VLOOKUP(C217,aanmeldingen!$C:$V,20,FALSE),"")</f>
        <v/>
      </c>
    </row>
    <row r="218" spans="1:21" x14ac:dyDescent="0.2">
      <c r="A218" s="54">
        <f t="shared" ca="1" si="14"/>
        <v>1</v>
      </c>
      <c r="B218" s="54">
        <f t="shared" ca="1" si="15"/>
        <v>0</v>
      </c>
      <c r="C218" s="54">
        <f t="shared" si="12"/>
        <v>186</v>
      </c>
      <c r="D218" s="54" t="str">
        <f ca="1">IFERROR(VLOOKUP($C218,aanmeldingen!$C:$AB,D$1,FALSE),"-")</f>
        <v>-</v>
      </c>
      <c r="E218" s="54">
        <f t="shared" ca="1" si="13"/>
        <v>0</v>
      </c>
      <c r="F218" s="25" t="str">
        <f ca="1">IF($B218=1,VLOOKUP($C218,aanmeldingen!$C:$AB,F$1,FALSE),"")</f>
        <v/>
      </c>
      <c r="G218" s="1" t="str">
        <f ca="1">IF($B218=1,VLOOKUP($C218,aanmeldingen!$C:$AB,G$1,FALSE),"")</f>
        <v/>
      </c>
      <c r="H218" s="1" t="str">
        <f ca="1">IF($B218=1,VLOOKUP($C218,aanmeldingen!$C:$AB,H$1,FALSE),"")</f>
        <v/>
      </c>
      <c r="I218" s="26" t="str">
        <f ca="1">IF($B218=1,VLOOKUP($C218,aanmeldingen!$C:$AB,I$1,FALSE),"")</f>
        <v/>
      </c>
      <c r="J218" s="26" t="str">
        <f ca="1">IF($B218=1,VLOOKUP($C218,aanmeldingen!$C:$AB,J$1,FALSE),"")</f>
        <v/>
      </c>
      <c r="K218" s="18" t="str">
        <f ca="1">IF($B218=1,VLOOKUP($C218,aanmeldingen!$C:$AB,K$1,FALSE),"")</f>
        <v/>
      </c>
      <c r="L218" s="1" t="str">
        <f ca="1">IF($B218=1,VLOOKUP($C218,aanmeldingen!$C:$AB,L$1,FALSE),"")</f>
        <v/>
      </c>
      <c r="M218" s="1" t="str">
        <f ca="1">IF($D218="-","",VLOOKUP($C218,aanmeldingen!$C:$AB,M$1,FALSE))</f>
        <v/>
      </c>
      <c r="N218" s="1" t="str">
        <f ca="1">IF($D218="-","",VLOOKUP($C218,aanmeldingen!$C:$AB,N$1,FALSE))</f>
        <v/>
      </c>
      <c r="O218" s="1" t="str">
        <f ca="1">IF($D218="-","",VLOOKUP($C218,aanmeldingen!$C:$AB,O$1,FALSE))</f>
        <v/>
      </c>
      <c r="P218" s="1">
        <f t="shared" ca="1" si="16"/>
        <v>1</v>
      </c>
      <c r="Q218" s="20" t="str">
        <f ca="1">IF(B218=1,IF(VLOOKUP(D218,Scheidsrechters!B:P,15,FALSE)=0,"",VLOOKUP(D218,Scheidsrechters!B:P,15,FALSE)),"")</f>
        <v/>
      </c>
      <c r="S218" s="1">
        <f t="shared" ca="1" si="17"/>
        <v>1</v>
      </c>
      <c r="T218" s="26" t="str">
        <f ca="1">IFERROR(VLOOKUP(C218,aanmeldingen!$C:$L,10,FALSE),"")</f>
        <v/>
      </c>
      <c r="U218" s="26" t="str">
        <f ca="1">IFERROR(VLOOKUP(C218,aanmeldingen!$C:$V,20,FALSE),"")</f>
        <v/>
      </c>
    </row>
    <row r="219" spans="1:21" x14ac:dyDescent="0.2">
      <c r="A219" s="54">
        <f t="shared" ca="1" si="14"/>
        <v>1</v>
      </c>
      <c r="B219" s="54">
        <f t="shared" ca="1" si="15"/>
        <v>0</v>
      </c>
      <c r="C219" s="54">
        <f t="shared" si="12"/>
        <v>187</v>
      </c>
      <c r="D219" s="54" t="str">
        <f ca="1">IFERROR(VLOOKUP($C219,aanmeldingen!$C:$AB,D$1,FALSE),"-")</f>
        <v>-</v>
      </c>
      <c r="E219" s="54">
        <f t="shared" ca="1" si="13"/>
        <v>0</v>
      </c>
      <c r="F219" s="25" t="str">
        <f ca="1">IF($B219=1,VLOOKUP($C219,aanmeldingen!$C:$AB,F$1,FALSE),"")</f>
        <v/>
      </c>
      <c r="G219" s="1" t="str">
        <f ca="1">IF($B219=1,VLOOKUP($C219,aanmeldingen!$C:$AB,G$1,FALSE),"")</f>
        <v/>
      </c>
      <c r="H219" s="1" t="str">
        <f ca="1">IF($B219=1,VLOOKUP($C219,aanmeldingen!$C:$AB,H$1,FALSE),"")</f>
        <v/>
      </c>
      <c r="I219" s="26" t="str">
        <f ca="1">IF($B219=1,VLOOKUP($C219,aanmeldingen!$C:$AB,I$1,FALSE),"")</f>
        <v/>
      </c>
      <c r="J219" s="26" t="str">
        <f ca="1">IF($B219=1,VLOOKUP($C219,aanmeldingen!$C:$AB,J$1,FALSE),"")</f>
        <v/>
      </c>
      <c r="K219" s="18" t="str">
        <f ca="1">IF($B219=1,VLOOKUP($C219,aanmeldingen!$C:$AB,K$1,FALSE),"")</f>
        <v/>
      </c>
      <c r="L219" s="1" t="str">
        <f ca="1">IF($B219=1,VLOOKUP($C219,aanmeldingen!$C:$AB,L$1,FALSE),"")</f>
        <v/>
      </c>
      <c r="M219" s="1" t="str">
        <f ca="1">IF($D219="-","",VLOOKUP($C219,aanmeldingen!$C:$AB,M$1,FALSE))</f>
        <v/>
      </c>
      <c r="N219" s="1" t="str">
        <f ca="1">IF($D219="-","",VLOOKUP($C219,aanmeldingen!$C:$AB,N$1,FALSE))</f>
        <v/>
      </c>
      <c r="O219" s="1" t="str">
        <f ca="1">IF($D219="-","",VLOOKUP($C219,aanmeldingen!$C:$AB,O$1,FALSE))</f>
        <v/>
      </c>
      <c r="P219" s="1">
        <f t="shared" ca="1" si="16"/>
        <v>1</v>
      </c>
      <c r="Q219" s="20" t="str">
        <f ca="1">IF(B219=1,IF(VLOOKUP(D219,Scheidsrechters!B:P,15,FALSE)=0,"",VLOOKUP(D219,Scheidsrechters!B:P,15,FALSE)),"")</f>
        <v/>
      </c>
      <c r="S219" s="1">
        <f t="shared" ca="1" si="17"/>
        <v>1</v>
      </c>
      <c r="T219" s="26" t="str">
        <f ca="1">IFERROR(VLOOKUP(C219,aanmeldingen!$C:$L,10,FALSE),"")</f>
        <v/>
      </c>
      <c r="U219" s="26" t="str">
        <f ca="1">IFERROR(VLOOKUP(C219,aanmeldingen!$C:$V,20,FALSE),"")</f>
        <v/>
      </c>
    </row>
    <row r="220" spans="1:21" x14ac:dyDescent="0.2">
      <c r="A220" s="54">
        <f t="shared" ca="1" si="14"/>
        <v>1</v>
      </c>
      <c r="B220" s="54">
        <f t="shared" ca="1" si="15"/>
        <v>0</v>
      </c>
      <c r="C220" s="54">
        <f t="shared" si="12"/>
        <v>188</v>
      </c>
      <c r="D220" s="54" t="str">
        <f ca="1">IFERROR(VLOOKUP($C220,aanmeldingen!$C:$AB,D$1,FALSE),"-")</f>
        <v>-</v>
      </c>
      <c r="E220" s="54">
        <f t="shared" ca="1" si="13"/>
        <v>0</v>
      </c>
      <c r="F220" s="25" t="str">
        <f ca="1">IF($B220=1,VLOOKUP($C220,aanmeldingen!$C:$AB,F$1,FALSE),"")</f>
        <v/>
      </c>
      <c r="G220" s="1" t="str">
        <f ca="1">IF($B220=1,VLOOKUP($C220,aanmeldingen!$C:$AB,G$1,FALSE),"")</f>
        <v/>
      </c>
      <c r="H220" s="1" t="str">
        <f ca="1">IF($B220=1,VLOOKUP($C220,aanmeldingen!$C:$AB,H$1,FALSE),"")</f>
        <v/>
      </c>
      <c r="I220" s="26" t="str">
        <f ca="1">IF($B220=1,VLOOKUP($C220,aanmeldingen!$C:$AB,I$1,FALSE),"")</f>
        <v/>
      </c>
      <c r="J220" s="26" t="str">
        <f ca="1">IF($B220=1,VLOOKUP($C220,aanmeldingen!$C:$AB,J$1,FALSE),"")</f>
        <v/>
      </c>
      <c r="K220" s="18" t="str">
        <f ca="1">IF($B220=1,VLOOKUP($C220,aanmeldingen!$C:$AB,K$1,FALSE),"")</f>
        <v/>
      </c>
      <c r="L220" s="1" t="str">
        <f ca="1">IF($B220=1,VLOOKUP($C220,aanmeldingen!$C:$AB,L$1,FALSE),"")</f>
        <v/>
      </c>
      <c r="M220" s="1" t="str">
        <f ca="1">IF($D220="-","",VLOOKUP($C220,aanmeldingen!$C:$AB,M$1,FALSE))</f>
        <v/>
      </c>
      <c r="N220" s="1" t="str">
        <f ca="1">IF($D220="-","",VLOOKUP($C220,aanmeldingen!$C:$AB,N$1,FALSE))</f>
        <v/>
      </c>
      <c r="O220" s="1" t="str">
        <f ca="1">IF($D220="-","",VLOOKUP($C220,aanmeldingen!$C:$AB,O$1,FALSE))</f>
        <v/>
      </c>
      <c r="P220" s="1">
        <f t="shared" ca="1" si="16"/>
        <v>1</v>
      </c>
      <c r="Q220" s="20" t="str">
        <f ca="1">IF(B220=1,IF(VLOOKUP(D220,Scheidsrechters!B:P,15,FALSE)=0,"",VLOOKUP(D220,Scheidsrechters!B:P,15,FALSE)),"")</f>
        <v/>
      </c>
      <c r="S220" s="1">
        <f t="shared" ca="1" si="17"/>
        <v>1</v>
      </c>
      <c r="T220" s="26" t="str">
        <f ca="1">IFERROR(VLOOKUP(C220,aanmeldingen!$C:$L,10,FALSE),"")</f>
        <v/>
      </c>
      <c r="U220" s="26" t="str">
        <f ca="1">IFERROR(VLOOKUP(C220,aanmeldingen!$C:$V,20,FALSE),"")</f>
        <v/>
      </c>
    </row>
    <row r="221" spans="1:21" x14ac:dyDescent="0.2">
      <c r="A221" s="54">
        <f t="shared" ca="1" si="14"/>
        <v>1</v>
      </c>
      <c r="B221" s="54">
        <f t="shared" ca="1" si="15"/>
        <v>0</v>
      </c>
      <c r="C221" s="54">
        <f t="shared" si="12"/>
        <v>189</v>
      </c>
      <c r="D221" s="54" t="str">
        <f ca="1">IFERROR(VLOOKUP($C221,aanmeldingen!$C:$AB,D$1,FALSE),"-")</f>
        <v>-</v>
      </c>
      <c r="E221" s="54">
        <f t="shared" ca="1" si="13"/>
        <v>0</v>
      </c>
      <c r="F221" s="25" t="str">
        <f ca="1">IF($B221=1,VLOOKUP($C221,aanmeldingen!$C:$AB,F$1,FALSE),"")</f>
        <v/>
      </c>
      <c r="G221" s="1" t="str">
        <f ca="1">IF($B221=1,VLOOKUP($C221,aanmeldingen!$C:$AB,G$1,FALSE),"")</f>
        <v/>
      </c>
      <c r="H221" s="1" t="str">
        <f ca="1">IF($B221=1,VLOOKUP($C221,aanmeldingen!$C:$AB,H$1,FALSE),"")</f>
        <v/>
      </c>
      <c r="I221" s="26" t="str">
        <f ca="1">IF($B221=1,VLOOKUP($C221,aanmeldingen!$C:$AB,I$1,FALSE),"")</f>
        <v/>
      </c>
      <c r="J221" s="26" t="str">
        <f ca="1">IF($B221=1,VLOOKUP($C221,aanmeldingen!$C:$AB,J$1,FALSE),"")</f>
        <v/>
      </c>
      <c r="K221" s="18" t="str">
        <f ca="1">IF($B221=1,VLOOKUP($C221,aanmeldingen!$C:$AB,K$1,FALSE),"")</f>
        <v/>
      </c>
      <c r="L221" s="1" t="str">
        <f ca="1">IF($B221=1,VLOOKUP($C221,aanmeldingen!$C:$AB,L$1,FALSE),"")</f>
        <v/>
      </c>
      <c r="M221" s="1" t="str">
        <f ca="1">IF($D221="-","",VLOOKUP($C221,aanmeldingen!$C:$AB,M$1,FALSE))</f>
        <v/>
      </c>
      <c r="N221" s="1" t="str">
        <f ca="1">IF($D221="-","",VLOOKUP($C221,aanmeldingen!$C:$AB,N$1,FALSE))</f>
        <v/>
      </c>
      <c r="O221" s="1" t="str">
        <f ca="1">IF($D221="-","",VLOOKUP($C221,aanmeldingen!$C:$AB,O$1,FALSE))</f>
        <v/>
      </c>
      <c r="P221" s="1">
        <f t="shared" ca="1" si="16"/>
        <v>1</v>
      </c>
      <c r="Q221" s="20" t="str">
        <f ca="1">IF(B221=1,IF(VLOOKUP(D221,Scheidsrechters!B:P,15,FALSE)=0,"",VLOOKUP(D221,Scheidsrechters!B:P,15,FALSE)),"")</f>
        <v/>
      </c>
      <c r="S221" s="1">
        <f t="shared" ca="1" si="17"/>
        <v>1</v>
      </c>
      <c r="T221" s="26" t="str">
        <f ca="1">IFERROR(VLOOKUP(C221,aanmeldingen!$C:$L,10,FALSE),"")</f>
        <v/>
      </c>
      <c r="U221" s="26" t="str">
        <f ca="1">IFERROR(VLOOKUP(C221,aanmeldingen!$C:$V,20,FALSE),"")</f>
        <v/>
      </c>
    </row>
    <row r="222" spans="1:21" x14ac:dyDescent="0.2">
      <c r="A222" s="54">
        <f t="shared" ca="1" si="14"/>
        <v>1</v>
      </c>
      <c r="B222" s="54">
        <f t="shared" ca="1" si="15"/>
        <v>0</v>
      </c>
      <c r="C222" s="54">
        <f t="shared" si="12"/>
        <v>190</v>
      </c>
      <c r="D222" s="54" t="str">
        <f ca="1">IFERROR(VLOOKUP($C222,aanmeldingen!$C:$AB,D$1,FALSE),"-")</f>
        <v>-</v>
      </c>
      <c r="E222" s="54">
        <f t="shared" ca="1" si="13"/>
        <v>0</v>
      </c>
      <c r="F222" s="25" t="str">
        <f ca="1">IF($B222=1,VLOOKUP($C222,aanmeldingen!$C:$AB,F$1,FALSE),"")</f>
        <v/>
      </c>
      <c r="G222" s="1" t="str">
        <f ca="1">IF($B222=1,VLOOKUP($C222,aanmeldingen!$C:$AB,G$1,FALSE),"")</f>
        <v/>
      </c>
      <c r="H222" s="1" t="str">
        <f ca="1">IF($B222=1,VLOOKUP($C222,aanmeldingen!$C:$AB,H$1,FALSE),"")</f>
        <v/>
      </c>
      <c r="I222" s="26" t="str">
        <f ca="1">IF($B222=1,VLOOKUP($C222,aanmeldingen!$C:$AB,I$1,FALSE),"")</f>
        <v/>
      </c>
      <c r="J222" s="26" t="str">
        <f ca="1">IF($B222=1,VLOOKUP($C222,aanmeldingen!$C:$AB,J$1,FALSE),"")</f>
        <v/>
      </c>
      <c r="K222" s="18" t="str">
        <f ca="1">IF($B222=1,VLOOKUP($C222,aanmeldingen!$C:$AB,K$1,FALSE),"")</f>
        <v/>
      </c>
      <c r="L222" s="1" t="str">
        <f ca="1">IF($B222=1,VLOOKUP($C222,aanmeldingen!$C:$AB,L$1,FALSE),"")</f>
        <v/>
      </c>
      <c r="M222" s="1" t="str">
        <f ca="1">IF($D222="-","",VLOOKUP($C222,aanmeldingen!$C:$AB,M$1,FALSE))</f>
        <v/>
      </c>
      <c r="N222" s="1" t="str">
        <f ca="1">IF($D222="-","",VLOOKUP($C222,aanmeldingen!$C:$AB,N$1,FALSE))</f>
        <v/>
      </c>
      <c r="O222" s="1" t="str">
        <f ca="1">IF($D222="-","",VLOOKUP($C222,aanmeldingen!$C:$AB,O$1,FALSE))</f>
        <v/>
      </c>
      <c r="P222" s="1">
        <f t="shared" ca="1" si="16"/>
        <v>1</v>
      </c>
      <c r="Q222" s="20" t="str">
        <f ca="1">IF(B222=1,IF(VLOOKUP(D222,Scheidsrechters!B:P,15,FALSE)=0,"",VLOOKUP(D222,Scheidsrechters!B:P,15,FALSE)),"")</f>
        <v/>
      </c>
      <c r="S222" s="1">
        <f t="shared" ca="1" si="17"/>
        <v>1</v>
      </c>
      <c r="T222" s="26" t="str">
        <f ca="1">IFERROR(VLOOKUP(C222,aanmeldingen!$C:$L,10,FALSE),"")</f>
        <v/>
      </c>
      <c r="U222" s="26" t="str">
        <f ca="1">IFERROR(VLOOKUP(C222,aanmeldingen!$C:$V,20,FALSE),"")</f>
        <v/>
      </c>
    </row>
    <row r="223" spans="1:21" x14ac:dyDescent="0.2">
      <c r="A223" s="54">
        <f t="shared" ca="1" si="14"/>
        <v>1</v>
      </c>
      <c r="B223" s="54">
        <f t="shared" ca="1" si="15"/>
        <v>0</v>
      </c>
      <c r="C223" s="54">
        <f t="shared" si="12"/>
        <v>191</v>
      </c>
      <c r="D223" s="54" t="str">
        <f ca="1">IFERROR(VLOOKUP($C223,aanmeldingen!$C:$AB,D$1,FALSE),"-")</f>
        <v>-</v>
      </c>
      <c r="E223" s="54">
        <f t="shared" ca="1" si="13"/>
        <v>0</v>
      </c>
      <c r="F223" s="25" t="str">
        <f ca="1">IF($B223=1,VLOOKUP($C223,aanmeldingen!$C:$AB,F$1,FALSE),"")</f>
        <v/>
      </c>
      <c r="G223" s="1" t="str">
        <f ca="1">IF($B223=1,VLOOKUP($C223,aanmeldingen!$C:$AB,G$1,FALSE),"")</f>
        <v/>
      </c>
      <c r="H223" s="1" t="str">
        <f ca="1">IF($B223=1,VLOOKUP($C223,aanmeldingen!$C:$AB,H$1,FALSE),"")</f>
        <v/>
      </c>
      <c r="I223" s="26" t="str">
        <f ca="1">IF($B223=1,VLOOKUP($C223,aanmeldingen!$C:$AB,I$1,FALSE),"")</f>
        <v/>
      </c>
      <c r="J223" s="26" t="str">
        <f ca="1">IF($B223=1,VLOOKUP($C223,aanmeldingen!$C:$AB,J$1,FALSE),"")</f>
        <v/>
      </c>
      <c r="K223" s="18" t="str">
        <f ca="1">IF($B223=1,VLOOKUP($C223,aanmeldingen!$C:$AB,K$1,FALSE),"")</f>
        <v/>
      </c>
      <c r="L223" s="1" t="str">
        <f ca="1">IF($B223=1,VLOOKUP($C223,aanmeldingen!$C:$AB,L$1,FALSE),"")</f>
        <v/>
      </c>
      <c r="M223" s="1" t="str">
        <f ca="1">IF($D223="-","",VLOOKUP($C223,aanmeldingen!$C:$AB,M$1,FALSE))</f>
        <v/>
      </c>
      <c r="N223" s="1" t="str">
        <f ca="1">IF($D223="-","",VLOOKUP($C223,aanmeldingen!$C:$AB,N$1,FALSE))</f>
        <v/>
      </c>
      <c r="O223" s="1" t="str">
        <f ca="1">IF($D223="-","",VLOOKUP($C223,aanmeldingen!$C:$AB,O$1,FALSE))</f>
        <v/>
      </c>
      <c r="P223" s="1">
        <f t="shared" ca="1" si="16"/>
        <v>1</v>
      </c>
      <c r="Q223" s="20" t="str">
        <f ca="1">IF(B223=1,IF(VLOOKUP(D223,Scheidsrechters!B:P,15,FALSE)=0,"",VLOOKUP(D223,Scheidsrechters!B:P,15,FALSE)),"")</f>
        <v/>
      </c>
      <c r="S223" s="1">
        <f t="shared" ca="1" si="17"/>
        <v>1</v>
      </c>
      <c r="T223" s="26" t="str">
        <f ca="1">IFERROR(VLOOKUP(C223,aanmeldingen!$C:$L,10,FALSE),"")</f>
        <v/>
      </c>
      <c r="U223" s="26" t="str">
        <f ca="1">IFERROR(VLOOKUP(C223,aanmeldingen!$C:$V,20,FALSE),"")</f>
        <v/>
      </c>
    </row>
    <row r="224" spans="1:21" x14ac:dyDescent="0.2">
      <c r="A224" s="54">
        <f t="shared" ca="1" si="14"/>
        <v>1</v>
      </c>
      <c r="B224" s="54">
        <f t="shared" ca="1" si="15"/>
        <v>0</v>
      </c>
      <c r="C224" s="54">
        <f t="shared" si="12"/>
        <v>192</v>
      </c>
      <c r="D224" s="54" t="str">
        <f ca="1">IFERROR(VLOOKUP($C224,aanmeldingen!$C:$AB,D$1,FALSE),"-")</f>
        <v>-</v>
      </c>
      <c r="E224" s="54">
        <f t="shared" ca="1" si="13"/>
        <v>0</v>
      </c>
      <c r="F224" s="25" t="str">
        <f ca="1">IF($B224=1,VLOOKUP($C224,aanmeldingen!$C:$AB,F$1,FALSE),"")</f>
        <v/>
      </c>
      <c r="G224" s="1" t="str">
        <f ca="1">IF($B224=1,VLOOKUP($C224,aanmeldingen!$C:$AB,G$1,FALSE),"")</f>
        <v/>
      </c>
      <c r="H224" s="1" t="str">
        <f ca="1">IF($B224=1,VLOOKUP($C224,aanmeldingen!$C:$AB,H$1,FALSE),"")</f>
        <v/>
      </c>
      <c r="I224" s="26" t="str">
        <f ca="1">IF($B224=1,VLOOKUP($C224,aanmeldingen!$C:$AB,I$1,FALSE),"")</f>
        <v/>
      </c>
      <c r="J224" s="26" t="str">
        <f ca="1">IF($B224=1,VLOOKUP($C224,aanmeldingen!$C:$AB,J$1,FALSE),"")</f>
        <v/>
      </c>
      <c r="K224" s="18" t="str">
        <f ca="1">IF($B224=1,VLOOKUP($C224,aanmeldingen!$C:$AB,K$1,FALSE),"")</f>
        <v/>
      </c>
      <c r="L224" s="1" t="str">
        <f ca="1">IF($B224=1,VLOOKUP($C224,aanmeldingen!$C:$AB,L$1,FALSE),"")</f>
        <v/>
      </c>
      <c r="M224" s="1" t="str">
        <f ca="1">IF($D224="-","",VLOOKUP($C224,aanmeldingen!$C:$AB,M$1,FALSE))</f>
        <v/>
      </c>
      <c r="N224" s="1" t="str">
        <f ca="1">IF($D224="-","",VLOOKUP($C224,aanmeldingen!$C:$AB,N$1,FALSE))</f>
        <v/>
      </c>
      <c r="O224" s="1" t="str">
        <f ca="1">IF($D224="-","",VLOOKUP($C224,aanmeldingen!$C:$AB,O$1,FALSE))</f>
        <v/>
      </c>
      <c r="P224" s="1">
        <f t="shared" ca="1" si="16"/>
        <v>1</v>
      </c>
      <c r="Q224" s="20" t="str">
        <f ca="1">IF(B224=1,IF(VLOOKUP(D224,Scheidsrechters!B:P,15,FALSE)=0,"",VLOOKUP(D224,Scheidsrechters!B:P,15,FALSE)),"")</f>
        <v/>
      </c>
      <c r="S224" s="1">
        <f t="shared" ca="1" si="17"/>
        <v>1</v>
      </c>
      <c r="T224" s="26" t="str">
        <f ca="1">IFERROR(VLOOKUP(C224,aanmeldingen!$C:$L,10,FALSE),"")</f>
        <v/>
      </c>
      <c r="U224" s="26" t="str">
        <f ca="1">IFERROR(VLOOKUP(C224,aanmeldingen!$C:$V,20,FALSE),"")</f>
        <v/>
      </c>
    </row>
    <row r="225" spans="1:21" x14ac:dyDescent="0.2">
      <c r="A225" s="54">
        <f t="shared" ca="1" si="14"/>
        <v>1</v>
      </c>
      <c r="B225" s="54">
        <f t="shared" ca="1" si="15"/>
        <v>0</v>
      </c>
      <c r="C225" s="54">
        <f t="shared" ref="C225:C288" si="18">C224+1</f>
        <v>193</v>
      </c>
      <c r="D225" s="54" t="str">
        <f ca="1">IFERROR(VLOOKUP($C225,aanmeldingen!$C:$AB,D$1,FALSE),"-")</f>
        <v>-</v>
      </c>
      <c r="E225" s="54">
        <f t="shared" ref="E225:E288" ca="1" si="19">IF(D225=D224,E224,IF(OR(LEFT(H225,2)="EK",LEFT(H225,2)="WK",H225="OS",H225="OKT",LEFT(H225,6)="RSS WK"),1,0))</f>
        <v>0</v>
      </c>
      <c r="F225" s="25" t="str">
        <f ca="1">IF($B225=1,VLOOKUP($C225,aanmeldingen!$C:$AB,F$1,FALSE),"")</f>
        <v/>
      </c>
      <c r="G225" s="1" t="str">
        <f ca="1">IF($B225=1,VLOOKUP($C225,aanmeldingen!$C:$AB,G$1,FALSE),"")</f>
        <v/>
      </c>
      <c r="H225" s="1" t="str">
        <f ca="1">IF($B225=1,VLOOKUP($C225,aanmeldingen!$C:$AB,H$1,FALSE),"")</f>
        <v/>
      </c>
      <c r="I225" s="26" t="str">
        <f ca="1">IF($B225=1,VLOOKUP($C225,aanmeldingen!$C:$AB,I$1,FALSE),"")</f>
        <v/>
      </c>
      <c r="J225" s="26" t="str">
        <f ca="1">IF($B225=1,VLOOKUP($C225,aanmeldingen!$C:$AB,J$1,FALSE),"")</f>
        <v/>
      </c>
      <c r="K225" s="18" t="str">
        <f ca="1">IF($B225=1,VLOOKUP($C225,aanmeldingen!$C:$AB,K$1,FALSE),"")</f>
        <v/>
      </c>
      <c r="L225" s="1" t="str">
        <f ca="1">IF($B225=1,VLOOKUP($C225,aanmeldingen!$C:$AB,L$1,FALSE),"")</f>
        <v/>
      </c>
      <c r="M225" s="1" t="str">
        <f ca="1">IF($D225="-","",VLOOKUP($C225,aanmeldingen!$C:$AB,M$1,FALSE))</f>
        <v/>
      </c>
      <c r="N225" s="1" t="str">
        <f ca="1">IF($D225="-","",VLOOKUP($C225,aanmeldingen!$C:$AB,N$1,FALSE))</f>
        <v/>
      </c>
      <c r="O225" s="1" t="str">
        <f ca="1">IF($D225="-","",VLOOKUP($C225,aanmeldingen!$C:$AB,O$1,FALSE))</f>
        <v/>
      </c>
      <c r="P225" s="1">
        <f t="shared" ca="1" si="16"/>
        <v>1</v>
      </c>
      <c r="Q225" s="20" t="str">
        <f ca="1">IF(B225=1,IF(VLOOKUP(D225,Scheidsrechters!B:P,15,FALSE)=0,"",VLOOKUP(D225,Scheidsrechters!B:P,15,FALSE)),"")</f>
        <v/>
      </c>
      <c r="S225" s="1">
        <f t="shared" ca="1" si="17"/>
        <v>1</v>
      </c>
      <c r="T225" s="26" t="str">
        <f ca="1">IFERROR(VLOOKUP(C225,aanmeldingen!$C:$L,10,FALSE),"")</f>
        <v/>
      </c>
      <c r="U225" s="26" t="str">
        <f ca="1">IFERROR(VLOOKUP(C225,aanmeldingen!$C:$V,20,FALSE),"")</f>
        <v/>
      </c>
    </row>
    <row r="226" spans="1:21" x14ac:dyDescent="0.2">
      <c r="A226" s="54">
        <f t="shared" ref="A226:A289" ca="1" si="20">IF(E226=0,IF(D226=D225,A225,IF(A225=1,0,1)),IF(D226=D225,A225,IF(A225=3,4,3)))</f>
        <v>1</v>
      </c>
      <c r="B226" s="54">
        <f t="shared" ref="B226:B289" ca="1" si="21">IF(D226="-",0,IF(D226=D225,0,1))</f>
        <v>0</v>
      </c>
      <c r="C226" s="54">
        <f t="shared" si="18"/>
        <v>194</v>
      </c>
      <c r="D226" s="54" t="str">
        <f ca="1">IFERROR(VLOOKUP($C226,aanmeldingen!$C:$AB,D$1,FALSE),"-")</f>
        <v>-</v>
      </c>
      <c r="E226" s="54">
        <f t="shared" ca="1" si="19"/>
        <v>0</v>
      </c>
      <c r="F226" s="25" t="str">
        <f ca="1">IF($B226=1,VLOOKUP($C226,aanmeldingen!$C:$AB,F$1,FALSE),"")</f>
        <v/>
      </c>
      <c r="G226" s="1" t="str">
        <f ca="1">IF($B226=1,VLOOKUP($C226,aanmeldingen!$C:$AB,G$1,FALSE),"")</f>
        <v/>
      </c>
      <c r="H226" s="1" t="str">
        <f ca="1">IF($B226=1,VLOOKUP($C226,aanmeldingen!$C:$AB,H$1,FALSE),"")</f>
        <v/>
      </c>
      <c r="I226" s="26" t="str">
        <f ca="1">IF($B226=1,VLOOKUP($C226,aanmeldingen!$C:$AB,I$1,FALSE),"")</f>
        <v/>
      </c>
      <c r="J226" s="26" t="str">
        <f ca="1">IF($B226=1,VLOOKUP($C226,aanmeldingen!$C:$AB,J$1,FALSE),"")</f>
        <v/>
      </c>
      <c r="K226" s="18" t="str">
        <f ca="1">IF($B226=1,VLOOKUP($C226,aanmeldingen!$C:$AB,K$1,FALSE),"")</f>
        <v/>
      </c>
      <c r="L226" s="1" t="str">
        <f ca="1">IF($B226=1,VLOOKUP($C226,aanmeldingen!$C:$AB,L$1,FALSE),"")</f>
        <v/>
      </c>
      <c r="M226" s="1" t="str">
        <f ca="1">IF($D226="-","",VLOOKUP($C226,aanmeldingen!$C:$AB,M$1,FALSE))</f>
        <v/>
      </c>
      <c r="N226" s="1" t="str">
        <f ca="1">IF($D226="-","",VLOOKUP($C226,aanmeldingen!$C:$AB,N$1,FALSE))</f>
        <v/>
      </c>
      <c r="O226" s="1" t="str">
        <f ca="1">IF($D226="-","",VLOOKUP($C226,aanmeldingen!$C:$AB,O$1,FALSE))</f>
        <v/>
      </c>
      <c r="P226" s="1">
        <f t="shared" ref="P226:P289" ca="1" si="22">IF(S226=1,1,"")</f>
        <v>1</v>
      </c>
      <c r="Q226" s="20" t="str">
        <f ca="1">IF(B226=1,IF(VLOOKUP(D226,Scheidsrechters!B:P,15,FALSE)=0,"",VLOOKUP(D226,Scheidsrechters!B:P,15,FALSE)),"")</f>
        <v/>
      </c>
      <c r="S226" s="1">
        <f t="shared" ref="S226:S289" ca="1" si="23">IF(T226&lt;&gt;0,1,IF(U226-TODAY()&lt;8,2,3))</f>
        <v>1</v>
      </c>
      <c r="T226" s="26" t="str">
        <f ca="1">IFERROR(VLOOKUP(C226,aanmeldingen!$C:$L,10,FALSE),"")</f>
        <v/>
      </c>
      <c r="U226" s="26" t="str">
        <f ca="1">IFERROR(VLOOKUP(C226,aanmeldingen!$C:$V,20,FALSE),"")</f>
        <v/>
      </c>
    </row>
    <row r="227" spans="1:21" x14ac:dyDescent="0.2">
      <c r="A227" s="54">
        <f t="shared" ca="1" si="20"/>
        <v>1</v>
      </c>
      <c r="B227" s="54">
        <f t="shared" ca="1" si="21"/>
        <v>0</v>
      </c>
      <c r="C227" s="54">
        <f t="shared" si="18"/>
        <v>195</v>
      </c>
      <c r="D227" s="54" t="str">
        <f ca="1">IFERROR(VLOOKUP($C227,aanmeldingen!$C:$AB,D$1,FALSE),"-")</f>
        <v>-</v>
      </c>
      <c r="E227" s="54">
        <f t="shared" ca="1" si="19"/>
        <v>0</v>
      </c>
      <c r="F227" s="25" t="str">
        <f ca="1">IF($B227=1,VLOOKUP($C227,aanmeldingen!$C:$AB,F$1,FALSE),"")</f>
        <v/>
      </c>
      <c r="G227" s="1" t="str">
        <f ca="1">IF($B227=1,VLOOKUP($C227,aanmeldingen!$C:$AB,G$1,FALSE),"")</f>
        <v/>
      </c>
      <c r="H227" s="1" t="str">
        <f ca="1">IF($B227=1,VLOOKUP($C227,aanmeldingen!$C:$AB,H$1,FALSE),"")</f>
        <v/>
      </c>
      <c r="I227" s="26" t="str">
        <f ca="1">IF($B227=1,VLOOKUP($C227,aanmeldingen!$C:$AB,I$1,FALSE),"")</f>
        <v/>
      </c>
      <c r="J227" s="26" t="str">
        <f ca="1">IF($B227=1,VLOOKUP($C227,aanmeldingen!$C:$AB,J$1,FALSE),"")</f>
        <v/>
      </c>
      <c r="K227" s="18" t="str">
        <f ca="1">IF($B227=1,VLOOKUP($C227,aanmeldingen!$C:$AB,K$1,FALSE),"")</f>
        <v/>
      </c>
      <c r="L227" s="1" t="str">
        <f ca="1">IF($B227=1,VLOOKUP($C227,aanmeldingen!$C:$AB,L$1,FALSE),"")</f>
        <v/>
      </c>
      <c r="M227" s="1" t="str">
        <f ca="1">IF($D227="-","",VLOOKUP($C227,aanmeldingen!$C:$AB,M$1,FALSE))</f>
        <v/>
      </c>
      <c r="N227" s="1" t="str">
        <f ca="1">IF($D227="-","",VLOOKUP($C227,aanmeldingen!$C:$AB,N$1,FALSE))</f>
        <v/>
      </c>
      <c r="O227" s="1" t="str">
        <f ca="1">IF($D227="-","",VLOOKUP($C227,aanmeldingen!$C:$AB,O$1,FALSE))</f>
        <v/>
      </c>
      <c r="P227" s="1">
        <f t="shared" ca="1" si="22"/>
        <v>1</v>
      </c>
      <c r="Q227" s="20" t="str">
        <f ca="1">IF(B227=1,IF(VLOOKUP(D227,Scheidsrechters!B:P,15,FALSE)=0,"",VLOOKUP(D227,Scheidsrechters!B:P,15,FALSE)),"")</f>
        <v/>
      </c>
      <c r="S227" s="1">
        <f t="shared" ca="1" si="23"/>
        <v>1</v>
      </c>
      <c r="T227" s="26" t="str">
        <f ca="1">IFERROR(VLOOKUP(C227,aanmeldingen!$C:$L,10,FALSE),"")</f>
        <v/>
      </c>
      <c r="U227" s="26" t="str">
        <f ca="1">IFERROR(VLOOKUP(C227,aanmeldingen!$C:$V,20,FALSE),"")</f>
        <v/>
      </c>
    </row>
    <row r="228" spans="1:21" x14ac:dyDescent="0.2">
      <c r="A228" s="54">
        <f t="shared" ca="1" si="20"/>
        <v>1</v>
      </c>
      <c r="B228" s="54">
        <f t="shared" ca="1" si="21"/>
        <v>0</v>
      </c>
      <c r="C228" s="54">
        <f t="shared" si="18"/>
        <v>196</v>
      </c>
      <c r="D228" s="54" t="str">
        <f ca="1">IFERROR(VLOOKUP($C228,aanmeldingen!$C:$AB,D$1,FALSE),"-")</f>
        <v>-</v>
      </c>
      <c r="E228" s="54">
        <f t="shared" ca="1" si="19"/>
        <v>0</v>
      </c>
      <c r="F228" s="25" t="str">
        <f ca="1">IF($B228=1,VLOOKUP($C228,aanmeldingen!$C:$AB,F$1,FALSE),"")</f>
        <v/>
      </c>
      <c r="G228" s="1" t="str">
        <f ca="1">IF($B228=1,VLOOKUP($C228,aanmeldingen!$C:$AB,G$1,FALSE),"")</f>
        <v/>
      </c>
      <c r="H228" s="1" t="str">
        <f ca="1">IF($B228=1,VLOOKUP($C228,aanmeldingen!$C:$AB,H$1,FALSE),"")</f>
        <v/>
      </c>
      <c r="I228" s="26" t="str">
        <f ca="1">IF($B228=1,VLOOKUP($C228,aanmeldingen!$C:$AB,I$1,FALSE),"")</f>
        <v/>
      </c>
      <c r="J228" s="26" t="str">
        <f ca="1">IF($B228=1,VLOOKUP($C228,aanmeldingen!$C:$AB,J$1,FALSE),"")</f>
        <v/>
      </c>
      <c r="K228" s="18" t="str">
        <f ca="1">IF($B228=1,VLOOKUP($C228,aanmeldingen!$C:$AB,K$1,FALSE),"")</f>
        <v/>
      </c>
      <c r="L228" s="1" t="str">
        <f ca="1">IF($B228=1,VLOOKUP($C228,aanmeldingen!$C:$AB,L$1,FALSE),"")</f>
        <v/>
      </c>
      <c r="M228" s="1" t="str">
        <f ca="1">IF($D228="-","",VLOOKUP($C228,aanmeldingen!$C:$AB,M$1,FALSE))</f>
        <v/>
      </c>
      <c r="N228" s="1" t="str">
        <f ca="1">IF($D228="-","",VLOOKUP($C228,aanmeldingen!$C:$AB,N$1,FALSE))</f>
        <v/>
      </c>
      <c r="O228" s="1" t="str">
        <f ca="1">IF($D228="-","",VLOOKUP($C228,aanmeldingen!$C:$AB,O$1,FALSE))</f>
        <v/>
      </c>
      <c r="P228" s="1">
        <f t="shared" ca="1" si="22"/>
        <v>1</v>
      </c>
      <c r="Q228" s="20" t="str">
        <f ca="1">IF(B228=1,IF(VLOOKUP(D228,Scheidsrechters!B:P,15,FALSE)=0,"",VLOOKUP(D228,Scheidsrechters!B:P,15,FALSE)),"")</f>
        <v/>
      </c>
      <c r="S228" s="1">
        <f t="shared" ca="1" si="23"/>
        <v>1</v>
      </c>
      <c r="T228" s="26" t="str">
        <f ca="1">IFERROR(VLOOKUP(C228,aanmeldingen!$C:$L,10,FALSE),"")</f>
        <v/>
      </c>
      <c r="U228" s="26" t="str">
        <f ca="1">IFERROR(VLOOKUP(C228,aanmeldingen!$C:$V,20,FALSE),"")</f>
        <v/>
      </c>
    </row>
    <row r="229" spans="1:21" x14ac:dyDescent="0.2">
      <c r="A229" s="54">
        <f t="shared" ca="1" si="20"/>
        <v>1</v>
      </c>
      <c r="B229" s="54">
        <f t="shared" ca="1" si="21"/>
        <v>0</v>
      </c>
      <c r="C229" s="54">
        <f t="shared" si="18"/>
        <v>197</v>
      </c>
      <c r="D229" s="54" t="str">
        <f ca="1">IFERROR(VLOOKUP($C229,aanmeldingen!$C:$AB,D$1,FALSE),"-")</f>
        <v>-</v>
      </c>
      <c r="E229" s="54">
        <f t="shared" ca="1" si="19"/>
        <v>0</v>
      </c>
      <c r="F229" s="25" t="str">
        <f ca="1">IF($B229=1,VLOOKUP($C229,aanmeldingen!$C:$AB,F$1,FALSE),"")</f>
        <v/>
      </c>
      <c r="G229" s="1" t="str">
        <f ca="1">IF($B229=1,VLOOKUP($C229,aanmeldingen!$C:$AB,G$1,FALSE),"")</f>
        <v/>
      </c>
      <c r="H229" s="1" t="str">
        <f ca="1">IF($B229=1,VLOOKUP($C229,aanmeldingen!$C:$AB,H$1,FALSE),"")</f>
        <v/>
      </c>
      <c r="I229" s="26" t="str">
        <f ca="1">IF($B229=1,VLOOKUP($C229,aanmeldingen!$C:$AB,I$1,FALSE),"")</f>
        <v/>
      </c>
      <c r="J229" s="26" t="str">
        <f ca="1">IF($B229=1,VLOOKUP($C229,aanmeldingen!$C:$AB,J$1,FALSE),"")</f>
        <v/>
      </c>
      <c r="K229" s="18" t="str">
        <f ca="1">IF($B229=1,VLOOKUP($C229,aanmeldingen!$C:$AB,K$1,FALSE),"")</f>
        <v/>
      </c>
      <c r="L229" s="1" t="str">
        <f ca="1">IF($B229=1,VLOOKUP($C229,aanmeldingen!$C:$AB,L$1,FALSE),"")</f>
        <v/>
      </c>
      <c r="M229" s="1" t="str">
        <f ca="1">IF($D229="-","",VLOOKUP($C229,aanmeldingen!$C:$AB,M$1,FALSE))</f>
        <v/>
      </c>
      <c r="N229" s="1" t="str">
        <f ca="1">IF($D229="-","",VLOOKUP($C229,aanmeldingen!$C:$AB,N$1,FALSE))</f>
        <v/>
      </c>
      <c r="O229" s="1" t="str">
        <f ca="1">IF($D229="-","",VLOOKUP($C229,aanmeldingen!$C:$AB,O$1,FALSE))</f>
        <v/>
      </c>
      <c r="P229" s="1">
        <f t="shared" ca="1" si="22"/>
        <v>1</v>
      </c>
      <c r="Q229" s="20" t="str">
        <f ca="1">IF(B229=1,IF(VLOOKUP(D229,Scheidsrechters!B:P,15,FALSE)=0,"",VLOOKUP(D229,Scheidsrechters!B:P,15,FALSE)),"")</f>
        <v/>
      </c>
      <c r="S229" s="1">
        <f t="shared" ca="1" si="23"/>
        <v>1</v>
      </c>
      <c r="T229" s="26" t="str">
        <f ca="1">IFERROR(VLOOKUP(C229,aanmeldingen!$C:$L,10,FALSE),"")</f>
        <v/>
      </c>
      <c r="U229" s="26" t="str">
        <f ca="1">IFERROR(VLOOKUP(C229,aanmeldingen!$C:$V,20,FALSE),"")</f>
        <v/>
      </c>
    </row>
    <row r="230" spans="1:21" x14ac:dyDescent="0.2">
      <c r="A230" s="54">
        <f t="shared" ca="1" si="20"/>
        <v>1</v>
      </c>
      <c r="B230" s="54">
        <f t="shared" ca="1" si="21"/>
        <v>0</v>
      </c>
      <c r="C230" s="54">
        <f t="shared" si="18"/>
        <v>198</v>
      </c>
      <c r="D230" s="54" t="str">
        <f ca="1">IFERROR(VLOOKUP($C230,aanmeldingen!$C:$AB,D$1,FALSE),"-")</f>
        <v>-</v>
      </c>
      <c r="E230" s="54">
        <f t="shared" ca="1" si="19"/>
        <v>0</v>
      </c>
      <c r="F230" s="25" t="str">
        <f ca="1">IF($B230=1,VLOOKUP($C230,aanmeldingen!$C:$AB,F$1,FALSE),"")</f>
        <v/>
      </c>
      <c r="G230" s="1" t="str">
        <f ca="1">IF($B230=1,VLOOKUP($C230,aanmeldingen!$C:$AB,G$1,FALSE),"")</f>
        <v/>
      </c>
      <c r="H230" s="1" t="str">
        <f ca="1">IF($B230=1,VLOOKUP($C230,aanmeldingen!$C:$AB,H$1,FALSE),"")</f>
        <v/>
      </c>
      <c r="I230" s="26" t="str">
        <f ca="1">IF($B230=1,VLOOKUP($C230,aanmeldingen!$C:$AB,I$1,FALSE),"")</f>
        <v/>
      </c>
      <c r="J230" s="26" t="str">
        <f ca="1">IF($B230=1,VLOOKUP($C230,aanmeldingen!$C:$AB,J$1,FALSE),"")</f>
        <v/>
      </c>
      <c r="K230" s="18" t="str">
        <f ca="1">IF($B230=1,VLOOKUP($C230,aanmeldingen!$C:$AB,K$1,FALSE),"")</f>
        <v/>
      </c>
      <c r="L230" s="1" t="str">
        <f ca="1">IF($B230=1,VLOOKUP($C230,aanmeldingen!$C:$AB,L$1,FALSE),"")</f>
        <v/>
      </c>
      <c r="M230" s="1" t="str">
        <f ca="1">IF($D230="-","",VLOOKUP($C230,aanmeldingen!$C:$AB,M$1,FALSE))</f>
        <v/>
      </c>
      <c r="N230" s="1" t="str">
        <f ca="1">IF($D230="-","",VLOOKUP($C230,aanmeldingen!$C:$AB,N$1,FALSE))</f>
        <v/>
      </c>
      <c r="O230" s="1" t="str">
        <f ca="1">IF($D230="-","",VLOOKUP($C230,aanmeldingen!$C:$AB,O$1,FALSE))</f>
        <v/>
      </c>
      <c r="P230" s="1">
        <f t="shared" ca="1" si="22"/>
        <v>1</v>
      </c>
      <c r="Q230" s="20" t="str">
        <f ca="1">IF(B230=1,IF(VLOOKUP(D230,Scheidsrechters!B:P,15,FALSE)=0,"",VLOOKUP(D230,Scheidsrechters!B:P,15,FALSE)),"")</f>
        <v/>
      </c>
      <c r="S230" s="1">
        <f t="shared" ca="1" si="23"/>
        <v>1</v>
      </c>
      <c r="T230" s="26" t="str">
        <f ca="1">IFERROR(VLOOKUP(C230,aanmeldingen!$C:$L,10,FALSE),"")</f>
        <v/>
      </c>
      <c r="U230" s="26" t="str">
        <f ca="1">IFERROR(VLOOKUP(C230,aanmeldingen!$C:$V,20,FALSE),"")</f>
        <v/>
      </c>
    </row>
    <row r="231" spans="1:21" x14ac:dyDescent="0.2">
      <c r="A231" s="54">
        <f t="shared" ca="1" si="20"/>
        <v>1</v>
      </c>
      <c r="B231" s="54">
        <f t="shared" ca="1" si="21"/>
        <v>0</v>
      </c>
      <c r="C231" s="54">
        <f t="shared" si="18"/>
        <v>199</v>
      </c>
      <c r="D231" s="54" t="str">
        <f ca="1">IFERROR(VLOOKUP($C231,aanmeldingen!$C:$AB,D$1,FALSE),"-")</f>
        <v>-</v>
      </c>
      <c r="E231" s="54">
        <f t="shared" ca="1" si="19"/>
        <v>0</v>
      </c>
      <c r="F231" s="25" t="str">
        <f ca="1">IF($B231=1,VLOOKUP($C231,aanmeldingen!$C:$AB,F$1,FALSE),"")</f>
        <v/>
      </c>
      <c r="G231" s="1" t="str">
        <f ca="1">IF($B231=1,VLOOKUP($C231,aanmeldingen!$C:$AB,G$1,FALSE),"")</f>
        <v/>
      </c>
      <c r="H231" s="1" t="str">
        <f ca="1">IF($B231=1,VLOOKUP($C231,aanmeldingen!$C:$AB,H$1,FALSE),"")</f>
        <v/>
      </c>
      <c r="I231" s="26" t="str">
        <f ca="1">IF($B231=1,VLOOKUP($C231,aanmeldingen!$C:$AB,I$1,FALSE),"")</f>
        <v/>
      </c>
      <c r="J231" s="26" t="str">
        <f ca="1">IF($B231=1,VLOOKUP($C231,aanmeldingen!$C:$AB,J$1,FALSE),"")</f>
        <v/>
      </c>
      <c r="K231" s="18" t="str">
        <f ca="1">IF($B231=1,VLOOKUP($C231,aanmeldingen!$C:$AB,K$1,FALSE),"")</f>
        <v/>
      </c>
      <c r="L231" s="1" t="str">
        <f ca="1">IF($B231=1,VLOOKUP($C231,aanmeldingen!$C:$AB,L$1,FALSE),"")</f>
        <v/>
      </c>
      <c r="M231" s="1" t="str">
        <f ca="1">IF($D231="-","",VLOOKUP($C231,aanmeldingen!$C:$AB,M$1,FALSE))</f>
        <v/>
      </c>
      <c r="N231" s="1" t="str">
        <f ca="1">IF($D231="-","",VLOOKUP($C231,aanmeldingen!$C:$AB,N$1,FALSE))</f>
        <v/>
      </c>
      <c r="O231" s="1" t="str">
        <f ca="1">IF($D231="-","",VLOOKUP($C231,aanmeldingen!$C:$AB,O$1,FALSE))</f>
        <v/>
      </c>
      <c r="P231" s="1">
        <f t="shared" ca="1" si="22"/>
        <v>1</v>
      </c>
      <c r="Q231" s="20" t="str">
        <f ca="1">IF(B231=1,IF(VLOOKUP(D231,Scheidsrechters!B:P,15,FALSE)=0,"",VLOOKUP(D231,Scheidsrechters!B:P,15,FALSE)),"")</f>
        <v/>
      </c>
      <c r="S231" s="1">
        <f t="shared" ca="1" si="23"/>
        <v>1</v>
      </c>
      <c r="T231" s="26" t="str">
        <f ca="1">IFERROR(VLOOKUP(C231,aanmeldingen!$C:$L,10,FALSE),"")</f>
        <v/>
      </c>
      <c r="U231" s="26" t="str">
        <f ca="1">IFERROR(VLOOKUP(C231,aanmeldingen!$C:$V,20,FALSE),"")</f>
        <v/>
      </c>
    </row>
    <row r="232" spans="1:21" x14ac:dyDescent="0.2">
      <c r="A232" s="54">
        <f t="shared" ca="1" si="20"/>
        <v>1</v>
      </c>
      <c r="B232" s="54">
        <f t="shared" ca="1" si="21"/>
        <v>0</v>
      </c>
      <c r="C232" s="54">
        <f t="shared" si="18"/>
        <v>200</v>
      </c>
      <c r="D232" s="54" t="str">
        <f ca="1">IFERROR(VLOOKUP($C232,aanmeldingen!$C:$AB,D$1,FALSE),"-")</f>
        <v>-</v>
      </c>
      <c r="E232" s="54">
        <f t="shared" ca="1" si="19"/>
        <v>0</v>
      </c>
      <c r="F232" s="25" t="str">
        <f ca="1">IF($B232=1,VLOOKUP($C232,aanmeldingen!$C:$AB,F$1,FALSE),"")</f>
        <v/>
      </c>
      <c r="G232" s="1" t="str">
        <f ca="1">IF($B232=1,VLOOKUP($C232,aanmeldingen!$C:$AB,G$1,FALSE),"")</f>
        <v/>
      </c>
      <c r="H232" s="1" t="str">
        <f ca="1">IF($B232=1,VLOOKUP($C232,aanmeldingen!$C:$AB,H$1,FALSE),"")</f>
        <v/>
      </c>
      <c r="I232" s="26" t="str">
        <f ca="1">IF($B232=1,VLOOKUP($C232,aanmeldingen!$C:$AB,I$1,FALSE),"")</f>
        <v/>
      </c>
      <c r="J232" s="26" t="str">
        <f ca="1">IF($B232=1,VLOOKUP($C232,aanmeldingen!$C:$AB,J$1,FALSE),"")</f>
        <v/>
      </c>
      <c r="K232" s="18" t="str">
        <f ca="1">IF($B232=1,VLOOKUP($C232,aanmeldingen!$C:$AB,K$1,FALSE),"")</f>
        <v/>
      </c>
      <c r="L232" s="1" t="str">
        <f ca="1">IF($B232=1,VLOOKUP($C232,aanmeldingen!$C:$AB,L$1,FALSE),"")</f>
        <v/>
      </c>
      <c r="M232" s="1" t="str">
        <f ca="1">IF($D232="-","",VLOOKUP($C232,aanmeldingen!$C:$AB,M$1,FALSE))</f>
        <v/>
      </c>
      <c r="N232" s="1" t="str">
        <f ca="1">IF($D232="-","",VLOOKUP($C232,aanmeldingen!$C:$AB,N$1,FALSE))</f>
        <v/>
      </c>
      <c r="O232" s="1" t="str">
        <f ca="1">IF($D232="-","",VLOOKUP($C232,aanmeldingen!$C:$AB,O$1,FALSE))</f>
        <v/>
      </c>
      <c r="P232" s="1">
        <f t="shared" ca="1" si="22"/>
        <v>1</v>
      </c>
      <c r="Q232" s="20" t="str">
        <f ca="1">IF(B232=1,IF(VLOOKUP(D232,Scheidsrechters!B:P,15,FALSE)=0,"",VLOOKUP(D232,Scheidsrechters!B:P,15,FALSE)),"")</f>
        <v/>
      </c>
      <c r="S232" s="1">
        <f t="shared" ca="1" si="23"/>
        <v>1</v>
      </c>
      <c r="T232" s="26" t="str">
        <f ca="1">IFERROR(VLOOKUP(C232,aanmeldingen!$C:$L,10,FALSE),"")</f>
        <v/>
      </c>
      <c r="U232" s="26" t="str">
        <f ca="1">IFERROR(VLOOKUP(C232,aanmeldingen!$C:$V,20,FALSE),"")</f>
        <v/>
      </c>
    </row>
    <row r="233" spans="1:21" x14ac:dyDescent="0.2">
      <c r="A233" s="54">
        <f t="shared" ca="1" si="20"/>
        <v>1</v>
      </c>
      <c r="B233" s="54">
        <f t="shared" ca="1" si="21"/>
        <v>0</v>
      </c>
      <c r="C233" s="54">
        <f t="shared" si="18"/>
        <v>201</v>
      </c>
      <c r="D233" s="54" t="str">
        <f ca="1">IFERROR(VLOOKUP($C233,aanmeldingen!$C:$AB,D$1,FALSE),"-")</f>
        <v>-</v>
      </c>
      <c r="E233" s="54">
        <f t="shared" ca="1" si="19"/>
        <v>0</v>
      </c>
      <c r="F233" s="25" t="str">
        <f ca="1">IF($B233=1,VLOOKUP($C233,aanmeldingen!$C:$AB,F$1,FALSE),"")</f>
        <v/>
      </c>
      <c r="G233" s="1" t="str">
        <f ca="1">IF($B233=1,VLOOKUP($C233,aanmeldingen!$C:$AB,G$1,FALSE),"")</f>
        <v/>
      </c>
      <c r="H233" s="1" t="str">
        <f ca="1">IF($B233=1,VLOOKUP($C233,aanmeldingen!$C:$AB,H$1,FALSE),"")</f>
        <v/>
      </c>
      <c r="I233" s="26" t="str">
        <f ca="1">IF($B233=1,VLOOKUP($C233,aanmeldingen!$C:$AB,I$1,FALSE),"")</f>
        <v/>
      </c>
      <c r="J233" s="26" t="str">
        <f ca="1">IF($B233=1,VLOOKUP($C233,aanmeldingen!$C:$AB,J$1,FALSE),"")</f>
        <v/>
      </c>
      <c r="K233" s="18" t="str">
        <f ca="1">IF($B233=1,VLOOKUP($C233,aanmeldingen!$C:$AB,K$1,FALSE),"")</f>
        <v/>
      </c>
      <c r="L233" s="1" t="str">
        <f ca="1">IF($B233=1,VLOOKUP($C233,aanmeldingen!$C:$AB,L$1,FALSE),"")</f>
        <v/>
      </c>
      <c r="M233" s="1" t="str">
        <f ca="1">IF($D233="-","",VLOOKUP($C233,aanmeldingen!$C:$AB,M$1,FALSE))</f>
        <v/>
      </c>
      <c r="N233" s="1" t="str">
        <f ca="1">IF($D233="-","",VLOOKUP($C233,aanmeldingen!$C:$AB,N$1,FALSE))</f>
        <v/>
      </c>
      <c r="O233" s="1" t="str">
        <f ca="1">IF($D233="-","",VLOOKUP($C233,aanmeldingen!$C:$AB,O$1,FALSE))</f>
        <v/>
      </c>
      <c r="P233" s="1">
        <f t="shared" ca="1" si="22"/>
        <v>1</v>
      </c>
      <c r="Q233" s="20" t="str">
        <f ca="1">IF(B233=1,IF(VLOOKUP(D233,Scheidsrechters!B:P,15,FALSE)=0,"",VLOOKUP(D233,Scheidsrechters!B:P,15,FALSE)),"")</f>
        <v/>
      </c>
      <c r="S233" s="1">
        <f t="shared" ca="1" si="23"/>
        <v>1</v>
      </c>
      <c r="T233" s="26" t="str">
        <f ca="1">IFERROR(VLOOKUP(C233,aanmeldingen!$C:$L,10,FALSE),"")</f>
        <v/>
      </c>
      <c r="U233" s="26" t="str">
        <f ca="1">IFERROR(VLOOKUP(C233,aanmeldingen!$C:$V,20,FALSE),"")</f>
        <v/>
      </c>
    </row>
    <row r="234" spans="1:21" x14ac:dyDescent="0.2">
      <c r="A234" s="54">
        <f t="shared" ca="1" si="20"/>
        <v>1</v>
      </c>
      <c r="B234" s="54">
        <f t="shared" ca="1" si="21"/>
        <v>0</v>
      </c>
      <c r="C234" s="54">
        <f t="shared" si="18"/>
        <v>202</v>
      </c>
      <c r="D234" s="54" t="str">
        <f ca="1">IFERROR(VLOOKUP($C234,aanmeldingen!$C:$AB,D$1,FALSE),"-")</f>
        <v>-</v>
      </c>
      <c r="E234" s="54">
        <f t="shared" ca="1" si="19"/>
        <v>0</v>
      </c>
      <c r="F234" s="25" t="str">
        <f ca="1">IF($B234=1,VLOOKUP($C234,aanmeldingen!$C:$AB,F$1,FALSE),"")</f>
        <v/>
      </c>
      <c r="G234" s="1" t="str">
        <f ca="1">IF($B234=1,VLOOKUP($C234,aanmeldingen!$C:$AB,G$1,FALSE),"")</f>
        <v/>
      </c>
      <c r="H234" s="1" t="str">
        <f ca="1">IF($B234=1,VLOOKUP($C234,aanmeldingen!$C:$AB,H$1,FALSE),"")</f>
        <v/>
      </c>
      <c r="I234" s="26" t="str">
        <f ca="1">IF($B234=1,VLOOKUP($C234,aanmeldingen!$C:$AB,I$1,FALSE),"")</f>
        <v/>
      </c>
      <c r="J234" s="26" t="str">
        <f ca="1">IF($B234=1,VLOOKUP($C234,aanmeldingen!$C:$AB,J$1,FALSE),"")</f>
        <v/>
      </c>
      <c r="K234" s="18" t="str">
        <f ca="1">IF($B234=1,VLOOKUP($C234,aanmeldingen!$C:$AB,K$1,FALSE),"")</f>
        <v/>
      </c>
      <c r="L234" s="1" t="str">
        <f ca="1">IF($B234=1,VLOOKUP($C234,aanmeldingen!$C:$AB,L$1,FALSE),"")</f>
        <v/>
      </c>
      <c r="M234" s="1" t="str">
        <f ca="1">IF($D234="-","",VLOOKUP($C234,aanmeldingen!$C:$AB,M$1,FALSE))</f>
        <v/>
      </c>
      <c r="N234" s="1" t="str">
        <f ca="1">IF($D234="-","",VLOOKUP($C234,aanmeldingen!$C:$AB,N$1,FALSE))</f>
        <v/>
      </c>
      <c r="O234" s="1" t="str">
        <f ca="1">IF($D234="-","",VLOOKUP($C234,aanmeldingen!$C:$AB,O$1,FALSE))</f>
        <v/>
      </c>
      <c r="P234" s="1">
        <f t="shared" ca="1" si="22"/>
        <v>1</v>
      </c>
      <c r="Q234" s="20" t="str">
        <f ca="1">IF(B234=1,IF(VLOOKUP(D234,Scheidsrechters!B:P,15,FALSE)=0,"",VLOOKUP(D234,Scheidsrechters!B:P,15,FALSE)),"")</f>
        <v/>
      </c>
      <c r="S234" s="1">
        <f t="shared" ca="1" si="23"/>
        <v>1</v>
      </c>
      <c r="T234" s="26" t="str">
        <f ca="1">IFERROR(VLOOKUP(C234,aanmeldingen!$C:$L,10,FALSE),"")</f>
        <v/>
      </c>
      <c r="U234" s="26" t="str">
        <f ca="1">IFERROR(VLOOKUP(C234,aanmeldingen!$C:$V,20,FALSE),"")</f>
        <v/>
      </c>
    </row>
    <row r="235" spans="1:21" x14ac:dyDescent="0.2">
      <c r="A235" s="54">
        <f t="shared" ca="1" si="20"/>
        <v>1</v>
      </c>
      <c r="B235" s="54">
        <f t="shared" ca="1" si="21"/>
        <v>0</v>
      </c>
      <c r="C235" s="54">
        <f t="shared" si="18"/>
        <v>203</v>
      </c>
      <c r="D235" s="54" t="str">
        <f ca="1">IFERROR(VLOOKUP($C235,aanmeldingen!$C:$AB,D$1,FALSE),"-")</f>
        <v>-</v>
      </c>
      <c r="E235" s="54">
        <f t="shared" ca="1" si="19"/>
        <v>0</v>
      </c>
      <c r="F235" s="25" t="str">
        <f ca="1">IF($B235=1,VLOOKUP($C235,aanmeldingen!$C:$AB,F$1,FALSE),"")</f>
        <v/>
      </c>
      <c r="G235" s="1" t="str">
        <f ca="1">IF($B235=1,VLOOKUP($C235,aanmeldingen!$C:$AB,G$1,FALSE),"")</f>
        <v/>
      </c>
      <c r="H235" s="1" t="str">
        <f ca="1">IF($B235=1,VLOOKUP($C235,aanmeldingen!$C:$AB,H$1,FALSE),"")</f>
        <v/>
      </c>
      <c r="I235" s="26" t="str">
        <f ca="1">IF($B235=1,VLOOKUP($C235,aanmeldingen!$C:$AB,I$1,FALSE),"")</f>
        <v/>
      </c>
      <c r="J235" s="26" t="str">
        <f ca="1">IF($B235=1,VLOOKUP($C235,aanmeldingen!$C:$AB,J$1,FALSE),"")</f>
        <v/>
      </c>
      <c r="K235" s="18" t="str">
        <f ca="1">IF($B235=1,VLOOKUP($C235,aanmeldingen!$C:$AB,K$1,FALSE),"")</f>
        <v/>
      </c>
      <c r="L235" s="1" t="str">
        <f ca="1">IF($B235=1,VLOOKUP($C235,aanmeldingen!$C:$AB,L$1,FALSE),"")</f>
        <v/>
      </c>
      <c r="M235" s="1" t="str">
        <f ca="1">IF($D235="-","",VLOOKUP($C235,aanmeldingen!$C:$AB,M$1,FALSE))</f>
        <v/>
      </c>
      <c r="N235" s="1" t="str">
        <f ca="1">IF($D235="-","",VLOOKUP($C235,aanmeldingen!$C:$AB,N$1,FALSE))</f>
        <v/>
      </c>
      <c r="O235" s="1" t="str">
        <f ca="1">IF($D235="-","",VLOOKUP($C235,aanmeldingen!$C:$AB,O$1,FALSE))</f>
        <v/>
      </c>
      <c r="P235" s="1">
        <f t="shared" ca="1" si="22"/>
        <v>1</v>
      </c>
      <c r="Q235" s="20" t="str">
        <f ca="1">IF(B235=1,IF(VLOOKUP(D235,Scheidsrechters!B:P,15,FALSE)=0,"",VLOOKUP(D235,Scheidsrechters!B:P,15,FALSE)),"")</f>
        <v/>
      </c>
      <c r="S235" s="1">
        <f t="shared" ca="1" si="23"/>
        <v>1</v>
      </c>
      <c r="T235" s="26" t="str">
        <f ca="1">IFERROR(VLOOKUP(C235,aanmeldingen!$C:$L,10,FALSE),"")</f>
        <v/>
      </c>
      <c r="U235" s="26" t="str">
        <f ca="1">IFERROR(VLOOKUP(C235,aanmeldingen!$C:$V,20,FALSE),"")</f>
        <v/>
      </c>
    </row>
    <row r="236" spans="1:21" x14ac:dyDescent="0.2">
      <c r="A236" s="54">
        <f t="shared" ca="1" si="20"/>
        <v>1</v>
      </c>
      <c r="B236" s="54">
        <f t="shared" ca="1" si="21"/>
        <v>0</v>
      </c>
      <c r="C236" s="54">
        <f t="shared" si="18"/>
        <v>204</v>
      </c>
      <c r="D236" s="54" t="str">
        <f ca="1">IFERROR(VLOOKUP($C236,aanmeldingen!$C:$AB,D$1,FALSE),"-")</f>
        <v>-</v>
      </c>
      <c r="E236" s="54">
        <f t="shared" ca="1" si="19"/>
        <v>0</v>
      </c>
      <c r="F236" s="25" t="str">
        <f ca="1">IF($B236=1,VLOOKUP($C236,aanmeldingen!$C:$AB,F$1,FALSE),"")</f>
        <v/>
      </c>
      <c r="G236" s="1" t="str">
        <f ca="1">IF($B236=1,VLOOKUP($C236,aanmeldingen!$C:$AB,G$1,FALSE),"")</f>
        <v/>
      </c>
      <c r="H236" s="1" t="str">
        <f ca="1">IF($B236=1,VLOOKUP($C236,aanmeldingen!$C:$AB,H$1,FALSE),"")</f>
        <v/>
      </c>
      <c r="I236" s="26" t="str">
        <f ca="1">IF($B236=1,VLOOKUP($C236,aanmeldingen!$C:$AB,I$1,FALSE),"")</f>
        <v/>
      </c>
      <c r="J236" s="26" t="str">
        <f ca="1">IF($B236=1,VLOOKUP($C236,aanmeldingen!$C:$AB,J$1,FALSE),"")</f>
        <v/>
      </c>
      <c r="K236" s="18" t="str">
        <f ca="1">IF($B236=1,VLOOKUP($C236,aanmeldingen!$C:$AB,K$1,FALSE),"")</f>
        <v/>
      </c>
      <c r="L236" s="1" t="str">
        <f ca="1">IF($B236=1,VLOOKUP($C236,aanmeldingen!$C:$AB,L$1,FALSE),"")</f>
        <v/>
      </c>
      <c r="M236" s="1" t="str">
        <f ca="1">IF($D236="-","",VLOOKUP($C236,aanmeldingen!$C:$AB,M$1,FALSE))</f>
        <v/>
      </c>
      <c r="N236" s="1" t="str">
        <f ca="1">IF($D236="-","",VLOOKUP($C236,aanmeldingen!$C:$AB,N$1,FALSE))</f>
        <v/>
      </c>
      <c r="O236" s="1" t="str">
        <f ca="1">IF($D236="-","",VLOOKUP($C236,aanmeldingen!$C:$AB,O$1,FALSE))</f>
        <v/>
      </c>
      <c r="P236" s="1">
        <f t="shared" ca="1" si="22"/>
        <v>1</v>
      </c>
      <c r="Q236" s="20" t="str">
        <f ca="1">IF(B236=1,IF(VLOOKUP(D236,Scheidsrechters!B:P,15,FALSE)=0,"",VLOOKUP(D236,Scheidsrechters!B:P,15,FALSE)),"")</f>
        <v/>
      </c>
      <c r="S236" s="1">
        <f t="shared" ca="1" si="23"/>
        <v>1</v>
      </c>
      <c r="T236" s="26" t="str">
        <f ca="1">IFERROR(VLOOKUP(C236,aanmeldingen!$C:$L,10,FALSE),"")</f>
        <v/>
      </c>
      <c r="U236" s="26" t="str">
        <f ca="1">IFERROR(VLOOKUP(C236,aanmeldingen!$C:$V,20,FALSE),"")</f>
        <v/>
      </c>
    </row>
    <row r="237" spans="1:21" x14ac:dyDescent="0.2">
      <c r="A237" s="54">
        <f t="shared" ca="1" si="20"/>
        <v>1</v>
      </c>
      <c r="B237" s="54">
        <f t="shared" ca="1" si="21"/>
        <v>0</v>
      </c>
      <c r="C237" s="54">
        <f t="shared" si="18"/>
        <v>205</v>
      </c>
      <c r="D237" s="54" t="str">
        <f ca="1">IFERROR(VLOOKUP($C237,aanmeldingen!$C:$AB,D$1,FALSE),"-")</f>
        <v>-</v>
      </c>
      <c r="E237" s="54">
        <f t="shared" ca="1" si="19"/>
        <v>0</v>
      </c>
      <c r="F237" s="25" t="str">
        <f ca="1">IF($B237=1,VLOOKUP($C237,aanmeldingen!$C:$AB,F$1,FALSE),"")</f>
        <v/>
      </c>
      <c r="G237" s="1" t="str">
        <f ca="1">IF($B237=1,VLOOKUP($C237,aanmeldingen!$C:$AB,G$1,FALSE),"")</f>
        <v/>
      </c>
      <c r="H237" s="1" t="str">
        <f ca="1">IF($B237=1,VLOOKUP($C237,aanmeldingen!$C:$AB,H$1,FALSE),"")</f>
        <v/>
      </c>
      <c r="I237" s="26" t="str">
        <f ca="1">IF($B237=1,VLOOKUP($C237,aanmeldingen!$C:$AB,I$1,FALSE),"")</f>
        <v/>
      </c>
      <c r="J237" s="26" t="str">
        <f ca="1">IF($B237=1,VLOOKUP($C237,aanmeldingen!$C:$AB,J$1,FALSE),"")</f>
        <v/>
      </c>
      <c r="K237" s="18" t="str">
        <f ca="1">IF($B237=1,VLOOKUP($C237,aanmeldingen!$C:$AB,K$1,FALSE),"")</f>
        <v/>
      </c>
      <c r="L237" s="1" t="str">
        <f ca="1">IF($B237=1,VLOOKUP($C237,aanmeldingen!$C:$AB,L$1,FALSE),"")</f>
        <v/>
      </c>
      <c r="M237" s="1" t="str">
        <f ca="1">IF($D237="-","",VLOOKUP($C237,aanmeldingen!$C:$AB,M$1,FALSE))</f>
        <v/>
      </c>
      <c r="N237" s="1" t="str">
        <f ca="1">IF($D237="-","",VLOOKUP($C237,aanmeldingen!$C:$AB,N$1,FALSE))</f>
        <v/>
      </c>
      <c r="O237" s="1" t="str">
        <f ca="1">IF($D237="-","",VLOOKUP($C237,aanmeldingen!$C:$AB,O$1,FALSE))</f>
        <v/>
      </c>
      <c r="P237" s="1">
        <f t="shared" ca="1" si="22"/>
        <v>1</v>
      </c>
      <c r="Q237" s="20" t="str">
        <f ca="1">IF(B237=1,IF(VLOOKUP(D237,Scheidsrechters!B:P,15,FALSE)=0,"",VLOOKUP(D237,Scheidsrechters!B:P,15,FALSE)),"")</f>
        <v/>
      </c>
      <c r="S237" s="1">
        <f t="shared" ca="1" si="23"/>
        <v>1</v>
      </c>
      <c r="T237" s="26" t="str">
        <f ca="1">IFERROR(VLOOKUP(C237,aanmeldingen!$C:$L,10,FALSE),"")</f>
        <v/>
      </c>
      <c r="U237" s="26" t="str">
        <f ca="1">IFERROR(VLOOKUP(C237,aanmeldingen!$C:$V,20,FALSE),"")</f>
        <v/>
      </c>
    </row>
    <row r="238" spans="1:21" x14ac:dyDescent="0.2">
      <c r="A238" s="54">
        <f t="shared" ca="1" si="20"/>
        <v>1</v>
      </c>
      <c r="B238" s="54">
        <f t="shared" ca="1" si="21"/>
        <v>0</v>
      </c>
      <c r="C238" s="54">
        <f t="shared" si="18"/>
        <v>206</v>
      </c>
      <c r="D238" s="54" t="str">
        <f ca="1">IFERROR(VLOOKUP($C238,aanmeldingen!$C:$AB,D$1,FALSE),"-")</f>
        <v>-</v>
      </c>
      <c r="E238" s="54">
        <f t="shared" ca="1" si="19"/>
        <v>0</v>
      </c>
      <c r="F238" s="25" t="str">
        <f ca="1">IF($B238=1,VLOOKUP($C238,aanmeldingen!$C:$AB,F$1,FALSE),"")</f>
        <v/>
      </c>
      <c r="G238" s="1" t="str">
        <f ca="1">IF($B238=1,VLOOKUP($C238,aanmeldingen!$C:$AB,G$1,FALSE),"")</f>
        <v/>
      </c>
      <c r="H238" s="1" t="str">
        <f ca="1">IF($B238=1,VLOOKUP($C238,aanmeldingen!$C:$AB,H$1,FALSE),"")</f>
        <v/>
      </c>
      <c r="I238" s="26" t="str">
        <f ca="1">IF($B238=1,VLOOKUP($C238,aanmeldingen!$C:$AB,I$1,FALSE),"")</f>
        <v/>
      </c>
      <c r="J238" s="26" t="str">
        <f ca="1">IF($B238=1,VLOOKUP($C238,aanmeldingen!$C:$AB,J$1,FALSE),"")</f>
        <v/>
      </c>
      <c r="K238" s="18" t="str">
        <f ca="1">IF($B238=1,VLOOKUP($C238,aanmeldingen!$C:$AB,K$1,FALSE),"")</f>
        <v/>
      </c>
      <c r="L238" s="1" t="str">
        <f ca="1">IF($B238=1,VLOOKUP($C238,aanmeldingen!$C:$AB,L$1,FALSE),"")</f>
        <v/>
      </c>
      <c r="M238" s="1" t="str">
        <f ca="1">IF($D238="-","",VLOOKUP($C238,aanmeldingen!$C:$AB,M$1,FALSE))</f>
        <v/>
      </c>
      <c r="N238" s="1" t="str">
        <f ca="1">IF($D238="-","",VLOOKUP($C238,aanmeldingen!$C:$AB,N$1,FALSE))</f>
        <v/>
      </c>
      <c r="O238" s="1" t="str">
        <f ca="1">IF($D238="-","",VLOOKUP($C238,aanmeldingen!$C:$AB,O$1,FALSE))</f>
        <v/>
      </c>
      <c r="P238" s="1">
        <f t="shared" ca="1" si="22"/>
        <v>1</v>
      </c>
      <c r="Q238" s="20" t="str">
        <f ca="1">IF(B238=1,IF(VLOOKUP(D238,Scheidsrechters!B:P,15,FALSE)=0,"",VLOOKUP(D238,Scheidsrechters!B:P,15,FALSE)),"")</f>
        <v/>
      </c>
      <c r="S238" s="1">
        <f t="shared" ca="1" si="23"/>
        <v>1</v>
      </c>
      <c r="T238" s="26" t="str">
        <f ca="1">IFERROR(VLOOKUP(C238,aanmeldingen!$C:$L,10,FALSE),"")</f>
        <v/>
      </c>
      <c r="U238" s="26" t="str">
        <f ca="1">IFERROR(VLOOKUP(C238,aanmeldingen!$C:$V,20,FALSE),"")</f>
        <v/>
      </c>
    </row>
    <row r="239" spans="1:21" x14ac:dyDescent="0.2">
      <c r="A239" s="54">
        <f t="shared" ca="1" si="20"/>
        <v>1</v>
      </c>
      <c r="B239" s="54">
        <f t="shared" ca="1" si="21"/>
        <v>0</v>
      </c>
      <c r="C239" s="54">
        <f t="shared" si="18"/>
        <v>207</v>
      </c>
      <c r="D239" s="54" t="str">
        <f ca="1">IFERROR(VLOOKUP($C239,aanmeldingen!$C:$AB,D$1,FALSE),"-")</f>
        <v>-</v>
      </c>
      <c r="E239" s="54">
        <f t="shared" ca="1" si="19"/>
        <v>0</v>
      </c>
      <c r="F239" s="25" t="str">
        <f ca="1">IF($B239=1,VLOOKUP($C239,aanmeldingen!$C:$AB,F$1,FALSE),"")</f>
        <v/>
      </c>
      <c r="G239" s="1" t="str">
        <f ca="1">IF($B239=1,VLOOKUP($C239,aanmeldingen!$C:$AB,G$1,FALSE),"")</f>
        <v/>
      </c>
      <c r="H239" s="1" t="str">
        <f ca="1">IF($B239=1,VLOOKUP($C239,aanmeldingen!$C:$AB,H$1,FALSE),"")</f>
        <v/>
      </c>
      <c r="I239" s="26" t="str">
        <f ca="1">IF($B239=1,VLOOKUP($C239,aanmeldingen!$C:$AB,I$1,FALSE),"")</f>
        <v/>
      </c>
      <c r="J239" s="26" t="str">
        <f ca="1">IF($B239=1,VLOOKUP($C239,aanmeldingen!$C:$AB,J$1,FALSE),"")</f>
        <v/>
      </c>
      <c r="K239" s="18" t="str">
        <f ca="1">IF($B239=1,VLOOKUP($C239,aanmeldingen!$C:$AB,K$1,FALSE),"")</f>
        <v/>
      </c>
      <c r="L239" s="1" t="str">
        <f ca="1">IF($B239=1,VLOOKUP($C239,aanmeldingen!$C:$AB,L$1,FALSE),"")</f>
        <v/>
      </c>
      <c r="M239" s="1" t="str">
        <f ca="1">IF($D239="-","",VLOOKUP($C239,aanmeldingen!$C:$AB,M$1,FALSE))</f>
        <v/>
      </c>
      <c r="N239" s="1" t="str">
        <f ca="1">IF($D239="-","",VLOOKUP($C239,aanmeldingen!$C:$AB,N$1,FALSE))</f>
        <v/>
      </c>
      <c r="O239" s="1" t="str">
        <f ca="1">IF($D239="-","",VLOOKUP($C239,aanmeldingen!$C:$AB,O$1,FALSE))</f>
        <v/>
      </c>
      <c r="P239" s="1">
        <f t="shared" ca="1" si="22"/>
        <v>1</v>
      </c>
      <c r="Q239" s="20" t="str">
        <f ca="1">IF(B239=1,IF(VLOOKUP(D239,Scheidsrechters!B:P,15,FALSE)=0,"",VLOOKUP(D239,Scheidsrechters!B:P,15,FALSE)),"")</f>
        <v/>
      </c>
      <c r="S239" s="1">
        <f t="shared" ca="1" si="23"/>
        <v>1</v>
      </c>
      <c r="T239" s="26" t="str">
        <f ca="1">IFERROR(VLOOKUP(C239,aanmeldingen!$C:$L,10,FALSE),"")</f>
        <v/>
      </c>
      <c r="U239" s="26" t="str">
        <f ca="1">IFERROR(VLOOKUP(C239,aanmeldingen!$C:$V,20,FALSE),"")</f>
        <v/>
      </c>
    </row>
    <row r="240" spans="1:21" x14ac:dyDescent="0.2">
      <c r="A240" s="54">
        <f t="shared" ca="1" si="20"/>
        <v>1</v>
      </c>
      <c r="B240" s="54">
        <f t="shared" ca="1" si="21"/>
        <v>0</v>
      </c>
      <c r="C240" s="54">
        <f t="shared" si="18"/>
        <v>208</v>
      </c>
      <c r="D240" s="54" t="str">
        <f ca="1">IFERROR(VLOOKUP($C240,aanmeldingen!$C:$AB,D$1,FALSE),"-")</f>
        <v>-</v>
      </c>
      <c r="E240" s="54">
        <f t="shared" ca="1" si="19"/>
        <v>0</v>
      </c>
      <c r="F240" s="25" t="str">
        <f ca="1">IF($B240=1,VLOOKUP($C240,aanmeldingen!$C:$AB,F$1,FALSE),"")</f>
        <v/>
      </c>
      <c r="G240" s="1" t="str">
        <f ca="1">IF($B240=1,VLOOKUP($C240,aanmeldingen!$C:$AB,G$1,FALSE),"")</f>
        <v/>
      </c>
      <c r="H240" s="1" t="str">
        <f ca="1">IF($B240=1,VLOOKUP($C240,aanmeldingen!$C:$AB,H$1,FALSE),"")</f>
        <v/>
      </c>
      <c r="I240" s="26" t="str">
        <f ca="1">IF($B240=1,VLOOKUP($C240,aanmeldingen!$C:$AB,I$1,FALSE),"")</f>
        <v/>
      </c>
      <c r="J240" s="26" t="str">
        <f ca="1">IF($B240=1,VLOOKUP($C240,aanmeldingen!$C:$AB,J$1,FALSE),"")</f>
        <v/>
      </c>
      <c r="K240" s="18" t="str">
        <f ca="1">IF($B240=1,VLOOKUP($C240,aanmeldingen!$C:$AB,K$1,FALSE),"")</f>
        <v/>
      </c>
      <c r="L240" s="1" t="str">
        <f ca="1">IF($B240=1,VLOOKUP($C240,aanmeldingen!$C:$AB,L$1,FALSE),"")</f>
        <v/>
      </c>
      <c r="M240" s="1" t="str">
        <f ca="1">IF($D240="-","",VLOOKUP($C240,aanmeldingen!$C:$AB,M$1,FALSE))</f>
        <v/>
      </c>
      <c r="N240" s="1" t="str">
        <f ca="1">IF($D240="-","",VLOOKUP($C240,aanmeldingen!$C:$AB,N$1,FALSE))</f>
        <v/>
      </c>
      <c r="O240" s="1" t="str">
        <f ca="1">IF($D240="-","",VLOOKUP($C240,aanmeldingen!$C:$AB,O$1,FALSE))</f>
        <v/>
      </c>
      <c r="P240" s="1">
        <f t="shared" ca="1" si="22"/>
        <v>1</v>
      </c>
      <c r="Q240" s="20" t="str">
        <f ca="1">IF(B240=1,IF(VLOOKUP(D240,Scheidsrechters!B:P,15,FALSE)=0,"",VLOOKUP(D240,Scheidsrechters!B:P,15,FALSE)),"")</f>
        <v/>
      </c>
      <c r="S240" s="1">
        <f t="shared" ca="1" si="23"/>
        <v>1</v>
      </c>
      <c r="T240" s="26" t="str">
        <f ca="1">IFERROR(VLOOKUP(C240,aanmeldingen!$C:$L,10,FALSE),"")</f>
        <v/>
      </c>
      <c r="U240" s="26" t="str">
        <f ca="1">IFERROR(VLOOKUP(C240,aanmeldingen!$C:$V,20,FALSE),"")</f>
        <v/>
      </c>
    </row>
    <row r="241" spans="1:21" x14ac:dyDescent="0.2">
      <c r="A241" s="54">
        <f t="shared" ca="1" si="20"/>
        <v>1</v>
      </c>
      <c r="B241" s="54">
        <f t="shared" ca="1" si="21"/>
        <v>0</v>
      </c>
      <c r="C241" s="54">
        <f t="shared" si="18"/>
        <v>209</v>
      </c>
      <c r="D241" s="54" t="str">
        <f ca="1">IFERROR(VLOOKUP($C241,aanmeldingen!$C:$AB,D$1,FALSE),"-")</f>
        <v>-</v>
      </c>
      <c r="E241" s="54">
        <f t="shared" ca="1" si="19"/>
        <v>0</v>
      </c>
      <c r="F241" s="25" t="str">
        <f ca="1">IF($B241=1,VLOOKUP($C241,aanmeldingen!$C:$AB,F$1,FALSE),"")</f>
        <v/>
      </c>
      <c r="G241" s="1" t="str">
        <f ca="1">IF($B241=1,VLOOKUP($C241,aanmeldingen!$C:$AB,G$1,FALSE),"")</f>
        <v/>
      </c>
      <c r="H241" s="1" t="str">
        <f ca="1">IF($B241=1,VLOOKUP($C241,aanmeldingen!$C:$AB,H$1,FALSE),"")</f>
        <v/>
      </c>
      <c r="I241" s="26" t="str">
        <f ca="1">IF($B241=1,VLOOKUP($C241,aanmeldingen!$C:$AB,I$1,FALSE),"")</f>
        <v/>
      </c>
      <c r="J241" s="26" t="str">
        <f ca="1">IF($B241=1,VLOOKUP($C241,aanmeldingen!$C:$AB,J$1,FALSE),"")</f>
        <v/>
      </c>
      <c r="K241" s="18" t="str">
        <f ca="1">IF($B241=1,VLOOKUP($C241,aanmeldingen!$C:$AB,K$1,FALSE),"")</f>
        <v/>
      </c>
      <c r="L241" s="1" t="str">
        <f ca="1">IF($B241=1,VLOOKUP($C241,aanmeldingen!$C:$AB,L$1,FALSE),"")</f>
        <v/>
      </c>
      <c r="M241" s="1" t="str">
        <f ca="1">IF($D241="-","",VLOOKUP($C241,aanmeldingen!$C:$AB,M$1,FALSE))</f>
        <v/>
      </c>
      <c r="N241" s="1" t="str">
        <f ca="1">IF($D241="-","",VLOOKUP($C241,aanmeldingen!$C:$AB,N$1,FALSE))</f>
        <v/>
      </c>
      <c r="O241" s="1" t="str">
        <f ca="1">IF($D241="-","",VLOOKUP($C241,aanmeldingen!$C:$AB,O$1,FALSE))</f>
        <v/>
      </c>
      <c r="P241" s="1">
        <f t="shared" ca="1" si="22"/>
        <v>1</v>
      </c>
      <c r="Q241" s="20" t="str">
        <f ca="1">IF(B241=1,IF(VLOOKUP(D241,Scheidsrechters!B:P,15,FALSE)=0,"",VLOOKUP(D241,Scheidsrechters!B:P,15,FALSE)),"")</f>
        <v/>
      </c>
      <c r="S241" s="1">
        <f t="shared" ca="1" si="23"/>
        <v>1</v>
      </c>
      <c r="T241" s="26" t="str">
        <f ca="1">IFERROR(VLOOKUP(C241,aanmeldingen!$C:$L,10,FALSE),"")</f>
        <v/>
      </c>
      <c r="U241" s="26" t="str">
        <f ca="1">IFERROR(VLOOKUP(C241,aanmeldingen!$C:$V,20,FALSE),"")</f>
        <v/>
      </c>
    </row>
    <row r="242" spans="1:21" x14ac:dyDescent="0.2">
      <c r="A242" s="54">
        <f t="shared" ca="1" si="20"/>
        <v>1</v>
      </c>
      <c r="B242" s="54">
        <f t="shared" ca="1" si="21"/>
        <v>0</v>
      </c>
      <c r="C242" s="54">
        <f t="shared" si="18"/>
        <v>210</v>
      </c>
      <c r="D242" s="54" t="str">
        <f ca="1">IFERROR(VLOOKUP($C242,aanmeldingen!$C:$AB,D$1,FALSE),"-")</f>
        <v>-</v>
      </c>
      <c r="E242" s="54">
        <f t="shared" ca="1" si="19"/>
        <v>0</v>
      </c>
      <c r="F242" s="25" t="str">
        <f ca="1">IF($B242=1,VLOOKUP($C242,aanmeldingen!$C:$AB,F$1,FALSE),"")</f>
        <v/>
      </c>
      <c r="G242" s="1" t="str">
        <f ca="1">IF($B242=1,VLOOKUP($C242,aanmeldingen!$C:$AB,G$1,FALSE),"")</f>
        <v/>
      </c>
      <c r="H242" s="1" t="str">
        <f ca="1">IF($B242=1,VLOOKUP($C242,aanmeldingen!$C:$AB,H$1,FALSE),"")</f>
        <v/>
      </c>
      <c r="I242" s="26" t="str">
        <f ca="1">IF($B242=1,VLOOKUP($C242,aanmeldingen!$C:$AB,I$1,FALSE),"")</f>
        <v/>
      </c>
      <c r="J242" s="26" t="str">
        <f ca="1">IF($B242=1,VLOOKUP($C242,aanmeldingen!$C:$AB,J$1,FALSE),"")</f>
        <v/>
      </c>
      <c r="K242" s="18" t="str">
        <f ca="1">IF($B242=1,VLOOKUP($C242,aanmeldingen!$C:$AB,K$1,FALSE),"")</f>
        <v/>
      </c>
      <c r="L242" s="1" t="str">
        <f ca="1">IF($B242=1,VLOOKUP($C242,aanmeldingen!$C:$AB,L$1,FALSE),"")</f>
        <v/>
      </c>
      <c r="M242" s="1" t="str">
        <f ca="1">IF($D242="-","",VLOOKUP($C242,aanmeldingen!$C:$AB,M$1,FALSE))</f>
        <v/>
      </c>
      <c r="N242" s="1" t="str">
        <f ca="1">IF($D242="-","",VLOOKUP($C242,aanmeldingen!$C:$AB,N$1,FALSE))</f>
        <v/>
      </c>
      <c r="O242" s="1" t="str">
        <f ca="1">IF($D242="-","",VLOOKUP($C242,aanmeldingen!$C:$AB,O$1,FALSE))</f>
        <v/>
      </c>
      <c r="P242" s="1">
        <f t="shared" ca="1" si="22"/>
        <v>1</v>
      </c>
      <c r="Q242" s="20" t="str">
        <f ca="1">IF(B242=1,IF(VLOOKUP(D242,Scheidsrechters!B:P,15,FALSE)=0,"",VLOOKUP(D242,Scheidsrechters!B:P,15,FALSE)),"")</f>
        <v/>
      </c>
      <c r="S242" s="1">
        <f t="shared" ca="1" si="23"/>
        <v>1</v>
      </c>
      <c r="T242" s="26" t="str">
        <f ca="1">IFERROR(VLOOKUP(C242,aanmeldingen!$C:$L,10,FALSE),"")</f>
        <v/>
      </c>
      <c r="U242" s="26" t="str">
        <f ca="1">IFERROR(VLOOKUP(C242,aanmeldingen!$C:$V,20,FALSE),"")</f>
        <v/>
      </c>
    </row>
    <row r="243" spans="1:21" x14ac:dyDescent="0.2">
      <c r="A243" s="54">
        <f t="shared" ca="1" si="20"/>
        <v>1</v>
      </c>
      <c r="B243" s="54">
        <f t="shared" ca="1" si="21"/>
        <v>0</v>
      </c>
      <c r="C243" s="54">
        <f t="shared" si="18"/>
        <v>211</v>
      </c>
      <c r="D243" s="54" t="str">
        <f ca="1">IFERROR(VLOOKUP($C243,aanmeldingen!$C:$AB,D$1,FALSE),"-")</f>
        <v>-</v>
      </c>
      <c r="E243" s="54">
        <f t="shared" ca="1" si="19"/>
        <v>0</v>
      </c>
      <c r="F243" s="25" t="str">
        <f ca="1">IF($B243=1,VLOOKUP($C243,aanmeldingen!$C:$AB,F$1,FALSE),"")</f>
        <v/>
      </c>
      <c r="G243" s="1" t="str">
        <f ca="1">IF($B243=1,VLOOKUP($C243,aanmeldingen!$C:$AB,G$1,FALSE),"")</f>
        <v/>
      </c>
      <c r="H243" s="1" t="str">
        <f ca="1">IF($B243=1,VLOOKUP($C243,aanmeldingen!$C:$AB,H$1,FALSE),"")</f>
        <v/>
      </c>
      <c r="I243" s="26" t="str">
        <f ca="1">IF($B243=1,VLOOKUP($C243,aanmeldingen!$C:$AB,I$1,FALSE),"")</f>
        <v/>
      </c>
      <c r="J243" s="26" t="str">
        <f ca="1">IF($B243=1,VLOOKUP($C243,aanmeldingen!$C:$AB,J$1,FALSE),"")</f>
        <v/>
      </c>
      <c r="K243" s="18" t="str">
        <f ca="1">IF($B243=1,VLOOKUP($C243,aanmeldingen!$C:$AB,K$1,FALSE),"")</f>
        <v/>
      </c>
      <c r="L243" s="1" t="str">
        <f ca="1">IF($B243=1,VLOOKUP($C243,aanmeldingen!$C:$AB,L$1,FALSE),"")</f>
        <v/>
      </c>
      <c r="M243" s="1" t="str">
        <f ca="1">IF($D243="-","",VLOOKUP($C243,aanmeldingen!$C:$AB,M$1,FALSE))</f>
        <v/>
      </c>
      <c r="N243" s="1" t="str">
        <f ca="1">IF($D243="-","",VLOOKUP($C243,aanmeldingen!$C:$AB,N$1,FALSE))</f>
        <v/>
      </c>
      <c r="O243" s="1" t="str">
        <f ca="1">IF($D243="-","",VLOOKUP($C243,aanmeldingen!$C:$AB,O$1,FALSE))</f>
        <v/>
      </c>
      <c r="P243" s="1">
        <f t="shared" ca="1" si="22"/>
        <v>1</v>
      </c>
      <c r="Q243" s="20" t="str">
        <f ca="1">IF(B243=1,IF(VLOOKUP(D243,Scheidsrechters!B:P,15,FALSE)=0,"",VLOOKUP(D243,Scheidsrechters!B:P,15,FALSE)),"")</f>
        <v/>
      </c>
      <c r="S243" s="1">
        <f t="shared" ca="1" si="23"/>
        <v>1</v>
      </c>
      <c r="T243" s="26" t="str">
        <f ca="1">IFERROR(VLOOKUP(C243,aanmeldingen!$C:$L,10,FALSE),"")</f>
        <v/>
      </c>
      <c r="U243" s="26" t="str">
        <f ca="1">IFERROR(VLOOKUP(C243,aanmeldingen!$C:$V,20,FALSE),"")</f>
        <v/>
      </c>
    </row>
    <row r="244" spans="1:21" x14ac:dyDescent="0.2">
      <c r="A244" s="54">
        <f t="shared" ca="1" si="20"/>
        <v>1</v>
      </c>
      <c r="B244" s="54">
        <f t="shared" ca="1" si="21"/>
        <v>0</v>
      </c>
      <c r="C244" s="54">
        <f t="shared" si="18"/>
        <v>212</v>
      </c>
      <c r="D244" s="54" t="str">
        <f ca="1">IFERROR(VLOOKUP($C244,aanmeldingen!$C:$AB,D$1,FALSE),"-")</f>
        <v>-</v>
      </c>
      <c r="E244" s="54">
        <f t="shared" ca="1" si="19"/>
        <v>0</v>
      </c>
      <c r="F244" s="25" t="str">
        <f ca="1">IF($B244=1,VLOOKUP($C244,aanmeldingen!$C:$AB,F$1,FALSE),"")</f>
        <v/>
      </c>
      <c r="G244" s="1" t="str">
        <f ca="1">IF($B244=1,VLOOKUP($C244,aanmeldingen!$C:$AB,G$1,FALSE),"")</f>
        <v/>
      </c>
      <c r="H244" s="1" t="str">
        <f ca="1">IF($B244=1,VLOOKUP($C244,aanmeldingen!$C:$AB,H$1,FALSE),"")</f>
        <v/>
      </c>
      <c r="I244" s="26" t="str">
        <f ca="1">IF($B244=1,VLOOKUP($C244,aanmeldingen!$C:$AB,I$1,FALSE),"")</f>
        <v/>
      </c>
      <c r="J244" s="26" t="str">
        <f ca="1">IF($B244=1,VLOOKUP($C244,aanmeldingen!$C:$AB,J$1,FALSE),"")</f>
        <v/>
      </c>
      <c r="K244" s="18" t="str">
        <f ca="1">IF($B244=1,VLOOKUP($C244,aanmeldingen!$C:$AB,K$1,FALSE),"")</f>
        <v/>
      </c>
      <c r="L244" s="1" t="str">
        <f ca="1">IF($B244=1,VLOOKUP($C244,aanmeldingen!$C:$AB,L$1,FALSE),"")</f>
        <v/>
      </c>
      <c r="M244" s="1" t="str">
        <f ca="1">IF($D244="-","",VLOOKUP($C244,aanmeldingen!$C:$AB,M$1,FALSE))</f>
        <v/>
      </c>
      <c r="N244" s="1" t="str">
        <f ca="1">IF($D244="-","",VLOOKUP($C244,aanmeldingen!$C:$AB,N$1,FALSE))</f>
        <v/>
      </c>
      <c r="O244" s="1" t="str">
        <f ca="1">IF($D244="-","",VLOOKUP($C244,aanmeldingen!$C:$AB,O$1,FALSE))</f>
        <v/>
      </c>
      <c r="P244" s="1">
        <f t="shared" ca="1" si="22"/>
        <v>1</v>
      </c>
      <c r="Q244" s="20" t="str">
        <f ca="1">IF(B244=1,IF(VLOOKUP(D244,Scheidsrechters!B:P,15,FALSE)=0,"",VLOOKUP(D244,Scheidsrechters!B:P,15,FALSE)),"")</f>
        <v/>
      </c>
      <c r="S244" s="1">
        <f t="shared" ca="1" si="23"/>
        <v>1</v>
      </c>
      <c r="T244" s="26" t="str">
        <f ca="1">IFERROR(VLOOKUP(C244,aanmeldingen!$C:$L,10,FALSE),"")</f>
        <v/>
      </c>
      <c r="U244" s="26" t="str">
        <f ca="1">IFERROR(VLOOKUP(C244,aanmeldingen!$C:$V,20,FALSE),"")</f>
        <v/>
      </c>
    </row>
    <row r="245" spans="1:21" x14ac:dyDescent="0.2">
      <c r="A245" s="54">
        <f t="shared" ca="1" si="20"/>
        <v>1</v>
      </c>
      <c r="B245" s="54">
        <f t="shared" ca="1" si="21"/>
        <v>0</v>
      </c>
      <c r="C245" s="54">
        <f t="shared" si="18"/>
        <v>213</v>
      </c>
      <c r="D245" s="54" t="str">
        <f ca="1">IFERROR(VLOOKUP($C245,aanmeldingen!$C:$AB,D$1,FALSE),"-")</f>
        <v>-</v>
      </c>
      <c r="E245" s="54">
        <f t="shared" ca="1" si="19"/>
        <v>0</v>
      </c>
      <c r="F245" s="25" t="str">
        <f ca="1">IF($B245=1,VLOOKUP($C245,aanmeldingen!$C:$AB,F$1,FALSE),"")</f>
        <v/>
      </c>
      <c r="G245" s="1" t="str">
        <f ca="1">IF($B245=1,VLOOKUP($C245,aanmeldingen!$C:$AB,G$1,FALSE),"")</f>
        <v/>
      </c>
      <c r="H245" s="1" t="str">
        <f ca="1">IF($B245=1,VLOOKUP($C245,aanmeldingen!$C:$AB,H$1,FALSE),"")</f>
        <v/>
      </c>
      <c r="I245" s="26" t="str">
        <f ca="1">IF($B245=1,VLOOKUP($C245,aanmeldingen!$C:$AB,I$1,FALSE),"")</f>
        <v/>
      </c>
      <c r="J245" s="26" t="str">
        <f ca="1">IF($B245=1,VLOOKUP($C245,aanmeldingen!$C:$AB,J$1,FALSE),"")</f>
        <v/>
      </c>
      <c r="K245" s="18" t="str">
        <f ca="1">IF($B245=1,VLOOKUP($C245,aanmeldingen!$C:$AB,K$1,FALSE),"")</f>
        <v/>
      </c>
      <c r="L245" s="1" t="str">
        <f ca="1">IF($B245=1,VLOOKUP($C245,aanmeldingen!$C:$AB,L$1,FALSE),"")</f>
        <v/>
      </c>
      <c r="M245" s="1" t="str">
        <f ca="1">IF($D245="-","",VLOOKUP($C245,aanmeldingen!$C:$AB,M$1,FALSE))</f>
        <v/>
      </c>
      <c r="N245" s="1" t="str">
        <f ca="1">IF($D245="-","",VLOOKUP($C245,aanmeldingen!$C:$AB,N$1,FALSE))</f>
        <v/>
      </c>
      <c r="O245" s="1" t="str">
        <f ca="1">IF($D245="-","",VLOOKUP($C245,aanmeldingen!$C:$AB,O$1,FALSE))</f>
        <v/>
      </c>
      <c r="P245" s="1">
        <f t="shared" ca="1" si="22"/>
        <v>1</v>
      </c>
      <c r="Q245" s="20" t="str">
        <f ca="1">IF(B245=1,IF(VLOOKUP(D245,Scheidsrechters!B:P,15,FALSE)=0,"",VLOOKUP(D245,Scheidsrechters!B:P,15,FALSE)),"")</f>
        <v/>
      </c>
      <c r="S245" s="1">
        <f t="shared" ca="1" si="23"/>
        <v>1</v>
      </c>
      <c r="T245" s="26" t="str">
        <f ca="1">IFERROR(VLOOKUP(C245,aanmeldingen!$C:$L,10,FALSE),"")</f>
        <v/>
      </c>
      <c r="U245" s="26" t="str">
        <f ca="1">IFERROR(VLOOKUP(C245,aanmeldingen!$C:$V,20,FALSE),"")</f>
        <v/>
      </c>
    </row>
    <row r="246" spans="1:21" x14ac:dyDescent="0.2">
      <c r="A246" s="54">
        <f t="shared" ca="1" si="20"/>
        <v>1</v>
      </c>
      <c r="B246" s="54">
        <f t="shared" ca="1" si="21"/>
        <v>0</v>
      </c>
      <c r="C246" s="54">
        <f t="shared" si="18"/>
        <v>214</v>
      </c>
      <c r="D246" s="54" t="str">
        <f ca="1">IFERROR(VLOOKUP($C246,aanmeldingen!$C:$AB,D$1,FALSE),"-")</f>
        <v>-</v>
      </c>
      <c r="E246" s="54">
        <f t="shared" ca="1" si="19"/>
        <v>0</v>
      </c>
      <c r="F246" s="25" t="str">
        <f ca="1">IF($B246=1,VLOOKUP($C246,aanmeldingen!$C:$AB,F$1,FALSE),"")</f>
        <v/>
      </c>
      <c r="G246" s="1" t="str">
        <f ca="1">IF($B246=1,VLOOKUP($C246,aanmeldingen!$C:$AB,G$1,FALSE),"")</f>
        <v/>
      </c>
      <c r="H246" s="1" t="str">
        <f ca="1">IF($B246=1,VLOOKUP($C246,aanmeldingen!$C:$AB,H$1,FALSE),"")</f>
        <v/>
      </c>
      <c r="I246" s="26" t="str">
        <f ca="1">IF($B246=1,VLOOKUP($C246,aanmeldingen!$C:$AB,I$1,FALSE),"")</f>
        <v/>
      </c>
      <c r="J246" s="26" t="str">
        <f ca="1">IF($B246=1,VLOOKUP($C246,aanmeldingen!$C:$AB,J$1,FALSE),"")</f>
        <v/>
      </c>
      <c r="K246" s="18" t="str">
        <f ca="1">IF($B246=1,VLOOKUP($C246,aanmeldingen!$C:$AB,K$1,FALSE),"")</f>
        <v/>
      </c>
      <c r="L246" s="1" t="str">
        <f ca="1">IF($B246=1,VLOOKUP($C246,aanmeldingen!$C:$AB,L$1,FALSE),"")</f>
        <v/>
      </c>
      <c r="M246" s="1" t="str">
        <f ca="1">IF($D246="-","",VLOOKUP($C246,aanmeldingen!$C:$AB,M$1,FALSE))</f>
        <v/>
      </c>
      <c r="N246" s="1" t="str">
        <f ca="1">IF($D246="-","",VLOOKUP($C246,aanmeldingen!$C:$AB,N$1,FALSE))</f>
        <v/>
      </c>
      <c r="O246" s="1" t="str">
        <f ca="1">IF($D246="-","",VLOOKUP($C246,aanmeldingen!$C:$AB,O$1,FALSE))</f>
        <v/>
      </c>
      <c r="P246" s="1">
        <f t="shared" ca="1" si="22"/>
        <v>1</v>
      </c>
      <c r="Q246" s="20" t="str">
        <f ca="1">IF(B246=1,IF(VLOOKUP(D246,Scheidsrechters!B:P,15,FALSE)=0,"",VLOOKUP(D246,Scheidsrechters!B:P,15,FALSE)),"")</f>
        <v/>
      </c>
      <c r="S246" s="1">
        <f t="shared" ca="1" si="23"/>
        <v>1</v>
      </c>
      <c r="T246" s="26" t="str">
        <f ca="1">IFERROR(VLOOKUP(C246,aanmeldingen!$C:$L,10,FALSE),"")</f>
        <v/>
      </c>
      <c r="U246" s="26" t="str">
        <f ca="1">IFERROR(VLOOKUP(C246,aanmeldingen!$C:$V,20,FALSE),"")</f>
        <v/>
      </c>
    </row>
    <row r="247" spans="1:21" x14ac:dyDescent="0.2">
      <c r="A247" s="54">
        <f t="shared" ca="1" si="20"/>
        <v>1</v>
      </c>
      <c r="B247" s="54">
        <f t="shared" ca="1" si="21"/>
        <v>0</v>
      </c>
      <c r="C247" s="54">
        <f t="shared" si="18"/>
        <v>215</v>
      </c>
      <c r="D247" s="54" t="str">
        <f ca="1">IFERROR(VLOOKUP($C247,aanmeldingen!$C:$AB,D$1,FALSE),"-")</f>
        <v>-</v>
      </c>
      <c r="E247" s="54">
        <f t="shared" ca="1" si="19"/>
        <v>0</v>
      </c>
      <c r="F247" s="25" t="str">
        <f ca="1">IF($B247=1,VLOOKUP($C247,aanmeldingen!$C:$AB,F$1,FALSE),"")</f>
        <v/>
      </c>
      <c r="G247" s="1" t="str">
        <f ca="1">IF($B247=1,VLOOKUP($C247,aanmeldingen!$C:$AB,G$1,FALSE),"")</f>
        <v/>
      </c>
      <c r="H247" s="1" t="str">
        <f ca="1">IF($B247=1,VLOOKUP($C247,aanmeldingen!$C:$AB,H$1,FALSE),"")</f>
        <v/>
      </c>
      <c r="I247" s="26" t="str">
        <f ca="1">IF($B247=1,VLOOKUP($C247,aanmeldingen!$C:$AB,I$1,FALSE),"")</f>
        <v/>
      </c>
      <c r="J247" s="26" t="str">
        <f ca="1">IF($B247=1,VLOOKUP($C247,aanmeldingen!$C:$AB,J$1,FALSE),"")</f>
        <v/>
      </c>
      <c r="K247" s="18" t="str">
        <f ca="1">IF($B247=1,VLOOKUP($C247,aanmeldingen!$C:$AB,K$1,FALSE),"")</f>
        <v/>
      </c>
      <c r="L247" s="1" t="str">
        <f ca="1">IF($B247=1,VLOOKUP($C247,aanmeldingen!$C:$AB,L$1,FALSE),"")</f>
        <v/>
      </c>
      <c r="M247" s="1" t="str">
        <f ca="1">IF($D247="-","",VLOOKUP($C247,aanmeldingen!$C:$AB,M$1,FALSE))</f>
        <v/>
      </c>
      <c r="N247" s="1" t="str">
        <f ca="1">IF($D247="-","",VLOOKUP($C247,aanmeldingen!$C:$AB,N$1,FALSE))</f>
        <v/>
      </c>
      <c r="O247" s="1" t="str">
        <f ca="1">IF($D247="-","",VLOOKUP($C247,aanmeldingen!$C:$AB,O$1,FALSE))</f>
        <v/>
      </c>
      <c r="P247" s="1">
        <f t="shared" ca="1" si="22"/>
        <v>1</v>
      </c>
      <c r="Q247" s="20" t="str">
        <f ca="1">IF(B247=1,IF(VLOOKUP(D247,Scheidsrechters!B:P,15,FALSE)=0,"",VLOOKUP(D247,Scheidsrechters!B:P,15,FALSE)),"")</f>
        <v/>
      </c>
      <c r="S247" s="1">
        <f t="shared" ca="1" si="23"/>
        <v>1</v>
      </c>
      <c r="T247" s="26" t="str">
        <f ca="1">IFERROR(VLOOKUP(C247,aanmeldingen!$C:$L,10,FALSE),"")</f>
        <v/>
      </c>
      <c r="U247" s="26" t="str">
        <f ca="1">IFERROR(VLOOKUP(C247,aanmeldingen!$C:$V,20,FALSE),"")</f>
        <v/>
      </c>
    </row>
    <row r="248" spans="1:21" x14ac:dyDescent="0.2">
      <c r="A248" s="54">
        <f t="shared" ca="1" si="20"/>
        <v>1</v>
      </c>
      <c r="B248" s="54">
        <f t="shared" ca="1" si="21"/>
        <v>0</v>
      </c>
      <c r="C248" s="54">
        <f t="shared" si="18"/>
        <v>216</v>
      </c>
      <c r="D248" s="54" t="str">
        <f ca="1">IFERROR(VLOOKUP($C248,aanmeldingen!$C:$AB,D$1,FALSE),"-")</f>
        <v>-</v>
      </c>
      <c r="E248" s="54">
        <f t="shared" ca="1" si="19"/>
        <v>0</v>
      </c>
      <c r="F248" s="25" t="str">
        <f ca="1">IF($B248=1,VLOOKUP($C248,aanmeldingen!$C:$AB,F$1,FALSE),"")</f>
        <v/>
      </c>
      <c r="G248" s="1" t="str">
        <f ca="1">IF($B248=1,VLOOKUP($C248,aanmeldingen!$C:$AB,G$1,FALSE),"")</f>
        <v/>
      </c>
      <c r="H248" s="1" t="str">
        <f ca="1">IF($B248=1,VLOOKUP($C248,aanmeldingen!$C:$AB,H$1,FALSE),"")</f>
        <v/>
      </c>
      <c r="I248" s="26" t="str">
        <f ca="1">IF($B248=1,VLOOKUP($C248,aanmeldingen!$C:$AB,I$1,FALSE),"")</f>
        <v/>
      </c>
      <c r="J248" s="26" t="str">
        <f ca="1">IF($B248=1,VLOOKUP($C248,aanmeldingen!$C:$AB,J$1,FALSE),"")</f>
        <v/>
      </c>
      <c r="K248" s="18" t="str">
        <f ca="1">IF($B248=1,VLOOKUP($C248,aanmeldingen!$C:$AB,K$1,FALSE),"")</f>
        <v/>
      </c>
      <c r="L248" s="1" t="str">
        <f ca="1">IF($B248=1,VLOOKUP($C248,aanmeldingen!$C:$AB,L$1,FALSE),"")</f>
        <v/>
      </c>
      <c r="M248" s="1" t="str">
        <f ca="1">IF($D248="-","",VLOOKUP($C248,aanmeldingen!$C:$AB,M$1,FALSE))</f>
        <v/>
      </c>
      <c r="N248" s="1" t="str">
        <f ca="1">IF($D248="-","",VLOOKUP($C248,aanmeldingen!$C:$AB,N$1,FALSE))</f>
        <v/>
      </c>
      <c r="O248" s="1" t="str">
        <f ca="1">IF($D248="-","",VLOOKUP($C248,aanmeldingen!$C:$AB,O$1,FALSE))</f>
        <v/>
      </c>
      <c r="P248" s="1">
        <f t="shared" ca="1" si="22"/>
        <v>1</v>
      </c>
      <c r="Q248" s="20" t="str">
        <f ca="1">IF(B248=1,IF(VLOOKUP(D248,Scheidsrechters!B:P,15,FALSE)=0,"",VLOOKUP(D248,Scheidsrechters!B:P,15,FALSE)),"")</f>
        <v/>
      </c>
      <c r="S248" s="1">
        <f t="shared" ca="1" si="23"/>
        <v>1</v>
      </c>
      <c r="T248" s="26" t="str">
        <f ca="1">IFERROR(VLOOKUP(C248,aanmeldingen!$C:$L,10,FALSE),"")</f>
        <v/>
      </c>
      <c r="U248" s="26" t="str">
        <f ca="1">IFERROR(VLOOKUP(C248,aanmeldingen!$C:$V,20,FALSE),"")</f>
        <v/>
      </c>
    </row>
    <row r="249" spans="1:21" x14ac:dyDescent="0.2">
      <c r="A249" s="54">
        <f t="shared" ca="1" si="20"/>
        <v>1</v>
      </c>
      <c r="B249" s="54">
        <f t="shared" ca="1" si="21"/>
        <v>0</v>
      </c>
      <c r="C249" s="54">
        <f t="shared" si="18"/>
        <v>217</v>
      </c>
      <c r="D249" s="54" t="str">
        <f ca="1">IFERROR(VLOOKUP($C249,aanmeldingen!$C:$AB,D$1,FALSE),"-")</f>
        <v>-</v>
      </c>
      <c r="E249" s="54">
        <f t="shared" ca="1" si="19"/>
        <v>0</v>
      </c>
      <c r="F249" s="25" t="str">
        <f ca="1">IF($B249=1,VLOOKUP($C249,aanmeldingen!$C:$AB,F$1,FALSE),"")</f>
        <v/>
      </c>
      <c r="G249" s="1" t="str">
        <f ca="1">IF($B249=1,VLOOKUP($C249,aanmeldingen!$C:$AB,G$1,FALSE),"")</f>
        <v/>
      </c>
      <c r="H249" s="1" t="str">
        <f ca="1">IF($B249=1,VLOOKUP($C249,aanmeldingen!$C:$AB,H$1,FALSE),"")</f>
        <v/>
      </c>
      <c r="I249" s="26" t="str">
        <f ca="1">IF($B249=1,VLOOKUP($C249,aanmeldingen!$C:$AB,I$1,FALSE),"")</f>
        <v/>
      </c>
      <c r="J249" s="26" t="str">
        <f ca="1">IF($B249=1,VLOOKUP($C249,aanmeldingen!$C:$AB,J$1,FALSE),"")</f>
        <v/>
      </c>
      <c r="K249" s="18" t="str">
        <f ca="1">IF($B249=1,VLOOKUP($C249,aanmeldingen!$C:$AB,K$1,FALSE),"")</f>
        <v/>
      </c>
      <c r="L249" s="1" t="str">
        <f ca="1">IF($B249=1,VLOOKUP($C249,aanmeldingen!$C:$AB,L$1,FALSE),"")</f>
        <v/>
      </c>
      <c r="M249" s="1" t="str">
        <f ca="1">IF($D249="-","",VLOOKUP($C249,aanmeldingen!$C:$AB,M$1,FALSE))</f>
        <v/>
      </c>
      <c r="N249" s="1" t="str">
        <f ca="1">IF($D249="-","",VLOOKUP($C249,aanmeldingen!$C:$AB,N$1,FALSE))</f>
        <v/>
      </c>
      <c r="O249" s="1" t="str">
        <f ca="1">IF($D249="-","",VLOOKUP($C249,aanmeldingen!$C:$AB,O$1,FALSE))</f>
        <v/>
      </c>
      <c r="P249" s="1">
        <f t="shared" ca="1" si="22"/>
        <v>1</v>
      </c>
      <c r="Q249" s="20" t="str">
        <f ca="1">IF(B249=1,IF(VLOOKUP(D249,Scheidsrechters!B:P,15,FALSE)=0,"",VLOOKUP(D249,Scheidsrechters!B:P,15,FALSE)),"")</f>
        <v/>
      </c>
      <c r="S249" s="1">
        <f t="shared" ca="1" si="23"/>
        <v>1</v>
      </c>
      <c r="T249" s="26" t="str">
        <f ca="1">IFERROR(VLOOKUP(C249,aanmeldingen!$C:$L,10,FALSE),"")</f>
        <v/>
      </c>
      <c r="U249" s="26" t="str">
        <f ca="1">IFERROR(VLOOKUP(C249,aanmeldingen!$C:$V,20,FALSE),"")</f>
        <v/>
      </c>
    </row>
    <row r="250" spans="1:21" x14ac:dyDescent="0.2">
      <c r="A250" s="54">
        <f t="shared" ca="1" si="20"/>
        <v>1</v>
      </c>
      <c r="B250" s="54">
        <f t="shared" ca="1" si="21"/>
        <v>0</v>
      </c>
      <c r="C250" s="54">
        <f t="shared" si="18"/>
        <v>218</v>
      </c>
      <c r="D250" s="54" t="str">
        <f ca="1">IFERROR(VLOOKUP($C250,aanmeldingen!$C:$AB,D$1,FALSE),"-")</f>
        <v>-</v>
      </c>
      <c r="E250" s="54">
        <f t="shared" ca="1" si="19"/>
        <v>0</v>
      </c>
      <c r="F250" s="25" t="str">
        <f ca="1">IF($B250=1,VLOOKUP($C250,aanmeldingen!$C:$AB,F$1,FALSE),"")</f>
        <v/>
      </c>
      <c r="G250" s="1" t="str">
        <f ca="1">IF($B250=1,VLOOKUP($C250,aanmeldingen!$C:$AB,G$1,FALSE),"")</f>
        <v/>
      </c>
      <c r="H250" s="1" t="str">
        <f ca="1">IF($B250=1,VLOOKUP($C250,aanmeldingen!$C:$AB,H$1,FALSE),"")</f>
        <v/>
      </c>
      <c r="I250" s="26" t="str">
        <f ca="1">IF($B250=1,VLOOKUP($C250,aanmeldingen!$C:$AB,I$1,FALSE),"")</f>
        <v/>
      </c>
      <c r="J250" s="26" t="str">
        <f ca="1">IF($B250=1,VLOOKUP($C250,aanmeldingen!$C:$AB,J$1,FALSE),"")</f>
        <v/>
      </c>
      <c r="K250" s="18" t="str">
        <f ca="1">IF($B250=1,VLOOKUP($C250,aanmeldingen!$C:$AB,K$1,FALSE),"")</f>
        <v/>
      </c>
      <c r="L250" s="1" t="str">
        <f ca="1">IF($B250=1,VLOOKUP($C250,aanmeldingen!$C:$AB,L$1,FALSE),"")</f>
        <v/>
      </c>
      <c r="M250" s="1" t="str">
        <f ca="1">IF($D250="-","",VLOOKUP($C250,aanmeldingen!$C:$AB,M$1,FALSE))</f>
        <v/>
      </c>
      <c r="N250" s="1" t="str">
        <f ca="1">IF($D250="-","",VLOOKUP($C250,aanmeldingen!$C:$AB,N$1,FALSE))</f>
        <v/>
      </c>
      <c r="O250" s="1" t="str">
        <f ca="1">IF($D250="-","",VLOOKUP($C250,aanmeldingen!$C:$AB,O$1,FALSE))</f>
        <v/>
      </c>
      <c r="P250" s="1">
        <f t="shared" ca="1" si="22"/>
        <v>1</v>
      </c>
      <c r="Q250" s="20" t="str">
        <f ca="1">IF(B250=1,IF(VLOOKUP(D250,Scheidsrechters!B:P,15,FALSE)=0,"",VLOOKUP(D250,Scheidsrechters!B:P,15,FALSE)),"")</f>
        <v/>
      </c>
      <c r="S250" s="1">
        <f t="shared" ca="1" si="23"/>
        <v>1</v>
      </c>
      <c r="T250" s="26" t="str">
        <f ca="1">IFERROR(VLOOKUP(C250,aanmeldingen!$C:$L,10,FALSE),"")</f>
        <v/>
      </c>
      <c r="U250" s="26" t="str">
        <f ca="1">IFERROR(VLOOKUP(C250,aanmeldingen!$C:$V,20,FALSE),"")</f>
        <v/>
      </c>
    </row>
    <row r="251" spans="1:21" x14ac:dyDescent="0.2">
      <c r="A251" s="54">
        <f t="shared" ca="1" si="20"/>
        <v>1</v>
      </c>
      <c r="B251" s="54">
        <f t="shared" ca="1" si="21"/>
        <v>0</v>
      </c>
      <c r="C251" s="54">
        <f t="shared" si="18"/>
        <v>219</v>
      </c>
      <c r="D251" s="54" t="str">
        <f ca="1">IFERROR(VLOOKUP($C251,aanmeldingen!$C:$AB,D$1,FALSE),"-")</f>
        <v>-</v>
      </c>
      <c r="E251" s="54">
        <f t="shared" ca="1" si="19"/>
        <v>0</v>
      </c>
      <c r="F251" s="25" t="str">
        <f ca="1">IF($B251=1,VLOOKUP($C251,aanmeldingen!$C:$AB,F$1,FALSE),"")</f>
        <v/>
      </c>
      <c r="G251" s="1" t="str">
        <f ca="1">IF($B251=1,VLOOKUP($C251,aanmeldingen!$C:$AB,G$1,FALSE),"")</f>
        <v/>
      </c>
      <c r="H251" s="1" t="str">
        <f ca="1">IF($B251=1,VLOOKUP($C251,aanmeldingen!$C:$AB,H$1,FALSE),"")</f>
        <v/>
      </c>
      <c r="I251" s="26" t="str">
        <f ca="1">IF($B251=1,VLOOKUP($C251,aanmeldingen!$C:$AB,I$1,FALSE),"")</f>
        <v/>
      </c>
      <c r="J251" s="26" t="str">
        <f ca="1">IF($B251=1,VLOOKUP($C251,aanmeldingen!$C:$AB,J$1,FALSE),"")</f>
        <v/>
      </c>
      <c r="K251" s="18" t="str">
        <f ca="1">IF($B251=1,VLOOKUP($C251,aanmeldingen!$C:$AB,K$1,FALSE),"")</f>
        <v/>
      </c>
      <c r="L251" s="1" t="str">
        <f ca="1">IF($B251=1,VLOOKUP($C251,aanmeldingen!$C:$AB,L$1,FALSE),"")</f>
        <v/>
      </c>
      <c r="M251" s="1" t="str">
        <f ca="1">IF($D251="-","",VLOOKUP($C251,aanmeldingen!$C:$AB,M$1,FALSE))</f>
        <v/>
      </c>
      <c r="N251" s="1" t="str">
        <f ca="1">IF($D251="-","",VLOOKUP($C251,aanmeldingen!$C:$AB,N$1,FALSE))</f>
        <v/>
      </c>
      <c r="O251" s="1" t="str">
        <f ca="1">IF($D251="-","",VLOOKUP($C251,aanmeldingen!$C:$AB,O$1,FALSE))</f>
        <v/>
      </c>
      <c r="P251" s="1">
        <f t="shared" ca="1" si="22"/>
        <v>1</v>
      </c>
      <c r="Q251" s="20" t="str">
        <f ca="1">IF(B251=1,IF(VLOOKUP(D251,Scheidsrechters!B:P,15,FALSE)=0,"",VLOOKUP(D251,Scheidsrechters!B:P,15,FALSE)),"")</f>
        <v/>
      </c>
      <c r="S251" s="1">
        <f t="shared" ca="1" si="23"/>
        <v>1</v>
      </c>
      <c r="T251" s="26" t="str">
        <f ca="1">IFERROR(VLOOKUP(C251,aanmeldingen!$C:$L,10,FALSE),"")</f>
        <v/>
      </c>
      <c r="U251" s="26" t="str">
        <f ca="1">IFERROR(VLOOKUP(C251,aanmeldingen!$C:$V,20,FALSE),"")</f>
        <v/>
      </c>
    </row>
    <row r="252" spans="1:21" x14ac:dyDescent="0.2">
      <c r="A252" s="54">
        <f t="shared" ca="1" si="20"/>
        <v>1</v>
      </c>
      <c r="B252" s="54">
        <f t="shared" ca="1" si="21"/>
        <v>0</v>
      </c>
      <c r="C252" s="54">
        <f t="shared" si="18"/>
        <v>220</v>
      </c>
      <c r="D252" s="54" t="str">
        <f ca="1">IFERROR(VLOOKUP($C252,aanmeldingen!$C:$AB,D$1,FALSE),"-")</f>
        <v>-</v>
      </c>
      <c r="E252" s="54">
        <f t="shared" ca="1" si="19"/>
        <v>0</v>
      </c>
      <c r="F252" s="25" t="str">
        <f ca="1">IF($B252=1,VLOOKUP($C252,aanmeldingen!$C:$AB,F$1,FALSE),"")</f>
        <v/>
      </c>
      <c r="G252" s="1" t="str">
        <f ca="1">IF($B252=1,VLOOKUP($C252,aanmeldingen!$C:$AB,G$1,FALSE),"")</f>
        <v/>
      </c>
      <c r="H252" s="1" t="str">
        <f ca="1">IF($B252=1,VLOOKUP($C252,aanmeldingen!$C:$AB,H$1,FALSE),"")</f>
        <v/>
      </c>
      <c r="I252" s="26" t="str">
        <f ca="1">IF($B252=1,VLOOKUP($C252,aanmeldingen!$C:$AB,I$1,FALSE),"")</f>
        <v/>
      </c>
      <c r="J252" s="26" t="str">
        <f ca="1">IF($B252=1,VLOOKUP($C252,aanmeldingen!$C:$AB,J$1,FALSE),"")</f>
        <v/>
      </c>
      <c r="K252" s="18" t="str">
        <f ca="1">IF($B252=1,VLOOKUP($C252,aanmeldingen!$C:$AB,K$1,FALSE),"")</f>
        <v/>
      </c>
      <c r="L252" s="1" t="str">
        <f ca="1">IF($B252=1,VLOOKUP($C252,aanmeldingen!$C:$AB,L$1,FALSE),"")</f>
        <v/>
      </c>
      <c r="M252" s="1" t="str">
        <f ca="1">IF($D252="-","",VLOOKUP($C252,aanmeldingen!$C:$AB,M$1,FALSE))</f>
        <v/>
      </c>
      <c r="N252" s="1" t="str">
        <f ca="1">IF($D252="-","",VLOOKUP($C252,aanmeldingen!$C:$AB,N$1,FALSE))</f>
        <v/>
      </c>
      <c r="O252" s="1" t="str">
        <f ca="1">IF($D252="-","",VLOOKUP($C252,aanmeldingen!$C:$AB,O$1,FALSE))</f>
        <v/>
      </c>
      <c r="P252" s="1">
        <f t="shared" ca="1" si="22"/>
        <v>1</v>
      </c>
      <c r="Q252" s="20" t="str">
        <f ca="1">IF(B252=1,IF(VLOOKUP(D252,Scheidsrechters!B:P,15,FALSE)=0,"",VLOOKUP(D252,Scheidsrechters!B:P,15,FALSE)),"")</f>
        <v/>
      </c>
      <c r="S252" s="1">
        <f t="shared" ca="1" si="23"/>
        <v>1</v>
      </c>
      <c r="T252" s="26" t="str">
        <f ca="1">IFERROR(VLOOKUP(C252,aanmeldingen!$C:$L,10,FALSE),"")</f>
        <v/>
      </c>
      <c r="U252" s="26" t="str">
        <f ca="1">IFERROR(VLOOKUP(C252,aanmeldingen!$C:$V,20,FALSE),"")</f>
        <v/>
      </c>
    </row>
    <row r="253" spans="1:21" x14ac:dyDescent="0.2">
      <c r="A253" s="54">
        <f t="shared" ca="1" si="20"/>
        <v>1</v>
      </c>
      <c r="B253" s="54">
        <f t="shared" ca="1" si="21"/>
        <v>0</v>
      </c>
      <c r="C253" s="54">
        <f t="shared" si="18"/>
        <v>221</v>
      </c>
      <c r="D253" s="54" t="str">
        <f ca="1">IFERROR(VLOOKUP($C253,aanmeldingen!$C:$AB,D$1,FALSE),"-")</f>
        <v>-</v>
      </c>
      <c r="E253" s="54">
        <f t="shared" ca="1" si="19"/>
        <v>0</v>
      </c>
      <c r="F253" s="25" t="str">
        <f ca="1">IF($B253=1,VLOOKUP($C253,aanmeldingen!$C:$AB,F$1,FALSE),"")</f>
        <v/>
      </c>
      <c r="G253" s="1" t="str">
        <f ca="1">IF($B253=1,VLOOKUP($C253,aanmeldingen!$C:$AB,G$1,FALSE),"")</f>
        <v/>
      </c>
      <c r="H253" s="1" t="str">
        <f ca="1">IF($B253=1,VLOOKUP($C253,aanmeldingen!$C:$AB,H$1,FALSE),"")</f>
        <v/>
      </c>
      <c r="I253" s="26" t="str">
        <f ca="1">IF($B253=1,VLOOKUP($C253,aanmeldingen!$C:$AB,I$1,FALSE),"")</f>
        <v/>
      </c>
      <c r="J253" s="26" t="str">
        <f ca="1">IF($B253=1,VLOOKUP($C253,aanmeldingen!$C:$AB,J$1,FALSE),"")</f>
        <v/>
      </c>
      <c r="K253" s="18" t="str">
        <f ca="1">IF($B253=1,VLOOKUP($C253,aanmeldingen!$C:$AB,K$1,FALSE),"")</f>
        <v/>
      </c>
      <c r="L253" s="1" t="str">
        <f ca="1">IF($B253=1,VLOOKUP($C253,aanmeldingen!$C:$AB,L$1,FALSE),"")</f>
        <v/>
      </c>
      <c r="M253" s="1" t="str">
        <f ca="1">IF($D253="-","",VLOOKUP($C253,aanmeldingen!$C:$AB,M$1,FALSE))</f>
        <v/>
      </c>
      <c r="N253" s="1" t="str">
        <f ca="1">IF($D253="-","",VLOOKUP($C253,aanmeldingen!$C:$AB,N$1,FALSE))</f>
        <v/>
      </c>
      <c r="O253" s="1" t="str">
        <f ca="1">IF($D253="-","",VLOOKUP($C253,aanmeldingen!$C:$AB,O$1,FALSE))</f>
        <v/>
      </c>
      <c r="P253" s="1">
        <f t="shared" ca="1" si="22"/>
        <v>1</v>
      </c>
      <c r="Q253" s="20" t="str">
        <f ca="1">IF(B253=1,IF(VLOOKUP(D253,Scheidsrechters!B:P,15,FALSE)=0,"",VLOOKUP(D253,Scheidsrechters!B:P,15,FALSE)),"")</f>
        <v/>
      </c>
      <c r="S253" s="1">
        <f t="shared" ca="1" si="23"/>
        <v>1</v>
      </c>
      <c r="T253" s="26" t="str">
        <f ca="1">IFERROR(VLOOKUP(C253,aanmeldingen!$C:$L,10,FALSE),"")</f>
        <v/>
      </c>
      <c r="U253" s="26" t="str">
        <f ca="1">IFERROR(VLOOKUP(C253,aanmeldingen!$C:$V,20,FALSE),"")</f>
        <v/>
      </c>
    </row>
    <row r="254" spans="1:21" x14ac:dyDescent="0.2">
      <c r="A254" s="54">
        <f t="shared" ca="1" si="20"/>
        <v>1</v>
      </c>
      <c r="B254" s="54">
        <f t="shared" ca="1" si="21"/>
        <v>0</v>
      </c>
      <c r="C254" s="54">
        <f t="shared" si="18"/>
        <v>222</v>
      </c>
      <c r="D254" s="54" t="str">
        <f ca="1">IFERROR(VLOOKUP($C254,aanmeldingen!$C:$AB,D$1,FALSE),"-")</f>
        <v>-</v>
      </c>
      <c r="E254" s="54">
        <f t="shared" ca="1" si="19"/>
        <v>0</v>
      </c>
      <c r="F254" s="25" t="str">
        <f ca="1">IF($B254=1,VLOOKUP($C254,aanmeldingen!$C:$AB,F$1,FALSE),"")</f>
        <v/>
      </c>
      <c r="G254" s="1" t="str">
        <f ca="1">IF($B254=1,VLOOKUP($C254,aanmeldingen!$C:$AB,G$1,FALSE),"")</f>
        <v/>
      </c>
      <c r="H254" s="1" t="str">
        <f ca="1">IF($B254=1,VLOOKUP($C254,aanmeldingen!$C:$AB,H$1,FALSE),"")</f>
        <v/>
      </c>
      <c r="I254" s="26" t="str">
        <f ca="1">IF($B254=1,VLOOKUP($C254,aanmeldingen!$C:$AB,I$1,FALSE),"")</f>
        <v/>
      </c>
      <c r="J254" s="26" t="str">
        <f ca="1">IF($B254=1,VLOOKUP($C254,aanmeldingen!$C:$AB,J$1,FALSE),"")</f>
        <v/>
      </c>
      <c r="K254" s="18" t="str">
        <f ca="1">IF($B254=1,VLOOKUP($C254,aanmeldingen!$C:$AB,K$1,FALSE),"")</f>
        <v/>
      </c>
      <c r="L254" s="1" t="str">
        <f ca="1">IF($B254=1,VLOOKUP($C254,aanmeldingen!$C:$AB,L$1,FALSE),"")</f>
        <v/>
      </c>
      <c r="M254" s="1" t="str">
        <f ca="1">IF($D254="-","",VLOOKUP($C254,aanmeldingen!$C:$AB,M$1,FALSE))</f>
        <v/>
      </c>
      <c r="N254" s="1" t="str">
        <f ca="1">IF($D254="-","",VLOOKUP($C254,aanmeldingen!$C:$AB,N$1,FALSE))</f>
        <v/>
      </c>
      <c r="O254" s="1" t="str">
        <f ca="1">IF($D254="-","",VLOOKUP($C254,aanmeldingen!$C:$AB,O$1,FALSE))</f>
        <v/>
      </c>
      <c r="P254" s="1">
        <f t="shared" ca="1" si="22"/>
        <v>1</v>
      </c>
      <c r="Q254" s="20" t="str">
        <f ca="1">IF(B254=1,IF(VLOOKUP(D254,Scheidsrechters!B:P,15,FALSE)=0,"",VLOOKUP(D254,Scheidsrechters!B:P,15,FALSE)),"")</f>
        <v/>
      </c>
      <c r="S254" s="1">
        <f t="shared" ca="1" si="23"/>
        <v>1</v>
      </c>
      <c r="T254" s="26" t="str">
        <f ca="1">IFERROR(VLOOKUP(C254,aanmeldingen!$C:$L,10,FALSE),"")</f>
        <v/>
      </c>
      <c r="U254" s="26" t="str">
        <f ca="1">IFERROR(VLOOKUP(C254,aanmeldingen!$C:$V,20,FALSE),"")</f>
        <v/>
      </c>
    </row>
    <row r="255" spans="1:21" x14ac:dyDescent="0.2">
      <c r="A255" s="54">
        <f t="shared" ca="1" si="20"/>
        <v>1</v>
      </c>
      <c r="B255" s="54">
        <f t="shared" ca="1" si="21"/>
        <v>0</v>
      </c>
      <c r="C255" s="54">
        <f t="shared" si="18"/>
        <v>223</v>
      </c>
      <c r="D255" s="54" t="str">
        <f ca="1">IFERROR(VLOOKUP($C255,aanmeldingen!$C:$AB,D$1,FALSE),"-")</f>
        <v>-</v>
      </c>
      <c r="E255" s="54">
        <f t="shared" ca="1" si="19"/>
        <v>0</v>
      </c>
      <c r="F255" s="25" t="str">
        <f ca="1">IF($B255=1,VLOOKUP($C255,aanmeldingen!$C:$AB,F$1,FALSE),"")</f>
        <v/>
      </c>
      <c r="G255" s="1" t="str">
        <f ca="1">IF($B255=1,VLOOKUP($C255,aanmeldingen!$C:$AB,G$1,FALSE),"")</f>
        <v/>
      </c>
      <c r="H255" s="1" t="str">
        <f ca="1">IF($B255=1,VLOOKUP($C255,aanmeldingen!$C:$AB,H$1,FALSE),"")</f>
        <v/>
      </c>
      <c r="I255" s="26" t="str">
        <f ca="1">IF($B255=1,VLOOKUP($C255,aanmeldingen!$C:$AB,I$1,FALSE),"")</f>
        <v/>
      </c>
      <c r="J255" s="26" t="str">
        <f ca="1">IF($B255=1,VLOOKUP($C255,aanmeldingen!$C:$AB,J$1,FALSE),"")</f>
        <v/>
      </c>
      <c r="K255" s="18" t="str">
        <f ca="1">IF($B255=1,VLOOKUP($C255,aanmeldingen!$C:$AB,K$1,FALSE),"")</f>
        <v/>
      </c>
      <c r="L255" s="1" t="str">
        <f ca="1">IF($B255=1,VLOOKUP($C255,aanmeldingen!$C:$AB,L$1,FALSE),"")</f>
        <v/>
      </c>
      <c r="M255" s="1" t="str">
        <f ca="1">IF($D255="-","",VLOOKUP($C255,aanmeldingen!$C:$AB,M$1,FALSE))</f>
        <v/>
      </c>
      <c r="N255" s="1" t="str">
        <f ca="1">IF($D255="-","",VLOOKUP($C255,aanmeldingen!$C:$AB,N$1,FALSE))</f>
        <v/>
      </c>
      <c r="O255" s="1" t="str">
        <f ca="1">IF($D255="-","",VLOOKUP($C255,aanmeldingen!$C:$AB,O$1,FALSE))</f>
        <v/>
      </c>
      <c r="P255" s="1">
        <f t="shared" ca="1" si="22"/>
        <v>1</v>
      </c>
      <c r="Q255" s="20" t="str">
        <f ca="1">IF(B255=1,IF(VLOOKUP(D255,Scheidsrechters!B:P,15,FALSE)=0,"",VLOOKUP(D255,Scheidsrechters!B:P,15,FALSE)),"")</f>
        <v/>
      </c>
      <c r="S255" s="1">
        <f t="shared" ca="1" si="23"/>
        <v>1</v>
      </c>
      <c r="T255" s="26" t="str">
        <f ca="1">IFERROR(VLOOKUP(C255,aanmeldingen!$C:$L,10,FALSE),"")</f>
        <v/>
      </c>
      <c r="U255" s="26" t="str">
        <f ca="1">IFERROR(VLOOKUP(C255,aanmeldingen!$C:$V,20,FALSE),"")</f>
        <v/>
      </c>
    </row>
    <row r="256" spans="1:21" x14ac:dyDescent="0.2">
      <c r="A256" s="54">
        <f t="shared" ca="1" si="20"/>
        <v>1</v>
      </c>
      <c r="B256" s="54">
        <f t="shared" ca="1" si="21"/>
        <v>0</v>
      </c>
      <c r="C256" s="54">
        <f t="shared" si="18"/>
        <v>224</v>
      </c>
      <c r="D256" s="54" t="str">
        <f ca="1">IFERROR(VLOOKUP($C256,aanmeldingen!$C:$AB,D$1,FALSE),"-")</f>
        <v>-</v>
      </c>
      <c r="E256" s="54">
        <f t="shared" ca="1" si="19"/>
        <v>0</v>
      </c>
      <c r="F256" s="25" t="str">
        <f ca="1">IF($B256=1,VLOOKUP($C256,aanmeldingen!$C:$AB,F$1,FALSE),"")</f>
        <v/>
      </c>
      <c r="G256" s="1" t="str">
        <f ca="1">IF($B256=1,VLOOKUP($C256,aanmeldingen!$C:$AB,G$1,FALSE),"")</f>
        <v/>
      </c>
      <c r="H256" s="1" t="str">
        <f ca="1">IF($B256=1,VLOOKUP($C256,aanmeldingen!$C:$AB,H$1,FALSE),"")</f>
        <v/>
      </c>
      <c r="I256" s="26" t="str">
        <f ca="1">IF($B256=1,VLOOKUP($C256,aanmeldingen!$C:$AB,I$1,FALSE),"")</f>
        <v/>
      </c>
      <c r="J256" s="26" t="str">
        <f ca="1">IF($B256=1,VLOOKUP($C256,aanmeldingen!$C:$AB,J$1,FALSE),"")</f>
        <v/>
      </c>
      <c r="K256" s="18" t="str">
        <f ca="1">IF($B256=1,VLOOKUP($C256,aanmeldingen!$C:$AB,K$1,FALSE),"")</f>
        <v/>
      </c>
      <c r="L256" s="1" t="str">
        <f ca="1">IF($B256=1,VLOOKUP($C256,aanmeldingen!$C:$AB,L$1,FALSE),"")</f>
        <v/>
      </c>
      <c r="M256" s="1" t="str">
        <f ca="1">IF($D256="-","",VLOOKUP($C256,aanmeldingen!$C:$AB,M$1,FALSE))</f>
        <v/>
      </c>
      <c r="N256" s="1" t="str">
        <f ca="1">IF($D256="-","",VLOOKUP($C256,aanmeldingen!$C:$AB,N$1,FALSE))</f>
        <v/>
      </c>
      <c r="O256" s="1" t="str">
        <f ca="1">IF($D256="-","",VLOOKUP($C256,aanmeldingen!$C:$AB,O$1,FALSE))</f>
        <v/>
      </c>
      <c r="P256" s="1">
        <f t="shared" ca="1" si="22"/>
        <v>1</v>
      </c>
      <c r="Q256" s="20" t="str">
        <f ca="1">IF(B256=1,IF(VLOOKUP(D256,Scheidsrechters!B:P,15,FALSE)=0,"",VLOOKUP(D256,Scheidsrechters!B:P,15,FALSE)),"")</f>
        <v/>
      </c>
      <c r="S256" s="1">
        <f t="shared" ca="1" si="23"/>
        <v>1</v>
      </c>
      <c r="T256" s="26" t="str">
        <f ca="1">IFERROR(VLOOKUP(C256,aanmeldingen!$C:$L,10,FALSE),"")</f>
        <v/>
      </c>
      <c r="U256" s="26" t="str">
        <f ca="1">IFERROR(VLOOKUP(C256,aanmeldingen!$C:$V,20,FALSE),"")</f>
        <v/>
      </c>
    </row>
    <row r="257" spans="1:21" x14ac:dyDescent="0.2">
      <c r="A257" s="54">
        <f t="shared" ca="1" si="20"/>
        <v>1</v>
      </c>
      <c r="B257" s="54">
        <f t="shared" ca="1" si="21"/>
        <v>0</v>
      </c>
      <c r="C257" s="54">
        <f t="shared" si="18"/>
        <v>225</v>
      </c>
      <c r="D257" s="54" t="str">
        <f ca="1">IFERROR(VLOOKUP($C257,aanmeldingen!$C:$AB,D$1,FALSE),"-")</f>
        <v>-</v>
      </c>
      <c r="E257" s="54">
        <f t="shared" ca="1" si="19"/>
        <v>0</v>
      </c>
      <c r="F257" s="25" t="str">
        <f ca="1">IF($B257=1,VLOOKUP($C257,aanmeldingen!$C:$AB,F$1,FALSE),"")</f>
        <v/>
      </c>
      <c r="G257" s="1" t="str">
        <f ca="1">IF($B257=1,VLOOKUP($C257,aanmeldingen!$C:$AB,G$1,FALSE),"")</f>
        <v/>
      </c>
      <c r="H257" s="1" t="str">
        <f ca="1">IF($B257=1,VLOOKUP($C257,aanmeldingen!$C:$AB,H$1,FALSE),"")</f>
        <v/>
      </c>
      <c r="I257" s="26" t="str">
        <f ca="1">IF($B257=1,VLOOKUP($C257,aanmeldingen!$C:$AB,I$1,FALSE),"")</f>
        <v/>
      </c>
      <c r="J257" s="26" t="str">
        <f ca="1">IF($B257=1,VLOOKUP($C257,aanmeldingen!$C:$AB,J$1,FALSE),"")</f>
        <v/>
      </c>
      <c r="K257" s="18" t="str">
        <f ca="1">IF($B257=1,VLOOKUP($C257,aanmeldingen!$C:$AB,K$1,FALSE),"")</f>
        <v/>
      </c>
      <c r="L257" s="1" t="str">
        <f ca="1">IF($B257=1,VLOOKUP($C257,aanmeldingen!$C:$AB,L$1,FALSE),"")</f>
        <v/>
      </c>
      <c r="M257" s="1" t="str">
        <f ca="1">IF($D257="-","",VLOOKUP($C257,aanmeldingen!$C:$AB,M$1,FALSE))</f>
        <v/>
      </c>
      <c r="N257" s="1" t="str">
        <f ca="1">IF($D257="-","",VLOOKUP($C257,aanmeldingen!$C:$AB,N$1,FALSE))</f>
        <v/>
      </c>
      <c r="O257" s="1" t="str">
        <f ca="1">IF($D257="-","",VLOOKUP($C257,aanmeldingen!$C:$AB,O$1,FALSE))</f>
        <v/>
      </c>
      <c r="P257" s="1">
        <f t="shared" ca="1" si="22"/>
        <v>1</v>
      </c>
      <c r="Q257" s="20" t="str">
        <f ca="1">IF(B257=1,IF(VLOOKUP(D257,Scheidsrechters!B:P,15,FALSE)=0,"",VLOOKUP(D257,Scheidsrechters!B:P,15,FALSE)),"")</f>
        <v/>
      </c>
      <c r="S257" s="1">
        <f t="shared" ca="1" si="23"/>
        <v>1</v>
      </c>
      <c r="T257" s="26" t="str">
        <f ca="1">IFERROR(VLOOKUP(C257,aanmeldingen!$C:$L,10,FALSE),"")</f>
        <v/>
      </c>
      <c r="U257" s="26" t="str">
        <f ca="1">IFERROR(VLOOKUP(C257,aanmeldingen!$C:$V,20,FALSE),"")</f>
        <v/>
      </c>
    </row>
    <row r="258" spans="1:21" x14ac:dyDescent="0.2">
      <c r="A258" s="54">
        <f t="shared" ca="1" si="20"/>
        <v>1</v>
      </c>
      <c r="B258" s="54">
        <f t="shared" ca="1" si="21"/>
        <v>0</v>
      </c>
      <c r="C258" s="54">
        <f t="shared" si="18"/>
        <v>226</v>
      </c>
      <c r="D258" s="54" t="str">
        <f ca="1">IFERROR(VLOOKUP($C258,aanmeldingen!$C:$AB,D$1,FALSE),"-")</f>
        <v>-</v>
      </c>
      <c r="E258" s="54">
        <f t="shared" ca="1" si="19"/>
        <v>0</v>
      </c>
      <c r="F258" s="25" t="str">
        <f ca="1">IF($B258=1,VLOOKUP($C258,aanmeldingen!$C:$AB,F$1,FALSE),"")</f>
        <v/>
      </c>
      <c r="G258" s="1" t="str">
        <f ca="1">IF($B258=1,VLOOKUP($C258,aanmeldingen!$C:$AB,G$1,FALSE),"")</f>
        <v/>
      </c>
      <c r="H258" s="1" t="str">
        <f ca="1">IF($B258=1,VLOOKUP($C258,aanmeldingen!$C:$AB,H$1,FALSE),"")</f>
        <v/>
      </c>
      <c r="I258" s="26" t="str">
        <f ca="1">IF($B258=1,VLOOKUP($C258,aanmeldingen!$C:$AB,I$1,FALSE),"")</f>
        <v/>
      </c>
      <c r="J258" s="26" t="str">
        <f ca="1">IF($B258=1,VLOOKUP($C258,aanmeldingen!$C:$AB,J$1,FALSE),"")</f>
        <v/>
      </c>
      <c r="K258" s="18" t="str">
        <f ca="1">IF($B258=1,VLOOKUP($C258,aanmeldingen!$C:$AB,K$1,FALSE),"")</f>
        <v/>
      </c>
      <c r="L258" s="1" t="str">
        <f ca="1">IF($B258=1,VLOOKUP($C258,aanmeldingen!$C:$AB,L$1,FALSE),"")</f>
        <v/>
      </c>
      <c r="M258" s="1" t="str">
        <f ca="1">IF($D258="-","",VLOOKUP($C258,aanmeldingen!$C:$AB,M$1,FALSE))</f>
        <v/>
      </c>
      <c r="N258" s="1" t="str">
        <f ca="1">IF($D258="-","",VLOOKUP($C258,aanmeldingen!$C:$AB,N$1,FALSE))</f>
        <v/>
      </c>
      <c r="O258" s="1" t="str">
        <f ca="1">IF($D258="-","",VLOOKUP($C258,aanmeldingen!$C:$AB,O$1,FALSE))</f>
        <v/>
      </c>
      <c r="P258" s="1">
        <f t="shared" ca="1" si="22"/>
        <v>1</v>
      </c>
      <c r="Q258" s="20" t="str">
        <f ca="1">IF(B258=1,IF(VLOOKUP(D258,Scheidsrechters!B:P,15,FALSE)=0,"",VLOOKUP(D258,Scheidsrechters!B:P,15,FALSE)),"")</f>
        <v/>
      </c>
      <c r="S258" s="1">
        <f t="shared" ca="1" si="23"/>
        <v>1</v>
      </c>
      <c r="T258" s="26" t="str">
        <f ca="1">IFERROR(VLOOKUP(C258,aanmeldingen!$C:$L,10,FALSE),"")</f>
        <v/>
      </c>
      <c r="U258" s="26" t="str">
        <f ca="1">IFERROR(VLOOKUP(C258,aanmeldingen!$C:$V,20,FALSE),"")</f>
        <v/>
      </c>
    </row>
    <row r="259" spans="1:21" x14ac:dyDescent="0.2">
      <c r="A259" s="54">
        <f t="shared" ca="1" si="20"/>
        <v>1</v>
      </c>
      <c r="B259" s="54">
        <f t="shared" ca="1" si="21"/>
        <v>0</v>
      </c>
      <c r="C259" s="54">
        <f t="shared" si="18"/>
        <v>227</v>
      </c>
      <c r="D259" s="54" t="str">
        <f ca="1">IFERROR(VLOOKUP($C259,aanmeldingen!$C:$AB,D$1,FALSE),"-")</f>
        <v>-</v>
      </c>
      <c r="E259" s="54">
        <f t="shared" ca="1" si="19"/>
        <v>0</v>
      </c>
      <c r="F259" s="25" t="str">
        <f ca="1">IF($B259=1,VLOOKUP($C259,aanmeldingen!$C:$AB,F$1,FALSE),"")</f>
        <v/>
      </c>
      <c r="G259" s="1" t="str">
        <f ca="1">IF($B259=1,VLOOKUP($C259,aanmeldingen!$C:$AB,G$1,FALSE),"")</f>
        <v/>
      </c>
      <c r="H259" s="1" t="str">
        <f ca="1">IF($B259=1,VLOOKUP($C259,aanmeldingen!$C:$AB,H$1,FALSE),"")</f>
        <v/>
      </c>
      <c r="I259" s="26" t="str">
        <f ca="1">IF($B259=1,VLOOKUP($C259,aanmeldingen!$C:$AB,I$1,FALSE),"")</f>
        <v/>
      </c>
      <c r="J259" s="26" t="str">
        <f ca="1">IF($B259=1,VLOOKUP($C259,aanmeldingen!$C:$AB,J$1,FALSE),"")</f>
        <v/>
      </c>
      <c r="K259" s="18" t="str">
        <f ca="1">IF($B259=1,VLOOKUP($C259,aanmeldingen!$C:$AB,K$1,FALSE),"")</f>
        <v/>
      </c>
      <c r="L259" s="1" t="str">
        <f ca="1">IF($B259=1,VLOOKUP($C259,aanmeldingen!$C:$AB,L$1,FALSE),"")</f>
        <v/>
      </c>
      <c r="M259" s="1" t="str">
        <f ca="1">IF($D259="-","",VLOOKUP($C259,aanmeldingen!$C:$AB,M$1,FALSE))</f>
        <v/>
      </c>
      <c r="N259" s="1" t="str">
        <f ca="1">IF($D259="-","",VLOOKUP($C259,aanmeldingen!$C:$AB,N$1,FALSE))</f>
        <v/>
      </c>
      <c r="O259" s="1" t="str">
        <f ca="1">IF($D259="-","",VLOOKUP($C259,aanmeldingen!$C:$AB,O$1,FALSE))</f>
        <v/>
      </c>
      <c r="P259" s="1">
        <f t="shared" ca="1" si="22"/>
        <v>1</v>
      </c>
      <c r="Q259" s="20" t="str">
        <f ca="1">IF(B259=1,IF(VLOOKUP(D259,Scheidsrechters!B:P,15,FALSE)=0,"",VLOOKUP(D259,Scheidsrechters!B:P,15,FALSE)),"")</f>
        <v/>
      </c>
      <c r="S259" s="1">
        <f t="shared" ca="1" si="23"/>
        <v>1</v>
      </c>
      <c r="T259" s="26" t="str">
        <f ca="1">IFERROR(VLOOKUP(C259,aanmeldingen!$C:$L,10,FALSE),"")</f>
        <v/>
      </c>
      <c r="U259" s="26" t="str">
        <f ca="1">IFERROR(VLOOKUP(C259,aanmeldingen!$C:$V,20,FALSE),"")</f>
        <v/>
      </c>
    </row>
    <row r="260" spans="1:21" x14ac:dyDescent="0.2">
      <c r="A260" s="54">
        <f t="shared" ca="1" si="20"/>
        <v>1</v>
      </c>
      <c r="B260" s="54">
        <f t="shared" ca="1" si="21"/>
        <v>0</v>
      </c>
      <c r="C260" s="54">
        <f t="shared" si="18"/>
        <v>228</v>
      </c>
      <c r="D260" s="54" t="str">
        <f ca="1">IFERROR(VLOOKUP($C260,aanmeldingen!$C:$AB,D$1,FALSE),"-")</f>
        <v>-</v>
      </c>
      <c r="E260" s="54">
        <f t="shared" ca="1" si="19"/>
        <v>0</v>
      </c>
      <c r="F260" s="25" t="str">
        <f ca="1">IF($B260=1,VLOOKUP($C260,aanmeldingen!$C:$AB,F$1,FALSE),"")</f>
        <v/>
      </c>
      <c r="G260" s="1" t="str">
        <f ca="1">IF($B260=1,VLOOKUP($C260,aanmeldingen!$C:$AB,G$1,FALSE),"")</f>
        <v/>
      </c>
      <c r="H260" s="1" t="str">
        <f ca="1">IF($B260=1,VLOOKUP($C260,aanmeldingen!$C:$AB,H$1,FALSE),"")</f>
        <v/>
      </c>
      <c r="I260" s="26" t="str">
        <f ca="1">IF($B260=1,VLOOKUP($C260,aanmeldingen!$C:$AB,I$1,FALSE),"")</f>
        <v/>
      </c>
      <c r="J260" s="26" t="str">
        <f ca="1">IF($B260=1,VLOOKUP($C260,aanmeldingen!$C:$AB,J$1,FALSE),"")</f>
        <v/>
      </c>
      <c r="K260" s="18" t="str">
        <f ca="1">IF($B260=1,VLOOKUP($C260,aanmeldingen!$C:$AB,K$1,FALSE),"")</f>
        <v/>
      </c>
      <c r="L260" s="1" t="str">
        <f ca="1">IF($B260=1,VLOOKUP($C260,aanmeldingen!$C:$AB,L$1,FALSE),"")</f>
        <v/>
      </c>
      <c r="M260" s="1" t="str">
        <f ca="1">IF($D260="-","",VLOOKUP($C260,aanmeldingen!$C:$AB,M$1,FALSE))</f>
        <v/>
      </c>
      <c r="N260" s="1" t="str">
        <f ca="1">IF($D260="-","",VLOOKUP($C260,aanmeldingen!$C:$AB,N$1,FALSE))</f>
        <v/>
      </c>
      <c r="O260" s="1" t="str">
        <f ca="1">IF($D260="-","",VLOOKUP($C260,aanmeldingen!$C:$AB,O$1,FALSE))</f>
        <v/>
      </c>
      <c r="P260" s="1">
        <f t="shared" ca="1" si="22"/>
        <v>1</v>
      </c>
      <c r="Q260" s="20" t="str">
        <f ca="1">IF(B260=1,IF(VLOOKUP(D260,Scheidsrechters!B:P,15,FALSE)=0,"",VLOOKUP(D260,Scheidsrechters!B:P,15,FALSE)),"")</f>
        <v/>
      </c>
      <c r="S260" s="1">
        <f t="shared" ca="1" si="23"/>
        <v>1</v>
      </c>
      <c r="T260" s="26" t="str">
        <f ca="1">IFERROR(VLOOKUP(C260,aanmeldingen!$C:$L,10,FALSE),"")</f>
        <v/>
      </c>
      <c r="U260" s="26" t="str">
        <f ca="1">IFERROR(VLOOKUP(C260,aanmeldingen!$C:$V,20,FALSE),"")</f>
        <v/>
      </c>
    </row>
    <row r="261" spans="1:21" x14ac:dyDescent="0.2">
      <c r="A261" s="54">
        <f t="shared" ca="1" si="20"/>
        <v>1</v>
      </c>
      <c r="B261" s="54">
        <f t="shared" ca="1" si="21"/>
        <v>0</v>
      </c>
      <c r="C261" s="54">
        <f t="shared" si="18"/>
        <v>229</v>
      </c>
      <c r="D261" s="54" t="str">
        <f ca="1">IFERROR(VLOOKUP($C261,aanmeldingen!$C:$AB,D$1,FALSE),"-")</f>
        <v>-</v>
      </c>
      <c r="E261" s="54">
        <f t="shared" ca="1" si="19"/>
        <v>0</v>
      </c>
      <c r="F261" s="25" t="str">
        <f ca="1">IF($B261=1,VLOOKUP($C261,aanmeldingen!$C:$AB,F$1,FALSE),"")</f>
        <v/>
      </c>
      <c r="G261" s="1" t="str">
        <f ca="1">IF($B261=1,VLOOKUP($C261,aanmeldingen!$C:$AB,G$1,FALSE),"")</f>
        <v/>
      </c>
      <c r="H261" s="1" t="str">
        <f ca="1">IF($B261=1,VLOOKUP($C261,aanmeldingen!$C:$AB,H$1,FALSE),"")</f>
        <v/>
      </c>
      <c r="I261" s="26" t="str">
        <f ca="1">IF($B261=1,VLOOKUP($C261,aanmeldingen!$C:$AB,I$1,FALSE),"")</f>
        <v/>
      </c>
      <c r="J261" s="26" t="str">
        <f ca="1">IF($B261=1,VLOOKUP($C261,aanmeldingen!$C:$AB,J$1,FALSE),"")</f>
        <v/>
      </c>
      <c r="K261" s="18" t="str">
        <f ca="1">IF($B261=1,VLOOKUP($C261,aanmeldingen!$C:$AB,K$1,FALSE),"")</f>
        <v/>
      </c>
      <c r="L261" s="1" t="str">
        <f ca="1">IF($B261=1,VLOOKUP($C261,aanmeldingen!$C:$AB,L$1,FALSE),"")</f>
        <v/>
      </c>
      <c r="M261" s="1" t="str">
        <f ca="1">IF($D261="-","",VLOOKUP($C261,aanmeldingen!$C:$AB,M$1,FALSE))</f>
        <v/>
      </c>
      <c r="N261" s="1" t="str">
        <f ca="1">IF($D261="-","",VLOOKUP($C261,aanmeldingen!$C:$AB,N$1,FALSE))</f>
        <v/>
      </c>
      <c r="O261" s="1" t="str">
        <f ca="1">IF($D261="-","",VLOOKUP($C261,aanmeldingen!$C:$AB,O$1,FALSE))</f>
        <v/>
      </c>
      <c r="P261" s="1">
        <f t="shared" ca="1" si="22"/>
        <v>1</v>
      </c>
      <c r="Q261" s="20" t="str">
        <f ca="1">IF(B261=1,IF(VLOOKUP(D261,Scheidsrechters!B:P,15,FALSE)=0,"",VLOOKUP(D261,Scheidsrechters!B:P,15,FALSE)),"")</f>
        <v/>
      </c>
      <c r="S261" s="1">
        <f t="shared" ca="1" si="23"/>
        <v>1</v>
      </c>
      <c r="T261" s="26" t="str">
        <f ca="1">IFERROR(VLOOKUP(C261,aanmeldingen!$C:$L,10,FALSE),"")</f>
        <v/>
      </c>
      <c r="U261" s="26" t="str">
        <f ca="1">IFERROR(VLOOKUP(C261,aanmeldingen!$C:$V,20,FALSE),"")</f>
        <v/>
      </c>
    </row>
    <row r="262" spans="1:21" x14ac:dyDescent="0.2">
      <c r="A262" s="54">
        <f t="shared" ca="1" si="20"/>
        <v>1</v>
      </c>
      <c r="B262" s="54">
        <f t="shared" ca="1" si="21"/>
        <v>0</v>
      </c>
      <c r="C262" s="54">
        <f t="shared" si="18"/>
        <v>230</v>
      </c>
      <c r="D262" s="54" t="str">
        <f ca="1">IFERROR(VLOOKUP($C262,aanmeldingen!$C:$AB,D$1,FALSE),"-")</f>
        <v>-</v>
      </c>
      <c r="E262" s="54">
        <f t="shared" ca="1" si="19"/>
        <v>0</v>
      </c>
      <c r="F262" s="25" t="str">
        <f ca="1">IF($B262=1,VLOOKUP($C262,aanmeldingen!$C:$AB,F$1,FALSE),"")</f>
        <v/>
      </c>
      <c r="G262" s="1" t="str">
        <f ca="1">IF($B262=1,VLOOKUP($C262,aanmeldingen!$C:$AB,G$1,FALSE),"")</f>
        <v/>
      </c>
      <c r="H262" s="1" t="str">
        <f ca="1">IF($B262=1,VLOOKUP($C262,aanmeldingen!$C:$AB,H$1,FALSE),"")</f>
        <v/>
      </c>
      <c r="I262" s="26" t="str">
        <f ca="1">IF($B262=1,VLOOKUP($C262,aanmeldingen!$C:$AB,I$1,FALSE),"")</f>
        <v/>
      </c>
      <c r="J262" s="26" t="str">
        <f ca="1">IF($B262=1,VLOOKUP($C262,aanmeldingen!$C:$AB,J$1,FALSE),"")</f>
        <v/>
      </c>
      <c r="K262" s="18" t="str">
        <f ca="1">IF($B262=1,VLOOKUP($C262,aanmeldingen!$C:$AB,K$1,FALSE),"")</f>
        <v/>
      </c>
      <c r="L262" s="1" t="str">
        <f ca="1">IF($B262=1,VLOOKUP($C262,aanmeldingen!$C:$AB,L$1,FALSE),"")</f>
        <v/>
      </c>
      <c r="M262" s="1" t="str">
        <f ca="1">IF($D262="-","",VLOOKUP($C262,aanmeldingen!$C:$AB,M$1,FALSE))</f>
        <v/>
      </c>
      <c r="N262" s="1" t="str">
        <f ca="1">IF($D262="-","",VLOOKUP($C262,aanmeldingen!$C:$AB,N$1,FALSE))</f>
        <v/>
      </c>
      <c r="O262" s="1" t="str">
        <f ca="1">IF($D262="-","",VLOOKUP($C262,aanmeldingen!$C:$AB,O$1,FALSE))</f>
        <v/>
      </c>
      <c r="P262" s="1">
        <f t="shared" ca="1" si="22"/>
        <v>1</v>
      </c>
      <c r="Q262" s="20" t="str">
        <f ca="1">IF(B262=1,IF(VLOOKUP(D262,Scheidsrechters!B:P,15,FALSE)=0,"",VLOOKUP(D262,Scheidsrechters!B:P,15,FALSE)),"")</f>
        <v/>
      </c>
      <c r="S262" s="1">
        <f t="shared" ca="1" si="23"/>
        <v>1</v>
      </c>
      <c r="T262" s="26" t="str">
        <f ca="1">IFERROR(VLOOKUP(C262,aanmeldingen!$C:$L,10,FALSE),"")</f>
        <v/>
      </c>
      <c r="U262" s="26" t="str">
        <f ca="1">IFERROR(VLOOKUP(C262,aanmeldingen!$C:$V,20,FALSE),"")</f>
        <v/>
      </c>
    </row>
    <row r="263" spans="1:21" x14ac:dyDescent="0.2">
      <c r="A263" s="54">
        <f t="shared" ca="1" si="20"/>
        <v>1</v>
      </c>
      <c r="B263" s="54">
        <f t="shared" ca="1" si="21"/>
        <v>0</v>
      </c>
      <c r="C263" s="54">
        <f t="shared" si="18"/>
        <v>231</v>
      </c>
      <c r="D263" s="54" t="str">
        <f ca="1">IFERROR(VLOOKUP($C263,aanmeldingen!$C:$AB,D$1,FALSE),"-")</f>
        <v>-</v>
      </c>
      <c r="E263" s="54">
        <f t="shared" ca="1" si="19"/>
        <v>0</v>
      </c>
      <c r="F263" s="25" t="str">
        <f ca="1">IF($B263=1,VLOOKUP($C263,aanmeldingen!$C:$AB,F$1,FALSE),"")</f>
        <v/>
      </c>
      <c r="G263" s="1" t="str">
        <f ca="1">IF($B263=1,VLOOKUP($C263,aanmeldingen!$C:$AB,G$1,FALSE),"")</f>
        <v/>
      </c>
      <c r="H263" s="1" t="str">
        <f ca="1">IF($B263=1,VLOOKUP($C263,aanmeldingen!$C:$AB,H$1,FALSE),"")</f>
        <v/>
      </c>
      <c r="I263" s="26" t="str">
        <f ca="1">IF($B263=1,VLOOKUP($C263,aanmeldingen!$C:$AB,I$1,FALSE),"")</f>
        <v/>
      </c>
      <c r="J263" s="26" t="str">
        <f ca="1">IF($B263=1,VLOOKUP($C263,aanmeldingen!$C:$AB,J$1,FALSE),"")</f>
        <v/>
      </c>
      <c r="K263" s="18" t="str">
        <f ca="1">IF($B263=1,VLOOKUP($C263,aanmeldingen!$C:$AB,K$1,FALSE),"")</f>
        <v/>
      </c>
      <c r="L263" s="1" t="str">
        <f ca="1">IF($B263=1,VLOOKUP($C263,aanmeldingen!$C:$AB,L$1,FALSE),"")</f>
        <v/>
      </c>
      <c r="M263" s="1" t="str">
        <f ca="1">IF($D263="-","",VLOOKUP($C263,aanmeldingen!$C:$AB,M$1,FALSE))</f>
        <v/>
      </c>
      <c r="N263" s="1" t="str">
        <f ca="1">IF($D263="-","",VLOOKUP($C263,aanmeldingen!$C:$AB,N$1,FALSE))</f>
        <v/>
      </c>
      <c r="O263" s="1" t="str">
        <f ca="1">IF($D263="-","",VLOOKUP($C263,aanmeldingen!$C:$AB,O$1,FALSE))</f>
        <v/>
      </c>
      <c r="P263" s="1">
        <f t="shared" ca="1" si="22"/>
        <v>1</v>
      </c>
      <c r="Q263" s="20" t="str">
        <f ca="1">IF(B263=1,IF(VLOOKUP(D263,Scheidsrechters!B:P,15,FALSE)=0,"",VLOOKUP(D263,Scheidsrechters!B:P,15,FALSE)),"")</f>
        <v/>
      </c>
      <c r="S263" s="1">
        <f t="shared" ca="1" si="23"/>
        <v>1</v>
      </c>
      <c r="T263" s="26" t="str">
        <f ca="1">IFERROR(VLOOKUP(C263,aanmeldingen!$C:$L,10,FALSE),"")</f>
        <v/>
      </c>
      <c r="U263" s="26" t="str">
        <f ca="1">IFERROR(VLOOKUP(C263,aanmeldingen!$C:$V,20,FALSE),"")</f>
        <v/>
      </c>
    </row>
    <row r="264" spans="1:21" x14ac:dyDescent="0.2">
      <c r="A264" s="54">
        <f t="shared" ca="1" si="20"/>
        <v>1</v>
      </c>
      <c r="B264" s="54">
        <f t="shared" ca="1" si="21"/>
        <v>0</v>
      </c>
      <c r="C264" s="54">
        <f t="shared" si="18"/>
        <v>232</v>
      </c>
      <c r="D264" s="54" t="str">
        <f ca="1">IFERROR(VLOOKUP($C264,aanmeldingen!$C:$AB,D$1,FALSE),"-")</f>
        <v>-</v>
      </c>
      <c r="E264" s="54">
        <f t="shared" ca="1" si="19"/>
        <v>0</v>
      </c>
      <c r="F264" s="25" t="str">
        <f ca="1">IF($B264=1,VLOOKUP($C264,aanmeldingen!$C:$AB,F$1,FALSE),"")</f>
        <v/>
      </c>
      <c r="G264" s="1" t="str">
        <f ca="1">IF($B264=1,VLOOKUP($C264,aanmeldingen!$C:$AB,G$1,FALSE),"")</f>
        <v/>
      </c>
      <c r="H264" s="1" t="str">
        <f ca="1">IF($B264=1,VLOOKUP($C264,aanmeldingen!$C:$AB,H$1,FALSE),"")</f>
        <v/>
      </c>
      <c r="I264" s="26" t="str">
        <f ca="1">IF($B264=1,VLOOKUP($C264,aanmeldingen!$C:$AB,I$1,FALSE),"")</f>
        <v/>
      </c>
      <c r="J264" s="26" t="str">
        <f ca="1">IF($B264=1,VLOOKUP($C264,aanmeldingen!$C:$AB,J$1,FALSE),"")</f>
        <v/>
      </c>
      <c r="K264" s="18" t="str">
        <f ca="1">IF($B264=1,VLOOKUP($C264,aanmeldingen!$C:$AB,K$1,FALSE),"")</f>
        <v/>
      </c>
      <c r="L264" s="1" t="str">
        <f ca="1">IF($B264=1,VLOOKUP($C264,aanmeldingen!$C:$AB,L$1,FALSE),"")</f>
        <v/>
      </c>
      <c r="M264" s="1" t="str">
        <f ca="1">IF($D264="-","",VLOOKUP($C264,aanmeldingen!$C:$AB,M$1,FALSE))</f>
        <v/>
      </c>
      <c r="N264" s="1" t="str">
        <f ca="1">IF($D264="-","",VLOOKUP($C264,aanmeldingen!$C:$AB,N$1,FALSE))</f>
        <v/>
      </c>
      <c r="O264" s="1" t="str">
        <f ca="1">IF($D264="-","",VLOOKUP($C264,aanmeldingen!$C:$AB,O$1,FALSE))</f>
        <v/>
      </c>
      <c r="P264" s="1">
        <f t="shared" ca="1" si="22"/>
        <v>1</v>
      </c>
      <c r="Q264" s="20" t="str">
        <f ca="1">IF(B264=1,IF(VLOOKUP(D264,Scheidsrechters!B:P,15,FALSE)=0,"",VLOOKUP(D264,Scheidsrechters!B:P,15,FALSE)),"")</f>
        <v/>
      </c>
      <c r="S264" s="1">
        <f t="shared" ca="1" si="23"/>
        <v>1</v>
      </c>
      <c r="T264" s="26" t="str">
        <f ca="1">IFERROR(VLOOKUP(C264,aanmeldingen!$C:$L,10,FALSE),"")</f>
        <v/>
      </c>
      <c r="U264" s="26" t="str">
        <f ca="1">IFERROR(VLOOKUP(C264,aanmeldingen!$C:$V,20,FALSE),"")</f>
        <v/>
      </c>
    </row>
    <row r="265" spans="1:21" x14ac:dyDescent="0.2">
      <c r="A265" s="54">
        <f t="shared" ca="1" si="20"/>
        <v>1</v>
      </c>
      <c r="B265" s="54">
        <f t="shared" ca="1" si="21"/>
        <v>0</v>
      </c>
      <c r="C265" s="54">
        <f t="shared" si="18"/>
        <v>233</v>
      </c>
      <c r="D265" s="54" t="str">
        <f ca="1">IFERROR(VLOOKUP($C265,aanmeldingen!$C:$AB,D$1,FALSE),"-")</f>
        <v>-</v>
      </c>
      <c r="E265" s="54">
        <f t="shared" ca="1" si="19"/>
        <v>0</v>
      </c>
      <c r="F265" s="25" t="str">
        <f ca="1">IF($B265=1,VLOOKUP($C265,aanmeldingen!$C:$AB,F$1,FALSE),"")</f>
        <v/>
      </c>
      <c r="G265" s="1" t="str">
        <f ca="1">IF($B265=1,VLOOKUP($C265,aanmeldingen!$C:$AB,G$1,FALSE),"")</f>
        <v/>
      </c>
      <c r="H265" s="1" t="str">
        <f ca="1">IF($B265=1,VLOOKUP($C265,aanmeldingen!$C:$AB,H$1,FALSE),"")</f>
        <v/>
      </c>
      <c r="I265" s="26" t="str">
        <f ca="1">IF($B265=1,VLOOKUP($C265,aanmeldingen!$C:$AB,I$1,FALSE),"")</f>
        <v/>
      </c>
      <c r="J265" s="26" t="str">
        <f ca="1">IF($B265=1,VLOOKUP($C265,aanmeldingen!$C:$AB,J$1,FALSE),"")</f>
        <v/>
      </c>
      <c r="K265" s="18" t="str">
        <f ca="1">IF($B265=1,VLOOKUP($C265,aanmeldingen!$C:$AB,K$1,FALSE),"")</f>
        <v/>
      </c>
      <c r="L265" s="1" t="str">
        <f ca="1">IF($B265=1,VLOOKUP($C265,aanmeldingen!$C:$AB,L$1,FALSE),"")</f>
        <v/>
      </c>
      <c r="M265" s="1" t="str">
        <f ca="1">IF($D265="-","",VLOOKUP($C265,aanmeldingen!$C:$AB,M$1,FALSE))</f>
        <v/>
      </c>
      <c r="N265" s="1" t="str">
        <f ca="1">IF($D265="-","",VLOOKUP($C265,aanmeldingen!$C:$AB,N$1,FALSE))</f>
        <v/>
      </c>
      <c r="O265" s="1" t="str">
        <f ca="1">IF($D265="-","",VLOOKUP($C265,aanmeldingen!$C:$AB,O$1,FALSE))</f>
        <v/>
      </c>
      <c r="P265" s="1">
        <f t="shared" ca="1" si="22"/>
        <v>1</v>
      </c>
      <c r="Q265" s="20" t="str">
        <f ca="1">IF(B265=1,IF(VLOOKUP(D265,Scheidsrechters!B:P,15,FALSE)=0,"",VLOOKUP(D265,Scheidsrechters!B:P,15,FALSE)),"")</f>
        <v/>
      </c>
      <c r="S265" s="1">
        <f t="shared" ca="1" si="23"/>
        <v>1</v>
      </c>
      <c r="T265" s="26" t="str">
        <f ca="1">IFERROR(VLOOKUP(C265,aanmeldingen!$C:$L,10,FALSE),"")</f>
        <v/>
      </c>
      <c r="U265" s="26" t="str">
        <f ca="1">IFERROR(VLOOKUP(C265,aanmeldingen!$C:$V,20,FALSE),"")</f>
        <v/>
      </c>
    </row>
    <row r="266" spans="1:21" x14ac:dyDescent="0.2">
      <c r="A266" s="54">
        <f t="shared" ca="1" si="20"/>
        <v>1</v>
      </c>
      <c r="B266" s="54">
        <f t="shared" ca="1" si="21"/>
        <v>0</v>
      </c>
      <c r="C266" s="54">
        <f t="shared" si="18"/>
        <v>234</v>
      </c>
      <c r="D266" s="54" t="str">
        <f ca="1">IFERROR(VLOOKUP($C266,aanmeldingen!$C:$AB,D$1,FALSE),"-")</f>
        <v>-</v>
      </c>
      <c r="E266" s="54">
        <f t="shared" ca="1" si="19"/>
        <v>0</v>
      </c>
      <c r="F266" s="25" t="str">
        <f ca="1">IF($B266=1,VLOOKUP($C266,aanmeldingen!$C:$AB,F$1,FALSE),"")</f>
        <v/>
      </c>
      <c r="G266" s="1" t="str">
        <f ca="1">IF($B266=1,VLOOKUP($C266,aanmeldingen!$C:$AB,G$1,FALSE),"")</f>
        <v/>
      </c>
      <c r="H266" s="1" t="str">
        <f ca="1">IF($B266=1,VLOOKUP($C266,aanmeldingen!$C:$AB,H$1,FALSE),"")</f>
        <v/>
      </c>
      <c r="I266" s="26" t="str">
        <f ca="1">IF($B266=1,VLOOKUP($C266,aanmeldingen!$C:$AB,I$1,FALSE),"")</f>
        <v/>
      </c>
      <c r="J266" s="26" t="str">
        <f ca="1">IF($B266=1,VLOOKUP($C266,aanmeldingen!$C:$AB,J$1,FALSE),"")</f>
        <v/>
      </c>
      <c r="K266" s="18" t="str">
        <f ca="1">IF($B266=1,VLOOKUP($C266,aanmeldingen!$C:$AB,K$1,FALSE),"")</f>
        <v/>
      </c>
      <c r="L266" s="1" t="str">
        <f ca="1">IF($B266=1,VLOOKUP($C266,aanmeldingen!$C:$AB,L$1,FALSE),"")</f>
        <v/>
      </c>
      <c r="M266" s="1" t="str">
        <f ca="1">IF($D266="-","",VLOOKUP($C266,aanmeldingen!$C:$AB,M$1,FALSE))</f>
        <v/>
      </c>
      <c r="N266" s="1" t="str">
        <f ca="1">IF($D266="-","",VLOOKUP($C266,aanmeldingen!$C:$AB,N$1,FALSE))</f>
        <v/>
      </c>
      <c r="O266" s="1" t="str">
        <f ca="1">IF($D266="-","",VLOOKUP($C266,aanmeldingen!$C:$AB,O$1,FALSE))</f>
        <v/>
      </c>
      <c r="P266" s="1">
        <f t="shared" ca="1" si="22"/>
        <v>1</v>
      </c>
      <c r="Q266" s="20" t="str">
        <f ca="1">IF(B266=1,IF(VLOOKUP(D266,Scheidsrechters!B:P,15,FALSE)=0,"",VLOOKUP(D266,Scheidsrechters!B:P,15,FALSE)),"")</f>
        <v/>
      </c>
      <c r="S266" s="1">
        <f t="shared" ca="1" si="23"/>
        <v>1</v>
      </c>
      <c r="T266" s="26" t="str">
        <f ca="1">IFERROR(VLOOKUP(C266,aanmeldingen!$C:$L,10,FALSE),"")</f>
        <v/>
      </c>
      <c r="U266" s="26" t="str">
        <f ca="1">IFERROR(VLOOKUP(C266,aanmeldingen!$C:$V,20,FALSE),"")</f>
        <v/>
      </c>
    </row>
    <row r="267" spans="1:21" x14ac:dyDescent="0.2">
      <c r="A267" s="54">
        <f t="shared" ca="1" si="20"/>
        <v>1</v>
      </c>
      <c r="B267" s="54">
        <f t="shared" ca="1" si="21"/>
        <v>0</v>
      </c>
      <c r="C267" s="54">
        <f t="shared" si="18"/>
        <v>235</v>
      </c>
      <c r="D267" s="54" t="str">
        <f ca="1">IFERROR(VLOOKUP($C267,aanmeldingen!$C:$AB,D$1,FALSE),"-")</f>
        <v>-</v>
      </c>
      <c r="E267" s="54">
        <f t="shared" ca="1" si="19"/>
        <v>0</v>
      </c>
      <c r="F267" s="25" t="str">
        <f ca="1">IF($B267=1,VLOOKUP($C267,aanmeldingen!$C:$AB,F$1,FALSE),"")</f>
        <v/>
      </c>
      <c r="G267" s="1" t="str">
        <f ca="1">IF($B267=1,VLOOKUP($C267,aanmeldingen!$C:$AB,G$1,FALSE),"")</f>
        <v/>
      </c>
      <c r="H267" s="1" t="str">
        <f ca="1">IF($B267=1,VLOOKUP($C267,aanmeldingen!$C:$AB,H$1,FALSE),"")</f>
        <v/>
      </c>
      <c r="I267" s="26" t="str">
        <f ca="1">IF($B267=1,VLOOKUP($C267,aanmeldingen!$C:$AB,I$1,FALSE),"")</f>
        <v/>
      </c>
      <c r="J267" s="26" t="str">
        <f ca="1">IF($B267=1,VLOOKUP($C267,aanmeldingen!$C:$AB,J$1,FALSE),"")</f>
        <v/>
      </c>
      <c r="K267" s="18" t="str">
        <f ca="1">IF($B267=1,VLOOKUP($C267,aanmeldingen!$C:$AB,K$1,FALSE),"")</f>
        <v/>
      </c>
      <c r="L267" s="1" t="str">
        <f ca="1">IF($B267=1,VLOOKUP($C267,aanmeldingen!$C:$AB,L$1,FALSE),"")</f>
        <v/>
      </c>
      <c r="M267" s="1" t="str">
        <f ca="1">IF($D267="-","",VLOOKUP($C267,aanmeldingen!$C:$AB,M$1,FALSE))</f>
        <v/>
      </c>
      <c r="N267" s="1" t="str">
        <f ca="1">IF($D267="-","",VLOOKUP($C267,aanmeldingen!$C:$AB,N$1,FALSE))</f>
        <v/>
      </c>
      <c r="O267" s="1" t="str">
        <f ca="1">IF($D267="-","",VLOOKUP($C267,aanmeldingen!$C:$AB,O$1,FALSE))</f>
        <v/>
      </c>
      <c r="P267" s="1">
        <f t="shared" ca="1" si="22"/>
        <v>1</v>
      </c>
      <c r="Q267" s="20" t="str">
        <f ca="1">IF(B267=1,IF(VLOOKUP(D267,Scheidsrechters!B:P,15,FALSE)=0,"",VLOOKUP(D267,Scheidsrechters!B:P,15,FALSE)),"")</f>
        <v/>
      </c>
      <c r="S267" s="1">
        <f t="shared" ca="1" si="23"/>
        <v>1</v>
      </c>
      <c r="T267" s="26" t="str">
        <f ca="1">IFERROR(VLOOKUP(C267,aanmeldingen!$C:$L,10,FALSE),"")</f>
        <v/>
      </c>
      <c r="U267" s="26" t="str">
        <f ca="1">IFERROR(VLOOKUP(C267,aanmeldingen!$C:$V,20,FALSE),"")</f>
        <v/>
      </c>
    </row>
    <row r="268" spans="1:21" x14ac:dyDescent="0.2">
      <c r="A268" s="54">
        <f t="shared" ca="1" si="20"/>
        <v>1</v>
      </c>
      <c r="B268" s="54">
        <f t="shared" ca="1" si="21"/>
        <v>0</v>
      </c>
      <c r="C268" s="54">
        <f t="shared" si="18"/>
        <v>236</v>
      </c>
      <c r="D268" s="54" t="str">
        <f ca="1">IFERROR(VLOOKUP($C268,aanmeldingen!$C:$AB,D$1,FALSE),"-")</f>
        <v>-</v>
      </c>
      <c r="E268" s="54">
        <f t="shared" ca="1" si="19"/>
        <v>0</v>
      </c>
      <c r="F268" s="25" t="str">
        <f ca="1">IF($B268=1,VLOOKUP($C268,aanmeldingen!$C:$AB,F$1,FALSE),"")</f>
        <v/>
      </c>
      <c r="G268" s="1" t="str">
        <f ca="1">IF($B268=1,VLOOKUP($C268,aanmeldingen!$C:$AB,G$1,FALSE),"")</f>
        <v/>
      </c>
      <c r="H268" s="1" t="str">
        <f ca="1">IF($B268=1,VLOOKUP($C268,aanmeldingen!$C:$AB,H$1,FALSE),"")</f>
        <v/>
      </c>
      <c r="I268" s="26" t="str">
        <f ca="1">IF($B268=1,VLOOKUP($C268,aanmeldingen!$C:$AB,I$1,FALSE),"")</f>
        <v/>
      </c>
      <c r="J268" s="26" t="str">
        <f ca="1">IF($B268=1,VLOOKUP($C268,aanmeldingen!$C:$AB,J$1,FALSE),"")</f>
        <v/>
      </c>
      <c r="K268" s="18" t="str">
        <f ca="1">IF($B268=1,VLOOKUP($C268,aanmeldingen!$C:$AB,K$1,FALSE),"")</f>
        <v/>
      </c>
      <c r="L268" s="1" t="str">
        <f ca="1">IF($B268=1,VLOOKUP($C268,aanmeldingen!$C:$AB,L$1,FALSE),"")</f>
        <v/>
      </c>
      <c r="M268" s="1" t="str">
        <f ca="1">IF($D268="-","",VLOOKUP($C268,aanmeldingen!$C:$AB,M$1,FALSE))</f>
        <v/>
      </c>
      <c r="N268" s="1" t="str">
        <f ca="1">IF($D268="-","",VLOOKUP($C268,aanmeldingen!$C:$AB,N$1,FALSE))</f>
        <v/>
      </c>
      <c r="O268" s="1" t="str">
        <f ca="1">IF($D268="-","",VLOOKUP($C268,aanmeldingen!$C:$AB,O$1,FALSE))</f>
        <v/>
      </c>
      <c r="P268" s="1">
        <f t="shared" ca="1" si="22"/>
        <v>1</v>
      </c>
      <c r="Q268" s="20" t="str">
        <f ca="1">IF(B268=1,IF(VLOOKUP(D268,Scheidsrechters!B:P,15,FALSE)=0,"",VLOOKUP(D268,Scheidsrechters!B:P,15,FALSE)),"")</f>
        <v/>
      </c>
      <c r="S268" s="1">
        <f t="shared" ca="1" si="23"/>
        <v>1</v>
      </c>
      <c r="T268" s="26" t="str">
        <f ca="1">IFERROR(VLOOKUP(C268,aanmeldingen!$C:$L,10,FALSE),"")</f>
        <v/>
      </c>
      <c r="U268" s="26" t="str">
        <f ca="1">IFERROR(VLOOKUP(C268,aanmeldingen!$C:$V,20,FALSE),"")</f>
        <v/>
      </c>
    </row>
    <row r="269" spans="1:21" x14ac:dyDescent="0.2">
      <c r="A269" s="54">
        <f t="shared" ca="1" si="20"/>
        <v>1</v>
      </c>
      <c r="B269" s="54">
        <f t="shared" ca="1" si="21"/>
        <v>0</v>
      </c>
      <c r="C269" s="54">
        <f t="shared" si="18"/>
        <v>237</v>
      </c>
      <c r="D269" s="54" t="str">
        <f ca="1">IFERROR(VLOOKUP($C269,aanmeldingen!$C:$AB,D$1,FALSE),"-")</f>
        <v>-</v>
      </c>
      <c r="E269" s="54">
        <f t="shared" ca="1" si="19"/>
        <v>0</v>
      </c>
      <c r="F269" s="25" t="str">
        <f ca="1">IF($B269=1,VLOOKUP($C269,aanmeldingen!$C:$AB,F$1,FALSE),"")</f>
        <v/>
      </c>
      <c r="G269" s="1" t="str">
        <f ca="1">IF($B269=1,VLOOKUP($C269,aanmeldingen!$C:$AB,G$1,FALSE),"")</f>
        <v/>
      </c>
      <c r="H269" s="1" t="str">
        <f ca="1">IF($B269=1,VLOOKUP($C269,aanmeldingen!$C:$AB,H$1,FALSE),"")</f>
        <v/>
      </c>
      <c r="I269" s="26" t="str">
        <f ca="1">IF($B269=1,VLOOKUP($C269,aanmeldingen!$C:$AB,I$1,FALSE),"")</f>
        <v/>
      </c>
      <c r="J269" s="26" t="str">
        <f ca="1">IF($B269=1,VLOOKUP($C269,aanmeldingen!$C:$AB,J$1,FALSE),"")</f>
        <v/>
      </c>
      <c r="K269" s="18" t="str">
        <f ca="1">IF($B269=1,VLOOKUP($C269,aanmeldingen!$C:$AB,K$1,FALSE),"")</f>
        <v/>
      </c>
      <c r="L269" s="1" t="str">
        <f ca="1">IF($B269=1,VLOOKUP($C269,aanmeldingen!$C:$AB,L$1,FALSE),"")</f>
        <v/>
      </c>
      <c r="M269" s="1" t="str">
        <f ca="1">IF($D269="-","",VLOOKUP($C269,aanmeldingen!$C:$AB,M$1,FALSE))</f>
        <v/>
      </c>
      <c r="N269" s="1" t="str">
        <f ca="1">IF($D269="-","",VLOOKUP($C269,aanmeldingen!$C:$AB,N$1,FALSE))</f>
        <v/>
      </c>
      <c r="O269" s="1" t="str">
        <f ca="1">IF($D269="-","",VLOOKUP($C269,aanmeldingen!$C:$AB,O$1,FALSE))</f>
        <v/>
      </c>
      <c r="P269" s="1">
        <f t="shared" ca="1" si="22"/>
        <v>1</v>
      </c>
      <c r="Q269" s="20" t="str">
        <f ca="1">IF(B269=1,IF(VLOOKUP(D269,Scheidsrechters!B:P,15,FALSE)=0,"",VLOOKUP(D269,Scheidsrechters!B:P,15,FALSE)),"")</f>
        <v/>
      </c>
      <c r="S269" s="1">
        <f t="shared" ca="1" si="23"/>
        <v>1</v>
      </c>
      <c r="T269" s="26" t="str">
        <f ca="1">IFERROR(VLOOKUP(C269,aanmeldingen!$C:$L,10,FALSE),"")</f>
        <v/>
      </c>
      <c r="U269" s="26" t="str">
        <f ca="1">IFERROR(VLOOKUP(C269,aanmeldingen!$C:$V,20,FALSE),"")</f>
        <v/>
      </c>
    </row>
    <row r="270" spans="1:21" x14ac:dyDescent="0.2">
      <c r="A270" s="54">
        <f t="shared" ca="1" si="20"/>
        <v>1</v>
      </c>
      <c r="B270" s="54">
        <f t="shared" ca="1" si="21"/>
        <v>0</v>
      </c>
      <c r="C270" s="54">
        <f t="shared" si="18"/>
        <v>238</v>
      </c>
      <c r="D270" s="54" t="str">
        <f ca="1">IFERROR(VLOOKUP($C270,aanmeldingen!$C:$AB,D$1,FALSE),"-")</f>
        <v>-</v>
      </c>
      <c r="E270" s="54">
        <f t="shared" ca="1" si="19"/>
        <v>0</v>
      </c>
      <c r="F270" s="25" t="str">
        <f ca="1">IF($B270=1,VLOOKUP($C270,aanmeldingen!$C:$AB,F$1,FALSE),"")</f>
        <v/>
      </c>
      <c r="G270" s="1" t="str">
        <f ca="1">IF($B270=1,VLOOKUP($C270,aanmeldingen!$C:$AB,G$1,FALSE),"")</f>
        <v/>
      </c>
      <c r="H270" s="1" t="str">
        <f ca="1">IF($B270=1,VLOOKUP($C270,aanmeldingen!$C:$AB,H$1,FALSE),"")</f>
        <v/>
      </c>
      <c r="I270" s="26" t="str">
        <f ca="1">IF($B270=1,VLOOKUP($C270,aanmeldingen!$C:$AB,I$1,FALSE),"")</f>
        <v/>
      </c>
      <c r="J270" s="26" t="str">
        <f ca="1">IF($B270=1,VLOOKUP($C270,aanmeldingen!$C:$AB,J$1,FALSE),"")</f>
        <v/>
      </c>
      <c r="K270" s="18" t="str">
        <f ca="1">IF($B270=1,VLOOKUP($C270,aanmeldingen!$C:$AB,K$1,FALSE),"")</f>
        <v/>
      </c>
      <c r="L270" s="1" t="str">
        <f ca="1">IF($B270=1,VLOOKUP($C270,aanmeldingen!$C:$AB,L$1,FALSE),"")</f>
        <v/>
      </c>
      <c r="M270" s="1" t="str">
        <f ca="1">IF($D270="-","",VLOOKUP($C270,aanmeldingen!$C:$AB,M$1,FALSE))</f>
        <v/>
      </c>
      <c r="N270" s="1" t="str">
        <f ca="1">IF($D270="-","",VLOOKUP($C270,aanmeldingen!$C:$AB,N$1,FALSE))</f>
        <v/>
      </c>
      <c r="O270" s="1" t="str">
        <f ca="1">IF($D270="-","",VLOOKUP($C270,aanmeldingen!$C:$AB,O$1,FALSE))</f>
        <v/>
      </c>
      <c r="P270" s="1">
        <f t="shared" ca="1" si="22"/>
        <v>1</v>
      </c>
      <c r="Q270" s="20" t="str">
        <f ca="1">IF(B270=1,IF(VLOOKUP(D270,Scheidsrechters!B:P,15,FALSE)=0,"",VLOOKUP(D270,Scheidsrechters!B:P,15,FALSE)),"")</f>
        <v/>
      </c>
      <c r="S270" s="1">
        <f t="shared" ca="1" si="23"/>
        <v>1</v>
      </c>
      <c r="T270" s="26" t="str">
        <f ca="1">IFERROR(VLOOKUP(C270,aanmeldingen!$C:$L,10,FALSE),"")</f>
        <v/>
      </c>
      <c r="U270" s="26" t="str">
        <f ca="1">IFERROR(VLOOKUP(C270,aanmeldingen!$C:$V,20,FALSE),"")</f>
        <v/>
      </c>
    </row>
    <row r="271" spans="1:21" x14ac:dyDescent="0.2">
      <c r="A271" s="54">
        <f t="shared" ca="1" si="20"/>
        <v>1</v>
      </c>
      <c r="B271" s="54">
        <f t="shared" ca="1" si="21"/>
        <v>0</v>
      </c>
      <c r="C271" s="54">
        <f t="shared" si="18"/>
        <v>239</v>
      </c>
      <c r="D271" s="54" t="str">
        <f ca="1">IFERROR(VLOOKUP($C271,aanmeldingen!$C:$AB,D$1,FALSE),"-")</f>
        <v>-</v>
      </c>
      <c r="E271" s="54">
        <f t="shared" ca="1" si="19"/>
        <v>0</v>
      </c>
      <c r="F271" s="25" t="str">
        <f ca="1">IF($B271=1,VLOOKUP($C271,aanmeldingen!$C:$AB,F$1,FALSE),"")</f>
        <v/>
      </c>
      <c r="G271" s="1" t="str">
        <f ca="1">IF($B271=1,VLOOKUP($C271,aanmeldingen!$C:$AB,G$1,FALSE),"")</f>
        <v/>
      </c>
      <c r="H271" s="1" t="str">
        <f ca="1">IF($B271=1,VLOOKUP($C271,aanmeldingen!$C:$AB,H$1,FALSE),"")</f>
        <v/>
      </c>
      <c r="I271" s="26" t="str">
        <f ca="1">IF($B271=1,VLOOKUP($C271,aanmeldingen!$C:$AB,I$1,FALSE),"")</f>
        <v/>
      </c>
      <c r="J271" s="26" t="str">
        <f ca="1">IF($B271=1,VLOOKUP($C271,aanmeldingen!$C:$AB,J$1,FALSE),"")</f>
        <v/>
      </c>
      <c r="K271" s="18" t="str">
        <f ca="1">IF($B271=1,VLOOKUP($C271,aanmeldingen!$C:$AB,K$1,FALSE),"")</f>
        <v/>
      </c>
      <c r="L271" s="1" t="str">
        <f ca="1">IF($B271=1,VLOOKUP($C271,aanmeldingen!$C:$AB,L$1,FALSE),"")</f>
        <v/>
      </c>
      <c r="M271" s="1" t="str">
        <f ca="1">IF($D271="-","",VLOOKUP($C271,aanmeldingen!$C:$AB,M$1,FALSE))</f>
        <v/>
      </c>
      <c r="N271" s="1" t="str">
        <f ca="1">IF($D271="-","",VLOOKUP($C271,aanmeldingen!$C:$AB,N$1,FALSE))</f>
        <v/>
      </c>
      <c r="O271" s="1" t="str">
        <f ca="1">IF($D271="-","",VLOOKUP($C271,aanmeldingen!$C:$AB,O$1,FALSE))</f>
        <v/>
      </c>
      <c r="P271" s="1">
        <f t="shared" ca="1" si="22"/>
        <v>1</v>
      </c>
      <c r="Q271" s="20" t="str">
        <f ca="1">IF(B271=1,IF(VLOOKUP(D271,Scheidsrechters!B:P,15,FALSE)=0,"",VLOOKUP(D271,Scheidsrechters!B:P,15,FALSE)),"")</f>
        <v/>
      </c>
      <c r="S271" s="1">
        <f t="shared" ca="1" si="23"/>
        <v>1</v>
      </c>
      <c r="T271" s="26" t="str">
        <f ca="1">IFERROR(VLOOKUP(C271,aanmeldingen!$C:$L,10,FALSE),"")</f>
        <v/>
      </c>
      <c r="U271" s="26" t="str">
        <f ca="1">IFERROR(VLOOKUP(C271,aanmeldingen!$C:$V,20,FALSE),"")</f>
        <v/>
      </c>
    </row>
    <row r="272" spans="1:21" x14ac:dyDescent="0.2">
      <c r="A272" s="54">
        <f t="shared" ca="1" si="20"/>
        <v>1</v>
      </c>
      <c r="B272" s="54">
        <f t="shared" ca="1" si="21"/>
        <v>0</v>
      </c>
      <c r="C272" s="54">
        <f t="shared" si="18"/>
        <v>240</v>
      </c>
      <c r="D272" s="54" t="str">
        <f ca="1">IFERROR(VLOOKUP($C272,aanmeldingen!$C:$AB,D$1,FALSE),"-")</f>
        <v>-</v>
      </c>
      <c r="E272" s="54">
        <f t="shared" ca="1" si="19"/>
        <v>0</v>
      </c>
      <c r="F272" s="25" t="str">
        <f ca="1">IF($B272=1,VLOOKUP($C272,aanmeldingen!$C:$AB,F$1,FALSE),"")</f>
        <v/>
      </c>
      <c r="G272" s="1" t="str">
        <f ca="1">IF($B272=1,VLOOKUP($C272,aanmeldingen!$C:$AB,G$1,FALSE),"")</f>
        <v/>
      </c>
      <c r="H272" s="1" t="str">
        <f ca="1">IF($B272=1,VLOOKUP($C272,aanmeldingen!$C:$AB,H$1,FALSE),"")</f>
        <v/>
      </c>
      <c r="I272" s="26" t="str">
        <f ca="1">IF($B272=1,VLOOKUP($C272,aanmeldingen!$C:$AB,I$1,FALSE),"")</f>
        <v/>
      </c>
      <c r="J272" s="26" t="str">
        <f ca="1">IF($B272=1,VLOOKUP($C272,aanmeldingen!$C:$AB,J$1,FALSE),"")</f>
        <v/>
      </c>
      <c r="K272" s="18" t="str">
        <f ca="1">IF($B272=1,VLOOKUP($C272,aanmeldingen!$C:$AB,K$1,FALSE),"")</f>
        <v/>
      </c>
      <c r="L272" s="1" t="str">
        <f ca="1">IF($B272=1,VLOOKUP($C272,aanmeldingen!$C:$AB,L$1,FALSE),"")</f>
        <v/>
      </c>
      <c r="M272" s="1" t="str">
        <f ca="1">IF($D272="-","",VLOOKUP($C272,aanmeldingen!$C:$AB,M$1,FALSE))</f>
        <v/>
      </c>
      <c r="N272" s="1" t="str">
        <f ca="1">IF($D272="-","",VLOOKUP($C272,aanmeldingen!$C:$AB,N$1,FALSE))</f>
        <v/>
      </c>
      <c r="O272" s="1" t="str">
        <f ca="1">IF($D272="-","",VLOOKUP($C272,aanmeldingen!$C:$AB,O$1,FALSE))</f>
        <v/>
      </c>
      <c r="P272" s="1">
        <f t="shared" ca="1" si="22"/>
        <v>1</v>
      </c>
      <c r="Q272" s="20" t="str">
        <f ca="1">IF(B272=1,IF(VLOOKUP(D272,Scheidsrechters!B:P,15,FALSE)=0,"",VLOOKUP(D272,Scheidsrechters!B:P,15,FALSE)),"")</f>
        <v/>
      </c>
      <c r="S272" s="1">
        <f t="shared" ca="1" si="23"/>
        <v>1</v>
      </c>
      <c r="T272" s="26" t="str">
        <f ca="1">IFERROR(VLOOKUP(C272,aanmeldingen!$C:$L,10,FALSE),"")</f>
        <v/>
      </c>
      <c r="U272" s="26" t="str">
        <f ca="1">IFERROR(VLOOKUP(C272,aanmeldingen!$C:$V,20,FALSE),"")</f>
        <v/>
      </c>
    </row>
    <row r="273" spans="1:21" x14ac:dyDescent="0.2">
      <c r="A273" s="54">
        <f t="shared" ca="1" si="20"/>
        <v>1</v>
      </c>
      <c r="B273" s="54">
        <f t="shared" ca="1" si="21"/>
        <v>0</v>
      </c>
      <c r="C273" s="54">
        <f t="shared" si="18"/>
        <v>241</v>
      </c>
      <c r="D273" s="54" t="str">
        <f ca="1">IFERROR(VLOOKUP($C273,aanmeldingen!$C:$AB,D$1,FALSE),"-")</f>
        <v>-</v>
      </c>
      <c r="E273" s="54">
        <f t="shared" ca="1" si="19"/>
        <v>0</v>
      </c>
      <c r="F273" s="25" t="str">
        <f ca="1">IF($B273=1,VLOOKUP($C273,aanmeldingen!$C:$AB,F$1,FALSE),"")</f>
        <v/>
      </c>
      <c r="G273" s="1" t="str">
        <f ca="1">IF($B273=1,VLOOKUP($C273,aanmeldingen!$C:$AB,G$1,FALSE),"")</f>
        <v/>
      </c>
      <c r="H273" s="1" t="str">
        <f ca="1">IF($B273=1,VLOOKUP($C273,aanmeldingen!$C:$AB,H$1,FALSE),"")</f>
        <v/>
      </c>
      <c r="I273" s="26" t="str">
        <f ca="1">IF($B273=1,VLOOKUP($C273,aanmeldingen!$C:$AB,I$1,FALSE),"")</f>
        <v/>
      </c>
      <c r="J273" s="26" t="str">
        <f ca="1">IF($B273=1,VLOOKUP($C273,aanmeldingen!$C:$AB,J$1,FALSE),"")</f>
        <v/>
      </c>
      <c r="K273" s="18" t="str">
        <f ca="1">IF($B273=1,VLOOKUP($C273,aanmeldingen!$C:$AB,K$1,FALSE),"")</f>
        <v/>
      </c>
      <c r="L273" s="1" t="str">
        <f ca="1">IF($B273=1,VLOOKUP($C273,aanmeldingen!$C:$AB,L$1,FALSE),"")</f>
        <v/>
      </c>
      <c r="M273" s="1" t="str">
        <f ca="1">IF($D273="-","",VLOOKUP($C273,aanmeldingen!$C:$AB,M$1,FALSE))</f>
        <v/>
      </c>
      <c r="N273" s="1" t="str">
        <f ca="1">IF($D273="-","",VLOOKUP($C273,aanmeldingen!$C:$AB,N$1,FALSE))</f>
        <v/>
      </c>
      <c r="O273" s="1" t="str">
        <f ca="1">IF($D273="-","",VLOOKUP($C273,aanmeldingen!$C:$AB,O$1,FALSE))</f>
        <v/>
      </c>
      <c r="P273" s="1">
        <f t="shared" ca="1" si="22"/>
        <v>1</v>
      </c>
      <c r="Q273" s="20" t="str">
        <f ca="1">IF(B273=1,IF(VLOOKUP(D273,Scheidsrechters!B:P,15,FALSE)=0,"",VLOOKUP(D273,Scheidsrechters!B:P,15,FALSE)),"")</f>
        <v/>
      </c>
      <c r="S273" s="1">
        <f t="shared" ca="1" si="23"/>
        <v>1</v>
      </c>
      <c r="T273" s="26" t="str">
        <f ca="1">IFERROR(VLOOKUP(C273,aanmeldingen!$C:$L,10,FALSE),"")</f>
        <v/>
      </c>
      <c r="U273" s="26" t="str">
        <f ca="1">IFERROR(VLOOKUP(C273,aanmeldingen!$C:$V,20,FALSE),"")</f>
        <v/>
      </c>
    </row>
    <row r="274" spans="1:21" x14ac:dyDescent="0.2">
      <c r="A274" s="54">
        <f t="shared" ca="1" si="20"/>
        <v>1</v>
      </c>
      <c r="B274" s="54">
        <f t="shared" ca="1" si="21"/>
        <v>0</v>
      </c>
      <c r="C274" s="54">
        <f t="shared" si="18"/>
        <v>242</v>
      </c>
      <c r="D274" s="54" t="str">
        <f ca="1">IFERROR(VLOOKUP($C274,aanmeldingen!$C:$AB,D$1,FALSE),"-")</f>
        <v>-</v>
      </c>
      <c r="E274" s="54">
        <f t="shared" ca="1" si="19"/>
        <v>0</v>
      </c>
      <c r="F274" s="25" t="str">
        <f ca="1">IF($B274=1,VLOOKUP($C274,aanmeldingen!$C:$AB,F$1,FALSE),"")</f>
        <v/>
      </c>
      <c r="G274" s="1" t="str">
        <f ca="1">IF($B274=1,VLOOKUP($C274,aanmeldingen!$C:$AB,G$1,FALSE),"")</f>
        <v/>
      </c>
      <c r="H274" s="1" t="str">
        <f ca="1">IF($B274=1,VLOOKUP($C274,aanmeldingen!$C:$AB,H$1,FALSE),"")</f>
        <v/>
      </c>
      <c r="I274" s="26" t="str">
        <f ca="1">IF($B274=1,VLOOKUP($C274,aanmeldingen!$C:$AB,I$1,FALSE),"")</f>
        <v/>
      </c>
      <c r="J274" s="26" t="str">
        <f ca="1">IF($B274=1,VLOOKUP($C274,aanmeldingen!$C:$AB,J$1,FALSE),"")</f>
        <v/>
      </c>
      <c r="K274" s="18" t="str">
        <f ca="1">IF($B274=1,VLOOKUP($C274,aanmeldingen!$C:$AB,K$1,FALSE),"")</f>
        <v/>
      </c>
      <c r="L274" s="1" t="str">
        <f ca="1">IF($B274=1,VLOOKUP($C274,aanmeldingen!$C:$AB,L$1,FALSE),"")</f>
        <v/>
      </c>
      <c r="M274" s="1" t="str">
        <f ca="1">IF($D274="-","",VLOOKUP($C274,aanmeldingen!$C:$AB,M$1,FALSE))</f>
        <v/>
      </c>
      <c r="N274" s="1" t="str">
        <f ca="1">IF($D274="-","",VLOOKUP($C274,aanmeldingen!$C:$AB,N$1,FALSE))</f>
        <v/>
      </c>
      <c r="O274" s="1" t="str">
        <f ca="1">IF($D274="-","",VLOOKUP($C274,aanmeldingen!$C:$AB,O$1,FALSE))</f>
        <v/>
      </c>
      <c r="P274" s="1">
        <f t="shared" ca="1" si="22"/>
        <v>1</v>
      </c>
      <c r="Q274" s="20" t="str">
        <f ca="1">IF(B274=1,IF(VLOOKUP(D274,Scheidsrechters!B:P,15,FALSE)=0,"",VLOOKUP(D274,Scheidsrechters!B:P,15,FALSE)),"")</f>
        <v/>
      </c>
      <c r="S274" s="1">
        <f t="shared" ca="1" si="23"/>
        <v>1</v>
      </c>
      <c r="T274" s="26" t="str">
        <f ca="1">IFERROR(VLOOKUP(C274,aanmeldingen!$C:$L,10,FALSE),"")</f>
        <v/>
      </c>
      <c r="U274" s="26" t="str">
        <f ca="1">IFERROR(VLOOKUP(C274,aanmeldingen!$C:$V,20,FALSE),"")</f>
        <v/>
      </c>
    </row>
    <row r="275" spans="1:21" x14ac:dyDescent="0.2">
      <c r="A275" s="54">
        <f t="shared" ca="1" si="20"/>
        <v>1</v>
      </c>
      <c r="B275" s="54">
        <f t="shared" ca="1" si="21"/>
        <v>0</v>
      </c>
      <c r="C275" s="54">
        <f t="shared" si="18"/>
        <v>243</v>
      </c>
      <c r="D275" s="54" t="str">
        <f ca="1">IFERROR(VLOOKUP($C275,aanmeldingen!$C:$AB,D$1,FALSE),"-")</f>
        <v>-</v>
      </c>
      <c r="E275" s="54">
        <f t="shared" ca="1" si="19"/>
        <v>0</v>
      </c>
      <c r="F275" s="25" t="str">
        <f ca="1">IF($B275=1,VLOOKUP($C275,aanmeldingen!$C:$AB,F$1,FALSE),"")</f>
        <v/>
      </c>
      <c r="G275" s="1" t="str">
        <f ca="1">IF($B275=1,VLOOKUP($C275,aanmeldingen!$C:$AB,G$1,FALSE),"")</f>
        <v/>
      </c>
      <c r="H275" s="1" t="str">
        <f ca="1">IF($B275=1,VLOOKUP($C275,aanmeldingen!$C:$AB,H$1,FALSE),"")</f>
        <v/>
      </c>
      <c r="I275" s="26" t="str">
        <f ca="1">IF($B275=1,VLOOKUP($C275,aanmeldingen!$C:$AB,I$1,FALSE),"")</f>
        <v/>
      </c>
      <c r="J275" s="26" t="str">
        <f ca="1">IF($B275=1,VLOOKUP($C275,aanmeldingen!$C:$AB,J$1,FALSE),"")</f>
        <v/>
      </c>
      <c r="K275" s="18" t="str">
        <f ca="1">IF($B275=1,VLOOKUP($C275,aanmeldingen!$C:$AB,K$1,FALSE),"")</f>
        <v/>
      </c>
      <c r="L275" s="1" t="str">
        <f ca="1">IF($B275=1,VLOOKUP($C275,aanmeldingen!$C:$AB,L$1,FALSE),"")</f>
        <v/>
      </c>
      <c r="M275" s="1" t="str">
        <f ca="1">IF($D275="-","",VLOOKUP($C275,aanmeldingen!$C:$AB,M$1,FALSE))</f>
        <v/>
      </c>
      <c r="N275" s="1" t="str">
        <f ca="1">IF($D275="-","",VLOOKUP($C275,aanmeldingen!$C:$AB,N$1,FALSE))</f>
        <v/>
      </c>
      <c r="O275" s="1" t="str">
        <f ca="1">IF($D275="-","",VLOOKUP($C275,aanmeldingen!$C:$AB,O$1,FALSE))</f>
        <v/>
      </c>
      <c r="P275" s="1">
        <f t="shared" ca="1" si="22"/>
        <v>1</v>
      </c>
      <c r="Q275" s="20" t="str">
        <f ca="1">IF(B275=1,IF(VLOOKUP(D275,Scheidsrechters!B:P,15,FALSE)=0,"",VLOOKUP(D275,Scheidsrechters!B:P,15,FALSE)),"")</f>
        <v/>
      </c>
      <c r="S275" s="1">
        <f t="shared" ca="1" si="23"/>
        <v>1</v>
      </c>
      <c r="T275" s="26" t="str">
        <f ca="1">IFERROR(VLOOKUP(C275,aanmeldingen!$C:$L,10,FALSE),"")</f>
        <v/>
      </c>
      <c r="U275" s="26" t="str">
        <f ca="1">IFERROR(VLOOKUP(C275,aanmeldingen!$C:$V,20,FALSE),"")</f>
        <v/>
      </c>
    </row>
    <row r="276" spans="1:21" x14ac:dyDescent="0.2">
      <c r="A276" s="54">
        <f t="shared" ca="1" si="20"/>
        <v>1</v>
      </c>
      <c r="B276" s="54">
        <f t="shared" ca="1" si="21"/>
        <v>0</v>
      </c>
      <c r="C276" s="54">
        <f t="shared" si="18"/>
        <v>244</v>
      </c>
      <c r="D276" s="54" t="str">
        <f ca="1">IFERROR(VLOOKUP($C276,aanmeldingen!$C:$AB,D$1,FALSE),"-")</f>
        <v>-</v>
      </c>
      <c r="E276" s="54">
        <f t="shared" ca="1" si="19"/>
        <v>0</v>
      </c>
      <c r="F276" s="25" t="str">
        <f ca="1">IF($B276=1,VLOOKUP($C276,aanmeldingen!$C:$AB,F$1,FALSE),"")</f>
        <v/>
      </c>
      <c r="G276" s="1" t="str">
        <f ca="1">IF($B276=1,VLOOKUP($C276,aanmeldingen!$C:$AB,G$1,FALSE),"")</f>
        <v/>
      </c>
      <c r="H276" s="1" t="str">
        <f ca="1">IF($B276=1,VLOOKUP($C276,aanmeldingen!$C:$AB,H$1,FALSE),"")</f>
        <v/>
      </c>
      <c r="I276" s="26" t="str">
        <f ca="1">IF($B276=1,VLOOKUP($C276,aanmeldingen!$C:$AB,I$1,FALSE),"")</f>
        <v/>
      </c>
      <c r="J276" s="26" t="str">
        <f ca="1">IF($B276=1,VLOOKUP($C276,aanmeldingen!$C:$AB,J$1,FALSE),"")</f>
        <v/>
      </c>
      <c r="K276" s="18" t="str">
        <f ca="1">IF($B276=1,VLOOKUP($C276,aanmeldingen!$C:$AB,K$1,FALSE),"")</f>
        <v/>
      </c>
      <c r="L276" s="1" t="str">
        <f ca="1">IF($B276=1,VLOOKUP($C276,aanmeldingen!$C:$AB,L$1,FALSE),"")</f>
        <v/>
      </c>
      <c r="M276" s="1" t="str">
        <f ca="1">IF($D276="-","",VLOOKUP($C276,aanmeldingen!$C:$AB,M$1,FALSE))</f>
        <v/>
      </c>
      <c r="N276" s="1" t="str">
        <f ca="1">IF($D276="-","",VLOOKUP($C276,aanmeldingen!$C:$AB,N$1,FALSE))</f>
        <v/>
      </c>
      <c r="O276" s="1" t="str">
        <f ca="1">IF($D276="-","",VLOOKUP($C276,aanmeldingen!$C:$AB,O$1,FALSE))</f>
        <v/>
      </c>
      <c r="P276" s="1">
        <f t="shared" ca="1" si="22"/>
        <v>1</v>
      </c>
      <c r="Q276" s="20" t="str">
        <f ca="1">IF(B276=1,IF(VLOOKUP(D276,Scheidsrechters!B:P,15,FALSE)=0,"",VLOOKUP(D276,Scheidsrechters!B:P,15,FALSE)),"")</f>
        <v/>
      </c>
      <c r="S276" s="1">
        <f t="shared" ca="1" si="23"/>
        <v>1</v>
      </c>
      <c r="T276" s="26" t="str">
        <f ca="1">IFERROR(VLOOKUP(C276,aanmeldingen!$C:$L,10,FALSE),"")</f>
        <v/>
      </c>
      <c r="U276" s="26" t="str">
        <f ca="1">IFERROR(VLOOKUP(C276,aanmeldingen!$C:$V,20,FALSE),"")</f>
        <v/>
      </c>
    </row>
    <row r="277" spans="1:21" x14ac:dyDescent="0.2">
      <c r="A277" s="54">
        <f t="shared" ca="1" si="20"/>
        <v>1</v>
      </c>
      <c r="B277" s="54">
        <f t="shared" ca="1" si="21"/>
        <v>0</v>
      </c>
      <c r="C277" s="54">
        <f t="shared" si="18"/>
        <v>245</v>
      </c>
      <c r="D277" s="54" t="str">
        <f ca="1">IFERROR(VLOOKUP($C277,aanmeldingen!$C:$AB,D$1,FALSE),"-")</f>
        <v>-</v>
      </c>
      <c r="E277" s="54">
        <f t="shared" ca="1" si="19"/>
        <v>0</v>
      </c>
      <c r="F277" s="25" t="str">
        <f ca="1">IF($B277=1,VLOOKUP($C277,aanmeldingen!$C:$AB,F$1,FALSE),"")</f>
        <v/>
      </c>
      <c r="G277" s="1" t="str">
        <f ca="1">IF($B277=1,VLOOKUP($C277,aanmeldingen!$C:$AB,G$1,FALSE),"")</f>
        <v/>
      </c>
      <c r="H277" s="1" t="str">
        <f ca="1">IF($B277=1,VLOOKUP($C277,aanmeldingen!$C:$AB,H$1,FALSE),"")</f>
        <v/>
      </c>
      <c r="I277" s="26" t="str">
        <f ca="1">IF($B277=1,VLOOKUP($C277,aanmeldingen!$C:$AB,I$1,FALSE),"")</f>
        <v/>
      </c>
      <c r="J277" s="26" t="str">
        <f ca="1">IF($B277=1,VLOOKUP($C277,aanmeldingen!$C:$AB,J$1,FALSE),"")</f>
        <v/>
      </c>
      <c r="K277" s="18" t="str">
        <f ca="1">IF($B277=1,VLOOKUP($C277,aanmeldingen!$C:$AB,K$1,FALSE),"")</f>
        <v/>
      </c>
      <c r="L277" s="1" t="str">
        <f ca="1">IF($B277=1,VLOOKUP($C277,aanmeldingen!$C:$AB,L$1,FALSE),"")</f>
        <v/>
      </c>
      <c r="M277" s="1" t="str">
        <f ca="1">IF($D277="-","",VLOOKUP($C277,aanmeldingen!$C:$AB,M$1,FALSE))</f>
        <v/>
      </c>
      <c r="N277" s="1" t="str">
        <f ca="1">IF($D277="-","",VLOOKUP($C277,aanmeldingen!$C:$AB,N$1,FALSE))</f>
        <v/>
      </c>
      <c r="O277" s="1" t="str">
        <f ca="1">IF($D277="-","",VLOOKUP($C277,aanmeldingen!$C:$AB,O$1,FALSE))</f>
        <v/>
      </c>
      <c r="P277" s="1">
        <f t="shared" ca="1" si="22"/>
        <v>1</v>
      </c>
      <c r="Q277" s="20" t="str">
        <f ca="1">IF(B277=1,IF(VLOOKUP(D277,Scheidsrechters!B:P,15,FALSE)=0,"",VLOOKUP(D277,Scheidsrechters!B:P,15,FALSE)),"")</f>
        <v/>
      </c>
      <c r="S277" s="1">
        <f t="shared" ca="1" si="23"/>
        <v>1</v>
      </c>
      <c r="T277" s="26" t="str">
        <f ca="1">IFERROR(VLOOKUP(C277,aanmeldingen!$C:$L,10,FALSE),"")</f>
        <v/>
      </c>
      <c r="U277" s="26" t="str">
        <f ca="1">IFERROR(VLOOKUP(C277,aanmeldingen!$C:$V,20,FALSE),"")</f>
        <v/>
      </c>
    </row>
    <row r="278" spans="1:21" x14ac:dyDescent="0.2">
      <c r="A278" s="54">
        <f t="shared" ca="1" si="20"/>
        <v>1</v>
      </c>
      <c r="B278" s="54">
        <f t="shared" ca="1" si="21"/>
        <v>0</v>
      </c>
      <c r="C278" s="54">
        <f t="shared" si="18"/>
        <v>246</v>
      </c>
      <c r="D278" s="54" t="str">
        <f ca="1">IFERROR(VLOOKUP($C278,aanmeldingen!$C:$AB,D$1,FALSE),"-")</f>
        <v>-</v>
      </c>
      <c r="E278" s="54">
        <f t="shared" ca="1" si="19"/>
        <v>0</v>
      </c>
      <c r="F278" s="25" t="str">
        <f ca="1">IF($B278=1,VLOOKUP($C278,aanmeldingen!$C:$AB,F$1,FALSE),"")</f>
        <v/>
      </c>
      <c r="G278" s="1" t="str">
        <f ca="1">IF($B278=1,VLOOKUP($C278,aanmeldingen!$C:$AB,G$1,FALSE),"")</f>
        <v/>
      </c>
      <c r="H278" s="1" t="str">
        <f ca="1">IF($B278=1,VLOOKUP($C278,aanmeldingen!$C:$AB,H$1,FALSE),"")</f>
        <v/>
      </c>
      <c r="I278" s="26" t="str">
        <f ca="1">IF($B278=1,VLOOKUP($C278,aanmeldingen!$C:$AB,I$1,FALSE),"")</f>
        <v/>
      </c>
      <c r="J278" s="26" t="str">
        <f ca="1">IF($B278=1,VLOOKUP($C278,aanmeldingen!$C:$AB,J$1,FALSE),"")</f>
        <v/>
      </c>
      <c r="K278" s="18" t="str">
        <f ca="1">IF($B278=1,VLOOKUP($C278,aanmeldingen!$C:$AB,K$1,FALSE),"")</f>
        <v/>
      </c>
      <c r="L278" s="1" t="str">
        <f ca="1">IF($B278=1,VLOOKUP($C278,aanmeldingen!$C:$AB,L$1,FALSE),"")</f>
        <v/>
      </c>
      <c r="M278" s="1" t="str">
        <f ca="1">IF($D278="-","",VLOOKUP($C278,aanmeldingen!$C:$AB,M$1,FALSE))</f>
        <v/>
      </c>
      <c r="N278" s="1" t="str">
        <f ca="1">IF($D278="-","",VLOOKUP($C278,aanmeldingen!$C:$AB,N$1,FALSE))</f>
        <v/>
      </c>
      <c r="O278" s="1" t="str">
        <f ca="1">IF($D278="-","",VLOOKUP($C278,aanmeldingen!$C:$AB,O$1,FALSE))</f>
        <v/>
      </c>
      <c r="P278" s="1">
        <f t="shared" ca="1" si="22"/>
        <v>1</v>
      </c>
      <c r="Q278" s="20" t="str">
        <f ca="1">IF(B278=1,IF(VLOOKUP(D278,Scheidsrechters!B:P,15,FALSE)=0,"",VLOOKUP(D278,Scheidsrechters!B:P,15,FALSE)),"")</f>
        <v/>
      </c>
      <c r="S278" s="1">
        <f t="shared" ca="1" si="23"/>
        <v>1</v>
      </c>
      <c r="T278" s="26" t="str">
        <f ca="1">IFERROR(VLOOKUP(C278,aanmeldingen!$C:$L,10,FALSE),"")</f>
        <v/>
      </c>
      <c r="U278" s="26" t="str">
        <f ca="1">IFERROR(VLOOKUP(C278,aanmeldingen!$C:$V,20,FALSE),"")</f>
        <v/>
      </c>
    </row>
    <row r="279" spans="1:21" x14ac:dyDescent="0.2">
      <c r="A279" s="54">
        <f t="shared" ca="1" si="20"/>
        <v>1</v>
      </c>
      <c r="B279" s="54">
        <f t="shared" ca="1" si="21"/>
        <v>0</v>
      </c>
      <c r="C279" s="54">
        <f t="shared" si="18"/>
        <v>247</v>
      </c>
      <c r="D279" s="54" t="str">
        <f ca="1">IFERROR(VLOOKUP($C279,aanmeldingen!$C:$AB,D$1,FALSE),"-")</f>
        <v>-</v>
      </c>
      <c r="E279" s="54">
        <f t="shared" ca="1" si="19"/>
        <v>0</v>
      </c>
      <c r="F279" s="25" t="str">
        <f ca="1">IF($B279=1,VLOOKUP($C279,aanmeldingen!$C:$AB,F$1,FALSE),"")</f>
        <v/>
      </c>
      <c r="G279" s="1" t="str">
        <f ca="1">IF($B279=1,VLOOKUP($C279,aanmeldingen!$C:$AB,G$1,FALSE),"")</f>
        <v/>
      </c>
      <c r="H279" s="1" t="str">
        <f ca="1">IF($B279=1,VLOOKUP($C279,aanmeldingen!$C:$AB,H$1,FALSE),"")</f>
        <v/>
      </c>
      <c r="I279" s="26" t="str">
        <f ca="1">IF($B279=1,VLOOKUP($C279,aanmeldingen!$C:$AB,I$1,FALSE),"")</f>
        <v/>
      </c>
      <c r="J279" s="26" t="str">
        <f ca="1">IF($B279=1,VLOOKUP($C279,aanmeldingen!$C:$AB,J$1,FALSE),"")</f>
        <v/>
      </c>
      <c r="K279" s="18" t="str">
        <f ca="1">IF($B279=1,VLOOKUP($C279,aanmeldingen!$C:$AB,K$1,FALSE),"")</f>
        <v/>
      </c>
      <c r="L279" s="1" t="str">
        <f ca="1">IF($B279=1,VLOOKUP($C279,aanmeldingen!$C:$AB,L$1,FALSE),"")</f>
        <v/>
      </c>
      <c r="M279" s="1" t="str">
        <f ca="1">IF($D279="-","",VLOOKUP($C279,aanmeldingen!$C:$AB,M$1,FALSE))</f>
        <v/>
      </c>
      <c r="N279" s="1" t="str">
        <f ca="1">IF($D279="-","",VLOOKUP($C279,aanmeldingen!$C:$AB,N$1,FALSE))</f>
        <v/>
      </c>
      <c r="O279" s="1" t="str">
        <f ca="1">IF($D279="-","",VLOOKUP($C279,aanmeldingen!$C:$AB,O$1,FALSE))</f>
        <v/>
      </c>
      <c r="P279" s="1">
        <f t="shared" ca="1" si="22"/>
        <v>1</v>
      </c>
      <c r="Q279" s="20" t="str">
        <f ca="1">IF(B279=1,IF(VLOOKUP(D279,Scheidsrechters!B:P,15,FALSE)=0,"",VLOOKUP(D279,Scheidsrechters!B:P,15,FALSE)),"")</f>
        <v/>
      </c>
      <c r="S279" s="1">
        <f t="shared" ca="1" si="23"/>
        <v>1</v>
      </c>
      <c r="T279" s="26" t="str">
        <f ca="1">IFERROR(VLOOKUP(C279,aanmeldingen!$C:$L,10,FALSE),"")</f>
        <v/>
      </c>
      <c r="U279" s="26" t="str">
        <f ca="1">IFERROR(VLOOKUP(C279,aanmeldingen!$C:$V,20,FALSE),"")</f>
        <v/>
      </c>
    </row>
    <row r="280" spans="1:21" x14ac:dyDescent="0.2">
      <c r="A280" s="54">
        <f t="shared" ca="1" si="20"/>
        <v>1</v>
      </c>
      <c r="B280" s="54">
        <f t="shared" ca="1" si="21"/>
        <v>0</v>
      </c>
      <c r="C280" s="54">
        <f t="shared" si="18"/>
        <v>248</v>
      </c>
      <c r="D280" s="54" t="str">
        <f ca="1">IFERROR(VLOOKUP($C280,aanmeldingen!$C:$AB,D$1,FALSE),"-")</f>
        <v>-</v>
      </c>
      <c r="E280" s="54">
        <f t="shared" ca="1" si="19"/>
        <v>0</v>
      </c>
      <c r="F280" s="25" t="str">
        <f ca="1">IF($B280=1,VLOOKUP($C280,aanmeldingen!$C:$AB,F$1,FALSE),"")</f>
        <v/>
      </c>
      <c r="G280" s="1" t="str">
        <f ca="1">IF($B280=1,VLOOKUP($C280,aanmeldingen!$C:$AB,G$1,FALSE),"")</f>
        <v/>
      </c>
      <c r="H280" s="1" t="str">
        <f ca="1">IF($B280=1,VLOOKUP($C280,aanmeldingen!$C:$AB,H$1,FALSE),"")</f>
        <v/>
      </c>
      <c r="I280" s="26" t="str">
        <f ca="1">IF($B280=1,VLOOKUP($C280,aanmeldingen!$C:$AB,I$1,FALSE),"")</f>
        <v/>
      </c>
      <c r="J280" s="26" t="str">
        <f ca="1">IF($B280=1,VLOOKUP($C280,aanmeldingen!$C:$AB,J$1,FALSE),"")</f>
        <v/>
      </c>
      <c r="K280" s="18" t="str">
        <f ca="1">IF($B280=1,VLOOKUP($C280,aanmeldingen!$C:$AB,K$1,FALSE),"")</f>
        <v/>
      </c>
      <c r="L280" s="1" t="str">
        <f ca="1">IF($B280=1,VLOOKUP($C280,aanmeldingen!$C:$AB,L$1,FALSE),"")</f>
        <v/>
      </c>
      <c r="M280" s="1" t="str">
        <f ca="1">IF($D280="-","",VLOOKUP($C280,aanmeldingen!$C:$AB,M$1,FALSE))</f>
        <v/>
      </c>
      <c r="N280" s="1" t="str">
        <f ca="1">IF($D280="-","",VLOOKUP($C280,aanmeldingen!$C:$AB,N$1,FALSE))</f>
        <v/>
      </c>
      <c r="O280" s="1" t="str">
        <f ca="1">IF($D280="-","",VLOOKUP($C280,aanmeldingen!$C:$AB,O$1,FALSE))</f>
        <v/>
      </c>
      <c r="P280" s="1">
        <f t="shared" ca="1" si="22"/>
        <v>1</v>
      </c>
      <c r="Q280" s="20" t="str">
        <f ca="1">IF(B280=1,IF(VLOOKUP(D280,Scheidsrechters!B:P,15,FALSE)=0,"",VLOOKUP(D280,Scheidsrechters!B:P,15,FALSE)),"")</f>
        <v/>
      </c>
      <c r="S280" s="1">
        <f t="shared" ca="1" si="23"/>
        <v>1</v>
      </c>
      <c r="T280" s="26" t="str">
        <f ca="1">IFERROR(VLOOKUP(C280,aanmeldingen!$C:$L,10,FALSE),"")</f>
        <v/>
      </c>
      <c r="U280" s="26" t="str">
        <f ca="1">IFERROR(VLOOKUP(C280,aanmeldingen!$C:$V,20,FALSE),"")</f>
        <v/>
      </c>
    </row>
    <row r="281" spans="1:21" x14ac:dyDescent="0.2">
      <c r="A281" s="54">
        <f t="shared" ca="1" si="20"/>
        <v>1</v>
      </c>
      <c r="B281" s="54">
        <f t="shared" ca="1" si="21"/>
        <v>0</v>
      </c>
      <c r="C281" s="54">
        <f t="shared" si="18"/>
        <v>249</v>
      </c>
      <c r="D281" s="54" t="str">
        <f ca="1">IFERROR(VLOOKUP($C281,aanmeldingen!$C:$AB,D$1,FALSE),"-")</f>
        <v>-</v>
      </c>
      <c r="E281" s="54">
        <f t="shared" ca="1" si="19"/>
        <v>0</v>
      </c>
      <c r="F281" s="25" t="str">
        <f ca="1">IF($B281=1,VLOOKUP($C281,aanmeldingen!$C:$AB,F$1,FALSE),"")</f>
        <v/>
      </c>
      <c r="G281" s="1" t="str">
        <f ca="1">IF($B281=1,VLOOKUP($C281,aanmeldingen!$C:$AB,G$1,FALSE),"")</f>
        <v/>
      </c>
      <c r="H281" s="1" t="str">
        <f ca="1">IF($B281=1,VLOOKUP($C281,aanmeldingen!$C:$AB,H$1,FALSE),"")</f>
        <v/>
      </c>
      <c r="I281" s="26" t="str">
        <f ca="1">IF($B281=1,VLOOKUP($C281,aanmeldingen!$C:$AB,I$1,FALSE),"")</f>
        <v/>
      </c>
      <c r="J281" s="26" t="str">
        <f ca="1">IF($B281=1,VLOOKUP($C281,aanmeldingen!$C:$AB,J$1,FALSE),"")</f>
        <v/>
      </c>
      <c r="K281" s="18" t="str">
        <f ca="1">IF($B281=1,VLOOKUP($C281,aanmeldingen!$C:$AB,K$1,FALSE),"")</f>
        <v/>
      </c>
      <c r="L281" s="1" t="str">
        <f ca="1">IF($B281=1,VLOOKUP($C281,aanmeldingen!$C:$AB,L$1,FALSE),"")</f>
        <v/>
      </c>
      <c r="M281" s="1" t="str">
        <f ca="1">IF($D281="-","",VLOOKUP($C281,aanmeldingen!$C:$AB,M$1,FALSE))</f>
        <v/>
      </c>
      <c r="N281" s="1" t="str">
        <f ca="1">IF($D281="-","",VLOOKUP($C281,aanmeldingen!$C:$AB,N$1,FALSE))</f>
        <v/>
      </c>
      <c r="O281" s="1" t="str">
        <f ca="1">IF($D281="-","",VLOOKUP($C281,aanmeldingen!$C:$AB,O$1,FALSE))</f>
        <v/>
      </c>
      <c r="P281" s="1">
        <f t="shared" ca="1" si="22"/>
        <v>1</v>
      </c>
      <c r="Q281" s="20" t="str">
        <f ca="1">IF(B281=1,IF(VLOOKUP(D281,Scheidsrechters!B:P,15,FALSE)=0,"",VLOOKUP(D281,Scheidsrechters!B:P,15,FALSE)),"")</f>
        <v/>
      </c>
      <c r="S281" s="1">
        <f t="shared" ca="1" si="23"/>
        <v>1</v>
      </c>
      <c r="T281" s="26" t="str">
        <f ca="1">IFERROR(VLOOKUP(C281,aanmeldingen!$C:$L,10,FALSE),"")</f>
        <v/>
      </c>
      <c r="U281" s="26" t="str">
        <f ca="1">IFERROR(VLOOKUP(C281,aanmeldingen!$C:$V,20,FALSE),"")</f>
        <v/>
      </c>
    </row>
    <row r="282" spans="1:21" x14ac:dyDescent="0.2">
      <c r="A282" s="54">
        <f t="shared" ca="1" si="20"/>
        <v>1</v>
      </c>
      <c r="B282" s="54">
        <f t="shared" ca="1" si="21"/>
        <v>0</v>
      </c>
      <c r="C282" s="54">
        <f t="shared" si="18"/>
        <v>250</v>
      </c>
      <c r="D282" s="54" t="str">
        <f ca="1">IFERROR(VLOOKUP($C282,aanmeldingen!$C:$AB,D$1,FALSE),"-")</f>
        <v>-</v>
      </c>
      <c r="E282" s="54">
        <f t="shared" ca="1" si="19"/>
        <v>0</v>
      </c>
      <c r="F282" s="25" t="str">
        <f ca="1">IF($B282=1,VLOOKUP($C282,aanmeldingen!$C:$AB,F$1,FALSE),"")</f>
        <v/>
      </c>
      <c r="G282" s="1" t="str">
        <f ca="1">IF($B282=1,VLOOKUP($C282,aanmeldingen!$C:$AB,G$1,FALSE),"")</f>
        <v/>
      </c>
      <c r="H282" s="1" t="str">
        <f ca="1">IF($B282=1,VLOOKUP($C282,aanmeldingen!$C:$AB,H$1,FALSE),"")</f>
        <v/>
      </c>
      <c r="I282" s="26" t="str">
        <f ca="1">IF($B282=1,VLOOKUP($C282,aanmeldingen!$C:$AB,I$1,FALSE),"")</f>
        <v/>
      </c>
      <c r="J282" s="26" t="str">
        <f ca="1">IF($B282=1,VLOOKUP($C282,aanmeldingen!$C:$AB,J$1,FALSE),"")</f>
        <v/>
      </c>
      <c r="K282" s="18" t="str">
        <f ca="1">IF($B282=1,VLOOKUP($C282,aanmeldingen!$C:$AB,K$1,FALSE),"")</f>
        <v/>
      </c>
      <c r="L282" s="1" t="str">
        <f ca="1">IF($B282=1,VLOOKUP($C282,aanmeldingen!$C:$AB,L$1,FALSE),"")</f>
        <v/>
      </c>
      <c r="M282" s="1" t="str">
        <f ca="1">IF($D282="-","",VLOOKUP($C282,aanmeldingen!$C:$AB,M$1,FALSE))</f>
        <v/>
      </c>
      <c r="N282" s="1" t="str">
        <f ca="1">IF($D282="-","",VLOOKUP($C282,aanmeldingen!$C:$AB,N$1,FALSE))</f>
        <v/>
      </c>
      <c r="O282" s="1" t="str">
        <f ca="1">IF($D282="-","",VLOOKUP($C282,aanmeldingen!$C:$AB,O$1,FALSE))</f>
        <v/>
      </c>
      <c r="P282" s="1">
        <f t="shared" ca="1" si="22"/>
        <v>1</v>
      </c>
      <c r="Q282" s="20" t="str">
        <f ca="1">IF(B282=1,IF(VLOOKUP(D282,Scheidsrechters!B:P,15,FALSE)=0,"",VLOOKUP(D282,Scheidsrechters!B:P,15,FALSE)),"")</f>
        <v/>
      </c>
      <c r="S282" s="1">
        <f t="shared" ca="1" si="23"/>
        <v>1</v>
      </c>
      <c r="T282" s="26" t="str">
        <f ca="1">IFERROR(VLOOKUP(C282,aanmeldingen!$C:$L,10,FALSE),"")</f>
        <v/>
      </c>
      <c r="U282" s="26" t="str">
        <f ca="1">IFERROR(VLOOKUP(C282,aanmeldingen!$C:$V,20,FALSE),"")</f>
        <v/>
      </c>
    </row>
    <row r="283" spans="1:21" x14ac:dyDescent="0.2">
      <c r="A283" s="54">
        <f t="shared" ca="1" si="20"/>
        <v>1</v>
      </c>
      <c r="B283" s="54">
        <f t="shared" ca="1" si="21"/>
        <v>0</v>
      </c>
      <c r="C283" s="54">
        <f t="shared" si="18"/>
        <v>251</v>
      </c>
      <c r="D283" s="54" t="str">
        <f ca="1">IFERROR(VLOOKUP($C283,aanmeldingen!$C:$AB,D$1,FALSE),"-")</f>
        <v>-</v>
      </c>
      <c r="E283" s="54">
        <f t="shared" ca="1" si="19"/>
        <v>0</v>
      </c>
      <c r="F283" s="25" t="str">
        <f ca="1">IF($B283=1,VLOOKUP($C283,aanmeldingen!$C:$AB,F$1,FALSE),"")</f>
        <v/>
      </c>
      <c r="G283" s="1" t="str">
        <f ca="1">IF($B283=1,VLOOKUP($C283,aanmeldingen!$C:$AB,G$1,FALSE),"")</f>
        <v/>
      </c>
      <c r="H283" s="1" t="str">
        <f ca="1">IF($B283=1,VLOOKUP($C283,aanmeldingen!$C:$AB,H$1,FALSE),"")</f>
        <v/>
      </c>
      <c r="I283" s="26" t="str">
        <f ca="1">IF($B283=1,VLOOKUP($C283,aanmeldingen!$C:$AB,I$1,FALSE),"")</f>
        <v/>
      </c>
      <c r="J283" s="26" t="str">
        <f ca="1">IF($B283=1,VLOOKUP($C283,aanmeldingen!$C:$AB,J$1,FALSE),"")</f>
        <v/>
      </c>
      <c r="K283" s="18" t="str">
        <f ca="1">IF($B283=1,VLOOKUP($C283,aanmeldingen!$C:$AB,K$1,FALSE),"")</f>
        <v/>
      </c>
      <c r="L283" s="1" t="str">
        <f ca="1">IF($B283=1,VLOOKUP($C283,aanmeldingen!$C:$AB,L$1,FALSE),"")</f>
        <v/>
      </c>
      <c r="M283" s="1" t="str">
        <f ca="1">IF($D283="-","",VLOOKUP($C283,aanmeldingen!$C:$AB,M$1,FALSE))</f>
        <v/>
      </c>
      <c r="N283" s="1" t="str">
        <f ca="1">IF($D283="-","",VLOOKUP($C283,aanmeldingen!$C:$AB,N$1,FALSE))</f>
        <v/>
      </c>
      <c r="O283" s="1" t="str">
        <f ca="1">IF($D283="-","",VLOOKUP($C283,aanmeldingen!$C:$AB,O$1,FALSE))</f>
        <v/>
      </c>
      <c r="P283" s="1">
        <f t="shared" ca="1" si="22"/>
        <v>1</v>
      </c>
      <c r="Q283" s="20" t="str">
        <f ca="1">IF(B283=1,IF(VLOOKUP(D283,Scheidsrechters!B:P,15,FALSE)=0,"",VLOOKUP(D283,Scheidsrechters!B:P,15,FALSE)),"")</f>
        <v/>
      </c>
      <c r="S283" s="1">
        <f t="shared" ca="1" si="23"/>
        <v>1</v>
      </c>
      <c r="T283" s="26" t="str">
        <f ca="1">IFERROR(VLOOKUP(C283,aanmeldingen!$C:$L,10,FALSE),"")</f>
        <v/>
      </c>
      <c r="U283" s="26" t="str">
        <f ca="1">IFERROR(VLOOKUP(C283,aanmeldingen!$C:$V,20,FALSE),"")</f>
        <v/>
      </c>
    </row>
    <row r="284" spans="1:21" x14ac:dyDescent="0.2">
      <c r="A284" s="54">
        <f t="shared" ca="1" si="20"/>
        <v>1</v>
      </c>
      <c r="B284" s="54">
        <f t="shared" ca="1" si="21"/>
        <v>0</v>
      </c>
      <c r="C284" s="54">
        <f t="shared" si="18"/>
        <v>252</v>
      </c>
      <c r="D284" s="54" t="str">
        <f ca="1">IFERROR(VLOOKUP($C284,aanmeldingen!$C:$AB,D$1,FALSE),"-")</f>
        <v>-</v>
      </c>
      <c r="E284" s="54">
        <f t="shared" ca="1" si="19"/>
        <v>0</v>
      </c>
      <c r="F284" s="25" t="str">
        <f ca="1">IF($B284=1,VLOOKUP($C284,aanmeldingen!$C:$AB,F$1,FALSE),"")</f>
        <v/>
      </c>
      <c r="G284" s="1" t="str">
        <f ca="1">IF($B284=1,VLOOKUP($C284,aanmeldingen!$C:$AB,G$1,FALSE),"")</f>
        <v/>
      </c>
      <c r="H284" s="1" t="str">
        <f ca="1">IF($B284=1,VLOOKUP($C284,aanmeldingen!$C:$AB,H$1,FALSE),"")</f>
        <v/>
      </c>
      <c r="I284" s="26" t="str">
        <f ca="1">IF($B284=1,VLOOKUP($C284,aanmeldingen!$C:$AB,I$1,FALSE),"")</f>
        <v/>
      </c>
      <c r="J284" s="26" t="str">
        <f ca="1">IF($B284=1,VLOOKUP($C284,aanmeldingen!$C:$AB,J$1,FALSE),"")</f>
        <v/>
      </c>
      <c r="K284" s="18" t="str">
        <f ca="1">IF($B284=1,VLOOKUP($C284,aanmeldingen!$C:$AB,K$1,FALSE),"")</f>
        <v/>
      </c>
      <c r="L284" s="1" t="str">
        <f ca="1">IF($B284=1,VLOOKUP($C284,aanmeldingen!$C:$AB,L$1,FALSE),"")</f>
        <v/>
      </c>
      <c r="M284" s="1" t="str">
        <f ca="1">IF($D284="-","",VLOOKUP($C284,aanmeldingen!$C:$AB,M$1,FALSE))</f>
        <v/>
      </c>
      <c r="N284" s="1" t="str">
        <f ca="1">IF($D284="-","",VLOOKUP($C284,aanmeldingen!$C:$AB,N$1,FALSE))</f>
        <v/>
      </c>
      <c r="O284" s="1" t="str">
        <f ca="1">IF($D284="-","",VLOOKUP($C284,aanmeldingen!$C:$AB,O$1,FALSE))</f>
        <v/>
      </c>
      <c r="P284" s="1">
        <f t="shared" ca="1" si="22"/>
        <v>1</v>
      </c>
      <c r="Q284" s="20" t="str">
        <f ca="1">IF(B284=1,IF(VLOOKUP(D284,Scheidsrechters!B:P,15,FALSE)=0,"",VLOOKUP(D284,Scheidsrechters!B:P,15,FALSE)),"")</f>
        <v/>
      </c>
      <c r="S284" s="1">
        <f t="shared" ca="1" si="23"/>
        <v>1</v>
      </c>
      <c r="T284" s="26" t="str">
        <f ca="1">IFERROR(VLOOKUP(C284,aanmeldingen!$C:$L,10,FALSE),"")</f>
        <v/>
      </c>
      <c r="U284" s="26" t="str">
        <f ca="1">IFERROR(VLOOKUP(C284,aanmeldingen!$C:$V,20,FALSE),"")</f>
        <v/>
      </c>
    </row>
    <row r="285" spans="1:21" x14ac:dyDescent="0.2">
      <c r="A285" s="54">
        <f t="shared" ca="1" si="20"/>
        <v>1</v>
      </c>
      <c r="B285" s="54">
        <f t="shared" ca="1" si="21"/>
        <v>0</v>
      </c>
      <c r="C285" s="54">
        <f t="shared" si="18"/>
        <v>253</v>
      </c>
      <c r="D285" s="54" t="str">
        <f ca="1">IFERROR(VLOOKUP($C285,aanmeldingen!$C:$AB,D$1,FALSE),"-")</f>
        <v>-</v>
      </c>
      <c r="E285" s="54">
        <f t="shared" ca="1" si="19"/>
        <v>0</v>
      </c>
      <c r="F285" s="25" t="str">
        <f ca="1">IF($B285=1,VLOOKUP($C285,aanmeldingen!$C:$AB,F$1,FALSE),"")</f>
        <v/>
      </c>
      <c r="G285" s="1" t="str">
        <f ca="1">IF($B285=1,VLOOKUP($C285,aanmeldingen!$C:$AB,G$1,FALSE),"")</f>
        <v/>
      </c>
      <c r="H285" s="1" t="str">
        <f ca="1">IF($B285=1,VLOOKUP($C285,aanmeldingen!$C:$AB,H$1,FALSE),"")</f>
        <v/>
      </c>
      <c r="I285" s="26" t="str">
        <f ca="1">IF($B285=1,VLOOKUP($C285,aanmeldingen!$C:$AB,I$1,FALSE),"")</f>
        <v/>
      </c>
      <c r="J285" s="26" t="str">
        <f ca="1">IF($B285=1,VLOOKUP($C285,aanmeldingen!$C:$AB,J$1,FALSE),"")</f>
        <v/>
      </c>
      <c r="K285" s="18" t="str">
        <f ca="1">IF($B285=1,VLOOKUP($C285,aanmeldingen!$C:$AB,K$1,FALSE),"")</f>
        <v/>
      </c>
      <c r="L285" s="1" t="str">
        <f ca="1">IF($B285=1,VLOOKUP($C285,aanmeldingen!$C:$AB,L$1,FALSE),"")</f>
        <v/>
      </c>
      <c r="M285" s="1" t="str">
        <f ca="1">IF($D285="-","",VLOOKUP($C285,aanmeldingen!$C:$AB,M$1,FALSE))</f>
        <v/>
      </c>
      <c r="N285" s="1" t="str">
        <f ca="1">IF($D285="-","",VLOOKUP($C285,aanmeldingen!$C:$AB,N$1,FALSE))</f>
        <v/>
      </c>
      <c r="O285" s="1" t="str">
        <f ca="1">IF($D285="-","",VLOOKUP($C285,aanmeldingen!$C:$AB,O$1,FALSE))</f>
        <v/>
      </c>
      <c r="P285" s="1">
        <f t="shared" ca="1" si="22"/>
        <v>1</v>
      </c>
      <c r="Q285" s="20" t="str">
        <f ca="1">IF(B285=1,IF(VLOOKUP(D285,Scheidsrechters!B:P,15,FALSE)=0,"",VLOOKUP(D285,Scheidsrechters!B:P,15,FALSE)),"")</f>
        <v/>
      </c>
      <c r="S285" s="1">
        <f t="shared" ca="1" si="23"/>
        <v>1</v>
      </c>
      <c r="T285" s="26" t="str">
        <f ca="1">IFERROR(VLOOKUP(C285,aanmeldingen!$C:$L,10,FALSE),"")</f>
        <v/>
      </c>
      <c r="U285" s="26" t="str">
        <f ca="1">IFERROR(VLOOKUP(C285,aanmeldingen!$C:$V,20,FALSE),"")</f>
        <v/>
      </c>
    </row>
    <row r="286" spans="1:21" x14ac:dyDescent="0.2">
      <c r="A286" s="54">
        <f t="shared" ca="1" si="20"/>
        <v>1</v>
      </c>
      <c r="B286" s="54">
        <f t="shared" ca="1" si="21"/>
        <v>0</v>
      </c>
      <c r="C286" s="54">
        <f t="shared" si="18"/>
        <v>254</v>
      </c>
      <c r="D286" s="54" t="str">
        <f ca="1">IFERROR(VLOOKUP($C286,aanmeldingen!$C:$AB,D$1,FALSE),"-")</f>
        <v>-</v>
      </c>
      <c r="E286" s="54">
        <f t="shared" ca="1" si="19"/>
        <v>0</v>
      </c>
      <c r="F286" s="25" t="str">
        <f ca="1">IF($B286=1,VLOOKUP($C286,aanmeldingen!$C:$AB,F$1,FALSE),"")</f>
        <v/>
      </c>
      <c r="G286" s="1" t="str">
        <f ca="1">IF($B286=1,VLOOKUP($C286,aanmeldingen!$C:$AB,G$1,FALSE),"")</f>
        <v/>
      </c>
      <c r="H286" s="1" t="str">
        <f ca="1">IF($B286=1,VLOOKUP($C286,aanmeldingen!$C:$AB,H$1,FALSE),"")</f>
        <v/>
      </c>
      <c r="I286" s="26" t="str">
        <f ca="1">IF($B286=1,VLOOKUP($C286,aanmeldingen!$C:$AB,I$1,FALSE),"")</f>
        <v/>
      </c>
      <c r="J286" s="26" t="str">
        <f ca="1">IF($B286=1,VLOOKUP($C286,aanmeldingen!$C:$AB,J$1,FALSE),"")</f>
        <v/>
      </c>
      <c r="K286" s="18" t="str">
        <f ca="1">IF($B286=1,VLOOKUP($C286,aanmeldingen!$C:$AB,K$1,FALSE),"")</f>
        <v/>
      </c>
      <c r="L286" s="1" t="str">
        <f ca="1">IF($B286=1,VLOOKUP($C286,aanmeldingen!$C:$AB,L$1,FALSE),"")</f>
        <v/>
      </c>
      <c r="M286" s="1" t="str">
        <f ca="1">IF($D286="-","",VLOOKUP($C286,aanmeldingen!$C:$AB,M$1,FALSE))</f>
        <v/>
      </c>
      <c r="N286" s="1" t="str">
        <f ca="1">IF($D286="-","",VLOOKUP($C286,aanmeldingen!$C:$AB,N$1,FALSE))</f>
        <v/>
      </c>
      <c r="O286" s="1" t="str">
        <f ca="1">IF($D286="-","",VLOOKUP($C286,aanmeldingen!$C:$AB,O$1,FALSE))</f>
        <v/>
      </c>
      <c r="P286" s="1">
        <f t="shared" ca="1" si="22"/>
        <v>1</v>
      </c>
      <c r="Q286" s="20" t="str">
        <f ca="1">IF(B286=1,IF(VLOOKUP(D286,Scheidsrechters!B:P,15,FALSE)=0,"",VLOOKUP(D286,Scheidsrechters!B:P,15,FALSE)),"")</f>
        <v/>
      </c>
      <c r="S286" s="1">
        <f t="shared" ca="1" si="23"/>
        <v>1</v>
      </c>
      <c r="T286" s="26" t="str">
        <f ca="1">IFERROR(VLOOKUP(C286,aanmeldingen!$C:$L,10,FALSE),"")</f>
        <v/>
      </c>
      <c r="U286" s="26" t="str">
        <f ca="1">IFERROR(VLOOKUP(C286,aanmeldingen!$C:$V,20,FALSE),"")</f>
        <v/>
      </c>
    </row>
    <row r="287" spans="1:21" x14ac:dyDescent="0.2">
      <c r="A287" s="54">
        <f t="shared" ca="1" si="20"/>
        <v>1</v>
      </c>
      <c r="B287" s="54">
        <f t="shared" ca="1" si="21"/>
        <v>0</v>
      </c>
      <c r="C287" s="54">
        <f t="shared" si="18"/>
        <v>255</v>
      </c>
      <c r="D287" s="54" t="str">
        <f ca="1">IFERROR(VLOOKUP($C287,aanmeldingen!$C:$AB,D$1,FALSE),"-")</f>
        <v>-</v>
      </c>
      <c r="E287" s="54">
        <f t="shared" ca="1" si="19"/>
        <v>0</v>
      </c>
      <c r="F287" s="25" t="str">
        <f ca="1">IF($B287=1,VLOOKUP($C287,aanmeldingen!$C:$AB,F$1,FALSE),"")</f>
        <v/>
      </c>
      <c r="G287" s="1" t="str">
        <f ca="1">IF($B287=1,VLOOKUP($C287,aanmeldingen!$C:$AB,G$1,FALSE),"")</f>
        <v/>
      </c>
      <c r="H287" s="1" t="str">
        <f ca="1">IF($B287=1,VLOOKUP($C287,aanmeldingen!$C:$AB,H$1,FALSE),"")</f>
        <v/>
      </c>
      <c r="I287" s="26" t="str">
        <f ca="1">IF($B287=1,VLOOKUP($C287,aanmeldingen!$C:$AB,I$1,FALSE),"")</f>
        <v/>
      </c>
      <c r="J287" s="26" t="str">
        <f ca="1">IF($B287=1,VLOOKUP($C287,aanmeldingen!$C:$AB,J$1,FALSE),"")</f>
        <v/>
      </c>
      <c r="K287" s="18" t="str">
        <f ca="1">IF($B287=1,VLOOKUP($C287,aanmeldingen!$C:$AB,K$1,FALSE),"")</f>
        <v/>
      </c>
      <c r="L287" s="1" t="str">
        <f ca="1">IF($B287=1,VLOOKUP($C287,aanmeldingen!$C:$AB,L$1,FALSE),"")</f>
        <v/>
      </c>
      <c r="M287" s="1" t="str">
        <f ca="1">IF($D287="-","",VLOOKUP($C287,aanmeldingen!$C:$AB,M$1,FALSE))</f>
        <v/>
      </c>
      <c r="N287" s="1" t="str">
        <f ca="1">IF($D287="-","",VLOOKUP($C287,aanmeldingen!$C:$AB,N$1,FALSE))</f>
        <v/>
      </c>
      <c r="O287" s="1" t="str">
        <f ca="1">IF($D287="-","",VLOOKUP($C287,aanmeldingen!$C:$AB,O$1,FALSE))</f>
        <v/>
      </c>
      <c r="P287" s="1">
        <f t="shared" ca="1" si="22"/>
        <v>1</v>
      </c>
      <c r="Q287" s="20" t="str">
        <f ca="1">IF(B287=1,IF(VLOOKUP(D287,Scheidsrechters!B:P,15,FALSE)=0,"",VLOOKUP(D287,Scheidsrechters!B:P,15,FALSE)),"")</f>
        <v/>
      </c>
      <c r="S287" s="1">
        <f t="shared" ca="1" si="23"/>
        <v>1</v>
      </c>
      <c r="T287" s="26" t="str">
        <f ca="1">IFERROR(VLOOKUP(C287,aanmeldingen!$C:$L,10,FALSE),"")</f>
        <v/>
      </c>
      <c r="U287" s="26" t="str">
        <f ca="1">IFERROR(VLOOKUP(C287,aanmeldingen!$C:$V,20,FALSE),"")</f>
        <v/>
      </c>
    </row>
    <row r="288" spans="1:21" x14ac:dyDescent="0.2">
      <c r="A288" s="54">
        <f t="shared" ca="1" si="20"/>
        <v>1</v>
      </c>
      <c r="B288" s="54">
        <f t="shared" ca="1" si="21"/>
        <v>0</v>
      </c>
      <c r="C288" s="54">
        <f t="shared" si="18"/>
        <v>256</v>
      </c>
      <c r="D288" s="54" t="str">
        <f ca="1">IFERROR(VLOOKUP($C288,aanmeldingen!$C:$AB,D$1,FALSE),"-")</f>
        <v>-</v>
      </c>
      <c r="E288" s="54">
        <f t="shared" ca="1" si="19"/>
        <v>0</v>
      </c>
      <c r="F288" s="25" t="str">
        <f ca="1">IF($B288=1,VLOOKUP($C288,aanmeldingen!$C:$AB,F$1,FALSE),"")</f>
        <v/>
      </c>
      <c r="G288" s="1" t="str">
        <f ca="1">IF($B288=1,VLOOKUP($C288,aanmeldingen!$C:$AB,G$1,FALSE),"")</f>
        <v/>
      </c>
      <c r="H288" s="1" t="str">
        <f ca="1">IF($B288=1,VLOOKUP($C288,aanmeldingen!$C:$AB,H$1,FALSE),"")</f>
        <v/>
      </c>
      <c r="I288" s="26" t="str">
        <f ca="1">IF($B288=1,VLOOKUP($C288,aanmeldingen!$C:$AB,I$1,FALSE),"")</f>
        <v/>
      </c>
      <c r="J288" s="26" t="str">
        <f ca="1">IF($B288=1,VLOOKUP($C288,aanmeldingen!$C:$AB,J$1,FALSE),"")</f>
        <v/>
      </c>
      <c r="K288" s="18" t="str">
        <f ca="1">IF($B288=1,VLOOKUP($C288,aanmeldingen!$C:$AB,K$1,FALSE),"")</f>
        <v/>
      </c>
      <c r="L288" s="1" t="str">
        <f ca="1">IF($B288=1,VLOOKUP($C288,aanmeldingen!$C:$AB,L$1,FALSE),"")</f>
        <v/>
      </c>
      <c r="M288" s="1" t="str">
        <f ca="1">IF($D288="-","",VLOOKUP($C288,aanmeldingen!$C:$AB,M$1,FALSE))</f>
        <v/>
      </c>
      <c r="N288" s="1" t="str">
        <f ca="1">IF($D288="-","",VLOOKUP($C288,aanmeldingen!$C:$AB,N$1,FALSE))</f>
        <v/>
      </c>
      <c r="O288" s="1" t="str">
        <f ca="1">IF($D288="-","",VLOOKUP($C288,aanmeldingen!$C:$AB,O$1,FALSE))</f>
        <v/>
      </c>
      <c r="P288" s="1">
        <f t="shared" ca="1" si="22"/>
        <v>1</v>
      </c>
      <c r="Q288" s="20" t="str">
        <f ca="1">IF(B288=1,IF(VLOOKUP(D288,Scheidsrechters!B:P,15,FALSE)=0,"",VLOOKUP(D288,Scheidsrechters!B:P,15,FALSE)),"")</f>
        <v/>
      </c>
      <c r="S288" s="1">
        <f t="shared" ca="1" si="23"/>
        <v>1</v>
      </c>
      <c r="T288" s="26" t="str">
        <f ca="1">IFERROR(VLOOKUP(C288,aanmeldingen!$C:$L,10,FALSE),"")</f>
        <v/>
      </c>
      <c r="U288" s="26" t="str">
        <f ca="1">IFERROR(VLOOKUP(C288,aanmeldingen!$C:$V,20,FALSE),"")</f>
        <v/>
      </c>
    </row>
    <row r="289" spans="1:21" x14ac:dyDescent="0.2">
      <c r="A289" s="54">
        <f t="shared" ca="1" si="20"/>
        <v>1</v>
      </c>
      <c r="B289" s="54">
        <f t="shared" ca="1" si="21"/>
        <v>0</v>
      </c>
      <c r="C289" s="54">
        <f t="shared" ref="C289:C352" si="24">C288+1</f>
        <v>257</v>
      </c>
      <c r="D289" s="54" t="str">
        <f ca="1">IFERROR(VLOOKUP($C289,aanmeldingen!$C:$AB,D$1,FALSE),"-")</f>
        <v>-</v>
      </c>
      <c r="E289" s="54">
        <f t="shared" ref="E289:E352" ca="1" si="25">IF(D289=D288,E288,IF(OR(LEFT(H289,2)="EK",LEFT(H289,2)="WK",H289="OS",H289="OKT",LEFT(H289,6)="RSS WK"),1,0))</f>
        <v>0</v>
      </c>
      <c r="F289" s="25" t="str">
        <f ca="1">IF($B289=1,VLOOKUP($C289,aanmeldingen!$C:$AB,F$1,FALSE),"")</f>
        <v/>
      </c>
      <c r="G289" s="1" t="str">
        <f ca="1">IF($B289=1,VLOOKUP($C289,aanmeldingen!$C:$AB,G$1,FALSE),"")</f>
        <v/>
      </c>
      <c r="H289" s="1" t="str">
        <f ca="1">IF($B289=1,VLOOKUP($C289,aanmeldingen!$C:$AB,H$1,FALSE),"")</f>
        <v/>
      </c>
      <c r="I289" s="26" t="str">
        <f ca="1">IF($B289=1,VLOOKUP($C289,aanmeldingen!$C:$AB,I$1,FALSE),"")</f>
        <v/>
      </c>
      <c r="J289" s="26" t="str">
        <f ca="1">IF($B289=1,VLOOKUP($C289,aanmeldingen!$C:$AB,J$1,FALSE),"")</f>
        <v/>
      </c>
      <c r="K289" s="18" t="str">
        <f ca="1">IF($B289=1,VLOOKUP($C289,aanmeldingen!$C:$AB,K$1,FALSE),"")</f>
        <v/>
      </c>
      <c r="L289" s="1" t="str">
        <f ca="1">IF($B289=1,VLOOKUP($C289,aanmeldingen!$C:$AB,L$1,FALSE),"")</f>
        <v/>
      </c>
      <c r="M289" s="1" t="str">
        <f ca="1">IF($D289="-","",VLOOKUP($C289,aanmeldingen!$C:$AB,M$1,FALSE))</f>
        <v/>
      </c>
      <c r="N289" s="1" t="str">
        <f ca="1">IF($D289="-","",VLOOKUP($C289,aanmeldingen!$C:$AB,N$1,FALSE))</f>
        <v/>
      </c>
      <c r="O289" s="1" t="str">
        <f ca="1">IF($D289="-","",VLOOKUP($C289,aanmeldingen!$C:$AB,O$1,FALSE))</f>
        <v/>
      </c>
      <c r="P289" s="1">
        <f t="shared" ca="1" si="22"/>
        <v>1</v>
      </c>
      <c r="Q289" s="20" t="str">
        <f ca="1">IF(B289=1,IF(VLOOKUP(D289,Scheidsrechters!B:P,15,FALSE)=0,"",VLOOKUP(D289,Scheidsrechters!B:P,15,FALSE)),"")</f>
        <v/>
      </c>
      <c r="S289" s="1">
        <f t="shared" ca="1" si="23"/>
        <v>1</v>
      </c>
      <c r="T289" s="26" t="str">
        <f ca="1">IFERROR(VLOOKUP(C289,aanmeldingen!$C:$L,10,FALSE),"")</f>
        <v/>
      </c>
      <c r="U289" s="26" t="str">
        <f ca="1">IFERROR(VLOOKUP(C289,aanmeldingen!$C:$V,20,FALSE),"")</f>
        <v/>
      </c>
    </row>
    <row r="290" spans="1:21" x14ac:dyDescent="0.2">
      <c r="A290" s="54">
        <f t="shared" ref="A290:A353" ca="1" si="26">IF(E290=0,IF(D290=D289,A289,IF(A289=1,0,1)),IF(D290=D289,A289,IF(A289=3,4,3)))</f>
        <v>1</v>
      </c>
      <c r="B290" s="54">
        <f t="shared" ref="B290:B353" ca="1" si="27">IF(D290="-",0,IF(D290=D289,0,1))</f>
        <v>0</v>
      </c>
      <c r="C290" s="54">
        <f t="shared" si="24"/>
        <v>258</v>
      </c>
      <c r="D290" s="54" t="str">
        <f ca="1">IFERROR(VLOOKUP($C290,aanmeldingen!$C:$AB,D$1,FALSE),"-")</f>
        <v>-</v>
      </c>
      <c r="E290" s="54">
        <f t="shared" ca="1" si="25"/>
        <v>0</v>
      </c>
      <c r="F290" s="25" t="str">
        <f ca="1">IF($B290=1,VLOOKUP($C290,aanmeldingen!$C:$AB,F$1,FALSE),"")</f>
        <v/>
      </c>
      <c r="G290" s="1" t="str">
        <f ca="1">IF($B290=1,VLOOKUP($C290,aanmeldingen!$C:$AB,G$1,FALSE),"")</f>
        <v/>
      </c>
      <c r="H290" s="1" t="str">
        <f ca="1">IF($B290=1,VLOOKUP($C290,aanmeldingen!$C:$AB,H$1,FALSE),"")</f>
        <v/>
      </c>
      <c r="I290" s="26" t="str">
        <f ca="1">IF($B290=1,VLOOKUP($C290,aanmeldingen!$C:$AB,I$1,FALSE),"")</f>
        <v/>
      </c>
      <c r="J290" s="26" t="str">
        <f ca="1">IF($B290=1,VLOOKUP($C290,aanmeldingen!$C:$AB,J$1,FALSE),"")</f>
        <v/>
      </c>
      <c r="K290" s="18" t="str">
        <f ca="1">IF($B290=1,VLOOKUP($C290,aanmeldingen!$C:$AB,K$1,FALSE),"")</f>
        <v/>
      </c>
      <c r="L290" s="1" t="str">
        <f ca="1">IF($B290=1,VLOOKUP($C290,aanmeldingen!$C:$AB,L$1,FALSE),"")</f>
        <v/>
      </c>
      <c r="M290" s="1" t="str">
        <f ca="1">IF($D290="-","",VLOOKUP($C290,aanmeldingen!$C:$AB,M$1,FALSE))</f>
        <v/>
      </c>
      <c r="N290" s="1" t="str">
        <f ca="1">IF($D290="-","",VLOOKUP($C290,aanmeldingen!$C:$AB,N$1,FALSE))</f>
        <v/>
      </c>
      <c r="O290" s="1" t="str">
        <f ca="1">IF($D290="-","",VLOOKUP($C290,aanmeldingen!$C:$AB,O$1,FALSE))</f>
        <v/>
      </c>
      <c r="P290" s="1">
        <f t="shared" ref="P290:P353" ca="1" si="28">IF(S290=1,1,"")</f>
        <v>1</v>
      </c>
      <c r="Q290" s="20" t="str">
        <f ca="1">IF(B290=1,IF(VLOOKUP(D290,Scheidsrechters!B:P,15,FALSE)=0,"",VLOOKUP(D290,Scheidsrechters!B:P,15,FALSE)),"")</f>
        <v/>
      </c>
      <c r="S290" s="1">
        <f t="shared" ref="S290:S353" ca="1" si="29">IF(T290&lt;&gt;0,1,IF(U290-TODAY()&lt;8,2,3))</f>
        <v>1</v>
      </c>
      <c r="T290" s="26" t="str">
        <f ca="1">IFERROR(VLOOKUP(C290,aanmeldingen!$C:$L,10,FALSE),"")</f>
        <v/>
      </c>
      <c r="U290" s="26" t="str">
        <f ca="1">IFERROR(VLOOKUP(C290,aanmeldingen!$C:$V,20,FALSE),"")</f>
        <v/>
      </c>
    </row>
    <row r="291" spans="1:21" x14ac:dyDescent="0.2">
      <c r="A291" s="54">
        <f t="shared" ca="1" si="26"/>
        <v>1</v>
      </c>
      <c r="B291" s="54">
        <f t="shared" ca="1" si="27"/>
        <v>0</v>
      </c>
      <c r="C291" s="54">
        <f t="shared" si="24"/>
        <v>259</v>
      </c>
      <c r="D291" s="54" t="str">
        <f ca="1">IFERROR(VLOOKUP($C291,aanmeldingen!$C:$AB,D$1,FALSE),"-")</f>
        <v>-</v>
      </c>
      <c r="E291" s="54">
        <f t="shared" ca="1" si="25"/>
        <v>0</v>
      </c>
      <c r="F291" s="25" t="str">
        <f ca="1">IF($B291=1,VLOOKUP($C291,aanmeldingen!$C:$AB,F$1,FALSE),"")</f>
        <v/>
      </c>
      <c r="G291" s="1" t="str">
        <f ca="1">IF($B291=1,VLOOKUP($C291,aanmeldingen!$C:$AB,G$1,FALSE),"")</f>
        <v/>
      </c>
      <c r="H291" s="1" t="str">
        <f ca="1">IF($B291=1,VLOOKUP($C291,aanmeldingen!$C:$AB,H$1,FALSE),"")</f>
        <v/>
      </c>
      <c r="I291" s="26" t="str">
        <f ca="1">IF($B291=1,VLOOKUP($C291,aanmeldingen!$C:$AB,I$1,FALSE),"")</f>
        <v/>
      </c>
      <c r="J291" s="26" t="str">
        <f ca="1">IF($B291=1,VLOOKUP($C291,aanmeldingen!$C:$AB,J$1,FALSE),"")</f>
        <v/>
      </c>
      <c r="K291" s="18" t="str">
        <f ca="1">IF($B291=1,VLOOKUP($C291,aanmeldingen!$C:$AB,K$1,FALSE),"")</f>
        <v/>
      </c>
      <c r="L291" s="1" t="str">
        <f ca="1">IF($B291=1,VLOOKUP($C291,aanmeldingen!$C:$AB,L$1,FALSE),"")</f>
        <v/>
      </c>
      <c r="M291" s="1" t="str">
        <f ca="1">IF($D291="-","",VLOOKUP($C291,aanmeldingen!$C:$AB,M$1,FALSE))</f>
        <v/>
      </c>
      <c r="N291" s="1" t="str">
        <f ca="1">IF($D291="-","",VLOOKUP($C291,aanmeldingen!$C:$AB,N$1,FALSE))</f>
        <v/>
      </c>
      <c r="O291" s="1" t="str">
        <f ca="1">IF($D291="-","",VLOOKUP($C291,aanmeldingen!$C:$AB,O$1,FALSE))</f>
        <v/>
      </c>
      <c r="P291" s="1">
        <f t="shared" ca="1" si="28"/>
        <v>1</v>
      </c>
      <c r="Q291" s="20" t="str">
        <f ca="1">IF(B291=1,IF(VLOOKUP(D291,Scheidsrechters!B:P,15,FALSE)=0,"",VLOOKUP(D291,Scheidsrechters!B:P,15,FALSE)),"")</f>
        <v/>
      </c>
      <c r="S291" s="1">
        <f t="shared" ca="1" si="29"/>
        <v>1</v>
      </c>
      <c r="T291" s="26" t="str">
        <f ca="1">IFERROR(VLOOKUP(C291,aanmeldingen!$C:$L,10,FALSE),"")</f>
        <v/>
      </c>
      <c r="U291" s="26" t="str">
        <f ca="1">IFERROR(VLOOKUP(C291,aanmeldingen!$C:$V,20,FALSE),"")</f>
        <v/>
      </c>
    </row>
    <row r="292" spans="1:21" x14ac:dyDescent="0.2">
      <c r="A292" s="54">
        <f t="shared" ca="1" si="26"/>
        <v>1</v>
      </c>
      <c r="B292" s="54">
        <f t="shared" ca="1" si="27"/>
        <v>0</v>
      </c>
      <c r="C292" s="54">
        <f t="shared" si="24"/>
        <v>260</v>
      </c>
      <c r="D292" s="54" t="str">
        <f ca="1">IFERROR(VLOOKUP($C292,aanmeldingen!$C:$AB,D$1,FALSE),"-")</f>
        <v>-</v>
      </c>
      <c r="E292" s="54">
        <f t="shared" ca="1" si="25"/>
        <v>0</v>
      </c>
      <c r="F292" s="25" t="str">
        <f ca="1">IF($B292=1,VLOOKUP($C292,aanmeldingen!$C:$AB,F$1,FALSE),"")</f>
        <v/>
      </c>
      <c r="G292" s="1" t="str">
        <f ca="1">IF($B292=1,VLOOKUP($C292,aanmeldingen!$C:$AB,G$1,FALSE),"")</f>
        <v/>
      </c>
      <c r="H292" s="1" t="str">
        <f ca="1">IF($B292=1,VLOOKUP($C292,aanmeldingen!$C:$AB,H$1,FALSE),"")</f>
        <v/>
      </c>
      <c r="I292" s="26" t="str">
        <f ca="1">IF($B292=1,VLOOKUP($C292,aanmeldingen!$C:$AB,I$1,FALSE),"")</f>
        <v/>
      </c>
      <c r="J292" s="26" t="str">
        <f ca="1">IF($B292=1,VLOOKUP($C292,aanmeldingen!$C:$AB,J$1,FALSE),"")</f>
        <v/>
      </c>
      <c r="K292" s="18" t="str">
        <f ca="1">IF($B292=1,VLOOKUP($C292,aanmeldingen!$C:$AB,K$1,FALSE),"")</f>
        <v/>
      </c>
      <c r="L292" s="1" t="str">
        <f ca="1">IF($B292=1,VLOOKUP($C292,aanmeldingen!$C:$AB,L$1,FALSE),"")</f>
        <v/>
      </c>
      <c r="M292" s="1" t="str">
        <f ca="1">IF($D292="-","",VLOOKUP($C292,aanmeldingen!$C:$AB,M$1,FALSE))</f>
        <v/>
      </c>
      <c r="N292" s="1" t="str">
        <f ca="1">IF($D292="-","",VLOOKUP($C292,aanmeldingen!$C:$AB,N$1,FALSE))</f>
        <v/>
      </c>
      <c r="O292" s="1" t="str">
        <f ca="1">IF($D292="-","",VLOOKUP($C292,aanmeldingen!$C:$AB,O$1,FALSE))</f>
        <v/>
      </c>
      <c r="P292" s="1">
        <f t="shared" ca="1" si="28"/>
        <v>1</v>
      </c>
      <c r="Q292" s="20" t="str">
        <f ca="1">IF(B292=1,IF(VLOOKUP(D292,Scheidsrechters!B:P,15,FALSE)=0,"",VLOOKUP(D292,Scheidsrechters!B:P,15,FALSE)),"")</f>
        <v/>
      </c>
      <c r="S292" s="1">
        <f t="shared" ca="1" si="29"/>
        <v>1</v>
      </c>
      <c r="T292" s="26" t="str">
        <f ca="1">IFERROR(VLOOKUP(C292,aanmeldingen!$C:$L,10,FALSE),"")</f>
        <v/>
      </c>
      <c r="U292" s="26" t="str">
        <f ca="1">IFERROR(VLOOKUP(C292,aanmeldingen!$C:$V,20,FALSE),"")</f>
        <v/>
      </c>
    </row>
    <row r="293" spans="1:21" x14ac:dyDescent="0.2">
      <c r="A293" s="54">
        <f t="shared" ca="1" si="26"/>
        <v>1</v>
      </c>
      <c r="B293" s="54">
        <f t="shared" ca="1" si="27"/>
        <v>0</v>
      </c>
      <c r="C293" s="54">
        <f t="shared" si="24"/>
        <v>261</v>
      </c>
      <c r="D293" s="54" t="str">
        <f ca="1">IFERROR(VLOOKUP($C293,aanmeldingen!$C:$AB,D$1,FALSE),"-")</f>
        <v>-</v>
      </c>
      <c r="E293" s="54">
        <f t="shared" ca="1" si="25"/>
        <v>0</v>
      </c>
      <c r="F293" s="25" t="str">
        <f ca="1">IF($B293=1,VLOOKUP($C293,aanmeldingen!$C:$AB,F$1,FALSE),"")</f>
        <v/>
      </c>
      <c r="G293" s="1" t="str">
        <f ca="1">IF($B293=1,VLOOKUP($C293,aanmeldingen!$C:$AB,G$1,FALSE),"")</f>
        <v/>
      </c>
      <c r="H293" s="1" t="str">
        <f ca="1">IF($B293=1,VLOOKUP($C293,aanmeldingen!$C:$AB,H$1,FALSE),"")</f>
        <v/>
      </c>
      <c r="I293" s="26" t="str">
        <f ca="1">IF($B293=1,VLOOKUP($C293,aanmeldingen!$C:$AB,I$1,FALSE),"")</f>
        <v/>
      </c>
      <c r="J293" s="26" t="str">
        <f ca="1">IF($B293=1,VLOOKUP($C293,aanmeldingen!$C:$AB,J$1,FALSE),"")</f>
        <v/>
      </c>
      <c r="K293" s="18" t="str">
        <f ca="1">IF($B293=1,VLOOKUP($C293,aanmeldingen!$C:$AB,K$1,FALSE),"")</f>
        <v/>
      </c>
      <c r="L293" s="1" t="str">
        <f ca="1">IF($B293=1,VLOOKUP($C293,aanmeldingen!$C:$AB,L$1,FALSE),"")</f>
        <v/>
      </c>
      <c r="M293" s="1" t="str">
        <f ca="1">IF($D293="-","",VLOOKUP($C293,aanmeldingen!$C:$AB,M$1,FALSE))</f>
        <v/>
      </c>
      <c r="N293" s="1" t="str">
        <f ca="1">IF($D293="-","",VLOOKUP($C293,aanmeldingen!$C:$AB,N$1,FALSE))</f>
        <v/>
      </c>
      <c r="O293" s="1" t="str">
        <f ca="1">IF($D293="-","",VLOOKUP($C293,aanmeldingen!$C:$AB,O$1,FALSE))</f>
        <v/>
      </c>
      <c r="P293" s="1">
        <f t="shared" ca="1" si="28"/>
        <v>1</v>
      </c>
      <c r="Q293" s="20" t="str">
        <f ca="1">IF(B293=1,IF(VLOOKUP(D293,Scheidsrechters!B:P,15,FALSE)=0,"",VLOOKUP(D293,Scheidsrechters!B:P,15,FALSE)),"")</f>
        <v/>
      </c>
      <c r="S293" s="1">
        <f t="shared" ca="1" si="29"/>
        <v>1</v>
      </c>
      <c r="T293" s="26" t="str">
        <f ca="1">IFERROR(VLOOKUP(C293,aanmeldingen!$C:$L,10,FALSE),"")</f>
        <v/>
      </c>
      <c r="U293" s="26" t="str">
        <f ca="1">IFERROR(VLOOKUP(C293,aanmeldingen!$C:$V,20,FALSE),"")</f>
        <v/>
      </c>
    </row>
    <row r="294" spans="1:21" x14ac:dyDescent="0.2">
      <c r="A294" s="54">
        <f t="shared" ca="1" si="26"/>
        <v>1</v>
      </c>
      <c r="B294" s="54">
        <f t="shared" ca="1" si="27"/>
        <v>0</v>
      </c>
      <c r="C294" s="54">
        <f t="shared" si="24"/>
        <v>262</v>
      </c>
      <c r="D294" s="54" t="str">
        <f ca="1">IFERROR(VLOOKUP($C294,aanmeldingen!$C:$AB,D$1,FALSE),"-")</f>
        <v>-</v>
      </c>
      <c r="E294" s="54">
        <f t="shared" ca="1" si="25"/>
        <v>0</v>
      </c>
      <c r="F294" s="25" t="str">
        <f ca="1">IF($B294=1,VLOOKUP($C294,aanmeldingen!$C:$AB,F$1,FALSE),"")</f>
        <v/>
      </c>
      <c r="G294" s="1" t="str">
        <f ca="1">IF($B294=1,VLOOKUP($C294,aanmeldingen!$C:$AB,G$1,FALSE),"")</f>
        <v/>
      </c>
      <c r="H294" s="1" t="str">
        <f ca="1">IF($B294=1,VLOOKUP($C294,aanmeldingen!$C:$AB,H$1,FALSE),"")</f>
        <v/>
      </c>
      <c r="I294" s="26" t="str">
        <f ca="1">IF($B294=1,VLOOKUP($C294,aanmeldingen!$C:$AB,I$1,FALSE),"")</f>
        <v/>
      </c>
      <c r="J294" s="26" t="str">
        <f ca="1">IF($B294=1,VLOOKUP($C294,aanmeldingen!$C:$AB,J$1,FALSE),"")</f>
        <v/>
      </c>
      <c r="K294" s="18" t="str">
        <f ca="1">IF($B294=1,VLOOKUP($C294,aanmeldingen!$C:$AB,K$1,FALSE),"")</f>
        <v/>
      </c>
      <c r="L294" s="1" t="str">
        <f ca="1">IF($B294=1,VLOOKUP($C294,aanmeldingen!$C:$AB,L$1,FALSE),"")</f>
        <v/>
      </c>
      <c r="M294" s="1" t="str">
        <f ca="1">IF($D294="-","",VLOOKUP($C294,aanmeldingen!$C:$AB,M$1,FALSE))</f>
        <v/>
      </c>
      <c r="N294" s="1" t="str">
        <f ca="1">IF($D294="-","",VLOOKUP($C294,aanmeldingen!$C:$AB,N$1,FALSE))</f>
        <v/>
      </c>
      <c r="O294" s="1" t="str">
        <f ca="1">IF($D294="-","",VLOOKUP($C294,aanmeldingen!$C:$AB,O$1,FALSE))</f>
        <v/>
      </c>
      <c r="P294" s="1">
        <f t="shared" ca="1" si="28"/>
        <v>1</v>
      </c>
      <c r="Q294" s="20" t="str">
        <f ca="1">IF(B294=1,IF(VLOOKUP(D294,Scheidsrechters!B:P,15,FALSE)=0,"",VLOOKUP(D294,Scheidsrechters!B:P,15,FALSE)),"")</f>
        <v/>
      </c>
      <c r="S294" s="1">
        <f t="shared" ca="1" si="29"/>
        <v>1</v>
      </c>
      <c r="T294" s="26" t="str">
        <f ca="1">IFERROR(VLOOKUP(C294,aanmeldingen!$C:$L,10,FALSE),"")</f>
        <v/>
      </c>
      <c r="U294" s="26" t="str">
        <f ca="1">IFERROR(VLOOKUP(C294,aanmeldingen!$C:$V,20,FALSE),"")</f>
        <v/>
      </c>
    </row>
    <row r="295" spans="1:21" x14ac:dyDescent="0.2">
      <c r="A295" s="54">
        <f t="shared" ca="1" si="26"/>
        <v>1</v>
      </c>
      <c r="B295" s="54">
        <f t="shared" ca="1" si="27"/>
        <v>0</v>
      </c>
      <c r="C295" s="54">
        <f t="shared" si="24"/>
        <v>263</v>
      </c>
      <c r="D295" s="54" t="str">
        <f ca="1">IFERROR(VLOOKUP($C295,aanmeldingen!$C:$AB,D$1,FALSE),"-")</f>
        <v>-</v>
      </c>
      <c r="E295" s="54">
        <f t="shared" ca="1" si="25"/>
        <v>0</v>
      </c>
      <c r="F295" s="25" t="str">
        <f ca="1">IF($B295=1,VLOOKUP($C295,aanmeldingen!$C:$AB,F$1,FALSE),"")</f>
        <v/>
      </c>
      <c r="G295" s="1" t="str">
        <f ca="1">IF($B295=1,VLOOKUP($C295,aanmeldingen!$C:$AB,G$1,FALSE),"")</f>
        <v/>
      </c>
      <c r="H295" s="1" t="str">
        <f ca="1">IF($B295=1,VLOOKUP($C295,aanmeldingen!$C:$AB,H$1,FALSE),"")</f>
        <v/>
      </c>
      <c r="I295" s="26" t="str">
        <f ca="1">IF($B295=1,VLOOKUP($C295,aanmeldingen!$C:$AB,I$1,FALSE),"")</f>
        <v/>
      </c>
      <c r="J295" s="26" t="str">
        <f ca="1">IF($B295=1,VLOOKUP($C295,aanmeldingen!$C:$AB,J$1,FALSE),"")</f>
        <v/>
      </c>
      <c r="K295" s="18" t="str">
        <f ca="1">IF($B295=1,VLOOKUP($C295,aanmeldingen!$C:$AB,K$1,FALSE),"")</f>
        <v/>
      </c>
      <c r="L295" s="1" t="str">
        <f ca="1">IF($B295=1,VLOOKUP($C295,aanmeldingen!$C:$AB,L$1,FALSE),"")</f>
        <v/>
      </c>
      <c r="M295" s="1" t="str">
        <f ca="1">IF($D295="-","",VLOOKUP($C295,aanmeldingen!$C:$AB,M$1,FALSE))</f>
        <v/>
      </c>
      <c r="N295" s="1" t="str">
        <f ca="1">IF($D295="-","",VLOOKUP($C295,aanmeldingen!$C:$AB,N$1,FALSE))</f>
        <v/>
      </c>
      <c r="O295" s="1" t="str">
        <f ca="1">IF($D295="-","",VLOOKUP($C295,aanmeldingen!$C:$AB,O$1,FALSE))</f>
        <v/>
      </c>
      <c r="P295" s="1">
        <f t="shared" ca="1" si="28"/>
        <v>1</v>
      </c>
      <c r="Q295" s="20" t="str">
        <f ca="1">IF(B295=1,IF(VLOOKUP(D295,Scheidsrechters!B:P,15,FALSE)=0,"",VLOOKUP(D295,Scheidsrechters!B:P,15,FALSE)),"")</f>
        <v/>
      </c>
      <c r="S295" s="1">
        <f t="shared" ca="1" si="29"/>
        <v>1</v>
      </c>
      <c r="T295" s="26" t="str">
        <f ca="1">IFERROR(VLOOKUP(C295,aanmeldingen!$C:$L,10,FALSE),"")</f>
        <v/>
      </c>
      <c r="U295" s="26" t="str">
        <f ca="1">IFERROR(VLOOKUP(C295,aanmeldingen!$C:$V,20,FALSE),"")</f>
        <v/>
      </c>
    </row>
    <row r="296" spans="1:21" x14ac:dyDescent="0.2">
      <c r="A296" s="54">
        <f t="shared" ca="1" si="26"/>
        <v>1</v>
      </c>
      <c r="B296" s="54">
        <f t="shared" ca="1" si="27"/>
        <v>0</v>
      </c>
      <c r="C296" s="54">
        <f t="shared" si="24"/>
        <v>264</v>
      </c>
      <c r="D296" s="54" t="str">
        <f ca="1">IFERROR(VLOOKUP($C296,aanmeldingen!$C:$AB,D$1,FALSE),"-")</f>
        <v>-</v>
      </c>
      <c r="E296" s="54">
        <f t="shared" ca="1" si="25"/>
        <v>0</v>
      </c>
      <c r="F296" s="25" t="str">
        <f ca="1">IF($B296=1,VLOOKUP($C296,aanmeldingen!$C:$AB,F$1,FALSE),"")</f>
        <v/>
      </c>
      <c r="G296" s="1" t="str">
        <f ca="1">IF($B296=1,VLOOKUP($C296,aanmeldingen!$C:$AB,G$1,FALSE),"")</f>
        <v/>
      </c>
      <c r="H296" s="1" t="str">
        <f ca="1">IF($B296=1,VLOOKUP($C296,aanmeldingen!$C:$AB,H$1,FALSE),"")</f>
        <v/>
      </c>
      <c r="I296" s="26" t="str">
        <f ca="1">IF($B296=1,VLOOKUP($C296,aanmeldingen!$C:$AB,I$1,FALSE),"")</f>
        <v/>
      </c>
      <c r="J296" s="26" t="str">
        <f ca="1">IF($B296=1,VLOOKUP($C296,aanmeldingen!$C:$AB,J$1,FALSE),"")</f>
        <v/>
      </c>
      <c r="K296" s="18" t="str">
        <f ca="1">IF($B296=1,VLOOKUP($C296,aanmeldingen!$C:$AB,K$1,FALSE),"")</f>
        <v/>
      </c>
      <c r="L296" s="1" t="str">
        <f ca="1">IF($B296=1,VLOOKUP($C296,aanmeldingen!$C:$AB,L$1,FALSE),"")</f>
        <v/>
      </c>
      <c r="M296" s="1" t="str">
        <f ca="1">IF($D296="-","",VLOOKUP($C296,aanmeldingen!$C:$AB,M$1,FALSE))</f>
        <v/>
      </c>
      <c r="N296" s="1" t="str">
        <f ca="1">IF($D296="-","",VLOOKUP($C296,aanmeldingen!$C:$AB,N$1,FALSE))</f>
        <v/>
      </c>
      <c r="O296" s="1" t="str">
        <f ca="1">IF($D296="-","",VLOOKUP($C296,aanmeldingen!$C:$AB,O$1,FALSE))</f>
        <v/>
      </c>
      <c r="P296" s="1">
        <f t="shared" ca="1" si="28"/>
        <v>1</v>
      </c>
      <c r="Q296" s="20" t="str">
        <f ca="1">IF(B296=1,IF(VLOOKUP(D296,Scheidsrechters!B:P,15,FALSE)=0,"",VLOOKUP(D296,Scheidsrechters!B:P,15,FALSE)),"")</f>
        <v/>
      </c>
      <c r="S296" s="1">
        <f t="shared" ca="1" si="29"/>
        <v>1</v>
      </c>
      <c r="T296" s="26" t="str">
        <f ca="1">IFERROR(VLOOKUP(C296,aanmeldingen!$C:$L,10,FALSE),"")</f>
        <v/>
      </c>
      <c r="U296" s="26" t="str">
        <f ca="1">IFERROR(VLOOKUP(C296,aanmeldingen!$C:$V,20,FALSE),"")</f>
        <v/>
      </c>
    </row>
    <row r="297" spans="1:21" x14ac:dyDescent="0.2">
      <c r="A297" s="54">
        <f t="shared" ca="1" si="26"/>
        <v>1</v>
      </c>
      <c r="B297" s="54">
        <f t="shared" ca="1" si="27"/>
        <v>0</v>
      </c>
      <c r="C297" s="54">
        <f t="shared" si="24"/>
        <v>265</v>
      </c>
      <c r="D297" s="54" t="str">
        <f ca="1">IFERROR(VLOOKUP($C297,aanmeldingen!$C:$AB,D$1,FALSE),"-")</f>
        <v>-</v>
      </c>
      <c r="E297" s="54">
        <f t="shared" ca="1" si="25"/>
        <v>0</v>
      </c>
      <c r="F297" s="25" t="str">
        <f ca="1">IF($B297=1,VLOOKUP($C297,aanmeldingen!$C:$AB,F$1,FALSE),"")</f>
        <v/>
      </c>
      <c r="G297" s="1" t="str">
        <f ca="1">IF($B297=1,VLOOKUP($C297,aanmeldingen!$C:$AB,G$1,FALSE),"")</f>
        <v/>
      </c>
      <c r="H297" s="1" t="str">
        <f ca="1">IF($B297=1,VLOOKUP($C297,aanmeldingen!$C:$AB,H$1,FALSE),"")</f>
        <v/>
      </c>
      <c r="I297" s="26" t="str">
        <f ca="1">IF($B297=1,VLOOKUP($C297,aanmeldingen!$C:$AB,I$1,FALSE),"")</f>
        <v/>
      </c>
      <c r="J297" s="26" t="str">
        <f ca="1">IF($B297=1,VLOOKUP($C297,aanmeldingen!$C:$AB,J$1,FALSE),"")</f>
        <v/>
      </c>
      <c r="K297" s="18" t="str">
        <f ca="1">IF($B297=1,VLOOKUP($C297,aanmeldingen!$C:$AB,K$1,FALSE),"")</f>
        <v/>
      </c>
      <c r="L297" s="1" t="str">
        <f ca="1">IF($B297=1,VLOOKUP($C297,aanmeldingen!$C:$AB,L$1,FALSE),"")</f>
        <v/>
      </c>
      <c r="M297" s="1" t="str">
        <f ca="1">IF($D297="-","",VLOOKUP($C297,aanmeldingen!$C:$AB,M$1,FALSE))</f>
        <v/>
      </c>
      <c r="N297" s="1" t="str">
        <f ca="1">IF($D297="-","",VLOOKUP($C297,aanmeldingen!$C:$AB,N$1,FALSE))</f>
        <v/>
      </c>
      <c r="O297" s="1" t="str">
        <f ca="1">IF($D297="-","",VLOOKUP($C297,aanmeldingen!$C:$AB,O$1,FALSE))</f>
        <v/>
      </c>
      <c r="P297" s="1">
        <f t="shared" ca="1" si="28"/>
        <v>1</v>
      </c>
      <c r="Q297" s="20" t="str">
        <f ca="1">IF(B297=1,IF(VLOOKUP(D297,Scheidsrechters!B:P,15,FALSE)=0,"",VLOOKUP(D297,Scheidsrechters!B:P,15,FALSE)),"")</f>
        <v/>
      </c>
      <c r="S297" s="1">
        <f t="shared" ca="1" si="29"/>
        <v>1</v>
      </c>
      <c r="T297" s="26" t="str">
        <f ca="1">IFERROR(VLOOKUP(C297,aanmeldingen!$C:$L,10,FALSE),"")</f>
        <v/>
      </c>
      <c r="U297" s="26" t="str">
        <f ca="1">IFERROR(VLOOKUP(C297,aanmeldingen!$C:$V,20,FALSE),"")</f>
        <v/>
      </c>
    </row>
    <row r="298" spans="1:21" x14ac:dyDescent="0.2">
      <c r="A298" s="54">
        <f t="shared" ca="1" si="26"/>
        <v>1</v>
      </c>
      <c r="B298" s="54">
        <f t="shared" ca="1" si="27"/>
        <v>0</v>
      </c>
      <c r="C298" s="54">
        <f t="shared" si="24"/>
        <v>266</v>
      </c>
      <c r="D298" s="54" t="str">
        <f ca="1">IFERROR(VLOOKUP($C298,aanmeldingen!$C:$AB,D$1,FALSE),"-")</f>
        <v>-</v>
      </c>
      <c r="E298" s="54">
        <f t="shared" ca="1" si="25"/>
        <v>0</v>
      </c>
      <c r="F298" s="25" t="str">
        <f ca="1">IF($B298=1,VLOOKUP($C298,aanmeldingen!$C:$AB,F$1,FALSE),"")</f>
        <v/>
      </c>
      <c r="G298" s="1" t="str">
        <f ca="1">IF($B298=1,VLOOKUP($C298,aanmeldingen!$C:$AB,G$1,FALSE),"")</f>
        <v/>
      </c>
      <c r="H298" s="1" t="str">
        <f ca="1">IF($B298=1,VLOOKUP($C298,aanmeldingen!$C:$AB,H$1,FALSE),"")</f>
        <v/>
      </c>
      <c r="I298" s="26" t="str">
        <f ca="1">IF($B298=1,VLOOKUP($C298,aanmeldingen!$C:$AB,I$1,FALSE),"")</f>
        <v/>
      </c>
      <c r="J298" s="26" t="str">
        <f ca="1">IF($B298=1,VLOOKUP($C298,aanmeldingen!$C:$AB,J$1,FALSE),"")</f>
        <v/>
      </c>
      <c r="K298" s="18" t="str">
        <f ca="1">IF($B298=1,VLOOKUP($C298,aanmeldingen!$C:$AB,K$1,FALSE),"")</f>
        <v/>
      </c>
      <c r="L298" s="1" t="str">
        <f ca="1">IF($B298=1,VLOOKUP($C298,aanmeldingen!$C:$AB,L$1,FALSE),"")</f>
        <v/>
      </c>
      <c r="M298" s="1" t="str">
        <f ca="1">IF($D298="-","",VLOOKUP($C298,aanmeldingen!$C:$AB,M$1,FALSE))</f>
        <v/>
      </c>
      <c r="N298" s="1" t="str">
        <f ca="1">IF($D298="-","",VLOOKUP($C298,aanmeldingen!$C:$AB,N$1,FALSE))</f>
        <v/>
      </c>
      <c r="O298" s="1" t="str">
        <f ca="1">IF($D298="-","",VLOOKUP($C298,aanmeldingen!$C:$AB,O$1,FALSE))</f>
        <v/>
      </c>
      <c r="P298" s="1">
        <f t="shared" ca="1" si="28"/>
        <v>1</v>
      </c>
      <c r="Q298" s="20" t="str">
        <f ca="1">IF(B298=1,IF(VLOOKUP(D298,Scheidsrechters!B:P,15,FALSE)=0,"",VLOOKUP(D298,Scheidsrechters!B:P,15,FALSE)),"")</f>
        <v/>
      </c>
      <c r="S298" s="1">
        <f t="shared" ca="1" si="29"/>
        <v>1</v>
      </c>
      <c r="T298" s="26" t="str">
        <f ca="1">IFERROR(VLOOKUP(C298,aanmeldingen!$C:$L,10,FALSE),"")</f>
        <v/>
      </c>
      <c r="U298" s="26" t="str">
        <f ca="1">IFERROR(VLOOKUP(C298,aanmeldingen!$C:$V,20,FALSE),"")</f>
        <v/>
      </c>
    </row>
    <row r="299" spans="1:21" x14ac:dyDescent="0.2">
      <c r="A299" s="54">
        <f t="shared" ca="1" si="26"/>
        <v>1</v>
      </c>
      <c r="B299" s="54">
        <f t="shared" ca="1" si="27"/>
        <v>0</v>
      </c>
      <c r="C299" s="54">
        <f t="shared" si="24"/>
        <v>267</v>
      </c>
      <c r="D299" s="54" t="str">
        <f ca="1">IFERROR(VLOOKUP($C299,aanmeldingen!$C:$AB,D$1,FALSE),"-")</f>
        <v>-</v>
      </c>
      <c r="E299" s="54">
        <f t="shared" ca="1" si="25"/>
        <v>0</v>
      </c>
      <c r="F299" s="25" t="str">
        <f ca="1">IF($B299=1,VLOOKUP($C299,aanmeldingen!$C:$AB,F$1,FALSE),"")</f>
        <v/>
      </c>
      <c r="G299" s="1" t="str">
        <f ca="1">IF($B299=1,VLOOKUP($C299,aanmeldingen!$C:$AB,G$1,FALSE),"")</f>
        <v/>
      </c>
      <c r="H299" s="1" t="str">
        <f ca="1">IF($B299=1,VLOOKUP($C299,aanmeldingen!$C:$AB,H$1,FALSE),"")</f>
        <v/>
      </c>
      <c r="I299" s="26" t="str">
        <f ca="1">IF($B299=1,VLOOKUP($C299,aanmeldingen!$C:$AB,I$1,FALSE),"")</f>
        <v/>
      </c>
      <c r="J299" s="26" t="str">
        <f ca="1">IF($B299=1,VLOOKUP($C299,aanmeldingen!$C:$AB,J$1,FALSE),"")</f>
        <v/>
      </c>
      <c r="K299" s="18" t="str">
        <f ca="1">IF($B299=1,VLOOKUP($C299,aanmeldingen!$C:$AB,K$1,FALSE),"")</f>
        <v/>
      </c>
      <c r="L299" s="1" t="str">
        <f ca="1">IF($B299=1,VLOOKUP($C299,aanmeldingen!$C:$AB,L$1,FALSE),"")</f>
        <v/>
      </c>
      <c r="M299" s="1" t="str">
        <f ca="1">IF($D299="-","",VLOOKUP($C299,aanmeldingen!$C:$AB,M$1,FALSE))</f>
        <v/>
      </c>
      <c r="N299" s="1" t="str">
        <f ca="1">IF($D299="-","",VLOOKUP($C299,aanmeldingen!$C:$AB,N$1,FALSE))</f>
        <v/>
      </c>
      <c r="O299" s="1" t="str">
        <f ca="1">IF($D299="-","",VLOOKUP($C299,aanmeldingen!$C:$AB,O$1,FALSE))</f>
        <v/>
      </c>
      <c r="P299" s="1">
        <f t="shared" ca="1" si="28"/>
        <v>1</v>
      </c>
      <c r="Q299" s="20" t="str">
        <f ca="1">IF(B299=1,IF(VLOOKUP(D299,Scheidsrechters!B:P,15,FALSE)=0,"",VLOOKUP(D299,Scheidsrechters!B:P,15,FALSE)),"")</f>
        <v/>
      </c>
      <c r="S299" s="1">
        <f t="shared" ca="1" si="29"/>
        <v>1</v>
      </c>
      <c r="T299" s="26" t="str">
        <f ca="1">IFERROR(VLOOKUP(C299,aanmeldingen!$C:$L,10,FALSE),"")</f>
        <v/>
      </c>
      <c r="U299" s="26" t="str">
        <f ca="1">IFERROR(VLOOKUP(C299,aanmeldingen!$C:$V,20,FALSE),"")</f>
        <v/>
      </c>
    </row>
    <row r="300" spans="1:21" x14ac:dyDescent="0.2">
      <c r="A300" s="54">
        <f t="shared" ca="1" si="26"/>
        <v>1</v>
      </c>
      <c r="B300" s="54">
        <f t="shared" ca="1" si="27"/>
        <v>0</v>
      </c>
      <c r="C300" s="54">
        <f t="shared" si="24"/>
        <v>268</v>
      </c>
      <c r="D300" s="54" t="str">
        <f ca="1">IFERROR(VLOOKUP($C300,aanmeldingen!$C:$AB,D$1,FALSE),"-")</f>
        <v>-</v>
      </c>
      <c r="E300" s="54">
        <f t="shared" ca="1" si="25"/>
        <v>0</v>
      </c>
      <c r="F300" s="25" t="str">
        <f ca="1">IF($B300=1,VLOOKUP($C300,aanmeldingen!$C:$AB,F$1,FALSE),"")</f>
        <v/>
      </c>
      <c r="G300" s="1" t="str">
        <f ca="1">IF($B300=1,VLOOKUP($C300,aanmeldingen!$C:$AB,G$1,FALSE),"")</f>
        <v/>
      </c>
      <c r="H300" s="1" t="str">
        <f ca="1">IF($B300=1,VLOOKUP($C300,aanmeldingen!$C:$AB,H$1,FALSE),"")</f>
        <v/>
      </c>
      <c r="I300" s="26" t="str">
        <f ca="1">IF($B300=1,VLOOKUP($C300,aanmeldingen!$C:$AB,I$1,FALSE),"")</f>
        <v/>
      </c>
      <c r="J300" s="26" t="str">
        <f ca="1">IF($B300=1,VLOOKUP($C300,aanmeldingen!$C:$AB,J$1,FALSE),"")</f>
        <v/>
      </c>
      <c r="K300" s="18" t="str">
        <f ca="1">IF($B300=1,VLOOKUP($C300,aanmeldingen!$C:$AB,K$1,FALSE),"")</f>
        <v/>
      </c>
      <c r="L300" s="1" t="str">
        <f ca="1">IF($B300=1,VLOOKUP($C300,aanmeldingen!$C:$AB,L$1,FALSE),"")</f>
        <v/>
      </c>
      <c r="M300" s="1" t="str">
        <f ca="1">IF($D300="-","",VLOOKUP($C300,aanmeldingen!$C:$AB,M$1,FALSE))</f>
        <v/>
      </c>
      <c r="N300" s="1" t="str">
        <f ca="1">IF($D300="-","",VLOOKUP($C300,aanmeldingen!$C:$AB,N$1,FALSE))</f>
        <v/>
      </c>
      <c r="O300" s="1" t="str">
        <f ca="1">IF($D300="-","",VLOOKUP($C300,aanmeldingen!$C:$AB,O$1,FALSE))</f>
        <v/>
      </c>
      <c r="P300" s="1">
        <f t="shared" ca="1" si="28"/>
        <v>1</v>
      </c>
      <c r="Q300" s="20" t="str">
        <f ca="1">IF(B300=1,IF(VLOOKUP(D300,Scheidsrechters!B:P,15,FALSE)=0,"",VLOOKUP(D300,Scheidsrechters!B:P,15,FALSE)),"")</f>
        <v/>
      </c>
      <c r="S300" s="1">
        <f t="shared" ca="1" si="29"/>
        <v>1</v>
      </c>
      <c r="T300" s="26" t="str">
        <f ca="1">IFERROR(VLOOKUP(C300,aanmeldingen!$C:$L,10,FALSE),"")</f>
        <v/>
      </c>
      <c r="U300" s="26" t="str">
        <f ca="1">IFERROR(VLOOKUP(C300,aanmeldingen!$C:$V,20,FALSE),"")</f>
        <v/>
      </c>
    </row>
    <row r="301" spans="1:21" x14ac:dyDescent="0.2">
      <c r="A301" s="54">
        <f t="shared" ca="1" si="26"/>
        <v>1</v>
      </c>
      <c r="B301" s="54">
        <f t="shared" ca="1" si="27"/>
        <v>0</v>
      </c>
      <c r="C301" s="54">
        <f t="shared" si="24"/>
        <v>269</v>
      </c>
      <c r="D301" s="54" t="str">
        <f ca="1">IFERROR(VLOOKUP($C301,aanmeldingen!$C:$AB,D$1,FALSE),"-")</f>
        <v>-</v>
      </c>
      <c r="E301" s="54">
        <f t="shared" ca="1" si="25"/>
        <v>0</v>
      </c>
      <c r="F301" s="25" t="str">
        <f ca="1">IF($B301=1,VLOOKUP($C301,aanmeldingen!$C:$AB,F$1,FALSE),"")</f>
        <v/>
      </c>
      <c r="G301" s="1" t="str">
        <f ca="1">IF($B301=1,VLOOKUP($C301,aanmeldingen!$C:$AB,G$1,FALSE),"")</f>
        <v/>
      </c>
      <c r="H301" s="1" t="str">
        <f ca="1">IF($B301=1,VLOOKUP($C301,aanmeldingen!$C:$AB,H$1,FALSE),"")</f>
        <v/>
      </c>
      <c r="I301" s="26" t="str">
        <f ca="1">IF($B301=1,VLOOKUP($C301,aanmeldingen!$C:$AB,I$1,FALSE),"")</f>
        <v/>
      </c>
      <c r="J301" s="26" t="str">
        <f ca="1">IF($B301=1,VLOOKUP($C301,aanmeldingen!$C:$AB,J$1,FALSE),"")</f>
        <v/>
      </c>
      <c r="K301" s="18" t="str">
        <f ca="1">IF($B301=1,VLOOKUP($C301,aanmeldingen!$C:$AB,K$1,FALSE),"")</f>
        <v/>
      </c>
      <c r="L301" s="1" t="str">
        <f ca="1">IF($B301=1,VLOOKUP($C301,aanmeldingen!$C:$AB,L$1,FALSE),"")</f>
        <v/>
      </c>
      <c r="M301" s="1" t="str">
        <f ca="1">IF($D301="-","",VLOOKUP($C301,aanmeldingen!$C:$AB,M$1,FALSE))</f>
        <v/>
      </c>
      <c r="N301" s="1" t="str">
        <f ca="1">IF($D301="-","",VLOOKUP($C301,aanmeldingen!$C:$AB,N$1,FALSE))</f>
        <v/>
      </c>
      <c r="O301" s="1" t="str">
        <f ca="1">IF($D301="-","",VLOOKUP($C301,aanmeldingen!$C:$AB,O$1,FALSE))</f>
        <v/>
      </c>
      <c r="P301" s="1">
        <f t="shared" ca="1" si="28"/>
        <v>1</v>
      </c>
      <c r="Q301" s="20" t="str">
        <f ca="1">IF(B301=1,IF(VLOOKUP(D301,Scheidsrechters!B:P,15,FALSE)=0,"",VLOOKUP(D301,Scheidsrechters!B:P,15,FALSE)),"")</f>
        <v/>
      </c>
      <c r="S301" s="1">
        <f t="shared" ca="1" si="29"/>
        <v>1</v>
      </c>
      <c r="T301" s="26" t="str">
        <f ca="1">IFERROR(VLOOKUP(C301,aanmeldingen!$C:$L,10,FALSE),"")</f>
        <v/>
      </c>
      <c r="U301" s="26" t="str">
        <f ca="1">IFERROR(VLOOKUP(C301,aanmeldingen!$C:$V,20,FALSE),"")</f>
        <v/>
      </c>
    </row>
    <row r="302" spans="1:21" x14ac:dyDescent="0.2">
      <c r="A302" s="54">
        <f t="shared" ca="1" si="26"/>
        <v>1</v>
      </c>
      <c r="B302" s="54">
        <f t="shared" ca="1" si="27"/>
        <v>0</v>
      </c>
      <c r="C302" s="54">
        <f t="shared" si="24"/>
        <v>270</v>
      </c>
      <c r="D302" s="54" t="str">
        <f ca="1">IFERROR(VLOOKUP($C302,aanmeldingen!$C:$AB,D$1,FALSE),"-")</f>
        <v>-</v>
      </c>
      <c r="E302" s="54">
        <f t="shared" ca="1" si="25"/>
        <v>0</v>
      </c>
      <c r="F302" s="25" t="str">
        <f ca="1">IF($B302=1,VLOOKUP($C302,aanmeldingen!$C:$AB,F$1,FALSE),"")</f>
        <v/>
      </c>
      <c r="G302" s="1" t="str">
        <f ca="1">IF($B302=1,VLOOKUP($C302,aanmeldingen!$C:$AB,G$1,FALSE),"")</f>
        <v/>
      </c>
      <c r="H302" s="1" t="str">
        <f ca="1">IF($B302=1,VLOOKUP($C302,aanmeldingen!$C:$AB,H$1,FALSE),"")</f>
        <v/>
      </c>
      <c r="I302" s="26" t="str">
        <f ca="1">IF($B302=1,VLOOKUP($C302,aanmeldingen!$C:$AB,I$1,FALSE),"")</f>
        <v/>
      </c>
      <c r="J302" s="26" t="str">
        <f ca="1">IF($B302=1,VLOOKUP($C302,aanmeldingen!$C:$AB,J$1,FALSE),"")</f>
        <v/>
      </c>
      <c r="K302" s="18" t="str">
        <f ca="1">IF($B302=1,VLOOKUP($C302,aanmeldingen!$C:$AB,K$1,FALSE),"")</f>
        <v/>
      </c>
      <c r="L302" s="1" t="str">
        <f ca="1">IF($B302=1,VLOOKUP($C302,aanmeldingen!$C:$AB,L$1,FALSE),"")</f>
        <v/>
      </c>
      <c r="M302" s="1" t="str">
        <f ca="1">IF($D302="-","",VLOOKUP($C302,aanmeldingen!$C:$AB,M$1,FALSE))</f>
        <v/>
      </c>
      <c r="N302" s="1" t="str">
        <f ca="1">IF($D302="-","",VLOOKUP($C302,aanmeldingen!$C:$AB,N$1,FALSE))</f>
        <v/>
      </c>
      <c r="O302" s="1" t="str">
        <f ca="1">IF($D302="-","",VLOOKUP($C302,aanmeldingen!$C:$AB,O$1,FALSE))</f>
        <v/>
      </c>
      <c r="P302" s="1">
        <f t="shared" ca="1" si="28"/>
        <v>1</v>
      </c>
      <c r="Q302" s="20" t="str">
        <f ca="1">IF(B302=1,IF(VLOOKUP(D302,Scheidsrechters!B:P,15,FALSE)=0,"",VLOOKUP(D302,Scheidsrechters!B:P,15,FALSE)),"")</f>
        <v/>
      </c>
      <c r="S302" s="1">
        <f t="shared" ca="1" si="29"/>
        <v>1</v>
      </c>
      <c r="T302" s="26" t="str">
        <f ca="1">IFERROR(VLOOKUP(C302,aanmeldingen!$C:$L,10,FALSE),"")</f>
        <v/>
      </c>
      <c r="U302" s="26" t="str">
        <f ca="1">IFERROR(VLOOKUP(C302,aanmeldingen!$C:$V,20,FALSE),"")</f>
        <v/>
      </c>
    </row>
    <row r="303" spans="1:21" x14ac:dyDescent="0.2">
      <c r="A303" s="54">
        <f t="shared" ca="1" si="26"/>
        <v>1</v>
      </c>
      <c r="B303" s="54">
        <f t="shared" ca="1" si="27"/>
        <v>0</v>
      </c>
      <c r="C303" s="54">
        <f t="shared" si="24"/>
        <v>271</v>
      </c>
      <c r="D303" s="54" t="str">
        <f ca="1">IFERROR(VLOOKUP($C303,aanmeldingen!$C:$AB,D$1,FALSE),"-")</f>
        <v>-</v>
      </c>
      <c r="E303" s="54">
        <f t="shared" ca="1" si="25"/>
        <v>0</v>
      </c>
      <c r="F303" s="25" t="str">
        <f ca="1">IF($B303=1,VLOOKUP($C303,aanmeldingen!$C:$AB,F$1,FALSE),"")</f>
        <v/>
      </c>
      <c r="G303" s="1" t="str">
        <f ca="1">IF($B303=1,VLOOKUP($C303,aanmeldingen!$C:$AB,G$1,FALSE),"")</f>
        <v/>
      </c>
      <c r="H303" s="1" t="str">
        <f ca="1">IF($B303=1,VLOOKUP($C303,aanmeldingen!$C:$AB,H$1,FALSE),"")</f>
        <v/>
      </c>
      <c r="I303" s="26" t="str">
        <f ca="1">IF($B303=1,VLOOKUP($C303,aanmeldingen!$C:$AB,I$1,FALSE),"")</f>
        <v/>
      </c>
      <c r="J303" s="26" t="str">
        <f ca="1">IF($B303=1,VLOOKUP($C303,aanmeldingen!$C:$AB,J$1,FALSE),"")</f>
        <v/>
      </c>
      <c r="K303" s="18" t="str">
        <f ca="1">IF($B303=1,VLOOKUP($C303,aanmeldingen!$C:$AB,K$1,FALSE),"")</f>
        <v/>
      </c>
      <c r="L303" s="1" t="str">
        <f ca="1">IF($B303=1,VLOOKUP($C303,aanmeldingen!$C:$AB,L$1,FALSE),"")</f>
        <v/>
      </c>
      <c r="M303" s="1" t="str">
        <f ca="1">IF($D303="-","",VLOOKUP($C303,aanmeldingen!$C:$AB,M$1,FALSE))</f>
        <v/>
      </c>
      <c r="N303" s="1" t="str">
        <f ca="1">IF($D303="-","",VLOOKUP($C303,aanmeldingen!$C:$AB,N$1,FALSE))</f>
        <v/>
      </c>
      <c r="O303" s="1" t="str">
        <f ca="1">IF($D303="-","",VLOOKUP($C303,aanmeldingen!$C:$AB,O$1,FALSE))</f>
        <v/>
      </c>
      <c r="P303" s="1">
        <f t="shared" ca="1" si="28"/>
        <v>1</v>
      </c>
      <c r="Q303" s="20" t="str">
        <f ca="1">IF(B303=1,IF(VLOOKUP(D303,Scheidsrechters!B:P,15,FALSE)=0,"",VLOOKUP(D303,Scheidsrechters!B:P,15,FALSE)),"")</f>
        <v/>
      </c>
      <c r="S303" s="1">
        <f t="shared" ca="1" si="29"/>
        <v>1</v>
      </c>
      <c r="T303" s="26" t="str">
        <f ca="1">IFERROR(VLOOKUP(C303,aanmeldingen!$C:$L,10,FALSE),"")</f>
        <v/>
      </c>
      <c r="U303" s="26" t="str">
        <f ca="1">IFERROR(VLOOKUP(C303,aanmeldingen!$C:$V,20,FALSE),"")</f>
        <v/>
      </c>
    </row>
    <row r="304" spans="1:21" x14ac:dyDescent="0.2">
      <c r="A304" s="54">
        <f t="shared" ca="1" si="26"/>
        <v>1</v>
      </c>
      <c r="B304" s="54">
        <f t="shared" ca="1" si="27"/>
        <v>0</v>
      </c>
      <c r="C304" s="54">
        <f t="shared" si="24"/>
        <v>272</v>
      </c>
      <c r="D304" s="54" t="str">
        <f ca="1">IFERROR(VLOOKUP($C304,aanmeldingen!$C:$AB,D$1,FALSE),"-")</f>
        <v>-</v>
      </c>
      <c r="E304" s="54">
        <f t="shared" ca="1" si="25"/>
        <v>0</v>
      </c>
      <c r="F304" s="25" t="str">
        <f ca="1">IF($B304=1,VLOOKUP($C304,aanmeldingen!$C:$AB,F$1,FALSE),"")</f>
        <v/>
      </c>
      <c r="G304" s="1" t="str">
        <f ca="1">IF($B304=1,VLOOKUP($C304,aanmeldingen!$C:$AB,G$1,FALSE),"")</f>
        <v/>
      </c>
      <c r="H304" s="1" t="str">
        <f ca="1">IF($B304=1,VLOOKUP($C304,aanmeldingen!$C:$AB,H$1,FALSE),"")</f>
        <v/>
      </c>
      <c r="I304" s="26" t="str">
        <f ca="1">IF($B304=1,VLOOKUP($C304,aanmeldingen!$C:$AB,I$1,FALSE),"")</f>
        <v/>
      </c>
      <c r="J304" s="26" t="str">
        <f ca="1">IF($B304=1,VLOOKUP($C304,aanmeldingen!$C:$AB,J$1,FALSE),"")</f>
        <v/>
      </c>
      <c r="K304" s="18" t="str">
        <f ca="1">IF($B304=1,VLOOKUP($C304,aanmeldingen!$C:$AB,K$1,FALSE),"")</f>
        <v/>
      </c>
      <c r="L304" s="1" t="str">
        <f ca="1">IF($B304=1,VLOOKUP($C304,aanmeldingen!$C:$AB,L$1,FALSE),"")</f>
        <v/>
      </c>
      <c r="M304" s="1" t="str">
        <f ca="1">IF($D304="-","",VLOOKUP($C304,aanmeldingen!$C:$AB,M$1,FALSE))</f>
        <v/>
      </c>
      <c r="N304" s="1" t="str">
        <f ca="1">IF($D304="-","",VLOOKUP($C304,aanmeldingen!$C:$AB,N$1,FALSE))</f>
        <v/>
      </c>
      <c r="O304" s="1" t="str">
        <f ca="1">IF($D304="-","",VLOOKUP($C304,aanmeldingen!$C:$AB,O$1,FALSE))</f>
        <v/>
      </c>
      <c r="P304" s="1">
        <f t="shared" ca="1" si="28"/>
        <v>1</v>
      </c>
      <c r="Q304" s="20" t="str">
        <f ca="1">IF(B304=1,IF(VLOOKUP(D304,Scheidsrechters!B:P,15,FALSE)=0,"",VLOOKUP(D304,Scheidsrechters!B:P,15,FALSE)),"")</f>
        <v/>
      </c>
      <c r="S304" s="1">
        <f t="shared" ca="1" si="29"/>
        <v>1</v>
      </c>
      <c r="T304" s="26" t="str">
        <f ca="1">IFERROR(VLOOKUP(C304,aanmeldingen!$C:$L,10,FALSE),"")</f>
        <v/>
      </c>
      <c r="U304" s="26" t="str">
        <f ca="1">IFERROR(VLOOKUP(C304,aanmeldingen!$C:$V,20,FALSE),"")</f>
        <v/>
      </c>
    </row>
    <row r="305" spans="1:21" x14ac:dyDescent="0.2">
      <c r="A305" s="54">
        <f t="shared" ca="1" si="26"/>
        <v>1</v>
      </c>
      <c r="B305" s="54">
        <f t="shared" ca="1" si="27"/>
        <v>0</v>
      </c>
      <c r="C305" s="54">
        <f t="shared" si="24"/>
        <v>273</v>
      </c>
      <c r="D305" s="54" t="str">
        <f ca="1">IFERROR(VLOOKUP($C305,aanmeldingen!$C:$AB,D$1,FALSE),"-")</f>
        <v>-</v>
      </c>
      <c r="E305" s="54">
        <f t="shared" ca="1" si="25"/>
        <v>0</v>
      </c>
      <c r="F305" s="25" t="str">
        <f ca="1">IF($B305=1,VLOOKUP($C305,aanmeldingen!$C:$AB,F$1,FALSE),"")</f>
        <v/>
      </c>
      <c r="G305" s="1" t="str">
        <f ca="1">IF($B305=1,VLOOKUP($C305,aanmeldingen!$C:$AB,G$1,FALSE),"")</f>
        <v/>
      </c>
      <c r="H305" s="1" t="str">
        <f ca="1">IF($B305=1,VLOOKUP($C305,aanmeldingen!$C:$AB,H$1,FALSE),"")</f>
        <v/>
      </c>
      <c r="I305" s="26" t="str">
        <f ca="1">IF($B305=1,VLOOKUP($C305,aanmeldingen!$C:$AB,I$1,FALSE),"")</f>
        <v/>
      </c>
      <c r="J305" s="26" t="str">
        <f ca="1">IF($B305=1,VLOOKUP($C305,aanmeldingen!$C:$AB,J$1,FALSE),"")</f>
        <v/>
      </c>
      <c r="K305" s="18" t="str">
        <f ca="1">IF($B305=1,VLOOKUP($C305,aanmeldingen!$C:$AB,K$1,FALSE),"")</f>
        <v/>
      </c>
      <c r="L305" s="1" t="str">
        <f ca="1">IF($B305=1,VLOOKUP($C305,aanmeldingen!$C:$AB,L$1,FALSE),"")</f>
        <v/>
      </c>
      <c r="M305" s="1" t="str">
        <f ca="1">IF($D305="-","",VLOOKUP($C305,aanmeldingen!$C:$AB,M$1,FALSE))</f>
        <v/>
      </c>
      <c r="N305" s="1" t="str">
        <f ca="1">IF($D305="-","",VLOOKUP($C305,aanmeldingen!$C:$AB,N$1,FALSE))</f>
        <v/>
      </c>
      <c r="O305" s="1" t="str">
        <f ca="1">IF($D305="-","",VLOOKUP($C305,aanmeldingen!$C:$AB,O$1,FALSE))</f>
        <v/>
      </c>
      <c r="P305" s="1">
        <f t="shared" ca="1" si="28"/>
        <v>1</v>
      </c>
      <c r="Q305" s="20" t="str">
        <f ca="1">IF(B305=1,IF(VLOOKUP(D305,Scheidsrechters!B:P,15,FALSE)=0,"",VLOOKUP(D305,Scheidsrechters!B:P,15,FALSE)),"")</f>
        <v/>
      </c>
      <c r="S305" s="1">
        <f t="shared" ca="1" si="29"/>
        <v>1</v>
      </c>
      <c r="T305" s="26" t="str">
        <f ca="1">IFERROR(VLOOKUP(C305,aanmeldingen!$C:$L,10,FALSE),"")</f>
        <v/>
      </c>
      <c r="U305" s="26" t="str">
        <f ca="1">IFERROR(VLOOKUP(C305,aanmeldingen!$C:$V,20,FALSE),"")</f>
        <v/>
      </c>
    </row>
    <row r="306" spans="1:21" x14ac:dyDescent="0.2">
      <c r="A306" s="54">
        <f t="shared" ca="1" si="26"/>
        <v>1</v>
      </c>
      <c r="B306" s="54">
        <f t="shared" ca="1" si="27"/>
        <v>0</v>
      </c>
      <c r="C306" s="54">
        <f t="shared" si="24"/>
        <v>274</v>
      </c>
      <c r="D306" s="54" t="str">
        <f ca="1">IFERROR(VLOOKUP($C306,aanmeldingen!$C:$AB,D$1,FALSE),"-")</f>
        <v>-</v>
      </c>
      <c r="E306" s="54">
        <f t="shared" ca="1" si="25"/>
        <v>0</v>
      </c>
      <c r="F306" s="25" t="str">
        <f ca="1">IF($B306=1,VLOOKUP($C306,aanmeldingen!$C:$AB,F$1,FALSE),"")</f>
        <v/>
      </c>
      <c r="G306" s="1" t="str">
        <f ca="1">IF($B306=1,VLOOKUP($C306,aanmeldingen!$C:$AB,G$1,FALSE),"")</f>
        <v/>
      </c>
      <c r="H306" s="1" t="str">
        <f ca="1">IF($B306=1,VLOOKUP($C306,aanmeldingen!$C:$AB,H$1,FALSE),"")</f>
        <v/>
      </c>
      <c r="I306" s="26" t="str">
        <f ca="1">IF($B306=1,VLOOKUP($C306,aanmeldingen!$C:$AB,I$1,FALSE),"")</f>
        <v/>
      </c>
      <c r="J306" s="26" t="str">
        <f ca="1">IF($B306=1,VLOOKUP($C306,aanmeldingen!$C:$AB,J$1,FALSE),"")</f>
        <v/>
      </c>
      <c r="K306" s="18" t="str">
        <f ca="1">IF($B306=1,VLOOKUP($C306,aanmeldingen!$C:$AB,K$1,FALSE),"")</f>
        <v/>
      </c>
      <c r="L306" s="1" t="str">
        <f ca="1">IF($B306=1,VLOOKUP($C306,aanmeldingen!$C:$AB,L$1,FALSE),"")</f>
        <v/>
      </c>
      <c r="M306" s="1" t="str">
        <f ca="1">IF($D306="-","",VLOOKUP($C306,aanmeldingen!$C:$AB,M$1,FALSE))</f>
        <v/>
      </c>
      <c r="N306" s="1" t="str">
        <f ca="1">IF($D306="-","",VLOOKUP($C306,aanmeldingen!$C:$AB,N$1,FALSE))</f>
        <v/>
      </c>
      <c r="O306" s="1" t="str">
        <f ca="1">IF($D306="-","",VLOOKUP($C306,aanmeldingen!$C:$AB,O$1,FALSE))</f>
        <v/>
      </c>
      <c r="P306" s="1">
        <f t="shared" ca="1" si="28"/>
        <v>1</v>
      </c>
      <c r="Q306" s="20" t="str">
        <f ca="1">IF(B306=1,IF(VLOOKUP(D306,Scheidsrechters!B:P,15,FALSE)=0,"",VLOOKUP(D306,Scheidsrechters!B:P,15,FALSE)),"")</f>
        <v/>
      </c>
      <c r="S306" s="1">
        <f t="shared" ca="1" si="29"/>
        <v>1</v>
      </c>
      <c r="T306" s="26" t="str">
        <f ca="1">IFERROR(VLOOKUP(C306,aanmeldingen!$C:$L,10,FALSE),"")</f>
        <v/>
      </c>
      <c r="U306" s="26" t="str">
        <f ca="1">IFERROR(VLOOKUP(C306,aanmeldingen!$C:$V,20,FALSE),"")</f>
        <v/>
      </c>
    </row>
    <row r="307" spans="1:21" x14ac:dyDescent="0.2">
      <c r="A307" s="54">
        <f t="shared" ca="1" si="26"/>
        <v>1</v>
      </c>
      <c r="B307" s="54">
        <f t="shared" ca="1" si="27"/>
        <v>0</v>
      </c>
      <c r="C307" s="54">
        <f t="shared" si="24"/>
        <v>275</v>
      </c>
      <c r="D307" s="54" t="str">
        <f ca="1">IFERROR(VLOOKUP($C307,aanmeldingen!$C:$AB,D$1,FALSE),"-")</f>
        <v>-</v>
      </c>
      <c r="E307" s="54">
        <f t="shared" ca="1" si="25"/>
        <v>0</v>
      </c>
      <c r="F307" s="25" t="str">
        <f ca="1">IF($B307=1,VLOOKUP($C307,aanmeldingen!$C:$AB,F$1,FALSE),"")</f>
        <v/>
      </c>
      <c r="G307" s="1" t="str">
        <f ca="1">IF($B307=1,VLOOKUP($C307,aanmeldingen!$C:$AB,G$1,FALSE),"")</f>
        <v/>
      </c>
      <c r="H307" s="1" t="str">
        <f ca="1">IF($B307=1,VLOOKUP($C307,aanmeldingen!$C:$AB,H$1,FALSE),"")</f>
        <v/>
      </c>
      <c r="I307" s="26" t="str">
        <f ca="1">IF($B307=1,VLOOKUP($C307,aanmeldingen!$C:$AB,I$1,FALSE),"")</f>
        <v/>
      </c>
      <c r="J307" s="26" t="str">
        <f ca="1">IF($B307=1,VLOOKUP($C307,aanmeldingen!$C:$AB,J$1,FALSE),"")</f>
        <v/>
      </c>
      <c r="K307" s="18" t="str">
        <f ca="1">IF($B307=1,VLOOKUP($C307,aanmeldingen!$C:$AB,K$1,FALSE),"")</f>
        <v/>
      </c>
      <c r="L307" s="1" t="str">
        <f ca="1">IF($B307=1,VLOOKUP($C307,aanmeldingen!$C:$AB,L$1,FALSE),"")</f>
        <v/>
      </c>
      <c r="M307" s="1" t="str">
        <f ca="1">IF($D307="-","",VLOOKUP($C307,aanmeldingen!$C:$AB,M$1,FALSE))</f>
        <v/>
      </c>
      <c r="N307" s="1" t="str">
        <f ca="1">IF($D307="-","",VLOOKUP($C307,aanmeldingen!$C:$AB,N$1,FALSE))</f>
        <v/>
      </c>
      <c r="O307" s="1" t="str">
        <f ca="1">IF($D307="-","",VLOOKUP($C307,aanmeldingen!$C:$AB,O$1,FALSE))</f>
        <v/>
      </c>
      <c r="P307" s="1">
        <f t="shared" ca="1" si="28"/>
        <v>1</v>
      </c>
      <c r="Q307" s="20" t="str">
        <f ca="1">IF(B307=1,IF(VLOOKUP(D307,Scheidsrechters!B:P,15,FALSE)=0,"",VLOOKUP(D307,Scheidsrechters!B:P,15,FALSE)),"")</f>
        <v/>
      </c>
      <c r="S307" s="1">
        <f t="shared" ca="1" si="29"/>
        <v>1</v>
      </c>
      <c r="T307" s="26" t="str">
        <f ca="1">IFERROR(VLOOKUP(C307,aanmeldingen!$C:$L,10,FALSE),"")</f>
        <v/>
      </c>
      <c r="U307" s="26" t="str">
        <f ca="1">IFERROR(VLOOKUP(C307,aanmeldingen!$C:$V,20,FALSE),"")</f>
        <v/>
      </c>
    </row>
    <row r="308" spans="1:21" x14ac:dyDescent="0.2">
      <c r="A308" s="54">
        <f t="shared" ca="1" si="26"/>
        <v>1</v>
      </c>
      <c r="B308" s="54">
        <f t="shared" ca="1" si="27"/>
        <v>0</v>
      </c>
      <c r="C308" s="54">
        <f t="shared" si="24"/>
        <v>276</v>
      </c>
      <c r="D308" s="54" t="str">
        <f ca="1">IFERROR(VLOOKUP($C308,aanmeldingen!$C:$AB,D$1,FALSE),"-")</f>
        <v>-</v>
      </c>
      <c r="E308" s="54">
        <f t="shared" ca="1" si="25"/>
        <v>0</v>
      </c>
      <c r="F308" s="25" t="str">
        <f ca="1">IF($B308=1,VLOOKUP($C308,aanmeldingen!$C:$AB,F$1,FALSE),"")</f>
        <v/>
      </c>
      <c r="G308" s="1" t="str">
        <f ca="1">IF($B308=1,VLOOKUP($C308,aanmeldingen!$C:$AB,G$1,FALSE),"")</f>
        <v/>
      </c>
      <c r="H308" s="1" t="str">
        <f ca="1">IF($B308=1,VLOOKUP($C308,aanmeldingen!$C:$AB,H$1,FALSE),"")</f>
        <v/>
      </c>
      <c r="I308" s="26" t="str">
        <f ca="1">IF($B308=1,VLOOKUP($C308,aanmeldingen!$C:$AB,I$1,FALSE),"")</f>
        <v/>
      </c>
      <c r="J308" s="26" t="str">
        <f ca="1">IF($B308=1,VLOOKUP($C308,aanmeldingen!$C:$AB,J$1,FALSE),"")</f>
        <v/>
      </c>
      <c r="K308" s="18" t="str">
        <f ca="1">IF($B308=1,VLOOKUP($C308,aanmeldingen!$C:$AB,K$1,FALSE),"")</f>
        <v/>
      </c>
      <c r="L308" s="1" t="str">
        <f ca="1">IF($B308=1,VLOOKUP($C308,aanmeldingen!$C:$AB,L$1,FALSE),"")</f>
        <v/>
      </c>
      <c r="M308" s="1" t="str">
        <f ca="1">IF($D308="-","",VLOOKUP($C308,aanmeldingen!$C:$AB,M$1,FALSE))</f>
        <v/>
      </c>
      <c r="N308" s="1" t="str">
        <f ca="1">IF($D308="-","",VLOOKUP($C308,aanmeldingen!$C:$AB,N$1,FALSE))</f>
        <v/>
      </c>
      <c r="O308" s="1" t="str">
        <f ca="1">IF($D308="-","",VLOOKUP($C308,aanmeldingen!$C:$AB,O$1,FALSE))</f>
        <v/>
      </c>
      <c r="P308" s="1">
        <f t="shared" ca="1" si="28"/>
        <v>1</v>
      </c>
      <c r="Q308" s="20" t="str">
        <f ca="1">IF(B308=1,IF(VLOOKUP(D308,Scheidsrechters!B:P,15,FALSE)=0,"",VLOOKUP(D308,Scheidsrechters!B:P,15,FALSE)),"")</f>
        <v/>
      </c>
      <c r="S308" s="1">
        <f t="shared" ca="1" si="29"/>
        <v>1</v>
      </c>
      <c r="T308" s="26" t="str">
        <f ca="1">IFERROR(VLOOKUP(C308,aanmeldingen!$C:$L,10,FALSE),"")</f>
        <v/>
      </c>
      <c r="U308" s="26" t="str">
        <f ca="1">IFERROR(VLOOKUP(C308,aanmeldingen!$C:$V,20,FALSE),"")</f>
        <v/>
      </c>
    </row>
    <row r="309" spans="1:21" x14ac:dyDescent="0.2">
      <c r="A309" s="54">
        <f t="shared" ca="1" si="26"/>
        <v>1</v>
      </c>
      <c r="B309" s="54">
        <f t="shared" ca="1" si="27"/>
        <v>0</v>
      </c>
      <c r="C309" s="54">
        <f t="shared" si="24"/>
        <v>277</v>
      </c>
      <c r="D309" s="54" t="str">
        <f ca="1">IFERROR(VLOOKUP($C309,aanmeldingen!$C:$AB,D$1,FALSE),"-")</f>
        <v>-</v>
      </c>
      <c r="E309" s="54">
        <f t="shared" ca="1" si="25"/>
        <v>0</v>
      </c>
      <c r="F309" s="25" t="str">
        <f ca="1">IF($B309=1,VLOOKUP($C309,aanmeldingen!$C:$AB,F$1,FALSE),"")</f>
        <v/>
      </c>
      <c r="G309" s="1" t="str">
        <f ca="1">IF($B309=1,VLOOKUP($C309,aanmeldingen!$C:$AB,G$1,FALSE),"")</f>
        <v/>
      </c>
      <c r="H309" s="1" t="str">
        <f ca="1">IF($B309=1,VLOOKUP($C309,aanmeldingen!$C:$AB,H$1,FALSE),"")</f>
        <v/>
      </c>
      <c r="I309" s="26" t="str">
        <f ca="1">IF($B309=1,VLOOKUP($C309,aanmeldingen!$C:$AB,I$1,FALSE),"")</f>
        <v/>
      </c>
      <c r="J309" s="26" t="str">
        <f ca="1">IF($B309=1,VLOOKUP($C309,aanmeldingen!$C:$AB,J$1,FALSE),"")</f>
        <v/>
      </c>
      <c r="K309" s="18" t="str">
        <f ca="1">IF($B309=1,VLOOKUP($C309,aanmeldingen!$C:$AB,K$1,FALSE),"")</f>
        <v/>
      </c>
      <c r="L309" s="1" t="str">
        <f ca="1">IF($B309=1,VLOOKUP($C309,aanmeldingen!$C:$AB,L$1,FALSE),"")</f>
        <v/>
      </c>
      <c r="M309" s="1" t="str">
        <f ca="1">IF($D309="-","",VLOOKUP($C309,aanmeldingen!$C:$AB,M$1,FALSE))</f>
        <v/>
      </c>
      <c r="N309" s="1" t="str">
        <f ca="1">IF($D309="-","",VLOOKUP($C309,aanmeldingen!$C:$AB,N$1,FALSE))</f>
        <v/>
      </c>
      <c r="O309" s="1" t="str">
        <f ca="1">IF($D309="-","",VLOOKUP($C309,aanmeldingen!$C:$AB,O$1,FALSE))</f>
        <v/>
      </c>
      <c r="P309" s="1">
        <f t="shared" ca="1" si="28"/>
        <v>1</v>
      </c>
      <c r="Q309" s="20" t="str">
        <f ca="1">IF(B309=1,IF(VLOOKUP(D309,Scheidsrechters!B:P,15,FALSE)=0,"",VLOOKUP(D309,Scheidsrechters!B:P,15,FALSE)),"")</f>
        <v/>
      </c>
      <c r="S309" s="1">
        <f t="shared" ca="1" si="29"/>
        <v>1</v>
      </c>
      <c r="T309" s="26" t="str">
        <f ca="1">IFERROR(VLOOKUP(C309,aanmeldingen!$C:$L,10,FALSE),"")</f>
        <v/>
      </c>
      <c r="U309" s="26" t="str">
        <f ca="1">IFERROR(VLOOKUP(C309,aanmeldingen!$C:$V,20,FALSE),"")</f>
        <v/>
      </c>
    </row>
    <row r="310" spans="1:21" x14ac:dyDescent="0.2">
      <c r="A310" s="54">
        <f t="shared" ca="1" si="26"/>
        <v>1</v>
      </c>
      <c r="B310" s="54">
        <f t="shared" ca="1" si="27"/>
        <v>0</v>
      </c>
      <c r="C310" s="54">
        <f t="shared" si="24"/>
        <v>278</v>
      </c>
      <c r="D310" s="54" t="str">
        <f ca="1">IFERROR(VLOOKUP($C310,aanmeldingen!$C:$AB,D$1,FALSE),"-")</f>
        <v>-</v>
      </c>
      <c r="E310" s="54">
        <f t="shared" ca="1" si="25"/>
        <v>0</v>
      </c>
      <c r="F310" s="25" t="str">
        <f ca="1">IF($B310=1,VLOOKUP($C310,aanmeldingen!$C:$AB,F$1,FALSE),"")</f>
        <v/>
      </c>
      <c r="G310" s="1" t="str">
        <f ca="1">IF($B310=1,VLOOKUP($C310,aanmeldingen!$C:$AB,G$1,FALSE),"")</f>
        <v/>
      </c>
      <c r="H310" s="1" t="str">
        <f ca="1">IF($B310=1,VLOOKUP($C310,aanmeldingen!$C:$AB,H$1,FALSE),"")</f>
        <v/>
      </c>
      <c r="I310" s="26" t="str">
        <f ca="1">IF($B310=1,VLOOKUP($C310,aanmeldingen!$C:$AB,I$1,FALSE),"")</f>
        <v/>
      </c>
      <c r="J310" s="26" t="str">
        <f ca="1">IF($B310=1,VLOOKUP($C310,aanmeldingen!$C:$AB,J$1,FALSE),"")</f>
        <v/>
      </c>
      <c r="K310" s="18" t="str">
        <f ca="1">IF($B310=1,VLOOKUP($C310,aanmeldingen!$C:$AB,K$1,FALSE),"")</f>
        <v/>
      </c>
      <c r="L310" s="1" t="str">
        <f ca="1">IF($B310=1,VLOOKUP($C310,aanmeldingen!$C:$AB,L$1,FALSE),"")</f>
        <v/>
      </c>
      <c r="M310" s="1" t="str">
        <f ca="1">IF($D310="-","",VLOOKUP($C310,aanmeldingen!$C:$AB,M$1,FALSE))</f>
        <v/>
      </c>
      <c r="N310" s="1" t="str">
        <f ca="1">IF($D310="-","",VLOOKUP($C310,aanmeldingen!$C:$AB,N$1,FALSE))</f>
        <v/>
      </c>
      <c r="O310" s="1" t="str">
        <f ca="1">IF($D310="-","",VLOOKUP($C310,aanmeldingen!$C:$AB,O$1,FALSE))</f>
        <v/>
      </c>
      <c r="P310" s="1">
        <f t="shared" ca="1" si="28"/>
        <v>1</v>
      </c>
      <c r="Q310" s="20" t="str">
        <f ca="1">IF(B310=1,IF(VLOOKUP(D310,Scheidsrechters!B:P,15,FALSE)=0,"",VLOOKUP(D310,Scheidsrechters!B:P,15,FALSE)),"")</f>
        <v/>
      </c>
      <c r="S310" s="1">
        <f t="shared" ca="1" si="29"/>
        <v>1</v>
      </c>
      <c r="T310" s="26" t="str">
        <f ca="1">IFERROR(VLOOKUP(C310,aanmeldingen!$C:$L,10,FALSE),"")</f>
        <v/>
      </c>
      <c r="U310" s="26" t="str">
        <f ca="1">IFERROR(VLOOKUP(C310,aanmeldingen!$C:$V,20,FALSE),"")</f>
        <v/>
      </c>
    </row>
    <row r="311" spans="1:21" x14ac:dyDescent="0.2">
      <c r="A311" s="54">
        <f t="shared" ca="1" si="26"/>
        <v>1</v>
      </c>
      <c r="B311" s="54">
        <f t="shared" ca="1" si="27"/>
        <v>0</v>
      </c>
      <c r="C311" s="54">
        <f t="shared" si="24"/>
        <v>279</v>
      </c>
      <c r="D311" s="54" t="str">
        <f ca="1">IFERROR(VLOOKUP($C311,aanmeldingen!$C:$AB,D$1,FALSE),"-")</f>
        <v>-</v>
      </c>
      <c r="E311" s="54">
        <f t="shared" ca="1" si="25"/>
        <v>0</v>
      </c>
      <c r="F311" s="25" t="str">
        <f ca="1">IF($B311=1,VLOOKUP($C311,aanmeldingen!$C:$AB,F$1,FALSE),"")</f>
        <v/>
      </c>
      <c r="G311" s="1" t="str">
        <f ca="1">IF($B311=1,VLOOKUP($C311,aanmeldingen!$C:$AB,G$1,FALSE),"")</f>
        <v/>
      </c>
      <c r="H311" s="1" t="str">
        <f ca="1">IF($B311=1,VLOOKUP($C311,aanmeldingen!$C:$AB,H$1,FALSE),"")</f>
        <v/>
      </c>
      <c r="I311" s="26" t="str">
        <f ca="1">IF($B311=1,VLOOKUP($C311,aanmeldingen!$C:$AB,I$1,FALSE),"")</f>
        <v/>
      </c>
      <c r="J311" s="26" t="str">
        <f ca="1">IF($B311=1,VLOOKUP($C311,aanmeldingen!$C:$AB,J$1,FALSE),"")</f>
        <v/>
      </c>
      <c r="K311" s="18" t="str">
        <f ca="1">IF($B311=1,VLOOKUP($C311,aanmeldingen!$C:$AB,K$1,FALSE),"")</f>
        <v/>
      </c>
      <c r="L311" s="1" t="str">
        <f ca="1">IF($B311=1,VLOOKUP($C311,aanmeldingen!$C:$AB,L$1,FALSE),"")</f>
        <v/>
      </c>
      <c r="M311" s="1" t="str">
        <f ca="1">IF($D311="-","",VLOOKUP($C311,aanmeldingen!$C:$AB,M$1,FALSE))</f>
        <v/>
      </c>
      <c r="N311" s="1" t="str">
        <f ca="1">IF($D311="-","",VLOOKUP($C311,aanmeldingen!$C:$AB,N$1,FALSE))</f>
        <v/>
      </c>
      <c r="O311" s="1" t="str">
        <f ca="1">IF($D311="-","",VLOOKUP($C311,aanmeldingen!$C:$AB,O$1,FALSE))</f>
        <v/>
      </c>
      <c r="P311" s="1">
        <f t="shared" ca="1" si="28"/>
        <v>1</v>
      </c>
      <c r="Q311" s="20" t="str">
        <f ca="1">IF(B311=1,IF(VLOOKUP(D311,Scheidsrechters!B:P,15,FALSE)=0,"",VLOOKUP(D311,Scheidsrechters!B:P,15,FALSE)),"")</f>
        <v/>
      </c>
      <c r="S311" s="1">
        <f t="shared" ca="1" si="29"/>
        <v>1</v>
      </c>
      <c r="T311" s="26" t="str">
        <f ca="1">IFERROR(VLOOKUP(C311,aanmeldingen!$C:$L,10,FALSE),"")</f>
        <v/>
      </c>
      <c r="U311" s="26" t="str">
        <f ca="1">IFERROR(VLOOKUP(C311,aanmeldingen!$C:$V,20,FALSE),"")</f>
        <v/>
      </c>
    </row>
    <row r="312" spans="1:21" x14ac:dyDescent="0.2">
      <c r="A312" s="54">
        <f t="shared" ca="1" si="26"/>
        <v>1</v>
      </c>
      <c r="B312" s="54">
        <f t="shared" ca="1" si="27"/>
        <v>0</v>
      </c>
      <c r="C312" s="54">
        <f t="shared" si="24"/>
        <v>280</v>
      </c>
      <c r="D312" s="54" t="str">
        <f ca="1">IFERROR(VLOOKUP($C312,aanmeldingen!$C:$AB,D$1,FALSE),"-")</f>
        <v>-</v>
      </c>
      <c r="E312" s="54">
        <f t="shared" ca="1" si="25"/>
        <v>0</v>
      </c>
      <c r="F312" s="25" t="str">
        <f ca="1">IF($B312=1,VLOOKUP($C312,aanmeldingen!$C:$AB,F$1,FALSE),"")</f>
        <v/>
      </c>
      <c r="G312" s="1" t="str">
        <f ca="1">IF($B312=1,VLOOKUP($C312,aanmeldingen!$C:$AB,G$1,FALSE),"")</f>
        <v/>
      </c>
      <c r="H312" s="1" t="str">
        <f ca="1">IF($B312=1,VLOOKUP($C312,aanmeldingen!$C:$AB,H$1,FALSE),"")</f>
        <v/>
      </c>
      <c r="I312" s="26" t="str">
        <f ca="1">IF($B312=1,VLOOKUP($C312,aanmeldingen!$C:$AB,I$1,FALSE),"")</f>
        <v/>
      </c>
      <c r="J312" s="26" t="str">
        <f ca="1">IF($B312=1,VLOOKUP($C312,aanmeldingen!$C:$AB,J$1,FALSE),"")</f>
        <v/>
      </c>
      <c r="K312" s="18" t="str">
        <f ca="1">IF($B312=1,VLOOKUP($C312,aanmeldingen!$C:$AB,K$1,FALSE),"")</f>
        <v/>
      </c>
      <c r="L312" s="1" t="str">
        <f ca="1">IF($B312=1,VLOOKUP($C312,aanmeldingen!$C:$AB,L$1,FALSE),"")</f>
        <v/>
      </c>
      <c r="M312" s="1" t="str">
        <f ca="1">IF($D312="-","",VLOOKUP($C312,aanmeldingen!$C:$AB,M$1,FALSE))</f>
        <v/>
      </c>
      <c r="N312" s="1" t="str">
        <f ca="1">IF($D312="-","",VLOOKUP($C312,aanmeldingen!$C:$AB,N$1,FALSE))</f>
        <v/>
      </c>
      <c r="O312" s="1" t="str">
        <f ca="1">IF($D312="-","",VLOOKUP($C312,aanmeldingen!$C:$AB,O$1,FALSE))</f>
        <v/>
      </c>
      <c r="P312" s="1">
        <f t="shared" ca="1" si="28"/>
        <v>1</v>
      </c>
      <c r="Q312" s="20" t="str">
        <f ca="1">IF(B312=1,IF(VLOOKUP(D312,Scheidsrechters!B:P,15,FALSE)=0,"",VLOOKUP(D312,Scheidsrechters!B:P,15,FALSE)),"")</f>
        <v/>
      </c>
      <c r="S312" s="1">
        <f t="shared" ca="1" si="29"/>
        <v>1</v>
      </c>
      <c r="T312" s="26" t="str">
        <f ca="1">IFERROR(VLOOKUP(C312,aanmeldingen!$C:$L,10,FALSE),"")</f>
        <v/>
      </c>
      <c r="U312" s="26" t="str">
        <f ca="1">IFERROR(VLOOKUP(C312,aanmeldingen!$C:$V,20,FALSE),"")</f>
        <v/>
      </c>
    </row>
    <row r="313" spans="1:21" x14ac:dyDescent="0.2">
      <c r="A313" s="54">
        <f t="shared" ca="1" si="26"/>
        <v>1</v>
      </c>
      <c r="B313" s="54">
        <f t="shared" ca="1" si="27"/>
        <v>0</v>
      </c>
      <c r="C313" s="54">
        <f t="shared" si="24"/>
        <v>281</v>
      </c>
      <c r="D313" s="54" t="str">
        <f ca="1">IFERROR(VLOOKUP($C313,aanmeldingen!$C:$AB,D$1,FALSE),"-")</f>
        <v>-</v>
      </c>
      <c r="E313" s="54">
        <f t="shared" ca="1" si="25"/>
        <v>0</v>
      </c>
      <c r="F313" s="25" t="str">
        <f ca="1">IF($B313=1,VLOOKUP($C313,aanmeldingen!$C:$AB,F$1,FALSE),"")</f>
        <v/>
      </c>
      <c r="G313" s="1" t="str">
        <f ca="1">IF($B313=1,VLOOKUP($C313,aanmeldingen!$C:$AB,G$1,FALSE),"")</f>
        <v/>
      </c>
      <c r="H313" s="1" t="str">
        <f ca="1">IF($B313=1,VLOOKUP($C313,aanmeldingen!$C:$AB,H$1,FALSE),"")</f>
        <v/>
      </c>
      <c r="I313" s="26" t="str">
        <f ca="1">IF($B313=1,VLOOKUP($C313,aanmeldingen!$C:$AB,I$1,FALSE),"")</f>
        <v/>
      </c>
      <c r="J313" s="26" t="str">
        <f ca="1">IF($B313=1,VLOOKUP($C313,aanmeldingen!$C:$AB,J$1,FALSE),"")</f>
        <v/>
      </c>
      <c r="K313" s="18" t="str">
        <f ca="1">IF($B313=1,VLOOKUP($C313,aanmeldingen!$C:$AB,K$1,FALSE),"")</f>
        <v/>
      </c>
      <c r="L313" s="1" t="str">
        <f ca="1">IF($B313=1,VLOOKUP($C313,aanmeldingen!$C:$AB,L$1,FALSE),"")</f>
        <v/>
      </c>
      <c r="M313" s="1" t="str">
        <f ca="1">IF($D313="-","",VLOOKUP($C313,aanmeldingen!$C:$AB,M$1,FALSE))</f>
        <v/>
      </c>
      <c r="N313" s="1" t="str">
        <f ca="1">IF($D313="-","",VLOOKUP($C313,aanmeldingen!$C:$AB,N$1,FALSE))</f>
        <v/>
      </c>
      <c r="O313" s="1" t="str">
        <f ca="1">IF($D313="-","",VLOOKUP($C313,aanmeldingen!$C:$AB,O$1,FALSE))</f>
        <v/>
      </c>
      <c r="P313" s="1">
        <f t="shared" ca="1" si="28"/>
        <v>1</v>
      </c>
      <c r="Q313" s="20" t="str">
        <f ca="1">IF(B313=1,IF(VLOOKUP(D313,Scheidsrechters!B:P,15,FALSE)=0,"",VLOOKUP(D313,Scheidsrechters!B:P,15,FALSE)),"")</f>
        <v/>
      </c>
      <c r="S313" s="1">
        <f t="shared" ca="1" si="29"/>
        <v>1</v>
      </c>
      <c r="T313" s="26" t="str">
        <f ca="1">IFERROR(VLOOKUP(C313,aanmeldingen!$C:$L,10,FALSE),"")</f>
        <v/>
      </c>
      <c r="U313" s="26" t="str">
        <f ca="1">IFERROR(VLOOKUP(C313,aanmeldingen!$C:$V,20,FALSE),"")</f>
        <v/>
      </c>
    </row>
    <row r="314" spans="1:21" x14ac:dyDescent="0.2">
      <c r="A314" s="54">
        <f t="shared" ca="1" si="26"/>
        <v>1</v>
      </c>
      <c r="B314" s="54">
        <f t="shared" ca="1" si="27"/>
        <v>0</v>
      </c>
      <c r="C314" s="54">
        <f t="shared" si="24"/>
        <v>282</v>
      </c>
      <c r="D314" s="54" t="str">
        <f ca="1">IFERROR(VLOOKUP($C314,aanmeldingen!$C:$AB,D$1,FALSE),"-")</f>
        <v>-</v>
      </c>
      <c r="E314" s="54">
        <f t="shared" ca="1" si="25"/>
        <v>0</v>
      </c>
      <c r="F314" s="25" t="str">
        <f ca="1">IF($B314=1,VLOOKUP($C314,aanmeldingen!$C:$AB,F$1,FALSE),"")</f>
        <v/>
      </c>
      <c r="G314" s="1" t="str">
        <f ca="1">IF($B314=1,VLOOKUP($C314,aanmeldingen!$C:$AB,G$1,FALSE),"")</f>
        <v/>
      </c>
      <c r="H314" s="1" t="str">
        <f ca="1">IF($B314=1,VLOOKUP($C314,aanmeldingen!$C:$AB,H$1,FALSE),"")</f>
        <v/>
      </c>
      <c r="I314" s="26" t="str">
        <f ca="1">IF($B314=1,VLOOKUP($C314,aanmeldingen!$C:$AB,I$1,FALSE),"")</f>
        <v/>
      </c>
      <c r="J314" s="26" t="str">
        <f ca="1">IF($B314=1,VLOOKUP($C314,aanmeldingen!$C:$AB,J$1,FALSE),"")</f>
        <v/>
      </c>
      <c r="K314" s="18" t="str">
        <f ca="1">IF($B314=1,VLOOKUP($C314,aanmeldingen!$C:$AB,K$1,FALSE),"")</f>
        <v/>
      </c>
      <c r="L314" s="1" t="str">
        <f ca="1">IF($B314=1,VLOOKUP($C314,aanmeldingen!$C:$AB,L$1,FALSE),"")</f>
        <v/>
      </c>
      <c r="M314" s="1" t="str">
        <f ca="1">IF($D314="-","",VLOOKUP($C314,aanmeldingen!$C:$AB,M$1,FALSE))</f>
        <v/>
      </c>
      <c r="N314" s="1" t="str">
        <f ca="1">IF($D314="-","",VLOOKUP($C314,aanmeldingen!$C:$AB,N$1,FALSE))</f>
        <v/>
      </c>
      <c r="O314" s="1" t="str">
        <f ca="1">IF($D314="-","",VLOOKUP($C314,aanmeldingen!$C:$AB,O$1,FALSE))</f>
        <v/>
      </c>
      <c r="P314" s="1">
        <f t="shared" ca="1" si="28"/>
        <v>1</v>
      </c>
      <c r="Q314" s="20" t="str">
        <f ca="1">IF(B314=1,IF(VLOOKUP(D314,Scheidsrechters!B:P,15,FALSE)=0,"",VLOOKUP(D314,Scheidsrechters!B:P,15,FALSE)),"")</f>
        <v/>
      </c>
      <c r="S314" s="1">
        <f t="shared" ca="1" si="29"/>
        <v>1</v>
      </c>
      <c r="T314" s="26" t="str">
        <f ca="1">IFERROR(VLOOKUP(C314,aanmeldingen!$C:$L,10,FALSE),"")</f>
        <v/>
      </c>
      <c r="U314" s="26" t="str">
        <f ca="1">IFERROR(VLOOKUP(C314,aanmeldingen!$C:$V,20,FALSE),"")</f>
        <v/>
      </c>
    </row>
    <row r="315" spans="1:21" x14ac:dyDescent="0.2">
      <c r="A315" s="54">
        <f t="shared" ca="1" si="26"/>
        <v>1</v>
      </c>
      <c r="B315" s="54">
        <f t="shared" ca="1" si="27"/>
        <v>0</v>
      </c>
      <c r="C315" s="54">
        <f t="shared" si="24"/>
        <v>283</v>
      </c>
      <c r="D315" s="54" t="str">
        <f ca="1">IFERROR(VLOOKUP($C315,aanmeldingen!$C:$AB,D$1,FALSE),"-")</f>
        <v>-</v>
      </c>
      <c r="E315" s="54">
        <f t="shared" ca="1" si="25"/>
        <v>0</v>
      </c>
      <c r="F315" s="25" t="str">
        <f ca="1">IF($B315=1,VLOOKUP($C315,aanmeldingen!$C:$AB,F$1,FALSE),"")</f>
        <v/>
      </c>
      <c r="G315" s="1" t="str">
        <f ca="1">IF($B315=1,VLOOKUP($C315,aanmeldingen!$C:$AB,G$1,FALSE),"")</f>
        <v/>
      </c>
      <c r="H315" s="1" t="str">
        <f ca="1">IF($B315=1,VLOOKUP($C315,aanmeldingen!$C:$AB,H$1,FALSE),"")</f>
        <v/>
      </c>
      <c r="I315" s="26" t="str">
        <f ca="1">IF($B315=1,VLOOKUP($C315,aanmeldingen!$C:$AB,I$1,FALSE),"")</f>
        <v/>
      </c>
      <c r="J315" s="26" t="str">
        <f ca="1">IF($B315=1,VLOOKUP($C315,aanmeldingen!$C:$AB,J$1,FALSE),"")</f>
        <v/>
      </c>
      <c r="K315" s="18" t="str">
        <f ca="1">IF($B315=1,VLOOKUP($C315,aanmeldingen!$C:$AB,K$1,FALSE),"")</f>
        <v/>
      </c>
      <c r="L315" s="1" t="str">
        <f ca="1">IF($B315=1,VLOOKUP($C315,aanmeldingen!$C:$AB,L$1,FALSE),"")</f>
        <v/>
      </c>
      <c r="M315" s="1" t="str">
        <f ca="1">IF($D315="-","",VLOOKUP($C315,aanmeldingen!$C:$AB,M$1,FALSE))</f>
        <v/>
      </c>
      <c r="N315" s="1" t="str">
        <f ca="1">IF($D315="-","",VLOOKUP($C315,aanmeldingen!$C:$AB,N$1,FALSE))</f>
        <v/>
      </c>
      <c r="O315" s="1" t="str">
        <f ca="1">IF($D315="-","",VLOOKUP($C315,aanmeldingen!$C:$AB,O$1,FALSE))</f>
        <v/>
      </c>
      <c r="P315" s="1">
        <f t="shared" ca="1" si="28"/>
        <v>1</v>
      </c>
      <c r="Q315" s="20" t="str">
        <f ca="1">IF(B315=1,IF(VLOOKUP(D315,Scheidsrechters!B:P,15,FALSE)=0,"",VLOOKUP(D315,Scheidsrechters!B:P,15,FALSE)),"")</f>
        <v/>
      </c>
      <c r="S315" s="1">
        <f t="shared" ca="1" si="29"/>
        <v>1</v>
      </c>
      <c r="T315" s="26" t="str">
        <f ca="1">IFERROR(VLOOKUP(C315,aanmeldingen!$C:$L,10,FALSE),"")</f>
        <v/>
      </c>
      <c r="U315" s="26" t="str">
        <f ca="1">IFERROR(VLOOKUP(C315,aanmeldingen!$C:$V,20,FALSE),"")</f>
        <v/>
      </c>
    </row>
    <row r="316" spans="1:21" x14ac:dyDescent="0.2">
      <c r="A316" s="54">
        <f t="shared" ca="1" si="26"/>
        <v>1</v>
      </c>
      <c r="B316" s="54">
        <f t="shared" ca="1" si="27"/>
        <v>0</v>
      </c>
      <c r="C316" s="54">
        <f t="shared" si="24"/>
        <v>284</v>
      </c>
      <c r="D316" s="54" t="str">
        <f ca="1">IFERROR(VLOOKUP($C316,aanmeldingen!$C:$AB,D$1,FALSE),"-")</f>
        <v>-</v>
      </c>
      <c r="E316" s="54">
        <f t="shared" ca="1" si="25"/>
        <v>0</v>
      </c>
      <c r="F316" s="25" t="str">
        <f ca="1">IF($B316=1,VLOOKUP($C316,aanmeldingen!$C:$AB,F$1,FALSE),"")</f>
        <v/>
      </c>
      <c r="G316" s="1" t="str">
        <f ca="1">IF($B316=1,VLOOKUP($C316,aanmeldingen!$C:$AB,G$1,FALSE),"")</f>
        <v/>
      </c>
      <c r="H316" s="1" t="str">
        <f ca="1">IF($B316=1,VLOOKUP($C316,aanmeldingen!$C:$AB,H$1,FALSE),"")</f>
        <v/>
      </c>
      <c r="I316" s="26" t="str">
        <f ca="1">IF($B316=1,VLOOKUP($C316,aanmeldingen!$C:$AB,I$1,FALSE),"")</f>
        <v/>
      </c>
      <c r="J316" s="26" t="str">
        <f ca="1">IF($B316=1,VLOOKUP($C316,aanmeldingen!$C:$AB,J$1,FALSE),"")</f>
        <v/>
      </c>
      <c r="K316" s="18" t="str">
        <f ca="1">IF($B316=1,VLOOKUP($C316,aanmeldingen!$C:$AB,K$1,FALSE),"")</f>
        <v/>
      </c>
      <c r="L316" s="1" t="str">
        <f ca="1">IF($B316=1,VLOOKUP($C316,aanmeldingen!$C:$AB,L$1,FALSE),"")</f>
        <v/>
      </c>
      <c r="M316" s="1" t="str">
        <f ca="1">IF($D316="-","",VLOOKUP($C316,aanmeldingen!$C:$AB,M$1,FALSE))</f>
        <v/>
      </c>
      <c r="N316" s="1" t="str">
        <f ca="1">IF($D316="-","",VLOOKUP($C316,aanmeldingen!$C:$AB,N$1,FALSE))</f>
        <v/>
      </c>
      <c r="O316" s="1" t="str">
        <f ca="1">IF($D316="-","",VLOOKUP($C316,aanmeldingen!$C:$AB,O$1,FALSE))</f>
        <v/>
      </c>
      <c r="P316" s="1">
        <f t="shared" ca="1" si="28"/>
        <v>1</v>
      </c>
      <c r="Q316" s="20" t="str">
        <f ca="1">IF(B316=1,IF(VLOOKUP(D316,Scheidsrechters!B:P,15,FALSE)=0,"",VLOOKUP(D316,Scheidsrechters!B:P,15,FALSE)),"")</f>
        <v/>
      </c>
      <c r="S316" s="1">
        <f t="shared" ca="1" si="29"/>
        <v>1</v>
      </c>
      <c r="T316" s="26" t="str">
        <f ca="1">IFERROR(VLOOKUP(C316,aanmeldingen!$C:$L,10,FALSE),"")</f>
        <v/>
      </c>
      <c r="U316" s="26" t="str">
        <f ca="1">IFERROR(VLOOKUP(C316,aanmeldingen!$C:$V,20,FALSE),"")</f>
        <v/>
      </c>
    </row>
    <row r="317" spans="1:21" x14ac:dyDescent="0.2">
      <c r="A317" s="54">
        <f t="shared" ca="1" si="26"/>
        <v>1</v>
      </c>
      <c r="B317" s="54">
        <f t="shared" ca="1" si="27"/>
        <v>0</v>
      </c>
      <c r="C317" s="54">
        <f t="shared" si="24"/>
        <v>285</v>
      </c>
      <c r="D317" s="54" t="str">
        <f ca="1">IFERROR(VLOOKUP($C317,aanmeldingen!$C:$AB,D$1,FALSE),"-")</f>
        <v>-</v>
      </c>
      <c r="E317" s="54">
        <f t="shared" ca="1" si="25"/>
        <v>0</v>
      </c>
      <c r="F317" s="25" t="str">
        <f ca="1">IF($B317=1,VLOOKUP($C317,aanmeldingen!$C:$AB,F$1,FALSE),"")</f>
        <v/>
      </c>
      <c r="G317" s="1" t="str">
        <f ca="1">IF($B317=1,VLOOKUP($C317,aanmeldingen!$C:$AB,G$1,FALSE),"")</f>
        <v/>
      </c>
      <c r="H317" s="1" t="str">
        <f ca="1">IF($B317=1,VLOOKUP($C317,aanmeldingen!$C:$AB,H$1,FALSE),"")</f>
        <v/>
      </c>
      <c r="I317" s="26" t="str">
        <f ca="1">IF($B317=1,VLOOKUP($C317,aanmeldingen!$C:$AB,I$1,FALSE),"")</f>
        <v/>
      </c>
      <c r="J317" s="26" t="str">
        <f ca="1">IF($B317=1,VLOOKUP($C317,aanmeldingen!$C:$AB,J$1,FALSE),"")</f>
        <v/>
      </c>
      <c r="K317" s="18" t="str">
        <f ca="1">IF($B317=1,VLOOKUP($C317,aanmeldingen!$C:$AB,K$1,FALSE),"")</f>
        <v/>
      </c>
      <c r="L317" s="1" t="str">
        <f ca="1">IF($B317=1,VLOOKUP($C317,aanmeldingen!$C:$AB,L$1,FALSE),"")</f>
        <v/>
      </c>
      <c r="M317" s="1" t="str">
        <f ca="1">IF($D317="-","",VLOOKUP($C317,aanmeldingen!$C:$AB,M$1,FALSE))</f>
        <v/>
      </c>
      <c r="N317" s="1" t="str">
        <f ca="1">IF($D317="-","",VLOOKUP($C317,aanmeldingen!$C:$AB,N$1,FALSE))</f>
        <v/>
      </c>
      <c r="O317" s="1" t="str">
        <f ca="1">IF($D317="-","",VLOOKUP($C317,aanmeldingen!$C:$AB,O$1,FALSE))</f>
        <v/>
      </c>
      <c r="P317" s="1">
        <f t="shared" ca="1" si="28"/>
        <v>1</v>
      </c>
      <c r="Q317" s="20" t="str">
        <f ca="1">IF(B317=1,IF(VLOOKUP(D317,Scheidsrechters!B:P,15,FALSE)=0,"",VLOOKUP(D317,Scheidsrechters!B:P,15,FALSE)),"")</f>
        <v/>
      </c>
      <c r="S317" s="1">
        <f t="shared" ca="1" si="29"/>
        <v>1</v>
      </c>
      <c r="T317" s="26" t="str">
        <f ca="1">IFERROR(VLOOKUP(C317,aanmeldingen!$C:$L,10,FALSE),"")</f>
        <v/>
      </c>
      <c r="U317" s="26" t="str">
        <f ca="1">IFERROR(VLOOKUP(C317,aanmeldingen!$C:$V,20,FALSE),"")</f>
        <v/>
      </c>
    </row>
    <row r="318" spans="1:21" x14ac:dyDescent="0.2">
      <c r="A318" s="54">
        <f t="shared" ca="1" si="26"/>
        <v>1</v>
      </c>
      <c r="B318" s="54">
        <f t="shared" ca="1" si="27"/>
        <v>0</v>
      </c>
      <c r="C318" s="54">
        <f t="shared" si="24"/>
        <v>286</v>
      </c>
      <c r="D318" s="54" t="str">
        <f ca="1">IFERROR(VLOOKUP($C318,aanmeldingen!$C:$AB,D$1,FALSE),"-")</f>
        <v>-</v>
      </c>
      <c r="E318" s="54">
        <f t="shared" ca="1" si="25"/>
        <v>0</v>
      </c>
      <c r="F318" s="25" t="str">
        <f ca="1">IF($B318=1,VLOOKUP($C318,aanmeldingen!$C:$AB,F$1,FALSE),"")</f>
        <v/>
      </c>
      <c r="G318" s="1" t="str">
        <f ca="1">IF($B318=1,VLOOKUP($C318,aanmeldingen!$C:$AB,G$1,FALSE),"")</f>
        <v/>
      </c>
      <c r="H318" s="1" t="str">
        <f ca="1">IF($B318=1,VLOOKUP($C318,aanmeldingen!$C:$AB,H$1,FALSE),"")</f>
        <v/>
      </c>
      <c r="I318" s="26" t="str">
        <f ca="1">IF($B318=1,VLOOKUP($C318,aanmeldingen!$C:$AB,I$1,FALSE),"")</f>
        <v/>
      </c>
      <c r="J318" s="26" t="str">
        <f ca="1">IF($B318=1,VLOOKUP($C318,aanmeldingen!$C:$AB,J$1,FALSE),"")</f>
        <v/>
      </c>
      <c r="K318" s="18" t="str">
        <f ca="1">IF($B318=1,VLOOKUP($C318,aanmeldingen!$C:$AB,K$1,FALSE),"")</f>
        <v/>
      </c>
      <c r="L318" s="1" t="str">
        <f ca="1">IF($B318=1,VLOOKUP($C318,aanmeldingen!$C:$AB,L$1,FALSE),"")</f>
        <v/>
      </c>
      <c r="M318" s="1" t="str">
        <f ca="1">IF($D318="-","",VLOOKUP($C318,aanmeldingen!$C:$AB,M$1,FALSE))</f>
        <v/>
      </c>
      <c r="N318" s="1" t="str">
        <f ca="1">IF($D318="-","",VLOOKUP($C318,aanmeldingen!$C:$AB,N$1,FALSE))</f>
        <v/>
      </c>
      <c r="O318" s="1" t="str">
        <f ca="1">IF($D318="-","",VLOOKUP($C318,aanmeldingen!$C:$AB,O$1,FALSE))</f>
        <v/>
      </c>
      <c r="P318" s="1">
        <f t="shared" ca="1" si="28"/>
        <v>1</v>
      </c>
      <c r="Q318" s="20" t="str">
        <f ca="1">IF(B318=1,IF(VLOOKUP(D318,Scheidsrechters!B:P,15,FALSE)=0,"",VLOOKUP(D318,Scheidsrechters!B:P,15,FALSE)),"")</f>
        <v/>
      </c>
      <c r="S318" s="1">
        <f t="shared" ca="1" si="29"/>
        <v>1</v>
      </c>
      <c r="T318" s="26" t="str">
        <f ca="1">IFERROR(VLOOKUP(C318,aanmeldingen!$C:$L,10,FALSE),"")</f>
        <v/>
      </c>
      <c r="U318" s="26" t="str">
        <f ca="1">IFERROR(VLOOKUP(C318,aanmeldingen!$C:$V,20,FALSE),"")</f>
        <v/>
      </c>
    </row>
    <row r="319" spans="1:21" x14ac:dyDescent="0.2">
      <c r="A319" s="54">
        <f t="shared" ca="1" si="26"/>
        <v>1</v>
      </c>
      <c r="B319" s="54">
        <f t="shared" ca="1" si="27"/>
        <v>0</v>
      </c>
      <c r="C319" s="54">
        <f t="shared" si="24"/>
        <v>287</v>
      </c>
      <c r="D319" s="54" t="str">
        <f ca="1">IFERROR(VLOOKUP($C319,aanmeldingen!$C:$AB,D$1,FALSE),"-")</f>
        <v>-</v>
      </c>
      <c r="E319" s="54">
        <f t="shared" ca="1" si="25"/>
        <v>0</v>
      </c>
      <c r="F319" s="25" t="str">
        <f ca="1">IF($B319=1,VLOOKUP($C319,aanmeldingen!$C:$AB,F$1,FALSE),"")</f>
        <v/>
      </c>
      <c r="G319" s="1" t="str">
        <f ca="1">IF($B319=1,VLOOKUP($C319,aanmeldingen!$C:$AB,G$1,FALSE),"")</f>
        <v/>
      </c>
      <c r="H319" s="1" t="str">
        <f ca="1">IF($B319=1,VLOOKUP($C319,aanmeldingen!$C:$AB,H$1,FALSE),"")</f>
        <v/>
      </c>
      <c r="I319" s="26" t="str">
        <f ca="1">IF($B319=1,VLOOKUP($C319,aanmeldingen!$C:$AB,I$1,FALSE),"")</f>
        <v/>
      </c>
      <c r="J319" s="26" t="str">
        <f ca="1">IF($B319=1,VLOOKUP($C319,aanmeldingen!$C:$AB,J$1,FALSE),"")</f>
        <v/>
      </c>
      <c r="K319" s="18" t="str">
        <f ca="1">IF($B319=1,VLOOKUP($C319,aanmeldingen!$C:$AB,K$1,FALSE),"")</f>
        <v/>
      </c>
      <c r="L319" s="1" t="str">
        <f ca="1">IF($B319=1,VLOOKUP($C319,aanmeldingen!$C:$AB,L$1,FALSE),"")</f>
        <v/>
      </c>
      <c r="M319" s="1" t="str">
        <f ca="1">IF($D319="-","",VLOOKUP($C319,aanmeldingen!$C:$AB,M$1,FALSE))</f>
        <v/>
      </c>
      <c r="N319" s="1" t="str">
        <f ca="1">IF($D319="-","",VLOOKUP($C319,aanmeldingen!$C:$AB,N$1,FALSE))</f>
        <v/>
      </c>
      <c r="O319" s="1" t="str">
        <f ca="1">IF($D319="-","",VLOOKUP($C319,aanmeldingen!$C:$AB,O$1,FALSE))</f>
        <v/>
      </c>
      <c r="P319" s="1">
        <f t="shared" ca="1" si="28"/>
        <v>1</v>
      </c>
      <c r="Q319" s="20" t="str">
        <f ca="1">IF(B319=1,IF(VLOOKUP(D319,Scheidsrechters!B:P,15,FALSE)=0,"",VLOOKUP(D319,Scheidsrechters!B:P,15,FALSE)),"")</f>
        <v/>
      </c>
      <c r="S319" s="1">
        <f t="shared" ca="1" si="29"/>
        <v>1</v>
      </c>
      <c r="T319" s="26" t="str">
        <f ca="1">IFERROR(VLOOKUP(C319,aanmeldingen!$C:$L,10,FALSE),"")</f>
        <v/>
      </c>
      <c r="U319" s="26" t="str">
        <f ca="1">IFERROR(VLOOKUP(C319,aanmeldingen!$C:$V,20,FALSE),"")</f>
        <v/>
      </c>
    </row>
    <row r="320" spans="1:21" x14ac:dyDescent="0.2">
      <c r="A320" s="54">
        <f t="shared" ca="1" si="26"/>
        <v>1</v>
      </c>
      <c r="B320" s="54">
        <f t="shared" ca="1" si="27"/>
        <v>0</v>
      </c>
      <c r="C320" s="54">
        <f t="shared" si="24"/>
        <v>288</v>
      </c>
      <c r="D320" s="54" t="str">
        <f ca="1">IFERROR(VLOOKUP($C320,aanmeldingen!$C:$AB,D$1,FALSE),"-")</f>
        <v>-</v>
      </c>
      <c r="E320" s="54">
        <f t="shared" ca="1" si="25"/>
        <v>0</v>
      </c>
      <c r="F320" s="25" t="str">
        <f ca="1">IF($B320=1,VLOOKUP($C320,aanmeldingen!$C:$AB,F$1,FALSE),"")</f>
        <v/>
      </c>
      <c r="G320" s="1" t="str">
        <f ca="1">IF($B320=1,VLOOKUP($C320,aanmeldingen!$C:$AB,G$1,FALSE),"")</f>
        <v/>
      </c>
      <c r="H320" s="1" t="str">
        <f ca="1">IF($B320=1,VLOOKUP($C320,aanmeldingen!$C:$AB,H$1,FALSE),"")</f>
        <v/>
      </c>
      <c r="I320" s="26" t="str">
        <f ca="1">IF($B320=1,VLOOKUP($C320,aanmeldingen!$C:$AB,I$1,FALSE),"")</f>
        <v/>
      </c>
      <c r="J320" s="26" t="str">
        <f ca="1">IF($B320=1,VLOOKUP($C320,aanmeldingen!$C:$AB,J$1,FALSE),"")</f>
        <v/>
      </c>
      <c r="K320" s="18" t="str">
        <f ca="1">IF($B320=1,VLOOKUP($C320,aanmeldingen!$C:$AB,K$1,FALSE),"")</f>
        <v/>
      </c>
      <c r="L320" s="1" t="str">
        <f ca="1">IF($B320=1,VLOOKUP($C320,aanmeldingen!$C:$AB,L$1,FALSE),"")</f>
        <v/>
      </c>
      <c r="M320" s="1" t="str">
        <f ca="1">IF($D320="-","",VLOOKUP($C320,aanmeldingen!$C:$AB,M$1,FALSE))</f>
        <v/>
      </c>
      <c r="N320" s="1" t="str">
        <f ca="1">IF($D320="-","",VLOOKUP($C320,aanmeldingen!$C:$AB,N$1,FALSE))</f>
        <v/>
      </c>
      <c r="O320" s="1" t="str">
        <f ca="1">IF($D320="-","",VLOOKUP($C320,aanmeldingen!$C:$AB,O$1,FALSE))</f>
        <v/>
      </c>
      <c r="P320" s="1">
        <f t="shared" ca="1" si="28"/>
        <v>1</v>
      </c>
      <c r="Q320" s="20" t="str">
        <f ca="1">IF(B320=1,IF(VLOOKUP(D320,Scheidsrechters!B:P,15,FALSE)=0,"",VLOOKUP(D320,Scheidsrechters!B:P,15,FALSE)),"")</f>
        <v/>
      </c>
      <c r="S320" s="1">
        <f t="shared" ca="1" si="29"/>
        <v>1</v>
      </c>
      <c r="T320" s="26" t="str">
        <f ca="1">IFERROR(VLOOKUP(C320,aanmeldingen!$C:$L,10,FALSE),"")</f>
        <v/>
      </c>
      <c r="U320" s="26" t="str">
        <f ca="1">IFERROR(VLOOKUP(C320,aanmeldingen!$C:$V,20,FALSE),"")</f>
        <v/>
      </c>
    </row>
    <row r="321" spans="1:21" x14ac:dyDescent="0.2">
      <c r="A321" s="54">
        <f t="shared" ca="1" si="26"/>
        <v>1</v>
      </c>
      <c r="B321" s="54">
        <f t="shared" ca="1" si="27"/>
        <v>0</v>
      </c>
      <c r="C321" s="54">
        <f t="shared" si="24"/>
        <v>289</v>
      </c>
      <c r="D321" s="54" t="str">
        <f ca="1">IFERROR(VLOOKUP($C321,aanmeldingen!$C:$AB,D$1,FALSE),"-")</f>
        <v>-</v>
      </c>
      <c r="E321" s="54">
        <f t="shared" ca="1" si="25"/>
        <v>0</v>
      </c>
      <c r="F321" s="25" t="str">
        <f ca="1">IF($B321=1,VLOOKUP($C321,aanmeldingen!$C:$AB,F$1,FALSE),"")</f>
        <v/>
      </c>
      <c r="G321" s="1" t="str">
        <f ca="1">IF($B321=1,VLOOKUP($C321,aanmeldingen!$C:$AB,G$1,FALSE),"")</f>
        <v/>
      </c>
      <c r="H321" s="1" t="str">
        <f ca="1">IF($B321=1,VLOOKUP($C321,aanmeldingen!$C:$AB,H$1,FALSE),"")</f>
        <v/>
      </c>
      <c r="I321" s="26" t="str">
        <f ca="1">IF($B321=1,VLOOKUP($C321,aanmeldingen!$C:$AB,I$1,FALSE),"")</f>
        <v/>
      </c>
      <c r="J321" s="26" t="str">
        <f ca="1">IF($B321=1,VLOOKUP($C321,aanmeldingen!$C:$AB,J$1,FALSE),"")</f>
        <v/>
      </c>
      <c r="K321" s="18" t="str">
        <f ca="1">IF($B321=1,VLOOKUP($C321,aanmeldingen!$C:$AB,K$1,FALSE),"")</f>
        <v/>
      </c>
      <c r="L321" s="1" t="str">
        <f ca="1">IF($B321=1,VLOOKUP($C321,aanmeldingen!$C:$AB,L$1,FALSE),"")</f>
        <v/>
      </c>
      <c r="M321" s="1" t="str">
        <f ca="1">IF($D321="-","",VLOOKUP($C321,aanmeldingen!$C:$AB,M$1,FALSE))</f>
        <v/>
      </c>
      <c r="N321" s="1" t="str">
        <f ca="1">IF($D321="-","",VLOOKUP($C321,aanmeldingen!$C:$AB,N$1,FALSE))</f>
        <v/>
      </c>
      <c r="O321" s="1" t="str">
        <f ca="1">IF($D321="-","",VLOOKUP($C321,aanmeldingen!$C:$AB,O$1,FALSE))</f>
        <v/>
      </c>
      <c r="P321" s="1">
        <f t="shared" ca="1" si="28"/>
        <v>1</v>
      </c>
      <c r="Q321" s="20" t="str">
        <f ca="1">IF(B321=1,IF(VLOOKUP(D321,Scheidsrechters!B:P,15,FALSE)=0,"",VLOOKUP(D321,Scheidsrechters!B:P,15,FALSE)),"")</f>
        <v/>
      </c>
      <c r="S321" s="1">
        <f t="shared" ca="1" si="29"/>
        <v>1</v>
      </c>
      <c r="T321" s="26" t="str">
        <f ca="1">IFERROR(VLOOKUP(C321,aanmeldingen!$C:$L,10,FALSE),"")</f>
        <v/>
      </c>
      <c r="U321" s="26" t="str">
        <f ca="1">IFERROR(VLOOKUP(C321,aanmeldingen!$C:$V,20,FALSE),"")</f>
        <v/>
      </c>
    </row>
    <row r="322" spans="1:21" x14ac:dyDescent="0.2">
      <c r="A322" s="54">
        <f t="shared" ca="1" si="26"/>
        <v>1</v>
      </c>
      <c r="B322" s="54">
        <f t="shared" ca="1" si="27"/>
        <v>0</v>
      </c>
      <c r="C322" s="54">
        <f t="shared" si="24"/>
        <v>290</v>
      </c>
      <c r="D322" s="54" t="str">
        <f ca="1">IFERROR(VLOOKUP($C322,aanmeldingen!$C:$AB,D$1,FALSE),"-")</f>
        <v>-</v>
      </c>
      <c r="E322" s="54">
        <f t="shared" ca="1" si="25"/>
        <v>0</v>
      </c>
      <c r="F322" s="25" t="str">
        <f ca="1">IF($B322=1,VLOOKUP($C322,aanmeldingen!$C:$AB,F$1,FALSE),"")</f>
        <v/>
      </c>
      <c r="G322" s="1" t="str">
        <f ca="1">IF($B322=1,VLOOKUP($C322,aanmeldingen!$C:$AB,G$1,FALSE),"")</f>
        <v/>
      </c>
      <c r="H322" s="1" t="str">
        <f ca="1">IF($B322=1,VLOOKUP($C322,aanmeldingen!$C:$AB,H$1,FALSE),"")</f>
        <v/>
      </c>
      <c r="I322" s="26" t="str">
        <f ca="1">IF($B322=1,VLOOKUP($C322,aanmeldingen!$C:$AB,I$1,FALSE),"")</f>
        <v/>
      </c>
      <c r="J322" s="26" t="str">
        <f ca="1">IF($B322=1,VLOOKUP($C322,aanmeldingen!$C:$AB,J$1,FALSE),"")</f>
        <v/>
      </c>
      <c r="K322" s="18" t="str">
        <f ca="1">IF($B322=1,VLOOKUP($C322,aanmeldingen!$C:$AB,K$1,FALSE),"")</f>
        <v/>
      </c>
      <c r="L322" s="1" t="str">
        <f ca="1">IF($B322=1,VLOOKUP($C322,aanmeldingen!$C:$AB,L$1,FALSE),"")</f>
        <v/>
      </c>
      <c r="M322" s="1" t="str">
        <f ca="1">IF($D322="-","",VLOOKUP($C322,aanmeldingen!$C:$AB,M$1,FALSE))</f>
        <v/>
      </c>
      <c r="N322" s="1" t="str">
        <f ca="1">IF($D322="-","",VLOOKUP($C322,aanmeldingen!$C:$AB,N$1,FALSE))</f>
        <v/>
      </c>
      <c r="O322" s="1" t="str">
        <f ca="1">IF($D322="-","",VLOOKUP($C322,aanmeldingen!$C:$AB,O$1,FALSE))</f>
        <v/>
      </c>
      <c r="P322" s="1">
        <f t="shared" ca="1" si="28"/>
        <v>1</v>
      </c>
      <c r="Q322" s="20" t="str">
        <f ca="1">IF(B322=1,IF(VLOOKUP(D322,Scheidsrechters!B:P,15,FALSE)=0,"",VLOOKUP(D322,Scheidsrechters!B:P,15,FALSE)),"")</f>
        <v/>
      </c>
      <c r="S322" s="1">
        <f t="shared" ca="1" si="29"/>
        <v>1</v>
      </c>
      <c r="T322" s="26" t="str">
        <f ca="1">IFERROR(VLOOKUP(C322,aanmeldingen!$C:$L,10,FALSE),"")</f>
        <v/>
      </c>
      <c r="U322" s="26" t="str">
        <f ca="1">IFERROR(VLOOKUP(C322,aanmeldingen!$C:$V,20,FALSE),"")</f>
        <v/>
      </c>
    </row>
    <row r="323" spans="1:21" x14ac:dyDescent="0.2">
      <c r="A323" s="54">
        <f t="shared" ca="1" si="26"/>
        <v>1</v>
      </c>
      <c r="B323" s="54">
        <f t="shared" ca="1" si="27"/>
        <v>0</v>
      </c>
      <c r="C323" s="54">
        <f t="shared" si="24"/>
        <v>291</v>
      </c>
      <c r="D323" s="54" t="str">
        <f ca="1">IFERROR(VLOOKUP($C323,aanmeldingen!$C:$AB,D$1,FALSE),"-")</f>
        <v>-</v>
      </c>
      <c r="E323" s="54">
        <f t="shared" ca="1" si="25"/>
        <v>0</v>
      </c>
      <c r="F323" s="25" t="str">
        <f ca="1">IF($B323=1,VLOOKUP($C323,aanmeldingen!$C:$AB,F$1,FALSE),"")</f>
        <v/>
      </c>
      <c r="G323" s="1" t="str">
        <f ca="1">IF($B323=1,VLOOKUP($C323,aanmeldingen!$C:$AB,G$1,FALSE),"")</f>
        <v/>
      </c>
      <c r="H323" s="1" t="str">
        <f ca="1">IF($B323=1,VLOOKUP($C323,aanmeldingen!$C:$AB,H$1,FALSE),"")</f>
        <v/>
      </c>
      <c r="I323" s="26" t="str">
        <f ca="1">IF($B323=1,VLOOKUP($C323,aanmeldingen!$C:$AB,I$1,FALSE),"")</f>
        <v/>
      </c>
      <c r="J323" s="26" t="str">
        <f ca="1">IF($B323=1,VLOOKUP($C323,aanmeldingen!$C:$AB,J$1,FALSE),"")</f>
        <v/>
      </c>
      <c r="K323" s="18" t="str">
        <f ca="1">IF($B323=1,VLOOKUP($C323,aanmeldingen!$C:$AB,K$1,FALSE),"")</f>
        <v/>
      </c>
      <c r="L323" s="1" t="str">
        <f ca="1">IF($B323=1,VLOOKUP($C323,aanmeldingen!$C:$AB,L$1,FALSE),"")</f>
        <v/>
      </c>
      <c r="M323" s="1" t="str">
        <f ca="1">IF($D323="-","",VLOOKUP($C323,aanmeldingen!$C:$AB,M$1,FALSE))</f>
        <v/>
      </c>
      <c r="N323" s="1" t="str">
        <f ca="1">IF($D323="-","",VLOOKUP($C323,aanmeldingen!$C:$AB,N$1,FALSE))</f>
        <v/>
      </c>
      <c r="O323" s="1" t="str">
        <f ca="1">IF($D323="-","",VLOOKUP($C323,aanmeldingen!$C:$AB,O$1,FALSE))</f>
        <v/>
      </c>
      <c r="P323" s="1">
        <f t="shared" ca="1" si="28"/>
        <v>1</v>
      </c>
      <c r="Q323" s="20" t="str">
        <f ca="1">IF(B323=1,IF(VLOOKUP(D323,Scheidsrechters!B:P,15,FALSE)=0,"",VLOOKUP(D323,Scheidsrechters!B:P,15,FALSE)),"")</f>
        <v/>
      </c>
      <c r="S323" s="1">
        <f t="shared" ca="1" si="29"/>
        <v>1</v>
      </c>
      <c r="T323" s="26" t="str">
        <f ca="1">IFERROR(VLOOKUP(C323,aanmeldingen!$C:$L,10,FALSE),"")</f>
        <v/>
      </c>
      <c r="U323" s="26" t="str">
        <f ca="1">IFERROR(VLOOKUP(C323,aanmeldingen!$C:$V,20,FALSE),"")</f>
        <v/>
      </c>
    </row>
    <row r="324" spans="1:21" x14ac:dyDescent="0.2">
      <c r="A324" s="54">
        <f t="shared" ca="1" si="26"/>
        <v>1</v>
      </c>
      <c r="B324" s="54">
        <f t="shared" ca="1" si="27"/>
        <v>0</v>
      </c>
      <c r="C324" s="54">
        <f t="shared" si="24"/>
        <v>292</v>
      </c>
      <c r="D324" s="54" t="str">
        <f ca="1">IFERROR(VLOOKUP($C324,aanmeldingen!$C:$AB,D$1,FALSE),"-")</f>
        <v>-</v>
      </c>
      <c r="E324" s="54">
        <f t="shared" ca="1" si="25"/>
        <v>0</v>
      </c>
      <c r="F324" s="25" t="str">
        <f ca="1">IF($B324=1,VLOOKUP($C324,aanmeldingen!$C:$AB,F$1,FALSE),"")</f>
        <v/>
      </c>
      <c r="G324" s="1" t="str">
        <f ca="1">IF($B324=1,VLOOKUP($C324,aanmeldingen!$C:$AB,G$1,FALSE),"")</f>
        <v/>
      </c>
      <c r="H324" s="1" t="str">
        <f ca="1">IF($B324=1,VLOOKUP($C324,aanmeldingen!$C:$AB,H$1,FALSE),"")</f>
        <v/>
      </c>
      <c r="I324" s="26" t="str">
        <f ca="1">IF($B324=1,VLOOKUP($C324,aanmeldingen!$C:$AB,I$1,FALSE),"")</f>
        <v/>
      </c>
      <c r="J324" s="26" t="str">
        <f ca="1">IF($B324=1,VLOOKUP($C324,aanmeldingen!$C:$AB,J$1,FALSE),"")</f>
        <v/>
      </c>
      <c r="K324" s="18" t="str">
        <f ca="1">IF($B324=1,VLOOKUP($C324,aanmeldingen!$C:$AB,K$1,FALSE),"")</f>
        <v/>
      </c>
      <c r="L324" s="1" t="str">
        <f ca="1">IF($B324=1,VLOOKUP($C324,aanmeldingen!$C:$AB,L$1,FALSE),"")</f>
        <v/>
      </c>
      <c r="M324" s="1" t="str">
        <f ca="1">IF($D324="-","",VLOOKUP($C324,aanmeldingen!$C:$AB,M$1,FALSE))</f>
        <v/>
      </c>
      <c r="N324" s="1" t="str">
        <f ca="1">IF($D324="-","",VLOOKUP($C324,aanmeldingen!$C:$AB,N$1,FALSE))</f>
        <v/>
      </c>
      <c r="O324" s="1" t="str">
        <f ca="1">IF($D324="-","",VLOOKUP($C324,aanmeldingen!$C:$AB,O$1,FALSE))</f>
        <v/>
      </c>
      <c r="P324" s="1">
        <f t="shared" ca="1" si="28"/>
        <v>1</v>
      </c>
      <c r="Q324" s="20" t="str">
        <f ca="1">IF(B324=1,IF(VLOOKUP(D324,Scheidsrechters!B:P,15,FALSE)=0,"",VLOOKUP(D324,Scheidsrechters!B:P,15,FALSE)),"")</f>
        <v/>
      </c>
      <c r="S324" s="1">
        <f t="shared" ca="1" si="29"/>
        <v>1</v>
      </c>
      <c r="T324" s="26" t="str">
        <f ca="1">IFERROR(VLOOKUP(C324,aanmeldingen!$C:$L,10,FALSE),"")</f>
        <v/>
      </c>
      <c r="U324" s="26" t="str">
        <f ca="1">IFERROR(VLOOKUP(C324,aanmeldingen!$C:$V,20,FALSE),"")</f>
        <v/>
      </c>
    </row>
    <row r="325" spans="1:21" x14ac:dyDescent="0.2">
      <c r="A325" s="54">
        <f t="shared" ca="1" si="26"/>
        <v>1</v>
      </c>
      <c r="B325" s="54">
        <f t="shared" ca="1" si="27"/>
        <v>0</v>
      </c>
      <c r="C325" s="54">
        <f t="shared" si="24"/>
        <v>293</v>
      </c>
      <c r="D325" s="54" t="str">
        <f ca="1">IFERROR(VLOOKUP($C325,aanmeldingen!$C:$AB,D$1,FALSE),"-")</f>
        <v>-</v>
      </c>
      <c r="E325" s="54">
        <f t="shared" ca="1" si="25"/>
        <v>0</v>
      </c>
      <c r="F325" s="25" t="str">
        <f ca="1">IF($B325=1,VLOOKUP($C325,aanmeldingen!$C:$AB,F$1,FALSE),"")</f>
        <v/>
      </c>
      <c r="G325" s="1" t="str">
        <f ca="1">IF($B325=1,VLOOKUP($C325,aanmeldingen!$C:$AB,G$1,FALSE),"")</f>
        <v/>
      </c>
      <c r="H325" s="1" t="str">
        <f ca="1">IF($B325=1,VLOOKUP($C325,aanmeldingen!$C:$AB,H$1,FALSE),"")</f>
        <v/>
      </c>
      <c r="I325" s="26" t="str">
        <f ca="1">IF($B325=1,VLOOKUP($C325,aanmeldingen!$C:$AB,I$1,FALSE),"")</f>
        <v/>
      </c>
      <c r="J325" s="26" t="str">
        <f ca="1">IF($B325=1,VLOOKUP($C325,aanmeldingen!$C:$AB,J$1,FALSE),"")</f>
        <v/>
      </c>
      <c r="K325" s="18" t="str">
        <f ca="1">IF($B325=1,VLOOKUP($C325,aanmeldingen!$C:$AB,K$1,FALSE),"")</f>
        <v/>
      </c>
      <c r="L325" s="1" t="str">
        <f ca="1">IF($B325=1,VLOOKUP($C325,aanmeldingen!$C:$AB,L$1,FALSE),"")</f>
        <v/>
      </c>
      <c r="M325" s="1" t="str">
        <f ca="1">IF($D325="-","",VLOOKUP($C325,aanmeldingen!$C:$AB,M$1,FALSE))</f>
        <v/>
      </c>
      <c r="N325" s="1" t="str">
        <f ca="1">IF($D325="-","",VLOOKUP($C325,aanmeldingen!$C:$AB,N$1,FALSE))</f>
        <v/>
      </c>
      <c r="O325" s="1" t="str">
        <f ca="1">IF($D325="-","",VLOOKUP($C325,aanmeldingen!$C:$AB,O$1,FALSE))</f>
        <v/>
      </c>
      <c r="P325" s="1">
        <f t="shared" ca="1" si="28"/>
        <v>1</v>
      </c>
      <c r="Q325" s="20" t="str">
        <f ca="1">IF(B325=1,IF(VLOOKUP(D325,Scheidsrechters!B:P,15,FALSE)=0,"",VLOOKUP(D325,Scheidsrechters!B:P,15,FALSE)),"")</f>
        <v/>
      </c>
      <c r="S325" s="1">
        <f t="shared" ca="1" si="29"/>
        <v>1</v>
      </c>
      <c r="T325" s="26" t="str">
        <f ca="1">IFERROR(VLOOKUP(C325,aanmeldingen!$C:$L,10,FALSE),"")</f>
        <v/>
      </c>
      <c r="U325" s="26" t="str">
        <f ca="1">IFERROR(VLOOKUP(C325,aanmeldingen!$C:$V,20,FALSE),"")</f>
        <v/>
      </c>
    </row>
    <row r="326" spans="1:21" x14ac:dyDescent="0.2">
      <c r="A326" s="54">
        <f t="shared" ca="1" si="26"/>
        <v>1</v>
      </c>
      <c r="B326" s="54">
        <f t="shared" ca="1" si="27"/>
        <v>0</v>
      </c>
      <c r="C326" s="54">
        <f t="shared" si="24"/>
        <v>294</v>
      </c>
      <c r="D326" s="54" t="str">
        <f ca="1">IFERROR(VLOOKUP($C326,aanmeldingen!$C:$AB,D$1,FALSE),"-")</f>
        <v>-</v>
      </c>
      <c r="E326" s="54">
        <f t="shared" ca="1" si="25"/>
        <v>0</v>
      </c>
      <c r="F326" s="25" t="str">
        <f ca="1">IF($B326=1,VLOOKUP($C326,aanmeldingen!$C:$AB,F$1,FALSE),"")</f>
        <v/>
      </c>
      <c r="G326" s="1" t="str">
        <f ca="1">IF($B326=1,VLOOKUP($C326,aanmeldingen!$C:$AB,G$1,FALSE),"")</f>
        <v/>
      </c>
      <c r="H326" s="1" t="str">
        <f ca="1">IF($B326=1,VLOOKUP($C326,aanmeldingen!$C:$AB,H$1,FALSE),"")</f>
        <v/>
      </c>
      <c r="I326" s="26" t="str">
        <f ca="1">IF($B326=1,VLOOKUP($C326,aanmeldingen!$C:$AB,I$1,FALSE),"")</f>
        <v/>
      </c>
      <c r="J326" s="26" t="str">
        <f ca="1">IF($B326=1,VLOOKUP($C326,aanmeldingen!$C:$AB,J$1,FALSE),"")</f>
        <v/>
      </c>
      <c r="K326" s="18" t="str">
        <f ca="1">IF($B326=1,VLOOKUP($C326,aanmeldingen!$C:$AB,K$1,FALSE),"")</f>
        <v/>
      </c>
      <c r="L326" s="1" t="str">
        <f ca="1">IF($B326=1,VLOOKUP($C326,aanmeldingen!$C:$AB,L$1,FALSE),"")</f>
        <v/>
      </c>
      <c r="M326" s="1" t="str">
        <f ca="1">IF($D326="-","",VLOOKUP($C326,aanmeldingen!$C:$AB,M$1,FALSE))</f>
        <v/>
      </c>
      <c r="N326" s="1" t="str">
        <f ca="1">IF($D326="-","",VLOOKUP($C326,aanmeldingen!$C:$AB,N$1,FALSE))</f>
        <v/>
      </c>
      <c r="O326" s="1" t="str">
        <f ca="1">IF($D326="-","",VLOOKUP($C326,aanmeldingen!$C:$AB,O$1,FALSE))</f>
        <v/>
      </c>
      <c r="P326" s="1">
        <f t="shared" ca="1" si="28"/>
        <v>1</v>
      </c>
      <c r="Q326" s="20" t="str">
        <f ca="1">IF(B326=1,IF(VLOOKUP(D326,Scheidsrechters!B:P,15,FALSE)=0,"",VLOOKUP(D326,Scheidsrechters!B:P,15,FALSE)),"")</f>
        <v/>
      </c>
      <c r="S326" s="1">
        <f t="shared" ca="1" si="29"/>
        <v>1</v>
      </c>
      <c r="T326" s="26" t="str">
        <f ca="1">IFERROR(VLOOKUP(C326,aanmeldingen!$C:$L,10,FALSE),"")</f>
        <v/>
      </c>
      <c r="U326" s="26" t="str">
        <f ca="1">IFERROR(VLOOKUP(C326,aanmeldingen!$C:$V,20,FALSE),"")</f>
        <v/>
      </c>
    </row>
    <row r="327" spans="1:21" x14ac:dyDescent="0.2">
      <c r="A327" s="54">
        <f t="shared" ca="1" si="26"/>
        <v>1</v>
      </c>
      <c r="B327" s="54">
        <f t="shared" ca="1" si="27"/>
        <v>0</v>
      </c>
      <c r="C327" s="54">
        <f t="shared" si="24"/>
        <v>295</v>
      </c>
      <c r="D327" s="54" t="str">
        <f ca="1">IFERROR(VLOOKUP($C327,aanmeldingen!$C:$AB,D$1,FALSE),"-")</f>
        <v>-</v>
      </c>
      <c r="E327" s="54">
        <f t="shared" ca="1" si="25"/>
        <v>0</v>
      </c>
      <c r="F327" s="25" t="str">
        <f ca="1">IF($B327=1,VLOOKUP($C327,aanmeldingen!$C:$AB,F$1,FALSE),"")</f>
        <v/>
      </c>
      <c r="G327" s="1" t="str">
        <f ca="1">IF($B327=1,VLOOKUP($C327,aanmeldingen!$C:$AB,G$1,FALSE),"")</f>
        <v/>
      </c>
      <c r="H327" s="1" t="str">
        <f ca="1">IF($B327=1,VLOOKUP($C327,aanmeldingen!$C:$AB,H$1,FALSE),"")</f>
        <v/>
      </c>
      <c r="I327" s="26" t="str">
        <f ca="1">IF($B327=1,VLOOKUP($C327,aanmeldingen!$C:$AB,I$1,FALSE),"")</f>
        <v/>
      </c>
      <c r="J327" s="26" t="str">
        <f ca="1">IF($B327=1,VLOOKUP($C327,aanmeldingen!$C:$AB,J$1,FALSE),"")</f>
        <v/>
      </c>
      <c r="K327" s="18" t="str">
        <f ca="1">IF($B327=1,VLOOKUP($C327,aanmeldingen!$C:$AB,K$1,FALSE),"")</f>
        <v/>
      </c>
      <c r="L327" s="1" t="str">
        <f ca="1">IF($B327=1,VLOOKUP($C327,aanmeldingen!$C:$AB,L$1,FALSE),"")</f>
        <v/>
      </c>
      <c r="M327" s="1" t="str">
        <f ca="1">IF($D327="-","",VLOOKUP($C327,aanmeldingen!$C:$AB,M$1,FALSE))</f>
        <v/>
      </c>
      <c r="N327" s="1" t="str">
        <f ca="1">IF($D327="-","",VLOOKUP($C327,aanmeldingen!$C:$AB,N$1,FALSE))</f>
        <v/>
      </c>
      <c r="O327" s="1" t="str">
        <f ca="1">IF($D327="-","",VLOOKUP($C327,aanmeldingen!$C:$AB,O$1,FALSE))</f>
        <v/>
      </c>
      <c r="P327" s="1">
        <f t="shared" ca="1" si="28"/>
        <v>1</v>
      </c>
      <c r="Q327" s="20" t="str">
        <f ca="1">IF(B327=1,IF(VLOOKUP(D327,Scheidsrechters!B:P,15,FALSE)=0,"",VLOOKUP(D327,Scheidsrechters!B:P,15,FALSE)),"")</f>
        <v/>
      </c>
      <c r="S327" s="1">
        <f t="shared" ca="1" si="29"/>
        <v>1</v>
      </c>
      <c r="T327" s="26" t="str">
        <f ca="1">IFERROR(VLOOKUP(C327,aanmeldingen!$C:$L,10,FALSE),"")</f>
        <v/>
      </c>
      <c r="U327" s="26" t="str">
        <f ca="1">IFERROR(VLOOKUP(C327,aanmeldingen!$C:$V,20,FALSE),"")</f>
        <v/>
      </c>
    </row>
    <row r="328" spans="1:21" x14ac:dyDescent="0.2">
      <c r="A328" s="54">
        <f t="shared" ca="1" si="26"/>
        <v>1</v>
      </c>
      <c r="B328" s="54">
        <f t="shared" ca="1" si="27"/>
        <v>0</v>
      </c>
      <c r="C328" s="54">
        <f t="shared" si="24"/>
        <v>296</v>
      </c>
      <c r="D328" s="54" t="str">
        <f ca="1">IFERROR(VLOOKUP($C328,aanmeldingen!$C:$AB,D$1,FALSE),"-")</f>
        <v>-</v>
      </c>
      <c r="E328" s="54">
        <f t="shared" ca="1" si="25"/>
        <v>0</v>
      </c>
      <c r="F328" s="25" t="str">
        <f ca="1">IF($B328=1,VLOOKUP($C328,aanmeldingen!$C:$AB,F$1,FALSE),"")</f>
        <v/>
      </c>
      <c r="G328" s="1" t="str">
        <f ca="1">IF($B328=1,VLOOKUP($C328,aanmeldingen!$C:$AB,G$1,FALSE),"")</f>
        <v/>
      </c>
      <c r="H328" s="1" t="str">
        <f ca="1">IF($B328=1,VLOOKUP($C328,aanmeldingen!$C:$AB,H$1,FALSE),"")</f>
        <v/>
      </c>
      <c r="I328" s="26" t="str">
        <f ca="1">IF($B328=1,VLOOKUP($C328,aanmeldingen!$C:$AB,I$1,FALSE),"")</f>
        <v/>
      </c>
      <c r="J328" s="26" t="str">
        <f ca="1">IF($B328=1,VLOOKUP($C328,aanmeldingen!$C:$AB,J$1,FALSE),"")</f>
        <v/>
      </c>
      <c r="K328" s="18" t="str">
        <f ca="1">IF($B328=1,VLOOKUP($C328,aanmeldingen!$C:$AB,K$1,FALSE),"")</f>
        <v/>
      </c>
      <c r="L328" s="1" t="str">
        <f ca="1">IF($B328=1,VLOOKUP($C328,aanmeldingen!$C:$AB,L$1,FALSE),"")</f>
        <v/>
      </c>
      <c r="M328" s="1" t="str">
        <f ca="1">IF($D328="-","",VLOOKUP($C328,aanmeldingen!$C:$AB,M$1,FALSE))</f>
        <v/>
      </c>
      <c r="N328" s="1" t="str">
        <f ca="1">IF($D328="-","",VLOOKUP($C328,aanmeldingen!$C:$AB,N$1,FALSE))</f>
        <v/>
      </c>
      <c r="O328" s="1" t="str">
        <f ca="1">IF($D328="-","",VLOOKUP($C328,aanmeldingen!$C:$AB,O$1,FALSE))</f>
        <v/>
      </c>
      <c r="P328" s="1">
        <f t="shared" ca="1" si="28"/>
        <v>1</v>
      </c>
      <c r="Q328" s="20" t="str">
        <f ca="1">IF(B328=1,IF(VLOOKUP(D328,Scheidsrechters!B:P,15,FALSE)=0,"",VLOOKUP(D328,Scheidsrechters!B:P,15,FALSE)),"")</f>
        <v/>
      </c>
      <c r="S328" s="1">
        <f t="shared" ca="1" si="29"/>
        <v>1</v>
      </c>
      <c r="T328" s="26" t="str">
        <f ca="1">IFERROR(VLOOKUP(C328,aanmeldingen!$C:$L,10,FALSE),"")</f>
        <v/>
      </c>
      <c r="U328" s="26" t="str">
        <f ca="1">IFERROR(VLOOKUP(C328,aanmeldingen!$C:$V,20,FALSE),"")</f>
        <v/>
      </c>
    </row>
    <row r="329" spans="1:21" x14ac:dyDescent="0.2">
      <c r="A329" s="54">
        <f t="shared" ca="1" si="26"/>
        <v>1</v>
      </c>
      <c r="B329" s="54">
        <f t="shared" ca="1" si="27"/>
        <v>0</v>
      </c>
      <c r="C329" s="54">
        <f t="shared" si="24"/>
        <v>297</v>
      </c>
      <c r="D329" s="54" t="str">
        <f ca="1">IFERROR(VLOOKUP($C329,aanmeldingen!$C:$AB,D$1,FALSE),"-")</f>
        <v>-</v>
      </c>
      <c r="E329" s="54">
        <f t="shared" ca="1" si="25"/>
        <v>0</v>
      </c>
      <c r="F329" s="25" t="str">
        <f ca="1">IF($B329=1,VLOOKUP($C329,aanmeldingen!$C:$AB,F$1,FALSE),"")</f>
        <v/>
      </c>
      <c r="G329" s="1" t="str">
        <f ca="1">IF($B329=1,VLOOKUP($C329,aanmeldingen!$C:$AB,G$1,FALSE),"")</f>
        <v/>
      </c>
      <c r="H329" s="1" t="str">
        <f ca="1">IF($B329=1,VLOOKUP($C329,aanmeldingen!$C:$AB,H$1,FALSE),"")</f>
        <v/>
      </c>
      <c r="I329" s="26" t="str">
        <f ca="1">IF($B329=1,VLOOKUP($C329,aanmeldingen!$C:$AB,I$1,FALSE),"")</f>
        <v/>
      </c>
      <c r="J329" s="26" t="str">
        <f ca="1">IF($B329=1,VLOOKUP($C329,aanmeldingen!$C:$AB,J$1,FALSE),"")</f>
        <v/>
      </c>
      <c r="K329" s="18" t="str">
        <f ca="1">IF($B329=1,VLOOKUP($C329,aanmeldingen!$C:$AB,K$1,FALSE),"")</f>
        <v/>
      </c>
      <c r="L329" s="1" t="str">
        <f ca="1">IF($B329=1,VLOOKUP($C329,aanmeldingen!$C:$AB,L$1,FALSE),"")</f>
        <v/>
      </c>
      <c r="M329" s="1" t="str">
        <f ca="1">IF($D329="-","",VLOOKUP($C329,aanmeldingen!$C:$AB,M$1,FALSE))</f>
        <v/>
      </c>
      <c r="N329" s="1" t="str">
        <f ca="1">IF($D329="-","",VLOOKUP($C329,aanmeldingen!$C:$AB,N$1,FALSE))</f>
        <v/>
      </c>
      <c r="O329" s="1" t="str">
        <f ca="1">IF($D329="-","",VLOOKUP($C329,aanmeldingen!$C:$AB,O$1,FALSE))</f>
        <v/>
      </c>
      <c r="P329" s="1">
        <f t="shared" ca="1" si="28"/>
        <v>1</v>
      </c>
      <c r="Q329" s="20" t="str">
        <f ca="1">IF(B329=1,IF(VLOOKUP(D329,Scheidsrechters!B:P,15,FALSE)=0,"",VLOOKUP(D329,Scheidsrechters!B:P,15,FALSE)),"")</f>
        <v/>
      </c>
      <c r="S329" s="1">
        <f t="shared" ca="1" si="29"/>
        <v>1</v>
      </c>
      <c r="T329" s="26" t="str">
        <f ca="1">IFERROR(VLOOKUP(C329,aanmeldingen!$C:$L,10,FALSE),"")</f>
        <v/>
      </c>
      <c r="U329" s="26" t="str">
        <f ca="1">IFERROR(VLOOKUP(C329,aanmeldingen!$C:$V,20,FALSE),"")</f>
        <v/>
      </c>
    </row>
    <row r="330" spans="1:21" x14ac:dyDescent="0.2">
      <c r="A330" s="54">
        <f t="shared" ca="1" si="26"/>
        <v>1</v>
      </c>
      <c r="B330" s="54">
        <f t="shared" ca="1" si="27"/>
        <v>0</v>
      </c>
      <c r="C330" s="54">
        <f t="shared" si="24"/>
        <v>298</v>
      </c>
      <c r="D330" s="54" t="str">
        <f ca="1">IFERROR(VLOOKUP($C330,aanmeldingen!$C:$AB,D$1,FALSE),"-")</f>
        <v>-</v>
      </c>
      <c r="E330" s="54">
        <f t="shared" ca="1" si="25"/>
        <v>0</v>
      </c>
      <c r="F330" s="25" t="str">
        <f ca="1">IF($B330=1,VLOOKUP($C330,aanmeldingen!$C:$AB,F$1,FALSE),"")</f>
        <v/>
      </c>
      <c r="G330" s="1" t="str">
        <f ca="1">IF($B330=1,VLOOKUP($C330,aanmeldingen!$C:$AB,G$1,FALSE),"")</f>
        <v/>
      </c>
      <c r="H330" s="1" t="str">
        <f ca="1">IF($B330=1,VLOOKUP($C330,aanmeldingen!$C:$AB,H$1,FALSE),"")</f>
        <v/>
      </c>
      <c r="I330" s="26" t="str">
        <f ca="1">IF($B330=1,VLOOKUP($C330,aanmeldingen!$C:$AB,I$1,FALSE),"")</f>
        <v/>
      </c>
      <c r="J330" s="26" t="str">
        <f ca="1">IF($B330=1,VLOOKUP($C330,aanmeldingen!$C:$AB,J$1,FALSE),"")</f>
        <v/>
      </c>
      <c r="K330" s="18" t="str">
        <f ca="1">IF($B330=1,VLOOKUP($C330,aanmeldingen!$C:$AB,K$1,FALSE),"")</f>
        <v/>
      </c>
      <c r="L330" s="1" t="str">
        <f ca="1">IF($B330=1,VLOOKUP($C330,aanmeldingen!$C:$AB,L$1,FALSE),"")</f>
        <v/>
      </c>
      <c r="M330" s="1" t="str">
        <f ca="1">IF($D330="-","",VLOOKUP($C330,aanmeldingen!$C:$AB,M$1,FALSE))</f>
        <v/>
      </c>
      <c r="N330" s="1" t="str">
        <f ca="1">IF($D330="-","",VLOOKUP($C330,aanmeldingen!$C:$AB,N$1,FALSE))</f>
        <v/>
      </c>
      <c r="O330" s="1" t="str">
        <f ca="1">IF($D330="-","",VLOOKUP($C330,aanmeldingen!$C:$AB,O$1,FALSE))</f>
        <v/>
      </c>
      <c r="P330" s="1">
        <f t="shared" ca="1" si="28"/>
        <v>1</v>
      </c>
      <c r="Q330" s="20" t="str">
        <f ca="1">IF(B330=1,IF(VLOOKUP(D330,Scheidsrechters!B:P,15,FALSE)=0,"",VLOOKUP(D330,Scheidsrechters!B:P,15,FALSE)),"")</f>
        <v/>
      </c>
      <c r="S330" s="1">
        <f t="shared" ca="1" si="29"/>
        <v>1</v>
      </c>
      <c r="T330" s="26" t="str">
        <f ca="1">IFERROR(VLOOKUP(C330,aanmeldingen!$C:$L,10,FALSE),"")</f>
        <v/>
      </c>
      <c r="U330" s="26" t="str">
        <f ca="1">IFERROR(VLOOKUP(C330,aanmeldingen!$C:$V,20,FALSE),"")</f>
        <v/>
      </c>
    </row>
    <row r="331" spans="1:21" x14ac:dyDescent="0.2">
      <c r="A331" s="54">
        <f t="shared" ca="1" si="26"/>
        <v>1</v>
      </c>
      <c r="B331" s="54">
        <f t="shared" ca="1" si="27"/>
        <v>0</v>
      </c>
      <c r="C331" s="54">
        <f t="shared" si="24"/>
        <v>299</v>
      </c>
      <c r="D331" s="54" t="str">
        <f ca="1">IFERROR(VLOOKUP($C331,aanmeldingen!$C:$AB,D$1,FALSE),"-")</f>
        <v>-</v>
      </c>
      <c r="E331" s="54">
        <f t="shared" ca="1" si="25"/>
        <v>0</v>
      </c>
      <c r="F331" s="25" t="str">
        <f ca="1">IF($B331=1,VLOOKUP($C331,aanmeldingen!$C:$AB,F$1,FALSE),"")</f>
        <v/>
      </c>
      <c r="G331" s="1" t="str">
        <f ca="1">IF($B331=1,VLOOKUP($C331,aanmeldingen!$C:$AB,G$1,FALSE),"")</f>
        <v/>
      </c>
      <c r="H331" s="1" t="str">
        <f ca="1">IF($B331=1,VLOOKUP($C331,aanmeldingen!$C:$AB,H$1,FALSE),"")</f>
        <v/>
      </c>
      <c r="I331" s="26" t="str">
        <f ca="1">IF($B331=1,VLOOKUP($C331,aanmeldingen!$C:$AB,I$1,FALSE),"")</f>
        <v/>
      </c>
      <c r="J331" s="26" t="str">
        <f ca="1">IF($B331=1,VLOOKUP($C331,aanmeldingen!$C:$AB,J$1,FALSE),"")</f>
        <v/>
      </c>
      <c r="K331" s="18" t="str">
        <f ca="1">IF($B331=1,VLOOKUP($C331,aanmeldingen!$C:$AB,K$1,FALSE),"")</f>
        <v/>
      </c>
      <c r="L331" s="1" t="str">
        <f ca="1">IF($B331=1,VLOOKUP($C331,aanmeldingen!$C:$AB,L$1,FALSE),"")</f>
        <v/>
      </c>
      <c r="M331" s="1" t="str">
        <f ca="1">IF($D331="-","",VLOOKUP($C331,aanmeldingen!$C:$AB,M$1,FALSE))</f>
        <v/>
      </c>
      <c r="N331" s="1" t="str">
        <f ca="1">IF($D331="-","",VLOOKUP($C331,aanmeldingen!$C:$AB,N$1,FALSE))</f>
        <v/>
      </c>
      <c r="O331" s="1" t="str">
        <f ca="1">IF($D331="-","",VLOOKUP($C331,aanmeldingen!$C:$AB,O$1,FALSE))</f>
        <v/>
      </c>
      <c r="P331" s="1">
        <f t="shared" ca="1" si="28"/>
        <v>1</v>
      </c>
      <c r="Q331" s="20" t="str">
        <f ca="1">IF(B331=1,IF(VLOOKUP(D331,Scheidsrechters!B:P,15,FALSE)=0,"",VLOOKUP(D331,Scheidsrechters!B:P,15,FALSE)),"")</f>
        <v/>
      </c>
      <c r="S331" s="1">
        <f t="shared" ca="1" si="29"/>
        <v>1</v>
      </c>
      <c r="T331" s="26" t="str">
        <f ca="1">IFERROR(VLOOKUP(C331,aanmeldingen!$C:$L,10,FALSE),"")</f>
        <v/>
      </c>
      <c r="U331" s="26" t="str">
        <f ca="1">IFERROR(VLOOKUP(C331,aanmeldingen!$C:$V,20,FALSE),"")</f>
        <v/>
      </c>
    </row>
    <row r="332" spans="1:21" x14ac:dyDescent="0.2">
      <c r="A332" s="54">
        <f t="shared" ca="1" si="26"/>
        <v>1</v>
      </c>
      <c r="B332" s="54">
        <f t="shared" ca="1" si="27"/>
        <v>0</v>
      </c>
      <c r="C332" s="54">
        <f t="shared" si="24"/>
        <v>300</v>
      </c>
      <c r="D332" s="54" t="str">
        <f ca="1">IFERROR(VLOOKUP($C332,aanmeldingen!$C:$AB,D$1,FALSE),"-")</f>
        <v>-</v>
      </c>
      <c r="E332" s="54">
        <f t="shared" ca="1" si="25"/>
        <v>0</v>
      </c>
      <c r="F332" s="25" t="str">
        <f ca="1">IF($B332=1,VLOOKUP($C332,aanmeldingen!$C:$AB,F$1,FALSE),"")</f>
        <v/>
      </c>
      <c r="G332" s="1" t="str">
        <f ca="1">IF($B332=1,VLOOKUP($C332,aanmeldingen!$C:$AB,G$1,FALSE),"")</f>
        <v/>
      </c>
      <c r="H332" s="1" t="str">
        <f ca="1">IF($B332=1,VLOOKUP($C332,aanmeldingen!$C:$AB,H$1,FALSE),"")</f>
        <v/>
      </c>
      <c r="I332" s="26" t="str">
        <f ca="1">IF($B332=1,VLOOKUP($C332,aanmeldingen!$C:$AB,I$1,FALSE),"")</f>
        <v/>
      </c>
      <c r="J332" s="26" t="str">
        <f ca="1">IF($B332=1,VLOOKUP($C332,aanmeldingen!$C:$AB,J$1,FALSE),"")</f>
        <v/>
      </c>
      <c r="K332" s="18" t="str">
        <f ca="1">IF($B332=1,VLOOKUP($C332,aanmeldingen!$C:$AB,K$1,FALSE),"")</f>
        <v/>
      </c>
      <c r="L332" s="1" t="str">
        <f ca="1">IF($B332=1,VLOOKUP($C332,aanmeldingen!$C:$AB,L$1,FALSE),"")</f>
        <v/>
      </c>
      <c r="M332" s="1" t="str">
        <f ca="1">IF($D332="-","",VLOOKUP($C332,aanmeldingen!$C:$AB,M$1,FALSE))</f>
        <v/>
      </c>
      <c r="N332" s="1" t="str">
        <f ca="1">IF($D332="-","",VLOOKUP($C332,aanmeldingen!$C:$AB,N$1,FALSE))</f>
        <v/>
      </c>
      <c r="O332" s="1" t="str">
        <f ca="1">IF($D332="-","",VLOOKUP($C332,aanmeldingen!$C:$AB,O$1,FALSE))</f>
        <v/>
      </c>
      <c r="P332" s="1">
        <f t="shared" ca="1" si="28"/>
        <v>1</v>
      </c>
      <c r="Q332" s="20" t="str">
        <f ca="1">IF(B332=1,IF(VLOOKUP(D332,Scheidsrechters!B:P,15,FALSE)=0,"",VLOOKUP(D332,Scheidsrechters!B:P,15,FALSE)),"")</f>
        <v/>
      </c>
      <c r="S332" s="1">
        <f t="shared" ca="1" si="29"/>
        <v>1</v>
      </c>
      <c r="T332" s="26" t="str">
        <f ca="1">IFERROR(VLOOKUP(C332,aanmeldingen!$C:$L,10,FALSE),"")</f>
        <v/>
      </c>
      <c r="U332" s="26" t="str">
        <f ca="1">IFERROR(VLOOKUP(C332,aanmeldingen!$C:$V,20,FALSE),"")</f>
        <v/>
      </c>
    </row>
    <row r="333" spans="1:21" x14ac:dyDescent="0.2">
      <c r="A333" s="54">
        <f t="shared" ca="1" si="26"/>
        <v>1</v>
      </c>
      <c r="B333" s="54">
        <f t="shared" ca="1" si="27"/>
        <v>0</v>
      </c>
      <c r="C333" s="54">
        <f t="shared" si="24"/>
        <v>301</v>
      </c>
      <c r="D333" s="54" t="str">
        <f ca="1">IFERROR(VLOOKUP($C333,aanmeldingen!$C:$AB,D$1,FALSE),"-")</f>
        <v>-</v>
      </c>
      <c r="E333" s="54">
        <f t="shared" ca="1" si="25"/>
        <v>0</v>
      </c>
      <c r="F333" s="25" t="str">
        <f ca="1">IF($B333=1,VLOOKUP($C333,aanmeldingen!$C:$AB,F$1,FALSE),"")</f>
        <v/>
      </c>
      <c r="G333" s="1" t="str">
        <f ca="1">IF($B333=1,VLOOKUP($C333,aanmeldingen!$C:$AB,G$1,FALSE),"")</f>
        <v/>
      </c>
      <c r="H333" s="1" t="str">
        <f ca="1">IF($B333=1,VLOOKUP($C333,aanmeldingen!$C:$AB,H$1,FALSE),"")</f>
        <v/>
      </c>
      <c r="I333" s="26" t="str">
        <f ca="1">IF($B333=1,VLOOKUP($C333,aanmeldingen!$C:$AB,I$1,FALSE),"")</f>
        <v/>
      </c>
      <c r="J333" s="26" t="str">
        <f ca="1">IF($B333=1,VLOOKUP($C333,aanmeldingen!$C:$AB,J$1,FALSE),"")</f>
        <v/>
      </c>
      <c r="K333" s="18" t="str">
        <f ca="1">IF($B333=1,VLOOKUP($C333,aanmeldingen!$C:$AB,K$1,FALSE),"")</f>
        <v/>
      </c>
      <c r="L333" s="1" t="str">
        <f ca="1">IF($B333=1,VLOOKUP($C333,aanmeldingen!$C:$AB,L$1,FALSE),"")</f>
        <v/>
      </c>
      <c r="M333" s="1" t="str">
        <f ca="1">IF($D333="-","",VLOOKUP($C333,aanmeldingen!$C:$AB,M$1,FALSE))</f>
        <v/>
      </c>
      <c r="N333" s="1" t="str">
        <f ca="1">IF($D333="-","",VLOOKUP($C333,aanmeldingen!$C:$AB,N$1,FALSE))</f>
        <v/>
      </c>
      <c r="O333" s="1" t="str">
        <f ca="1">IF($D333="-","",VLOOKUP($C333,aanmeldingen!$C:$AB,O$1,FALSE))</f>
        <v/>
      </c>
      <c r="P333" s="1">
        <f t="shared" ca="1" si="28"/>
        <v>1</v>
      </c>
      <c r="Q333" s="20" t="str">
        <f ca="1">IF(B333=1,IF(VLOOKUP(D333,Scheidsrechters!B:P,15,FALSE)=0,"",VLOOKUP(D333,Scheidsrechters!B:P,15,FALSE)),"")</f>
        <v/>
      </c>
      <c r="S333" s="1">
        <f t="shared" ca="1" si="29"/>
        <v>1</v>
      </c>
      <c r="T333" s="26" t="str">
        <f ca="1">IFERROR(VLOOKUP(C333,aanmeldingen!$C:$L,10,FALSE),"")</f>
        <v/>
      </c>
      <c r="U333" s="26" t="str">
        <f ca="1">IFERROR(VLOOKUP(C333,aanmeldingen!$C:$V,20,FALSE),"")</f>
        <v/>
      </c>
    </row>
    <row r="334" spans="1:21" x14ac:dyDescent="0.2">
      <c r="A334" s="54">
        <f t="shared" ca="1" si="26"/>
        <v>1</v>
      </c>
      <c r="B334" s="54">
        <f t="shared" ca="1" si="27"/>
        <v>0</v>
      </c>
      <c r="C334" s="54">
        <f t="shared" si="24"/>
        <v>302</v>
      </c>
      <c r="D334" s="54" t="str">
        <f ca="1">IFERROR(VLOOKUP($C334,aanmeldingen!$C:$AB,D$1,FALSE),"-")</f>
        <v>-</v>
      </c>
      <c r="E334" s="54">
        <f t="shared" ca="1" si="25"/>
        <v>0</v>
      </c>
      <c r="F334" s="25" t="str">
        <f ca="1">IF($B334=1,VLOOKUP($C334,aanmeldingen!$C:$AB,F$1,FALSE),"")</f>
        <v/>
      </c>
      <c r="G334" s="1" t="str">
        <f ca="1">IF($B334=1,VLOOKUP($C334,aanmeldingen!$C:$AB,G$1,FALSE),"")</f>
        <v/>
      </c>
      <c r="H334" s="1" t="str">
        <f ca="1">IF($B334=1,VLOOKUP($C334,aanmeldingen!$C:$AB,H$1,FALSE),"")</f>
        <v/>
      </c>
      <c r="I334" s="26" t="str">
        <f ca="1">IF($B334=1,VLOOKUP($C334,aanmeldingen!$C:$AB,I$1,FALSE),"")</f>
        <v/>
      </c>
      <c r="J334" s="26" t="str">
        <f ca="1">IF($B334=1,VLOOKUP($C334,aanmeldingen!$C:$AB,J$1,FALSE),"")</f>
        <v/>
      </c>
      <c r="K334" s="18" t="str">
        <f ca="1">IF($B334=1,VLOOKUP($C334,aanmeldingen!$C:$AB,K$1,FALSE),"")</f>
        <v/>
      </c>
      <c r="L334" s="1" t="str">
        <f ca="1">IF($B334=1,VLOOKUP($C334,aanmeldingen!$C:$AB,L$1,FALSE),"")</f>
        <v/>
      </c>
      <c r="M334" s="1" t="str">
        <f ca="1">IF($D334="-","",VLOOKUP($C334,aanmeldingen!$C:$AB,M$1,FALSE))</f>
        <v/>
      </c>
      <c r="N334" s="1" t="str">
        <f ca="1">IF($D334="-","",VLOOKUP($C334,aanmeldingen!$C:$AB,N$1,FALSE))</f>
        <v/>
      </c>
      <c r="O334" s="1" t="str">
        <f ca="1">IF($D334="-","",VLOOKUP($C334,aanmeldingen!$C:$AB,O$1,FALSE))</f>
        <v/>
      </c>
      <c r="P334" s="1">
        <f t="shared" ca="1" si="28"/>
        <v>1</v>
      </c>
      <c r="Q334" s="20" t="str">
        <f ca="1">IF(B334=1,IF(VLOOKUP(D334,Scheidsrechters!B:P,15,FALSE)=0,"",VLOOKUP(D334,Scheidsrechters!B:P,15,FALSE)),"")</f>
        <v/>
      </c>
      <c r="S334" s="1">
        <f t="shared" ca="1" si="29"/>
        <v>1</v>
      </c>
      <c r="T334" s="26" t="str">
        <f ca="1">IFERROR(VLOOKUP(C334,aanmeldingen!$C:$L,10,FALSE),"")</f>
        <v/>
      </c>
      <c r="U334" s="26" t="str">
        <f ca="1">IFERROR(VLOOKUP(C334,aanmeldingen!$C:$V,20,FALSE),"")</f>
        <v/>
      </c>
    </row>
    <row r="335" spans="1:21" x14ac:dyDescent="0.2">
      <c r="A335" s="54">
        <f t="shared" ca="1" si="26"/>
        <v>1</v>
      </c>
      <c r="B335" s="54">
        <f t="shared" ca="1" si="27"/>
        <v>0</v>
      </c>
      <c r="C335" s="54">
        <f t="shared" si="24"/>
        <v>303</v>
      </c>
      <c r="D335" s="54" t="str">
        <f ca="1">IFERROR(VLOOKUP($C335,aanmeldingen!$C:$AB,D$1,FALSE),"-")</f>
        <v>-</v>
      </c>
      <c r="E335" s="54">
        <f t="shared" ca="1" si="25"/>
        <v>0</v>
      </c>
      <c r="F335" s="25" t="str">
        <f ca="1">IF($B335=1,VLOOKUP($C335,aanmeldingen!$C:$AB,F$1,FALSE),"")</f>
        <v/>
      </c>
      <c r="G335" s="1" t="str">
        <f ca="1">IF($B335=1,VLOOKUP($C335,aanmeldingen!$C:$AB,G$1,FALSE),"")</f>
        <v/>
      </c>
      <c r="H335" s="1" t="str">
        <f ca="1">IF($B335=1,VLOOKUP($C335,aanmeldingen!$C:$AB,H$1,FALSE),"")</f>
        <v/>
      </c>
      <c r="I335" s="26" t="str">
        <f ca="1">IF($B335=1,VLOOKUP($C335,aanmeldingen!$C:$AB,I$1,FALSE),"")</f>
        <v/>
      </c>
      <c r="J335" s="26" t="str">
        <f ca="1">IF($B335=1,VLOOKUP($C335,aanmeldingen!$C:$AB,J$1,FALSE),"")</f>
        <v/>
      </c>
      <c r="K335" s="18" t="str">
        <f ca="1">IF($B335=1,VLOOKUP($C335,aanmeldingen!$C:$AB,K$1,FALSE),"")</f>
        <v/>
      </c>
      <c r="L335" s="1" t="str">
        <f ca="1">IF($B335=1,VLOOKUP($C335,aanmeldingen!$C:$AB,L$1,FALSE),"")</f>
        <v/>
      </c>
      <c r="M335" s="1" t="str">
        <f ca="1">IF($D335="-","",VLOOKUP($C335,aanmeldingen!$C:$AB,M$1,FALSE))</f>
        <v/>
      </c>
      <c r="N335" s="1" t="str">
        <f ca="1">IF($D335="-","",VLOOKUP($C335,aanmeldingen!$C:$AB,N$1,FALSE))</f>
        <v/>
      </c>
      <c r="O335" s="1" t="str">
        <f ca="1">IF($D335="-","",VLOOKUP($C335,aanmeldingen!$C:$AB,O$1,FALSE))</f>
        <v/>
      </c>
      <c r="P335" s="1">
        <f t="shared" ca="1" si="28"/>
        <v>1</v>
      </c>
      <c r="Q335" s="20" t="str">
        <f ca="1">IF(B335=1,IF(VLOOKUP(D335,Scheidsrechters!B:P,15,FALSE)=0,"",VLOOKUP(D335,Scheidsrechters!B:P,15,FALSE)),"")</f>
        <v/>
      </c>
      <c r="S335" s="1">
        <f t="shared" ca="1" si="29"/>
        <v>1</v>
      </c>
      <c r="T335" s="26" t="str">
        <f ca="1">IFERROR(VLOOKUP(C335,aanmeldingen!$C:$L,10,FALSE),"")</f>
        <v/>
      </c>
      <c r="U335" s="26" t="str">
        <f ca="1">IFERROR(VLOOKUP(C335,aanmeldingen!$C:$V,20,FALSE),"")</f>
        <v/>
      </c>
    </row>
    <row r="336" spans="1:21" x14ac:dyDescent="0.2">
      <c r="A336" s="54">
        <f t="shared" ca="1" si="26"/>
        <v>1</v>
      </c>
      <c r="B336" s="54">
        <f t="shared" ca="1" si="27"/>
        <v>0</v>
      </c>
      <c r="C336" s="54">
        <f t="shared" si="24"/>
        <v>304</v>
      </c>
      <c r="D336" s="54" t="str">
        <f ca="1">IFERROR(VLOOKUP($C336,aanmeldingen!$C:$AB,D$1,FALSE),"-")</f>
        <v>-</v>
      </c>
      <c r="E336" s="54">
        <f t="shared" ca="1" si="25"/>
        <v>0</v>
      </c>
      <c r="F336" s="25" t="str">
        <f ca="1">IF($B336=1,VLOOKUP($C336,aanmeldingen!$C:$AB,F$1,FALSE),"")</f>
        <v/>
      </c>
      <c r="G336" s="1" t="str">
        <f ca="1">IF($B336=1,VLOOKUP($C336,aanmeldingen!$C:$AB,G$1,FALSE),"")</f>
        <v/>
      </c>
      <c r="H336" s="1" t="str">
        <f ca="1">IF($B336=1,VLOOKUP($C336,aanmeldingen!$C:$AB,H$1,FALSE),"")</f>
        <v/>
      </c>
      <c r="I336" s="26" t="str">
        <f ca="1">IF($B336=1,VLOOKUP($C336,aanmeldingen!$C:$AB,I$1,FALSE),"")</f>
        <v/>
      </c>
      <c r="J336" s="26" t="str">
        <f ca="1">IF($B336=1,VLOOKUP($C336,aanmeldingen!$C:$AB,J$1,FALSE),"")</f>
        <v/>
      </c>
      <c r="K336" s="18" t="str">
        <f ca="1">IF($B336=1,VLOOKUP($C336,aanmeldingen!$C:$AB,K$1,FALSE),"")</f>
        <v/>
      </c>
      <c r="L336" s="1" t="str">
        <f ca="1">IF($B336=1,VLOOKUP($C336,aanmeldingen!$C:$AB,L$1,FALSE),"")</f>
        <v/>
      </c>
      <c r="M336" s="1" t="str">
        <f ca="1">IF($D336="-","",VLOOKUP($C336,aanmeldingen!$C:$AB,M$1,FALSE))</f>
        <v/>
      </c>
      <c r="N336" s="1" t="str">
        <f ca="1">IF($D336="-","",VLOOKUP($C336,aanmeldingen!$C:$AB,N$1,FALSE))</f>
        <v/>
      </c>
      <c r="O336" s="1" t="str">
        <f ca="1">IF($D336="-","",VLOOKUP($C336,aanmeldingen!$C:$AB,O$1,FALSE))</f>
        <v/>
      </c>
      <c r="P336" s="1">
        <f t="shared" ca="1" si="28"/>
        <v>1</v>
      </c>
      <c r="Q336" s="20" t="str">
        <f ca="1">IF(B336=1,IF(VLOOKUP(D336,Scheidsrechters!B:P,15,FALSE)=0,"",VLOOKUP(D336,Scheidsrechters!B:P,15,FALSE)),"")</f>
        <v/>
      </c>
      <c r="S336" s="1">
        <f t="shared" ca="1" si="29"/>
        <v>1</v>
      </c>
      <c r="T336" s="26" t="str">
        <f ca="1">IFERROR(VLOOKUP(C336,aanmeldingen!$C:$L,10,FALSE),"")</f>
        <v/>
      </c>
      <c r="U336" s="26" t="str">
        <f ca="1">IFERROR(VLOOKUP(C336,aanmeldingen!$C:$V,20,FALSE),"")</f>
        <v/>
      </c>
    </row>
    <row r="337" spans="1:21" x14ac:dyDescent="0.2">
      <c r="A337" s="54">
        <f t="shared" ca="1" si="26"/>
        <v>1</v>
      </c>
      <c r="B337" s="54">
        <f t="shared" ca="1" si="27"/>
        <v>0</v>
      </c>
      <c r="C337" s="54">
        <f t="shared" si="24"/>
        <v>305</v>
      </c>
      <c r="D337" s="54" t="str">
        <f ca="1">IFERROR(VLOOKUP($C337,aanmeldingen!$C:$AB,D$1,FALSE),"-")</f>
        <v>-</v>
      </c>
      <c r="E337" s="54">
        <f t="shared" ca="1" si="25"/>
        <v>0</v>
      </c>
      <c r="F337" s="25" t="str">
        <f ca="1">IF($B337=1,VLOOKUP($C337,aanmeldingen!$C:$AB,F$1,FALSE),"")</f>
        <v/>
      </c>
      <c r="G337" s="1" t="str">
        <f ca="1">IF($B337=1,VLOOKUP($C337,aanmeldingen!$C:$AB,G$1,FALSE),"")</f>
        <v/>
      </c>
      <c r="H337" s="1" t="str">
        <f ca="1">IF($B337=1,VLOOKUP($C337,aanmeldingen!$C:$AB,H$1,FALSE),"")</f>
        <v/>
      </c>
      <c r="I337" s="26" t="str">
        <f ca="1">IF($B337=1,VLOOKUP($C337,aanmeldingen!$C:$AB,I$1,FALSE),"")</f>
        <v/>
      </c>
      <c r="J337" s="26" t="str">
        <f ca="1">IF($B337=1,VLOOKUP($C337,aanmeldingen!$C:$AB,J$1,FALSE),"")</f>
        <v/>
      </c>
      <c r="K337" s="18" t="str">
        <f ca="1">IF($B337=1,VLOOKUP($C337,aanmeldingen!$C:$AB,K$1,FALSE),"")</f>
        <v/>
      </c>
      <c r="L337" s="1" t="str">
        <f ca="1">IF($B337=1,VLOOKUP($C337,aanmeldingen!$C:$AB,L$1,FALSE),"")</f>
        <v/>
      </c>
      <c r="M337" s="1" t="str">
        <f ca="1">IF($D337="-","",VLOOKUP($C337,aanmeldingen!$C:$AB,M$1,FALSE))</f>
        <v/>
      </c>
      <c r="N337" s="1" t="str">
        <f ca="1">IF($D337="-","",VLOOKUP($C337,aanmeldingen!$C:$AB,N$1,FALSE))</f>
        <v/>
      </c>
      <c r="O337" s="1" t="str">
        <f ca="1">IF($D337="-","",VLOOKUP($C337,aanmeldingen!$C:$AB,O$1,FALSE))</f>
        <v/>
      </c>
      <c r="P337" s="1">
        <f t="shared" ca="1" si="28"/>
        <v>1</v>
      </c>
      <c r="Q337" s="20" t="str">
        <f ca="1">IF(B337=1,IF(VLOOKUP(D337,Scheidsrechters!B:P,15,FALSE)=0,"",VLOOKUP(D337,Scheidsrechters!B:P,15,FALSE)),"")</f>
        <v/>
      </c>
      <c r="S337" s="1">
        <f t="shared" ca="1" si="29"/>
        <v>1</v>
      </c>
      <c r="T337" s="26" t="str">
        <f ca="1">IFERROR(VLOOKUP(C337,aanmeldingen!$C:$L,10,FALSE),"")</f>
        <v/>
      </c>
      <c r="U337" s="26" t="str">
        <f ca="1">IFERROR(VLOOKUP(C337,aanmeldingen!$C:$V,20,FALSE),"")</f>
        <v/>
      </c>
    </row>
    <row r="338" spans="1:21" x14ac:dyDescent="0.2">
      <c r="A338" s="54">
        <f t="shared" ca="1" si="26"/>
        <v>1</v>
      </c>
      <c r="B338" s="54">
        <f t="shared" ca="1" si="27"/>
        <v>0</v>
      </c>
      <c r="C338" s="54">
        <f t="shared" si="24"/>
        <v>306</v>
      </c>
      <c r="D338" s="54" t="str">
        <f ca="1">IFERROR(VLOOKUP($C338,aanmeldingen!$C:$AB,D$1,FALSE),"-")</f>
        <v>-</v>
      </c>
      <c r="E338" s="54">
        <f t="shared" ca="1" si="25"/>
        <v>0</v>
      </c>
      <c r="F338" s="25" t="str">
        <f ca="1">IF($B338=1,VLOOKUP($C338,aanmeldingen!$C:$AB,F$1,FALSE),"")</f>
        <v/>
      </c>
      <c r="G338" s="1" t="str">
        <f ca="1">IF($B338=1,VLOOKUP($C338,aanmeldingen!$C:$AB,G$1,FALSE),"")</f>
        <v/>
      </c>
      <c r="H338" s="1" t="str">
        <f ca="1">IF($B338=1,VLOOKUP($C338,aanmeldingen!$C:$AB,H$1,FALSE),"")</f>
        <v/>
      </c>
      <c r="I338" s="26" t="str">
        <f ca="1">IF($B338=1,VLOOKUP($C338,aanmeldingen!$C:$AB,I$1,FALSE),"")</f>
        <v/>
      </c>
      <c r="J338" s="26" t="str">
        <f ca="1">IF($B338=1,VLOOKUP($C338,aanmeldingen!$C:$AB,J$1,FALSE),"")</f>
        <v/>
      </c>
      <c r="K338" s="18" t="str">
        <f ca="1">IF($B338=1,VLOOKUP($C338,aanmeldingen!$C:$AB,K$1,FALSE),"")</f>
        <v/>
      </c>
      <c r="L338" s="1" t="str">
        <f ca="1">IF($B338=1,VLOOKUP($C338,aanmeldingen!$C:$AB,L$1,FALSE),"")</f>
        <v/>
      </c>
      <c r="M338" s="1" t="str">
        <f ca="1">IF($D338="-","",VLOOKUP($C338,aanmeldingen!$C:$AB,M$1,FALSE))</f>
        <v/>
      </c>
      <c r="N338" s="1" t="str">
        <f ca="1">IF($D338="-","",VLOOKUP($C338,aanmeldingen!$C:$AB,N$1,FALSE))</f>
        <v/>
      </c>
      <c r="O338" s="1" t="str">
        <f ca="1">IF($D338="-","",VLOOKUP($C338,aanmeldingen!$C:$AB,O$1,FALSE))</f>
        <v/>
      </c>
      <c r="P338" s="1">
        <f t="shared" ca="1" si="28"/>
        <v>1</v>
      </c>
      <c r="Q338" s="20" t="str">
        <f ca="1">IF(B338=1,IF(VLOOKUP(D338,Scheidsrechters!B:P,15,FALSE)=0,"",VLOOKUP(D338,Scheidsrechters!B:P,15,FALSE)),"")</f>
        <v/>
      </c>
      <c r="S338" s="1">
        <f t="shared" ca="1" si="29"/>
        <v>1</v>
      </c>
      <c r="T338" s="26" t="str">
        <f ca="1">IFERROR(VLOOKUP(C338,aanmeldingen!$C:$L,10,FALSE),"")</f>
        <v/>
      </c>
      <c r="U338" s="26" t="str">
        <f ca="1">IFERROR(VLOOKUP(C338,aanmeldingen!$C:$V,20,FALSE),"")</f>
        <v/>
      </c>
    </row>
    <row r="339" spans="1:21" x14ac:dyDescent="0.2">
      <c r="A339" s="54">
        <f t="shared" ca="1" si="26"/>
        <v>1</v>
      </c>
      <c r="B339" s="54">
        <f t="shared" ca="1" si="27"/>
        <v>0</v>
      </c>
      <c r="C339" s="54">
        <f t="shared" si="24"/>
        <v>307</v>
      </c>
      <c r="D339" s="54" t="str">
        <f ca="1">IFERROR(VLOOKUP($C339,aanmeldingen!$C:$AB,D$1,FALSE),"-")</f>
        <v>-</v>
      </c>
      <c r="E339" s="54">
        <f t="shared" ca="1" si="25"/>
        <v>0</v>
      </c>
      <c r="F339" s="25" t="str">
        <f ca="1">IF($B339=1,VLOOKUP($C339,aanmeldingen!$C:$AB,F$1,FALSE),"")</f>
        <v/>
      </c>
      <c r="G339" s="1" t="str">
        <f ca="1">IF($B339=1,VLOOKUP($C339,aanmeldingen!$C:$AB,G$1,FALSE),"")</f>
        <v/>
      </c>
      <c r="H339" s="1" t="str">
        <f ca="1">IF($B339=1,VLOOKUP($C339,aanmeldingen!$C:$AB,H$1,FALSE),"")</f>
        <v/>
      </c>
      <c r="I339" s="26" t="str">
        <f ca="1">IF($B339=1,VLOOKUP($C339,aanmeldingen!$C:$AB,I$1,FALSE),"")</f>
        <v/>
      </c>
      <c r="J339" s="26" t="str">
        <f ca="1">IF($B339=1,VLOOKUP($C339,aanmeldingen!$C:$AB,J$1,FALSE),"")</f>
        <v/>
      </c>
      <c r="K339" s="18" t="str">
        <f ca="1">IF($B339=1,VLOOKUP($C339,aanmeldingen!$C:$AB,K$1,FALSE),"")</f>
        <v/>
      </c>
      <c r="L339" s="1" t="str">
        <f ca="1">IF($B339=1,VLOOKUP($C339,aanmeldingen!$C:$AB,L$1,FALSE),"")</f>
        <v/>
      </c>
      <c r="M339" s="1" t="str">
        <f ca="1">IF($D339="-","",VLOOKUP($C339,aanmeldingen!$C:$AB,M$1,FALSE))</f>
        <v/>
      </c>
      <c r="N339" s="1" t="str">
        <f ca="1">IF($D339="-","",VLOOKUP($C339,aanmeldingen!$C:$AB,N$1,FALSE))</f>
        <v/>
      </c>
      <c r="O339" s="1" t="str">
        <f ca="1">IF($D339="-","",VLOOKUP($C339,aanmeldingen!$C:$AB,O$1,FALSE))</f>
        <v/>
      </c>
      <c r="P339" s="1">
        <f t="shared" ca="1" si="28"/>
        <v>1</v>
      </c>
      <c r="Q339" s="20" t="str">
        <f ca="1">IF(B339=1,IF(VLOOKUP(D339,Scheidsrechters!B:P,15,FALSE)=0,"",VLOOKUP(D339,Scheidsrechters!B:P,15,FALSE)),"")</f>
        <v/>
      </c>
      <c r="S339" s="1">
        <f t="shared" ca="1" si="29"/>
        <v>1</v>
      </c>
      <c r="T339" s="26" t="str">
        <f ca="1">IFERROR(VLOOKUP(C339,aanmeldingen!$C:$L,10,FALSE),"")</f>
        <v/>
      </c>
      <c r="U339" s="26" t="str">
        <f ca="1">IFERROR(VLOOKUP(C339,aanmeldingen!$C:$V,20,FALSE),"")</f>
        <v/>
      </c>
    </row>
    <row r="340" spans="1:21" x14ac:dyDescent="0.2">
      <c r="A340" s="54">
        <f t="shared" ca="1" si="26"/>
        <v>1</v>
      </c>
      <c r="B340" s="54">
        <f t="shared" ca="1" si="27"/>
        <v>0</v>
      </c>
      <c r="C340" s="54">
        <f t="shared" si="24"/>
        <v>308</v>
      </c>
      <c r="D340" s="54" t="str">
        <f ca="1">IFERROR(VLOOKUP($C340,aanmeldingen!$C:$AB,D$1,FALSE),"-")</f>
        <v>-</v>
      </c>
      <c r="E340" s="54">
        <f t="shared" ca="1" si="25"/>
        <v>0</v>
      </c>
      <c r="F340" s="25" t="str">
        <f ca="1">IF($B340=1,VLOOKUP($C340,aanmeldingen!$C:$AB,F$1,FALSE),"")</f>
        <v/>
      </c>
      <c r="G340" s="1" t="str">
        <f ca="1">IF($B340=1,VLOOKUP($C340,aanmeldingen!$C:$AB,G$1,FALSE),"")</f>
        <v/>
      </c>
      <c r="H340" s="1" t="str">
        <f ca="1">IF($B340=1,VLOOKUP($C340,aanmeldingen!$C:$AB,H$1,FALSE),"")</f>
        <v/>
      </c>
      <c r="I340" s="26" t="str">
        <f ca="1">IF($B340=1,VLOOKUP($C340,aanmeldingen!$C:$AB,I$1,FALSE),"")</f>
        <v/>
      </c>
      <c r="J340" s="26" t="str">
        <f ca="1">IF($B340=1,VLOOKUP($C340,aanmeldingen!$C:$AB,J$1,FALSE),"")</f>
        <v/>
      </c>
      <c r="K340" s="18" t="str">
        <f ca="1">IF($B340=1,VLOOKUP($C340,aanmeldingen!$C:$AB,K$1,FALSE),"")</f>
        <v/>
      </c>
      <c r="L340" s="1" t="str">
        <f ca="1">IF($B340=1,VLOOKUP($C340,aanmeldingen!$C:$AB,L$1,FALSE),"")</f>
        <v/>
      </c>
      <c r="M340" s="1" t="str">
        <f ca="1">IF($D340="-","",VLOOKUP($C340,aanmeldingen!$C:$AB,M$1,FALSE))</f>
        <v/>
      </c>
      <c r="N340" s="1" t="str">
        <f ca="1">IF($D340="-","",VLOOKUP($C340,aanmeldingen!$C:$AB,N$1,FALSE))</f>
        <v/>
      </c>
      <c r="O340" s="1" t="str">
        <f ca="1">IF($D340="-","",VLOOKUP($C340,aanmeldingen!$C:$AB,O$1,FALSE))</f>
        <v/>
      </c>
      <c r="P340" s="1">
        <f t="shared" ca="1" si="28"/>
        <v>1</v>
      </c>
      <c r="Q340" s="20" t="str">
        <f ca="1">IF(B340=1,IF(VLOOKUP(D340,Scheidsrechters!B:P,15,FALSE)=0,"",VLOOKUP(D340,Scheidsrechters!B:P,15,FALSE)),"")</f>
        <v/>
      </c>
      <c r="S340" s="1">
        <f t="shared" ca="1" si="29"/>
        <v>1</v>
      </c>
      <c r="T340" s="26" t="str">
        <f ca="1">IFERROR(VLOOKUP(C340,aanmeldingen!$C:$L,10,FALSE),"")</f>
        <v/>
      </c>
      <c r="U340" s="26" t="str">
        <f ca="1">IFERROR(VLOOKUP(C340,aanmeldingen!$C:$V,20,FALSE),"")</f>
        <v/>
      </c>
    </row>
    <row r="341" spans="1:21" x14ac:dyDescent="0.2">
      <c r="A341" s="54">
        <f t="shared" ca="1" si="26"/>
        <v>1</v>
      </c>
      <c r="B341" s="54">
        <f t="shared" ca="1" si="27"/>
        <v>0</v>
      </c>
      <c r="C341" s="54">
        <f t="shared" si="24"/>
        <v>309</v>
      </c>
      <c r="D341" s="54" t="str">
        <f ca="1">IFERROR(VLOOKUP($C341,aanmeldingen!$C:$AB,D$1,FALSE),"-")</f>
        <v>-</v>
      </c>
      <c r="E341" s="54">
        <f t="shared" ca="1" si="25"/>
        <v>0</v>
      </c>
      <c r="F341" s="25" t="str">
        <f ca="1">IF($B341=1,VLOOKUP($C341,aanmeldingen!$C:$AB,F$1,FALSE),"")</f>
        <v/>
      </c>
      <c r="G341" s="1" t="str">
        <f ca="1">IF($B341=1,VLOOKUP($C341,aanmeldingen!$C:$AB,G$1,FALSE),"")</f>
        <v/>
      </c>
      <c r="H341" s="1" t="str">
        <f ca="1">IF($B341=1,VLOOKUP($C341,aanmeldingen!$C:$AB,H$1,FALSE),"")</f>
        <v/>
      </c>
      <c r="I341" s="26" t="str">
        <f ca="1">IF($B341=1,VLOOKUP($C341,aanmeldingen!$C:$AB,I$1,FALSE),"")</f>
        <v/>
      </c>
      <c r="J341" s="26" t="str">
        <f ca="1">IF($B341=1,VLOOKUP($C341,aanmeldingen!$C:$AB,J$1,FALSE),"")</f>
        <v/>
      </c>
      <c r="K341" s="18" t="str">
        <f ca="1">IF($B341=1,VLOOKUP($C341,aanmeldingen!$C:$AB,K$1,FALSE),"")</f>
        <v/>
      </c>
      <c r="L341" s="1" t="str">
        <f ca="1">IF($B341=1,VLOOKUP($C341,aanmeldingen!$C:$AB,L$1,FALSE),"")</f>
        <v/>
      </c>
      <c r="M341" s="1" t="str">
        <f ca="1">IF($D341="-","",VLOOKUP($C341,aanmeldingen!$C:$AB,M$1,FALSE))</f>
        <v/>
      </c>
      <c r="N341" s="1" t="str">
        <f ca="1">IF($D341="-","",VLOOKUP($C341,aanmeldingen!$C:$AB,N$1,FALSE))</f>
        <v/>
      </c>
      <c r="O341" s="1" t="str">
        <f ca="1">IF($D341="-","",VLOOKUP($C341,aanmeldingen!$C:$AB,O$1,FALSE))</f>
        <v/>
      </c>
      <c r="P341" s="1">
        <f t="shared" ca="1" si="28"/>
        <v>1</v>
      </c>
      <c r="Q341" s="20" t="str">
        <f ca="1">IF(B341=1,IF(VLOOKUP(D341,Scheidsrechters!B:P,15,FALSE)=0,"",VLOOKUP(D341,Scheidsrechters!B:P,15,FALSE)),"")</f>
        <v/>
      </c>
      <c r="S341" s="1">
        <f t="shared" ca="1" si="29"/>
        <v>1</v>
      </c>
      <c r="T341" s="26" t="str">
        <f ca="1">IFERROR(VLOOKUP(C341,aanmeldingen!$C:$L,10,FALSE),"")</f>
        <v/>
      </c>
      <c r="U341" s="26" t="str">
        <f ca="1">IFERROR(VLOOKUP(C341,aanmeldingen!$C:$V,20,FALSE),"")</f>
        <v/>
      </c>
    </row>
    <row r="342" spans="1:21" x14ac:dyDescent="0.2">
      <c r="A342" s="54">
        <f t="shared" ca="1" si="26"/>
        <v>1</v>
      </c>
      <c r="B342" s="54">
        <f t="shared" ca="1" si="27"/>
        <v>0</v>
      </c>
      <c r="C342" s="54">
        <f t="shared" si="24"/>
        <v>310</v>
      </c>
      <c r="D342" s="54" t="str">
        <f ca="1">IFERROR(VLOOKUP($C342,aanmeldingen!$C:$AB,D$1,FALSE),"-")</f>
        <v>-</v>
      </c>
      <c r="E342" s="54">
        <f t="shared" ca="1" si="25"/>
        <v>0</v>
      </c>
      <c r="F342" s="25" t="str">
        <f ca="1">IF($B342=1,VLOOKUP($C342,aanmeldingen!$C:$AB,F$1,FALSE),"")</f>
        <v/>
      </c>
      <c r="G342" s="1" t="str">
        <f ca="1">IF($B342=1,VLOOKUP($C342,aanmeldingen!$C:$AB,G$1,FALSE),"")</f>
        <v/>
      </c>
      <c r="H342" s="1" t="str">
        <f ca="1">IF($B342=1,VLOOKUP($C342,aanmeldingen!$C:$AB,H$1,FALSE),"")</f>
        <v/>
      </c>
      <c r="I342" s="26" t="str">
        <f ca="1">IF($B342=1,VLOOKUP($C342,aanmeldingen!$C:$AB,I$1,FALSE),"")</f>
        <v/>
      </c>
      <c r="J342" s="26" t="str">
        <f ca="1">IF($B342=1,VLOOKUP($C342,aanmeldingen!$C:$AB,J$1,FALSE),"")</f>
        <v/>
      </c>
      <c r="K342" s="18" t="str">
        <f ca="1">IF($B342=1,VLOOKUP($C342,aanmeldingen!$C:$AB,K$1,FALSE),"")</f>
        <v/>
      </c>
      <c r="L342" s="1" t="str">
        <f ca="1">IF($B342=1,VLOOKUP($C342,aanmeldingen!$C:$AB,L$1,FALSE),"")</f>
        <v/>
      </c>
      <c r="M342" s="1" t="str">
        <f ca="1">IF($D342="-","",VLOOKUP($C342,aanmeldingen!$C:$AB,M$1,FALSE))</f>
        <v/>
      </c>
      <c r="N342" s="1" t="str">
        <f ca="1">IF($D342="-","",VLOOKUP($C342,aanmeldingen!$C:$AB,N$1,FALSE))</f>
        <v/>
      </c>
      <c r="O342" s="1" t="str">
        <f ca="1">IF($D342="-","",VLOOKUP($C342,aanmeldingen!$C:$AB,O$1,FALSE))</f>
        <v/>
      </c>
      <c r="P342" s="1">
        <f t="shared" ca="1" si="28"/>
        <v>1</v>
      </c>
      <c r="Q342" s="20" t="str">
        <f ca="1">IF(B342=1,IF(VLOOKUP(D342,Scheidsrechters!B:P,15,FALSE)=0,"",VLOOKUP(D342,Scheidsrechters!B:P,15,FALSE)),"")</f>
        <v/>
      </c>
      <c r="S342" s="1">
        <f t="shared" ca="1" si="29"/>
        <v>1</v>
      </c>
      <c r="T342" s="26" t="str">
        <f ca="1">IFERROR(VLOOKUP(C342,aanmeldingen!$C:$L,10,FALSE),"")</f>
        <v/>
      </c>
      <c r="U342" s="26" t="str">
        <f ca="1">IFERROR(VLOOKUP(C342,aanmeldingen!$C:$V,20,FALSE),"")</f>
        <v/>
      </c>
    </row>
    <row r="343" spans="1:21" x14ac:dyDescent="0.2">
      <c r="A343" s="54">
        <f t="shared" ca="1" si="26"/>
        <v>1</v>
      </c>
      <c r="B343" s="54">
        <f t="shared" ca="1" si="27"/>
        <v>0</v>
      </c>
      <c r="C343" s="54">
        <f t="shared" si="24"/>
        <v>311</v>
      </c>
      <c r="D343" s="54" t="str">
        <f ca="1">IFERROR(VLOOKUP($C343,aanmeldingen!$C:$AB,D$1,FALSE),"-")</f>
        <v>-</v>
      </c>
      <c r="E343" s="54">
        <f t="shared" ca="1" si="25"/>
        <v>0</v>
      </c>
      <c r="F343" s="25" t="str">
        <f ca="1">IF($B343=1,VLOOKUP($C343,aanmeldingen!$C:$AB,F$1,FALSE),"")</f>
        <v/>
      </c>
      <c r="G343" s="1" t="str">
        <f ca="1">IF($B343=1,VLOOKUP($C343,aanmeldingen!$C:$AB,G$1,FALSE),"")</f>
        <v/>
      </c>
      <c r="H343" s="1" t="str">
        <f ca="1">IF($B343=1,VLOOKUP($C343,aanmeldingen!$C:$AB,H$1,FALSE),"")</f>
        <v/>
      </c>
      <c r="I343" s="26" t="str">
        <f ca="1">IF($B343=1,VLOOKUP($C343,aanmeldingen!$C:$AB,I$1,FALSE),"")</f>
        <v/>
      </c>
      <c r="J343" s="26" t="str">
        <f ca="1">IF($B343=1,VLOOKUP($C343,aanmeldingen!$C:$AB,J$1,FALSE),"")</f>
        <v/>
      </c>
      <c r="K343" s="18" t="str">
        <f ca="1">IF($B343=1,VLOOKUP($C343,aanmeldingen!$C:$AB,K$1,FALSE),"")</f>
        <v/>
      </c>
      <c r="L343" s="1" t="str">
        <f ca="1">IF($B343=1,VLOOKUP($C343,aanmeldingen!$C:$AB,L$1,FALSE),"")</f>
        <v/>
      </c>
      <c r="M343" s="1" t="str">
        <f ca="1">IF($D343="-","",VLOOKUP($C343,aanmeldingen!$C:$AB,M$1,FALSE))</f>
        <v/>
      </c>
      <c r="N343" s="1" t="str">
        <f ca="1">IF($D343="-","",VLOOKUP($C343,aanmeldingen!$C:$AB,N$1,FALSE))</f>
        <v/>
      </c>
      <c r="O343" s="1" t="str">
        <f ca="1">IF($D343="-","",VLOOKUP($C343,aanmeldingen!$C:$AB,O$1,FALSE))</f>
        <v/>
      </c>
      <c r="P343" s="1">
        <f t="shared" ca="1" si="28"/>
        <v>1</v>
      </c>
      <c r="Q343" s="20" t="str">
        <f ca="1">IF(B343=1,IF(VLOOKUP(D343,Scheidsrechters!B:P,15,FALSE)=0,"",VLOOKUP(D343,Scheidsrechters!B:P,15,FALSE)),"")</f>
        <v/>
      </c>
      <c r="S343" s="1">
        <f t="shared" ca="1" si="29"/>
        <v>1</v>
      </c>
      <c r="T343" s="26" t="str">
        <f ca="1">IFERROR(VLOOKUP(C343,aanmeldingen!$C:$L,10,FALSE),"")</f>
        <v/>
      </c>
      <c r="U343" s="26" t="str">
        <f ca="1">IFERROR(VLOOKUP(C343,aanmeldingen!$C:$V,20,FALSE),"")</f>
        <v/>
      </c>
    </row>
    <row r="344" spans="1:21" x14ac:dyDescent="0.2">
      <c r="A344" s="54">
        <f t="shared" ca="1" si="26"/>
        <v>1</v>
      </c>
      <c r="B344" s="54">
        <f t="shared" ca="1" si="27"/>
        <v>0</v>
      </c>
      <c r="C344" s="54">
        <f t="shared" si="24"/>
        <v>312</v>
      </c>
      <c r="D344" s="54" t="str">
        <f ca="1">IFERROR(VLOOKUP($C344,aanmeldingen!$C:$AB,D$1,FALSE),"-")</f>
        <v>-</v>
      </c>
      <c r="E344" s="54">
        <f t="shared" ca="1" si="25"/>
        <v>0</v>
      </c>
      <c r="F344" s="25" t="str">
        <f ca="1">IF($B344=1,VLOOKUP($C344,aanmeldingen!$C:$AB,F$1,FALSE),"")</f>
        <v/>
      </c>
      <c r="G344" s="1" t="str">
        <f ca="1">IF($B344=1,VLOOKUP($C344,aanmeldingen!$C:$AB,G$1,FALSE),"")</f>
        <v/>
      </c>
      <c r="H344" s="1" t="str">
        <f ca="1">IF($B344=1,VLOOKUP($C344,aanmeldingen!$C:$AB,H$1,FALSE),"")</f>
        <v/>
      </c>
      <c r="I344" s="26" t="str">
        <f ca="1">IF($B344=1,VLOOKUP($C344,aanmeldingen!$C:$AB,I$1,FALSE),"")</f>
        <v/>
      </c>
      <c r="J344" s="26" t="str">
        <f ca="1">IF($B344=1,VLOOKUP($C344,aanmeldingen!$C:$AB,J$1,FALSE),"")</f>
        <v/>
      </c>
      <c r="K344" s="18" t="str">
        <f ca="1">IF($B344=1,VLOOKUP($C344,aanmeldingen!$C:$AB,K$1,FALSE),"")</f>
        <v/>
      </c>
      <c r="L344" s="1" t="str">
        <f ca="1">IF($B344=1,VLOOKUP($C344,aanmeldingen!$C:$AB,L$1,FALSE),"")</f>
        <v/>
      </c>
      <c r="M344" s="1" t="str">
        <f ca="1">IF($D344="-","",VLOOKUP($C344,aanmeldingen!$C:$AB,M$1,FALSE))</f>
        <v/>
      </c>
      <c r="N344" s="1" t="str">
        <f ca="1">IF($D344="-","",VLOOKUP($C344,aanmeldingen!$C:$AB,N$1,FALSE))</f>
        <v/>
      </c>
      <c r="O344" s="1" t="str">
        <f ca="1">IF($D344="-","",VLOOKUP($C344,aanmeldingen!$C:$AB,O$1,FALSE))</f>
        <v/>
      </c>
      <c r="P344" s="1">
        <f t="shared" ca="1" si="28"/>
        <v>1</v>
      </c>
      <c r="Q344" s="20" t="str">
        <f ca="1">IF(B344=1,IF(VLOOKUP(D344,Scheidsrechters!B:P,15,FALSE)=0,"",VLOOKUP(D344,Scheidsrechters!B:P,15,FALSE)),"")</f>
        <v/>
      </c>
      <c r="S344" s="1">
        <f t="shared" ca="1" si="29"/>
        <v>1</v>
      </c>
      <c r="T344" s="26" t="str">
        <f ca="1">IFERROR(VLOOKUP(C344,aanmeldingen!$C:$L,10,FALSE),"")</f>
        <v/>
      </c>
      <c r="U344" s="26" t="str">
        <f ca="1">IFERROR(VLOOKUP(C344,aanmeldingen!$C:$V,20,FALSE),"")</f>
        <v/>
      </c>
    </row>
    <row r="345" spans="1:21" x14ac:dyDescent="0.2">
      <c r="A345" s="54">
        <f t="shared" ca="1" si="26"/>
        <v>1</v>
      </c>
      <c r="B345" s="54">
        <f t="shared" ca="1" si="27"/>
        <v>0</v>
      </c>
      <c r="C345" s="54">
        <f t="shared" si="24"/>
        <v>313</v>
      </c>
      <c r="D345" s="54" t="str">
        <f ca="1">IFERROR(VLOOKUP($C345,aanmeldingen!$C:$AB,D$1,FALSE),"-")</f>
        <v>-</v>
      </c>
      <c r="E345" s="54">
        <f t="shared" ca="1" si="25"/>
        <v>0</v>
      </c>
      <c r="F345" s="25" t="str">
        <f ca="1">IF($B345=1,VLOOKUP($C345,aanmeldingen!$C:$AB,F$1,FALSE),"")</f>
        <v/>
      </c>
      <c r="G345" s="1" t="str">
        <f ca="1">IF($B345=1,VLOOKUP($C345,aanmeldingen!$C:$AB,G$1,FALSE),"")</f>
        <v/>
      </c>
      <c r="H345" s="1" t="str">
        <f ca="1">IF($B345=1,VLOOKUP($C345,aanmeldingen!$C:$AB,H$1,FALSE),"")</f>
        <v/>
      </c>
      <c r="I345" s="26" t="str">
        <f ca="1">IF($B345=1,VLOOKUP($C345,aanmeldingen!$C:$AB,I$1,FALSE),"")</f>
        <v/>
      </c>
      <c r="J345" s="26" t="str">
        <f ca="1">IF($B345=1,VLOOKUP($C345,aanmeldingen!$C:$AB,J$1,FALSE),"")</f>
        <v/>
      </c>
      <c r="K345" s="18" t="str">
        <f ca="1">IF($B345=1,VLOOKUP($C345,aanmeldingen!$C:$AB,K$1,FALSE),"")</f>
        <v/>
      </c>
      <c r="L345" s="1" t="str">
        <f ca="1">IF($B345=1,VLOOKUP($C345,aanmeldingen!$C:$AB,L$1,FALSE),"")</f>
        <v/>
      </c>
      <c r="M345" s="1" t="str">
        <f ca="1">IF($D345="-","",VLOOKUP($C345,aanmeldingen!$C:$AB,M$1,FALSE))</f>
        <v/>
      </c>
      <c r="N345" s="1" t="str">
        <f ca="1">IF($D345="-","",VLOOKUP($C345,aanmeldingen!$C:$AB,N$1,FALSE))</f>
        <v/>
      </c>
      <c r="O345" s="1" t="str">
        <f ca="1">IF($D345="-","",VLOOKUP($C345,aanmeldingen!$C:$AB,O$1,FALSE))</f>
        <v/>
      </c>
      <c r="P345" s="1">
        <f t="shared" ca="1" si="28"/>
        <v>1</v>
      </c>
      <c r="Q345" s="20" t="str">
        <f ca="1">IF(B345=1,IF(VLOOKUP(D345,Scheidsrechters!B:P,15,FALSE)=0,"",VLOOKUP(D345,Scheidsrechters!B:P,15,FALSE)),"")</f>
        <v/>
      </c>
      <c r="S345" s="1">
        <f t="shared" ca="1" si="29"/>
        <v>1</v>
      </c>
      <c r="T345" s="26" t="str">
        <f ca="1">IFERROR(VLOOKUP(C345,aanmeldingen!$C:$L,10,FALSE),"")</f>
        <v/>
      </c>
      <c r="U345" s="26" t="str">
        <f ca="1">IFERROR(VLOOKUP(C345,aanmeldingen!$C:$V,20,FALSE),"")</f>
        <v/>
      </c>
    </row>
    <row r="346" spans="1:21" x14ac:dyDescent="0.2">
      <c r="A346" s="54">
        <f t="shared" ca="1" si="26"/>
        <v>1</v>
      </c>
      <c r="B346" s="54">
        <f t="shared" ca="1" si="27"/>
        <v>0</v>
      </c>
      <c r="C346" s="54">
        <f t="shared" si="24"/>
        <v>314</v>
      </c>
      <c r="D346" s="54" t="str">
        <f ca="1">IFERROR(VLOOKUP($C346,aanmeldingen!$C:$AB,D$1,FALSE),"-")</f>
        <v>-</v>
      </c>
      <c r="E346" s="54">
        <f t="shared" ca="1" si="25"/>
        <v>0</v>
      </c>
      <c r="F346" s="25" t="str">
        <f ca="1">IF($B346=1,VLOOKUP($C346,aanmeldingen!$C:$AB,F$1,FALSE),"")</f>
        <v/>
      </c>
      <c r="G346" s="1" t="str">
        <f ca="1">IF($B346=1,VLOOKUP($C346,aanmeldingen!$C:$AB,G$1,FALSE),"")</f>
        <v/>
      </c>
      <c r="H346" s="1" t="str">
        <f ca="1">IF($B346=1,VLOOKUP($C346,aanmeldingen!$C:$AB,H$1,FALSE),"")</f>
        <v/>
      </c>
      <c r="I346" s="26" t="str">
        <f ca="1">IF($B346=1,VLOOKUP($C346,aanmeldingen!$C:$AB,I$1,FALSE),"")</f>
        <v/>
      </c>
      <c r="J346" s="26" t="str">
        <f ca="1">IF($B346=1,VLOOKUP($C346,aanmeldingen!$C:$AB,J$1,FALSE),"")</f>
        <v/>
      </c>
      <c r="K346" s="18" t="str">
        <f ca="1">IF($B346=1,VLOOKUP($C346,aanmeldingen!$C:$AB,K$1,FALSE),"")</f>
        <v/>
      </c>
      <c r="L346" s="1" t="str">
        <f ca="1">IF($B346=1,VLOOKUP($C346,aanmeldingen!$C:$AB,L$1,FALSE),"")</f>
        <v/>
      </c>
      <c r="M346" s="1" t="str">
        <f ca="1">IF($D346="-","",VLOOKUP($C346,aanmeldingen!$C:$AB,M$1,FALSE))</f>
        <v/>
      </c>
      <c r="N346" s="1" t="str">
        <f ca="1">IF($D346="-","",VLOOKUP($C346,aanmeldingen!$C:$AB,N$1,FALSE))</f>
        <v/>
      </c>
      <c r="O346" s="1" t="str">
        <f ca="1">IF($D346="-","",VLOOKUP($C346,aanmeldingen!$C:$AB,O$1,FALSE))</f>
        <v/>
      </c>
      <c r="P346" s="1">
        <f t="shared" ca="1" si="28"/>
        <v>1</v>
      </c>
      <c r="Q346" s="20" t="str">
        <f ca="1">IF(B346=1,IF(VLOOKUP(D346,Scheidsrechters!B:P,15,FALSE)=0,"",VLOOKUP(D346,Scheidsrechters!B:P,15,FALSE)),"")</f>
        <v/>
      </c>
      <c r="S346" s="1">
        <f t="shared" ca="1" si="29"/>
        <v>1</v>
      </c>
      <c r="T346" s="26" t="str">
        <f ca="1">IFERROR(VLOOKUP(C346,aanmeldingen!$C:$L,10,FALSE),"")</f>
        <v/>
      </c>
      <c r="U346" s="26" t="str">
        <f ca="1">IFERROR(VLOOKUP(C346,aanmeldingen!$C:$V,20,FALSE),"")</f>
        <v/>
      </c>
    </row>
    <row r="347" spans="1:21" x14ac:dyDescent="0.2">
      <c r="A347" s="54">
        <f t="shared" ca="1" si="26"/>
        <v>1</v>
      </c>
      <c r="B347" s="54">
        <f t="shared" ca="1" si="27"/>
        <v>0</v>
      </c>
      <c r="C347" s="54">
        <f t="shared" si="24"/>
        <v>315</v>
      </c>
      <c r="D347" s="54" t="str">
        <f ca="1">IFERROR(VLOOKUP($C347,aanmeldingen!$C:$AB,D$1,FALSE),"-")</f>
        <v>-</v>
      </c>
      <c r="E347" s="54">
        <f t="shared" ca="1" si="25"/>
        <v>0</v>
      </c>
      <c r="F347" s="25" t="str">
        <f ca="1">IF($B347=1,VLOOKUP($C347,aanmeldingen!$C:$AB,F$1,FALSE),"")</f>
        <v/>
      </c>
      <c r="G347" s="1" t="str">
        <f ca="1">IF($B347=1,VLOOKUP($C347,aanmeldingen!$C:$AB,G$1,FALSE),"")</f>
        <v/>
      </c>
      <c r="H347" s="1" t="str">
        <f ca="1">IF($B347=1,VLOOKUP($C347,aanmeldingen!$C:$AB,H$1,FALSE),"")</f>
        <v/>
      </c>
      <c r="I347" s="26" t="str">
        <f ca="1">IF($B347=1,VLOOKUP($C347,aanmeldingen!$C:$AB,I$1,FALSE),"")</f>
        <v/>
      </c>
      <c r="J347" s="26" t="str">
        <f ca="1">IF($B347=1,VLOOKUP($C347,aanmeldingen!$C:$AB,J$1,FALSE),"")</f>
        <v/>
      </c>
      <c r="K347" s="18" t="str">
        <f ca="1">IF($B347=1,VLOOKUP($C347,aanmeldingen!$C:$AB,K$1,FALSE),"")</f>
        <v/>
      </c>
      <c r="L347" s="1" t="str">
        <f ca="1">IF($B347=1,VLOOKUP($C347,aanmeldingen!$C:$AB,L$1,FALSE),"")</f>
        <v/>
      </c>
      <c r="M347" s="1" t="str">
        <f ca="1">IF($D347="-","",VLOOKUP($C347,aanmeldingen!$C:$AB,M$1,FALSE))</f>
        <v/>
      </c>
      <c r="N347" s="1" t="str">
        <f ca="1">IF($D347="-","",VLOOKUP($C347,aanmeldingen!$C:$AB,N$1,FALSE))</f>
        <v/>
      </c>
      <c r="O347" s="1" t="str">
        <f ca="1">IF($D347="-","",VLOOKUP($C347,aanmeldingen!$C:$AB,O$1,FALSE))</f>
        <v/>
      </c>
      <c r="P347" s="1">
        <f t="shared" ca="1" si="28"/>
        <v>1</v>
      </c>
      <c r="Q347" s="20" t="str">
        <f ca="1">IF(B347=1,IF(VLOOKUP(D347,Scheidsrechters!B:P,15,FALSE)=0,"",VLOOKUP(D347,Scheidsrechters!B:P,15,FALSE)),"")</f>
        <v/>
      </c>
      <c r="S347" s="1">
        <f t="shared" ca="1" si="29"/>
        <v>1</v>
      </c>
      <c r="T347" s="26" t="str">
        <f ca="1">IFERROR(VLOOKUP(C347,aanmeldingen!$C:$L,10,FALSE),"")</f>
        <v/>
      </c>
      <c r="U347" s="26" t="str">
        <f ca="1">IFERROR(VLOOKUP(C347,aanmeldingen!$C:$V,20,FALSE),"")</f>
        <v/>
      </c>
    </row>
    <row r="348" spans="1:21" x14ac:dyDescent="0.2">
      <c r="A348" s="54">
        <f t="shared" ca="1" si="26"/>
        <v>1</v>
      </c>
      <c r="B348" s="54">
        <f t="shared" ca="1" si="27"/>
        <v>0</v>
      </c>
      <c r="C348" s="54">
        <f t="shared" si="24"/>
        <v>316</v>
      </c>
      <c r="D348" s="54" t="str">
        <f ca="1">IFERROR(VLOOKUP($C348,aanmeldingen!$C:$AB,D$1,FALSE),"-")</f>
        <v>-</v>
      </c>
      <c r="E348" s="54">
        <f t="shared" ca="1" si="25"/>
        <v>0</v>
      </c>
      <c r="F348" s="25" t="str">
        <f ca="1">IF($B348=1,VLOOKUP($C348,aanmeldingen!$C:$AB,F$1,FALSE),"")</f>
        <v/>
      </c>
      <c r="G348" s="1" t="str">
        <f ca="1">IF($B348=1,VLOOKUP($C348,aanmeldingen!$C:$AB,G$1,FALSE),"")</f>
        <v/>
      </c>
      <c r="H348" s="1" t="str">
        <f ca="1">IF($B348=1,VLOOKUP($C348,aanmeldingen!$C:$AB,H$1,FALSE),"")</f>
        <v/>
      </c>
      <c r="I348" s="26" t="str">
        <f ca="1">IF($B348=1,VLOOKUP($C348,aanmeldingen!$C:$AB,I$1,FALSE),"")</f>
        <v/>
      </c>
      <c r="J348" s="26" t="str">
        <f ca="1">IF($B348=1,VLOOKUP($C348,aanmeldingen!$C:$AB,J$1,FALSE),"")</f>
        <v/>
      </c>
      <c r="K348" s="18" t="str">
        <f ca="1">IF($B348=1,VLOOKUP($C348,aanmeldingen!$C:$AB,K$1,FALSE),"")</f>
        <v/>
      </c>
      <c r="L348" s="1" t="str">
        <f ca="1">IF($B348=1,VLOOKUP($C348,aanmeldingen!$C:$AB,L$1,FALSE),"")</f>
        <v/>
      </c>
      <c r="M348" s="1" t="str">
        <f ca="1">IF($D348="-","",VLOOKUP($C348,aanmeldingen!$C:$AB,M$1,FALSE))</f>
        <v/>
      </c>
      <c r="N348" s="1" t="str">
        <f ca="1">IF($D348="-","",VLOOKUP($C348,aanmeldingen!$C:$AB,N$1,FALSE))</f>
        <v/>
      </c>
      <c r="O348" s="1" t="str">
        <f ca="1">IF($D348="-","",VLOOKUP($C348,aanmeldingen!$C:$AB,O$1,FALSE))</f>
        <v/>
      </c>
      <c r="P348" s="1">
        <f t="shared" ca="1" si="28"/>
        <v>1</v>
      </c>
      <c r="Q348" s="20" t="str">
        <f ca="1">IF(B348=1,IF(VLOOKUP(D348,Scheidsrechters!B:P,15,FALSE)=0,"",VLOOKUP(D348,Scheidsrechters!B:P,15,FALSE)),"")</f>
        <v/>
      </c>
      <c r="S348" s="1">
        <f t="shared" ca="1" si="29"/>
        <v>1</v>
      </c>
      <c r="T348" s="26" t="str">
        <f ca="1">IFERROR(VLOOKUP(C348,aanmeldingen!$C:$L,10,FALSE),"")</f>
        <v/>
      </c>
      <c r="U348" s="26" t="str">
        <f ca="1">IFERROR(VLOOKUP(C348,aanmeldingen!$C:$V,20,FALSE),"")</f>
        <v/>
      </c>
    </row>
    <row r="349" spans="1:21" x14ac:dyDescent="0.2">
      <c r="A349" s="54">
        <f t="shared" ca="1" si="26"/>
        <v>1</v>
      </c>
      <c r="B349" s="54">
        <f t="shared" ca="1" si="27"/>
        <v>0</v>
      </c>
      <c r="C349" s="54">
        <f t="shared" si="24"/>
        <v>317</v>
      </c>
      <c r="D349" s="54" t="str">
        <f ca="1">IFERROR(VLOOKUP($C349,aanmeldingen!$C:$AB,D$1,FALSE),"-")</f>
        <v>-</v>
      </c>
      <c r="E349" s="54">
        <f t="shared" ca="1" si="25"/>
        <v>0</v>
      </c>
      <c r="F349" s="25" t="str">
        <f ca="1">IF($B349=1,VLOOKUP($C349,aanmeldingen!$C:$AB,F$1,FALSE),"")</f>
        <v/>
      </c>
      <c r="G349" s="1" t="str">
        <f ca="1">IF($B349=1,VLOOKUP($C349,aanmeldingen!$C:$AB,G$1,FALSE),"")</f>
        <v/>
      </c>
      <c r="H349" s="1" t="str">
        <f ca="1">IF($B349=1,VLOOKUP($C349,aanmeldingen!$C:$AB,H$1,FALSE),"")</f>
        <v/>
      </c>
      <c r="I349" s="26" t="str">
        <f ca="1">IF($B349=1,VLOOKUP($C349,aanmeldingen!$C:$AB,I$1,FALSE),"")</f>
        <v/>
      </c>
      <c r="J349" s="26" t="str">
        <f ca="1">IF($B349=1,VLOOKUP($C349,aanmeldingen!$C:$AB,J$1,FALSE),"")</f>
        <v/>
      </c>
      <c r="K349" s="18" t="str">
        <f ca="1">IF($B349=1,VLOOKUP($C349,aanmeldingen!$C:$AB,K$1,FALSE),"")</f>
        <v/>
      </c>
      <c r="L349" s="1" t="str">
        <f ca="1">IF($B349=1,VLOOKUP($C349,aanmeldingen!$C:$AB,L$1,FALSE),"")</f>
        <v/>
      </c>
      <c r="M349" s="1" t="str">
        <f ca="1">IF($D349="-","",VLOOKUP($C349,aanmeldingen!$C:$AB,M$1,FALSE))</f>
        <v/>
      </c>
      <c r="N349" s="1" t="str">
        <f ca="1">IF($D349="-","",VLOOKUP($C349,aanmeldingen!$C:$AB,N$1,FALSE))</f>
        <v/>
      </c>
      <c r="O349" s="1" t="str">
        <f ca="1">IF($D349="-","",VLOOKUP($C349,aanmeldingen!$C:$AB,O$1,FALSE))</f>
        <v/>
      </c>
      <c r="P349" s="1">
        <f t="shared" ca="1" si="28"/>
        <v>1</v>
      </c>
      <c r="Q349" s="20" t="str">
        <f ca="1">IF(B349=1,IF(VLOOKUP(D349,Scheidsrechters!B:P,15,FALSE)=0,"",VLOOKUP(D349,Scheidsrechters!B:P,15,FALSE)),"")</f>
        <v/>
      </c>
      <c r="S349" s="1">
        <f t="shared" ca="1" si="29"/>
        <v>1</v>
      </c>
      <c r="T349" s="26" t="str">
        <f ca="1">IFERROR(VLOOKUP(C349,aanmeldingen!$C:$L,10,FALSE),"")</f>
        <v/>
      </c>
      <c r="U349" s="26" t="str">
        <f ca="1">IFERROR(VLOOKUP(C349,aanmeldingen!$C:$V,20,FALSE),"")</f>
        <v/>
      </c>
    </row>
    <row r="350" spans="1:21" x14ac:dyDescent="0.2">
      <c r="A350" s="54">
        <f t="shared" ca="1" si="26"/>
        <v>1</v>
      </c>
      <c r="B350" s="54">
        <f t="shared" ca="1" si="27"/>
        <v>0</v>
      </c>
      <c r="C350" s="54">
        <f t="shared" si="24"/>
        <v>318</v>
      </c>
      <c r="D350" s="54" t="str">
        <f ca="1">IFERROR(VLOOKUP($C350,aanmeldingen!$C:$AB,D$1,FALSE),"-")</f>
        <v>-</v>
      </c>
      <c r="E350" s="54">
        <f t="shared" ca="1" si="25"/>
        <v>0</v>
      </c>
      <c r="F350" s="25" t="str">
        <f ca="1">IF($B350=1,VLOOKUP($C350,aanmeldingen!$C:$AB,F$1,FALSE),"")</f>
        <v/>
      </c>
      <c r="G350" s="1" t="str">
        <f ca="1">IF($B350=1,VLOOKUP($C350,aanmeldingen!$C:$AB,G$1,FALSE),"")</f>
        <v/>
      </c>
      <c r="H350" s="1" t="str">
        <f ca="1">IF($B350=1,VLOOKUP($C350,aanmeldingen!$C:$AB,H$1,FALSE),"")</f>
        <v/>
      </c>
      <c r="I350" s="26" t="str">
        <f ca="1">IF($B350=1,VLOOKUP($C350,aanmeldingen!$C:$AB,I$1,FALSE),"")</f>
        <v/>
      </c>
      <c r="J350" s="26" t="str">
        <f ca="1">IF($B350=1,VLOOKUP($C350,aanmeldingen!$C:$AB,J$1,FALSE),"")</f>
        <v/>
      </c>
      <c r="K350" s="18" t="str">
        <f ca="1">IF($B350=1,VLOOKUP($C350,aanmeldingen!$C:$AB,K$1,FALSE),"")</f>
        <v/>
      </c>
      <c r="L350" s="1" t="str">
        <f ca="1">IF($B350=1,VLOOKUP($C350,aanmeldingen!$C:$AB,L$1,FALSE),"")</f>
        <v/>
      </c>
      <c r="M350" s="1" t="str">
        <f ca="1">IF($D350="-","",VLOOKUP($C350,aanmeldingen!$C:$AB,M$1,FALSE))</f>
        <v/>
      </c>
      <c r="N350" s="1" t="str">
        <f ca="1">IF($D350="-","",VLOOKUP($C350,aanmeldingen!$C:$AB,N$1,FALSE))</f>
        <v/>
      </c>
      <c r="O350" s="1" t="str">
        <f ca="1">IF($D350="-","",VLOOKUP($C350,aanmeldingen!$C:$AB,O$1,FALSE))</f>
        <v/>
      </c>
      <c r="P350" s="1">
        <f t="shared" ca="1" si="28"/>
        <v>1</v>
      </c>
      <c r="Q350" s="20" t="str">
        <f ca="1">IF(B350=1,IF(VLOOKUP(D350,Scheidsrechters!B:P,15,FALSE)=0,"",VLOOKUP(D350,Scheidsrechters!B:P,15,FALSE)),"")</f>
        <v/>
      </c>
      <c r="S350" s="1">
        <f t="shared" ca="1" si="29"/>
        <v>1</v>
      </c>
      <c r="T350" s="26" t="str">
        <f ca="1">IFERROR(VLOOKUP(C350,aanmeldingen!$C:$L,10,FALSE),"")</f>
        <v/>
      </c>
      <c r="U350" s="26" t="str">
        <f ca="1">IFERROR(VLOOKUP(C350,aanmeldingen!$C:$V,20,FALSE),"")</f>
        <v/>
      </c>
    </row>
    <row r="351" spans="1:21" x14ac:dyDescent="0.2">
      <c r="A351" s="54">
        <f t="shared" ca="1" si="26"/>
        <v>1</v>
      </c>
      <c r="B351" s="54">
        <f t="shared" ca="1" si="27"/>
        <v>0</v>
      </c>
      <c r="C351" s="54">
        <f t="shared" si="24"/>
        <v>319</v>
      </c>
      <c r="D351" s="54" t="str">
        <f ca="1">IFERROR(VLOOKUP($C351,aanmeldingen!$C:$AB,D$1,FALSE),"-")</f>
        <v>-</v>
      </c>
      <c r="E351" s="54">
        <f t="shared" ca="1" si="25"/>
        <v>0</v>
      </c>
      <c r="F351" s="25" t="str">
        <f ca="1">IF($B351=1,VLOOKUP($C351,aanmeldingen!$C:$AB,F$1,FALSE),"")</f>
        <v/>
      </c>
      <c r="G351" s="1" t="str">
        <f ca="1">IF($B351=1,VLOOKUP($C351,aanmeldingen!$C:$AB,G$1,FALSE),"")</f>
        <v/>
      </c>
      <c r="H351" s="1" t="str">
        <f ca="1">IF($B351=1,VLOOKUP($C351,aanmeldingen!$C:$AB,H$1,FALSE),"")</f>
        <v/>
      </c>
      <c r="I351" s="26" t="str">
        <f ca="1">IF($B351=1,VLOOKUP($C351,aanmeldingen!$C:$AB,I$1,FALSE),"")</f>
        <v/>
      </c>
      <c r="J351" s="26" t="str">
        <f ca="1">IF($B351=1,VLOOKUP($C351,aanmeldingen!$C:$AB,J$1,FALSE),"")</f>
        <v/>
      </c>
      <c r="K351" s="18" t="str">
        <f ca="1">IF($B351=1,VLOOKUP($C351,aanmeldingen!$C:$AB,K$1,FALSE),"")</f>
        <v/>
      </c>
      <c r="L351" s="1" t="str">
        <f ca="1">IF($B351=1,VLOOKUP($C351,aanmeldingen!$C:$AB,L$1,FALSE),"")</f>
        <v/>
      </c>
      <c r="M351" s="1" t="str">
        <f ca="1">IF($D351="-","",VLOOKUP($C351,aanmeldingen!$C:$AB,M$1,FALSE))</f>
        <v/>
      </c>
      <c r="N351" s="1" t="str">
        <f ca="1">IF($D351="-","",VLOOKUP($C351,aanmeldingen!$C:$AB,N$1,FALSE))</f>
        <v/>
      </c>
      <c r="O351" s="1" t="str">
        <f ca="1">IF($D351="-","",VLOOKUP($C351,aanmeldingen!$C:$AB,O$1,FALSE))</f>
        <v/>
      </c>
      <c r="P351" s="1">
        <f t="shared" ca="1" si="28"/>
        <v>1</v>
      </c>
      <c r="Q351" s="20" t="str">
        <f ca="1">IF(B351=1,IF(VLOOKUP(D351,Scheidsrechters!B:P,15,FALSE)=0,"",VLOOKUP(D351,Scheidsrechters!B:P,15,FALSE)),"")</f>
        <v/>
      </c>
      <c r="S351" s="1">
        <f t="shared" ca="1" si="29"/>
        <v>1</v>
      </c>
      <c r="T351" s="26" t="str">
        <f ca="1">IFERROR(VLOOKUP(C351,aanmeldingen!$C:$L,10,FALSE),"")</f>
        <v/>
      </c>
      <c r="U351" s="26" t="str">
        <f ca="1">IFERROR(VLOOKUP(C351,aanmeldingen!$C:$V,20,FALSE),"")</f>
        <v/>
      </c>
    </row>
    <row r="352" spans="1:21" x14ac:dyDescent="0.2">
      <c r="A352" s="54">
        <f t="shared" ca="1" si="26"/>
        <v>1</v>
      </c>
      <c r="B352" s="54">
        <f t="shared" ca="1" si="27"/>
        <v>0</v>
      </c>
      <c r="C352" s="54">
        <f t="shared" si="24"/>
        <v>320</v>
      </c>
      <c r="D352" s="54" t="str">
        <f ca="1">IFERROR(VLOOKUP($C352,aanmeldingen!$C:$AB,D$1,FALSE),"-")</f>
        <v>-</v>
      </c>
      <c r="E352" s="54">
        <f t="shared" ca="1" si="25"/>
        <v>0</v>
      </c>
      <c r="F352" s="25" t="str">
        <f ca="1">IF($B352=1,VLOOKUP($C352,aanmeldingen!$C:$AB,F$1,FALSE),"")</f>
        <v/>
      </c>
      <c r="G352" s="1" t="str">
        <f ca="1">IF($B352=1,VLOOKUP($C352,aanmeldingen!$C:$AB,G$1,FALSE),"")</f>
        <v/>
      </c>
      <c r="H352" s="1" t="str">
        <f ca="1">IF($B352=1,VLOOKUP($C352,aanmeldingen!$C:$AB,H$1,FALSE),"")</f>
        <v/>
      </c>
      <c r="I352" s="26" t="str">
        <f ca="1">IF($B352=1,VLOOKUP($C352,aanmeldingen!$C:$AB,I$1,FALSE),"")</f>
        <v/>
      </c>
      <c r="J352" s="26" t="str">
        <f ca="1">IF($B352=1,VLOOKUP($C352,aanmeldingen!$C:$AB,J$1,FALSE),"")</f>
        <v/>
      </c>
      <c r="K352" s="18" t="str">
        <f ca="1">IF($B352=1,VLOOKUP($C352,aanmeldingen!$C:$AB,K$1,FALSE),"")</f>
        <v/>
      </c>
      <c r="L352" s="1" t="str">
        <f ca="1">IF($B352=1,VLOOKUP($C352,aanmeldingen!$C:$AB,L$1,FALSE),"")</f>
        <v/>
      </c>
      <c r="M352" s="1" t="str">
        <f ca="1">IF($D352="-","",VLOOKUP($C352,aanmeldingen!$C:$AB,M$1,FALSE))</f>
        <v/>
      </c>
      <c r="N352" s="1" t="str">
        <f ca="1">IF($D352="-","",VLOOKUP($C352,aanmeldingen!$C:$AB,N$1,FALSE))</f>
        <v/>
      </c>
      <c r="O352" s="1" t="str">
        <f ca="1">IF($D352="-","",VLOOKUP($C352,aanmeldingen!$C:$AB,O$1,FALSE))</f>
        <v/>
      </c>
      <c r="P352" s="1">
        <f t="shared" ca="1" si="28"/>
        <v>1</v>
      </c>
      <c r="Q352" s="20" t="str">
        <f ca="1">IF(B352=1,IF(VLOOKUP(D352,Scheidsrechters!B:P,15,FALSE)=0,"",VLOOKUP(D352,Scheidsrechters!B:P,15,FALSE)),"")</f>
        <v/>
      </c>
      <c r="S352" s="1">
        <f t="shared" ca="1" si="29"/>
        <v>1</v>
      </c>
      <c r="T352" s="26" t="str">
        <f ca="1">IFERROR(VLOOKUP(C352,aanmeldingen!$C:$L,10,FALSE),"")</f>
        <v/>
      </c>
      <c r="U352" s="26" t="str">
        <f ca="1">IFERROR(VLOOKUP(C352,aanmeldingen!$C:$V,20,FALSE),"")</f>
        <v/>
      </c>
    </row>
    <row r="353" spans="1:21" x14ac:dyDescent="0.2">
      <c r="A353" s="54">
        <f t="shared" ca="1" si="26"/>
        <v>1</v>
      </c>
      <c r="B353" s="54">
        <f t="shared" ca="1" si="27"/>
        <v>0</v>
      </c>
      <c r="C353" s="54">
        <f t="shared" ref="C353:C416" si="30">C352+1</f>
        <v>321</v>
      </c>
      <c r="D353" s="54" t="str">
        <f ca="1">IFERROR(VLOOKUP($C353,aanmeldingen!$C:$AB,D$1,FALSE),"-")</f>
        <v>-</v>
      </c>
      <c r="E353" s="54">
        <f t="shared" ref="E353:E416" ca="1" si="31">IF(D353=D352,E352,IF(OR(LEFT(H353,2)="EK",LEFT(H353,2)="WK",H353="OS",H353="OKT",LEFT(H353,6)="RSS WK"),1,0))</f>
        <v>0</v>
      </c>
      <c r="F353" s="25" t="str">
        <f ca="1">IF($B353=1,VLOOKUP($C353,aanmeldingen!$C:$AB,F$1,FALSE),"")</f>
        <v/>
      </c>
      <c r="G353" s="1" t="str">
        <f ca="1">IF($B353=1,VLOOKUP($C353,aanmeldingen!$C:$AB,G$1,FALSE),"")</f>
        <v/>
      </c>
      <c r="H353" s="1" t="str">
        <f ca="1">IF($B353=1,VLOOKUP($C353,aanmeldingen!$C:$AB,H$1,FALSE),"")</f>
        <v/>
      </c>
      <c r="I353" s="26" t="str">
        <f ca="1">IF($B353=1,VLOOKUP($C353,aanmeldingen!$C:$AB,I$1,FALSE),"")</f>
        <v/>
      </c>
      <c r="J353" s="26" t="str">
        <f ca="1">IF($B353=1,VLOOKUP($C353,aanmeldingen!$C:$AB,J$1,FALSE),"")</f>
        <v/>
      </c>
      <c r="K353" s="18" t="str">
        <f ca="1">IF($B353=1,VLOOKUP($C353,aanmeldingen!$C:$AB,K$1,FALSE),"")</f>
        <v/>
      </c>
      <c r="L353" s="1" t="str">
        <f ca="1">IF($B353=1,VLOOKUP($C353,aanmeldingen!$C:$AB,L$1,FALSE),"")</f>
        <v/>
      </c>
      <c r="M353" s="1" t="str">
        <f ca="1">IF($D353="-","",VLOOKUP($C353,aanmeldingen!$C:$AB,M$1,FALSE))</f>
        <v/>
      </c>
      <c r="N353" s="1" t="str">
        <f ca="1">IF($D353="-","",VLOOKUP($C353,aanmeldingen!$C:$AB,N$1,FALSE))</f>
        <v/>
      </c>
      <c r="O353" s="1" t="str">
        <f ca="1">IF($D353="-","",VLOOKUP($C353,aanmeldingen!$C:$AB,O$1,FALSE))</f>
        <v/>
      </c>
      <c r="P353" s="1">
        <f t="shared" ca="1" si="28"/>
        <v>1</v>
      </c>
      <c r="Q353" s="20" t="str">
        <f ca="1">IF(B353=1,IF(VLOOKUP(D353,Scheidsrechters!B:P,15,FALSE)=0,"",VLOOKUP(D353,Scheidsrechters!B:P,15,FALSE)),"")</f>
        <v/>
      </c>
      <c r="S353" s="1">
        <f t="shared" ca="1" si="29"/>
        <v>1</v>
      </c>
      <c r="T353" s="26" t="str">
        <f ca="1">IFERROR(VLOOKUP(C353,aanmeldingen!$C:$L,10,FALSE),"")</f>
        <v/>
      </c>
      <c r="U353" s="26" t="str">
        <f ca="1">IFERROR(VLOOKUP(C353,aanmeldingen!$C:$V,20,FALSE),"")</f>
        <v/>
      </c>
    </row>
    <row r="354" spans="1:21" x14ac:dyDescent="0.2">
      <c r="A354" s="54">
        <f t="shared" ref="A354:A417" ca="1" si="32">IF(E354=0,IF(D354=D353,A353,IF(A353=1,0,1)),IF(D354=D353,A353,IF(A353=3,4,3)))</f>
        <v>1</v>
      </c>
      <c r="B354" s="54">
        <f t="shared" ref="B354:B417" ca="1" si="33">IF(D354="-",0,IF(D354=D353,0,1))</f>
        <v>0</v>
      </c>
      <c r="C354" s="54">
        <f t="shared" si="30"/>
        <v>322</v>
      </c>
      <c r="D354" s="54" t="str">
        <f ca="1">IFERROR(VLOOKUP($C354,aanmeldingen!$C:$AB,D$1,FALSE),"-")</f>
        <v>-</v>
      </c>
      <c r="E354" s="54">
        <f t="shared" ca="1" si="31"/>
        <v>0</v>
      </c>
      <c r="F354" s="25" t="str">
        <f ca="1">IF($B354=1,VLOOKUP($C354,aanmeldingen!$C:$AB,F$1,FALSE),"")</f>
        <v/>
      </c>
      <c r="G354" s="1" t="str">
        <f ca="1">IF($B354=1,VLOOKUP($C354,aanmeldingen!$C:$AB,G$1,FALSE),"")</f>
        <v/>
      </c>
      <c r="H354" s="1" t="str">
        <f ca="1">IF($B354=1,VLOOKUP($C354,aanmeldingen!$C:$AB,H$1,FALSE),"")</f>
        <v/>
      </c>
      <c r="I354" s="26" t="str">
        <f ca="1">IF($B354=1,VLOOKUP($C354,aanmeldingen!$C:$AB,I$1,FALSE),"")</f>
        <v/>
      </c>
      <c r="J354" s="26" t="str">
        <f ca="1">IF($B354=1,VLOOKUP($C354,aanmeldingen!$C:$AB,J$1,FALSE),"")</f>
        <v/>
      </c>
      <c r="K354" s="18" t="str">
        <f ca="1">IF($B354=1,VLOOKUP($C354,aanmeldingen!$C:$AB,K$1,FALSE),"")</f>
        <v/>
      </c>
      <c r="L354" s="1" t="str">
        <f ca="1">IF($B354=1,VLOOKUP($C354,aanmeldingen!$C:$AB,L$1,FALSE),"")</f>
        <v/>
      </c>
      <c r="M354" s="1" t="str">
        <f ca="1">IF($D354="-","",VLOOKUP($C354,aanmeldingen!$C:$AB,M$1,FALSE))</f>
        <v/>
      </c>
      <c r="N354" s="1" t="str">
        <f ca="1">IF($D354="-","",VLOOKUP($C354,aanmeldingen!$C:$AB,N$1,FALSE))</f>
        <v/>
      </c>
      <c r="O354" s="1" t="str">
        <f ca="1">IF($D354="-","",VLOOKUP($C354,aanmeldingen!$C:$AB,O$1,FALSE))</f>
        <v/>
      </c>
      <c r="P354" s="1">
        <f t="shared" ref="P354:P417" ca="1" si="34">IF(S354=1,1,"")</f>
        <v>1</v>
      </c>
      <c r="Q354" s="20" t="str">
        <f ca="1">IF(B354=1,IF(VLOOKUP(D354,Scheidsrechters!B:P,15,FALSE)=0,"",VLOOKUP(D354,Scheidsrechters!B:P,15,FALSE)),"")</f>
        <v/>
      </c>
      <c r="S354" s="1">
        <f t="shared" ref="S354:S417" ca="1" si="35">IF(T354&lt;&gt;0,1,IF(U354-TODAY()&lt;8,2,3))</f>
        <v>1</v>
      </c>
      <c r="T354" s="26" t="str">
        <f ca="1">IFERROR(VLOOKUP(C354,aanmeldingen!$C:$L,10,FALSE),"")</f>
        <v/>
      </c>
      <c r="U354" s="26" t="str">
        <f ca="1">IFERROR(VLOOKUP(C354,aanmeldingen!$C:$V,20,FALSE),"")</f>
        <v/>
      </c>
    </row>
    <row r="355" spans="1:21" x14ac:dyDescent="0.2">
      <c r="A355" s="54">
        <f t="shared" ca="1" si="32"/>
        <v>1</v>
      </c>
      <c r="B355" s="54">
        <f t="shared" ca="1" si="33"/>
        <v>0</v>
      </c>
      <c r="C355" s="54">
        <f t="shared" si="30"/>
        <v>323</v>
      </c>
      <c r="D355" s="54" t="str">
        <f ca="1">IFERROR(VLOOKUP($C355,aanmeldingen!$C:$AB,D$1,FALSE),"-")</f>
        <v>-</v>
      </c>
      <c r="E355" s="54">
        <f t="shared" ca="1" si="31"/>
        <v>0</v>
      </c>
      <c r="F355" s="25" t="str">
        <f ca="1">IF($B355=1,VLOOKUP($C355,aanmeldingen!$C:$AB,F$1,FALSE),"")</f>
        <v/>
      </c>
      <c r="G355" s="1" t="str">
        <f ca="1">IF($B355=1,VLOOKUP($C355,aanmeldingen!$C:$AB,G$1,FALSE),"")</f>
        <v/>
      </c>
      <c r="H355" s="1" t="str">
        <f ca="1">IF($B355=1,VLOOKUP($C355,aanmeldingen!$C:$AB,H$1,FALSE),"")</f>
        <v/>
      </c>
      <c r="I355" s="26" t="str">
        <f ca="1">IF($B355=1,VLOOKUP($C355,aanmeldingen!$C:$AB,I$1,FALSE),"")</f>
        <v/>
      </c>
      <c r="J355" s="26" t="str">
        <f ca="1">IF($B355=1,VLOOKUP($C355,aanmeldingen!$C:$AB,J$1,FALSE),"")</f>
        <v/>
      </c>
      <c r="K355" s="18" t="str">
        <f ca="1">IF($B355=1,VLOOKUP($C355,aanmeldingen!$C:$AB,K$1,FALSE),"")</f>
        <v/>
      </c>
      <c r="L355" s="1" t="str">
        <f ca="1">IF($B355=1,VLOOKUP($C355,aanmeldingen!$C:$AB,L$1,FALSE),"")</f>
        <v/>
      </c>
      <c r="M355" s="1" t="str">
        <f ca="1">IF($D355="-","",VLOOKUP($C355,aanmeldingen!$C:$AB,M$1,FALSE))</f>
        <v/>
      </c>
      <c r="N355" s="1" t="str">
        <f ca="1">IF($D355="-","",VLOOKUP($C355,aanmeldingen!$C:$AB,N$1,FALSE))</f>
        <v/>
      </c>
      <c r="O355" s="1" t="str">
        <f ca="1">IF($D355="-","",VLOOKUP($C355,aanmeldingen!$C:$AB,O$1,FALSE))</f>
        <v/>
      </c>
      <c r="P355" s="1">
        <f t="shared" ca="1" si="34"/>
        <v>1</v>
      </c>
      <c r="Q355" s="20" t="str">
        <f ca="1">IF(B355=1,IF(VLOOKUP(D355,Scheidsrechters!B:P,15,FALSE)=0,"",VLOOKUP(D355,Scheidsrechters!B:P,15,FALSE)),"")</f>
        <v/>
      </c>
      <c r="S355" s="1">
        <f t="shared" ca="1" si="35"/>
        <v>1</v>
      </c>
      <c r="T355" s="26" t="str">
        <f ca="1">IFERROR(VLOOKUP(C355,aanmeldingen!$C:$L,10,FALSE),"")</f>
        <v/>
      </c>
      <c r="U355" s="26" t="str">
        <f ca="1">IFERROR(VLOOKUP(C355,aanmeldingen!$C:$V,20,FALSE),"")</f>
        <v/>
      </c>
    </row>
    <row r="356" spans="1:21" x14ac:dyDescent="0.2">
      <c r="A356" s="54">
        <f t="shared" ca="1" si="32"/>
        <v>1</v>
      </c>
      <c r="B356" s="54">
        <f t="shared" ca="1" si="33"/>
        <v>0</v>
      </c>
      <c r="C356" s="54">
        <f t="shared" si="30"/>
        <v>324</v>
      </c>
      <c r="D356" s="54" t="str">
        <f ca="1">IFERROR(VLOOKUP($C356,aanmeldingen!$C:$AB,D$1,FALSE),"-")</f>
        <v>-</v>
      </c>
      <c r="E356" s="54">
        <f t="shared" ca="1" si="31"/>
        <v>0</v>
      </c>
      <c r="F356" s="25" t="str">
        <f ca="1">IF($B356=1,VLOOKUP($C356,aanmeldingen!$C:$AB,F$1,FALSE),"")</f>
        <v/>
      </c>
      <c r="G356" s="1" t="str">
        <f ca="1">IF($B356=1,VLOOKUP($C356,aanmeldingen!$C:$AB,G$1,FALSE),"")</f>
        <v/>
      </c>
      <c r="H356" s="1" t="str">
        <f ca="1">IF($B356=1,VLOOKUP($C356,aanmeldingen!$C:$AB,H$1,FALSE),"")</f>
        <v/>
      </c>
      <c r="I356" s="26" t="str">
        <f ca="1">IF($B356=1,VLOOKUP($C356,aanmeldingen!$C:$AB,I$1,FALSE),"")</f>
        <v/>
      </c>
      <c r="J356" s="26" t="str">
        <f ca="1">IF($B356=1,VLOOKUP($C356,aanmeldingen!$C:$AB,J$1,FALSE),"")</f>
        <v/>
      </c>
      <c r="K356" s="18" t="str">
        <f ca="1">IF($B356=1,VLOOKUP($C356,aanmeldingen!$C:$AB,K$1,FALSE),"")</f>
        <v/>
      </c>
      <c r="L356" s="1" t="str">
        <f ca="1">IF($B356=1,VLOOKUP($C356,aanmeldingen!$C:$AB,L$1,FALSE),"")</f>
        <v/>
      </c>
      <c r="M356" s="1" t="str">
        <f ca="1">IF($D356="-","",VLOOKUP($C356,aanmeldingen!$C:$AB,M$1,FALSE))</f>
        <v/>
      </c>
      <c r="N356" s="1" t="str">
        <f ca="1">IF($D356="-","",VLOOKUP($C356,aanmeldingen!$C:$AB,N$1,FALSE))</f>
        <v/>
      </c>
      <c r="O356" s="1" t="str">
        <f ca="1">IF($D356="-","",VLOOKUP($C356,aanmeldingen!$C:$AB,O$1,FALSE))</f>
        <v/>
      </c>
      <c r="P356" s="1">
        <f t="shared" ca="1" si="34"/>
        <v>1</v>
      </c>
      <c r="Q356" s="20" t="str">
        <f ca="1">IF(B356=1,IF(VLOOKUP(D356,Scheidsrechters!B:P,15,FALSE)=0,"",VLOOKUP(D356,Scheidsrechters!B:P,15,FALSE)),"")</f>
        <v/>
      </c>
      <c r="S356" s="1">
        <f t="shared" ca="1" si="35"/>
        <v>1</v>
      </c>
      <c r="T356" s="26" t="str">
        <f ca="1">IFERROR(VLOOKUP(C356,aanmeldingen!$C:$L,10,FALSE),"")</f>
        <v/>
      </c>
      <c r="U356" s="26" t="str">
        <f ca="1">IFERROR(VLOOKUP(C356,aanmeldingen!$C:$V,20,FALSE),"")</f>
        <v/>
      </c>
    </row>
    <row r="357" spans="1:21" x14ac:dyDescent="0.2">
      <c r="A357" s="54">
        <f t="shared" ca="1" si="32"/>
        <v>1</v>
      </c>
      <c r="B357" s="54">
        <f t="shared" ca="1" si="33"/>
        <v>0</v>
      </c>
      <c r="C357" s="54">
        <f t="shared" si="30"/>
        <v>325</v>
      </c>
      <c r="D357" s="54" t="str">
        <f ca="1">IFERROR(VLOOKUP($C357,aanmeldingen!$C:$AB,D$1,FALSE),"-")</f>
        <v>-</v>
      </c>
      <c r="E357" s="54">
        <f t="shared" ca="1" si="31"/>
        <v>0</v>
      </c>
      <c r="F357" s="25" t="str">
        <f ca="1">IF($B357=1,VLOOKUP($C357,aanmeldingen!$C:$AB,F$1,FALSE),"")</f>
        <v/>
      </c>
      <c r="G357" s="1" t="str">
        <f ca="1">IF($B357=1,VLOOKUP($C357,aanmeldingen!$C:$AB,G$1,FALSE),"")</f>
        <v/>
      </c>
      <c r="H357" s="1" t="str">
        <f ca="1">IF($B357=1,VLOOKUP($C357,aanmeldingen!$C:$AB,H$1,FALSE),"")</f>
        <v/>
      </c>
      <c r="I357" s="26" t="str">
        <f ca="1">IF($B357=1,VLOOKUP($C357,aanmeldingen!$C:$AB,I$1,FALSE),"")</f>
        <v/>
      </c>
      <c r="J357" s="26" t="str">
        <f ca="1">IF($B357=1,VLOOKUP($C357,aanmeldingen!$C:$AB,J$1,FALSE),"")</f>
        <v/>
      </c>
      <c r="K357" s="18" t="str">
        <f ca="1">IF($B357=1,VLOOKUP($C357,aanmeldingen!$C:$AB,K$1,FALSE),"")</f>
        <v/>
      </c>
      <c r="L357" s="1" t="str">
        <f ca="1">IF($B357=1,VLOOKUP($C357,aanmeldingen!$C:$AB,L$1,FALSE),"")</f>
        <v/>
      </c>
      <c r="M357" s="1" t="str">
        <f ca="1">IF($D357="-","",VLOOKUP($C357,aanmeldingen!$C:$AB,M$1,FALSE))</f>
        <v/>
      </c>
      <c r="N357" s="1" t="str">
        <f ca="1">IF($D357="-","",VLOOKUP($C357,aanmeldingen!$C:$AB,N$1,FALSE))</f>
        <v/>
      </c>
      <c r="O357" s="1" t="str">
        <f ca="1">IF($D357="-","",VLOOKUP($C357,aanmeldingen!$C:$AB,O$1,FALSE))</f>
        <v/>
      </c>
      <c r="P357" s="1">
        <f t="shared" ca="1" si="34"/>
        <v>1</v>
      </c>
      <c r="Q357" s="20" t="str">
        <f ca="1">IF(B357=1,IF(VLOOKUP(D357,Scheidsrechters!B:P,15,FALSE)=0,"",VLOOKUP(D357,Scheidsrechters!B:P,15,FALSE)),"")</f>
        <v/>
      </c>
      <c r="S357" s="1">
        <f t="shared" ca="1" si="35"/>
        <v>1</v>
      </c>
      <c r="T357" s="26" t="str">
        <f ca="1">IFERROR(VLOOKUP(C357,aanmeldingen!$C:$L,10,FALSE),"")</f>
        <v/>
      </c>
      <c r="U357" s="26" t="str">
        <f ca="1">IFERROR(VLOOKUP(C357,aanmeldingen!$C:$V,20,FALSE),"")</f>
        <v/>
      </c>
    </row>
    <row r="358" spans="1:21" x14ac:dyDescent="0.2">
      <c r="A358" s="54">
        <f t="shared" ca="1" si="32"/>
        <v>1</v>
      </c>
      <c r="B358" s="54">
        <f t="shared" ca="1" si="33"/>
        <v>0</v>
      </c>
      <c r="C358" s="54">
        <f t="shared" si="30"/>
        <v>326</v>
      </c>
      <c r="D358" s="54" t="str">
        <f ca="1">IFERROR(VLOOKUP($C358,aanmeldingen!$C:$AB,D$1,FALSE),"-")</f>
        <v>-</v>
      </c>
      <c r="E358" s="54">
        <f t="shared" ca="1" si="31"/>
        <v>0</v>
      </c>
      <c r="F358" s="25" t="str">
        <f ca="1">IF($B358=1,VLOOKUP($C358,aanmeldingen!$C:$AB,F$1,FALSE),"")</f>
        <v/>
      </c>
      <c r="G358" s="1" t="str">
        <f ca="1">IF($B358=1,VLOOKUP($C358,aanmeldingen!$C:$AB,G$1,FALSE),"")</f>
        <v/>
      </c>
      <c r="H358" s="1" t="str">
        <f ca="1">IF($B358=1,VLOOKUP($C358,aanmeldingen!$C:$AB,H$1,FALSE),"")</f>
        <v/>
      </c>
      <c r="I358" s="26" t="str">
        <f ca="1">IF($B358=1,VLOOKUP($C358,aanmeldingen!$C:$AB,I$1,FALSE),"")</f>
        <v/>
      </c>
      <c r="J358" s="26" t="str">
        <f ca="1">IF($B358=1,VLOOKUP($C358,aanmeldingen!$C:$AB,J$1,FALSE),"")</f>
        <v/>
      </c>
      <c r="K358" s="18" t="str">
        <f ca="1">IF($B358=1,VLOOKUP($C358,aanmeldingen!$C:$AB,K$1,FALSE),"")</f>
        <v/>
      </c>
      <c r="L358" s="1" t="str">
        <f ca="1">IF($B358=1,VLOOKUP($C358,aanmeldingen!$C:$AB,L$1,FALSE),"")</f>
        <v/>
      </c>
      <c r="M358" s="1" t="str">
        <f ca="1">IF($D358="-","",VLOOKUP($C358,aanmeldingen!$C:$AB,M$1,FALSE))</f>
        <v/>
      </c>
      <c r="N358" s="1" t="str">
        <f ca="1">IF($D358="-","",VLOOKUP($C358,aanmeldingen!$C:$AB,N$1,FALSE))</f>
        <v/>
      </c>
      <c r="O358" s="1" t="str">
        <f ca="1">IF($D358="-","",VLOOKUP($C358,aanmeldingen!$C:$AB,O$1,FALSE))</f>
        <v/>
      </c>
      <c r="P358" s="1">
        <f t="shared" ca="1" si="34"/>
        <v>1</v>
      </c>
      <c r="Q358" s="20" t="str">
        <f ca="1">IF(B358=1,IF(VLOOKUP(D358,Scheidsrechters!B:P,15,FALSE)=0,"",VLOOKUP(D358,Scheidsrechters!B:P,15,FALSE)),"")</f>
        <v/>
      </c>
      <c r="S358" s="1">
        <f t="shared" ca="1" si="35"/>
        <v>1</v>
      </c>
      <c r="T358" s="26" t="str">
        <f ca="1">IFERROR(VLOOKUP(C358,aanmeldingen!$C:$L,10,FALSE),"")</f>
        <v/>
      </c>
      <c r="U358" s="26" t="str">
        <f ca="1">IFERROR(VLOOKUP(C358,aanmeldingen!$C:$V,20,FALSE),"")</f>
        <v/>
      </c>
    </row>
    <row r="359" spans="1:21" x14ac:dyDescent="0.2">
      <c r="A359" s="54">
        <f t="shared" ca="1" si="32"/>
        <v>1</v>
      </c>
      <c r="B359" s="54">
        <f t="shared" ca="1" si="33"/>
        <v>0</v>
      </c>
      <c r="C359" s="54">
        <f t="shared" si="30"/>
        <v>327</v>
      </c>
      <c r="D359" s="54" t="str">
        <f ca="1">IFERROR(VLOOKUP($C359,aanmeldingen!$C:$AB,D$1,FALSE),"-")</f>
        <v>-</v>
      </c>
      <c r="E359" s="54">
        <f t="shared" ca="1" si="31"/>
        <v>0</v>
      </c>
      <c r="F359" s="25" t="str">
        <f ca="1">IF($B359=1,VLOOKUP($C359,aanmeldingen!$C:$AB,F$1,FALSE),"")</f>
        <v/>
      </c>
      <c r="G359" s="1" t="str">
        <f ca="1">IF($B359=1,VLOOKUP($C359,aanmeldingen!$C:$AB,G$1,FALSE),"")</f>
        <v/>
      </c>
      <c r="H359" s="1" t="str">
        <f ca="1">IF($B359=1,VLOOKUP($C359,aanmeldingen!$C:$AB,H$1,FALSE),"")</f>
        <v/>
      </c>
      <c r="I359" s="26" t="str">
        <f ca="1">IF($B359=1,VLOOKUP($C359,aanmeldingen!$C:$AB,I$1,FALSE),"")</f>
        <v/>
      </c>
      <c r="J359" s="26" t="str">
        <f ca="1">IF($B359=1,VLOOKUP($C359,aanmeldingen!$C:$AB,J$1,FALSE),"")</f>
        <v/>
      </c>
      <c r="K359" s="18" t="str">
        <f ca="1">IF($B359=1,VLOOKUP($C359,aanmeldingen!$C:$AB,K$1,FALSE),"")</f>
        <v/>
      </c>
      <c r="L359" s="1" t="str">
        <f ca="1">IF($B359=1,VLOOKUP($C359,aanmeldingen!$C:$AB,L$1,FALSE),"")</f>
        <v/>
      </c>
      <c r="M359" s="1" t="str">
        <f ca="1">IF($D359="-","",VLOOKUP($C359,aanmeldingen!$C:$AB,M$1,FALSE))</f>
        <v/>
      </c>
      <c r="N359" s="1" t="str">
        <f ca="1">IF($D359="-","",VLOOKUP($C359,aanmeldingen!$C:$AB,N$1,FALSE))</f>
        <v/>
      </c>
      <c r="O359" s="1" t="str">
        <f ca="1">IF($D359="-","",VLOOKUP($C359,aanmeldingen!$C:$AB,O$1,FALSE))</f>
        <v/>
      </c>
      <c r="P359" s="1">
        <f t="shared" ca="1" si="34"/>
        <v>1</v>
      </c>
      <c r="Q359" s="20" t="str">
        <f ca="1">IF(B359=1,IF(VLOOKUP(D359,Scheidsrechters!B:P,15,FALSE)=0,"",VLOOKUP(D359,Scheidsrechters!B:P,15,FALSE)),"")</f>
        <v/>
      </c>
      <c r="S359" s="1">
        <f t="shared" ca="1" si="35"/>
        <v>1</v>
      </c>
      <c r="T359" s="26" t="str">
        <f ca="1">IFERROR(VLOOKUP(C359,aanmeldingen!$C:$L,10,FALSE),"")</f>
        <v/>
      </c>
      <c r="U359" s="26" t="str">
        <f ca="1">IFERROR(VLOOKUP(C359,aanmeldingen!$C:$V,20,FALSE),"")</f>
        <v/>
      </c>
    </row>
    <row r="360" spans="1:21" x14ac:dyDescent="0.2">
      <c r="A360" s="54">
        <f t="shared" ca="1" si="32"/>
        <v>1</v>
      </c>
      <c r="B360" s="54">
        <f t="shared" ca="1" si="33"/>
        <v>0</v>
      </c>
      <c r="C360" s="54">
        <f t="shared" si="30"/>
        <v>328</v>
      </c>
      <c r="D360" s="54" t="str">
        <f ca="1">IFERROR(VLOOKUP($C360,aanmeldingen!$C:$AB,D$1,FALSE),"-")</f>
        <v>-</v>
      </c>
      <c r="E360" s="54">
        <f t="shared" ca="1" si="31"/>
        <v>0</v>
      </c>
      <c r="F360" s="25" t="str">
        <f ca="1">IF($B360=1,VLOOKUP($C360,aanmeldingen!$C:$AB,F$1,FALSE),"")</f>
        <v/>
      </c>
      <c r="G360" s="1" t="str">
        <f ca="1">IF($B360=1,VLOOKUP($C360,aanmeldingen!$C:$AB,G$1,FALSE),"")</f>
        <v/>
      </c>
      <c r="H360" s="1" t="str">
        <f ca="1">IF($B360=1,VLOOKUP($C360,aanmeldingen!$C:$AB,H$1,FALSE),"")</f>
        <v/>
      </c>
      <c r="I360" s="26" t="str">
        <f ca="1">IF($B360=1,VLOOKUP($C360,aanmeldingen!$C:$AB,I$1,FALSE),"")</f>
        <v/>
      </c>
      <c r="J360" s="26" t="str">
        <f ca="1">IF($B360=1,VLOOKUP($C360,aanmeldingen!$C:$AB,J$1,FALSE),"")</f>
        <v/>
      </c>
      <c r="K360" s="18" t="str">
        <f ca="1">IF($B360=1,VLOOKUP($C360,aanmeldingen!$C:$AB,K$1,FALSE),"")</f>
        <v/>
      </c>
      <c r="L360" s="1" t="str">
        <f ca="1">IF($B360=1,VLOOKUP($C360,aanmeldingen!$C:$AB,L$1,FALSE),"")</f>
        <v/>
      </c>
      <c r="M360" s="1" t="str">
        <f ca="1">IF($D360="-","",VLOOKUP($C360,aanmeldingen!$C:$AB,M$1,FALSE))</f>
        <v/>
      </c>
      <c r="N360" s="1" t="str">
        <f ca="1">IF($D360="-","",VLOOKUP($C360,aanmeldingen!$C:$AB,N$1,FALSE))</f>
        <v/>
      </c>
      <c r="O360" s="1" t="str">
        <f ca="1">IF($D360="-","",VLOOKUP($C360,aanmeldingen!$C:$AB,O$1,FALSE))</f>
        <v/>
      </c>
      <c r="P360" s="1">
        <f t="shared" ca="1" si="34"/>
        <v>1</v>
      </c>
      <c r="Q360" s="20" t="str">
        <f ca="1">IF(B360=1,IF(VLOOKUP(D360,Scheidsrechters!B:P,15,FALSE)=0,"",VLOOKUP(D360,Scheidsrechters!B:P,15,FALSE)),"")</f>
        <v/>
      </c>
      <c r="S360" s="1">
        <f t="shared" ca="1" si="35"/>
        <v>1</v>
      </c>
      <c r="T360" s="26" t="str">
        <f ca="1">IFERROR(VLOOKUP(C360,aanmeldingen!$C:$L,10,FALSE),"")</f>
        <v/>
      </c>
      <c r="U360" s="26" t="str">
        <f ca="1">IFERROR(VLOOKUP(C360,aanmeldingen!$C:$V,20,FALSE),"")</f>
        <v/>
      </c>
    </row>
    <row r="361" spans="1:21" x14ac:dyDescent="0.2">
      <c r="A361" s="54">
        <f t="shared" ca="1" si="32"/>
        <v>1</v>
      </c>
      <c r="B361" s="54">
        <f t="shared" ca="1" si="33"/>
        <v>0</v>
      </c>
      <c r="C361" s="54">
        <f t="shared" si="30"/>
        <v>329</v>
      </c>
      <c r="D361" s="54" t="str">
        <f ca="1">IFERROR(VLOOKUP($C361,aanmeldingen!$C:$AB,D$1,FALSE),"-")</f>
        <v>-</v>
      </c>
      <c r="E361" s="54">
        <f t="shared" ca="1" si="31"/>
        <v>0</v>
      </c>
      <c r="F361" s="25" t="str">
        <f ca="1">IF($B361=1,VLOOKUP($C361,aanmeldingen!$C:$AB,F$1,FALSE),"")</f>
        <v/>
      </c>
      <c r="G361" s="1" t="str">
        <f ca="1">IF($B361=1,VLOOKUP($C361,aanmeldingen!$C:$AB,G$1,FALSE),"")</f>
        <v/>
      </c>
      <c r="H361" s="1" t="str">
        <f ca="1">IF($B361=1,VLOOKUP($C361,aanmeldingen!$C:$AB,H$1,FALSE),"")</f>
        <v/>
      </c>
      <c r="I361" s="26" t="str">
        <f ca="1">IF($B361=1,VLOOKUP($C361,aanmeldingen!$C:$AB,I$1,FALSE),"")</f>
        <v/>
      </c>
      <c r="J361" s="26" t="str">
        <f ca="1">IF($B361=1,VLOOKUP($C361,aanmeldingen!$C:$AB,J$1,FALSE),"")</f>
        <v/>
      </c>
      <c r="K361" s="18" t="str">
        <f ca="1">IF($B361=1,VLOOKUP($C361,aanmeldingen!$C:$AB,K$1,FALSE),"")</f>
        <v/>
      </c>
      <c r="L361" s="1" t="str">
        <f ca="1">IF($B361=1,VLOOKUP($C361,aanmeldingen!$C:$AB,L$1,FALSE),"")</f>
        <v/>
      </c>
      <c r="M361" s="1" t="str">
        <f ca="1">IF($D361="-","",VLOOKUP($C361,aanmeldingen!$C:$AB,M$1,FALSE))</f>
        <v/>
      </c>
      <c r="N361" s="1" t="str">
        <f ca="1">IF($D361="-","",VLOOKUP($C361,aanmeldingen!$C:$AB,N$1,FALSE))</f>
        <v/>
      </c>
      <c r="O361" s="1" t="str">
        <f ca="1">IF($D361="-","",VLOOKUP($C361,aanmeldingen!$C:$AB,O$1,FALSE))</f>
        <v/>
      </c>
      <c r="P361" s="1">
        <f t="shared" ca="1" si="34"/>
        <v>1</v>
      </c>
      <c r="Q361" s="20" t="str">
        <f ca="1">IF(B361=1,IF(VLOOKUP(D361,Scheidsrechters!B:P,15,FALSE)=0,"",VLOOKUP(D361,Scheidsrechters!B:P,15,FALSE)),"")</f>
        <v/>
      </c>
      <c r="S361" s="1">
        <f t="shared" ca="1" si="35"/>
        <v>1</v>
      </c>
      <c r="T361" s="26" t="str">
        <f ca="1">IFERROR(VLOOKUP(C361,aanmeldingen!$C:$L,10,FALSE),"")</f>
        <v/>
      </c>
      <c r="U361" s="26" t="str">
        <f ca="1">IFERROR(VLOOKUP(C361,aanmeldingen!$C:$V,20,FALSE),"")</f>
        <v/>
      </c>
    </row>
    <row r="362" spans="1:21" x14ac:dyDescent="0.2">
      <c r="A362" s="54">
        <f t="shared" ca="1" si="32"/>
        <v>1</v>
      </c>
      <c r="B362" s="54">
        <f t="shared" ca="1" si="33"/>
        <v>0</v>
      </c>
      <c r="C362" s="54">
        <f t="shared" si="30"/>
        <v>330</v>
      </c>
      <c r="D362" s="54" t="str">
        <f ca="1">IFERROR(VLOOKUP($C362,aanmeldingen!$C:$AB,D$1,FALSE),"-")</f>
        <v>-</v>
      </c>
      <c r="E362" s="54">
        <f t="shared" ca="1" si="31"/>
        <v>0</v>
      </c>
      <c r="F362" s="25" t="str">
        <f ca="1">IF($B362=1,VLOOKUP($C362,aanmeldingen!$C:$AB,F$1,FALSE),"")</f>
        <v/>
      </c>
      <c r="G362" s="1" t="str">
        <f ca="1">IF($B362=1,VLOOKUP($C362,aanmeldingen!$C:$AB,G$1,FALSE),"")</f>
        <v/>
      </c>
      <c r="H362" s="1" t="str">
        <f ca="1">IF($B362=1,VLOOKUP($C362,aanmeldingen!$C:$AB,H$1,FALSE),"")</f>
        <v/>
      </c>
      <c r="I362" s="26" t="str">
        <f ca="1">IF($B362=1,VLOOKUP($C362,aanmeldingen!$C:$AB,I$1,FALSE),"")</f>
        <v/>
      </c>
      <c r="J362" s="26" t="str">
        <f ca="1">IF($B362=1,VLOOKUP($C362,aanmeldingen!$C:$AB,J$1,FALSE),"")</f>
        <v/>
      </c>
      <c r="K362" s="18" t="str">
        <f ca="1">IF($B362=1,VLOOKUP($C362,aanmeldingen!$C:$AB,K$1,FALSE),"")</f>
        <v/>
      </c>
      <c r="L362" s="1" t="str">
        <f ca="1">IF($B362=1,VLOOKUP($C362,aanmeldingen!$C:$AB,L$1,FALSE),"")</f>
        <v/>
      </c>
      <c r="M362" s="1" t="str">
        <f ca="1">IF($D362="-","",VLOOKUP($C362,aanmeldingen!$C:$AB,M$1,FALSE))</f>
        <v/>
      </c>
      <c r="N362" s="1" t="str">
        <f ca="1">IF($D362="-","",VLOOKUP($C362,aanmeldingen!$C:$AB,N$1,FALSE))</f>
        <v/>
      </c>
      <c r="O362" s="1" t="str">
        <f ca="1">IF($D362="-","",VLOOKUP($C362,aanmeldingen!$C:$AB,O$1,FALSE))</f>
        <v/>
      </c>
      <c r="P362" s="1">
        <f t="shared" ca="1" si="34"/>
        <v>1</v>
      </c>
      <c r="Q362" s="20" t="str">
        <f ca="1">IF(B362=1,IF(VLOOKUP(D362,Scheidsrechters!B:P,15,FALSE)=0,"",VLOOKUP(D362,Scheidsrechters!B:P,15,FALSE)),"")</f>
        <v/>
      </c>
      <c r="S362" s="1">
        <f t="shared" ca="1" si="35"/>
        <v>1</v>
      </c>
      <c r="T362" s="26" t="str">
        <f ca="1">IFERROR(VLOOKUP(C362,aanmeldingen!$C:$L,10,FALSE),"")</f>
        <v/>
      </c>
      <c r="U362" s="26" t="str">
        <f ca="1">IFERROR(VLOOKUP(C362,aanmeldingen!$C:$V,20,FALSE),"")</f>
        <v/>
      </c>
    </row>
    <row r="363" spans="1:21" x14ac:dyDescent="0.2">
      <c r="A363" s="54">
        <f t="shared" ca="1" si="32"/>
        <v>1</v>
      </c>
      <c r="B363" s="54">
        <f t="shared" ca="1" si="33"/>
        <v>0</v>
      </c>
      <c r="C363" s="54">
        <f t="shared" si="30"/>
        <v>331</v>
      </c>
      <c r="D363" s="54" t="str">
        <f ca="1">IFERROR(VLOOKUP($C363,aanmeldingen!$C:$AB,D$1,FALSE),"-")</f>
        <v>-</v>
      </c>
      <c r="E363" s="54">
        <f t="shared" ca="1" si="31"/>
        <v>0</v>
      </c>
      <c r="F363" s="25" t="str">
        <f ca="1">IF($B363=1,VLOOKUP($C363,aanmeldingen!$C:$AB,F$1,FALSE),"")</f>
        <v/>
      </c>
      <c r="G363" s="1" t="str">
        <f ca="1">IF($B363=1,VLOOKUP($C363,aanmeldingen!$C:$AB,G$1,FALSE),"")</f>
        <v/>
      </c>
      <c r="H363" s="1" t="str">
        <f ca="1">IF($B363=1,VLOOKUP($C363,aanmeldingen!$C:$AB,H$1,FALSE),"")</f>
        <v/>
      </c>
      <c r="I363" s="26" t="str">
        <f ca="1">IF($B363=1,VLOOKUP($C363,aanmeldingen!$C:$AB,I$1,FALSE),"")</f>
        <v/>
      </c>
      <c r="J363" s="26" t="str">
        <f ca="1">IF($B363=1,VLOOKUP($C363,aanmeldingen!$C:$AB,J$1,FALSE),"")</f>
        <v/>
      </c>
      <c r="K363" s="18" t="str">
        <f ca="1">IF($B363=1,VLOOKUP($C363,aanmeldingen!$C:$AB,K$1,FALSE),"")</f>
        <v/>
      </c>
      <c r="L363" s="1" t="str">
        <f ca="1">IF($B363=1,VLOOKUP($C363,aanmeldingen!$C:$AB,L$1,FALSE),"")</f>
        <v/>
      </c>
      <c r="M363" s="1" t="str">
        <f ca="1">IF($D363="-","",VLOOKUP($C363,aanmeldingen!$C:$AB,M$1,FALSE))</f>
        <v/>
      </c>
      <c r="N363" s="1" t="str">
        <f ca="1">IF($D363="-","",VLOOKUP($C363,aanmeldingen!$C:$AB,N$1,FALSE))</f>
        <v/>
      </c>
      <c r="O363" s="1" t="str">
        <f ca="1">IF($D363="-","",VLOOKUP($C363,aanmeldingen!$C:$AB,O$1,FALSE))</f>
        <v/>
      </c>
      <c r="P363" s="1">
        <f t="shared" ca="1" si="34"/>
        <v>1</v>
      </c>
      <c r="Q363" s="20" t="str">
        <f ca="1">IF(B363=1,IF(VLOOKUP(D363,Scheidsrechters!B:P,15,FALSE)=0,"",VLOOKUP(D363,Scheidsrechters!B:P,15,FALSE)),"")</f>
        <v/>
      </c>
      <c r="S363" s="1">
        <f t="shared" ca="1" si="35"/>
        <v>1</v>
      </c>
      <c r="T363" s="26" t="str">
        <f ca="1">IFERROR(VLOOKUP(C363,aanmeldingen!$C:$L,10,FALSE),"")</f>
        <v/>
      </c>
      <c r="U363" s="26" t="str">
        <f ca="1">IFERROR(VLOOKUP(C363,aanmeldingen!$C:$V,20,FALSE),"")</f>
        <v/>
      </c>
    </row>
    <row r="364" spans="1:21" x14ac:dyDescent="0.2">
      <c r="A364" s="54">
        <f t="shared" ca="1" si="32"/>
        <v>1</v>
      </c>
      <c r="B364" s="54">
        <f t="shared" ca="1" si="33"/>
        <v>0</v>
      </c>
      <c r="C364" s="54">
        <f t="shared" si="30"/>
        <v>332</v>
      </c>
      <c r="D364" s="54" t="str">
        <f ca="1">IFERROR(VLOOKUP($C364,aanmeldingen!$C:$AB,D$1,FALSE),"-")</f>
        <v>-</v>
      </c>
      <c r="E364" s="54">
        <f t="shared" ca="1" si="31"/>
        <v>0</v>
      </c>
      <c r="F364" s="25" t="str">
        <f ca="1">IF($B364=1,VLOOKUP($C364,aanmeldingen!$C:$AB,F$1,FALSE),"")</f>
        <v/>
      </c>
      <c r="G364" s="1" t="str">
        <f ca="1">IF($B364=1,VLOOKUP($C364,aanmeldingen!$C:$AB,G$1,FALSE),"")</f>
        <v/>
      </c>
      <c r="H364" s="1" t="str">
        <f ca="1">IF($B364=1,VLOOKUP($C364,aanmeldingen!$C:$AB,H$1,FALSE),"")</f>
        <v/>
      </c>
      <c r="I364" s="26" t="str">
        <f ca="1">IF($B364=1,VLOOKUP($C364,aanmeldingen!$C:$AB,I$1,FALSE),"")</f>
        <v/>
      </c>
      <c r="J364" s="26" t="str">
        <f ca="1">IF($B364=1,VLOOKUP($C364,aanmeldingen!$C:$AB,J$1,FALSE),"")</f>
        <v/>
      </c>
      <c r="K364" s="18" t="str">
        <f ca="1">IF($B364=1,VLOOKUP($C364,aanmeldingen!$C:$AB,K$1,FALSE),"")</f>
        <v/>
      </c>
      <c r="L364" s="1" t="str">
        <f ca="1">IF($B364=1,VLOOKUP($C364,aanmeldingen!$C:$AB,L$1,FALSE),"")</f>
        <v/>
      </c>
      <c r="M364" s="1" t="str">
        <f ca="1">IF($D364="-","",VLOOKUP($C364,aanmeldingen!$C:$AB,M$1,FALSE))</f>
        <v/>
      </c>
      <c r="N364" s="1" t="str">
        <f ca="1">IF($D364="-","",VLOOKUP($C364,aanmeldingen!$C:$AB,N$1,FALSE))</f>
        <v/>
      </c>
      <c r="O364" s="1" t="str">
        <f ca="1">IF($D364="-","",VLOOKUP($C364,aanmeldingen!$C:$AB,O$1,FALSE))</f>
        <v/>
      </c>
      <c r="P364" s="1">
        <f t="shared" ca="1" si="34"/>
        <v>1</v>
      </c>
      <c r="Q364" s="20" t="str">
        <f ca="1">IF(B364=1,IF(VLOOKUP(D364,Scheidsrechters!B:P,15,FALSE)=0,"",VLOOKUP(D364,Scheidsrechters!B:P,15,FALSE)),"")</f>
        <v/>
      </c>
      <c r="S364" s="1">
        <f t="shared" ca="1" si="35"/>
        <v>1</v>
      </c>
      <c r="T364" s="26" t="str">
        <f ca="1">IFERROR(VLOOKUP(C364,aanmeldingen!$C:$L,10,FALSE),"")</f>
        <v/>
      </c>
      <c r="U364" s="26" t="str">
        <f ca="1">IFERROR(VLOOKUP(C364,aanmeldingen!$C:$V,20,FALSE),"")</f>
        <v/>
      </c>
    </row>
    <row r="365" spans="1:21" x14ac:dyDescent="0.2">
      <c r="A365" s="54">
        <f t="shared" ca="1" si="32"/>
        <v>1</v>
      </c>
      <c r="B365" s="54">
        <f t="shared" ca="1" si="33"/>
        <v>0</v>
      </c>
      <c r="C365" s="54">
        <f t="shared" si="30"/>
        <v>333</v>
      </c>
      <c r="D365" s="54" t="str">
        <f ca="1">IFERROR(VLOOKUP($C365,aanmeldingen!$C:$AB,D$1,FALSE),"-")</f>
        <v>-</v>
      </c>
      <c r="E365" s="54">
        <f t="shared" ca="1" si="31"/>
        <v>0</v>
      </c>
      <c r="F365" s="25" t="str">
        <f ca="1">IF($B365=1,VLOOKUP($C365,aanmeldingen!$C:$AB,F$1,FALSE),"")</f>
        <v/>
      </c>
      <c r="G365" s="1" t="str">
        <f ca="1">IF($B365=1,VLOOKUP($C365,aanmeldingen!$C:$AB,G$1,FALSE),"")</f>
        <v/>
      </c>
      <c r="H365" s="1" t="str">
        <f ca="1">IF($B365=1,VLOOKUP($C365,aanmeldingen!$C:$AB,H$1,FALSE),"")</f>
        <v/>
      </c>
      <c r="I365" s="26" t="str">
        <f ca="1">IF($B365=1,VLOOKUP($C365,aanmeldingen!$C:$AB,I$1,FALSE),"")</f>
        <v/>
      </c>
      <c r="J365" s="26" t="str">
        <f ca="1">IF($B365=1,VLOOKUP($C365,aanmeldingen!$C:$AB,J$1,FALSE),"")</f>
        <v/>
      </c>
      <c r="K365" s="18" t="str">
        <f ca="1">IF($B365=1,VLOOKUP($C365,aanmeldingen!$C:$AB,K$1,FALSE),"")</f>
        <v/>
      </c>
      <c r="L365" s="1" t="str">
        <f ca="1">IF($B365=1,VLOOKUP($C365,aanmeldingen!$C:$AB,L$1,FALSE),"")</f>
        <v/>
      </c>
      <c r="M365" s="1" t="str">
        <f ca="1">IF($D365="-","",VLOOKUP($C365,aanmeldingen!$C:$AB,M$1,FALSE))</f>
        <v/>
      </c>
      <c r="N365" s="1" t="str">
        <f ca="1">IF($D365="-","",VLOOKUP($C365,aanmeldingen!$C:$AB,N$1,FALSE))</f>
        <v/>
      </c>
      <c r="O365" s="1" t="str">
        <f ca="1">IF($D365="-","",VLOOKUP($C365,aanmeldingen!$C:$AB,O$1,FALSE))</f>
        <v/>
      </c>
      <c r="P365" s="1">
        <f t="shared" ca="1" si="34"/>
        <v>1</v>
      </c>
      <c r="Q365" s="20" t="str">
        <f ca="1">IF(B365=1,IF(VLOOKUP(D365,Scheidsrechters!B:P,15,FALSE)=0,"",VLOOKUP(D365,Scheidsrechters!B:P,15,FALSE)),"")</f>
        <v/>
      </c>
      <c r="S365" s="1">
        <f t="shared" ca="1" si="35"/>
        <v>1</v>
      </c>
      <c r="T365" s="26" t="str">
        <f ca="1">IFERROR(VLOOKUP(C365,aanmeldingen!$C:$L,10,FALSE),"")</f>
        <v/>
      </c>
      <c r="U365" s="26" t="str">
        <f ca="1">IFERROR(VLOOKUP(C365,aanmeldingen!$C:$V,20,FALSE),"")</f>
        <v/>
      </c>
    </row>
    <row r="366" spans="1:21" x14ac:dyDescent="0.2">
      <c r="A366" s="54">
        <f t="shared" ca="1" si="32"/>
        <v>1</v>
      </c>
      <c r="B366" s="54">
        <f t="shared" ca="1" si="33"/>
        <v>0</v>
      </c>
      <c r="C366" s="54">
        <f t="shared" si="30"/>
        <v>334</v>
      </c>
      <c r="D366" s="54" t="str">
        <f ca="1">IFERROR(VLOOKUP($C366,aanmeldingen!$C:$AB,D$1,FALSE),"-")</f>
        <v>-</v>
      </c>
      <c r="E366" s="54">
        <f t="shared" ca="1" si="31"/>
        <v>0</v>
      </c>
      <c r="F366" s="25" t="str">
        <f ca="1">IF($B366=1,VLOOKUP($C366,aanmeldingen!$C:$AB,F$1,FALSE),"")</f>
        <v/>
      </c>
      <c r="G366" s="1" t="str">
        <f ca="1">IF($B366=1,VLOOKUP($C366,aanmeldingen!$C:$AB,G$1,FALSE),"")</f>
        <v/>
      </c>
      <c r="H366" s="1" t="str">
        <f ca="1">IF($B366=1,VLOOKUP($C366,aanmeldingen!$C:$AB,H$1,FALSE),"")</f>
        <v/>
      </c>
      <c r="I366" s="26" t="str">
        <f ca="1">IF($B366=1,VLOOKUP($C366,aanmeldingen!$C:$AB,I$1,FALSE),"")</f>
        <v/>
      </c>
      <c r="J366" s="26" t="str">
        <f ca="1">IF($B366=1,VLOOKUP($C366,aanmeldingen!$C:$AB,J$1,FALSE),"")</f>
        <v/>
      </c>
      <c r="K366" s="18" t="str">
        <f ca="1">IF($B366=1,VLOOKUP($C366,aanmeldingen!$C:$AB,K$1,FALSE),"")</f>
        <v/>
      </c>
      <c r="L366" s="1" t="str">
        <f ca="1">IF($B366=1,VLOOKUP($C366,aanmeldingen!$C:$AB,L$1,FALSE),"")</f>
        <v/>
      </c>
      <c r="M366" s="1" t="str">
        <f ca="1">IF($D366="-","",VLOOKUP($C366,aanmeldingen!$C:$AB,M$1,FALSE))</f>
        <v/>
      </c>
      <c r="N366" s="1" t="str">
        <f ca="1">IF($D366="-","",VLOOKUP($C366,aanmeldingen!$C:$AB,N$1,FALSE))</f>
        <v/>
      </c>
      <c r="O366" s="1" t="str">
        <f ca="1">IF($D366="-","",VLOOKUP($C366,aanmeldingen!$C:$AB,O$1,FALSE))</f>
        <v/>
      </c>
      <c r="P366" s="1">
        <f t="shared" ca="1" si="34"/>
        <v>1</v>
      </c>
      <c r="Q366" s="20" t="str">
        <f ca="1">IF(B366=1,IF(VLOOKUP(D366,Scheidsrechters!B:P,15,FALSE)=0,"",VLOOKUP(D366,Scheidsrechters!B:P,15,FALSE)),"")</f>
        <v/>
      </c>
      <c r="S366" s="1">
        <f t="shared" ca="1" si="35"/>
        <v>1</v>
      </c>
      <c r="T366" s="26" t="str">
        <f ca="1">IFERROR(VLOOKUP(C366,aanmeldingen!$C:$L,10,FALSE),"")</f>
        <v/>
      </c>
      <c r="U366" s="26" t="str">
        <f ca="1">IFERROR(VLOOKUP(C366,aanmeldingen!$C:$V,20,FALSE),"")</f>
        <v/>
      </c>
    </row>
    <row r="367" spans="1:21" x14ac:dyDescent="0.2">
      <c r="A367" s="54">
        <f t="shared" ca="1" si="32"/>
        <v>1</v>
      </c>
      <c r="B367" s="54">
        <f t="shared" ca="1" si="33"/>
        <v>0</v>
      </c>
      <c r="C367" s="54">
        <f t="shared" si="30"/>
        <v>335</v>
      </c>
      <c r="D367" s="54" t="str">
        <f ca="1">IFERROR(VLOOKUP($C367,aanmeldingen!$C:$AB,D$1,FALSE),"-")</f>
        <v>-</v>
      </c>
      <c r="E367" s="54">
        <f t="shared" ca="1" si="31"/>
        <v>0</v>
      </c>
      <c r="F367" s="25" t="str">
        <f ca="1">IF($B367=1,VLOOKUP($C367,aanmeldingen!$C:$AB,F$1,FALSE),"")</f>
        <v/>
      </c>
      <c r="G367" s="1" t="str">
        <f ca="1">IF($B367=1,VLOOKUP($C367,aanmeldingen!$C:$AB,G$1,FALSE),"")</f>
        <v/>
      </c>
      <c r="H367" s="1" t="str">
        <f ca="1">IF($B367=1,VLOOKUP($C367,aanmeldingen!$C:$AB,H$1,FALSE),"")</f>
        <v/>
      </c>
      <c r="I367" s="26" t="str">
        <f ca="1">IF($B367=1,VLOOKUP($C367,aanmeldingen!$C:$AB,I$1,FALSE),"")</f>
        <v/>
      </c>
      <c r="J367" s="26" t="str">
        <f ca="1">IF($B367=1,VLOOKUP($C367,aanmeldingen!$C:$AB,J$1,FALSE),"")</f>
        <v/>
      </c>
      <c r="K367" s="18" t="str">
        <f ca="1">IF($B367=1,VLOOKUP($C367,aanmeldingen!$C:$AB,K$1,FALSE),"")</f>
        <v/>
      </c>
      <c r="L367" s="1" t="str">
        <f ca="1">IF($B367=1,VLOOKUP($C367,aanmeldingen!$C:$AB,L$1,FALSE),"")</f>
        <v/>
      </c>
      <c r="M367" s="1" t="str">
        <f ca="1">IF($D367="-","",VLOOKUP($C367,aanmeldingen!$C:$AB,M$1,FALSE))</f>
        <v/>
      </c>
      <c r="N367" s="1" t="str">
        <f ca="1">IF($D367="-","",VLOOKUP($C367,aanmeldingen!$C:$AB,N$1,FALSE))</f>
        <v/>
      </c>
      <c r="O367" s="1" t="str">
        <f ca="1">IF($D367="-","",VLOOKUP($C367,aanmeldingen!$C:$AB,O$1,FALSE))</f>
        <v/>
      </c>
      <c r="P367" s="1">
        <f t="shared" ca="1" si="34"/>
        <v>1</v>
      </c>
      <c r="Q367" s="20" t="str">
        <f ca="1">IF(B367=1,IF(VLOOKUP(D367,Scheidsrechters!B:P,15,FALSE)=0,"",VLOOKUP(D367,Scheidsrechters!B:P,15,FALSE)),"")</f>
        <v/>
      </c>
      <c r="S367" s="1">
        <f t="shared" ca="1" si="35"/>
        <v>1</v>
      </c>
      <c r="T367" s="26" t="str">
        <f ca="1">IFERROR(VLOOKUP(C367,aanmeldingen!$C:$L,10,FALSE),"")</f>
        <v/>
      </c>
      <c r="U367" s="26" t="str">
        <f ca="1">IFERROR(VLOOKUP(C367,aanmeldingen!$C:$V,20,FALSE),"")</f>
        <v/>
      </c>
    </row>
    <row r="368" spans="1:21" x14ac:dyDescent="0.2">
      <c r="A368" s="54">
        <f t="shared" ca="1" si="32"/>
        <v>1</v>
      </c>
      <c r="B368" s="54">
        <f t="shared" ca="1" si="33"/>
        <v>0</v>
      </c>
      <c r="C368" s="54">
        <f t="shared" si="30"/>
        <v>336</v>
      </c>
      <c r="D368" s="54" t="str">
        <f ca="1">IFERROR(VLOOKUP($C368,aanmeldingen!$C:$AB,D$1,FALSE),"-")</f>
        <v>-</v>
      </c>
      <c r="E368" s="54">
        <f t="shared" ca="1" si="31"/>
        <v>0</v>
      </c>
      <c r="F368" s="25" t="str">
        <f ca="1">IF($B368=1,VLOOKUP($C368,aanmeldingen!$C:$AB,F$1,FALSE),"")</f>
        <v/>
      </c>
      <c r="G368" s="1" t="str">
        <f ca="1">IF($B368=1,VLOOKUP($C368,aanmeldingen!$C:$AB,G$1,FALSE),"")</f>
        <v/>
      </c>
      <c r="H368" s="1" t="str">
        <f ca="1">IF($B368=1,VLOOKUP($C368,aanmeldingen!$C:$AB,H$1,FALSE),"")</f>
        <v/>
      </c>
      <c r="I368" s="26" t="str">
        <f ca="1">IF($B368=1,VLOOKUP($C368,aanmeldingen!$C:$AB,I$1,FALSE),"")</f>
        <v/>
      </c>
      <c r="J368" s="26" t="str">
        <f ca="1">IF($B368=1,VLOOKUP($C368,aanmeldingen!$C:$AB,J$1,FALSE),"")</f>
        <v/>
      </c>
      <c r="K368" s="18" t="str">
        <f ca="1">IF($B368=1,VLOOKUP($C368,aanmeldingen!$C:$AB,K$1,FALSE),"")</f>
        <v/>
      </c>
      <c r="L368" s="1" t="str">
        <f ca="1">IF($B368=1,VLOOKUP($C368,aanmeldingen!$C:$AB,L$1,FALSE),"")</f>
        <v/>
      </c>
      <c r="M368" s="1" t="str">
        <f ca="1">IF($D368="-","",VLOOKUP($C368,aanmeldingen!$C:$AB,M$1,FALSE))</f>
        <v/>
      </c>
      <c r="N368" s="1" t="str">
        <f ca="1">IF($D368="-","",VLOOKUP($C368,aanmeldingen!$C:$AB,N$1,FALSE))</f>
        <v/>
      </c>
      <c r="O368" s="1" t="str">
        <f ca="1">IF($D368="-","",VLOOKUP($C368,aanmeldingen!$C:$AB,O$1,FALSE))</f>
        <v/>
      </c>
      <c r="P368" s="1">
        <f t="shared" ca="1" si="34"/>
        <v>1</v>
      </c>
      <c r="Q368" s="20" t="str">
        <f ca="1">IF(B368=1,IF(VLOOKUP(D368,Scheidsrechters!B:P,15,FALSE)=0,"",VLOOKUP(D368,Scheidsrechters!B:P,15,FALSE)),"")</f>
        <v/>
      </c>
      <c r="S368" s="1">
        <f t="shared" ca="1" si="35"/>
        <v>1</v>
      </c>
      <c r="T368" s="26" t="str">
        <f ca="1">IFERROR(VLOOKUP(C368,aanmeldingen!$C:$L,10,FALSE),"")</f>
        <v/>
      </c>
      <c r="U368" s="26" t="str">
        <f ca="1">IFERROR(VLOOKUP(C368,aanmeldingen!$C:$V,20,FALSE),"")</f>
        <v/>
      </c>
    </row>
    <row r="369" spans="1:21" x14ac:dyDescent="0.2">
      <c r="A369" s="54">
        <f t="shared" ca="1" si="32"/>
        <v>1</v>
      </c>
      <c r="B369" s="54">
        <f t="shared" ca="1" si="33"/>
        <v>0</v>
      </c>
      <c r="C369" s="54">
        <f t="shared" si="30"/>
        <v>337</v>
      </c>
      <c r="D369" s="54" t="str">
        <f ca="1">IFERROR(VLOOKUP($C369,aanmeldingen!$C:$AB,D$1,FALSE),"-")</f>
        <v>-</v>
      </c>
      <c r="E369" s="54">
        <f t="shared" ca="1" si="31"/>
        <v>0</v>
      </c>
      <c r="F369" s="25" t="str">
        <f ca="1">IF($B369=1,VLOOKUP($C369,aanmeldingen!$C:$AB,F$1,FALSE),"")</f>
        <v/>
      </c>
      <c r="G369" s="1" t="str">
        <f ca="1">IF($B369=1,VLOOKUP($C369,aanmeldingen!$C:$AB,G$1,FALSE),"")</f>
        <v/>
      </c>
      <c r="H369" s="1" t="str">
        <f ca="1">IF($B369=1,VLOOKUP($C369,aanmeldingen!$C:$AB,H$1,FALSE),"")</f>
        <v/>
      </c>
      <c r="I369" s="26" t="str">
        <f ca="1">IF($B369=1,VLOOKUP($C369,aanmeldingen!$C:$AB,I$1,FALSE),"")</f>
        <v/>
      </c>
      <c r="J369" s="26" t="str">
        <f ca="1">IF($B369=1,VLOOKUP($C369,aanmeldingen!$C:$AB,J$1,FALSE),"")</f>
        <v/>
      </c>
      <c r="K369" s="18" t="str">
        <f ca="1">IF($B369=1,VLOOKUP($C369,aanmeldingen!$C:$AB,K$1,FALSE),"")</f>
        <v/>
      </c>
      <c r="L369" s="1" t="str">
        <f ca="1">IF($B369=1,VLOOKUP($C369,aanmeldingen!$C:$AB,L$1,FALSE),"")</f>
        <v/>
      </c>
      <c r="M369" s="1" t="str">
        <f ca="1">IF($D369="-","",VLOOKUP($C369,aanmeldingen!$C:$AB,M$1,FALSE))</f>
        <v/>
      </c>
      <c r="N369" s="1" t="str">
        <f ca="1">IF($D369="-","",VLOOKUP($C369,aanmeldingen!$C:$AB,N$1,FALSE))</f>
        <v/>
      </c>
      <c r="O369" s="1" t="str">
        <f ca="1">IF($D369="-","",VLOOKUP($C369,aanmeldingen!$C:$AB,O$1,FALSE))</f>
        <v/>
      </c>
      <c r="P369" s="1">
        <f t="shared" ca="1" si="34"/>
        <v>1</v>
      </c>
      <c r="Q369" s="20" t="str">
        <f ca="1">IF(B369=1,IF(VLOOKUP(D369,Scheidsrechters!B:P,15,FALSE)=0,"",VLOOKUP(D369,Scheidsrechters!B:P,15,FALSE)),"")</f>
        <v/>
      </c>
      <c r="S369" s="1">
        <f t="shared" ca="1" si="35"/>
        <v>1</v>
      </c>
      <c r="T369" s="26" t="str">
        <f ca="1">IFERROR(VLOOKUP(C369,aanmeldingen!$C:$L,10,FALSE),"")</f>
        <v/>
      </c>
      <c r="U369" s="26" t="str">
        <f ca="1">IFERROR(VLOOKUP(C369,aanmeldingen!$C:$V,20,FALSE),"")</f>
        <v/>
      </c>
    </row>
    <row r="370" spans="1:21" x14ac:dyDescent="0.2">
      <c r="A370" s="54">
        <f t="shared" ca="1" si="32"/>
        <v>1</v>
      </c>
      <c r="B370" s="54">
        <f t="shared" ca="1" si="33"/>
        <v>0</v>
      </c>
      <c r="C370" s="54">
        <f t="shared" si="30"/>
        <v>338</v>
      </c>
      <c r="D370" s="54" t="str">
        <f ca="1">IFERROR(VLOOKUP($C370,aanmeldingen!$C:$AB,D$1,FALSE),"-")</f>
        <v>-</v>
      </c>
      <c r="E370" s="54">
        <f t="shared" ca="1" si="31"/>
        <v>0</v>
      </c>
      <c r="F370" s="25" t="str">
        <f ca="1">IF($B370=1,VLOOKUP($C370,aanmeldingen!$C:$AB,F$1,FALSE),"")</f>
        <v/>
      </c>
      <c r="G370" s="1" t="str">
        <f ca="1">IF($B370=1,VLOOKUP($C370,aanmeldingen!$C:$AB,G$1,FALSE),"")</f>
        <v/>
      </c>
      <c r="H370" s="1" t="str">
        <f ca="1">IF($B370=1,VLOOKUP($C370,aanmeldingen!$C:$AB,H$1,FALSE),"")</f>
        <v/>
      </c>
      <c r="I370" s="26" t="str">
        <f ca="1">IF($B370=1,VLOOKUP($C370,aanmeldingen!$C:$AB,I$1,FALSE),"")</f>
        <v/>
      </c>
      <c r="J370" s="26" t="str">
        <f ca="1">IF($B370=1,VLOOKUP($C370,aanmeldingen!$C:$AB,J$1,FALSE),"")</f>
        <v/>
      </c>
      <c r="K370" s="18" t="str">
        <f ca="1">IF($B370=1,VLOOKUP($C370,aanmeldingen!$C:$AB,K$1,FALSE),"")</f>
        <v/>
      </c>
      <c r="L370" s="1" t="str">
        <f ca="1">IF($B370=1,VLOOKUP($C370,aanmeldingen!$C:$AB,L$1,FALSE),"")</f>
        <v/>
      </c>
      <c r="M370" s="1" t="str">
        <f ca="1">IF($D370="-","",VLOOKUP($C370,aanmeldingen!$C:$AB,M$1,FALSE))</f>
        <v/>
      </c>
      <c r="N370" s="1" t="str">
        <f ca="1">IF($D370="-","",VLOOKUP($C370,aanmeldingen!$C:$AB,N$1,FALSE))</f>
        <v/>
      </c>
      <c r="O370" s="1" t="str">
        <f ca="1">IF($D370="-","",VLOOKUP($C370,aanmeldingen!$C:$AB,O$1,FALSE))</f>
        <v/>
      </c>
      <c r="P370" s="1">
        <f t="shared" ca="1" si="34"/>
        <v>1</v>
      </c>
      <c r="Q370" s="20" t="str">
        <f ca="1">IF(B370=1,IF(VLOOKUP(D370,Scheidsrechters!B:P,15,FALSE)=0,"",VLOOKUP(D370,Scheidsrechters!B:P,15,FALSE)),"")</f>
        <v/>
      </c>
      <c r="S370" s="1">
        <f t="shared" ca="1" si="35"/>
        <v>1</v>
      </c>
      <c r="T370" s="26" t="str">
        <f ca="1">IFERROR(VLOOKUP(C370,aanmeldingen!$C:$L,10,FALSE),"")</f>
        <v/>
      </c>
      <c r="U370" s="26" t="str">
        <f ca="1">IFERROR(VLOOKUP(C370,aanmeldingen!$C:$V,20,FALSE),"")</f>
        <v/>
      </c>
    </row>
    <row r="371" spans="1:21" x14ac:dyDescent="0.2">
      <c r="A371" s="54">
        <f t="shared" ca="1" si="32"/>
        <v>1</v>
      </c>
      <c r="B371" s="54">
        <f t="shared" ca="1" si="33"/>
        <v>0</v>
      </c>
      <c r="C371" s="54">
        <f t="shared" si="30"/>
        <v>339</v>
      </c>
      <c r="D371" s="54" t="str">
        <f ca="1">IFERROR(VLOOKUP($C371,aanmeldingen!$C:$AB,D$1,FALSE),"-")</f>
        <v>-</v>
      </c>
      <c r="E371" s="54">
        <f t="shared" ca="1" si="31"/>
        <v>0</v>
      </c>
      <c r="F371" s="25" t="str">
        <f ca="1">IF($B371=1,VLOOKUP($C371,aanmeldingen!$C:$AB,F$1,FALSE),"")</f>
        <v/>
      </c>
      <c r="G371" s="1" t="str">
        <f ca="1">IF($B371=1,VLOOKUP($C371,aanmeldingen!$C:$AB,G$1,FALSE),"")</f>
        <v/>
      </c>
      <c r="H371" s="1" t="str">
        <f ca="1">IF($B371=1,VLOOKUP($C371,aanmeldingen!$C:$AB,H$1,FALSE),"")</f>
        <v/>
      </c>
      <c r="I371" s="26" t="str">
        <f ca="1">IF($B371=1,VLOOKUP($C371,aanmeldingen!$C:$AB,I$1,FALSE),"")</f>
        <v/>
      </c>
      <c r="J371" s="26" t="str">
        <f ca="1">IF($B371=1,VLOOKUP($C371,aanmeldingen!$C:$AB,J$1,FALSE),"")</f>
        <v/>
      </c>
      <c r="K371" s="18" t="str">
        <f ca="1">IF($B371=1,VLOOKUP($C371,aanmeldingen!$C:$AB,K$1,FALSE),"")</f>
        <v/>
      </c>
      <c r="L371" s="1" t="str">
        <f ca="1">IF($B371=1,VLOOKUP($C371,aanmeldingen!$C:$AB,L$1,FALSE),"")</f>
        <v/>
      </c>
      <c r="M371" s="1" t="str">
        <f ca="1">IF($D371="-","",VLOOKUP($C371,aanmeldingen!$C:$AB,M$1,FALSE))</f>
        <v/>
      </c>
      <c r="N371" s="1" t="str">
        <f ca="1">IF($D371="-","",VLOOKUP($C371,aanmeldingen!$C:$AB,N$1,FALSE))</f>
        <v/>
      </c>
      <c r="O371" s="1" t="str">
        <f ca="1">IF($D371="-","",VLOOKUP($C371,aanmeldingen!$C:$AB,O$1,FALSE))</f>
        <v/>
      </c>
      <c r="P371" s="1">
        <f t="shared" ca="1" si="34"/>
        <v>1</v>
      </c>
      <c r="Q371" s="20" t="str">
        <f ca="1">IF(B371=1,IF(VLOOKUP(D371,Scheidsrechters!B:P,15,FALSE)=0,"",VLOOKUP(D371,Scheidsrechters!B:P,15,FALSE)),"")</f>
        <v/>
      </c>
      <c r="S371" s="1">
        <f t="shared" ca="1" si="35"/>
        <v>1</v>
      </c>
      <c r="T371" s="26" t="str">
        <f ca="1">IFERROR(VLOOKUP(C371,aanmeldingen!$C:$L,10,FALSE),"")</f>
        <v/>
      </c>
      <c r="U371" s="26" t="str">
        <f ca="1">IFERROR(VLOOKUP(C371,aanmeldingen!$C:$V,20,FALSE),"")</f>
        <v/>
      </c>
    </row>
    <row r="372" spans="1:21" x14ac:dyDescent="0.2">
      <c r="A372" s="54">
        <f t="shared" ca="1" si="32"/>
        <v>1</v>
      </c>
      <c r="B372" s="54">
        <f t="shared" ca="1" si="33"/>
        <v>0</v>
      </c>
      <c r="C372" s="54">
        <f t="shared" si="30"/>
        <v>340</v>
      </c>
      <c r="D372" s="54" t="str">
        <f ca="1">IFERROR(VLOOKUP($C372,aanmeldingen!$C:$AB,D$1,FALSE),"-")</f>
        <v>-</v>
      </c>
      <c r="E372" s="54">
        <f t="shared" ca="1" si="31"/>
        <v>0</v>
      </c>
      <c r="F372" s="25" t="str">
        <f ca="1">IF($B372=1,VLOOKUP($C372,aanmeldingen!$C:$AB,F$1,FALSE),"")</f>
        <v/>
      </c>
      <c r="G372" s="1" t="str">
        <f ca="1">IF($B372=1,VLOOKUP($C372,aanmeldingen!$C:$AB,G$1,FALSE),"")</f>
        <v/>
      </c>
      <c r="H372" s="1" t="str">
        <f ca="1">IF($B372=1,VLOOKUP($C372,aanmeldingen!$C:$AB,H$1,FALSE),"")</f>
        <v/>
      </c>
      <c r="I372" s="26" t="str">
        <f ca="1">IF($B372=1,VLOOKUP($C372,aanmeldingen!$C:$AB,I$1,FALSE),"")</f>
        <v/>
      </c>
      <c r="J372" s="26" t="str">
        <f ca="1">IF($B372=1,VLOOKUP($C372,aanmeldingen!$C:$AB,J$1,FALSE),"")</f>
        <v/>
      </c>
      <c r="K372" s="18" t="str">
        <f ca="1">IF($B372=1,VLOOKUP($C372,aanmeldingen!$C:$AB,K$1,FALSE),"")</f>
        <v/>
      </c>
      <c r="L372" s="1" t="str">
        <f ca="1">IF($B372=1,VLOOKUP($C372,aanmeldingen!$C:$AB,L$1,FALSE),"")</f>
        <v/>
      </c>
      <c r="M372" s="1" t="str">
        <f ca="1">IF($D372="-","",VLOOKUP($C372,aanmeldingen!$C:$AB,M$1,FALSE))</f>
        <v/>
      </c>
      <c r="N372" s="1" t="str">
        <f ca="1">IF($D372="-","",VLOOKUP($C372,aanmeldingen!$C:$AB,N$1,FALSE))</f>
        <v/>
      </c>
      <c r="O372" s="1" t="str">
        <f ca="1">IF($D372="-","",VLOOKUP($C372,aanmeldingen!$C:$AB,O$1,FALSE))</f>
        <v/>
      </c>
      <c r="P372" s="1">
        <f t="shared" ca="1" si="34"/>
        <v>1</v>
      </c>
      <c r="Q372" s="20" t="str">
        <f ca="1">IF(B372=1,IF(VLOOKUP(D372,Scheidsrechters!B:P,15,FALSE)=0,"",VLOOKUP(D372,Scheidsrechters!B:P,15,FALSE)),"")</f>
        <v/>
      </c>
      <c r="S372" s="1">
        <f t="shared" ca="1" si="35"/>
        <v>1</v>
      </c>
      <c r="T372" s="26" t="str">
        <f ca="1">IFERROR(VLOOKUP(C372,aanmeldingen!$C:$L,10,FALSE),"")</f>
        <v/>
      </c>
      <c r="U372" s="26" t="str">
        <f ca="1">IFERROR(VLOOKUP(C372,aanmeldingen!$C:$V,20,FALSE),"")</f>
        <v/>
      </c>
    </row>
    <row r="373" spans="1:21" x14ac:dyDescent="0.2">
      <c r="A373" s="54">
        <f t="shared" ca="1" si="32"/>
        <v>1</v>
      </c>
      <c r="B373" s="54">
        <f t="shared" ca="1" si="33"/>
        <v>0</v>
      </c>
      <c r="C373" s="54">
        <f t="shared" si="30"/>
        <v>341</v>
      </c>
      <c r="D373" s="54" t="str">
        <f ca="1">IFERROR(VLOOKUP($C373,aanmeldingen!$C:$AB,D$1,FALSE),"-")</f>
        <v>-</v>
      </c>
      <c r="E373" s="54">
        <f t="shared" ca="1" si="31"/>
        <v>0</v>
      </c>
      <c r="F373" s="25" t="str">
        <f ca="1">IF($B373=1,VLOOKUP($C373,aanmeldingen!$C:$AB,F$1,FALSE),"")</f>
        <v/>
      </c>
      <c r="G373" s="1" t="str">
        <f ca="1">IF($B373=1,VLOOKUP($C373,aanmeldingen!$C:$AB,G$1,FALSE),"")</f>
        <v/>
      </c>
      <c r="H373" s="1" t="str">
        <f ca="1">IF($B373=1,VLOOKUP($C373,aanmeldingen!$C:$AB,H$1,FALSE),"")</f>
        <v/>
      </c>
      <c r="I373" s="26" t="str">
        <f ca="1">IF($B373=1,VLOOKUP($C373,aanmeldingen!$C:$AB,I$1,FALSE),"")</f>
        <v/>
      </c>
      <c r="J373" s="26" t="str">
        <f ca="1">IF($B373=1,VLOOKUP($C373,aanmeldingen!$C:$AB,J$1,FALSE),"")</f>
        <v/>
      </c>
      <c r="K373" s="18" t="str">
        <f ca="1">IF($B373=1,VLOOKUP($C373,aanmeldingen!$C:$AB,K$1,FALSE),"")</f>
        <v/>
      </c>
      <c r="L373" s="1" t="str">
        <f ca="1">IF($B373=1,VLOOKUP($C373,aanmeldingen!$C:$AB,L$1,FALSE),"")</f>
        <v/>
      </c>
      <c r="M373" s="1" t="str">
        <f ca="1">IF($D373="-","",VLOOKUP($C373,aanmeldingen!$C:$AB,M$1,FALSE))</f>
        <v/>
      </c>
      <c r="N373" s="1" t="str">
        <f ca="1">IF($D373="-","",VLOOKUP($C373,aanmeldingen!$C:$AB,N$1,FALSE))</f>
        <v/>
      </c>
      <c r="O373" s="1" t="str">
        <f ca="1">IF($D373="-","",VLOOKUP($C373,aanmeldingen!$C:$AB,O$1,FALSE))</f>
        <v/>
      </c>
      <c r="P373" s="1">
        <f t="shared" ca="1" si="34"/>
        <v>1</v>
      </c>
      <c r="Q373" s="20" t="str">
        <f ca="1">IF(B373=1,IF(VLOOKUP(D373,Scheidsrechters!B:P,15,FALSE)=0,"",VLOOKUP(D373,Scheidsrechters!B:P,15,FALSE)),"")</f>
        <v/>
      </c>
      <c r="S373" s="1">
        <f t="shared" ca="1" si="35"/>
        <v>1</v>
      </c>
      <c r="T373" s="26" t="str">
        <f ca="1">IFERROR(VLOOKUP(C373,aanmeldingen!$C:$L,10,FALSE),"")</f>
        <v/>
      </c>
      <c r="U373" s="26" t="str">
        <f ca="1">IFERROR(VLOOKUP(C373,aanmeldingen!$C:$V,20,FALSE),"")</f>
        <v/>
      </c>
    </row>
    <row r="374" spans="1:21" x14ac:dyDescent="0.2">
      <c r="A374" s="54">
        <f t="shared" ca="1" si="32"/>
        <v>1</v>
      </c>
      <c r="B374" s="54">
        <f t="shared" ca="1" si="33"/>
        <v>0</v>
      </c>
      <c r="C374" s="54">
        <f t="shared" si="30"/>
        <v>342</v>
      </c>
      <c r="D374" s="54" t="str">
        <f ca="1">IFERROR(VLOOKUP($C374,aanmeldingen!$C:$AB,D$1,FALSE),"-")</f>
        <v>-</v>
      </c>
      <c r="E374" s="54">
        <f t="shared" ca="1" si="31"/>
        <v>0</v>
      </c>
      <c r="F374" s="25" t="str">
        <f ca="1">IF($B374=1,VLOOKUP($C374,aanmeldingen!$C:$AB,F$1,FALSE),"")</f>
        <v/>
      </c>
      <c r="G374" s="1" t="str">
        <f ca="1">IF($B374=1,VLOOKUP($C374,aanmeldingen!$C:$AB,G$1,FALSE),"")</f>
        <v/>
      </c>
      <c r="H374" s="1" t="str">
        <f ca="1">IF($B374=1,VLOOKUP($C374,aanmeldingen!$C:$AB,H$1,FALSE),"")</f>
        <v/>
      </c>
      <c r="I374" s="26" t="str">
        <f ca="1">IF($B374=1,VLOOKUP($C374,aanmeldingen!$C:$AB,I$1,FALSE),"")</f>
        <v/>
      </c>
      <c r="J374" s="26" t="str">
        <f ca="1">IF($B374=1,VLOOKUP($C374,aanmeldingen!$C:$AB,J$1,FALSE),"")</f>
        <v/>
      </c>
      <c r="K374" s="18" t="str">
        <f ca="1">IF($B374=1,VLOOKUP($C374,aanmeldingen!$C:$AB,K$1,FALSE),"")</f>
        <v/>
      </c>
      <c r="L374" s="1" t="str">
        <f ca="1">IF($B374=1,VLOOKUP($C374,aanmeldingen!$C:$AB,L$1,FALSE),"")</f>
        <v/>
      </c>
      <c r="M374" s="1" t="str">
        <f ca="1">IF($D374="-","",VLOOKUP($C374,aanmeldingen!$C:$AB,M$1,FALSE))</f>
        <v/>
      </c>
      <c r="N374" s="1" t="str">
        <f ca="1">IF($D374="-","",VLOOKUP($C374,aanmeldingen!$C:$AB,N$1,FALSE))</f>
        <v/>
      </c>
      <c r="O374" s="1" t="str">
        <f ca="1">IF($D374="-","",VLOOKUP($C374,aanmeldingen!$C:$AB,O$1,FALSE))</f>
        <v/>
      </c>
      <c r="P374" s="1">
        <f t="shared" ca="1" si="34"/>
        <v>1</v>
      </c>
      <c r="Q374" s="20" t="str">
        <f ca="1">IF(B374=1,IF(VLOOKUP(D374,Scheidsrechters!B:P,15,FALSE)=0,"",VLOOKUP(D374,Scheidsrechters!B:P,15,FALSE)),"")</f>
        <v/>
      </c>
      <c r="S374" s="1">
        <f t="shared" ca="1" si="35"/>
        <v>1</v>
      </c>
      <c r="T374" s="26" t="str">
        <f ca="1">IFERROR(VLOOKUP(C374,aanmeldingen!$C:$L,10,FALSE),"")</f>
        <v/>
      </c>
      <c r="U374" s="26" t="str">
        <f ca="1">IFERROR(VLOOKUP(C374,aanmeldingen!$C:$V,20,FALSE),"")</f>
        <v/>
      </c>
    </row>
    <row r="375" spans="1:21" x14ac:dyDescent="0.2">
      <c r="A375" s="54">
        <f t="shared" ca="1" si="32"/>
        <v>1</v>
      </c>
      <c r="B375" s="54">
        <f t="shared" ca="1" si="33"/>
        <v>0</v>
      </c>
      <c r="C375" s="54">
        <f t="shared" si="30"/>
        <v>343</v>
      </c>
      <c r="D375" s="54" t="str">
        <f ca="1">IFERROR(VLOOKUP($C375,aanmeldingen!$C:$AB,D$1,FALSE),"-")</f>
        <v>-</v>
      </c>
      <c r="E375" s="54">
        <f t="shared" ca="1" si="31"/>
        <v>0</v>
      </c>
      <c r="F375" s="25" t="str">
        <f ca="1">IF($B375=1,VLOOKUP($C375,aanmeldingen!$C:$AB,F$1,FALSE),"")</f>
        <v/>
      </c>
      <c r="G375" s="1" t="str">
        <f ca="1">IF($B375=1,VLOOKUP($C375,aanmeldingen!$C:$AB,G$1,FALSE),"")</f>
        <v/>
      </c>
      <c r="H375" s="1" t="str">
        <f ca="1">IF($B375=1,VLOOKUP($C375,aanmeldingen!$C:$AB,H$1,FALSE),"")</f>
        <v/>
      </c>
      <c r="I375" s="26" t="str">
        <f ca="1">IF($B375=1,VLOOKUP($C375,aanmeldingen!$C:$AB,I$1,FALSE),"")</f>
        <v/>
      </c>
      <c r="J375" s="26" t="str">
        <f ca="1">IF($B375=1,VLOOKUP($C375,aanmeldingen!$C:$AB,J$1,FALSE),"")</f>
        <v/>
      </c>
      <c r="K375" s="18" t="str">
        <f ca="1">IF($B375=1,VLOOKUP($C375,aanmeldingen!$C:$AB,K$1,FALSE),"")</f>
        <v/>
      </c>
      <c r="L375" s="1" t="str">
        <f ca="1">IF($B375=1,VLOOKUP($C375,aanmeldingen!$C:$AB,L$1,FALSE),"")</f>
        <v/>
      </c>
      <c r="M375" s="1" t="str">
        <f ca="1">IF($D375="-","",VLOOKUP($C375,aanmeldingen!$C:$AB,M$1,FALSE))</f>
        <v/>
      </c>
      <c r="N375" s="1" t="str">
        <f ca="1">IF($D375="-","",VLOOKUP($C375,aanmeldingen!$C:$AB,N$1,FALSE))</f>
        <v/>
      </c>
      <c r="O375" s="1" t="str">
        <f ca="1">IF($D375="-","",VLOOKUP($C375,aanmeldingen!$C:$AB,O$1,FALSE))</f>
        <v/>
      </c>
      <c r="P375" s="1">
        <f t="shared" ca="1" si="34"/>
        <v>1</v>
      </c>
      <c r="Q375" s="20" t="str">
        <f ca="1">IF(B375=1,IF(VLOOKUP(D375,Scheidsrechters!B:P,15,FALSE)=0,"",VLOOKUP(D375,Scheidsrechters!B:P,15,FALSE)),"")</f>
        <v/>
      </c>
      <c r="S375" s="1">
        <f t="shared" ca="1" si="35"/>
        <v>1</v>
      </c>
      <c r="T375" s="26" t="str">
        <f ca="1">IFERROR(VLOOKUP(C375,aanmeldingen!$C:$L,10,FALSE),"")</f>
        <v/>
      </c>
      <c r="U375" s="26" t="str">
        <f ca="1">IFERROR(VLOOKUP(C375,aanmeldingen!$C:$V,20,FALSE),"")</f>
        <v/>
      </c>
    </row>
    <row r="376" spans="1:21" x14ac:dyDescent="0.2">
      <c r="A376" s="54">
        <f t="shared" ca="1" si="32"/>
        <v>1</v>
      </c>
      <c r="B376" s="54">
        <f t="shared" ca="1" si="33"/>
        <v>0</v>
      </c>
      <c r="C376" s="54">
        <f t="shared" si="30"/>
        <v>344</v>
      </c>
      <c r="D376" s="54" t="str">
        <f ca="1">IFERROR(VLOOKUP($C376,aanmeldingen!$C:$AB,D$1,FALSE),"-")</f>
        <v>-</v>
      </c>
      <c r="E376" s="54">
        <f t="shared" ca="1" si="31"/>
        <v>0</v>
      </c>
      <c r="F376" s="25" t="str">
        <f ca="1">IF($B376=1,VLOOKUP($C376,aanmeldingen!$C:$AB,F$1,FALSE),"")</f>
        <v/>
      </c>
      <c r="G376" s="1" t="str">
        <f ca="1">IF($B376=1,VLOOKUP($C376,aanmeldingen!$C:$AB,G$1,FALSE),"")</f>
        <v/>
      </c>
      <c r="H376" s="1" t="str">
        <f ca="1">IF($B376=1,VLOOKUP($C376,aanmeldingen!$C:$AB,H$1,FALSE),"")</f>
        <v/>
      </c>
      <c r="I376" s="26" t="str">
        <f ca="1">IF($B376=1,VLOOKUP($C376,aanmeldingen!$C:$AB,I$1,FALSE),"")</f>
        <v/>
      </c>
      <c r="J376" s="26" t="str">
        <f ca="1">IF($B376=1,VLOOKUP($C376,aanmeldingen!$C:$AB,J$1,FALSE),"")</f>
        <v/>
      </c>
      <c r="K376" s="18" t="str">
        <f ca="1">IF($B376=1,VLOOKUP($C376,aanmeldingen!$C:$AB,K$1,FALSE),"")</f>
        <v/>
      </c>
      <c r="L376" s="1" t="str">
        <f ca="1">IF($B376=1,VLOOKUP($C376,aanmeldingen!$C:$AB,L$1,FALSE),"")</f>
        <v/>
      </c>
      <c r="M376" s="1" t="str">
        <f ca="1">IF($D376="-","",VLOOKUP($C376,aanmeldingen!$C:$AB,M$1,FALSE))</f>
        <v/>
      </c>
      <c r="N376" s="1" t="str">
        <f ca="1">IF($D376="-","",VLOOKUP($C376,aanmeldingen!$C:$AB,N$1,FALSE))</f>
        <v/>
      </c>
      <c r="O376" s="1" t="str">
        <f ca="1">IF($D376="-","",VLOOKUP($C376,aanmeldingen!$C:$AB,O$1,FALSE))</f>
        <v/>
      </c>
      <c r="P376" s="1">
        <f t="shared" ca="1" si="34"/>
        <v>1</v>
      </c>
      <c r="Q376" s="20" t="str">
        <f ca="1">IF(B376=1,IF(VLOOKUP(D376,Scheidsrechters!B:P,15,FALSE)=0,"",VLOOKUP(D376,Scheidsrechters!B:P,15,FALSE)),"")</f>
        <v/>
      </c>
      <c r="S376" s="1">
        <f t="shared" ca="1" si="35"/>
        <v>1</v>
      </c>
      <c r="T376" s="26" t="str">
        <f ca="1">IFERROR(VLOOKUP(C376,aanmeldingen!$C:$L,10,FALSE),"")</f>
        <v/>
      </c>
      <c r="U376" s="26" t="str">
        <f ca="1">IFERROR(VLOOKUP(C376,aanmeldingen!$C:$V,20,FALSE),"")</f>
        <v/>
      </c>
    </row>
    <row r="377" spans="1:21" x14ac:dyDescent="0.2">
      <c r="A377" s="54">
        <f t="shared" ca="1" si="32"/>
        <v>1</v>
      </c>
      <c r="B377" s="54">
        <f t="shared" ca="1" si="33"/>
        <v>0</v>
      </c>
      <c r="C377" s="54">
        <f t="shared" si="30"/>
        <v>345</v>
      </c>
      <c r="D377" s="54" t="str">
        <f ca="1">IFERROR(VLOOKUP($C377,aanmeldingen!$C:$AB,D$1,FALSE),"-")</f>
        <v>-</v>
      </c>
      <c r="E377" s="54">
        <f t="shared" ca="1" si="31"/>
        <v>0</v>
      </c>
      <c r="F377" s="25" t="str">
        <f ca="1">IF($B377=1,VLOOKUP($C377,aanmeldingen!$C:$AB,F$1,FALSE),"")</f>
        <v/>
      </c>
      <c r="G377" s="1" t="str">
        <f ca="1">IF($B377=1,VLOOKUP($C377,aanmeldingen!$C:$AB,G$1,FALSE),"")</f>
        <v/>
      </c>
      <c r="H377" s="1" t="str">
        <f ca="1">IF($B377=1,VLOOKUP($C377,aanmeldingen!$C:$AB,H$1,FALSE),"")</f>
        <v/>
      </c>
      <c r="I377" s="26" t="str">
        <f ca="1">IF($B377=1,VLOOKUP($C377,aanmeldingen!$C:$AB,I$1,FALSE),"")</f>
        <v/>
      </c>
      <c r="J377" s="26" t="str">
        <f ca="1">IF($B377=1,VLOOKUP($C377,aanmeldingen!$C:$AB,J$1,FALSE),"")</f>
        <v/>
      </c>
      <c r="K377" s="18" t="str">
        <f ca="1">IF($B377=1,VLOOKUP($C377,aanmeldingen!$C:$AB,K$1,FALSE),"")</f>
        <v/>
      </c>
      <c r="L377" s="1" t="str">
        <f ca="1">IF($B377=1,VLOOKUP($C377,aanmeldingen!$C:$AB,L$1,FALSE),"")</f>
        <v/>
      </c>
      <c r="M377" s="1" t="str">
        <f ca="1">IF($D377="-","",VLOOKUP($C377,aanmeldingen!$C:$AB,M$1,FALSE))</f>
        <v/>
      </c>
      <c r="N377" s="1" t="str">
        <f ca="1">IF($D377="-","",VLOOKUP($C377,aanmeldingen!$C:$AB,N$1,FALSE))</f>
        <v/>
      </c>
      <c r="O377" s="1" t="str">
        <f ca="1">IF($D377="-","",VLOOKUP($C377,aanmeldingen!$C:$AB,O$1,FALSE))</f>
        <v/>
      </c>
      <c r="P377" s="1">
        <f t="shared" ca="1" si="34"/>
        <v>1</v>
      </c>
      <c r="Q377" s="20" t="str">
        <f ca="1">IF(B377=1,IF(VLOOKUP(D377,Scheidsrechters!B:P,15,FALSE)=0,"",VLOOKUP(D377,Scheidsrechters!B:P,15,FALSE)),"")</f>
        <v/>
      </c>
      <c r="S377" s="1">
        <f t="shared" ca="1" si="35"/>
        <v>1</v>
      </c>
      <c r="T377" s="26" t="str">
        <f ca="1">IFERROR(VLOOKUP(C377,aanmeldingen!$C:$L,10,FALSE),"")</f>
        <v/>
      </c>
      <c r="U377" s="26" t="str">
        <f ca="1">IFERROR(VLOOKUP(C377,aanmeldingen!$C:$V,20,FALSE),"")</f>
        <v/>
      </c>
    </row>
    <row r="378" spans="1:21" x14ac:dyDescent="0.2">
      <c r="A378" s="54">
        <f t="shared" ca="1" si="32"/>
        <v>1</v>
      </c>
      <c r="B378" s="54">
        <f t="shared" ca="1" si="33"/>
        <v>0</v>
      </c>
      <c r="C378" s="54">
        <f t="shared" si="30"/>
        <v>346</v>
      </c>
      <c r="D378" s="54" t="str">
        <f ca="1">IFERROR(VLOOKUP($C378,aanmeldingen!$C:$AB,D$1,FALSE),"-")</f>
        <v>-</v>
      </c>
      <c r="E378" s="54">
        <f t="shared" ca="1" si="31"/>
        <v>0</v>
      </c>
      <c r="F378" s="25" t="str">
        <f ca="1">IF($B378=1,VLOOKUP($C378,aanmeldingen!$C:$AB,F$1,FALSE),"")</f>
        <v/>
      </c>
      <c r="G378" s="1" t="str">
        <f ca="1">IF($B378=1,VLOOKUP($C378,aanmeldingen!$C:$AB,G$1,FALSE),"")</f>
        <v/>
      </c>
      <c r="H378" s="1" t="str">
        <f ca="1">IF($B378=1,VLOOKUP($C378,aanmeldingen!$C:$AB,H$1,FALSE),"")</f>
        <v/>
      </c>
      <c r="I378" s="26" t="str">
        <f ca="1">IF($B378=1,VLOOKUP($C378,aanmeldingen!$C:$AB,I$1,FALSE),"")</f>
        <v/>
      </c>
      <c r="J378" s="26" t="str">
        <f ca="1">IF($B378=1,VLOOKUP($C378,aanmeldingen!$C:$AB,J$1,FALSE),"")</f>
        <v/>
      </c>
      <c r="K378" s="18" t="str">
        <f ca="1">IF($B378=1,VLOOKUP($C378,aanmeldingen!$C:$AB,K$1,FALSE),"")</f>
        <v/>
      </c>
      <c r="L378" s="1" t="str">
        <f ca="1">IF($B378=1,VLOOKUP($C378,aanmeldingen!$C:$AB,L$1,FALSE),"")</f>
        <v/>
      </c>
      <c r="M378" s="1" t="str">
        <f ca="1">IF($D378="-","",VLOOKUP($C378,aanmeldingen!$C:$AB,M$1,FALSE))</f>
        <v/>
      </c>
      <c r="N378" s="1" t="str">
        <f ca="1">IF($D378="-","",VLOOKUP($C378,aanmeldingen!$C:$AB,N$1,FALSE))</f>
        <v/>
      </c>
      <c r="O378" s="1" t="str">
        <f ca="1">IF($D378="-","",VLOOKUP($C378,aanmeldingen!$C:$AB,O$1,FALSE))</f>
        <v/>
      </c>
      <c r="P378" s="1">
        <f t="shared" ca="1" si="34"/>
        <v>1</v>
      </c>
      <c r="Q378" s="20" t="str">
        <f ca="1">IF(B378=1,IF(VLOOKUP(D378,Scheidsrechters!B:P,15,FALSE)=0,"",VLOOKUP(D378,Scheidsrechters!B:P,15,FALSE)),"")</f>
        <v/>
      </c>
      <c r="S378" s="1">
        <f t="shared" ca="1" si="35"/>
        <v>1</v>
      </c>
      <c r="T378" s="26" t="str">
        <f ca="1">IFERROR(VLOOKUP(C378,aanmeldingen!$C:$L,10,FALSE),"")</f>
        <v/>
      </c>
      <c r="U378" s="26" t="str">
        <f ca="1">IFERROR(VLOOKUP(C378,aanmeldingen!$C:$V,20,FALSE),"")</f>
        <v/>
      </c>
    </row>
    <row r="379" spans="1:21" x14ac:dyDescent="0.2">
      <c r="A379" s="54">
        <f t="shared" ca="1" si="32"/>
        <v>1</v>
      </c>
      <c r="B379" s="54">
        <f t="shared" ca="1" si="33"/>
        <v>0</v>
      </c>
      <c r="C379" s="54">
        <f t="shared" si="30"/>
        <v>347</v>
      </c>
      <c r="D379" s="54" t="str">
        <f ca="1">IFERROR(VLOOKUP($C379,aanmeldingen!$C:$AB,D$1,FALSE),"-")</f>
        <v>-</v>
      </c>
      <c r="E379" s="54">
        <f t="shared" ca="1" si="31"/>
        <v>0</v>
      </c>
      <c r="F379" s="25" t="str">
        <f ca="1">IF($B379=1,VLOOKUP($C379,aanmeldingen!$C:$AB,F$1,FALSE),"")</f>
        <v/>
      </c>
      <c r="G379" s="1" t="str">
        <f ca="1">IF($B379=1,VLOOKUP($C379,aanmeldingen!$C:$AB,G$1,FALSE),"")</f>
        <v/>
      </c>
      <c r="H379" s="1" t="str">
        <f ca="1">IF($B379=1,VLOOKUP($C379,aanmeldingen!$C:$AB,H$1,FALSE),"")</f>
        <v/>
      </c>
      <c r="I379" s="26" t="str">
        <f ca="1">IF($B379=1,VLOOKUP($C379,aanmeldingen!$C:$AB,I$1,FALSE),"")</f>
        <v/>
      </c>
      <c r="J379" s="26" t="str">
        <f ca="1">IF($B379=1,VLOOKUP($C379,aanmeldingen!$C:$AB,J$1,FALSE),"")</f>
        <v/>
      </c>
      <c r="K379" s="18" t="str">
        <f ca="1">IF($B379=1,VLOOKUP($C379,aanmeldingen!$C:$AB,K$1,FALSE),"")</f>
        <v/>
      </c>
      <c r="L379" s="1" t="str">
        <f ca="1">IF($B379=1,VLOOKUP($C379,aanmeldingen!$C:$AB,L$1,FALSE),"")</f>
        <v/>
      </c>
      <c r="M379" s="1" t="str">
        <f ca="1">IF($D379="-","",VLOOKUP($C379,aanmeldingen!$C:$AB,M$1,FALSE))</f>
        <v/>
      </c>
      <c r="N379" s="1" t="str">
        <f ca="1">IF($D379="-","",VLOOKUP($C379,aanmeldingen!$C:$AB,N$1,FALSE))</f>
        <v/>
      </c>
      <c r="O379" s="1" t="str">
        <f ca="1">IF($D379="-","",VLOOKUP($C379,aanmeldingen!$C:$AB,O$1,FALSE))</f>
        <v/>
      </c>
      <c r="P379" s="1">
        <f t="shared" ca="1" si="34"/>
        <v>1</v>
      </c>
      <c r="Q379" s="20" t="str">
        <f ca="1">IF(B379=1,IF(VLOOKUP(D379,Scheidsrechters!B:P,15,FALSE)=0,"",VLOOKUP(D379,Scheidsrechters!B:P,15,FALSE)),"")</f>
        <v/>
      </c>
      <c r="S379" s="1">
        <f t="shared" ca="1" si="35"/>
        <v>1</v>
      </c>
      <c r="T379" s="26" t="str">
        <f ca="1">IFERROR(VLOOKUP(C379,aanmeldingen!$C:$L,10,FALSE),"")</f>
        <v/>
      </c>
      <c r="U379" s="26" t="str">
        <f ca="1">IFERROR(VLOOKUP(C379,aanmeldingen!$C:$V,20,FALSE),"")</f>
        <v/>
      </c>
    </row>
    <row r="380" spans="1:21" x14ac:dyDescent="0.2">
      <c r="A380" s="54">
        <f t="shared" ca="1" si="32"/>
        <v>1</v>
      </c>
      <c r="B380" s="54">
        <f t="shared" ca="1" si="33"/>
        <v>0</v>
      </c>
      <c r="C380" s="54">
        <f t="shared" si="30"/>
        <v>348</v>
      </c>
      <c r="D380" s="54" t="str">
        <f ca="1">IFERROR(VLOOKUP($C380,aanmeldingen!$C:$AB,D$1,FALSE),"-")</f>
        <v>-</v>
      </c>
      <c r="E380" s="54">
        <f t="shared" ca="1" si="31"/>
        <v>0</v>
      </c>
      <c r="F380" s="25" t="str">
        <f ca="1">IF($B380=1,VLOOKUP($C380,aanmeldingen!$C:$AB,F$1,FALSE),"")</f>
        <v/>
      </c>
      <c r="G380" s="1" t="str">
        <f ca="1">IF($B380=1,VLOOKUP($C380,aanmeldingen!$C:$AB,G$1,FALSE),"")</f>
        <v/>
      </c>
      <c r="H380" s="1" t="str">
        <f ca="1">IF($B380=1,VLOOKUP($C380,aanmeldingen!$C:$AB,H$1,FALSE),"")</f>
        <v/>
      </c>
      <c r="I380" s="26" t="str">
        <f ca="1">IF($B380=1,VLOOKUP($C380,aanmeldingen!$C:$AB,I$1,FALSE),"")</f>
        <v/>
      </c>
      <c r="J380" s="26" t="str">
        <f ca="1">IF($B380=1,VLOOKUP($C380,aanmeldingen!$C:$AB,J$1,FALSE),"")</f>
        <v/>
      </c>
      <c r="K380" s="18" t="str">
        <f ca="1">IF($B380=1,VLOOKUP($C380,aanmeldingen!$C:$AB,K$1,FALSE),"")</f>
        <v/>
      </c>
      <c r="L380" s="1" t="str">
        <f ca="1">IF($B380=1,VLOOKUP($C380,aanmeldingen!$C:$AB,L$1,FALSE),"")</f>
        <v/>
      </c>
      <c r="M380" s="1" t="str">
        <f ca="1">IF($D380="-","",VLOOKUP($C380,aanmeldingen!$C:$AB,M$1,FALSE))</f>
        <v/>
      </c>
      <c r="N380" s="1" t="str">
        <f ca="1">IF($D380="-","",VLOOKUP($C380,aanmeldingen!$C:$AB,N$1,FALSE))</f>
        <v/>
      </c>
      <c r="O380" s="1" t="str">
        <f ca="1">IF($D380="-","",VLOOKUP($C380,aanmeldingen!$C:$AB,O$1,FALSE))</f>
        <v/>
      </c>
      <c r="P380" s="1">
        <f t="shared" ca="1" si="34"/>
        <v>1</v>
      </c>
      <c r="Q380" s="20" t="str">
        <f ca="1">IF(B380=1,IF(VLOOKUP(D380,Scheidsrechters!B:P,15,FALSE)=0,"",VLOOKUP(D380,Scheidsrechters!B:P,15,FALSE)),"")</f>
        <v/>
      </c>
      <c r="S380" s="1">
        <f t="shared" ca="1" si="35"/>
        <v>1</v>
      </c>
      <c r="T380" s="26" t="str">
        <f ca="1">IFERROR(VLOOKUP(C380,aanmeldingen!$C:$L,10,FALSE),"")</f>
        <v/>
      </c>
      <c r="U380" s="26" t="str">
        <f ca="1">IFERROR(VLOOKUP(C380,aanmeldingen!$C:$V,20,FALSE),"")</f>
        <v/>
      </c>
    </row>
    <row r="381" spans="1:21" x14ac:dyDescent="0.2">
      <c r="A381" s="54">
        <f t="shared" ca="1" si="32"/>
        <v>1</v>
      </c>
      <c r="B381" s="54">
        <f t="shared" ca="1" si="33"/>
        <v>0</v>
      </c>
      <c r="C381" s="54">
        <f t="shared" si="30"/>
        <v>349</v>
      </c>
      <c r="D381" s="54" t="str">
        <f ca="1">IFERROR(VLOOKUP($C381,aanmeldingen!$C:$AB,D$1,FALSE),"-")</f>
        <v>-</v>
      </c>
      <c r="E381" s="54">
        <f t="shared" ca="1" si="31"/>
        <v>0</v>
      </c>
      <c r="F381" s="25" t="str">
        <f ca="1">IF($B381=1,VLOOKUP($C381,aanmeldingen!$C:$AB,F$1,FALSE),"")</f>
        <v/>
      </c>
      <c r="G381" s="1" t="str">
        <f ca="1">IF($B381=1,VLOOKUP($C381,aanmeldingen!$C:$AB,G$1,FALSE),"")</f>
        <v/>
      </c>
      <c r="H381" s="1" t="str">
        <f ca="1">IF($B381=1,VLOOKUP($C381,aanmeldingen!$C:$AB,H$1,FALSE),"")</f>
        <v/>
      </c>
      <c r="I381" s="26" t="str">
        <f ca="1">IF($B381=1,VLOOKUP($C381,aanmeldingen!$C:$AB,I$1,FALSE),"")</f>
        <v/>
      </c>
      <c r="J381" s="26" t="str">
        <f ca="1">IF($B381=1,VLOOKUP($C381,aanmeldingen!$C:$AB,J$1,FALSE),"")</f>
        <v/>
      </c>
      <c r="K381" s="18" t="str">
        <f ca="1">IF($B381=1,VLOOKUP($C381,aanmeldingen!$C:$AB,K$1,FALSE),"")</f>
        <v/>
      </c>
      <c r="L381" s="1" t="str">
        <f ca="1">IF($B381=1,VLOOKUP($C381,aanmeldingen!$C:$AB,L$1,FALSE),"")</f>
        <v/>
      </c>
      <c r="M381" s="1" t="str">
        <f ca="1">IF($D381="-","",VLOOKUP($C381,aanmeldingen!$C:$AB,M$1,FALSE))</f>
        <v/>
      </c>
      <c r="N381" s="1" t="str">
        <f ca="1">IF($D381="-","",VLOOKUP($C381,aanmeldingen!$C:$AB,N$1,FALSE))</f>
        <v/>
      </c>
      <c r="O381" s="1" t="str">
        <f ca="1">IF($D381="-","",VLOOKUP($C381,aanmeldingen!$C:$AB,O$1,FALSE))</f>
        <v/>
      </c>
      <c r="P381" s="1">
        <f t="shared" ca="1" si="34"/>
        <v>1</v>
      </c>
      <c r="Q381" s="20" t="str">
        <f ca="1">IF(B381=1,IF(VLOOKUP(D381,Scheidsrechters!B:P,15,FALSE)=0,"",VLOOKUP(D381,Scheidsrechters!B:P,15,FALSE)),"")</f>
        <v/>
      </c>
      <c r="S381" s="1">
        <f t="shared" ca="1" si="35"/>
        <v>1</v>
      </c>
      <c r="T381" s="26" t="str">
        <f ca="1">IFERROR(VLOOKUP(C381,aanmeldingen!$C:$L,10,FALSE),"")</f>
        <v/>
      </c>
      <c r="U381" s="26" t="str">
        <f ca="1">IFERROR(VLOOKUP(C381,aanmeldingen!$C:$V,20,FALSE),"")</f>
        <v/>
      </c>
    </row>
    <row r="382" spans="1:21" x14ac:dyDescent="0.2">
      <c r="A382" s="54">
        <f t="shared" ca="1" si="32"/>
        <v>1</v>
      </c>
      <c r="B382" s="54">
        <f t="shared" ca="1" si="33"/>
        <v>0</v>
      </c>
      <c r="C382" s="54">
        <f t="shared" si="30"/>
        <v>350</v>
      </c>
      <c r="D382" s="54" t="str">
        <f ca="1">IFERROR(VLOOKUP($C382,aanmeldingen!$C:$AB,D$1,FALSE),"-")</f>
        <v>-</v>
      </c>
      <c r="E382" s="54">
        <f t="shared" ca="1" si="31"/>
        <v>0</v>
      </c>
      <c r="F382" s="25" t="str">
        <f ca="1">IF($B382=1,VLOOKUP($C382,aanmeldingen!$C:$AB,F$1,FALSE),"")</f>
        <v/>
      </c>
      <c r="G382" s="1" t="str">
        <f ca="1">IF($B382=1,VLOOKUP($C382,aanmeldingen!$C:$AB,G$1,FALSE),"")</f>
        <v/>
      </c>
      <c r="H382" s="1" t="str">
        <f ca="1">IF($B382=1,VLOOKUP($C382,aanmeldingen!$C:$AB,H$1,FALSE),"")</f>
        <v/>
      </c>
      <c r="I382" s="26" t="str">
        <f ca="1">IF($B382=1,VLOOKUP($C382,aanmeldingen!$C:$AB,I$1,FALSE),"")</f>
        <v/>
      </c>
      <c r="J382" s="26" t="str">
        <f ca="1">IF($B382=1,VLOOKUP($C382,aanmeldingen!$C:$AB,J$1,FALSE),"")</f>
        <v/>
      </c>
      <c r="K382" s="18" t="str">
        <f ca="1">IF($B382=1,VLOOKUP($C382,aanmeldingen!$C:$AB,K$1,FALSE),"")</f>
        <v/>
      </c>
      <c r="L382" s="1" t="str">
        <f ca="1">IF($B382=1,VLOOKUP($C382,aanmeldingen!$C:$AB,L$1,FALSE),"")</f>
        <v/>
      </c>
      <c r="M382" s="1" t="str">
        <f ca="1">IF($D382="-","",VLOOKUP($C382,aanmeldingen!$C:$AB,M$1,FALSE))</f>
        <v/>
      </c>
      <c r="N382" s="1" t="str">
        <f ca="1">IF($D382="-","",VLOOKUP($C382,aanmeldingen!$C:$AB,N$1,FALSE))</f>
        <v/>
      </c>
      <c r="O382" s="1" t="str">
        <f ca="1">IF($D382="-","",VLOOKUP($C382,aanmeldingen!$C:$AB,O$1,FALSE))</f>
        <v/>
      </c>
      <c r="P382" s="1">
        <f t="shared" ca="1" si="34"/>
        <v>1</v>
      </c>
      <c r="Q382" s="20" t="str">
        <f ca="1">IF(B382=1,IF(VLOOKUP(D382,Scheidsrechters!B:P,15,FALSE)=0,"",VLOOKUP(D382,Scheidsrechters!B:P,15,FALSE)),"")</f>
        <v/>
      </c>
      <c r="S382" s="1">
        <f t="shared" ca="1" si="35"/>
        <v>1</v>
      </c>
      <c r="T382" s="26" t="str">
        <f ca="1">IFERROR(VLOOKUP(C382,aanmeldingen!$C:$L,10,FALSE),"")</f>
        <v/>
      </c>
      <c r="U382" s="26" t="str">
        <f ca="1">IFERROR(VLOOKUP(C382,aanmeldingen!$C:$V,20,FALSE),"")</f>
        <v/>
      </c>
    </row>
    <row r="383" spans="1:21" x14ac:dyDescent="0.2">
      <c r="A383" s="54">
        <f t="shared" ca="1" si="32"/>
        <v>1</v>
      </c>
      <c r="B383" s="54">
        <f t="shared" ca="1" si="33"/>
        <v>0</v>
      </c>
      <c r="C383" s="54">
        <f t="shared" si="30"/>
        <v>351</v>
      </c>
      <c r="D383" s="54" t="str">
        <f ca="1">IFERROR(VLOOKUP($C383,aanmeldingen!$C:$AB,D$1,FALSE),"-")</f>
        <v>-</v>
      </c>
      <c r="E383" s="54">
        <f t="shared" ca="1" si="31"/>
        <v>0</v>
      </c>
      <c r="F383" s="25" t="str">
        <f ca="1">IF($B383=1,VLOOKUP($C383,aanmeldingen!$C:$AB,F$1,FALSE),"")</f>
        <v/>
      </c>
      <c r="G383" s="1" t="str">
        <f ca="1">IF($B383=1,VLOOKUP($C383,aanmeldingen!$C:$AB,G$1,FALSE),"")</f>
        <v/>
      </c>
      <c r="H383" s="1" t="str">
        <f ca="1">IF($B383=1,VLOOKUP($C383,aanmeldingen!$C:$AB,H$1,FALSE),"")</f>
        <v/>
      </c>
      <c r="I383" s="26" t="str">
        <f ca="1">IF($B383=1,VLOOKUP($C383,aanmeldingen!$C:$AB,I$1,FALSE),"")</f>
        <v/>
      </c>
      <c r="J383" s="26" t="str">
        <f ca="1">IF($B383=1,VLOOKUP($C383,aanmeldingen!$C:$AB,J$1,FALSE),"")</f>
        <v/>
      </c>
      <c r="K383" s="18" t="str">
        <f ca="1">IF($B383=1,VLOOKUP($C383,aanmeldingen!$C:$AB,K$1,FALSE),"")</f>
        <v/>
      </c>
      <c r="L383" s="1" t="str">
        <f ca="1">IF($B383=1,VLOOKUP($C383,aanmeldingen!$C:$AB,L$1,FALSE),"")</f>
        <v/>
      </c>
      <c r="M383" s="1" t="str">
        <f ca="1">IF($D383="-","",VLOOKUP($C383,aanmeldingen!$C:$AB,M$1,FALSE))</f>
        <v/>
      </c>
      <c r="N383" s="1" t="str">
        <f ca="1">IF($D383="-","",VLOOKUP($C383,aanmeldingen!$C:$AB,N$1,FALSE))</f>
        <v/>
      </c>
      <c r="O383" s="1" t="str">
        <f ca="1">IF($D383="-","",VLOOKUP($C383,aanmeldingen!$C:$AB,O$1,FALSE))</f>
        <v/>
      </c>
      <c r="P383" s="1">
        <f t="shared" ca="1" si="34"/>
        <v>1</v>
      </c>
      <c r="Q383" s="20" t="str">
        <f ca="1">IF(B383=1,IF(VLOOKUP(D383,Scheidsrechters!B:P,15,FALSE)=0,"",VLOOKUP(D383,Scheidsrechters!B:P,15,FALSE)),"")</f>
        <v/>
      </c>
      <c r="S383" s="1">
        <f t="shared" ca="1" si="35"/>
        <v>1</v>
      </c>
      <c r="T383" s="26" t="str">
        <f ca="1">IFERROR(VLOOKUP(C383,aanmeldingen!$C:$L,10,FALSE),"")</f>
        <v/>
      </c>
      <c r="U383" s="26" t="str">
        <f ca="1">IFERROR(VLOOKUP(C383,aanmeldingen!$C:$V,20,FALSE),"")</f>
        <v/>
      </c>
    </row>
    <row r="384" spans="1:21" x14ac:dyDescent="0.2">
      <c r="A384" s="54">
        <f t="shared" ca="1" si="32"/>
        <v>1</v>
      </c>
      <c r="B384" s="54">
        <f t="shared" ca="1" si="33"/>
        <v>0</v>
      </c>
      <c r="C384" s="54">
        <f t="shared" si="30"/>
        <v>352</v>
      </c>
      <c r="D384" s="54" t="str">
        <f ca="1">IFERROR(VLOOKUP($C384,aanmeldingen!$C:$AB,D$1,FALSE),"-")</f>
        <v>-</v>
      </c>
      <c r="E384" s="54">
        <f t="shared" ca="1" si="31"/>
        <v>0</v>
      </c>
      <c r="F384" s="25" t="str">
        <f ca="1">IF($B384=1,VLOOKUP($C384,aanmeldingen!$C:$AB,F$1,FALSE),"")</f>
        <v/>
      </c>
      <c r="G384" s="1" t="str">
        <f ca="1">IF($B384=1,VLOOKUP($C384,aanmeldingen!$C:$AB,G$1,FALSE),"")</f>
        <v/>
      </c>
      <c r="H384" s="1" t="str">
        <f ca="1">IF($B384=1,VLOOKUP($C384,aanmeldingen!$C:$AB,H$1,FALSE),"")</f>
        <v/>
      </c>
      <c r="I384" s="26" t="str">
        <f ca="1">IF($B384=1,VLOOKUP($C384,aanmeldingen!$C:$AB,I$1,FALSE),"")</f>
        <v/>
      </c>
      <c r="J384" s="26" t="str">
        <f ca="1">IF($B384=1,VLOOKUP($C384,aanmeldingen!$C:$AB,J$1,FALSE),"")</f>
        <v/>
      </c>
      <c r="K384" s="18" t="str">
        <f ca="1">IF($B384=1,VLOOKUP($C384,aanmeldingen!$C:$AB,K$1,FALSE),"")</f>
        <v/>
      </c>
      <c r="L384" s="1" t="str">
        <f ca="1">IF($B384=1,VLOOKUP($C384,aanmeldingen!$C:$AB,L$1,FALSE),"")</f>
        <v/>
      </c>
      <c r="M384" s="1" t="str">
        <f ca="1">IF($D384="-","",VLOOKUP($C384,aanmeldingen!$C:$AB,M$1,FALSE))</f>
        <v/>
      </c>
      <c r="N384" s="1" t="str">
        <f ca="1">IF($D384="-","",VLOOKUP($C384,aanmeldingen!$C:$AB,N$1,FALSE))</f>
        <v/>
      </c>
      <c r="O384" s="1" t="str">
        <f ca="1">IF($D384="-","",VLOOKUP($C384,aanmeldingen!$C:$AB,O$1,FALSE))</f>
        <v/>
      </c>
      <c r="P384" s="1">
        <f t="shared" ca="1" si="34"/>
        <v>1</v>
      </c>
      <c r="Q384" s="20" t="str">
        <f ca="1">IF(B384=1,IF(VLOOKUP(D384,Scheidsrechters!B:P,15,FALSE)=0,"",VLOOKUP(D384,Scheidsrechters!B:P,15,FALSE)),"")</f>
        <v/>
      </c>
      <c r="S384" s="1">
        <f t="shared" ca="1" si="35"/>
        <v>1</v>
      </c>
      <c r="T384" s="26" t="str">
        <f ca="1">IFERROR(VLOOKUP(C384,aanmeldingen!$C:$L,10,FALSE),"")</f>
        <v/>
      </c>
      <c r="U384" s="26" t="str">
        <f ca="1">IFERROR(VLOOKUP(C384,aanmeldingen!$C:$V,20,FALSE),"")</f>
        <v/>
      </c>
    </row>
    <row r="385" spans="1:21" x14ac:dyDescent="0.2">
      <c r="A385" s="54">
        <f t="shared" ca="1" si="32"/>
        <v>1</v>
      </c>
      <c r="B385" s="54">
        <f t="shared" ca="1" si="33"/>
        <v>0</v>
      </c>
      <c r="C385" s="54">
        <f t="shared" si="30"/>
        <v>353</v>
      </c>
      <c r="D385" s="54" t="str">
        <f ca="1">IFERROR(VLOOKUP($C385,aanmeldingen!$C:$AB,D$1,FALSE),"-")</f>
        <v>-</v>
      </c>
      <c r="E385" s="54">
        <f t="shared" ca="1" si="31"/>
        <v>0</v>
      </c>
      <c r="F385" s="25" t="str">
        <f ca="1">IF($B385=1,VLOOKUP($C385,aanmeldingen!$C:$AB,F$1,FALSE),"")</f>
        <v/>
      </c>
      <c r="G385" s="1" t="str">
        <f ca="1">IF($B385=1,VLOOKUP($C385,aanmeldingen!$C:$AB,G$1,FALSE),"")</f>
        <v/>
      </c>
      <c r="H385" s="1" t="str">
        <f ca="1">IF($B385=1,VLOOKUP($C385,aanmeldingen!$C:$AB,H$1,FALSE),"")</f>
        <v/>
      </c>
      <c r="I385" s="26" t="str">
        <f ca="1">IF($B385=1,VLOOKUP($C385,aanmeldingen!$C:$AB,I$1,FALSE),"")</f>
        <v/>
      </c>
      <c r="J385" s="26" t="str">
        <f ca="1">IF($B385=1,VLOOKUP($C385,aanmeldingen!$C:$AB,J$1,FALSE),"")</f>
        <v/>
      </c>
      <c r="K385" s="18" t="str">
        <f ca="1">IF($B385=1,VLOOKUP($C385,aanmeldingen!$C:$AB,K$1,FALSE),"")</f>
        <v/>
      </c>
      <c r="L385" s="1" t="str">
        <f ca="1">IF($B385=1,VLOOKUP($C385,aanmeldingen!$C:$AB,L$1,FALSE),"")</f>
        <v/>
      </c>
      <c r="M385" s="1" t="str">
        <f ca="1">IF($D385="-","",VLOOKUP($C385,aanmeldingen!$C:$AB,M$1,FALSE))</f>
        <v/>
      </c>
      <c r="N385" s="1" t="str">
        <f ca="1">IF($D385="-","",VLOOKUP($C385,aanmeldingen!$C:$AB,N$1,FALSE))</f>
        <v/>
      </c>
      <c r="O385" s="1" t="str">
        <f ca="1">IF($D385="-","",VLOOKUP($C385,aanmeldingen!$C:$AB,O$1,FALSE))</f>
        <v/>
      </c>
      <c r="P385" s="1">
        <f t="shared" ca="1" si="34"/>
        <v>1</v>
      </c>
      <c r="Q385" s="20" t="str">
        <f ca="1">IF(B385=1,IF(VLOOKUP(D385,Scheidsrechters!B:P,15,FALSE)=0,"",VLOOKUP(D385,Scheidsrechters!B:P,15,FALSE)),"")</f>
        <v/>
      </c>
      <c r="S385" s="1">
        <f t="shared" ca="1" si="35"/>
        <v>1</v>
      </c>
      <c r="T385" s="26" t="str">
        <f ca="1">IFERROR(VLOOKUP(C385,aanmeldingen!$C:$L,10,FALSE),"")</f>
        <v/>
      </c>
      <c r="U385" s="26" t="str">
        <f ca="1">IFERROR(VLOOKUP(C385,aanmeldingen!$C:$V,20,FALSE),"")</f>
        <v/>
      </c>
    </row>
    <row r="386" spans="1:21" x14ac:dyDescent="0.2">
      <c r="A386" s="54">
        <f t="shared" ca="1" si="32"/>
        <v>1</v>
      </c>
      <c r="B386" s="54">
        <f t="shared" ca="1" si="33"/>
        <v>0</v>
      </c>
      <c r="C386" s="54">
        <f t="shared" si="30"/>
        <v>354</v>
      </c>
      <c r="D386" s="54" t="str">
        <f ca="1">IFERROR(VLOOKUP($C386,aanmeldingen!$C:$AB,D$1,FALSE),"-")</f>
        <v>-</v>
      </c>
      <c r="E386" s="54">
        <f t="shared" ca="1" si="31"/>
        <v>0</v>
      </c>
      <c r="F386" s="25" t="str">
        <f ca="1">IF($B386=1,VLOOKUP($C386,aanmeldingen!$C:$AB,F$1,FALSE),"")</f>
        <v/>
      </c>
      <c r="G386" s="1" t="str">
        <f ca="1">IF($B386=1,VLOOKUP($C386,aanmeldingen!$C:$AB,G$1,FALSE),"")</f>
        <v/>
      </c>
      <c r="H386" s="1" t="str">
        <f ca="1">IF($B386=1,VLOOKUP($C386,aanmeldingen!$C:$AB,H$1,FALSE),"")</f>
        <v/>
      </c>
      <c r="I386" s="26" t="str">
        <f ca="1">IF($B386=1,VLOOKUP($C386,aanmeldingen!$C:$AB,I$1,FALSE),"")</f>
        <v/>
      </c>
      <c r="J386" s="26" t="str">
        <f ca="1">IF($B386=1,VLOOKUP($C386,aanmeldingen!$C:$AB,J$1,FALSE),"")</f>
        <v/>
      </c>
      <c r="K386" s="18" t="str">
        <f ca="1">IF($B386=1,VLOOKUP($C386,aanmeldingen!$C:$AB,K$1,FALSE),"")</f>
        <v/>
      </c>
      <c r="L386" s="1" t="str">
        <f ca="1">IF($B386=1,VLOOKUP($C386,aanmeldingen!$C:$AB,L$1,FALSE),"")</f>
        <v/>
      </c>
      <c r="M386" s="1" t="str">
        <f ca="1">IF($D386="-","",VLOOKUP($C386,aanmeldingen!$C:$AB,M$1,FALSE))</f>
        <v/>
      </c>
      <c r="N386" s="1" t="str">
        <f ca="1">IF($D386="-","",VLOOKUP($C386,aanmeldingen!$C:$AB,N$1,FALSE))</f>
        <v/>
      </c>
      <c r="O386" s="1" t="str">
        <f ca="1">IF($D386="-","",VLOOKUP($C386,aanmeldingen!$C:$AB,O$1,FALSE))</f>
        <v/>
      </c>
      <c r="P386" s="1">
        <f t="shared" ca="1" si="34"/>
        <v>1</v>
      </c>
      <c r="Q386" s="20" t="str">
        <f ca="1">IF(B386=1,IF(VLOOKUP(D386,Scheidsrechters!B:P,15,FALSE)=0,"",VLOOKUP(D386,Scheidsrechters!B:P,15,FALSE)),"")</f>
        <v/>
      </c>
      <c r="S386" s="1">
        <f t="shared" ca="1" si="35"/>
        <v>1</v>
      </c>
      <c r="T386" s="26" t="str">
        <f ca="1">IFERROR(VLOOKUP(C386,aanmeldingen!$C:$L,10,FALSE),"")</f>
        <v/>
      </c>
      <c r="U386" s="26" t="str">
        <f ca="1">IFERROR(VLOOKUP(C386,aanmeldingen!$C:$V,20,FALSE),"")</f>
        <v/>
      </c>
    </row>
    <row r="387" spans="1:21" x14ac:dyDescent="0.2">
      <c r="A387" s="54">
        <f t="shared" ca="1" si="32"/>
        <v>1</v>
      </c>
      <c r="B387" s="54">
        <f t="shared" ca="1" si="33"/>
        <v>0</v>
      </c>
      <c r="C387" s="54">
        <f t="shared" si="30"/>
        <v>355</v>
      </c>
      <c r="D387" s="54" t="str">
        <f ca="1">IFERROR(VLOOKUP($C387,aanmeldingen!$C:$AB,D$1,FALSE),"-")</f>
        <v>-</v>
      </c>
      <c r="E387" s="54">
        <f t="shared" ca="1" si="31"/>
        <v>0</v>
      </c>
      <c r="F387" s="25" t="str">
        <f ca="1">IF($B387=1,VLOOKUP($C387,aanmeldingen!$C:$AB,F$1,FALSE),"")</f>
        <v/>
      </c>
      <c r="G387" s="1" t="str">
        <f ca="1">IF($B387=1,VLOOKUP($C387,aanmeldingen!$C:$AB,G$1,FALSE),"")</f>
        <v/>
      </c>
      <c r="H387" s="1" t="str">
        <f ca="1">IF($B387=1,VLOOKUP($C387,aanmeldingen!$C:$AB,H$1,FALSE),"")</f>
        <v/>
      </c>
      <c r="I387" s="26" t="str">
        <f ca="1">IF($B387=1,VLOOKUP($C387,aanmeldingen!$C:$AB,I$1,FALSE),"")</f>
        <v/>
      </c>
      <c r="J387" s="26" t="str">
        <f ca="1">IF($B387=1,VLOOKUP($C387,aanmeldingen!$C:$AB,J$1,FALSE),"")</f>
        <v/>
      </c>
      <c r="K387" s="18" t="str">
        <f ca="1">IF($B387=1,VLOOKUP($C387,aanmeldingen!$C:$AB,K$1,FALSE),"")</f>
        <v/>
      </c>
      <c r="L387" s="1" t="str">
        <f ca="1">IF($B387=1,VLOOKUP($C387,aanmeldingen!$C:$AB,L$1,FALSE),"")</f>
        <v/>
      </c>
      <c r="M387" s="1" t="str">
        <f ca="1">IF($D387="-","",VLOOKUP($C387,aanmeldingen!$C:$AB,M$1,FALSE))</f>
        <v/>
      </c>
      <c r="N387" s="1" t="str">
        <f ca="1">IF($D387="-","",VLOOKUP($C387,aanmeldingen!$C:$AB,N$1,FALSE))</f>
        <v/>
      </c>
      <c r="O387" s="1" t="str">
        <f ca="1">IF($D387="-","",VLOOKUP($C387,aanmeldingen!$C:$AB,O$1,FALSE))</f>
        <v/>
      </c>
      <c r="P387" s="1">
        <f t="shared" ca="1" si="34"/>
        <v>1</v>
      </c>
      <c r="Q387" s="20" t="str">
        <f ca="1">IF(B387=1,IF(VLOOKUP(D387,Scheidsrechters!B:P,15,FALSE)=0,"",VLOOKUP(D387,Scheidsrechters!B:P,15,FALSE)),"")</f>
        <v/>
      </c>
      <c r="S387" s="1">
        <f t="shared" ca="1" si="35"/>
        <v>1</v>
      </c>
      <c r="T387" s="26" t="str">
        <f ca="1">IFERROR(VLOOKUP(C387,aanmeldingen!$C:$L,10,FALSE),"")</f>
        <v/>
      </c>
      <c r="U387" s="26" t="str">
        <f ca="1">IFERROR(VLOOKUP(C387,aanmeldingen!$C:$V,20,FALSE),"")</f>
        <v/>
      </c>
    </row>
    <row r="388" spans="1:21" x14ac:dyDescent="0.2">
      <c r="A388" s="54">
        <f t="shared" ca="1" si="32"/>
        <v>1</v>
      </c>
      <c r="B388" s="54">
        <f t="shared" ca="1" si="33"/>
        <v>0</v>
      </c>
      <c r="C388" s="54">
        <f t="shared" si="30"/>
        <v>356</v>
      </c>
      <c r="D388" s="54" t="str">
        <f ca="1">IFERROR(VLOOKUP($C388,aanmeldingen!$C:$AB,D$1,FALSE),"-")</f>
        <v>-</v>
      </c>
      <c r="E388" s="54">
        <f t="shared" ca="1" si="31"/>
        <v>0</v>
      </c>
      <c r="F388" s="25" t="str">
        <f ca="1">IF($B388=1,VLOOKUP($C388,aanmeldingen!$C:$AB,F$1,FALSE),"")</f>
        <v/>
      </c>
      <c r="G388" s="1" t="str">
        <f ca="1">IF($B388=1,VLOOKUP($C388,aanmeldingen!$C:$AB,G$1,FALSE),"")</f>
        <v/>
      </c>
      <c r="H388" s="1" t="str">
        <f ca="1">IF($B388=1,VLOOKUP($C388,aanmeldingen!$C:$AB,H$1,FALSE),"")</f>
        <v/>
      </c>
      <c r="I388" s="26" t="str">
        <f ca="1">IF($B388=1,VLOOKUP($C388,aanmeldingen!$C:$AB,I$1,FALSE),"")</f>
        <v/>
      </c>
      <c r="J388" s="26" t="str">
        <f ca="1">IF($B388=1,VLOOKUP($C388,aanmeldingen!$C:$AB,J$1,FALSE),"")</f>
        <v/>
      </c>
      <c r="K388" s="18" t="str">
        <f ca="1">IF($B388=1,VLOOKUP($C388,aanmeldingen!$C:$AB,K$1,FALSE),"")</f>
        <v/>
      </c>
      <c r="L388" s="1" t="str">
        <f ca="1">IF($B388=1,VLOOKUP($C388,aanmeldingen!$C:$AB,L$1,FALSE),"")</f>
        <v/>
      </c>
      <c r="M388" s="1" t="str">
        <f ca="1">IF($D388="-","",VLOOKUP($C388,aanmeldingen!$C:$AB,M$1,FALSE))</f>
        <v/>
      </c>
      <c r="N388" s="1" t="str">
        <f ca="1">IF($D388="-","",VLOOKUP($C388,aanmeldingen!$C:$AB,N$1,FALSE))</f>
        <v/>
      </c>
      <c r="O388" s="1" t="str">
        <f ca="1">IF($D388="-","",VLOOKUP($C388,aanmeldingen!$C:$AB,O$1,FALSE))</f>
        <v/>
      </c>
      <c r="P388" s="1">
        <f t="shared" ca="1" si="34"/>
        <v>1</v>
      </c>
      <c r="Q388" s="20" t="str">
        <f ca="1">IF(B388=1,IF(VLOOKUP(D388,Scheidsrechters!B:P,15,FALSE)=0,"",VLOOKUP(D388,Scheidsrechters!B:P,15,FALSE)),"")</f>
        <v/>
      </c>
      <c r="S388" s="1">
        <f t="shared" ca="1" si="35"/>
        <v>1</v>
      </c>
      <c r="T388" s="26" t="str">
        <f ca="1">IFERROR(VLOOKUP(C388,aanmeldingen!$C:$L,10,FALSE),"")</f>
        <v/>
      </c>
      <c r="U388" s="26" t="str">
        <f ca="1">IFERROR(VLOOKUP(C388,aanmeldingen!$C:$V,20,FALSE),"")</f>
        <v/>
      </c>
    </row>
    <row r="389" spans="1:21" x14ac:dyDescent="0.2">
      <c r="A389" s="54">
        <f t="shared" ca="1" si="32"/>
        <v>1</v>
      </c>
      <c r="B389" s="54">
        <f t="shared" ca="1" si="33"/>
        <v>0</v>
      </c>
      <c r="C389" s="54">
        <f t="shared" si="30"/>
        <v>357</v>
      </c>
      <c r="D389" s="54" t="str">
        <f ca="1">IFERROR(VLOOKUP($C389,aanmeldingen!$C:$AB,D$1,FALSE),"-")</f>
        <v>-</v>
      </c>
      <c r="E389" s="54">
        <f t="shared" ca="1" si="31"/>
        <v>0</v>
      </c>
      <c r="F389" s="25" t="str">
        <f ca="1">IF($B389=1,VLOOKUP($C389,aanmeldingen!$C:$AB,F$1,FALSE),"")</f>
        <v/>
      </c>
      <c r="G389" s="1" t="str">
        <f ca="1">IF($B389=1,VLOOKUP($C389,aanmeldingen!$C:$AB,G$1,FALSE),"")</f>
        <v/>
      </c>
      <c r="H389" s="1" t="str">
        <f ca="1">IF($B389=1,VLOOKUP($C389,aanmeldingen!$C:$AB,H$1,FALSE),"")</f>
        <v/>
      </c>
      <c r="I389" s="26" t="str">
        <f ca="1">IF($B389=1,VLOOKUP($C389,aanmeldingen!$C:$AB,I$1,FALSE),"")</f>
        <v/>
      </c>
      <c r="J389" s="26" t="str">
        <f ca="1">IF($B389=1,VLOOKUP($C389,aanmeldingen!$C:$AB,J$1,FALSE),"")</f>
        <v/>
      </c>
      <c r="K389" s="18" t="str">
        <f ca="1">IF($B389=1,VLOOKUP($C389,aanmeldingen!$C:$AB,K$1,FALSE),"")</f>
        <v/>
      </c>
      <c r="L389" s="1" t="str">
        <f ca="1">IF($B389=1,VLOOKUP($C389,aanmeldingen!$C:$AB,L$1,FALSE),"")</f>
        <v/>
      </c>
      <c r="M389" s="1" t="str">
        <f ca="1">IF($D389="-","",VLOOKUP($C389,aanmeldingen!$C:$AB,M$1,FALSE))</f>
        <v/>
      </c>
      <c r="N389" s="1" t="str">
        <f ca="1">IF($D389="-","",VLOOKUP($C389,aanmeldingen!$C:$AB,N$1,FALSE))</f>
        <v/>
      </c>
      <c r="O389" s="1" t="str">
        <f ca="1">IF($D389="-","",VLOOKUP($C389,aanmeldingen!$C:$AB,O$1,FALSE))</f>
        <v/>
      </c>
      <c r="P389" s="1">
        <f t="shared" ca="1" si="34"/>
        <v>1</v>
      </c>
      <c r="Q389" s="20" t="str">
        <f ca="1">IF(B389=1,IF(VLOOKUP(D389,Scheidsrechters!B:P,15,FALSE)=0,"",VLOOKUP(D389,Scheidsrechters!B:P,15,FALSE)),"")</f>
        <v/>
      </c>
      <c r="S389" s="1">
        <f t="shared" ca="1" si="35"/>
        <v>1</v>
      </c>
      <c r="T389" s="26" t="str">
        <f ca="1">IFERROR(VLOOKUP(C389,aanmeldingen!$C:$L,10,FALSE),"")</f>
        <v/>
      </c>
      <c r="U389" s="26" t="str">
        <f ca="1">IFERROR(VLOOKUP(C389,aanmeldingen!$C:$V,20,FALSE),"")</f>
        <v/>
      </c>
    </row>
    <row r="390" spans="1:21" x14ac:dyDescent="0.2">
      <c r="A390" s="54">
        <f t="shared" ca="1" si="32"/>
        <v>1</v>
      </c>
      <c r="B390" s="54">
        <f t="shared" ca="1" si="33"/>
        <v>0</v>
      </c>
      <c r="C390" s="54">
        <f t="shared" si="30"/>
        <v>358</v>
      </c>
      <c r="D390" s="54" t="str">
        <f ca="1">IFERROR(VLOOKUP($C390,aanmeldingen!$C:$AB,D$1,FALSE),"-")</f>
        <v>-</v>
      </c>
      <c r="E390" s="54">
        <f t="shared" ca="1" si="31"/>
        <v>0</v>
      </c>
      <c r="F390" s="25" t="str">
        <f ca="1">IF($B390=1,VLOOKUP($C390,aanmeldingen!$C:$AB,F$1,FALSE),"")</f>
        <v/>
      </c>
      <c r="G390" s="1" t="str">
        <f ca="1">IF($B390=1,VLOOKUP($C390,aanmeldingen!$C:$AB,G$1,FALSE),"")</f>
        <v/>
      </c>
      <c r="H390" s="1" t="str">
        <f ca="1">IF($B390=1,VLOOKUP($C390,aanmeldingen!$C:$AB,H$1,FALSE),"")</f>
        <v/>
      </c>
      <c r="I390" s="26" t="str">
        <f ca="1">IF($B390=1,VLOOKUP($C390,aanmeldingen!$C:$AB,I$1,FALSE),"")</f>
        <v/>
      </c>
      <c r="J390" s="26" t="str">
        <f ca="1">IF($B390=1,VLOOKUP($C390,aanmeldingen!$C:$AB,J$1,FALSE),"")</f>
        <v/>
      </c>
      <c r="K390" s="18" t="str">
        <f ca="1">IF($B390=1,VLOOKUP($C390,aanmeldingen!$C:$AB,K$1,FALSE),"")</f>
        <v/>
      </c>
      <c r="L390" s="1" t="str">
        <f ca="1">IF($B390=1,VLOOKUP($C390,aanmeldingen!$C:$AB,L$1,FALSE),"")</f>
        <v/>
      </c>
      <c r="M390" s="1" t="str">
        <f ca="1">IF($D390="-","",VLOOKUP($C390,aanmeldingen!$C:$AB,M$1,FALSE))</f>
        <v/>
      </c>
      <c r="N390" s="1" t="str">
        <f ca="1">IF($D390="-","",VLOOKUP($C390,aanmeldingen!$C:$AB,N$1,FALSE))</f>
        <v/>
      </c>
      <c r="O390" s="1" t="str">
        <f ca="1">IF($D390="-","",VLOOKUP($C390,aanmeldingen!$C:$AB,O$1,FALSE))</f>
        <v/>
      </c>
      <c r="P390" s="1">
        <f t="shared" ca="1" si="34"/>
        <v>1</v>
      </c>
      <c r="Q390" s="20" t="str">
        <f ca="1">IF(B390=1,IF(VLOOKUP(D390,Scheidsrechters!B:P,15,FALSE)=0,"",VLOOKUP(D390,Scheidsrechters!B:P,15,FALSE)),"")</f>
        <v/>
      </c>
      <c r="S390" s="1">
        <f t="shared" ca="1" si="35"/>
        <v>1</v>
      </c>
      <c r="T390" s="26" t="str">
        <f ca="1">IFERROR(VLOOKUP(C390,aanmeldingen!$C:$L,10,FALSE),"")</f>
        <v/>
      </c>
      <c r="U390" s="26" t="str">
        <f ca="1">IFERROR(VLOOKUP(C390,aanmeldingen!$C:$V,20,FALSE),"")</f>
        <v/>
      </c>
    </row>
    <row r="391" spans="1:21" x14ac:dyDescent="0.2">
      <c r="A391" s="54">
        <f t="shared" ca="1" si="32"/>
        <v>1</v>
      </c>
      <c r="B391" s="54">
        <f t="shared" ca="1" si="33"/>
        <v>0</v>
      </c>
      <c r="C391" s="54">
        <f t="shared" si="30"/>
        <v>359</v>
      </c>
      <c r="D391" s="54" t="str">
        <f ca="1">IFERROR(VLOOKUP($C391,aanmeldingen!$C:$AB,D$1,FALSE),"-")</f>
        <v>-</v>
      </c>
      <c r="E391" s="54">
        <f t="shared" ca="1" si="31"/>
        <v>0</v>
      </c>
      <c r="F391" s="25" t="str">
        <f ca="1">IF($B391=1,VLOOKUP($C391,aanmeldingen!$C:$AB,F$1,FALSE),"")</f>
        <v/>
      </c>
      <c r="G391" s="1" t="str">
        <f ca="1">IF($B391=1,VLOOKUP($C391,aanmeldingen!$C:$AB,G$1,FALSE),"")</f>
        <v/>
      </c>
      <c r="H391" s="1" t="str">
        <f ca="1">IF($B391=1,VLOOKUP($C391,aanmeldingen!$C:$AB,H$1,FALSE),"")</f>
        <v/>
      </c>
      <c r="I391" s="26" t="str">
        <f ca="1">IF($B391=1,VLOOKUP($C391,aanmeldingen!$C:$AB,I$1,FALSE),"")</f>
        <v/>
      </c>
      <c r="J391" s="26" t="str">
        <f ca="1">IF($B391=1,VLOOKUP($C391,aanmeldingen!$C:$AB,J$1,FALSE),"")</f>
        <v/>
      </c>
      <c r="K391" s="18" t="str">
        <f ca="1">IF($B391=1,VLOOKUP($C391,aanmeldingen!$C:$AB,K$1,FALSE),"")</f>
        <v/>
      </c>
      <c r="L391" s="1" t="str">
        <f ca="1">IF($B391=1,VLOOKUP($C391,aanmeldingen!$C:$AB,L$1,FALSE),"")</f>
        <v/>
      </c>
      <c r="M391" s="1" t="str">
        <f ca="1">IF($D391="-","",VLOOKUP($C391,aanmeldingen!$C:$AB,M$1,FALSE))</f>
        <v/>
      </c>
      <c r="N391" s="1" t="str">
        <f ca="1">IF($D391="-","",VLOOKUP($C391,aanmeldingen!$C:$AB,N$1,FALSE))</f>
        <v/>
      </c>
      <c r="O391" s="1" t="str">
        <f ca="1">IF($D391="-","",VLOOKUP($C391,aanmeldingen!$C:$AB,O$1,FALSE))</f>
        <v/>
      </c>
      <c r="P391" s="1">
        <f t="shared" ca="1" si="34"/>
        <v>1</v>
      </c>
      <c r="Q391" s="20" t="str">
        <f ca="1">IF(B391=1,IF(VLOOKUP(D391,Scheidsrechters!B:P,15,FALSE)=0,"",VLOOKUP(D391,Scheidsrechters!B:P,15,FALSE)),"")</f>
        <v/>
      </c>
      <c r="S391" s="1">
        <f t="shared" ca="1" si="35"/>
        <v>1</v>
      </c>
      <c r="T391" s="26" t="str">
        <f ca="1">IFERROR(VLOOKUP(C391,aanmeldingen!$C:$L,10,FALSE),"")</f>
        <v/>
      </c>
      <c r="U391" s="26" t="str">
        <f ca="1">IFERROR(VLOOKUP(C391,aanmeldingen!$C:$V,20,FALSE),"")</f>
        <v/>
      </c>
    </row>
    <row r="392" spans="1:21" x14ac:dyDescent="0.2">
      <c r="A392" s="54">
        <f t="shared" ca="1" si="32"/>
        <v>1</v>
      </c>
      <c r="B392" s="54">
        <f t="shared" ca="1" si="33"/>
        <v>0</v>
      </c>
      <c r="C392" s="54">
        <f t="shared" si="30"/>
        <v>360</v>
      </c>
      <c r="D392" s="54" t="str">
        <f ca="1">IFERROR(VLOOKUP($C392,aanmeldingen!$C:$AB,D$1,FALSE),"-")</f>
        <v>-</v>
      </c>
      <c r="E392" s="54">
        <f t="shared" ca="1" si="31"/>
        <v>0</v>
      </c>
      <c r="F392" s="25" t="str">
        <f ca="1">IF($B392=1,VLOOKUP($C392,aanmeldingen!$C:$AB,F$1,FALSE),"")</f>
        <v/>
      </c>
      <c r="G392" s="1" t="str">
        <f ca="1">IF($B392=1,VLOOKUP($C392,aanmeldingen!$C:$AB,G$1,FALSE),"")</f>
        <v/>
      </c>
      <c r="H392" s="1" t="str">
        <f ca="1">IF($B392=1,VLOOKUP($C392,aanmeldingen!$C:$AB,H$1,FALSE),"")</f>
        <v/>
      </c>
      <c r="I392" s="26" t="str">
        <f ca="1">IF($B392=1,VLOOKUP($C392,aanmeldingen!$C:$AB,I$1,FALSE),"")</f>
        <v/>
      </c>
      <c r="J392" s="26" t="str">
        <f ca="1">IF($B392=1,VLOOKUP($C392,aanmeldingen!$C:$AB,J$1,FALSE),"")</f>
        <v/>
      </c>
      <c r="K392" s="18" t="str">
        <f ca="1">IF($B392=1,VLOOKUP($C392,aanmeldingen!$C:$AB,K$1,FALSE),"")</f>
        <v/>
      </c>
      <c r="L392" s="1" t="str">
        <f ca="1">IF($B392=1,VLOOKUP($C392,aanmeldingen!$C:$AB,L$1,FALSE),"")</f>
        <v/>
      </c>
      <c r="M392" s="1" t="str">
        <f ca="1">IF($D392="-","",VLOOKUP($C392,aanmeldingen!$C:$AB,M$1,FALSE))</f>
        <v/>
      </c>
      <c r="N392" s="1" t="str">
        <f ca="1">IF($D392="-","",VLOOKUP($C392,aanmeldingen!$C:$AB,N$1,FALSE))</f>
        <v/>
      </c>
      <c r="O392" s="1" t="str">
        <f ca="1">IF($D392="-","",VLOOKUP($C392,aanmeldingen!$C:$AB,O$1,FALSE))</f>
        <v/>
      </c>
      <c r="P392" s="1">
        <f t="shared" ca="1" si="34"/>
        <v>1</v>
      </c>
      <c r="Q392" s="20" t="str">
        <f ca="1">IF(B392=1,IF(VLOOKUP(D392,Scheidsrechters!B:P,15,FALSE)=0,"",VLOOKUP(D392,Scheidsrechters!B:P,15,FALSE)),"")</f>
        <v/>
      </c>
      <c r="S392" s="1">
        <f t="shared" ca="1" si="35"/>
        <v>1</v>
      </c>
      <c r="T392" s="26" t="str">
        <f ca="1">IFERROR(VLOOKUP(C392,aanmeldingen!$C:$L,10,FALSE),"")</f>
        <v/>
      </c>
      <c r="U392" s="26" t="str">
        <f ca="1">IFERROR(VLOOKUP(C392,aanmeldingen!$C:$V,20,FALSE),"")</f>
        <v/>
      </c>
    </row>
    <row r="393" spans="1:21" x14ac:dyDescent="0.2">
      <c r="A393" s="54">
        <f t="shared" ca="1" si="32"/>
        <v>1</v>
      </c>
      <c r="B393" s="54">
        <f t="shared" ca="1" si="33"/>
        <v>0</v>
      </c>
      <c r="C393" s="54">
        <f t="shared" si="30"/>
        <v>361</v>
      </c>
      <c r="D393" s="54" t="str">
        <f ca="1">IFERROR(VLOOKUP($C393,aanmeldingen!$C:$AB,D$1,FALSE),"-")</f>
        <v>-</v>
      </c>
      <c r="E393" s="54">
        <f t="shared" ca="1" si="31"/>
        <v>0</v>
      </c>
      <c r="F393" s="25" t="str">
        <f ca="1">IF($B393=1,VLOOKUP($C393,aanmeldingen!$C:$AB,F$1,FALSE),"")</f>
        <v/>
      </c>
      <c r="G393" s="1" t="str">
        <f ca="1">IF($B393=1,VLOOKUP($C393,aanmeldingen!$C:$AB,G$1,FALSE),"")</f>
        <v/>
      </c>
      <c r="H393" s="1" t="str">
        <f ca="1">IF($B393=1,VLOOKUP($C393,aanmeldingen!$C:$AB,H$1,FALSE),"")</f>
        <v/>
      </c>
      <c r="I393" s="26" t="str">
        <f ca="1">IF($B393=1,VLOOKUP($C393,aanmeldingen!$C:$AB,I$1,FALSE),"")</f>
        <v/>
      </c>
      <c r="J393" s="26" t="str">
        <f ca="1">IF($B393=1,VLOOKUP($C393,aanmeldingen!$C:$AB,J$1,FALSE),"")</f>
        <v/>
      </c>
      <c r="K393" s="18" t="str">
        <f ca="1">IF($B393=1,VLOOKUP($C393,aanmeldingen!$C:$AB,K$1,FALSE),"")</f>
        <v/>
      </c>
      <c r="L393" s="1" t="str">
        <f ca="1">IF($B393=1,VLOOKUP($C393,aanmeldingen!$C:$AB,L$1,FALSE),"")</f>
        <v/>
      </c>
      <c r="M393" s="1" t="str">
        <f ca="1">IF($D393="-","",VLOOKUP($C393,aanmeldingen!$C:$AB,M$1,FALSE))</f>
        <v/>
      </c>
      <c r="N393" s="1" t="str">
        <f ca="1">IF($D393="-","",VLOOKUP($C393,aanmeldingen!$C:$AB,N$1,FALSE))</f>
        <v/>
      </c>
      <c r="O393" s="1" t="str">
        <f ca="1">IF($D393="-","",VLOOKUP($C393,aanmeldingen!$C:$AB,O$1,FALSE))</f>
        <v/>
      </c>
      <c r="P393" s="1">
        <f t="shared" ca="1" si="34"/>
        <v>1</v>
      </c>
      <c r="Q393" s="20" t="str">
        <f ca="1">IF(B393=1,IF(VLOOKUP(D393,Scheidsrechters!B:P,15,FALSE)=0,"",VLOOKUP(D393,Scheidsrechters!B:P,15,FALSE)),"")</f>
        <v/>
      </c>
      <c r="S393" s="1">
        <f t="shared" ca="1" si="35"/>
        <v>1</v>
      </c>
      <c r="T393" s="26" t="str">
        <f ca="1">IFERROR(VLOOKUP(C393,aanmeldingen!$C:$L,10,FALSE),"")</f>
        <v/>
      </c>
      <c r="U393" s="26" t="str">
        <f ca="1">IFERROR(VLOOKUP(C393,aanmeldingen!$C:$V,20,FALSE),"")</f>
        <v/>
      </c>
    </row>
    <row r="394" spans="1:21" x14ac:dyDescent="0.2">
      <c r="A394" s="54">
        <f t="shared" ca="1" si="32"/>
        <v>1</v>
      </c>
      <c r="B394" s="54">
        <f t="shared" ca="1" si="33"/>
        <v>0</v>
      </c>
      <c r="C394" s="54">
        <f t="shared" si="30"/>
        <v>362</v>
      </c>
      <c r="D394" s="54" t="str">
        <f ca="1">IFERROR(VLOOKUP($C394,aanmeldingen!$C:$AB,D$1,FALSE),"-")</f>
        <v>-</v>
      </c>
      <c r="E394" s="54">
        <f t="shared" ca="1" si="31"/>
        <v>0</v>
      </c>
      <c r="F394" s="25" t="str">
        <f ca="1">IF($B394=1,VLOOKUP($C394,aanmeldingen!$C:$AB,F$1,FALSE),"")</f>
        <v/>
      </c>
      <c r="G394" s="1" t="str">
        <f ca="1">IF($B394=1,VLOOKUP($C394,aanmeldingen!$C:$AB,G$1,FALSE),"")</f>
        <v/>
      </c>
      <c r="H394" s="1" t="str">
        <f ca="1">IF($B394=1,VLOOKUP($C394,aanmeldingen!$C:$AB,H$1,FALSE),"")</f>
        <v/>
      </c>
      <c r="I394" s="26" t="str">
        <f ca="1">IF($B394=1,VLOOKUP($C394,aanmeldingen!$C:$AB,I$1,FALSE),"")</f>
        <v/>
      </c>
      <c r="J394" s="26" t="str">
        <f ca="1">IF($B394=1,VLOOKUP($C394,aanmeldingen!$C:$AB,J$1,FALSE),"")</f>
        <v/>
      </c>
      <c r="K394" s="18" t="str">
        <f ca="1">IF($B394=1,VLOOKUP($C394,aanmeldingen!$C:$AB,K$1,FALSE),"")</f>
        <v/>
      </c>
      <c r="L394" s="1" t="str">
        <f ca="1">IF($B394=1,VLOOKUP($C394,aanmeldingen!$C:$AB,L$1,FALSE),"")</f>
        <v/>
      </c>
      <c r="M394" s="1" t="str">
        <f ca="1">IF($D394="-","",VLOOKUP($C394,aanmeldingen!$C:$AB,M$1,FALSE))</f>
        <v/>
      </c>
      <c r="N394" s="1" t="str">
        <f ca="1">IF($D394="-","",VLOOKUP($C394,aanmeldingen!$C:$AB,N$1,FALSE))</f>
        <v/>
      </c>
      <c r="O394" s="1" t="str">
        <f ca="1">IF($D394="-","",VLOOKUP($C394,aanmeldingen!$C:$AB,O$1,FALSE))</f>
        <v/>
      </c>
      <c r="P394" s="1">
        <f t="shared" ca="1" si="34"/>
        <v>1</v>
      </c>
      <c r="Q394" s="20" t="str">
        <f ca="1">IF(B394=1,IF(VLOOKUP(D394,Scheidsrechters!B:P,15,FALSE)=0,"",VLOOKUP(D394,Scheidsrechters!B:P,15,FALSE)),"")</f>
        <v/>
      </c>
      <c r="S394" s="1">
        <f t="shared" ca="1" si="35"/>
        <v>1</v>
      </c>
      <c r="T394" s="26" t="str">
        <f ca="1">IFERROR(VLOOKUP(C394,aanmeldingen!$C:$L,10,FALSE),"")</f>
        <v/>
      </c>
      <c r="U394" s="26" t="str">
        <f ca="1">IFERROR(VLOOKUP(C394,aanmeldingen!$C:$V,20,FALSE),"")</f>
        <v/>
      </c>
    </row>
    <row r="395" spans="1:21" x14ac:dyDescent="0.2">
      <c r="A395" s="54">
        <f t="shared" ca="1" si="32"/>
        <v>1</v>
      </c>
      <c r="B395" s="54">
        <f t="shared" ca="1" si="33"/>
        <v>0</v>
      </c>
      <c r="C395" s="54">
        <f t="shared" si="30"/>
        <v>363</v>
      </c>
      <c r="D395" s="54" t="str">
        <f ca="1">IFERROR(VLOOKUP($C395,aanmeldingen!$C:$AB,D$1,FALSE),"-")</f>
        <v>-</v>
      </c>
      <c r="E395" s="54">
        <f t="shared" ca="1" si="31"/>
        <v>0</v>
      </c>
      <c r="F395" s="25" t="str">
        <f ca="1">IF($B395=1,VLOOKUP($C395,aanmeldingen!$C:$AB,F$1,FALSE),"")</f>
        <v/>
      </c>
      <c r="G395" s="1" t="str">
        <f ca="1">IF($B395=1,VLOOKUP($C395,aanmeldingen!$C:$AB,G$1,FALSE),"")</f>
        <v/>
      </c>
      <c r="H395" s="1" t="str">
        <f ca="1">IF($B395=1,VLOOKUP($C395,aanmeldingen!$C:$AB,H$1,FALSE),"")</f>
        <v/>
      </c>
      <c r="I395" s="26" t="str">
        <f ca="1">IF($B395=1,VLOOKUP($C395,aanmeldingen!$C:$AB,I$1,FALSE),"")</f>
        <v/>
      </c>
      <c r="J395" s="26" t="str">
        <f ca="1">IF($B395=1,VLOOKUP($C395,aanmeldingen!$C:$AB,J$1,FALSE),"")</f>
        <v/>
      </c>
      <c r="K395" s="18" t="str">
        <f ca="1">IF($B395=1,VLOOKUP($C395,aanmeldingen!$C:$AB,K$1,FALSE),"")</f>
        <v/>
      </c>
      <c r="L395" s="1" t="str">
        <f ca="1">IF($B395=1,VLOOKUP($C395,aanmeldingen!$C:$AB,L$1,FALSE),"")</f>
        <v/>
      </c>
      <c r="M395" s="1" t="str">
        <f ca="1">IF($D395="-","",VLOOKUP($C395,aanmeldingen!$C:$AB,M$1,FALSE))</f>
        <v/>
      </c>
      <c r="N395" s="1" t="str">
        <f ca="1">IF($D395="-","",VLOOKUP($C395,aanmeldingen!$C:$AB,N$1,FALSE))</f>
        <v/>
      </c>
      <c r="O395" s="1" t="str">
        <f ca="1">IF($D395="-","",VLOOKUP($C395,aanmeldingen!$C:$AB,O$1,FALSE))</f>
        <v/>
      </c>
      <c r="P395" s="1">
        <f t="shared" ca="1" si="34"/>
        <v>1</v>
      </c>
      <c r="Q395" s="20" t="str">
        <f ca="1">IF(B395=1,IF(VLOOKUP(D395,Scheidsrechters!B:P,15,FALSE)=0,"",VLOOKUP(D395,Scheidsrechters!B:P,15,FALSE)),"")</f>
        <v/>
      </c>
      <c r="S395" s="1">
        <f t="shared" ca="1" si="35"/>
        <v>1</v>
      </c>
      <c r="T395" s="26" t="str">
        <f ca="1">IFERROR(VLOOKUP(C395,aanmeldingen!$C:$L,10,FALSE),"")</f>
        <v/>
      </c>
      <c r="U395" s="26" t="str">
        <f ca="1">IFERROR(VLOOKUP(C395,aanmeldingen!$C:$V,20,FALSE),"")</f>
        <v/>
      </c>
    </row>
    <row r="396" spans="1:21" x14ac:dyDescent="0.2">
      <c r="A396" s="54">
        <f t="shared" ca="1" si="32"/>
        <v>1</v>
      </c>
      <c r="B396" s="54">
        <f t="shared" ca="1" si="33"/>
        <v>0</v>
      </c>
      <c r="C396" s="54">
        <f t="shared" si="30"/>
        <v>364</v>
      </c>
      <c r="D396" s="54" t="str">
        <f ca="1">IFERROR(VLOOKUP($C396,aanmeldingen!$C:$AB,D$1,FALSE),"-")</f>
        <v>-</v>
      </c>
      <c r="E396" s="54">
        <f t="shared" ca="1" si="31"/>
        <v>0</v>
      </c>
      <c r="F396" s="25" t="str">
        <f ca="1">IF($B396=1,VLOOKUP($C396,aanmeldingen!$C:$AB,F$1,FALSE),"")</f>
        <v/>
      </c>
      <c r="G396" s="1" t="str">
        <f ca="1">IF($B396=1,VLOOKUP($C396,aanmeldingen!$C:$AB,G$1,FALSE),"")</f>
        <v/>
      </c>
      <c r="H396" s="1" t="str">
        <f ca="1">IF($B396=1,VLOOKUP($C396,aanmeldingen!$C:$AB,H$1,FALSE),"")</f>
        <v/>
      </c>
      <c r="I396" s="26" t="str">
        <f ca="1">IF($B396=1,VLOOKUP($C396,aanmeldingen!$C:$AB,I$1,FALSE),"")</f>
        <v/>
      </c>
      <c r="J396" s="26" t="str">
        <f ca="1">IF($B396=1,VLOOKUP($C396,aanmeldingen!$C:$AB,J$1,FALSE),"")</f>
        <v/>
      </c>
      <c r="K396" s="18" t="str">
        <f ca="1">IF($B396=1,VLOOKUP($C396,aanmeldingen!$C:$AB,K$1,FALSE),"")</f>
        <v/>
      </c>
      <c r="L396" s="1" t="str">
        <f ca="1">IF($B396=1,VLOOKUP($C396,aanmeldingen!$C:$AB,L$1,FALSE),"")</f>
        <v/>
      </c>
      <c r="M396" s="1" t="str">
        <f ca="1">IF($D396="-","",VLOOKUP($C396,aanmeldingen!$C:$AB,M$1,FALSE))</f>
        <v/>
      </c>
      <c r="N396" s="1" t="str">
        <f ca="1">IF($D396="-","",VLOOKUP($C396,aanmeldingen!$C:$AB,N$1,FALSE))</f>
        <v/>
      </c>
      <c r="O396" s="1" t="str">
        <f ca="1">IF($D396="-","",VLOOKUP($C396,aanmeldingen!$C:$AB,O$1,FALSE))</f>
        <v/>
      </c>
      <c r="P396" s="1">
        <f t="shared" ca="1" si="34"/>
        <v>1</v>
      </c>
      <c r="Q396" s="20" t="str">
        <f ca="1">IF(B396=1,IF(VLOOKUP(D396,Scheidsrechters!B:P,15,FALSE)=0,"",VLOOKUP(D396,Scheidsrechters!B:P,15,FALSE)),"")</f>
        <v/>
      </c>
      <c r="S396" s="1">
        <f t="shared" ca="1" si="35"/>
        <v>1</v>
      </c>
      <c r="T396" s="26" t="str">
        <f ca="1">IFERROR(VLOOKUP(C396,aanmeldingen!$C:$L,10,FALSE),"")</f>
        <v/>
      </c>
      <c r="U396" s="26" t="str">
        <f ca="1">IFERROR(VLOOKUP(C396,aanmeldingen!$C:$V,20,FALSE),"")</f>
        <v/>
      </c>
    </row>
    <row r="397" spans="1:21" x14ac:dyDescent="0.2">
      <c r="A397" s="54">
        <f t="shared" ca="1" si="32"/>
        <v>1</v>
      </c>
      <c r="B397" s="54">
        <f t="shared" ca="1" si="33"/>
        <v>0</v>
      </c>
      <c r="C397" s="54">
        <f t="shared" si="30"/>
        <v>365</v>
      </c>
      <c r="D397" s="54" t="str">
        <f ca="1">IFERROR(VLOOKUP($C397,aanmeldingen!$C:$AB,D$1,FALSE),"-")</f>
        <v>-</v>
      </c>
      <c r="E397" s="54">
        <f t="shared" ca="1" si="31"/>
        <v>0</v>
      </c>
      <c r="F397" s="25" t="str">
        <f ca="1">IF($B397=1,VLOOKUP($C397,aanmeldingen!$C:$AB,F$1,FALSE),"")</f>
        <v/>
      </c>
      <c r="G397" s="1" t="str">
        <f ca="1">IF($B397=1,VLOOKUP($C397,aanmeldingen!$C:$AB,G$1,FALSE),"")</f>
        <v/>
      </c>
      <c r="H397" s="1" t="str">
        <f ca="1">IF($B397=1,VLOOKUP($C397,aanmeldingen!$C:$AB,H$1,FALSE),"")</f>
        <v/>
      </c>
      <c r="I397" s="26" t="str">
        <f ca="1">IF($B397=1,VLOOKUP($C397,aanmeldingen!$C:$AB,I$1,FALSE),"")</f>
        <v/>
      </c>
      <c r="J397" s="26" t="str">
        <f ca="1">IF($B397=1,VLOOKUP($C397,aanmeldingen!$C:$AB,J$1,FALSE),"")</f>
        <v/>
      </c>
      <c r="K397" s="18" t="str">
        <f ca="1">IF($B397=1,VLOOKUP($C397,aanmeldingen!$C:$AB,K$1,FALSE),"")</f>
        <v/>
      </c>
      <c r="L397" s="1" t="str">
        <f ca="1">IF($B397=1,VLOOKUP($C397,aanmeldingen!$C:$AB,L$1,FALSE),"")</f>
        <v/>
      </c>
      <c r="M397" s="1" t="str">
        <f ca="1">IF($D397="-","",VLOOKUP($C397,aanmeldingen!$C:$AB,M$1,FALSE))</f>
        <v/>
      </c>
      <c r="N397" s="1" t="str">
        <f ca="1">IF($D397="-","",VLOOKUP($C397,aanmeldingen!$C:$AB,N$1,FALSE))</f>
        <v/>
      </c>
      <c r="O397" s="1" t="str">
        <f ca="1">IF($D397="-","",VLOOKUP($C397,aanmeldingen!$C:$AB,O$1,FALSE))</f>
        <v/>
      </c>
      <c r="P397" s="1">
        <f t="shared" ca="1" si="34"/>
        <v>1</v>
      </c>
      <c r="Q397" s="20" t="str">
        <f ca="1">IF(B397=1,IF(VLOOKUP(D397,Scheidsrechters!B:P,15,FALSE)=0,"",VLOOKUP(D397,Scheidsrechters!B:P,15,FALSE)),"")</f>
        <v/>
      </c>
      <c r="S397" s="1">
        <f t="shared" ca="1" si="35"/>
        <v>1</v>
      </c>
      <c r="T397" s="26" t="str">
        <f ca="1">IFERROR(VLOOKUP(C397,aanmeldingen!$C:$L,10,FALSE),"")</f>
        <v/>
      </c>
      <c r="U397" s="26" t="str">
        <f ca="1">IFERROR(VLOOKUP(C397,aanmeldingen!$C:$V,20,FALSE),"")</f>
        <v/>
      </c>
    </row>
    <row r="398" spans="1:21" x14ac:dyDescent="0.2">
      <c r="A398" s="54">
        <f t="shared" ca="1" si="32"/>
        <v>1</v>
      </c>
      <c r="B398" s="54">
        <f t="shared" ca="1" si="33"/>
        <v>0</v>
      </c>
      <c r="C398" s="54">
        <f t="shared" si="30"/>
        <v>366</v>
      </c>
      <c r="D398" s="54" t="str">
        <f ca="1">IFERROR(VLOOKUP($C398,aanmeldingen!$C:$AB,D$1,FALSE),"-")</f>
        <v>-</v>
      </c>
      <c r="E398" s="54">
        <f t="shared" ca="1" si="31"/>
        <v>0</v>
      </c>
      <c r="F398" s="25" t="str">
        <f ca="1">IF($B398=1,VLOOKUP($C398,aanmeldingen!$C:$AB,F$1,FALSE),"")</f>
        <v/>
      </c>
      <c r="G398" s="1" t="str">
        <f ca="1">IF($B398=1,VLOOKUP($C398,aanmeldingen!$C:$AB,G$1,FALSE),"")</f>
        <v/>
      </c>
      <c r="H398" s="1" t="str">
        <f ca="1">IF($B398=1,VLOOKUP($C398,aanmeldingen!$C:$AB,H$1,FALSE),"")</f>
        <v/>
      </c>
      <c r="I398" s="26" t="str">
        <f ca="1">IF($B398=1,VLOOKUP($C398,aanmeldingen!$C:$AB,I$1,FALSE),"")</f>
        <v/>
      </c>
      <c r="J398" s="26" t="str">
        <f ca="1">IF($B398=1,VLOOKUP($C398,aanmeldingen!$C:$AB,J$1,FALSE),"")</f>
        <v/>
      </c>
      <c r="K398" s="18" t="str">
        <f ca="1">IF($B398=1,VLOOKUP($C398,aanmeldingen!$C:$AB,K$1,FALSE),"")</f>
        <v/>
      </c>
      <c r="L398" s="1" t="str">
        <f ca="1">IF($B398=1,VLOOKUP($C398,aanmeldingen!$C:$AB,L$1,FALSE),"")</f>
        <v/>
      </c>
      <c r="M398" s="1" t="str">
        <f ca="1">IF($D398="-","",VLOOKUP($C398,aanmeldingen!$C:$AB,M$1,FALSE))</f>
        <v/>
      </c>
      <c r="N398" s="1" t="str">
        <f ca="1">IF($D398="-","",VLOOKUP($C398,aanmeldingen!$C:$AB,N$1,FALSE))</f>
        <v/>
      </c>
      <c r="O398" s="1" t="str">
        <f ca="1">IF($D398="-","",VLOOKUP($C398,aanmeldingen!$C:$AB,O$1,FALSE))</f>
        <v/>
      </c>
      <c r="P398" s="1">
        <f t="shared" ca="1" si="34"/>
        <v>1</v>
      </c>
      <c r="Q398" s="20" t="str">
        <f ca="1">IF(B398=1,IF(VLOOKUP(D398,Scheidsrechters!B:P,15,FALSE)=0,"",VLOOKUP(D398,Scheidsrechters!B:P,15,FALSE)),"")</f>
        <v/>
      </c>
      <c r="S398" s="1">
        <f t="shared" ca="1" si="35"/>
        <v>1</v>
      </c>
      <c r="T398" s="26" t="str">
        <f ca="1">IFERROR(VLOOKUP(C398,aanmeldingen!$C:$L,10,FALSE),"")</f>
        <v/>
      </c>
      <c r="U398" s="26" t="str">
        <f ca="1">IFERROR(VLOOKUP(C398,aanmeldingen!$C:$V,20,FALSE),"")</f>
        <v/>
      </c>
    </row>
    <row r="399" spans="1:21" x14ac:dyDescent="0.2">
      <c r="A399" s="54">
        <f t="shared" ca="1" si="32"/>
        <v>1</v>
      </c>
      <c r="B399" s="54">
        <f t="shared" ca="1" si="33"/>
        <v>0</v>
      </c>
      <c r="C399" s="54">
        <f t="shared" si="30"/>
        <v>367</v>
      </c>
      <c r="D399" s="54" t="str">
        <f ca="1">IFERROR(VLOOKUP($C399,aanmeldingen!$C:$AB,D$1,FALSE),"-")</f>
        <v>-</v>
      </c>
      <c r="E399" s="54">
        <f t="shared" ca="1" si="31"/>
        <v>0</v>
      </c>
      <c r="F399" s="25" t="str">
        <f ca="1">IF($B399=1,VLOOKUP($C399,aanmeldingen!$C:$AB,F$1,FALSE),"")</f>
        <v/>
      </c>
      <c r="G399" s="1" t="str">
        <f ca="1">IF($B399=1,VLOOKUP($C399,aanmeldingen!$C:$AB,G$1,FALSE),"")</f>
        <v/>
      </c>
      <c r="H399" s="1" t="str">
        <f ca="1">IF($B399=1,VLOOKUP($C399,aanmeldingen!$C:$AB,H$1,FALSE),"")</f>
        <v/>
      </c>
      <c r="I399" s="26" t="str">
        <f ca="1">IF($B399=1,VLOOKUP($C399,aanmeldingen!$C:$AB,I$1,FALSE),"")</f>
        <v/>
      </c>
      <c r="J399" s="26" t="str">
        <f ca="1">IF($B399=1,VLOOKUP($C399,aanmeldingen!$C:$AB,J$1,FALSE),"")</f>
        <v/>
      </c>
      <c r="K399" s="18" t="str">
        <f ca="1">IF($B399=1,VLOOKUP($C399,aanmeldingen!$C:$AB,K$1,FALSE),"")</f>
        <v/>
      </c>
      <c r="L399" s="1" t="str">
        <f ca="1">IF($B399=1,VLOOKUP($C399,aanmeldingen!$C:$AB,L$1,FALSE),"")</f>
        <v/>
      </c>
      <c r="M399" s="1" t="str">
        <f ca="1">IF($D399="-","",VLOOKUP($C399,aanmeldingen!$C:$AB,M$1,FALSE))</f>
        <v/>
      </c>
      <c r="N399" s="1" t="str">
        <f ca="1">IF($D399="-","",VLOOKUP($C399,aanmeldingen!$C:$AB,N$1,FALSE))</f>
        <v/>
      </c>
      <c r="O399" s="1" t="str">
        <f ca="1">IF($D399="-","",VLOOKUP($C399,aanmeldingen!$C:$AB,O$1,FALSE))</f>
        <v/>
      </c>
      <c r="P399" s="1">
        <f t="shared" ca="1" si="34"/>
        <v>1</v>
      </c>
      <c r="Q399" s="20" t="str">
        <f ca="1">IF(B399=1,IF(VLOOKUP(D399,Scheidsrechters!B:P,15,FALSE)=0,"",VLOOKUP(D399,Scheidsrechters!B:P,15,FALSE)),"")</f>
        <v/>
      </c>
      <c r="S399" s="1">
        <f t="shared" ca="1" si="35"/>
        <v>1</v>
      </c>
      <c r="T399" s="26" t="str">
        <f ca="1">IFERROR(VLOOKUP(C399,aanmeldingen!$C:$L,10,FALSE),"")</f>
        <v/>
      </c>
      <c r="U399" s="26" t="str">
        <f ca="1">IFERROR(VLOOKUP(C399,aanmeldingen!$C:$V,20,FALSE),"")</f>
        <v/>
      </c>
    </row>
    <row r="400" spans="1:21" x14ac:dyDescent="0.2">
      <c r="A400" s="54">
        <f t="shared" ca="1" si="32"/>
        <v>1</v>
      </c>
      <c r="B400" s="54">
        <f t="shared" ca="1" si="33"/>
        <v>0</v>
      </c>
      <c r="C400" s="54">
        <f t="shared" si="30"/>
        <v>368</v>
      </c>
      <c r="D400" s="54" t="str">
        <f ca="1">IFERROR(VLOOKUP($C400,aanmeldingen!$C:$AB,D$1,FALSE),"-")</f>
        <v>-</v>
      </c>
      <c r="E400" s="54">
        <f t="shared" ca="1" si="31"/>
        <v>0</v>
      </c>
      <c r="F400" s="25" t="str">
        <f ca="1">IF($B400=1,VLOOKUP($C400,aanmeldingen!$C:$AB,F$1,FALSE),"")</f>
        <v/>
      </c>
      <c r="G400" s="1" t="str">
        <f ca="1">IF($B400=1,VLOOKUP($C400,aanmeldingen!$C:$AB,G$1,FALSE),"")</f>
        <v/>
      </c>
      <c r="H400" s="1" t="str">
        <f ca="1">IF($B400=1,VLOOKUP($C400,aanmeldingen!$C:$AB,H$1,FALSE),"")</f>
        <v/>
      </c>
      <c r="I400" s="26" t="str">
        <f ca="1">IF($B400=1,VLOOKUP($C400,aanmeldingen!$C:$AB,I$1,FALSE),"")</f>
        <v/>
      </c>
      <c r="J400" s="26" t="str">
        <f ca="1">IF($B400=1,VLOOKUP($C400,aanmeldingen!$C:$AB,J$1,FALSE),"")</f>
        <v/>
      </c>
      <c r="K400" s="18" t="str">
        <f ca="1">IF($B400=1,VLOOKUP($C400,aanmeldingen!$C:$AB,K$1,FALSE),"")</f>
        <v/>
      </c>
      <c r="L400" s="1" t="str">
        <f ca="1">IF($B400=1,VLOOKUP($C400,aanmeldingen!$C:$AB,L$1,FALSE),"")</f>
        <v/>
      </c>
      <c r="M400" s="1" t="str">
        <f ca="1">IF($D400="-","",VLOOKUP($C400,aanmeldingen!$C:$AB,M$1,FALSE))</f>
        <v/>
      </c>
      <c r="N400" s="1" t="str">
        <f ca="1">IF($D400="-","",VLOOKUP($C400,aanmeldingen!$C:$AB,N$1,FALSE))</f>
        <v/>
      </c>
      <c r="O400" s="1" t="str">
        <f ca="1">IF($D400="-","",VLOOKUP($C400,aanmeldingen!$C:$AB,O$1,FALSE))</f>
        <v/>
      </c>
      <c r="P400" s="1">
        <f t="shared" ca="1" si="34"/>
        <v>1</v>
      </c>
      <c r="Q400" s="20" t="str">
        <f ca="1">IF(B400=1,IF(VLOOKUP(D400,Scheidsrechters!B:P,15,FALSE)=0,"",VLOOKUP(D400,Scheidsrechters!B:P,15,FALSE)),"")</f>
        <v/>
      </c>
      <c r="S400" s="1">
        <f t="shared" ca="1" si="35"/>
        <v>1</v>
      </c>
      <c r="T400" s="26" t="str">
        <f ca="1">IFERROR(VLOOKUP(C400,aanmeldingen!$C:$L,10,FALSE),"")</f>
        <v/>
      </c>
      <c r="U400" s="26" t="str">
        <f ca="1">IFERROR(VLOOKUP(C400,aanmeldingen!$C:$V,20,FALSE),"")</f>
        <v/>
      </c>
    </row>
    <row r="401" spans="1:21" x14ac:dyDescent="0.2">
      <c r="A401" s="54">
        <f t="shared" ca="1" si="32"/>
        <v>1</v>
      </c>
      <c r="B401" s="54">
        <f t="shared" ca="1" si="33"/>
        <v>0</v>
      </c>
      <c r="C401" s="54">
        <f t="shared" si="30"/>
        <v>369</v>
      </c>
      <c r="D401" s="54" t="str">
        <f ca="1">IFERROR(VLOOKUP($C401,aanmeldingen!$C:$AB,D$1,FALSE),"-")</f>
        <v>-</v>
      </c>
      <c r="E401" s="54">
        <f t="shared" ca="1" si="31"/>
        <v>0</v>
      </c>
      <c r="F401" s="25" t="str">
        <f ca="1">IF($B401=1,VLOOKUP($C401,aanmeldingen!$C:$AB,F$1,FALSE),"")</f>
        <v/>
      </c>
      <c r="G401" s="1" t="str">
        <f ca="1">IF($B401=1,VLOOKUP($C401,aanmeldingen!$C:$AB,G$1,FALSE),"")</f>
        <v/>
      </c>
      <c r="H401" s="1" t="str">
        <f ca="1">IF($B401=1,VLOOKUP($C401,aanmeldingen!$C:$AB,H$1,FALSE),"")</f>
        <v/>
      </c>
      <c r="I401" s="26" t="str">
        <f ca="1">IF($B401=1,VLOOKUP($C401,aanmeldingen!$C:$AB,I$1,FALSE),"")</f>
        <v/>
      </c>
      <c r="J401" s="26" t="str">
        <f ca="1">IF($B401=1,VLOOKUP($C401,aanmeldingen!$C:$AB,J$1,FALSE),"")</f>
        <v/>
      </c>
      <c r="K401" s="18" t="str">
        <f ca="1">IF($B401=1,VLOOKUP($C401,aanmeldingen!$C:$AB,K$1,FALSE),"")</f>
        <v/>
      </c>
      <c r="L401" s="1" t="str">
        <f ca="1">IF($B401=1,VLOOKUP($C401,aanmeldingen!$C:$AB,L$1,FALSE),"")</f>
        <v/>
      </c>
      <c r="M401" s="1" t="str">
        <f ca="1">IF($D401="-","",VLOOKUP($C401,aanmeldingen!$C:$AB,M$1,FALSE))</f>
        <v/>
      </c>
      <c r="N401" s="1" t="str">
        <f ca="1">IF($D401="-","",VLOOKUP($C401,aanmeldingen!$C:$AB,N$1,FALSE))</f>
        <v/>
      </c>
      <c r="O401" s="1" t="str">
        <f ca="1">IF($D401="-","",VLOOKUP($C401,aanmeldingen!$C:$AB,O$1,FALSE))</f>
        <v/>
      </c>
      <c r="P401" s="1">
        <f t="shared" ca="1" si="34"/>
        <v>1</v>
      </c>
      <c r="Q401" s="20" t="str">
        <f ca="1">IF(B401=1,IF(VLOOKUP(D401,Scheidsrechters!B:P,15,FALSE)=0,"",VLOOKUP(D401,Scheidsrechters!B:P,15,FALSE)),"")</f>
        <v/>
      </c>
      <c r="S401" s="1">
        <f t="shared" ca="1" si="35"/>
        <v>1</v>
      </c>
      <c r="T401" s="26" t="str">
        <f ca="1">IFERROR(VLOOKUP(C401,aanmeldingen!$C:$L,10,FALSE),"")</f>
        <v/>
      </c>
      <c r="U401" s="26" t="str">
        <f ca="1">IFERROR(VLOOKUP(C401,aanmeldingen!$C:$V,20,FALSE),"")</f>
        <v/>
      </c>
    </row>
    <row r="402" spans="1:21" x14ac:dyDescent="0.2">
      <c r="A402" s="54">
        <f t="shared" ca="1" si="32"/>
        <v>1</v>
      </c>
      <c r="B402" s="54">
        <f t="shared" ca="1" si="33"/>
        <v>0</v>
      </c>
      <c r="C402" s="54">
        <f t="shared" si="30"/>
        <v>370</v>
      </c>
      <c r="D402" s="54" t="str">
        <f ca="1">IFERROR(VLOOKUP($C402,aanmeldingen!$C:$AB,D$1,FALSE),"-")</f>
        <v>-</v>
      </c>
      <c r="E402" s="54">
        <f t="shared" ca="1" si="31"/>
        <v>0</v>
      </c>
      <c r="F402" s="25" t="str">
        <f ca="1">IF($B402=1,VLOOKUP($C402,aanmeldingen!$C:$AB,F$1,FALSE),"")</f>
        <v/>
      </c>
      <c r="G402" s="1" t="str">
        <f ca="1">IF($B402=1,VLOOKUP($C402,aanmeldingen!$C:$AB,G$1,FALSE),"")</f>
        <v/>
      </c>
      <c r="H402" s="1" t="str">
        <f ca="1">IF($B402=1,VLOOKUP($C402,aanmeldingen!$C:$AB,H$1,FALSE),"")</f>
        <v/>
      </c>
      <c r="I402" s="26" t="str">
        <f ca="1">IF($B402=1,VLOOKUP($C402,aanmeldingen!$C:$AB,I$1,FALSE),"")</f>
        <v/>
      </c>
      <c r="J402" s="26" t="str">
        <f ca="1">IF($B402=1,VLOOKUP($C402,aanmeldingen!$C:$AB,J$1,FALSE),"")</f>
        <v/>
      </c>
      <c r="K402" s="18" t="str">
        <f ca="1">IF($B402=1,VLOOKUP($C402,aanmeldingen!$C:$AB,K$1,FALSE),"")</f>
        <v/>
      </c>
      <c r="L402" s="1" t="str">
        <f ca="1">IF($B402=1,VLOOKUP($C402,aanmeldingen!$C:$AB,L$1,FALSE),"")</f>
        <v/>
      </c>
      <c r="M402" s="1" t="str">
        <f ca="1">IF($D402="-","",VLOOKUP($C402,aanmeldingen!$C:$AB,M$1,FALSE))</f>
        <v/>
      </c>
      <c r="N402" s="1" t="str">
        <f ca="1">IF($D402="-","",VLOOKUP($C402,aanmeldingen!$C:$AB,N$1,FALSE))</f>
        <v/>
      </c>
      <c r="O402" s="1" t="str">
        <f ca="1">IF($D402="-","",VLOOKUP($C402,aanmeldingen!$C:$AB,O$1,FALSE))</f>
        <v/>
      </c>
      <c r="P402" s="1">
        <f t="shared" ca="1" si="34"/>
        <v>1</v>
      </c>
      <c r="Q402" s="20" t="str">
        <f ca="1">IF(B402=1,IF(VLOOKUP(D402,Scheidsrechters!B:P,15,FALSE)=0,"",VLOOKUP(D402,Scheidsrechters!B:P,15,FALSE)),"")</f>
        <v/>
      </c>
      <c r="S402" s="1">
        <f t="shared" ca="1" si="35"/>
        <v>1</v>
      </c>
      <c r="T402" s="26" t="str">
        <f ca="1">IFERROR(VLOOKUP(C402,aanmeldingen!$C:$L,10,FALSE),"")</f>
        <v/>
      </c>
      <c r="U402" s="26" t="str">
        <f ca="1">IFERROR(VLOOKUP(C402,aanmeldingen!$C:$V,20,FALSE),"")</f>
        <v/>
      </c>
    </row>
    <row r="403" spans="1:21" x14ac:dyDescent="0.2">
      <c r="A403" s="54">
        <f t="shared" ca="1" si="32"/>
        <v>1</v>
      </c>
      <c r="B403" s="54">
        <f t="shared" ca="1" si="33"/>
        <v>0</v>
      </c>
      <c r="C403" s="54">
        <f t="shared" si="30"/>
        <v>371</v>
      </c>
      <c r="D403" s="54" t="str">
        <f ca="1">IFERROR(VLOOKUP($C403,aanmeldingen!$C:$AB,D$1,FALSE),"-")</f>
        <v>-</v>
      </c>
      <c r="E403" s="54">
        <f t="shared" ca="1" si="31"/>
        <v>0</v>
      </c>
      <c r="F403" s="25" t="str">
        <f ca="1">IF($B403=1,VLOOKUP($C403,aanmeldingen!$C:$AB,F$1,FALSE),"")</f>
        <v/>
      </c>
      <c r="G403" s="1" t="str">
        <f ca="1">IF($B403=1,VLOOKUP($C403,aanmeldingen!$C:$AB,G$1,FALSE),"")</f>
        <v/>
      </c>
      <c r="H403" s="1" t="str">
        <f ca="1">IF($B403=1,VLOOKUP($C403,aanmeldingen!$C:$AB,H$1,FALSE),"")</f>
        <v/>
      </c>
      <c r="I403" s="26" t="str">
        <f ca="1">IF($B403=1,VLOOKUP($C403,aanmeldingen!$C:$AB,I$1,FALSE),"")</f>
        <v/>
      </c>
      <c r="J403" s="26" t="str">
        <f ca="1">IF($B403=1,VLOOKUP($C403,aanmeldingen!$C:$AB,J$1,FALSE),"")</f>
        <v/>
      </c>
      <c r="K403" s="18" t="str">
        <f ca="1">IF($B403=1,VLOOKUP($C403,aanmeldingen!$C:$AB,K$1,FALSE),"")</f>
        <v/>
      </c>
      <c r="L403" s="1" t="str">
        <f ca="1">IF($B403=1,VLOOKUP($C403,aanmeldingen!$C:$AB,L$1,FALSE),"")</f>
        <v/>
      </c>
      <c r="M403" s="1" t="str">
        <f ca="1">IF($D403="-","",VLOOKUP($C403,aanmeldingen!$C:$AB,M$1,FALSE))</f>
        <v/>
      </c>
      <c r="N403" s="1" t="str">
        <f ca="1">IF($D403="-","",VLOOKUP($C403,aanmeldingen!$C:$AB,N$1,FALSE))</f>
        <v/>
      </c>
      <c r="O403" s="1" t="str">
        <f ca="1">IF($D403="-","",VLOOKUP($C403,aanmeldingen!$C:$AB,O$1,FALSE))</f>
        <v/>
      </c>
      <c r="P403" s="1">
        <f t="shared" ca="1" si="34"/>
        <v>1</v>
      </c>
      <c r="Q403" s="20" t="str">
        <f ca="1">IF(B403=1,IF(VLOOKUP(D403,Scheidsrechters!B:P,15,FALSE)=0,"",VLOOKUP(D403,Scheidsrechters!B:P,15,FALSE)),"")</f>
        <v/>
      </c>
      <c r="S403" s="1">
        <f t="shared" ca="1" si="35"/>
        <v>1</v>
      </c>
      <c r="T403" s="26" t="str">
        <f ca="1">IFERROR(VLOOKUP(C403,aanmeldingen!$C:$L,10,FALSE),"")</f>
        <v/>
      </c>
      <c r="U403" s="26" t="str">
        <f ca="1">IFERROR(VLOOKUP(C403,aanmeldingen!$C:$V,20,FALSE),"")</f>
        <v/>
      </c>
    </row>
    <row r="404" spans="1:21" x14ac:dyDescent="0.2">
      <c r="A404" s="54">
        <f t="shared" ca="1" si="32"/>
        <v>1</v>
      </c>
      <c r="B404" s="54">
        <f t="shared" ca="1" si="33"/>
        <v>0</v>
      </c>
      <c r="C404" s="54">
        <f t="shared" si="30"/>
        <v>372</v>
      </c>
      <c r="D404" s="54" t="str">
        <f ca="1">IFERROR(VLOOKUP($C404,aanmeldingen!$C:$AB,D$1,FALSE),"-")</f>
        <v>-</v>
      </c>
      <c r="E404" s="54">
        <f t="shared" ca="1" si="31"/>
        <v>0</v>
      </c>
      <c r="F404" s="25" t="str">
        <f ca="1">IF($B404=1,VLOOKUP($C404,aanmeldingen!$C:$AB,F$1,FALSE),"")</f>
        <v/>
      </c>
      <c r="G404" s="1" t="str">
        <f ca="1">IF($B404=1,VLOOKUP($C404,aanmeldingen!$C:$AB,G$1,FALSE),"")</f>
        <v/>
      </c>
      <c r="H404" s="1" t="str">
        <f ca="1">IF($B404=1,VLOOKUP($C404,aanmeldingen!$C:$AB,H$1,FALSE),"")</f>
        <v/>
      </c>
      <c r="I404" s="26" t="str">
        <f ca="1">IF($B404=1,VLOOKUP($C404,aanmeldingen!$C:$AB,I$1,FALSE),"")</f>
        <v/>
      </c>
      <c r="J404" s="26" t="str">
        <f ca="1">IF($B404=1,VLOOKUP($C404,aanmeldingen!$C:$AB,J$1,FALSE),"")</f>
        <v/>
      </c>
      <c r="K404" s="18" t="str">
        <f ca="1">IF($B404=1,VLOOKUP($C404,aanmeldingen!$C:$AB,K$1,FALSE),"")</f>
        <v/>
      </c>
      <c r="L404" s="1" t="str">
        <f ca="1">IF($B404=1,VLOOKUP($C404,aanmeldingen!$C:$AB,L$1,FALSE),"")</f>
        <v/>
      </c>
      <c r="M404" s="1" t="str">
        <f ca="1">IF($D404="-","",VLOOKUP($C404,aanmeldingen!$C:$AB,M$1,FALSE))</f>
        <v/>
      </c>
      <c r="N404" s="1" t="str">
        <f ca="1">IF($D404="-","",VLOOKUP($C404,aanmeldingen!$C:$AB,N$1,FALSE))</f>
        <v/>
      </c>
      <c r="O404" s="1" t="str">
        <f ca="1">IF($D404="-","",VLOOKUP($C404,aanmeldingen!$C:$AB,O$1,FALSE))</f>
        <v/>
      </c>
      <c r="P404" s="1">
        <f t="shared" ca="1" si="34"/>
        <v>1</v>
      </c>
      <c r="Q404" s="20" t="str">
        <f ca="1">IF(B404=1,IF(VLOOKUP(D404,Scheidsrechters!B:P,15,FALSE)=0,"",VLOOKUP(D404,Scheidsrechters!B:P,15,FALSE)),"")</f>
        <v/>
      </c>
      <c r="S404" s="1">
        <f t="shared" ca="1" si="35"/>
        <v>1</v>
      </c>
      <c r="T404" s="26" t="str">
        <f ca="1">IFERROR(VLOOKUP(C404,aanmeldingen!$C:$L,10,FALSE),"")</f>
        <v/>
      </c>
      <c r="U404" s="26" t="str">
        <f ca="1">IFERROR(VLOOKUP(C404,aanmeldingen!$C:$V,20,FALSE),"")</f>
        <v/>
      </c>
    </row>
    <row r="405" spans="1:21" x14ac:dyDescent="0.2">
      <c r="A405" s="54">
        <f t="shared" ca="1" si="32"/>
        <v>1</v>
      </c>
      <c r="B405" s="54">
        <f t="shared" ca="1" si="33"/>
        <v>0</v>
      </c>
      <c r="C405" s="54">
        <f t="shared" si="30"/>
        <v>373</v>
      </c>
      <c r="D405" s="54" t="str">
        <f ca="1">IFERROR(VLOOKUP($C405,aanmeldingen!$C:$AB,D$1,FALSE),"-")</f>
        <v>-</v>
      </c>
      <c r="E405" s="54">
        <f t="shared" ca="1" si="31"/>
        <v>0</v>
      </c>
      <c r="F405" s="25" t="str">
        <f ca="1">IF($B405=1,VLOOKUP($C405,aanmeldingen!$C:$AB,F$1,FALSE),"")</f>
        <v/>
      </c>
      <c r="G405" s="1" t="str">
        <f ca="1">IF($B405=1,VLOOKUP($C405,aanmeldingen!$C:$AB,G$1,FALSE),"")</f>
        <v/>
      </c>
      <c r="H405" s="1" t="str">
        <f ca="1">IF($B405=1,VLOOKUP($C405,aanmeldingen!$C:$AB,H$1,FALSE),"")</f>
        <v/>
      </c>
      <c r="I405" s="26" t="str">
        <f ca="1">IF($B405=1,VLOOKUP($C405,aanmeldingen!$C:$AB,I$1,FALSE),"")</f>
        <v/>
      </c>
      <c r="J405" s="26" t="str">
        <f ca="1">IF($B405=1,VLOOKUP($C405,aanmeldingen!$C:$AB,J$1,FALSE),"")</f>
        <v/>
      </c>
      <c r="K405" s="18" t="str">
        <f ca="1">IF($B405=1,VLOOKUP($C405,aanmeldingen!$C:$AB,K$1,FALSE),"")</f>
        <v/>
      </c>
      <c r="L405" s="1" t="str">
        <f ca="1">IF($B405=1,VLOOKUP($C405,aanmeldingen!$C:$AB,L$1,FALSE),"")</f>
        <v/>
      </c>
      <c r="M405" s="1" t="str">
        <f ca="1">IF($D405="-","",VLOOKUP($C405,aanmeldingen!$C:$AB,M$1,FALSE))</f>
        <v/>
      </c>
      <c r="N405" s="1" t="str">
        <f ca="1">IF($D405="-","",VLOOKUP($C405,aanmeldingen!$C:$AB,N$1,FALSE))</f>
        <v/>
      </c>
      <c r="O405" s="1" t="str">
        <f ca="1">IF($D405="-","",VLOOKUP($C405,aanmeldingen!$C:$AB,O$1,FALSE))</f>
        <v/>
      </c>
      <c r="P405" s="1">
        <f t="shared" ca="1" si="34"/>
        <v>1</v>
      </c>
      <c r="Q405" s="20" t="str">
        <f ca="1">IF(B405=1,IF(VLOOKUP(D405,Scheidsrechters!B:P,15,FALSE)=0,"",VLOOKUP(D405,Scheidsrechters!B:P,15,FALSE)),"")</f>
        <v/>
      </c>
      <c r="S405" s="1">
        <f t="shared" ca="1" si="35"/>
        <v>1</v>
      </c>
      <c r="T405" s="26" t="str">
        <f ca="1">IFERROR(VLOOKUP(C405,aanmeldingen!$C:$L,10,FALSE),"")</f>
        <v/>
      </c>
      <c r="U405" s="26" t="str">
        <f ca="1">IFERROR(VLOOKUP(C405,aanmeldingen!$C:$V,20,FALSE),"")</f>
        <v/>
      </c>
    </row>
    <row r="406" spans="1:21" x14ac:dyDescent="0.2">
      <c r="A406" s="54">
        <f t="shared" ca="1" si="32"/>
        <v>1</v>
      </c>
      <c r="B406" s="54">
        <f t="shared" ca="1" si="33"/>
        <v>0</v>
      </c>
      <c r="C406" s="54">
        <f t="shared" si="30"/>
        <v>374</v>
      </c>
      <c r="D406" s="54" t="str">
        <f ca="1">IFERROR(VLOOKUP($C406,aanmeldingen!$C:$AB,D$1,FALSE),"-")</f>
        <v>-</v>
      </c>
      <c r="E406" s="54">
        <f t="shared" ca="1" si="31"/>
        <v>0</v>
      </c>
      <c r="F406" s="25" t="str">
        <f ca="1">IF($B406=1,VLOOKUP($C406,aanmeldingen!$C:$AB,F$1,FALSE),"")</f>
        <v/>
      </c>
      <c r="G406" s="1" t="str">
        <f ca="1">IF($B406=1,VLOOKUP($C406,aanmeldingen!$C:$AB,G$1,FALSE),"")</f>
        <v/>
      </c>
      <c r="H406" s="1" t="str">
        <f ca="1">IF($B406=1,VLOOKUP($C406,aanmeldingen!$C:$AB,H$1,FALSE),"")</f>
        <v/>
      </c>
      <c r="I406" s="26" t="str">
        <f ca="1">IF($B406=1,VLOOKUP($C406,aanmeldingen!$C:$AB,I$1,FALSE),"")</f>
        <v/>
      </c>
      <c r="J406" s="26" t="str">
        <f ca="1">IF($B406=1,VLOOKUP($C406,aanmeldingen!$C:$AB,J$1,FALSE),"")</f>
        <v/>
      </c>
      <c r="K406" s="18" t="str">
        <f ca="1">IF($B406=1,VLOOKUP($C406,aanmeldingen!$C:$AB,K$1,FALSE),"")</f>
        <v/>
      </c>
      <c r="L406" s="1" t="str">
        <f ca="1">IF($B406=1,VLOOKUP($C406,aanmeldingen!$C:$AB,L$1,FALSE),"")</f>
        <v/>
      </c>
      <c r="M406" s="1" t="str">
        <f ca="1">IF($D406="-","",VLOOKUP($C406,aanmeldingen!$C:$AB,M$1,FALSE))</f>
        <v/>
      </c>
      <c r="N406" s="1" t="str">
        <f ca="1">IF($D406="-","",VLOOKUP($C406,aanmeldingen!$C:$AB,N$1,FALSE))</f>
        <v/>
      </c>
      <c r="O406" s="1" t="str">
        <f ca="1">IF($D406="-","",VLOOKUP($C406,aanmeldingen!$C:$AB,O$1,FALSE))</f>
        <v/>
      </c>
      <c r="P406" s="1">
        <f t="shared" ca="1" si="34"/>
        <v>1</v>
      </c>
      <c r="Q406" s="20" t="str">
        <f ca="1">IF(B406=1,IF(VLOOKUP(D406,Scheidsrechters!B:P,15,FALSE)=0,"",VLOOKUP(D406,Scheidsrechters!B:P,15,FALSE)),"")</f>
        <v/>
      </c>
      <c r="S406" s="1">
        <f t="shared" ca="1" si="35"/>
        <v>1</v>
      </c>
      <c r="T406" s="26" t="str">
        <f ca="1">IFERROR(VLOOKUP(C406,aanmeldingen!$C:$L,10,FALSE),"")</f>
        <v/>
      </c>
      <c r="U406" s="26" t="str">
        <f ca="1">IFERROR(VLOOKUP(C406,aanmeldingen!$C:$V,20,FALSE),"")</f>
        <v/>
      </c>
    </row>
    <row r="407" spans="1:21" x14ac:dyDescent="0.2">
      <c r="A407" s="54">
        <f t="shared" ca="1" si="32"/>
        <v>1</v>
      </c>
      <c r="B407" s="54">
        <f t="shared" ca="1" si="33"/>
        <v>0</v>
      </c>
      <c r="C407" s="54">
        <f t="shared" si="30"/>
        <v>375</v>
      </c>
      <c r="D407" s="54" t="str">
        <f ca="1">IFERROR(VLOOKUP($C407,aanmeldingen!$C:$AB,D$1,FALSE),"-")</f>
        <v>-</v>
      </c>
      <c r="E407" s="54">
        <f t="shared" ca="1" si="31"/>
        <v>0</v>
      </c>
      <c r="F407" s="25" t="str">
        <f ca="1">IF($B407=1,VLOOKUP($C407,aanmeldingen!$C:$AB,F$1,FALSE),"")</f>
        <v/>
      </c>
      <c r="G407" s="1" t="str">
        <f ca="1">IF($B407=1,VLOOKUP($C407,aanmeldingen!$C:$AB,G$1,FALSE),"")</f>
        <v/>
      </c>
      <c r="H407" s="1" t="str">
        <f ca="1">IF($B407=1,VLOOKUP($C407,aanmeldingen!$C:$AB,H$1,FALSE),"")</f>
        <v/>
      </c>
      <c r="I407" s="26" t="str">
        <f ca="1">IF($B407=1,VLOOKUP($C407,aanmeldingen!$C:$AB,I$1,FALSE),"")</f>
        <v/>
      </c>
      <c r="J407" s="26" t="str">
        <f ca="1">IF($B407=1,VLOOKUP($C407,aanmeldingen!$C:$AB,J$1,FALSE),"")</f>
        <v/>
      </c>
      <c r="K407" s="18" t="str">
        <f ca="1">IF($B407=1,VLOOKUP($C407,aanmeldingen!$C:$AB,K$1,FALSE),"")</f>
        <v/>
      </c>
      <c r="L407" s="1" t="str">
        <f ca="1">IF($B407=1,VLOOKUP($C407,aanmeldingen!$C:$AB,L$1,FALSE),"")</f>
        <v/>
      </c>
      <c r="M407" s="1" t="str">
        <f ca="1">IF($D407="-","",VLOOKUP($C407,aanmeldingen!$C:$AB,M$1,FALSE))</f>
        <v/>
      </c>
      <c r="N407" s="1" t="str">
        <f ca="1">IF($D407="-","",VLOOKUP($C407,aanmeldingen!$C:$AB,N$1,FALSE))</f>
        <v/>
      </c>
      <c r="O407" s="1" t="str">
        <f ca="1">IF($D407="-","",VLOOKUP($C407,aanmeldingen!$C:$AB,O$1,FALSE))</f>
        <v/>
      </c>
      <c r="P407" s="1">
        <f t="shared" ca="1" si="34"/>
        <v>1</v>
      </c>
      <c r="Q407" s="20" t="str">
        <f ca="1">IF(B407=1,IF(VLOOKUP(D407,Scheidsrechters!B:P,15,FALSE)=0,"",VLOOKUP(D407,Scheidsrechters!B:P,15,FALSE)),"")</f>
        <v/>
      </c>
      <c r="S407" s="1">
        <f t="shared" ca="1" si="35"/>
        <v>1</v>
      </c>
      <c r="T407" s="26" t="str">
        <f ca="1">IFERROR(VLOOKUP(C407,aanmeldingen!$C:$L,10,FALSE),"")</f>
        <v/>
      </c>
      <c r="U407" s="26" t="str">
        <f ca="1">IFERROR(VLOOKUP(C407,aanmeldingen!$C:$V,20,FALSE),"")</f>
        <v/>
      </c>
    </row>
    <row r="408" spans="1:21" x14ac:dyDescent="0.2">
      <c r="A408" s="54">
        <f t="shared" ca="1" si="32"/>
        <v>1</v>
      </c>
      <c r="B408" s="54">
        <f t="shared" ca="1" si="33"/>
        <v>0</v>
      </c>
      <c r="C408" s="54">
        <f t="shared" si="30"/>
        <v>376</v>
      </c>
      <c r="D408" s="54" t="str">
        <f ca="1">IFERROR(VLOOKUP($C408,aanmeldingen!$C:$AB,D$1,FALSE),"-")</f>
        <v>-</v>
      </c>
      <c r="E408" s="54">
        <f t="shared" ca="1" si="31"/>
        <v>0</v>
      </c>
      <c r="F408" s="25" t="str">
        <f ca="1">IF($B408=1,VLOOKUP($C408,aanmeldingen!$C:$AB,F$1,FALSE),"")</f>
        <v/>
      </c>
      <c r="G408" s="1" t="str">
        <f ca="1">IF($B408=1,VLOOKUP($C408,aanmeldingen!$C:$AB,G$1,FALSE),"")</f>
        <v/>
      </c>
      <c r="H408" s="1" t="str">
        <f ca="1">IF($B408=1,VLOOKUP($C408,aanmeldingen!$C:$AB,H$1,FALSE),"")</f>
        <v/>
      </c>
      <c r="I408" s="26" t="str">
        <f ca="1">IF($B408=1,VLOOKUP($C408,aanmeldingen!$C:$AB,I$1,FALSE),"")</f>
        <v/>
      </c>
      <c r="J408" s="26" t="str">
        <f ca="1">IF($B408=1,VLOOKUP($C408,aanmeldingen!$C:$AB,J$1,FALSE),"")</f>
        <v/>
      </c>
      <c r="K408" s="18" t="str">
        <f ca="1">IF($B408=1,VLOOKUP($C408,aanmeldingen!$C:$AB,K$1,FALSE),"")</f>
        <v/>
      </c>
      <c r="L408" s="1" t="str">
        <f ca="1">IF($B408=1,VLOOKUP($C408,aanmeldingen!$C:$AB,L$1,FALSE),"")</f>
        <v/>
      </c>
      <c r="M408" s="1" t="str">
        <f ca="1">IF($D408="-","",VLOOKUP($C408,aanmeldingen!$C:$AB,M$1,FALSE))</f>
        <v/>
      </c>
      <c r="N408" s="1" t="str">
        <f ca="1">IF($D408="-","",VLOOKUP($C408,aanmeldingen!$C:$AB,N$1,FALSE))</f>
        <v/>
      </c>
      <c r="O408" s="1" t="str">
        <f ca="1">IF($D408="-","",VLOOKUP($C408,aanmeldingen!$C:$AB,O$1,FALSE))</f>
        <v/>
      </c>
      <c r="P408" s="1">
        <f t="shared" ca="1" si="34"/>
        <v>1</v>
      </c>
      <c r="Q408" s="20" t="str">
        <f ca="1">IF(B408=1,IF(VLOOKUP(D408,Scheidsrechters!B:P,15,FALSE)=0,"",VLOOKUP(D408,Scheidsrechters!B:P,15,FALSE)),"")</f>
        <v/>
      </c>
      <c r="S408" s="1">
        <f t="shared" ca="1" si="35"/>
        <v>1</v>
      </c>
      <c r="T408" s="26" t="str">
        <f ca="1">IFERROR(VLOOKUP(C408,aanmeldingen!$C:$L,10,FALSE),"")</f>
        <v/>
      </c>
      <c r="U408" s="26" t="str">
        <f ca="1">IFERROR(VLOOKUP(C408,aanmeldingen!$C:$V,20,FALSE),"")</f>
        <v/>
      </c>
    </row>
    <row r="409" spans="1:21" x14ac:dyDescent="0.2">
      <c r="A409" s="54">
        <f t="shared" ca="1" si="32"/>
        <v>1</v>
      </c>
      <c r="B409" s="54">
        <f t="shared" ca="1" si="33"/>
        <v>0</v>
      </c>
      <c r="C409" s="54">
        <f t="shared" si="30"/>
        <v>377</v>
      </c>
      <c r="D409" s="54" t="str">
        <f ca="1">IFERROR(VLOOKUP($C409,aanmeldingen!$C:$AB,D$1,FALSE),"-")</f>
        <v>-</v>
      </c>
      <c r="E409" s="54">
        <f t="shared" ca="1" si="31"/>
        <v>0</v>
      </c>
      <c r="F409" s="25" t="str">
        <f ca="1">IF($B409=1,VLOOKUP($C409,aanmeldingen!$C:$AB,F$1,FALSE),"")</f>
        <v/>
      </c>
      <c r="G409" s="1" t="str">
        <f ca="1">IF($B409=1,VLOOKUP($C409,aanmeldingen!$C:$AB,G$1,FALSE),"")</f>
        <v/>
      </c>
      <c r="H409" s="1" t="str">
        <f ca="1">IF($B409=1,VLOOKUP($C409,aanmeldingen!$C:$AB,H$1,FALSE),"")</f>
        <v/>
      </c>
      <c r="I409" s="26" t="str">
        <f ca="1">IF($B409=1,VLOOKUP($C409,aanmeldingen!$C:$AB,I$1,FALSE),"")</f>
        <v/>
      </c>
      <c r="J409" s="26" t="str">
        <f ca="1">IF($B409=1,VLOOKUP($C409,aanmeldingen!$C:$AB,J$1,FALSE),"")</f>
        <v/>
      </c>
      <c r="K409" s="18" t="str">
        <f ca="1">IF($B409=1,VLOOKUP($C409,aanmeldingen!$C:$AB,K$1,FALSE),"")</f>
        <v/>
      </c>
      <c r="L409" s="1" t="str">
        <f ca="1">IF($B409=1,VLOOKUP($C409,aanmeldingen!$C:$AB,L$1,FALSE),"")</f>
        <v/>
      </c>
      <c r="M409" s="1" t="str">
        <f ca="1">IF($D409="-","",VLOOKUP($C409,aanmeldingen!$C:$AB,M$1,FALSE))</f>
        <v/>
      </c>
      <c r="N409" s="1" t="str">
        <f ca="1">IF($D409="-","",VLOOKUP($C409,aanmeldingen!$C:$AB,N$1,FALSE))</f>
        <v/>
      </c>
      <c r="O409" s="1" t="str">
        <f ca="1">IF($D409="-","",VLOOKUP($C409,aanmeldingen!$C:$AB,O$1,FALSE))</f>
        <v/>
      </c>
      <c r="P409" s="1">
        <f t="shared" ca="1" si="34"/>
        <v>1</v>
      </c>
      <c r="Q409" s="20" t="str">
        <f ca="1">IF(B409=1,IF(VLOOKUP(D409,Scheidsrechters!B:P,15,FALSE)=0,"",VLOOKUP(D409,Scheidsrechters!B:P,15,FALSE)),"")</f>
        <v/>
      </c>
      <c r="S409" s="1">
        <f t="shared" ca="1" si="35"/>
        <v>1</v>
      </c>
      <c r="T409" s="26" t="str">
        <f ca="1">IFERROR(VLOOKUP(C409,aanmeldingen!$C:$L,10,FALSE),"")</f>
        <v/>
      </c>
      <c r="U409" s="26" t="str">
        <f ca="1">IFERROR(VLOOKUP(C409,aanmeldingen!$C:$V,20,FALSE),"")</f>
        <v/>
      </c>
    </row>
    <row r="410" spans="1:21" x14ac:dyDescent="0.2">
      <c r="A410" s="54">
        <f t="shared" ca="1" si="32"/>
        <v>1</v>
      </c>
      <c r="B410" s="54">
        <f t="shared" ca="1" si="33"/>
        <v>0</v>
      </c>
      <c r="C410" s="54">
        <f t="shared" si="30"/>
        <v>378</v>
      </c>
      <c r="D410" s="54" t="str">
        <f ca="1">IFERROR(VLOOKUP($C410,aanmeldingen!$C:$AB,D$1,FALSE),"-")</f>
        <v>-</v>
      </c>
      <c r="E410" s="54">
        <f t="shared" ca="1" si="31"/>
        <v>0</v>
      </c>
      <c r="F410" s="25" t="str">
        <f ca="1">IF($B410=1,VLOOKUP($C410,aanmeldingen!$C:$AB,F$1,FALSE),"")</f>
        <v/>
      </c>
      <c r="G410" s="1" t="str">
        <f ca="1">IF($B410=1,VLOOKUP($C410,aanmeldingen!$C:$AB,G$1,FALSE),"")</f>
        <v/>
      </c>
      <c r="H410" s="1" t="str">
        <f ca="1">IF($B410=1,VLOOKUP($C410,aanmeldingen!$C:$AB,H$1,FALSE),"")</f>
        <v/>
      </c>
      <c r="I410" s="26" t="str">
        <f ca="1">IF($B410=1,VLOOKUP($C410,aanmeldingen!$C:$AB,I$1,FALSE),"")</f>
        <v/>
      </c>
      <c r="J410" s="26" t="str">
        <f ca="1">IF($B410=1,VLOOKUP($C410,aanmeldingen!$C:$AB,J$1,FALSE),"")</f>
        <v/>
      </c>
      <c r="K410" s="18" t="str">
        <f ca="1">IF($B410=1,VLOOKUP($C410,aanmeldingen!$C:$AB,K$1,FALSE),"")</f>
        <v/>
      </c>
      <c r="L410" s="1" t="str">
        <f ca="1">IF($B410=1,VLOOKUP($C410,aanmeldingen!$C:$AB,L$1,FALSE),"")</f>
        <v/>
      </c>
      <c r="M410" s="1" t="str">
        <f ca="1">IF($D410="-","",VLOOKUP($C410,aanmeldingen!$C:$AB,M$1,FALSE))</f>
        <v/>
      </c>
      <c r="N410" s="1" t="str">
        <f ca="1">IF($D410="-","",VLOOKUP($C410,aanmeldingen!$C:$AB,N$1,FALSE))</f>
        <v/>
      </c>
      <c r="O410" s="1" t="str">
        <f ca="1">IF($D410="-","",VLOOKUP($C410,aanmeldingen!$C:$AB,O$1,FALSE))</f>
        <v/>
      </c>
      <c r="P410" s="1">
        <f t="shared" ca="1" si="34"/>
        <v>1</v>
      </c>
      <c r="Q410" s="20" t="str">
        <f ca="1">IF(B410=1,IF(VLOOKUP(D410,Scheidsrechters!B:P,15,FALSE)=0,"",VLOOKUP(D410,Scheidsrechters!B:P,15,FALSE)),"")</f>
        <v/>
      </c>
      <c r="S410" s="1">
        <f t="shared" ca="1" si="35"/>
        <v>1</v>
      </c>
      <c r="T410" s="26" t="str">
        <f ca="1">IFERROR(VLOOKUP(C410,aanmeldingen!$C:$L,10,FALSE),"")</f>
        <v/>
      </c>
      <c r="U410" s="26" t="str">
        <f ca="1">IFERROR(VLOOKUP(C410,aanmeldingen!$C:$V,20,FALSE),"")</f>
        <v/>
      </c>
    </row>
    <row r="411" spans="1:21" x14ac:dyDescent="0.2">
      <c r="A411" s="54">
        <f t="shared" ca="1" si="32"/>
        <v>1</v>
      </c>
      <c r="B411" s="54">
        <f t="shared" ca="1" si="33"/>
        <v>0</v>
      </c>
      <c r="C411" s="54">
        <f t="shared" si="30"/>
        <v>379</v>
      </c>
      <c r="D411" s="54" t="str">
        <f ca="1">IFERROR(VLOOKUP($C411,aanmeldingen!$C:$AB,D$1,FALSE),"-")</f>
        <v>-</v>
      </c>
      <c r="E411" s="54">
        <f t="shared" ca="1" si="31"/>
        <v>0</v>
      </c>
      <c r="F411" s="25" t="str">
        <f ca="1">IF($B411=1,VLOOKUP($C411,aanmeldingen!$C:$AB,F$1,FALSE),"")</f>
        <v/>
      </c>
      <c r="G411" s="1" t="str">
        <f ca="1">IF($B411=1,VLOOKUP($C411,aanmeldingen!$C:$AB,G$1,FALSE),"")</f>
        <v/>
      </c>
      <c r="H411" s="1" t="str">
        <f ca="1">IF($B411=1,VLOOKUP($C411,aanmeldingen!$C:$AB,H$1,FALSE),"")</f>
        <v/>
      </c>
      <c r="I411" s="26" t="str">
        <f ca="1">IF($B411=1,VLOOKUP($C411,aanmeldingen!$C:$AB,I$1,FALSE),"")</f>
        <v/>
      </c>
      <c r="J411" s="26" t="str">
        <f ca="1">IF($B411=1,VLOOKUP($C411,aanmeldingen!$C:$AB,J$1,FALSE),"")</f>
        <v/>
      </c>
      <c r="K411" s="18" t="str">
        <f ca="1">IF($B411=1,VLOOKUP($C411,aanmeldingen!$C:$AB,K$1,FALSE),"")</f>
        <v/>
      </c>
      <c r="L411" s="1" t="str">
        <f ca="1">IF($B411=1,VLOOKUP($C411,aanmeldingen!$C:$AB,L$1,FALSE),"")</f>
        <v/>
      </c>
      <c r="M411" s="1" t="str">
        <f ca="1">IF($D411="-","",VLOOKUP($C411,aanmeldingen!$C:$AB,M$1,FALSE))</f>
        <v/>
      </c>
      <c r="N411" s="1" t="str">
        <f ca="1">IF($D411="-","",VLOOKUP($C411,aanmeldingen!$C:$AB,N$1,FALSE))</f>
        <v/>
      </c>
      <c r="O411" s="1" t="str">
        <f ca="1">IF($D411="-","",VLOOKUP($C411,aanmeldingen!$C:$AB,O$1,FALSE))</f>
        <v/>
      </c>
      <c r="P411" s="1">
        <f t="shared" ca="1" si="34"/>
        <v>1</v>
      </c>
      <c r="Q411" s="20" t="str">
        <f ca="1">IF(B411=1,IF(VLOOKUP(D411,Scheidsrechters!B:P,15,FALSE)=0,"",VLOOKUP(D411,Scheidsrechters!B:P,15,FALSE)),"")</f>
        <v/>
      </c>
      <c r="S411" s="1">
        <f t="shared" ca="1" si="35"/>
        <v>1</v>
      </c>
      <c r="T411" s="26" t="str">
        <f ca="1">IFERROR(VLOOKUP(C411,aanmeldingen!$C:$L,10,FALSE),"")</f>
        <v/>
      </c>
      <c r="U411" s="26" t="str">
        <f ca="1">IFERROR(VLOOKUP(C411,aanmeldingen!$C:$V,20,FALSE),"")</f>
        <v/>
      </c>
    </row>
    <row r="412" spans="1:21" x14ac:dyDescent="0.2">
      <c r="A412" s="54">
        <f t="shared" ca="1" si="32"/>
        <v>1</v>
      </c>
      <c r="B412" s="54">
        <f t="shared" ca="1" si="33"/>
        <v>0</v>
      </c>
      <c r="C412" s="54">
        <f t="shared" si="30"/>
        <v>380</v>
      </c>
      <c r="D412" s="54" t="str">
        <f ca="1">IFERROR(VLOOKUP($C412,aanmeldingen!$C:$AB,D$1,FALSE),"-")</f>
        <v>-</v>
      </c>
      <c r="E412" s="54">
        <f t="shared" ca="1" si="31"/>
        <v>0</v>
      </c>
      <c r="F412" s="25" t="str">
        <f ca="1">IF($B412=1,VLOOKUP($C412,aanmeldingen!$C:$AB,F$1,FALSE),"")</f>
        <v/>
      </c>
      <c r="G412" s="1" t="str">
        <f ca="1">IF($B412=1,VLOOKUP($C412,aanmeldingen!$C:$AB,G$1,FALSE),"")</f>
        <v/>
      </c>
      <c r="H412" s="1" t="str">
        <f ca="1">IF($B412=1,VLOOKUP($C412,aanmeldingen!$C:$AB,H$1,FALSE),"")</f>
        <v/>
      </c>
      <c r="I412" s="26" t="str">
        <f ca="1">IF($B412=1,VLOOKUP($C412,aanmeldingen!$C:$AB,I$1,FALSE),"")</f>
        <v/>
      </c>
      <c r="J412" s="26" t="str">
        <f ca="1">IF($B412=1,VLOOKUP($C412,aanmeldingen!$C:$AB,J$1,FALSE),"")</f>
        <v/>
      </c>
      <c r="K412" s="18" t="str">
        <f ca="1">IF($B412=1,VLOOKUP($C412,aanmeldingen!$C:$AB,K$1,FALSE),"")</f>
        <v/>
      </c>
      <c r="L412" s="1" t="str">
        <f ca="1">IF($B412=1,VLOOKUP($C412,aanmeldingen!$C:$AB,L$1,FALSE),"")</f>
        <v/>
      </c>
      <c r="M412" s="1" t="str">
        <f ca="1">IF($D412="-","",VLOOKUP($C412,aanmeldingen!$C:$AB,M$1,FALSE))</f>
        <v/>
      </c>
      <c r="N412" s="1" t="str">
        <f ca="1">IF($D412="-","",VLOOKUP($C412,aanmeldingen!$C:$AB,N$1,FALSE))</f>
        <v/>
      </c>
      <c r="O412" s="1" t="str">
        <f ca="1">IF($D412="-","",VLOOKUP($C412,aanmeldingen!$C:$AB,O$1,FALSE))</f>
        <v/>
      </c>
      <c r="P412" s="1">
        <f t="shared" ca="1" si="34"/>
        <v>1</v>
      </c>
      <c r="Q412" s="20" t="str">
        <f ca="1">IF(B412=1,IF(VLOOKUP(D412,Scheidsrechters!B:P,15,FALSE)=0,"",VLOOKUP(D412,Scheidsrechters!B:P,15,FALSE)),"")</f>
        <v/>
      </c>
      <c r="S412" s="1">
        <f t="shared" ca="1" si="35"/>
        <v>1</v>
      </c>
      <c r="T412" s="26" t="str">
        <f ca="1">IFERROR(VLOOKUP(C412,aanmeldingen!$C:$L,10,FALSE),"")</f>
        <v/>
      </c>
      <c r="U412" s="26" t="str">
        <f ca="1">IFERROR(VLOOKUP(C412,aanmeldingen!$C:$V,20,FALSE),"")</f>
        <v/>
      </c>
    </row>
    <row r="413" spans="1:21" x14ac:dyDescent="0.2">
      <c r="A413" s="54">
        <f t="shared" ca="1" si="32"/>
        <v>1</v>
      </c>
      <c r="B413" s="54">
        <f t="shared" ca="1" si="33"/>
        <v>0</v>
      </c>
      <c r="C413" s="54">
        <f t="shared" si="30"/>
        <v>381</v>
      </c>
      <c r="D413" s="54" t="str">
        <f ca="1">IFERROR(VLOOKUP($C413,aanmeldingen!$C:$AB,D$1,FALSE),"-")</f>
        <v>-</v>
      </c>
      <c r="E413" s="54">
        <f t="shared" ca="1" si="31"/>
        <v>0</v>
      </c>
      <c r="F413" s="25" t="str">
        <f ca="1">IF($B413=1,VLOOKUP($C413,aanmeldingen!$C:$AB,F$1,FALSE),"")</f>
        <v/>
      </c>
      <c r="G413" s="1" t="str">
        <f ca="1">IF($B413=1,VLOOKUP($C413,aanmeldingen!$C:$AB,G$1,FALSE),"")</f>
        <v/>
      </c>
      <c r="H413" s="1" t="str">
        <f ca="1">IF($B413=1,VLOOKUP($C413,aanmeldingen!$C:$AB,H$1,FALSE),"")</f>
        <v/>
      </c>
      <c r="I413" s="26" t="str">
        <f ca="1">IF($B413=1,VLOOKUP($C413,aanmeldingen!$C:$AB,I$1,FALSE),"")</f>
        <v/>
      </c>
      <c r="J413" s="26" t="str">
        <f ca="1">IF($B413=1,VLOOKUP($C413,aanmeldingen!$C:$AB,J$1,FALSE),"")</f>
        <v/>
      </c>
      <c r="K413" s="18" t="str">
        <f ca="1">IF($B413=1,VLOOKUP($C413,aanmeldingen!$C:$AB,K$1,FALSE),"")</f>
        <v/>
      </c>
      <c r="L413" s="1" t="str">
        <f ca="1">IF($B413=1,VLOOKUP($C413,aanmeldingen!$C:$AB,L$1,FALSE),"")</f>
        <v/>
      </c>
      <c r="M413" s="1" t="str">
        <f ca="1">IF($D413="-","",VLOOKUP($C413,aanmeldingen!$C:$AB,M$1,FALSE))</f>
        <v/>
      </c>
      <c r="N413" s="1" t="str">
        <f ca="1">IF($D413="-","",VLOOKUP($C413,aanmeldingen!$C:$AB,N$1,FALSE))</f>
        <v/>
      </c>
      <c r="O413" s="1" t="str">
        <f ca="1">IF($D413="-","",VLOOKUP($C413,aanmeldingen!$C:$AB,O$1,FALSE))</f>
        <v/>
      </c>
      <c r="P413" s="1">
        <f t="shared" ca="1" si="34"/>
        <v>1</v>
      </c>
      <c r="Q413" s="20" t="str">
        <f ca="1">IF(B413=1,IF(VLOOKUP(D413,Scheidsrechters!B:P,15,FALSE)=0,"",VLOOKUP(D413,Scheidsrechters!B:P,15,FALSE)),"")</f>
        <v/>
      </c>
      <c r="S413" s="1">
        <f t="shared" ca="1" si="35"/>
        <v>1</v>
      </c>
      <c r="T413" s="26" t="str">
        <f ca="1">IFERROR(VLOOKUP(C413,aanmeldingen!$C:$L,10,FALSE),"")</f>
        <v/>
      </c>
      <c r="U413" s="26" t="str">
        <f ca="1">IFERROR(VLOOKUP(C413,aanmeldingen!$C:$V,20,FALSE),"")</f>
        <v/>
      </c>
    </row>
    <row r="414" spans="1:21" x14ac:dyDescent="0.2">
      <c r="A414" s="54">
        <f t="shared" ca="1" si="32"/>
        <v>1</v>
      </c>
      <c r="B414" s="54">
        <f t="shared" ca="1" si="33"/>
        <v>0</v>
      </c>
      <c r="C414" s="54">
        <f t="shared" si="30"/>
        <v>382</v>
      </c>
      <c r="D414" s="54" t="str">
        <f ca="1">IFERROR(VLOOKUP($C414,aanmeldingen!$C:$AB,D$1,FALSE),"-")</f>
        <v>-</v>
      </c>
      <c r="E414" s="54">
        <f t="shared" ca="1" si="31"/>
        <v>0</v>
      </c>
      <c r="F414" s="25" t="str">
        <f ca="1">IF($B414=1,VLOOKUP($C414,aanmeldingen!$C:$AB,F$1,FALSE),"")</f>
        <v/>
      </c>
      <c r="G414" s="1" t="str">
        <f ca="1">IF($B414=1,VLOOKUP($C414,aanmeldingen!$C:$AB,G$1,FALSE),"")</f>
        <v/>
      </c>
      <c r="H414" s="1" t="str">
        <f ca="1">IF($B414=1,VLOOKUP($C414,aanmeldingen!$C:$AB,H$1,FALSE),"")</f>
        <v/>
      </c>
      <c r="I414" s="26" t="str">
        <f ca="1">IF($B414=1,VLOOKUP($C414,aanmeldingen!$C:$AB,I$1,FALSE),"")</f>
        <v/>
      </c>
      <c r="J414" s="26" t="str">
        <f ca="1">IF($B414=1,VLOOKUP($C414,aanmeldingen!$C:$AB,J$1,FALSE),"")</f>
        <v/>
      </c>
      <c r="K414" s="18" t="str">
        <f ca="1">IF($B414=1,VLOOKUP($C414,aanmeldingen!$C:$AB,K$1,FALSE),"")</f>
        <v/>
      </c>
      <c r="L414" s="1" t="str">
        <f ca="1">IF($B414=1,VLOOKUP($C414,aanmeldingen!$C:$AB,L$1,FALSE),"")</f>
        <v/>
      </c>
      <c r="M414" s="1" t="str">
        <f ca="1">IF($D414="-","",VLOOKUP($C414,aanmeldingen!$C:$AB,M$1,FALSE))</f>
        <v/>
      </c>
      <c r="N414" s="1" t="str">
        <f ca="1">IF($D414="-","",VLOOKUP($C414,aanmeldingen!$C:$AB,N$1,FALSE))</f>
        <v/>
      </c>
      <c r="O414" s="1" t="str">
        <f ca="1">IF($D414="-","",VLOOKUP($C414,aanmeldingen!$C:$AB,O$1,FALSE))</f>
        <v/>
      </c>
      <c r="P414" s="1">
        <f t="shared" ca="1" si="34"/>
        <v>1</v>
      </c>
      <c r="Q414" s="20" t="str">
        <f ca="1">IF(B414=1,IF(VLOOKUP(D414,Scheidsrechters!B:P,15,FALSE)=0,"",VLOOKUP(D414,Scheidsrechters!B:P,15,FALSE)),"")</f>
        <v/>
      </c>
      <c r="S414" s="1">
        <f t="shared" ca="1" si="35"/>
        <v>1</v>
      </c>
      <c r="T414" s="26" t="str">
        <f ca="1">IFERROR(VLOOKUP(C414,aanmeldingen!$C:$L,10,FALSE),"")</f>
        <v/>
      </c>
      <c r="U414" s="26" t="str">
        <f ca="1">IFERROR(VLOOKUP(C414,aanmeldingen!$C:$V,20,FALSE),"")</f>
        <v/>
      </c>
    </row>
    <row r="415" spans="1:21" x14ac:dyDescent="0.2">
      <c r="A415" s="54">
        <f t="shared" ca="1" si="32"/>
        <v>1</v>
      </c>
      <c r="B415" s="54">
        <f t="shared" ca="1" si="33"/>
        <v>0</v>
      </c>
      <c r="C415" s="54">
        <f t="shared" si="30"/>
        <v>383</v>
      </c>
      <c r="D415" s="54" t="str">
        <f ca="1">IFERROR(VLOOKUP($C415,aanmeldingen!$C:$AB,D$1,FALSE),"-")</f>
        <v>-</v>
      </c>
      <c r="E415" s="54">
        <f t="shared" ca="1" si="31"/>
        <v>0</v>
      </c>
      <c r="F415" s="25" t="str">
        <f ca="1">IF($B415=1,VLOOKUP($C415,aanmeldingen!$C:$AB,F$1,FALSE),"")</f>
        <v/>
      </c>
      <c r="G415" s="1" t="str">
        <f ca="1">IF($B415=1,VLOOKUP($C415,aanmeldingen!$C:$AB,G$1,FALSE),"")</f>
        <v/>
      </c>
      <c r="H415" s="1" t="str">
        <f ca="1">IF($B415=1,VLOOKUP($C415,aanmeldingen!$C:$AB,H$1,FALSE),"")</f>
        <v/>
      </c>
      <c r="I415" s="26" t="str">
        <f ca="1">IF($B415=1,VLOOKUP($C415,aanmeldingen!$C:$AB,I$1,FALSE),"")</f>
        <v/>
      </c>
      <c r="J415" s="26" t="str">
        <f ca="1">IF($B415=1,VLOOKUP($C415,aanmeldingen!$C:$AB,J$1,FALSE),"")</f>
        <v/>
      </c>
      <c r="K415" s="18" t="str">
        <f ca="1">IF($B415=1,VLOOKUP($C415,aanmeldingen!$C:$AB,K$1,FALSE),"")</f>
        <v/>
      </c>
      <c r="L415" s="1" t="str">
        <f ca="1">IF($B415=1,VLOOKUP($C415,aanmeldingen!$C:$AB,L$1,FALSE),"")</f>
        <v/>
      </c>
      <c r="M415" s="1" t="str">
        <f ca="1">IF($D415="-","",VLOOKUP($C415,aanmeldingen!$C:$AB,M$1,FALSE))</f>
        <v/>
      </c>
      <c r="N415" s="1" t="str">
        <f ca="1">IF($D415="-","",VLOOKUP($C415,aanmeldingen!$C:$AB,N$1,FALSE))</f>
        <v/>
      </c>
      <c r="O415" s="1" t="str">
        <f ca="1">IF($D415="-","",VLOOKUP($C415,aanmeldingen!$C:$AB,O$1,FALSE))</f>
        <v/>
      </c>
      <c r="P415" s="1">
        <f t="shared" ca="1" si="34"/>
        <v>1</v>
      </c>
      <c r="Q415" s="20" t="str">
        <f ca="1">IF(B415=1,IF(VLOOKUP(D415,Scheidsrechters!B:P,15,FALSE)=0,"",VLOOKUP(D415,Scheidsrechters!B:P,15,FALSE)),"")</f>
        <v/>
      </c>
      <c r="S415" s="1">
        <f t="shared" ca="1" si="35"/>
        <v>1</v>
      </c>
      <c r="T415" s="26" t="str">
        <f ca="1">IFERROR(VLOOKUP(C415,aanmeldingen!$C:$L,10,FALSE),"")</f>
        <v/>
      </c>
      <c r="U415" s="26" t="str">
        <f ca="1">IFERROR(VLOOKUP(C415,aanmeldingen!$C:$V,20,FALSE),"")</f>
        <v/>
      </c>
    </row>
    <row r="416" spans="1:21" x14ac:dyDescent="0.2">
      <c r="A416" s="54">
        <f t="shared" ca="1" si="32"/>
        <v>1</v>
      </c>
      <c r="B416" s="54">
        <f t="shared" ca="1" si="33"/>
        <v>0</v>
      </c>
      <c r="C416" s="54">
        <f t="shared" si="30"/>
        <v>384</v>
      </c>
      <c r="D416" s="54" t="str">
        <f ca="1">IFERROR(VLOOKUP($C416,aanmeldingen!$C:$AB,D$1,FALSE),"-")</f>
        <v>-</v>
      </c>
      <c r="E416" s="54">
        <f t="shared" ca="1" si="31"/>
        <v>0</v>
      </c>
      <c r="F416" s="25" t="str">
        <f ca="1">IF($B416=1,VLOOKUP($C416,aanmeldingen!$C:$AB,F$1,FALSE),"")</f>
        <v/>
      </c>
      <c r="G416" s="1" t="str">
        <f ca="1">IF($B416=1,VLOOKUP($C416,aanmeldingen!$C:$AB,G$1,FALSE),"")</f>
        <v/>
      </c>
      <c r="H416" s="1" t="str">
        <f ca="1">IF($B416=1,VLOOKUP($C416,aanmeldingen!$C:$AB,H$1,FALSE),"")</f>
        <v/>
      </c>
      <c r="I416" s="26" t="str">
        <f ca="1">IF($B416=1,VLOOKUP($C416,aanmeldingen!$C:$AB,I$1,FALSE),"")</f>
        <v/>
      </c>
      <c r="J416" s="26" t="str">
        <f ca="1">IF($B416=1,VLOOKUP($C416,aanmeldingen!$C:$AB,J$1,FALSE),"")</f>
        <v/>
      </c>
      <c r="K416" s="18" t="str">
        <f ca="1">IF($B416=1,VLOOKUP($C416,aanmeldingen!$C:$AB,K$1,FALSE),"")</f>
        <v/>
      </c>
      <c r="L416" s="1" t="str">
        <f ca="1">IF($B416=1,VLOOKUP($C416,aanmeldingen!$C:$AB,L$1,FALSE),"")</f>
        <v/>
      </c>
      <c r="M416" s="1" t="str">
        <f ca="1">IF($D416="-","",VLOOKUP($C416,aanmeldingen!$C:$AB,M$1,FALSE))</f>
        <v/>
      </c>
      <c r="N416" s="1" t="str">
        <f ca="1">IF($D416="-","",VLOOKUP($C416,aanmeldingen!$C:$AB,N$1,FALSE))</f>
        <v/>
      </c>
      <c r="O416" s="1" t="str">
        <f ca="1">IF($D416="-","",VLOOKUP($C416,aanmeldingen!$C:$AB,O$1,FALSE))</f>
        <v/>
      </c>
      <c r="P416" s="1">
        <f t="shared" ca="1" si="34"/>
        <v>1</v>
      </c>
      <c r="Q416" s="20" t="str">
        <f ca="1">IF(B416=1,IF(VLOOKUP(D416,Scheidsrechters!B:P,15,FALSE)=0,"",VLOOKUP(D416,Scheidsrechters!B:P,15,FALSE)),"")</f>
        <v/>
      </c>
      <c r="S416" s="1">
        <f t="shared" ca="1" si="35"/>
        <v>1</v>
      </c>
      <c r="T416" s="26" t="str">
        <f ca="1">IFERROR(VLOOKUP(C416,aanmeldingen!$C:$L,10,FALSE),"")</f>
        <v/>
      </c>
      <c r="U416" s="26" t="str">
        <f ca="1">IFERROR(VLOOKUP(C416,aanmeldingen!$C:$V,20,FALSE),"")</f>
        <v/>
      </c>
    </row>
    <row r="417" spans="1:21" x14ac:dyDescent="0.2">
      <c r="A417" s="54">
        <f t="shared" ca="1" si="32"/>
        <v>1</v>
      </c>
      <c r="B417" s="54">
        <f t="shared" ca="1" si="33"/>
        <v>0</v>
      </c>
      <c r="C417" s="54">
        <f t="shared" ref="C417:C480" si="36">C416+1</f>
        <v>385</v>
      </c>
      <c r="D417" s="54" t="str">
        <f ca="1">IFERROR(VLOOKUP($C417,aanmeldingen!$C:$AB,D$1,FALSE),"-")</f>
        <v>-</v>
      </c>
      <c r="E417" s="54">
        <f t="shared" ref="E417:E480" ca="1" si="37">IF(D417=D416,E416,IF(OR(LEFT(H417,2)="EK",LEFT(H417,2)="WK",H417="OS",H417="OKT",LEFT(H417,6)="RSS WK"),1,0))</f>
        <v>0</v>
      </c>
      <c r="F417" s="25" t="str">
        <f ca="1">IF($B417=1,VLOOKUP($C417,aanmeldingen!$C:$AB,F$1,FALSE),"")</f>
        <v/>
      </c>
      <c r="G417" s="1" t="str">
        <f ca="1">IF($B417=1,VLOOKUP($C417,aanmeldingen!$C:$AB,G$1,FALSE),"")</f>
        <v/>
      </c>
      <c r="H417" s="1" t="str">
        <f ca="1">IF($B417=1,VLOOKUP($C417,aanmeldingen!$C:$AB,H$1,FALSE),"")</f>
        <v/>
      </c>
      <c r="I417" s="26" t="str">
        <f ca="1">IF($B417=1,VLOOKUP($C417,aanmeldingen!$C:$AB,I$1,FALSE),"")</f>
        <v/>
      </c>
      <c r="J417" s="26" t="str">
        <f ca="1">IF($B417=1,VLOOKUP($C417,aanmeldingen!$C:$AB,J$1,FALSE),"")</f>
        <v/>
      </c>
      <c r="K417" s="18" t="str">
        <f ca="1">IF($B417=1,VLOOKUP($C417,aanmeldingen!$C:$AB,K$1,FALSE),"")</f>
        <v/>
      </c>
      <c r="L417" s="1" t="str">
        <f ca="1">IF($B417=1,VLOOKUP($C417,aanmeldingen!$C:$AB,L$1,FALSE),"")</f>
        <v/>
      </c>
      <c r="M417" s="1" t="str">
        <f ca="1">IF($D417="-","",VLOOKUP($C417,aanmeldingen!$C:$AB,M$1,FALSE))</f>
        <v/>
      </c>
      <c r="N417" s="1" t="str">
        <f ca="1">IF($D417="-","",VLOOKUP($C417,aanmeldingen!$C:$AB,N$1,FALSE))</f>
        <v/>
      </c>
      <c r="O417" s="1" t="str">
        <f ca="1">IF($D417="-","",VLOOKUP($C417,aanmeldingen!$C:$AB,O$1,FALSE))</f>
        <v/>
      </c>
      <c r="P417" s="1">
        <f t="shared" ca="1" si="34"/>
        <v>1</v>
      </c>
      <c r="Q417" s="20" t="str">
        <f ca="1">IF(B417=1,IF(VLOOKUP(D417,Scheidsrechters!B:P,15,FALSE)=0,"",VLOOKUP(D417,Scheidsrechters!B:P,15,FALSE)),"")</f>
        <v/>
      </c>
      <c r="S417" s="1">
        <f t="shared" ca="1" si="35"/>
        <v>1</v>
      </c>
      <c r="T417" s="26" t="str">
        <f ca="1">IFERROR(VLOOKUP(C417,aanmeldingen!$C:$L,10,FALSE),"")</f>
        <v/>
      </c>
      <c r="U417" s="26" t="str">
        <f ca="1">IFERROR(VLOOKUP(C417,aanmeldingen!$C:$V,20,FALSE),"")</f>
        <v/>
      </c>
    </row>
    <row r="418" spans="1:21" x14ac:dyDescent="0.2">
      <c r="A418" s="54">
        <f t="shared" ref="A418:A481" ca="1" si="38">IF(E418=0,IF(D418=D417,A417,IF(A417=1,0,1)),IF(D418=D417,A417,IF(A417=3,4,3)))</f>
        <v>1</v>
      </c>
      <c r="B418" s="54">
        <f t="shared" ref="B418:B481" ca="1" si="39">IF(D418="-",0,IF(D418=D417,0,1))</f>
        <v>0</v>
      </c>
      <c r="C418" s="54">
        <f t="shared" si="36"/>
        <v>386</v>
      </c>
      <c r="D418" s="54" t="str">
        <f ca="1">IFERROR(VLOOKUP($C418,aanmeldingen!$C:$AB,D$1,FALSE),"-")</f>
        <v>-</v>
      </c>
      <c r="E418" s="54">
        <f t="shared" ca="1" si="37"/>
        <v>0</v>
      </c>
      <c r="F418" s="25" t="str">
        <f ca="1">IF($B418=1,VLOOKUP($C418,aanmeldingen!$C:$AB,F$1,FALSE),"")</f>
        <v/>
      </c>
      <c r="G418" s="1" t="str">
        <f ca="1">IF($B418=1,VLOOKUP($C418,aanmeldingen!$C:$AB,G$1,FALSE),"")</f>
        <v/>
      </c>
      <c r="H418" s="1" t="str">
        <f ca="1">IF($B418=1,VLOOKUP($C418,aanmeldingen!$C:$AB,H$1,FALSE),"")</f>
        <v/>
      </c>
      <c r="I418" s="26" t="str">
        <f ca="1">IF($B418=1,VLOOKUP($C418,aanmeldingen!$C:$AB,I$1,FALSE),"")</f>
        <v/>
      </c>
      <c r="J418" s="26" t="str">
        <f ca="1">IF($B418=1,VLOOKUP($C418,aanmeldingen!$C:$AB,J$1,FALSE),"")</f>
        <v/>
      </c>
      <c r="K418" s="18" t="str">
        <f ca="1">IF($B418=1,VLOOKUP($C418,aanmeldingen!$C:$AB,K$1,FALSE),"")</f>
        <v/>
      </c>
      <c r="L418" s="1" t="str">
        <f ca="1">IF($B418=1,VLOOKUP($C418,aanmeldingen!$C:$AB,L$1,FALSE),"")</f>
        <v/>
      </c>
      <c r="M418" s="1" t="str">
        <f ca="1">IF($D418="-","",VLOOKUP($C418,aanmeldingen!$C:$AB,M$1,FALSE))</f>
        <v/>
      </c>
      <c r="N418" s="1" t="str">
        <f ca="1">IF($D418="-","",VLOOKUP($C418,aanmeldingen!$C:$AB,N$1,FALSE))</f>
        <v/>
      </c>
      <c r="O418" s="1" t="str">
        <f ca="1">IF($D418="-","",VLOOKUP($C418,aanmeldingen!$C:$AB,O$1,FALSE))</f>
        <v/>
      </c>
      <c r="P418" s="1">
        <f t="shared" ref="P418:P481" ca="1" si="40">IF(S418=1,1,"")</f>
        <v>1</v>
      </c>
      <c r="Q418" s="20" t="str">
        <f ca="1">IF(B418=1,IF(VLOOKUP(D418,Scheidsrechters!B:P,15,FALSE)=0,"",VLOOKUP(D418,Scheidsrechters!B:P,15,FALSE)),"")</f>
        <v/>
      </c>
      <c r="S418" s="1">
        <f t="shared" ref="S418:S481" ca="1" si="41">IF(T418&lt;&gt;0,1,IF(U418-TODAY()&lt;8,2,3))</f>
        <v>1</v>
      </c>
      <c r="T418" s="26" t="str">
        <f ca="1">IFERROR(VLOOKUP(C418,aanmeldingen!$C:$L,10,FALSE),"")</f>
        <v/>
      </c>
      <c r="U418" s="26" t="str">
        <f ca="1">IFERROR(VLOOKUP(C418,aanmeldingen!$C:$V,20,FALSE),"")</f>
        <v/>
      </c>
    </row>
    <row r="419" spans="1:21" x14ac:dyDescent="0.2">
      <c r="A419" s="54">
        <f t="shared" ca="1" si="38"/>
        <v>1</v>
      </c>
      <c r="B419" s="54">
        <f t="shared" ca="1" si="39"/>
        <v>0</v>
      </c>
      <c r="C419" s="54">
        <f t="shared" si="36"/>
        <v>387</v>
      </c>
      <c r="D419" s="54" t="str">
        <f ca="1">IFERROR(VLOOKUP($C419,aanmeldingen!$C:$AB,D$1,FALSE),"-")</f>
        <v>-</v>
      </c>
      <c r="E419" s="54">
        <f t="shared" ca="1" si="37"/>
        <v>0</v>
      </c>
      <c r="F419" s="25" t="str">
        <f ca="1">IF($B419=1,VLOOKUP($C419,aanmeldingen!$C:$AB,F$1,FALSE),"")</f>
        <v/>
      </c>
      <c r="G419" s="1" t="str">
        <f ca="1">IF($B419=1,VLOOKUP($C419,aanmeldingen!$C:$AB,G$1,FALSE),"")</f>
        <v/>
      </c>
      <c r="H419" s="1" t="str">
        <f ca="1">IF($B419=1,VLOOKUP($C419,aanmeldingen!$C:$AB,H$1,FALSE),"")</f>
        <v/>
      </c>
      <c r="I419" s="26" t="str">
        <f ca="1">IF($B419=1,VLOOKUP($C419,aanmeldingen!$C:$AB,I$1,FALSE),"")</f>
        <v/>
      </c>
      <c r="J419" s="26" t="str">
        <f ca="1">IF($B419=1,VLOOKUP($C419,aanmeldingen!$C:$AB,J$1,FALSE),"")</f>
        <v/>
      </c>
      <c r="K419" s="18" t="str">
        <f ca="1">IF($B419=1,VLOOKUP($C419,aanmeldingen!$C:$AB,K$1,FALSE),"")</f>
        <v/>
      </c>
      <c r="L419" s="1" t="str">
        <f ca="1">IF($B419=1,VLOOKUP($C419,aanmeldingen!$C:$AB,L$1,FALSE),"")</f>
        <v/>
      </c>
      <c r="M419" s="1" t="str">
        <f ca="1">IF($D419="-","",VLOOKUP($C419,aanmeldingen!$C:$AB,M$1,FALSE))</f>
        <v/>
      </c>
      <c r="N419" s="1" t="str">
        <f ca="1">IF($D419="-","",VLOOKUP($C419,aanmeldingen!$C:$AB,N$1,FALSE))</f>
        <v/>
      </c>
      <c r="O419" s="1" t="str">
        <f ca="1">IF($D419="-","",VLOOKUP($C419,aanmeldingen!$C:$AB,O$1,FALSE))</f>
        <v/>
      </c>
      <c r="P419" s="1">
        <f t="shared" ca="1" si="40"/>
        <v>1</v>
      </c>
      <c r="Q419" s="20" t="str">
        <f ca="1">IF(B419=1,IF(VLOOKUP(D419,Scheidsrechters!B:P,15,FALSE)=0,"",VLOOKUP(D419,Scheidsrechters!B:P,15,FALSE)),"")</f>
        <v/>
      </c>
      <c r="S419" s="1">
        <f t="shared" ca="1" si="41"/>
        <v>1</v>
      </c>
      <c r="T419" s="26" t="str">
        <f ca="1">IFERROR(VLOOKUP(C419,aanmeldingen!$C:$L,10,FALSE),"")</f>
        <v/>
      </c>
      <c r="U419" s="26" t="str">
        <f ca="1">IFERROR(VLOOKUP(C419,aanmeldingen!$C:$V,20,FALSE),"")</f>
        <v/>
      </c>
    </row>
    <row r="420" spans="1:21" x14ac:dyDescent="0.2">
      <c r="A420" s="54">
        <f t="shared" ca="1" si="38"/>
        <v>1</v>
      </c>
      <c r="B420" s="54">
        <f t="shared" ca="1" si="39"/>
        <v>0</v>
      </c>
      <c r="C420" s="54">
        <f t="shared" si="36"/>
        <v>388</v>
      </c>
      <c r="D420" s="54" t="str">
        <f ca="1">IFERROR(VLOOKUP($C420,aanmeldingen!$C:$AB,D$1,FALSE),"-")</f>
        <v>-</v>
      </c>
      <c r="E420" s="54">
        <f t="shared" ca="1" si="37"/>
        <v>0</v>
      </c>
      <c r="F420" s="25" t="str">
        <f ca="1">IF($B420=1,VLOOKUP($C420,aanmeldingen!$C:$AB,F$1,FALSE),"")</f>
        <v/>
      </c>
      <c r="G420" s="1" t="str">
        <f ca="1">IF($B420=1,VLOOKUP($C420,aanmeldingen!$C:$AB,G$1,FALSE),"")</f>
        <v/>
      </c>
      <c r="H420" s="1" t="str">
        <f ca="1">IF($B420=1,VLOOKUP($C420,aanmeldingen!$C:$AB,H$1,FALSE),"")</f>
        <v/>
      </c>
      <c r="I420" s="26" t="str">
        <f ca="1">IF($B420=1,VLOOKUP($C420,aanmeldingen!$C:$AB,I$1,FALSE),"")</f>
        <v/>
      </c>
      <c r="J420" s="26" t="str">
        <f ca="1">IF($B420=1,VLOOKUP($C420,aanmeldingen!$C:$AB,J$1,FALSE),"")</f>
        <v/>
      </c>
      <c r="K420" s="18" t="str">
        <f ca="1">IF($B420=1,VLOOKUP($C420,aanmeldingen!$C:$AB,K$1,FALSE),"")</f>
        <v/>
      </c>
      <c r="L420" s="1" t="str">
        <f ca="1">IF($B420=1,VLOOKUP($C420,aanmeldingen!$C:$AB,L$1,FALSE),"")</f>
        <v/>
      </c>
      <c r="M420" s="1" t="str">
        <f ca="1">IF($D420="-","",VLOOKUP($C420,aanmeldingen!$C:$AB,M$1,FALSE))</f>
        <v/>
      </c>
      <c r="N420" s="1" t="str">
        <f ca="1">IF($D420="-","",VLOOKUP($C420,aanmeldingen!$C:$AB,N$1,FALSE))</f>
        <v/>
      </c>
      <c r="O420" s="1" t="str">
        <f ca="1">IF($D420="-","",VLOOKUP($C420,aanmeldingen!$C:$AB,O$1,FALSE))</f>
        <v/>
      </c>
      <c r="P420" s="1">
        <f t="shared" ca="1" si="40"/>
        <v>1</v>
      </c>
      <c r="Q420" s="20" t="str">
        <f ca="1">IF(B420=1,IF(VLOOKUP(D420,Scheidsrechters!B:P,15,FALSE)=0,"",VLOOKUP(D420,Scheidsrechters!B:P,15,FALSE)),"")</f>
        <v/>
      </c>
      <c r="S420" s="1">
        <f t="shared" ca="1" si="41"/>
        <v>1</v>
      </c>
      <c r="T420" s="26" t="str">
        <f ca="1">IFERROR(VLOOKUP(C420,aanmeldingen!$C:$L,10,FALSE),"")</f>
        <v/>
      </c>
      <c r="U420" s="26" t="str">
        <f ca="1">IFERROR(VLOOKUP(C420,aanmeldingen!$C:$V,20,FALSE),"")</f>
        <v/>
      </c>
    </row>
    <row r="421" spans="1:21" x14ac:dyDescent="0.2">
      <c r="A421" s="54">
        <f t="shared" ca="1" si="38"/>
        <v>1</v>
      </c>
      <c r="B421" s="54">
        <f t="shared" ca="1" si="39"/>
        <v>0</v>
      </c>
      <c r="C421" s="54">
        <f t="shared" si="36"/>
        <v>389</v>
      </c>
      <c r="D421" s="54" t="str">
        <f ca="1">IFERROR(VLOOKUP($C421,aanmeldingen!$C:$AB,D$1,FALSE),"-")</f>
        <v>-</v>
      </c>
      <c r="E421" s="54">
        <f t="shared" ca="1" si="37"/>
        <v>0</v>
      </c>
      <c r="F421" s="25" t="str">
        <f ca="1">IF($B421=1,VLOOKUP($C421,aanmeldingen!$C:$AB,F$1,FALSE),"")</f>
        <v/>
      </c>
      <c r="G421" s="1" t="str">
        <f ca="1">IF($B421=1,VLOOKUP($C421,aanmeldingen!$C:$AB,G$1,FALSE),"")</f>
        <v/>
      </c>
      <c r="H421" s="1" t="str">
        <f ca="1">IF($B421=1,VLOOKUP($C421,aanmeldingen!$C:$AB,H$1,FALSE),"")</f>
        <v/>
      </c>
      <c r="I421" s="26" t="str">
        <f ca="1">IF($B421=1,VLOOKUP($C421,aanmeldingen!$C:$AB,I$1,FALSE),"")</f>
        <v/>
      </c>
      <c r="J421" s="26" t="str">
        <f ca="1">IF($B421=1,VLOOKUP($C421,aanmeldingen!$C:$AB,J$1,FALSE),"")</f>
        <v/>
      </c>
      <c r="K421" s="18" t="str">
        <f ca="1">IF($B421=1,VLOOKUP($C421,aanmeldingen!$C:$AB,K$1,FALSE),"")</f>
        <v/>
      </c>
      <c r="L421" s="1" t="str">
        <f ca="1">IF($B421=1,VLOOKUP($C421,aanmeldingen!$C:$AB,L$1,FALSE),"")</f>
        <v/>
      </c>
      <c r="M421" s="1" t="str">
        <f ca="1">IF($D421="-","",VLOOKUP($C421,aanmeldingen!$C:$AB,M$1,FALSE))</f>
        <v/>
      </c>
      <c r="N421" s="1" t="str">
        <f ca="1">IF($D421="-","",VLOOKUP($C421,aanmeldingen!$C:$AB,N$1,FALSE))</f>
        <v/>
      </c>
      <c r="O421" s="1" t="str">
        <f ca="1">IF($D421="-","",VLOOKUP($C421,aanmeldingen!$C:$AB,O$1,FALSE))</f>
        <v/>
      </c>
      <c r="P421" s="1">
        <f t="shared" ca="1" si="40"/>
        <v>1</v>
      </c>
      <c r="Q421" s="20" t="str">
        <f ca="1">IF(B421=1,IF(VLOOKUP(D421,Scheidsrechters!B:P,15,FALSE)=0,"",VLOOKUP(D421,Scheidsrechters!B:P,15,FALSE)),"")</f>
        <v/>
      </c>
      <c r="S421" s="1">
        <f t="shared" ca="1" si="41"/>
        <v>1</v>
      </c>
      <c r="T421" s="26" t="str">
        <f ca="1">IFERROR(VLOOKUP(C421,aanmeldingen!$C:$L,10,FALSE),"")</f>
        <v/>
      </c>
      <c r="U421" s="26" t="str">
        <f ca="1">IFERROR(VLOOKUP(C421,aanmeldingen!$C:$V,20,FALSE),"")</f>
        <v/>
      </c>
    </row>
    <row r="422" spans="1:21" x14ac:dyDescent="0.2">
      <c r="A422" s="54">
        <f t="shared" ca="1" si="38"/>
        <v>1</v>
      </c>
      <c r="B422" s="54">
        <f t="shared" ca="1" si="39"/>
        <v>0</v>
      </c>
      <c r="C422" s="54">
        <f t="shared" si="36"/>
        <v>390</v>
      </c>
      <c r="D422" s="54" t="str">
        <f ca="1">IFERROR(VLOOKUP($C422,aanmeldingen!$C:$AB,D$1,FALSE),"-")</f>
        <v>-</v>
      </c>
      <c r="E422" s="54">
        <f t="shared" ca="1" si="37"/>
        <v>0</v>
      </c>
      <c r="F422" s="25" t="str">
        <f ca="1">IF($B422=1,VLOOKUP($C422,aanmeldingen!$C:$AB,F$1,FALSE),"")</f>
        <v/>
      </c>
      <c r="G422" s="1" t="str">
        <f ca="1">IF($B422=1,VLOOKUP($C422,aanmeldingen!$C:$AB,G$1,FALSE),"")</f>
        <v/>
      </c>
      <c r="H422" s="1" t="str">
        <f ca="1">IF($B422=1,VLOOKUP($C422,aanmeldingen!$C:$AB,H$1,FALSE),"")</f>
        <v/>
      </c>
      <c r="I422" s="26" t="str">
        <f ca="1">IF($B422=1,VLOOKUP($C422,aanmeldingen!$C:$AB,I$1,FALSE),"")</f>
        <v/>
      </c>
      <c r="J422" s="26" t="str">
        <f ca="1">IF($B422=1,VLOOKUP($C422,aanmeldingen!$C:$AB,J$1,FALSE),"")</f>
        <v/>
      </c>
      <c r="K422" s="18" t="str">
        <f ca="1">IF($B422=1,VLOOKUP($C422,aanmeldingen!$C:$AB,K$1,FALSE),"")</f>
        <v/>
      </c>
      <c r="L422" s="1" t="str">
        <f ca="1">IF($B422=1,VLOOKUP($C422,aanmeldingen!$C:$AB,L$1,FALSE),"")</f>
        <v/>
      </c>
      <c r="M422" s="1" t="str">
        <f ca="1">IF($D422="-","",VLOOKUP($C422,aanmeldingen!$C:$AB,M$1,FALSE))</f>
        <v/>
      </c>
      <c r="N422" s="1" t="str">
        <f ca="1">IF($D422="-","",VLOOKUP($C422,aanmeldingen!$C:$AB,N$1,FALSE))</f>
        <v/>
      </c>
      <c r="O422" s="1" t="str">
        <f ca="1">IF($D422="-","",VLOOKUP($C422,aanmeldingen!$C:$AB,O$1,FALSE))</f>
        <v/>
      </c>
      <c r="P422" s="1">
        <f t="shared" ca="1" si="40"/>
        <v>1</v>
      </c>
      <c r="Q422" s="20" t="str">
        <f ca="1">IF(B422=1,IF(VLOOKUP(D422,Scheidsrechters!B:P,15,FALSE)=0,"",VLOOKUP(D422,Scheidsrechters!B:P,15,FALSE)),"")</f>
        <v/>
      </c>
      <c r="S422" s="1">
        <f t="shared" ca="1" si="41"/>
        <v>1</v>
      </c>
      <c r="T422" s="26" t="str">
        <f ca="1">IFERROR(VLOOKUP(C422,aanmeldingen!$C:$L,10,FALSE),"")</f>
        <v/>
      </c>
      <c r="U422" s="26" t="str">
        <f ca="1">IFERROR(VLOOKUP(C422,aanmeldingen!$C:$V,20,FALSE),"")</f>
        <v/>
      </c>
    </row>
    <row r="423" spans="1:21" x14ac:dyDescent="0.2">
      <c r="A423" s="54">
        <f t="shared" ca="1" si="38"/>
        <v>1</v>
      </c>
      <c r="B423" s="54">
        <f t="shared" ca="1" si="39"/>
        <v>0</v>
      </c>
      <c r="C423" s="54">
        <f t="shared" si="36"/>
        <v>391</v>
      </c>
      <c r="D423" s="54" t="str">
        <f ca="1">IFERROR(VLOOKUP($C423,aanmeldingen!$C:$AB,D$1,FALSE),"-")</f>
        <v>-</v>
      </c>
      <c r="E423" s="54">
        <f t="shared" ca="1" si="37"/>
        <v>0</v>
      </c>
      <c r="F423" s="25" t="str">
        <f ca="1">IF($B423=1,VLOOKUP($C423,aanmeldingen!$C:$AB,F$1,FALSE),"")</f>
        <v/>
      </c>
      <c r="G423" s="1" t="str">
        <f ca="1">IF($B423=1,VLOOKUP($C423,aanmeldingen!$C:$AB,G$1,FALSE),"")</f>
        <v/>
      </c>
      <c r="H423" s="1" t="str">
        <f ca="1">IF($B423=1,VLOOKUP($C423,aanmeldingen!$C:$AB,H$1,FALSE),"")</f>
        <v/>
      </c>
      <c r="I423" s="26" t="str">
        <f ca="1">IF($B423=1,VLOOKUP($C423,aanmeldingen!$C:$AB,I$1,FALSE),"")</f>
        <v/>
      </c>
      <c r="J423" s="26" t="str">
        <f ca="1">IF($B423=1,VLOOKUP($C423,aanmeldingen!$C:$AB,J$1,FALSE),"")</f>
        <v/>
      </c>
      <c r="K423" s="18" t="str">
        <f ca="1">IF($B423=1,VLOOKUP($C423,aanmeldingen!$C:$AB,K$1,FALSE),"")</f>
        <v/>
      </c>
      <c r="L423" s="1" t="str">
        <f ca="1">IF($B423=1,VLOOKUP($C423,aanmeldingen!$C:$AB,L$1,FALSE),"")</f>
        <v/>
      </c>
      <c r="M423" s="1" t="str">
        <f ca="1">IF($D423="-","",VLOOKUP($C423,aanmeldingen!$C:$AB,M$1,FALSE))</f>
        <v/>
      </c>
      <c r="N423" s="1" t="str">
        <f ca="1">IF($D423="-","",VLOOKUP($C423,aanmeldingen!$C:$AB,N$1,FALSE))</f>
        <v/>
      </c>
      <c r="O423" s="1" t="str">
        <f ca="1">IF($D423="-","",VLOOKUP($C423,aanmeldingen!$C:$AB,O$1,FALSE))</f>
        <v/>
      </c>
      <c r="P423" s="1">
        <f t="shared" ca="1" si="40"/>
        <v>1</v>
      </c>
      <c r="Q423" s="20" t="str">
        <f ca="1">IF(B423=1,IF(VLOOKUP(D423,Scheidsrechters!B:P,15,FALSE)=0,"",VLOOKUP(D423,Scheidsrechters!B:P,15,FALSE)),"")</f>
        <v/>
      </c>
      <c r="S423" s="1">
        <f t="shared" ca="1" si="41"/>
        <v>1</v>
      </c>
      <c r="T423" s="26" t="str">
        <f ca="1">IFERROR(VLOOKUP(C423,aanmeldingen!$C:$L,10,FALSE),"")</f>
        <v/>
      </c>
      <c r="U423" s="26" t="str">
        <f ca="1">IFERROR(VLOOKUP(C423,aanmeldingen!$C:$V,20,FALSE),"")</f>
        <v/>
      </c>
    </row>
    <row r="424" spans="1:21" x14ac:dyDescent="0.2">
      <c r="A424" s="54">
        <f t="shared" ca="1" si="38"/>
        <v>1</v>
      </c>
      <c r="B424" s="54">
        <f t="shared" ca="1" si="39"/>
        <v>0</v>
      </c>
      <c r="C424" s="54">
        <f t="shared" si="36"/>
        <v>392</v>
      </c>
      <c r="D424" s="54" t="str">
        <f ca="1">IFERROR(VLOOKUP($C424,aanmeldingen!$C:$AB,D$1,FALSE),"-")</f>
        <v>-</v>
      </c>
      <c r="E424" s="54">
        <f t="shared" ca="1" si="37"/>
        <v>0</v>
      </c>
      <c r="F424" s="25" t="str">
        <f ca="1">IF($B424=1,VLOOKUP($C424,aanmeldingen!$C:$AB,F$1,FALSE),"")</f>
        <v/>
      </c>
      <c r="G424" s="1" t="str">
        <f ca="1">IF($B424=1,VLOOKUP($C424,aanmeldingen!$C:$AB,G$1,FALSE),"")</f>
        <v/>
      </c>
      <c r="H424" s="1" t="str">
        <f ca="1">IF($B424=1,VLOOKUP($C424,aanmeldingen!$C:$AB,H$1,FALSE),"")</f>
        <v/>
      </c>
      <c r="I424" s="26" t="str">
        <f ca="1">IF($B424=1,VLOOKUP($C424,aanmeldingen!$C:$AB,I$1,FALSE),"")</f>
        <v/>
      </c>
      <c r="J424" s="26" t="str">
        <f ca="1">IF($B424=1,VLOOKUP($C424,aanmeldingen!$C:$AB,J$1,FALSE),"")</f>
        <v/>
      </c>
      <c r="K424" s="18" t="str">
        <f ca="1">IF($B424=1,VLOOKUP($C424,aanmeldingen!$C:$AB,K$1,FALSE),"")</f>
        <v/>
      </c>
      <c r="L424" s="1" t="str">
        <f ca="1">IF($B424=1,VLOOKUP($C424,aanmeldingen!$C:$AB,L$1,FALSE),"")</f>
        <v/>
      </c>
      <c r="M424" s="1" t="str">
        <f ca="1">IF($D424="-","",VLOOKUP($C424,aanmeldingen!$C:$AB,M$1,FALSE))</f>
        <v/>
      </c>
      <c r="N424" s="1" t="str">
        <f ca="1">IF($D424="-","",VLOOKUP($C424,aanmeldingen!$C:$AB,N$1,FALSE))</f>
        <v/>
      </c>
      <c r="O424" s="1" t="str">
        <f ca="1">IF($D424="-","",VLOOKUP($C424,aanmeldingen!$C:$AB,O$1,FALSE))</f>
        <v/>
      </c>
      <c r="P424" s="1">
        <f t="shared" ca="1" si="40"/>
        <v>1</v>
      </c>
      <c r="Q424" s="20" t="str">
        <f ca="1">IF(B424=1,IF(VLOOKUP(D424,Scheidsrechters!B:P,15,FALSE)=0,"",VLOOKUP(D424,Scheidsrechters!B:P,15,FALSE)),"")</f>
        <v/>
      </c>
      <c r="S424" s="1">
        <f t="shared" ca="1" si="41"/>
        <v>1</v>
      </c>
      <c r="T424" s="26" t="str">
        <f ca="1">IFERROR(VLOOKUP(C424,aanmeldingen!$C:$L,10,FALSE),"")</f>
        <v/>
      </c>
      <c r="U424" s="26" t="str">
        <f ca="1">IFERROR(VLOOKUP(C424,aanmeldingen!$C:$V,20,FALSE),"")</f>
        <v/>
      </c>
    </row>
    <row r="425" spans="1:21" x14ac:dyDescent="0.2">
      <c r="A425" s="54">
        <f t="shared" ca="1" si="38"/>
        <v>1</v>
      </c>
      <c r="B425" s="54">
        <f t="shared" ca="1" si="39"/>
        <v>0</v>
      </c>
      <c r="C425" s="54">
        <f t="shared" si="36"/>
        <v>393</v>
      </c>
      <c r="D425" s="54" t="str">
        <f ca="1">IFERROR(VLOOKUP($C425,aanmeldingen!$C:$AB,D$1,FALSE),"-")</f>
        <v>-</v>
      </c>
      <c r="E425" s="54">
        <f t="shared" ca="1" si="37"/>
        <v>0</v>
      </c>
      <c r="F425" s="25" t="str">
        <f ca="1">IF($B425=1,VLOOKUP($C425,aanmeldingen!$C:$AB,F$1,FALSE),"")</f>
        <v/>
      </c>
      <c r="G425" s="1" t="str">
        <f ca="1">IF($B425=1,VLOOKUP($C425,aanmeldingen!$C:$AB,G$1,FALSE),"")</f>
        <v/>
      </c>
      <c r="H425" s="1" t="str">
        <f ca="1">IF($B425=1,VLOOKUP($C425,aanmeldingen!$C:$AB,H$1,FALSE),"")</f>
        <v/>
      </c>
      <c r="I425" s="26" t="str">
        <f ca="1">IF($B425=1,VLOOKUP($C425,aanmeldingen!$C:$AB,I$1,FALSE),"")</f>
        <v/>
      </c>
      <c r="J425" s="26" t="str">
        <f ca="1">IF($B425=1,VLOOKUP($C425,aanmeldingen!$C:$AB,J$1,FALSE),"")</f>
        <v/>
      </c>
      <c r="K425" s="18" t="str">
        <f ca="1">IF($B425=1,VLOOKUP($C425,aanmeldingen!$C:$AB,K$1,FALSE),"")</f>
        <v/>
      </c>
      <c r="L425" s="1" t="str">
        <f ca="1">IF($B425=1,VLOOKUP($C425,aanmeldingen!$C:$AB,L$1,FALSE),"")</f>
        <v/>
      </c>
      <c r="M425" s="1" t="str">
        <f ca="1">IF($D425="-","",VLOOKUP($C425,aanmeldingen!$C:$AB,M$1,FALSE))</f>
        <v/>
      </c>
      <c r="N425" s="1" t="str">
        <f ca="1">IF($D425="-","",VLOOKUP($C425,aanmeldingen!$C:$AB,N$1,FALSE))</f>
        <v/>
      </c>
      <c r="O425" s="1" t="str">
        <f ca="1">IF($D425="-","",VLOOKUP($C425,aanmeldingen!$C:$AB,O$1,FALSE))</f>
        <v/>
      </c>
      <c r="P425" s="1">
        <f t="shared" ca="1" si="40"/>
        <v>1</v>
      </c>
      <c r="Q425" s="20" t="str">
        <f ca="1">IF(B425=1,IF(VLOOKUP(D425,Scheidsrechters!B:P,15,FALSE)=0,"",VLOOKUP(D425,Scheidsrechters!B:P,15,FALSE)),"")</f>
        <v/>
      </c>
      <c r="S425" s="1">
        <f t="shared" ca="1" si="41"/>
        <v>1</v>
      </c>
      <c r="T425" s="26" t="str">
        <f ca="1">IFERROR(VLOOKUP(C425,aanmeldingen!$C:$L,10,FALSE),"")</f>
        <v/>
      </c>
      <c r="U425" s="26" t="str">
        <f ca="1">IFERROR(VLOOKUP(C425,aanmeldingen!$C:$V,20,FALSE),"")</f>
        <v/>
      </c>
    </row>
    <row r="426" spans="1:21" x14ac:dyDescent="0.2">
      <c r="A426" s="54">
        <f t="shared" ca="1" si="38"/>
        <v>1</v>
      </c>
      <c r="B426" s="54">
        <f t="shared" ca="1" si="39"/>
        <v>0</v>
      </c>
      <c r="C426" s="54">
        <f t="shared" si="36"/>
        <v>394</v>
      </c>
      <c r="D426" s="54" t="str">
        <f ca="1">IFERROR(VLOOKUP($C426,aanmeldingen!$C:$AB,D$1,FALSE),"-")</f>
        <v>-</v>
      </c>
      <c r="E426" s="54">
        <f t="shared" ca="1" si="37"/>
        <v>0</v>
      </c>
      <c r="F426" s="25" t="str">
        <f ca="1">IF($B426=1,VLOOKUP($C426,aanmeldingen!$C:$AB,F$1,FALSE),"")</f>
        <v/>
      </c>
      <c r="G426" s="1" t="str">
        <f ca="1">IF($B426=1,VLOOKUP($C426,aanmeldingen!$C:$AB,G$1,FALSE),"")</f>
        <v/>
      </c>
      <c r="H426" s="1" t="str">
        <f ca="1">IF($B426=1,VLOOKUP($C426,aanmeldingen!$C:$AB,H$1,FALSE),"")</f>
        <v/>
      </c>
      <c r="I426" s="26" t="str">
        <f ca="1">IF($B426=1,VLOOKUP($C426,aanmeldingen!$C:$AB,I$1,FALSE),"")</f>
        <v/>
      </c>
      <c r="J426" s="26" t="str">
        <f ca="1">IF($B426=1,VLOOKUP($C426,aanmeldingen!$C:$AB,J$1,FALSE),"")</f>
        <v/>
      </c>
      <c r="K426" s="18" t="str">
        <f ca="1">IF($B426=1,VLOOKUP($C426,aanmeldingen!$C:$AB,K$1,FALSE),"")</f>
        <v/>
      </c>
      <c r="L426" s="1" t="str">
        <f ca="1">IF($B426=1,VLOOKUP($C426,aanmeldingen!$C:$AB,L$1,FALSE),"")</f>
        <v/>
      </c>
      <c r="M426" s="1" t="str">
        <f ca="1">IF($D426="-","",VLOOKUP($C426,aanmeldingen!$C:$AB,M$1,FALSE))</f>
        <v/>
      </c>
      <c r="N426" s="1" t="str">
        <f ca="1">IF($D426="-","",VLOOKUP($C426,aanmeldingen!$C:$AB,N$1,FALSE))</f>
        <v/>
      </c>
      <c r="O426" s="1" t="str">
        <f ca="1">IF($D426="-","",VLOOKUP($C426,aanmeldingen!$C:$AB,O$1,FALSE))</f>
        <v/>
      </c>
      <c r="P426" s="1">
        <f t="shared" ca="1" si="40"/>
        <v>1</v>
      </c>
      <c r="Q426" s="20" t="str">
        <f ca="1">IF(B426=1,IF(VLOOKUP(D426,Scheidsrechters!B:P,15,FALSE)=0,"",VLOOKUP(D426,Scheidsrechters!B:P,15,FALSE)),"")</f>
        <v/>
      </c>
      <c r="S426" s="1">
        <f t="shared" ca="1" si="41"/>
        <v>1</v>
      </c>
      <c r="T426" s="26" t="str">
        <f ca="1">IFERROR(VLOOKUP(C426,aanmeldingen!$C:$L,10,FALSE),"")</f>
        <v/>
      </c>
      <c r="U426" s="26" t="str">
        <f ca="1">IFERROR(VLOOKUP(C426,aanmeldingen!$C:$V,20,FALSE),"")</f>
        <v/>
      </c>
    </row>
    <row r="427" spans="1:21" x14ac:dyDescent="0.2">
      <c r="A427" s="54">
        <f t="shared" ca="1" si="38"/>
        <v>1</v>
      </c>
      <c r="B427" s="54">
        <f t="shared" ca="1" si="39"/>
        <v>0</v>
      </c>
      <c r="C427" s="54">
        <f t="shared" si="36"/>
        <v>395</v>
      </c>
      <c r="D427" s="54" t="str">
        <f ca="1">IFERROR(VLOOKUP($C427,aanmeldingen!$C:$AB,D$1,FALSE),"-")</f>
        <v>-</v>
      </c>
      <c r="E427" s="54">
        <f t="shared" ca="1" si="37"/>
        <v>0</v>
      </c>
      <c r="F427" s="25" t="str">
        <f ca="1">IF($B427=1,VLOOKUP($C427,aanmeldingen!$C:$AB,F$1,FALSE),"")</f>
        <v/>
      </c>
      <c r="G427" s="1" t="str">
        <f ca="1">IF($B427=1,VLOOKUP($C427,aanmeldingen!$C:$AB,G$1,FALSE),"")</f>
        <v/>
      </c>
      <c r="H427" s="1" t="str">
        <f ca="1">IF($B427=1,VLOOKUP($C427,aanmeldingen!$C:$AB,H$1,FALSE),"")</f>
        <v/>
      </c>
      <c r="I427" s="26" t="str">
        <f ca="1">IF($B427=1,VLOOKUP($C427,aanmeldingen!$C:$AB,I$1,FALSE),"")</f>
        <v/>
      </c>
      <c r="J427" s="26" t="str">
        <f ca="1">IF($B427=1,VLOOKUP($C427,aanmeldingen!$C:$AB,J$1,FALSE),"")</f>
        <v/>
      </c>
      <c r="K427" s="18" t="str">
        <f ca="1">IF($B427=1,VLOOKUP($C427,aanmeldingen!$C:$AB,K$1,FALSE),"")</f>
        <v/>
      </c>
      <c r="L427" s="1" t="str">
        <f ca="1">IF($B427=1,VLOOKUP($C427,aanmeldingen!$C:$AB,L$1,FALSE),"")</f>
        <v/>
      </c>
      <c r="M427" s="1" t="str">
        <f ca="1">IF($D427="-","",VLOOKUP($C427,aanmeldingen!$C:$AB,M$1,FALSE))</f>
        <v/>
      </c>
      <c r="N427" s="1" t="str">
        <f ca="1">IF($D427="-","",VLOOKUP($C427,aanmeldingen!$C:$AB,N$1,FALSE))</f>
        <v/>
      </c>
      <c r="O427" s="1" t="str">
        <f ca="1">IF($D427="-","",VLOOKUP($C427,aanmeldingen!$C:$AB,O$1,FALSE))</f>
        <v/>
      </c>
      <c r="P427" s="1">
        <f t="shared" ca="1" si="40"/>
        <v>1</v>
      </c>
      <c r="Q427" s="20" t="str">
        <f ca="1">IF(B427=1,IF(VLOOKUP(D427,Scheidsrechters!B:P,15,FALSE)=0,"",VLOOKUP(D427,Scheidsrechters!B:P,15,FALSE)),"")</f>
        <v/>
      </c>
      <c r="S427" s="1">
        <f t="shared" ca="1" si="41"/>
        <v>1</v>
      </c>
      <c r="T427" s="26" t="str">
        <f ca="1">IFERROR(VLOOKUP(C427,aanmeldingen!$C:$L,10,FALSE),"")</f>
        <v/>
      </c>
      <c r="U427" s="26" t="str">
        <f ca="1">IFERROR(VLOOKUP(C427,aanmeldingen!$C:$V,20,FALSE),"")</f>
        <v/>
      </c>
    </row>
    <row r="428" spans="1:21" x14ac:dyDescent="0.2">
      <c r="A428" s="54">
        <f t="shared" ca="1" si="38"/>
        <v>1</v>
      </c>
      <c r="B428" s="54">
        <f t="shared" ca="1" si="39"/>
        <v>0</v>
      </c>
      <c r="C428" s="54">
        <f t="shared" si="36"/>
        <v>396</v>
      </c>
      <c r="D428" s="54" t="str">
        <f ca="1">IFERROR(VLOOKUP($C428,aanmeldingen!$C:$AB,D$1,FALSE),"-")</f>
        <v>-</v>
      </c>
      <c r="E428" s="54">
        <f t="shared" ca="1" si="37"/>
        <v>0</v>
      </c>
      <c r="F428" s="25" t="str">
        <f ca="1">IF($B428=1,VLOOKUP($C428,aanmeldingen!$C:$AB,F$1,FALSE),"")</f>
        <v/>
      </c>
      <c r="G428" s="1" t="str">
        <f ca="1">IF($B428=1,VLOOKUP($C428,aanmeldingen!$C:$AB,G$1,FALSE),"")</f>
        <v/>
      </c>
      <c r="H428" s="1" t="str">
        <f ca="1">IF($B428=1,VLOOKUP($C428,aanmeldingen!$C:$AB,H$1,FALSE),"")</f>
        <v/>
      </c>
      <c r="I428" s="26" t="str">
        <f ca="1">IF($B428=1,VLOOKUP($C428,aanmeldingen!$C:$AB,I$1,FALSE),"")</f>
        <v/>
      </c>
      <c r="J428" s="26" t="str">
        <f ca="1">IF($B428=1,VLOOKUP($C428,aanmeldingen!$C:$AB,J$1,FALSE),"")</f>
        <v/>
      </c>
      <c r="K428" s="18" t="str">
        <f ca="1">IF($B428=1,VLOOKUP($C428,aanmeldingen!$C:$AB,K$1,FALSE),"")</f>
        <v/>
      </c>
      <c r="L428" s="1" t="str">
        <f ca="1">IF($B428=1,VLOOKUP($C428,aanmeldingen!$C:$AB,L$1,FALSE),"")</f>
        <v/>
      </c>
      <c r="M428" s="1" t="str">
        <f ca="1">IF($D428="-","",VLOOKUP($C428,aanmeldingen!$C:$AB,M$1,FALSE))</f>
        <v/>
      </c>
      <c r="N428" s="1" t="str">
        <f ca="1">IF($D428="-","",VLOOKUP($C428,aanmeldingen!$C:$AB,N$1,FALSE))</f>
        <v/>
      </c>
      <c r="O428" s="1" t="str">
        <f ca="1">IF($D428="-","",VLOOKUP($C428,aanmeldingen!$C:$AB,O$1,FALSE))</f>
        <v/>
      </c>
      <c r="P428" s="1">
        <f t="shared" ca="1" si="40"/>
        <v>1</v>
      </c>
      <c r="Q428" s="20" t="str">
        <f ca="1">IF(B428=1,IF(VLOOKUP(D428,Scheidsrechters!B:P,15,FALSE)=0,"",VLOOKUP(D428,Scheidsrechters!B:P,15,FALSE)),"")</f>
        <v/>
      </c>
      <c r="S428" s="1">
        <f t="shared" ca="1" si="41"/>
        <v>1</v>
      </c>
      <c r="T428" s="26" t="str">
        <f ca="1">IFERROR(VLOOKUP(C428,aanmeldingen!$C:$L,10,FALSE),"")</f>
        <v/>
      </c>
      <c r="U428" s="26" t="str">
        <f ca="1">IFERROR(VLOOKUP(C428,aanmeldingen!$C:$V,20,FALSE),"")</f>
        <v/>
      </c>
    </row>
    <row r="429" spans="1:21" x14ac:dyDescent="0.2">
      <c r="A429" s="54">
        <f t="shared" ca="1" si="38"/>
        <v>1</v>
      </c>
      <c r="B429" s="54">
        <f t="shared" ca="1" si="39"/>
        <v>0</v>
      </c>
      <c r="C429" s="54">
        <f t="shared" si="36"/>
        <v>397</v>
      </c>
      <c r="D429" s="54" t="str">
        <f ca="1">IFERROR(VLOOKUP($C429,aanmeldingen!$C:$AB,D$1,FALSE),"-")</f>
        <v>-</v>
      </c>
      <c r="E429" s="54">
        <f t="shared" ca="1" si="37"/>
        <v>0</v>
      </c>
      <c r="F429" s="25" t="str">
        <f ca="1">IF($B429=1,VLOOKUP($C429,aanmeldingen!$C:$AB,F$1,FALSE),"")</f>
        <v/>
      </c>
      <c r="G429" s="1" t="str">
        <f ca="1">IF($B429=1,VLOOKUP($C429,aanmeldingen!$C:$AB,G$1,FALSE),"")</f>
        <v/>
      </c>
      <c r="H429" s="1" t="str">
        <f ca="1">IF($B429=1,VLOOKUP($C429,aanmeldingen!$C:$AB,H$1,FALSE),"")</f>
        <v/>
      </c>
      <c r="I429" s="26" t="str">
        <f ca="1">IF($B429=1,VLOOKUP($C429,aanmeldingen!$C:$AB,I$1,FALSE),"")</f>
        <v/>
      </c>
      <c r="J429" s="26" t="str">
        <f ca="1">IF($B429=1,VLOOKUP($C429,aanmeldingen!$C:$AB,J$1,FALSE),"")</f>
        <v/>
      </c>
      <c r="K429" s="18" t="str">
        <f ca="1">IF($B429=1,VLOOKUP($C429,aanmeldingen!$C:$AB,K$1,FALSE),"")</f>
        <v/>
      </c>
      <c r="L429" s="1" t="str">
        <f ca="1">IF($B429=1,VLOOKUP($C429,aanmeldingen!$C:$AB,L$1,FALSE),"")</f>
        <v/>
      </c>
      <c r="M429" s="1" t="str">
        <f ca="1">IF($D429="-","",VLOOKUP($C429,aanmeldingen!$C:$AB,M$1,FALSE))</f>
        <v/>
      </c>
      <c r="N429" s="1" t="str">
        <f ca="1">IF($D429="-","",VLOOKUP($C429,aanmeldingen!$C:$AB,N$1,FALSE))</f>
        <v/>
      </c>
      <c r="O429" s="1" t="str">
        <f ca="1">IF($D429="-","",VLOOKUP($C429,aanmeldingen!$C:$AB,O$1,FALSE))</f>
        <v/>
      </c>
      <c r="P429" s="1">
        <f t="shared" ca="1" si="40"/>
        <v>1</v>
      </c>
      <c r="Q429" s="20" t="str">
        <f ca="1">IF(B429=1,IF(VLOOKUP(D429,Scheidsrechters!B:P,15,FALSE)=0,"",VLOOKUP(D429,Scheidsrechters!B:P,15,FALSE)),"")</f>
        <v/>
      </c>
      <c r="S429" s="1">
        <f t="shared" ca="1" si="41"/>
        <v>1</v>
      </c>
      <c r="T429" s="26" t="str">
        <f ca="1">IFERROR(VLOOKUP(C429,aanmeldingen!$C:$L,10,FALSE),"")</f>
        <v/>
      </c>
      <c r="U429" s="26" t="str">
        <f ca="1">IFERROR(VLOOKUP(C429,aanmeldingen!$C:$V,20,FALSE),"")</f>
        <v/>
      </c>
    </row>
    <row r="430" spans="1:21" x14ac:dyDescent="0.2">
      <c r="A430" s="54">
        <f t="shared" ca="1" si="38"/>
        <v>1</v>
      </c>
      <c r="B430" s="54">
        <f t="shared" ca="1" si="39"/>
        <v>0</v>
      </c>
      <c r="C430" s="54">
        <f t="shared" si="36"/>
        <v>398</v>
      </c>
      <c r="D430" s="54" t="str">
        <f ca="1">IFERROR(VLOOKUP($C430,aanmeldingen!$C:$AB,D$1,FALSE),"-")</f>
        <v>-</v>
      </c>
      <c r="E430" s="54">
        <f t="shared" ca="1" si="37"/>
        <v>0</v>
      </c>
      <c r="F430" s="25" t="str">
        <f ca="1">IF($B430=1,VLOOKUP($C430,aanmeldingen!$C:$AB,F$1,FALSE),"")</f>
        <v/>
      </c>
      <c r="G430" s="1" t="str">
        <f ca="1">IF($B430=1,VLOOKUP($C430,aanmeldingen!$C:$AB,G$1,FALSE),"")</f>
        <v/>
      </c>
      <c r="H430" s="1" t="str">
        <f ca="1">IF($B430=1,VLOOKUP($C430,aanmeldingen!$C:$AB,H$1,FALSE),"")</f>
        <v/>
      </c>
      <c r="I430" s="26" t="str">
        <f ca="1">IF($B430=1,VLOOKUP($C430,aanmeldingen!$C:$AB,I$1,FALSE),"")</f>
        <v/>
      </c>
      <c r="J430" s="26" t="str">
        <f ca="1">IF($B430=1,VLOOKUP($C430,aanmeldingen!$C:$AB,J$1,FALSE),"")</f>
        <v/>
      </c>
      <c r="K430" s="18" t="str">
        <f ca="1">IF($B430=1,VLOOKUP($C430,aanmeldingen!$C:$AB,K$1,FALSE),"")</f>
        <v/>
      </c>
      <c r="L430" s="1" t="str">
        <f ca="1">IF($B430=1,VLOOKUP($C430,aanmeldingen!$C:$AB,L$1,FALSE),"")</f>
        <v/>
      </c>
      <c r="M430" s="1" t="str">
        <f ca="1">IF($D430="-","",VLOOKUP($C430,aanmeldingen!$C:$AB,M$1,FALSE))</f>
        <v/>
      </c>
      <c r="N430" s="1" t="str">
        <f ca="1">IF($D430="-","",VLOOKUP($C430,aanmeldingen!$C:$AB,N$1,FALSE))</f>
        <v/>
      </c>
      <c r="O430" s="1" t="str">
        <f ca="1">IF($D430="-","",VLOOKUP($C430,aanmeldingen!$C:$AB,O$1,FALSE))</f>
        <v/>
      </c>
      <c r="P430" s="1">
        <f t="shared" ca="1" si="40"/>
        <v>1</v>
      </c>
      <c r="Q430" s="20" t="str">
        <f ca="1">IF(B430=1,IF(VLOOKUP(D430,Scheidsrechters!B:P,15,FALSE)=0,"",VLOOKUP(D430,Scheidsrechters!B:P,15,FALSE)),"")</f>
        <v/>
      </c>
      <c r="S430" s="1">
        <f t="shared" ca="1" si="41"/>
        <v>1</v>
      </c>
      <c r="T430" s="26" t="str">
        <f ca="1">IFERROR(VLOOKUP(C430,aanmeldingen!$C:$L,10,FALSE),"")</f>
        <v/>
      </c>
      <c r="U430" s="26" t="str">
        <f ca="1">IFERROR(VLOOKUP(C430,aanmeldingen!$C:$V,20,FALSE),"")</f>
        <v/>
      </c>
    </row>
    <row r="431" spans="1:21" x14ac:dyDescent="0.2">
      <c r="A431" s="54">
        <f t="shared" ca="1" si="38"/>
        <v>1</v>
      </c>
      <c r="B431" s="54">
        <f t="shared" ca="1" si="39"/>
        <v>0</v>
      </c>
      <c r="C431" s="54">
        <f t="shared" si="36"/>
        <v>399</v>
      </c>
      <c r="D431" s="54" t="str">
        <f ca="1">IFERROR(VLOOKUP($C431,aanmeldingen!$C:$AB,D$1,FALSE),"-")</f>
        <v>-</v>
      </c>
      <c r="E431" s="54">
        <f t="shared" ca="1" si="37"/>
        <v>0</v>
      </c>
      <c r="F431" s="25" t="str">
        <f ca="1">IF($B431=1,VLOOKUP($C431,aanmeldingen!$C:$AB,F$1,FALSE),"")</f>
        <v/>
      </c>
      <c r="G431" s="1" t="str">
        <f ca="1">IF($B431=1,VLOOKUP($C431,aanmeldingen!$C:$AB,G$1,FALSE),"")</f>
        <v/>
      </c>
      <c r="H431" s="1" t="str">
        <f ca="1">IF($B431=1,VLOOKUP($C431,aanmeldingen!$C:$AB,H$1,FALSE),"")</f>
        <v/>
      </c>
      <c r="I431" s="26" t="str">
        <f ca="1">IF($B431=1,VLOOKUP($C431,aanmeldingen!$C:$AB,I$1,FALSE),"")</f>
        <v/>
      </c>
      <c r="J431" s="26" t="str">
        <f ca="1">IF($B431=1,VLOOKUP($C431,aanmeldingen!$C:$AB,J$1,FALSE),"")</f>
        <v/>
      </c>
      <c r="K431" s="18" t="str">
        <f ca="1">IF($B431=1,VLOOKUP($C431,aanmeldingen!$C:$AB,K$1,FALSE),"")</f>
        <v/>
      </c>
      <c r="L431" s="1" t="str">
        <f ca="1">IF($B431=1,VLOOKUP($C431,aanmeldingen!$C:$AB,L$1,FALSE),"")</f>
        <v/>
      </c>
      <c r="M431" s="1" t="str">
        <f ca="1">IF($D431="-","",VLOOKUP($C431,aanmeldingen!$C:$AB,M$1,FALSE))</f>
        <v/>
      </c>
      <c r="N431" s="1" t="str">
        <f ca="1">IF($D431="-","",VLOOKUP($C431,aanmeldingen!$C:$AB,N$1,FALSE))</f>
        <v/>
      </c>
      <c r="O431" s="1" t="str">
        <f ca="1">IF($D431="-","",VLOOKUP($C431,aanmeldingen!$C:$AB,O$1,FALSE))</f>
        <v/>
      </c>
      <c r="P431" s="1">
        <f t="shared" ca="1" si="40"/>
        <v>1</v>
      </c>
      <c r="Q431" s="20" t="str">
        <f ca="1">IF(B431=1,IF(VLOOKUP(D431,Scheidsrechters!B:P,15,FALSE)=0,"",VLOOKUP(D431,Scheidsrechters!B:P,15,FALSE)),"")</f>
        <v/>
      </c>
      <c r="S431" s="1">
        <f t="shared" ca="1" si="41"/>
        <v>1</v>
      </c>
      <c r="T431" s="26" t="str">
        <f ca="1">IFERROR(VLOOKUP(C431,aanmeldingen!$C:$L,10,FALSE),"")</f>
        <v/>
      </c>
      <c r="U431" s="26" t="str">
        <f ca="1">IFERROR(VLOOKUP(C431,aanmeldingen!$C:$V,20,FALSE),"")</f>
        <v/>
      </c>
    </row>
    <row r="432" spans="1:21" x14ac:dyDescent="0.2">
      <c r="A432" s="54">
        <f t="shared" ca="1" si="38"/>
        <v>1</v>
      </c>
      <c r="B432" s="54">
        <f t="shared" ca="1" si="39"/>
        <v>0</v>
      </c>
      <c r="C432" s="54">
        <f t="shared" si="36"/>
        <v>400</v>
      </c>
      <c r="D432" s="54" t="str">
        <f ca="1">IFERROR(VLOOKUP($C432,aanmeldingen!$C:$AB,D$1,FALSE),"-")</f>
        <v>-</v>
      </c>
      <c r="E432" s="54">
        <f t="shared" ca="1" si="37"/>
        <v>0</v>
      </c>
      <c r="F432" s="25" t="str">
        <f ca="1">IF($B432=1,VLOOKUP($C432,aanmeldingen!$C:$AB,F$1,FALSE),"")</f>
        <v/>
      </c>
      <c r="G432" s="1" t="str">
        <f ca="1">IF($B432=1,VLOOKUP($C432,aanmeldingen!$C:$AB,G$1,FALSE),"")</f>
        <v/>
      </c>
      <c r="H432" s="1" t="str">
        <f ca="1">IF($B432=1,VLOOKUP($C432,aanmeldingen!$C:$AB,H$1,FALSE),"")</f>
        <v/>
      </c>
      <c r="I432" s="26" t="str">
        <f ca="1">IF($B432=1,VLOOKUP($C432,aanmeldingen!$C:$AB,I$1,FALSE),"")</f>
        <v/>
      </c>
      <c r="J432" s="26" t="str">
        <f ca="1">IF($B432=1,VLOOKUP($C432,aanmeldingen!$C:$AB,J$1,FALSE),"")</f>
        <v/>
      </c>
      <c r="K432" s="18" t="str">
        <f ca="1">IF($B432=1,VLOOKUP($C432,aanmeldingen!$C:$AB,K$1,FALSE),"")</f>
        <v/>
      </c>
      <c r="L432" s="1" t="str">
        <f ca="1">IF($B432=1,VLOOKUP($C432,aanmeldingen!$C:$AB,L$1,FALSE),"")</f>
        <v/>
      </c>
      <c r="M432" s="1" t="str">
        <f ca="1">IF($D432="-","",VLOOKUP($C432,aanmeldingen!$C:$AB,M$1,FALSE))</f>
        <v/>
      </c>
      <c r="N432" s="1" t="str">
        <f ca="1">IF($D432="-","",VLOOKUP($C432,aanmeldingen!$C:$AB,N$1,FALSE))</f>
        <v/>
      </c>
      <c r="O432" s="1" t="str">
        <f ca="1">IF($D432="-","",VLOOKUP($C432,aanmeldingen!$C:$AB,O$1,FALSE))</f>
        <v/>
      </c>
      <c r="P432" s="1">
        <f t="shared" ca="1" si="40"/>
        <v>1</v>
      </c>
      <c r="Q432" s="20" t="str">
        <f ca="1">IF(B432=1,IF(VLOOKUP(D432,Scheidsrechters!B:P,15,FALSE)=0,"",VLOOKUP(D432,Scheidsrechters!B:P,15,FALSE)),"")</f>
        <v/>
      </c>
      <c r="S432" s="1">
        <f t="shared" ca="1" si="41"/>
        <v>1</v>
      </c>
      <c r="T432" s="26" t="str">
        <f ca="1">IFERROR(VLOOKUP(C432,aanmeldingen!$C:$L,10,FALSE),"")</f>
        <v/>
      </c>
      <c r="U432" s="26" t="str">
        <f ca="1">IFERROR(VLOOKUP(C432,aanmeldingen!$C:$V,20,FALSE),"")</f>
        <v/>
      </c>
    </row>
    <row r="433" spans="1:21" x14ac:dyDescent="0.2">
      <c r="A433" s="54">
        <f t="shared" ca="1" si="38"/>
        <v>1</v>
      </c>
      <c r="B433" s="54">
        <f t="shared" ca="1" si="39"/>
        <v>0</v>
      </c>
      <c r="C433" s="54">
        <f t="shared" si="36"/>
        <v>401</v>
      </c>
      <c r="D433" s="54" t="str">
        <f ca="1">IFERROR(VLOOKUP($C433,aanmeldingen!$C:$AB,D$1,FALSE),"-")</f>
        <v>-</v>
      </c>
      <c r="E433" s="54">
        <f t="shared" ca="1" si="37"/>
        <v>0</v>
      </c>
      <c r="F433" s="25" t="str">
        <f ca="1">IF($B433=1,VLOOKUP($C433,aanmeldingen!$C:$AB,F$1,FALSE),"")</f>
        <v/>
      </c>
      <c r="G433" s="1" t="str">
        <f ca="1">IF($B433=1,VLOOKUP($C433,aanmeldingen!$C:$AB,G$1,FALSE),"")</f>
        <v/>
      </c>
      <c r="H433" s="1" t="str">
        <f ca="1">IF($B433=1,VLOOKUP($C433,aanmeldingen!$C:$AB,H$1,FALSE),"")</f>
        <v/>
      </c>
      <c r="I433" s="26" t="str">
        <f ca="1">IF($B433=1,VLOOKUP($C433,aanmeldingen!$C:$AB,I$1,FALSE),"")</f>
        <v/>
      </c>
      <c r="J433" s="26" t="str">
        <f ca="1">IF($B433=1,VLOOKUP($C433,aanmeldingen!$C:$AB,J$1,FALSE),"")</f>
        <v/>
      </c>
      <c r="K433" s="18" t="str">
        <f ca="1">IF($B433=1,VLOOKUP($C433,aanmeldingen!$C:$AB,K$1,FALSE),"")</f>
        <v/>
      </c>
      <c r="L433" s="1" t="str">
        <f ca="1">IF($B433=1,VLOOKUP($C433,aanmeldingen!$C:$AB,L$1,FALSE),"")</f>
        <v/>
      </c>
      <c r="M433" s="1" t="str">
        <f ca="1">IF($D433="-","",VLOOKUP($C433,aanmeldingen!$C:$AB,M$1,FALSE))</f>
        <v/>
      </c>
      <c r="N433" s="1" t="str">
        <f ca="1">IF($D433="-","",VLOOKUP($C433,aanmeldingen!$C:$AB,N$1,FALSE))</f>
        <v/>
      </c>
      <c r="O433" s="1" t="str">
        <f ca="1">IF($D433="-","",VLOOKUP($C433,aanmeldingen!$C:$AB,O$1,FALSE))</f>
        <v/>
      </c>
      <c r="P433" s="1">
        <f t="shared" ca="1" si="40"/>
        <v>1</v>
      </c>
      <c r="Q433" s="20" t="str">
        <f ca="1">IF(B433=1,IF(VLOOKUP(D433,Scheidsrechters!B:P,15,FALSE)=0,"",VLOOKUP(D433,Scheidsrechters!B:P,15,FALSE)),"")</f>
        <v/>
      </c>
      <c r="S433" s="1">
        <f t="shared" ca="1" si="41"/>
        <v>1</v>
      </c>
      <c r="T433" s="26" t="str">
        <f ca="1">IFERROR(VLOOKUP(C433,aanmeldingen!$C:$L,10,FALSE),"")</f>
        <v/>
      </c>
      <c r="U433" s="26" t="str">
        <f ca="1">IFERROR(VLOOKUP(C433,aanmeldingen!$C:$V,20,FALSE),"")</f>
        <v/>
      </c>
    </row>
    <row r="434" spans="1:21" x14ac:dyDescent="0.2">
      <c r="A434" s="54">
        <f t="shared" ca="1" si="38"/>
        <v>1</v>
      </c>
      <c r="B434" s="54">
        <f t="shared" ca="1" si="39"/>
        <v>0</v>
      </c>
      <c r="C434" s="54">
        <f t="shared" si="36"/>
        <v>402</v>
      </c>
      <c r="D434" s="54" t="str">
        <f ca="1">IFERROR(VLOOKUP($C434,aanmeldingen!$C:$AB,D$1,FALSE),"-")</f>
        <v>-</v>
      </c>
      <c r="E434" s="54">
        <f t="shared" ca="1" si="37"/>
        <v>0</v>
      </c>
      <c r="F434" s="25" t="str">
        <f ca="1">IF($B434=1,VLOOKUP($C434,aanmeldingen!$C:$AB,F$1,FALSE),"")</f>
        <v/>
      </c>
      <c r="G434" s="1" t="str">
        <f ca="1">IF($B434=1,VLOOKUP($C434,aanmeldingen!$C:$AB,G$1,FALSE),"")</f>
        <v/>
      </c>
      <c r="H434" s="1" t="str">
        <f ca="1">IF($B434=1,VLOOKUP($C434,aanmeldingen!$C:$AB,H$1,FALSE),"")</f>
        <v/>
      </c>
      <c r="I434" s="26" t="str">
        <f ca="1">IF($B434=1,VLOOKUP($C434,aanmeldingen!$C:$AB,I$1,FALSE),"")</f>
        <v/>
      </c>
      <c r="J434" s="26" t="str">
        <f ca="1">IF($B434=1,VLOOKUP($C434,aanmeldingen!$C:$AB,J$1,FALSE),"")</f>
        <v/>
      </c>
      <c r="K434" s="18" t="str">
        <f ca="1">IF($B434=1,VLOOKUP($C434,aanmeldingen!$C:$AB,K$1,FALSE),"")</f>
        <v/>
      </c>
      <c r="L434" s="1" t="str">
        <f ca="1">IF($B434=1,VLOOKUP($C434,aanmeldingen!$C:$AB,L$1,FALSE),"")</f>
        <v/>
      </c>
      <c r="M434" s="1" t="str">
        <f ca="1">IF($D434="-","",VLOOKUP($C434,aanmeldingen!$C:$AB,M$1,FALSE))</f>
        <v/>
      </c>
      <c r="N434" s="1" t="str">
        <f ca="1">IF($D434="-","",VLOOKUP($C434,aanmeldingen!$C:$AB,N$1,FALSE))</f>
        <v/>
      </c>
      <c r="O434" s="1" t="str">
        <f ca="1">IF($D434="-","",VLOOKUP($C434,aanmeldingen!$C:$AB,O$1,FALSE))</f>
        <v/>
      </c>
      <c r="P434" s="1">
        <f t="shared" ca="1" si="40"/>
        <v>1</v>
      </c>
      <c r="Q434" s="20" t="str">
        <f ca="1">IF(B434=1,IF(VLOOKUP(D434,Scheidsrechters!B:P,15,FALSE)=0,"",VLOOKUP(D434,Scheidsrechters!B:P,15,FALSE)),"")</f>
        <v/>
      </c>
      <c r="S434" s="1">
        <f t="shared" ca="1" si="41"/>
        <v>1</v>
      </c>
      <c r="T434" s="26" t="str">
        <f ca="1">IFERROR(VLOOKUP(C434,aanmeldingen!$C:$L,10,FALSE),"")</f>
        <v/>
      </c>
      <c r="U434" s="26" t="str">
        <f ca="1">IFERROR(VLOOKUP(C434,aanmeldingen!$C:$V,20,FALSE),"")</f>
        <v/>
      </c>
    </row>
    <row r="435" spans="1:21" x14ac:dyDescent="0.2">
      <c r="A435" s="54">
        <f t="shared" ca="1" si="38"/>
        <v>1</v>
      </c>
      <c r="B435" s="54">
        <f t="shared" ca="1" si="39"/>
        <v>0</v>
      </c>
      <c r="C435" s="54">
        <f t="shared" si="36"/>
        <v>403</v>
      </c>
      <c r="D435" s="54" t="str">
        <f ca="1">IFERROR(VLOOKUP($C435,aanmeldingen!$C:$AB,D$1,FALSE),"-")</f>
        <v>-</v>
      </c>
      <c r="E435" s="54">
        <f t="shared" ca="1" si="37"/>
        <v>0</v>
      </c>
      <c r="F435" s="25" t="str">
        <f ca="1">IF($B435=1,VLOOKUP($C435,aanmeldingen!$C:$AB,F$1,FALSE),"")</f>
        <v/>
      </c>
      <c r="G435" s="1" t="str">
        <f ca="1">IF($B435=1,VLOOKUP($C435,aanmeldingen!$C:$AB,G$1,FALSE),"")</f>
        <v/>
      </c>
      <c r="H435" s="1" t="str">
        <f ca="1">IF($B435=1,VLOOKUP($C435,aanmeldingen!$C:$AB,H$1,FALSE),"")</f>
        <v/>
      </c>
      <c r="I435" s="26" t="str">
        <f ca="1">IF($B435=1,VLOOKUP($C435,aanmeldingen!$C:$AB,I$1,FALSE),"")</f>
        <v/>
      </c>
      <c r="J435" s="26" t="str">
        <f ca="1">IF($B435=1,VLOOKUP($C435,aanmeldingen!$C:$AB,J$1,FALSE),"")</f>
        <v/>
      </c>
      <c r="K435" s="18" t="str">
        <f ca="1">IF($B435=1,VLOOKUP($C435,aanmeldingen!$C:$AB,K$1,FALSE),"")</f>
        <v/>
      </c>
      <c r="L435" s="1" t="str">
        <f ca="1">IF($B435=1,VLOOKUP($C435,aanmeldingen!$C:$AB,L$1,FALSE),"")</f>
        <v/>
      </c>
      <c r="M435" s="1" t="str">
        <f ca="1">IF($D435="-","",VLOOKUP($C435,aanmeldingen!$C:$AB,M$1,FALSE))</f>
        <v/>
      </c>
      <c r="N435" s="1" t="str">
        <f ca="1">IF($D435="-","",VLOOKUP($C435,aanmeldingen!$C:$AB,N$1,FALSE))</f>
        <v/>
      </c>
      <c r="O435" s="1" t="str">
        <f ca="1">IF($D435="-","",VLOOKUP($C435,aanmeldingen!$C:$AB,O$1,FALSE))</f>
        <v/>
      </c>
      <c r="P435" s="1">
        <f t="shared" ca="1" si="40"/>
        <v>1</v>
      </c>
      <c r="Q435" s="20" t="str">
        <f ca="1">IF(B435=1,IF(VLOOKUP(D435,Scheidsrechters!B:P,15,FALSE)=0,"",VLOOKUP(D435,Scheidsrechters!B:P,15,FALSE)),"")</f>
        <v/>
      </c>
      <c r="S435" s="1">
        <f t="shared" ca="1" si="41"/>
        <v>1</v>
      </c>
      <c r="T435" s="26" t="str">
        <f ca="1">IFERROR(VLOOKUP(C435,aanmeldingen!$C:$L,10,FALSE),"")</f>
        <v/>
      </c>
      <c r="U435" s="26" t="str">
        <f ca="1">IFERROR(VLOOKUP(C435,aanmeldingen!$C:$V,20,FALSE),"")</f>
        <v/>
      </c>
    </row>
    <row r="436" spans="1:21" x14ac:dyDescent="0.2">
      <c r="A436" s="54">
        <f t="shared" ca="1" si="38"/>
        <v>1</v>
      </c>
      <c r="B436" s="54">
        <f t="shared" ca="1" si="39"/>
        <v>0</v>
      </c>
      <c r="C436" s="54">
        <f t="shared" si="36"/>
        <v>404</v>
      </c>
      <c r="D436" s="54" t="str">
        <f ca="1">IFERROR(VLOOKUP($C436,aanmeldingen!$C:$AB,D$1,FALSE),"-")</f>
        <v>-</v>
      </c>
      <c r="E436" s="54">
        <f t="shared" ca="1" si="37"/>
        <v>0</v>
      </c>
      <c r="F436" s="25" t="str">
        <f ca="1">IF($B436=1,VLOOKUP($C436,aanmeldingen!$C:$AB,F$1,FALSE),"")</f>
        <v/>
      </c>
      <c r="G436" s="1" t="str">
        <f ca="1">IF($B436=1,VLOOKUP($C436,aanmeldingen!$C:$AB,G$1,FALSE),"")</f>
        <v/>
      </c>
      <c r="H436" s="1" t="str">
        <f ca="1">IF($B436=1,VLOOKUP($C436,aanmeldingen!$C:$AB,H$1,FALSE),"")</f>
        <v/>
      </c>
      <c r="I436" s="26" t="str">
        <f ca="1">IF($B436=1,VLOOKUP($C436,aanmeldingen!$C:$AB,I$1,FALSE),"")</f>
        <v/>
      </c>
      <c r="J436" s="26" t="str">
        <f ca="1">IF($B436=1,VLOOKUP($C436,aanmeldingen!$C:$AB,J$1,FALSE),"")</f>
        <v/>
      </c>
      <c r="K436" s="18" t="str">
        <f ca="1">IF($B436=1,VLOOKUP($C436,aanmeldingen!$C:$AB,K$1,FALSE),"")</f>
        <v/>
      </c>
      <c r="L436" s="1" t="str">
        <f ca="1">IF($B436=1,VLOOKUP($C436,aanmeldingen!$C:$AB,L$1,FALSE),"")</f>
        <v/>
      </c>
      <c r="M436" s="1" t="str">
        <f ca="1">IF($D436="-","",VLOOKUP($C436,aanmeldingen!$C:$AB,M$1,FALSE))</f>
        <v/>
      </c>
      <c r="N436" s="1" t="str">
        <f ca="1">IF($D436="-","",VLOOKUP($C436,aanmeldingen!$C:$AB,N$1,FALSE))</f>
        <v/>
      </c>
      <c r="O436" s="1" t="str">
        <f ca="1">IF($D436="-","",VLOOKUP($C436,aanmeldingen!$C:$AB,O$1,FALSE))</f>
        <v/>
      </c>
      <c r="P436" s="1">
        <f t="shared" ca="1" si="40"/>
        <v>1</v>
      </c>
      <c r="Q436" s="20" t="str">
        <f ca="1">IF(B436=1,IF(VLOOKUP(D436,Scheidsrechters!B:P,15,FALSE)=0,"",VLOOKUP(D436,Scheidsrechters!B:P,15,FALSE)),"")</f>
        <v/>
      </c>
      <c r="S436" s="1">
        <f t="shared" ca="1" si="41"/>
        <v>1</v>
      </c>
      <c r="T436" s="26" t="str">
        <f ca="1">IFERROR(VLOOKUP(C436,aanmeldingen!$C:$L,10,FALSE),"")</f>
        <v/>
      </c>
      <c r="U436" s="26" t="str">
        <f ca="1">IFERROR(VLOOKUP(C436,aanmeldingen!$C:$V,20,FALSE),"")</f>
        <v/>
      </c>
    </row>
    <row r="437" spans="1:21" x14ac:dyDescent="0.2">
      <c r="A437" s="54">
        <f t="shared" ca="1" si="38"/>
        <v>1</v>
      </c>
      <c r="B437" s="54">
        <f t="shared" ca="1" si="39"/>
        <v>0</v>
      </c>
      <c r="C437" s="54">
        <f t="shared" si="36"/>
        <v>405</v>
      </c>
      <c r="D437" s="54" t="str">
        <f ca="1">IFERROR(VLOOKUP($C437,aanmeldingen!$C:$AB,D$1,FALSE),"-")</f>
        <v>-</v>
      </c>
      <c r="E437" s="54">
        <f t="shared" ca="1" si="37"/>
        <v>0</v>
      </c>
      <c r="F437" s="25" t="str">
        <f ca="1">IF($B437=1,VLOOKUP($C437,aanmeldingen!$C:$AB,F$1,FALSE),"")</f>
        <v/>
      </c>
      <c r="G437" s="1" t="str">
        <f ca="1">IF($B437=1,VLOOKUP($C437,aanmeldingen!$C:$AB,G$1,FALSE),"")</f>
        <v/>
      </c>
      <c r="H437" s="1" t="str">
        <f ca="1">IF($B437=1,VLOOKUP($C437,aanmeldingen!$C:$AB,H$1,FALSE),"")</f>
        <v/>
      </c>
      <c r="I437" s="26" t="str">
        <f ca="1">IF($B437=1,VLOOKUP($C437,aanmeldingen!$C:$AB,I$1,FALSE),"")</f>
        <v/>
      </c>
      <c r="J437" s="26" t="str">
        <f ca="1">IF($B437=1,VLOOKUP($C437,aanmeldingen!$C:$AB,J$1,FALSE),"")</f>
        <v/>
      </c>
      <c r="K437" s="18" t="str">
        <f ca="1">IF($B437=1,VLOOKUP($C437,aanmeldingen!$C:$AB,K$1,FALSE),"")</f>
        <v/>
      </c>
      <c r="L437" s="1" t="str">
        <f ca="1">IF($B437=1,VLOOKUP($C437,aanmeldingen!$C:$AB,L$1,FALSE),"")</f>
        <v/>
      </c>
      <c r="M437" s="1" t="str">
        <f ca="1">IF($D437="-","",VLOOKUP($C437,aanmeldingen!$C:$AB,M$1,FALSE))</f>
        <v/>
      </c>
      <c r="N437" s="1" t="str">
        <f ca="1">IF($D437="-","",VLOOKUP($C437,aanmeldingen!$C:$AB,N$1,FALSE))</f>
        <v/>
      </c>
      <c r="O437" s="1" t="str">
        <f ca="1">IF($D437="-","",VLOOKUP($C437,aanmeldingen!$C:$AB,O$1,FALSE))</f>
        <v/>
      </c>
      <c r="P437" s="1">
        <f t="shared" ca="1" si="40"/>
        <v>1</v>
      </c>
      <c r="Q437" s="20" t="str">
        <f ca="1">IF(B437=1,IF(VLOOKUP(D437,Scheidsrechters!B:P,15,FALSE)=0,"",VLOOKUP(D437,Scheidsrechters!B:P,15,FALSE)),"")</f>
        <v/>
      </c>
      <c r="S437" s="1">
        <f t="shared" ca="1" si="41"/>
        <v>1</v>
      </c>
      <c r="T437" s="26" t="str">
        <f ca="1">IFERROR(VLOOKUP(C437,aanmeldingen!$C:$L,10,FALSE),"")</f>
        <v/>
      </c>
      <c r="U437" s="26" t="str">
        <f ca="1">IFERROR(VLOOKUP(C437,aanmeldingen!$C:$V,20,FALSE),"")</f>
        <v/>
      </c>
    </row>
    <row r="438" spans="1:21" x14ac:dyDescent="0.2">
      <c r="A438" s="54">
        <f t="shared" ca="1" si="38"/>
        <v>1</v>
      </c>
      <c r="B438" s="54">
        <f t="shared" ca="1" si="39"/>
        <v>0</v>
      </c>
      <c r="C438" s="54">
        <f t="shared" si="36"/>
        <v>406</v>
      </c>
      <c r="D438" s="54" t="str">
        <f ca="1">IFERROR(VLOOKUP($C438,aanmeldingen!$C:$AB,D$1,FALSE),"-")</f>
        <v>-</v>
      </c>
      <c r="E438" s="54">
        <f t="shared" ca="1" si="37"/>
        <v>0</v>
      </c>
      <c r="F438" s="25" t="str">
        <f ca="1">IF($B438=1,VLOOKUP($C438,aanmeldingen!$C:$AB,F$1,FALSE),"")</f>
        <v/>
      </c>
      <c r="G438" s="1" t="str">
        <f ca="1">IF($B438=1,VLOOKUP($C438,aanmeldingen!$C:$AB,G$1,FALSE),"")</f>
        <v/>
      </c>
      <c r="H438" s="1" t="str">
        <f ca="1">IF($B438=1,VLOOKUP($C438,aanmeldingen!$C:$AB,H$1,FALSE),"")</f>
        <v/>
      </c>
      <c r="I438" s="26" t="str">
        <f ca="1">IF($B438=1,VLOOKUP($C438,aanmeldingen!$C:$AB,I$1,FALSE),"")</f>
        <v/>
      </c>
      <c r="J438" s="26" t="str">
        <f ca="1">IF($B438=1,VLOOKUP($C438,aanmeldingen!$C:$AB,J$1,FALSE),"")</f>
        <v/>
      </c>
      <c r="K438" s="18" t="str">
        <f ca="1">IF($B438=1,VLOOKUP($C438,aanmeldingen!$C:$AB,K$1,FALSE),"")</f>
        <v/>
      </c>
      <c r="L438" s="1" t="str">
        <f ca="1">IF($B438=1,VLOOKUP($C438,aanmeldingen!$C:$AB,L$1,FALSE),"")</f>
        <v/>
      </c>
      <c r="M438" s="1" t="str">
        <f ca="1">IF($D438="-","",VLOOKUP($C438,aanmeldingen!$C:$AB,M$1,FALSE))</f>
        <v/>
      </c>
      <c r="N438" s="1" t="str">
        <f ca="1">IF($D438="-","",VLOOKUP($C438,aanmeldingen!$C:$AB,N$1,FALSE))</f>
        <v/>
      </c>
      <c r="O438" s="1" t="str">
        <f ca="1">IF($D438="-","",VLOOKUP($C438,aanmeldingen!$C:$AB,O$1,FALSE))</f>
        <v/>
      </c>
      <c r="P438" s="1">
        <f t="shared" ca="1" si="40"/>
        <v>1</v>
      </c>
      <c r="Q438" s="20" t="str">
        <f ca="1">IF(B438=1,IF(VLOOKUP(D438,Scheidsrechters!B:P,15,FALSE)=0,"",VLOOKUP(D438,Scheidsrechters!B:P,15,FALSE)),"")</f>
        <v/>
      </c>
      <c r="S438" s="1">
        <f t="shared" ca="1" si="41"/>
        <v>1</v>
      </c>
      <c r="T438" s="26" t="str">
        <f ca="1">IFERROR(VLOOKUP(C438,aanmeldingen!$C:$L,10,FALSE),"")</f>
        <v/>
      </c>
      <c r="U438" s="26" t="str">
        <f ca="1">IFERROR(VLOOKUP(C438,aanmeldingen!$C:$V,20,FALSE),"")</f>
        <v/>
      </c>
    </row>
    <row r="439" spans="1:21" x14ac:dyDescent="0.2">
      <c r="A439" s="54">
        <f t="shared" ca="1" si="38"/>
        <v>1</v>
      </c>
      <c r="B439" s="54">
        <f t="shared" ca="1" si="39"/>
        <v>0</v>
      </c>
      <c r="C439" s="54">
        <f t="shared" si="36"/>
        <v>407</v>
      </c>
      <c r="D439" s="54" t="str">
        <f ca="1">IFERROR(VLOOKUP($C439,aanmeldingen!$C:$AB,D$1,FALSE),"-")</f>
        <v>-</v>
      </c>
      <c r="E439" s="54">
        <f t="shared" ca="1" si="37"/>
        <v>0</v>
      </c>
      <c r="F439" s="25" t="str">
        <f ca="1">IF($B439=1,VLOOKUP($C439,aanmeldingen!$C:$AB,F$1,FALSE),"")</f>
        <v/>
      </c>
      <c r="G439" s="1" t="str">
        <f ca="1">IF($B439=1,VLOOKUP($C439,aanmeldingen!$C:$AB,G$1,FALSE),"")</f>
        <v/>
      </c>
      <c r="H439" s="1" t="str">
        <f ca="1">IF($B439=1,VLOOKUP($C439,aanmeldingen!$C:$AB,H$1,FALSE),"")</f>
        <v/>
      </c>
      <c r="I439" s="26" t="str">
        <f ca="1">IF($B439=1,VLOOKUP($C439,aanmeldingen!$C:$AB,I$1,FALSE),"")</f>
        <v/>
      </c>
      <c r="J439" s="26" t="str">
        <f ca="1">IF($B439=1,VLOOKUP($C439,aanmeldingen!$C:$AB,J$1,FALSE),"")</f>
        <v/>
      </c>
      <c r="K439" s="18" t="str">
        <f ca="1">IF($B439=1,VLOOKUP($C439,aanmeldingen!$C:$AB,K$1,FALSE),"")</f>
        <v/>
      </c>
      <c r="L439" s="1" t="str">
        <f ca="1">IF($B439=1,VLOOKUP($C439,aanmeldingen!$C:$AB,L$1,FALSE),"")</f>
        <v/>
      </c>
      <c r="M439" s="1" t="str">
        <f ca="1">IF($D439="-","",VLOOKUP($C439,aanmeldingen!$C:$AB,M$1,FALSE))</f>
        <v/>
      </c>
      <c r="N439" s="1" t="str">
        <f ca="1">IF($D439="-","",VLOOKUP($C439,aanmeldingen!$C:$AB,N$1,FALSE))</f>
        <v/>
      </c>
      <c r="O439" s="1" t="str">
        <f ca="1">IF($D439="-","",VLOOKUP($C439,aanmeldingen!$C:$AB,O$1,FALSE))</f>
        <v/>
      </c>
      <c r="P439" s="1">
        <f t="shared" ca="1" si="40"/>
        <v>1</v>
      </c>
      <c r="Q439" s="20" t="str">
        <f ca="1">IF(B439=1,IF(VLOOKUP(D439,Scheidsrechters!B:P,15,FALSE)=0,"",VLOOKUP(D439,Scheidsrechters!B:P,15,FALSE)),"")</f>
        <v/>
      </c>
      <c r="S439" s="1">
        <f t="shared" ca="1" si="41"/>
        <v>1</v>
      </c>
      <c r="T439" s="26" t="str">
        <f ca="1">IFERROR(VLOOKUP(C439,aanmeldingen!$C:$L,10,FALSE),"")</f>
        <v/>
      </c>
      <c r="U439" s="26" t="str">
        <f ca="1">IFERROR(VLOOKUP(C439,aanmeldingen!$C:$V,20,FALSE),"")</f>
        <v/>
      </c>
    </row>
    <row r="440" spans="1:21" x14ac:dyDescent="0.2">
      <c r="A440" s="54">
        <f t="shared" ca="1" si="38"/>
        <v>1</v>
      </c>
      <c r="B440" s="54">
        <f t="shared" ca="1" si="39"/>
        <v>0</v>
      </c>
      <c r="C440" s="54">
        <f t="shared" si="36"/>
        <v>408</v>
      </c>
      <c r="D440" s="54" t="str">
        <f ca="1">IFERROR(VLOOKUP($C440,aanmeldingen!$C:$AB,D$1,FALSE),"-")</f>
        <v>-</v>
      </c>
      <c r="E440" s="54">
        <f t="shared" ca="1" si="37"/>
        <v>0</v>
      </c>
      <c r="F440" s="25" t="str">
        <f ca="1">IF($B440=1,VLOOKUP($C440,aanmeldingen!$C:$AB,F$1,FALSE),"")</f>
        <v/>
      </c>
      <c r="G440" s="1" t="str">
        <f ca="1">IF($B440=1,VLOOKUP($C440,aanmeldingen!$C:$AB,G$1,FALSE),"")</f>
        <v/>
      </c>
      <c r="H440" s="1" t="str">
        <f ca="1">IF($B440=1,VLOOKUP($C440,aanmeldingen!$C:$AB,H$1,FALSE),"")</f>
        <v/>
      </c>
      <c r="I440" s="26" t="str">
        <f ca="1">IF($B440=1,VLOOKUP($C440,aanmeldingen!$C:$AB,I$1,FALSE),"")</f>
        <v/>
      </c>
      <c r="J440" s="26" t="str">
        <f ca="1">IF($B440=1,VLOOKUP($C440,aanmeldingen!$C:$AB,J$1,FALSE),"")</f>
        <v/>
      </c>
      <c r="K440" s="18" t="str">
        <f ca="1">IF($B440=1,VLOOKUP($C440,aanmeldingen!$C:$AB,K$1,FALSE),"")</f>
        <v/>
      </c>
      <c r="L440" s="1" t="str">
        <f ca="1">IF($B440=1,VLOOKUP($C440,aanmeldingen!$C:$AB,L$1,FALSE),"")</f>
        <v/>
      </c>
      <c r="M440" s="1" t="str">
        <f ca="1">IF($D440="-","",VLOOKUP($C440,aanmeldingen!$C:$AB,M$1,FALSE))</f>
        <v/>
      </c>
      <c r="N440" s="1" t="str">
        <f ca="1">IF($D440="-","",VLOOKUP($C440,aanmeldingen!$C:$AB,N$1,FALSE))</f>
        <v/>
      </c>
      <c r="O440" s="1" t="str">
        <f ca="1">IF($D440="-","",VLOOKUP($C440,aanmeldingen!$C:$AB,O$1,FALSE))</f>
        <v/>
      </c>
      <c r="P440" s="1">
        <f t="shared" ca="1" si="40"/>
        <v>1</v>
      </c>
      <c r="Q440" s="20" t="str">
        <f ca="1">IF(B440=1,IF(VLOOKUP(D440,Scheidsrechters!B:P,15,FALSE)=0,"",VLOOKUP(D440,Scheidsrechters!B:P,15,FALSE)),"")</f>
        <v/>
      </c>
      <c r="S440" s="1">
        <f t="shared" ca="1" si="41"/>
        <v>1</v>
      </c>
      <c r="T440" s="26" t="str">
        <f ca="1">IFERROR(VLOOKUP(C440,aanmeldingen!$C:$L,10,FALSE),"")</f>
        <v/>
      </c>
      <c r="U440" s="26" t="str">
        <f ca="1">IFERROR(VLOOKUP(C440,aanmeldingen!$C:$V,20,FALSE),"")</f>
        <v/>
      </c>
    </row>
    <row r="441" spans="1:21" x14ac:dyDescent="0.2">
      <c r="A441" s="54">
        <f t="shared" ca="1" si="38"/>
        <v>1</v>
      </c>
      <c r="B441" s="54">
        <f t="shared" ca="1" si="39"/>
        <v>0</v>
      </c>
      <c r="C441" s="54">
        <f t="shared" si="36"/>
        <v>409</v>
      </c>
      <c r="D441" s="54" t="str">
        <f ca="1">IFERROR(VLOOKUP($C441,aanmeldingen!$C:$AB,D$1,FALSE),"-")</f>
        <v>-</v>
      </c>
      <c r="E441" s="54">
        <f t="shared" ca="1" si="37"/>
        <v>0</v>
      </c>
      <c r="F441" s="25" t="str">
        <f ca="1">IF($B441=1,VLOOKUP($C441,aanmeldingen!$C:$AB,F$1,FALSE),"")</f>
        <v/>
      </c>
      <c r="G441" s="1" t="str">
        <f ca="1">IF($B441=1,VLOOKUP($C441,aanmeldingen!$C:$AB,G$1,FALSE),"")</f>
        <v/>
      </c>
      <c r="H441" s="1" t="str">
        <f ca="1">IF($B441=1,VLOOKUP($C441,aanmeldingen!$C:$AB,H$1,FALSE),"")</f>
        <v/>
      </c>
      <c r="I441" s="26" t="str">
        <f ca="1">IF($B441=1,VLOOKUP($C441,aanmeldingen!$C:$AB,I$1,FALSE),"")</f>
        <v/>
      </c>
      <c r="J441" s="26" t="str">
        <f ca="1">IF($B441=1,VLOOKUP($C441,aanmeldingen!$C:$AB,J$1,FALSE),"")</f>
        <v/>
      </c>
      <c r="K441" s="18" t="str">
        <f ca="1">IF($B441=1,VLOOKUP($C441,aanmeldingen!$C:$AB,K$1,FALSE),"")</f>
        <v/>
      </c>
      <c r="L441" s="1" t="str">
        <f ca="1">IF($B441=1,VLOOKUP($C441,aanmeldingen!$C:$AB,L$1,FALSE),"")</f>
        <v/>
      </c>
      <c r="M441" s="1" t="str">
        <f ca="1">IF($D441="-","",VLOOKUP($C441,aanmeldingen!$C:$AB,M$1,FALSE))</f>
        <v/>
      </c>
      <c r="N441" s="1" t="str">
        <f ca="1">IF($D441="-","",VLOOKUP($C441,aanmeldingen!$C:$AB,N$1,FALSE))</f>
        <v/>
      </c>
      <c r="O441" s="1" t="str">
        <f ca="1">IF($D441="-","",VLOOKUP($C441,aanmeldingen!$C:$AB,O$1,FALSE))</f>
        <v/>
      </c>
      <c r="P441" s="1">
        <f t="shared" ca="1" si="40"/>
        <v>1</v>
      </c>
      <c r="Q441" s="20" t="str">
        <f ca="1">IF(B441=1,IF(VLOOKUP(D441,Scheidsrechters!B:P,15,FALSE)=0,"",VLOOKUP(D441,Scheidsrechters!B:P,15,FALSE)),"")</f>
        <v/>
      </c>
      <c r="S441" s="1">
        <f t="shared" ca="1" si="41"/>
        <v>1</v>
      </c>
      <c r="T441" s="26" t="str">
        <f ca="1">IFERROR(VLOOKUP(C441,aanmeldingen!$C:$L,10,FALSE),"")</f>
        <v/>
      </c>
      <c r="U441" s="26" t="str">
        <f ca="1">IFERROR(VLOOKUP(C441,aanmeldingen!$C:$V,20,FALSE),"")</f>
        <v/>
      </c>
    </row>
    <row r="442" spans="1:21" x14ac:dyDescent="0.2">
      <c r="A442" s="54">
        <f t="shared" ca="1" si="38"/>
        <v>1</v>
      </c>
      <c r="B442" s="54">
        <f t="shared" ca="1" si="39"/>
        <v>0</v>
      </c>
      <c r="C442" s="54">
        <f t="shared" si="36"/>
        <v>410</v>
      </c>
      <c r="D442" s="54" t="str">
        <f ca="1">IFERROR(VLOOKUP($C442,aanmeldingen!$C:$AB,D$1,FALSE),"-")</f>
        <v>-</v>
      </c>
      <c r="E442" s="54">
        <f t="shared" ca="1" si="37"/>
        <v>0</v>
      </c>
      <c r="F442" s="25" t="str">
        <f ca="1">IF($B442=1,VLOOKUP($C442,aanmeldingen!$C:$AB,F$1,FALSE),"")</f>
        <v/>
      </c>
      <c r="G442" s="1" t="str">
        <f ca="1">IF($B442=1,VLOOKUP($C442,aanmeldingen!$C:$AB,G$1,FALSE),"")</f>
        <v/>
      </c>
      <c r="H442" s="1" t="str">
        <f ca="1">IF($B442=1,VLOOKUP($C442,aanmeldingen!$C:$AB,H$1,FALSE),"")</f>
        <v/>
      </c>
      <c r="I442" s="26" t="str">
        <f ca="1">IF($B442=1,VLOOKUP($C442,aanmeldingen!$C:$AB,I$1,FALSE),"")</f>
        <v/>
      </c>
      <c r="J442" s="26" t="str">
        <f ca="1">IF($B442=1,VLOOKUP($C442,aanmeldingen!$C:$AB,J$1,FALSE),"")</f>
        <v/>
      </c>
      <c r="K442" s="18" t="str">
        <f ca="1">IF($B442=1,VLOOKUP($C442,aanmeldingen!$C:$AB,K$1,FALSE),"")</f>
        <v/>
      </c>
      <c r="L442" s="1" t="str">
        <f ca="1">IF($B442=1,VLOOKUP($C442,aanmeldingen!$C:$AB,L$1,FALSE),"")</f>
        <v/>
      </c>
      <c r="M442" s="1" t="str">
        <f ca="1">IF($D442="-","",VLOOKUP($C442,aanmeldingen!$C:$AB,M$1,FALSE))</f>
        <v/>
      </c>
      <c r="N442" s="1" t="str">
        <f ca="1">IF($D442="-","",VLOOKUP($C442,aanmeldingen!$C:$AB,N$1,FALSE))</f>
        <v/>
      </c>
      <c r="O442" s="1" t="str">
        <f ca="1">IF($D442="-","",VLOOKUP($C442,aanmeldingen!$C:$AB,O$1,FALSE))</f>
        <v/>
      </c>
      <c r="P442" s="1">
        <f t="shared" ca="1" si="40"/>
        <v>1</v>
      </c>
      <c r="Q442" s="20" t="str">
        <f ca="1">IF(B442=1,IF(VLOOKUP(D442,Scheidsrechters!B:P,15,FALSE)=0,"",VLOOKUP(D442,Scheidsrechters!B:P,15,FALSE)),"")</f>
        <v/>
      </c>
      <c r="S442" s="1">
        <f t="shared" ca="1" si="41"/>
        <v>1</v>
      </c>
      <c r="T442" s="26" t="str">
        <f ca="1">IFERROR(VLOOKUP(C442,aanmeldingen!$C:$L,10,FALSE),"")</f>
        <v/>
      </c>
      <c r="U442" s="26" t="str">
        <f ca="1">IFERROR(VLOOKUP(C442,aanmeldingen!$C:$V,20,FALSE),"")</f>
        <v/>
      </c>
    </row>
    <row r="443" spans="1:21" x14ac:dyDescent="0.2">
      <c r="A443" s="54">
        <f t="shared" ca="1" si="38"/>
        <v>1</v>
      </c>
      <c r="B443" s="54">
        <f t="shared" ca="1" si="39"/>
        <v>0</v>
      </c>
      <c r="C443" s="54">
        <f t="shared" si="36"/>
        <v>411</v>
      </c>
      <c r="D443" s="54" t="str">
        <f ca="1">IFERROR(VLOOKUP($C443,aanmeldingen!$C:$AB,D$1,FALSE),"-")</f>
        <v>-</v>
      </c>
      <c r="E443" s="54">
        <f t="shared" ca="1" si="37"/>
        <v>0</v>
      </c>
      <c r="F443" s="25" t="str">
        <f ca="1">IF($B443=1,VLOOKUP($C443,aanmeldingen!$C:$AB,F$1,FALSE),"")</f>
        <v/>
      </c>
      <c r="G443" s="1" t="str">
        <f ca="1">IF($B443=1,VLOOKUP($C443,aanmeldingen!$C:$AB,G$1,FALSE),"")</f>
        <v/>
      </c>
      <c r="H443" s="1" t="str">
        <f ca="1">IF($B443=1,VLOOKUP($C443,aanmeldingen!$C:$AB,H$1,FALSE),"")</f>
        <v/>
      </c>
      <c r="I443" s="26" t="str">
        <f ca="1">IF($B443=1,VLOOKUP($C443,aanmeldingen!$C:$AB,I$1,FALSE),"")</f>
        <v/>
      </c>
      <c r="J443" s="26" t="str">
        <f ca="1">IF($B443=1,VLOOKUP($C443,aanmeldingen!$C:$AB,J$1,FALSE),"")</f>
        <v/>
      </c>
      <c r="K443" s="18" t="str">
        <f ca="1">IF($B443=1,VLOOKUP($C443,aanmeldingen!$C:$AB,K$1,FALSE),"")</f>
        <v/>
      </c>
      <c r="L443" s="1" t="str">
        <f ca="1">IF($B443=1,VLOOKUP($C443,aanmeldingen!$C:$AB,L$1,FALSE),"")</f>
        <v/>
      </c>
      <c r="M443" s="1" t="str">
        <f ca="1">IF($D443="-","",VLOOKUP($C443,aanmeldingen!$C:$AB,M$1,FALSE))</f>
        <v/>
      </c>
      <c r="N443" s="1" t="str">
        <f ca="1">IF($D443="-","",VLOOKUP($C443,aanmeldingen!$C:$AB,N$1,FALSE))</f>
        <v/>
      </c>
      <c r="O443" s="1" t="str">
        <f ca="1">IF($D443="-","",VLOOKUP($C443,aanmeldingen!$C:$AB,O$1,FALSE))</f>
        <v/>
      </c>
      <c r="P443" s="1">
        <f t="shared" ca="1" si="40"/>
        <v>1</v>
      </c>
      <c r="Q443" s="20" t="str">
        <f ca="1">IF(B443=1,IF(VLOOKUP(D443,Scheidsrechters!B:P,15,FALSE)=0,"",VLOOKUP(D443,Scheidsrechters!B:P,15,FALSE)),"")</f>
        <v/>
      </c>
      <c r="S443" s="1">
        <f t="shared" ca="1" si="41"/>
        <v>1</v>
      </c>
      <c r="T443" s="26" t="str">
        <f ca="1">IFERROR(VLOOKUP(C443,aanmeldingen!$C:$L,10,FALSE),"")</f>
        <v/>
      </c>
      <c r="U443" s="26" t="str">
        <f ca="1">IFERROR(VLOOKUP(C443,aanmeldingen!$C:$V,20,FALSE),"")</f>
        <v/>
      </c>
    </row>
    <row r="444" spans="1:21" x14ac:dyDescent="0.2">
      <c r="A444" s="54">
        <f t="shared" ca="1" si="38"/>
        <v>1</v>
      </c>
      <c r="B444" s="54">
        <f t="shared" ca="1" si="39"/>
        <v>0</v>
      </c>
      <c r="C444" s="54">
        <f t="shared" si="36"/>
        <v>412</v>
      </c>
      <c r="D444" s="54" t="str">
        <f ca="1">IFERROR(VLOOKUP($C444,aanmeldingen!$C:$AB,D$1,FALSE),"-")</f>
        <v>-</v>
      </c>
      <c r="E444" s="54">
        <f t="shared" ca="1" si="37"/>
        <v>0</v>
      </c>
      <c r="F444" s="25" t="str">
        <f ca="1">IF($B444=1,VLOOKUP($C444,aanmeldingen!$C:$AB,F$1,FALSE),"")</f>
        <v/>
      </c>
      <c r="G444" s="1" t="str">
        <f ca="1">IF($B444=1,VLOOKUP($C444,aanmeldingen!$C:$AB,G$1,FALSE),"")</f>
        <v/>
      </c>
      <c r="H444" s="1" t="str">
        <f ca="1">IF($B444=1,VLOOKUP($C444,aanmeldingen!$C:$AB,H$1,FALSE),"")</f>
        <v/>
      </c>
      <c r="I444" s="26" t="str">
        <f ca="1">IF($B444=1,VLOOKUP($C444,aanmeldingen!$C:$AB,I$1,FALSE),"")</f>
        <v/>
      </c>
      <c r="J444" s="26" t="str">
        <f ca="1">IF($B444=1,VLOOKUP($C444,aanmeldingen!$C:$AB,J$1,FALSE),"")</f>
        <v/>
      </c>
      <c r="K444" s="18" t="str">
        <f ca="1">IF($B444=1,VLOOKUP($C444,aanmeldingen!$C:$AB,K$1,FALSE),"")</f>
        <v/>
      </c>
      <c r="L444" s="1" t="str">
        <f ca="1">IF($B444=1,VLOOKUP($C444,aanmeldingen!$C:$AB,L$1,FALSE),"")</f>
        <v/>
      </c>
      <c r="M444" s="1" t="str">
        <f ca="1">IF($D444="-","",VLOOKUP($C444,aanmeldingen!$C:$AB,M$1,FALSE))</f>
        <v/>
      </c>
      <c r="N444" s="1" t="str">
        <f ca="1">IF($D444="-","",VLOOKUP($C444,aanmeldingen!$C:$AB,N$1,FALSE))</f>
        <v/>
      </c>
      <c r="O444" s="1" t="str">
        <f ca="1">IF($D444="-","",VLOOKUP($C444,aanmeldingen!$C:$AB,O$1,FALSE))</f>
        <v/>
      </c>
      <c r="P444" s="1">
        <f t="shared" ca="1" si="40"/>
        <v>1</v>
      </c>
      <c r="Q444" s="20" t="str">
        <f ca="1">IF(B444=1,IF(VLOOKUP(D444,Scheidsrechters!B:P,15,FALSE)=0,"",VLOOKUP(D444,Scheidsrechters!B:P,15,FALSE)),"")</f>
        <v/>
      </c>
      <c r="S444" s="1">
        <f t="shared" ca="1" si="41"/>
        <v>1</v>
      </c>
      <c r="T444" s="26" t="str">
        <f ca="1">IFERROR(VLOOKUP(C444,aanmeldingen!$C:$L,10,FALSE),"")</f>
        <v/>
      </c>
      <c r="U444" s="26" t="str">
        <f ca="1">IFERROR(VLOOKUP(C444,aanmeldingen!$C:$V,20,FALSE),"")</f>
        <v/>
      </c>
    </row>
    <row r="445" spans="1:21" x14ac:dyDescent="0.2">
      <c r="A445" s="54">
        <f t="shared" ca="1" si="38"/>
        <v>1</v>
      </c>
      <c r="B445" s="54">
        <f t="shared" ca="1" si="39"/>
        <v>0</v>
      </c>
      <c r="C445" s="54">
        <f t="shared" si="36"/>
        <v>413</v>
      </c>
      <c r="D445" s="54" t="str">
        <f ca="1">IFERROR(VLOOKUP($C445,aanmeldingen!$C:$AB,D$1,FALSE),"-")</f>
        <v>-</v>
      </c>
      <c r="E445" s="54">
        <f t="shared" ca="1" si="37"/>
        <v>0</v>
      </c>
      <c r="F445" s="25" t="str">
        <f ca="1">IF($B445=1,VLOOKUP($C445,aanmeldingen!$C:$AB,F$1,FALSE),"")</f>
        <v/>
      </c>
      <c r="G445" s="1" t="str">
        <f ca="1">IF($B445=1,VLOOKUP($C445,aanmeldingen!$C:$AB,G$1,FALSE),"")</f>
        <v/>
      </c>
      <c r="H445" s="1" t="str">
        <f ca="1">IF($B445=1,VLOOKUP($C445,aanmeldingen!$C:$AB,H$1,FALSE),"")</f>
        <v/>
      </c>
      <c r="I445" s="26" t="str">
        <f ca="1">IF($B445=1,VLOOKUP($C445,aanmeldingen!$C:$AB,I$1,FALSE),"")</f>
        <v/>
      </c>
      <c r="J445" s="26" t="str">
        <f ca="1">IF($B445=1,VLOOKUP($C445,aanmeldingen!$C:$AB,J$1,FALSE),"")</f>
        <v/>
      </c>
      <c r="K445" s="18" t="str">
        <f ca="1">IF($B445=1,VLOOKUP($C445,aanmeldingen!$C:$AB,K$1,FALSE),"")</f>
        <v/>
      </c>
      <c r="L445" s="1" t="str">
        <f ca="1">IF($B445=1,VLOOKUP($C445,aanmeldingen!$C:$AB,L$1,FALSE),"")</f>
        <v/>
      </c>
      <c r="M445" s="1" t="str">
        <f ca="1">IF($D445="-","",VLOOKUP($C445,aanmeldingen!$C:$AB,M$1,FALSE))</f>
        <v/>
      </c>
      <c r="N445" s="1" t="str">
        <f ca="1">IF($D445="-","",VLOOKUP($C445,aanmeldingen!$C:$AB,N$1,FALSE))</f>
        <v/>
      </c>
      <c r="O445" s="1" t="str">
        <f ca="1">IF($D445="-","",VLOOKUP($C445,aanmeldingen!$C:$AB,O$1,FALSE))</f>
        <v/>
      </c>
      <c r="P445" s="1">
        <f t="shared" ca="1" si="40"/>
        <v>1</v>
      </c>
      <c r="Q445" s="20" t="str">
        <f ca="1">IF(B445=1,IF(VLOOKUP(D445,Scheidsrechters!B:P,15,FALSE)=0,"",VLOOKUP(D445,Scheidsrechters!B:P,15,FALSE)),"")</f>
        <v/>
      </c>
      <c r="S445" s="1">
        <f t="shared" ca="1" si="41"/>
        <v>1</v>
      </c>
      <c r="T445" s="26" t="str">
        <f ca="1">IFERROR(VLOOKUP(C445,aanmeldingen!$C:$L,10,FALSE),"")</f>
        <v/>
      </c>
      <c r="U445" s="26" t="str">
        <f ca="1">IFERROR(VLOOKUP(C445,aanmeldingen!$C:$V,20,FALSE),"")</f>
        <v/>
      </c>
    </row>
    <row r="446" spans="1:21" x14ac:dyDescent="0.2">
      <c r="A446" s="54">
        <f t="shared" ca="1" si="38"/>
        <v>1</v>
      </c>
      <c r="B446" s="54">
        <f t="shared" ca="1" si="39"/>
        <v>0</v>
      </c>
      <c r="C446" s="54">
        <f t="shared" si="36"/>
        <v>414</v>
      </c>
      <c r="D446" s="54" t="str">
        <f ca="1">IFERROR(VLOOKUP($C446,aanmeldingen!$C:$AB,D$1,FALSE),"-")</f>
        <v>-</v>
      </c>
      <c r="E446" s="54">
        <f t="shared" ca="1" si="37"/>
        <v>0</v>
      </c>
      <c r="F446" s="25" t="str">
        <f ca="1">IF($B446=1,VLOOKUP($C446,aanmeldingen!$C:$AB,F$1,FALSE),"")</f>
        <v/>
      </c>
      <c r="G446" s="1" t="str">
        <f ca="1">IF($B446=1,VLOOKUP($C446,aanmeldingen!$C:$AB,G$1,FALSE),"")</f>
        <v/>
      </c>
      <c r="H446" s="1" t="str">
        <f ca="1">IF($B446=1,VLOOKUP($C446,aanmeldingen!$C:$AB,H$1,FALSE),"")</f>
        <v/>
      </c>
      <c r="I446" s="26" t="str">
        <f ca="1">IF($B446=1,VLOOKUP($C446,aanmeldingen!$C:$AB,I$1,FALSE),"")</f>
        <v/>
      </c>
      <c r="J446" s="26" t="str">
        <f ca="1">IF($B446=1,VLOOKUP($C446,aanmeldingen!$C:$AB,J$1,FALSE),"")</f>
        <v/>
      </c>
      <c r="K446" s="18" t="str">
        <f ca="1">IF($B446=1,VLOOKUP($C446,aanmeldingen!$C:$AB,K$1,FALSE),"")</f>
        <v/>
      </c>
      <c r="L446" s="1" t="str">
        <f ca="1">IF($B446=1,VLOOKUP($C446,aanmeldingen!$C:$AB,L$1,FALSE),"")</f>
        <v/>
      </c>
      <c r="M446" s="1" t="str">
        <f ca="1">IF($D446="-","",VLOOKUP($C446,aanmeldingen!$C:$AB,M$1,FALSE))</f>
        <v/>
      </c>
      <c r="N446" s="1" t="str">
        <f ca="1">IF($D446="-","",VLOOKUP($C446,aanmeldingen!$C:$AB,N$1,FALSE))</f>
        <v/>
      </c>
      <c r="O446" s="1" t="str">
        <f ca="1">IF($D446="-","",VLOOKUP($C446,aanmeldingen!$C:$AB,O$1,FALSE))</f>
        <v/>
      </c>
      <c r="P446" s="1">
        <f t="shared" ca="1" si="40"/>
        <v>1</v>
      </c>
      <c r="Q446" s="20" t="str">
        <f ca="1">IF(B446=1,IF(VLOOKUP(D446,Scheidsrechters!B:P,15,FALSE)=0,"",VLOOKUP(D446,Scheidsrechters!B:P,15,FALSE)),"")</f>
        <v/>
      </c>
      <c r="S446" s="1">
        <f t="shared" ca="1" si="41"/>
        <v>1</v>
      </c>
      <c r="T446" s="26" t="str">
        <f ca="1">IFERROR(VLOOKUP(C446,aanmeldingen!$C:$L,10,FALSE),"")</f>
        <v/>
      </c>
      <c r="U446" s="26" t="str">
        <f ca="1">IFERROR(VLOOKUP(C446,aanmeldingen!$C:$V,20,FALSE),"")</f>
        <v/>
      </c>
    </row>
    <row r="447" spans="1:21" x14ac:dyDescent="0.2">
      <c r="A447" s="54">
        <f t="shared" ca="1" si="38"/>
        <v>1</v>
      </c>
      <c r="B447" s="54">
        <f t="shared" ca="1" si="39"/>
        <v>0</v>
      </c>
      <c r="C447" s="54">
        <f t="shared" si="36"/>
        <v>415</v>
      </c>
      <c r="D447" s="54" t="str">
        <f ca="1">IFERROR(VLOOKUP($C447,aanmeldingen!$C:$AB,D$1,FALSE),"-")</f>
        <v>-</v>
      </c>
      <c r="E447" s="54">
        <f t="shared" ca="1" si="37"/>
        <v>0</v>
      </c>
      <c r="F447" s="25" t="str">
        <f ca="1">IF($B447=1,VLOOKUP($C447,aanmeldingen!$C:$AB,F$1,FALSE),"")</f>
        <v/>
      </c>
      <c r="G447" s="1" t="str">
        <f ca="1">IF($B447=1,VLOOKUP($C447,aanmeldingen!$C:$AB,G$1,FALSE),"")</f>
        <v/>
      </c>
      <c r="H447" s="1" t="str">
        <f ca="1">IF($B447=1,VLOOKUP($C447,aanmeldingen!$C:$AB,H$1,FALSE),"")</f>
        <v/>
      </c>
      <c r="I447" s="26" t="str">
        <f ca="1">IF($B447=1,VLOOKUP($C447,aanmeldingen!$C:$AB,I$1,FALSE),"")</f>
        <v/>
      </c>
      <c r="J447" s="26" t="str">
        <f ca="1">IF($B447=1,VLOOKUP($C447,aanmeldingen!$C:$AB,J$1,FALSE),"")</f>
        <v/>
      </c>
      <c r="K447" s="18" t="str">
        <f ca="1">IF($B447=1,VLOOKUP($C447,aanmeldingen!$C:$AB,K$1,FALSE),"")</f>
        <v/>
      </c>
      <c r="L447" s="1" t="str">
        <f ca="1">IF($B447=1,VLOOKUP($C447,aanmeldingen!$C:$AB,L$1,FALSE),"")</f>
        <v/>
      </c>
      <c r="M447" s="1" t="str">
        <f ca="1">IF($D447="-","",VLOOKUP($C447,aanmeldingen!$C:$AB,M$1,FALSE))</f>
        <v/>
      </c>
      <c r="N447" s="1" t="str">
        <f ca="1">IF($D447="-","",VLOOKUP($C447,aanmeldingen!$C:$AB,N$1,FALSE))</f>
        <v/>
      </c>
      <c r="O447" s="1" t="str">
        <f ca="1">IF($D447="-","",VLOOKUP($C447,aanmeldingen!$C:$AB,O$1,FALSE))</f>
        <v/>
      </c>
      <c r="P447" s="1">
        <f t="shared" ca="1" si="40"/>
        <v>1</v>
      </c>
      <c r="Q447" s="20" t="str">
        <f ca="1">IF(B447=1,IF(VLOOKUP(D447,Scheidsrechters!B:P,15,FALSE)=0,"",VLOOKUP(D447,Scheidsrechters!B:P,15,FALSE)),"")</f>
        <v/>
      </c>
      <c r="S447" s="1">
        <f t="shared" ca="1" si="41"/>
        <v>1</v>
      </c>
      <c r="T447" s="26" t="str">
        <f ca="1">IFERROR(VLOOKUP(C447,aanmeldingen!$C:$L,10,FALSE),"")</f>
        <v/>
      </c>
      <c r="U447" s="26" t="str">
        <f ca="1">IFERROR(VLOOKUP(C447,aanmeldingen!$C:$V,20,FALSE),"")</f>
        <v/>
      </c>
    </row>
    <row r="448" spans="1:21" x14ac:dyDescent="0.2">
      <c r="A448" s="54">
        <f t="shared" ca="1" si="38"/>
        <v>1</v>
      </c>
      <c r="B448" s="54">
        <f t="shared" ca="1" si="39"/>
        <v>0</v>
      </c>
      <c r="C448" s="54">
        <f t="shared" si="36"/>
        <v>416</v>
      </c>
      <c r="D448" s="54" t="str">
        <f ca="1">IFERROR(VLOOKUP($C448,aanmeldingen!$C:$AB,D$1,FALSE),"-")</f>
        <v>-</v>
      </c>
      <c r="E448" s="54">
        <f t="shared" ca="1" si="37"/>
        <v>0</v>
      </c>
      <c r="F448" s="25" t="str">
        <f ca="1">IF($B448=1,VLOOKUP($C448,aanmeldingen!$C:$AB,F$1,FALSE),"")</f>
        <v/>
      </c>
      <c r="G448" s="1" t="str">
        <f ca="1">IF($B448=1,VLOOKUP($C448,aanmeldingen!$C:$AB,G$1,FALSE),"")</f>
        <v/>
      </c>
      <c r="H448" s="1" t="str">
        <f ca="1">IF($B448=1,VLOOKUP($C448,aanmeldingen!$C:$AB,H$1,FALSE),"")</f>
        <v/>
      </c>
      <c r="I448" s="26" t="str">
        <f ca="1">IF($B448=1,VLOOKUP($C448,aanmeldingen!$C:$AB,I$1,FALSE),"")</f>
        <v/>
      </c>
      <c r="J448" s="26" t="str">
        <f ca="1">IF($B448=1,VLOOKUP($C448,aanmeldingen!$C:$AB,J$1,FALSE),"")</f>
        <v/>
      </c>
      <c r="K448" s="18" t="str">
        <f ca="1">IF($B448=1,VLOOKUP($C448,aanmeldingen!$C:$AB,K$1,FALSE),"")</f>
        <v/>
      </c>
      <c r="L448" s="1" t="str">
        <f ca="1">IF($B448=1,VLOOKUP($C448,aanmeldingen!$C:$AB,L$1,FALSE),"")</f>
        <v/>
      </c>
      <c r="M448" s="1" t="str">
        <f ca="1">IF($D448="-","",VLOOKUP($C448,aanmeldingen!$C:$AB,M$1,FALSE))</f>
        <v/>
      </c>
      <c r="N448" s="1" t="str">
        <f ca="1">IF($D448="-","",VLOOKUP($C448,aanmeldingen!$C:$AB,N$1,FALSE))</f>
        <v/>
      </c>
      <c r="O448" s="1" t="str">
        <f ca="1">IF($D448="-","",VLOOKUP($C448,aanmeldingen!$C:$AB,O$1,FALSE))</f>
        <v/>
      </c>
      <c r="P448" s="1">
        <f t="shared" ca="1" si="40"/>
        <v>1</v>
      </c>
      <c r="Q448" s="20" t="str">
        <f ca="1">IF(B448=1,IF(VLOOKUP(D448,Scheidsrechters!B:P,15,FALSE)=0,"",VLOOKUP(D448,Scheidsrechters!B:P,15,FALSE)),"")</f>
        <v/>
      </c>
      <c r="S448" s="1">
        <f t="shared" ca="1" si="41"/>
        <v>1</v>
      </c>
      <c r="T448" s="26" t="str">
        <f ca="1">IFERROR(VLOOKUP(C448,aanmeldingen!$C:$L,10,FALSE),"")</f>
        <v/>
      </c>
      <c r="U448" s="26" t="str">
        <f ca="1">IFERROR(VLOOKUP(C448,aanmeldingen!$C:$V,20,FALSE),"")</f>
        <v/>
      </c>
    </row>
    <row r="449" spans="1:21" x14ac:dyDescent="0.2">
      <c r="A449" s="54">
        <f t="shared" ca="1" si="38"/>
        <v>1</v>
      </c>
      <c r="B449" s="54">
        <f t="shared" ca="1" si="39"/>
        <v>0</v>
      </c>
      <c r="C449" s="54">
        <f t="shared" si="36"/>
        <v>417</v>
      </c>
      <c r="D449" s="54" t="str">
        <f ca="1">IFERROR(VLOOKUP($C449,aanmeldingen!$C:$AB,D$1,FALSE),"-")</f>
        <v>-</v>
      </c>
      <c r="E449" s="54">
        <f t="shared" ca="1" si="37"/>
        <v>0</v>
      </c>
      <c r="F449" s="25" t="str">
        <f ca="1">IF($B449=1,VLOOKUP($C449,aanmeldingen!$C:$AB,F$1,FALSE),"")</f>
        <v/>
      </c>
      <c r="G449" s="1" t="str">
        <f ca="1">IF($B449=1,VLOOKUP($C449,aanmeldingen!$C:$AB,G$1,FALSE),"")</f>
        <v/>
      </c>
      <c r="H449" s="1" t="str">
        <f ca="1">IF($B449=1,VLOOKUP($C449,aanmeldingen!$C:$AB,H$1,FALSE),"")</f>
        <v/>
      </c>
      <c r="I449" s="26" t="str">
        <f ca="1">IF($B449=1,VLOOKUP($C449,aanmeldingen!$C:$AB,I$1,FALSE),"")</f>
        <v/>
      </c>
      <c r="J449" s="26" t="str">
        <f ca="1">IF($B449=1,VLOOKUP($C449,aanmeldingen!$C:$AB,J$1,FALSE),"")</f>
        <v/>
      </c>
      <c r="K449" s="18" t="str">
        <f ca="1">IF($B449=1,VLOOKUP($C449,aanmeldingen!$C:$AB,K$1,FALSE),"")</f>
        <v/>
      </c>
      <c r="L449" s="1" t="str">
        <f ca="1">IF($B449=1,VLOOKUP($C449,aanmeldingen!$C:$AB,L$1,FALSE),"")</f>
        <v/>
      </c>
      <c r="M449" s="1" t="str">
        <f ca="1">IF($D449="-","",VLOOKUP($C449,aanmeldingen!$C:$AB,M$1,FALSE))</f>
        <v/>
      </c>
      <c r="N449" s="1" t="str">
        <f ca="1">IF($D449="-","",VLOOKUP($C449,aanmeldingen!$C:$AB,N$1,FALSE))</f>
        <v/>
      </c>
      <c r="O449" s="1" t="str">
        <f ca="1">IF($D449="-","",VLOOKUP($C449,aanmeldingen!$C:$AB,O$1,FALSE))</f>
        <v/>
      </c>
      <c r="P449" s="1">
        <f t="shared" ca="1" si="40"/>
        <v>1</v>
      </c>
      <c r="Q449" s="20" t="str">
        <f ca="1">IF(B449=1,IF(VLOOKUP(D449,Scheidsrechters!B:P,15,FALSE)=0,"",VLOOKUP(D449,Scheidsrechters!B:P,15,FALSE)),"")</f>
        <v/>
      </c>
      <c r="S449" s="1">
        <f t="shared" ca="1" si="41"/>
        <v>1</v>
      </c>
      <c r="T449" s="26" t="str">
        <f ca="1">IFERROR(VLOOKUP(C449,aanmeldingen!$C:$L,10,FALSE),"")</f>
        <v/>
      </c>
      <c r="U449" s="26" t="str">
        <f ca="1">IFERROR(VLOOKUP(C449,aanmeldingen!$C:$V,20,FALSE),"")</f>
        <v/>
      </c>
    </row>
    <row r="450" spans="1:21" x14ac:dyDescent="0.2">
      <c r="A450" s="54">
        <f t="shared" ca="1" si="38"/>
        <v>1</v>
      </c>
      <c r="B450" s="54">
        <f t="shared" ca="1" si="39"/>
        <v>0</v>
      </c>
      <c r="C450" s="54">
        <f t="shared" si="36"/>
        <v>418</v>
      </c>
      <c r="D450" s="54" t="str">
        <f ca="1">IFERROR(VLOOKUP($C450,aanmeldingen!$C:$AB,D$1,FALSE),"-")</f>
        <v>-</v>
      </c>
      <c r="E450" s="54">
        <f t="shared" ca="1" si="37"/>
        <v>0</v>
      </c>
      <c r="F450" s="25" t="str">
        <f ca="1">IF($B450=1,VLOOKUP($C450,aanmeldingen!$C:$AB,F$1,FALSE),"")</f>
        <v/>
      </c>
      <c r="G450" s="1" t="str">
        <f ca="1">IF($B450=1,VLOOKUP($C450,aanmeldingen!$C:$AB,G$1,FALSE),"")</f>
        <v/>
      </c>
      <c r="H450" s="1" t="str">
        <f ca="1">IF($B450=1,VLOOKUP($C450,aanmeldingen!$C:$AB,H$1,FALSE),"")</f>
        <v/>
      </c>
      <c r="I450" s="26" t="str">
        <f ca="1">IF($B450=1,VLOOKUP($C450,aanmeldingen!$C:$AB,I$1,FALSE),"")</f>
        <v/>
      </c>
      <c r="J450" s="26" t="str">
        <f ca="1">IF($B450=1,VLOOKUP($C450,aanmeldingen!$C:$AB,J$1,FALSE),"")</f>
        <v/>
      </c>
      <c r="K450" s="18" t="str">
        <f ca="1">IF($B450=1,VLOOKUP($C450,aanmeldingen!$C:$AB,K$1,FALSE),"")</f>
        <v/>
      </c>
      <c r="L450" s="1" t="str">
        <f ca="1">IF($B450=1,VLOOKUP($C450,aanmeldingen!$C:$AB,L$1,FALSE),"")</f>
        <v/>
      </c>
      <c r="M450" s="1" t="str">
        <f ca="1">IF($D450="-","",VLOOKUP($C450,aanmeldingen!$C:$AB,M$1,FALSE))</f>
        <v/>
      </c>
      <c r="N450" s="1" t="str">
        <f ca="1">IF($D450="-","",VLOOKUP($C450,aanmeldingen!$C:$AB,N$1,FALSE))</f>
        <v/>
      </c>
      <c r="O450" s="1" t="str">
        <f ca="1">IF($D450="-","",VLOOKUP($C450,aanmeldingen!$C:$AB,O$1,FALSE))</f>
        <v/>
      </c>
      <c r="P450" s="1">
        <f t="shared" ca="1" si="40"/>
        <v>1</v>
      </c>
      <c r="Q450" s="20" t="str">
        <f ca="1">IF(B450=1,IF(VLOOKUP(D450,Scheidsrechters!B:P,15,FALSE)=0,"",VLOOKUP(D450,Scheidsrechters!B:P,15,FALSE)),"")</f>
        <v/>
      </c>
      <c r="S450" s="1">
        <f t="shared" ca="1" si="41"/>
        <v>1</v>
      </c>
      <c r="T450" s="26" t="str">
        <f ca="1">IFERROR(VLOOKUP(C450,aanmeldingen!$C:$L,10,FALSE),"")</f>
        <v/>
      </c>
      <c r="U450" s="26" t="str">
        <f ca="1">IFERROR(VLOOKUP(C450,aanmeldingen!$C:$V,20,FALSE),"")</f>
        <v/>
      </c>
    </row>
    <row r="451" spans="1:21" x14ac:dyDescent="0.2">
      <c r="A451" s="54">
        <f t="shared" ca="1" si="38"/>
        <v>1</v>
      </c>
      <c r="B451" s="54">
        <f t="shared" ca="1" si="39"/>
        <v>0</v>
      </c>
      <c r="C451" s="54">
        <f t="shared" si="36"/>
        <v>419</v>
      </c>
      <c r="D451" s="54" t="str">
        <f ca="1">IFERROR(VLOOKUP($C451,aanmeldingen!$C:$AB,D$1,FALSE),"-")</f>
        <v>-</v>
      </c>
      <c r="E451" s="54">
        <f t="shared" ca="1" si="37"/>
        <v>0</v>
      </c>
      <c r="F451" s="25" t="str">
        <f ca="1">IF($B451=1,VLOOKUP($C451,aanmeldingen!$C:$AB,F$1,FALSE),"")</f>
        <v/>
      </c>
      <c r="G451" s="1" t="str">
        <f ca="1">IF($B451=1,VLOOKUP($C451,aanmeldingen!$C:$AB,G$1,FALSE),"")</f>
        <v/>
      </c>
      <c r="H451" s="1" t="str">
        <f ca="1">IF($B451=1,VLOOKUP($C451,aanmeldingen!$C:$AB,H$1,FALSE),"")</f>
        <v/>
      </c>
      <c r="I451" s="26" t="str">
        <f ca="1">IF($B451=1,VLOOKUP($C451,aanmeldingen!$C:$AB,I$1,FALSE),"")</f>
        <v/>
      </c>
      <c r="J451" s="26" t="str">
        <f ca="1">IF($B451=1,VLOOKUP($C451,aanmeldingen!$C:$AB,J$1,FALSE),"")</f>
        <v/>
      </c>
      <c r="K451" s="18" t="str">
        <f ca="1">IF($B451=1,VLOOKUP($C451,aanmeldingen!$C:$AB,K$1,FALSE),"")</f>
        <v/>
      </c>
      <c r="L451" s="1" t="str">
        <f ca="1">IF($B451=1,VLOOKUP($C451,aanmeldingen!$C:$AB,L$1,FALSE),"")</f>
        <v/>
      </c>
      <c r="M451" s="1" t="str">
        <f ca="1">IF($D451="-","",VLOOKUP($C451,aanmeldingen!$C:$AB,M$1,FALSE))</f>
        <v/>
      </c>
      <c r="N451" s="1" t="str">
        <f ca="1">IF($D451="-","",VLOOKUP($C451,aanmeldingen!$C:$AB,N$1,FALSE))</f>
        <v/>
      </c>
      <c r="O451" s="1" t="str">
        <f ca="1">IF($D451="-","",VLOOKUP($C451,aanmeldingen!$C:$AB,O$1,FALSE))</f>
        <v/>
      </c>
      <c r="P451" s="1">
        <f t="shared" ca="1" si="40"/>
        <v>1</v>
      </c>
      <c r="Q451" s="20" t="str">
        <f ca="1">IF(B451=1,IF(VLOOKUP(D451,Scheidsrechters!B:P,15,FALSE)=0,"",VLOOKUP(D451,Scheidsrechters!B:P,15,FALSE)),"")</f>
        <v/>
      </c>
      <c r="S451" s="1">
        <f t="shared" ca="1" si="41"/>
        <v>1</v>
      </c>
      <c r="T451" s="26" t="str">
        <f ca="1">IFERROR(VLOOKUP(C451,aanmeldingen!$C:$L,10,FALSE),"")</f>
        <v/>
      </c>
      <c r="U451" s="26" t="str">
        <f ca="1">IFERROR(VLOOKUP(C451,aanmeldingen!$C:$V,20,FALSE),"")</f>
        <v/>
      </c>
    </row>
    <row r="452" spans="1:21" x14ac:dyDescent="0.2">
      <c r="A452" s="54">
        <f t="shared" ca="1" si="38"/>
        <v>1</v>
      </c>
      <c r="B452" s="54">
        <f t="shared" ca="1" si="39"/>
        <v>0</v>
      </c>
      <c r="C452" s="54">
        <f t="shared" si="36"/>
        <v>420</v>
      </c>
      <c r="D452" s="54" t="str">
        <f ca="1">IFERROR(VLOOKUP($C452,aanmeldingen!$C:$AB,D$1,FALSE),"-")</f>
        <v>-</v>
      </c>
      <c r="E452" s="54">
        <f t="shared" ca="1" si="37"/>
        <v>0</v>
      </c>
      <c r="F452" s="25" t="str">
        <f ca="1">IF($B452=1,VLOOKUP($C452,aanmeldingen!$C:$AB,F$1,FALSE),"")</f>
        <v/>
      </c>
      <c r="G452" s="1" t="str">
        <f ca="1">IF($B452=1,VLOOKUP($C452,aanmeldingen!$C:$AB,G$1,FALSE),"")</f>
        <v/>
      </c>
      <c r="H452" s="1" t="str">
        <f ca="1">IF($B452=1,VLOOKUP($C452,aanmeldingen!$C:$AB,H$1,FALSE),"")</f>
        <v/>
      </c>
      <c r="I452" s="26" t="str">
        <f ca="1">IF($B452=1,VLOOKUP($C452,aanmeldingen!$C:$AB,I$1,FALSE),"")</f>
        <v/>
      </c>
      <c r="J452" s="26" t="str">
        <f ca="1">IF($B452=1,VLOOKUP($C452,aanmeldingen!$C:$AB,J$1,FALSE),"")</f>
        <v/>
      </c>
      <c r="K452" s="18" t="str">
        <f ca="1">IF($B452=1,VLOOKUP($C452,aanmeldingen!$C:$AB,K$1,FALSE),"")</f>
        <v/>
      </c>
      <c r="L452" s="1" t="str">
        <f ca="1">IF($B452=1,VLOOKUP($C452,aanmeldingen!$C:$AB,L$1,FALSE),"")</f>
        <v/>
      </c>
      <c r="M452" s="1" t="str">
        <f ca="1">IF($D452="-","",VLOOKUP($C452,aanmeldingen!$C:$AB,M$1,FALSE))</f>
        <v/>
      </c>
      <c r="N452" s="1" t="str">
        <f ca="1">IF($D452="-","",VLOOKUP($C452,aanmeldingen!$C:$AB,N$1,FALSE))</f>
        <v/>
      </c>
      <c r="O452" s="1" t="str">
        <f ca="1">IF($D452="-","",VLOOKUP($C452,aanmeldingen!$C:$AB,O$1,FALSE))</f>
        <v/>
      </c>
      <c r="P452" s="1">
        <f t="shared" ca="1" si="40"/>
        <v>1</v>
      </c>
      <c r="Q452" s="20" t="str">
        <f ca="1">IF(B452=1,IF(VLOOKUP(D452,Scheidsrechters!B:P,15,FALSE)=0,"",VLOOKUP(D452,Scheidsrechters!B:P,15,FALSE)),"")</f>
        <v/>
      </c>
      <c r="S452" s="1">
        <f t="shared" ca="1" si="41"/>
        <v>1</v>
      </c>
      <c r="T452" s="26" t="str">
        <f ca="1">IFERROR(VLOOKUP(C452,aanmeldingen!$C:$L,10,FALSE),"")</f>
        <v/>
      </c>
      <c r="U452" s="26" t="str">
        <f ca="1">IFERROR(VLOOKUP(C452,aanmeldingen!$C:$V,20,FALSE),"")</f>
        <v/>
      </c>
    </row>
    <row r="453" spans="1:21" x14ac:dyDescent="0.2">
      <c r="A453" s="54">
        <f t="shared" ca="1" si="38"/>
        <v>1</v>
      </c>
      <c r="B453" s="54">
        <f t="shared" ca="1" si="39"/>
        <v>0</v>
      </c>
      <c r="C453" s="54">
        <f t="shared" si="36"/>
        <v>421</v>
      </c>
      <c r="D453" s="54" t="str">
        <f ca="1">IFERROR(VLOOKUP($C453,aanmeldingen!$C:$AB,D$1,FALSE),"-")</f>
        <v>-</v>
      </c>
      <c r="E453" s="54">
        <f t="shared" ca="1" si="37"/>
        <v>0</v>
      </c>
      <c r="F453" s="25" t="str">
        <f ca="1">IF($B453=1,VLOOKUP($C453,aanmeldingen!$C:$AB,F$1,FALSE),"")</f>
        <v/>
      </c>
      <c r="G453" s="1" t="str">
        <f ca="1">IF($B453=1,VLOOKUP($C453,aanmeldingen!$C:$AB,G$1,FALSE),"")</f>
        <v/>
      </c>
      <c r="H453" s="1" t="str">
        <f ca="1">IF($B453=1,VLOOKUP($C453,aanmeldingen!$C:$AB,H$1,FALSE),"")</f>
        <v/>
      </c>
      <c r="I453" s="26" t="str">
        <f ca="1">IF($B453=1,VLOOKUP($C453,aanmeldingen!$C:$AB,I$1,FALSE),"")</f>
        <v/>
      </c>
      <c r="J453" s="26" t="str">
        <f ca="1">IF($B453=1,VLOOKUP($C453,aanmeldingen!$C:$AB,J$1,FALSE),"")</f>
        <v/>
      </c>
      <c r="K453" s="18" t="str">
        <f ca="1">IF($B453=1,VLOOKUP($C453,aanmeldingen!$C:$AB,K$1,FALSE),"")</f>
        <v/>
      </c>
      <c r="L453" s="1" t="str">
        <f ca="1">IF($B453=1,VLOOKUP($C453,aanmeldingen!$C:$AB,L$1,FALSE),"")</f>
        <v/>
      </c>
      <c r="M453" s="1" t="str">
        <f ca="1">IF($D453="-","",VLOOKUP($C453,aanmeldingen!$C:$AB,M$1,FALSE))</f>
        <v/>
      </c>
      <c r="N453" s="1" t="str">
        <f ca="1">IF($D453="-","",VLOOKUP($C453,aanmeldingen!$C:$AB,N$1,FALSE))</f>
        <v/>
      </c>
      <c r="O453" s="1" t="str">
        <f ca="1">IF($D453="-","",VLOOKUP($C453,aanmeldingen!$C:$AB,O$1,FALSE))</f>
        <v/>
      </c>
      <c r="P453" s="1">
        <f t="shared" ca="1" si="40"/>
        <v>1</v>
      </c>
      <c r="Q453" s="20" t="str">
        <f ca="1">IF(B453=1,IF(VLOOKUP(D453,Scheidsrechters!B:P,15,FALSE)=0,"",VLOOKUP(D453,Scheidsrechters!B:P,15,FALSE)),"")</f>
        <v/>
      </c>
      <c r="S453" s="1">
        <f t="shared" ca="1" si="41"/>
        <v>1</v>
      </c>
      <c r="T453" s="26" t="str">
        <f ca="1">IFERROR(VLOOKUP(C453,aanmeldingen!$C:$L,10,FALSE),"")</f>
        <v/>
      </c>
      <c r="U453" s="26" t="str">
        <f ca="1">IFERROR(VLOOKUP(C453,aanmeldingen!$C:$V,20,FALSE),"")</f>
        <v/>
      </c>
    </row>
    <row r="454" spans="1:21" x14ac:dyDescent="0.2">
      <c r="A454" s="54">
        <f t="shared" ca="1" si="38"/>
        <v>1</v>
      </c>
      <c r="B454" s="54">
        <f t="shared" ca="1" si="39"/>
        <v>0</v>
      </c>
      <c r="C454" s="54">
        <f t="shared" si="36"/>
        <v>422</v>
      </c>
      <c r="D454" s="54" t="str">
        <f ca="1">IFERROR(VLOOKUP($C454,aanmeldingen!$C:$AB,D$1,FALSE),"-")</f>
        <v>-</v>
      </c>
      <c r="E454" s="54">
        <f t="shared" ca="1" si="37"/>
        <v>0</v>
      </c>
      <c r="F454" s="25" t="str">
        <f ca="1">IF($B454=1,VLOOKUP($C454,aanmeldingen!$C:$AB,F$1,FALSE),"")</f>
        <v/>
      </c>
      <c r="G454" s="1" t="str">
        <f ca="1">IF($B454=1,VLOOKUP($C454,aanmeldingen!$C:$AB,G$1,FALSE),"")</f>
        <v/>
      </c>
      <c r="H454" s="1" t="str">
        <f ca="1">IF($B454=1,VLOOKUP($C454,aanmeldingen!$C:$AB,H$1,FALSE),"")</f>
        <v/>
      </c>
      <c r="I454" s="26" t="str">
        <f ca="1">IF($B454=1,VLOOKUP($C454,aanmeldingen!$C:$AB,I$1,FALSE),"")</f>
        <v/>
      </c>
      <c r="J454" s="26" t="str">
        <f ca="1">IF($B454=1,VLOOKUP($C454,aanmeldingen!$C:$AB,J$1,FALSE),"")</f>
        <v/>
      </c>
      <c r="K454" s="18" t="str">
        <f ca="1">IF($B454=1,VLOOKUP($C454,aanmeldingen!$C:$AB,K$1,FALSE),"")</f>
        <v/>
      </c>
      <c r="L454" s="1" t="str">
        <f ca="1">IF($B454=1,VLOOKUP($C454,aanmeldingen!$C:$AB,L$1,FALSE),"")</f>
        <v/>
      </c>
      <c r="M454" s="1" t="str">
        <f ca="1">IF($D454="-","",VLOOKUP($C454,aanmeldingen!$C:$AB,M$1,FALSE))</f>
        <v/>
      </c>
      <c r="N454" s="1" t="str">
        <f ca="1">IF($D454="-","",VLOOKUP($C454,aanmeldingen!$C:$AB,N$1,FALSE))</f>
        <v/>
      </c>
      <c r="O454" s="1" t="str">
        <f ca="1">IF($D454="-","",VLOOKUP($C454,aanmeldingen!$C:$AB,O$1,FALSE))</f>
        <v/>
      </c>
      <c r="P454" s="1">
        <f t="shared" ca="1" si="40"/>
        <v>1</v>
      </c>
      <c r="Q454" s="20" t="str">
        <f ca="1">IF(B454=1,IF(VLOOKUP(D454,Scheidsrechters!B:P,15,FALSE)=0,"",VLOOKUP(D454,Scheidsrechters!B:P,15,FALSE)),"")</f>
        <v/>
      </c>
      <c r="S454" s="1">
        <f t="shared" ca="1" si="41"/>
        <v>1</v>
      </c>
      <c r="T454" s="26" t="str">
        <f ca="1">IFERROR(VLOOKUP(C454,aanmeldingen!$C:$L,10,FALSE),"")</f>
        <v/>
      </c>
      <c r="U454" s="26" t="str">
        <f ca="1">IFERROR(VLOOKUP(C454,aanmeldingen!$C:$V,20,FALSE),"")</f>
        <v/>
      </c>
    </row>
    <row r="455" spans="1:21" x14ac:dyDescent="0.2">
      <c r="A455" s="54">
        <f t="shared" ca="1" si="38"/>
        <v>1</v>
      </c>
      <c r="B455" s="54">
        <f t="shared" ca="1" si="39"/>
        <v>0</v>
      </c>
      <c r="C455" s="54">
        <f t="shared" si="36"/>
        <v>423</v>
      </c>
      <c r="D455" s="54" t="str">
        <f ca="1">IFERROR(VLOOKUP($C455,aanmeldingen!$C:$AB,D$1,FALSE),"-")</f>
        <v>-</v>
      </c>
      <c r="E455" s="54">
        <f t="shared" ca="1" si="37"/>
        <v>0</v>
      </c>
      <c r="F455" s="25" t="str">
        <f ca="1">IF($B455=1,VLOOKUP($C455,aanmeldingen!$C:$AB,F$1,FALSE),"")</f>
        <v/>
      </c>
      <c r="G455" s="1" t="str">
        <f ca="1">IF($B455=1,VLOOKUP($C455,aanmeldingen!$C:$AB,G$1,FALSE),"")</f>
        <v/>
      </c>
      <c r="H455" s="1" t="str">
        <f ca="1">IF($B455=1,VLOOKUP($C455,aanmeldingen!$C:$AB,H$1,FALSE),"")</f>
        <v/>
      </c>
      <c r="I455" s="26" t="str">
        <f ca="1">IF($B455=1,VLOOKUP($C455,aanmeldingen!$C:$AB,I$1,FALSE),"")</f>
        <v/>
      </c>
      <c r="J455" s="26" t="str">
        <f ca="1">IF($B455=1,VLOOKUP($C455,aanmeldingen!$C:$AB,J$1,FALSE),"")</f>
        <v/>
      </c>
      <c r="K455" s="18" t="str">
        <f ca="1">IF($B455=1,VLOOKUP($C455,aanmeldingen!$C:$AB,K$1,FALSE),"")</f>
        <v/>
      </c>
      <c r="L455" s="1" t="str">
        <f ca="1">IF($B455=1,VLOOKUP($C455,aanmeldingen!$C:$AB,L$1,FALSE),"")</f>
        <v/>
      </c>
      <c r="M455" s="1" t="str">
        <f ca="1">IF($D455="-","",VLOOKUP($C455,aanmeldingen!$C:$AB,M$1,FALSE))</f>
        <v/>
      </c>
      <c r="N455" s="1" t="str">
        <f ca="1">IF($D455="-","",VLOOKUP($C455,aanmeldingen!$C:$AB,N$1,FALSE))</f>
        <v/>
      </c>
      <c r="O455" s="1" t="str">
        <f ca="1">IF($D455="-","",VLOOKUP($C455,aanmeldingen!$C:$AB,O$1,FALSE))</f>
        <v/>
      </c>
      <c r="P455" s="1">
        <f t="shared" ca="1" si="40"/>
        <v>1</v>
      </c>
      <c r="Q455" s="20" t="str">
        <f ca="1">IF(B455=1,IF(VLOOKUP(D455,Scheidsrechters!B:P,15,FALSE)=0,"",VLOOKUP(D455,Scheidsrechters!B:P,15,FALSE)),"")</f>
        <v/>
      </c>
      <c r="S455" s="1">
        <f t="shared" ca="1" si="41"/>
        <v>1</v>
      </c>
      <c r="T455" s="26" t="str">
        <f ca="1">IFERROR(VLOOKUP(C455,aanmeldingen!$C:$L,10,FALSE),"")</f>
        <v/>
      </c>
      <c r="U455" s="26" t="str">
        <f ca="1">IFERROR(VLOOKUP(C455,aanmeldingen!$C:$V,20,FALSE),"")</f>
        <v/>
      </c>
    </row>
    <row r="456" spans="1:21" x14ac:dyDescent="0.2">
      <c r="A456" s="54">
        <f t="shared" ca="1" si="38"/>
        <v>1</v>
      </c>
      <c r="B456" s="54">
        <f t="shared" ca="1" si="39"/>
        <v>0</v>
      </c>
      <c r="C456" s="54">
        <f t="shared" si="36"/>
        <v>424</v>
      </c>
      <c r="D456" s="54" t="str">
        <f ca="1">IFERROR(VLOOKUP($C456,aanmeldingen!$C:$AB,D$1,FALSE),"-")</f>
        <v>-</v>
      </c>
      <c r="E456" s="54">
        <f t="shared" ca="1" si="37"/>
        <v>0</v>
      </c>
      <c r="F456" s="25" t="str">
        <f ca="1">IF($B456=1,VLOOKUP($C456,aanmeldingen!$C:$AB,F$1,FALSE),"")</f>
        <v/>
      </c>
      <c r="G456" s="1" t="str">
        <f ca="1">IF($B456=1,VLOOKUP($C456,aanmeldingen!$C:$AB,G$1,FALSE),"")</f>
        <v/>
      </c>
      <c r="H456" s="1" t="str">
        <f ca="1">IF($B456=1,VLOOKUP($C456,aanmeldingen!$C:$AB,H$1,FALSE),"")</f>
        <v/>
      </c>
      <c r="I456" s="26" t="str">
        <f ca="1">IF($B456=1,VLOOKUP($C456,aanmeldingen!$C:$AB,I$1,FALSE),"")</f>
        <v/>
      </c>
      <c r="J456" s="26" t="str">
        <f ca="1">IF($B456=1,VLOOKUP($C456,aanmeldingen!$C:$AB,J$1,FALSE),"")</f>
        <v/>
      </c>
      <c r="K456" s="18" t="str">
        <f ca="1">IF($B456=1,VLOOKUP($C456,aanmeldingen!$C:$AB,K$1,FALSE),"")</f>
        <v/>
      </c>
      <c r="L456" s="1" t="str">
        <f ca="1">IF($B456=1,VLOOKUP($C456,aanmeldingen!$C:$AB,L$1,FALSE),"")</f>
        <v/>
      </c>
      <c r="M456" s="1" t="str">
        <f ca="1">IF($D456="-","",VLOOKUP($C456,aanmeldingen!$C:$AB,M$1,FALSE))</f>
        <v/>
      </c>
      <c r="N456" s="1" t="str">
        <f ca="1">IF($D456="-","",VLOOKUP($C456,aanmeldingen!$C:$AB,N$1,FALSE))</f>
        <v/>
      </c>
      <c r="O456" s="1" t="str">
        <f ca="1">IF($D456="-","",VLOOKUP($C456,aanmeldingen!$C:$AB,O$1,FALSE))</f>
        <v/>
      </c>
      <c r="P456" s="1">
        <f t="shared" ca="1" si="40"/>
        <v>1</v>
      </c>
      <c r="Q456" s="20" t="str">
        <f ca="1">IF(B456=1,IF(VLOOKUP(D456,Scheidsrechters!B:P,15,FALSE)=0,"",VLOOKUP(D456,Scheidsrechters!B:P,15,FALSE)),"")</f>
        <v/>
      </c>
      <c r="S456" s="1">
        <f t="shared" ca="1" si="41"/>
        <v>1</v>
      </c>
      <c r="T456" s="26" t="str">
        <f ca="1">IFERROR(VLOOKUP(C456,aanmeldingen!$C:$L,10,FALSE),"")</f>
        <v/>
      </c>
      <c r="U456" s="26" t="str">
        <f ca="1">IFERROR(VLOOKUP(C456,aanmeldingen!$C:$V,20,FALSE),"")</f>
        <v/>
      </c>
    </row>
    <row r="457" spans="1:21" x14ac:dyDescent="0.2">
      <c r="A457" s="54">
        <f t="shared" ca="1" si="38"/>
        <v>1</v>
      </c>
      <c r="B457" s="54">
        <f t="shared" ca="1" si="39"/>
        <v>0</v>
      </c>
      <c r="C457" s="54">
        <f t="shared" si="36"/>
        <v>425</v>
      </c>
      <c r="D457" s="54" t="str">
        <f ca="1">IFERROR(VLOOKUP($C457,aanmeldingen!$C:$AB,D$1,FALSE),"-")</f>
        <v>-</v>
      </c>
      <c r="E457" s="54">
        <f t="shared" ca="1" si="37"/>
        <v>0</v>
      </c>
      <c r="F457" s="25" t="str">
        <f ca="1">IF($B457=1,VLOOKUP($C457,aanmeldingen!$C:$AB,F$1,FALSE),"")</f>
        <v/>
      </c>
      <c r="G457" s="1" t="str">
        <f ca="1">IF($B457=1,VLOOKUP($C457,aanmeldingen!$C:$AB,G$1,FALSE),"")</f>
        <v/>
      </c>
      <c r="H457" s="1" t="str">
        <f ca="1">IF($B457=1,VLOOKUP($C457,aanmeldingen!$C:$AB,H$1,FALSE),"")</f>
        <v/>
      </c>
      <c r="I457" s="26" t="str">
        <f ca="1">IF($B457=1,VLOOKUP($C457,aanmeldingen!$C:$AB,I$1,FALSE),"")</f>
        <v/>
      </c>
      <c r="J457" s="26" t="str">
        <f ca="1">IF($B457=1,VLOOKUP($C457,aanmeldingen!$C:$AB,J$1,FALSE),"")</f>
        <v/>
      </c>
      <c r="K457" s="18" t="str">
        <f ca="1">IF($B457=1,VLOOKUP($C457,aanmeldingen!$C:$AB,K$1,FALSE),"")</f>
        <v/>
      </c>
      <c r="L457" s="1" t="str">
        <f ca="1">IF($B457=1,VLOOKUP($C457,aanmeldingen!$C:$AB,L$1,FALSE),"")</f>
        <v/>
      </c>
      <c r="M457" s="1" t="str">
        <f ca="1">IF($D457="-","",VLOOKUP($C457,aanmeldingen!$C:$AB,M$1,FALSE))</f>
        <v/>
      </c>
      <c r="N457" s="1" t="str">
        <f ca="1">IF($D457="-","",VLOOKUP($C457,aanmeldingen!$C:$AB,N$1,FALSE))</f>
        <v/>
      </c>
      <c r="O457" s="1" t="str">
        <f ca="1">IF($D457="-","",VLOOKUP($C457,aanmeldingen!$C:$AB,O$1,FALSE))</f>
        <v/>
      </c>
      <c r="P457" s="1">
        <f t="shared" ca="1" si="40"/>
        <v>1</v>
      </c>
      <c r="Q457" s="20" t="str">
        <f ca="1">IF(B457=1,IF(VLOOKUP(D457,Scheidsrechters!B:P,15,FALSE)=0,"",VLOOKUP(D457,Scheidsrechters!B:P,15,FALSE)),"")</f>
        <v/>
      </c>
      <c r="S457" s="1">
        <f t="shared" ca="1" si="41"/>
        <v>1</v>
      </c>
      <c r="T457" s="26" t="str">
        <f ca="1">IFERROR(VLOOKUP(C457,aanmeldingen!$C:$L,10,FALSE),"")</f>
        <v/>
      </c>
      <c r="U457" s="26" t="str">
        <f ca="1">IFERROR(VLOOKUP(C457,aanmeldingen!$C:$V,20,FALSE),"")</f>
        <v/>
      </c>
    </row>
    <row r="458" spans="1:21" x14ac:dyDescent="0.2">
      <c r="A458" s="54">
        <f t="shared" ca="1" si="38"/>
        <v>1</v>
      </c>
      <c r="B458" s="54">
        <f t="shared" ca="1" si="39"/>
        <v>0</v>
      </c>
      <c r="C458" s="54">
        <f t="shared" si="36"/>
        <v>426</v>
      </c>
      <c r="D458" s="54" t="str">
        <f ca="1">IFERROR(VLOOKUP($C458,aanmeldingen!$C:$AB,D$1,FALSE),"-")</f>
        <v>-</v>
      </c>
      <c r="E458" s="54">
        <f t="shared" ca="1" si="37"/>
        <v>0</v>
      </c>
      <c r="F458" s="25" t="str">
        <f ca="1">IF($B458=1,VLOOKUP($C458,aanmeldingen!$C:$AB,F$1,FALSE),"")</f>
        <v/>
      </c>
      <c r="G458" s="1" t="str">
        <f ca="1">IF($B458=1,VLOOKUP($C458,aanmeldingen!$C:$AB,G$1,FALSE),"")</f>
        <v/>
      </c>
      <c r="H458" s="1" t="str">
        <f ca="1">IF($B458=1,VLOOKUP($C458,aanmeldingen!$C:$AB,H$1,FALSE),"")</f>
        <v/>
      </c>
      <c r="I458" s="26" t="str">
        <f ca="1">IF($B458=1,VLOOKUP($C458,aanmeldingen!$C:$AB,I$1,FALSE),"")</f>
        <v/>
      </c>
      <c r="J458" s="26" t="str">
        <f ca="1">IF($B458=1,VLOOKUP($C458,aanmeldingen!$C:$AB,J$1,FALSE),"")</f>
        <v/>
      </c>
      <c r="K458" s="18" t="str">
        <f ca="1">IF($B458=1,VLOOKUP($C458,aanmeldingen!$C:$AB,K$1,FALSE),"")</f>
        <v/>
      </c>
      <c r="L458" s="1" t="str">
        <f ca="1">IF($B458=1,VLOOKUP($C458,aanmeldingen!$C:$AB,L$1,FALSE),"")</f>
        <v/>
      </c>
      <c r="M458" s="1" t="str">
        <f ca="1">IF($D458="-","",VLOOKUP($C458,aanmeldingen!$C:$AB,M$1,FALSE))</f>
        <v/>
      </c>
      <c r="N458" s="1" t="str">
        <f ca="1">IF($D458="-","",VLOOKUP($C458,aanmeldingen!$C:$AB,N$1,FALSE))</f>
        <v/>
      </c>
      <c r="O458" s="1" t="str">
        <f ca="1">IF($D458="-","",VLOOKUP($C458,aanmeldingen!$C:$AB,O$1,FALSE))</f>
        <v/>
      </c>
      <c r="P458" s="1">
        <f t="shared" ca="1" si="40"/>
        <v>1</v>
      </c>
      <c r="Q458" s="20" t="str">
        <f ca="1">IF(B458=1,IF(VLOOKUP(D458,Scheidsrechters!B:P,15,FALSE)=0,"",VLOOKUP(D458,Scheidsrechters!B:P,15,FALSE)),"")</f>
        <v/>
      </c>
      <c r="S458" s="1">
        <f t="shared" ca="1" si="41"/>
        <v>1</v>
      </c>
      <c r="T458" s="26" t="str">
        <f ca="1">IFERROR(VLOOKUP(C458,aanmeldingen!$C:$L,10,FALSE),"")</f>
        <v/>
      </c>
      <c r="U458" s="26" t="str">
        <f ca="1">IFERROR(VLOOKUP(C458,aanmeldingen!$C:$V,20,FALSE),"")</f>
        <v/>
      </c>
    </row>
    <row r="459" spans="1:21" x14ac:dyDescent="0.2">
      <c r="A459" s="54">
        <f t="shared" ca="1" si="38"/>
        <v>1</v>
      </c>
      <c r="B459" s="54">
        <f t="shared" ca="1" si="39"/>
        <v>0</v>
      </c>
      <c r="C459" s="54">
        <f t="shared" si="36"/>
        <v>427</v>
      </c>
      <c r="D459" s="54" t="str">
        <f ca="1">IFERROR(VLOOKUP($C459,aanmeldingen!$C:$AB,D$1,FALSE),"-")</f>
        <v>-</v>
      </c>
      <c r="E459" s="54">
        <f t="shared" ca="1" si="37"/>
        <v>0</v>
      </c>
      <c r="F459" s="25" t="str">
        <f ca="1">IF($B459=1,VLOOKUP($C459,aanmeldingen!$C:$AB,F$1,FALSE),"")</f>
        <v/>
      </c>
      <c r="G459" s="1" t="str">
        <f ca="1">IF($B459=1,VLOOKUP($C459,aanmeldingen!$C:$AB,G$1,FALSE),"")</f>
        <v/>
      </c>
      <c r="H459" s="1" t="str">
        <f ca="1">IF($B459=1,VLOOKUP($C459,aanmeldingen!$C:$AB,H$1,FALSE),"")</f>
        <v/>
      </c>
      <c r="I459" s="26" t="str">
        <f ca="1">IF($B459=1,VLOOKUP($C459,aanmeldingen!$C:$AB,I$1,FALSE),"")</f>
        <v/>
      </c>
      <c r="J459" s="26" t="str">
        <f ca="1">IF($B459=1,VLOOKUP($C459,aanmeldingen!$C:$AB,J$1,FALSE),"")</f>
        <v/>
      </c>
      <c r="K459" s="18" t="str">
        <f ca="1">IF($B459=1,VLOOKUP($C459,aanmeldingen!$C:$AB,K$1,FALSE),"")</f>
        <v/>
      </c>
      <c r="L459" s="1" t="str">
        <f ca="1">IF($B459=1,VLOOKUP($C459,aanmeldingen!$C:$AB,L$1,FALSE),"")</f>
        <v/>
      </c>
      <c r="M459" s="1" t="str">
        <f ca="1">IF($D459="-","",VLOOKUP($C459,aanmeldingen!$C:$AB,M$1,FALSE))</f>
        <v/>
      </c>
      <c r="N459" s="1" t="str">
        <f ca="1">IF($D459="-","",VLOOKUP($C459,aanmeldingen!$C:$AB,N$1,FALSE))</f>
        <v/>
      </c>
      <c r="O459" s="1" t="str">
        <f ca="1">IF($D459="-","",VLOOKUP($C459,aanmeldingen!$C:$AB,O$1,FALSE))</f>
        <v/>
      </c>
      <c r="P459" s="1">
        <f t="shared" ca="1" si="40"/>
        <v>1</v>
      </c>
      <c r="Q459" s="20" t="str">
        <f ca="1">IF(B459=1,IF(VLOOKUP(D459,Scheidsrechters!B:P,15,FALSE)=0,"",VLOOKUP(D459,Scheidsrechters!B:P,15,FALSE)),"")</f>
        <v/>
      </c>
      <c r="S459" s="1">
        <f t="shared" ca="1" si="41"/>
        <v>1</v>
      </c>
      <c r="T459" s="26" t="str">
        <f ca="1">IFERROR(VLOOKUP(C459,aanmeldingen!$C:$L,10,FALSE),"")</f>
        <v/>
      </c>
      <c r="U459" s="26" t="str">
        <f ca="1">IFERROR(VLOOKUP(C459,aanmeldingen!$C:$V,20,FALSE),"")</f>
        <v/>
      </c>
    </row>
    <row r="460" spans="1:21" x14ac:dyDescent="0.2">
      <c r="A460" s="54">
        <f t="shared" ca="1" si="38"/>
        <v>1</v>
      </c>
      <c r="B460" s="54">
        <f t="shared" ca="1" si="39"/>
        <v>0</v>
      </c>
      <c r="C460" s="54">
        <f t="shared" si="36"/>
        <v>428</v>
      </c>
      <c r="D460" s="54" t="str">
        <f ca="1">IFERROR(VLOOKUP($C460,aanmeldingen!$C:$AB,D$1,FALSE),"-")</f>
        <v>-</v>
      </c>
      <c r="E460" s="54">
        <f t="shared" ca="1" si="37"/>
        <v>0</v>
      </c>
      <c r="F460" s="25" t="str">
        <f ca="1">IF($B460=1,VLOOKUP($C460,aanmeldingen!$C:$AB,F$1,FALSE),"")</f>
        <v/>
      </c>
      <c r="G460" s="1" t="str">
        <f ca="1">IF($B460=1,VLOOKUP($C460,aanmeldingen!$C:$AB,G$1,FALSE),"")</f>
        <v/>
      </c>
      <c r="H460" s="1" t="str">
        <f ca="1">IF($B460=1,VLOOKUP($C460,aanmeldingen!$C:$AB,H$1,FALSE),"")</f>
        <v/>
      </c>
      <c r="I460" s="26" t="str">
        <f ca="1">IF($B460=1,VLOOKUP($C460,aanmeldingen!$C:$AB,I$1,FALSE),"")</f>
        <v/>
      </c>
      <c r="J460" s="26" t="str">
        <f ca="1">IF($B460=1,VLOOKUP($C460,aanmeldingen!$C:$AB,J$1,FALSE),"")</f>
        <v/>
      </c>
      <c r="K460" s="18" t="str">
        <f ca="1">IF($B460=1,VLOOKUP($C460,aanmeldingen!$C:$AB,K$1,FALSE),"")</f>
        <v/>
      </c>
      <c r="L460" s="1" t="str">
        <f ca="1">IF($B460=1,VLOOKUP($C460,aanmeldingen!$C:$AB,L$1,FALSE),"")</f>
        <v/>
      </c>
      <c r="M460" s="1" t="str">
        <f ca="1">IF($D460="-","",VLOOKUP($C460,aanmeldingen!$C:$AB,M$1,FALSE))</f>
        <v/>
      </c>
      <c r="N460" s="1" t="str">
        <f ca="1">IF($D460="-","",VLOOKUP($C460,aanmeldingen!$C:$AB,N$1,FALSE))</f>
        <v/>
      </c>
      <c r="O460" s="1" t="str">
        <f ca="1">IF($D460="-","",VLOOKUP($C460,aanmeldingen!$C:$AB,O$1,FALSE))</f>
        <v/>
      </c>
      <c r="P460" s="1">
        <f t="shared" ca="1" si="40"/>
        <v>1</v>
      </c>
      <c r="Q460" s="20" t="str">
        <f ca="1">IF(B460=1,IF(VLOOKUP(D460,Scheidsrechters!B:P,15,FALSE)=0,"",VLOOKUP(D460,Scheidsrechters!B:P,15,FALSE)),"")</f>
        <v/>
      </c>
      <c r="S460" s="1">
        <f t="shared" ca="1" si="41"/>
        <v>1</v>
      </c>
      <c r="T460" s="26" t="str">
        <f ca="1">IFERROR(VLOOKUP(C460,aanmeldingen!$C:$L,10,FALSE),"")</f>
        <v/>
      </c>
      <c r="U460" s="26" t="str">
        <f ca="1">IFERROR(VLOOKUP(C460,aanmeldingen!$C:$V,20,FALSE),"")</f>
        <v/>
      </c>
    </row>
    <row r="461" spans="1:21" x14ac:dyDescent="0.2">
      <c r="A461" s="54">
        <f t="shared" ca="1" si="38"/>
        <v>1</v>
      </c>
      <c r="B461" s="54">
        <f t="shared" ca="1" si="39"/>
        <v>0</v>
      </c>
      <c r="C461" s="54">
        <f t="shared" si="36"/>
        <v>429</v>
      </c>
      <c r="D461" s="54" t="str">
        <f ca="1">IFERROR(VLOOKUP($C461,aanmeldingen!$C:$AB,D$1,FALSE),"-")</f>
        <v>-</v>
      </c>
      <c r="E461" s="54">
        <f t="shared" ca="1" si="37"/>
        <v>0</v>
      </c>
      <c r="F461" s="25" t="str">
        <f ca="1">IF($B461=1,VLOOKUP($C461,aanmeldingen!$C:$AB,F$1,FALSE),"")</f>
        <v/>
      </c>
      <c r="G461" s="1" t="str">
        <f ca="1">IF($B461=1,VLOOKUP($C461,aanmeldingen!$C:$AB,G$1,FALSE),"")</f>
        <v/>
      </c>
      <c r="H461" s="1" t="str">
        <f ca="1">IF($B461=1,VLOOKUP($C461,aanmeldingen!$C:$AB,H$1,FALSE),"")</f>
        <v/>
      </c>
      <c r="I461" s="26" t="str">
        <f ca="1">IF($B461=1,VLOOKUP($C461,aanmeldingen!$C:$AB,I$1,FALSE),"")</f>
        <v/>
      </c>
      <c r="J461" s="26" t="str">
        <f ca="1">IF($B461=1,VLOOKUP($C461,aanmeldingen!$C:$AB,J$1,FALSE),"")</f>
        <v/>
      </c>
      <c r="K461" s="18" t="str">
        <f ca="1">IF($B461=1,VLOOKUP($C461,aanmeldingen!$C:$AB,K$1,FALSE),"")</f>
        <v/>
      </c>
      <c r="L461" s="1" t="str">
        <f ca="1">IF($B461=1,VLOOKUP($C461,aanmeldingen!$C:$AB,L$1,FALSE),"")</f>
        <v/>
      </c>
      <c r="M461" s="1" t="str">
        <f ca="1">IF($D461="-","",VLOOKUP($C461,aanmeldingen!$C:$AB,M$1,FALSE))</f>
        <v/>
      </c>
      <c r="N461" s="1" t="str">
        <f ca="1">IF($D461="-","",VLOOKUP($C461,aanmeldingen!$C:$AB,N$1,FALSE))</f>
        <v/>
      </c>
      <c r="O461" s="1" t="str">
        <f ca="1">IF($D461="-","",VLOOKUP($C461,aanmeldingen!$C:$AB,O$1,FALSE))</f>
        <v/>
      </c>
      <c r="P461" s="1">
        <f t="shared" ca="1" si="40"/>
        <v>1</v>
      </c>
      <c r="Q461" s="20" t="str">
        <f ca="1">IF(B461=1,IF(VLOOKUP(D461,Scheidsrechters!B:P,15,FALSE)=0,"",VLOOKUP(D461,Scheidsrechters!B:P,15,FALSE)),"")</f>
        <v/>
      </c>
      <c r="S461" s="1">
        <f t="shared" ca="1" si="41"/>
        <v>1</v>
      </c>
      <c r="T461" s="26" t="str">
        <f ca="1">IFERROR(VLOOKUP(C461,aanmeldingen!$C:$L,10,FALSE),"")</f>
        <v/>
      </c>
      <c r="U461" s="26" t="str">
        <f ca="1">IFERROR(VLOOKUP(C461,aanmeldingen!$C:$V,20,FALSE),"")</f>
        <v/>
      </c>
    </row>
    <row r="462" spans="1:21" x14ac:dyDescent="0.2">
      <c r="A462" s="54">
        <f t="shared" ca="1" si="38"/>
        <v>1</v>
      </c>
      <c r="B462" s="54">
        <f t="shared" ca="1" si="39"/>
        <v>0</v>
      </c>
      <c r="C462" s="54">
        <f t="shared" si="36"/>
        <v>430</v>
      </c>
      <c r="D462" s="54" t="str">
        <f ca="1">IFERROR(VLOOKUP($C462,aanmeldingen!$C:$AB,D$1,FALSE),"-")</f>
        <v>-</v>
      </c>
      <c r="E462" s="54">
        <f t="shared" ca="1" si="37"/>
        <v>0</v>
      </c>
      <c r="F462" s="25" t="str">
        <f ca="1">IF($B462=1,VLOOKUP($C462,aanmeldingen!$C:$AB,F$1,FALSE),"")</f>
        <v/>
      </c>
      <c r="G462" s="1" t="str">
        <f ca="1">IF($B462=1,VLOOKUP($C462,aanmeldingen!$C:$AB,G$1,FALSE),"")</f>
        <v/>
      </c>
      <c r="H462" s="1" t="str">
        <f ca="1">IF($B462=1,VLOOKUP($C462,aanmeldingen!$C:$AB,H$1,FALSE),"")</f>
        <v/>
      </c>
      <c r="I462" s="26" t="str">
        <f ca="1">IF($B462=1,VLOOKUP($C462,aanmeldingen!$C:$AB,I$1,FALSE),"")</f>
        <v/>
      </c>
      <c r="J462" s="26" t="str">
        <f ca="1">IF($B462=1,VLOOKUP($C462,aanmeldingen!$C:$AB,J$1,FALSE),"")</f>
        <v/>
      </c>
      <c r="K462" s="18" t="str">
        <f ca="1">IF($B462=1,VLOOKUP($C462,aanmeldingen!$C:$AB,K$1,FALSE),"")</f>
        <v/>
      </c>
      <c r="L462" s="1" t="str">
        <f ca="1">IF($B462=1,VLOOKUP($C462,aanmeldingen!$C:$AB,L$1,FALSE),"")</f>
        <v/>
      </c>
      <c r="M462" s="1" t="str">
        <f ca="1">IF($D462="-","",VLOOKUP($C462,aanmeldingen!$C:$AB,M$1,FALSE))</f>
        <v/>
      </c>
      <c r="N462" s="1" t="str">
        <f ca="1">IF($D462="-","",VLOOKUP($C462,aanmeldingen!$C:$AB,N$1,FALSE))</f>
        <v/>
      </c>
      <c r="O462" s="1" t="str">
        <f ca="1">IF($D462="-","",VLOOKUP($C462,aanmeldingen!$C:$AB,O$1,FALSE))</f>
        <v/>
      </c>
      <c r="P462" s="1">
        <f t="shared" ca="1" si="40"/>
        <v>1</v>
      </c>
      <c r="Q462" s="20" t="str">
        <f ca="1">IF(B462=1,IF(VLOOKUP(D462,Scheidsrechters!B:P,15,FALSE)=0,"",VLOOKUP(D462,Scheidsrechters!B:P,15,FALSE)),"")</f>
        <v/>
      </c>
      <c r="S462" s="1">
        <f t="shared" ca="1" si="41"/>
        <v>1</v>
      </c>
      <c r="T462" s="26" t="str">
        <f ca="1">IFERROR(VLOOKUP(C462,aanmeldingen!$C:$L,10,FALSE),"")</f>
        <v/>
      </c>
      <c r="U462" s="26" t="str">
        <f ca="1">IFERROR(VLOOKUP(C462,aanmeldingen!$C:$V,20,FALSE),"")</f>
        <v/>
      </c>
    </row>
    <row r="463" spans="1:21" x14ac:dyDescent="0.2">
      <c r="A463" s="54">
        <f t="shared" ca="1" si="38"/>
        <v>1</v>
      </c>
      <c r="B463" s="54">
        <f t="shared" ca="1" si="39"/>
        <v>0</v>
      </c>
      <c r="C463" s="54">
        <f t="shared" si="36"/>
        <v>431</v>
      </c>
      <c r="D463" s="54" t="str">
        <f ca="1">IFERROR(VLOOKUP($C463,aanmeldingen!$C:$AB,D$1,FALSE),"-")</f>
        <v>-</v>
      </c>
      <c r="E463" s="54">
        <f t="shared" ca="1" si="37"/>
        <v>0</v>
      </c>
      <c r="F463" s="25" t="str">
        <f ca="1">IF($B463=1,VLOOKUP($C463,aanmeldingen!$C:$AB,F$1,FALSE),"")</f>
        <v/>
      </c>
      <c r="G463" s="1" t="str">
        <f ca="1">IF($B463=1,VLOOKUP($C463,aanmeldingen!$C:$AB,G$1,FALSE),"")</f>
        <v/>
      </c>
      <c r="H463" s="1" t="str">
        <f ca="1">IF($B463=1,VLOOKUP($C463,aanmeldingen!$C:$AB,H$1,FALSE),"")</f>
        <v/>
      </c>
      <c r="I463" s="26" t="str">
        <f ca="1">IF($B463=1,VLOOKUP($C463,aanmeldingen!$C:$AB,I$1,FALSE),"")</f>
        <v/>
      </c>
      <c r="J463" s="26" t="str">
        <f ca="1">IF($B463=1,VLOOKUP($C463,aanmeldingen!$C:$AB,J$1,FALSE),"")</f>
        <v/>
      </c>
      <c r="K463" s="18" t="str">
        <f ca="1">IF($B463=1,VLOOKUP($C463,aanmeldingen!$C:$AB,K$1,FALSE),"")</f>
        <v/>
      </c>
      <c r="L463" s="1" t="str">
        <f ca="1">IF($B463=1,VLOOKUP($C463,aanmeldingen!$C:$AB,L$1,FALSE),"")</f>
        <v/>
      </c>
      <c r="M463" s="1" t="str">
        <f ca="1">IF($D463="-","",VLOOKUP($C463,aanmeldingen!$C:$AB,M$1,FALSE))</f>
        <v/>
      </c>
      <c r="N463" s="1" t="str">
        <f ca="1">IF($D463="-","",VLOOKUP($C463,aanmeldingen!$C:$AB,N$1,FALSE))</f>
        <v/>
      </c>
      <c r="O463" s="1" t="str">
        <f ca="1">IF($D463="-","",VLOOKUP($C463,aanmeldingen!$C:$AB,O$1,FALSE))</f>
        <v/>
      </c>
      <c r="P463" s="1">
        <f t="shared" ca="1" si="40"/>
        <v>1</v>
      </c>
      <c r="Q463" s="20" t="str">
        <f ca="1">IF(B463=1,IF(VLOOKUP(D463,Scheidsrechters!B:P,15,FALSE)=0,"",VLOOKUP(D463,Scheidsrechters!B:P,15,FALSE)),"")</f>
        <v/>
      </c>
      <c r="S463" s="1">
        <f t="shared" ca="1" si="41"/>
        <v>1</v>
      </c>
      <c r="T463" s="26" t="str">
        <f ca="1">IFERROR(VLOOKUP(C463,aanmeldingen!$C:$L,10,FALSE),"")</f>
        <v/>
      </c>
      <c r="U463" s="26" t="str">
        <f ca="1">IFERROR(VLOOKUP(C463,aanmeldingen!$C:$V,20,FALSE),"")</f>
        <v/>
      </c>
    </row>
    <row r="464" spans="1:21" x14ac:dyDescent="0.2">
      <c r="A464" s="54">
        <f t="shared" ca="1" si="38"/>
        <v>1</v>
      </c>
      <c r="B464" s="54">
        <f t="shared" ca="1" si="39"/>
        <v>0</v>
      </c>
      <c r="C464" s="54">
        <f t="shared" si="36"/>
        <v>432</v>
      </c>
      <c r="D464" s="54" t="str">
        <f ca="1">IFERROR(VLOOKUP($C464,aanmeldingen!$C:$AB,D$1,FALSE),"-")</f>
        <v>-</v>
      </c>
      <c r="E464" s="54">
        <f t="shared" ca="1" si="37"/>
        <v>0</v>
      </c>
      <c r="F464" s="25" t="str">
        <f ca="1">IF($B464=1,VLOOKUP($C464,aanmeldingen!$C:$AB,F$1,FALSE),"")</f>
        <v/>
      </c>
      <c r="G464" s="1" t="str">
        <f ca="1">IF($B464=1,VLOOKUP($C464,aanmeldingen!$C:$AB,G$1,FALSE),"")</f>
        <v/>
      </c>
      <c r="H464" s="1" t="str">
        <f ca="1">IF($B464=1,VLOOKUP($C464,aanmeldingen!$C:$AB,H$1,FALSE),"")</f>
        <v/>
      </c>
      <c r="I464" s="26" t="str">
        <f ca="1">IF($B464=1,VLOOKUP($C464,aanmeldingen!$C:$AB,I$1,FALSE),"")</f>
        <v/>
      </c>
      <c r="J464" s="26" t="str">
        <f ca="1">IF($B464=1,VLOOKUP($C464,aanmeldingen!$C:$AB,J$1,FALSE),"")</f>
        <v/>
      </c>
      <c r="K464" s="18" t="str">
        <f ca="1">IF($B464=1,VLOOKUP($C464,aanmeldingen!$C:$AB,K$1,FALSE),"")</f>
        <v/>
      </c>
      <c r="L464" s="1" t="str">
        <f ca="1">IF($B464=1,VLOOKUP($C464,aanmeldingen!$C:$AB,L$1,FALSE),"")</f>
        <v/>
      </c>
      <c r="M464" s="1" t="str">
        <f ca="1">IF($D464="-","",VLOOKUP($C464,aanmeldingen!$C:$AB,M$1,FALSE))</f>
        <v/>
      </c>
      <c r="N464" s="1" t="str">
        <f ca="1">IF($D464="-","",VLOOKUP($C464,aanmeldingen!$C:$AB,N$1,FALSE))</f>
        <v/>
      </c>
      <c r="O464" s="1" t="str">
        <f ca="1">IF($D464="-","",VLOOKUP($C464,aanmeldingen!$C:$AB,O$1,FALSE))</f>
        <v/>
      </c>
      <c r="P464" s="1">
        <f t="shared" ca="1" si="40"/>
        <v>1</v>
      </c>
      <c r="Q464" s="20" t="str">
        <f ca="1">IF(B464=1,IF(VLOOKUP(D464,Scheidsrechters!B:P,15,FALSE)=0,"",VLOOKUP(D464,Scheidsrechters!B:P,15,FALSE)),"")</f>
        <v/>
      </c>
      <c r="S464" s="1">
        <f t="shared" ca="1" si="41"/>
        <v>1</v>
      </c>
      <c r="T464" s="26" t="str">
        <f ca="1">IFERROR(VLOOKUP(C464,aanmeldingen!$C:$L,10,FALSE),"")</f>
        <v/>
      </c>
      <c r="U464" s="26" t="str">
        <f ca="1">IFERROR(VLOOKUP(C464,aanmeldingen!$C:$V,20,FALSE),"")</f>
        <v/>
      </c>
    </row>
    <row r="465" spans="1:21" x14ac:dyDescent="0.2">
      <c r="A465" s="54">
        <f t="shared" ca="1" si="38"/>
        <v>1</v>
      </c>
      <c r="B465" s="54">
        <f t="shared" ca="1" si="39"/>
        <v>0</v>
      </c>
      <c r="C465" s="54">
        <f t="shared" si="36"/>
        <v>433</v>
      </c>
      <c r="D465" s="54" t="str">
        <f ca="1">IFERROR(VLOOKUP($C465,aanmeldingen!$C:$AB,D$1,FALSE),"-")</f>
        <v>-</v>
      </c>
      <c r="E465" s="54">
        <f t="shared" ca="1" si="37"/>
        <v>0</v>
      </c>
      <c r="F465" s="25" t="str">
        <f ca="1">IF($B465=1,VLOOKUP($C465,aanmeldingen!$C:$AB,F$1,FALSE),"")</f>
        <v/>
      </c>
      <c r="G465" s="1" t="str">
        <f ca="1">IF($B465=1,VLOOKUP($C465,aanmeldingen!$C:$AB,G$1,FALSE),"")</f>
        <v/>
      </c>
      <c r="H465" s="1" t="str">
        <f ca="1">IF($B465=1,VLOOKUP($C465,aanmeldingen!$C:$AB,H$1,FALSE),"")</f>
        <v/>
      </c>
      <c r="I465" s="26" t="str">
        <f ca="1">IF($B465=1,VLOOKUP($C465,aanmeldingen!$C:$AB,I$1,FALSE),"")</f>
        <v/>
      </c>
      <c r="J465" s="26" t="str">
        <f ca="1">IF($B465=1,VLOOKUP($C465,aanmeldingen!$C:$AB,J$1,FALSE),"")</f>
        <v/>
      </c>
      <c r="K465" s="18" t="str">
        <f ca="1">IF($B465=1,VLOOKUP($C465,aanmeldingen!$C:$AB,K$1,FALSE),"")</f>
        <v/>
      </c>
      <c r="L465" s="1" t="str">
        <f ca="1">IF($B465=1,VLOOKUP($C465,aanmeldingen!$C:$AB,L$1,FALSE),"")</f>
        <v/>
      </c>
      <c r="M465" s="1" t="str">
        <f ca="1">IF($D465="-","",VLOOKUP($C465,aanmeldingen!$C:$AB,M$1,FALSE))</f>
        <v/>
      </c>
      <c r="N465" s="1" t="str">
        <f ca="1">IF($D465="-","",VLOOKUP($C465,aanmeldingen!$C:$AB,N$1,FALSE))</f>
        <v/>
      </c>
      <c r="O465" s="1" t="str">
        <f ca="1">IF($D465="-","",VLOOKUP($C465,aanmeldingen!$C:$AB,O$1,FALSE))</f>
        <v/>
      </c>
      <c r="P465" s="1">
        <f t="shared" ca="1" si="40"/>
        <v>1</v>
      </c>
      <c r="Q465" s="20" t="str">
        <f ca="1">IF(B465=1,IF(VLOOKUP(D465,Scheidsrechters!B:P,15,FALSE)=0,"",VLOOKUP(D465,Scheidsrechters!B:P,15,FALSE)),"")</f>
        <v/>
      </c>
      <c r="S465" s="1">
        <f t="shared" ca="1" si="41"/>
        <v>1</v>
      </c>
      <c r="T465" s="26" t="str">
        <f ca="1">IFERROR(VLOOKUP(C465,aanmeldingen!$C:$L,10,FALSE),"")</f>
        <v/>
      </c>
      <c r="U465" s="26" t="str">
        <f ca="1">IFERROR(VLOOKUP(C465,aanmeldingen!$C:$V,20,FALSE),"")</f>
        <v/>
      </c>
    </row>
    <row r="466" spans="1:21" x14ac:dyDescent="0.2">
      <c r="A466" s="54">
        <f t="shared" ca="1" si="38"/>
        <v>1</v>
      </c>
      <c r="B466" s="54">
        <f t="shared" ca="1" si="39"/>
        <v>0</v>
      </c>
      <c r="C466" s="54">
        <f t="shared" si="36"/>
        <v>434</v>
      </c>
      <c r="D466" s="54" t="str">
        <f ca="1">IFERROR(VLOOKUP($C466,aanmeldingen!$C:$AB,D$1,FALSE),"-")</f>
        <v>-</v>
      </c>
      <c r="E466" s="54">
        <f t="shared" ca="1" si="37"/>
        <v>0</v>
      </c>
      <c r="F466" s="25" t="str">
        <f ca="1">IF($B466=1,VLOOKUP($C466,aanmeldingen!$C:$AB,F$1,FALSE),"")</f>
        <v/>
      </c>
      <c r="G466" s="1" t="str">
        <f ca="1">IF($B466=1,VLOOKUP($C466,aanmeldingen!$C:$AB,G$1,FALSE),"")</f>
        <v/>
      </c>
      <c r="H466" s="1" t="str">
        <f ca="1">IF($B466=1,VLOOKUP($C466,aanmeldingen!$C:$AB,H$1,FALSE),"")</f>
        <v/>
      </c>
      <c r="I466" s="26" t="str">
        <f ca="1">IF($B466=1,VLOOKUP($C466,aanmeldingen!$C:$AB,I$1,FALSE),"")</f>
        <v/>
      </c>
      <c r="J466" s="26" t="str">
        <f ca="1">IF($B466=1,VLOOKUP($C466,aanmeldingen!$C:$AB,J$1,FALSE),"")</f>
        <v/>
      </c>
      <c r="K466" s="18" t="str">
        <f ca="1">IF($B466=1,VLOOKUP($C466,aanmeldingen!$C:$AB,K$1,FALSE),"")</f>
        <v/>
      </c>
      <c r="L466" s="1" t="str">
        <f ca="1">IF($B466=1,VLOOKUP($C466,aanmeldingen!$C:$AB,L$1,FALSE),"")</f>
        <v/>
      </c>
      <c r="M466" s="1" t="str">
        <f ca="1">IF($D466="-","",VLOOKUP($C466,aanmeldingen!$C:$AB,M$1,FALSE))</f>
        <v/>
      </c>
      <c r="N466" s="1" t="str">
        <f ca="1">IF($D466="-","",VLOOKUP($C466,aanmeldingen!$C:$AB,N$1,FALSE))</f>
        <v/>
      </c>
      <c r="O466" s="1" t="str">
        <f ca="1">IF($D466="-","",VLOOKUP($C466,aanmeldingen!$C:$AB,O$1,FALSE))</f>
        <v/>
      </c>
      <c r="P466" s="1">
        <f t="shared" ca="1" si="40"/>
        <v>1</v>
      </c>
      <c r="Q466" s="20" t="str">
        <f ca="1">IF(B466=1,IF(VLOOKUP(D466,Scheidsrechters!B:P,15,FALSE)=0,"",VLOOKUP(D466,Scheidsrechters!B:P,15,FALSE)),"")</f>
        <v/>
      </c>
      <c r="S466" s="1">
        <f t="shared" ca="1" si="41"/>
        <v>1</v>
      </c>
      <c r="T466" s="26" t="str">
        <f ca="1">IFERROR(VLOOKUP(C466,aanmeldingen!$C:$L,10,FALSE),"")</f>
        <v/>
      </c>
      <c r="U466" s="26" t="str">
        <f ca="1">IFERROR(VLOOKUP(C466,aanmeldingen!$C:$V,20,FALSE),"")</f>
        <v/>
      </c>
    </row>
    <row r="467" spans="1:21" x14ac:dyDescent="0.2">
      <c r="A467" s="54">
        <f t="shared" ca="1" si="38"/>
        <v>1</v>
      </c>
      <c r="B467" s="54">
        <f t="shared" ca="1" si="39"/>
        <v>0</v>
      </c>
      <c r="C467" s="54">
        <f t="shared" si="36"/>
        <v>435</v>
      </c>
      <c r="D467" s="54" t="str">
        <f ca="1">IFERROR(VLOOKUP($C467,aanmeldingen!$C:$AB,D$1,FALSE),"-")</f>
        <v>-</v>
      </c>
      <c r="E467" s="54">
        <f t="shared" ca="1" si="37"/>
        <v>0</v>
      </c>
      <c r="F467" s="25" t="str">
        <f ca="1">IF($B467=1,VLOOKUP($C467,aanmeldingen!$C:$AB,F$1,FALSE),"")</f>
        <v/>
      </c>
      <c r="G467" s="1" t="str">
        <f ca="1">IF($B467=1,VLOOKUP($C467,aanmeldingen!$C:$AB,G$1,FALSE),"")</f>
        <v/>
      </c>
      <c r="H467" s="1" t="str">
        <f ca="1">IF($B467=1,VLOOKUP($C467,aanmeldingen!$C:$AB,H$1,FALSE),"")</f>
        <v/>
      </c>
      <c r="I467" s="26" t="str">
        <f ca="1">IF($B467=1,VLOOKUP($C467,aanmeldingen!$C:$AB,I$1,FALSE),"")</f>
        <v/>
      </c>
      <c r="J467" s="26" t="str">
        <f ca="1">IF($B467=1,VLOOKUP($C467,aanmeldingen!$C:$AB,J$1,FALSE),"")</f>
        <v/>
      </c>
      <c r="K467" s="18" t="str">
        <f ca="1">IF($B467=1,VLOOKUP($C467,aanmeldingen!$C:$AB,K$1,FALSE),"")</f>
        <v/>
      </c>
      <c r="L467" s="1" t="str">
        <f ca="1">IF($B467=1,VLOOKUP($C467,aanmeldingen!$C:$AB,L$1,FALSE),"")</f>
        <v/>
      </c>
      <c r="M467" s="1" t="str">
        <f ca="1">IF($D467="-","",VLOOKUP($C467,aanmeldingen!$C:$AB,M$1,FALSE))</f>
        <v/>
      </c>
      <c r="N467" s="1" t="str">
        <f ca="1">IF($D467="-","",VLOOKUP($C467,aanmeldingen!$C:$AB,N$1,FALSE))</f>
        <v/>
      </c>
      <c r="O467" s="1" t="str">
        <f ca="1">IF($D467="-","",VLOOKUP($C467,aanmeldingen!$C:$AB,O$1,FALSE))</f>
        <v/>
      </c>
      <c r="P467" s="1">
        <f t="shared" ca="1" si="40"/>
        <v>1</v>
      </c>
      <c r="Q467" s="20" t="str">
        <f ca="1">IF(B467=1,IF(VLOOKUP(D467,Scheidsrechters!B:P,15,FALSE)=0,"",VLOOKUP(D467,Scheidsrechters!B:P,15,FALSE)),"")</f>
        <v/>
      </c>
      <c r="S467" s="1">
        <f t="shared" ca="1" si="41"/>
        <v>1</v>
      </c>
      <c r="T467" s="26" t="str">
        <f ca="1">IFERROR(VLOOKUP(C467,aanmeldingen!$C:$L,10,FALSE),"")</f>
        <v/>
      </c>
      <c r="U467" s="26" t="str">
        <f ca="1">IFERROR(VLOOKUP(C467,aanmeldingen!$C:$V,20,FALSE),"")</f>
        <v/>
      </c>
    </row>
    <row r="468" spans="1:21" x14ac:dyDescent="0.2">
      <c r="A468" s="54">
        <f t="shared" ca="1" si="38"/>
        <v>1</v>
      </c>
      <c r="B468" s="54">
        <f t="shared" ca="1" si="39"/>
        <v>0</v>
      </c>
      <c r="C468" s="54">
        <f t="shared" si="36"/>
        <v>436</v>
      </c>
      <c r="D468" s="54" t="str">
        <f ca="1">IFERROR(VLOOKUP($C468,aanmeldingen!$C:$AB,D$1,FALSE),"-")</f>
        <v>-</v>
      </c>
      <c r="E468" s="54">
        <f t="shared" ca="1" si="37"/>
        <v>0</v>
      </c>
      <c r="F468" s="25" t="str">
        <f ca="1">IF($B468=1,VLOOKUP($C468,aanmeldingen!$C:$AB,F$1,FALSE),"")</f>
        <v/>
      </c>
      <c r="G468" s="1" t="str">
        <f ca="1">IF($B468=1,VLOOKUP($C468,aanmeldingen!$C:$AB,G$1,FALSE),"")</f>
        <v/>
      </c>
      <c r="H468" s="1" t="str">
        <f ca="1">IF($B468=1,VLOOKUP($C468,aanmeldingen!$C:$AB,H$1,FALSE),"")</f>
        <v/>
      </c>
      <c r="I468" s="26" t="str">
        <f ca="1">IF($B468=1,VLOOKUP($C468,aanmeldingen!$C:$AB,I$1,FALSE),"")</f>
        <v/>
      </c>
      <c r="J468" s="26" t="str">
        <f ca="1">IF($B468=1,VLOOKUP($C468,aanmeldingen!$C:$AB,J$1,FALSE),"")</f>
        <v/>
      </c>
      <c r="K468" s="18" t="str">
        <f ca="1">IF($B468=1,VLOOKUP($C468,aanmeldingen!$C:$AB,K$1,FALSE),"")</f>
        <v/>
      </c>
      <c r="L468" s="1" t="str">
        <f ca="1">IF($B468=1,VLOOKUP($C468,aanmeldingen!$C:$AB,L$1,FALSE),"")</f>
        <v/>
      </c>
      <c r="M468" s="1" t="str">
        <f ca="1">IF($D468="-","",VLOOKUP($C468,aanmeldingen!$C:$AB,M$1,FALSE))</f>
        <v/>
      </c>
      <c r="N468" s="1" t="str">
        <f ca="1">IF($D468="-","",VLOOKUP($C468,aanmeldingen!$C:$AB,N$1,FALSE))</f>
        <v/>
      </c>
      <c r="O468" s="1" t="str">
        <f ca="1">IF($D468="-","",VLOOKUP($C468,aanmeldingen!$C:$AB,O$1,FALSE))</f>
        <v/>
      </c>
      <c r="P468" s="1">
        <f t="shared" ca="1" si="40"/>
        <v>1</v>
      </c>
      <c r="Q468" s="20" t="str">
        <f ca="1">IF(B468=1,IF(VLOOKUP(D468,Scheidsrechters!B:P,15,FALSE)=0,"",VLOOKUP(D468,Scheidsrechters!B:P,15,FALSE)),"")</f>
        <v/>
      </c>
      <c r="S468" s="1">
        <f t="shared" ca="1" si="41"/>
        <v>1</v>
      </c>
      <c r="T468" s="26" t="str">
        <f ca="1">IFERROR(VLOOKUP(C468,aanmeldingen!$C:$L,10,FALSE),"")</f>
        <v/>
      </c>
      <c r="U468" s="26" t="str">
        <f ca="1">IFERROR(VLOOKUP(C468,aanmeldingen!$C:$V,20,FALSE),"")</f>
        <v/>
      </c>
    </row>
    <row r="469" spans="1:21" x14ac:dyDescent="0.2">
      <c r="A469" s="54">
        <f t="shared" ca="1" si="38"/>
        <v>1</v>
      </c>
      <c r="B469" s="54">
        <f t="shared" ca="1" si="39"/>
        <v>0</v>
      </c>
      <c r="C469" s="54">
        <f t="shared" si="36"/>
        <v>437</v>
      </c>
      <c r="D469" s="54" t="str">
        <f ca="1">IFERROR(VLOOKUP($C469,aanmeldingen!$C:$AB,D$1,FALSE),"-")</f>
        <v>-</v>
      </c>
      <c r="E469" s="54">
        <f t="shared" ca="1" si="37"/>
        <v>0</v>
      </c>
      <c r="F469" s="25" t="str">
        <f ca="1">IF($B469=1,VLOOKUP($C469,aanmeldingen!$C:$AB,F$1,FALSE),"")</f>
        <v/>
      </c>
      <c r="G469" s="1" t="str">
        <f ca="1">IF($B469=1,VLOOKUP($C469,aanmeldingen!$C:$AB,G$1,FALSE),"")</f>
        <v/>
      </c>
      <c r="H469" s="1" t="str">
        <f ca="1">IF($B469=1,VLOOKUP($C469,aanmeldingen!$C:$AB,H$1,FALSE),"")</f>
        <v/>
      </c>
      <c r="I469" s="26" t="str">
        <f ca="1">IF($B469=1,VLOOKUP($C469,aanmeldingen!$C:$AB,I$1,FALSE),"")</f>
        <v/>
      </c>
      <c r="J469" s="26" t="str">
        <f ca="1">IF($B469=1,VLOOKUP($C469,aanmeldingen!$C:$AB,J$1,FALSE),"")</f>
        <v/>
      </c>
      <c r="K469" s="18" t="str">
        <f ca="1">IF($B469=1,VLOOKUP($C469,aanmeldingen!$C:$AB,K$1,FALSE),"")</f>
        <v/>
      </c>
      <c r="L469" s="1" t="str">
        <f ca="1">IF($B469=1,VLOOKUP($C469,aanmeldingen!$C:$AB,L$1,FALSE),"")</f>
        <v/>
      </c>
      <c r="M469" s="1" t="str">
        <f ca="1">IF($D469="-","",VLOOKUP($C469,aanmeldingen!$C:$AB,M$1,FALSE))</f>
        <v/>
      </c>
      <c r="N469" s="1" t="str">
        <f ca="1">IF($D469="-","",VLOOKUP($C469,aanmeldingen!$C:$AB,N$1,FALSE))</f>
        <v/>
      </c>
      <c r="O469" s="1" t="str">
        <f ca="1">IF($D469="-","",VLOOKUP($C469,aanmeldingen!$C:$AB,O$1,FALSE))</f>
        <v/>
      </c>
      <c r="P469" s="1">
        <f t="shared" ca="1" si="40"/>
        <v>1</v>
      </c>
      <c r="Q469" s="20" t="str">
        <f ca="1">IF(B469=1,IF(VLOOKUP(D469,Scheidsrechters!B:P,15,FALSE)=0,"",VLOOKUP(D469,Scheidsrechters!B:P,15,FALSE)),"")</f>
        <v/>
      </c>
      <c r="S469" s="1">
        <f t="shared" ca="1" si="41"/>
        <v>1</v>
      </c>
      <c r="T469" s="26" t="str">
        <f ca="1">IFERROR(VLOOKUP(C469,aanmeldingen!$C:$L,10,FALSE),"")</f>
        <v/>
      </c>
      <c r="U469" s="26" t="str">
        <f ca="1">IFERROR(VLOOKUP(C469,aanmeldingen!$C:$V,20,FALSE),"")</f>
        <v/>
      </c>
    </row>
    <row r="470" spans="1:21" x14ac:dyDescent="0.2">
      <c r="A470" s="54">
        <f t="shared" ca="1" si="38"/>
        <v>1</v>
      </c>
      <c r="B470" s="54">
        <f t="shared" ca="1" si="39"/>
        <v>0</v>
      </c>
      <c r="C470" s="54">
        <f t="shared" si="36"/>
        <v>438</v>
      </c>
      <c r="D470" s="54" t="str">
        <f ca="1">IFERROR(VLOOKUP($C470,aanmeldingen!$C:$AB,D$1,FALSE),"-")</f>
        <v>-</v>
      </c>
      <c r="E470" s="54">
        <f t="shared" ca="1" si="37"/>
        <v>0</v>
      </c>
      <c r="F470" s="25" t="str">
        <f ca="1">IF($B470=1,VLOOKUP($C470,aanmeldingen!$C:$AB,F$1,FALSE),"")</f>
        <v/>
      </c>
      <c r="G470" s="1" t="str">
        <f ca="1">IF($B470=1,VLOOKUP($C470,aanmeldingen!$C:$AB,G$1,FALSE),"")</f>
        <v/>
      </c>
      <c r="H470" s="1" t="str">
        <f ca="1">IF($B470=1,VLOOKUP($C470,aanmeldingen!$C:$AB,H$1,FALSE),"")</f>
        <v/>
      </c>
      <c r="I470" s="26" t="str">
        <f ca="1">IF($B470=1,VLOOKUP($C470,aanmeldingen!$C:$AB,I$1,FALSE),"")</f>
        <v/>
      </c>
      <c r="J470" s="26" t="str">
        <f ca="1">IF($B470=1,VLOOKUP($C470,aanmeldingen!$C:$AB,J$1,FALSE),"")</f>
        <v/>
      </c>
      <c r="K470" s="18" t="str">
        <f ca="1">IF($B470=1,VLOOKUP($C470,aanmeldingen!$C:$AB,K$1,FALSE),"")</f>
        <v/>
      </c>
      <c r="L470" s="1" t="str">
        <f ca="1">IF($B470=1,VLOOKUP($C470,aanmeldingen!$C:$AB,L$1,FALSE),"")</f>
        <v/>
      </c>
      <c r="M470" s="1" t="str">
        <f ca="1">IF($D470="-","",VLOOKUP($C470,aanmeldingen!$C:$AB,M$1,FALSE))</f>
        <v/>
      </c>
      <c r="N470" s="1" t="str">
        <f ca="1">IF($D470="-","",VLOOKUP($C470,aanmeldingen!$C:$AB,N$1,FALSE))</f>
        <v/>
      </c>
      <c r="O470" s="1" t="str">
        <f ca="1">IF($D470="-","",VLOOKUP($C470,aanmeldingen!$C:$AB,O$1,FALSE))</f>
        <v/>
      </c>
      <c r="P470" s="1">
        <f t="shared" ca="1" si="40"/>
        <v>1</v>
      </c>
      <c r="Q470" s="20" t="str">
        <f ca="1">IF(B470=1,IF(VLOOKUP(D470,Scheidsrechters!B:P,15,FALSE)=0,"",VLOOKUP(D470,Scheidsrechters!B:P,15,FALSE)),"")</f>
        <v/>
      </c>
      <c r="S470" s="1">
        <f t="shared" ca="1" si="41"/>
        <v>1</v>
      </c>
      <c r="T470" s="26" t="str">
        <f ca="1">IFERROR(VLOOKUP(C470,aanmeldingen!$C:$L,10,FALSE),"")</f>
        <v/>
      </c>
      <c r="U470" s="26" t="str">
        <f ca="1">IFERROR(VLOOKUP(C470,aanmeldingen!$C:$V,20,FALSE),"")</f>
        <v/>
      </c>
    </row>
    <row r="471" spans="1:21" x14ac:dyDescent="0.2">
      <c r="A471" s="54">
        <f t="shared" ca="1" si="38"/>
        <v>1</v>
      </c>
      <c r="B471" s="54">
        <f t="shared" ca="1" si="39"/>
        <v>0</v>
      </c>
      <c r="C471" s="54">
        <f t="shared" si="36"/>
        <v>439</v>
      </c>
      <c r="D471" s="54" t="str">
        <f ca="1">IFERROR(VLOOKUP($C471,aanmeldingen!$C:$AB,D$1,FALSE),"-")</f>
        <v>-</v>
      </c>
      <c r="E471" s="54">
        <f t="shared" ca="1" si="37"/>
        <v>0</v>
      </c>
      <c r="F471" s="25" t="str">
        <f ca="1">IF($B471=1,VLOOKUP($C471,aanmeldingen!$C:$AB,F$1,FALSE),"")</f>
        <v/>
      </c>
      <c r="G471" s="1" t="str">
        <f ca="1">IF($B471=1,VLOOKUP($C471,aanmeldingen!$C:$AB,G$1,FALSE),"")</f>
        <v/>
      </c>
      <c r="H471" s="1" t="str">
        <f ca="1">IF($B471=1,VLOOKUP($C471,aanmeldingen!$C:$AB,H$1,FALSE),"")</f>
        <v/>
      </c>
      <c r="I471" s="26" t="str">
        <f ca="1">IF($B471=1,VLOOKUP($C471,aanmeldingen!$C:$AB,I$1,FALSE),"")</f>
        <v/>
      </c>
      <c r="J471" s="26" t="str">
        <f ca="1">IF($B471=1,VLOOKUP($C471,aanmeldingen!$C:$AB,J$1,FALSE),"")</f>
        <v/>
      </c>
      <c r="K471" s="18" t="str">
        <f ca="1">IF($B471=1,VLOOKUP($C471,aanmeldingen!$C:$AB,K$1,FALSE),"")</f>
        <v/>
      </c>
      <c r="L471" s="1" t="str">
        <f ca="1">IF($B471=1,VLOOKUP($C471,aanmeldingen!$C:$AB,L$1,FALSE),"")</f>
        <v/>
      </c>
      <c r="M471" s="1" t="str">
        <f ca="1">IF($D471="-","",VLOOKUP($C471,aanmeldingen!$C:$AB,M$1,FALSE))</f>
        <v/>
      </c>
      <c r="N471" s="1" t="str">
        <f ca="1">IF($D471="-","",VLOOKUP($C471,aanmeldingen!$C:$AB,N$1,FALSE))</f>
        <v/>
      </c>
      <c r="O471" s="1" t="str">
        <f ca="1">IF($D471="-","",VLOOKUP($C471,aanmeldingen!$C:$AB,O$1,FALSE))</f>
        <v/>
      </c>
      <c r="P471" s="1">
        <f t="shared" ca="1" si="40"/>
        <v>1</v>
      </c>
      <c r="Q471" s="20" t="str">
        <f ca="1">IF(B471=1,IF(VLOOKUP(D471,Scheidsrechters!B:P,15,FALSE)=0,"",VLOOKUP(D471,Scheidsrechters!B:P,15,FALSE)),"")</f>
        <v/>
      </c>
      <c r="S471" s="1">
        <f t="shared" ca="1" si="41"/>
        <v>1</v>
      </c>
      <c r="T471" s="26" t="str">
        <f ca="1">IFERROR(VLOOKUP(C471,aanmeldingen!$C:$L,10,FALSE),"")</f>
        <v/>
      </c>
      <c r="U471" s="26" t="str">
        <f ca="1">IFERROR(VLOOKUP(C471,aanmeldingen!$C:$V,20,FALSE),"")</f>
        <v/>
      </c>
    </row>
    <row r="472" spans="1:21" x14ac:dyDescent="0.2">
      <c r="A472" s="54">
        <f t="shared" ca="1" si="38"/>
        <v>1</v>
      </c>
      <c r="B472" s="54">
        <f t="shared" ca="1" si="39"/>
        <v>0</v>
      </c>
      <c r="C472" s="54">
        <f t="shared" si="36"/>
        <v>440</v>
      </c>
      <c r="D472" s="54" t="str">
        <f ca="1">IFERROR(VLOOKUP($C472,aanmeldingen!$C:$AB,D$1,FALSE),"-")</f>
        <v>-</v>
      </c>
      <c r="E472" s="54">
        <f t="shared" ca="1" si="37"/>
        <v>0</v>
      </c>
      <c r="F472" s="25" t="str">
        <f ca="1">IF($B472=1,VLOOKUP($C472,aanmeldingen!$C:$AB,F$1,FALSE),"")</f>
        <v/>
      </c>
      <c r="G472" s="1" t="str">
        <f ca="1">IF($B472=1,VLOOKUP($C472,aanmeldingen!$C:$AB,G$1,FALSE),"")</f>
        <v/>
      </c>
      <c r="H472" s="1" t="str">
        <f ca="1">IF($B472=1,VLOOKUP($C472,aanmeldingen!$C:$AB,H$1,FALSE),"")</f>
        <v/>
      </c>
      <c r="I472" s="26" t="str">
        <f ca="1">IF($B472=1,VLOOKUP($C472,aanmeldingen!$C:$AB,I$1,FALSE),"")</f>
        <v/>
      </c>
      <c r="J472" s="26" t="str">
        <f ca="1">IF($B472=1,VLOOKUP($C472,aanmeldingen!$C:$AB,J$1,FALSE),"")</f>
        <v/>
      </c>
      <c r="K472" s="18" t="str">
        <f ca="1">IF($B472=1,VLOOKUP($C472,aanmeldingen!$C:$AB,K$1,FALSE),"")</f>
        <v/>
      </c>
      <c r="L472" s="1" t="str">
        <f ca="1">IF($B472=1,VLOOKUP($C472,aanmeldingen!$C:$AB,L$1,FALSE),"")</f>
        <v/>
      </c>
      <c r="M472" s="1" t="str">
        <f ca="1">IF($D472="-","",VLOOKUP($C472,aanmeldingen!$C:$AB,M$1,FALSE))</f>
        <v/>
      </c>
      <c r="N472" s="1" t="str">
        <f ca="1">IF($D472="-","",VLOOKUP($C472,aanmeldingen!$C:$AB,N$1,FALSE))</f>
        <v/>
      </c>
      <c r="O472" s="1" t="str">
        <f ca="1">IF($D472="-","",VLOOKUP($C472,aanmeldingen!$C:$AB,O$1,FALSE))</f>
        <v/>
      </c>
      <c r="P472" s="1">
        <f t="shared" ca="1" si="40"/>
        <v>1</v>
      </c>
      <c r="Q472" s="20" t="str">
        <f ca="1">IF(B472=1,IF(VLOOKUP(D472,Scheidsrechters!B:P,15,FALSE)=0,"",VLOOKUP(D472,Scheidsrechters!B:P,15,FALSE)),"")</f>
        <v/>
      </c>
      <c r="S472" s="1">
        <f t="shared" ca="1" si="41"/>
        <v>1</v>
      </c>
      <c r="T472" s="26" t="str">
        <f ca="1">IFERROR(VLOOKUP(C472,aanmeldingen!$C:$L,10,FALSE),"")</f>
        <v/>
      </c>
      <c r="U472" s="26" t="str">
        <f ca="1">IFERROR(VLOOKUP(C472,aanmeldingen!$C:$V,20,FALSE),"")</f>
        <v/>
      </c>
    </row>
    <row r="473" spans="1:21" x14ac:dyDescent="0.2">
      <c r="A473" s="54">
        <f t="shared" ca="1" si="38"/>
        <v>1</v>
      </c>
      <c r="B473" s="54">
        <f t="shared" ca="1" si="39"/>
        <v>0</v>
      </c>
      <c r="C473" s="54">
        <f t="shared" si="36"/>
        <v>441</v>
      </c>
      <c r="D473" s="54" t="str">
        <f ca="1">IFERROR(VLOOKUP($C473,aanmeldingen!$C:$AB,D$1,FALSE),"-")</f>
        <v>-</v>
      </c>
      <c r="E473" s="54">
        <f t="shared" ca="1" si="37"/>
        <v>0</v>
      </c>
      <c r="F473" s="25" t="str">
        <f ca="1">IF($B473=1,VLOOKUP($C473,aanmeldingen!$C:$AB,F$1,FALSE),"")</f>
        <v/>
      </c>
      <c r="G473" s="1" t="str">
        <f ca="1">IF($B473=1,VLOOKUP($C473,aanmeldingen!$C:$AB,G$1,FALSE),"")</f>
        <v/>
      </c>
      <c r="H473" s="1" t="str">
        <f ca="1">IF($B473=1,VLOOKUP($C473,aanmeldingen!$C:$AB,H$1,FALSE),"")</f>
        <v/>
      </c>
      <c r="I473" s="26" t="str">
        <f ca="1">IF($B473=1,VLOOKUP($C473,aanmeldingen!$C:$AB,I$1,FALSE),"")</f>
        <v/>
      </c>
      <c r="J473" s="26" t="str">
        <f ca="1">IF($B473=1,VLOOKUP($C473,aanmeldingen!$C:$AB,J$1,FALSE),"")</f>
        <v/>
      </c>
      <c r="K473" s="18" t="str">
        <f ca="1">IF($B473=1,VLOOKUP($C473,aanmeldingen!$C:$AB,K$1,FALSE),"")</f>
        <v/>
      </c>
      <c r="L473" s="1" t="str">
        <f ca="1">IF($B473=1,VLOOKUP($C473,aanmeldingen!$C:$AB,L$1,FALSE),"")</f>
        <v/>
      </c>
      <c r="M473" s="1" t="str">
        <f ca="1">IF($D473="-","",VLOOKUP($C473,aanmeldingen!$C:$AB,M$1,FALSE))</f>
        <v/>
      </c>
      <c r="N473" s="1" t="str">
        <f ca="1">IF($D473="-","",VLOOKUP($C473,aanmeldingen!$C:$AB,N$1,FALSE))</f>
        <v/>
      </c>
      <c r="O473" s="1" t="str">
        <f ca="1">IF($D473="-","",VLOOKUP($C473,aanmeldingen!$C:$AB,O$1,FALSE))</f>
        <v/>
      </c>
      <c r="P473" s="1">
        <f t="shared" ca="1" si="40"/>
        <v>1</v>
      </c>
      <c r="Q473" s="20" t="str">
        <f ca="1">IF(B473=1,IF(VLOOKUP(D473,Scheidsrechters!B:P,15,FALSE)=0,"",VLOOKUP(D473,Scheidsrechters!B:P,15,FALSE)),"")</f>
        <v/>
      </c>
      <c r="S473" s="1">
        <f t="shared" ca="1" si="41"/>
        <v>1</v>
      </c>
      <c r="T473" s="26" t="str">
        <f ca="1">IFERROR(VLOOKUP(C473,aanmeldingen!$C:$L,10,FALSE),"")</f>
        <v/>
      </c>
      <c r="U473" s="26" t="str">
        <f ca="1">IFERROR(VLOOKUP(C473,aanmeldingen!$C:$V,20,FALSE),"")</f>
        <v/>
      </c>
    </row>
    <row r="474" spans="1:21" x14ac:dyDescent="0.2">
      <c r="A474" s="54">
        <f t="shared" ca="1" si="38"/>
        <v>1</v>
      </c>
      <c r="B474" s="54">
        <f t="shared" ca="1" si="39"/>
        <v>0</v>
      </c>
      <c r="C474" s="54">
        <f t="shared" si="36"/>
        <v>442</v>
      </c>
      <c r="D474" s="54" t="str">
        <f ca="1">IFERROR(VLOOKUP($C474,aanmeldingen!$C:$AB,D$1,FALSE),"-")</f>
        <v>-</v>
      </c>
      <c r="E474" s="54">
        <f t="shared" ca="1" si="37"/>
        <v>0</v>
      </c>
      <c r="F474" s="25" t="str">
        <f ca="1">IF($B474=1,VLOOKUP($C474,aanmeldingen!$C:$AB,F$1,FALSE),"")</f>
        <v/>
      </c>
      <c r="G474" s="1" t="str">
        <f ca="1">IF($B474=1,VLOOKUP($C474,aanmeldingen!$C:$AB,G$1,FALSE),"")</f>
        <v/>
      </c>
      <c r="H474" s="1" t="str">
        <f ca="1">IF($B474=1,VLOOKUP($C474,aanmeldingen!$C:$AB,H$1,FALSE),"")</f>
        <v/>
      </c>
      <c r="I474" s="26" t="str">
        <f ca="1">IF($B474=1,VLOOKUP($C474,aanmeldingen!$C:$AB,I$1,FALSE),"")</f>
        <v/>
      </c>
      <c r="J474" s="26" t="str">
        <f ca="1">IF($B474=1,VLOOKUP($C474,aanmeldingen!$C:$AB,J$1,FALSE),"")</f>
        <v/>
      </c>
      <c r="K474" s="18" t="str">
        <f ca="1">IF($B474=1,VLOOKUP($C474,aanmeldingen!$C:$AB,K$1,FALSE),"")</f>
        <v/>
      </c>
      <c r="L474" s="1" t="str">
        <f ca="1">IF($B474=1,VLOOKUP($C474,aanmeldingen!$C:$AB,L$1,FALSE),"")</f>
        <v/>
      </c>
      <c r="M474" s="1" t="str">
        <f ca="1">IF($D474="-","",VLOOKUP($C474,aanmeldingen!$C:$AB,M$1,FALSE))</f>
        <v/>
      </c>
      <c r="N474" s="1" t="str">
        <f ca="1">IF($D474="-","",VLOOKUP($C474,aanmeldingen!$C:$AB,N$1,FALSE))</f>
        <v/>
      </c>
      <c r="O474" s="1" t="str">
        <f ca="1">IF($D474="-","",VLOOKUP($C474,aanmeldingen!$C:$AB,O$1,FALSE))</f>
        <v/>
      </c>
      <c r="P474" s="1">
        <f t="shared" ca="1" si="40"/>
        <v>1</v>
      </c>
      <c r="Q474" s="20" t="str">
        <f ca="1">IF(B474=1,IF(VLOOKUP(D474,Scheidsrechters!B:P,15,FALSE)=0,"",VLOOKUP(D474,Scheidsrechters!B:P,15,FALSE)),"")</f>
        <v/>
      </c>
      <c r="S474" s="1">
        <f t="shared" ca="1" si="41"/>
        <v>1</v>
      </c>
      <c r="T474" s="26" t="str">
        <f ca="1">IFERROR(VLOOKUP(C474,aanmeldingen!$C:$L,10,FALSE),"")</f>
        <v/>
      </c>
      <c r="U474" s="26" t="str">
        <f ca="1">IFERROR(VLOOKUP(C474,aanmeldingen!$C:$V,20,FALSE),"")</f>
        <v/>
      </c>
    </row>
    <row r="475" spans="1:21" x14ac:dyDescent="0.2">
      <c r="A475" s="54">
        <f t="shared" ca="1" si="38"/>
        <v>1</v>
      </c>
      <c r="B475" s="54">
        <f t="shared" ca="1" si="39"/>
        <v>0</v>
      </c>
      <c r="C475" s="54">
        <f t="shared" si="36"/>
        <v>443</v>
      </c>
      <c r="D475" s="54" t="str">
        <f ca="1">IFERROR(VLOOKUP($C475,aanmeldingen!$C:$AB,D$1,FALSE),"-")</f>
        <v>-</v>
      </c>
      <c r="E475" s="54">
        <f t="shared" ca="1" si="37"/>
        <v>0</v>
      </c>
      <c r="F475" s="25" t="str">
        <f ca="1">IF($B475=1,VLOOKUP($C475,aanmeldingen!$C:$AB,F$1,FALSE),"")</f>
        <v/>
      </c>
      <c r="G475" s="1" t="str">
        <f ca="1">IF($B475=1,VLOOKUP($C475,aanmeldingen!$C:$AB,G$1,FALSE),"")</f>
        <v/>
      </c>
      <c r="H475" s="1" t="str">
        <f ca="1">IF($B475=1,VLOOKUP($C475,aanmeldingen!$C:$AB,H$1,FALSE),"")</f>
        <v/>
      </c>
      <c r="I475" s="26" t="str">
        <f ca="1">IF($B475=1,VLOOKUP($C475,aanmeldingen!$C:$AB,I$1,FALSE),"")</f>
        <v/>
      </c>
      <c r="J475" s="26" t="str">
        <f ca="1">IF($B475=1,VLOOKUP($C475,aanmeldingen!$C:$AB,J$1,FALSE),"")</f>
        <v/>
      </c>
      <c r="K475" s="18" t="str">
        <f ca="1">IF($B475=1,VLOOKUP($C475,aanmeldingen!$C:$AB,K$1,FALSE),"")</f>
        <v/>
      </c>
      <c r="L475" s="1" t="str">
        <f ca="1">IF($B475=1,VLOOKUP($C475,aanmeldingen!$C:$AB,L$1,FALSE),"")</f>
        <v/>
      </c>
      <c r="M475" s="1" t="str">
        <f ca="1">IF($D475="-","",VLOOKUP($C475,aanmeldingen!$C:$AB,M$1,FALSE))</f>
        <v/>
      </c>
      <c r="N475" s="1" t="str">
        <f ca="1">IF($D475="-","",VLOOKUP($C475,aanmeldingen!$C:$AB,N$1,FALSE))</f>
        <v/>
      </c>
      <c r="O475" s="1" t="str">
        <f ca="1">IF($D475="-","",VLOOKUP($C475,aanmeldingen!$C:$AB,O$1,FALSE))</f>
        <v/>
      </c>
      <c r="P475" s="1">
        <f t="shared" ca="1" si="40"/>
        <v>1</v>
      </c>
      <c r="Q475" s="20" t="str">
        <f ca="1">IF(B475=1,IF(VLOOKUP(D475,Scheidsrechters!B:P,15,FALSE)=0,"",VLOOKUP(D475,Scheidsrechters!B:P,15,FALSE)),"")</f>
        <v/>
      </c>
      <c r="S475" s="1">
        <f t="shared" ca="1" si="41"/>
        <v>1</v>
      </c>
      <c r="T475" s="26" t="str">
        <f ca="1">IFERROR(VLOOKUP(C475,aanmeldingen!$C:$L,10,FALSE),"")</f>
        <v/>
      </c>
      <c r="U475" s="26" t="str">
        <f ca="1">IFERROR(VLOOKUP(C475,aanmeldingen!$C:$V,20,FALSE),"")</f>
        <v/>
      </c>
    </row>
    <row r="476" spans="1:21" x14ac:dyDescent="0.2">
      <c r="A476" s="54">
        <f t="shared" ca="1" si="38"/>
        <v>1</v>
      </c>
      <c r="B476" s="54">
        <f t="shared" ca="1" si="39"/>
        <v>0</v>
      </c>
      <c r="C476" s="54">
        <f t="shared" si="36"/>
        <v>444</v>
      </c>
      <c r="D476" s="54" t="str">
        <f ca="1">IFERROR(VLOOKUP($C476,aanmeldingen!$C:$AB,D$1,FALSE),"-")</f>
        <v>-</v>
      </c>
      <c r="E476" s="54">
        <f t="shared" ca="1" si="37"/>
        <v>0</v>
      </c>
      <c r="F476" s="25" t="str">
        <f ca="1">IF($B476=1,VLOOKUP($C476,aanmeldingen!$C:$AB,F$1,FALSE),"")</f>
        <v/>
      </c>
      <c r="G476" s="1" t="str">
        <f ca="1">IF($B476=1,VLOOKUP($C476,aanmeldingen!$C:$AB,G$1,FALSE),"")</f>
        <v/>
      </c>
      <c r="H476" s="1" t="str">
        <f ca="1">IF($B476=1,VLOOKUP($C476,aanmeldingen!$C:$AB,H$1,FALSE),"")</f>
        <v/>
      </c>
      <c r="I476" s="26" t="str">
        <f ca="1">IF($B476=1,VLOOKUP($C476,aanmeldingen!$C:$AB,I$1,FALSE),"")</f>
        <v/>
      </c>
      <c r="J476" s="26" t="str">
        <f ca="1">IF($B476=1,VLOOKUP($C476,aanmeldingen!$C:$AB,J$1,FALSE),"")</f>
        <v/>
      </c>
      <c r="K476" s="18" t="str">
        <f ca="1">IF($B476=1,VLOOKUP($C476,aanmeldingen!$C:$AB,K$1,FALSE),"")</f>
        <v/>
      </c>
      <c r="L476" s="1" t="str">
        <f ca="1">IF($B476=1,VLOOKUP($C476,aanmeldingen!$C:$AB,L$1,FALSE),"")</f>
        <v/>
      </c>
      <c r="M476" s="1" t="str">
        <f ca="1">IF($D476="-","",VLOOKUP($C476,aanmeldingen!$C:$AB,M$1,FALSE))</f>
        <v/>
      </c>
      <c r="N476" s="1" t="str">
        <f ca="1">IF($D476="-","",VLOOKUP($C476,aanmeldingen!$C:$AB,N$1,FALSE))</f>
        <v/>
      </c>
      <c r="O476" s="1" t="str">
        <f ca="1">IF($D476="-","",VLOOKUP($C476,aanmeldingen!$C:$AB,O$1,FALSE))</f>
        <v/>
      </c>
      <c r="P476" s="1">
        <f t="shared" ca="1" si="40"/>
        <v>1</v>
      </c>
      <c r="Q476" s="20" t="str">
        <f ca="1">IF(B476=1,IF(VLOOKUP(D476,Scheidsrechters!B:P,15,FALSE)=0,"",VLOOKUP(D476,Scheidsrechters!B:P,15,FALSE)),"")</f>
        <v/>
      </c>
      <c r="S476" s="1">
        <f t="shared" ca="1" si="41"/>
        <v>1</v>
      </c>
      <c r="T476" s="26" t="str">
        <f ca="1">IFERROR(VLOOKUP(C476,aanmeldingen!$C:$L,10,FALSE),"")</f>
        <v/>
      </c>
      <c r="U476" s="26" t="str">
        <f ca="1">IFERROR(VLOOKUP(C476,aanmeldingen!$C:$V,20,FALSE),"")</f>
        <v/>
      </c>
    </row>
    <row r="477" spans="1:21" x14ac:dyDescent="0.2">
      <c r="A477" s="54">
        <f t="shared" ca="1" si="38"/>
        <v>1</v>
      </c>
      <c r="B477" s="54">
        <f t="shared" ca="1" si="39"/>
        <v>0</v>
      </c>
      <c r="C477" s="54">
        <f t="shared" si="36"/>
        <v>445</v>
      </c>
      <c r="D477" s="54" t="str">
        <f ca="1">IFERROR(VLOOKUP($C477,aanmeldingen!$C:$AB,D$1,FALSE),"-")</f>
        <v>-</v>
      </c>
      <c r="E477" s="54">
        <f t="shared" ca="1" si="37"/>
        <v>0</v>
      </c>
      <c r="F477" s="25" t="str">
        <f ca="1">IF($B477=1,VLOOKUP($C477,aanmeldingen!$C:$AB,F$1,FALSE),"")</f>
        <v/>
      </c>
      <c r="G477" s="1" t="str">
        <f ca="1">IF($B477=1,VLOOKUP($C477,aanmeldingen!$C:$AB,G$1,FALSE),"")</f>
        <v/>
      </c>
      <c r="H477" s="1" t="str">
        <f ca="1">IF($B477=1,VLOOKUP($C477,aanmeldingen!$C:$AB,H$1,FALSE),"")</f>
        <v/>
      </c>
      <c r="I477" s="26" t="str">
        <f ca="1">IF($B477=1,VLOOKUP($C477,aanmeldingen!$C:$AB,I$1,FALSE),"")</f>
        <v/>
      </c>
      <c r="J477" s="26" t="str">
        <f ca="1">IF($B477=1,VLOOKUP($C477,aanmeldingen!$C:$AB,J$1,FALSE),"")</f>
        <v/>
      </c>
      <c r="K477" s="18" t="str">
        <f ca="1">IF($B477=1,VLOOKUP($C477,aanmeldingen!$C:$AB,K$1,FALSE),"")</f>
        <v/>
      </c>
      <c r="L477" s="1" t="str">
        <f ca="1">IF($B477=1,VLOOKUP($C477,aanmeldingen!$C:$AB,L$1,FALSE),"")</f>
        <v/>
      </c>
      <c r="M477" s="1" t="str">
        <f ca="1">IF($D477="-","",VLOOKUP($C477,aanmeldingen!$C:$AB,M$1,FALSE))</f>
        <v/>
      </c>
      <c r="N477" s="1" t="str">
        <f ca="1">IF($D477="-","",VLOOKUP($C477,aanmeldingen!$C:$AB,N$1,FALSE))</f>
        <v/>
      </c>
      <c r="O477" s="1" t="str">
        <f ca="1">IF($D477="-","",VLOOKUP($C477,aanmeldingen!$C:$AB,O$1,FALSE))</f>
        <v/>
      </c>
      <c r="P477" s="1">
        <f t="shared" ca="1" si="40"/>
        <v>1</v>
      </c>
      <c r="Q477" s="20" t="str">
        <f ca="1">IF(B477=1,IF(VLOOKUP(D477,Scheidsrechters!B:P,15,FALSE)=0,"",VLOOKUP(D477,Scheidsrechters!B:P,15,FALSE)),"")</f>
        <v/>
      </c>
      <c r="S477" s="1">
        <f t="shared" ca="1" si="41"/>
        <v>1</v>
      </c>
      <c r="T477" s="26" t="str">
        <f ca="1">IFERROR(VLOOKUP(C477,aanmeldingen!$C:$L,10,FALSE),"")</f>
        <v/>
      </c>
      <c r="U477" s="26" t="str">
        <f ca="1">IFERROR(VLOOKUP(C477,aanmeldingen!$C:$V,20,FALSE),"")</f>
        <v/>
      </c>
    </row>
    <row r="478" spans="1:21" x14ac:dyDescent="0.2">
      <c r="A478" s="54">
        <f t="shared" ca="1" si="38"/>
        <v>1</v>
      </c>
      <c r="B478" s="54">
        <f t="shared" ca="1" si="39"/>
        <v>0</v>
      </c>
      <c r="C478" s="54">
        <f t="shared" si="36"/>
        <v>446</v>
      </c>
      <c r="D478" s="54" t="str">
        <f ca="1">IFERROR(VLOOKUP($C478,aanmeldingen!$C:$AB,D$1,FALSE),"-")</f>
        <v>-</v>
      </c>
      <c r="E478" s="54">
        <f t="shared" ca="1" si="37"/>
        <v>0</v>
      </c>
      <c r="F478" s="25" t="str">
        <f ca="1">IF($B478=1,VLOOKUP($C478,aanmeldingen!$C:$AB,F$1,FALSE),"")</f>
        <v/>
      </c>
      <c r="G478" s="1" t="str">
        <f ca="1">IF($B478=1,VLOOKUP($C478,aanmeldingen!$C:$AB,G$1,FALSE),"")</f>
        <v/>
      </c>
      <c r="H478" s="1" t="str">
        <f ca="1">IF($B478=1,VLOOKUP($C478,aanmeldingen!$C:$AB,H$1,FALSE),"")</f>
        <v/>
      </c>
      <c r="I478" s="26" t="str">
        <f ca="1">IF($B478=1,VLOOKUP($C478,aanmeldingen!$C:$AB,I$1,FALSE),"")</f>
        <v/>
      </c>
      <c r="J478" s="26" t="str">
        <f ca="1">IF($B478=1,VLOOKUP($C478,aanmeldingen!$C:$AB,J$1,FALSE),"")</f>
        <v/>
      </c>
      <c r="K478" s="18" t="str">
        <f ca="1">IF($B478=1,VLOOKUP($C478,aanmeldingen!$C:$AB,K$1,FALSE),"")</f>
        <v/>
      </c>
      <c r="L478" s="1" t="str">
        <f ca="1">IF($B478=1,VLOOKUP($C478,aanmeldingen!$C:$AB,L$1,FALSE),"")</f>
        <v/>
      </c>
      <c r="M478" s="1" t="str">
        <f ca="1">IF($D478="-","",VLOOKUP($C478,aanmeldingen!$C:$AB,M$1,FALSE))</f>
        <v/>
      </c>
      <c r="N478" s="1" t="str">
        <f ca="1">IF($D478="-","",VLOOKUP($C478,aanmeldingen!$C:$AB,N$1,FALSE))</f>
        <v/>
      </c>
      <c r="O478" s="1" t="str">
        <f ca="1">IF($D478="-","",VLOOKUP($C478,aanmeldingen!$C:$AB,O$1,FALSE))</f>
        <v/>
      </c>
      <c r="P478" s="1">
        <f t="shared" ca="1" si="40"/>
        <v>1</v>
      </c>
      <c r="Q478" s="20" t="str">
        <f ca="1">IF(B478=1,IF(VLOOKUP(D478,Scheidsrechters!B:P,15,FALSE)=0,"",VLOOKUP(D478,Scheidsrechters!B:P,15,FALSE)),"")</f>
        <v/>
      </c>
      <c r="S478" s="1">
        <f t="shared" ca="1" si="41"/>
        <v>1</v>
      </c>
      <c r="T478" s="26" t="str">
        <f ca="1">IFERROR(VLOOKUP(C478,aanmeldingen!$C:$L,10,FALSE),"")</f>
        <v/>
      </c>
      <c r="U478" s="26" t="str">
        <f ca="1">IFERROR(VLOOKUP(C478,aanmeldingen!$C:$V,20,FALSE),"")</f>
        <v/>
      </c>
    </row>
    <row r="479" spans="1:21" x14ac:dyDescent="0.2">
      <c r="A479" s="54">
        <f t="shared" ca="1" si="38"/>
        <v>1</v>
      </c>
      <c r="B479" s="54">
        <f t="shared" ca="1" si="39"/>
        <v>0</v>
      </c>
      <c r="C479" s="54">
        <f t="shared" si="36"/>
        <v>447</v>
      </c>
      <c r="D479" s="54" t="str">
        <f ca="1">IFERROR(VLOOKUP($C479,aanmeldingen!$C:$AB,D$1,FALSE),"-")</f>
        <v>-</v>
      </c>
      <c r="E479" s="54">
        <f t="shared" ca="1" si="37"/>
        <v>0</v>
      </c>
      <c r="F479" s="25" t="str">
        <f ca="1">IF($B479=1,VLOOKUP($C479,aanmeldingen!$C:$AB,F$1,FALSE),"")</f>
        <v/>
      </c>
      <c r="G479" s="1" t="str">
        <f ca="1">IF($B479=1,VLOOKUP($C479,aanmeldingen!$C:$AB,G$1,FALSE),"")</f>
        <v/>
      </c>
      <c r="H479" s="1" t="str">
        <f ca="1">IF($B479=1,VLOOKUP($C479,aanmeldingen!$C:$AB,H$1,FALSE),"")</f>
        <v/>
      </c>
      <c r="I479" s="26" t="str">
        <f ca="1">IF($B479=1,VLOOKUP($C479,aanmeldingen!$C:$AB,I$1,FALSE),"")</f>
        <v/>
      </c>
      <c r="J479" s="26" t="str">
        <f ca="1">IF($B479=1,VLOOKUP($C479,aanmeldingen!$C:$AB,J$1,FALSE),"")</f>
        <v/>
      </c>
      <c r="K479" s="18" t="str">
        <f ca="1">IF($B479=1,VLOOKUP($C479,aanmeldingen!$C:$AB,K$1,FALSE),"")</f>
        <v/>
      </c>
      <c r="L479" s="1" t="str">
        <f ca="1">IF($B479=1,VLOOKUP($C479,aanmeldingen!$C:$AB,L$1,FALSE),"")</f>
        <v/>
      </c>
      <c r="M479" s="1" t="str">
        <f ca="1">IF($D479="-","",VLOOKUP($C479,aanmeldingen!$C:$AB,M$1,FALSE))</f>
        <v/>
      </c>
      <c r="N479" s="1" t="str">
        <f ca="1">IF($D479="-","",VLOOKUP($C479,aanmeldingen!$C:$AB,N$1,FALSE))</f>
        <v/>
      </c>
      <c r="O479" s="1" t="str">
        <f ca="1">IF($D479="-","",VLOOKUP($C479,aanmeldingen!$C:$AB,O$1,FALSE))</f>
        <v/>
      </c>
      <c r="P479" s="1">
        <f t="shared" ca="1" si="40"/>
        <v>1</v>
      </c>
      <c r="Q479" s="20" t="str">
        <f ca="1">IF(B479=1,IF(VLOOKUP(D479,Scheidsrechters!B:P,15,FALSE)=0,"",VLOOKUP(D479,Scheidsrechters!B:P,15,FALSE)),"")</f>
        <v/>
      </c>
      <c r="S479" s="1">
        <f t="shared" ca="1" si="41"/>
        <v>1</v>
      </c>
      <c r="T479" s="26" t="str">
        <f ca="1">IFERROR(VLOOKUP(C479,aanmeldingen!$C:$L,10,FALSE),"")</f>
        <v/>
      </c>
      <c r="U479" s="26" t="str">
        <f ca="1">IFERROR(VLOOKUP(C479,aanmeldingen!$C:$V,20,FALSE),"")</f>
        <v/>
      </c>
    </row>
    <row r="480" spans="1:21" x14ac:dyDescent="0.2">
      <c r="A480" s="54">
        <f t="shared" ca="1" si="38"/>
        <v>1</v>
      </c>
      <c r="B480" s="54">
        <f t="shared" ca="1" si="39"/>
        <v>0</v>
      </c>
      <c r="C480" s="54">
        <f t="shared" si="36"/>
        <v>448</v>
      </c>
      <c r="D480" s="54" t="str">
        <f ca="1">IFERROR(VLOOKUP($C480,aanmeldingen!$C:$AB,D$1,FALSE),"-")</f>
        <v>-</v>
      </c>
      <c r="E480" s="54">
        <f t="shared" ca="1" si="37"/>
        <v>0</v>
      </c>
      <c r="F480" s="25" t="str">
        <f ca="1">IF($B480=1,VLOOKUP($C480,aanmeldingen!$C:$AB,F$1,FALSE),"")</f>
        <v/>
      </c>
      <c r="G480" s="1" t="str">
        <f ca="1">IF($B480=1,VLOOKUP($C480,aanmeldingen!$C:$AB,G$1,FALSE),"")</f>
        <v/>
      </c>
      <c r="H480" s="1" t="str">
        <f ca="1">IF($B480=1,VLOOKUP($C480,aanmeldingen!$C:$AB,H$1,FALSE),"")</f>
        <v/>
      </c>
      <c r="I480" s="26" t="str">
        <f ca="1">IF($B480=1,VLOOKUP($C480,aanmeldingen!$C:$AB,I$1,FALSE),"")</f>
        <v/>
      </c>
      <c r="J480" s="26" t="str">
        <f ca="1">IF($B480=1,VLOOKUP($C480,aanmeldingen!$C:$AB,J$1,FALSE),"")</f>
        <v/>
      </c>
      <c r="K480" s="18" t="str">
        <f ca="1">IF($B480=1,VLOOKUP($C480,aanmeldingen!$C:$AB,K$1,FALSE),"")</f>
        <v/>
      </c>
      <c r="L480" s="1" t="str">
        <f ca="1">IF($B480=1,VLOOKUP($C480,aanmeldingen!$C:$AB,L$1,FALSE),"")</f>
        <v/>
      </c>
      <c r="M480" s="1" t="str">
        <f ca="1">IF($D480="-","",VLOOKUP($C480,aanmeldingen!$C:$AB,M$1,FALSE))</f>
        <v/>
      </c>
      <c r="N480" s="1" t="str">
        <f ca="1">IF($D480="-","",VLOOKUP($C480,aanmeldingen!$C:$AB,N$1,FALSE))</f>
        <v/>
      </c>
      <c r="O480" s="1" t="str">
        <f ca="1">IF($D480="-","",VLOOKUP($C480,aanmeldingen!$C:$AB,O$1,FALSE))</f>
        <v/>
      </c>
      <c r="P480" s="1">
        <f t="shared" ca="1" si="40"/>
        <v>1</v>
      </c>
      <c r="Q480" s="20" t="str">
        <f ca="1">IF(B480=1,IF(VLOOKUP(D480,Scheidsrechters!B:P,15,FALSE)=0,"",VLOOKUP(D480,Scheidsrechters!B:P,15,FALSE)),"")</f>
        <v/>
      </c>
      <c r="S480" s="1">
        <f t="shared" ca="1" si="41"/>
        <v>1</v>
      </c>
      <c r="T480" s="26" t="str">
        <f ca="1">IFERROR(VLOOKUP(C480,aanmeldingen!$C:$L,10,FALSE),"")</f>
        <v/>
      </c>
      <c r="U480" s="26" t="str">
        <f ca="1">IFERROR(VLOOKUP(C480,aanmeldingen!$C:$V,20,FALSE),"")</f>
        <v/>
      </c>
    </row>
    <row r="481" spans="1:21" x14ac:dyDescent="0.2">
      <c r="A481" s="54">
        <f t="shared" ca="1" si="38"/>
        <v>1</v>
      </c>
      <c r="B481" s="54">
        <f t="shared" ca="1" si="39"/>
        <v>0</v>
      </c>
      <c r="C481" s="54">
        <f t="shared" ref="C481:C544" si="42">C480+1</f>
        <v>449</v>
      </c>
      <c r="D481" s="54" t="str">
        <f ca="1">IFERROR(VLOOKUP($C481,aanmeldingen!$C:$AB,D$1,FALSE),"-")</f>
        <v>-</v>
      </c>
      <c r="E481" s="54">
        <f t="shared" ref="E481:E544" ca="1" si="43">IF(D481=D480,E480,IF(OR(LEFT(H481,2)="EK",LEFT(H481,2)="WK",H481="OS",H481="OKT",LEFT(H481,6)="RSS WK"),1,0))</f>
        <v>0</v>
      </c>
      <c r="F481" s="25" t="str">
        <f ca="1">IF($B481=1,VLOOKUP($C481,aanmeldingen!$C:$AB,F$1,FALSE),"")</f>
        <v/>
      </c>
      <c r="G481" s="1" t="str">
        <f ca="1">IF($B481=1,VLOOKUP($C481,aanmeldingen!$C:$AB,G$1,FALSE),"")</f>
        <v/>
      </c>
      <c r="H481" s="1" t="str">
        <f ca="1">IF($B481=1,VLOOKUP($C481,aanmeldingen!$C:$AB,H$1,FALSE),"")</f>
        <v/>
      </c>
      <c r="I481" s="26" t="str">
        <f ca="1">IF($B481=1,VLOOKUP($C481,aanmeldingen!$C:$AB,I$1,FALSE),"")</f>
        <v/>
      </c>
      <c r="J481" s="26" t="str">
        <f ca="1">IF($B481=1,VLOOKUP($C481,aanmeldingen!$C:$AB,J$1,FALSE),"")</f>
        <v/>
      </c>
      <c r="K481" s="18" t="str">
        <f ca="1">IF($B481=1,VLOOKUP($C481,aanmeldingen!$C:$AB,K$1,FALSE),"")</f>
        <v/>
      </c>
      <c r="L481" s="1" t="str">
        <f ca="1">IF($B481=1,VLOOKUP($C481,aanmeldingen!$C:$AB,L$1,FALSE),"")</f>
        <v/>
      </c>
      <c r="M481" s="1" t="str">
        <f ca="1">IF($D481="-","",VLOOKUP($C481,aanmeldingen!$C:$AB,M$1,FALSE))</f>
        <v/>
      </c>
      <c r="N481" s="1" t="str">
        <f ca="1">IF($D481="-","",VLOOKUP($C481,aanmeldingen!$C:$AB,N$1,FALSE))</f>
        <v/>
      </c>
      <c r="O481" s="1" t="str">
        <f ca="1">IF($D481="-","",VLOOKUP($C481,aanmeldingen!$C:$AB,O$1,FALSE))</f>
        <v/>
      </c>
      <c r="P481" s="1">
        <f t="shared" ca="1" si="40"/>
        <v>1</v>
      </c>
      <c r="Q481" s="20" t="str">
        <f ca="1">IF(B481=1,IF(VLOOKUP(D481,Scheidsrechters!B:P,15,FALSE)=0,"",VLOOKUP(D481,Scheidsrechters!B:P,15,FALSE)),"")</f>
        <v/>
      </c>
      <c r="S481" s="1">
        <f t="shared" ca="1" si="41"/>
        <v>1</v>
      </c>
      <c r="T481" s="26" t="str">
        <f ca="1">IFERROR(VLOOKUP(C481,aanmeldingen!$C:$L,10,FALSE),"")</f>
        <v/>
      </c>
      <c r="U481" s="26" t="str">
        <f ca="1">IFERROR(VLOOKUP(C481,aanmeldingen!$C:$V,20,FALSE),"")</f>
        <v/>
      </c>
    </row>
    <row r="482" spans="1:21" x14ac:dyDescent="0.2">
      <c r="A482" s="54">
        <f t="shared" ref="A482:A545" ca="1" si="44">IF(E482=0,IF(D482=D481,A481,IF(A481=1,0,1)),IF(D482=D481,A481,IF(A481=3,4,3)))</f>
        <v>1</v>
      </c>
      <c r="B482" s="54">
        <f t="shared" ref="B482:B545" ca="1" si="45">IF(D482="-",0,IF(D482=D481,0,1))</f>
        <v>0</v>
      </c>
      <c r="C482" s="54">
        <f t="shared" si="42"/>
        <v>450</v>
      </c>
      <c r="D482" s="54" t="str">
        <f ca="1">IFERROR(VLOOKUP($C482,aanmeldingen!$C:$AB,D$1,FALSE),"-")</f>
        <v>-</v>
      </c>
      <c r="E482" s="54">
        <f t="shared" ca="1" si="43"/>
        <v>0</v>
      </c>
      <c r="F482" s="25" t="str">
        <f ca="1">IF($B482=1,VLOOKUP($C482,aanmeldingen!$C:$AB,F$1,FALSE),"")</f>
        <v/>
      </c>
      <c r="G482" s="1" t="str">
        <f ca="1">IF($B482=1,VLOOKUP($C482,aanmeldingen!$C:$AB,G$1,FALSE),"")</f>
        <v/>
      </c>
      <c r="H482" s="1" t="str">
        <f ca="1">IF($B482=1,VLOOKUP($C482,aanmeldingen!$C:$AB,H$1,FALSE),"")</f>
        <v/>
      </c>
      <c r="I482" s="26" t="str">
        <f ca="1">IF($B482=1,VLOOKUP($C482,aanmeldingen!$C:$AB,I$1,FALSE),"")</f>
        <v/>
      </c>
      <c r="J482" s="26" t="str">
        <f ca="1">IF($B482=1,VLOOKUP($C482,aanmeldingen!$C:$AB,J$1,FALSE),"")</f>
        <v/>
      </c>
      <c r="K482" s="18" t="str">
        <f ca="1">IF($B482=1,VLOOKUP($C482,aanmeldingen!$C:$AB,K$1,FALSE),"")</f>
        <v/>
      </c>
      <c r="L482" s="1" t="str">
        <f ca="1">IF($B482=1,VLOOKUP($C482,aanmeldingen!$C:$AB,L$1,FALSE),"")</f>
        <v/>
      </c>
      <c r="M482" s="1" t="str">
        <f ca="1">IF($D482="-","",VLOOKUP($C482,aanmeldingen!$C:$AB,M$1,FALSE))</f>
        <v/>
      </c>
      <c r="N482" s="1" t="str">
        <f ca="1">IF($D482="-","",VLOOKUP($C482,aanmeldingen!$C:$AB,N$1,FALSE))</f>
        <v/>
      </c>
      <c r="O482" s="1" t="str">
        <f ca="1">IF($D482="-","",VLOOKUP($C482,aanmeldingen!$C:$AB,O$1,FALSE))</f>
        <v/>
      </c>
      <c r="P482" s="1">
        <f t="shared" ref="P482:P545" ca="1" si="46">IF(S482=1,1,"")</f>
        <v>1</v>
      </c>
      <c r="Q482" s="20" t="str">
        <f ca="1">IF(B482=1,IF(VLOOKUP(D482,Scheidsrechters!B:P,15,FALSE)=0,"",VLOOKUP(D482,Scheidsrechters!B:P,15,FALSE)),"")</f>
        <v/>
      </c>
      <c r="S482" s="1">
        <f t="shared" ref="S482:S545" ca="1" si="47">IF(T482&lt;&gt;0,1,IF(U482-TODAY()&lt;8,2,3))</f>
        <v>1</v>
      </c>
      <c r="T482" s="26" t="str">
        <f ca="1">IFERROR(VLOOKUP(C482,aanmeldingen!$C:$L,10,FALSE),"")</f>
        <v/>
      </c>
      <c r="U482" s="26" t="str">
        <f ca="1">IFERROR(VLOOKUP(C482,aanmeldingen!$C:$V,20,FALSE),"")</f>
        <v/>
      </c>
    </row>
    <row r="483" spans="1:21" x14ac:dyDescent="0.2">
      <c r="A483" s="54">
        <f t="shared" ca="1" si="44"/>
        <v>1</v>
      </c>
      <c r="B483" s="54">
        <f t="shared" ca="1" si="45"/>
        <v>0</v>
      </c>
      <c r="C483" s="54">
        <f t="shared" si="42"/>
        <v>451</v>
      </c>
      <c r="D483" s="54" t="str">
        <f ca="1">IFERROR(VLOOKUP($C483,aanmeldingen!$C:$AB,D$1,FALSE),"-")</f>
        <v>-</v>
      </c>
      <c r="E483" s="54">
        <f t="shared" ca="1" si="43"/>
        <v>0</v>
      </c>
      <c r="F483" s="25" t="str">
        <f ca="1">IF($B483=1,VLOOKUP($C483,aanmeldingen!$C:$AB,F$1,FALSE),"")</f>
        <v/>
      </c>
      <c r="G483" s="1" t="str">
        <f ca="1">IF($B483=1,VLOOKUP($C483,aanmeldingen!$C:$AB,G$1,FALSE),"")</f>
        <v/>
      </c>
      <c r="H483" s="1" t="str">
        <f ca="1">IF($B483=1,VLOOKUP($C483,aanmeldingen!$C:$AB,H$1,FALSE),"")</f>
        <v/>
      </c>
      <c r="I483" s="26" t="str">
        <f ca="1">IF($B483=1,VLOOKUP($C483,aanmeldingen!$C:$AB,I$1,FALSE),"")</f>
        <v/>
      </c>
      <c r="J483" s="26" t="str">
        <f ca="1">IF($B483=1,VLOOKUP($C483,aanmeldingen!$C:$AB,J$1,FALSE),"")</f>
        <v/>
      </c>
      <c r="K483" s="18" t="str">
        <f ca="1">IF($B483=1,VLOOKUP($C483,aanmeldingen!$C:$AB,K$1,FALSE),"")</f>
        <v/>
      </c>
      <c r="L483" s="1" t="str">
        <f ca="1">IF($B483=1,VLOOKUP($C483,aanmeldingen!$C:$AB,L$1,FALSE),"")</f>
        <v/>
      </c>
      <c r="M483" s="1" t="str">
        <f ca="1">IF($D483="-","",VLOOKUP($C483,aanmeldingen!$C:$AB,M$1,FALSE))</f>
        <v/>
      </c>
      <c r="N483" s="1" t="str">
        <f ca="1">IF($D483="-","",VLOOKUP($C483,aanmeldingen!$C:$AB,N$1,FALSE))</f>
        <v/>
      </c>
      <c r="O483" s="1" t="str">
        <f ca="1">IF($D483="-","",VLOOKUP($C483,aanmeldingen!$C:$AB,O$1,FALSE))</f>
        <v/>
      </c>
      <c r="P483" s="1">
        <f t="shared" ca="1" si="46"/>
        <v>1</v>
      </c>
      <c r="Q483" s="20" t="str">
        <f ca="1">IF(B483=1,IF(VLOOKUP(D483,Scheidsrechters!B:P,15,FALSE)=0,"",VLOOKUP(D483,Scheidsrechters!B:P,15,FALSE)),"")</f>
        <v/>
      </c>
      <c r="S483" s="1">
        <f t="shared" ca="1" si="47"/>
        <v>1</v>
      </c>
      <c r="T483" s="26" t="str">
        <f ca="1">IFERROR(VLOOKUP(C483,aanmeldingen!$C:$L,10,FALSE),"")</f>
        <v/>
      </c>
      <c r="U483" s="26" t="str">
        <f ca="1">IFERROR(VLOOKUP(C483,aanmeldingen!$C:$V,20,FALSE),"")</f>
        <v/>
      </c>
    </row>
    <row r="484" spans="1:21" x14ac:dyDescent="0.2">
      <c r="A484" s="54">
        <f t="shared" ca="1" si="44"/>
        <v>1</v>
      </c>
      <c r="B484" s="54">
        <f t="shared" ca="1" si="45"/>
        <v>0</v>
      </c>
      <c r="C484" s="54">
        <f t="shared" si="42"/>
        <v>452</v>
      </c>
      <c r="D484" s="54" t="str">
        <f ca="1">IFERROR(VLOOKUP($C484,aanmeldingen!$C:$AB,D$1,FALSE),"-")</f>
        <v>-</v>
      </c>
      <c r="E484" s="54">
        <f t="shared" ca="1" si="43"/>
        <v>0</v>
      </c>
      <c r="F484" s="25" t="str">
        <f ca="1">IF($B484=1,VLOOKUP($C484,aanmeldingen!$C:$AB,F$1,FALSE),"")</f>
        <v/>
      </c>
      <c r="G484" s="1" t="str">
        <f ca="1">IF($B484=1,VLOOKUP($C484,aanmeldingen!$C:$AB,G$1,FALSE),"")</f>
        <v/>
      </c>
      <c r="H484" s="1" t="str">
        <f ca="1">IF($B484=1,VLOOKUP($C484,aanmeldingen!$C:$AB,H$1,FALSE),"")</f>
        <v/>
      </c>
      <c r="I484" s="26" t="str">
        <f ca="1">IF($B484=1,VLOOKUP($C484,aanmeldingen!$C:$AB,I$1,FALSE),"")</f>
        <v/>
      </c>
      <c r="J484" s="26" t="str">
        <f ca="1">IF($B484=1,VLOOKUP($C484,aanmeldingen!$C:$AB,J$1,FALSE),"")</f>
        <v/>
      </c>
      <c r="K484" s="18" t="str">
        <f ca="1">IF($B484=1,VLOOKUP($C484,aanmeldingen!$C:$AB,K$1,FALSE),"")</f>
        <v/>
      </c>
      <c r="L484" s="1" t="str">
        <f ca="1">IF($B484=1,VLOOKUP($C484,aanmeldingen!$C:$AB,L$1,FALSE),"")</f>
        <v/>
      </c>
      <c r="M484" s="1" t="str">
        <f ca="1">IF($D484="-","",VLOOKUP($C484,aanmeldingen!$C:$AB,M$1,FALSE))</f>
        <v/>
      </c>
      <c r="N484" s="1" t="str">
        <f ca="1">IF($D484="-","",VLOOKUP($C484,aanmeldingen!$C:$AB,N$1,FALSE))</f>
        <v/>
      </c>
      <c r="O484" s="1" t="str">
        <f ca="1">IF($D484="-","",VLOOKUP($C484,aanmeldingen!$C:$AB,O$1,FALSE))</f>
        <v/>
      </c>
      <c r="P484" s="1">
        <f t="shared" ca="1" si="46"/>
        <v>1</v>
      </c>
      <c r="Q484" s="20" t="str">
        <f ca="1">IF(B484=1,IF(VLOOKUP(D484,Scheidsrechters!B:P,15,FALSE)=0,"",VLOOKUP(D484,Scheidsrechters!B:P,15,FALSE)),"")</f>
        <v/>
      </c>
      <c r="S484" s="1">
        <f t="shared" ca="1" si="47"/>
        <v>1</v>
      </c>
      <c r="T484" s="26" t="str">
        <f ca="1">IFERROR(VLOOKUP(C484,aanmeldingen!$C:$L,10,FALSE),"")</f>
        <v/>
      </c>
      <c r="U484" s="26" t="str">
        <f ca="1">IFERROR(VLOOKUP(C484,aanmeldingen!$C:$V,20,FALSE),"")</f>
        <v/>
      </c>
    </row>
    <row r="485" spans="1:21" x14ac:dyDescent="0.2">
      <c r="A485" s="54">
        <f t="shared" ca="1" si="44"/>
        <v>1</v>
      </c>
      <c r="B485" s="54">
        <f t="shared" ca="1" si="45"/>
        <v>0</v>
      </c>
      <c r="C485" s="54">
        <f t="shared" si="42"/>
        <v>453</v>
      </c>
      <c r="D485" s="54" t="str">
        <f ca="1">IFERROR(VLOOKUP($C485,aanmeldingen!$C:$AB,D$1,FALSE),"-")</f>
        <v>-</v>
      </c>
      <c r="E485" s="54">
        <f t="shared" ca="1" si="43"/>
        <v>0</v>
      </c>
      <c r="F485" s="25" t="str">
        <f ca="1">IF($B485=1,VLOOKUP($C485,aanmeldingen!$C:$AB,F$1,FALSE),"")</f>
        <v/>
      </c>
      <c r="G485" s="1" t="str">
        <f ca="1">IF($B485=1,VLOOKUP($C485,aanmeldingen!$C:$AB,G$1,FALSE),"")</f>
        <v/>
      </c>
      <c r="H485" s="1" t="str">
        <f ca="1">IF($B485=1,VLOOKUP($C485,aanmeldingen!$C:$AB,H$1,FALSE),"")</f>
        <v/>
      </c>
      <c r="I485" s="26" t="str">
        <f ca="1">IF($B485=1,VLOOKUP($C485,aanmeldingen!$C:$AB,I$1,FALSE),"")</f>
        <v/>
      </c>
      <c r="J485" s="26" t="str">
        <f ca="1">IF($B485=1,VLOOKUP($C485,aanmeldingen!$C:$AB,J$1,FALSE),"")</f>
        <v/>
      </c>
      <c r="K485" s="18" t="str">
        <f ca="1">IF($B485=1,VLOOKUP($C485,aanmeldingen!$C:$AB,K$1,FALSE),"")</f>
        <v/>
      </c>
      <c r="L485" s="1" t="str">
        <f ca="1">IF($B485=1,VLOOKUP($C485,aanmeldingen!$C:$AB,L$1,FALSE),"")</f>
        <v/>
      </c>
      <c r="M485" s="1" t="str">
        <f ca="1">IF($D485="-","",VLOOKUP($C485,aanmeldingen!$C:$AB,M$1,FALSE))</f>
        <v/>
      </c>
      <c r="N485" s="1" t="str">
        <f ca="1">IF($D485="-","",VLOOKUP($C485,aanmeldingen!$C:$AB,N$1,FALSE))</f>
        <v/>
      </c>
      <c r="O485" s="1" t="str">
        <f ca="1">IF($D485="-","",VLOOKUP($C485,aanmeldingen!$C:$AB,O$1,FALSE))</f>
        <v/>
      </c>
      <c r="P485" s="1">
        <f t="shared" ca="1" si="46"/>
        <v>1</v>
      </c>
      <c r="Q485" s="20" t="str">
        <f ca="1">IF(B485=1,IF(VLOOKUP(D485,Scheidsrechters!B:P,15,FALSE)=0,"",VLOOKUP(D485,Scheidsrechters!B:P,15,FALSE)),"")</f>
        <v/>
      </c>
      <c r="S485" s="1">
        <f t="shared" ca="1" si="47"/>
        <v>1</v>
      </c>
      <c r="T485" s="26" t="str">
        <f ca="1">IFERROR(VLOOKUP(C485,aanmeldingen!$C:$L,10,FALSE),"")</f>
        <v/>
      </c>
      <c r="U485" s="26" t="str">
        <f ca="1">IFERROR(VLOOKUP(C485,aanmeldingen!$C:$V,20,FALSE),"")</f>
        <v/>
      </c>
    </row>
    <row r="486" spans="1:21" x14ac:dyDescent="0.2">
      <c r="A486" s="54">
        <f t="shared" ca="1" si="44"/>
        <v>1</v>
      </c>
      <c r="B486" s="54">
        <f t="shared" ca="1" si="45"/>
        <v>0</v>
      </c>
      <c r="C486" s="54">
        <f t="shared" si="42"/>
        <v>454</v>
      </c>
      <c r="D486" s="54" t="str">
        <f ca="1">IFERROR(VLOOKUP($C486,aanmeldingen!$C:$AB,D$1,FALSE),"-")</f>
        <v>-</v>
      </c>
      <c r="E486" s="54">
        <f t="shared" ca="1" si="43"/>
        <v>0</v>
      </c>
      <c r="F486" s="25" t="str">
        <f ca="1">IF($B486=1,VLOOKUP($C486,aanmeldingen!$C:$AB,F$1,FALSE),"")</f>
        <v/>
      </c>
      <c r="G486" s="1" t="str">
        <f ca="1">IF($B486=1,VLOOKUP($C486,aanmeldingen!$C:$AB,G$1,FALSE),"")</f>
        <v/>
      </c>
      <c r="H486" s="1" t="str">
        <f ca="1">IF($B486=1,VLOOKUP($C486,aanmeldingen!$C:$AB,H$1,FALSE),"")</f>
        <v/>
      </c>
      <c r="I486" s="26" t="str">
        <f ca="1">IF($B486=1,VLOOKUP($C486,aanmeldingen!$C:$AB,I$1,FALSE),"")</f>
        <v/>
      </c>
      <c r="J486" s="26" t="str">
        <f ca="1">IF($B486=1,VLOOKUP($C486,aanmeldingen!$C:$AB,J$1,FALSE),"")</f>
        <v/>
      </c>
      <c r="K486" s="18" t="str">
        <f ca="1">IF($B486=1,VLOOKUP($C486,aanmeldingen!$C:$AB,K$1,FALSE),"")</f>
        <v/>
      </c>
      <c r="L486" s="1" t="str">
        <f ca="1">IF($B486=1,VLOOKUP($C486,aanmeldingen!$C:$AB,L$1,FALSE),"")</f>
        <v/>
      </c>
      <c r="M486" s="1" t="str">
        <f ca="1">IF($D486="-","",VLOOKUP($C486,aanmeldingen!$C:$AB,M$1,FALSE))</f>
        <v/>
      </c>
      <c r="N486" s="1" t="str">
        <f ca="1">IF($D486="-","",VLOOKUP($C486,aanmeldingen!$C:$AB,N$1,FALSE))</f>
        <v/>
      </c>
      <c r="O486" s="1" t="str">
        <f ca="1">IF($D486="-","",VLOOKUP($C486,aanmeldingen!$C:$AB,O$1,FALSE))</f>
        <v/>
      </c>
      <c r="P486" s="1">
        <f t="shared" ca="1" si="46"/>
        <v>1</v>
      </c>
      <c r="Q486" s="20" t="str">
        <f ca="1">IF(B486=1,IF(VLOOKUP(D486,Scheidsrechters!B:P,15,FALSE)=0,"",VLOOKUP(D486,Scheidsrechters!B:P,15,FALSE)),"")</f>
        <v/>
      </c>
      <c r="S486" s="1">
        <f t="shared" ca="1" si="47"/>
        <v>1</v>
      </c>
      <c r="T486" s="26" t="str">
        <f ca="1">IFERROR(VLOOKUP(C486,aanmeldingen!$C:$L,10,FALSE),"")</f>
        <v/>
      </c>
      <c r="U486" s="26" t="str">
        <f ca="1">IFERROR(VLOOKUP(C486,aanmeldingen!$C:$V,20,FALSE),"")</f>
        <v/>
      </c>
    </row>
    <row r="487" spans="1:21" x14ac:dyDescent="0.2">
      <c r="A487" s="54">
        <f t="shared" ca="1" si="44"/>
        <v>1</v>
      </c>
      <c r="B487" s="54">
        <f t="shared" ca="1" si="45"/>
        <v>0</v>
      </c>
      <c r="C487" s="54">
        <f t="shared" si="42"/>
        <v>455</v>
      </c>
      <c r="D487" s="54" t="str">
        <f ca="1">IFERROR(VLOOKUP($C487,aanmeldingen!$C:$AB,D$1,FALSE),"-")</f>
        <v>-</v>
      </c>
      <c r="E487" s="54">
        <f t="shared" ca="1" si="43"/>
        <v>0</v>
      </c>
      <c r="F487" s="25" t="str">
        <f ca="1">IF($B487=1,VLOOKUP($C487,aanmeldingen!$C:$AB,F$1,FALSE),"")</f>
        <v/>
      </c>
      <c r="G487" s="1" t="str">
        <f ca="1">IF($B487=1,VLOOKUP($C487,aanmeldingen!$C:$AB,G$1,FALSE),"")</f>
        <v/>
      </c>
      <c r="H487" s="1" t="str">
        <f ca="1">IF($B487=1,VLOOKUP($C487,aanmeldingen!$C:$AB,H$1,FALSE),"")</f>
        <v/>
      </c>
      <c r="I487" s="26" t="str">
        <f ca="1">IF($B487=1,VLOOKUP($C487,aanmeldingen!$C:$AB,I$1,FALSE),"")</f>
        <v/>
      </c>
      <c r="J487" s="26" t="str">
        <f ca="1">IF($B487=1,VLOOKUP($C487,aanmeldingen!$C:$AB,J$1,FALSE),"")</f>
        <v/>
      </c>
      <c r="K487" s="18" t="str">
        <f ca="1">IF($B487=1,VLOOKUP($C487,aanmeldingen!$C:$AB,K$1,FALSE),"")</f>
        <v/>
      </c>
      <c r="L487" s="1" t="str">
        <f ca="1">IF($B487=1,VLOOKUP($C487,aanmeldingen!$C:$AB,L$1,FALSE),"")</f>
        <v/>
      </c>
      <c r="M487" s="1" t="str">
        <f ca="1">IF($D487="-","",VLOOKUP($C487,aanmeldingen!$C:$AB,M$1,FALSE))</f>
        <v/>
      </c>
      <c r="N487" s="1" t="str">
        <f ca="1">IF($D487="-","",VLOOKUP($C487,aanmeldingen!$C:$AB,N$1,FALSE))</f>
        <v/>
      </c>
      <c r="O487" s="1" t="str">
        <f ca="1">IF($D487="-","",VLOOKUP($C487,aanmeldingen!$C:$AB,O$1,FALSE))</f>
        <v/>
      </c>
      <c r="P487" s="1">
        <f t="shared" ca="1" si="46"/>
        <v>1</v>
      </c>
      <c r="Q487" s="20" t="str">
        <f ca="1">IF(B487=1,IF(VLOOKUP(D487,Scheidsrechters!B:P,15,FALSE)=0,"",VLOOKUP(D487,Scheidsrechters!B:P,15,FALSE)),"")</f>
        <v/>
      </c>
      <c r="S487" s="1">
        <f t="shared" ca="1" si="47"/>
        <v>1</v>
      </c>
      <c r="T487" s="26" t="str">
        <f ca="1">IFERROR(VLOOKUP(C487,aanmeldingen!$C:$L,10,FALSE),"")</f>
        <v/>
      </c>
      <c r="U487" s="26" t="str">
        <f ca="1">IFERROR(VLOOKUP(C487,aanmeldingen!$C:$V,20,FALSE),"")</f>
        <v/>
      </c>
    </row>
    <row r="488" spans="1:21" x14ac:dyDescent="0.2">
      <c r="A488" s="54">
        <f t="shared" ca="1" si="44"/>
        <v>1</v>
      </c>
      <c r="B488" s="54">
        <f t="shared" ca="1" si="45"/>
        <v>0</v>
      </c>
      <c r="C488" s="54">
        <f t="shared" si="42"/>
        <v>456</v>
      </c>
      <c r="D488" s="54" t="str">
        <f ca="1">IFERROR(VLOOKUP($C488,aanmeldingen!$C:$AB,D$1,FALSE),"-")</f>
        <v>-</v>
      </c>
      <c r="E488" s="54">
        <f t="shared" ca="1" si="43"/>
        <v>0</v>
      </c>
      <c r="F488" s="25" t="str">
        <f ca="1">IF($B488=1,VLOOKUP($C488,aanmeldingen!$C:$AB,F$1,FALSE),"")</f>
        <v/>
      </c>
      <c r="G488" s="1" t="str">
        <f ca="1">IF($B488=1,VLOOKUP($C488,aanmeldingen!$C:$AB,G$1,FALSE),"")</f>
        <v/>
      </c>
      <c r="H488" s="1" t="str">
        <f ca="1">IF($B488=1,VLOOKUP($C488,aanmeldingen!$C:$AB,H$1,FALSE),"")</f>
        <v/>
      </c>
      <c r="I488" s="26" t="str">
        <f ca="1">IF($B488=1,VLOOKUP($C488,aanmeldingen!$C:$AB,I$1,FALSE),"")</f>
        <v/>
      </c>
      <c r="J488" s="26" t="str">
        <f ca="1">IF($B488=1,VLOOKUP($C488,aanmeldingen!$C:$AB,J$1,FALSE),"")</f>
        <v/>
      </c>
      <c r="K488" s="18" t="str">
        <f ca="1">IF($B488=1,VLOOKUP($C488,aanmeldingen!$C:$AB,K$1,FALSE),"")</f>
        <v/>
      </c>
      <c r="L488" s="1" t="str">
        <f ca="1">IF($B488=1,VLOOKUP($C488,aanmeldingen!$C:$AB,L$1,FALSE),"")</f>
        <v/>
      </c>
      <c r="M488" s="1" t="str">
        <f ca="1">IF($D488="-","",VLOOKUP($C488,aanmeldingen!$C:$AB,M$1,FALSE))</f>
        <v/>
      </c>
      <c r="N488" s="1" t="str">
        <f ca="1">IF($D488="-","",VLOOKUP($C488,aanmeldingen!$C:$AB,N$1,FALSE))</f>
        <v/>
      </c>
      <c r="O488" s="1" t="str">
        <f ca="1">IF($D488="-","",VLOOKUP($C488,aanmeldingen!$C:$AB,O$1,FALSE))</f>
        <v/>
      </c>
      <c r="P488" s="1">
        <f t="shared" ca="1" si="46"/>
        <v>1</v>
      </c>
      <c r="Q488" s="20" t="str">
        <f ca="1">IF(B488=1,IF(VLOOKUP(D488,Scheidsrechters!B:P,15,FALSE)=0,"",VLOOKUP(D488,Scheidsrechters!B:P,15,FALSE)),"")</f>
        <v/>
      </c>
      <c r="S488" s="1">
        <f t="shared" ca="1" si="47"/>
        <v>1</v>
      </c>
      <c r="T488" s="26" t="str">
        <f ca="1">IFERROR(VLOOKUP(C488,aanmeldingen!$C:$L,10,FALSE),"")</f>
        <v/>
      </c>
      <c r="U488" s="26" t="str">
        <f ca="1">IFERROR(VLOOKUP(C488,aanmeldingen!$C:$V,20,FALSE),"")</f>
        <v/>
      </c>
    </row>
    <row r="489" spans="1:21" x14ac:dyDescent="0.2">
      <c r="A489" s="54">
        <f t="shared" ca="1" si="44"/>
        <v>1</v>
      </c>
      <c r="B489" s="54">
        <f t="shared" ca="1" si="45"/>
        <v>0</v>
      </c>
      <c r="C489" s="54">
        <f t="shared" si="42"/>
        <v>457</v>
      </c>
      <c r="D489" s="54" t="str">
        <f ca="1">IFERROR(VLOOKUP($C489,aanmeldingen!$C:$AB,D$1,FALSE),"-")</f>
        <v>-</v>
      </c>
      <c r="E489" s="54">
        <f t="shared" ca="1" si="43"/>
        <v>0</v>
      </c>
      <c r="F489" s="25" t="str">
        <f ca="1">IF($B489=1,VLOOKUP($C489,aanmeldingen!$C:$AB,F$1,FALSE),"")</f>
        <v/>
      </c>
      <c r="G489" s="1" t="str">
        <f ca="1">IF($B489=1,VLOOKUP($C489,aanmeldingen!$C:$AB,G$1,FALSE),"")</f>
        <v/>
      </c>
      <c r="H489" s="1" t="str">
        <f ca="1">IF($B489=1,VLOOKUP($C489,aanmeldingen!$C:$AB,H$1,FALSE),"")</f>
        <v/>
      </c>
      <c r="I489" s="26" t="str">
        <f ca="1">IF($B489=1,VLOOKUP($C489,aanmeldingen!$C:$AB,I$1,FALSE),"")</f>
        <v/>
      </c>
      <c r="J489" s="26" t="str">
        <f ca="1">IF($B489=1,VLOOKUP($C489,aanmeldingen!$C:$AB,J$1,FALSE),"")</f>
        <v/>
      </c>
      <c r="K489" s="18" t="str">
        <f ca="1">IF($B489=1,VLOOKUP($C489,aanmeldingen!$C:$AB,K$1,FALSE),"")</f>
        <v/>
      </c>
      <c r="L489" s="1" t="str">
        <f ca="1">IF($B489=1,VLOOKUP($C489,aanmeldingen!$C:$AB,L$1,FALSE),"")</f>
        <v/>
      </c>
      <c r="M489" s="1" t="str">
        <f ca="1">IF($D489="-","",VLOOKUP($C489,aanmeldingen!$C:$AB,M$1,FALSE))</f>
        <v/>
      </c>
      <c r="N489" s="1" t="str">
        <f ca="1">IF($D489="-","",VLOOKUP($C489,aanmeldingen!$C:$AB,N$1,FALSE))</f>
        <v/>
      </c>
      <c r="O489" s="1" t="str">
        <f ca="1">IF($D489="-","",VLOOKUP($C489,aanmeldingen!$C:$AB,O$1,FALSE))</f>
        <v/>
      </c>
      <c r="P489" s="1">
        <f t="shared" ca="1" si="46"/>
        <v>1</v>
      </c>
      <c r="Q489" s="20" t="str">
        <f ca="1">IF(B489=1,IF(VLOOKUP(D489,Scheidsrechters!B:P,15,FALSE)=0,"",VLOOKUP(D489,Scheidsrechters!B:P,15,FALSE)),"")</f>
        <v/>
      </c>
      <c r="S489" s="1">
        <f t="shared" ca="1" si="47"/>
        <v>1</v>
      </c>
      <c r="T489" s="26" t="str">
        <f ca="1">IFERROR(VLOOKUP(C489,aanmeldingen!$C:$L,10,FALSE),"")</f>
        <v/>
      </c>
      <c r="U489" s="26" t="str">
        <f ca="1">IFERROR(VLOOKUP(C489,aanmeldingen!$C:$V,20,FALSE),"")</f>
        <v/>
      </c>
    </row>
    <row r="490" spans="1:21" x14ac:dyDescent="0.2">
      <c r="A490" s="54">
        <f t="shared" ca="1" si="44"/>
        <v>1</v>
      </c>
      <c r="B490" s="54">
        <f t="shared" ca="1" si="45"/>
        <v>0</v>
      </c>
      <c r="C490" s="54">
        <f t="shared" si="42"/>
        <v>458</v>
      </c>
      <c r="D490" s="54" t="str">
        <f ca="1">IFERROR(VLOOKUP($C490,aanmeldingen!$C:$AB,D$1,FALSE),"-")</f>
        <v>-</v>
      </c>
      <c r="E490" s="54">
        <f t="shared" ca="1" si="43"/>
        <v>0</v>
      </c>
      <c r="F490" s="25" t="str">
        <f ca="1">IF($B490=1,VLOOKUP($C490,aanmeldingen!$C:$AB,F$1,FALSE),"")</f>
        <v/>
      </c>
      <c r="G490" s="1" t="str">
        <f ca="1">IF($B490=1,VLOOKUP($C490,aanmeldingen!$C:$AB,G$1,FALSE),"")</f>
        <v/>
      </c>
      <c r="H490" s="1" t="str">
        <f ca="1">IF($B490=1,VLOOKUP($C490,aanmeldingen!$C:$AB,H$1,FALSE),"")</f>
        <v/>
      </c>
      <c r="I490" s="26" t="str">
        <f ca="1">IF($B490=1,VLOOKUP($C490,aanmeldingen!$C:$AB,I$1,FALSE),"")</f>
        <v/>
      </c>
      <c r="J490" s="26" t="str">
        <f ca="1">IF($B490=1,VLOOKUP($C490,aanmeldingen!$C:$AB,J$1,FALSE),"")</f>
        <v/>
      </c>
      <c r="K490" s="18" t="str">
        <f ca="1">IF($B490=1,VLOOKUP($C490,aanmeldingen!$C:$AB,K$1,FALSE),"")</f>
        <v/>
      </c>
      <c r="L490" s="1" t="str">
        <f ca="1">IF($B490=1,VLOOKUP($C490,aanmeldingen!$C:$AB,L$1,FALSE),"")</f>
        <v/>
      </c>
      <c r="M490" s="1" t="str">
        <f ca="1">IF($D490="-","",VLOOKUP($C490,aanmeldingen!$C:$AB,M$1,FALSE))</f>
        <v/>
      </c>
      <c r="N490" s="1" t="str">
        <f ca="1">IF($D490="-","",VLOOKUP($C490,aanmeldingen!$C:$AB,N$1,FALSE))</f>
        <v/>
      </c>
      <c r="O490" s="1" t="str">
        <f ca="1">IF($D490="-","",VLOOKUP($C490,aanmeldingen!$C:$AB,O$1,FALSE))</f>
        <v/>
      </c>
      <c r="P490" s="1">
        <f t="shared" ca="1" si="46"/>
        <v>1</v>
      </c>
      <c r="Q490" s="20" t="str">
        <f ca="1">IF(B490=1,IF(VLOOKUP(D490,Scheidsrechters!B:P,15,FALSE)=0,"",VLOOKUP(D490,Scheidsrechters!B:P,15,FALSE)),"")</f>
        <v/>
      </c>
      <c r="S490" s="1">
        <f t="shared" ca="1" si="47"/>
        <v>1</v>
      </c>
      <c r="T490" s="26" t="str">
        <f ca="1">IFERROR(VLOOKUP(C490,aanmeldingen!$C:$L,10,FALSE),"")</f>
        <v/>
      </c>
      <c r="U490" s="26" t="str">
        <f ca="1">IFERROR(VLOOKUP(C490,aanmeldingen!$C:$V,20,FALSE),"")</f>
        <v/>
      </c>
    </row>
    <row r="491" spans="1:21" x14ac:dyDescent="0.2">
      <c r="A491" s="54">
        <f t="shared" ca="1" si="44"/>
        <v>1</v>
      </c>
      <c r="B491" s="54">
        <f t="shared" ca="1" si="45"/>
        <v>0</v>
      </c>
      <c r="C491" s="54">
        <f t="shared" si="42"/>
        <v>459</v>
      </c>
      <c r="D491" s="54" t="str">
        <f ca="1">IFERROR(VLOOKUP($C491,aanmeldingen!$C:$AB,D$1,FALSE),"-")</f>
        <v>-</v>
      </c>
      <c r="E491" s="54">
        <f t="shared" ca="1" si="43"/>
        <v>0</v>
      </c>
      <c r="F491" s="25" t="str">
        <f ca="1">IF($B491=1,VLOOKUP($C491,aanmeldingen!$C:$AB,F$1,FALSE),"")</f>
        <v/>
      </c>
      <c r="G491" s="1" t="str">
        <f ca="1">IF($B491=1,VLOOKUP($C491,aanmeldingen!$C:$AB,G$1,FALSE),"")</f>
        <v/>
      </c>
      <c r="H491" s="1" t="str">
        <f ca="1">IF($B491=1,VLOOKUP($C491,aanmeldingen!$C:$AB,H$1,FALSE),"")</f>
        <v/>
      </c>
      <c r="I491" s="26" t="str">
        <f ca="1">IF($B491=1,VLOOKUP($C491,aanmeldingen!$C:$AB,I$1,FALSE),"")</f>
        <v/>
      </c>
      <c r="J491" s="26" t="str">
        <f ca="1">IF($B491=1,VLOOKUP($C491,aanmeldingen!$C:$AB,J$1,FALSE),"")</f>
        <v/>
      </c>
      <c r="K491" s="18" t="str">
        <f ca="1">IF($B491=1,VLOOKUP($C491,aanmeldingen!$C:$AB,K$1,FALSE),"")</f>
        <v/>
      </c>
      <c r="L491" s="1" t="str">
        <f ca="1">IF($B491=1,VLOOKUP($C491,aanmeldingen!$C:$AB,L$1,FALSE),"")</f>
        <v/>
      </c>
      <c r="M491" s="1" t="str">
        <f ca="1">IF($D491="-","",VLOOKUP($C491,aanmeldingen!$C:$AB,M$1,FALSE))</f>
        <v/>
      </c>
      <c r="N491" s="1" t="str">
        <f ca="1">IF($D491="-","",VLOOKUP($C491,aanmeldingen!$C:$AB,N$1,FALSE))</f>
        <v/>
      </c>
      <c r="O491" s="1" t="str">
        <f ca="1">IF($D491="-","",VLOOKUP($C491,aanmeldingen!$C:$AB,O$1,FALSE))</f>
        <v/>
      </c>
      <c r="P491" s="1">
        <f t="shared" ca="1" si="46"/>
        <v>1</v>
      </c>
      <c r="Q491" s="20" t="str">
        <f ca="1">IF(B491=1,IF(VLOOKUP(D491,Scheidsrechters!B:P,15,FALSE)=0,"",VLOOKUP(D491,Scheidsrechters!B:P,15,FALSE)),"")</f>
        <v/>
      </c>
      <c r="S491" s="1">
        <f t="shared" ca="1" si="47"/>
        <v>1</v>
      </c>
      <c r="T491" s="26" t="str">
        <f ca="1">IFERROR(VLOOKUP(C491,aanmeldingen!$C:$L,10,FALSE),"")</f>
        <v/>
      </c>
      <c r="U491" s="26" t="str">
        <f ca="1">IFERROR(VLOOKUP(C491,aanmeldingen!$C:$V,20,FALSE),"")</f>
        <v/>
      </c>
    </row>
    <row r="492" spans="1:21" x14ac:dyDescent="0.2">
      <c r="A492" s="54">
        <f t="shared" ca="1" si="44"/>
        <v>1</v>
      </c>
      <c r="B492" s="54">
        <f t="shared" ca="1" si="45"/>
        <v>0</v>
      </c>
      <c r="C492" s="54">
        <f t="shared" si="42"/>
        <v>460</v>
      </c>
      <c r="D492" s="54" t="str">
        <f ca="1">IFERROR(VLOOKUP($C492,aanmeldingen!$C:$AB,D$1,FALSE),"-")</f>
        <v>-</v>
      </c>
      <c r="E492" s="54">
        <f t="shared" ca="1" si="43"/>
        <v>0</v>
      </c>
      <c r="F492" s="25" t="str">
        <f ca="1">IF($B492=1,VLOOKUP($C492,aanmeldingen!$C:$AB,F$1,FALSE),"")</f>
        <v/>
      </c>
      <c r="G492" s="1" t="str">
        <f ca="1">IF($B492=1,VLOOKUP($C492,aanmeldingen!$C:$AB,G$1,FALSE),"")</f>
        <v/>
      </c>
      <c r="H492" s="1" t="str">
        <f ca="1">IF($B492=1,VLOOKUP($C492,aanmeldingen!$C:$AB,H$1,FALSE),"")</f>
        <v/>
      </c>
      <c r="I492" s="26" t="str">
        <f ca="1">IF($B492=1,VLOOKUP($C492,aanmeldingen!$C:$AB,I$1,FALSE),"")</f>
        <v/>
      </c>
      <c r="J492" s="26" t="str">
        <f ca="1">IF($B492=1,VLOOKUP($C492,aanmeldingen!$C:$AB,J$1,FALSE),"")</f>
        <v/>
      </c>
      <c r="K492" s="18" t="str">
        <f ca="1">IF($B492=1,VLOOKUP($C492,aanmeldingen!$C:$AB,K$1,FALSE),"")</f>
        <v/>
      </c>
      <c r="L492" s="1" t="str">
        <f ca="1">IF($B492=1,VLOOKUP($C492,aanmeldingen!$C:$AB,L$1,FALSE),"")</f>
        <v/>
      </c>
      <c r="M492" s="1" t="str">
        <f ca="1">IF($D492="-","",VLOOKUP($C492,aanmeldingen!$C:$AB,M$1,FALSE))</f>
        <v/>
      </c>
      <c r="N492" s="1" t="str">
        <f ca="1">IF($D492="-","",VLOOKUP($C492,aanmeldingen!$C:$AB,N$1,FALSE))</f>
        <v/>
      </c>
      <c r="O492" s="1" t="str">
        <f ca="1">IF($D492="-","",VLOOKUP($C492,aanmeldingen!$C:$AB,O$1,FALSE))</f>
        <v/>
      </c>
      <c r="P492" s="1">
        <f t="shared" ca="1" si="46"/>
        <v>1</v>
      </c>
      <c r="Q492" s="20" t="str">
        <f ca="1">IF(B492=1,IF(VLOOKUP(D492,Scheidsrechters!B:P,15,FALSE)=0,"",VLOOKUP(D492,Scheidsrechters!B:P,15,FALSE)),"")</f>
        <v/>
      </c>
      <c r="S492" s="1">
        <f t="shared" ca="1" si="47"/>
        <v>1</v>
      </c>
      <c r="T492" s="26" t="str">
        <f ca="1">IFERROR(VLOOKUP(C492,aanmeldingen!$C:$L,10,FALSE),"")</f>
        <v/>
      </c>
      <c r="U492" s="26" t="str">
        <f ca="1">IFERROR(VLOOKUP(C492,aanmeldingen!$C:$V,20,FALSE),"")</f>
        <v/>
      </c>
    </row>
    <row r="493" spans="1:21" x14ac:dyDescent="0.2">
      <c r="A493" s="54">
        <f t="shared" ca="1" si="44"/>
        <v>1</v>
      </c>
      <c r="B493" s="54">
        <f t="shared" ca="1" si="45"/>
        <v>0</v>
      </c>
      <c r="C493" s="54">
        <f t="shared" si="42"/>
        <v>461</v>
      </c>
      <c r="D493" s="54" t="str">
        <f ca="1">IFERROR(VLOOKUP($C493,aanmeldingen!$C:$AB,D$1,FALSE),"-")</f>
        <v>-</v>
      </c>
      <c r="E493" s="54">
        <f t="shared" ca="1" si="43"/>
        <v>0</v>
      </c>
      <c r="F493" s="25" t="str">
        <f ca="1">IF($B493=1,VLOOKUP($C493,aanmeldingen!$C:$AB,F$1,FALSE),"")</f>
        <v/>
      </c>
      <c r="G493" s="1" t="str">
        <f ca="1">IF($B493=1,VLOOKUP($C493,aanmeldingen!$C:$AB,G$1,FALSE),"")</f>
        <v/>
      </c>
      <c r="H493" s="1" t="str">
        <f ca="1">IF($B493=1,VLOOKUP($C493,aanmeldingen!$C:$AB,H$1,FALSE),"")</f>
        <v/>
      </c>
      <c r="I493" s="26" t="str">
        <f ca="1">IF($B493=1,VLOOKUP($C493,aanmeldingen!$C:$AB,I$1,FALSE),"")</f>
        <v/>
      </c>
      <c r="J493" s="26" t="str">
        <f ca="1">IF($B493=1,VLOOKUP($C493,aanmeldingen!$C:$AB,J$1,FALSE),"")</f>
        <v/>
      </c>
      <c r="K493" s="18" t="str">
        <f ca="1">IF($B493=1,VLOOKUP($C493,aanmeldingen!$C:$AB,K$1,FALSE),"")</f>
        <v/>
      </c>
      <c r="L493" s="1" t="str">
        <f ca="1">IF($B493=1,VLOOKUP($C493,aanmeldingen!$C:$AB,L$1,FALSE),"")</f>
        <v/>
      </c>
      <c r="M493" s="1" t="str">
        <f ca="1">IF($D493="-","",VLOOKUP($C493,aanmeldingen!$C:$AB,M$1,FALSE))</f>
        <v/>
      </c>
      <c r="N493" s="1" t="str">
        <f ca="1">IF($D493="-","",VLOOKUP($C493,aanmeldingen!$C:$AB,N$1,FALSE))</f>
        <v/>
      </c>
      <c r="O493" s="1" t="str">
        <f ca="1">IF($D493="-","",VLOOKUP($C493,aanmeldingen!$C:$AB,O$1,FALSE))</f>
        <v/>
      </c>
      <c r="P493" s="1">
        <f t="shared" ca="1" si="46"/>
        <v>1</v>
      </c>
      <c r="Q493" s="20" t="str">
        <f ca="1">IF(B493=1,IF(VLOOKUP(D493,Scheidsrechters!B:P,15,FALSE)=0,"",VLOOKUP(D493,Scheidsrechters!B:P,15,FALSE)),"")</f>
        <v/>
      </c>
      <c r="S493" s="1">
        <f t="shared" ca="1" si="47"/>
        <v>1</v>
      </c>
      <c r="T493" s="26" t="str">
        <f ca="1">IFERROR(VLOOKUP(C493,aanmeldingen!$C:$L,10,FALSE),"")</f>
        <v/>
      </c>
      <c r="U493" s="26" t="str">
        <f ca="1">IFERROR(VLOOKUP(C493,aanmeldingen!$C:$V,20,FALSE),"")</f>
        <v/>
      </c>
    </row>
    <row r="494" spans="1:21" x14ac:dyDescent="0.2">
      <c r="A494" s="54">
        <f t="shared" ca="1" si="44"/>
        <v>1</v>
      </c>
      <c r="B494" s="54">
        <f t="shared" ca="1" si="45"/>
        <v>0</v>
      </c>
      <c r="C494" s="54">
        <f t="shared" si="42"/>
        <v>462</v>
      </c>
      <c r="D494" s="54" t="str">
        <f ca="1">IFERROR(VLOOKUP($C494,aanmeldingen!$C:$AB,D$1,FALSE),"-")</f>
        <v>-</v>
      </c>
      <c r="E494" s="54">
        <f t="shared" ca="1" si="43"/>
        <v>0</v>
      </c>
      <c r="F494" s="25" t="str">
        <f ca="1">IF($B494=1,VLOOKUP($C494,aanmeldingen!$C:$AB,F$1,FALSE),"")</f>
        <v/>
      </c>
      <c r="G494" s="1" t="str">
        <f ca="1">IF($B494=1,VLOOKUP($C494,aanmeldingen!$C:$AB,G$1,FALSE),"")</f>
        <v/>
      </c>
      <c r="H494" s="1" t="str">
        <f ca="1">IF($B494=1,VLOOKUP($C494,aanmeldingen!$C:$AB,H$1,FALSE),"")</f>
        <v/>
      </c>
      <c r="I494" s="26" t="str">
        <f ca="1">IF($B494=1,VLOOKUP($C494,aanmeldingen!$C:$AB,I$1,FALSE),"")</f>
        <v/>
      </c>
      <c r="J494" s="26" t="str">
        <f ca="1">IF($B494=1,VLOOKUP($C494,aanmeldingen!$C:$AB,J$1,FALSE),"")</f>
        <v/>
      </c>
      <c r="K494" s="18" t="str">
        <f ca="1">IF($B494=1,VLOOKUP($C494,aanmeldingen!$C:$AB,K$1,FALSE),"")</f>
        <v/>
      </c>
      <c r="L494" s="1" t="str">
        <f ca="1">IF($B494=1,VLOOKUP($C494,aanmeldingen!$C:$AB,L$1,FALSE),"")</f>
        <v/>
      </c>
      <c r="M494" s="1" t="str">
        <f ca="1">IF($D494="-","",VLOOKUP($C494,aanmeldingen!$C:$AB,M$1,FALSE))</f>
        <v/>
      </c>
      <c r="N494" s="1" t="str">
        <f ca="1">IF($D494="-","",VLOOKUP($C494,aanmeldingen!$C:$AB,N$1,FALSE))</f>
        <v/>
      </c>
      <c r="O494" s="1" t="str">
        <f ca="1">IF($D494="-","",VLOOKUP($C494,aanmeldingen!$C:$AB,O$1,FALSE))</f>
        <v/>
      </c>
      <c r="P494" s="1">
        <f t="shared" ca="1" si="46"/>
        <v>1</v>
      </c>
      <c r="Q494" s="20" t="str">
        <f ca="1">IF(B494=1,IF(VLOOKUP(D494,Scheidsrechters!B:P,15,FALSE)=0,"",VLOOKUP(D494,Scheidsrechters!B:P,15,FALSE)),"")</f>
        <v/>
      </c>
      <c r="S494" s="1">
        <f t="shared" ca="1" si="47"/>
        <v>1</v>
      </c>
      <c r="T494" s="26" t="str">
        <f ca="1">IFERROR(VLOOKUP(C494,aanmeldingen!$C:$L,10,FALSE),"")</f>
        <v/>
      </c>
      <c r="U494" s="26" t="str">
        <f ca="1">IFERROR(VLOOKUP(C494,aanmeldingen!$C:$V,20,FALSE),"")</f>
        <v/>
      </c>
    </row>
    <row r="495" spans="1:21" x14ac:dyDescent="0.2">
      <c r="A495" s="54">
        <f t="shared" ca="1" si="44"/>
        <v>1</v>
      </c>
      <c r="B495" s="54">
        <f t="shared" ca="1" si="45"/>
        <v>0</v>
      </c>
      <c r="C495" s="54">
        <f t="shared" si="42"/>
        <v>463</v>
      </c>
      <c r="D495" s="54" t="str">
        <f ca="1">IFERROR(VLOOKUP($C495,aanmeldingen!$C:$AB,D$1,FALSE),"-")</f>
        <v>-</v>
      </c>
      <c r="E495" s="54">
        <f t="shared" ca="1" si="43"/>
        <v>0</v>
      </c>
      <c r="F495" s="25" t="str">
        <f ca="1">IF($B495=1,VLOOKUP($C495,aanmeldingen!$C:$AB,F$1,FALSE),"")</f>
        <v/>
      </c>
      <c r="G495" s="1" t="str">
        <f ca="1">IF($B495=1,VLOOKUP($C495,aanmeldingen!$C:$AB,G$1,FALSE),"")</f>
        <v/>
      </c>
      <c r="H495" s="1" t="str">
        <f ca="1">IF($B495=1,VLOOKUP($C495,aanmeldingen!$C:$AB,H$1,FALSE),"")</f>
        <v/>
      </c>
      <c r="I495" s="26" t="str">
        <f ca="1">IF($B495=1,VLOOKUP($C495,aanmeldingen!$C:$AB,I$1,FALSE),"")</f>
        <v/>
      </c>
      <c r="J495" s="26" t="str">
        <f ca="1">IF($B495=1,VLOOKUP($C495,aanmeldingen!$C:$AB,J$1,FALSE),"")</f>
        <v/>
      </c>
      <c r="K495" s="18" t="str">
        <f ca="1">IF($B495=1,VLOOKUP($C495,aanmeldingen!$C:$AB,K$1,FALSE),"")</f>
        <v/>
      </c>
      <c r="L495" s="1" t="str">
        <f ca="1">IF($B495=1,VLOOKUP($C495,aanmeldingen!$C:$AB,L$1,FALSE),"")</f>
        <v/>
      </c>
      <c r="M495" s="1" t="str">
        <f ca="1">IF($D495="-","",VLOOKUP($C495,aanmeldingen!$C:$AB,M$1,FALSE))</f>
        <v/>
      </c>
      <c r="N495" s="1" t="str">
        <f ca="1">IF($D495="-","",VLOOKUP($C495,aanmeldingen!$C:$AB,N$1,FALSE))</f>
        <v/>
      </c>
      <c r="O495" s="1" t="str">
        <f ca="1">IF($D495="-","",VLOOKUP($C495,aanmeldingen!$C:$AB,O$1,FALSE))</f>
        <v/>
      </c>
      <c r="P495" s="1">
        <f t="shared" ca="1" si="46"/>
        <v>1</v>
      </c>
      <c r="Q495" s="20" t="str">
        <f ca="1">IF(B495=1,IF(VLOOKUP(D495,Scheidsrechters!B:P,15,FALSE)=0,"",VLOOKUP(D495,Scheidsrechters!B:P,15,FALSE)),"")</f>
        <v/>
      </c>
      <c r="S495" s="1">
        <f t="shared" ca="1" si="47"/>
        <v>1</v>
      </c>
      <c r="T495" s="26" t="str">
        <f ca="1">IFERROR(VLOOKUP(C495,aanmeldingen!$C:$L,10,FALSE),"")</f>
        <v/>
      </c>
      <c r="U495" s="26" t="str">
        <f ca="1">IFERROR(VLOOKUP(C495,aanmeldingen!$C:$V,20,FALSE),"")</f>
        <v/>
      </c>
    </row>
    <row r="496" spans="1:21" x14ac:dyDescent="0.2">
      <c r="A496" s="54">
        <f t="shared" ca="1" si="44"/>
        <v>1</v>
      </c>
      <c r="B496" s="54">
        <f t="shared" ca="1" si="45"/>
        <v>0</v>
      </c>
      <c r="C496" s="54">
        <f t="shared" si="42"/>
        <v>464</v>
      </c>
      <c r="D496" s="54" t="str">
        <f ca="1">IFERROR(VLOOKUP($C496,aanmeldingen!$C:$AB,D$1,FALSE),"-")</f>
        <v>-</v>
      </c>
      <c r="E496" s="54">
        <f t="shared" ca="1" si="43"/>
        <v>0</v>
      </c>
      <c r="F496" s="25" t="str">
        <f ca="1">IF($B496=1,VLOOKUP($C496,aanmeldingen!$C:$AB,F$1,FALSE),"")</f>
        <v/>
      </c>
      <c r="G496" s="1" t="str">
        <f ca="1">IF($B496=1,VLOOKUP($C496,aanmeldingen!$C:$AB,G$1,FALSE),"")</f>
        <v/>
      </c>
      <c r="H496" s="1" t="str">
        <f ca="1">IF($B496=1,VLOOKUP($C496,aanmeldingen!$C:$AB,H$1,FALSE),"")</f>
        <v/>
      </c>
      <c r="I496" s="26" t="str">
        <f ca="1">IF($B496=1,VLOOKUP($C496,aanmeldingen!$C:$AB,I$1,FALSE),"")</f>
        <v/>
      </c>
      <c r="J496" s="26" t="str">
        <f ca="1">IF($B496=1,VLOOKUP($C496,aanmeldingen!$C:$AB,J$1,FALSE),"")</f>
        <v/>
      </c>
      <c r="K496" s="18" t="str">
        <f ca="1">IF($B496=1,VLOOKUP($C496,aanmeldingen!$C:$AB,K$1,FALSE),"")</f>
        <v/>
      </c>
      <c r="L496" s="1" t="str">
        <f ca="1">IF($B496=1,VLOOKUP($C496,aanmeldingen!$C:$AB,L$1,FALSE),"")</f>
        <v/>
      </c>
      <c r="M496" s="1" t="str">
        <f ca="1">IF($D496="-","",VLOOKUP($C496,aanmeldingen!$C:$AB,M$1,FALSE))</f>
        <v/>
      </c>
      <c r="N496" s="1" t="str">
        <f ca="1">IF($D496="-","",VLOOKUP($C496,aanmeldingen!$C:$AB,N$1,FALSE))</f>
        <v/>
      </c>
      <c r="O496" s="1" t="str">
        <f ca="1">IF($D496="-","",VLOOKUP($C496,aanmeldingen!$C:$AB,O$1,FALSE))</f>
        <v/>
      </c>
      <c r="P496" s="1">
        <f t="shared" ca="1" si="46"/>
        <v>1</v>
      </c>
      <c r="Q496" s="20" t="str">
        <f ca="1">IF(B496=1,IF(VLOOKUP(D496,Scheidsrechters!B:P,15,FALSE)=0,"",VLOOKUP(D496,Scheidsrechters!B:P,15,FALSE)),"")</f>
        <v/>
      </c>
      <c r="S496" s="1">
        <f t="shared" ca="1" si="47"/>
        <v>1</v>
      </c>
      <c r="T496" s="26" t="str">
        <f ca="1">IFERROR(VLOOKUP(C496,aanmeldingen!$C:$L,10,FALSE),"")</f>
        <v/>
      </c>
      <c r="U496" s="26" t="str">
        <f ca="1">IFERROR(VLOOKUP(C496,aanmeldingen!$C:$V,20,FALSE),"")</f>
        <v/>
      </c>
    </row>
    <row r="497" spans="1:21" x14ac:dyDescent="0.2">
      <c r="A497" s="54">
        <f t="shared" ca="1" si="44"/>
        <v>1</v>
      </c>
      <c r="B497" s="54">
        <f t="shared" ca="1" si="45"/>
        <v>0</v>
      </c>
      <c r="C497" s="54">
        <f t="shared" si="42"/>
        <v>465</v>
      </c>
      <c r="D497" s="54" t="str">
        <f ca="1">IFERROR(VLOOKUP($C497,aanmeldingen!$C:$AB,D$1,FALSE),"-")</f>
        <v>-</v>
      </c>
      <c r="E497" s="54">
        <f t="shared" ca="1" si="43"/>
        <v>0</v>
      </c>
      <c r="F497" s="25" t="str">
        <f ca="1">IF($B497=1,VLOOKUP($C497,aanmeldingen!$C:$AB,F$1,FALSE),"")</f>
        <v/>
      </c>
      <c r="G497" s="1" t="str">
        <f ca="1">IF($B497=1,VLOOKUP($C497,aanmeldingen!$C:$AB,G$1,FALSE),"")</f>
        <v/>
      </c>
      <c r="H497" s="1" t="str">
        <f ca="1">IF($B497=1,VLOOKUP($C497,aanmeldingen!$C:$AB,H$1,FALSE),"")</f>
        <v/>
      </c>
      <c r="I497" s="26" t="str">
        <f ca="1">IF($B497=1,VLOOKUP($C497,aanmeldingen!$C:$AB,I$1,FALSE),"")</f>
        <v/>
      </c>
      <c r="J497" s="26" t="str">
        <f ca="1">IF($B497=1,VLOOKUP($C497,aanmeldingen!$C:$AB,J$1,FALSE),"")</f>
        <v/>
      </c>
      <c r="K497" s="18" t="str">
        <f ca="1">IF($B497=1,VLOOKUP($C497,aanmeldingen!$C:$AB,K$1,FALSE),"")</f>
        <v/>
      </c>
      <c r="L497" s="1" t="str">
        <f ca="1">IF($B497=1,VLOOKUP($C497,aanmeldingen!$C:$AB,L$1,FALSE),"")</f>
        <v/>
      </c>
      <c r="M497" s="1" t="str">
        <f ca="1">IF($D497="-","",VLOOKUP($C497,aanmeldingen!$C:$AB,M$1,FALSE))</f>
        <v/>
      </c>
      <c r="N497" s="1" t="str">
        <f ca="1">IF($D497="-","",VLOOKUP($C497,aanmeldingen!$C:$AB,N$1,FALSE))</f>
        <v/>
      </c>
      <c r="O497" s="1" t="str">
        <f ca="1">IF($D497="-","",VLOOKUP($C497,aanmeldingen!$C:$AB,O$1,FALSE))</f>
        <v/>
      </c>
      <c r="P497" s="1">
        <f t="shared" ca="1" si="46"/>
        <v>1</v>
      </c>
      <c r="Q497" s="20" t="str">
        <f ca="1">IF(B497=1,IF(VLOOKUP(D497,Scheidsrechters!B:P,15,FALSE)=0,"",VLOOKUP(D497,Scheidsrechters!B:P,15,FALSE)),"")</f>
        <v/>
      </c>
      <c r="S497" s="1">
        <f t="shared" ca="1" si="47"/>
        <v>1</v>
      </c>
      <c r="T497" s="26" t="str">
        <f ca="1">IFERROR(VLOOKUP(C497,aanmeldingen!$C:$L,10,FALSE),"")</f>
        <v/>
      </c>
      <c r="U497" s="26" t="str">
        <f ca="1">IFERROR(VLOOKUP(C497,aanmeldingen!$C:$V,20,FALSE),"")</f>
        <v/>
      </c>
    </row>
    <row r="498" spans="1:21" x14ac:dyDescent="0.2">
      <c r="A498" s="54">
        <f t="shared" ca="1" si="44"/>
        <v>1</v>
      </c>
      <c r="B498" s="54">
        <f t="shared" ca="1" si="45"/>
        <v>0</v>
      </c>
      <c r="C498" s="54">
        <f t="shared" si="42"/>
        <v>466</v>
      </c>
      <c r="D498" s="54" t="str">
        <f ca="1">IFERROR(VLOOKUP($C498,aanmeldingen!$C:$AB,D$1,FALSE),"-")</f>
        <v>-</v>
      </c>
      <c r="E498" s="54">
        <f t="shared" ca="1" si="43"/>
        <v>0</v>
      </c>
      <c r="F498" s="25" t="str">
        <f ca="1">IF($B498=1,VLOOKUP($C498,aanmeldingen!$C:$AB,F$1,FALSE),"")</f>
        <v/>
      </c>
      <c r="G498" s="1" t="str">
        <f ca="1">IF($B498=1,VLOOKUP($C498,aanmeldingen!$C:$AB,G$1,FALSE),"")</f>
        <v/>
      </c>
      <c r="H498" s="1" t="str">
        <f ca="1">IF($B498=1,VLOOKUP($C498,aanmeldingen!$C:$AB,H$1,FALSE),"")</f>
        <v/>
      </c>
      <c r="I498" s="26" t="str">
        <f ca="1">IF($B498=1,VLOOKUP($C498,aanmeldingen!$C:$AB,I$1,FALSE),"")</f>
        <v/>
      </c>
      <c r="J498" s="26" t="str">
        <f ca="1">IF($B498=1,VLOOKUP($C498,aanmeldingen!$C:$AB,J$1,FALSE),"")</f>
        <v/>
      </c>
      <c r="K498" s="18" t="str">
        <f ca="1">IF($B498=1,VLOOKUP($C498,aanmeldingen!$C:$AB,K$1,FALSE),"")</f>
        <v/>
      </c>
      <c r="L498" s="1" t="str">
        <f ca="1">IF($B498=1,VLOOKUP($C498,aanmeldingen!$C:$AB,L$1,FALSE),"")</f>
        <v/>
      </c>
      <c r="M498" s="1" t="str">
        <f ca="1">IF($D498="-","",VLOOKUP($C498,aanmeldingen!$C:$AB,M$1,FALSE))</f>
        <v/>
      </c>
      <c r="N498" s="1" t="str">
        <f ca="1">IF($D498="-","",VLOOKUP($C498,aanmeldingen!$C:$AB,N$1,FALSE))</f>
        <v/>
      </c>
      <c r="O498" s="1" t="str">
        <f ca="1">IF($D498="-","",VLOOKUP($C498,aanmeldingen!$C:$AB,O$1,FALSE))</f>
        <v/>
      </c>
      <c r="P498" s="1">
        <f t="shared" ca="1" si="46"/>
        <v>1</v>
      </c>
      <c r="Q498" s="20" t="str">
        <f ca="1">IF(B498=1,IF(VLOOKUP(D498,Scheidsrechters!B:P,15,FALSE)=0,"",VLOOKUP(D498,Scheidsrechters!B:P,15,FALSE)),"")</f>
        <v/>
      </c>
      <c r="S498" s="1">
        <f t="shared" ca="1" si="47"/>
        <v>1</v>
      </c>
      <c r="T498" s="26" t="str">
        <f ca="1">IFERROR(VLOOKUP(C498,aanmeldingen!$C:$L,10,FALSE),"")</f>
        <v/>
      </c>
      <c r="U498" s="26" t="str">
        <f ca="1">IFERROR(VLOOKUP(C498,aanmeldingen!$C:$V,20,FALSE),"")</f>
        <v/>
      </c>
    </row>
    <row r="499" spans="1:21" x14ac:dyDescent="0.2">
      <c r="A499" s="54">
        <f t="shared" ca="1" si="44"/>
        <v>1</v>
      </c>
      <c r="B499" s="54">
        <f t="shared" ca="1" si="45"/>
        <v>0</v>
      </c>
      <c r="C499" s="54">
        <f t="shared" si="42"/>
        <v>467</v>
      </c>
      <c r="D499" s="54" t="str">
        <f ca="1">IFERROR(VLOOKUP($C499,aanmeldingen!$C:$AB,D$1,FALSE),"-")</f>
        <v>-</v>
      </c>
      <c r="E499" s="54">
        <f t="shared" ca="1" si="43"/>
        <v>0</v>
      </c>
      <c r="F499" s="25" t="str">
        <f ca="1">IF($B499=1,VLOOKUP($C499,aanmeldingen!$C:$AB,F$1,FALSE),"")</f>
        <v/>
      </c>
      <c r="G499" s="1" t="str">
        <f ca="1">IF($B499=1,VLOOKUP($C499,aanmeldingen!$C:$AB,G$1,FALSE),"")</f>
        <v/>
      </c>
      <c r="H499" s="1" t="str">
        <f ca="1">IF($B499=1,VLOOKUP($C499,aanmeldingen!$C:$AB,H$1,FALSE),"")</f>
        <v/>
      </c>
      <c r="I499" s="26" t="str">
        <f ca="1">IF($B499=1,VLOOKUP($C499,aanmeldingen!$C:$AB,I$1,FALSE),"")</f>
        <v/>
      </c>
      <c r="J499" s="26" t="str">
        <f ca="1">IF($B499=1,VLOOKUP($C499,aanmeldingen!$C:$AB,J$1,FALSE),"")</f>
        <v/>
      </c>
      <c r="K499" s="18" t="str">
        <f ca="1">IF($B499=1,VLOOKUP($C499,aanmeldingen!$C:$AB,K$1,FALSE),"")</f>
        <v/>
      </c>
      <c r="L499" s="1" t="str">
        <f ca="1">IF($B499=1,VLOOKUP($C499,aanmeldingen!$C:$AB,L$1,FALSE),"")</f>
        <v/>
      </c>
      <c r="M499" s="1" t="str">
        <f ca="1">IF($D499="-","",VLOOKUP($C499,aanmeldingen!$C:$AB,M$1,FALSE))</f>
        <v/>
      </c>
      <c r="N499" s="1" t="str">
        <f ca="1">IF($D499="-","",VLOOKUP($C499,aanmeldingen!$C:$AB,N$1,FALSE))</f>
        <v/>
      </c>
      <c r="O499" s="1" t="str">
        <f ca="1">IF($D499="-","",VLOOKUP($C499,aanmeldingen!$C:$AB,O$1,FALSE))</f>
        <v/>
      </c>
      <c r="P499" s="1">
        <f t="shared" ca="1" si="46"/>
        <v>1</v>
      </c>
      <c r="Q499" s="20" t="str">
        <f ca="1">IF(B499=1,IF(VLOOKUP(D499,Scheidsrechters!B:P,15,FALSE)=0,"",VLOOKUP(D499,Scheidsrechters!B:P,15,FALSE)),"")</f>
        <v/>
      </c>
      <c r="S499" s="1">
        <f t="shared" ca="1" si="47"/>
        <v>1</v>
      </c>
      <c r="T499" s="26" t="str">
        <f ca="1">IFERROR(VLOOKUP(C499,aanmeldingen!$C:$L,10,FALSE),"")</f>
        <v/>
      </c>
      <c r="U499" s="26" t="str">
        <f ca="1">IFERROR(VLOOKUP(C499,aanmeldingen!$C:$V,20,FALSE),"")</f>
        <v/>
      </c>
    </row>
    <row r="500" spans="1:21" x14ac:dyDescent="0.2">
      <c r="A500" s="54">
        <f t="shared" ca="1" si="44"/>
        <v>1</v>
      </c>
      <c r="B500" s="54">
        <f t="shared" ca="1" si="45"/>
        <v>0</v>
      </c>
      <c r="C500" s="54">
        <f t="shared" si="42"/>
        <v>468</v>
      </c>
      <c r="D500" s="54" t="str">
        <f ca="1">IFERROR(VLOOKUP($C500,aanmeldingen!$C:$AB,D$1,FALSE),"-")</f>
        <v>-</v>
      </c>
      <c r="E500" s="54">
        <f t="shared" ca="1" si="43"/>
        <v>0</v>
      </c>
      <c r="F500" s="25" t="str">
        <f ca="1">IF($B500=1,VLOOKUP($C500,aanmeldingen!$C:$AB,F$1,FALSE),"")</f>
        <v/>
      </c>
      <c r="G500" s="1" t="str">
        <f ca="1">IF($B500=1,VLOOKUP($C500,aanmeldingen!$C:$AB,G$1,FALSE),"")</f>
        <v/>
      </c>
      <c r="H500" s="1" t="str">
        <f ca="1">IF($B500=1,VLOOKUP($C500,aanmeldingen!$C:$AB,H$1,FALSE),"")</f>
        <v/>
      </c>
      <c r="I500" s="26" t="str">
        <f ca="1">IF($B500=1,VLOOKUP($C500,aanmeldingen!$C:$AB,I$1,FALSE),"")</f>
        <v/>
      </c>
      <c r="J500" s="26" t="str">
        <f ca="1">IF($B500=1,VLOOKUP($C500,aanmeldingen!$C:$AB,J$1,FALSE),"")</f>
        <v/>
      </c>
      <c r="K500" s="18" t="str">
        <f ca="1">IF($B500=1,VLOOKUP($C500,aanmeldingen!$C:$AB,K$1,FALSE),"")</f>
        <v/>
      </c>
      <c r="L500" s="1" t="str">
        <f ca="1">IF($B500=1,VLOOKUP($C500,aanmeldingen!$C:$AB,L$1,FALSE),"")</f>
        <v/>
      </c>
      <c r="M500" s="1" t="str">
        <f ca="1">IF($D500="-","",VLOOKUP($C500,aanmeldingen!$C:$AB,M$1,FALSE))</f>
        <v/>
      </c>
      <c r="N500" s="1" t="str">
        <f ca="1">IF($D500="-","",VLOOKUP($C500,aanmeldingen!$C:$AB,N$1,FALSE))</f>
        <v/>
      </c>
      <c r="O500" s="1" t="str">
        <f ca="1">IF($D500="-","",VLOOKUP($C500,aanmeldingen!$C:$AB,O$1,FALSE))</f>
        <v/>
      </c>
      <c r="P500" s="1">
        <f t="shared" ca="1" si="46"/>
        <v>1</v>
      </c>
      <c r="Q500" s="20" t="str">
        <f ca="1">IF(B500=1,IF(VLOOKUP(D500,Scheidsrechters!B:P,15,FALSE)=0,"",VLOOKUP(D500,Scheidsrechters!B:P,15,FALSE)),"")</f>
        <v/>
      </c>
      <c r="S500" s="1">
        <f t="shared" ca="1" si="47"/>
        <v>1</v>
      </c>
      <c r="T500" s="26" t="str">
        <f ca="1">IFERROR(VLOOKUP(C500,aanmeldingen!$C:$L,10,FALSE),"")</f>
        <v/>
      </c>
      <c r="U500" s="26" t="str">
        <f ca="1">IFERROR(VLOOKUP(C500,aanmeldingen!$C:$V,20,FALSE),"")</f>
        <v/>
      </c>
    </row>
    <row r="501" spans="1:21" x14ac:dyDescent="0.2">
      <c r="A501" s="54">
        <f t="shared" ca="1" si="44"/>
        <v>1</v>
      </c>
      <c r="B501" s="54">
        <f t="shared" ca="1" si="45"/>
        <v>0</v>
      </c>
      <c r="C501" s="54">
        <f t="shared" si="42"/>
        <v>469</v>
      </c>
      <c r="D501" s="54" t="str">
        <f ca="1">IFERROR(VLOOKUP($C501,aanmeldingen!$C:$AB,D$1,FALSE),"-")</f>
        <v>-</v>
      </c>
      <c r="E501" s="54">
        <f t="shared" ca="1" si="43"/>
        <v>0</v>
      </c>
      <c r="F501" s="25" t="str">
        <f ca="1">IF($B501=1,VLOOKUP($C501,aanmeldingen!$C:$AB,F$1,FALSE),"")</f>
        <v/>
      </c>
      <c r="G501" s="1" t="str">
        <f ca="1">IF($B501=1,VLOOKUP($C501,aanmeldingen!$C:$AB,G$1,FALSE),"")</f>
        <v/>
      </c>
      <c r="H501" s="1" t="str">
        <f ca="1">IF($B501=1,VLOOKUP($C501,aanmeldingen!$C:$AB,H$1,FALSE),"")</f>
        <v/>
      </c>
      <c r="I501" s="26" t="str">
        <f ca="1">IF($B501=1,VLOOKUP($C501,aanmeldingen!$C:$AB,I$1,FALSE),"")</f>
        <v/>
      </c>
      <c r="J501" s="26" t="str">
        <f ca="1">IF($B501=1,VLOOKUP($C501,aanmeldingen!$C:$AB,J$1,FALSE),"")</f>
        <v/>
      </c>
      <c r="K501" s="18" t="str">
        <f ca="1">IF($B501=1,VLOOKUP($C501,aanmeldingen!$C:$AB,K$1,FALSE),"")</f>
        <v/>
      </c>
      <c r="L501" s="1" t="str">
        <f ca="1">IF($B501=1,VLOOKUP($C501,aanmeldingen!$C:$AB,L$1,FALSE),"")</f>
        <v/>
      </c>
      <c r="M501" s="1" t="str">
        <f ca="1">IF($D501="-","",VLOOKUP($C501,aanmeldingen!$C:$AB,M$1,FALSE))</f>
        <v/>
      </c>
      <c r="N501" s="1" t="str">
        <f ca="1">IF($D501="-","",VLOOKUP($C501,aanmeldingen!$C:$AB,N$1,FALSE))</f>
        <v/>
      </c>
      <c r="O501" s="1" t="str">
        <f ca="1">IF($D501="-","",VLOOKUP($C501,aanmeldingen!$C:$AB,O$1,FALSE))</f>
        <v/>
      </c>
      <c r="P501" s="1">
        <f t="shared" ca="1" si="46"/>
        <v>1</v>
      </c>
      <c r="Q501" s="20" t="str">
        <f ca="1">IF(B501=1,IF(VLOOKUP(D501,Scheidsrechters!B:P,15,FALSE)=0,"",VLOOKUP(D501,Scheidsrechters!B:P,15,FALSE)),"")</f>
        <v/>
      </c>
      <c r="S501" s="1">
        <f t="shared" ca="1" si="47"/>
        <v>1</v>
      </c>
      <c r="T501" s="26" t="str">
        <f ca="1">IFERROR(VLOOKUP(C501,aanmeldingen!$C:$L,10,FALSE),"")</f>
        <v/>
      </c>
      <c r="U501" s="26" t="str">
        <f ca="1">IFERROR(VLOOKUP(C501,aanmeldingen!$C:$V,20,FALSE),"")</f>
        <v/>
      </c>
    </row>
    <row r="502" spans="1:21" x14ac:dyDescent="0.2">
      <c r="A502" s="54">
        <f t="shared" ca="1" si="44"/>
        <v>1</v>
      </c>
      <c r="B502" s="54">
        <f t="shared" ca="1" si="45"/>
        <v>0</v>
      </c>
      <c r="C502" s="54">
        <f t="shared" si="42"/>
        <v>470</v>
      </c>
      <c r="D502" s="54" t="str">
        <f ca="1">IFERROR(VLOOKUP($C502,aanmeldingen!$C:$AB,D$1,FALSE),"-")</f>
        <v>-</v>
      </c>
      <c r="E502" s="54">
        <f t="shared" ca="1" si="43"/>
        <v>0</v>
      </c>
      <c r="F502" s="25" t="str">
        <f ca="1">IF($B502=1,VLOOKUP($C502,aanmeldingen!$C:$AB,F$1,FALSE),"")</f>
        <v/>
      </c>
      <c r="G502" s="1" t="str">
        <f ca="1">IF($B502=1,VLOOKUP($C502,aanmeldingen!$C:$AB,G$1,FALSE),"")</f>
        <v/>
      </c>
      <c r="H502" s="1" t="str">
        <f ca="1">IF($B502=1,VLOOKUP($C502,aanmeldingen!$C:$AB,H$1,FALSE),"")</f>
        <v/>
      </c>
      <c r="I502" s="26" t="str">
        <f ca="1">IF($B502=1,VLOOKUP($C502,aanmeldingen!$C:$AB,I$1,FALSE),"")</f>
        <v/>
      </c>
      <c r="J502" s="26" t="str">
        <f ca="1">IF($B502=1,VLOOKUP($C502,aanmeldingen!$C:$AB,J$1,FALSE),"")</f>
        <v/>
      </c>
      <c r="K502" s="18" t="str">
        <f ca="1">IF($B502=1,VLOOKUP($C502,aanmeldingen!$C:$AB,K$1,FALSE),"")</f>
        <v/>
      </c>
      <c r="L502" s="1" t="str">
        <f ca="1">IF($B502=1,VLOOKUP($C502,aanmeldingen!$C:$AB,L$1,FALSE),"")</f>
        <v/>
      </c>
      <c r="M502" s="1" t="str">
        <f ca="1">IF($D502="-","",VLOOKUP($C502,aanmeldingen!$C:$AB,M$1,FALSE))</f>
        <v/>
      </c>
      <c r="N502" s="1" t="str">
        <f ca="1">IF($D502="-","",VLOOKUP($C502,aanmeldingen!$C:$AB,N$1,FALSE))</f>
        <v/>
      </c>
      <c r="O502" s="1" t="str">
        <f ca="1">IF($D502="-","",VLOOKUP($C502,aanmeldingen!$C:$AB,O$1,FALSE))</f>
        <v/>
      </c>
      <c r="P502" s="1">
        <f t="shared" ca="1" si="46"/>
        <v>1</v>
      </c>
      <c r="Q502" s="20" t="str">
        <f ca="1">IF(B502=1,IF(VLOOKUP(D502,Scheidsrechters!B:P,15,FALSE)=0,"",VLOOKUP(D502,Scheidsrechters!B:P,15,FALSE)),"")</f>
        <v/>
      </c>
      <c r="S502" s="1">
        <f t="shared" ca="1" si="47"/>
        <v>1</v>
      </c>
      <c r="T502" s="26" t="str">
        <f ca="1">IFERROR(VLOOKUP(C502,aanmeldingen!$C:$L,10,FALSE),"")</f>
        <v/>
      </c>
      <c r="U502" s="26" t="str">
        <f ca="1">IFERROR(VLOOKUP(C502,aanmeldingen!$C:$V,20,FALSE),"")</f>
        <v/>
      </c>
    </row>
    <row r="503" spans="1:21" x14ac:dyDescent="0.2">
      <c r="A503" s="54">
        <f t="shared" ca="1" si="44"/>
        <v>1</v>
      </c>
      <c r="B503" s="54">
        <f t="shared" ca="1" si="45"/>
        <v>0</v>
      </c>
      <c r="C503" s="54">
        <f t="shared" si="42"/>
        <v>471</v>
      </c>
      <c r="D503" s="54" t="str">
        <f ca="1">IFERROR(VLOOKUP($C503,aanmeldingen!$C:$AB,D$1,FALSE),"-")</f>
        <v>-</v>
      </c>
      <c r="E503" s="54">
        <f t="shared" ca="1" si="43"/>
        <v>0</v>
      </c>
      <c r="F503" s="25" t="str">
        <f ca="1">IF($B503=1,VLOOKUP($C503,aanmeldingen!$C:$AB,F$1,FALSE),"")</f>
        <v/>
      </c>
      <c r="G503" s="1" t="str">
        <f ca="1">IF($B503=1,VLOOKUP($C503,aanmeldingen!$C:$AB,G$1,FALSE),"")</f>
        <v/>
      </c>
      <c r="H503" s="1" t="str">
        <f ca="1">IF($B503=1,VLOOKUP($C503,aanmeldingen!$C:$AB,H$1,FALSE),"")</f>
        <v/>
      </c>
      <c r="I503" s="26" t="str">
        <f ca="1">IF($B503=1,VLOOKUP($C503,aanmeldingen!$C:$AB,I$1,FALSE),"")</f>
        <v/>
      </c>
      <c r="J503" s="26" t="str">
        <f ca="1">IF($B503=1,VLOOKUP($C503,aanmeldingen!$C:$AB,J$1,FALSE),"")</f>
        <v/>
      </c>
      <c r="K503" s="18" t="str">
        <f ca="1">IF($B503=1,VLOOKUP($C503,aanmeldingen!$C:$AB,K$1,FALSE),"")</f>
        <v/>
      </c>
      <c r="L503" s="1" t="str">
        <f ca="1">IF($B503=1,VLOOKUP($C503,aanmeldingen!$C:$AB,L$1,FALSE),"")</f>
        <v/>
      </c>
      <c r="M503" s="1" t="str">
        <f ca="1">IF($D503="-","",VLOOKUP($C503,aanmeldingen!$C:$AB,M$1,FALSE))</f>
        <v/>
      </c>
      <c r="N503" s="1" t="str">
        <f ca="1">IF($D503="-","",VLOOKUP($C503,aanmeldingen!$C:$AB,N$1,FALSE))</f>
        <v/>
      </c>
      <c r="O503" s="1" t="str">
        <f ca="1">IF($D503="-","",VLOOKUP($C503,aanmeldingen!$C:$AB,O$1,FALSE))</f>
        <v/>
      </c>
      <c r="P503" s="1">
        <f t="shared" ca="1" si="46"/>
        <v>1</v>
      </c>
      <c r="Q503" s="20" t="str">
        <f ca="1">IF(B503=1,IF(VLOOKUP(D503,Scheidsrechters!B:P,15,FALSE)=0,"",VLOOKUP(D503,Scheidsrechters!B:P,15,FALSE)),"")</f>
        <v/>
      </c>
      <c r="S503" s="1">
        <f t="shared" ca="1" si="47"/>
        <v>1</v>
      </c>
      <c r="T503" s="26" t="str">
        <f ca="1">IFERROR(VLOOKUP(C503,aanmeldingen!$C:$L,10,FALSE),"")</f>
        <v/>
      </c>
      <c r="U503" s="26" t="str">
        <f ca="1">IFERROR(VLOOKUP(C503,aanmeldingen!$C:$V,20,FALSE),"")</f>
        <v/>
      </c>
    </row>
    <row r="504" spans="1:21" x14ac:dyDescent="0.2">
      <c r="A504" s="54">
        <f t="shared" ca="1" si="44"/>
        <v>1</v>
      </c>
      <c r="B504" s="54">
        <f t="shared" ca="1" si="45"/>
        <v>0</v>
      </c>
      <c r="C504" s="54">
        <f t="shared" si="42"/>
        <v>472</v>
      </c>
      <c r="D504" s="54" t="str">
        <f ca="1">IFERROR(VLOOKUP($C504,aanmeldingen!$C:$AB,D$1,FALSE),"-")</f>
        <v>-</v>
      </c>
      <c r="E504" s="54">
        <f t="shared" ca="1" si="43"/>
        <v>0</v>
      </c>
      <c r="F504" s="25" t="str">
        <f ca="1">IF($B504=1,VLOOKUP($C504,aanmeldingen!$C:$AB,F$1,FALSE),"")</f>
        <v/>
      </c>
      <c r="G504" s="1" t="str">
        <f ca="1">IF($B504=1,VLOOKUP($C504,aanmeldingen!$C:$AB,G$1,FALSE),"")</f>
        <v/>
      </c>
      <c r="H504" s="1" t="str">
        <f ca="1">IF($B504=1,VLOOKUP($C504,aanmeldingen!$C:$AB,H$1,FALSE),"")</f>
        <v/>
      </c>
      <c r="I504" s="26" t="str">
        <f ca="1">IF($B504=1,VLOOKUP($C504,aanmeldingen!$C:$AB,I$1,FALSE),"")</f>
        <v/>
      </c>
      <c r="J504" s="26" t="str">
        <f ca="1">IF($B504=1,VLOOKUP($C504,aanmeldingen!$C:$AB,J$1,FALSE),"")</f>
        <v/>
      </c>
      <c r="K504" s="18" t="str">
        <f ca="1">IF($B504=1,VLOOKUP($C504,aanmeldingen!$C:$AB,K$1,FALSE),"")</f>
        <v/>
      </c>
      <c r="L504" s="1" t="str">
        <f ca="1">IF($B504=1,VLOOKUP($C504,aanmeldingen!$C:$AB,L$1,FALSE),"")</f>
        <v/>
      </c>
      <c r="M504" s="1" t="str">
        <f ca="1">IF($D504="-","",VLOOKUP($C504,aanmeldingen!$C:$AB,M$1,FALSE))</f>
        <v/>
      </c>
      <c r="N504" s="1" t="str">
        <f ca="1">IF($D504="-","",VLOOKUP($C504,aanmeldingen!$C:$AB,N$1,FALSE))</f>
        <v/>
      </c>
      <c r="O504" s="1" t="str">
        <f ca="1">IF($D504="-","",VLOOKUP($C504,aanmeldingen!$C:$AB,O$1,FALSE))</f>
        <v/>
      </c>
      <c r="P504" s="1">
        <f t="shared" ca="1" si="46"/>
        <v>1</v>
      </c>
      <c r="Q504" s="20" t="str">
        <f ca="1">IF(B504=1,IF(VLOOKUP(D504,Scheidsrechters!B:P,15,FALSE)=0,"",VLOOKUP(D504,Scheidsrechters!B:P,15,FALSE)),"")</f>
        <v/>
      </c>
      <c r="S504" s="1">
        <f t="shared" ca="1" si="47"/>
        <v>1</v>
      </c>
      <c r="T504" s="26" t="str">
        <f ca="1">IFERROR(VLOOKUP(C504,aanmeldingen!$C:$L,10,FALSE),"")</f>
        <v/>
      </c>
      <c r="U504" s="26" t="str">
        <f ca="1">IFERROR(VLOOKUP(C504,aanmeldingen!$C:$V,20,FALSE),"")</f>
        <v/>
      </c>
    </row>
    <row r="505" spans="1:21" x14ac:dyDescent="0.2">
      <c r="A505" s="54">
        <f t="shared" ca="1" si="44"/>
        <v>1</v>
      </c>
      <c r="B505" s="54">
        <f t="shared" ca="1" si="45"/>
        <v>0</v>
      </c>
      <c r="C505" s="54">
        <f t="shared" si="42"/>
        <v>473</v>
      </c>
      <c r="D505" s="54" t="str">
        <f ca="1">IFERROR(VLOOKUP($C505,aanmeldingen!$C:$AB,D$1,FALSE),"-")</f>
        <v>-</v>
      </c>
      <c r="E505" s="54">
        <f t="shared" ca="1" si="43"/>
        <v>0</v>
      </c>
      <c r="F505" s="25" t="str">
        <f ca="1">IF($B505=1,VLOOKUP($C505,aanmeldingen!$C:$AB,F$1,FALSE),"")</f>
        <v/>
      </c>
      <c r="G505" s="1" t="str">
        <f ca="1">IF($B505=1,VLOOKUP($C505,aanmeldingen!$C:$AB,G$1,FALSE),"")</f>
        <v/>
      </c>
      <c r="H505" s="1" t="str">
        <f ca="1">IF($B505=1,VLOOKUP($C505,aanmeldingen!$C:$AB,H$1,FALSE),"")</f>
        <v/>
      </c>
      <c r="I505" s="26" t="str">
        <f ca="1">IF($B505=1,VLOOKUP($C505,aanmeldingen!$C:$AB,I$1,FALSE),"")</f>
        <v/>
      </c>
      <c r="J505" s="26" t="str">
        <f ca="1">IF($B505=1,VLOOKUP($C505,aanmeldingen!$C:$AB,J$1,FALSE),"")</f>
        <v/>
      </c>
      <c r="K505" s="18" t="str">
        <f ca="1">IF($B505=1,VLOOKUP($C505,aanmeldingen!$C:$AB,K$1,FALSE),"")</f>
        <v/>
      </c>
      <c r="L505" s="1" t="str">
        <f ca="1">IF($B505=1,VLOOKUP($C505,aanmeldingen!$C:$AB,L$1,FALSE),"")</f>
        <v/>
      </c>
      <c r="M505" s="1" t="str">
        <f ca="1">IF($D505="-","",VLOOKUP($C505,aanmeldingen!$C:$AB,M$1,FALSE))</f>
        <v/>
      </c>
      <c r="N505" s="1" t="str">
        <f ca="1">IF($D505="-","",VLOOKUP($C505,aanmeldingen!$C:$AB,N$1,FALSE))</f>
        <v/>
      </c>
      <c r="O505" s="1" t="str">
        <f ca="1">IF($D505="-","",VLOOKUP($C505,aanmeldingen!$C:$AB,O$1,FALSE))</f>
        <v/>
      </c>
      <c r="P505" s="1">
        <f t="shared" ca="1" si="46"/>
        <v>1</v>
      </c>
      <c r="Q505" s="20" t="str">
        <f ca="1">IF(B505=1,IF(VLOOKUP(D505,Scheidsrechters!B:P,15,FALSE)=0,"",VLOOKUP(D505,Scheidsrechters!B:P,15,FALSE)),"")</f>
        <v/>
      </c>
      <c r="S505" s="1">
        <f t="shared" ca="1" si="47"/>
        <v>1</v>
      </c>
      <c r="T505" s="26" t="str">
        <f ca="1">IFERROR(VLOOKUP(C505,aanmeldingen!$C:$L,10,FALSE),"")</f>
        <v/>
      </c>
      <c r="U505" s="26" t="str">
        <f ca="1">IFERROR(VLOOKUP(C505,aanmeldingen!$C:$V,20,FALSE),"")</f>
        <v/>
      </c>
    </row>
    <row r="506" spans="1:21" x14ac:dyDescent="0.2">
      <c r="A506" s="54">
        <f t="shared" ca="1" si="44"/>
        <v>1</v>
      </c>
      <c r="B506" s="54">
        <f t="shared" ca="1" si="45"/>
        <v>0</v>
      </c>
      <c r="C506" s="54">
        <f t="shared" si="42"/>
        <v>474</v>
      </c>
      <c r="D506" s="54" t="str">
        <f ca="1">IFERROR(VLOOKUP($C506,aanmeldingen!$C:$AB,D$1,FALSE),"-")</f>
        <v>-</v>
      </c>
      <c r="E506" s="54">
        <f t="shared" ca="1" si="43"/>
        <v>0</v>
      </c>
      <c r="F506" s="25" t="str">
        <f ca="1">IF($B506=1,VLOOKUP($C506,aanmeldingen!$C:$AB,F$1,FALSE),"")</f>
        <v/>
      </c>
      <c r="G506" s="1" t="str">
        <f ca="1">IF($B506=1,VLOOKUP($C506,aanmeldingen!$C:$AB,G$1,FALSE),"")</f>
        <v/>
      </c>
      <c r="H506" s="1" t="str">
        <f ca="1">IF($B506=1,VLOOKUP($C506,aanmeldingen!$C:$AB,H$1,FALSE),"")</f>
        <v/>
      </c>
      <c r="I506" s="26" t="str">
        <f ca="1">IF($B506=1,VLOOKUP($C506,aanmeldingen!$C:$AB,I$1,FALSE),"")</f>
        <v/>
      </c>
      <c r="J506" s="26" t="str">
        <f ca="1">IF($B506=1,VLOOKUP($C506,aanmeldingen!$C:$AB,J$1,FALSE),"")</f>
        <v/>
      </c>
      <c r="K506" s="18" t="str">
        <f ca="1">IF($B506=1,VLOOKUP($C506,aanmeldingen!$C:$AB,K$1,FALSE),"")</f>
        <v/>
      </c>
      <c r="L506" s="1" t="str">
        <f ca="1">IF($B506=1,VLOOKUP($C506,aanmeldingen!$C:$AB,L$1,FALSE),"")</f>
        <v/>
      </c>
      <c r="M506" s="1" t="str">
        <f ca="1">IF($D506="-","",VLOOKUP($C506,aanmeldingen!$C:$AB,M$1,FALSE))</f>
        <v/>
      </c>
      <c r="N506" s="1" t="str">
        <f ca="1">IF($D506="-","",VLOOKUP($C506,aanmeldingen!$C:$AB,N$1,FALSE))</f>
        <v/>
      </c>
      <c r="O506" s="1" t="str">
        <f ca="1">IF($D506="-","",VLOOKUP($C506,aanmeldingen!$C:$AB,O$1,FALSE))</f>
        <v/>
      </c>
      <c r="P506" s="1">
        <f t="shared" ca="1" si="46"/>
        <v>1</v>
      </c>
      <c r="Q506" s="20" t="str">
        <f ca="1">IF(B506=1,IF(VLOOKUP(D506,Scheidsrechters!B:P,15,FALSE)=0,"",VLOOKUP(D506,Scheidsrechters!B:P,15,FALSE)),"")</f>
        <v/>
      </c>
      <c r="S506" s="1">
        <f t="shared" ca="1" si="47"/>
        <v>1</v>
      </c>
      <c r="T506" s="26" t="str">
        <f ca="1">IFERROR(VLOOKUP(C506,aanmeldingen!$C:$L,10,FALSE),"")</f>
        <v/>
      </c>
      <c r="U506" s="26" t="str">
        <f ca="1">IFERROR(VLOOKUP(C506,aanmeldingen!$C:$V,20,FALSE),"")</f>
        <v/>
      </c>
    </row>
    <row r="507" spans="1:21" x14ac:dyDescent="0.2">
      <c r="A507" s="54">
        <f t="shared" ca="1" si="44"/>
        <v>1</v>
      </c>
      <c r="B507" s="54">
        <f t="shared" ca="1" si="45"/>
        <v>0</v>
      </c>
      <c r="C507" s="54">
        <f t="shared" si="42"/>
        <v>475</v>
      </c>
      <c r="D507" s="54" t="str">
        <f ca="1">IFERROR(VLOOKUP($C507,aanmeldingen!$C:$AB,D$1,FALSE),"-")</f>
        <v>-</v>
      </c>
      <c r="E507" s="54">
        <f t="shared" ca="1" si="43"/>
        <v>0</v>
      </c>
      <c r="F507" s="25" t="str">
        <f ca="1">IF($B507=1,VLOOKUP($C507,aanmeldingen!$C:$AB,F$1,FALSE),"")</f>
        <v/>
      </c>
      <c r="G507" s="1" t="str">
        <f ca="1">IF($B507=1,VLOOKUP($C507,aanmeldingen!$C:$AB,G$1,FALSE),"")</f>
        <v/>
      </c>
      <c r="H507" s="1" t="str">
        <f ca="1">IF($B507=1,VLOOKUP($C507,aanmeldingen!$C:$AB,H$1,FALSE),"")</f>
        <v/>
      </c>
      <c r="I507" s="26" t="str">
        <f ca="1">IF($B507=1,VLOOKUP($C507,aanmeldingen!$C:$AB,I$1,FALSE),"")</f>
        <v/>
      </c>
      <c r="J507" s="26" t="str">
        <f ca="1">IF($B507=1,VLOOKUP($C507,aanmeldingen!$C:$AB,J$1,FALSE),"")</f>
        <v/>
      </c>
      <c r="K507" s="18" t="str">
        <f ca="1">IF($B507=1,VLOOKUP($C507,aanmeldingen!$C:$AB,K$1,FALSE),"")</f>
        <v/>
      </c>
      <c r="L507" s="1" t="str">
        <f ca="1">IF($B507=1,VLOOKUP($C507,aanmeldingen!$C:$AB,L$1,FALSE),"")</f>
        <v/>
      </c>
      <c r="M507" s="1" t="str">
        <f ca="1">IF($D507="-","",VLOOKUP($C507,aanmeldingen!$C:$AB,M$1,FALSE))</f>
        <v/>
      </c>
      <c r="N507" s="1" t="str">
        <f ca="1">IF($D507="-","",VLOOKUP($C507,aanmeldingen!$C:$AB,N$1,FALSE))</f>
        <v/>
      </c>
      <c r="O507" s="1" t="str">
        <f ca="1">IF($D507="-","",VLOOKUP($C507,aanmeldingen!$C:$AB,O$1,FALSE))</f>
        <v/>
      </c>
      <c r="P507" s="1">
        <f t="shared" ca="1" si="46"/>
        <v>1</v>
      </c>
      <c r="Q507" s="20" t="str">
        <f ca="1">IF(B507=1,IF(VLOOKUP(D507,Scheidsrechters!B:P,15,FALSE)=0,"",VLOOKUP(D507,Scheidsrechters!B:P,15,FALSE)),"")</f>
        <v/>
      </c>
      <c r="S507" s="1">
        <f t="shared" ca="1" si="47"/>
        <v>1</v>
      </c>
      <c r="T507" s="26" t="str">
        <f ca="1">IFERROR(VLOOKUP(C507,aanmeldingen!$C:$L,10,FALSE),"")</f>
        <v/>
      </c>
      <c r="U507" s="26" t="str">
        <f ca="1">IFERROR(VLOOKUP(C507,aanmeldingen!$C:$V,20,FALSE),"")</f>
        <v/>
      </c>
    </row>
    <row r="508" spans="1:21" x14ac:dyDescent="0.2">
      <c r="A508" s="54">
        <f t="shared" ca="1" si="44"/>
        <v>1</v>
      </c>
      <c r="B508" s="54">
        <f t="shared" ca="1" si="45"/>
        <v>0</v>
      </c>
      <c r="C508" s="54">
        <f t="shared" si="42"/>
        <v>476</v>
      </c>
      <c r="D508" s="54" t="str">
        <f ca="1">IFERROR(VLOOKUP($C508,aanmeldingen!$C:$AB,D$1,FALSE),"-")</f>
        <v>-</v>
      </c>
      <c r="E508" s="54">
        <f t="shared" ca="1" si="43"/>
        <v>0</v>
      </c>
      <c r="F508" s="25" t="str">
        <f ca="1">IF($B508=1,VLOOKUP($C508,aanmeldingen!$C:$AB,F$1,FALSE),"")</f>
        <v/>
      </c>
      <c r="G508" s="1" t="str">
        <f ca="1">IF($B508=1,VLOOKUP($C508,aanmeldingen!$C:$AB,G$1,FALSE),"")</f>
        <v/>
      </c>
      <c r="H508" s="1" t="str">
        <f ca="1">IF($B508=1,VLOOKUP($C508,aanmeldingen!$C:$AB,H$1,FALSE),"")</f>
        <v/>
      </c>
      <c r="I508" s="26" t="str">
        <f ca="1">IF($B508=1,VLOOKUP($C508,aanmeldingen!$C:$AB,I$1,FALSE),"")</f>
        <v/>
      </c>
      <c r="J508" s="26" t="str">
        <f ca="1">IF($B508=1,VLOOKUP($C508,aanmeldingen!$C:$AB,J$1,FALSE),"")</f>
        <v/>
      </c>
      <c r="K508" s="18" t="str">
        <f ca="1">IF($B508=1,VLOOKUP($C508,aanmeldingen!$C:$AB,K$1,FALSE),"")</f>
        <v/>
      </c>
      <c r="L508" s="1" t="str">
        <f ca="1">IF($B508=1,VLOOKUP($C508,aanmeldingen!$C:$AB,L$1,FALSE),"")</f>
        <v/>
      </c>
      <c r="M508" s="1" t="str">
        <f ca="1">IF($D508="-","",VLOOKUP($C508,aanmeldingen!$C:$AB,M$1,FALSE))</f>
        <v/>
      </c>
      <c r="N508" s="1" t="str">
        <f ca="1">IF($D508="-","",VLOOKUP($C508,aanmeldingen!$C:$AB,N$1,FALSE))</f>
        <v/>
      </c>
      <c r="O508" s="1" t="str">
        <f ca="1">IF($D508="-","",VLOOKUP($C508,aanmeldingen!$C:$AB,O$1,FALSE))</f>
        <v/>
      </c>
      <c r="P508" s="1">
        <f t="shared" ca="1" si="46"/>
        <v>1</v>
      </c>
      <c r="Q508" s="20" t="str">
        <f ca="1">IF(B508=1,IF(VLOOKUP(D508,Scheidsrechters!B:P,15,FALSE)=0,"",VLOOKUP(D508,Scheidsrechters!B:P,15,FALSE)),"")</f>
        <v/>
      </c>
      <c r="S508" s="1">
        <f t="shared" ca="1" si="47"/>
        <v>1</v>
      </c>
      <c r="T508" s="26" t="str">
        <f ca="1">IFERROR(VLOOKUP(C508,aanmeldingen!$C:$L,10,FALSE),"")</f>
        <v/>
      </c>
      <c r="U508" s="26" t="str">
        <f ca="1">IFERROR(VLOOKUP(C508,aanmeldingen!$C:$V,20,FALSE),"")</f>
        <v/>
      </c>
    </row>
    <row r="509" spans="1:21" x14ac:dyDescent="0.2">
      <c r="A509" s="54">
        <f t="shared" ca="1" si="44"/>
        <v>1</v>
      </c>
      <c r="B509" s="54">
        <f t="shared" ca="1" si="45"/>
        <v>0</v>
      </c>
      <c r="C509" s="54">
        <f t="shared" si="42"/>
        <v>477</v>
      </c>
      <c r="D509" s="54" t="str">
        <f ca="1">IFERROR(VLOOKUP($C509,aanmeldingen!$C:$AB,D$1,FALSE),"-")</f>
        <v>-</v>
      </c>
      <c r="E509" s="54">
        <f t="shared" ca="1" si="43"/>
        <v>0</v>
      </c>
      <c r="F509" s="25" t="str">
        <f ca="1">IF($B509=1,VLOOKUP($C509,aanmeldingen!$C:$AB,F$1,FALSE),"")</f>
        <v/>
      </c>
      <c r="G509" s="1" t="str">
        <f ca="1">IF($B509=1,VLOOKUP($C509,aanmeldingen!$C:$AB,G$1,FALSE),"")</f>
        <v/>
      </c>
      <c r="H509" s="1" t="str">
        <f ca="1">IF($B509=1,VLOOKUP($C509,aanmeldingen!$C:$AB,H$1,FALSE),"")</f>
        <v/>
      </c>
      <c r="I509" s="26" t="str">
        <f ca="1">IF($B509=1,VLOOKUP($C509,aanmeldingen!$C:$AB,I$1,FALSE),"")</f>
        <v/>
      </c>
      <c r="J509" s="26" t="str">
        <f ca="1">IF($B509=1,VLOOKUP($C509,aanmeldingen!$C:$AB,J$1,FALSE),"")</f>
        <v/>
      </c>
      <c r="K509" s="18" t="str">
        <f ca="1">IF($B509=1,VLOOKUP($C509,aanmeldingen!$C:$AB,K$1,FALSE),"")</f>
        <v/>
      </c>
      <c r="L509" s="1" t="str">
        <f ca="1">IF($B509=1,VLOOKUP($C509,aanmeldingen!$C:$AB,L$1,FALSE),"")</f>
        <v/>
      </c>
      <c r="M509" s="1" t="str">
        <f ca="1">IF($D509="-","",VLOOKUP($C509,aanmeldingen!$C:$AB,M$1,FALSE))</f>
        <v/>
      </c>
      <c r="N509" s="1" t="str">
        <f ca="1">IF($D509="-","",VLOOKUP($C509,aanmeldingen!$C:$AB,N$1,FALSE))</f>
        <v/>
      </c>
      <c r="O509" s="1" t="str">
        <f ca="1">IF($D509="-","",VLOOKUP($C509,aanmeldingen!$C:$AB,O$1,FALSE))</f>
        <v/>
      </c>
      <c r="P509" s="1">
        <f t="shared" ca="1" si="46"/>
        <v>1</v>
      </c>
      <c r="Q509" s="20" t="str">
        <f ca="1">IF(B509=1,IF(VLOOKUP(D509,Scheidsrechters!B:P,15,FALSE)=0,"",VLOOKUP(D509,Scheidsrechters!B:P,15,FALSE)),"")</f>
        <v/>
      </c>
      <c r="S509" s="1">
        <f t="shared" ca="1" si="47"/>
        <v>1</v>
      </c>
      <c r="T509" s="26" t="str">
        <f ca="1">IFERROR(VLOOKUP(C509,aanmeldingen!$C:$L,10,FALSE),"")</f>
        <v/>
      </c>
      <c r="U509" s="26" t="str">
        <f ca="1">IFERROR(VLOOKUP(C509,aanmeldingen!$C:$V,20,FALSE),"")</f>
        <v/>
      </c>
    </row>
    <row r="510" spans="1:21" x14ac:dyDescent="0.2">
      <c r="A510" s="54">
        <f t="shared" ca="1" si="44"/>
        <v>1</v>
      </c>
      <c r="B510" s="54">
        <f t="shared" ca="1" si="45"/>
        <v>0</v>
      </c>
      <c r="C510" s="54">
        <f t="shared" si="42"/>
        <v>478</v>
      </c>
      <c r="D510" s="54" t="str">
        <f ca="1">IFERROR(VLOOKUP($C510,aanmeldingen!$C:$AB,D$1,FALSE),"-")</f>
        <v>-</v>
      </c>
      <c r="E510" s="54">
        <f t="shared" ca="1" si="43"/>
        <v>0</v>
      </c>
      <c r="F510" s="25" t="str">
        <f ca="1">IF($B510=1,VLOOKUP($C510,aanmeldingen!$C:$AB,F$1,FALSE),"")</f>
        <v/>
      </c>
      <c r="G510" s="1" t="str">
        <f ca="1">IF($B510=1,VLOOKUP($C510,aanmeldingen!$C:$AB,G$1,FALSE),"")</f>
        <v/>
      </c>
      <c r="H510" s="1" t="str">
        <f ca="1">IF($B510=1,VLOOKUP($C510,aanmeldingen!$C:$AB,H$1,FALSE),"")</f>
        <v/>
      </c>
      <c r="I510" s="26" t="str">
        <f ca="1">IF($B510=1,VLOOKUP($C510,aanmeldingen!$C:$AB,I$1,FALSE),"")</f>
        <v/>
      </c>
      <c r="J510" s="26" t="str">
        <f ca="1">IF($B510=1,VLOOKUP($C510,aanmeldingen!$C:$AB,J$1,FALSE),"")</f>
        <v/>
      </c>
      <c r="K510" s="18" t="str">
        <f ca="1">IF($B510=1,VLOOKUP($C510,aanmeldingen!$C:$AB,K$1,FALSE),"")</f>
        <v/>
      </c>
      <c r="L510" s="1" t="str">
        <f ca="1">IF($B510=1,VLOOKUP($C510,aanmeldingen!$C:$AB,L$1,FALSE),"")</f>
        <v/>
      </c>
      <c r="M510" s="1" t="str">
        <f ca="1">IF($D510="-","",VLOOKUP($C510,aanmeldingen!$C:$AB,M$1,FALSE))</f>
        <v/>
      </c>
      <c r="N510" s="1" t="str">
        <f ca="1">IF($D510="-","",VLOOKUP($C510,aanmeldingen!$C:$AB,N$1,FALSE))</f>
        <v/>
      </c>
      <c r="O510" s="1" t="str">
        <f ca="1">IF($D510="-","",VLOOKUP($C510,aanmeldingen!$C:$AB,O$1,FALSE))</f>
        <v/>
      </c>
      <c r="P510" s="1">
        <f t="shared" ca="1" si="46"/>
        <v>1</v>
      </c>
      <c r="Q510" s="20" t="str">
        <f ca="1">IF(B510=1,IF(VLOOKUP(D510,Scheidsrechters!B:P,15,FALSE)=0,"",VLOOKUP(D510,Scheidsrechters!B:P,15,FALSE)),"")</f>
        <v/>
      </c>
      <c r="S510" s="1">
        <f t="shared" ca="1" si="47"/>
        <v>1</v>
      </c>
      <c r="T510" s="26" t="str">
        <f ca="1">IFERROR(VLOOKUP(C510,aanmeldingen!$C:$L,10,FALSE),"")</f>
        <v/>
      </c>
      <c r="U510" s="26" t="str">
        <f ca="1">IFERROR(VLOOKUP(C510,aanmeldingen!$C:$V,20,FALSE),"")</f>
        <v/>
      </c>
    </row>
    <row r="511" spans="1:21" x14ac:dyDescent="0.2">
      <c r="A511" s="54">
        <f t="shared" ca="1" si="44"/>
        <v>1</v>
      </c>
      <c r="B511" s="54">
        <f t="shared" ca="1" si="45"/>
        <v>0</v>
      </c>
      <c r="C511" s="54">
        <f t="shared" si="42"/>
        <v>479</v>
      </c>
      <c r="D511" s="54" t="str">
        <f ca="1">IFERROR(VLOOKUP($C511,aanmeldingen!$C:$AB,D$1,FALSE),"-")</f>
        <v>-</v>
      </c>
      <c r="E511" s="54">
        <f t="shared" ca="1" si="43"/>
        <v>0</v>
      </c>
      <c r="F511" s="25" t="str">
        <f ca="1">IF($B511=1,VLOOKUP($C511,aanmeldingen!$C:$AB,F$1,FALSE),"")</f>
        <v/>
      </c>
      <c r="G511" s="1" t="str">
        <f ca="1">IF($B511=1,VLOOKUP($C511,aanmeldingen!$C:$AB,G$1,FALSE),"")</f>
        <v/>
      </c>
      <c r="H511" s="1" t="str">
        <f ca="1">IF($B511=1,VLOOKUP($C511,aanmeldingen!$C:$AB,H$1,FALSE),"")</f>
        <v/>
      </c>
      <c r="I511" s="26" t="str">
        <f ca="1">IF($B511=1,VLOOKUP($C511,aanmeldingen!$C:$AB,I$1,FALSE),"")</f>
        <v/>
      </c>
      <c r="J511" s="26" t="str">
        <f ca="1">IF($B511=1,VLOOKUP($C511,aanmeldingen!$C:$AB,J$1,FALSE),"")</f>
        <v/>
      </c>
      <c r="K511" s="18" t="str">
        <f ca="1">IF($B511=1,VLOOKUP($C511,aanmeldingen!$C:$AB,K$1,FALSE),"")</f>
        <v/>
      </c>
      <c r="L511" s="1" t="str">
        <f ca="1">IF($B511=1,VLOOKUP($C511,aanmeldingen!$C:$AB,L$1,FALSE),"")</f>
        <v/>
      </c>
      <c r="M511" s="1" t="str">
        <f ca="1">IF($D511="-","",VLOOKUP($C511,aanmeldingen!$C:$AB,M$1,FALSE))</f>
        <v/>
      </c>
      <c r="N511" s="1" t="str">
        <f ca="1">IF($D511="-","",VLOOKUP($C511,aanmeldingen!$C:$AB,N$1,FALSE))</f>
        <v/>
      </c>
      <c r="O511" s="1" t="str">
        <f ca="1">IF($D511="-","",VLOOKUP($C511,aanmeldingen!$C:$AB,O$1,FALSE))</f>
        <v/>
      </c>
      <c r="P511" s="1">
        <f t="shared" ca="1" si="46"/>
        <v>1</v>
      </c>
      <c r="Q511" s="20" t="str">
        <f ca="1">IF(B511=1,IF(VLOOKUP(D511,Scheidsrechters!B:P,15,FALSE)=0,"",VLOOKUP(D511,Scheidsrechters!B:P,15,FALSE)),"")</f>
        <v/>
      </c>
      <c r="S511" s="1">
        <f t="shared" ca="1" si="47"/>
        <v>1</v>
      </c>
      <c r="T511" s="26" t="str">
        <f ca="1">IFERROR(VLOOKUP(C511,aanmeldingen!$C:$L,10,FALSE),"")</f>
        <v/>
      </c>
      <c r="U511" s="26" t="str">
        <f ca="1">IFERROR(VLOOKUP(C511,aanmeldingen!$C:$V,20,FALSE),"")</f>
        <v/>
      </c>
    </row>
    <row r="512" spans="1:21" x14ac:dyDescent="0.2">
      <c r="A512" s="54">
        <f t="shared" ca="1" si="44"/>
        <v>1</v>
      </c>
      <c r="B512" s="54">
        <f t="shared" ca="1" si="45"/>
        <v>0</v>
      </c>
      <c r="C512" s="54">
        <f t="shared" si="42"/>
        <v>480</v>
      </c>
      <c r="D512" s="54" t="str">
        <f ca="1">IFERROR(VLOOKUP($C512,aanmeldingen!$C:$AB,D$1,FALSE),"-")</f>
        <v>-</v>
      </c>
      <c r="E512" s="54">
        <f t="shared" ca="1" si="43"/>
        <v>0</v>
      </c>
      <c r="F512" s="25" t="str">
        <f ca="1">IF($B512=1,VLOOKUP($C512,aanmeldingen!$C:$AB,F$1,FALSE),"")</f>
        <v/>
      </c>
      <c r="G512" s="1" t="str">
        <f ca="1">IF($B512=1,VLOOKUP($C512,aanmeldingen!$C:$AB,G$1,FALSE),"")</f>
        <v/>
      </c>
      <c r="H512" s="1" t="str">
        <f ca="1">IF($B512=1,VLOOKUP($C512,aanmeldingen!$C:$AB,H$1,FALSE),"")</f>
        <v/>
      </c>
      <c r="I512" s="26" t="str">
        <f ca="1">IF($B512=1,VLOOKUP($C512,aanmeldingen!$C:$AB,I$1,FALSE),"")</f>
        <v/>
      </c>
      <c r="J512" s="26" t="str">
        <f ca="1">IF($B512=1,VLOOKUP($C512,aanmeldingen!$C:$AB,J$1,FALSE),"")</f>
        <v/>
      </c>
      <c r="K512" s="18" t="str">
        <f ca="1">IF($B512=1,VLOOKUP($C512,aanmeldingen!$C:$AB,K$1,FALSE),"")</f>
        <v/>
      </c>
      <c r="L512" s="1" t="str">
        <f ca="1">IF($B512=1,VLOOKUP($C512,aanmeldingen!$C:$AB,L$1,FALSE),"")</f>
        <v/>
      </c>
      <c r="M512" s="1" t="str">
        <f ca="1">IF($D512="-","",VLOOKUP($C512,aanmeldingen!$C:$AB,M$1,FALSE))</f>
        <v/>
      </c>
      <c r="N512" s="1" t="str">
        <f ca="1">IF($D512="-","",VLOOKUP($C512,aanmeldingen!$C:$AB,N$1,FALSE))</f>
        <v/>
      </c>
      <c r="O512" s="1" t="str">
        <f ca="1">IF($D512="-","",VLOOKUP($C512,aanmeldingen!$C:$AB,O$1,FALSE))</f>
        <v/>
      </c>
      <c r="P512" s="1">
        <f t="shared" ca="1" si="46"/>
        <v>1</v>
      </c>
      <c r="Q512" s="20" t="str">
        <f ca="1">IF(B512=1,IF(VLOOKUP(D512,Scheidsrechters!B:P,15,FALSE)=0,"",VLOOKUP(D512,Scheidsrechters!B:P,15,FALSE)),"")</f>
        <v/>
      </c>
      <c r="S512" s="1">
        <f t="shared" ca="1" si="47"/>
        <v>1</v>
      </c>
      <c r="T512" s="26" t="str">
        <f ca="1">IFERROR(VLOOKUP(C512,aanmeldingen!$C:$L,10,FALSE),"")</f>
        <v/>
      </c>
      <c r="U512" s="26" t="str">
        <f ca="1">IFERROR(VLOOKUP(C512,aanmeldingen!$C:$V,20,FALSE),"")</f>
        <v/>
      </c>
    </row>
    <row r="513" spans="1:21" x14ac:dyDescent="0.2">
      <c r="A513" s="54">
        <f t="shared" ca="1" si="44"/>
        <v>1</v>
      </c>
      <c r="B513" s="54">
        <f t="shared" ca="1" si="45"/>
        <v>0</v>
      </c>
      <c r="C513" s="54">
        <f t="shared" si="42"/>
        <v>481</v>
      </c>
      <c r="D513" s="54" t="str">
        <f ca="1">IFERROR(VLOOKUP($C513,aanmeldingen!$C:$AB,D$1,FALSE),"-")</f>
        <v>-</v>
      </c>
      <c r="E513" s="54">
        <f t="shared" ca="1" si="43"/>
        <v>0</v>
      </c>
      <c r="F513" s="25" t="str">
        <f ca="1">IF($B513=1,VLOOKUP($C513,aanmeldingen!$C:$AB,F$1,FALSE),"")</f>
        <v/>
      </c>
      <c r="G513" s="1" t="str">
        <f ca="1">IF($B513=1,VLOOKUP($C513,aanmeldingen!$C:$AB,G$1,FALSE),"")</f>
        <v/>
      </c>
      <c r="H513" s="1" t="str">
        <f ca="1">IF($B513=1,VLOOKUP($C513,aanmeldingen!$C:$AB,H$1,FALSE),"")</f>
        <v/>
      </c>
      <c r="I513" s="26" t="str">
        <f ca="1">IF($B513=1,VLOOKUP($C513,aanmeldingen!$C:$AB,I$1,FALSE),"")</f>
        <v/>
      </c>
      <c r="J513" s="26" t="str">
        <f ca="1">IF($B513=1,VLOOKUP($C513,aanmeldingen!$C:$AB,J$1,FALSE),"")</f>
        <v/>
      </c>
      <c r="K513" s="18" t="str">
        <f ca="1">IF($B513=1,VLOOKUP($C513,aanmeldingen!$C:$AB,K$1,FALSE),"")</f>
        <v/>
      </c>
      <c r="L513" s="1" t="str">
        <f ca="1">IF($B513=1,VLOOKUP($C513,aanmeldingen!$C:$AB,L$1,FALSE),"")</f>
        <v/>
      </c>
      <c r="M513" s="1" t="str">
        <f ca="1">IF($D513="-","",VLOOKUP($C513,aanmeldingen!$C:$AB,M$1,FALSE))</f>
        <v/>
      </c>
      <c r="N513" s="1" t="str">
        <f ca="1">IF($D513="-","",VLOOKUP($C513,aanmeldingen!$C:$AB,N$1,FALSE))</f>
        <v/>
      </c>
      <c r="O513" s="1" t="str">
        <f ca="1">IF($D513="-","",VLOOKUP($C513,aanmeldingen!$C:$AB,O$1,FALSE))</f>
        <v/>
      </c>
      <c r="P513" s="1">
        <f t="shared" ca="1" si="46"/>
        <v>1</v>
      </c>
      <c r="Q513" s="20" t="str">
        <f ca="1">IF(B513=1,IF(VLOOKUP(D513,Scheidsrechters!B:P,15,FALSE)=0,"",VLOOKUP(D513,Scheidsrechters!B:P,15,FALSE)),"")</f>
        <v/>
      </c>
      <c r="S513" s="1">
        <f t="shared" ca="1" si="47"/>
        <v>1</v>
      </c>
      <c r="T513" s="26" t="str">
        <f ca="1">IFERROR(VLOOKUP(C513,aanmeldingen!$C:$L,10,FALSE),"")</f>
        <v/>
      </c>
      <c r="U513" s="26" t="str">
        <f ca="1">IFERROR(VLOOKUP(C513,aanmeldingen!$C:$V,20,FALSE),"")</f>
        <v/>
      </c>
    </row>
    <row r="514" spans="1:21" x14ac:dyDescent="0.2">
      <c r="A514" s="54">
        <f t="shared" ca="1" si="44"/>
        <v>1</v>
      </c>
      <c r="B514" s="54">
        <f t="shared" ca="1" si="45"/>
        <v>0</v>
      </c>
      <c r="C514" s="54">
        <f t="shared" si="42"/>
        <v>482</v>
      </c>
      <c r="D514" s="54" t="str">
        <f ca="1">IFERROR(VLOOKUP($C514,aanmeldingen!$C:$AB,D$1,FALSE),"-")</f>
        <v>-</v>
      </c>
      <c r="E514" s="54">
        <f t="shared" ca="1" si="43"/>
        <v>0</v>
      </c>
      <c r="F514" s="25" t="str">
        <f ca="1">IF($B514=1,VLOOKUP($C514,aanmeldingen!$C:$AB,F$1,FALSE),"")</f>
        <v/>
      </c>
      <c r="G514" s="1" t="str">
        <f ca="1">IF($B514=1,VLOOKUP($C514,aanmeldingen!$C:$AB,G$1,FALSE),"")</f>
        <v/>
      </c>
      <c r="H514" s="1" t="str">
        <f ca="1">IF($B514=1,VLOOKUP($C514,aanmeldingen!$C:$AB,H$1,FALSE),"")</f>
        <v/>
      </c>
      <c r="I514" s="26" t="str">
        <f ca="1">IF($B514=1,VLOOKUP($C514,aanmeldingen!$C:$AB,I$1,FALSE),"")</f>
        <v/>
      </c>
      <c r="J514" s="26" t="str">
        <f ca="1">IF($B514=1,VLOOKUP($C514,aanmeldingen!$C:$AB,J$1,FALSE),"")</f>
        <v/>
      </c>
      <c r="K514" s="18" t="str">
        <f ca="1">IF($B514=1,VLOOKUP($C514,aanmeldingen!$C:$AB,K$1,FALSE),"")</f>
        <v/>
      </c>
      <c r="L514" s="1" t="str">
        <f ca="1">IF($B514=1,VLOOKUP($C514,aanmeldingen!$C:$AB,L$1,FALSE),"")</f>
        <v/>
      </c>
      <c r="M514" s="1" t="str">
        <f ca="1">IF($D514="-","",VLOOKUP($C514,aanmeldingen!$C:$AB,M$1,FALSE))</f>
        <v/>
      </c>
      <c r="N514" s="1" t="str">
        <f ca="1">IF($D514="-","",VLOOKUP($C514,aanmeldingen!$C:$AB,N$1,FALSE))</f>
        <v/>
      </c>
      <c r="O514" s="1" t="str">
        <f ca="1">IF($D514="-","",VLOOKUP($C514,aanmeldingen!$C:$AB,O$1,FALSE))</f>
        <v/>
      </c>
      <c r="P514" s="1">
        <f t="shared" ca="1" si="46"/>
        <v>1</v>
      </c>
      <c r="Q514" s="20" t="str">
        <f ca="1">IF(B514=1,IF(VLOOKUP(D514,Scheidsrechters!B:P,15,FALSE)=0,"",VLOOKUP(D514,Scheidsrechters!B:P,15,FALSE)),"")</f>
        <v/>
      </c>
      <c r="S514" s="1">
        <f t="shared" ca="1" si="47"/>
        <v>1</v>
      </c>
      <c r="T514" s="26" t="str">
        <f ca="1">IFERROR(VLOOKUP(C514,aanmeldingen!$C:$L,10,FALSE),"")</f>
        <v/>
      </c>
      <c r="U514" s="26" t="str">
        <f ca="1">IFERROR(VLOOKUP(C514,aanmeldingen!$C:$V,20,FALSE),"")</f>
        <v/>
      </c>
    </row>
    <row r="515" spans="1:21" x14ac:dyDescent="0.2">
      <c r="A515" s="54">
        <f t="shared" ca="1" si="44"/>
        <v>1</v>
      </c>
      <c r="B515" s="54">
        <f t="shared" ca="1" si="45"/>
        <v>0</v>
      </c>
      <c r="C515" s="54">
        <f t="shared" si="42"/>
        <v>483</v>
      </c>
      <c r="D515" s="54" t="str">
        <f ca="1">IFERROR(VLOOKUP($C515,aanmeldingen!$C:$AB,D$1,FALSE),"-")</f>
        <v>-</v>
      </c>
      <c r="E515" s="54">
        <f t="shared" ca="1" si="43"/>
        <v>0</v>
      </c>
      <c r="F515" s="25" t="str">
        <f ca="1">IF($B515=1,VLOOKUP($C515,aanmeldingen!$C:$AB,F$1,FALSE),"")</f>
        <v/>
      </c>
      <c r="G515" s="1" t="str">
        <f ca="1">IF($B515=1,VLOOKUP($C515,aanmeldingen!$C:$AB,G$1,FALSE),"")</f>
        <v/>
      </c>
      <c r="H515" s="1" t="str">
        <f ca="1">IF($B515=1,VLOOKUP($C515,aanmeldingen!$C:$AB,H$1,FALSE),"")</f>
        <v/>
      </c>
      <c r="I515" s="26" t="str">
        <f ca="1">IF($B515=1,VLOOKUP($C515,aanmeldingen!$C:$AB,I$1,FALSE),"")</f>
        <v/>
      </c>
      <c r="J515" s="26" t="str">
        <f ca="1">IF($B515=1,VLOOKUP($C515,aanmeldingen!$C:$AB,J$1,FALSE),"")</f>
        <v/>
      </c>
      <c r="K515" s="18" t="str">
        <f ca="1">IF($B515=1,VLOOKUP($C515,aanmeldingen!$C:$AB,K$1,FALSE),"")</f>
        <v/>
      </c>
      <c r="L515" s="1" t="str">
        <f ca="1">IF($B515=1,VLOOKUP($C515,aanmeldingen!$C:$AB,L$1,FALSE),"")</f>
        <v/>
      </c>
      <c r="M515" s="1" t="str">
        <f ca="1">IF($D515="-","",VLOOKUP($C515,aanmeldingen!$C:$AB,M$1,FALSE))</f>
        <v/>
      </c>
      <c r="N515" s="1" t="str">
        <f ca="1">IF($D515="-","",VLOOKUP($C515,aanmeldingen!$C:$AB,N$1,FALSE))</f>
        <v/>
      </c>
      <c r="O515" s="1" t="str">
        <f ca="1">IF($D515="-","",VLOOKUP($C515,aanmeldingen!$C:$AB,O$1,FALSE))</f>
        <v/>
      </c>
      <c r="P515" s="1">
        <f t="shared" ca="1" si="46"/>
        <v>1</v>
      </c>
      <c r="Q515" s="20" t="str">
        <f ca="1">IF(B515=1,IF(VLOOKUP(D515,Scheidsrechters!B:P,15,FALSE)=0,"",VLOOKUP(D515,Scheidsrechters!B:P,15,FALSE)),"")</f>
        <v/>
      </c>
      <c r="S515" s="1">
        <f t="shared" ca="1" si="47"/>
        <v>1</v>
      </c>
      <c r="T515" s="26" t="str">
        <f ca="1">IFERROR(VLOOKUP(C515,aanmeldingen!$C:$L,10,FALSE),"")</f>
        <v/>
      </c>
      <c r="U515" s="26" t="str">
        <f ca="1">IFERROR(VLOOKUP(C515,aanmeldingen!$C:$V,20,FALSE),"")</f>
        <v/>
      </c>
    </row>
    <row r="516" spans="1:21" x14ac:dyDescent="0.2">
      <c r="A516" s="54">
        <f t="shared" ca="1" si="44"/>
        <v>1</v>
      </c>
      <c r="B516" s="54">
        <f t="shared" ca="1" si="45"/>
        <v>0</v>
      </c>
      <c r="C516" s="54">
        <f t="shared" si="42"/>
        <v>484</v>
      </c>
      <c r="D516" s="54" t="str">
        <f ca="1">IFERROR(VLOOKUP($C516,aanmeldingen!$C:$AB,D$1,FALSE),"-")</f>
        <v>-</v>
      </c>
      <c r="E516" s="54">
        <f t="shared" ca="1" si="43"/>
        <v>0</v>
      </c>
      <c r="F516" s="25" t="str">
        <f ca="1">IF($B516=1,VLOOKUP($C516,aanmeldingen!$C:$AB,F$1,FALSE),"")</f>
        <v/>
      </c>
      <c r="G516" s="1" t="str">
        <f ca="1">IF($B516=1,VLOOKUP($C516,aanmeldingen!$C:$AB,G$1,FALSE),"")</f>
        <v/>
      </c>
      <c r="H516" s="1" t="str">
        <f ca="1">IF($B516=1,VLOOKUP($C516,aanmeldingen!$C:$AB,H$1,FALSE),"")</f>
        <v/>
      </c>
      <c r="I516" s="26" t="str">
        <f ca="1">IF($B516=1,VLOOKUP($C516,aanmeldingen!$C:$AB,I$1,FALSE),"")</f>
        <v/>
      </c>
      <c r="J516" s="26" t="str">
        <f ca="1">IF($B516=1,VLOOKUP($C516,aanmeldingen!$C:$AB,J$1,FALSE),"")</f>
        <v/>
      </c>
      <c r="K516" s="18" t="str">
        <f ca="1">IF($B516=1,VLOOKUP($C516,aanmeldingen!$C:$AB,K$1,FALSE),"")</f>
        <v/>
      </c>
      <c r="L516" s="1" t="str">
        <f ca="1">IF($B516=1,VLOOKUP($C516,aanmeldingen!$C:$AB,L$1,FALSE),"")</f>
        <v/>
      </c>
      <c r="M516" s="1" t="str">
        <f ca="1">IF($D516="-","",VLOOKUP($C516,aanmeldingen!$C:$AB,M$1,FALSE))</f>
        <v/>
      </c>
      <c r="N516" s="1" t="str">
        <f ca="1">IF($D516="-","",VLOOKUP($C516,aanmeldingen!$C:$AB,N$1,FALSE))</f>
        <v/>
      </c>
      <c r="O516" s="1" t="str">
        <f ca="1">IF($D516="-","",VLOOKUP($C516,aanmeldingen!$C:$AB,O$1,FALSE))</f>
        <v/>
      </c>
      <c r="P516" s="1">
        <f t="shared" ca="1" si="46"/>
        <v>1</v>
      </c>
      <c r="Q516" s="20" t="str">
        <f ca="1">IF(B516=1,IF(VLOOKUP(D516,Scheidsrechters!B:P,15,FALSE)=0,"",VLOOKUP(D516,Scheidsrechters!B:P,15,FALSE)),"")</f>
        <v/>
      </c>
      <c r="S516" s="1">
        <f t="shared" ca="1" si="47"/>
        <v>1</v>
      </c>
      <c r="T516" s="26" t="str">
        <f ca="1">IFERROR(VLOOKUP(C516,aanmeldingen!$C:$L,10,FALSE),"")</f>
        <v/>
      </c>
      <c r="U516" s="26" t="str">
        <f ca="1">IFERROR(VLOOKUP(C516,aanmeldingen!$C:$V,20,FALSE),"")</f>
        <v/>
      </c>
    </row>
    <row r="517" spans="1:21" x14ac:dyDescent="0.2">
      <c r="A517" s="54">
        <f t="shared" ca="1" si="44"/>
        <v>1</v>
      </c>
      <c r="B517" s="54">
        <f t="shared" ca="1" si="45"/>
        <v>0</v>
      </c>
      <c r="C517" s="54">
        <f t="shared" si="42"/>
        <v>485</v>
      </c>
      <c r="D517" s="54" t="str">
        <f ca="1">IFERROR(VLOOKUP($C517,aanmeldingen!$C:$AB,D$1,FALSE),"-")</f>
        <v>-</v>
      </c>
      <c r="E517" s="54">
        <f t="shared" ca="1" si="43"/>
        <v>0</v>
      </c>
      <c r="F517" s="25" t="str">
        <f ca="1">IF($B517=1,VLOOKUP($C517,aanmeldingen!$C:$AB,F$1,FALSE),"")</f>
        <v/>
      </c>
      <c r="G517" s="1" t="str">
        <f ca="1">IF($B517=1,VLOOKUP($C517,aanmeldingen!$C:$AB,G$1,FALSE),"")</f>
        <v/>
      </c>
      <c r="H517" s="1" t="str">
        <f ca="1">IF($B517=1,VLOOKUP($C517,aanmeldingen!$C:$AB,H$1,FALSE),"")</f>
        <v/>
      </c>
      <c r="I517" s="26" t="str">
        <f ca="1">IF($B517=1,VLOOKUP($C517,aanmeldingen!$C:$AB,I$1,FALSE),"")</f>
        <v/>
      </c>
      <c r="J517" s="26" t="str">
        <f ca="1">IF($B517=1,VLOOKUP($C517,aanmeldingen!$C:$AB,J$1,FALSE),"")</f>
        <v/>
      </c>
      <c r="K517" s="18" t="str">
        <f ca="1">IF($B517=1,VLOOKUP($C517,aanmeldingen!$C:$AB,K$1,FALSE),"")</f>
        <v/>
      </c>
      <c r="L517" s="1" t="str">
        <f ca="1">IF($B517=1,VLOOKUP($C517,aanmeldingen!$C:$AB,L$1,FALSE),"")</f>
        <v/>
      </c>
      <c r="M517" s="1" t="str">
        <f ca="1">IF($D517="-","",VLOOKUP($C517,aanmeldingen!$C:$AB,M$1,FALSE))</f>
        <v/>
      </c>
      <c r="N517" s="1" t="str">
        <f ca="1">IF($D517="-","",VLOOKUP($C517,aanmeldingen!$C:$AB,N$1,FALSE))</f>
        <v/>
      </c>
      <c r="O517" s="1" t="str">
        <f ca="1">IF($D517="-","",VLOOKUP($C517,aanmeldingen!$C:$AB,O$1,FALSE))</f>
        <v/>
      </c>
      <c r="P517" s="1">
        <f t="shared" ca="1" si="46"/>
        <v>1</v>
      </c>
      <c r="Q517" s="20" t="str">
        <f ca="1">IF(B517=1,IF(VLOOKUP(D517,Scheidsrechters!B:P,15,FALSE)=0,"",VLOOKUP(D517,Scheidsrechters!B:P,15,FALSE)),"")</f>
        <v/>
      </c>
      <c r="S517" s="1">
        <f t="shared" ca="1" si="47"/>
        <v>1</v>
      </c>
      <c r="T517" s="26" t="str">
        <f ca="1">IFERROR(VLOOKUP(C517,aanmeldingen!$C:$L,10,FALSE),"")</f>
        <v/>
      </c>
      <c r="U517" s="26" t="str">
        <f ca="1">IFERROR(VLOOKUP(C517,aanmeldingen!$C:$V,20,FALSE),"")</f>
        <v/>
      </c>
    </row>
    <row r="518" spans="1:21" x14ac:dyDescent="0.2">
      <c r="A518" s="54">
        <f t="shared" ca="1" si="44"/>
        <v>1</v>
      </c>
      <c r="B518" s="54">
        <f t="shared" ca="1" si="45"/>
        <v>0</v>
      </c>
      <c r="C518" s="54">
        <f t="shared" si="42"/>
        <v>486</v>
      </c>
      <c r="D518" s="54" t="str">
        <f ca="1">IFERROR(VLOOKUP($C518,aanmeldingen!$C:$AB,D$1,FALSE),"-")</f>
        <v>-</v>
      </c>
      <c r="E518" s="54">
        <f t="shared" ca="1" si="43"/>
        <v>0</v>
      </c>
      <c r="F518" s="25" t="str">
        <f ca="1">IF($B518=1,VLOOKUP($C518,aanmeldingen!$C:$AB,F$1,FALSE),"")</f>
        <v/>
      </c>
      <c r="G518" s="1" t="str">
        <f ca="1">IF($B518=1,VLOOKUP($C518,aanmeldingen!$C:$AB,G$1,FALSE),"")</f>
        <v/>
      </c>
      <c r="H518" s="1" t="str">
        <f ca="1">IF($B518=1,VLOOKUP($C518,aanmeldingen!$C:$AB,H$1,FALSE),"")</f>
        <v/>
      </c>
      <c r="I518" s="26" t="str">
        <f ca="1">IF($B518=1,VLOOKUP($C518,aanmeldingen!$C:$AB,I$1,FALSE),"")</f>
        <v/>
      </c>
      <c r="J518" s="26" t="str">
        <f ca="1">IF($B518=1,VLOOKUP($C518,aanmeldingen!$C:$AB,J$1,FALSE),"")</f>
        <v/>
      </c>
      <c r="K518" s="18" t="str">
        <f ca="1">IF($B518=1,VLOOKUP($C518,aanmeldingen!$C:$AB,K$1,FALSE),"")</f>
        <v/>
      </c>
      <c r="L518" s="1" t="str">
        <f ca="1">IF($B518=1,VLOOKUP($C518,aanmeldingen!$C:$AB,L$1,FALSE),"")</f>
        <v/>
      </c>
      <c r="M518" s="1" t="str">
        <f ca="1">IF($D518="-","",VLOOKUP($C518,aanmeldingen!$C:$AB,M$1,FALSE))</f>
        <v/>
      </c>
      <c r="N518" s="1" t="str">
        <f ca="1">IF($D518="-","",VLOOKUP($C518,aanmeldingen!$C:$AB,N$1,FALSE))</f>
        <v/>
      </c>
      <c r="O518" s="1" t="str">
        <f ca="1">IF($D518="-","",VLOOKUP($C518,aanmeldingen!$C:$AB,O$1,FALSE))</f>
        <v/>
      </c>
      <c r="P518" s="1">
        <f t="shared" ca="1" si="46"/>
        <v>1</v>
      </c>
      <c r="Q518" s="20" t="str">
        <f ca="1">IF(B518=1,IF(VLOOKUP(D518,Scheidsrechters!B:P,15,FALSE)=0,"",VLOOKUP(D518,Scheidsrechters!B:P,15,FALSE)),"")</f>
        <v/>
      </c>
      <c r="S518" s="1">
        <f t="shared" ca="1" si="47"/>
        <v>1</v>
      </c>
      <c r="T518" s="26" t="str">
        <f ca="1">IFERROR(VLOOKUP(C518,aanmeldingen!$C:$L,10,FALSE),"")</f>
        <v/>
      </c>
      <c r="U518" s="26" t="str">
        <f ca="1">IFERROR(VLOOKUP(C518,aanmeldingen!$C:$V,20,FALSE),"")</f>
        <v/>
      </c>
    </row>
    <row r="519" spans="1:21" x14ac:dyDescent="0.2">
      <c r="A519" s="54">
        <f t="shared" ca="1" si="44"/>
        <v>1</v>
      </c>
      <c r="B519" s="54">
        <f t="shared" ca="1" si="45"/>
        <v>0</v>
      </c>
      <c r="C519" s="54">
        <f t="shared" si="42"/>
        <v>487</v>
      </c>
      <c r="D519" s="54" t="str">
        <f ca="1">IFERROR(VLOOKUP($C519,aanmeldingen!$C:$AB,D$1,FALSE),"-")</f>
        <v>-</v>
      </c>
      <c r="E519" s="54">
        <f t="shared" ca="1" si="43"/>
        <v>0</v>
      </c>
      <c r="F519" s="25" t="str">
        <f ca="1">IF($B519=1,VLOOKUP($C519,aanmeldingen!$C:$AB,F$1,FALSE),"")</f>
        <v/>
      </c>
      <c r="G519" s="1" t="str">
        <f ca="1">IF($B519=1,VLOOKUP($C519,aanmeldingen!$C:$AB,G$1,FALSE),"")</f>
        <v/>
      </c>
      <c r="H519" s="1" t="str">
        <f ca="1">IF($B519=1,VLOOKUP($C519,aanmeldingen!$C:$AB,H$1,FALSE),"")</f>
        <v/>
      </c>
      <c r="I519" s="26" t="str">
        <f ca="1">IF($B519=1,VLOOKUP($C519,aanmeldingen!$C:$AB,I$1,FALSE),"")</f>
        <v/>
      </c>
      <c r="J519" s="26" t="str">
        <f ca="1">IF($B519=1,VLOOKUP($C519,aanmeldingen!$C:$AB,J$1,FALSE),"")</f>
        <v/>
      </c>
      <c r="K519" s="18" t="str">
        <f ca="1">IF($B519=1,VLOOKUP($C519,aanmeldingen!$C:$AB,K$1,FALSE),"")</f>
        <v/>
      </c>
      <c r="L519" s="1" t="str">
        <f ca="1">IF($B519=1,VLOOKUP($C519,aanmeldingen!$C:$AB,L$1,FALSE),"")</f>
        <v/>
      </c>
      <c r="M519" s="1" t="str">
        <f ca="1">IF($D519="-","",VLOOKUP($C519,aanmeldingen!$C:$AB,M$1,FALSE))</f>
        <v/>
      </c>
      <c r="N519" s="1" t="str">
        <f ca="1">IF($D519="-","",VLOOKUP($C519,aanmeldingen!$C:$AB,N$1,FALSE))</f>
        <v/>
      </c>
      <c r="O519" s="1" t="str">
        <f ca="1">IF($D519="-","",VLOOKUP($C519,aanmeldingen!$C:$AB,O$1,FALSE))</f>
        <v/>
      </c>
      <c r="P519" s="1">
        <f t="shared" ca="1" si="46"/>
        <v>1</v>
      </c>
      <c r="Q519" s="20" t="str">
        <f ca="1">IF(B519=1,IF(VLOOKUP(D519,Scheidsrechters!B:P,15,FALSE)=0,"",VLOOKUP(D519,Scheidsrechters!B:P,15,FALSE)),"")</f>
        <v/>
      </c>
      <c r="S519" s="1">
        <f t="shared" ca="1" si="47"/>
        <v>1</v>
      </c>
      <c r="T519" s="26" t="str">
        <f ca="1">IFERROR(VLOOKUP(C519,aanmeldingen!$C:$L,10,FALSE),"")</f>
        <v/>
      </c>
      <c r="U519" s="26" t="str">
        <f ca="1">IFERROR(VLOOKUP(C519,aanmeldingen!$C:$V,20,FALSE),"")</f>
        <v/>
      </c>
    </row>
    <row r="520" spans="1:21" x14ac:dyDescent="0.2">
      <c r="A520" s="54">
        <f t="shared" ca="1" si="44"/>
        <v>1</v>
      </c>
      <c r="B520" s="54">
        <f t="shared" ca="1" si="45"/>
        <v>0</v>
      </c>
      <c r="C520" s="54">
        <f t="shared" si="42"/>
        <v>488</v>
      </c>
      <c r="D520" s="54" t="str">
        <f ca="1">IFERROR(VLOOKUP($C520,aanmeldingen!$C:$AB,D$1,FALSE),"-")</f>
        <v>-</v>
      </c>
      <c r="E520" s="54">
        <f t="shared" ca="1" si="43"/>
        <v>0</v>
      </c>
      <c r="F520" s="25" t="str">
        <f ca="1">IF($B520=1,VLOOKUP($C520,aanmeldingen!$C:$AB,F$1,FALSE),"")</f>
        <v/>
      </c>
      <c r="G520" s="1" t="str">
        <f ca="1">IF($B520=1,VLOOKUP($C520,aanmeldingen!$C:$AB,G$1,FALSE),"")</f>
        <v/>
      </c>
      <c r="H520" s="1" t="str">
        <f ca="1">IF($B520=1,VLOOKUP($C520,aanmeldingen!$C:$AB,H$1,FALSE),"")</f>
        <v/>
      </c>
      <c r="I520" s="26" t="str">
        <f ca="1">IF($B520=1,VLOOKUP($C520,aanmeldingen!$C:$AB,I$1,FALSE),"")</f>
        <v/>
      </c>
      <c r="J520" s="26" t="str">
        <f ca="1">IF($B520=1,VLOOKUP($C520,aanmeldingen!$C:$AB,J$1,FALSE),"")</f>
        <v/>
      </c>
      <c r="K520" s="18" t="str">
        <f ca="1">IF($B520=1,VLOOKUP($C520,aanmeldingen!$C:$AB,K$1,FALSE),"")</f>
        <v/>
      </c>
      <c r="L520" s="1" t="str">
        <f ca="1">IF($B520=1,VLOOKUP($C520,aanmeldingen!$C:$AB,L$1,FALSE),"")</f>
        <v/>
      </c>
      <c r="M520" s="1" t="str">
        <f ca="1">IF($D520="-","",VLOOKUP($C520,aanmeldingen!$C:$AB,M$1,FALSE))</f>
        <v/>
      </c>
      <c r="N520" s="1" t="str">
        <f ca="1">IF($D520="-","",VLOOKUP($C520,aanmeldingen!$C:$AB,N$1,FALSE))</f>
        <v/>
      </c>
      <c r="O520" s="1" t="str">
        <f ca="1">IF($D520="-","",VLOOKUP($C520,aanmeldingen!$C:$AB,O$1,FALSE))</f>
        <v/>
      </c>
      <c r="P520" s="1">
        <f t="shared" ca="1" si="46"/>
        <v>1</v>
      </c>
      <c r="Q520" s="20" t="str">
        <f ca="1">IF(B520=1,IF(VLOOKUP(D520,Scheidsrechters!B:P,15,FALSE)=0,"",VLOOKUP(D520,Scheidsrechters!B:P,15,FALSE)),"")</f>
        <v/>
      </c>
      <c r="S520" s="1">
        <f t="shared" ca="1" si="47"/>
        <v>1</v>
      </c>
      <c r="T520" s="26" t="str">
        <f ca="1">IFERROR(VLOOKUP(C520,aanmeldingen!$C:$L,10,FALSE),"")</f>
        <v/>
      </c>
      <c r="U520" s="26" t="str">
        <f ca="1">IFERROR(VLOOKUP(C520,aanmeldingen!$C:$V,20,FALSE),"")</f>
        <v/>
      </c>
    </row>
    <row r="521" spans="1:21" x14ac:dyDescent="0.2">
      <c r="A521" s="54">
        <f t="shared" ca="1" si="44"/>
        <v>1</v>
      </c>
      <c r="B521" s="54">
        <f t="shared" ca="1" si="45"/>
        <v>0</v>
      </c>
      <c r="C521" s="54">
        <f t="shared" si="42"/>
        <v>489</v>
      </c>
      <c r="D521" s="54" t="str">
        <f ca="1">IFERROR(VLOOKUP($C521,aanmeldingen!$C:$AB,D$1,FALSE),"-")</f>
        <v>-</v>
      </c>
      <c r="E521" s="54">
        <f t="shared" ca="1" si="43"/>
        <v>0</v>
      </c>
      <c r="F521" s="25" t="str">
        <f ca="1">IF($B521=1,VLOOKUP($C521,aanmeldingen!$C:$AB,F$1,FALSE),"")</f>
        <v/>
      </c>
      <c r="G521" s="1" t="str">
        <f ca="1">IF($B521=1,VLOOKUP($C521,aanmeldingen!$C:$AB,G$1,FALSE),"")</f>
        <v/>
      </c>
      <c r="H521" s="1" t="str">
        <f ca="1">IF($B521=1,VLOOKUP($C521,aanmeldingen!$C:$AB,H$1,FALSE),"")</f>
        <v/>
      </c>
      <c r="I521" s="26" t="str">
        <f ca="1">IF($B521=1,VLOOKUP($C521,aanmeldingen!$C:$AB,I$1,FALSE),"")</f>
        <v/>
      </c>
      <c r="J521" s="26" t="str">
        <f ca="1">IF($B521=1,VLOOKUP($C521,aanmeldingen!$C:$AB,J$1,FALSE),"")</f>
        <v/>
      </c>
      <c r="K521" s="18" t="str">
        <f ca="1">IF($B521=1,VLOOKUP($C521,aanmeldingen!$C:$AB,K$1,FALSE),"")</f>
        <v/>
      </c>
      <c r="L521" s="1" t="str">
        <f ca="1">IF($B521=1,VLOOKUP($C521,aanmeldingen!$C:$AB,L$1,FALSE),"")</f>
        <v/>
      </c>
      <c r="M521" s="1" t="str">
        <f ca="1">IF($D521="-","",VLOOKUP($C521,aanmeldingen!$C:$AB,M$1,FALSE))</f>
        <v/>
      </c>
      <c r="N521" s="1" t="str">
        <f ca="1">IF($D521="-","",VLOOKUP($C521,aanmeldingen!$C:$AB,N$1,FALSE))</f>
        <v/>
      </c>
      <c r="O521" s="1" t="str">
        <f ca="1">IF($D521="-","",VLOOKUP($C521,aanmeldingen!$C:$AB,O$1,FALSE))</f>
        <v/>
      </c>
      <c r="P521" s="1">
        <f t="shared" ca="1" si="46"/>
        <v>1</v>
      </c>
      <c r="Q521" s="20" t="str">
        <f ca="1">IF(B521=1,IF(VLOOKUP(D521,Scheidsrechters!B:P,15,FALSE)=0,"",VLOOKUP(D521,Scheidsrechters!B:P,15,FALSE)),"")</f>
        <v/>
      </c>
      <c r="S521" s="1">
        <f t="shared" ca="1" si="47"/>
        <v>1</v>
      </c>
      <c r="T521" s="26" t="str">
        <f ca="1">IFERROR(VLOOKUP(C521,aanmeldingen!$C:$L,10,FALSE),"")</f>
        <v/>
      </c>
      <c r="U521" s="26" t="str">
        <f ca="1">IFERROR(VLOOKUP(C521,aanmeldingen!$C:$V,20,FALSE),"")</f>
        <v/>
      </c>
    </row>
    <row r="522" spans="1:21" x14ac:dyDescent="0.2">
      <c r="A522" s="54">
        <f t="shared" ca="1" si="44"/>
        <v>1</v>
      </c>
      <c r="B522" s="54">
        <f t="shared" ca="1" si="45"/>
        <v>0</v>
      </c>
      <c r="C522" s="54">
        <f t="shared" si="42"/>
        <v>490</v>
      </c>
      <c r="D522" s="54" t="str">
        <f ca="1">IFERROR(VLOOKUP($C522,aanmeldingen!$C:$AB,D$1,FALSE),"-")</f>
        <v>-</v>
      </c>
      <c r="E522" s="54">
        <f t="shared" ca="1" si="43"/>
        <v>0</v>
      </c>
      <c r="F522" s="25" t="str">
        <f ca="1">IF($B522=1,VLOOKUP($C522,aanmeldingen!$C:$AB,F$1,FALSE),"")</f>
        <v/>
      </c>
      <c r="G522" s="1" t="str">
        <f ca="1">IF($B522=1,VLOOKUP($C522,aanmeldingen!$C:$AB,G$1,FALSE),"")</f>
        <v/>
      </c>
      <c r="H522" s="1" t="str">
        <f ca="1">IF($B522=1,VLOOKUP($C522,aanmeldingen!$C:$AB,H$1,FALSE),"")</f>
        <v/>
      </c>
      <c r="I522" s="26" t="str">
        <f ca="1">IF($B522=1,VLOOKUP($C522,aanmeldingen!$C:$AB,I$1,FALSE),"")</f>
        <v/>
      </c>
      <c r="J522" s="26" t="str">
        <f ca="1">IF($B522=1,VLOOKUP($C522,aanmeldingen!$C:$AB,J$1,FALSE),"")</f>
        <v/>
      </c>
      <c r="K522" s="18" t="str">
        <f ca="1">IF($B522=1,VLOOKUP($C522,aanmeldingen!$C:$AB,K$1,FALSE),"")</f>
        <v/>
      </c>
      <c r="L522" s="1" t="str">
        <f ca="1">IF($B522=1,VLOOKUP($C522,aanmeldingen!$C:$AB,L$1,FALSE),"")</f>
        <v/>
      </c>
      <c r="M522" s="1" t="str">
        <f ca="1">IF($D522="-","",VLOOKUP($C522,aanmeldingen!$C:$AB,M$1,FALSE))</f>
        <v/>
      </c>
      <c r="N522" s="1" t="str">
        <f ca="1">IF($D522="-","",VLOOKUP($C522,aanmeldingen!$C:$AB,N$1,FALSE))</f>
        <v/>
      </c>
      <c r="O522" s="1" t="str">
        <f ca="1">IF($D522="-","",VLOOKUP($C522,aanmeldingen!$C:$AB,O$1,FALSE))</f>
        <v/>
      </c>
      <c r="P522" s="1">
        <f t="shared" ca="1" si="46"/>
        <v>1</v>
      </c>
      <c r="Q522" s="20" t="str">
        <f ca="1">IF(B522=1,IF(VLOOKUP(D522,Scheidsrechters!B:P,15,FALSE)=0,"",VLOOKUP(D522,Scheidsrechters!B:P,15,FALSE)),"")</f>
        <v/>
      </c>
      <c r="S522" s="1">
        <f t="shared" ca="1" si="47"/>
        <v>1</v>
      </c>
      <c r="T522" s="26" t="str">
        <f ca="1">IFERROR(VLOOKUP(C522,aanmeldingen!$C:$L,10,FALSE),"")</f>
        <v/>
      </c>
      <c r="U522" s="26" t="str">
        <f ca="1">IFERROR(VLOOKUP(C522,aanmeldingen!$C:$V,20,FALSE),"")</f>
        <v/>
      </c>
    </row>
    <row r="523" spans="1:21" x14ac:dyDescent="0.2">
      <c r="A523" s="54">
        <f t="shared" ca="1" si="44"/>
        <v>1</v>
      </c>
      <c r="B523" s="54">
        <f t="shared" ca="1" si="45"/>
        <v>0</v>
      </c>
      <c r="C523" s="54">
        <f t="shared" si="42"/>
        <v>491</v>
      </c>
      <c r="D523" s="54" t="str">
        <f ca="1">IFERROR(VLOOKUP($C523,aanmeldingen!$C:$AB,D$1,FALSE),"-")</f>
        <v>-</v>
      </c>
      <c r="E523" s="54">
        <f t="shared" ca="1" si="43"/>
        <v>0</v>
      </c>
      <c r="F523" s="25" t="str">
        <f ca="1">IF($B523=1,VLOOKUP($C523,aanmeldingen!$C:$AB,F$1,FALSE),"")</f>
        <v/>
      </c>
      <c r="G523" s="1" t="str">
        <f ca="1">IF($B523=1,VLOOKUP($C523,aanmeldingen!$C:$AB,G$1,FALSE),"")</f>
        <v/>
      </c>
      <c r="H523" s="1" t="str">
        <f ca="1">IF($B523=1,VLOOKUP($C523,aanmeldingen!$C:$AB,H$1,FALSE),"")</f>
        <v/>
      </c>
      <c r="I523" s="26" t="str">
        <f ca="1">IF($B523=1,VLOOKUP($C523,aanmeldingen!$C:$AB,I$1,FALSE),"")</f>
        <v/>
      </c>
      <c r="J523" s="26" t="str">
        <f ca="1">IF($B523=1,VLOOKUP($C523,aanmeldingen!$C:$AB,J$1,FALSE),"")</f>
        <v/>
      </c>
      <c r="K523" s="18" t="str">
        <f ca="1">IF($B523=1,VLOOKUP($C523,aanmeldingen!$C:$AB,K$1,FALSE),"")</f>
        <v/>
      </c>
      <c r="L523" s="1" t="str">
        <f ca="1">IF($B523=1,VLOOKUP($C523,aanmeldingen!$C:$AB,L$1,FALSE),"")</f>
        <v/>
      </c>
      <c r="M523" s="1" t="str">
        <f ca="1">IF($D523="-","",VLOOKUP($C523,aanmeldingen!$C:$AB,M$1,FALSE))</f>
        <v/>
      </c>
      <c r="N523" s="1" t="str">
        <f ca="1">IF($D523="-","",VLOOKUP($C523,aanmeldingen!$C:$AB,N$1,FALSE))</f>
        <v/>
      </c>
      <c r="O523" s="1" t="str">
        <f ca="1">IF($D523="-","",VLOOKUP($C523,aanmeldingen!$C:$AB,O$1,FALSE))</f>
        <v/>
      </c>
      <c r="P523" s="1">
        <f t="shared" ca="1" si="46"/>
        <v>1</v>
      </c>
      <c r="Q523" s="20" t="str">
        <f ca="1">IF(B523=1,IF(VLOOKUP(D523,Scheidsrechters!B:P,15,FALSE)=0,"",VLOOKUP(D523,Scheidsrechters!B:P,15,FALSE)),"")</f>
        <v/>
      </c>
      <c r="S523" s="1">
        <f t="shared" ca="1" si="47"/>
        <v>1</v>
      </c>
      <c r="T523" s="26" t="str">
        <f ca="1">IFERROR(VLOOKUP(C523,aanmeldingen!$C:$L,10,FALSE),"")</f>
        <v/>
      </c>
      <c r="U523" s="26" t="str">
        <f ca="1">IFERROR(VLOOKUP(C523,aanmeldingen!$C:$V,20,FALSE),"")</f>
        <v/>
      </c>
    </row>
    <row r="524" spans="1:21" x14ac:dyDescent="0.2">
      <c r="A524" s="54">
        <f t="shared" ca="1" si="44"/>
        <v>1</v>
      </c>
      <c r="B524" s="54">
        <f t="shared" ca="1" si="45"/>
        <v>0</v>
      </c>
      <c r="C524" s="54">
        <f t="shared" si="42"/>
        <v>492</v>
      </c>
      <c r="D524" s="54" t="str">
        <f ca="1">IFERROR(VLOOKUP($C524,aanmeldingen!$C:$AB,D$1,FALSE),"-")</f>
        <v>-</v>
      </c>
      <c r="E524" s="54">
        <f t="shared" ca="1" si="43"/>
        <v>0</v>
      </c>
      <c r="F524" s="25" t="str">
        <f ca="1">IF($B524=1,VLOOKUP($C524,aanmeldingen!$C:$AB,F$1,FALSE),"")</f>
        <v/>
      </c>
      <c r="G524" s="1" t="str">
        <f ca="1">IF($B524=1,VLOOKUP($C524,aanmeldingen!$C:$AB,G$1,FALSE),"")</f>
        <v/>
      </c>
      <c r="H524" s="1" t="str">
        <f ca="1">IF($B524=1,VLOOKUP($C524,aanmeldingen!$C:$AB,H$1,FALSE),"")</f>
        <v/>
      </c>
      <c r="I524" s="26" t="str">
        <f ca="1">IF($B524=1,VLOOKUP($C524,aanmeldingen!$C:$AB,I$1,FALSE),"")</f>
        <v/>
      </c>
      <c r="J524" s="26" t="str">
        <f ca="1">IF($B524=1,VLOOKUP($C524,aanmeldingen!$C:$AB,J$1,FALSE),"")</f>
        <v/>
      </c>
      <c r="K524" s="18" t="str">
        <f ca="1">IF($B524=1,VLOOKUP($C524,aanmeldingen!$C:$AB,K$1,FALSE),"")</f>
        <v/>
      </c>
      <c r="L524" s="1" t="str">
        <f ca="1">IF($B524=1,VLOOKUP($C524,aanmeldingen!$C:$AB,L$1,FALSE),"")</f>
        <v/>
      </c>
      <c r="M524" s="1" t="str">
        <f ca="1">IF($D524="-","",VLOOKUP($C524,aanmeldingen!$C:$AB,M$1,FALSE))</f>
        <v/>
      </c>
      <c r="N524" s="1" t="str">
        <f ca="1">IF($D524="-","",VLOOKUP($C524,aanmeldingen!$C:$AB,N$1,FALSE))</f>
        <v/>
      </c>
      <c r="O524" s="1" t="str">
        <f ca="1">IF($D524="-","",VLOOKUP($C524,aanmeldingen!$C:$AB,O$1,FALSE))</f>
        <v/>
      </c>
      <c r="P524" s="1">
        <f t="shared" ca="1" si="46"/>
        <v>1</v>
      </c>
      <c r="Q524" s="20" t="str">
        <f ca="1">IF(B524=1,IF(VLOOKUP(D524,Scheidsrechters!B:P,15,FALSE)=0,"",VLOOKUP(D524,Scheidsrechters!B:P,15,FALSE)),"")</f>
        <v/>
      </c>
      <c r="S524" s="1">
        <f t="shared" ca="1" si="47"/>
        <v>1</v>
      </c>
      <c r="T524" s="26" t="str">
        <f ca="1">IFERROR(VLOOKUP(C524,aanmeldingen!$C:$L,10,FALSE),"")</f>
        <v/>
      </c>
      <c r="U524" s="26" t="str">
        <f ca="1">IFERROR(VLOOKUP(C524,aanmeldingen!$C:$V,20,FALSE),"")</f>
        <v/>
      </c>
    </row>
    <row r="525" spans="1:21" x14ac:dyDescent="0.2">
      <c r="A525" s="54">
        <f t="shared" ca="1" si="44"/>
        <v>1</v>
      </c>
      <c r="B525" s="54">
        <f t="shared" ca="1" si="45"/>
        <v>0</v>
      </c>
      <c r="C525" s="54">
        <f t="shared" si="42"/>
        <v>493</v>
      </c>
      <c r="D525" s="54" t="str">
        <f ca="1">IFERROR(VLOOKUP($C525,aanmeldingen!$C:$AB,D$1,FALSE),"-")</f>
        <v>-</v>
      </c>
      <c r="E525" s="54">
        <f t="shared" ca="1" si="43"/>
        <v>0</v>
      </c>
      <c r="F525" s="25" t="str">
        <f ca="1">IF($B525=1,VLOOKUP($C525,aanmeldingen!$C:$AB,F$1,FALSE),"")</f>
        <v/>
      </c>
      <c r="G525" s="1" t="str">
        <f ca="1">IF($B525=1,VLOOKUP($C525,aanmeldingen!$C:$AB,G$1,FALSE),"")</f>
        <v/>
      </c>
      <c r="H525" s="1" t="str">
        <f ca="1">IF($B525=1,VLOOKUP($C525,aanmeldingen!$C:$AB,H$1,FALSE),"")</f>
        <v/>
      </c>
      <c r="I525" s="26" t="str">
        <f ca="1">IF($B525=1,VLOOKUP($C525,aanmeldingen!$C:$AB,I$1,FALSE),"")</f>
        <v/>
      </c>
      <c r="J525" s="26" t="str">
        <f ca="1">IF($B525=1,VLOOKUP($C525,aanmeldingen!$C:$AB,J$1,FALSE),"")</f>
        <v/>
      </c>
      <c r="K525" s="18" t="str">
        <f ca="1">IF($B525=1,VLOOKUP($C525,aanmeldingen!$C:$AB,K$1,FALSE),"")</f>
        <v/>
      </c>
      <c r="L525" s="1" t="str">
        <f ca="1">IF($B525=1,VLOOKUP($C525,aanmeldingen!$C:$AB,L$1,FALSE),"")</f>
        <v/>
      </c>
      <c r="M525" s="1" t="str">
        <f ca="1">IF($D525="-","",VLOOKUP($C525,aanmeldingen!$C:$AB,M$1,FALSE))</f>
        <v/>
      </c>
      <c r="N525" s="1" t="str">
        <f ca="1">IF($D525="-","",VLOOKUP($C525,aanmeldingen!$C:$AB,N$1,FALSE))</f>
        <v/>
      </c>
      <c r="O525" s="1" t="str">
        <f ca="1">IF($D525="-","",VLOOKUP($C525,aanmeldingen!$C:$AB,O$1,FALSE))</f>
        <v/>
      </c>
      <c r="P525" s="1">
        <f t="shared" ca="1" si="46"/>
        <v>1</v>
      </c>
      <c r="Q525" s="20" t="str">
        <f ca="1">IF(B525=1,IF(VLOOKUP(D525,Scheidsrechters!B:P,15,FALSE)=0,"",VLOOKUP(D525,Scheidsrechters!B:P,15,FALSE)),"")</f>
        <v/>
      </c>
      <c r="S525" s="1">
        <f t="shared" ca="1" si="47"/>
        <v>1</v>
      </c>
      <c r="T525" s="26" t="str">
        <f ca="1">IFERROR(VLOOKUP(C525,aanmeldingen!$C:$L,10,FALSE),"")</f>
        <v/>
      </c>
      <c r="U525" s="26" t="str">
        <f ca="1">IFERROR(VLOOKUP(C525,aanmeldingen!$C:$V,20,FALSE),"")</f>
        <v/>
      </c>
    </row>
    <row r="526" spans="1:21" x14ac:dyDescent="0.2">
      <c r="A526" s="54">
        <f t="shared" ca="1" si="44"/>
        <v>1</v>
      </c>
      <c r="B526" s="54">
        <f t="shared" ca="1" si="45"/>
        <v>0</v>
      </c>
      <c r="C526" s="54">
        <f t="shared" si="42"/>
        <v>494</v>
      </c>
      <c r="D526" s="54" t="str">
        <f ca="1">IFERROR(VLOOKUP($C526,aanmeldingen!$C:$AB,D$1,FALSE),"-")</f>
        <v>-</v>
      </c>
      <c r="E526" s="54">
        <f t="shared" ca="1" si="43"/>
        <v>0</v>
      </c>
      <c r="F526" s="25" t="str">
        <f ca="1">IF($B526=1,VLOOKUP($C526,aanmeldingen!$C:$AB,F$1,FALSE),"")</f>
        <v/>
      </c>
      <c r="G526" s="1" t="str">
        <f ca="1">IF($B526=1,VLOOKUP($C526,aanmeldingen!$C:$AB,G$1,FALSE),"")</f>
        <v/>
      </c>
      <c r="H526" s="1" t="str">
        <f ca="1">IF($B526=1,VLOOKUP($C526,aanmeldingen!$C:$AB,H$1,FALSE),"")</f>
        <v/>
      </c>
      <c r="I526" s="26" t="str">
        <f ca="1">IF($B526=1,VLOOKUP($C526,aanmeldingen!$C:$AB,I$1,FALSE),"")</f>
        <v/>
      </c>
      <c r="J526" s="26" t="str">
        <f ca="1">IF($B526=1,VLOOKUP($C526,aanmeldingen!$C:$AB,J$1,FALSE),"")</f>
        <v/>
      </c>
      <c r="K526" s="18" t="str">
        <f ca="1">IF($B526=1,VLOOKUP($C526,aanmeldingen!$C:$AB,K$1,FALSE),"")</f>
        <v/>
      </c>
      <c r="L526" s="1" t="str">
        <f ca="1">IF($B526=1,VLOOKUP($C526,aanmeldingen!$C:$AB,L$1,FALSE),"")</f>
        <v/>
      </c>
      <c r="M526" s="1" t="str">
        <f ca="1">IF($D526="-","",VLOOKUP($C526,aanmeldingen!$C:$AB,M$1,FALSE))</f>
        <v/>
      </c>
      <c r="N526" s="1" t="str">
        <f ca="1">IF($D526="-","",VLOOKUP($C526,aanmeldingen!$C:$AB,N$1,FALSE))</f>
        <v/>
      </c>
      <c r="O526" s="1" t="str">
        <f ca="1">IF($D526="-","",VLOOKUP($C526,aanmeldingen!$C:$AB,O$1,FALSE))</f>
        <v/>
      </c>
      <c r="P526" s="1">
        <f t="shared" ca="1" si="46"/>
        <v>1</v>
      </c>
      <c r="Q526" s="20" t="str">
        <f ca="1">IF(B526=1,IF(VLOOKUP(D526,Scheidsrechters!B:P,15,FALSE)=0,"",VLOOKUP(D526,Scheidsrechters!B:P,15,FALSE)),"")</f>
        <v/>
      </c>
      <c r="S526" s="1">
        <f t="shared" ca="1" si="47"/>
        <v>1</v>
      </c>
      <c r="T526" s="26" t="str">
        <f ca="1">IFERROR(VLOOKUP(C526,aanmeldingen!$C:$L,10,FALSE),"")</f>
        <v/>
      </c>
      <c r="U526" s="26" t="str">
        <f ca="1">IFERROR(VLOOKUP(C526,aanmeldingen!$C:$V,20,FALSE),"")</f>
        <v/>
      </c>
    </row>
    <row r="527" spans="1:21" x14ac:dyDescent="0.2">
      <c r="A527" s="54">
        <f t="shared" ca="1" si="44"/>
        <v>1</v>
      </c>
      <c r="B527" s="54">
        <f t="shared" ca="1" si="45"/>
        <v>0</v>
      </c>
      <c r="C527" s="54">
        <f t="shared" si="42"/>
        <v>495</v>
      </c>
      <c r="D527" s="54" t="str">
        <f ca="1">IFERROR(VLOOKUP($C527,aanmeldingen!$C:$AB,D$1,FALSE),"-")</f>
        <v>-</v>
      </c>
      <c r="E527" s="54">
        <f t="shared" ca="1" si="43"/>
        <v>0</v>
      </c>
      <c r="F527" s="25" t="str">
        <f ca="1">IF($B527=1,VLOOKUP($C527,aanmeldingen!$C:$AB,F$1,FALSE),"")</f>
        <v/>
      </c>
      <c r="G527" s="1" t="str">
        <f ca="1">IF($B527=1,VLOOKUP($C527,aanmeldingen!$C:$AB,G$1,FALSE),"")</f>
        <v/>
      </c>
      <c r="H527" s="1" t="str">
        <f ca="1">IF($B527=1,VLOOKUP($C527,aanmeldingen!$C:$AB,H$1,FALSE),"")</f>
        <v/>
      </c>
      <c r="I527" s="26" t="str">
        <f ca="1">IF($B527=1,VLOOKUP($C527,aanmeldingen!$C:$AB,I$1,FALSE),"")</f>
        <v/>
      </c>
      <c r="J527" s="26" t="str">
        <f ca="1">IF($B527=1,VLOOKUP($C527,aanmeldingen!$C:$AB,J$1,FALSE),"")</f>
        <v/>
      </c>
      <c r="K527" s="18" t="str">
        <f ca="1">IF($B527=1,VLOOKUP($C527,aanmeldingen!$C:$AB,K$1,FALSE),"")</f>
        <v/>
      </c>
      <c r="L527" s="1" t="str">
        <f ca="1">IF($B527=1,VLOOKUP($C527,aanmeldingen!$C:$AB,L$1,FALSE),"")</f>
        <v/>
      </c>
      <c r="M527" s="1" t="str">
        <f ca="1">IF($D527="-","",VLOOKUP($C527,aanmeldingen!$C:$AB,M$1,FALSE))</f>
        <v/>
      </c>
      <c r="N527" s="1" t="str">
        <f ca="1">IF($D527="-","",VLOOKUP($C527,aanmeldingen!$C:$AB,N$1,FALSE))</f>
        <v/>
      </c>
      <c r="O527" s="1" t="str">
        <f ca="1">IF($D527="-","",VLOOKUP($C527,aanmeldingen!$C:$AB,O$1,FALSE))</f>
        <v/>
      </c>
      <c r="P527" s="1">
        <f t="shared" ca="1" si="46"/>
        <v>1</v>
      </c>
      <c r="Q527" s="20" t="str">
        <f ca="1">IF(B527=1,IF(VLOOKUP(D527,Scheidsrechters!B:P,15,FALSE)=0,"",VLOOKUP(D527,Scheidsrechters!B:P,15,FALSE)),"")</f>
        <v/>
      </c>
      <c r="S527" s="1">
        <f t="shared" ca="1" si="47"/>
        <v>1</v>
      </c>
      <c r="T527" s="26" t="str">
        <f ca="1">IFERROR(VLOOKUP(C527,aanmeldingen!$C:$L,10,FALSE),"")</f>
        <v/>
      </c>
      <c r="U527" s="26" t="str">
        <f ca="1">IFERROR(VLOOKUP(C527,aanmeldingen!$C:$V,20,FALSE),"")</f>
        <v/>
      </c>
    </row>
    <row r="528" spans="1:21" x14ac:dyDescent="0.2">
      <c r="A528" s="54">
        <f t="shared" ca="1" si="44"/>
        <v>1</v>
      </c>
      <c r="B528" s="54">
        <f t="shared" ca="1" si="45"/>
        <v>0</v>
      </c>
      <c r="C528" s="54">
        <f t="shared" si="42"/>
        <v>496</v>
      </c>
      <c r="D528" s="54" t="str">
        <f ca="1">IFERROR(VLOOKUP($C528,aanmeldingen!$C:$AB,D$1,FALSE),"-")</f>
        <v>-</v>
      </c>
      <c r="E528" s="54">
        <f t="shared" ca="1" si="43"/>
        <v>0</v>
      </c>
      <c r="F528" s="25" t="str">
        <f ca="1">IF($B528=1,VLOOKUP($C528,aanmeldingen!$C:$AB,F$1,FALSE),"")</f>
        <v/>
      </c>
      <c r="G528" s="1" t="str">
        <f ca="1">IF($B528=1,VLOOKUP($C528,aanmeldingen!$C:$AB,G$1,FALSE),"")</f>
        <v/>
      </c>
      <c r="H528" s="1" t="str">
        <f ca="1">IF($B528=1,VLOOKUP($C528,aanmeldingen!$C:$AB,H$1,FALSE),"")</f>
        <v/>
      </c>
      <c r="I528" s="26" t="str">
        <f ca="1">IF($B528=1,VLOOKUP($C528,aanmeldingen!$C:$AB,I$1,FALSE),"")</f>
        <v/>
      </c>
      <c r="J528" s="26" t="str">
        <f ca="1">IF($B528=1,VLOOKUP($C528,aanmeldingen!$C:$AB,J$1,FALSE),"")</f>
        <v/>
      </c>
      <c r="K528" s="18" t="str">
        <f ca="1">IF($B528=1,VLOOKUP($C528,aanmeldingen!$C:$AB,K$1,FALSE),"")</f>
        <v/>
      </c>
      <c r="L528" s="1" t="str">
        <f ca="1">IF($B528=1,VLOOKUP($C528,aanmeldingen!$C:$AB,L$1,FALSE),"")</f>
        <v/>
      </c>
      <c r="M528" s="1" t="str">
        <f ca="1">IF($D528="-","",VLOOKUP($C528,aanmeldingen!$C:$AB,M$1,FALSE))</f>
        <v/>
      </c>
      <c r="N528" s="1" t="str">
        <f ca="1">IF($D528="-","",VLOOKUP($C528,aanmeldingen!$C:$AB,N$1,FALSE))</f>
        <v/>
      </c>
      <c r="O528" s="1" t="str">
        <f ca="1">IF($D528="-","",VLOOKUP($C528,aanmeldingen!$C:$AB,O$1,FALSE))</f>
        <v/>
      </c>
      <c r="P528" s="1">
        <f t="shared" ca="1" si="46"/>
        <v>1</v>
      </c>
      <c r="Q528" s="20" t="str">
        <f ca="1">IF(B528=1,IF(VLOOKUP(D528,Scheidsrechters!B:P,15,FALSE)=0,"",VLOOKUP(D528,Scheidsrechters!B:P,15,FALSE)),"")</f>
        <v/>
      </c>
      <c r="S528" s="1">
        <f t="shared" ca="1" si="47"/>
        <v>1</v>
      </c>
      <c r="T528" s="26" t="str">
        <f ca="1">IFERROR(VLOOKUP(C528,aanmeldingen!$C:$L,10,FALSE),"")</f>
        <v/>
      </c>
      <c r="U528" s="26" t="str">
        <f ca="1">IFERROR(VLOOKUP(C528,aanmeldingen!$C:$V,20,FALSE),"")</f>
        <v/>
      </c>
    </row>
    <row r="529" spans="1:21" x14ac:dyDescent="0.2">
      <c r="A529" s="54">
        <f t="shared" ca="1" si="44"/>
        <v>1</v>
      </c>
      <c r="B529" s="54">
        <f t="shared" ca="1" si="45"/>
        <v>0</v>
      </c>
      <c r="C529" s="54">
        <f t="shared" si="42"/>
        <v>497</v>
      </c>
      <c r="D529" s="54" t="str">
        <f ca="1">IFERROR(VLOOKUP($C529,aanmeldingen!$C:$AB,D$1,FALSE),"-")</f>
        <v>-</v>
      </c>
      <c r="E529" s="54">
        <f t="shared" ca="1" si="43"/>
        <v>0</v>
      </c>
      <c r="F529" s="25" t="str">
        <f ca="1">IF($B529=1,VLOOKUP($C529,aanmeldingen!$C:$AB,F$1,FALSE),"")</f>
        <v/>
      </c>
      <c r="G529" s="1" t="str">
        <f ca="1">IF($B529=1,VLOOKUP($C529,aanmeldingen!$C:$AB,G$1,FALSE),"")</f>
        <v/>
      </c>
      <c r="H529" s="1" t="str">
        <f ca="1">IF($B529=1,VLOOKUP($C529,aanmeldingen!$C:$AB,H$1,FALSE),"")</f>
        <v/>
      </c>
      <c r="I529" s="26" t="str">
        <f ca="1">IF($B529=1,VLOOKUP($C529,aanmeldingen!$C:$AB,I$1,FALSE),"")</f>
        <v/>
      </c>
      <c r="J529" s="26" t="str">
        <f ca="1">IF($B529=1,VLOOKUP($C529,aanmeldingen!$C:$AB,J$1,FALSE),"")</f>
        <v/>
      </c>
      <c r="K529" s="18" t="str">
        <f ca="1">IF($B529=1,VLOOKUP($C529,aanmeldingen!$C:$AB,K$1,FALSE),"")</f>
        <v/>
      </c>
      <c r="L529" s="1" t="str">
        <f ca="1">IF($B529=1,VLOOKUP($C529,aanmeldingen!$C:$AB,L$1,FALSE),"")</f>
        <v/>
      </c>
      <c r="M529" s="1" t="str">
        <f ca="1">IF($D529="-","",VLOOKUP($C529,aanmeldingen!$C:$AB,M$1,FALSE))</f>
        <v/>
      </c>
      <c r="N529" s="1" t="str">
        <f ca="1">IF($D529="-","",VLOOKUP($C529,aanmeldingen!$C:$AB,N$1,FALSE))</f>
        <v/>
      </c>
      <c r="O529" s="1" t="str">
        <f ca="1">IF($D529="-","",VLOOKUP($C529,aanmeldingen!$C:$AB,O$1,FALSE))</f>
        <v/>
      </c>
      <c r="P529" s="1">
        <f t="shared" ca="1" si="46"/>
        <v>1</v>
      </c>
      <c r="Q529" s="20" t="str">
        <f ca="1">IF(B529=1,IF(VLOOKUP(D529,Scheidsrechters!B:P,15,FALSE)=0,"",VLOOKUP(D529,Scheidsrechters!B:P,15,FALSE)),"")</f>
        <v/>
      </c>
      <c r="S529" s="1">
        <f t="shared" ca="1" si="47"/>
        <v>1</v>
      </c>
      <c r="T529" s="26" t="str">
        <f ca="1">IFERROR(VLOOKUP(C529,aanmeldingen!$C:$L,10,FALSE),"")</f>
        <v/>
      </c>
      <c r="U529" s="26" t="str">
        <f ca="1">IFERROR(VLOOKUP(C529,aanmeldingen!$C:$V,20,FALSE),"")</f>
        <v/>
      </c>
    </row>
    <row r="530" spans="1:21" x14ac:dyDescent="0.2">
      <c r="A530" s="54">
        <f t="shared" ca="1" si="44"/>
        <v>1</v>
      </c>
      <c r="B530" s="54">
        <f t="shared" ca="1" si="45"/>
        <v>0</v>
      </c>
      <c r="C530" s="54">
        <f t="shared" si="42"/>
        <v>498</v>
      </c>
      <c r="D530" s="54" t="str">
        <f ca="1">IFERROR(VLOOKUP($C530,aanmeldingen!$C:$AB,D$1,FALSE),"-")</f>
        <v>-</v>
      </c>
      <c r="E530" s="54">
        <f t="shared" ca="1" si="43"/>
        <v>0</v>
      </c>
      <c r="F530" s="25" t="str">
        <f ca="1">IF($B530=1,VLOOKUP($C530,aanmeldingen!$C:$AB,F$1,FALSE),"")</f>
        <v/>
      </c>
      <c r="G530" s="1" t="str">
        <f ca="1">IF($B530=1,VLOOKUP($C530,aanmeldingen!$C:$AB,G$1,FALSE),"")</f>
        <v/>
      </c>
      <c r="H530" s="1" t="str">
        <f ca="1">IF($B530=1,VLOOKUP($C530,aanmeldingen!$C:$AB,H$1,FALSE),"")</f>
        <v/>
      </c>
      <c r="I530" s="26" t="str">
        <f ca="1">IF($B530=1,VLOOKUP($C530,aanmeldingen!$C:$AB,I$1,FALSE),"")</f>
        <v/>
      </c>
      <c r="J530" s="26" t="str">
        <f ca="1">IF($B530=1,VLOOKUP($C530,aanmeldingen!$C:$AB,J$1,FALSE),"")</f>
        <v/>
      </c>
      <c r="K530" s="18" t="str">
        <f ca="1">IF($B530=1,VLOOKUP($C530,aanmeldingen!$C:$AB,K$1,FALSE),"")</f>
        <v/>
      </c>
      <c r="L530" s="1" t="str">
        <f ca="1">IF($B530=1,VLOOKUP($C530,aanmeldingen!$C:$AB,L$1,FALSE),"")</f>
        <v/>
      </c>
      <c r="M530" s="1" t="str">
        <f ca="1">IF($D530="-","",VLOOKUP($C530,aanmeldingen!$C:$AB,M$1,FALSE))</f>
        <v/>
      </c>
      <c r="N530" s="1" t="str">
        <f ca="1">IF($D530="-","",VLOOKUP($C530,aanmeldingen!$C:$AB,N$1,FALSE))</f>
        <v/>
      </c>
      <c r="O530" s="1" t="str">
        <f ca="1">IF($D530="-","",VLOOKUP($C530,aanmeldingen!$C:$AB,O$1,FALSE))</f>
        <v/>
      </c>
      <c r="P530" s="1">
        <f t="shared" ca="1" si="46"/>
        <v>1</v>
      </c>
      <c r="Q530" s="20" t="str">
        <f ca="1">IF(B530=1,IF(VLOOKUP(D530,Scheidsrechters!B:P,15,FALSE)=0,"",VLOOKUP(D530,Scheidsrechters!B:P,15,FALSE)),"")</f>
        <v/>
      </c>
      <c r="S530" s="1">
        <f t="shared" ca="1" si="47"/>
        <v>1</v>
      </c>
      <c r="T530" s="26" t="str">
        <f ca="1">IFERROR(VLOOKUP(C530,aanmeldingen!$C:$L,10,FALSE),"")</f>
        <v/>
      </c>
      <c r="U530" s="26" t="str">
        <f ca="1">IFERROR(VLOOKUP(C530,aanmeldingen!$C:$V,20,FALSE),"")</f>
        <v/>
      </c>
    </row>
    <row r="531" spans="1:21" x14ac:dyDescent="0.2">
      <c r="A531" s="54">
        <f t="shared" ca="1" si="44"/>
        <v>1</v>
      </c>
      <c r="B531" s="54">
        <f t="shared" ca="1" si="45"/>
        <v>0</v>
      </c>
      <c r="C531" s="54">
        <f t="shared" si="42"/>
        <v>499</v>
      </c>
      <c r="D531" s="54" t="str">
        <f ca="1">IFERROR(VLOOKUP($C531,aanmeldingen!$C:$AB,D$1,FALSE),"-")</f>
        <v>-</v>
      </c>
      <c r="E531" s="54">
        <f t="shared" ca="1" si="43"/>
        <v>0</v>
      </c>
      <c r="F531" s="25" t="str">
        <f ca="1">IF($B531=1,VLOOKUP($C531,aanmeldingen!$C:$AB,F$1,FALSE),"")</f>
        <v/>
      </c>
      <c r="G531" s="1" t="str">
        <f ca="1">IF($B531=1,VLOOKUP($C531,aanmeldingen!$C:$AB,G$1,FALSE),"")</f>
        <v/>
      </c>
      <c r="H531" s="1" t="str">
        <f ca="1">IF($B531=1,VLOOKUP($C531,aanmeldingen!$C:$AB,H$1,FALSE),"")</f>
        <v/>
      </c>
      <c r="I531" s="26" t="str">
        <f ca="1">IF($B531=1,VLOOKUP($C531,aanmeldingen!$C:$AB,I$1,FALSE),"")</f>
        <v/>
      </c>
      <c r="J531" s="26" t="str">
        <f ca="1">IF($B531=1,VLOOKUP($C531,aanmeldingen!$C:$AB,J$1,FALSE),"")</f>
        <v/>
      </c>
      <c r="K531" s="18" t="str">
        <f ca="1">IF($B531=1,VLOOKUP($C531,aanmeldingen!$C:$AB,K$1,FALSE),"")</f>
        <v/>
      </c>
      <c r="L531" s="1" t="str">
        <f ca="1">IF($B531=1,VLOOKUP($C531,aanmeldingen!$C:$AB,L$1,FALSE),"")</f>
        <v/>
      </c>
      <c r="M531" s="1" t="str">
        <f ca="1">IF($D531="-","",VLOOKUP($C531,aanmeldingen!$C:$AB,M$1,FALSE))</f>
        <v/>
      </c>
      <c r="N531" s="1" t="str">
        <f ca="1">IF($D531="-","",VLOOKUP($C531,aanmeldingen!$C:$AB,N$1,FALSE))</f>
        <v/>
      </c>
      <c r="O531" s="1" t="str">
        <f ca="1">IF($D531="-","",VLOOKUP($C531,aanmeldingen!$C:$AB,O$1,FALSE))</f>
        <v/>
      </c>
      <c r="P531" s="1">
        <f t="shared" ca="1" si="46"/>
        <v>1</v>
      </c>
      <c r="Q531" s="20" t="str">
        <f ca="1">IF(B531=1,IF(VLOOKUP(D531,Scheidsrechters!B:P,15,FALSE)=0,"",VLOOKUP(D531,Scheidsrechters!B:P,15,FALSE)),"")</f>
        <v/>
      </c>
      <c r="S531" s="1">
        <f t="shared" ca="1" si="47"/>
        <v>1</v>
      </c>
      <c r="T531" s="26" t="str">
        <f ca="1">IFERROR(VLOOKUP(C531,aanmeldingen!$C:$L,10,FALSE),"")</f>
        <v/>
      </c>
      <c r="U531" s="26" t="str">
        <f ca="1">IFERROR(VLOOKUP(C531,aanmeldingen!$C:$V,20,FALSE),"")</f>
        <v/>
      </c>
    </row>
    <row r="532" spans="1:21" x14ac:dyDescent="0.2">
      <c r="A532" s="54">
        <f t="shared" ca="1" si="44"/>
        <v>1</v>
      </c>
      <c r="B532" s="54">
        <f t="shared" ca="1" si="45"/>
        <v>0</v>
      </c>
      <c r="C532" s="54">
        <f t="shared" si="42"/>
        <v>500</v>
      </c>
      <c r="D532" s="54" t="str">
        <f ca="1">IFERROR(VLOOKUP($C532,aanmeldingen!$C:$AB,D$1,FALSE),"-")</f>
        <v>-</v>
      </c>
      <c r="E532" s="54">
        <f t="shared" ca="1" si="43"/>
        <v>0</v>
      </c>
      <c r="F532" s="25" t="str">
        <f ca="1">IF($B532=1,VLOOKUP($C532,aanmeldingen!$C:$AB,F$1,FALSE),"")</f>
        <v/>
      </c>
      <c r="G532" s="1" t="str">
        <f ca="1">IF($B532=1,VLOOKUP($C532,aanmeldingen!$C:$AB,G$1,FALSE),"")</f>
        <v/>
      </c>
      <c r="H532" s="1" t="str">
        <f ca="1">IF($B532=1,VLOOKUP($C532,aanmeldingen!$C:$AB,H$1,FALSE),"")</f>
        <v/>
      </c>
      <c r="I532" s="26" t="str">
        <f ca="1">IF($B532=1,VLOOKUP($C532,aanmeldingen!$C:$AB,I$1,FALSE),"")</f>
        <v/>
      </c>
      <c r="J532" s="26" t="str">
        <f ca="1">IF($B532=1,VLOOKUP($C532,aanmeldingen!$C:$AB,J$1,FALSE),"")</f>
        <v/>
      </c>
      <c r="K532" s="18" t="str">
        <f ca="1">IF($B532=1,VLOOKUP($C532,aanmeldingen!$C:$AB,K$1,FALSE),"")</f>
        <v/>
      </c>
      <c r="L532" s="1" t="str">
        <f ca="1">IF($B532=1,VLOOKUP($C532,aanmeldingen!$C:$AB,L$1,FALSE),"")</f>
        <v/>
      </c>
      <c r="M532" s="1" t="str">
        <f ca="1">IF($D532="-","",VLOOKUP($C532,aanmeldingen!$C:$AB,M$1,FALSE))</f>
        <v/>
      </c>
      <c r="N532" s="1" t="str">
        <f ca="1">IF($D532="-","",VLOOKUP($C532,aanmeldingen!$C:$AB,N$1,FALSE))</f>
        <v/>
      </c>
      <c r="O532" s="1" t="str">
        <f ca="1">IF($D532="-","",VLOOKUP($C532,aanmeldingen!$C:$AB,O$1,FALSE))</f>
        <v/>
      </c>
      <c r="P532" s="1">
        <f t="shared" ca="1" si="46"/>
        <v>1</v>
      </c>
      <c r="Q532" s="20" t="str">
        <f ca="1">IF(B532=1,IF(VLOOKUP(D532,Scheidsrechters!B:P,15,FALSE)=0,"",VLOOKUP(D532,Scheidsrechters!B:P,15,FALSE)),"")</f>
        <v/>
      </c>
      <c r="S532" s="1">
        <f t="shared" ca="1" si="47"/>
        <v>1</v>
      </c>
      <c r="T532" s="26" t="str">
        <f ca="1">IFERROR(VLOOKUP(C532,aanmeldingen!$C:$L,10,FALSE),"")</f>
        <v/>
      </c>
      <c r="U532" s="26" t="str">
        <f ca="1">IFERROR(VLOOKUP(C532,aanmeldingen!$C:$V,20,FALSE),"")</f>
        <v/>
      </c>
    </row>
    <row r="533" spans="1:21" x14ac:dyDescent="0.2">
      <c r="A533" s="54">
        <f t="shared" ca="1" si="44"/>
        <v>1</v>
      </c>
      <c r="B533" s="54">
        <f t="shared" ca="1" si="45"/>
        <v>0</v>
      </c>
      <c r="C533" s="54">
        <f t="shared" si="42"/>
        <v>501</v>
      </c>
      <c r="D533" s="54" t="str">
        <f ca="1">IFERROR(VLOOKUP($C533,aanmeldingen!$C:$AB,D$1,FALSE),"-")</f>
        <v>-</v>
      </c>
      <c r="E533" s="54">
        <f t="shared" ca="1" si="43"/>
        <v>0</v>
      </c>
      <c r="F533" s="25" t="str">
        <f ca="1">IF($B533=1,VLOOKUP($C533,aanmeldingen!$C:$AB,F$1,FALSE),"")</f>
        <v/>
      </c>
      <c r="G533" s="1" t="str">
        <f ca="1">IF($B533=1,VLOOKUP($C533,aanmeldingen!$C:$AB,G$1,FALSE),"")</f>
        <v/>
      </c>
      <c r="H533" s="1" t="str">
        <f ca="1">IF($B533=1,VLOOKUP($C533,aanmeldingen!$C:$AB,H$1,FALSE),"")</f>
        <v/>
      </c>
      <c r="I533" s="26" t="str">
        <f ca="1">IF($B533=1,VLOOKUP($C533,aanmeldingen!$C:$AB,I$1,FALSE),"")</f>
        <v/>
      </c>
      <c r="J533" s="26" t="str">
        <f ca="1">IF($B533=1,VLOOKUP($C533,aanmeldingen!$C:$AB,J$1,FALSE),"")</f>
        <v/>
      </c>
      <c r="K533" s="18" t="str">
        <f ca="1">IF($B533=1,VLOOKUP($C533,aanmeldingen!$C:$AB,K$1,FALSE),"")</f>
        <v/>
      </c>
      <c r="L533" s="1" t="str">
        <f ca="1">IF($B533=1,VLOOKUP($C533,aanmeldingen!$C:$AB,L$1,FALSE),"")</f>
        <v/>
      </c>
      <c r="M533" s="1" t="str">
        <f ca="1">IF($D533="-","",VLOOKUP($C533,aanmeldingen!$C:$AB,M$1,FALSE))</f>
        <v/>
      </c>
      <c r="N533" s="1" t="str">
        <f ca="1">IF($D533="-","",VLOOKUP($C533,aanmeldingen!$C:$AB,N$1,FALSE))</f>
        <v/>
      </c>
      <c r="O533" s="1" t="str">
        <f ca="1">IF($D533="-","",VLOOKUP($C533,aanmeldingen!$C:$AB,O$1,FALSE))</f>
        <v/>
      </c>
      <c r="P533" s="1">
        <f t="shared" ca="1" si="46"/>
        <v>1</v>
      </c>
      <c r="Q533" s="20" t="str">
        <f ca="1">IF(B533=1,IF(VLOOKUP(D533,Scheidsrechters!B:P,15,FALSE)=0,"",VLOOKUP(D533,Scheidsrechters!B:P,15,FALSE)),"")</f>
        <v/>
      </c>
      <c r="S533" s="1">
        <f t="shared" ca="1" si="47"/>
        <v>1</v>
      </c>
      <c r="T533" s="26" t="str">
        <f ca="1">IFERROR(VLOOKUP(C533,aanmeldingen!$C:$L,10,FALSE),"")</f>
        <v/>
      </c>
      <c r="U533" s="26" t="str">
        <f ca="1">IFERROR(VLOOKUP(C533,aanmeldingen!$C:$V,20,FALSE),"")</f>
        <v/>
      </c>
    </row>
    <row r="534" spans="1:21" x14ac:dyDescent="0.2">
      <c r="A534" s="54">
        <f t="shared" ca="1" si="44"/>
        <v>1</v>
      </c>
      <c r="B534" s="54">
        <f t="shared" ca="1" si="45"/>
        <v>0</v>
      </c>
      <c r="C534" s="54">
        <f t="shared" si="42"/>
        <v>502</v>
      </c>
      <c r="D534" s="54" t="str">
        <f ca="1">IFERROR(VLOOKUP($C534,aanmeldingen!$C:$AB,D$1,FALSE),"-")</f>
        <v>-</v>
      </c>
      <c r="E534" s="54">
        <f t="shared" ca="1" si="43"/>
        <v>0</v>
      </c>
      <c r="F534" s="25" t="str">
        <f ca="1">IF($B534=1,VLOOKUP($C534,aanmeldingen!$C:$AB,F$1,FALSE),"")</f>
        <v/>
      </c>
      <c r="G534" s="1" t="str">
        <f ca="1">IF($B534=1,VLOOKUP($C534,aanmeldingen!$C:$AB,G$1,FALSE),"")</f>
        <v/>
      </c>
      <c r="H534" s="1" t="str">
        <f ca="1">IF($B534=1,VLOOKUP($C534,aanmeldingen!$C:$AB,H$1,FALSE),"")</f>
        <v/>
      </c>
      <c r="I534" s="26" t="str">
        <f ca="1">IF($B534=1,VLOOKUP($C534,aanmeldingen!$C:$AB,I$1,FALSE),"")</f>
        <v/>
      </c>
      <c r="J534" s="26" t="str">
        <f ca="1">IF($B534=1,VLOOKUP($C534,aanmeldingen!$C:$AB,J$1,FALSE),"")</f>
        <v/>
      </c>
      <c r="K534" s="18" t="str">
        <f ca="1">IF($B534=1,VLOOKUP($C534,aanmeldingen!$C:$AB,K$1,FALSE),"")</f>
        <v/>
      </c>
      <c r="L534" s="1" t="str">
        <f ca="1">IF($B534=1,VLOOKUP($C534,aanmeldingen!$C:$AB,L$1,FALSE),"")</f>
        <v/>
      </c>
      <c r="M534" s="1" t="str">
        <f ca="1">IF($D534="-","",VLOOKUP($C534,aanmeldingen!$C:$AB,M$1,FALSE))</f>
        <v/>
      </c>
      <c r="N534" s="1" t="str">
        <f ca="1">IF($D534="-","",VLOOKUP($C534,aanmeldingen!$C:$AB,N$1,FALSE))</f>
        <v/>
      </c>
      <c r="O534" s="1" t="str">
        <f ca="1">IF($D534="-","",VLOOKUP($C534,aanmeldingen!$C:$AB,O$1,FALSE))</f>
        <v/>
      </c>
      <c r="P534" s="1">
        <f t="shared" ca="1" si="46"/>
        <v>1</v>
      </c>
      <c r="Q534" s="20" t="str">
        <f ca="1">IF(B534=1,IF(VLOOKUP(D534,Scheidsrechters!B:P,15,FALSE)=0,"",VLOOKUP(D534,Scheidsrechters!B:P,15,FALSE)),"")</f>
        <v/>
      </c>
      <c r="S534" s="1">
        <f t="shared" ca="1" si="47"/>
        <v>1</v>
      </c>
      <c r="T534" s="26" t="str">
        <f ca="1">IFERROR(VLOOKUP(C534,aanmeldingen!$C:$L,10,FALSE),"")</f>
        <v/>
      </c>
      <c r="U534" s="26" t="str">
        <f ca="1">IFERROR(VLOOKUP(C534,aanmeldingen!$C:$V,20,FALSE),"")</f>
        <v/>
      </c>
    </row>
    <row r="535" spans="1:21" x14ac:dyDescent="0.2">
      <c r="A535" s="54">
        <f t="shared" ca="1" si="44"/>
        <v>1</v>
      </c>
      <c r="B535" s="54">
        <f t="shared" ca="1" si="45"/>
        <v>0</v>
      </c>
      <c r="C535" s="54">
        <f t="shared" si="42"/>
        <v>503</v>
      </c>
      <c r="D535" s="54" t="str">
        <f ca="1">IFERROR(VLOOKUP($C535,aanmeldingen!$C:$AB,D$1,FALSE),"-")</f>
        <v>-</v>
      </c>
      <c r="E535" s="54">
        <f t="shared" ca="1" si="43"/>
        <v>0</v>
      </c>
      <c r="F535" s="25" t="str">
        <f ca="1">IF($B535=1,VLOOKUP($C535,aanmeldingen!$C:$AB,F$1,FALSE),"")</f>
        <v/>
      </c>
      <c r="G535" s="1" t="str">
        <f ca="1">IF($B535=1,VLOOKUP($C535,aanmeldingen!$C:$AB,G$1,FALSE),"")</f>
        <v/>
      </c>
      <c r="H535" s="1" t="str">
        <f ca="1">IF($B535=1,VLOOKUP($C535,aanmeldingen!$C:$AB,H$1,FALSE),"")</f>
        <v/>
      </c>
      <c r="I535" s="26" t="str">
        <f ca="1">IF($B535=1,VLOOKUP($C535,aanmeldingen!$C:$AB,I$1,FALSE),"")</f>
        <v/>
      </c>
      <c r="J535" s="26" t="str">
        <f ca="1">IF($B535=1,VLOOKUP($C535,aanmeldingen!$C:$AB,J$1,FALSE),"")</f>
        <v/>
      </c>
      <c r="K535" s="18" t="str">
        <f ca="1">IF($B535=1,VLOOKUP($C535,aanmeldingen!$C:$AB,K$1,FALSE),"")</f>
        <v/>
      </c>
      <c r="L535" s="1" t="str">
        <f ca="1">IF($B535=1,VLOOKUP($C535,aanmeldingen!$C:$AB,L$1,FALSE),"")</f>
        <v/>
      </c>
      <c r="M535" s="1" t="str">
        <f ca="1">IF($D535="-","",VLOOKUP($C535,aanmeldingen!$C:$AB,M$1,FALSE))</f>
        <v/>
      </c>
      <c r="N535" s="1" t="str">
        <f ca="1">IF($D535="-","",VLOOKUP($C535,aanmeldingen!$C:$AB,N$1,FALSE))</f>
        <v/>
      </c>
      <c r="O535" s="1" t="str">
        <f ca="1">IF($D535="-","",VLOOKUP($C535,aanmeldingen!$C:$AB,O$1,FALSE))</f>
        <v/>
      </c>
      <c r="P535" s="1">
        <f t="shared" ca="1" si="46"/>
        <v>1</v>
      </c>
      <c r="Q535" s="20" t="str">
        <f ca="1">IF(B535=1,IF(VLOOKUP(D535,Scheidsrechters!B:P,15,FALSE)=0,"",VLOOKUP(D535,Scheidsrechters!B:P,15,FALSE)),"")</f>
        <v/>
      </c>
      <c r="S535" s="1">
        <f t="shared" ca="1" si="47"/>
        <v>1</v>
      </c>
      <c r="T535" s="26" t="str">
        <f ca="1">IFERROR(VLOOKUP(C535,aanmeldingen!$C:$L,10,FALSE),"")</f>
        <v/>
      </c>
      <c r="U535" s="26" t="str">
        <f ca="1">IFERROR(VLOOKUP(C535,aanmeldingen!$C:$V,20,FALSE),"")</f>
        <v/>
      </c>
    </row>
    <row r="536" spans="1:21" x14ac:dyDescent="0.2">
      <c r="A536" s="54">
        <f t="shared" ca="1" si="44"/>
        <v>1</v>
      </c>
      <c r="B536" s="54">
        <f t="shared" ca="1" si="45"/>
        <v>0</v>
      </c>
      <c r="C536" s="54">
        <f t="shared" si="42"/>
        <v>504</v>
      </c>
      <c r="D536" s="54" t="str">
        <f ca="1">IFERROR(VLOOKUP($C536,aanmeldingen!$C:$AB,D$1,FALSE),"-")</f>
        <v>-</v>
      </c>
      <c r="E536" s="54">
        <f t="shared" ca="1" si="43"/>
        <v>0</v>
      </c>
      <c r="F536" s="25" t="str">
        <f ca="1">IF($B536=1,VLOOKUP($C536,aanmeldingen!$C:$AB,F$1,FALSE),"")</f>
        <v/>
      </c>
      <c r="G536" s="1" t="str">
        <f ca="1">IF($B536=1,VLOOKUP($C536,aanmeldingen!$C:$AB,G$1,FALSE),"")</f>
        <v/>
      </c>
      <c r="H536" s="1" t="str">
        <f ca="1">IF($B536=1,VLOOKUP($C536,aanmeldingen!$C:$AB,H$1,FALSE),"")</f>
        <v/>
      </c>
      <c r="I536" s="26" t="str">
        <f ca="1">IF($B536=1,VLOOKUP($C536,aanmeldingen!$C:$AB,I$1,FALSE),"")</f>
        <v/>
      </c>
      <c r="J536" s="26" t="str">
        <f ca="1">IF($B536=1,VLOOKUP($C536,aanmeldingen!$C:$AB,J$1,FALSE),"")</f>
        <v/>
      </c>
      <c r="K536" s="18" t="str">
        <f ca="1">IF($B536=1,VLOOKUP($C536,aanmeldingen!$C:$AB,K$1,FALSE),"")</f>
        <v/>
      </c>
      <c r="L536" s="1" t="str">
        <f ca="1">IF($B536=1,VLOOKUP($C536,aanmeldingen!$C:$AB,L$1,FALSE),"")</f>
        <v/>
      </c>
      <c r="M536" s="1" t="str">
        <f ca="1">IF($D536="-","",VLOOKUP($C536,aanmeldingen!$C:$AB,M$1,FALSE))</f>
        <v/>
      </c>
      <c r="N536" s="1" t="str">
        <f ca="1">IF($D536="-","",VLOOKUP($C536,aanmeldingen!$C:$AB,N$1,FALSE))</f>
        <v/>
      </c>
      <c r="O536" s="1" t="str">
        <f ca="1">IF($D536="-","",VLOOKUP($C536,aanmeldingen!$C:$AB,O$1,FALSE))</f>
        <v/>
      </c>
      <c r="P536" s="1">
        <f t="shared" ca="1" si="46"/>
        <v>1</v>
      </c>
      <c r="Q536" s="20" t="str">
        <f ca="1">IF(B536=1,IF(VLOOKUP(D536,Scheidsrechters!B:P,15,FALSE)=0,"",VLOOKUP(D536,Scheidsrechters!B:P,15,FALSE)),"")</f>
        <v/>
      </c>
      <c r="S536" s="1">
        <f t="shared" ca="1" si="47"/>
        <v>1</v>
      </c>
      <c r="T536" s="26" t="str">
        <f ca="1">IFERROR(VLOOKUP(C536,aanmeldingen!$C:$L,10,FALSE),"")</f>
        <v/>
      </c>
      <c r="U536" s="26" t="str">
        <f ca="1">IFERROR(VLOOKUP(C536,aanmeldingen!$C:$V,20,FALSE),"")</f>
        <v/>
      </c>
    </row>
    <row r="537" spans="1:21" x14ac:dyDescent="0.2">
      <c r="A537" s="54">
        <f t="shared" ca="1" si="44"/>
        <v>1</v>
      </c>
      <c r="B537" s="54">
        <f t="shared" ca="1" si="45"/>
        <v>0</v>
      </c>
      <c r="C537" s="54">
        <f t="shared" si="42"/>
        <v>505</v>
      </c>
      <c r="D537" s="54" t="str">
        <f ca="1">IFERROR(VLOOKUP($C537,aanmeldingen!$C:$AB,D$1,FALSE),"-")</f>
        <v>-</v>
      </c>
      <c r="E537" s="54">
        <f t="shared" ca="1" si="43"/>
        <v>0</v>
      </c>
      <c r="F537" s="25" t="str">
        <f ca="1">IF($B537=1,VLOOKUP($C537,aanmeldingen!$C:$AB,F$1,FALSE),"")</f>
        <v/>
      </c>
      <c r="G537" s="1" t="str">
        <f ca="1">IF($B537=1,VLOOKUP($C537,aanmeldingen!$C:$AB,G$1,FALSE),"")</f>
        <v/>
      </c>
      <c r="H537" s="1" t="str">
        <f ca="1">IF($B537=1,VLOOKUP($C537,aanmeldingen!$C:$AB,H$1,FALSE),"")</f>
        <v/>
      </c>
      <c r="I537" s="26" t="str">
        <f ca="1">IF($B537=1,VLOOKUP($C537,aanmeldingen!$C:$AB,I$1,FALSE),"")</f>
        <v/>
      </c>
      <c r="J537" s="26" t="str">
        <f ca="1">IF($B537=1,VLOOKUP($C537,aanmeldingen!$C:$AB,J$1,FALSE),"")</f>
        <v/>
      </c>
      <c r="K537" s="18" t="str">
        <f ca="1">IF($B537=1,VLOOKUP($C537,aanmeldingen!$C:$AB,K$1,FALSE),"")</f>
        <v/>
      </c>
      <c r="L537" s="1" t="str">
        <f ca="1">IF($B537=1,VLOOKUP($C537,aanmeldingen!$C:$AB,L$1,FALSE),"")</f>
        <v/>
      </c>
      <c r="M537" s="1" t="str">
        <f ca="1">IF($D537="-","",VLOOKUP($C537,aanmeldingen!$C:$AB,M$1,FALSE))</f>
        <v/>
      </c>
      <c r="N537" s="1" t="str">
        <f ca="1">IF($D537="-","",VLOOKUP($C537,aanmeldingen!$C:$AB,N$1,FALSE))</f>
        <v/>
      </c>
      <c r="O537" s="1" t="str">
        <f ca="1">IF($D537="-","",VLOOKUP($C537,aanmeldingen!$C:$AB,O$1,FALSE))</f>
        <v/>
      </c>
      <c r="P537" s="1">
        <f t="shared" ca="1" si="46"/>
        <v>1</v>
      </c>
      <c r="Q537" s="20" t="str">
        <f ca="1">IF(B537=1,IF(VLOOKUP(D537,Scheidsrechters!B:P,15,FALSE)=0,"",VLOOKUP(D537,Scheidsrechters!B:P,15,FALSE)),"")</f>
        <v/>
      </c>
      <c r="S537" s="1">
        <f t="shared" ca="1" si="47"/>
        <v>1</v>
      </c>
      <c r="T537" s="26" t="str">
        <f ca="1">IFERROR(VLOOKUP(C537,aanmeldingen!$C:$L,10,FALSE),"")</f>
        <v/>
      </c>
      <c r="U537" s="26" t="str">
        <f ca="1">IFERROR(VLOOKUP(C537,aanmeldingen!$C:$V,20,FALSE),"")</f>
        <v/>
      </c>
    </row>
    <row r="538" spans="1:21" x14ac:dyDescent="0.2">
      <c r="A538" s="54">
        <f t="shared" ca="1" si="44"/>
        <v>1</v>
      </c>
      <c r="B538" s="54">
        <f t="shared" ca="1" si="45"/>
        <v>0</v>
      </c>
      <c r="C538" s="54">
        <f t="shared" si="42"/>
        <v>506</v>
      </c>
      <c r="D538" s="54" t="str">
        <f ca="1">IFERROR(VLOOKUP($C538,aanmeldingen!$C:$AB,D$1,FALSE),"-")</f>
        <v>-</v>
      </c>
      <c r="E538" s="54">
        <f t="shared" ca="1" si="43"/>
        <v>0</v>
      </c>
      <c r="F538" s="25" t="str">
        <f ca="1">IF($B538=1,VLOOKUP($C538,aanmeldingen!$C:$AB,F$1,FALSE),"")</f>
        <v/>
      </c>
      <c r="G538" s="1" t="str">
        <f ca="1">IF($B538=1,VLOOKUP($C538,aanmeldingen!$C:$AB,G$1,FALSE),"")</f>
        <v/>
      </c>
      <c r="H538" s="1" t="str">
        <f ca="1">IF($B538=1,VLOOKUP($C538,aanmeldingen!$C:$AB,H$1,FALSE),"")</f>
        <v/>
      </c>
      <c r="I538" s="26" t="str">
        <f ca="1">IF($B538=1,VLOOKUP($C538,aanmeldingen!$C:$AB,I$1,FALSE),"")</f>
        <v/>
      </c>
      <c r="J538" s="26" t="str">
        <f ca="1">IF($B538=1,VLOOKUP($C538,aanmeldingen!$C:$AB,J$1,FALSE),"")</f>
        <v/>
      </c>
      <c r="K538" s="18" t="str">
        <f ca="1">IF($B538=1,VLOOKUP($C538,aanmeldingen!$C:$AB,K$1,FALSE),"")</f>
        <v/>
      </c>
      <c r="L538" s="1" t="str">
        <f ca="1">IF($B538=1,VLOOKUP($C538,aanmeldingen!$C:$AB,L$1,FALSE),"")</f>
        <v/>
      </c>
      <c r="M538" s="1" t="str">
        <f ca="1">IF($D538="-","",VLOOKUP($C538,aanmeldingen!$C:$AB,M$1,FALSE))</f>
        <v/>
      </c>
      <c r="N538" s="1" t="str">
        <f ca="1">IF($D538="-","",VLOOKUP($C538,aanmeldingen!$C:$AB,N$1,FALSE))</f>
        <v/>
      </c>
      <c r="O538" s="1" t="str">
        <f ca="1">IF($D538="-","",VLOOKUP($C538,aanmeldingen!$C:$AB,O$1,FALSE))</f>
        <v/>
      </c>
      <c r="P538" s="1">
        <f t="shared" ca="1" si="46"/>
        <v>1</v>
      </c>
      <c r="Q538" s="20" t="str">
        <f ca="1">IF(B538=1,IF(VLOOKUP(D538,Scheidsrechters!B:P,15,FALSE)=0,"",VLOOKUP(D538,Scheidsrechters!B:P,15,FALSE)),"")</f>
        <v/>
      </c>
      <c r="S538" s="1">
        <f t="shared" ca="1" si="47"/>
        <v>1</v>
      </c>
      <c r="T538" s="26" t="str">
        <f ca="1">IFERROR(VLOOKUP(C538,aanmeldingen!$C:$L,10,FALSE),"")</f>
        <v/>
      </c>
      <c r="U538" s="26" t="str">
        <f ca="1">IFERROR(VLOOKUP(C538,aanmeldingen!$C:$V,20,FALSE),"")</f>
        <v/>
      </c>
    </row>
    <row r="539" spans="1:21" x14ac:dyDescent="0.2">
      <c r="A539" s="54">
        <f t="shared" ca="1" si="44"/>
        <v>1</v>
      </c>
      <c r="B539" s="54">
        <f t="shared" ca="1" si="45"/>
        <v>0</v>
      </c>
      <c r="C539" s="54">
        <f t="shared" si="42"/>
        <v>507</v>
      </c>
      <c r="D539" s="54" t="str">
        <f ca="1">IFERROR(VLOOKUP($C539,aanmeldingen!$C:$AB,D$1,FALSE),"-")</f>
        <v>-</v>
      </c>
      <c r="E539" s="54">
        <f t="shared" ca="1" si="43"/>
        <v>0</v>
      </c>
      <c r="F539" s="25" t="str">
        <f ca="1">IF($B539=1,VLOOKUP($C539,aanmeldingen!$C:$AB,F$1,FALSE),"")</f>
        <v/>
      </c>
      <c r="G539" s="1" t="str">
        <f ca="1">IF($B539=1,VLOOKUP($C539,aanmeldingen!$C:$AB,G$1,FALSE),"")</f>
        <v/>
      </c>
      <c r="H539" s="1" t="str">
        <f ca="1">IF($B539=1,VLOOKUP($C539,aanmeldingen!$C:$AB,H$1,FALSE),"")</f>
        <v/>
      </c>
      <c r="I539" s="26" t="str">
        <f ca="1">IF($B539=1,VLOOKUP($C539,aanmeldingen!$C:$AB,I$1,FALSE),"")</f>
        <v/>
      </c>
      <c r="J539" s="26" t="str">
        <f ca="1">IF($B539=1,VLOOKUP($C539,aanmeldingen!$C:$AB,J$1,FALSE),"")</f>
        <v/>
      </c>
      <c r="K539" s="18" t="str">
        <f ca="1">IF($B539=1,VLOOKUP($C539,aanmeldingen!$C:$AB,K$1,FALSE),"")</f>
        <v/>
      </c>
      <c r="L539" s="1" t="str">
        <f ca="1">IF($B539=1,VLOOKUP($C539,aanmeldingen!$C:$AB,L$1,FALSE),"")</f>
        <v/>
      </c>
      <c r="M539" s="1" t="str">
        <f ca="1">IF($D539="-","",VLOOKUP($C539,aanmeldingen!$C:$AB,M$1,FALSE))</f>
        <v/>
      </c>
      <c r="N539" s="1" t="str">
        <f ca="1">IF($D539="-","",VLOOKUP($C539,aanmeldingen!$C:$AB,N$1,FALSE))</f>
        <v/>
      </c>
      <c r="O539" s="1" t="str">
        <f ca="1">IF($D539="-","",VLOOKUP($C539,aanmeldingen!$C:$AB,O$1,FALSE))</f>
        <v/>
      </c>
      <c r="P539" s="1">
        <f t="shared" ca="1" si="46"/>
        <v>1</v>
      </c>
      <c r="Q539" s="20" t="str">
        <f ca="1">IF(B539=1,IF(VLOOKUP(D539,Scheidsrechters!B:P,15,FALSE)=0,"",VLOOKUP(D539,Scheidsrechters!B:P,15,FALSE)),"")</f>
        <v/>
      </c>
      <c r="S539" s="1">
        <f t="shared" ca="1" si="47"/>
        <v>1</v>
      </c>
      <c r="T539" s="26" t="str">
        <f ca="1">IFERROR(VLOOKUP(C539,aanmeldingen!$C:$L,10,FALSE),"")</f>
        <v/>
      </c>
      <c r="U539" s="26" t="str">
        <f ca="1">IFERROR(VLOOKUP(C539,aanmeldingen!$C:$V,20,FALSE),"")</f>
        <v/>
      </c>
    </row>
    <row r="540" spans="1:21" x14ac:dyDescent="0.2">
      <c r="A540" s="54">
        <f t="shared" ca="1" si="44"/>
        <v>1</v>
      </c>
      <c r="B540" s="54">
        <f t="shared" ca="1" si="45"/>
        <v>0</v>
      </c>
      <c r="C540" s="54">
        <f t="shared" si="42"/>
        <v>508</v>
      </c>
      <c r="D540" s="54" t="str">
        <f ca="1">IFERROR(VLOOKUP($C540,aanmeldingen!$C:$AB,D$1,FALSE),"-")</f>
        <v>-</v>
      </c>
      <c r="E540" s="54">
        <f t="shared" ca="1" si="43"/>
        <v>0</v>
      </c>
      <c r="F540" s="25" t="str">
        <f ca="1">IF($B540=1,VLOOKUP($C540,aanmeldingen!$C:$AB,F$1,FALSE),"")</f>
        <v/>
      </c>
      <c r="G540" s="1" t="str">
        <f ca="1">IF($B540=1,VLOOKUP($C540,aanmeldingen!$C:$AB,G$1,FALSE),"")</f>
        <v/>
      </c>
      <c r="H540" s="1" t="str">
        <f ca="1">IF($B540=1,VLOOKUP($C540,aanmeldingen!$C:$AB,H$1,FALSE),"")</f>
        <v/>
      </c>
      <c r="I540" s="26" t="str">
        <f ca="1">IF($B540=1,VLOOKUP($C540,aanmeldingen!$C:$AB,I$1,FALSE),"")</f>
        <v/>
      </c>
      <c r="J540" s="26" t="str">
        <f ca="1">IF($B540=1,VLOOKUP($C540,aanmeldingen!$C:$AB,J$1,FALSE),"")</f>
        <v/>
      </c>
      <c r="K540" s="18" t="str">
        <f ca="1">IF($B540=1,VLOOKUP($C540,aanmeldingen!$C:$AB,K$1,FALSE),"")</f>
        <v/>
      </c>
      <c r="L540" s="1" t="str">
        <f ca="1">IF($B540=1,VLOOKUP($C540,aanmeldingen!$C:$AB,L$1,FALSE),"")</f>
        <v/>
      </c>
      <c r="M540" s="1" t="str">
        <f ca="1">IF($D540="-","",VLOOKUP($C540,aanmeldingen!$C:$AB,M$1,FALSE))</f>
        <v/>
      </c>
      <c r="N540" s="1" t="str">
        <f ca="1">IF($D540="-","",VLOOKUP($C540,aanmeldingen!$C:$AB,N$1,FALSE))</f>
        <v/>
      </c>
      <c r="O540" s="1" t="str">
        <f ca="1">IF($D540="-","",VLOOKUP($C540,aanmeldingen!$C:$AB,O$1,FALSE))</f>
        <v/>
      </c>
      <c r="P540" s="1">
        <f t="shared" ca="1" si="46"/>
        <v>1</v>
      </c>
      <c r="Q540" s="20" t="str">
        <f ca="1">IF(B540=1,IF(VLOOKUP(D540,Scheidsrechters!B:P,15,FALSE)=0,"",VLOOKUP(D540,Scheidsrechters!B:P,15,FALSE)),"")</f>
        <v/>
      </c>
      <c r="S540" s="1">
        <f t="shared" ca="1" si="47"/>
        <v>1</v>
      </c>
      <c r="T540" s="26" t="str">
        <f ca="1">IFERROR(VLOOKUP(C540,aanmeldingen!$C:$L,10,FALSE),"")</f>
        <v/>
      </c>
      <c r="U540" s="26" t="str">
        <f ca="1">IFERROR(VLOOKUP(C540,aanmeldingen!$C:$V,20,FALSE),"")</f>
        <v/>
      </c>
    </row>
    <row r="541" spans="1:21" x14ac:dyDescent="0.2">
      <c r="A541" s="54">
        <f t="shared" ca="1" si="44"/>
        <v>1</v>
      </c>
      <c r="B541" s="54">
        <f t="shared" ca="1" si="45"/>
        <v>0</v>
      </c>
      <c r="C541" s="54">
        <f t="shared" si="42"/>
        <v>509</v>
      </c>
      <c r="D541" s="54" t="str">
        <f ca="1">IFERROR(VLOOKUP($C541,aanmeldingen!$C:$AB,D$1,FALSE),"-")</f>
        <v>-</v>
      </c>
      <c r="E541" s="54">
        <f t="shared" ca="1" si="43"/>
        <v>0</v>
      </c>
      <c r="F541" s="25" t="str">
        <f ca="1">IF($B541=1,VLOOKUP($C541,aanmeldingen!$C:$AB,F$1,FALSE),"")</f>
        <v/>
      </c>
      <c r="G541" s="1" t="str">
        <f ca="1">IF($B541=1,VLOOKUP($C541,aanmeldingen!$C:$AB,G$1,FALSE),"")</f>
        <v/>
      </c>
      <c r="H541" s="1" t="str">
        <f ca="1">IF($B541=1,VLOOKUP($C541,aanmeldingen!$C:$AB,H$1,FALSE),"")</f>
        <v/>
      </c>
      <c r="I541" s="26" t="str">
        <f ca="1">IF($B541=1,VLOOKUP($C541,aanmeldingen!$C:$AB,I$1,FALSE),"")</f>
        <v/>
      </c>
      <c r="J541" s="26" t="str">
        <f ca="1">IF($B541=1,VLOOKUP($C541,aanmeldingen!$C:$AB,J$1,FALSE),"")</f>
        <v/>
      </c>
      <c r="K541" s="18" t="str">
        <f ca="1">IF($B541=1,VLOOKUP($C541,aanmeldingen!$C:$AB,K$1,FALSE),"")</f>
        <v/>
      </c>
      <c r="L541" s="1" t="str">
        <f ca="1">IF($B541=1,VLOOKUP($C541,aanmeldingen!$C:$AB,L$1,FALSE),"")</f>
        <v/>
      </c>
      <c r="M541" s="1" t="str">
        <f ca="1">IF($D541="-","",VLOOKUP($C541,aanmeldingen!$C:$AB,M$1,FALSE))</f>
        <v/>
      </c>
      <c r="N541" s="1" t="str">
        <f ca="1">IF($D541="-","",VLOOKUP($C541,aanmeldingen!$C:$AB,N$1,FALSE))</f>
        <v/>
      </c>
      <c r="O541" s="1" t="str">
        <f ca="1">IF($D541="-","",VLOOKUP($C541,aanmeldingen!$C:$AB,O$1,FALSE))</f>
        <v/>
      </c>
      <c r="P541" s="1">
        <f t="shared" ca="1" si="46"/>
        <v>1</v>
      </c>
      <c r="Q541" s="20" t="str">
        <f ca="1">IF(B541=1,IF(VLOOKUP(D541,Scheidsrechters!B:P,15,FALSE)=0,"",VLOOKUP(D541,Scheidsrechters!B:P,15,FALSE)),"")</f>
        <v/>
      </c>
      <c r="S541" s="1">
        <f t="shared" ca="1" si="47"/>
        <v>1</v>
      </c>
      <c r="T541" s="26" t="str">
        <f ca="1">IFERROR(VLOOKUP(C541,aanmeldingen!$C:$L,10,FALSE),"")</f>
        <v/>
      </c>
      <c r="U541" s="26" t="str">
        <f ca="1">IFERROR(VLOOKUP(C541,aanmeldingen!$C:$V,20,FALSE),"")</f>
        <v/>
      </c>
    </row>
    <row r="542" spans="1:21" x14ac:dyDescent="0.2">
      <c r="A542" s="54">
        <f t="shared" ca="1" si="44"/>
        <v>1</v>
      </c>
      <c r="B542" s="54">
        <f t="shared" ca="1" si="45"/>
        <v>0</v>
      </c>
      <c r="C542" s="54">
        <f t="shared" si="42"/>
        <v>510</v>
      </c>
      <c r="D542" s="54" t="str">
        <f ca="1">IFERROR(VLOOKUP($C542,aanmeldingen!$C:$AB,D$1,FALSE),"-")</f>
        <v>-</v>
      </c>
      <c r="E542" s="54">
        <f t="shared" ca="1" si="43"/>
        <v>0</v>
      </c>
      <c r="F542" s="25" t="str">
        <f ca="1">IF($B542=1,VLOOKUP($C542,aanmeldingen!$C:$AB,F$1,FALSE),"")</f>
        <v/>
      </c>
      <c r="G542" s="1" t="str">
        <f ca="1">IF($B542=1,VLOOKUP($C542,aanmeldingen!$C:$AB,G$1,FALSE),"")</f>
        <v/>
      </c>
      <c r="H542" s="1" t="str">
        <f ca="1">IF($B542=1,VLOOKUP($C542,aanmeldingen!$C:$AB,H$1,FALSE),"")</f>
        <v/>
      </c>
      <c r="I542" s="26" t="str">
        <f ca="1">IF($B542=1,VLOOKUP($C542,aanmeldingen!$C:$AB,I$1,FALSE),"")</f>
        <v/>
      </c>
      <c r="J542" s="26" t="str">
        <f ca="1">IF($B542=1,VLOOKUP($C542,aanmeldingen!$C:$AB,J$1,FALSE),"")</f>
        <v/>
      </c>
      <c r="K542" s="18" t="str">
        <f ca="1">IF($B542=1,VLOOKUP($C542,aanmeldingen!$C:$AB,K$1,FALSE),"")</f>
        <v/>
      </c>
      <c r="L542" s="1" t="str">
        <f ca="1">IF($B542=1,VLOOKUP($C542,aanmeldingen!$C:$AB,L$1,FALSE),"")</f>
        <v/>
      </c>
      <c r="M542" s="1" t="str">
        <f ca="1">IF($D542="-","",VLOOKUP($C542,aanmeldingen!$C:$AB,M$1,FALSE))</f>
        <v/>
      </c>
      <c r="N542" s="1" t="str">
        <f ca="1">IF($D542="-","",VLOOKUP($C542,aanmeldingen!$C:$AB,N$1,FALSE))</f>
        <v/>
      </c>
      <c r="O542" s="1" t="str">
        <f ca="1">IF($D542="-","",VLOOKUP($C542,aanmeldingen!$C:$AB,O$1,FALSE))</f>
        <v/>
      </c>
      <c r="P542" s="1">
        <f t="shared" ca="1" si="46"/>
        <v>1</v>
      </c>
      <c r="Q542" s="20" t="str">
        <f ca="1">IF(B542=1,IF(VLOOKUP(D542,Scheidsrechters!B:P,15,FALSE)=0,"",VLOOKUP(D542,Scheidsrechters!B:P,15,FALSE)),"")</f>
        <v/>
      </c>
      <c r="S542" s="1">
        <f t="shared" ca="1" si="47"/>
        <v>1</v>
      </c>
      <c r="T542" s="26" t="str">
        <f ca="1">IFERROR(VLOOKUP(C542,aanmeldingen!$C:$L,10,FALSE),"")</f>
        <v/>
      </c>
      <c r="U542" s="26" t="str">
        <f ca="1">IFERROR(VLOOKUP(C542,aanmeldingen!$C:$V,20,FALSE),"")</f>
        <v/>
      </c>
    </row>
    <row r="543" spans="1:21" x14ac:dyDescent="0.2">
      <c r="A543" s="54">
        <f t="shared" ca="1" si="44"/>
        <v>1</v>
      </c>
      <c r="B543" s="54">
        <f t="shared" ca="1" si="45"/>
        <v>0</v>
      </c>
      <c r="C543" s="54">
        <f t="shared" si="42"/>
        <v>511</v>
      </c>
      <c r="D543" s="54" t="str">
        <f ca="1">IFERROR(VLOOKUP($C543,aanmeldingen!$C:$AB,D$1,FALSE),"-")</f>
        <v>-</v>
      </c>
      <c r="E543" s="54">
        <f t="shared" ca="1" si="43"/>
        <v>0</v>
      </c>
      <c r="F543" s="25" t="str">
        <f ca="1">IF($B543=1,VLOOKUP($C543,aanmeldingen!$C:$AB,F$1,FALSE),"")</f>
        <v/>
      </c>
      <c r="G543" s="1" t="str">
        <f ca="1">IF($B543=1,VLOOKUP($C543,aanmeldingen!$C:$AB,G$1,FALSE),"")</f>
        <v/>
      </c>
      <c r="H543" s="1" t="str">
        <f ca="1">IF($B543=1,VLOOKUP($C543,aanmeldingen!$C:$AB,H$1,FALSE),"")</f>
        <v/>
      </c>
      <c r="I543" s="26" t="str">
        <f ca="1">IF($B543=1,VLOOKUP($C543,aanmeldingen!$C:$AB,I$1,FALSE),"")</f>
        <v/>
      </c>
      <c r="J543" s="26" t="str">
        <f ca="1">IF($B543=1,VLOOKUP($C543,aanmeldingen!$C:$AB,J$1,FALSE),"")</f>
        <v/>
      </c>
      <c r="K543" s="18" t="str">
        <f ca="1">IF($B543=1,VLOOKUP($C543,aanmeldingen!$C:$AB,K$1,FALSE),"")</f>
        <v/>
      </c>
      <c r="L543" s="1" t="str">
        <f ca="1">IF($B543=1,VLOOKUP($C543,aanmeldingen!$C:$AB,L$1,FALSE),"")</f>
        <v/>
      </c>
      <c r="M543" s="1" t="str">
        <f ca="1">IF($D543="-","",VLOOKUP($C543,aanmeldingen!$C:$AB,M$1,FALSE))</f>
        <v/>
      </c>
      <c r="N543" s="1" t="str">
        <f ca="1">IF($D543="-","",VLOOKUP($C543,aanmeldingen!$C:$AB,N$1,FALSE))</f>
        <v/>
      </c>
      <c r="O543" s="1" t="str">
        <f ca="1">IF($D543="-","",VLOOKUP($C543,aanmeldingen!$C:$AB,O$1,FALSE))</f>
        <v/>
      </c>
      <c r="P543" s="1">
        <f t="shared" ca="1" si="46"/>
        <v>1</v>
      </c>
      <c r="Q543" s="20" t="str">
        <f ca="1">IF(B543=1,IF(VLOOKUP(D543,Scheidsrechters!B:P,15,FALSE)=0,"",VLOOKUP(D543,Scheidsrechters!B:P,15,FALSE)),"")</f>
        <v/>
      </c>
      <c r="S543" s="1">
        <f t="shared" ca="1" si="47"/>
        <v>1</v>
      </c>
      <c r="T543" s="26" t="str">
        <f ca="1">IFERROR(VLOOKUP(C543,aanmeldingen!$C:$L,10,FALSE),"")</f>
        <v/>
      </c>
      <c r="U543" s="26" t="str">
        <f ca="1">IFERROR(VLOOKUP(C543,aanmeldingen!$C:$V,20,FALSE),"")</f>
        <v/>
      </c>
    </row>
    <row r="544" spans="1:21" x14ac:dyDescent="0.2">
      <c r="A544" s="54">
        <f t="shared" ca="1" si="44"/>
        <v>1</v>
      </c>
      <c r="B544" s="54">
        <f t="shared" ca="1" si="45"/>
        <v>0</v>
      </c>
      <c r="C544" s="54">
        <f t="shared" si="42"/>
        <v>512</v>
      </c>
      <c r="D544" s="54" t="str">
        <f ca="1">IFERROR(VLOOKUP($C544,aanmeldingen!$C:$AB,D$1,FALSE),"-")</f>
        <v>-</v>
      </c>
      <c r="E544" s="54">
        <f t="shared" ca="1" si="43"/>
        <v>0</v>
      </c>
      <c r="F544" s="25" t="str">
        <f ca="1">IF($B544=1,VLOOKUP($C544,aanmeldingen!$C:$AB,F$1,FALSE),"")</f>
        <v/>
      </c>
      <c r="G544" s="1" t="str">
        <f ca="1">IF($B544=1,VLOOKUP($C544,aanmeldingen!$C:$AB,G$1,FALSE),"")</f>
        <v/>
      </c>
      <c r="H544" s="1" t="str">
        <f ca="1">IF($B544=1,VLOOKUP($C544,aanmeldingen!$C:$AB,H$1,FALSE),"")</f>
        <v/>
      </c>
      <c r="I544" s="26" t="str">
        <f ca="1">IF($B544=1,VLOOKUP($C544,aanmeldingen!$C:$AB,I$1,FALSE),"")</f>
        <v/>
      </c>
      <c r="J544" s="26" t="str">
        <f ca="1">IF($B544=1,VLOOKUP($C544,aanmeldingen!$C:$AB,J$1,FALSE),"")</f>
        <v/>
      </c>
      <c r="K544" s="18" t="str">
        <f ca="1">IF($B544=1,VLOOKUP($C544,aanmeldingen!$C:$AB,K$1,FALSE),"")</f>
        <v/>
      </c>
      <c r="L544" s="1" t="str">
        <f ca="1">IF($B544=1,VLOOKUP($C544,aanmeldingen!$C:$AB,L$1,FALSE),"")</f>
        <v/>
      </c>
      <c r="M544" s="1" t="str">
        <f ca="1">IF($D544="-","",VLOOKUP($C544,aanmeldingen!$C:$AB,M$1,FALSE))</f>
        <v/>
      </c>
      <c r="N544" s="1" t="str">
        <f ca="1">IF($D544="-","",VLOOKUP($C544,aanmeldingen!$C:$AB,N$1,FALSE))</f>
        <v/>
      </c>
      <c r="O544" s="1" t="str">
        <f ca="1">IF($D544="-","",VLOOKUP($C544,aanmeldingen!$C:$AB,O$1,FALSE))</f>
        <v/>
      </c>
      <c r="P544" s="1">
        <f t="shared" ca="1" si="46"/>
        <v>1</v>
      </c>
      <c r="Q544" s="20" t="str">
        <f ca="1">IF(B544=1,IF(VLOOKUP(D544,Scheidsrechters!B:P,15,FALSE)=0,"",VLOOKUP(D544,Scheidsrechters!B:P,15,FALSE)),"")</f>
        <v/>
      </c>
      <c r="S544" s="1">
        <f t="shared" ca="1" si="47"/>
        <v>1</v>
      </c>
      <c r="T544" s="26" t="str">
        <f ca="1">IFERROR(VLOOKUP(C544,aanmeldingen!$C:$L,10,FALSE),"")</f>
        <v/>
      </c>
      <c r="U544" s="26" t="str">
        <f ca="1">IFERROR(VLOOKUP(C544,aanmeldingen!$C:$V,20,FALSE),"")</f>
        <v/>
      </c>
    </row>
    <row r="545" spans="1:21" x14ac:dyDescent="0.2">
      <c r="A545" s="54">
        <f t="shared" ca="1" si="44"/>
        <v>1</v>
      </c>
      <c r="B545" s="54">
        <f t="shared" ca="1" si="45"/>
        <v>0</v>
      </c>
      <c r="C545" s="54">
        <f t="shared" ref="C545:C608" si="48">C544+1</f>
        <v>513</v>
      </c>
      <c r="D545" s="54" t="str">
        <f ca="1">IFERROR(VLOOKUP($C545,aanmeldingen!$C:$AB,D$1,FALSE),"-")</f>
        <v>-</v>
      </c>
      <c r="E545" s="54">
        <f t="shared" ref="E545:E608" ca="1" si="49">IF(D545=D544,E544,IF(OR(LEFT(H545,2)="EK",LEFT(H545,2)="WK",H545="OS",H545="OKT",LEFT(H545,6)="RSS WK"),1,0))</f>
        <v>0</v>
      </c>
      <c r="F545" s="25" t="str">
        <f ca="1">IF($B545=1,VLOOKUP($C545,aanmeldingen!$C:$AB,F$1,FALSE),"")</f>
        <v/>
      </c>
      <c r="G545" s="1" t="str">
        <f ca="1">IF($B545=1,VLOOKUP($C545,aanmeldingen!$C:$AB,G$1,FALSE),"")</f>
        <v/>
      </c>
      <c r="H545" s="1" t="str">
        <f ca="1">IF($B545=1,VLOOKUP($C545,aanmeldingen!$C:$AB,H$1,FALSE),"")</f>
        <v/>
      </c>
      <c r="I545" s="26" t="str">
        <f ca="1">IF($B545=1,VLOOKUP($C545,aanmeldingen!$C:$AB,I$1,FALSE),"")</f>
        <v/>
      </c>
      <c r="J545" s="26" t="str">
        <f ca="1">IF($B545=1,VLOOKUP($C545,aanmeldingen!$C:$AB,J$1,FALSE),"")</f>
        <v/>
      </c>
      <c r="K545" s="18" t="str">
        <f ca="1">IF($B545=1,VLOOKUP($C545,aanmeldingen!$C:$AB,K$1,FALSE),"")</f>
        <v/>
      </c>
      <c r="L545" s="1" t="str">
        <f ca="1">IF($B545=1,VLOOKUP($C545,aanmeldingen!$C:$AB,L$1,FALSE),"")</f>
        <v/>
      </c>
      <c r="M545" s="1" t="str">
        <f ca="1">IF($D545="-","",VLOOKUP($C545,aanmeldingen!$C:$AB,M$1,FALSE))</f>
        <v/>
      </c>
      <c r="N545" s="1" t="str">
        <f ca="1">IF($D545="-","",VLOOKUP($C545,aanmeldingen!$C:$AB,N$1,FALSE))</f>
        <v/>
      </c>
      <c r="O545" s="1" t="str">
        <f ca="1">IF($D545="-","",VLOOKUP($C545,aanmeldingen!$C:$AB,O$1,FALSE))</f>
        <v/>
      </c>
      <c r="P545" s="1">
        <f t="shared" ca="1" si="46"/>
        <v>1</v>
      </c>
      <c r="Q545" s="20" t="str">
        <f ca="1">IF(B545=1,IF(VLOOKUP(D545,Scheidsrechters!B:P,15,FALSE)=0,"",VLOOKUP(D545,Scheidsrechters!B:P,15,FALSE)),"")</f>
        <v/>
      </c>
      <c r="S545" s="1">
        <f t="shared" ca="1" si="47"/>
        <v>1</v>
      </c>
      <c r="T545" s="26" t="str">
        <f ca="1">IFERROR(VLOOKUP(C545,aanmeldingen!$C:$L,10,FALSE),"")</f>
        <v/>
      </c>
      <c r="U545" s="26" t="str">
        <f ca="1">IFERROR(VLOOKUP(C545,aanmeldingen!$C:$V,20,FALSE),"")</f>
        <v/>
      </c>
    </row>
    <row r="546" spans="1:21" x14ac:dyDescent="0.2">
      <c r="A546" s="54">
        <f t="shared" ref="A546:A609" ca="1" si="50">IF(E546=0,IF(D546=D545,A545,IF(A545=1,0,1)),IF(D546=D545,A545,IF(A545=3,4,3)))</f>
        <v>1</v>
      </c>
      <c r="B546" s="54">
        <f t="shared" ref="B546:B609" ca="1" si="51">IF(D546="-",0,IF(D546=D545,0,1))</f>
        <v>0</v>
      </c>
      <c r="C546" s="54">
        <f t="shared" si="48"/>
        <v>514</v>
      </c>
      <c r="D546" s="54" t="str">
        <f ca="1">IFERROR(VLOOKUP($C546,aanmeldingen!$C:$AB,D$1,FALSE),"-")</f>
        <v>-</v>
      </c>
      <c r="E546" s="54">
        <f t="shared" ca="1" si="49"/>
        <v>0</v>
      </c>
      <c r="F546" s="25" t="str">
        <f ca="1">IF($B546=1,VLOOKUP($C546,aanmeldingen!$C:$AB,F$1,FALSE),"")</f>
        <v/>
      </c>
      <c r="G546" s="1" t="str">
        <f ca="1">IF($B546=1,VLOOKUP($C546,aanmeldingen!$C:$AB,G$1,FALSE),"")</f>
        <v/>
      </c>
      <c r="H546" s="1" t="str">
        <f ca="1">IF($B546=1,VLOOKUP($C546,aanmeldingen!$C:$AB,H$1,FALSE),"")</f>
        <v/>
      </c>
      <c r="I546" s="26" t="str">
        <f ca="1">IF($B546=1,VLOOKUP($C546,aanmeldingen!$C:$AB,I$1,FALSE),"")</f>
        <v/>
      </c>
      <c r="J546" s="26" t="str">
        <f ca="1">IF($B546=1,VLOOKUP($C546,aanmeldingen!$C:$AB,J$1,FALSE),"")</f>
        <v/>
      </c>
      <c r="K546" s="18" t="str">
        <f ca="1">IF($B546=1,VLOOKUP($C546,aanmeldingen!$C:$AB,K$1,FALSE),"")</f>
        <v/>
      </c>
      <c r="L546" s="1" t="str">
        <f ca="1">IF($B546=1,VLOOKUP($C546,aanmeldingen!$C:$AB,L$1,FALSE),"")</f>
        <v/>
      </c>
      <c r="M546" s="1" t="str">
        <f ca="1">IF($D546="-","",VLOOKUP($C546,aanmeldingen!$C:$AB,M$1,FALSE))</f>
        <v/>
      </c>
      <c r="N546" s="1" t="str">
        <f ca="1">IF($D546="-","",VLOOKUP($C546,aanmeldingen!$C:$AB,N$1,FALSE))</f>
        <v/>
      </c>
      <c r="O546" s="1" t="str">
        <f ca="1">IF($D546="-","",VLOOKUP($C546,aanmeldingen!$C:$AB,O$1,FALSE))</f>
        <v/>
      </c>
      <c r="P546" s="1">
        <f t="shared" ref="P546:P609" ca="1" si="52">IF(S546=1,1,"")</f>
        <v>1</v>
      </c>
      <c r="Q546" s="20" t="str">
        <f ca="1">IF(B546=1,IF(VLOOKUP(D546,Scheidsrechters!B:P,15,FALSE)=0,"",VLOOKUP(D546,Scheidsrechters!B:P,15,FALSE)),"")</f>
        <v/>
      </c>
      <c r="S546" s="1">
        <f t="shared" ref="S546:S609" ca="1" si="53">IF(T546&lt;&gt;0,1,IF(U546-TODAY()&lt;8,2,3))</f>
        <v>1</v>
      </c>
      <c r="T546" s="26" t="str">
        <f ca="1">IFERROR(VLOOKUP(C546,aanmeldingen!$C:$L,10,FALSE),"")</f>
        <v/>
      </c>
      <c r="U546" s="26" t="str">
        <f ca="1">IFERROR(VLOOKUP(C546,aanmeldingen!$C:$V,20,FALSE),"")</f>
        <v/>
      </c>
    </row>
    <row r="547" spans="1:21" x14ac:dyDescent="0.2">
      <c r="A547" s="54">
        <f t="shared" ca="1" si="50"/>
        <v>1</v>
      </c>
      <c r="B547" s="54">
        <f t="shared" ca="1" si="51"/>
        <v>0</v>
      </c>
      <c r="C547" s="54">
        <f t="shared" si="48"/>
        <v>515</v>
      </c>
      <c r="D547" s="54" t="str">
        <f ca="1">IFERROR(VLOOKUP($C547,aanmeldingen!$C:$AB,D$1,FALSE),"-")</f>
        <v>-</v>
      </c>
      <c r="E547" s="54">
        <f t="shared" ca="1" si="49"/>
        <v>0</v>
      </c>
      <c r="F547" s="25" t="str">
        <f ca="1">IF($B547=1,VLOOKUP($C547,aanmeldingen!$C:$AB,F$1,FALSE),"")</f>
        <v/>
      </c>
      <c r="G547" s="1" t="str">
        <f ca="1">IF($B547=1,VLOOKUP($C547,aanmeldingen!$C:$AB,G$1,FALSE),"")</f>
        <v/>
      </c>
      <c r="H547" s="1" t="str">
        <f ca="1">IF($B547=1,VLOOKUP($C547,aanmeldingen!$C:$AB,H$1,FALSE),"")</f>
        <v/>
      </c>
      <c r="I547" s="26" t="str">
        <f ca="1">IF($B547=1,VLOOKUP($C547,aanmeldingen!$C:$AB,I$1,FALSE),"")</f>
        <v/>
      </c>
      <c r="J547" s="26" t="str">
        <f ca="1">IF($B547=1,VLOOKUP($C547,aanmeldingen!$C:$AB,J$1,FALSE),"")</f>
        <v/>
      </c>
      <c r="K547" s="18" t="str">
        <f ca="1">IF($B547=1,VLOOKUP($C547,aanmeldingen!$C:$AB,K$1,FALSE),"")</f>
        <v/>
      </c>
      <c r="L547" s="1" t="str">
        <f ca="1">IF($B547=1,VLOOKUP($C547,aanmeldingen!$C:$AB,L$1,FALSE),"")</f>
        <v/>
      </c>
      <c r="M547" s="1" t="str">
        <f ca="1">IF($D547="-","",VLOOKUP($C547,aanmeldingen!$C:$AB,M$1,FALSE))</f>
        <v/>
      </c>
      <c r="N547" s="1" t="str">
        <f ca="1">IF($D547="-","",VLOOKUP($C547,aanmeldingen!$C:$AB,N$1,FALSE))</f>
        <v/>
      </c>
      <c r="O547" s="1" t="str">
        <f ca="1">IF($D547="-","",VLOOKUP($C547,aanmeldingen!$C:$AB,O$1,FALSE))</f>
        <v/>
      </c>
      <c r="P547" s="1">
        <f t="shared" ca="1" si="52"/>
        <v>1</v>
      </c>
      <c r="Q547" s="20" t="str">
        <f ca="1">IF(B547=1,IF(VLOOKUP(D547,Scheidsrechters!B:P,15,FALSE)=0,"",VLOOKUP(D547,Scheidsrechters!B:P,15,FALSE)),"")</f>
        <v/>
      </c>
      <c r="S547" s="1">
        <f t="shared" ca="1" si="53"/>
        <v>1</v>
      </c>
      <c r="T547" s="26" t="str">
        <f ca="1">IFERROR(VLOOKUP(C547,aanmeldingen!$C:$L,10,FALSE),"")</f>
        <v/>
      </c>
      <c r="U547" s="26" t="str">
        <f ca="1">IFERROR(VLOOKUP(C547,aanmeldingen!$C:$V,20,FALSE),"")</f>
        <v/>
      </c>
    </row>
    <row r="548" spans="1:21" x14ac:dyDescent="0.2">
      <c r="A548" s="54">
        <f t="shared" ca="1" si="50"/>
        <v>1</v>
      </c>
      <c r="B548" s="54">
        <f t="shared" ca="1" si="51"/>
        <v>0</v>
      </c>
      <c r="C548" s="54">
        <f t="shared" si="48"/>
        <v>516</v>
      </c>
      <c r="D548" s="54" t="str">
        <f ca="1">IFERROR(VLOOKUP($C548,aanmeldingen!$C:$AB,D$1,FALSE),"-")</f>
        <v>-</v>
      </c>
      <c r="E548" s="54">
        <f t="shared" ca="1" si="49"/>
        <v>0</v>
      </c>
      <c r="F548" s="25" t="str">
        <f ca="1">IF($B548=1,VLOOKUP($C548,aanmeldingen!$C:$AB,F$1,FALSE),"")</f>
        <v/>
      </c>
      <c r="G548" s="1" t="str">
        <f ca="1">IF($B548=1,VLOOKUP($C548,aanmeldingen!$C:$AB,G$1,FALSE),"")</f>
        <v/>
      </c>
      <c r="H548" s="1" t="str">
        <f ca="1">IF($B548=1,VLOOKUP($C548,aanmeldingen!$C:$AB,H$1,FALSE),"")</f>
        <v/>
      </c>
      <c r="I548" s="26" t="str">
        <f ca="1">IF($B548=1,VLOOKUP($C548,aanmeldingen!$C:$AB,I$1,FALSE),"")</f>
        <v/>
      </c>
      <c r="J548" s="26" t="str">
        <f ca="1">IF($B548=1,VLOOKUP($C548,aanmeldingen!$C:$AB,J$1,FALSE),"")</f>
        <v/>
      </c>
      <c r="K548" s="18" t="str">
        <f ca="1">IF($B548=1,VLOOKUP($C548,aanmeldingen!$C:$AB,K$1,FALSE),"")</f>
        <v/>
      </c>
      <c r="L548" s="1" t="str">
        <f ca="1">IF($B548=1,VLOOKUP($C548,aanmeldingen!$C:$AB,L$1,FALSE),"")</f>
        <v/>
      </c>
      <c r="M548" s="1" t="str">
        <f ca="1">IF($D548="-","",VLOOKUP($C548,aanmeldingen!$C:$AB,M$1,FALSE))</f>
        <v/>
      </c>
      <c r="N548" s="1" t="str">
        <f ca="1">IF($D548="-","",VLOOKUP($C548,aanmeldingen!$C:$AB,N$1,FALSE))</f>
        <v/>
      </c>
      <c r="O548" s="1" t="str">
        <f ca="1">IF($D548="-","",VLOOKUP($C548,aanmeldingen!$C:$AB,O$1,FALSE))</f>
        <v/>
      </c>
      <c r="P548" s="1">
        <f t="shared" ca="1" si="52"/>
        <v>1</v>
      </c>
      <c r="Q548" s="20" t="str">
        <f ca="1">IF(B548=1,IF(VLOOKUP(D548,Scheidsrechters!B:P,15,FALSE)=0,"",VLOOKUP(D548,Scheidsrechters!B:P,15,FALSE)),"")</f>
        <v/>
      </c>
      <c r="S548" s="1">
        <f t="shared" ca="1" si="53"/>
        <v>1</v>
      </c>
      <c r="T548" s="26" t="str">
        <f ca="1">IFERROR(VLOOKUP(C548,aanmeldingen!$C:$L,10,FALSE),"")</f>
        <v/>
      </c>
      <c r="U548" s="26" t="str">
        <f ca="1">IFERROR(VLOOKUP(C548,aanmeldingen!$C:$V,20,FALSE),"")</f>
        <v/>
      </c>
    </row>
    <row r="549" spans="1:21" x14ac:dyDescent="0.2">
      <c r="A549" s="54">
        <f t="shared" ca="1" si="50"/>
        <v>1</v>
      </c>
      <c r="B549" s="54">
        <f t="shared" ca="1" si="51"/>
        <v>0</v>
      </c>
      <c r="C549" s="54">
        <f t="shared" si="48"/>
        <v>517</v>
      </c>
      <c r="D549" s="54" t="str">
        <f ca="1">IFERROR(VLOOKUP($C549,aanmeldingen!$C:$AB,D$1,FALSE),"-")</f>
        <v>-</v>
      </c>
      <c r="E549" s="54">
        <f t="shared" ca="1" si="49"/>
        <v>0</v>
      </c>
      <c r="F549" s="25" t="str">
        <f ca="1">IF($B549=1,VLOOKUP($C549,aanmeldingen!$C:$AB,F$1,FALSE),"")</f>
        <v/>
      </c>
      <c r="G549" s="1" t="str">
        <f ca="1">IF($B549=1,VLOOKUP($C549,aanmeldingen!$C:$AB,G$1,FALSE),"")</f>
        <v/>
      </c>
      <c r="H549" s="1" t="str">
        <f ca="1">IF($B549=1,VLOOKUP($C549,aanmeldingen!$C:$AB,H$1,FALSE),"")</f>
        <v/>
      </c>
      <c r="I549" s="26" t="str">
        <f ca="1">IF($B549=1,VLOOKUP($C549,aanmeldingen!$C:$AB,I$1,FALSE),"")</f>
        <v/>
      </c>
      <c r="J549" s="26" t="str">
        <f ca="1">IF($B549=1,VLOOKUP($C549,aanmeldingen!$C:$AB,J$1,FALSE),"")</f>
        <v/>
      </c>
      <c r="K549" s="18" t="str">
        <f ca="1">IF($B549=1,VLOOKUP($C549,aanmeldingen!$C:$AB,K$1,FALSE),"")</f>
        <v/>
      </c>
      <c r="L549" s="1" t="str">
        <f ca="1">IF($B549=1,VLOOKUP($C549,aanmeldingen!$C:$AB,L$1,FALSE),"")</f>
        <v/>
      </c>
      <c r="M549" s="1" t="str">
        <f ca="1">IF($D549="-","",VLOOKUP($C549,aanmeldingen!$C:$AB,M$1,FALSE))</f>
        <v/>
      </c>
      <c r="N549" s="1" t="str">
        <f ca="1">IF($D549="-","",VLOOKUP($C549,aanmeldingen!$C:$AB,N$1,FALSE))</f>
        <v/>
      </c>
      <c r="O549" s="1" t="str">
        <f ca="1">IF($D549="-","",VLOOKUP($C549,aanmeldingen!$C:$AB,O$1,FALSE))</f>
        <v/>
      </c>
      <c r="P549" s="1">
        <f t="shared" ca="1" si="52"/>
        <v>1</v>
      </c>
      <c r="Q549" s="20" t="str">
        <f ca="1">IF(B549=1,IF(VLOOKUP(D549,Scheidsrechters!B:P,15,FALSE)=0,"",VLOOKUP(D549,Scheidsrechters!B:P,15,FALSE)),"")</f>
        <v/>
      </c>
      <c r="S549" s="1">
        <f t="shared" ca="1" si="53"/>
        <v>1</v>
      </c>
      <c r="T549" s="26" t="str">
        <f ca="1">IFERROR(VLOOKUP(C549,aanmeldingen!$C:$L,10,FALSE),"")</f>
        <v/>
      </c>
      <c r="U549" s="26" t="str">
        <f ca="1">IFERROR(VLOOKUP(C549,aanmeldingen!$C:$V,20,FALSE),"")</f>
        <v/>
      </c>
    </row>
    <row r="550" spans="1:21" x14ac:dyDescent="0.2">
      <c r="A550" s="54">
        <f t="shared" ca="1" si="50"/>
        <v>1</v>
      </c>
      <c r="B550" s="54">
        <f t="shared" ca="1" si="51"/>
        <v>0</v>
      </c>
      <c r="C550" s="54">
        <f t="shared" si="48"/>
        <v>518</v>
      </c>
      <c r="D550" s="54" t="str">
        <f ca="1">IFERROR(VLOOKUP($C550,aanmeldingen!$C:$AB,D$1,FALSE),"-")</f>
        <v>-</v>
      </c>
      <c r="E550" s="54">
        <f t="shared" ca="1" si="49"/>
        <v>0</v>
      </c>
      <c r="F550" s="25" t="str">
        <f ca="1">IF($B550=1,VLOOKUP($C550,aanmeldingen!$C:$AB,F$1,FALSE),"")</f>
        <v/>
      </c>
      <c r="G550" s="1" t="str">
        <f ca="1">IF($B550=1,VLOOKUP($C550,aanmeldingen!$C:$AB,G$1,FALSE),"")</f>
        <v/>
      </c>
      <c r="H550" s="1" t="str">
        <f ca="1">IF($B550=1,VLOOKUP($C550,aanmeldingen!$C:$AB,H$1,FALSE),"")</f>
        <v/>
      </c>
      <c r="I550" s="26" t="str">
        <f ca="1">IF($B550=1,VLOOKUP($C550,aanmeldingen!$C:$AB,I$1,FALSE),"")</f>
        <v/>
      </c>
      <c r="J550" s="26" t="str">
        <f ca="1">IF($B550=1,VLOOKUP($C550,aanmeldingen!$C:$AB,J$1,FALSE),"")</f>
        <v/>
      </c>
      <c r="K550" s="18" t="str">
        <f ca="1">IF($B550=1,VLOOKUP($C550,aanmeldingen!$C:$AB,K$1,FALSE),"")</f>
        <v/>
      </c>
      <c r="L550" s="1" t="str">
        <f ca="1">IF($B550=1,VLOOKUP($C550,aanmeldingen!$C:$AB,L$1,FALSE),"")</f>
        <v/>
      </c>
      <c r="M550" s="1" t="str">
        <f ca="1">IF($D550="-","",VLOOKUP($C550,aanmeldingen!$C:$AB,M$1,FALSE))</f>
        <v/>
      </c>
      <c r="N550" s="1" t="str">
        <f ca="1">IF($D550="-","",VLOOKUP($C550,aanmeldingen!$C:$AB,N$1,FALSE))</f>
        <v/>
      </c>
      <c r="O550" s="1" t="str">
        <f ca="1">IF($D550="-","",VLOOKUP($C550,aanmeldingen!$C:$AB,O$1,FALSE))</f>
        <v/>
      </c>
      <c r="P550" s="1">
        <f t="shared" ca="1" si="52"/>
        <v>1</v>
      </c>
      <c r="Q550" s="20" t="str">
        <f ca="1">IF(B550=1,IF(VLOOKUP(D550,Scheidsrechters!B:P,15,FALSE)=0,"",VLOOKUP(D550,Scheidsrechters!B:P,15,FALSE)),"")</f>
        <v/>
      </c>
      <c r="S550" s="1">
        <f t="shared" ca="1" si="53"/>
        <v>1</v>
      </c>
      <c r="T550" s="26" t="str">
        <f ca="1">IFERROR(VLOOKUP(C550,aanmeldingen!$C:$L,10,FALSE),"")</f>
        <v/>
      </c>
      <c r="U550" s="26" t="str">
        <f ca="1">IFERROR(VLOOKUP(C550,aanmeldingen!$C:$V,20,FALSE),"")</f>
        <v/>
      </c>
    </row>
    <row r="551" spans="1:21" x14ac:dyDescent="0.2">
      <c r="A551" s="54">
        <f t="shared" ca="1" si="50"/>
        <v>1</v>
      </c>
      <c r="B551" s="54">
        <f t="shared" ca="1" si="51"/>
        <v>0</v>
      </c>
      <c r="C551" s="54">
        <f t="shared" si="48"/>
        <v>519</v>
      </c>
      <c r="D551" s="54" t="str">
        <f ca="1">IFERROR(VLOOKUP($C551,aanmeldingen!$C:$AB,D$1,FALSE),"-")</f>
        <v>-</v>
      </c>
      <c r="E551" s="54">
        <f t="shared" ca="1" si="49"/>
        <v>0</v>
      </c>
      <c r="F551" s="25" t="str">
        <f ca="1">IF($B551=1,VLOOKUP($C551,aanmeldingen!$C:$AB,F$1,FALSE),"")</f>
        <v/>
      </c>
      <c r="G551" s="1" t="str">
        <f ca="1">IF($B551=1,VLOOKUP($C551,aanmeldingen!$C:$AB,G$1,FALSE),"")</f>
        <v/>
      </c>
      <c r="H551" s="1" t="str">
        <f ca="1">IF($B551=1,VLOOKUP($C551,aanmeldingen!$C:$AB,H$1,FALSE),"")</f>
        <v/>
      </c>
      <c r="I551" s="26" t="str">
        <f ca="1">IF($B551=1,VLOOKUP($C551,aanmeldingen!$C:$AB,I$1,FALSE),"")</f>
        <v/>
      </c>
      <c r="J551" s="26" t="str">
        <f ca="1">IF($B551=1,VLOOKUP($C551,aanmeldingen!$C:$AB,J$1,FALSE),"")</f>
        <v/>
      </c>
      <c r="K551" s="18" t="str">
        <f ca="1">IF($B551=1,VLOOKUP($C551,aanmeldingen!$C:$AB,K$1,FALSE),"")</f>
        <v/>
      </c>
      <c r="L551" s="1" t="str">
        <f ca="1">IF($B551=1,VLOOKUP($C551,aanmeldingen!$C:$AB,L$1,FALSE),"")</f>
        <v/>
      </c>
      <c r="M551" s="1" t="str">
        <f ca="1">IF($D551="-","",VLOOKUP($C551,aanmeldingen!$C:$AB,M$1,FALSE))</f>
        <v/>
      </c>
      <c r="N551" s="1" t="str">
        <f ca="1">IF($D551="-","",VLOOKUP($C551,aanmeldingen!$C:$AB,N$1,FALSE))</f>
        <v/>
      </c>
      <c r="O551" s="1" t="str">
        <f ca="1">IF($D551="-","",VLOOKUP($C551,aanmeldingen!$C:$AB,O$1,FALSE))</f>
        <v/>
      </c>
      <c r="P551" s="1">
        <f t="shared" ca="1" si="52"/>
        <v>1</v>
      </c>
      <c r="Q551" s="20" t="str">
        <f ca="1">IF(B551=1,IF(VLOOKUP(D551,Scheidsrechters!B:P,15,FALSE)=0,"",VLOOKUP(D551,Scheidsrechters!B:P,15,FALSE)),"")</f>
        <v/>
      </c>
      <c r="S551" s="1">
        <f t="shared" ca="1" si="53"/>
        <v>1</v>
      </c>
      <c r="T551" s="26" t="str">
        <f ca="1">IFERROR(VLOOKUP(C551,aanmeldingen!$C:$L,10,FALSE),"")</f>
        <v/>
      </c>
      <c r="U551" s="26" t="str">
        <f ca="1">IFERROR(VLOOKUP(C551,aanmeldingen!$C:$V,20,FALSE),"")</f>
        <v/>
      </c>
    </row>
    <row r="552" spans="1:21" x14ac:dyDescent="0.2">
      <c r="A552" s="54">
        <f t="shared" ca="1" si="50"/>
        <v>1</v>
      </c>
      <c r="B552" s="54">
        <f t="shared" ca="1" si="51"/>
        <v>0</v>
      </c>
      <c r="C552" s="54">
        <f t="shared" si="48"/>
        <v>520</v>
      </c>
      <c r="D552" s="54" t="str">
        <f ca="1">IFERROR(VLOOKUP($C552,aanmeldingen!$C:$AB,D$1,FALSE),"-")</f>
        <v>-</v>
      </c>
      <c r="E552" s="54">
        <f t="shared" ca="1" si="49"/>
        <v>0</v>
      </c>
      <c r="F552" s="25" t="str">
        <f ca="1">IF($B552=1,VLOOKUP($C552,aanmeldingen!$C:$AB,F$1,FALSE),"")</f>
        <v/>
      </c>
      <c r="G552" s="1" t="str">
        <f ca="1">IF($B552=1,VLOOKUP($C552,aanmeldingen!$C:$AB,G$1,FALSE),"")</f>
        <v/>
      </c>
      <c r="H552" s="1" t="str">
        <f ca="1">IF($B552=1,VLOOKUP($C552,aanmeldingen!$C:$AB,H$1,FALSE),"")</f>
        <v/>
      </c>
      <c r="I552" s="26" t="str">
        <f ca="1">IF($B552=1,VLOOKUP($C552,aanmeldingen!$C:$AB,I$1,FALSE),"")</f>
        <v/>
      </c>
      <c r="J552" s="26" t="str">
        <f ca="1">IF($B552=1,VLOOKUP($C552,aanmeldingen!$C:$AB,J$1,FALSE),"")</f>
        <v/>
      </c>
      <c r="K552" s="18" t="str">
        <f ca="1">IF($B552=1,VLOOKUP($C552,aanmeldingen!$C:$AB,K$1,FALSE),"")</f>
        <v/>
      </c>
      <c r="L552" s="1" t="str">
        <f ca="1">IF($B552=1,VLOOKUP($C552,aanmeldingen!$C:$AB,L$1,FALSE),"")</f>
        <v/>
      </c>
      <c r="M552" s="1" t="str">
        <f ca="1">IF($D552="-","",VLOOKUP($C552,aanmeldingen!$C:$AB,M$1,FALSE))</f>
        <v/>
      </c>
      <c r="N552" s="1" t="str">
        <f ca="1">IF($D552="-","",VLOOKUP($C552,aanmeldingen!$C:$AB,N$1,FALSE))</f>
        <v/>
      </c>
      <c r="O552" s="1" t="str">
        <f ca="1">IF($D552="-","",VLOOKUP($C552,aanmeldingen!$C:$AB,O$1,FALSE))</f>
        <v/>
      </c>
      <c r="P552" s="1">
        <f t="shared" ca="1" si="52"/>
        <v>1</v>
      </c>
      <c r="Q552" s="20" t="str">
        <f ca="1">IF(B552=1,IF(VLOOKUP(D552,Scheidsrechters!B:P,15,FALSE)=0,"",VLOOKUP(D552,Scheidsrechters!B:P,15,FALSE)),"")</f>
        <v/>
      </c>
      <c r="S552" s="1">
        <f t="shared" ca="1" si="53"/>
        <v>1</v>
      </c>
      <c r="T552" s="26" t="str">
        <f ca="1">IFERROR(VLOOKUP(C552,aanmeldingen!$C:$L,10,FALSE),"")</f>
        <v/>
      </c>
      <c r="U552" s="26" t="str">
        <f ca="1">IFERROR(VLOOKUP(C552,aanmeldingen!$C:$V,20,FALSE),"")</f>
        <v/>
      </c>
    </row>
    <row r="553" spans="1:21" x14ac:dyDescent="0.2">
      <c r="A553" s="54">
        <f t="shared" ca="1" si="50"/>
        <v>1</v>
      </c>
      <c r="B553" s="54">
        <f t="shared" ca="1" si="51"/>
        <v>0</v>
      </c>
      <c r="C553" s="54">
        <f t="shared" si="48"/>
        <v>521</v>
      </c>
      <c r="D553" s="54" t="str">
        <f ca="1">IFERROR(VLOOKUP($C553,aanmeldingen!$C:$AB,D$1,FALSE),"-")</f>
        <v>-</v>
      </c>
      <c r="E553" s="54">
        <f t="shared" ca="1" si="49"/>
        <v>0</v>
      </c>
      <c r="F553" s="25" t="str">
        <f ca="1">IF($B553=1,VLOOKUP($C553,aanmeldingen!$C:$AB,F$1,FALSE),"")</f>
        <v/>
      </c>
      <c r="G553" s="1" t="str">
        <f ca="1">IF($B553=1,VLOOKUP($C553,aanmeldingen!$C:$AB,G$1,FALSE),"")</f>
        <v/>
      </c>
      <c r="H553" s="1" t="str">
        <f ca="1">IF($B553=1,VLOOKUP($C553,aanmeldingen!$C:$AB,H$1,FALSE),"")</f>
        <v/>
      </c>
      <c r="I553" s="26" t="str">
        <f ca="1">IF($B553=1,VLOOKUP($C553,aanmeldingen!$C:$AB,I$1,FALSE),"")</f>
        <v/>
      </c>
      <c r="J553" s="26" t="str">
        <f ca="1">IF($B553=1,VLOOKUP($C553,aanmeldingen!$C:$AB,J$1,FALSE),"")</f>
        <v/>
      </c>
      <c r="K553" s="18" t="str">
        <f ca="1">IF($B553=1,VLOOKUP($C553,aanmeldingen!$C:$AB,K$1,FALSE),"")</f>
        <v/>
      </c>
      <c r="L553" s="1" t="str">
        <f ca="1">IF($B553=1,VLOOKUP($C553,aanmeldingen!$C:$AB,L$1,FALSE),"")</f>
        <v/>
      </c>
      <c r="M553" s="1" t="str">
        <f ca="1">IF($D553="-","",VLOOKUP($C553,aanmeldingen!$C:$AB,M$1,FALSE))</f>
        <v/>
      </c>
      <c r="N553" s="1" t="str">
        <f ca="1">IF($D553="-","",VLOOKUP($C553,aanmeldingen!$C:$AB,N$1,FALSE))</f>
        <v/>
      </c>
      <c r="O553" s="1" t="str">
        <f ca="1">IF($D553="-","",VLOOKUP($C553,aanmeldingen!$C:$AB,O$1,FALSE))</f>
        <v/>
      </c>
      <c r="P553" s="1">
        <f t="shared" ca="1" si="52"/>
        <v>1</v>
      </c>
      <c r="Q553" s="20" t="str">
        <f ca="1">IF(B553=1,IF(VLOOKUP(D553,Scheidsrechters!B:P,15,FALSE)=0,"",VLOOKUP(D553,Scheidsrechters!B:P,15,FALSE)),"")</f>
        <v/>
      </c>
      <c r="S553" s="1">
        <f t="shared" ca="1" si="53"/>
        <v>1</v>
      </c>
      <c r="T553" s="26" t="str">
        <f ca="1">IFERROR(VLOOKUP(C553,aanmeldingen!$C:$L,10,FALSE),"")</f>
        <v/>
      </c>
      <c r="U553" s="26" t="str">
        <f ca="1">IFERROR(VLOOKUP(C553,aanmeldingen!$C:$V,20,FALSE),"")</f>
        <v/>
      </c>
    </row>
    <row r="554" spans="1:21" x14ac:dyDescent="0.2">
      <c r="A554" s="54">
        <f t="shared" ca="1" si="50"/>
        <v>1</v>
      </c>
      <c r="B554" s="54">
        <f t="shared" ca="1" si="51"/>
        <v>0</v>
      </c>
      <c r="C554" s="54">
        <f t="shared" si="48"/>
        <v>522</v>
      </c>
      <c r="D554" s="54" t="str">
        <f ca="1">IFERROR(VLOOKUP($C554,aanmeldingen!$C:$AB,D$1,FALSE),"-")</f>
        <v>-</v>
      </c>
      <c r="E554" s="54">
        <f t="shared" ca="1" si="49"/>
        <v>0</v>
      </c>
      <c r="F554" s="25" t="str">
        <f ca="1">IF($B554=1,VLOOKUP($C554,aanmeldingen!$C:$AB,F$1,FALSE),"")</f>
        <v/>
      </c>
      <c r="G554" s="1" t="str">
        <f ca="1">IF($B554=1,VLOOKUP($C554,aanmeldingen!$C:$AB,G$1,FALSE),"")</f>
        <v/>
      </c>
      <c r="H554" s="1" t="str">
        <f ca="1">IF($B554=1,VLOOKUP($C554,aanmeldingen!$C:$AB,H$1,FALSE),"")</f>
        <v/>
      </c>
      <c r="I554" s="26" t="str">
        <f ca="1">IF($B554=1,VLOOKUP($C554,aanmeldingen!$C:$AB,I$1,FALSE),"")</f>
        <v/>
      </c>
      <c r="J554" s="26" t="str">
        <f ca="1">IF($B554=1,VLOOKUP($C554,aanmeldingen!$C:$AB,J$1,FALSE),"")</f>
        <v/>
      </c>
      <c r="K554" s="18" t="str">
        <f ca="1">IF($B554=1,VLOOKUP($C554,aanmeldingen!$C:$AB,K$1,FALSE),"")</f>
        <v/>
      </c>
      <c r="L554" s="1" t="str">
        <f ca="1">IF($B554=1,VLOOKUP($C554,aanmeldingen!$C:$AB,L$1,FALSE),"")</f>
        <v/>
      </c>
      <c r="M554" s="1" t="str">
        <f ca="1">IF($D554="-","",VLOOKUP($C554,aanmeldingen!$C:$AB,M$1,FALSE))</f>
        <v/>
      </c>
      <c r="N554" s="1" t="str">
        <f ca="1">IF($D554="-","",VLOOKUP($C554,aanmeldingen!$C:$AB,N$1,FALSE))</f>
        <v/>
      </c>
      <c r="O554" s="1" t="str">
        <f ca="1">IF($D554="-","",VLOOKUP($C554,aanmeldingen!$C:$AB,O$1,FALSE))</f>
        <v/>
      </c>
      <c r="P554" s="1">
        <f t="shared" ca="1" si="52"/>
        <v>1</v>
      </c>
      <c r="Q554" s="20" t="str">
        <f ca="1">IF(B554=1,IF(VLOOKUP(D554,Scheidsrechters!B:P,15,FALSE)=0,"",VLOOKUP(D554,Scheidsrechters!B:P,15,FALSE)),"")</f>
        <v/>
      </c>
      <c r="S554" s="1">
        <f t="shared" ca="1" si="53"/>
        <v>1</v>
      </c>
      <c r="T554" s="26" t="str">
        <f ca="1">IFERROR(VLOOKUP(C554,aanmeldingen!$C:$L,10,FALSE),"")</f>
        <v/>
      </c>
      <c r="U554" s="26" t="str">
        <f ca="1">IFERROR(VLOOKUP(C554,aanmeldingen!$C:$V,20,FALSE),"")</f>
        <v/>
      </c>
    </row>
    <row r="555" spans="1:21" x14ac:dyDescent="0.2">
      <c r="A555" s="54">
        <f t="shared" ca="1" si="50"/>
        <v>1</v>
      </c>
      <c r="B555" s="54">
        <f t="shared" ca="1" si="51"/>
        <v>0</v>
      </c>
      <c r="C555" s="54">
        <f t="shared" si="48"/>
        <v>523</v>
      </c>
      <c r="D555" s="54" t="str">
        <f ca="1">IFERROR(VLOOKUP($C555,aanmeldingen!$C:$AB,D$1,FALSE),"-")</f>
        <v>-</v>
      </c>
      <c r="E555" s="54">
        <f t="shared" ca="1" si="49"/>
        <v>0</v>
      </c>
      <c r="F555" s="25" t="str">
        <f ca="1">IF($B555=1,VLOOKUP($C555,aanmeldingen!$C:$AB,F$1,FALSE),"")</f>
        <v/>
      </c>
      <c r="G555" s="1" t="str">
        <f ca="1">IF($B555=1,VLOOKUP($C555,aanmeldingen!$C:$AB,G$1,FALSE),"")</f>
        <v/>
      </c>
      <c r="H555" s="1" t="str">
        <f ca="1">IF($B555=1,VLOOKUP($C555,aanmeldingen!$C:$AB,H$1,FALSE),"")</f>
        <v/>
      </c>
      <c r="I555" s="26" t="str">
        <f ca="1">IF($B555=1,VLOOKUP($C555,aanmeldingen!$C:$AB,I$1,FALSE),"")</f>
        <v/>
      </c>
      <c r="J555" s="26" t="str">
        <f ca="1">IF($B555=1,VLOOKUP($C555,aanmeldingen!$C:$AB,J$1,FALSE),"")</f>
        <v/>
      </c>
      <c r="K555" s="18" t="str">
        <f ca="1">IF($B555=1,VLOOKUP($C555,aanmeldingen!$C:$AB,K$1,FALSE),"")</f>
        <v/>
      </c>
      <c r="L555" s="1" t="str">
        <f ca="1">IF($B555=1,VLOOKUP($C555,aanmeldingen!$C:$AB,L$1,FALSE),"")</f>
        <v/>
      </c>
      <c r="M555" s="1" t="str">
        <f ca="1">IF($D555="-","",VLOOKUP($C555,aanmeldingen!$C:$AB,M$1,FALSE))</f>
        <v/>
      </c>
      <c r="N555" s="1" t="str">
        <f ca="1">IF($D555="-","",VLOOKUP($C555,aanmeldingen!$C:$AB,N$1,FALSE))</f>
        <v/>
      </c>
      <c r="O555" s="1" t="str">
        <f ca="1">IF($D555="-","",VLOOKUP($C555,aanmeldingen!$C:$AB,O$1,FALSE))</f>
        <v/>
      </c>
      <c r="P555" s="1">
        <f t="shared" ca="1" si="52"/>
        <v>1</v>
      </c>
      <c r="Q555" s="20" t="str">
        <f ca="1">IF(B555=1,IF(VLOOKUP(D555,Scheidsrechters!B:P,15,FALSE)=0,"",VLOOKUP(D555,Scheidsrechters!B:P,15,FALSE)),"")</f>
        <v/>
      </c>
      <c r="S555" s="1">
        <f t="shared" ca="1" si="53"/>
        <v>1</v>
      </c>
      <c r="T555" s="26" t="str">
        <f ca="1">IFERROR(VLOOKUP(C555,aanmeldingen!$C:$L,10,FALSE),"")</f>
        <v/>
      </c>
      <c r="U555" s="26" t="str">
        <f ca="1">IFERROR(VLOOKUP(C555,aanmeldingen!$C:$V,20,FALSE),"")</f>
        <v/>
      </c>
    </row>
    <row r="556" spans="1:21" x14ac:dyDescent="0.2">
      <c r="A556" s="54">
        <f t="shared" ca="1" si="50"/>
        <v>1</v>
      </c>
      <c r="B556" s="54">
        <f t="shared" ca="1" si="51"/>
        <v>0</v>
      </c>
      <c r="C556" s="54">
        <f t="shared" si="48"/>
        <v>524</v>
      </c>
      <c r="D556" s="54" t="str">
        <f ca="1">IFERROR(VLOOKUP($C556,aanmeldingen!$C:$AB,D$1,FALSE),"-")</f>
        <v>-</v>
      </c>
      <c r="E556" s="54">
        <f t="shared" ca="1" si="49"/>
        <v>0</v>
      </c>
      <c r="F556" s="25" t="str">
        <f ca="1">IF($B556=1,VLOOKUP($C556,aanmeldingen!$C:$AB,F$1,FALSE),"")</f>
        <v/>
      </c>
      <c r="G556" s="1" t="str">
        <f ca="1">IF($B556=1,VLOOKUP($C556,aanmeldingen!$C:$AB,G$1,FALSE),"")</f>
        <v/>
      </c>
      <c r="H556" s="1" t="str">
        <f ca="1">IF($B556=1,VLOOKUP($C556,aanmeldingen!$C:$AB,H$1,FALSE),"")</f>
        <v/>
      </c>
      <c r="I556" s="26" t="str">
        <f ca="1">IF($B556=1,VLOOKUP($C556,aanmeldingen!$C:$AB,I$1,FALSE),"")</f>
        <v/>
      </c>
      <c r="J556" s="26" t="str">
        <f ca="1">IF($B556=1,VLOOKUP($C556,aanmeldingen!$C:$AB,J$1,FALSE),"")</f>
        <v/>
      </c>
      <c r="K556" s="18" t="str">
        <f ca="1">IF($B556=1,VLOOKUP($C556,aanmeldingen!$C:$AB,K$1,FALSE),"")</f>
        <v/>
      </c>
      <c r="L556" s="1" t="str">
        <f ca="1">IF($B556=1,VLOOKUP($C556,aanmeldingen!$C:$AB,L$1,FALSE),"")</f>
        <v/>
      </c>
      <c r="M556" s="1" t="str">
        <f ca="1">IF($D556="-","",VLOOKUP($C556,aanmeldingen!$C:$AB,M$1,FALSE))</f>
        <v/>
      </c>
      <c r="N556" s="1" t="str">
        <f ca="1">IF($D556="-","",VLOOKUP($C556,aanmeldingen!$C:$AB,N$1,FALSE))</f>
        <v/>
      </c>
      <c r="O556" s="1" t="str">
        <f ca="1">IF($D556="-","",VLOOKUP($C556,aanmeldingen!$C:$AB,O$1,FALSE))</f>
        <v/>
      </c>
      <c r="P556" s="1">
        <f t="shared" ca="1" si="52"/>
        <v>1</v>
      </c>
      <c r="Q556" s="20" t="str">
        <f ca="1">IF(B556=1,IF(VLOOKUP(D556,Scheidsrechters!B:P,15,FALSE)=0,"",VLOOKUP(D556,Scheidsrechters!B:P,15,FALSE)),"")</f>
        <v/>
      </c>
      <c r="S556" s="1">
        <f t="shared" ca="1" si="53"/>
        <v>1</v>
      </c>
      <c r="T556" s="26" t="str">
        <f ca="1">IFERROR(VLOOKUP(C556,aanmeldingen!$C:$L,10,FALSE),"")</f>
        <v/>
      </c>
      <c r="U556" s="26" t="str">
        <f ca="1">IFERROR(VLOOKUP(C556,aanmeldingen!$C:$V,20,FALSE),"")</f>
        <v/>
      </c>
    </row>
    <row r="557" spans="1:21" x14ac:dyDescent="0.2">
      <c r="A557" s="54">
        <f t="shared" ca="1" si="50"/>
        <v>1</v>
      </c>
      <c r="B557" s="54">
        <f t="shared" ca="1" si="51"/>
        <v>0</v>
      </c>
      <c r="C557" s="54">
        <f t="shared" si="48"/>
        <v>525</v>
      </c>
      <c r="D557" s="54" t="str">
        <f ca="1">IFERROR(VLOOKUP($C557,aanmeldingen!$C:$AB,D$1,FALSE),"-")</f>
        <v>-</v>
      </c>
      <c r="E557" s="54">
        <f t="shared" ca="1" si="49"/>
        <v>0</v>
      </c>
      <c r="F557" s="25" t="str">
        <f ca="1">IF($B557=1,VLOOKUP($C557,aanmeldingen!$C:$AB,F$1,FALSE),"")</f>
        <v/>
      </c>
      <c r="G557" s="1" t="str">
        <f ca="1">IF($B557=1,VLOOKUP($C557,aanmeldingen!$C:$AB,G$1,FALSE),"")</f>
        <v/>
      </c>
      <c r="H557" s="1" t="str">
        <f ca="1">IF($B557=1,VLOOKUP($C557,aanmeldingen!$C:$AB,H$1,FALSE),"")</f>
        <v/>
      </c>
      <c r="I557" s="26" t="str">
        <f ca="1">IF($B557=1,VLOOKUP($C557,aanmeldingen!$C:$AB,I$1,FALSE),"")</f>
        <v/>
      </c>
      <c r="J557" s="26" t="str">
        <f ca="1">IF($B557=1,VLOOKUP($C557,aanmeldingen!$C:$AB,J$1,FALSE),"")</f>
        <v/>
      </c>
      <c r="K557" s="18" t="str">
        <f ca="1">IF($B557=1,VLOOKUP($C557,aanmeldingen!$C:$AB,K$1,FALSE),"")</f>
        <v/>
      </c>
      <c r="L557" s="1" t="str">
        <f ca="1">IF($B557=1,VLOOKUP($C557,aanmeldingen!$C:$AB,L$1,FALSE),"")</f>
        <v/>
      </c>
      <c r="M557" s="1" t="str">
        <f ca="1">IF($D557="-","",VLOOKUP($C557,aanmeldingen!$C:$AB,M$1,FALSE))</f>
        <v/>
      </c>
      <c r="N557" s="1" t="str">
        <f ca="1">IF($D557="-","",VLOOKUP($C557,aanmeldingen!$C:$AB,N$1,FALSE))</f>
        <v/>
      </c>
      <c r="O557" s="1" t="str">
        <f ca="1">IF($D557="-","",VLOOKUP($C557,aanmeldingen!$C:$AB,O$1,FALSE))</f>
        <v/>
      </c>
      <c r="P557" s="1">
        <f t="shared" ca="1" si="52"/>
        <v>1</v>
      </c>
      <c r="Q557" s="20" t="str">
        <f ca="1">IF(B557=1,IF(VLOOKUP(D557,Scheidsrechters!B:P,15,FALSE)=0,"",VLOOKUP(D557,Scheidsrechters!B:P,15,FALSE)),"")</f>
        <v/>
      </c>
      <c r="S557" s="1">
        <f t="shared" ca="1" si="53"/>
        <v>1</v>
      </c>
      <c r="T557" s="26" t="str">
        <f ca="1">IFERROR(VLOOKUP(C557,aanmeldingen!$C:$L,10,FALSE),"")</f>
        <v/>
      </c>
      <c r="U557" s="26" t="str">
        <f ca="1">IFERROR(VLOOKUP(C557,aanmeldingen!$C:$V,20,FALSE),"")</f>
        <v/>
      </c>
    </row>
    <row r="558" spans="1:21" x14ac:dyDescent="0.2">
      <c r="A558" s="54">
        <f t="shared" ca="1" si="50"/>
        <v>1</v>
      </c>
      <c r="B558" s="54">
        <f t="shared" ca="1" si="51"/>
        <v>0</v>
      </c>
      <c r="C558" s="54">
        <f t="shared" si="48"/>
        <v>526</v>
      </c>
      <c r="D558" s="54" t="str">
        <f ca="1">IFERROR(VLOOKUP($C558,aanmeldingen!$C:$AB,D$1,FALSE),"-")</f>
        <v>-</v>
      </c>
      <c r="E558" s="54">
        <f t="shared" ca="1" si="49"/>
        <v>0</v>
      </c>
      <c r="F558" s="25" t="str">
        <f ca="1">IF($B558=1,VLOOKUP($C558,aanmeldingen!$C:$AB,F$1,FALSE),"")</f>
        <v/>
      </c>
      <c r="G558" s="1" t="str">
        <f ca="1">IF($B558=1,VLOOKUP($C558,aanmeldingen!$C:$AB,G$1,FALSE),"")</f>
        <v/>
      </c>
      <c r="H558" s="1" t="str">
        <f ca="1">IF($B558=1,VLOOKUP($C558,aanmeldingen!$C:$AB,H$1,FALSE),"")</f>
        <v/>
      </c>
      <c r="I558" s="26" t="str">
        <f ca="1">IF($B558=1,VLOOKUP($C558,aanmeldingen!$C:$AB,I$1,FALSE),"")</f>
        <v/>
      </c>
      <c r="J558" s="26" t="str">
        <f ca="1">IF($B558=1,VLOOKUP($C558,aanmeldingen!$C:$AB,J$1,FALSE),"")</f>
        <v/>
      </c>
      <c r="K558" s="18" t="str">
        <f ca="1">IF($B558=1,VLOOKUP($C558,aanmeldingen!$C:$AB,K$1,FALSE),"")</f>
        <v/>
      </c>
      <c r="L558" s="1" t="str">
        <f ca="1">IF($B558=1,VLOOKUP($C558,aanmeldingen!$C:$AB,L$1,FALSE),"")</f>
        <v/>
      </c>
      <c r="M558" s="1" t="str">
        <f ca="1">IF($D558="-","",VLOOKUP($C558,aanmeldingen!$C:$AB,M$1,FALSE))</f>
        <v/>
      </c>
      <c r="N558" s="1" t="str">
        <f ca="1">IF($D558="-","",VLOOKUP($C558,aanmeldingen!$C:$AB,N$1,FALSE))</f>
        <v/>
      </c>
      <c r="O558" s="1" t="str">
        <f ca="1">IF($D558="-","",VLOOKUP($C558,aanmeldingen!$C:$AB,O$1,FALSE))</f>
        <v/>
      </c>
      <c r="P558" s="1">
        <f t="shared" ca="1" si="52"/>
        <v>1</v>
      </c>
      <c r="Q558" s="20" t="str">
        <f ca="1">IF(B558=1,IF(VLOOKUP(D558,Scheidsrechters!B:P,15,FALSE)=0,"",VLOOKUP(D558,Scheidsrechters!B:P,15,FALSE)),"")</f>
        <v/>
      </c>
      <c r="S558" s="1">
        <f t="shared" ca="1" si="53"/>
        <v>1</v>
      </c>
      <c r="T558" s="26" t="str">
        <f ca="1">IFERROR(VLOOKUP(C558,aanmeldingen!$C:$L,10,FALSE),"")</f>
        <v/>
      </c>
      <c r="U558" s="26" t="str">
        <f ca="1">IFERROR(VLOOKUP(C558,aanmeldingen!$C:$V,20,FALSE),"")</f>
        <v/>
      </c>
    </row>
    <row r="559" spans="1:21" x14ac:dyDescent="0.2">
      <c r="A559" s="54">
        <f t="shared" ca="1" si="50"/>
        <v>1</v>
      </c>
      <c r="B559" s="54">
        <f t="shared" ca="1" si="51"/>
        <v>0</v>
      </c>
      <c r="C559" s="54">
        <f t="shared" si="48"/>
        <v>527</v>
      </c>
      <c r="D559" s="54" t="str">
        <f ca="1">IFERROR(VLOOKUP($C559,aanmeldingen!$C:$AB,D$1,FALSE),"-")</f>
        <v>-</v>
      </c>
      <c r="E559" s="54">
        <f t="shared" ca="1" si="49"/>
        <v>0</v>
      </c>
      <c r="F559" s="25" t="str">
        <f ca="1">IF($B559=1,VLOOKUP($C559,aanmeldingen!$C:$AB,F$1,FALSE),"")</f>
        <v/>
      </c>
      <c r="G559" s="1" t="str">
        <f ca="1">IF($B559=1,VLOOKUP($C559,aanmeldingen!$C:$AB,G$1,FALSE),"")</f>
        <v/>
      </c>
      <c r="H559" s="1" t="str">
        <f ca="1">IF($B559=1,VLOOKUP($C559,aanmeldingen!$C:$AB,H$1,FALSE),"")</f>
        <v/>
      </c>
      <c r="I559" s="26" t="str">
        <f ca="1">IF($B559=1,VLOOKUP($C559,aanmeldingen!$C:$AB,I$1,FALSE),"")</f>
        <v/>
      </c>
      <c r="J559" s="26" t="str">
        <f ca="1">IF($B559=1,VLOOKUP($C559,aanmeldingen!$C:$AB,J$1,FALSE),"")</f>
        <v/>
      </c>
      <c r="K559" s="18" t="str">
        <f ca="1">IF($B559=1,VLOOKUP($C559,aanmeldingen!$C:$AB,K$1,FALSE),"")</f>
        <v/>
      </c>
      <c r="L559" s="1" t="str">
        <f ca="1">IF($B559=1,VLOOKUP($C559,aanmeldingen!$C:$AB,L$1,FALSE),"")</f>
        <v/>
      </c>
      <c r="M559" s="1" t="str">
        <f ca="1">IF($D559="-","",VLOOKUP($C559,aanmeldingen!$C:$AB,M$1,FALSE))</f>
        <v/>
      </c>
      <c r="N559" s="1" t="str">
        <f ca="1">IF($D559="-","",VLOOKUP($C559,aanmeldingen!$C:$AB,N$1,FALSE))</f>
        <v/>
      </c>
      <c r="O559" s="1" t="str">
        <f ca="1">IF($D559="-","",VLOOKUP($C559,aanmeldingen!$C:$AB,O$1,FALSE))</f>
        <v/>
      </c>
      <c r="P559" s="1">
        <f t="shared" ca="1" si="52"/>
        <v>1</v>
      </c>
      <c r="Q559" s="20" t="str">
        <f ca="1">IF(B559=1,IF(VLOOKUP(D559,Scheidsrechters!B:P,15,FALSE)=0,"",VLOOKUP(D559,Scheidsrechters!B:P,15,FALSE)),"")</f>
        <v/>
      </c>
      <c r="S559" s="1">
        <f t="shared" ca="1" si="53"/>
        <v>1</v>
      </c>
      <c r="T559" s="26" t="str">
        <f ca="1">IFERROR(VLOOKUP(C559,aanmeldingen!$C:$L,10,FALSE),"")</f>
        <v/>
      </c>
      <c r="U559" s="26" t="str">
        <f ca="1">IFERROR(VLOOKUP(C559,aanmeldingen!$C:$V,20,FALSE),"")</f>
        <v/>
      </c>
    </row>
    <row r="560" spans="1:21" x14ac:dyDescent="0.2">
      <c r="A560" s="54">
        <f t="shared" ca="1" si="50"/>
        <v>1</v>
      </c>
      <c r="B560" s="54">
        <f t="shared" ca="1" si="51"/>
        <v>0</v>
      </c>
      <c r="C560" s="54">
        <f t="shared" si="48"/>
        <v>528</v>
      </c>
      <c r="D560" s="54" t="str">
        <f ca="1">IFERROR(VLOOKUP($C560,aanmeldingen!$C:$AB,D$1,FALSE),"-")</f>
        <v>-</v>
      </c>
      <c r="E560" s="54">
        <f t="shared" ca="1" si="49"/>
        <v>0</v>
      </c>
      <c r="F560" s="25" t="str">
        <f ca="1">IF($B560=1,VLOOKUP($C560,aanmeldingen!$C:$AB,F$1,FALSE),"")</f>
        <v/>
      </c>
      <c r="G560" s="1" t="str">
        <f ca="1">IF($B560=1,VLOOKUP($C560,aanmeldingen!$C:$AB,G$1,FALSE),"")</f>
        <v/>
      </c>
      <c r="H560" s="1" t="str">
        <f ca="1">IF($B560=1,VLOOKUP($C560,aanmeldingen!$C:$AB,H$1,FALSE),"")</f>
        <v/>
      </c>
      <c r="I560" s="26" t="str">
        <f ca="1">IF($B560=1,VLOOKUP($C560,aanmeldingen!$C:$AB,I$1,FALSE),"")</f>
        <v/>
      </c>
      <c r="J560" s="26" t="str">
        <f ca="1">IF($B560=1,VLOOKUP($C560,aanmeldingen!$C:$AB,J$1,FALSE),"")</f>
        <v/>
      </c>
      <c r="K560" s="18" t="str">
        <f ca="1">IF($B560=1,VLOOKUP($C560,aanmeldingen!$C:$AB,K$1,FALSE),"")</f>
        <v/>
      </c>
      <c r="L560" s="1" t="str">
        <f ca="1">IF($B560=1,VLOOKUP($C560,aanmeldingen!$C:$AB,L$1,FALSE),"")</f>
        <v/>
      </c>
      <c r="M560" s="1" t="str">
        <f ca="1">IF($D560="-","",VLOOKUP($C560,aanmeldingen!$C:$AB,M$1,FALSE))</f>
        <v/>
      </c>
      <c r="N560" s="1" t="str">
        <f ca="1">IF($D560="-","",VLOOKUP($C560,aanmeldingen!$C:$AB,N$1,FALSE))</f>
        <v/>
      </c>
      <c r="O560" s="1" t="str">
        <f ca="1">IF($D560="-","",VLOOKUP($C560,aanmeldingen!$C:$AB,O$1,FALSE))</f>
        <v/>
      </c>
      <c r="P560" s="1">
        <f t="shared" ca="1" si="52"/>
        <v>1</v>
      </c>
      <c r="Q560" s="20" t="str">
        <f ca="1">IF(B560=1,IF(VLOOKUP(D560,Scheidsrechters!B:P,15,FALSE)=0,"",VLOOKUP(D560,Scheidsrechters!B:P,15,FALSE)),"")</f>
        <v/>
      </c>
      <c r="S560" s="1">
        <f t="shared" ca="1" si="53"/>
        <v>1</v>
      </c>
      <c r="T560" s="26" t="str">
        <f ca="1">IFERROR(VLOOKUP(C560,aanmeldingen!$C:$L,10,FALSE),"")</f>
        <v/>
      </c>
      <c r="U560" s="26" t="str">
        <f ca="1">IFERROR(VLOOKUP(C560,aanmeldingen!$C:$V,20,FALSE),"")</f>
        <v/>
      </c>
    </row>
    <row r="561" spans="1:21" x14ac:dyDescent="0.2">
      <c r="A561" s="54">
        <f t="shared" ca="1" si="50"/>
        <v>1</v>
      </c>
      <c r="B561" s="54">
        <f t="shared" ca="1" si="51"/>
        <v>0</v>
      </c>
      <c r="C561" s="54">
        <f t="shared" si="48"/>
        <v>529</v>
      </c>
      <c r="D561" s="54" t="str">
        <f ca="1">IFERROR(VLOOKUP($C561,aanmeldingen!$C:$AB,D$1,FALSE),"-")</f>
        <v>-</v>
      </c>
      <c r="E561" s="54">
        <f t="shared" ca="1" si="49"/>
        <v>0</v>
      </c>
      <c r="F561" s="25" t="str">
        <f ca="1">IF($B561=1,VLOOKUP($C561,aanmeldingen!$C:$AB,F$1,FALSE),"")</f>
        <v/>
      </c>
      <c r="G561" s="1" t="str">
        <f ca="1">IF($B561=1,VLOOKUP($C561,aanmeldingen!$C:$AB,G$1,FALSE),"")</f>
        <v/>
      </c>
      <c r="H561" s="1" t="str">
        <f ca="1">IF($B561=1,VLOOKUP($C561,aanmeldingen!$C:$AB,H$1,FALSE),"")</f>
        <v/>
      </c>
      <c r="I561" s="26" t="str">
        <f ca="1">IF($B561=1,VLOOKUP($C561,aanmeldingen!$C:$AB,I$1,FALSE),"")</f>
        <v/>
      </c>
      <c r="J561" s="26" t="str">
        <f ca="1">IF($B561=1,VLOOKUP($C561,aanmeldingen!$C:$AB,J$1,FALSE),"")</f>
        <v/>
      </c>
      <c r="K561" s="18" t="str">
        <f ca="1">IF($B561=1,VLOOKUP($C561,aanmeldingen!$C:$AB,K$1,FALSE),"")</f>
        <v/>
      </c>
      <c r="L561" s="1" t="str">
        <f ca="1">IF($B561=1,VLOOKUP($C561,aanmeldingen!$C:$AB,L$1,FALSE),"")</f>
        <v/>
      </c>
      <c r="M561" s="1" t="str">
        <f ca="1">IF($D561="-","",VLOOKUP($C561,aanmeldingen!$C:$AB,M$1,FALSE))</f>
        <v/>
      </c>
      <c r="N561" s="1" t="str">
        <f ca="1">IF($D561="-","",VLOOKUP($C561,aanmeldingen!$C:$AB,N$1,FALSE))</f>
        <v/>
      </c>
      <c r="O561" s="1" t="str">
        <f ca="1">IF($D561="-","",VLOOKUP($C561,aanmeldingen!$C:$AB,O$1,FALSE))</f>
        <v/>
      </c>
      <c r="P561" s="1">
        <f t="shared" ca="1" si="52"/>
        <v>1</v>
      </c>
      <c r="Q561" s="20" t="str">
        <f ca="1">IF(B561=1,IF(VLOOKUP(D561,Scheidsrechters!B:P,15,FALSE)=0,"",VLOOKUP(D561,Scheidsrechters!B:P,15,FALSE)),"")</f>
        <v/>
      </c>
      <c r="S561" s="1">
        <f t="shared" ca="1" si="53"/>
        <v>1</v>
      </c>
      <c r="T561" s="26" t="str">
        <f ca="1">IFERROR(VLOOKUP(C561,aanmeldingen!$C:$L,10,FALSE),"")</f>
        <v/>
      </c>
      <c r="U561" s="26" t="str">
        <f ca="1">IFERROR(VLOOKUP(C561,aanmeldingen!$C:$V,20,FALSE),"")</f>
        <v/>
      </c>
    </row>
    <row r="562" spans="1:21" x14ac:dyDescent="0.2">
      <c r="A562" s="54">
        <f t="shared" ca="1" si="50"/>
        <v>1</v>
      </c>
      <c r="B562" s="54">
        <f t="shared" ca="1" si="51"/>
        <v>0</v>
      </c>
      <c r="C562" s="54">
        <f t="shared" si="48"/>
        <v>530</v>
      </c>
      <c r="D562" s="54" t="str">
        <f ca="1">IFERROR(VLOOKUP($C562,aanmeldingen!$C:$AB,D$1,FALSE),"-")</f>
        <v>-</v>
      </c>
      <c r="E562" s="54">
        <f t="shared" ca="1" si="49"/>
        <v>0</v>
      </c>
      <c r="F562" s="25" t="str">
        <f ca="1">IF($B562=1,VLOOKUP($C562,aanmeldingen!$C:$AB,F$1,FALSE),"")</f>
        <v/>
      </c>
      <c r="G562" s="1" t="str">
        <f ca="1">IF($B562=1,VLOOKUP($C562,aanmeldingen!$C:$AB,G$1,FALSE),"")</f>
        <v/>
      </c>
      <c r="H562" s="1" t="str">
        <f ca="1">IF($B562=1,VLOOKUP($C562,aanmeldingen!$C:$AB,H$1,FALSE),"")</f>
        <v/>
      </c>
      <c r="I562" s="26" t="str">
        <f ca="1">IF($B562=1,VLOOKUP($C562,aanmeldingen!$C:$AB,I$1,FALSE),"")</f>
        <v/>
      </c>
      <c r="J562" s="26" t="str">
        <f ca="1">IF($B562=1,VLOOKUP($C562,aanmeldingen!$C:$AB,J$1,FALSE),"")</f>
        <v/>
      </c>
      <c r="K562" s="18" t="str">
        <f ca="1">IF($B562=1,VLOOKUP($C562,aanmeldingen!$C:$AB,K$1,FALSE),"")</f>
        <v/>
      </c>
      <c r="L562" s="1" t="str">
        <f ca="1">IF($B562=1,VLOOKUP($C562,aanmeldingen!$C:$AB,L$1,FALSE),"")</f>
        <v/>
      </c>
      <c r="M562" s="1" t="str">
        <f ca="1">IF($D562="-","",VLOOKUP($C562,aanmeldingen!$C:$AB,M$1,FALSE))</f>
        <v/>
      </c>
      <c r="N562" s="1" t="str">
        <f ca="1">IF($D562="-","",VLOOKUP($C562,aanmeldingen!$C:$AB,N$1,FALSE))</f>
        <v/>
      </c>
      <c r="O562" s="1" t="str">
        <f ca="1">IF($D562="-","",VLOOKUP($C562,aanmeldingen!$C:$AB,O$1,FALSE))</f>
        <v/>
      </c>
      <c r="P562" s="1">
        <f t="shared" ca="1" si="52"/>
        <v>1</v>
      </c>
      <c r="Q562" s="20" t="str">
        <f ca="1">IF(B562=1,IF(VLOOKUP(D562,Scheidsrechters!B:P,15,FALSE)=0,"",VLOOKUP(D562,Scheidsrechters!B:P,15,FALSE)),"")</f>
        <v/>
      </c>
      <c r="S562" s="1">
        <f t="shared" ca="1" si="53"/>
        <v>1</v>
      </c>
      <c r="T562" s="26" t="str">
        <f ca="1">IFERROR(VLOOKUP(C562,aanmeldingen!$C:$L,10,FALSE),"")</f>
        <v/>
      </c>
      <c r="U562" s="26" t="str">
        <f ca="1">IFERROR(VLOOKUP(C562,aanmeldingen!$C:$V,20,FALSE),"")</f>
        <v/>
      </c>
    </row>
    <row r="563" spans="1:21" x14ac:dyDescent="0.2">
      <c r="A563" s="54">
        <f t="shared" ca="1" si="50"/>
        <v>1</v>
      </c>
      <c r="B563" s="54">
        <f t="shared" ca="1" si="51"/>
        <v>0</v>
      </c>
      <c r="C563" s="54">
        <f t="shared" si="48"/>
        <v>531</v>
      </c>
      <c r="D563" s="54" t="str">
        <f ca="1">IFERROR(VLOOKUP($C563,aanmeldingen!$C:$AB,D$1,FALSE),"-")</f>
        <v>-</v>
      </c>
      <c r="E563" s="54">
        <f t="shared" ca="1" si="49"/>
        <v>0</v>
      </c>
      <c r="F563" s="25" t="str">
        <f ca="1">IF($B563=1,VLOOKUP($C563,aanmeldingen!$C:$AB,F$1,FALSE),"")</f>
        <v/>
      </c>
      <c r="G563" s="1" t="str">
        <f ca="1">IF($B563=1,VLOOKUP($C563,aanmeldingen!$C:$AB,G$1,FALSE),"")</f>
        <v/>
      </c>
      <c r="H563" s="1" t="str">
        <f ca="1">IF($B563=1,VLOOKUP($C563,aanmeldingen!$C:$AB,H$1,FALSE),"")</f>
        <v/>
      </c>
      <c r="I563" s="26" t="str">
        <f ca="1">IF($B563=1,VLOOKUP($C563,aanmeldingen!$C:$AB,I$1,FALSE),"")</f>
        <v/>
      </c>
      <c r="J563" s="26" t="str">
        <f ca="1">IF($B563=1,VLOOKUP($C563,aanmeldingen!$C:$AB,J$1,FALSE),"")</f>
        <v/>
      </c>
      <c r="K563" s="18" t="str">
        <f ca="1">IF($B563=1,VLOOKUP($C563,aanmeldingen!$C:$AB,K$1,FALSE),"")</f>
        <v/>
      </c>
      <c r="L563" s="1" t="str">
        <f ca="1">IF($B563=1,VLOOKUP($C563,aanmeldingen!$C:$AB,L$1,FALSE),"")</f>
        <v/>
      </c>
      <c r="M563" s="1" t="str">
        <f ca="1">IF($D563="-","",VLOOKUP($C563,aanmeldingen!$C:$AB,M$1,FALSE))</f>
        <v/>
      </c>
      <c r="N563" s="1" t="str">
        <f ca="1">IF($D563="-","",VLOOKUP($C563,aanmeldingen!$C:$AB,N$1,FALSE))</f>
        <v/>
      </c>
      <c r="O563" s="1" t="str">
        <f ca="1">IF($D563="-","",VLOOKUP($C563,aanmeldingen!$C:$AB,O$1,FALSE))</f>
        <v/>
      </c>
      <c r="P563" s="1">
        <f t="shared" ca="1" si="52"/>
        <v>1</v>
      </c>
      <c r="Q563" s="20" t="str">
        <f ca="1">IF(B563=1,IF(VLOOKUP(D563,Scheidsrechters!B:P,15,FALSE)=0,"",VLOOKUP(D563,Scheidsrechters!B:P,15,FALSE)),"")</f>
        <v/>
      </c>
      <c r="S563" s="1">
        <f t="shared" ca="1" si="53"/>
        <v>1</v>
      </c>
      <c r="T563" s="26" t="str">
        <f ca="1">IFERROR(VLOOKUP(C563,aanmeldingen!$C:$L,10,FALSE),"")</f>
        <v/>
      </c>
      <c r="U563" s="26" t="str">
        <f ca="1">IFERROR(VLOOKUP(C563,aanmeldingen!$C:$V,20,FALSE),"")</f>
        <v/>
      </c>
    </row>
    <row r="564" spans="1:21" x14ac:dyDescent="0.2">
      <c r="A564" s="54">
        <f t="shared" ca="1" si="50"/>
        <v>1</v>
      </c>
      <c r="B564" s="54">
        <f t="shared" ca="1" si="51"/>
        <v>0</v>
      </c>
      <c r="C564" s="54">
        <f t="shared" si="48"/>
        <v>532</v>
      </c>
      <c r="D564" s="54" t="str">
        <f ca="1">IFERROR(VLOOKUP($C564,aanmeldingen!$C:$AB,D$1,FALSE),"-")</f>
        <v>-</v>
      </c>
      <c r="E564" s="54">
        <f t="shared" ca="1" si="49"/>
        <v>0</v>
      </c>
      <c r="F564" s="25" t="str">
        <f ca="1">IF($B564=1,VLOOKUP($C564,aanmeldingen!$C:$AB,F$1,FALSE),"")</f>
        <v/>
      </c>
      <c r="G564" s="1" t="str">
        <f ca="1">IF($B564=1,VLOOKUP($C564,aanmeldingen!$C:$AB,G$1,FALSE),"")</f>
        <v/>
      </c>
      <c r="H564" s="1" t="str">
        <f ca="1">IF($B564=1,VLOOKUP($C564,aanmeldingen!$C:$AB,H$1,FALSE),"")</f>
        <v/>
      </c>
      <c r="I564" s="26" t="str">
        <f ca="1">IF($B564=1,VLOOKUP($C564,aanmeldingen!$C:$AB,I$1,FALSE),"")</f>
        <v/>
      </c>
      <c r="J564" s="26" t="str">
        <f ca="1">IF($B564=1,VLOOKUP($C564,aanmeldingen!$C:$AB,J$1,FALSE),"")</f>
        <v/>
      </c>
      <c r="K564" s="18" t="str">
        <f ca="1">IF($B564=1,VLOOKUP($C564,aanmeldingen!$C:$AB,K$1,FALSE),"")</f>
        <v/>
      </c>
      <c r="L564" s="1" t="str">
        <f ca="1">IF($B564=1,VLOOKUP($C564,aanmeldingen!$C:$AB,L$1,FALSE),"")</f>
        <v/>
      </c>
      <c r="M564" s="1" t="str">
        <f ca="1">IF($D564="-","",VLOOKUP($C564,aanmeldingen!$C:$AB,M$1,FALSE))</f>
        <v/>
      </c>
      <c r="N564" s="1" t="str">
        <f ca="1">IF($D564="-","",VLOOKUP($C564,aanmeldingen!$C:$AB,N$1,FALSE))</f>
        <v/>
      </c>
      <c r="O564" s="1" t="str">
        <f ca="1">IF($D564="-","",VLOOKUP($C564,aanmeldingen!$C:$AB,O$1,FALSE))</f>
        <v/>
      </c>
      <c r="P564" s="1">
        <f t="shared" ca="1" si="52"/>
        <v>1</v>
      </c>
      <c r="Q564" s="20" t="str">
        <f ca="1">IF(B564=1,IF(VLOOKUP(D564,Scheidsrechters!B:P,15,FALSE)=0,"",VLOOKUP(D564,Scheidsrechters!B:P,15,FALSE)),"")</f>
        <v/>
      </c>
      <c r="S564" s="1">
        <f t="shared" ca="1" si="53"/>
        <v>1</v>
      </c>
      <c r="T564" s="26" t="str">
        <f ca="1">IFERROR(VLOOKUP(C564,aanmeldingen!$C:$L,10,FALSE),"")</f>
        <v/>
      </c>
      <c r="U564" s="26" t="str">
        <f ca="1">IFERROR(VLOOKUP(C564,aanmeldingen!$C:$V,20,FALSE),"")</f>
        <v/>
      </c>
    </row>
    <row r="565" spans="1:21" x14ac:dyDescent="0.2">
      <c r="A565" s="54">
        <f t="shared" ca="1" si="50"/>
        <v>1</v>
      </c>
      <c r="B565" s="54">
        <f t="shared" ca="1" si="51"/>
        <v>0</v>
      </c>
      <c r="C565" s="54">
        <f t="shared" si="48"/>
        <v>533</v>
      </c>
      <c r="D565" s="54" t="str">
        <f ca="1">IFERROR(VLOOKUP($C565,aanmeldingen!$C:$AB,D$1,FALSE),"-")</f>
        <v>-</v>
      </c>
      <c r="E565" s="54">
        <f t="shared" ca="1" si="49"/>
        <v>0</v>
      </c>
      <c r="F565" s="25" t="str">
        <f ca="1">IF($B565=1,VLOOKUP($C565,aanmeldingen!$C:$AB,F$1,FALSE),"")</f>
        <v/>
      </c>
      <c r="G565" s="1" t="str">
        <f ca="1">IF($B565=1,VLOOKUP($C565,aanmeldingen!$C:$AB,G$1,FALSE),"")</f>
        <v/>
      </c>
      <c r="H565" s="1" t="str">
        <f ca="1">IF($B565=1,VLOOKUP($C565,aanmeldingen!$C:$AB,H$1,FALSE),"")</f>
        <v/>
      </c>
      <c r="I565" s="26" t="str">
        <f ca="1">IF($B565=1,VLOOKUP($C565,aanmeldingen!$C:$AB,I$1,FALSE),"")</f>
        <v/>
      </c>
      <c r="J565" s="26" t="str">
        <f ca="1">IF($B565=1,VLOOKUP($C565,aanmeldingen!$C:$AB,J$1,FALSE),"")</f>
        <v/>
      </c>
      <c r="K565" s="18" t="str">
        <f ca="1">IF($B565=1,VLOOKUP($C565,aanmeldingen!$C:$AB,K$1,FALSE),"")</f>
        <v/>
      </c>
      <c r="L565" s="1" t="str">
        <f ca="1">IF($B565=1,VLOOKUP($C565,aanmeldingen!$C:$AB,L$1,FALSE),"")</f>
        <v/>
      </c>
      <c r="M565" s="1" t="str">
        <f ca="1">IF($D565="-","",VLOOKUP($C565,aanmeldingen!$C:$AB,M$1,FALSE))</f>
        <v/>
      </c>
      <c r="N565" s="1" t="str">
        <f ca="1">IF($D565="-","",VLOOKUP($C565,aanmeldingen!$C:$AB,N$1,FALSE))</f>
        <v/>
      </c>
      <c r="O565" s="1" t="str">
        <f ca="1">IF($D565="-","",VLOOKUP($C565,aanmeldingen!$C:$AB,O$1,FALSE))</f>
        <v/>
      </c>
      <c r="P565" s="1">
        <f t="shared" ca="1" si="52"/>
        <v>1</v>
      </c>
      <c r="Q565" s="20" t="str">
        <f ca="1">IF(B565=1,IF(VLOOKUP(D565,Scheidsrechters!B:P,15,FALSE)=0,"",VLOOKUP(D565,Scheidsrechters!B:P,15,FALSE)),"")</f>
        <v/>
      </c>
      <c r="S565" s="1">
        <f t="shared" ca="1" si="53"/>
        <v>1</v>
      </c>
      <c r="T565" s="26" t="str">
        <f ca="1">IFERROR(VLOOKUP(C565,aanmeldingen!$C:$L,10,FALSE),"")</f>
        <v/>
      </c>
      <c r="U565" s="26" t="str">
        <f ca="1">IFERROR(VLOOKUP(C565,aanmeldingen!$C:$V,20,FALSE),"")</f>
        <v/>
      </c>
    </row>
    <row r="566" spans="1:21" x14ac:dyDescent="0.2">
      <c r="A566" s="54">
        <f t="shared" ca="1" si="50"/>
        <v>1</v>
      </c>
      <c r="B566" s="54">
        <f t="shared" ca="1" si="51"/>
        <v>0</v>
      </c>
      <c r="C566" s="54">
        <f t="shared" si="48"/>
        <v>534</v>
      </c>
      <c r="D566" s="54" t="str">
        <f ca="1">IFERROR(VLOOKUP($C566,aanmeldingen!$C:$AB,D$1,FALSE),"-")</f>
        <v>-</v>
      </c>
      <c r="E566" s="54">
        <f t="shared" ca="1" si="49"/>
        <v>0</v>
      </c>
      <c r="F566" s="25" t="str">
        <f ca="1">IF($B566=1,VLOOKUP($C566,aanmeldingen!$C:$AB,F$1,FALSE),"")</f>
        <v/>
      </c>
      <c r="G566" s="1" t="str">
        <f ca="1">IF($B566=1,VLOOKUP($C566,aanmeldingen!$C:$AB,G$1,FALSE),"")</f>
        <v/>
      </c>
      <c r="H566" s="1" t="str">
        <f ca="1">IF($B566=1,VLOOKUP($C566,aanmeldingen!$C:$AB,H$1,FALSE),"")</f>
        <v/>
      </c>
      <c r="I566" s="26" t="str">
        <f ca="1">IF($B566=1,VLOOKUP($C566,aanmeldingen!$C:$AB,I$1,FALSE),"")</f>
        <v/>
      </c>
      <c r="J566" s="26" t="str">
        <f ca="1">IF($B566=1,VLOOKUP($C566,aanmeldingen!$C:$AB,J$1,FALSE),"")</f>
        <v/>
      </c>
      <c r="K566" s="18" t="str">
        <f ca="1">IF($B566=1,VLOOKUP($C566,aanmeldingen!$C:$AB,K$1,FALSE),"")</f>
        <v/>
      </c>
      <c r="L566" s="1" t="str">
        <f ca="1">IF($B566=1,VLOOKUP($C566,aanmeldingen!$C:$AB,L$1,FALSE),"")</f>
        <v/>
      </c>
      <c r="M566" s="1" t="str">
        <f ca="1">IF($D566="-","",VLOOKUP($C566,aanmeldingen!$C:$AB,M$1,FALSE))</f>
        <v/>
      </c>
      <c r="N566" s="1" t="str">
        <f ca="1">IF($D566="-","",VLOOKUP($C566,aanmeldingen!$C:$AB,N$1,FALSE))</f>
        <v/>
      </c>
      <c r="O566" s="1" t="str">
        <f ca="1">IF($D566="-","",VLOOKUP($C566,aanmeldingen!$C:$AB,O$1,FALSE))</f>
        <v/>
      </c>
      <c r="P566" s="1">
        <f t="shared" ca="1" si="52"/>
        <v>1</v>
      </c>
      <c r="Q566" s="20" t="str">
        <f ca="1">IF(B566=1,IF(VLOOKUP(D566,Scheidsrechters!B:P,15,FALSE)=0,"",VLOOKUP(D566,Scheidsrechters!B:P,15,FALSE)),"")</f>
        <v/>
      </c>
      <c r="S566" s="1">
        <f t="shared" ca="1" si="53"/>
        <v>1</v>
      </c>
      <c r="T566" s="26" t="str">
        <f ca="1">IFERROR(VLOOKUP(C566,aanmeldingen!$C:$L,10,FALSE),"")</f>
        <v/>
      </c>
      <c r="U566" s="26" t="str">
        <f ca="1">IFERROR(VLOOKUP(C566,aanmeldingen!$C:$V,20,FALSE),"")</f>
        <v/>
      </c>
    </row>
    <row r="567" spans="1:21" x14ac:dyDescent="0.2">
      <c r="A567" s="54">
        <f t="shared" ca="1" si="50"/>
        <v>1</v>
      </c>
      <c r="B567" s="54">
        <f t="shared" ca="1" si="51"/>
        <v>0</v>
      </c>
      <c r="C567" s="54">
        <f t="shared" si="48"/>
        <v>535</v>
      </c>
      <c r="D567" s="54" t="str">
        <f ca="1">IFERROR(VLOOKUP($C567,aanmeldingen!$C:$AB,D$1,FALSE),"-")</f>
        <v>-</v>
      </c>
      <c r="E567" s="54">
        <f t="shared" ca="1" si="49"/>
        <v>0</v>
      </c>
      <c r="F567" s="25" t="str">
        <f ca="1">IF($B567=1,VLOOKUP($C567,aanmeldingen!$C:$AB,F$1,FALSE),"")</f>
        <v/>
      </c>
      <c r="G567" s="1" t="str">
        <f ca="1">IF($B567=1,VLOOKUP($C567,aanmeldingen!$C:$AB,G$1,FALSE),"")</f>
        <v/>
      </c>
      <c r="H567" s="1" t="str">
        <f ca="1">IF($B567=1,VLOOKUP($C567,aanmeldingen!$C:$AB,H$1,FALSE),"")</f>
        <v/>
      </c>
      <c r="I567" s="26" t="str">
        <f ca="1">IF($B567=1,VLOOKUP($C567,aanmeldingen!$C:$AB,I$1,FALSE),"")</f>
        <v/>
      </c>
      <c r="J567" s="26" t="str">
        <f ca="1">IF($B567=1,VLOOKUP($C567,aanmeldingen!$C:$AB,J$1,FALSE),"")</f>
        <v/>
      </c>
      <c r="K567" s="18" t="str">
        <f ca="1">IF($B567=1,VLOOKUP($C567,aanmeldingen!$C:$AB,K$1,FALSE),"")</f>
        <v/>
      </c>
      <c r="L567" s="1" t="str">
        <f ca="1">IF($B567=1,VLOOKUP($C567,aanmeldingen!$C:$AB,L$1,FALSE),"")</f>
        <v/>
      </c>
      <c r="M567" s="1" t="str">
        <f ca="1">IF($D567="-","",VLOOKUP($C567,aanmeldingen!$C:$AB,M$1,FALSE))</f>
        <v/>
      </c>
      <c r="N567" s="1" t="str">
        <f ca="1">IF($D567="-","",VLOOKUP($C567,aanmeldingen!$C:$AB,N$1,FALSE))</f>
        <v/>
      </c>
      <c r="O567" s="1" t="str">
        <f ca="1">IF($D567="-","",VLOOKUP($C567,aanmeldingen!$C:$AB,O$1,FALSE))</f>
        <v/>
      </c>
      <c r="P567" s="1">
        <f t="shared" ca="1" si="52"/>
        <v>1</v>
      </c>
      <c r="Q567" s="20" t="str">
        <f ca="1">IF(B567=1,IF(VLOOKUP(D567,Scheidsrechters!B:P,15,FALSE)=0,"",VLOOKUP(D567,Scheidsrechters!B:P,15,FALSE)),"")</f>
        <v/>
      </c>
      <c r="S567" s="1">
        <f t="shared" ca="1" si="53"/>
        <v>1</v>
      </c>
      <c r="T567" s="26" t="str">
        <f ca="1">IFERROR(VLOOKUP(C567,aanmeldingen!$C:$L,10,FALSE),"")</f>
        <v/>
      </c>
      <c r="U567" s="26" t="str">
        <f ca="1">IFERROR(VLOOKUP(C567,aanmeldingen!$C:$V,20,FALSE),"")</f>
        <v/>
      </c>
    </row>
    <row r="568" spans="1:21" x14ac:dyDescent="0.2">
      <c r="A568" s="54">
        <f t="shared" ca="1" si="50"/>
        <v>1</v>
      </c>
      <c r="B568" s="54">
        <f t="shared" ca="1" si="51"/>
        <v>0</v>
      </c>
      <c r="C568" s="54">
        <f t="shared" si="48"/>
        <v>536</v>
      </c>
      <c r="D568" s="54" t="str">
        <f ca="1">IFERROR(VLOOKUP($C568,aanmeldingen!$C:$AB,D$1,FALSE),"-")</f>
        <v>-</v>
      </c>
      <c r="E568" s="54">
        <f t="shared" ca="1" si="49"/>
        <v>0</v>
      </c>
      <c r="F568" s="25" t="str">
        <f ca="1">IF($B568=1,VLOOKUP($C568,aanmeldingen!$C:$AB,F$1,FALSE),"")</f>
        <v/>
      </c>
      <c r="G568" s="1" t="str">
        <f ca="1">IF($B568=1,VLOOKUP($C568,aanmeldingen!$C:$AB,G$1,FALSE),"")</f>
        <v/>
      </c>
      <c r="H568" s="1" t="str">
        <f ca="1">IF($B568=1,VLOOKUP($C568,aanmeldingen!$C:$AB,H$1,FALSE),"")</f>
        <v/>
      </c>
      <c r="I568" s="26" t="str">
        <f ca="1">IF($B568=1,VLOOKUP($C568,aanmeldingen!$C:$AB,I$1,FALSE),"")</f>
        <v/>
      </c>
      <c r="J568" s="26" t="str">
        <f ca="1">IF($B568=1,VLOOKUP($C568,aanmeldingen!$C:$AB,J$1,FALSE),"")</f>
        <v/>
      </c>
      <c r="K568" s="18" t="str">
        <f ca="1">IF($B568=1,VLOOKUP($C568,aanmeldingen!$C:$AB,K$1,FALSE),"")</f>
        <v/>
      </c>
      <c r="L568" s="1" t="str">
        <f ca="1">IF($B568=1,VLOOKUP($C568,aanmeldingen!$C:$AB,L$1,FALSE),"")</f>
        <v/>
      </c>
      <c r="M568" s="1" t="str">
        <f ca="1">IF($D568="-","",VLOOKUP($C568,aanmeldingen!$C:$AB,M$1,FALSE))</f>
        <v/>
      </c>
      <c r="N568" s="1" t="str">
        <f ca="1">IF($D568="-","",VLOOKUP($C568,aanmeldingen!$C:$AB,N$1,FALSE))</f>
        <v/>
      </c>
      <c r="O568" s="1" t="str">
        <f ca="1">IF($D568="-","",VLOOKUP($C568,aanmeldingen!$C:$AB,O$1,FALSE))</f>
        <v/>
      </c>
      <c r="P568" s="1">
        <f t="shared" ca="1" si="52"/>
        <v>1</v>
      </c>
      <c r="Q568" s="20" t="str">
        <f ca="1">IF(B568=1,IF(VLOOKUP(D568,Scheidsrechters!B:P,15,FALSE)=0,"",VLOOKUP(D568,Scheidsrechters!B:P,15,FALSE)),"")</f>
        <v/>
      </c>
      <c r="S568" s="1">
        <f t="shared" ca="1" si="53"/>
        <v>1</v>
      </c>
      <c r="T568" s="26" t="str">
        <f ca="1">IFERROR(VLOOKUP(C568,aanmeldingen!$C:$L,10,FALSE),"")</f>
        <v/>
      </c>
      <c r="U568" s="26" t="str">
        <f ca="1">IFERROR(VLOOKUP(C568,aanmeldingen!$C:$V,20,FALSE),"")</f>
        <v/>
      </c>
    </row>
    <row r="569" spans="1:21" x14ac:dyDescent="0.2">
      <c r="A569" s="54">
        <f t="shared" ca="1" si="50"/>
        <v>1</v>
      </c>
      <c r="B569" s="54">
        <f t="shared" ca="1" si="51"/>
        <v>0</v>
      </c>
      <c r="C569" s="54">
        <f t="shared" si="48"/>
        <v>537</v>
      </c>
      <c r="D569" s="54" t="str">
        <f ca="1">IFERROR(VLOOKUP($C569,aanmeldingen!$C:$AB,D$1,FALSE),"-")</f>
        <v>-</v>
      </c>
      <c r="E569" s="54">
        <f t="shared" ca="1" si="49"/>
        <v>0</v>
      </c>
      <c r="F569" s="25" t="str">
        <f ca="1">IF($B569=1,VLOOKUP($C569,aanmeldingen!$C:$AB,F$1,FALSE),"")</f>
        <v/>
      </c>
      <c r="G569" s="1" t="str">
        <f ca="1">IF($B569=1,VLOOKUP($C569,aanmeldingen!$C:$AB,G$1,FALSE),"")</f>
        <v/>
      </c>
      <c r="H569" s="1" t="str">
        <f ca="1">IF($B569=1,VLOOKUP($C569,aanmeldingen!$C:$AB,H$1,FALSE),"")</f>
        <v/>
      </c>
      <c r="I569" s="26" t="str">
        <f ca="1">IF($B569=1,VLOOKUP($C569,aanmeldingen!$C:$AB,I$1,FALSE),"")</f>
        <v/>
      </c>
      <c r="J569" s="26" t="str">
        <f ca="1">IF($B569=1,VLOOKUP($C569,aanmeldingen!$C:$AB,J$1,FALSE),"")</f>
        <v/>
      </c>
      <c r="K569" s="18" t="str">
        <f ca="1">IF($B569=1,VLOOKUP($C569,aanmeldingen!$C:$AB,K$1,FALSE),"")</f>
        <v/>
      </c>
      <c r="L569" s="1" t="str">
        <f ca="1">IF($B569=1,VLOOKUP($C569,aanmeldingen!$C:$AB,L$1,FALSE),"")</f>
        <v/>
      </c>
      <c r="M569" s="1" t="str">
        <f ca="1">IF($D569="-","",VLOOKUP($C569,aanmeldingen!$C:$AB,M$1,FALSE))</f>
        <v/>
      </c>
      <c r="N569" s="1" t="str">
        <f ca="1">IF($D569="-","",VLOOKUP($C569,aanmeldingen!$C:$AB,N$1,FALSE))</f>
        <v/>
      </c>
      <c r="O569" s="1" t="str">
        <f ca="1">IF($D569="-","",VLOOKUP($C569,aanmeldingen!$C:$AB,O$1,FALSE))</f>
        <v/>
      </c>
      <c r="P569" s="1">
        <f t="shared" ca="1" si="52"/>
        <v>1</v>
      </c>
      <c r="Q569" s="20" t="str">
        <f ca="1">IF(B569=1,IF(VLOOKUP(D569,Scheidsrechters!B:P,15,FALSE)=0,"",VLOOKUP(D569,Scheidsrechters!B:P,15,FALSE)),"")</f>
        <v/>
      </c>
      <c r="S569" s="1">
        <f t="shared" ca="1" si="53"/>
        <v>1</v>
      </c>
      <c r="T569" s="26" t="str">
        <f ca="1">IFERROR(VLOOKUP(C569,aanmeldingen!$C:$L,10,FALSE),"")</f>
        <v/>
      </c>
      <c r="U569" s="26" t="str">
        <f ca="1">IFERROR(VLOOKUP(C569,aanmeldingen!$C:$V,20,FALSE),"")</f>
        <v/>
      </c>
    </row>
    <row r="570" spans="1:21" x14ac:dyDescent="0.2">
      <c r="A570" s="54">
        <f t="shared" ca="1" si="50"/>
        <v>1</v>
      </c>
      <c r="B570" s="54">
        <f t="shared" ca="1" si="51"/>
        <v>0</v>
      </c>
      <c r="C570" s="54">
        <f t="shared" si="48"/>
        <v>538</v>
      </c>
      <c r="D570" s="54" t="str">
        <f ca="1">IFERROR(VLOOKUP($C570,aanmeldingen!$C:$AB,D$1,FALSE),"-")</f>
        <v>-</v>
      </c>
      <c r="E570" s="54">
        <f t="shared" ca="1" si="49"/>
        <v>0</v>
      </c>
      <c r="F570" s="25" t="str">
        <f ca="1">IF($B570=1,VLOOKUP($C570,aanmeldingen!$C:$AB,F$1,FALSE),"")</f>
        <v/>
      </c>
      <c r="G570" s="1" t="str">
        <f ca="1">IF($B570=1,VLOOKUP($C570,aanmeldingen!$C:$AB,G$1,FALSE),"")</f>
        <v/>
      </c>
      <c r="H570" s="1" t="str">
        <f ca="1">IF($B570=1,VLOOKUP($C570,aanmeldingen!$C:$AB,H$1,FALSE),"")</f>
        <v/>
      </c>
      <c r="I570" s="26" t="str">
        <f ca="1">IF($B570=1,VLOOKUP($C570,aanmeldingen!$C:$AB,I$1,FALSE),"")</f>
        <v/>
      </c>
      <c r="J570" s="26" t="str">
        <f ca="1">IF($B570=1,VLOOKUP($C570,aanmeldingen!$C:$AB,J$1,FALSE),"")</f>
        <v/>
      </c>
      <c r="K570" s="18" t="str">
        <f ca="1">IF($B570=1,VLOOKUP($C570,aanmeldingen!$C:$AB,K$1,FALSE),"")</f>
        <v/>
      </c>
      <c r="L570" s="1" t="str">
        <f ca="1">IF($B570=1,VLOOKUP($C570,aanmeldingen!$C:$AB,L$1,FALSE),"")</f>
        <v/>
      </c>
      <c r="M570" s="1" t="str">
        <f ca="1">IF($D570="-","",VLOOKUP($C570,aanmeldingen!$C:$AB,M$1,FALSE))</f>
        <v/>
      </c>
      <c r="N570" s="1" t="str">
        <f ca="1">IF($D570="-","",VLOOKUP($C570,aanmeldingen!$C:$AB,N$1,FALSE))</f>
        <v/>
      </c>
      <c r="O570" s="1" t="str">
        <f ca="1">IF($D570="-","",VLOOKUP($C570,aanmeldingen!$C:$AB,O$1,FALSE))</f>
        <v/>
      </c>
      <c r="P570" s="1">
        <f t="shared" ca="1" si="52"/>
        <v>1</v>
      </c>
      <c r="Q570" s="20" t="str">
        <f ca="1">IF(B570=1,IF(VLOOKUP(D570,Scheidsrechters!B:P,15,FALSE)=0,"",VLOOKUP(D570,Scheidsrechters!B:P,15,FALSE)),"")</f>
        <v/>
      </c>
      <c r="S570" s="1">
        <f t="shared" ca="1" si="53"/>
        <v>1</v>
      </c>
      <c r="T570" s="26" t="str">
        <f ca="1">IFERROR(VLOOKUP(C570,aanmeldingen!$C:$L,10,FALSE),"")</f>
        <v/>
      </c>
      <c r="U570" s="26" t="str">
        <f ca="1">IFERROR(VLOOKUP(C570,aanmeldingen!$C:$V,20,FALSE),"")</f>
        <v/>
      </c>
    </row>
    <row r="571" spans="1:21" x14ac:dyDescent="0.2">
      <c r="A571" s="54">
        <f t="shared" ca="1" si="50"/>
        <v>1</v>
      </c>
      <c r="B571" s="54">
        <f t="shared" ca="1" si="51"/>
        <v>0</v>
      </c>
      <c r="C571" s="54">
        <f t="shared" si="48"/>
        <v>539</v>
      </c>
      <c r="D571" s="54" t="str">
        <f ca="1">IFERROR(VLOOKUP($C571,aanmeldingen!$C:$AB,D$1,FALSE),"-")</f>
        <v>-</v>
      </c>
      <c r="E571" s="54">
        <f t="shared" ca="1" si="49"/>
        <v>0</v>
      </c>
      <c r="F571" s="25" t="str">
        <f ca="1">IF($B571=1,VLOOKUP($C571,aanmeldingen!$C:$AB,F$1,FALSE),"")</f>
        <v/>
      </c>
      <c r="G571" s="1" t="str">
        <f ca="1">IF($B571=1,VLOOKUP($C571,aanmeldingen!$C:$AB,G$1,FALSE),"")</f>
        <v/>
      </c>
      <c r="H571" s="1" t="str">
        <f ca="1">IF($B571=1,VLOOKUP($C571,aanmeldingen!$C:$AB,H$1,FALSE),"")</f>
        <v/>
      </c>
      <c r="I571" s="26" t="str">
        <f ca="1">IF($B571=1,VLOOKUP($C571,aanmeldingen!$C:$AB,I$1,FALSE),"")</f>
        <v/>
      </c>
      <c r="J571" s="26" t="str">
        <f ca="1">IF($B571=1,VLOOKUP($C571,aanmeldingen!$C:$AB,J$1,FALSE),"")</f>
        <v/>
      </c>
      <c r="K571" s="18" t="str">
        <f ca="1">IF($B571=1,VLOOKUP($C571,aanmeldingen!$C:$AB,K$1,FALSE),"")</f>
        <v/>
      </c>
      <c r="L571" s="1" t="str">
        <f ca="1">IF($B571=1,VLOOKUP($C571,aanmeldingen!$C:$AB,L$1,FALSE),"")</f>
        <v/>
      </c>
      <c r="M571" s="1" t="str">
        <f ca="1">IF($D571="-","",VLOOKUP($C571,aanmeldingen!$C:$AB,M$1,FALSE))</f>
        <v/>
      </c>
      <c r="N571" s="1" t="str">
        <f ca="1">IF($D571="-","",VLOOKUP($C571,aanmeldingen!$C:$AB,N$1,FALSE))</f>
        <v/>
      </c>
      <c r="O571" s="1" t="str">
        <f ca="1">IF($D571="-","",VLOOKUP($C571,aanmeldingen!$C:$AB,O$1,FALSE))</f>
        <v/>
      </c>
      <c r="P571" s="1">
        <f t="shared" ca="1" si="52"/>
        <v>1</v>
      </c>
      <c r="Q571" s="20" t="str">
        <f ca="1">IF(B571=1,IF(VLOOKUP(D571,Scheidsrechters!B:P,15,FALSE)=0,"",VLOOKUP(D571,Scheidsrechters!B:P,15,FALSE)),"")</f>
        <v/>
      </c>
      <c r="S571" s="1">
        <f t="shared" ca="1" si="53"/>
        <v>1</v>
      </c>
      <c r="T571" s="26" t="str">
        <f ca="1">IFERROR(VLOOKUP(C571,aanmeldingen!$C:$L,10,FALSE),"")</f>
        <v/>
      </c>
      <c r="U571" s="26" t="str">
        <f ca="1">IFERROR(VLOOKUP(C571,aanmeldingen!$C:$V,20,FALSE),"")</f>
        <v/>
      </c>
    </row>
    <row r="572" spans="1:21" x14ac:dyDescent="0.2">
      <c r="A572" s="54">
        <f t="shared" ca="1" si="50"/>
        <v>1</v>
      </c>
      <c r="B572" s="54">
        <f t="shared" ca="1" si="51"/>
        <v>0</v>
      </c>
      <c r="C572" s="54">
        <f t="shared" si="48"/>
        <v>540</v>
      </c>
      <c r="D572" s="54" t="str">
        <f ca="1">IFERROR(VLOOKUP($C572,aanmeldingen!$C:$AB,D$1,FALSE),"-")</f>
        <v>-</v>
      </c>
      <c r="E572" s="54">
        <f t="shared" ca="1" si="49"/>
        <v>0</v>
      </c>
      <c r="F572" s="25" t="str">
        <f ca="1">IF($B572=1,VLOOKUP($C572,aanmeldingen!$C:$AB,F$1,FALSE),"")</f>
        <v/>
      </c>
      <c r="G572" s="1" t="str">
        <f ca="1">IF($B572=1,VLOOKUP($C572,aanmeldingen!$C:$AB,G$1,FALSE),"")</f>
        <v/>
      </c>
      <c r="H572" s="1" t="str">
        <f ca="1">IF($B572=1,VLOOKUP($C572,aanmeldingen!$C:$AB,H$1,FALSE),"")</f>
        <v/>
      </c>
      <c r="I572" s="26" t="str">
        <f ca="1">IF($B572=1,VLOOKUP($C572,aanmeldingen!$C:$AB,I$1,FALSE),"")</f>
        <v/>
      </c>
      <c r="J572" s="26" t="str">
        <f ca="1">IF($B572=1,VLOOKUP($C572,aanmeldingen!$C:$AB,J$1,FALSE),"")</f>
        <v/>
      </c>
      <c r="K572" s="18" t="str">
        <f ca="1">IF($B572=1,VLOOKUP($C572,aanmeldingen!$C:$AB,K$1,FALSE),"")</f>
        <v/>
      </c>
      <c r="L572" s="1" t="str">
        <f ca="1">IF($B572=1,VLOOKUP($C572,aanmeldingen!$C:$AB,L$1,FALSE),"")</f>
        <v/>
      </c>
      <c r="M572" s="1" t="str">
        <f ca="1">IF($D572="-","",VLOOKUP($C572,aanmeldingen!$C:$AB,M$1,FALSE))</f>
        <v/>
      </c>
      <c r="N572" s="1" t="str">
        <f ca="1">IF($D572="-","",VLOOKUP($C572,aanmeldingen!$C:$AB,N$1,FALSE))</f>
        <v/>
      </c>
      <c r="O572" s="1" t="str">
        <f ca="1">IF($D572="-","",VLOOKUP($C572,aanmeldingen!$C:$AB,O$1,FALSE))</f>
        <v/>
      </c>
      <c r="P572" s="1">
        <f t="shared" ca="1" si="52"/>
        <v>1</v>
      </c>
      <c r="Q572" s="20" t="str">
        <f ca="1">IF(B572=1,IF(VLOOKUP(D572,Scheidsrechters!B:P,15,FALSE)=0,"",VLOOKUP(D572,Scheidsrechters!B:P,15,FALSE)),"")</f>
        <v/>
      </c>
      <c r="S572" s="1">
        <f t="shared" ca="1" si="53"/>
        <v>1</v>
      </c>
      <c r="T572" s="26" t="str">
        <f ca="1">IFERROR(VLOOKUP(C572,aanmeldingen!$C:$L,10,FALSE),"")</f>
        <v/>
      </c>
      <c r="U572" s="26" t="str">
        <f ca="1">IFERROR(VLOOKUP(C572,aanmeldingen!$C:$V,20,FALSE),"")</f>
        <v/>
      </c>
    </row>
    <row r="573" spans="1:21" x14ac:dyDescent="0.2">
      <c r="A573" s="54">
        <f t="shared" ca="1" si="50"/>
        <v>1</v>
      </c>
      <c r="B573" s="54">
        <f t="shared" ca="1" si="51"/>
        <v>0</v>
      </c>
      <c r="C573" s="54">
        <f t="shared" si="48"/>
        <v>541</v>
      </c>
      <c r="D573" s="54" t="str">
        <f ca="1">IFERROR(VLOOKUP($C573,aanmeldingen!$C:$AB,D$1,FALSE),"-")</f>
        <v>-</v>
      </c>
      <c r="E573" s="54">
        <f t="shared" ca="1" si="49"/>
        <v>0</v>
      </c>
      <c r="F573" s="25" t="str">
        <f ca="1">IF($B573=1,VLOOKUP($C573,aanmeldingen!$C:$AB,F$1,FALSE),"")</f>
        <v/>
      </c>
      <c r="G573" s="1" t="str">
        <f ca="1">IF($B573=1,VLOOKUP($C573,aanmeldingen!$C:$AB,G$1,FALSE),"")</f>
        <v/>
      </c>
      <c r="H573" s="1" t="str">
        <f ca="1">IF($B573=1,VLOOKUP($C573,aanmeldingen!$C:$AB,H$1,FALSE),"")</f>
        <v/>
      </c>
      <c r="I573" s="26" t="str">
        <f ca="1">IF($B573=1,VLOOKUP($C573,aanmeldingen!$C:$AB,I$1,FALSE),"")</f>
        <v/>
      </c>
      <c r="J573" s="26" t="str">
        <f ca="1">IF($B573=1,VLOOKUP($C573,aanmeldingen!$C:$AB,J$1,FALSE),"")</f>
        <v/>
      </c>
      <c r="K573" s="18" t="str">
        <f ca="1">IF($B573=1,VLOOKUP($C573,aanmeldingen!$C:$AB,K$1,FALSE),"")</f>
        <v/>
      </c>
      <c r="L573" s="1" t="str">
        <f ca="1">IF($B573=1,VLOOKUP($C573,aanmeldingen!$C:$AB,L$1,FALSE),"")</f>
        <v/>
      </c>
      <c r="M573" s="1" t="str">
        <f ca="1">IF($D573="-","",VLOOKUP($C573,aanmeldingen!$C:$AB,M$1,FALSE))</f>
        <v/>
      </c>
      <c r="N573" s="1" t="str">
        <f ca="1">IF($D573="-","",VLOOKUP($C573,aanmeldingen!$C:$AB,N$1,FALSE))</f>
        <v/>
      </c>
      <c r="O573" s="1" t="str">
        <f ca="1">IF($D573="-","",VLOOKUP($C573,aanmeldingen!$C:$AB,O$1,FALSE))</f>
        <v/>
      </c>
      <c r="P573" s="1">
        <f t="shared" ca="1" si="52"/>
        <v>1</v>
      </c>
      <c r="Q573" s="20" t="str">
        <f ca="1">IF(B573=1,IF(VLOOKUP(D573,Scheidsrechters!B:P,15,FALSE)=0,"",VLOOKUP(D573,Scheidsrechters!B:P,15,FALSE)),"")</f>
        <v/>
      </c>
      <c r="S573" s="1">
        <f t="shared" ca="1" si="53"/>
        <v>1</v>
      </c>
      <c r="T573" s="26" t="str">
        <f ca="1">IFERROR(VLOOKUP(C573,aanmeldingen!$C:$L,10,FALSE),"")</f>
        <v/>
      </c>
      <c r="U573" s="26" t="str">
        <f ca="1">IFERROR(VLOOKUP(C573,aanmeldingen!$C:$V,20,FALSE),"")</f>
        <v/>
      </c>
    </row>
    <row r="574" spans="1:21" x14ac:dyDescent="0.2">
      <c r="A574" s="54">
        <f t="shared" ca="1" si="50"/>
        <v>1</v>
      </c>
      <c r="B574" s="54">
        <f t="shared" ca="1" si="51"/>
        <v>0</v>
      </c>
      <c r="C574" s="54">
        <f t="shared" si="48"/>
        <v>542</v>
      </c>
      <c r="D574" s="54" t="str">
        <f ca="1">IFERROR(VLOOKUP($C574,aanmeldingen!$C:$AB,D$1,FALSE),"-")</f>
        <v>-</v>
      </c>
      <c r="E574" s="54">
        <f t="shared" ca="1" si="49"/>
        <v>0</v>
      </c>
      <c r="F574" s="25" t="str">
        <f ca="1">IF($B574=1,VLOOKUP($C574,aanmeldingen!$C:$AB,F$1,FALSE),"")</f>
        <v/>
      </c>
      <c r="G574" s="1" t="str">
        <f ca="1">IF($B574=1,VLOOKUP($C574,aanmeldingen!$C:$AB,G$1,FALSE),"")</f>
        <v/>
      </c>
      <c r="H574" s="1" t="str">
        <f ca="1">IF($B574=1,VLOOKUP($C574,aanmeldingen!$C:$AB,H$1,FALSE),"")</f>
        <v/>
      </c>
      <c r="I574" s="26" t="str">
        <f ca="1">IF($B574=1,VLOOKUP($C574,aanmeldingen!$C:$AB,I$1,FALSE),"")</f>
        <v/>
      </c>
      <c r="J574" s="26" t="str">
        <f ca="1">IF($B574=1,VLOOKUP($C574,aanmeldingen!$C:$AB,J$1,FALSE),"")</f>
        <v/>
      </c>
      <c r="K574" s="18" t="str">
        <f ca="1">IF($B574=1,VLOOKUP($C574,aanmeldingen!$C:$AB,K$1,FALSE),"")</f>
        <v/>
      </c>
      <c r="L574" s="1" t="str">
        <f ca="1">IF($B574=1,VLOOKUP($C574,aanmeldingen!$C:$AB,L$1,FALSE),"")</f>
        <v/>
      </c>
      <c r="M574" s="1" t="str">
        <f ca="1">IF($D574="-","",VLOOKUP($C574,aanmeldingen!$C:$AB,M$1,FALSE))</f>
        <v/>
      </c>
      <c r="N574" s="1" t="str">
        <f ca="1">IF($D574="-","",VLOOKUP($C574,aanmeldingen!$C:$AB,N$1,FALSE))</f>
        <v/>
      </c>
      <c r="O574" s="1" t="str">
        <f ca="1">IF($D574="-","",VLOOKUP($C574,aanmeldingen!$C:$AB,O$1,FALSE))</f>
        <v/>
      </c>
      <c r="P574" s="1">
        <f t="shared" ca="1" si="52"/>
        <v>1</v>
      </c>
      <c r="Q574" s="20" t="str">
        <f ca="1">IF(B574=1,IF(VLOOKUP(D574,Scheidsrechters!B:P,15,FALSE)=0,"",VLOOKUP(D574,Scheidsrechters!B:P,15,FALSE)),"")</f>
        <v/>
      </c>
      <c r="S574" s="1">
        <f t="shared" ca="1" si="53"/>
        <v>1</v>
      </c>
      <c r="T574" s="26" t="str">
        <f ca="1">IFERROR(VLOOKUP(C574,aanmeldingen!$C:$L,10,FALSE),"")</f>
        <v/>
      </c>
      <c r="U574" s="26" t="str">
        <f ca="1">IFERROR(VLOOKUP(C574,aanmeldingen!$C:$V,20,FALSE),"")</f>
        <v/>
      </c>
    </row>
    <row r="575" spans="1:21" x14ac:dyDescent="0.2">
      <c r="A575" s="54">
        <f t="shared" ca="1" si="50"/>
        <v>1</v>
      </c>
      <c r="B575" s="54">
        <f t="shared" ca="1" si="51"/>
        <v>0</v>
      </c>
      <c r="C575" s="54">
        <f t="shared" si="48"/>
        <v>543</v>
      </c>
      <c r="D575" s="54" t="str">
        <f ca="1">IFERROR(VLOOKUP($C575,aanmeldingen!$C:$AB,D$1,FALSE),"-")</f>
        <v>-</v>
      </c>
      <c r="E575" s="54">
        <f t="shared" ca="1" si="49"/>
        <v>0</v>
      </c>
      <c r="F575" s="25" t="str">
        <f ca="1">IF($B575=1,VLOOKUP($C575,aanmeldingen!$C:$AB,F$1,FALSE),"")</f>
        <v/>
      </c>
      <c r="G575" s="1" t="str">
        <f ca="1">IF($B575=1,VLOOKUP($C575,aanmeldingen!$C:$AB,G$1,FALSE),"")</f>
        <v/>
      </c>
      <c r="H575" s="1" t="str">
        <f ca="1">IF($B575=1,VLOOKUP($C575,aanmeldingen!$C:$AB,H$1,FALSE),"")</f>
        <v/>
      </c>
      <c r="I575" s="26" t="str">
        <f ca="1">IF($B575=1,VLOOKUP($C575,aanmeldingen!$C:$AB,I$1,FALSE),"")</f>
        <v/>
      </c>
      <c r="J575" s="26" t="str">
        <f ca="1">IF($B575=1,VLOOKUP($C575,aanmeldingen!$C:$AB,J$1,FALSE),"")</f>
        <v/>
      </c>
      <c r="K575" s="18" t="str">
        <f ca="1">IF($B575=1,VLOOKUP($C575,aanmeldingen!$C:$AB,K$1,FALSE),"")</f>
        <v/>
      </c>
      <c r="L575" s="1" t="str">
        <f ca="1">IF($B575=1,VLOOKUP($C575,aanmeldingen!$C:$AB,L$1,FALSE),"")</f>
        <v/>
      </c>
      <c r="M575" s="1" t="str">
        <f ca="1">IF($D575="-","",VLOOKUP($C575,aanmeldingen!$C:$AB,M$1,FALSE))</f>
        <v/>
      </c>
      <c r="N575" s="1" t="str">
        <f ca="1">IF($D575="-","",VLOOKUP($C575,aanmeldingen!$C:$AB,N$1,FALSE))</f>
        <v/>
      </c>
      <c r="O575" s="1" t="str">
        <f ca="1">IF($D575="-","",VLOOKUP($C575,aanmeldingen!$C:$AB,O$1,FALSE))</f>
        <v/>
      </c>
      <c r="P575" s="1">
        <f t="shared" ca="1" si="52"/>
        <v>1</v>
      </c>
      <c r="Q575" s="20" t="str">
        <f ca="1">IF(B575=1,IF(VLOOKUP(D575,Scheidsrechters!B:P,15,FALSE)=0,"",VLOOKUP(D575,Scheidsrechters!B:P,15,FALSE)),"")</f>
        <v/>
      </c>
      <c r="S575" s="1">
        <f t="shared" ca="1" si="53"/>
        <v>1</v>
      </c>
      <c r="T575" s="26" t="str">
        <f ca="1">IFERROR(VLOOKUP(C575,aanmeldingen!$C:$L,10,FALSE),"")</f>
        <v/>
      </c>
      <c r="U575" s="26" t="str">
        <f ca="1">IFERROR(VLOOKUP(C575,aanmeldingen!$C:$V,20,FALSE),"")</f>
        <v/>
      </c>
    </row>
    <row r="576" spans="1:21" x14ac:dyDescent="0.2">
      <c r="A576" s="54">
        <f t="shared" ca="1" si="50"/>
        <v>1</v>
      </c>
      <c r="B576" s="54">
        <f t="shared" ca="1" si="51"/>
        <v>0</v>
      </c>
      <c r="C576" s="54">
        <f t="shared" si="48"/>
        <v>544</v>
      </c>
      <c r="D576" s="54" t="str">
        <f ca="1">IFERROR(VLOOKUP($C576,aanmeldingen!$C:$AB,D$1,FALSE),"-")</f>
        <v>-</v>
      </c>
      <c r="E576" s="54">
        <f t="shared" ca="1" si="49"/>
        <v>0</v>
      </c>
      <c r="F576" s="25" t="str">
        <f ca="1">IF($B576=1,VLOOKUP($C576,aanmeldingen!$C:$AB,F$1,FALSE),"")</f>
        <v/>
      </c>
      <c r="G576" s="1" t="str">
        <f ca="1">IF($B576=1,VLOOKUP($C576,aanmeldingen!$C:$AB,G$1,FALSE),"")</f>
        <v/>
      </c>
      <c r="H576" s="1" t="str">
        <f ca="1">IF($B576=1,VLOOKUP($C576,aanmeldingen!$C:$AB,H$1,FALSE),"")</f>
        <v/>
      </c>
      <c r="I576" s="26" t="str">
        <f ca="1">IF($B576=1,VLOOKUP($C576,aanmeldingen!$C:$AB,I$1,FALSE),"")</f>
        <v/>
      </c>
      <c r="J576" s="26" t="str">
        <f ca="1">IF($B576=1,VLOOKUP($C576,aanmeldingen!$C:$AB,J$1,FALSE),"")</f>
        <v/>
      </c>
      <c r="K576" s="18" t="str">
        <f ca="1">IF($B576=1,VLOOKUP($C576,aanmeldingen!$C:$AB,K$1,FALSE),"")</f>
        <v/>
      </c>
      <c r="L576" s="1" t="str">
        <f ca="1">IF($B576=1,VLOOKUP($C576,aanmeldingen!$C:$AB,L$1,FALSE),"")</f>
        <v/>
      </c>
      <c r="M576" s="1" t="str">
        <f ca="1">IF($D576="-","",VLOOKUP($C576,aanmeldingen!$C:$AB,M$1,FALSE))</f>
        <v/>
      </c>
      <c r="N576" s="1" t="str">
        <f ca="1">IF($D576="-","",VLOOKUP($C576,aanmeldingen!$C:$AB,N$1,FALSE))</f>
        <v/>
      </c>
      <c r="O576" s="1" t="str">
        <f ca="1">IF($D576="-","",VLOOKUP($C576,aanmeldingen!$C:$AB,O$1,FALSE))</f>
        <v/>
      </c>
      <c r="P576" s="1">
        <f t="shared" ca="1" si="52"/>
        <v>1</v>
      </c>
      <c r="Q576" s="20" t="str">
        <f ca="1">IF(B576=1,IF(VLOOKUP(D576,Scheidsrechters!B:P,15,FALSE)=0,"",VLOOKUP(D576,Scheidsrechters!B:P,15,FALSE)),"")</f>
        <v/>
      </c>
      <c r="S576" s="1">
        <f t="shared" ca="1" si="53"/>
        <v>1</v>
      </c>
      <c r="T576" s="26" t="str">
        <f ca="1">IFERROR(VLOOKUP(C576,aanmeldingen!$C:$L,10,FALSE),"")</f>
        <v/>
      </c>
      <c r="U576" s="26" t="str">
        <f ca="1">IFERROR(VLOOKUP(C576,aanmeldingen!$C:$V,20,FALSE),"")</f>
        <v/>
      </c>
    </row>
    <row r="577" spans="1:21" x14ac:dyDescent="0.2">
      <c r="A577" s="54">
        <f t="shared" ca="1" si="50"/>
        <v>1</v>
      </c>
      <c r="B577" s="54">
        <f t="shared" ca="1" si="51"/>
        <v>0</v>
      </c>
      <c r="C577" s="54">
        <f t="shared" si="48"/>
        <v>545</v>
      </c>
      <c r="D577" s="54" t="str">
        <f ca="1">IFERROR(VLOOKUP($C577,aanmeldingen!$C:$AB,D$1,FALSE),"-")</f>
        <v>-</v>
      </c>
      <c r="E577" s="54">
        <f t="shared" ca="1" si="49"/>
        <v>0</v>
      </c>
      <c r="F577" s="25" t="str">
        <f ca="1">IF($B577=1,VLOOKUP($C577,aanmeldingen!$C:$AB,F$1,FALSE),"")</f>
        <v/>
      </c>
      <c r="G577" s="1" t="str">
        <f ca="1">IF($B577=1,VLOOKUP($C577,aanmeldingen!$C:$AB,G$1,FALSE),"")</f>
        <v/>
      </c>
      <c r="H577" s="1" t="str">
        <f ca="1">IF($B577=1,VLOOKUP($C577,aanmeldingen!$C:$AB,H$1,FALSE),"")</f>
        <v/>
      </c>
      <c r="I577" s="26" t="str">
        <f ca="1">IF($B577=1,VLOOKUP($C577,aanmeldingen!$C:$AB,I$1,FALSE),"")</f>
        <v/>
      </c>
      <c r="J577" s="26" t="str">
        <f ca="1">IF($B577=1,VLOOKUP($C577,aanmeldingen!$C:$AB,J$1,FALSE),"")</f>
        <v/>
      </c>
      <c r="K577" s="18" t="str">
        <f ca="1">IF($B577=1,VLOOKUP($C577,aanmeldingen!$C:$AB,K$1,FALSE),"")</f>
        <v/>
      </c>
      <c r="L577" s="1" t="str">
        <f ca="1">IF($B577=1,VLOOKUP($C577,aanmeldingen!$C:$AB,L$1,FALSE),"")</f>
        <v/>
      </c>
      <c r="M577" s="1" t="str">
        <f ca="1">IF($D577="-","",VLOOKUP($C577,aanmeldingen!$C:$AB,M$1,FALSE))</f>
        <v/>
      </c>
      <c r="N577" s="1" t="str">
        <f ca="1">IF($D577="-","",VLOOKUP($C577,aanmeldingen!$C:$AB,N$1,FALSE))</f>
        <v/>
      </c>
      <c r="O577" s="1" t="str">
        <f ca="1">IF($D577="-","",VLOOKUP($C577,aanmeldingen!$C:$AB,O$1,FALSE))</f>
        <v/>
      </c>
      <c r="P577" s="1">
        <f t="shared" ca="1" si="52"/>
        <v>1</v>
      </c>
      <c r="Q577" s="20" t="str">
        <f ca="1">IF(B577=1,IF(VLOOKUP(D577,Scheidsrechters!B:P,15,FALSE)=0,"",VLOOKUP(D577,Scheidsrechters!B:P,15,FALSE)),"")</f>
        <v/>
      </c>
      <c r="S577" s="1">
        <f t="shared" ca="1" si="53"/>
        <v>1</v>
      </c>
      <c r="T577" s="26" t="str">
        <f ca="1">IFERROR(VLOOKUP(C577,aanmeldingen!$C:$L,10,FALSE),"")</f>
        <v/>
      </c>
      <c r="U577" s="26" t="str">
        <f ca="1">IFERROR(VLOOKUP(C577,aanmeldingen!$C:$V,20,FALSE),"")</f>
        <v/>
      </c>
    </row>
    <row r="578" spans="1:21" x14ac:dyDescent="0.2">
      <c r="A578" s="54">
        <f t="shared" ca="1" si="50"/>
        <v>1</v>
      </c>
      <c r="B578" s="54">
        <f t="shared" ca="1" si="51"/>
        <v>0</v>
      </c>
      <c r="C578" s="54">
        <f t="shared" si="48"/>
        <v>546</v>
      </c>
      <c r="D578" s="54" t="str">
        <f ca="1">IFERROR(VLOOKUP($C578,aanmeldingen!$C:$AB,D$1,FALSE),"-")</f>
        <v>-</v>
      </c>
      <c r="E578" s="54">
        <f t="shared" ca="1" si="49"/>
        <v>0</v>
      </c>
      <c r="F578" s="25" t="str">
        <f ca="1">IF($B578=1,VLOOKUP($C578,aanmeldingen!$C:$AB,F$1,FALSE),"")</f>
        <v/>
      </c>
      <c r="G578" s="1" t="str">
        <f ca="1">IF($B578=1,VLOOKUP($C578,aanmeldingen!$C:$AB,G$1,FALSE),"")</f>
        <v/>
      </c>
      <c r="H578" s="1" t="str">
        <f ca="1">IF($B578=1,VLOOKUP($C578,aanmeldingen!$C:$AB,H$1,FALSE),"")</f>
        <v/>
      </c>
      <c r="I578" s="26" t="str">
        <f ca="1">IF($B578=1,VLOOKUP($C578,aanmeldingen!$C:$AB,I$1,FALSE),"")</f>
        <v/>
      </c>
      <c r="J578" s="26" t="str">
        <f ca="1">IF($B578=1,VLOOKUP($C578,aanmeldingen!$C:$AB,J$1,FALSE),"")</f>
        <v/>
      </c>
      <c r="K578" s="18" t="str">
        <f ca="1">IF($B578=1,VLOOKUP($C578,aanmeldingen!$C:$AB,K$1,FALSE),"")</f>
        <v/>
      </c>
      <c r="L578" s="1" t="str">
        <f ca="1">IF($B578=1,VLOOKUP($C578,aanmeldingen!$C:$AB,L$1,FALSE),"")</f>
        <v/>
      </c>
      <c r="M578" s="1" t="str">
        <f ca="1">IF($D578="-","",VLOOKUP($C578,aanmeldingen!$C:$AB,M$1,FALSE))</f>
        <v/>
      </c>
      <c r="N578" s="1" t="str">
        <f ca="1">IF($D578="-","",VLOOKUP($C578,aanmeldingen!$C:$AB,N$1,FALSE))</f>
        <v/>
      </c>
      <c r="O578" s="1" t="str">
        <f ca="1">IF($D578="-","",VLOOKUP($C578,aanmeldingen!$C:$AB,O$1,FALSE))</f>
        <v/>
      </c>
      <c r="P578" s="1">
        <f t="shared" ca="1" si="52"/>
        <v>1</v>
      </c>
      <c r="Q578" s="20" t="str">
        <f ca="1">IF(B578=1,IF(VLOOKUP(D578,Scheidsrechters!B:P,15,FALSE)=0,"",VLOOKUP(D578,Scheidsrechters!B:P,15,FALSE)),"")</f>
        <v/>
      </c>
      <c r="S578" s="1">
        <f t="shared" ca="1" si="53"/>
        <v>1</v>
      </c>
      <c r="T578" s="26" t="str">
        <f ca="1">IFERROR(VLOOKUP(C578,aanmeldingen!$C:$L,10,FALSE),"")</f>
        <v/>
      </c>
      <c r="U578" s="26" t="str">
        <f ca="1">IFERROR(VLOOKUP(C578,aanmeldingen!$C:$V,20,FALSE),"")</f>
        <v/>
      </c>
    </row>
    <row r="579" spans="1:21" x14ac:dyDescent="0.2">
      <c r="A579" s="54">
        <f t="shared" ca="1" si="50"/>
        <v>1</v>
      </c>
      <c r="B579" s="54">
        <f t="shared" ca="1" si="51"/>
        <v>0</v>
      </c>
      <c r="C579" s="54">
        <f t="shared" si="48"/>
        <v>547</v>
      </c>
      <c r="D579" s="54" t="str">
        <f ca="1">IFERROR(VLOOKUP($C579,aanmeldingen!$C:$AB,D$1,FALSE),"-")</f>
        <v>-</v>
      </c>
      <c r="E579" s="54">
        <f t="shared" ca="1" si="49"/>
        <v>0</v>
      </c>
      <c r="F579" s="25" t="str">
        <f ca="1">IF($B579=1,VLOOKUP($C579,aanmeldingen!$C:$AB,F$1,FALSE),"")</f>
        <v/>
      </c>
      <c r="G579" s="1" t="str">
        <f ca="1">IF($B579=1,VLOOKUP($C579,aanmeldingen!$C:$AB,G$1,FALSE),"")</f>
        <v/>
      </c>
      <c r="H579" s="1" t="str">
        <f ca="1">IF($B579=1,VLOOKUP($C579,aanmeldingen!$C:$AB,H$1,FALSE),"")</f>
        <v/>
      </c>
      <c r="I579" s="26" t="str">
        <f ca="1">IF($B579=1,VLOOKUP($C579,aanmeldingen!$C:$AB,I$1,FALSE),"")</f>
        <v/>
      </c>
      <c r="J579" s="26" t="str">
        <f ca="1">IF($B579=1,VLOOKUP($C579,aanmeldingen!$C:$AB,J$1,FALSE),"")</f>
        <v/>
      </c>
      <c r="K579" s="18" t="str">
        <f ca="1">IF($B579=1,VLOOKUP($C579,aanmeldingen!$C:$AB,K$1,FALSE),"")</f>
        <v/>
      </c>
      <c r="L579" s="1" t="str">
        <f ca="1">IF($B579=1,VLOOKUP($C579,aanmeldingen!$C:$AB,L$1,FALSE),"")</f>
        <v/>
      </c>
      <c r="M579" s="1" t="str">
        <f ca="1">IF($D579="-","",VLOOKUP($C579,aanmeldingen!$C:$AB,M$1,FALSE))</f>
        <v/>
      </c>
      <c r="N579" s="1" t="str">
        <f ca="1">IF($D579="-","",VLOOKUP($C579,aanmeldingen!$C:$AB,N$1,FALSE))</f>
        <v/>
      </c>
      <c r="O579" s="1" t="str">
        <f ca="1">IF($D579="-","",VLOOKUP($C579,aanmeldingen!$C:$AB,O$1,FALSE))</f>
        <v/>
      </c>
      <c r="P579" s="1">
        <f t="shared" ca="1" si="52"/>
        <v>1</v>
      </c>
      <c r="Q579" s="20" t="str">
        <f ca="1">IF(B579=1,IF(VLOOKUP(D579,Scheidsrechters!B:P,15,FALSE)=0,"",VLOOKUP(D579,Scheidsrechters!B:P,15,FALSE)),"")</f>
        <v/>
      </c>
      <c r="S579" s="1">
        <f t="shared" ca="1" si="53"/>
        <v>1</v>
      </c>
      <c r="T579" s="26" t="str">
        <f ca="1">IFERROR(VLOOKUP(C579,aanmeldingen!$C:$L,10,FALSE),"")</f>
        <v/>
      </c>
      <c r="U579" s="26" t="str">
        <f ca="1">IFERROR(VLOOKUP(C579,aanmeldingen!$C:$V,20,FALSE),"")</f>
        <v/>
      </c>
    </row>
    <row r="580" spans="1:21" x14ac:dyDescent="0.2">
      <c r="A580" s="54">
        <f t="shared" ca="1" si="50"/>
        <v>1</v>
      </c>
      <c r="B580" s="54">
        <f t="shared" ca="1" si="51"/>
        <v>0</v>
      </c>
      <c r="C580" s="54">
        <f t="shared" si="48"/>
        <v>548</v>
      </c>
      <c r="D580" s="54" t="str">
        <f ca="1">IFERROR(VLOOKUP($C580,aanmeldingen!$C:$AB,D$1,FALSE),"-")</f>
        <v>-</v>
      </c>
      <c r="E580" s="54">
        <f t="shared" ca="1" si="49"/>
        <v>0</v>
      </c>
      <c r="F580" s="25" t="str">
        <f ca="1">IF($B580=1,VLOOKUP($C580,aanmeldingen!$C:$AB,F$1,FALSE),"")</f>
        <v/>
      </c>
      <c r="G580" s="1" t="str">
        <f ca="1">IF($B580=1,VLOOKUP($C580,aanmeldingen!$C:$AB,G$1,FALSE),"")</f>
        <v/>
      </c>
      <c r="H580" s="1" t="str">
        <f ca="1">IF($B580=1,VLOOKUP($C580,aanmeldingen!$C:$AB,H$1,FALSE),"")</f>
        <v/>
      </c>
      <c r="I580" s="26" t="str">
        <f ca="1">IF($B580=1,VLOOKUP($C580,aanmeldingen!$C:$AB,I$1,FALSE),"")</f>
        <v/>
      </c>
      <c r="J580" s="26" t="str">
        <f ca="1">IF($B580=1,VLOOKUP($C580,aanmeldingen!$C:$AB,J$1,FALSE),"")</f>
        <v/>
      </c>
      <c r="K580" s="18" t="str">
        <f ca="1">IF($B580=1,VLOOKUP($C580,aanmeldingen!$C:$AB,K$1,FALSE),"")</f>
        <v/>
      </c>
      <c r="L580" s="1" t="str">
        <f ca="1">IF($B580=1,VLOOKUP($C580,aanmeldingen!$C:$AB,L$1,FALSE),"")</f>
        <v/>
      </c>
      <c r="M580" s="1" t="str">
        <f ca="1">IF($D580="-","",VLOOKUP($C580,aanmeldingen!$C:$AB,M$1,FALSE))</f>
        <v/>
      </c>
      <c r="N580" s="1" t="str">
        <f ca="1">IF($D580="-","",VLOOKUP($C580,aanmeldingen!$C:$AB,N$1,FALSE))</f>
        <v/>
      </c>
      <c r="O580" s="1" t="str">
        <f ca="1">IF($D580="-","",VLOOKUP($C580,aanmeldingen!$C:$AB,O$1,FALSE))</f>
        <v/>
      </c>
      <c r="P580" s="1">
        <f t="shared" ca="1" si="52"/>
        <v>1</v>
      </c>
      <c r="Q580" s="20" t="str">
        <f ca="1">IF(B580=1,IF(VLOOKUP(D580,Scheidsrechters!B:P,15,FALSE)=0,"",VLOOKUP(D580,Scheidsrechters!B:P,15,FALSE)),"")</f>
        <v/>
      </c>
      <c r="S580" s="1">
        <f t="shared" ca="1" si="53"/>
        <v>1</v>
      </c>
      <c r="T580" s="26" t="str">
        <f ca="1">IFERROR(VLOOKUP(C580,aanmeldingen!$C:$L,10,FALSE),"")</f>
        <v/>
      </c>
      <c r="U580" s="26" t="str">
        <f ca="1">IFERROR(VLOOKUP(C580,aanmeldingen!$C:$V,20,FALSE),"")</f>
        <v/>
      </c>
    </row>
    <row r="581" spans="1:21" x14ac:dyDescent="0.2">
      <c r="A581" s="54">
        <f t="shared" ca="1" si="50"/>
        <v>1</v>
      </c>
      <c r="B581" s="54">
        <f t="shared" ca="1" si="51"/>
        <v>0</v>
      </c>
      <c r="C581" s="54">
        <f t="shared" si="48"/>
        <v>549</v>
      </c>
      <c r="D581" s="54" t="str">
        <f ca="1">IFERROR(VLOOKUP($C581,aanmeldingen!$C:$AB,D$1,FALSE),"-")</f>
        <v>-</v>
      </c>
      <c r="E581" s="54">
        <f t="shared" ca="1" si="49"/>
        <v>0</v>
      </c>
      <c r="F581" s="25" t="str">
        <f ca="1">IF($B581=1,VLOOKUP($C581,aanmeldingen!$C:$AB,F$1,FALSE),"")</f>
        <v/>
      </c>
      <c r="G581" s="1" t="str">
        <f ca="1">IF($B581=1,VLOOKUP($C581,aanmeldingen!$C:$AB,G$1,FALSE),"")</f>
        <v/>
      </c>
      <c r="H581" s="1" t="str">
        <f ca="1">IF($B581=1,VLOOKUP($C581,aanmeldingen!$C:$AB,H$1,FALSE),"")</f>
        <v/>
      </c>
      <c r="I581" s="26" t="str">
        <f ca="1">IF($B581=1,VLOOKUP($C581,aanmeldingen!$C:$AB,I$1,FALSE),"")</f>
        <v/>
      </c>
      <c r="J581" s="26" t="str">
        <f ca="1">IF($B581=1,VLOOKUP($C581,aanmeldingen!$C:$AB,J$1,FALSE),"")</f>
        <v/>
      </c>
      <c r="K581" s="18" t="str">
        <f ca="1">IF($B581=1,VLOOKUP($C581,aanmeldingen!$C:$AB,K$1,FALSE),"")</f>
        <v/>
      </c>
      <c r="L581" s="1" t="str">
        <f ca="1">IF($B581=1,VLOOKUP($C581,aanmeldingen!$C:$AB,L$1,FALSE),"")</f>
        <v/>
      </c>
      <c r="M581" s="1" t="str">
        <f ca="1">IF($D581="-","",VLOOKUP($C581,aanmeldingen!$C:$AB,M$1,FALSE))</f>
        <v/>
      </c>
      <c r="N581" s="1" t="str">
        <f ca="1">IF($D581="-","",VLOOKUP($C581,aanmeldingen!$C:$AB,N$1,FALSE))</f>
        <v/>
      </c>
      <c r="O581" s="1" t="str">
        <f ca="1">IF($D581="-","",VLOOKUP($C581,aanmeldingen!$C:$AB,O$1,FALSE))</f>
        <v/>
      </c>
      <c r="P581" s="1">
        <f t="shared" ca="1" si="52"/>
        <v>1</v>
      </c>
      <c r="Q581" s="20" t="str">
        <f ca="1">IF(B581=1,IF(VLOOKUP(D581,Scheidsrechters!B:P,15,FALSE)=0,"",VLOOKUP(D581,Scheidsrechters!B:P,15,FALSE)),"")</f>
        <v/>
      </c>
      <c r="S581" s="1">
        <f t="shared" ca="1" si="53"/>
        <v>1</v>
      </c>
      <c r="T581" s="26" t="str">
        <f ca="1">IFERROR(VLOOKUP(C581,aanmeldingen!$C:$L,10,FALSE),"")</f>
        <v/>
      </c>
      <c r="U581" s="26" t="str">
        <f ca="1">IFERROR(VLOOKUP(C581,aanmeldingen!$C:$V,20,FALSE),"")</f>
        <v/>
      </c>
    </row>
    <row r="582" spans="1:21" x14ac:dyDescent="0.2">
      <c r="A582" s="54">
        <f t="shared" ca="1" si="50"/>
        <v>1</v>
      </c>
      <c r="B582" s="54">
        <f t="shared" ca="1" si="51"/>
        <v>0</v>
      </c>
      <c r="C582" s="54">
        <f t="shared" si="48"/>
        <v>550</v>
      </c>
      <c r="D582" s="54" t="str">
        <f ca="1">IFERROR(VLOOKUP($C582,aanmeldingen!$C:$AB,D$1,FALSE),"-")</f>
        <v>-</v>
      </c>
      <c r="E582" s="54">
        <f t="shared" ca="1" si="49"/>
        <v>0</v>
      </c>
      <c r="F582" s="25" t="str">
        <f ca="1">IF($B582=1,VLOOKUP($C582,aanmeldingen!$C:$AB,F$1,FALSE),"")</f>
        <v/>
      </c>
      <c r="G582" s="1" t="str">
        <f ca="1">IF($B582=1,VLOOKUP($C582,aanmeldingen!$C:$AB,G$1,FALSE),"")</f>
        <v/>
      </c>
      <c r="H582" s="1" t="str">
        <f ca="1">IF($B582=1,VLOOKUP($C582,aanmeldingen!$C:$AB,H$1,FALSE),"")</f>
        <v/>
      </c>
      <c r="I582" s="26" t="str">
        <f ca="1">IF($B582=1,VLOOKUP($C582,aanmeldingen!$C:$AB,I$1,FALSE),"")</f>
        <v/>
      </c>
      <c r="J582" s="26" t="str">
        <f ca="1">IF($B582=1,VLOOKUP($C582,aanmeldingen!$C:$AB,J$1,FALSE),"")</f>
        <v/>
      </c>
      <c r="K582" s="18" t="str">
        <f ca="1">IF($B582=1,VLOOKUP($C582,aanmeldingen!$C:$AB,K$1,FALSE),"")</f>
        <v/>
      </c>
      <c r="L582" s="1" t="str">
        <f ca="1">IF($B582=1,VLOOKUP($C582,aanmeldingen!$C:$AB,L$1,FALSE),"")</f>
        <v/>
      </c>
      <c r="M582" s="1" t="str">
        <f ca="1">IF($D582="-","",VLOOKUP($C582,aanmeldingen!$C:$AB,M$1,FALSE))</f>
        <v/>
      </c>
      <c r="N582" s="1" t="str">
        <f ca="1">IF($D582="-","",VLOOKUP($C582,aanmeldingen!$C:$AB,N$1,FALSE))</f>
        <v/>
      </c>
      <c r="O582" s="1" t="str">
        <f ca="1">IF($D582="-","",VLOOKUP($C582,aanmeldingen!$C:$AB,O$1,FALSE))</f>
        <v/>
      </c>
      <c r="P582" s="1">
        <f t="shared" ca="1" si="52"/>
        <v>1</v>
      </c>
      <c r="Q582" s="20" t="str">
        <f ca="1">IF(B582=1,IF(VLOOKUP(D582,Scheidsrechters!B:P,15,FALSE)=0,"",VLOOKUP(D582,Scheidsrechters!B:P,15,FALSE)),"")</f>
        <v/>
      </c>
      <c r="S582" s="1">
        <f t="shared" ca="1" si="53"/>
        <v>1</v>
      </c>
      <c r="T582" s="26" t="str">
        <f ca="1">IFERROR(VLOOKUP(C582,aanmeldingen!$C:$L,10,FALSE),"")</f>
        <v/>
      </c>
      <c r="U582" s="26" t="str">
        <f ca="1">IFERROR(VLOOKUP(C582,aanmeldingen!$C:$V,20,FALSE),"")</f>
        <v/>
      </c>
    </row>
    <row r="583" spans="1:21" x14ac:dyDescent="0.2">
      <c r="A583" s="54">
        <f t="shared" ca="1" si="50"/>
        <v>1</v>
      </c>
      <c r="B583" s="54">
        <f t="shared" ca="1" si="51"/>
        <v>0</v>
      </c>
      <c r="C583" s="54">
        <f t="shared" si="48"/>
        <v>551</v>
      </c>
      <c r="D583" s="54" t="str">
        <f ca="1">IFERROR(VLOOKUP($C583,aanmeldingen!$C:$AB,D$1,FALSE),"-")</f>
        <v>-</v>
      </c>
      <c r="E583" s="54">
        <f t="shared" ca="1" si="49"/>
        <v>0</v>
      </c>
      <c r="F583" s="25" t="str">
        <f ca="1">IF($B583=1,VLOOKUP($C583,aanmeldingen!$C:$AB,F$1,FALSE),"")</f>
        <v/>
      </c>
      <c r="G583" s="1" t="str">
        <f ca="1">IF($B583=1,VLOOKUP($C583,aanmeldingen!$C:$AB,G$1,FALSE),"")</f>
        <v/>
      </c>
      <c r="H583" s="1" t="str">
        <f ca="1">IF($B583=1,VLOOKUP($C583,aanmeldingen!$C:$AB,H$1,FALSE),"")</f>
        <v/>
      </c>
      <c r="I583" s="26" t="str">
        <f ca="1">IF($B583=1,VLOOKUP($C583,aanmeldingen!$C:$AB,I$1,FALSE),"")</f>
        <v/>
      </c>
      <c r="J583" s="26" t="str">
        <f ca="1">IF($B583=1,VLOOKUP($C583,aanmeldingen!$C:$AB,J$1,FALSE),"")</f>
        <v/>
      </c>
      <c r="K583" s="18" t="str">
        <f ca="1">IF($B583=1,VLOOKUP($C583,aanmeldingen!$C:$AB,K$1,FALSE),"")</f>
        <v/>
      </c>
      <c r="L583" s="1" t="str">
        <f ca="1">IF($B583=1,VLOOKUP($C583,aanmeldingen!$C:$AB,L$1,FALSE),"")</f>
        <v/>
      </c>
      <c r="M583" s="1" t="str">
        <f ca="1">IF($D583="-","",VLOOKUP($C583,aanmeldingen!$C:$AB,M$1,FALSE))</f>
        <v/>
      </c>
      <c r="N583" s="1" t="str">
        <f ca="1">IF($D583="-","",VLOOKUP($C583,aanmeldingen!$C:$AB,N$1,FALSE))</f>
        <v/>
      </c>
      <c r="O583" s="1" t="str">
        <f ca="1">IF($D583="-","",VLOOKUP($C583,aanmeldingen!$C:$AB,O$1,FALSE))</f>
        <v/>
      </c>
      <c r="P583" s="1">
        <f t="shared" ca="1" si="52"/>
        <v>1</v>
      </c>
      <c r="Q583" s="20" t="str">
        <f ca="1">IF(B583=1,IF(VLOOKUP(D583,Scheidsrechters!B:P,15,FALSE)=0,"",VLOOKUP(D583,Scheidsrechters!B:P,15,FALSE)),"")</f>
        <v/>
      </c>
      <c r="S583" s="1">
        <f t="shared" ca="1" si="53"/>
        <v>1</v>
      </c>
      <c r="T583" s="26" t="str">
        <f ca="1">IFERROR(VLOOKUP(C583,aanmeldingen!$C:$L,10,FALSE),"")</f>
        <v/>
      </c>
      <c r="U583" s="26" t="str">
        <f ca="1">IFERROR(VLOOKUP(C583,aanmeldingen!$C:$V,20,FALSE),"")</f>
        <v/>
      </c>
    </row>
    <row r="584" spans="1:21" x14ac:dyDescent="0.2">
      <c r="A584" s="54">
        <f t="shared" ca="1" si="50"/>
        <v>1</v>
      </c>
      <c r="B584" s="54">
        <f t="shared" ca="1" si="51"/>
        <v>0</v>
      </c>
      <c r="C584" s="54">
        <f t="shared" si="48"/>
        <v>552</v>
      </c>
      <c r="D584" s="54" t="str">
        <f ca="1">IFERROR(VLOOKUP($C584,aanmeldingen!$C:$AB,D$1,FALSE),"-")</f>
        <v>-</v>
      </c>
      <c r="E584" s="54">
        <f t="shared" ca="1" si="49"/>
        <v>0</v>
      </c>
      <c r="F584" s="25" t="str">
        <f ca="1">IF($B584=1,VLOOKUP($C584,aanmeldingen!$C:$AB,F$1,FALSE),"")</f>
        <v/>
      </c>
      <c r="G584" s="1" t="str">
        <f ca="1">IF($B584=1,VLOOKUP($C584,aanmeldingen!$C:$AB,G$1,FALSE),"")</f>
        <v/>
      </c>
      <c r="H584" s="1" t="str">
        <f ca="1">IF($B584=1,VLOOKUP($C584,aanmeldingen!$C:$AB,H$1,FALSE),"")</f>
        <v/>
      </c>
      <c r="I584" s="26" t="str">
        <f ca="1">IF($B584=1,VLOOKUP($C584,aanmeldingen!$C:$AB,I$1,FALSE),"")</f>
        <v/>
      </c>
      <c r="J584" s="26" t="str">
        <f ca="1">IF($B584=1,VLOOKUP($C584,aanmeldingen!$C:$AB,J$1,FALSE),"")</f>
        <v/>
      </c>
      <c r="K584" s="18" t="str">
        <f ca="1">IF($B584=1,VLOOKUP($C584,aanmeldingen!$C:$AB,K$1,FALSE),"")</f>
        <v/>
      </c>
      <c r="L584" s="1" t="str">
        <f ca="1">IF($B584=1,VLOOKUP($C584,aanmeldingen!$C:$AB,L$1,FALSE),"")</f>
        <v/>
      </c>
      <c r="M584" s="1" t="str">
        <f ca="1">IF($D584="-","",VLOOKUP($C584,aanmeldingen!$C:$AB,M$1,FALSE))</f>
        <v/>
      </c>
      <c r="N584" s="1" t="str">
        <f ca="1">IF($D584="-","",VLOOKUP($C584,aanmeldingen!$C:$AB,N$1,FALSE))</f>
        <v/>
      </c>
      <c r="O584" s="1" t="str">
        <f ca="1">IF($D584="-","",VLOOKUP($C584,aanmeldingen!$C:$AB,O$1,FALSE))</f>
        <v/>
      </c>
      <c r="P584" s="1">
        <f t="shared" ca="1" si="52"/>
        <v>1</v>
      </c>
      <c r="Q584" s="20" t="str">
        <f ca="1">IF(B584=1,IF(VLOOKUP(D584,Scheidsrechters!B:P,15,FALSE)=0,"",VLOOKUP(D584,Scheidsrechters!B:P,15,FALSE)),"")</f>
        <v/>
      </c>
      <c r="S584" s="1">
        <f t="shared" ca="1" si="53"/>
        <v>1</v>
      </c>
      <c r="T584" s="26" t="str">
        <f ca="1">IFERROR(VLOOKUP(C584,aanmeldingen!$C:$L,10,FALSE),"")</f>
        <v/>
      </c>
      <c r="U584" s="26" t="str">
        <f ca="1">IFERROR(VLOOKUP(C584,aanmeldingen!$C:$V,20,FALSE),"")</f>
        <v/>
      </c>
    </row>
    <row r="585" spans="1:21" x14ac:dyDescent="0.2">
      <c r="A585" s="54">
        <f t="shared" ca="1" si="50"/>
        <v>1</v>
      </c>
      <c r="B585" s="54">
        <f t="shared" ca="1" si="51"/>
        <v>0</v>
      </c>
      <c r="C585" s="54">
        <f t="shared" si="48"/>
        <v>553</v>
      </c>
      <c r="D585" s="54" t="str">
        <f ca="1">IFERROR(VLOOKUP($C585,aanmeldingen!$C:$AB,D$1,FALSE),"-")</f>
        <v>-</v>
      </c>
      <c r="E585" s="54">
        <f t="shared" ca="1" si="49"/>
        <v>0</v>
      </c>
      <c r="F585" s="25" t="str">
        <f ca="1">IF($B585=1,VLOOKUP($C585,aanmeldingen!$C:$AB,F$1,FALSE),"")</f>
        <v/>
      </c>
      <c r="G585" s="1" t="str">
        <f ca="1">IF($B585=1,VLOOKUP($C585,aanmeldingen!$C:$AB,G$1,FALSE),"")</f>
        <v/>
      </c>
      <c r="H585" s="1" t="str">
        <f ca="1">IF($B585=1,VLOOKUP($C585,aanmeldingen!$C:$AB,H$1,FALSE),"")</f>
        <v/>
      </c>
      <c r="I585" s="26" t="str">
        <f ca="1">IF($B585=1,VLOOKUP($C585,aanmeldingen!$C:$AB,I$1,FALSE),"")</f>
        <v/>
      </c>
      <c r="J585" s="26" t="str">
        <f ca="1">IF($B585=1,VLOOKUP($C585,aanmeldingen!$C:$AB,J$1,FALSE),"")</f>
        <v/>
      </c>
      <c r="K585" s="18" t="str">
        <f ca="1">IF($B585=1,VLOOKUP($C585,aanmeldingen!$C:$AB,K$1,FALSE),"")</f>
        <v/>
      </c>
      <c r="L585" s="1" t="str">
        <f ca="1">IF($B585=1,VLOOKUP($C585,aanmeldingen!$C:$AB,L$1,FALSE),"")</f>
        <v/>
      </c>
      <c r="M585" s="1" t="str">
        <f ca="1">IF($D585="-","",VLOOKUP($C585,aanmeldingen!$C:$AB,M$1,FALSE))</f>
        <v/>
      </c>
      <c r="N585" s="1" t="str">
        <f ca="1">IF($D585="-","",VLOOKUP($C585,aanmeldingen!$C:$AB,N$1,FALSE))</f>
        <v/>
      </c>
      <c r="O585" s="1" t="str">
        <f ca="1">IF($D585="-","",VLOOKUP($C585,aanmeldingen!$C:$AB,O$1,FALSE))</f>
        <v/>
      </c>
      <c r="P585" s="1">
        <f t="shared" ca="1" si="52"/>
        <v>1</v>
      </c>
      <c r="Q585" s="20" t="str">
        <f ca="1">IF(B585=1,IF(VLOOKUP(D585,Scheidsrechters!B:P,15,FALSE)=0,"",VLOOKUP(D585,Scheidsrechters!B:P,15,FALSE)),"")</f>
        <v/>
      </c>
      <c r="S585" s="1">
        <f t="shared" ca="1" si="53"/>
        <v>1</v>
      </c>
      <c r="T585" s="26" t="str">
        <f ca="1">IFERROR(VLOOKUP(C585,aanmeldingen!$C:$L,10,FALSE),"")</f>
        <v/>
      </c>
      <c r="U585" s="26" t="str">
        <f ca="1">IFERROR(VLOOKUP(C585,aanmeldingen!$C:$V,20,FALSE),"")</f>
        <v/>
      </c>
    </row>
    <row r="586" spans="1:21" x14ac:dyDescent="0.2">
      <c r="A586" s="54">
        <f t="shared" ca="1" si="50"/>
        <v>1</v>
      </c>
      <c r="B586" s="54">
        <f t="shared" ca="1" si="51"/>
        <v>0</v>
      </c>
      <c r="C586" s="54">
        <f t="shared" si="48"/>
        <v>554</v>
      </c>
      <c r="D586" s="54" t="str">
        <f ca="1">IFERROR(VLOOKUP($C586,aanmeldingen!$C:$AB,D$1,FALSE),"-")</f>
        <v>-</v>
      </c>
      <c r="E586" s="54">
        <f t="shared" ca="1" si="49"/>
        <v>0</v>
      </c>
      <c r="F586" s="25" t="str">
        <f ca="1">IF($B586=1,VLOOKUP($C586,aanmeldingen!$C:$AB,F$1,FALSE),"")</f>
        <v/>
      </c>
      <c r="G586" s="1" t="str">
        <f ca="1">IF($B586=1,VLOOKUP($C586,aanmeldingen!$C:$AB,G$1,FALSE),"")</f>
        <v/>
      </c>
      <c r="H586" s="1" t="str">
        <f ca="1">IF($B586=1,VLOOKUP($C586,aanmeldingen!$C:$AB,H$1,FALSE),"")</f>
        <v/>
      </c>
      <c r="I586" s="26" t="str">
        <f ca="1">IF($B586=1,VLOOKUP($C586,aanmeldingen!$C:$AB,I$1,FALSE),"")</f>
        <v/>
      </c>
      <c r="J586" s="26" t="str">
        <f ca="1">IF($B586=1,VLOOKUP($C586,aanmeldingen!$C:$AB,J$1,FALSE),"")</f>
        <v/>
      </c>
      <c r="K586" s="18" t="str">
        <f ca="1">IF($B586=1,VLOOKUP($C586,aanmeldingen!$C:$AB,K$1,FALSE),"")</f>
        <v/>
      </c>
      <c r="L586" s="1" t="str">
        <f ca="1">IF($B586=1,VLOOKUP($C586,aanmeldingen!$C:$AB,L$1,FALSE),"")</f>
        <v/>
      </c>
      <c r="M586" s="1" t="str">
        <f ca="1">IF($D586="-","",VLOOKUP($C586,aanmeldingen!$C:$AB,M$1,FALSE))</f>
        <v/>
      </c>
      <c r="N586" s="1" t="str">
        <f ca="1">IF($D586="-","",VLOOKUP($C586,aanmeldingen!$C:$AB,N$1,FALSE))</f>
        <v/>
      </c>
      <c r="O586" s="1" t="str">
        <f ca="1">IF($D586="-","",VLOOKUP($C586,aanmeldingen!$C:$AB,O$1,FALSE))</f>
        <v/>
      </c>
      <c r="P586" s="1">
        <f t="shared" ca="1" si="52"/>
        <v>1</v>
      </c>
      <c r="Q586" s="20" t="str">
        <f ca="1">IF(B586=1,IF(VLOOKUP(D586,Scheidsrechters!B:P,15,FALSE)=0,"",VLOOKUP(D586,Scheidsrechters!B:P,15,FALSE)),"")</f>
        <v/>
      </c>
      <c r="S586" s="1">
        <f t="shared" ca="1" si="53"/>
        <v>1</v>
      </c>
      <c r="T586" s="26" t="str">
        <f ca="1">IFERROR(VLOOKUP(C586,aanmeldingen!$C:$L,10,FALSE),"")</f>
        <v/>
      </c>
      <c r="U586" s="26" t="str">
        <f ca="1">IFERROR(VLOOKUP(C586,aanmeldingen!$C:$V,20,FALSE),"")</f>
        <v/>
      </c>
    </row>
    <row r="587" spans="1:21" x14ac:dyDescent="0.2">
      <c r="A587" s="54">
        <f t="shared" ca="1" si="50"/>
        <v>1</v>
      </c>
      <c r="B587" s="54">
        <f t="shared" ca="1" si="51"/>
        <v>0</v>
      </c>
      <c r="C587" s="54">
        <f t="shared" si="48"/>
        <v>555</v>
      </c>
      <c r="D587" s="54" t="str">
        <f ca="1">IFERROR(VLOOKUP($C587,aanmeldingen!$C:$AB,D$1,FALSE),"-")</f>
        <v>-</v>
      </c>
      <c r="E587" s="54">
        <f t="shared" ca="1" si="49"/>
        <v>0</v>
      </c>
      <c r="F587" s="25" t="str">
        <f ca="1">IF($B587=1,VLOOKUP($C587,aanmeldingen!$C:$AB,F$1,FALSE),"")</f>
        <v/>
      </c>
      <c r="G587" s="1" t="str">
        <f ca="1">IF($B587=1,VLOOKUP($C587,aanmeldingen!$C:$AB,G$1,FALSE),"")</f>
        <v/>
      </c>
      <c r="H587" s="1" t="str">
        <f ca="1">IF($B587=1,VLOOKUP($C587,aanmeldingen!$C:$AB,H$1,FALSE),"")</f>
        <v/>
      </c>
      <c r="I587" s="26" t="str">
        <f ca="1">IF($B587=1,VLOOKUP($C587,aanmeldingen!$C:$AB,I$1,FALSE),"")</f>
        <v/>
      </c>
      <c r="J587" s="26" t="str">
        <f ca="1">IF($B587=1,VLOOKUP($C587,aanmeldingen!$C:$AB,J$1,FALSE),"")</f>
        <v/>
      </c>
      <c r="K587" s="18" t="str">
        <f ca="1">IF($B587=1,VLOOKUP($C587,aanmeldingen!$C:$AB,K$1,FALSE),"")</f>
        <v/>
      </c>
      <c r="L587" s="1" t="str">
        <f ca="1">IF($B587=1,VLOOKUP($C587,aanmeldingen!$C:$AB,L$1,FALSE),"")</f>
        <v/>
      </c>
      <c r="M587" s="1" t="str">
        <f ca="1">IF($D587="-","",VLOOKUP($C587,aanmeldingen!$C:$AB,M$1,FALSE))</f>
        <v/>
      </c>
      <c r="N587" s="1" t="str">
        <f ca="1">IF($D587="-","",VLOOKUP($C587,aanmeldingen!$C:$AB,N$1,FALSE))</f>
        <v/>
      </c>
      <c r="O587" s="1" t="str">
        <f ca="1">IF($D587="-","",VLOOKUP($C587,aanmeldingen!$C:$AB,O$1,FALSE))</f>
        <v/>
      </c>
      <c r="P587" s="1">
        <f t="shared" ca="1" si="52"/>
        <v>1</v>
      </c>
      <c r="Q587" s="20" t="str">
        <f ca="1">IF(B587=1,IF(VLOOKUP(D587,Scheidsrechters!B:P,15,FALSE)=0,"",VLOOKUP(D587,Scheidsrechters!B:P,15,FALSE)),"")</f>
        <v/>
      </c>
      <c r="S587" s="1">
        <f t="shared" ca="1" si="53"/>
        <v>1</v>
      </c>
      <c r="T587" s="26" t="str">
        <f ca="1">IFERROR(VLOOKUP(C587,aanmeldingen!$C:$L,10,FALSE),"")</f>
        <v/>
      </c>
      <c r="U587" s="26" t="str">
        <f ca="1">IFERROR(VLOOKUP(C587,aanmeldingen!$C:$V,20,FALSE),"")</f>
        <v/>
      </c>
    </row>
    <row r="588" spans="1:21" x14ac:dyDescent="0.2">
      <c r="A588" s="54">
        <f t="shared" ca="1" si="50"/>
        <v>1</v>
      </c>
      <c r="B588" s="54">
        <f t="shared" ca="1" si="51"/>
        <v>0</v>
      </c>
      <c r="C588" s="54">
        <f t="shared" si="48"/>
        <v>556</v>
      </c>
      <c r="D588" s="54" t="str">
        <f ca="1">IFERROR(VLOOKUP($C588,aanmeldingen!$C:$AB,D$1,FALSE),"-")</f>
        <v>-</v>
      </c>
      <c r="E588" s="54">
        <f t="shared" ca="1" si="49"/>
        <v>0</v>
      </c>
      <c r="F588" s="25" t="str">
        <f ca="1">IF($B588=1,VLOOKUP($C588,aanmeldingen!$C:$AB,F$1,FALSE),"")</f>
        <v/>
      </c>
      <c r="G588" s="1" t="str">
        <f ca="1">IF($B588=1,VLOOKUP($C588,aanmeldingen!$C:$AB,G$1,FALSE),"")</f>
        <v/>
      </c>
      <c r="H588" s="1" t="str">
        <f ca="1">IF($B588=1,VLOOKUP($C588,aanmeldingen!$C:$AB,H$1,FALSE),"")</f>
        <v/>
      </c>
      <c r="I588" s="26" t="str">
        <f ca="1">IF($B588=1,VLOOKUP($C588,aanmeldingen!$C:$AB,I$1,FALSE),"")</f>
        <v/>
      </c>
      <c r="J588" s="26" t="str">
        <f ca="1">IF($B588=1,VLOOKUP($C588,aanmeldingen!$C:$AB,J$1,FALSE),"")</f>
        <v/>
      </c>
      <c r="K588" s="18" t="str">
        <f ca="1">IF($B588=1,VLOOKUP($C588,aanmeldingen!$C:$AB,K$1,FALSE),"")</f>
        <v/>
      </c>
      <c r="L588" s="1" t="str">
        <f ca="1">IF($B588=1,VLOOKUP($C588,aanmeldingen!$C:$AB,L$1,FALSE),"")</f>
        <v/>
      </c>
      <c r="M588" s="1" t="str">
        <f ca="1">IF($D588="-","",VLOOKUP($C588,aanmeldingen!$C:$AB,M$1,FALSE))</f>
        <v/>
      </c>
      <c r="N588" s="1" t="str">
        <f ca="1">IF($D588="-","",VLOOKUP($C588,aanmeldingen!$C:$AB,N$1,FALSE))</f>
        <v/>
      </c>
      <c r="O588" s="1" t="str">
        <f ca="1">IF($D588="-","",VLOOKUP($C588,aanmeldingen!$C:$AB,O$1,FALSE))</f>
        <v/>
      </c>
      <c r="P588" s="1">
        <f t="shared" ca="1" si="52"/>
        <v>1</v>
      </c>
      <c r="Q588" s="20" t="str">
        <f ca="1">IF(B588=1,IF(VLOOKUP(D588,Scheidsrechters!B:P,15,FALSE)=0,"",VLOOKUP(D588,Scheidsrechters!B:P,15,FALSE)),"")</f>
        <v/>
      </c>
      <c r="S588" s="1">
        <f t="shared" ca="1" si="53"/>
        <v>1</v>
      </c>
      <c r="T588" s="26" t="str">
        <f ca="1">IFERROR(VLOOKUP(C588,aanmeldingen!$C:$L,10,FALSE),"")</f>
        <v/>
      </c>
      <c r="U588" s="26" t="str">
        <f ca="1">IFERROR(VLOOKUP(C588,aanmeldingen!$C:$V,20,FALSE),"")</f>
        <v/>
      </c>
    </row>
    <row r="589" spans="1:21" x14ac:dyDescent="0.2">
      <c r="A589" s="54">
        <f t="shared" ca="1" si="50"/>
        <v>1</v>
      </c>
      <c r="B589" s="54">
        <f t="shared" ca="1" si="51"/>
        <v>0</v>
      </c>
      <c r="C589" s="54">
        <f t="shared" si="48"/>
        <v>557</v>
      </c>
      <c r="D589" s="54" t="str">
        <f ca="1">IFERROR(VLOOKUP($C589,aanmeldingen!$C:$AB,D$1,FALSE),"-")</f>
        <v>-</v>
      </c>
      <c r="E589" s="54">
        <f t="shared" ca="1" si="49"/>
        <v>0</v>
      </c>
      <c r="F589" s="25" t="str">
        <f ca="1">IF($B589=1,VLOOKUP($C589,aanmeldingen!$C:$AB,F$1,FALSE),"")</f>
        <v/>
      </c>
      <c r="G589" s="1" t="str">
        <f ca="1">IF($B589=1,VLOOKUP($C589,aanmeldingen!$C:$AB,G$1,FALSE),"")</f>
        <v/>
      </c>
      <c r="H589" s="1" t="str">
        <f ca="1">IF($B589=1,VLOOKUP($C589,aanmeldingen!$C:$AB,H$1,FALSE),"")</f>
        <v/>
      </c>
      <c r="I589" s="26" t="str">
        <f ca="1">IF($B589=1,VLOOKUP($C589,aanmeldingen!$C:$AB,I$1,FALSE),"")</f>
        <v/>
      </c>
      <c r="J589" s="26" t="str">
        <f ca="1">IF($B589=1,VLOOKUP($C589,aanmeldingen!$C:$AB,J$1,FALSE),"")</f>
        <v/>
      </c>
      <c r="K589" s="18" t="str">
        <f ca="1">IF($B589=1,VLOOKUP($C589,aanmeldingen!$C:$AB,K$1,FALSE),"")</f>
        <v/>
      </c>
      <c r="L589" s="1" t="str">
        <f ca="1">IF($B589=1,VLOOKUP($C589,aanmeldingen!$C:$AB,L$1,FALSE),"")</f>
        <v/>
      </c>
      <c r="M589" s="1" t="str">
        <f ca="1">IF($D589="-","",VLOOKUP($C589,aanmeldingen!$C:$AB,M$1,FALSE))</f>
        <v/>
      </c>
      <c r="N589" s="1" t="str">
        <f ca="1">IF($D589="-","",VLOOKUP($C589,aanmeldingen!$C:$AB,N$1,FALSE))</f>
        <v/>
      </c>
      <c r="O589" s="1" t="str">
        <f ca="1">IF($D589="-","",VLOOKUP($C589,aanmeldingen!$C:$AB,O$1,FALSE))</f>
        <v/>
      </c>
      <c r="P589" s="1">
        <f t="shared" ca="1" si="52"/>
        <v>1</v>
      </c>
      <c r="Q589" s="20" t="str">
        <f ca="1">IF(B589=1,IF(VLOOKUP(D589,Scheidsrechters!B:P,15,FALSE)=0,"",VLOOKUP(D589,Scheidsrechters!B:P,15,FALSE)),"")</f>
        <v/>
      </c>
      <c r="S589" s="1">
        <f t="shared" ca="1" si="53"/>
        <v>1</v>
      </c>
      <c r="T589" s="26" t="str">
        <f ca="1">IFERROR(VLOOKUP(C589,aanmeldingen!$C:$L,10,FALSE),"")</f>
        <v/>
      </c>
      <c r="U589" s="26" t="str">
        <f ca="1">IFERROR(VLOOKUP(C589,aanmeldingen!$C:$V,20,FALSE),"")</f>
        <v/>
      </c>
    </row>
    <row r="590" spans="1:21" x14ac:dyDescent="0.2">
      <c r="A590" s="54">
        <f t="shared" ca="1" si="50"/>
        <v>1</v>
      </c>
      <c r="B590" s="54">
        <f t="shared" ca="1" si="51"/>
        <v>0</v>
      </c>
      <c r="C590" s="54">
        <f t="shared" si="48"/>
        <v>558</v>
      </c>
      <c r="D590" s="54" t="str">
        <f ca="1">IFERROR(VLOOKUP($C590,aanmeldingen!$C:$AB,D$1,FALSE),"-")</f>
        <v>-</v>
      </c>
      <c r="E590" s="54">
        <f t="shared" ca="1" si="49"/>
        <v>0</v>
      </c>
      <c r="F590" s="25" t="str">
        <f ca="1">IF($B590=1,VLOOKUP($C590,aanmeldingen!$C:$AB,F$1,FALSE),"")</f>
        <v/>
      </c>
      <c r="G590" s="1" t="str">
        <f ca="1">IF($B590=1,VLOOKUP($C590,aanmeldingen!$C:$AB,G$1,FALSE),"")</f>
        <v/>
      </c>
      <c r="H590" s="1" t="str">
        <f ca="1">IF($B590=1,VLOOKUP($C590,aanmeldingen!$C:$AB,H$1,FALSE),"")</f>
        <v/>
      </c>
      <c r="I590" s="26" t="str">
        <f ca="1">IF($B590=1,VLOOKUP($C590,aanmeldingen!$C:$AB,I$1,FALSE),"")</f>
        <v/>
      </c>
      <c r="J590" s="26" t="str">
        <f ca="1">IF($B590=1,VLOOKUP($C590,aanmeldingen!$C:$AB,J$1,FALSE),"")</f>
        <v/>
      </c>
      <c r="K590" s="18" t="str">
        <f ca="1">IF($B590=1,VLOOKUP($C590,aanmeldingen!$C:$AB,K$1,FALSE),"")</f>
        <v/>
      </c>
      <c r="L590" s="1" t="str">
        <f ca="1">IF($B590=1,VLOOKUP($C590,aanmeldingen!$C:$AB,L$1,FALSE),"")</f>
        <v/>
      </c>
      <c r="M590" s="1" t="str">
        <f ca="1">IF($D590="-","",VLOOKUP($C590,aanmeldingen!$C:$AB,M$1,FALSE))</f>
        <v/>
      </c>
      <c r="N590" s="1" t="str">
        <f ca="1">IF($D590="-","",VLOOKUP($C590,aanmeldingen!$C:$AB,N$1,FALSE))</f>
        <v/>
      </c>
      <c r="O590" s="1" t="str">
        <f ca="1">IF($D590="-","",VLOOKUP($C590,aanmeldingen!$C:$AB,O$1,FALSE))</f>
        <v/>
      </c>
      <c r="P590" s="1">
        <f t="shared" ca="1" si="52"/>
        <v>1</v>
      </c>
      <c r="Q590" s="20" t="str">
        <f ca="1">IF(B590=1,IF(VLOOKUP(D590,Scheidsrechters!B:P,15,FALSE)=0,"",VLOOKUP(D590,Scheidsrechters!B:P,15,FALSE)),"")</f>
        <v/>
      </c>
      <c r="S590" s="1">
        <f t="shared" ca="1" si="53"/>
        <v>1</v>
      </c>
      <c r="T590" s="26" t="str">
        <f ca="1">IFERROR(VLOOKUP(C590,aanmeldingen!$C:$L,10,FALSE),"")</f>
        <v/>
      </c>
      <c r="U590" s="26" t="str">
        <f ca="1">IFERROR(VLOOKUP(C590,aanmeldingen!$C:$V,20,FALSE),"")</f>
        <v/>
      </c>
    </row>
    <row r="591" spans="1:21" x14ac:dyDescent="0.2">
      <c r="A591" s="54">
        <f t="shared" ca="1" si="50"/>
        <v>1</v>
      </c>
      <c r="B591" s="54">
        <f t="shared" ca="1" si="51"/>
        <v>0</v>
      </c>
      <c r="C591" s="54">
        <f t="shared" si="48"/>
        <v>559</v>
      </c>
      <c r="D591" s="54" t="str">
        <f ca="1">IFERROR(VLOOKUP($C591,aanmeldingen!$C:$AB,D$1,FALSE),"-")</f>
        <v>-</v>
      </c>
      <c r="E591" s="54">
        <f t="shared" ca="1" si="49"/>
        <v>0</v>
      </c>
      <c r="F591" s="25" t="str">
        <f ca="1">IF($B591=1,VLOOKUP($C591,aanmeldingen!$C:$AB,F$1,FALSE),"")</f>
        <v/>
      </c>
      <c r="G591" s="1" t="str">
        <f ca="1">IF($B591=1,VLOOKUP($C591,aanmeldingen!$C:$AB,G$1,FALSE),"")</f>
        <v/>
      </c>
      <c r="H591" s="1" t="str">
        <f ca="1">IF($B591=1,VLOOKUP($C591,aanmeldingen!$C:$AB,H$1,FALSE),"")</f>
        <v/>
      </c>
      <c r="I591" s="26" t="str">
        <f ca="1">IF($B591=1,VLOOKUP($C591,aanmeldingen!$C:$AB,I$1,FALSE),"")</f>
        <v/>
      </c>
      <c r="J591" s="26" t="str">
        <f ca="1">IF($B591=1,VLOOKUP($C591,aanmeldingen!$C:$AB,J$1,FALSE),"")</f>
        <v/>
      </c>
      <c r="K591" s="18" t="str">
        <f ca="1">IF($B591=1,VLOOKUP($C591,aanmeldingen!$C:$AB,K$1,FALSE),"")</f>
        <v/>
      </c>
      <c r="L591" s="1" t="str">
        <f ca="1">IF($B591=1,VLOOKUP($C591,aanmeldingen!$C:$AB,L$1,FALSE),"")</f>
        <v/>
      </c>
      <c r="M591" s="1" t="str">
        <f ca="1">IF($D591="-","",VLOOKUP($C591,aanmeldingen!$C:$AB,M$1,FALSE))</f>
        <v/>
      </c>
      <c r="N591" s="1" t="str">
        <f ca="1">IF($D591="-","",VLOOKUP($C591,aanmeldingen!$C:$AB,N$1,FALSE))</f>
        <v/>
      </c>
      <c r="O591" s="1" t="str">
        <f ca="1">IF($D591="-","",VLOOKUP($C591,aanmeldingen!$C:$AB,O$1,FALSE))</f>
        <v/>
      </c>
      <c r="P591" s="1">
        <f t="shared" ca="1" si="52"/>
        <v>1</v>
      </c>
      <c r="Q591" s="20" t="str">
        <f ca="1">IF(B591=1,IF(VLOOKUP(D591,Scheidsrechters!B:P,15,FALSE)=0,"",VLOOKUP(D591,Scheidsrechters!B:P,15,FALSE)),"")</f>
        <v/>
      </c>
      <c r="S591" s="1">
        <f t="shared" ca="1" si="53"/>
        <v>1</v>
      </c>
      <c r="T591" s="26" t="str">
        <f ca="1">IFERROR(VLOOKUP(C591,aanmeldingen!$C:$L,10,FALSE),"")</f>
        <v/>
      </c>
      <c r="U591" s="26" t="str">
        <f ca="1">IFERROR(VLOOKUP(C591,aanmeldingen!$C:$V,20,FALSE),"")</f>
        <v/>
      </c>
    </row>
    <row r="592" spans="1:21" x14ac:dyDescent="0.2">
      <c r="A592" s="54">
        <f t="shared" ca="1" si="50"/>
        <v>1</v>
      </c>
      <c r="B592" s="54">
        <f t="shared" ca="1" si="51"/>
        <v>0</v>
      </c>
      <c r="C592" s="54">
        <f t="shared" si="48"/>
        <v>560</v>
      </c>
      <c r="D592" s="54" t="str">
        <f ca="1">IFERROR(VLOOKUP($C592,aanmeldingen!$C:$AB,D$1,FALSE),"-")</f>
        <v>-</v>
      </c>
      <c r="E592" s="54">
        <f t="shared" ca="1" si="49"/>
        <v>0</v>
      </c>
      <c r="F592" s="25" t="str">
        <f ca="1">IF($B592=1,VLOOKUP($C592,aanmeldingen!$C:$AB,F$1,FALSE),"")</f>
        <v/>
      </c>
      <c r="G592" s="1" t="str">
        <f ca="1">IF($B592=1,VLOOKUP($C592,aanmeldingen!$C:$AB,G$1,FALSE),"")</f>
        <v/>
      </c>
      <c r="H592" s="1" t="str">
        <f ca="1">IF($B592=1,VLOOKUP($C592,aanmeldingen!$C:$AB,H$1,FALSE),"")</f>
        <v/>
      </c>
      <c r="I592" s="26" t="str">
        <f ca="1">IF($B592=1,VLOOKUP($C592,aanmeldingen!$C:$AB,I$1,FALSE),"")</f>
        <v/>
      </c>
      <c r="J592" s="26" t="str">
        <f ca="1">IF($B592=1,VLOOKUP($C592,aanmeldingen!$C:$AB,J$1,FALSE),"")</f>
        <v/>
      </c>
      <c r="K592" s="18" t="str">
        <f ca="1">IF($B592=1,VLOOKUP($C592,aanmeldingen!$C:$AB,K$1,FALSE),"")</f>
        <v/>
      </c>
      <c r="L592" s="1" t="str">
        <f ca="1">IF($B592=1,VLOOKUP($C592,aanmeldingen!$C:$AB,L$1,FALSE),"")</f>
        <v/>
      </c>
      <c r="M592" s="1" t="str">
        <f ca="1">IF($D592="-","",VLOOKUP($C592,aanmeldingen!$C:$AB,M$1,FALSE))</f>
        <v/>
      </c>
      <c r="N592" s="1" t="str">
        <f ca="1">IF($D592="-","",VLOOKUP($C592,aanmeldingen!$C:$AB,N$1,FALSE))</f>
        <v/>
      </c>
      <c r="O592" s="1" t="str">
        <f ca="1">IF($D592="-","",VLOOKUP($C592,aanmeldingen!$C:$AB,O$1,FALSE))</f>
        <v/>
      </c>
      <c r="P592" s="1">
        <f t="shared" ca="1" si="52"/>
        <v>1</v>
      </c>
      <c r="Q592" s="20" t="str">
        <f ca="1">IF(B592=1,IF(VLOOKUP(D592,Scheidsrechters!B:P,15,FALSE)=0,"",VLOOKUP(D592,Scheidsrechters!B:P,15,FALSE)),"")</f>
        <v/>
      </c>
      <c r="S592" s="1">
        <f t="shared" ca="1" si="53"/>
        <v>1</v>
      </c>
      <c r="T592" s="26" t="str">
        <f ca="1">IFERROR(VLOOKUP(C592,aanmeldingen!$C:$L,10,FALSE),"")</f>
        <v/>
      </c>
      <c r="U592" s="26" t="str">
        <f ca="1">IFERROR(VLOOKUP(C592,aanmeldingen!$C:$V,20,FALSE),"")</f>
        <v/>
      </c>
    </row>
    <row r="593" spans="1:21" x14ac:dyDescent="0.2">
      <c r="A593" s="54">
        <f t="shared" ca="1" si="50"/>
        <v>1</v>
      </c>
      <c r="B593" s="54">
        <f t="shared" ca="1" si="51"/>
        <v>0</v>
      </c>
      <c r="C593" s="54">
        <f t="shared" si="48"/>
        <v>561</v>
      </c>
      <c r="D593" s="54" t="str">
        <f ca="1">IFERROR(VLOOKUP($C593,aanmeldingen!$C:$AB,D$1,FALSE),"-")</f>
        <v>-</v>
      </c>
      <c r="E593" s="54">
        <f t="shared" ca="1" si="49"/>
        <v>0</v>
      </c>
      <c r="F593" s="25" t="str">
        <f ca="1">IF($B593=1,VLOOKUP($C593,aanmeldingen!$C:$AB,F$1,FALSE),"")</f>
        <v/>
      </c>
      <c r="G593" s="1" t="str">
        <f ca="1">IF($B593=1,VLOOKUP($C593,aanmeldingen!$C:$AB,G$1,FALSE),"")</f>
        <v/>
      </c>
      <c r="H593" s="1" t="str">
        <f ca="1">IF($B593=1,VLOOKUP($C593,aanmeldingen!$C:$AB,H$1,FALSE),"")</f>
        <v/>
      </c>
      <c r="I593" s="26" t="str">
        <f ca="1">IF($B593=1,VLOOKUP($C593,aanmeldingen!$C:$AB,I$1,FALSE),"")</f>
        <v/>
      </c>
      <c r="J593" s="26" t="str">
        <f ca="1">IF($B593=1,VLOOKUP($C593,aanmeldingen!$C:$AB,J$1,FALSE),"")</f>
        <v/>
      </c>
      <c r="K593" s="18" t="str">
        <f ca="1">IF($B593=1,VLOOKUP($C593,aanmeldingen!$C:$AB,K$1,FALSE),"")</f>
        <v/>
      </c>
      <c r="L593" s="1" t="str">
        <f ca="1">IF($B593=1,VLOOKUP($C593,aanmeldingen!$C:$AB,L$1,FALSE),"")</f>
        <v/>
      </c>
      <c r="M593" s="1" t="str">
        <f ca="1">IF($D593="-","",VLOOKUP($C593,aanmeldingen!$C:$AB,M$1,FALSE))</f>
        <v/>
      </c>
      <c r="N593" s="1" t="str">
        <f ca="1">IF($D593="-","",VLOOKUP($C593,aanmeldingen!$C:$AB,N$1,FALSE))</f>
        <v/>
      </c>
      <c r="O593" s="1" t="str">
        <f ca="1">IF($D593="-","",VLOOKUP($C593,aanmeldingen!$C:$AB,O$1,FALSE))</f>
        <v/>
      </c>
      <c r="P593" s="1">
        <f t="shared" ca="1" si="52"/>
        <v>1</v>
      </c>
      <c r="Q593" s="20" t="str">
        <f ca="1">IF(B593=1,IF(VLOOKUP(D593,Scheidsrechters!B:P,15,FALSE)=0,"",VLOOKUP(D593,Scheidsrechters!B:P,15,FALSE)),"")</f>
        <v/>
      </c>
      <c r="S593" s="1">
        <f t="shared" ca="1" si="53"/>
        <v>1</v>
      </c>
      <c r="T593" s="26" t="str">
        <f ca="1">IFERROR(VLOOKUP(C593,aanmeldingen!$C:$L,10,FALSE),"")</f>
        <v/>
      </c>
      <c r="U593" s="26" t="str">
        <f ca="1">IFERROR(VLOOKUP(C593,aanmeldingen!$C:$V,20,FALSE),"")</f>
        <v/>
      </c>
    </row>
    <row r="594" spans="1:21" x14ac:dyDescent="0.2">
      <c r="A594" s="54">
        <f t="shared" ca="1" si="50"/>
        <v>1</v>
      </c>
      <c r="B594" s="54">
        <f t="shared" ca="1" si="51"/>
        <v>0</v>
      </c>
      <c r="C594" s="54">
        <f t="shared" si="48"/>
        <v>562</v>
      </c>
      <c r="D594" s="54" t="str">
        <f ca="1">IFERROR(VLOOKUP($C594,aanmeldingen!$C:$AB,D$1,FALSE),"-")</f>
        <v>-</v>
      </c>
      <c r="E594" s="54">
        <f t="shared" ca="1" si="49"/>
        <v>0</v>
      </c>
      <c r="F594" s="25" t="str">
        <f ca="1">IF($B594=1,VLOOKUP($C594,aanmeldingen!$C:$AB,F$1,FALSE),"")</f>
        <v/>
      </c>
      <c r="G594" s="1" t="str">
        <f ca="1">IF($B594=1,VLOOKUP($C594,aanmeldingen!$C:$AB,G$1,FALSE),"")</f>
        <v/>
      </c>
      <c r="H594" s="1" t="str">
        <f ca="1">IF($B594=1,VLOOKUP($C594,aanmeldingen!$C:$AB,H$1,FALSE),"")</f>
        <v/>
      </c>
      <c r="I594" s="26" t="str">
        <f ca="1">IF($B594=1,VLOOKUP($C594,aanmeldingen!$C:$AB,I$1,FALSE),"")</f>
        <v/>
      </c>
      <c r="J594" s="26" t="str">
        <f ca="1">IF($B594=1,VLOOKUP($C594,aanmeldingen!$C:$AB,J$1,FALSE),"")</f>
        <v/>
      </c>
      <c r="K594" s="18" t="str">
        <f ca="1">IF($B594=1,VLOOKUP($C594,aanmeldingen!$C:$AB,K$1,FALSE),"")</f>
        <v/>
      </c>
      <c r="L594" s="1" t="str">
        <f ca="1">IF($B594=1,VLOOKUP($C594,aanmeldingen!$C:$AB,L$1,FALSE),"")</f>
        <v/>
      </c>
      <c r="M594" s="1" t="str">
        <f ca="1">IF($D594="-","",VLOOKUP($C594,aanmeldingen!$C:$AB,M$1,FALSE))</f>
        <v/>
      </c>
      <c r="N594" s="1" t="str">
        <f ca="1">IF($D594="-","",VLOOKUP($C594,aanmeldingen!$C:$AB,N$1,FALSE))</f>
        <v/>
      </c>
      <c r="O594" s="1" t="str">
        <f ca="1">IF($D594="-","",VLOOKUP($C594,aanmeldingen!$C:$AB,O$1,FALSE))</f>
        <v/>
      </c>
      <c r="P594" s="1">
        <f t="shared" ca="1" si="52"/>
        <v>1</v>
      </c>
      <c r="Q594" s="20" t="str">
        <f ca="1">IF(B594=1,IF(VLOOKUP(D594,Scheidsrechters!B:P,15,FALSE)=0,"",VLOOKUP(D594,Scheidsrechters!B:P,15,FALSE)),"")</f>
        <v/>
      </c>
      <c r="S594" s="1">
        <f t="shared" ca="1" si="53"/>
        <v>1</v>
      </c>
      <c r="T594" s="26" t="str">
        <f ca="1">IFERROR(VLOOKUP(C594,aanmeldingen!$C:$L,10,FALSE),"")</f>
        <v/>
      </c>
      <c r="U594" s="26" t="str">
        <f ca="1">IFERROR(VLOOKUP(C594,aanmeldingen!$C:$V,20,FALSE),"")</f>
        <v/>
      </c>
    </row>
    <row r="595" spans="1:21" x14ac:dyDescent="0.2">
      <c r="A595" s="54">
        <f t="shared" ca="1" si="50"/>
        <v>1</v>
      </c>
      <c r="B595" s="54">
        <f t="shared" ca="1" si="51"/>
        <v>0</v>
      </c>
      <c r="C595" s="54">
        <f t="shared" si="48"/>
        <v>563</v>
      </c>
      <c r="D595" s="54" t="str">
        <f ca="1">IFERROR(VLOOKUP($C595,aanmeldingen!$C:$AB,D$1,FALSE),"-")</f>
        <v>-</v>
      </c>
      <c r="E595" s="54">
        <f t="shared" ca="1" si="49"/>
        <v>0</v>
      </c>
      <c r="F595" s="25" t="str">
        <f ca="1">IF($B595=1,VLOOKUP($C595,aanmeldingen!$C:$AB,F$1,FALSE),"")</f>
        <v/>
      </c>
      <c r="G595" s="1" t="str">
        <f ca="1">IF($B595=1,VLOOKUP($C595,aanmeldingen!$C:$AB,G$1,FALSE),"")</f>
        <v/>
      </c>
      <c r="H595" s="1" t="str">
        <f ca="1">IF($B595=1,VLOOKUP($C595,aanmeldingen!$C:$AB,H$1,FALSE),"")</f>
        <v/>
      </c>
      <c r="I595" s="26" t="str">
        <f ca="1">IF($B595=1,VLOOKUP($C595,aanmeldingen!$C:$AB,I$1,FALSE),"")</f>
        <v/>
      </c>
      <c r="J595" s="26" t="str">
        <f ca="1">IF($B595=1,VLOOKUP($C595,aanmeldingen!$C:$AB,J$1,FALSE),"")</f>
        <v/>
      </c>
      <c r="K595" s="18" t="str">
        <f ca="1">IF($B595=1,VLOOKUP($C595,aanmeldingen!$C:$AB,K$1,FALSE),"")</f>
        <v/>
      </c>
      <c r="L595" s="1" t="str">
        <f ca="1">IF($B595=1,VLOOKUP($C595,aanmeldingen!$C:$AB,L$1,FALSE),"")</f>
        <v/>
      </c>
      <c r="M595" s="1" t="str">
        <f ca="1">IF($D595="-","",VLOOKUP($C595,aanmeldingen!$C:$AB,M$1,FALSE))</f>
        <v/>
      </c>
      <c r="N595" s="1" t="str">
        <f ca="1">IF($D595="-","",VLOOKUP($C595,aanmeldingen!$C:$AB,N$1,FALSE))</f>
        <v/>
      </c>
      <c r="O595" s="1" t="str">
        <f ca="1">IF($D595="-","",VLOOKUP($C595,aanmeldingen!$C:$AB,O$1,FALSE))</f>
        <v/>
      </c>
      <c r="P595" s="1">
        <f t="shared" ca="1" si="52"/>
        <v>1</v>
      </c>
      <c r="Q595" s="20" t="str">
        <f ca="1">IF(B595=1,IF(VLOOKUP(D595,Scheidsrechters!B:P,15,FALSE)=0,"",VLOOKUP(D595,Scheidsrechters!B:P,15,FALSE)),"")</f>
        <v/>
      </c>
      <c r="S595" s="1">
        <f t="shared" ca="1" si="53"/>
        <v>1</v>
      </c>
      <c r="T595" s="26" t="str">
        <f ca="1">IFERROR(VLOOKUP(C595,aanmeldingen!$C:$L,10,FALSE),"")</f>
        <v/>
      </c>
      <c r="U595" s="26" t="str">
        <f ca="1">IFERROR(VLOOKUP(C595,aanmeldingen!$C:$V,20,FALSE),"")</f>
        <v/>
      </c>
    </row>
    <row r="596" spans="1:21" x14ac:dyDescent="0.2">
      <c r="A596" s="54">
        <f t="shared" ca="1" si="50"/>
        <v>1</v>
      </c>
      <c r="B596" s="54">
        <f t="shared" ca="1" si="51"/>
        <v>0</v>
      </c>
      <c r="C596" s="54">
        <f t="shared" si="48"/>
        <v>564</v>
      </c>
      <c r="D596" s="54" t="str">
        <f ca="1">IFERROR(VLOOKUP($C596,aanmeldingen!$C:$AB,D$1,FALSE),"-")</f>
        <v>-</v>
      </c>
      <c r="E596" s="54">
        <f t="shared" ca="1" si="49"/>
        <v>0</v>
      </c>
      <c r="F596" s="25" t="str">
        <f ca="1">IF($B596=1,VLOOKUP($C596,aanmeldingen!$C:$AB,F$1,FALSE),"")</f>
        <v/>
      </c>
      <c r="G596" s="1" t="str">
        <f ca="1">IF($B596=1,VLOOKUP($C596,aanmeldingen!$C:$AB,G$1,FALSE),"")</f>
        <v/>
      </c>
      <c r="H596" s="1" t="str">
        <f ca="1">IF($B596=1,VLOOKUP($C596,aanmeldingen!$C:$AB,H$1,FALSE),"")</f>
        <v/>
      </c>
      <c r="I596" s="26" t="str">
        <f ca="1">IF($B596=1,VLOOKUP($C596,aanmeldingen!$C:$AB,I$1,FALSE),"")</f>
        <v/>
      </c>
      <c r="J596" s="26" t="str">
        <f ca="1">IF($B596=1,VLOOKUP($C596,aanmeldingen!$C:$AB,J$1,FALSE),"")</f>
        <v/>
      </c>
      <c r="K596" s="18" t="str">
        <f ca="1">IF($B596=1,VLOOKUP($C596,aanmeldingen!$C:$AB,K$1,FALSE),"")</f>
        <v/>
      </c>
      <c r="L596" s="1" t="str">
        <f ca="1">IF($B596=1,VLOOKUP($C596,aanmeldingen!$C:$AB,L$1,FALSE),"")</f>
        <v/>
      </c>
      <c r="M596" s="1" t="str">
        <f ca="1">IF($D596="-","",VLOOKUP($C596,aanmeldingen!$C:$AB,M$1,FALSE))</f>
        <v/>
      </c>
      <c r="N596" s="1" t="str">
        <f ca="1">IF($D596="-","",VLOOKUP($C596,aanmeldingen!$C:$AB,N$1,FALSE))</f>
        <v/>
      </c>
      <c r="O596" s="1" t="str">
        <f ca="1">IF($D596="-","",VLOOKUP($C596,aanmeldingen!$C:$AB,O$1,FALSE))</f>
        <v/>
      </c>
      <c r="P596" s="1">
        <f t="shared" ca="1" si="52"/>
        <v>1</v>
      </c>
      <c r="Q596" s="20" t="str">
        <f ca="1">IF(B596=1,IF(VLOOKUP(D596,Scheidsrechters!B:P,15,FALSE)=0,"",VLOOKUP(D596,Scheidsrechters!B:P,15,FALSE)),"")</f>
        <v/>
      </c>
      <c r="S596" s="1">
        <f t="shared" ca="1" si="53"/>
        <v>1</v>
      </c>
      <c r="T596" s="26" t="str">
        <f ca="1">IFERROR(VLOOKUP(C596,aanmeldingen!$C:$L,10,FALSE),"")</f>
        <v/>
      </c>
      <c r="U596" s="26" t="str">
        <f ca="1">IFERROR(VLOOKUP(C596,aanmeldingen!$C:$V,20,FALSE),"")</f>
        <v/>
      </c>
    </row>
    <row r="597" spans="1:21" x14ac:dyDescent="0.2">
      <c r="A597" s="54">
        <f t="shared" ca="1" si="50"/>
        <v>1</v>
      </c>
      <c r="B597" s="54">
        <f t="shared" ca="1" si="51"/>
        <v>0</v>
      </c>
      <c r="C597" s="54">
        <f t="shared" si="48"/>
        <v>565</v>
      </c>
      <c r="D597" s="54" t="str">
        <f ca="1">IFERROR(VLOOKUP($C597,aanmeldingen!$C:$AB,D$1,FALSE),"-")</f>
        <v>-</v>
      </c>
      <c r="E597" s="54">
        <f t="shared" ca="1" si="49"/>
        <v>0</v>
      </c>
      <c r="F597" s="25" t="str">
        <f ca="1">IF($B597=1,VLOOKUP($C597,aanmeldingen!$C:$AB,F$1,FALSE),"")</f>
        <v/>
      </c>
      <c r="G597" s="1" t="str">
        <f ca="1">IF($B597=1,VLOOKUP($C597,aanmeldingen!$C:$AB,G$1,FALSE),"")</f>
        <v/>
      </c>
      <c r="H597" s="1" t="str">
        <f ca="1">IF($B597=1,VLOOKUP($C597,aanmeldingen!$C:$AB,H$1,FALSE),"")</f>
        <v/>
      </c>
      <c r="I597" s="26" t="str">
        <f ca="1">IF($B597=1,VLOOKUP($C597,aanmeldingen!$C:$AB,I$1,FALSE),"")</f>
        <v/>
      </c>
      <c r="J597" s="26" t="str">
        <f ca="1">IF($B597=1,VLOOKUP($C597,aanmeldingen!$C:$AB,J$1,FALSE),"")</f>
        <v/>
      </c>
      <c r="K597" s="18" t="str">
        <f ca="1">IF($B597=1,VLOOKUP($C597,aanmeldingen!$C:$AB,K$1,FALSE),"")</f>
        <v/>
      </c>
      <c r="L597" s="1" t="str">
        <f ca="1">IF($B597=1,VLOOKUP($C597,aanmeldingen!$C:$AB,L$1,FALSE),"")</f>
        <v/>
      </c>
      <c r="M597" s="1" t="str">
        <f ca="1">IF($D597="-","",VLOOKUP($C597,aanmeldingen!$C:$AB,M$1,FALSE))</f>
        <v/>
      </c>
      <c r="N597" s="1" t="str">
        <f ca="1">IF($D597="-","",VLOOKUP($C597,aanmeldingen!$C:$AB,N$1,FALSE))</f>
        <v/>
      </c>
      <c r="O597" s="1" t="str">
        <f ca="1">IF($D597="-","",VLOOKUP($C597,aanmeldingen!$C:$AB,O$1,FALSE))</f>
        <v/>
      </c>
      <c r="P597" s="1">
        <f t="shared" ca="1" si="52"/>
        <v>1</v>
      </c>
      <c r="Q597" s="20" t="str">
        <f ca="1">IF(B597=1,IF(VLOOKUP(D597,Scheidsrechters!B:P,15,FALSE)=0,"",VLOOKUP(D597,Scheidsrechters!B:P,15,FALSE)),"")</f>
        <v/>
      </c>
      <c r="S597" s="1">
        <f t="shared" ca="1" si="53"/>
        <v>1</v>
      </c>
      <c r="T597" s="26" t="str">
        <f ca="1">IFERROR(VLOOKUP(C597,aanmeldingen!$C:$L,10,FALSE),"")</f>
        <v/>
      </c>
      <c r="U597" s="26" t="str">
        <f ca="1">IFERROR(VLOOKUP(C597,aanmeldingen!$C:$V,20,FALSE),"")</f>
        <v/>
      </c>
    </row>
    <row r="598" spans="1:21" x14ac:dyDescent="0.2">
      <c r="A598" s="54">
        <f t="shared" ca="1" si="50"/>
        <v>1</v>
      </c>
      <c r="B598" s="54">
        <f t="shared" ca="1" si="51"/>
        <v>0</v>
      </c>
      <c r="C598" s="54">
        <f t="shared" si="48"/>
        <v>566</v>
      </c>
      <c r="D598" s="54" t="str">
        <f ca="1">IFERROR(VLOOKUP($C598,aanmeldingen!$C:$AB,D$1,FALSE),"-")</f>
        <v>-</v>
      </c>
      <c r="E598" s="54">
        <f t="shared" ca="1" si="49"/>
        <v>0</v>
      </c>
      <c r="F598" s="25" t="str">
        <f ca="1">IF($B598=1,VLOOKUP($C598,aanmeldingen!$C:$AB,F$1,FALSE),"")</f>
        <v/>
      </c>
      <c r="G598" s="1" t="str">
        <f ca="1">IF($B598=1,VLOOKUP($C598,aanmeldingen!$C:$AB,G$1,FALSE),"")</f>
        <v/>
      </c>
      <c r="H598" s="1" t="str">
        <f ca="1">IF($B598=1,VLOOKUP($C598,aanmeldingen!$C:$AB,H$1,FALSE),"")</f>
        <v/>
      </c>
      <c r="I598" s="26" t="str">
        <f ca="1">IF($B598=1,VLOOKUP($C598,aanmeldingen!$C:$AB,I$1,FALSE),"")</f>
        <v/>
      </c>
      <c r="J598" s="26" t="str">
        <f ca="1">IF($B598=1,VLOOKUP($C598,aanmeldingen!$C:$AB,J$1,FALSE),"")</f>
        <v/>
      </c>
      <c r="K598" s="18" t="str">
        <f ca="1">IF($B598=1,VLOOKUP($C598,aanmeldingen!$C:$AB,K$1,FALSE),"")</f>
        <v/>
      </c>
      <c r="L598" s="1" t="str">
        <f ca="1">IF($B598=1,VLOOKUP($C598,aanmeldingen!$C:$AB,L$1,FALSE),"")</f>
        <v/>
      </c>
      <c r="M598" s="1" t="str">
        <f ca="1">IF($D598="-","",VLOOKUP($C598,aanmeldingen!$C:$AB,M$1,FALSE))</f>
        <v/>
      </c>
      <c r="N598" s="1" t="str">
        <f ca="1">IF($D598="-","",VLOOKUP($C598,aanmeldingen!$C:$AB,N$1,FALSE))</f>
        <v/>
      </c>
      <c r="O598" s="1" t="str">
        <f ca="1">IF($D598="-","",VLOOKUP($C598,aanmeldingen!$C:$AB,O$1,FALSE))</f>
        <v/>
      </c>
      <c r="P598" s="1">
        <f t="shared" ca="1" si="52"/>
        <v>1</v>
      </c>
      <c r="Q598" s="20" t="str">
        <f ca="1">IF(B598=1,IF(VLOOKUP(D598,Scheidsrechters!B:P,15,FALSE)=0,"",VLOOKUP(D598,Scheidsrechters!B:P,15,FALSE)),"")</f>
        <v/>
      </c>
      <c r="S598" s="1">
        <f t="shared" ca="1" si="53"/>
        <v>1</v>
      </c>
      <c r="T598" s="26" t="str">
        <f ca="1">IFERROR(VLOOKUP(C598,aanmeldingen!$C:$L,10,FALSE),"")</f>
        <v/>
      </c>
      <c r="U598" s="26" t="str">
        <f ca="1">IFERROR(VLOOKUP(C598,aanmeldingen!$C:$V,20,FALSE),"")</f>
        <v/>
      </c>
    </row>
    <row r="599" spans="1:21" x14ac:dyDescent="0.2">
      <c r="A599" s="54">
        <f t="shared" ca="1" si="50"/>
        <v>1</v>
      </c>
      <c r="B599" s="54">
        <f t="shared" ca="1" si="51"/>
        <v>0</v>
      </c>
      <c r="C599" s="54">
        <f t="shared" si="48"/>
        <v>567</v>
      </c>
      <c r="D599" s="54" t="str">
        <f ca="1">IFERROR(VLOOKUP($C599,aanmeldingen!$C:$AB,D$1,FALSE),"-")</f>
        <v>-</v>
      </c>
      <c r="E599" s="54">
        <f t="shared" ca="1" si="49"/>
        <v>0</v>
      </c>
      <c r="F599" s="25" t="str">
        <f ca="1">IF($B599=1,VLOOKUP($C599,aanmeldingen!$C:$AB,F$1,FALSE),"")</f>
        <v/>
      </c>
      <c r="G599" s="1" t="str">
        <f ca="1">IF($B599=1,VLOOKUP($C599,aanmeldingen!$C:$AB,G$1,FALSE),"")</f>
        <v/>
      </c>
      <c r="H599" s="1" t="str">
        <f ca="1">IF($B599=1,VLOOKUP($C599,aanmeldingen!$C:$AB,H$1,FALSE),"")</f>
        <v/>
      </c>
      <c r="I599" s="26" t="str">
        <f ca="1">IF($B599=1,VLOOKUP($C599,aanmeldingen!$C:$AB,I$1,FALSE),"")</f>
        <v/>
      </c>
      <c r="J599" s="26" t="str">
        <f ca="1">IF($B599=1,VLOOKUP($C599,aanmeldingen!$C:$AB,J$1,FALSE),"")</f>
        <v/>
      </c>
      <c r="K599" s="18" t="str">
        <f ca="1">IF($B599=1,VLOOKUP($C599,aanmeldingen!$C:$AB,K$1,FALSE),"")</f>
        <v/>
      </c>
      <c r="L599" s="1" t="str">
        <f ca="1">IF($B599=1,VLOOKUP($C599,aanmeldingen!$C:$AB,L$1,FALSE),"")</f>
        <v/>
      </c>
      <c r="M599" s="1" t="str">
        <f ca="1">IF($D599="-","",VLOOKUP($C599,aanmeldingen!$C:$AB,M$1,FALSE))</f>
        <v/>
      </c>
      <c r="N599" s="1" t="str">
        <f ca="1">IF($D599="-","",VLOOKUP($C599,aanmeldingen!$C:$AB,N$1,FALSE))</f>
        <v/>
      </c>
      <c r="O599" s="1" t="str">
        <f ca="1">IF($D599="-","",VLOOKUP($C599,aanmeldingen!$C:$AB,O$1,FALSE))</f>
        <v/>
      </c>
      <c r="P599" s="1">
        <f t="shared" ca="1" si="52"/>
        <v>1</v>
      </c>
      <c r="Q599" s="20" t="str">
        <f ca="1">IF(B599=1,IF(VLOOKUP(D599,Scheidsrechters!B:P,15,FALSE)=0,"",VLOOKUP(D599,Scheidsrechters!B:P,15,FALSE)),"")</f>
        <v/>
      </c>
      <c r="S599" s="1">
        <f t="shared" ca="1" si="53"/>
        <v>1</v>
      </c>
      <c r="T599" s="26" t="str">
        <f ca="1">IFERROR(VLOOKUP(C599,aanmeldingen!$C:$L,10,FALSE),"")</f>
        <v/>
      </c>
      <c r="U599" s="26" t="str">
        <f ca="1">IFERROR(VLOOKUP(C599,aanmeldingen!$C:$V,20,FALSE),"")</f>
        <v/>
      </c>
    </row>
    <row r="600" spans="1:21" x14ac:dyDescent="0.2">
      <c r="A600" s="54">
        <f t="shared" ca="1" si="50"/>
        <v>1</v>
      </c>
      <c r="B600" s="54">
        <f t="shared" ca="1" si="51"/>
        <v>0</v>
      </c>
      <c r="C600" s="54">
        <f t="shared" si="48"/>
        <v>568</v>
      </c>
      <c r="D600" s="54" t="str">
        <f ca="1">IFERROR(VLOOKUP($C600,aanmeldingen!$C:$AB,D$1,FALSE),"-")</f>
        <v>-</v>
      </c>
      <c r="E600" s="54">
        <f t="shared" ca="1" si="49"/>
        <v>0</v>
      </c>
      <c r="F600" s="25" t="str">
        <f ca="1">IF($B600=1,VLOOKUP($C600,aanmeldingen!$C:$AB,F$1,FALSE),"")</f>
        <v/>
      </c>
      <c r="G600" s="1" t="str">
        <f ca="1">IF($B600=1,VLOOKUP($C600,aanmeldingen!$C:$AB,G$1,FALSE),"")</f>
        <v/>
      </c>
      <c r="H600" s="1" t="str">
        <f ca="1">IF($B600=1,VLOOKUP($C600,aanmeldingen!$C:$AB,H$1,FALSE),"")</f>
        <v/>
      </c>
      <c r="I600" s="26" t="str">
        <f ca="1">IF($B600=1,VLOOKUP($C600,aanmeldingen!$C:$AB,I$1,FALSE),"")</f>
        <v/>
      </c>
      <c r="J600" s="26" t="str">
        <f ca="1">IF($B600=1,VLOOKUP($C600,aanmeldingen!$C:$AB,J$1,FALSE),"")</f>
        <v/>
      </c>
      <c r="K600" s="18" t="str">
        <f ca="1">IF($B600=1,VLOOKUP($C600,aanmeldingen!$C:$AB,K$1,FALSE),"")</f>
        <v/>
      </c>
      <c r="L600" s="1" t="str">
        <f ca="1">IF($B600=1,VLOOKUP($C600,aanmeldingen!$C:$AB,L$1,FALSE),"")</f>
        <v/>
      </c>
      <c r="M600" s="1" t="str">
        <f ca="1">IF($D600="-","",VLOOKUP($C600,aanmeldingen!$C:$AB,M$1,FALSE))</f>
        <v/>
      </c>
      <c r="N600" s="1" t="str">
        <f ca="1">IF($D600="-","",VLOOKUP($C600,aanmeldingen!$C:$AB,N$1,FALSE))</f>
        <v/>
      </c>
      <c r="O600" s="1" t="str">
        <f ca="1">IF($D600="-","",VLOOKUP($C600,aanmeldingen!$C:$AB,O$1,FALSE))</f>
        <v/>
      </c>
      <c r="P600" s="1">
        <f t="shared" ca="1" si="52"/>
        <v>1</v>
      </c>
      <c r="Q600" s="20" t="str">
        <f ca="1">IF(B600=1,IF(VLOOKUP(D600,Scheidsrechters!B:P,15,FALSE)=0,"",VLOOKUP(D600,Scheidsrechters!B:P,15,FALSE)),"")</f>
        <v/>
      </c>
      <c r="S600" s="1">
        <f t="shared" ca="1" si="53"/>
        <v>1</v>
      </c>
      <c r="T600" s="26" t="str">
        <f ca="1">IFERROR(VLOOKUP(C600,aanmeldingen!$C:$L,10,FALSE),"")</f>
        <v/>
      </c>
      <c r="U600" s="26" t="str">
        <f ca="1">IFERROR(VLOOKUP(C600,aanmeldingen!$C:$V,20,FALSE),"")</f>
        <v/>
      </c>
    </row>
    <row r="601" spans="1:21" x14ac:dyDescent="0.2">
      <c r="A601" s="54">
        <f t="shared" ca="1" si="50"/>
        <v>1</v>
      </c>
      <c r="B601" s="54">
        <f t="shared" ca="1" si="51"/>
        <v>0</v>
      </c>
      <c r="C601" s="54">
        <f t="shared" si="48"/>
        <v>569</v>
      </c>
      <c r="D601" s="54" t="str">
        <f ca="1">IFERROR(VLOOKUP($C601,aanmeldingen!$C:$AB,D$1,FALSE),"-")</f>
        <v>-</v>
      </c>
      <c r="E601" s="54">
        <f t="shared" ca="1" si="49"/>
        <v>0</v>
      </c>
      <c r="F601" s="25" t="str">
        <f ca="1">IF($B601=1,VLOOKUP($C601,aanmeldingen!$C:$AB,F$1,FALSE),"")</f>
        <v/>
      </c>
      <c r="G601" s="1" t="str">
        <f ca="1">IF($B601=1,VLOOKUP($C601,aanmeldingen!$C:$AB,G$1,FALSE),"")</f>
        <v/>
      </c>
      <c r="H601" s="1" t="str">
        <f ca="1">IF($B601=1,VLOOKUP($C601,aanmeldingen!$C:$AB,H$1,FALSE),"")</f>
        <v/>
      </c>
      <c r="I601" s="26" t="str">
        <f ca="1">IF($B601=1,VLOOKUP($C601,aanmeldingen!$C:$AB,I$1,FALSE),"")</f>
        <v/>
      </c>
      <c r="J601" s="26" t="str">
        <f ca="1">IF($B601=1,VLOOKUP($C601,aanmeldingen!$C:$AB,J$1,FALSE),"")</f>
        <v/>
      </c>
      <c r="K601" s="18" t="str">
        <f ca="1">IF($B601=1,VLOOKUP($C601,aanmeldingen!$C:$AB,K$1,FALSE),"")</f>
        <v/>
      </c>
      <c r="L601" s="1" t="str">
        <f ca="1">IF($B601=1,VLOOKUP($C601,aanmeldingen!$C:$AB,L$1,FALSE),"")</f>
        <v/>
      </c>
      <c r="M601" s="1" t="str">
        <f ca="1">IF($D601="-","",VLOOKUP($C601,aanmeldingen!$C:$AB,M$1,FALSE))</f>
        <v/>
      </c>
      <c r="N601" s="1" t="str">
        <f ca="1">IF($D601="-","",VLOOKUP($C601,aanmeldingen!$C:$AB,N$1,FALSE))</f>
        <v/>
      </c>
      <c r="O601" s="1" t="str">
        <f ca="1">IF($D601="-","",VLOOKUP($C601,aanmeldingen!$C:$AB,O$1,FALSE))</f>
        <v/>
      </c>
      <c r="P601" s="1">
        <f t="shared" ca="1" si="52"/>
        <v>1</v>
      </c>
      <c r="Q601" s="20" t="str">
        <f ca="1">IF(B601=1,IF(VLOOKUP(D601,Scheidsrechters!B:P,15,FALSE)=0,"",VLOOKUP(D601,Scheidsrechters!B:P,15,FALSE)),"")</f>
        <v/>
      </c>
      <c r="S601" s="1">
        <f t="shared" ca="1" si="53"/>
        <v>1</v>
      </c>
      <c r="T601" s="26" t="str">
        <f ca="1">IFERROR(VLOOKUP(C601,aanmeldingen!$C:$L,10,FALSE),"")</f>
        <v/>
      </c>
      <c r="U601" s="26" t="str">
        <f ca="1">IFERROR(VLOOKUP(C601,aanmeldingen!$C:$V,20,FALSE),"")</f>
        <v/>
      </c>
    </row>
    <row r="602" spans="1:21" x14ac:dyDescent="0.2">
      <c r="A602" s="54">
        <f t="shared" ca="1" si="50"/>
        <v>1</v>
      </c>
      <c r="B602" s="54">
        <f t="shared" ca="1" si="51"/>
        <v>0</v>
      </c>
      <c r="C602" s="54">
        <f t="shared" si="48"/>
        <v>570</v>
      </c>
      <c r="D602" s="54" t="str">
        <f ca="1">IFERROR(VLOOKUP($C602,aanmeldingen!$C:$AB,D$1,FALSE),"-")</f>
        <v>-</v>
      </c>
      <c r="E602" s="54">
        <f t="shared" ca="1" si="49"/>
        <v>0</v>
      </c>
      <c r="F602" s="25" t="str">
        <f ca="1">IF($B602=1,VLOOKUP($C602,aanmeldingen!$C:$AB,F$1,FALSE),"")</f>
        <v/>
      </c>
      <c r="G602" s="1" t="str">
        <f ca="1">IF($B602=1,VLOOKUP($C602,aanmeldingen!$C:$AB,G$1,FALSE),"")</f>
        <v/>
      </c>
      <c r="H602" s="1" t="str">
        <f ca="1">IF($B602=1,VLOOKUP($C602,aanmeldingen!$C:$AB,H$1,FALSE),"")</f>
        <v/>
      </c>
      <c r="I602" s="26" t="str">
        <f ca="1">IF($B602=1,VLOOKUP($C602,aanmeldingen!$C:$AB,I$1,FALSE),"")</f>
        <v/>
      </c>
      <c r="J602" s="26" t="str">
        <f ca="1">IF($B602=1,VLOOKUP($C602,aanmeldingen!$C:$AB,J$1,FALSE),"")</f>
        <v/>
      </c>
      <c r="K602" s="18" t="str">
        <f ca="1">IF($B602=1,VLOOKUP($C602,aanmeldingen!$C:$AB,K$1,FALSE),"")</f>
        <v/>
      </c>
      <c r="L602" s="1" t="str">
        <f ca="1">IF($B602=1,VLOOKUP($C602,aanmeldingen!$C:$AB,L$1,FALSE),"")</f>
        <v/>
      </c>
      <c r="M602" s="1" t="str">
        <f ca="1">IF($D602="-","",VLOOKUP($C602,aanmeldingen!$C:$AB,M$1,FALSE))</f>
        <v/>
      </c>
      <c r="N602" s="1" t="str">
        <f ca="1">IF($D602="-","",VLOOKUP($C602,aanmeldingen!$C:$AB,N$1,FALSE))</f>
        <v/>
      </c>
      <c r="O602" s="1" t="str">
        <f ca="1">IF($D602="-","",VLOOKUP($C602,aanmeldingen!$C:$AB,O$1,FALSE))</f>
        <v/>
      </c>
      <c r="P602" s="1">
        <f t="shared" ca="1" si="52"/>
        <v>1</v>
      </c>
      <c r="Q602" s="20" t="str">
        <f ca="1">IF(B602=1,IF(VLOOKUP(D602,Scheidsrechters!B:P,15,FALSE)=0,"",VLOOKUP(D602,Scheidsrechters!B:P,15,FALSE)),"")</f>
        <v/>
      </c>
      <c r="S602" s="1">
        <f t="shared" ca="1" si="53"/>
        <v>1</v>
      </c>
      <c r="T602" s="26" t="str">
        <f ca="1">IFERROR(VLOOKUP(C602,aanmeldingen!$C:$L,10,FALSE),"")</f>
        <v/>
      </c>
      <c r="U602" s="26" t="str">
        <f ca="1">IFERROR(VLOOKUP(C602,aanmeldingen!$C:$V,20,FALSE),"")</f>
        <v/>
      </c>
    </row>
    <row r="603" spans="1:21" x14ac:dyDescent="0.2">
      <c r="A603" s="54">
        <f t="shared" ca="1" si="50"/>
        <v>1</v>
      </c>
      <c r="B603" s="54">
        <f t="shared" ca="1" si="51"/>
        <v>0</v>
      </c>
      <c r="C603" s="54">
        <f t="shared" si="48"/>
        <v>571</v>
      </c>
      <c r="D603" s="54" t="str">
        <f ca="1">IFERROR(VLOOKUP($C603,aanmeldingen!$C:$AB,D$1,FALSE),"-")</f>
        <v>-</v>
      </c>
      <c r="E603" s="54">
        <f t="shared" ca="1" si="49"/>
        <v>0</v>
      </c>
      <c r="F603" s="25" t="str">
        <f ca="1">IF($B603=1,VLOOKUP($C603,aanmeldingen!$C:$AB,F$1,FALSE),"")</f>
        <v/>
      </c>
      <c r="G603" s="1" t="str">
        <f ca="1">IF($B603=1,VLOOKUP($C603,aanmeldingen!$C:$AB,G$1,FALSE),"")</f>
        <v/>
      </c>
      <c r="H603" s="1" t="str">
        <f ca="1">IF($B603=1,VLOOKUP($C603,aanmeldingen!$C:$AB,H$1,FALSE),"")</f>
        <v/>
      </c>
      <c r="I603" s="26" t="str">
        <f ca="1">IF($B603=1,VLOOKUP($C603,aanmeldingen!$C:$AB,I$1,FALSE),"")</f>
        <v/>
      </c>
      <c r="J603" s="26" t="str">
        <f ca="1">IF($B603=1,VLOOKUP($C603,aanmeldingen!$C:$AB,J$1,FALSE),"")</f>
        <v/>
      </c>
      <c r="K603" s="18" t="str">
        <f ca="1">IF($B603=1,VLOOKUP($C603,aanmeldingen!$C:$AB,K$1,FALSE),"")</f>
        <v/>
      </c>
      <c r="L603" s="1" t="str">
        <f ca="1">IF($B603=1,VLOOKUP($C603,aanmeldingen!$C:$AB,L$1,FALSE),"")</f>
        <v/>
      </c>
      <c r="M603" s="1" t="str">
        <f ca="1">IF($D603="-","",VLOOKUP($C603,aanmeldingen!$C:$AB,M$1,FALSE))</f>
        <v/>
      </c>
      <c r="N603" s="1" t="str">
        <f ca="1">IF($D603="-","",VLOOKUP($C603,aanmeldingen!$C:$AB,N$1,FALSE))</f>
        <v/>
      </c>
      <c r="O603" s="1" t="str">
        <f ca="1">IF($D603="-","",VLOOKUP($C603,aanmeldingen!$C:$AB,O$1,FALSE))</f>
        <v/>
      </c>
      <c r="P603" s="1">
        <f t="shared" ca="1" si="52"/>
        <v>1</v>
      </c>
      <c r="Q603" s="20" t="str">
        <f ca="1">IF(B603=1,IF(VLOOKUP(D603,Scheidsrechters!B:P,15,FALSE)=0,"",VLOOKUP(D603,Scheidsrechters!B:P,15,FALSE)),"")</f>
        <v/>
      </c>
      <c r="S603" s="1">
        <f t="shared" ca="1" si="53"/>
        <v>1</v>
      </c>
      <c r="T603" s="26" t="str">
        <f ca="1">IFERROR(VLOOKUP(C603,aanmeldingen!$C:$L,10,FALSE),"")</f>
        <v/>
      </c>
      <c r="U603" s="26" t="str">
        <f ca="1">IFERROR(VLOOKUP(C603,aanmeldingen!$C:$V,20,FALSE),"")</f>
        <v/>
      </c>
    </row>
    <row r="604" spans="1:21" x14ac:dyDescent="0.2">
      <c r="A604" s="54">
        <f t="shared" ca="1" si="50"/>
        <v>1</v>
      </c>
      <c r="B604" s="54">
        <f t="shared" ca="1" si="51"/>
        <v>0</v>
      </c>
      <c r="C604" s="54">
        <f t="shared" si="48"/>
        <v>572</v>
      </c>
      <c r="D604" s="54" t="str">
        <f ca="1">IFERROR(VLOOKUP($C604,aanmeldingen!$C:$AB,D$1,FALSE),"-")</f>
        <v>-</v>
      </c>
      <c r="E604" s="54">
        <f t="shared" ca="1" si="49"/>
        <v>0</v>
      </c>
      <c r="F604" s="25" t="str">
        <f ca="1">IF($B604=1,VLOOKUP($C604,aanmeldingen!$C:$AB,F$1,FALSE),"")</f>
        <v/>
      </c>
      <c r="G604" s="1" t="str">
        <f ca="1">IF($B604=1,VLOOKUP($C604,aanmeldingen!$C:$AB,G$1,FALSE),"")</f>
        <v/>
      </c>
      <c r="H604" s="1" t="str">
        <f ca="1">IF($B604=1,VLOOKUP($C604,aanmeldingen!$C:$AB,H$1,FALSE),"")</f>
        <v/>
      </c>
      <c r="I604" s="26" t="str">
        <f ca="1">IF($B604=1,VLOOKUP($C604,aanmeldingen!$C:$AB,I$1,FALSE),"")</f>
        <v/>
      </c>
      <c r="J604" s="26" t="str">
        <f ca="1">IF($B604=1,VLOOKUP($C604,aanmeldingen!$C:$AB,J$1,FALSE),"")</f>
        <v/>
      </c>
      <c r="K604" s="18" t="str">
        <f ca="1">IF($B604=1,VLOOKUP($C604,aanmeldingen!$C:$AB,K$1,FALSE),"")</f>
        <v/>
      </c>
      <c r="L604" s="1" t="str">
        <f ca="1">IF($B604=1,VLOOKUP($C604,aanmeldingen!$C:$AB,L$1,FALSE),"")</f>
        <v/>
      </c>
      <c r="M604" s="1" t="str">
        <f ca="1">IF($D604="-","",VLOOKUP($C604,aanmeldingen!$C:$AB,M$1,FALSE))</f>
        <v/>
      </c>
      <c r="N604" s="1" t="str">
        <f ca="1">IF($D604="-","",VLOOKUP($C604,aanmeldingen!$C:$AB,N$1,FALSE))</f>
        <v/>
      </c>
      <c r="O604" s="1" t="str">
        <f ca="1">IF($D604="-","",VLOOKUP($C604,aanmeldingen!$C:$AB,O$1,FALSE))</f>
        <v/>
      </c>
      <c r="P604" s="1">
        <f t="shared" ca="1" si="52"/>
        <v>1</v>
      </c>
      <c r="Q604" s="20" t="str">
        <f ca="1">IF(B604=1,IF(VLOOKUP(D604,Scheidsrechters!B:P,15,FALSE)=0,"",VLOOKUP(D604,Scheidsrechters!B:P,15,FALSE)),"")</f>
        <v/>
      </c>
      <c r="S604" s="1">
        <f t="shared" ca="1" si="53"/>
        <v>1</v>
      </c>
      <c r="T604" s="26" t="str">
        <f ca="1">IFERROR(VLOOKUP(C604,aanmeldingen!$C:$L,10,FALSE),"")</f>
        <v/>
      </c>
      <c r="U604" s="26" t="str">
        <f ca="1">IFERROR(VLOOKUP(C604,aanmeldingen!$C:$V,20,FALSE),"")</f>
        <v/>
      </c>
    </row>
    <row r="605" spans="1:21" x14ac:dyDescent="0.2">
      <c r="A605" s="54">
        <f t="shared" ca="1" si="50"/>
        <v>1</v>
      </c>
      <c r="B605" s="54">
        <f t="shared" ca="1" si="51"/>
        <v>0</v>
      </c>
      <c r="C605" s="54">
        <f t="shared" si="48"/>
        <v>573</v>
      </c>
      <c r="D605" s="54" t="str">
        <f ca="1">IFERROR(VLOOKUP($C605,aanmeldingen!$C:$AB,D$1,FALSE),"-")</f>
        <v>-</v>
      </c>
      <c r="E605" s="54">
        <f t="shared" ca="1" si="49"/>
        <v>0</v>
      </c>
      <c r="F605" s="25" t="str">
        <f ca="1">IF($B605=1,VLOOKUP($C605,aanmeldingen!$C:$AB,F$1,FALSE),"")</f>
        <v/>
      </c>
      <c r="G605" s="1" t="str">
        <f ca="1">IF($B605=1,VLOOKUP($C605,aanmeldingen!$C:$AB,G$1,FALSE),"")</f>
        <v/>
      </c>
      <c r="H605" s="1" t="str">
        <f ca="1">IF($B605=1,VLOOKUP($C605,aanmeldingen!$C:$AB,H$1,FALSE),"")</f>
        <v/>
      </c>
      <c r="I605" s="26" t="str">
        <f ca="1">IF($B605=1,VLOOKUP($C605,aanmeldingen!$C:$AB,I$1,FALSE),"")</f>
        <v/>
      </c>
      <c r="J605" s="26" t="str">
        <f ca="1">IF($B605=1,VLOOKUP($C605,aanmeldingen!$C:$AB,J$1,FALSE),"")</f>
        <v/>
      </c>
      <c r="K605" s="18" t="str">
        <f ca="1">IF($B605=1,VLOOKUP($C605,aanmeldingen!$C:$AB,K$1,FALSE),"")</f>
        <v/>
      </c>
      <c r="L605" s="1" t="str">
        <f ca="1">IF($B605=1,VLOOKUP($C605,aanmeldingen!$C:$AB,L$1,FALSE),"")</f>
        <v/>
      </c>
      <c r="M605" s="1" t="str">
        <f ca="1">IF($D605="-","",VLOOKUP($C605,aanmeldingen!$C:$AB,M$1,FALSE))</f>
        <v/>
      </c>
      <c r="N605" s="1" t="str">
        <f ca="1">IF($D605="-","",VLOOKUP($C605,aanmeldingen!$C:$AB,N$1,FALSE))</f>
        <v/>
      </c>
      <c r="O605" s="1" t="str">
        <f ca="1">IF($D605="-","",VLOOKUP($C605,aanmeldingen!$C:$AB,O$1,FALSE))</f>
        <v/>
      </c>
      <c r="P605" s="1">
        <f t="shared" ca="1" si="52"/>
        <v>1</v>
      </c>
      <c r="Q605" s="20" t="str">
        <f ca="1">IF(B605=1,IF(VLOOKUP(D605,Scheidsrechters!B:P,15,FALSE)=0,"",VLOOKUP(D605,Scheidsrechters!B:P,15,FALSE)),"")</f>
        <v/>
      </c>
      <c r="S605" s="1">
        <f t="shared" ca="1" si="53"/>
        <v>1</v>
      </c>
      <c r="T605" s="26" t="str">
        <f ca="1">IFERROR(VLOOKUP(C605,aanmeldingen!$C:$L,10,FALSE),"")</f>
        <v/>
      </c>
      <c r="U605" s="26" t="str">
        <f ca="1">IFERROR(VLOOKUP(C605,aanmeldingen!$C:$V,20,FALSE),"")</f>
        <v/>
      </c>
    </row>
    <row r="606" spans="1:21" x14ac:dyDescent="0.2">
      <c r="A606" s="54">
        <f t="shared" ca="1" si="50"/>
        <v>1</v>
      </c>
      <c r="B606" s="54">
        <f t="shared" ca="1" si="51"/>
        <v>0</v>
      </c>
      <c r="C606" s="54">
        <f t="shared" si="48"/>
        <v>574</v>
      </c>
      <c r="D606" s="54" t="str">
        <f ca="1">IFERROR(VLOOKUP($C606,aanmeldingen!$C:$AB,D$1,FALSE),"-")</f>
        <v>-</v>
      </c>
      <c r="E606" s="54">
        <f t="shared" ca="1" si="49"/>
        <v>0</v>
      </c>
      <c r="F606" s="25" t="str">
        <f ca="1">IF($B606=1,VLOOKUP($C606,aanmeldingen!$C:$AB,F$1,FALSE),"")</f>
        <v/>
      </c>
      <c r="G606" s="1" t="str">
        <f ca="1">IF($B606=1,VLOOKUP($C606,aanmeldingen!$C:$AB,G$1,FALSE),"")</f>
        <v/>
      </c>
      <c r="H606" s="1" t="str">
        <f ca="1">IF($B606=1,VLOOKUP($C606,aanmeldingen!$C:$AB,H$1,FALSE),"")</f>
        <v/>
      </c>
      <c r="I606" s="26" t="str">
        <f ca="1">IF($B606=1,VLOOKUP($C606,aanmeldingen!$C:$AB,I$1,FALSE),"")</f>
        <v/>
      </c>
      <c r="J606" s="26" t="str">
        <f ca="1">IF($B606=1,VLOOKUP($C606,aanmeldingen!$C:$AB,J$1,FALSE),"")</f>
        <v/>
      </c>
      <c r="K606" s="18" t="str">
        <f ca="1">IF($B606=1,VLOOKUP($C606,aanmeldingen!$C:$AB,K$1,FALSE),"")</f>
        <v/>
      </c>
      <c r="L606" s="1" t="str">
        <f ca="1">IF($B606=1,VLOOKUP($C606,aanmeldingen!$C:$AB,L$1,FALSE),"")</f>
        <v/>
      </c>
      <c r="M606" s="1" t="str">
        <f ca="1">IF($D606="-","",VLOOKUP($C606,aanmeldingen!$C:$AB,M$1,FALSE))</f>
        <v/>
      </c>
      <c r="N606" s="1" t="str">
        <f ca="1">IF($D606="-","",VLOOKUP($C606,aanmeldingen!$C:$AB,N$1,FALSE))</f>
        <v/>
      </c>
      <c r="O606" s="1" t="str">
        <f ca="1">IF($D606="-","",VLOOKUP($C606,aanmeldingen!$C:$AB,O$1,FALSE))</f>
        <v/>
      </c>
      <c r="P606" s="1">
        <f t="shared" ca="1" si="52"/>
        <v>1</v>
      </c>
      <c r="Q606" s="20" t="str">
        <f ca="1">IF(B606=1,IF(VLOOKUP(D606,Scheidsrechters!B:P,15,FALSE)=0,"",VLOOKUP(D606,Scheidsrechters!B:P,15,FALSE)),"")</f>
        <v/>
      </c>
      <c r="S606" s="1">
        <f t="shared" ca="1" si="53"/>
        <v>1</v>
      </c>
      <c r="T606" s="26" t="str">
        <f ca="1">IFERROR(VLOOKUP(C606,aanmeldingen!$C:$L,10,FALSE),"")</f>
        <v/>
      </c>
      <c r="U606" s="26" t="str">
        <f ca="1">IFERROR(VLOOKUP(C606,aanmeldingen!$C:$V,20,FALSE),"")</f>
        <v/>
      </c>
    </row>
    <row r="607" spans="1:21" x14ac:dyDescent="0.2">
      <c r="A607" s="54">
        <f t="shared" ca="1" si="50"/>
        <v>1</v>
      </c>
      <c r="B607" s="54">
        <f t="shared" ca="1" si="51"/>
        <v>0</v>
      </c>
      <c r="C607" s="54">
        <f t="shared" si="48"/>
        <v>575</v>
      </c>
      <c r="D607" s="54" t="str">
        <f ca="1">IFERROR(VLOOKUP($C607,aanmeldingen!$C:$AB,D$1,FALSE),"-")</f>
        <v>-</v>
      </c>
      <c r="E607" s="54">
        <f t="shared" ca="1" si="49"/>
        <v>0</v>
      </c>
      <c r="F607" s="25" t="str">
        <f ca="1">IF($B607=1,VLOOKUP($C607,aanmeldingen!$C:$AB,F$1,FALSE),"")</f>
        <v/>
      </c>
      <c r="G607" s="1" t="str">
        <f ca="1">IF($B607=1,VLOOKUP($C607,aanmeldingen!$C:$AB,G$1,FALSE),"")</f>
        <v/>
      </c>
      <c r="H607" s="1" t="str">
        <f ca="1">IF($B607=1,VLOOKUP($C607,aanmeldingen!$C:$AB,H$1,FALSE),"")</f>
        <v/>
      </c>
      <c r="I607" s="26" t="str">
        <f ca="1">IF($B607=1,VLOOKUP($C607,aanmeldingen!$C:$AB,I$1,FALSE),"")</f>
        <v/>
      </c>
      <c r="J607" s="26" t="str">
        <f ca="1">IF($B607=1,VLOOKUP($C607,aanmeldingen!$C:$AB,J$1,FALSE),"")</f>
        <v/>
      </c>
      <c r="K607" s="18" t="str">
        <f ca="1">IF($B607=1,VLOOKUP($C607,aanmeldingen!$C:$AB,K$1,FALSE),"")</f>
        <v/>
      </c>
      <c r="L607" s="1" t="str">
        <f ca="1">IF($B607=1,VLOOKUP($C607,aanmeldingen!$C:$AB,L$1,FALSE),"")</f>
        <v/>
      </c>
      <c r="M607" s="1" t="str">
        <f ca="1">IF($D607="-","",VLOOKUP($C607,aanmeldingen!$C:$AB,M$1,FALSE))</f>
        <v/>
      </c>
      <c r="N607" s="1" t="str">
        <f ca="1">IF($D607="-","",VLOOKUP($C607,aanmeldingen!$C:$AB,N$1,FALSE))</f>
        <v/>
      </c>
      <c r="O607" s="1" t="str">
        <f ca="1">IF($D607="-","",VLOOKUP($C607,aanmeldingen!$C:$AB,O$1,FALSE))</f>
        <v/>
      </c>
      <c r="P607" s="1">
        <f t="shared" ca="1" si="52"/>
        <v>1</v>
      </c>
      <c r="Q607" s="20" t="str">
        <f ca="1">IF(B607=1,IF(VLOOKUP(D607,Scheidsrechters!B:P,15,FALSE)=0,"",VLOOKUP(D607,Scheidsrechters!B:P,15,FALSE)),"")</f>
        <v/>
      </c>
      <c r="S607" s="1">
        <f t="shared" ca="1" si="53"/>
        <v>1</v>
      </c>
      <c r="T607" s="26" t="str">
        <f ca="1">IFERROR(VLOOKUP(C607,aanmeldingen!$C:$L,10,FALSE),"")</f>
        <v/>
      </c>
      <c r="U607" s="26" t="str">
        <f ca="1">IFERROR(VLOOKUP(C607,aanmeldingen!$C:$V,20,FALSE),"")</f>
        <v/>
      </c>
    </row>
    <row r="608" spans="1:21" x14ac:dyDescent="0.2">
      <c r="A608" s="54">
        <f t="shared" ca="1" si="50"/>
        <v>1</v>
      </c>
      <c r="B608" s="54">
        <f t="shared" ca="1" si="51"/>
        <v>0</v>
      </c>
      <c r="C608" s="54">
        <f t="shared" si="48"/>
        <v>576</v>
      </c>
      <c r="D608" s="54" t="str">
        <f ca="1">IFERROR(VLOOKUP($C608,aanmeldingen!$C:$AB,D$1,FALSE),"-")</f>
        <v>-</v>
      </c>
      <c r="E608" s="54">
        <f t="shared" ca="1" si="49"/>
        <v>0</v>
      </c>
      <c r="F608" s="25" t="str">
        <f ca="1">IF($B608=1,VLOOKUP($C608,aanmeldingen!$C:$AB,F$1,FALSE),"")</f>
        <v/>
      </c>
      <c r="G608" s="1" t="str">
        <f ca="1">IF($B608=1,VLOOKUP($C608,aanmeldingen!$C:$AB,G$1,FALSE),"")</f>
        <v/>
      </c>
      <c r="H608" s="1" t="str">
        <f ca="1">IF($B608=1,VLOOKUP($C608,aanmeldingen!$C:$AB,H$1,FALSE),"")</f>
        <v/>
      </c>
      <c r="I608" s="26" t="str">
        <f ca="1">IF($B608=1,VLOOKUP($C608,aanmeldingen!$C:$AB,I$1,FALSE),"")</f>
        <v/>
      </c>
      <c r="J608" s="26" t="str">
        <f ca="1">IF($B608=1,VLOOKUP($C608,aanmeldingen!$C:$AB,J$1,FALSE),"")</f>
        <v/>
      </c>
      <c r="K608" s="18" t="str">
        <f ca="1">IF($B608=1,VLOOKUP($C608,aanmeldingen!$C:$AB,K$1,FALSE),"")</f>
        <v/>
      </c>
      <c r="L608" s="1" t="str">
        <f ca="1">IF($B608=1,VLOOKUP($C608,aanmeldingen!$C:$AB,L$1,FALSE),"")</f>
        <v/>
      </c>
      <c r="M608" s="1" t="str">
        <f ca="1">IF($D608="-","",VLOOKUP($C608,aanmeldingen!$C:$AB,M$1,FALSE))</f>
        <v/>
      </c>
      <c r="N608" s="1" t="str">
        <f ca="1">IF($D608="-","",VLOOKUP($C608,aanmeldingen!$C:$AB,N$1,FALSE))</f>
        <v/>
      </c>
      <c r="O608" s="1" t="str">
        <f ca="1">IF($D608="-","",VLOOKUP($C608,aanmeldingen!$C:$AB,O$1,FALSE))</f>
        <v/>
      </c>
      <c r="P608" s="1">
        <f t="shared" ca="1" si="52"/>
        <v>1</v>
      </c>
      <c r="Q608" s="20" t="str">
        <f ca="1">IF(B608=1,IF(VLOOKUP(D608,Scheidsrechters!B:P,15,FALSE)=0,"",VLOOKUP(D608,Scheidsrechters!B:P,15,FALSE)),"")</f>
        <v/>
      </c>
      <c r="S608" s="1">
        <f t="shared" ca="1" si="53"/>
        <v>1</v>
      </c>
      <c r="T608" s="26" t="str">
        <f ca="1">IFERROR(VLOOKUP(C608,aanmeldingen!$C:$L,10,FALSE),"")</f>
        <v/>
      </c>
      <c r="U608" s="26" t="str">
        <f ca="1">IFERROR(VLOOKUP(C608,aanmeldingen!$C:$V,20,FALSE),"")</f>
        <v/>
      </c>
    </row>
    <row r="609" spans="1:21" x14ac:dyDescent="0.2">
      <c r="A609" s="54">
        <f t="shared" ca="1" si="50"/>
        <v>1</v>
      </c>
      <c r="B609" s="54">
        <f t="shared" ca="1" si="51"/>
        <v>0</v>
      </c>
      <c r="C609" s="54">
        <f t="shared" ref="C609:C672" si="54">C608+1</f>
        <v>577</v>
      </c>
      <c r="D609" s="54" t="str">
        <f ca="1">IFERROR(VLOOKUP($C609,aanmeldingen!$C:$AB,D$1,FALSE),"-")</f>
        <v>-</v>
      </c>
      <c r="E609" s="54">
        <f t="shared" ref="E609:E672" ca="1" si="55">IF(D609=D608,E608,IF(OR(LEFT(H609,2)="EK",LEFT(H609,2)="WK",H609="OS",H609="OKT",LEFT(H609,6)="RSS WK"),1,0))</f>
        <v>0</v>
      </c>
      <c r="F609" s="25" t="str">
        <f ca="1">IF($B609=1,VLOOKUP($C609,aanmeldingen!$C:$AB,F$1,FALSE),"")</f>
        <v/>
      </c>
      <c r="G609" s="1" t="str">
        <f ca="1">IF($B609=1,VLOOKUP($C609,aanmeldingen!$C:$AB,G$1,FALSE),"")</f>
        <v/>
      </c>
      <c r="H609" s="1" t="str">
        <f ca="1">IF($B609=1,VLOOKUP($C609,aanmeldingen!$C:$AB,H$1,FALSE),"")</f>
        <v/>
      </c>
      <c r="I609" s="26" t="str">
        <f ca="1">IF($B609=1,VLOOKUP($C609,aanmeldingen!$C:$AB,I$1,FALSE),"")</f>
        <v/>
      </c>
      <c r="J609" s="26" t="str">
        <f ca="1">IF($B609=1,VLOOKUP($C609,aanmeldingen!$C:$AB,J$1,FALSE),"")</f>
        <v/>
      </c>
      <c r="K609" s="18" t="str">
        <f ca="1">IF($B609=1,VLOOKUP($C609,aanmeldingen!$C:$AB,K$1,FALSE),"")</f>
        <v/>
      </c>
      <c r="L609" s="1" t="str">
        <f ca="1">IF($B609=1,VLOOKUP($C609,aanmeldingen!$C:$AB,L$1,FALSE),"")</f>
        <v/>
      </c>
      <c r="M609" s="1" t="str">
        <f ca="1">IF($D609="-","",VLOOKUP($C609,aanmeldingen!$C:$AB,M$1,FALSE))</f>
        <v/>
      </c>
      <c r="N609" s="1" t="str">
        <f ca="1">IF($D609="-","",VLOOKUP($C609,aanmeldingen!$C:$AB,N$1,FALSE))</f>
        <v/>
      </c>
      <c r="O609" s="1" t="str">
        <f ca="1">IF($D609="-","",VLOOKUP($C609,aanmeldingen!$C:$AB,O$1,FALSE))</f>
        <v/>
      </c>
      <c r="P609" s="1">
        <f t="shared" ca="1" si="52"/>
        <v>1</v>
      </c>
      <c r="Q609" s="20" t="str">
        <f ca="1">IF(B609=1,IF(VLOOKUP(D609,Scheidsrechters!B:P,15,FALSE)=0,"",VLOOKUP(D609,Scheidsrechters!B:P,15,FALSE)),"")</f>
        <v/>
      </c>
      <c r="S609" s="1">
        <f t="shared" ca="1" si="53"/>
        <v>1</v>
      </c>
      <c r="T609" s="26" t="str">
        <f ca="1">IFERROR(VLOOKUP(C609,aanmeldingen!$C:$L,10,FALSE),"")</f>
        <v/>
      </c>
      <c r="U609" s="26" t="str">
        <f ca="1">IFERROR(VLOOKUP(C609,aanmeldingen!$C:$V,20,FALSE),"")</f>
        <v/>
      </c>
    </row>
    <row r="610" spans="1:21" x14ac:dyDescent="0.2">
      <c r="A610" s="54">
        <f t="shared" ref="A610:A673" ca="1" si="56">IF(E610=0,IF(D610=D609,A609,IF(A609=1,0,1)),IF(D610=D609,A609,IF(A609=3,4,3)))</f>
        <v>1</v>
      </c>
      <c r="B610" s="54">
        <f t="shared" ref="B610:B673" ca="1" si="57">IF(D610="-",0,IF(D610=D609,0,1))</f>
        <v>0</v>
      </c>
      <c r="C610" s="54">
        <f t="shared" si="54"/>
        <v>578</v>
      </c>
      <c r="D610" s="54" t="str">
        <f ca="1">IFERROR(VLOOKUP($C610,aanmeldingen!$C:$AB,D$1,FALSE),"-")</f>
        <v>-</v>
      </c>
      <c r="E610" s="54">
        <f t="shared" ca="1" si="55"/>
        <v>0</v>
      </c>
      <c r="F610" s="25" t="str">
        <f ca="1">IF($B610=1,VLOOKUP($C610,aanmeldingen!$C:$AB,F$1,FALSE),"")</f>
        <v/>
      </c>
      <c r="G610" s="1" t="str">
        <f ca="1">IF($B610=1,VLOOKUP($C610,aanmeldingen!$C:$AB,G$1,FALSE),"")</f>
        <v/>
      </c>
      <c r="H610" s="1" t="str">
        <f ca="1">IF($B610=1,VLOOKUP($C610,aanmeldingen!$C:$AB,H$1,FALSE),"")</f>
        <v/>
      </c>
      <c r="I610" s="26" t="str">
        <f ca="1">IF($B610=1,VLOOKUP($C610,aanmeldingen!$C:$AB,I$1,FALSE),"")</f>
        <v/>
      </c>
      <c r="J610" s="26" t="str">
        <f ca="1">IF($B610=1,VLOOKUP($C610,aanmeldingen!$C:$AB,J$1,FALSE),"")</f>
        <v/>
      </c>
      <c r="K610" s="18" t="str">
        <f ca="1">IF($B610=1,VLOOKUP($C610,aanmeldingen!$C:$AB,K$1,FALSE),"")</f>
        <v/>
      </c>
      <c r="L610" s="1" t="str">
        <f ca="1">IF($B610=1,VLOOKUP($C610,aanmeldingen!$C:$AB,L$1,FALSE),"")</f>
        <v/>
      </c>
      <c r="M610" s="1" t="str">
        <f ca="1">IF($D610="-","",VLOOKUP($C610,aanmeldingen!$C:$AB,M$1,FALSE))</f>
        <v/>
      </c>
      <c r="N610" s="1" t="str">
        <f ca="1">IF($D610="-","",VLOOKUP($C610,aanmeldingen!$C:$AB,N$1,FALSE))</f>
        <v/>
      </c>
      <c r="O610" s="1" t="str">
        <f ca="1">IF($D610="-","",VLOOKUP($C610,aanmeldingen!$C:$AB,O$1,FALSE))</f>
        <v/>
      </c>
      <c r="P610" s="1">
        <f t="shared" ref="P610:P673" ca="1" si="58">IF(S610=1,1,"")</f>
        <v>1</v>
      </c>
      <c r="Q610" s="20" t="str">
        <f ca="1">IF(B610=1,IF(VLOOKUP(D610,Scheidsrechters!B:P,15,FALSE)=0,"",VLOOKUP(D610,Scheidsrechters!B:P,15,FALSE)),"")</f>
        <v/>
      </c>
      <c r="S610" s="1">
        <f t="shared" ref="S610:S673" ca="1" si="59">IF(T610&lt;&gt;0,1,IF(U610-TODAY()&lt;8,2,3))</f>
        <v>1</v>
      </c>
      <c r="T610" s="26" t="str">
        <f ca="1">IFERROR(VLOOKUP(C610,aanmeldingen!$C:$L,10,FALSE),"")</f>
        <v/>
      </c>
      <c r="U610" s="26" t="str">
        <f ca="1">IFERROR(VLOOKUP(C610,aanmeldingen!$C:$V,20,FALSE),"")</f>
        <v/>
      </c>
    </row>
    <row r="611" spans="1:21" x14ac:dyDescent="0.2">
      <c r="A611" s="54">
        <f t="shared" ca="1" si="56"/>
        <v>1</v>
      </c>
      <c r="B611" s="54">
        <f t="shared" ca="1" si="57"/>
        <v>0</v>
      </c>
      <c r="C611" s="54">
        <f t="shared" si="54"/>
        <v>579</v>
      </c>
      <c r="D611" s="54" t="str">
        <f ca="1">IFERROR(VLOOKUP($C611,aanmeldingen!$C:$AB,D$1,FALSE),"-")</f>
        <v>-</v>
      </c>
      <c r="E611" s="54">
        <f t="shared" ca="1" si="55"/>
        <v>0</v>
      </c>
      <c r="F611" s="25" t="str">
        <f ca="1">IF($B611=1,VLOOKUP($C611,aanmeldingen!$C:$AB,F$1,FALSE),"")</f>
        <v/>
      </c>
      <c r="G611" s="1" t="str">
        <f ca="1">IF($B611=1,VLOOKUP($C611,aanmeldingen!$C:$AB,G$1,FALSE),"")</f>
        <v/>
      </c>
      <c r="H611" s="1" t="str">
        <f ca="1">IF($B611=1,VLOOKUP($C611,aanmeldingen!$C:$AB,H$1,FALSE),"")</f>
        <v/>
      </c>
      <c r="I611" s="26" t="str">
        <f ca="1">IF($B611=1,VLOOKUP($C611,aanmeldingen!$C:$AB,I$1,FALSE),"")</f>
        <v/>
      </c>
      <c r="J611" s="26" t="str">
        <f ca="1">IF($B611=1,VLOOKUP($C611,aanmeldingen!$C:$AB,J$1,FALSE),"")</f>
        <v/>
      </c>
      <c r="K611" s="18" t="str">
        <f ca="1">IF($B611=1,VLOOKUP($C611,aanmeldingen!$C:$AB,K$1,FALSE),"")</f>
        <v/>
      </c>
      <c r="L611" s="1" t="str">
        <f ca="1">IF($B611=1,VLOOKUP($C611,aanmeldingen!$C:$AB,L$1,FALSE),"")</f>
        <v/>
      </c>
      <c r="M611" s="1" t="str">
        <f ca="1">IF($D611="-","",VLOOKUP($C611,aanmeldingen!$C:$AB,M$1,FALSE))</f>
        <v/>
      </c>
      <c r="N611" s="1" t="str">
        <f ca="1">IF($D611="-","",VLOOKUP($C611,aanmeldingen!$C:$AB,N$1,FALSE))</f>
        <v/>
      </c>
      <c r="O611" s="1" t="str">
        <f ca="1">IF($D611="-","",VLOOKUP($C611,aanmeldingen!$C:$AB,O$1,FALSE))</f>
        <v/>
      </c>
      <c r="P611" s="1">
        <f t="shared" ca="1" si="58"/>
        <v>1</v>
      </c>
      <c r="Q611" s="20" t="str">
        <f ca="1">IF(B611=1,IF(VLOOKUP(D611,Scheidsrechters!B:P,15,FALSE)=0,"",VLOOKUP(D611,Scheidsrechters!B:P,15,FALSE)),"")</f>
        <v/>
      </c>
      <c r="S611" s="1">
        <f t="shared" ca="1" si="59"/>
        <v>1</v>
      </c>
      <c r="T611" s="26" t="str">
        <f ca="1">IFERROR(VLOOKUP(C611,aanmeldingen!$C:$L,10,FALSE),"")</f>
        <v/>
      </c>
      <c r="U611" s="26" t="str">
        <f ca="1">IFERROR(VLOOKUP(C611,aanmeldingen!$C:$V,20,FALSE),"")</f>
        <v/>
      </c>
    </row>
    <row r="612" spans="1:21" x14ac:dyDescent="0.2">
      <c r="A612" s="54">
        <f t="shared" ca="1" si="56"/>
        <v>1</v>
      </c>
      <c r="B612" s="54">
        <f t="shared" ca="1" si="57"/>
        <v>0</v>
      </c>
      <c r="C612" s="54">
        <f t="shared" si="54"/>
        <v>580</v>
      </c>
      <c r="D612" s="54" t="str">
        <f ca="1">IFERROR(VLOOKUP($C612,aanmeldingen!$C:$AB,D$1,FALSE),"-")</f>
        <v>-</v>
      </c>
      <c r="E612" s="54">
        <f t="shared" ca="1" si="55"/>
        <v>0</v>
      </c>
      <c r="F612" s="25" t="str">
        <f ca="1">IF($B612=1,VLOOKUP($C612,aanmeldingen!$C:$AB,F$1,FALSE),"")</f>
        <v/>
      </c>
      <c r="G612" s="1" t="str">
        <f ca="1">IF($B612=1,VLOOKUP($C612,aanmeldingen!$C:$AB,G$1,FALSE),"")</f>
        <v/>
      </c>
      <c r="H612" s="1" t="str">
        <f ca="1">IF($B612=1,VLOOKUP($C612,aanmeldingen!$C:$AB,H$1,FALSE),"")</f>
        <v/>
      </c>
      <c r="I612" s="26" t="str">
        <f ca="1">IF($B612=1,VLOOKUP($C612,aanmeldingen!$C:$AB,I$1,FALSE),"")</f>
        <v/>
      </c>
      <c r="J612" s="26" t="str">
        <f ca="1">IF($B612=1,VLOOKUP($C612,aanmeldingen!$C:$AB,J$1,FALSE),"")</f>
        <v/>
      </c>
      <c r="K612" s="18" t="str">
        <f ca="1">IF($B612=1,VLOOKUP($C612,aanmeldingen!$C:$AB,K$1,FALSE),"")</f>
        <v/>
      </c>
      <c r="L612" s="1" t="str">
        <f ca="1">IF($B612=1,VLOOKUP($C612,aanmeldingen!$C:$AB,L$1,FALSE),"")</f>
        <v/>
      </c>
      <c r="M612" s="1" t="str">
        <f ca="1">IF($D612="-","",VLOOKUP($C612,aanmeldingen!$C:$AB,M$1,FALSE))</f>
        <v/>
      </c>
      <c r="N612" s="1" t="str">
        <f ca="1">IF($D612="-","",VLOOKUP($C612,aanmeldingen!$C:$AB,N$1,FALSE))</f>
        <v/>
      </c>
      <c r="O612" s="1" t="str">
        <f ca="1">IF($D612="-","",VLOOKUP($C612,aanmeldingen!$C:$AB,O$1,FALSE))</f>
        <v/>
      </c>
      <c r="P612" s="1">
        <f t="shared" ca="1" si="58"/>
        <v>1</v>
      </c>
      <c r="Q612" s="20" t="str">
        <f ca="1">IF(B612=1,IF(VLOOKUP(D612,Scheidsrechters!B:P,15,FALSE)=0,"",VLOOKUP(D612,Scheidsrechters!B:P,15,FALSE)),"")</f>
        <v/>
      </c>
      <c r="S612" s="1">
        <f t="shared" ca="1" si="59"/>
        <v>1</v>
      </c>
      <c r="T612" s="26" t="str">
        <f ca="1">IFERROR(VLOOKUP(C612,aanmeldingen!$C:$L,10,FALSE),"")</f>
        <v/>
      </c>
      <c r="U612" s="26" t="str">
        <f ca="1">IFERROR(VLOOKUP(C612,aanmeldingen!$C:$V,20,FALSE),"")</f>
        <v/>
      </c>
    </row>
    <row r="613" spans="1:21" x14ac:dyDescent="0.2">
      <c r="A613" s="54">
        <f t="shared" ca="1" si="56"/>
        <v>1</v>
      </c>
      <c r="B613" s="54">
        <f t="shared" ca="1" si="57"/>
        <v>0</v>
      </c>
      <c r="C613" s="54">
        <f t="shared" si="54"/>
        <v>581</v>
      </c>
      <c r="D613" s="54" t="str">
        <f ca="1">IFERROR(VLOOKUP($C613,aanmeldingen!$C:$AB,D$1,FALSE),"-")</f>
        <v>-</v>
      </c>
      <c r="E613" s="54">
        <f t="shared" ca="1" si="55"/>
        <v>0</v>
      </c>
      <c r="F613" s="25" t="str">
        <f ca="1">IF($B613=1,VLOOKUP($C613,aanmeldingen!$C:$AB,F$1,FALSE),"")</f>
        <v/>
      </c>
      <c r="G613" s="1" t="str">
        <f ca="1">IF($B613=1,VLOOKUP($C613,aanmeldingen!$C:$AB,G$1,FALSE),"")</f>
        <v/>
      </c>
      <c r="H613" s="1" t="str">
        <f ca="1">IF($B613=1,VLOOKUP($C613,aanmeldingen!$C:$AB,H$1,FALSE),"")</f>
        <v/>
      </c>
      <c r="I613" s="26" t="str">
        <f ca="1">IF($B613=1,VLOOKUP($C613,aanmeldingen!$C:$AB,I$1,FALSE),"")</f>
        <v/>
      </c>
      <c r="J613" s="26" t="str">
        <f ca="1">IF($B613=1,VLOOKUP($C613,aanmeldingen!$C:$AB,J$1,FALSE),"")</f>
        <v/>
      </c>
      <c r="K613" s="18" t="str">
        <f ca="1">IF($B613=1,VLOOKUP($C613,aanmeldingen!$C:$AB,K$1,FALSE),"")</f>
        <v/>
      </c>
      <c r="L613" s="1" t="str">
        <f ca="1">IF($B613=1,VLOOKUP($C613,aanmeldingen!$C:$AB,L$1,FALSE),"")</f>
        <v/>
      </c>
      <c r="M613" s="1" t="str">
        <f ca="1">IF($D613="-","",VLOOKUP($C613,aanmeldingen!$C:$AB,M$1,FALSE))</f>
        <v/>
      </c>
      <c r="N613" s="1" t="str">
        <f ca="1">IF($D613="-","",VLOOKUP($C613,aanmeldingen!$C:$AB,N$1,FALSE))</f>
        <v/>
      </c>
      <c r="O613" s="1" t="str">
        <f ca="1">IF($D613="-","",VLOOKUP($C613,aanmeldingen!$C:$AB,O$1,FALSE))</f>
        <v/>
      </c>
      <c r="P613" s="1">
        <f t="shared" ca="1" si="58"/>
        <v>1</v>
      </c>
      <c r="Q613" s="20" t="str">
        <f ca="1">IF(B613=1,IF(VLOOKUP(D613,Scheidsrechters!B:P,15,FALSE)=0,"",VLOOKUP(D613,Scheidsrechters!B:P,15,FALSE)),"")</f>
        <v/>
      </c>
      <c r="S613" s="1">
        <f t="shared" ca="1" si="59"/>
        <v>1</v>
      </c>
      <c r="T613" s="26" t="str">
        <f ca="1">IFERROR(VLOOKUP(C613,aanmeldingen!$C:$L,10,FALSE),"")</f>
        <v/>
      </c>
      <c r="U613" s="26" t="str">
        <f ca="1">IFERROR(VLOOKUP(C613,aanmeldingen!$C:$V,20,FALSE),"")</f>
        <v/>
      </c>
    </row>
    <row r="614" spans="1:21" x14ac:dyDescent="0.2">
      <c r="A614" s="54">
        <f t="shared" ca="1" si="56"/>
        <v>1</v>
      </c>
      <c r="B614" s="54">
        <f t="shared" ca="1" si="57"/>
        <v>0</v>
      </c>
      <c r="C614" s="54">
        <f t="shared" si="54"/>
        <v>582</v>
      </c>
      <c r="D614" s="54" t="str">
        <f ca="1">IFERROR(VLOOKUP($C614,aanmeldingen!$C:$AB,D$1,FALSE),"-")</f>
        <v>-</v>
      </c>
      <c r="E614" s="54">
        <f t="shared" ca="1" si="55"/>
        <v>0</v>
      </c>
      <c r="F614" s="25" t="str">
        <f ca="1">IF($B614=1,VLOOKUP($C614,aanmeldingen!$C:$AB,F$1,FALSE),"")</f>
        <v/>
      </c>
      <c r="G614" s="1" t="str">
        <f ca="1">IF($B614=1,VLOOKUP($C614,aanmeldingen!$C:$AB,G$1,FALSE),"")</f>
        <v/>
      </c>
      <c r="H614" s="1" t="str">
        <f ca="1">IF($B614=1,VLOOKUP($C614,aanmeldingen!$C:$AB,H$1,FALSE),"")</f>
        <v/>
      </c>
      <c r="I614" s="26" t="str">
        <f ca="1">IF($B614=1,VLOOKUP($C614,aanmeldingen!$C:$AB,I$1,FALSE),"")</f>
        <v/>
      </c>
      <c r="J614" s="26" t="str">
        <f ca="1">IF($B614=1,VLOOKUP($C614,aanmeldingen!$C:$AB,J$1,FALSE),"")</f>
        <v/>
      </c>
      <c r="K614" s="18" t="str">
        <f ca="1">IF($B614=1,VLOOKUP($C614,aanmeldingen!$C:$AB,K$1,FALSE),"")</f>
        <v/>
      </c>
      <c r="L614" s="1" t="str">
        <f ca="1">IF($B614=1,VLOOKUP($C614,aanmeldingen!$C:$AB,L$1,FALSE),"")</f>
        <v/>
      </c>
      <c r="M614" s="1" t="str">
        <f ca="1">IF($D614="-","",VLOOKUP($C614,aanmeldingen!$C:$AB,M$1,FALSE))</f>
        <v/>
      </c>
      <c r="N614" s="1" t="str">
        <f ca="1">IF($D614="-","",VLOOKUP($C614,aanmeldingen!$C:$AB,N$1,FALSE))</f>
        <v/>
      </c>
      <c r="O614" s="1" t="str">
        <f ca="1">IF($D614="-","",VLOOKUP($C614,aanmeldingen!$C:$AB,O$1,FALSE))</f>
        <v/>
      </c>
      <c r="P614" s="1">
        <f t="shared" ca="1" si="58"/>
        <v>1</v>
      </c>
      <c r="Q614" s="20" t="str">
        <f ca="1">IF(B614=1,IF(VLOOKUP(D614,Scheidsrechters!B:P,15,FALSE)=0,"",VLOOKUP(D614,Scheidsrechters!B:P,15,FALSE)),"")</f>
        <v/>
      </c>
      <c r="S614" s="1">
        <f t="shared" ca="1" si="59"/>
        <v>1</v>
      </c>
      <c r="T614" s="26" t="str">
        <f ca="1">IFERROR(VLOOKUP(C614,aanmeldingen!$C:$L,10,FALSE),"")</f>
        <v/>
      </c>
      <c r="U614" s="26" t="str">
        <f ca="1">IFERROR(VLOOKUP(C614,aanmeldingen!$C:$V,20,FALSE),"")</f>
        <v/>
      </c>
    </row>
    <row r="615" spans="1:21" x14ac:dyDescent="0.2">
      <c r="A615" s="54">
        <f t="shared" ca="1" si="56"/>
        <v>1</v>
      </c>
      <c r="B615" s="54">
        <f t="shared" ca="1" si="57"/>
        <v>0</v>
      </c>
      <c r="C615" s="54">
        <f t="shared" si="54"/>
        <v>583</v>
      </c>
      <c r="D615" s="54" t="str">
        <f ca="1">IFERROR(VLOOKUP($C615,aanmeldingen!$C:$AB,D$1,FALSE),"-")</f>
        <v>-</v>
      </c>
      <c r="E615" s="54">
        <f t="shared" ca="1" si="55"/>
        <v>0</v>
      </c>
      <c r="F615" s="25" t="str">
        <f ca="1">IF($B615=1,VLOOKUP($C615,aanmeldingen!$C:$AB,F$1,FALSE),"")</f>
        <v/>
      </c>
      <c r="G615" s="1" t="str">
        <f ca="1">IF($B615=1,VLOOKUP($C615,aanmeldingen!$C:$AB,G$1,FALSE),"")</f>
        <v/>
      </c>
      <c r="H615" s="1" t="str">
        <f ca="1">IF($B615=1,VLOOKUP($C615,aanmeldingen!$C:$AB,H$1,FALSE),"")</f>
        <v/>
      </c>
      <c r="I615" s="26" t="str">
        <f ca="1">IF($B615=1,VLOOKUP($C615,aanmeldingen!$C:$AB,I$1,FALSE),"")</f>
        <v/>
      </c>
      <c r="J615" s="26" t="str">
        <f ca="1">IF($B615=1,VLOOKUP($C615,aanmeldingen!$C:$AB,J$1,FALSE),"")</f>
        <v/>
      </c>
      <c r="K615" s="18" t="str">
        <f ca="1">IF($B615=1,VLOOKUP($C615,aanmeldingen!$C:$AB,K$1,FALSE),"")</f>
        <v/>
      </c>
      <c r="L615" s="1" t="str">
        <f ca="1">IF($B615=1,VLOOKUP($C615,aanmeldingen!$C:$AB,L$1,FALSE),"")</f>
        <v/>
      </c>
      <c r="M615" s="1" t="str">
        <f ca="1">IF($D615="-","",VLOOKUP($C615,aanmeldingen!$C:$AB,M$1,FALSE))</f>
        <v/>
      </c>
      <c r="N615" s="1" t="str">
        <f ca="1">IF($D615="-","",VLOOKUP($C615,aanmeldingen!$C:$AB,N$1,FALSE))</f>
        <v/>
      </c>
      <c r="O615" s="1" t="str">
        <f ca="1">IF($D615="-","",VLOOKUP($C615,aanmeldingen!$C:$AB,O$1,FALSE))</f>
        <v/>
      </c>
      <c r="P615" s="1">
        <f t="shared" ca="1" si="58"/>
        <v>1</v>
      </c>
      <c r="Q615" s="20" t="str">
        <f ca="1">IF(B615=1,IF(VLOOKUP(D615,Scheidsrechters!B:P,15,FALSE)=0,"",VLOOKUP(D615,Scheidsrechters!B:P,15,FALSE)),"")</f>
        <v/>
      </c>
      <c r="S615" s="1">
        <f t="shared" ca="1" si="59"/>
        <v>1</v>
      </c>
      <c r="T615" s="26" t="str">
        <f ca="1">IFERROR(VLOOKUP(C615,aanmeldingen!$C:$L,10,FALSE),"")</f>
        <v/>
      </c>
      <c r="U615" s="26" t="str">
        <f ca="1">IFERROR(VLOOKUP(C615,aanmeldingen!$C:$V,20,FALSE),"")</f>
        <v/>
      </c>
    </row>
    <row r="616" spans="1:21" x14ac:dyDescent="0.2">
      <c r="A616" s="54">
        <f t="shared" ca="1" si="56"/>
        <v>1</v>
      </c>
      <c r="B616" s="54">
        <f t="shared" ca="1" si="57"/>
        <v>0</v>
      </c>
      <c r="C616" s="54">
        <f t="shared" si="54"/>
        <v>584</v>
      </c>
      <c r="D616" s="54" t="str">
        <f ca="1">IFERROR(VLOOKUP($C616,aanmeldingen!$C:$AB,D$1,FALSE),"-")</f>
        <v>-</v>
      </c>
      <c r="E616" s="54">
        <f t="shared" ca="1" si="55"/>
        <v>0</v>
      </c>
      <c r="F616" s="25" t="str">
        <f ca="1">IF($B616=1,VLOOKUP($C616,aanmeldingen!$C:$AB,F$1,FALSE),"")</f>
        <v/>
      </c>
      <c r="G616" s="1" t="str">
        <f ca="1">IF($B616=1,VLOOKUP($C616,aanmeldingen!$C:$AB,G$1,FALSE),"")</f>
        <v/>
      </c>
      <c r="H616" s="1" t="str">
        <f ca="1">IF($B616=1,VLOOKUP($C616,aanmeldingen!$C:$AB,H$1,FALSE),"")</f>
        <v/>
      </c>
      <c r="I616" s="26" t="str">
        <f ca="1">IF($B616=1,VLOOKUP($C616,aanmeldingen!$C:$AB,I$1,FALSE),"")</f>
        <v/>
      </c>
      <c r="J616" s="26" t="str">
        <f ca="1">IF($B616=1,VLOOKUP($C616,aanmeldingen!$C:$AB,J$1,FALSE),"")</f>
        <v/>
      </c>
      <c r="K616" s="18" t="str">
        <f ca="1">IF($B616=1,VLOOKUP($C616,aanmeldingen!$C:$AB,K$1,FALSE),"")</f>
        <v/>
      </c>
      <c r="L616" s="1" t="str">
        <f ca="1">IF($B616=1,VLOOKUP($C616,aanmeldingen!$C:$AB,L$1,FALSE),"")</f>
        <v/>
      </c>
      <c r="M616" s="1" t="str">
        <f ca="1">IF($D616="-","",VLOOKUP($C616,aanmeldingen!$C:$AB,M$1,FALSE))</f>
        <v/>
      </c>
      <c r="N616" s="1" t="str">
        <f ca="1">IF($D616="-","",VLOOKUP($C616,aanmeldingen!$C:$AB,N$1,FALSE))</f>
        <v/>
      </c>
      <c r="O616" s="1" t="str">
        <f ca="1">IF($D616="-","",VLOOKUP($C616,aanmeldingen!$C:$AB,O$1,FALSE))</f>
        <v/>
      </c>
      <c r="P616" s="1">
        <f t="shared" ca="1" si="58"/>
        <v>1</v>
      </c>
      <c r="Q616" s="20" t="str">
        <f ca="1">IF(B616=1,IF(VLOOKUP(D616,Scheidsrechters!B:P,15,FALSE)=0,"",VLOOKUP(D616,Scheidsrechters!B:P,15,FALSE)),"")</f>
        <v/>
      </c>
      <c r="S616" s="1">
        <f t="shared" ca="1" si="59"/>
        <v>1</v>
      </c>
      <c r="T616" s="26" t="str">
        <f ca="1">IFERROR(VLOOKUP(C616,aanmeldingen!$C:$L,10,FALSE),"")</f>
        <v/>
      </c>
      <c r="U616" s="26" t="str">
        <f ca="1">IFERROR(VLOOKUP(C616,aanmeldingen!$C:$V,20,FALSE),"")</f>
        <v/>
      </c>
    </row>
    <row r="617" spans="1:21" x14ac:dyDescent="0.2">
      <c r="A617" s="54">
        <f t="shared" ca="1" si="56"/>
        <v>1</v>
      </c>
      <c r="B617" s="54">
        <f t="shared" ca="1" si="57"/>
        <v>0</v>
      </c>
      <c r="C617" s="54">
        <f t="shared" si="54"/>
        <v>585</v>
      </c>
      <c r="D617" s="54" t="str">
        <f ca="1">IFERROR(VLOOKUP($C617,aanmeldingen!$C:$AB,D$1,FALSE),"-")</f>
        <v>-</v>
      </c>
      <c r="E617" s="54">
        <f t="shared" ca="1" si="55"/>
        <v>0</v>
      </c>
      <c r="F617" s="25" t="str">
        <f ca="1">IF($B617=1,VLOOKUP($C617,aanmeldingen!$C:$AB,F$1,FALSE),"")</f>
        <v/>
      </c>
      <c r="G617" s="1" t="str">
        <f ca="1">IF($B617=1,VLOOKUP($C617,aanmeldingen!$C:$AB,G$1,FALSE),"")</f>
        <v/>
      </c>
      <c r="H617" s="1" t="str">
        <f ca="1">IF($B617=1,VLOOKUP($C617,aanmeldingen!$C:$AB,H$1,FALSE),"")</f>
        <v/>
      </c>
      <c r="I617" s="26" t="str">
        <f ca="1">IF($B617=1,VLOOKUP($C617,aanmeldingen!$C:$AB,I$1,FALSE),"")</f>
        <v/>
      </c>
      <c r="J617" s="26" t="str">
        <f ca="1">IF($B617=1,VLOOKUP($C617,aanmeldingen!$C:$AB,J$1,FALSE),"")</f>
        <v/>
      </c>
      <c r="K617" s="18" t="str">
        <f ca="1">IF($B617=1,VLOOKUP($C617,aanmeldingen!$C:$AB,K$1,FALSE),"")</f>
        <v/>
      </c>
      <c r="L617" s="1" t="str">
        <f ca="1">IF($B617=1,VLOOKUP($C617,aanmeldingen!$C:$AB,L$1,FALSE),"")</f>
        <v/>
      </c>
      <c r="M617" s="1" t="str">
        <f ca="1">IF($D617="-","",VLOOKUP($C617,aanmeldingen!$C:$AB,M$1,FALSE))</f>
        <v/>
      </c>
      <c r="N617" s="1" t="str">
        <f ca="1">IF($D617="-","",VLOOKUP($C617,aanmeldingen!$C:$AB,N$1,FALSE))</f>
        <v/>
      </c>
      <c r="O617" s="1" t="str">
        <f ca="1">IF($D617="-","",VLOOKUP($C617,aanmeldingen!$C:$AB,O$1,FALSE))</f>
        <v/>
      </c>
      <c r="P617" s="1">
        <f t="shared" ca="1" si="58"/>
        <v>1</v>
      </c>
      <c r="Q617" s="20" t="str">
        <f ca="1">IF(B617=1,IF(VLOOKUP(D617,Scheidsrechters!B:P,15,FALSE)=0,"",VLOOKUP(D617,Scheidsrechters!B:P,15,FALSE)),"")</f>
        <v/>
      </c>
      <c r="S617" s="1">
        <f t="shared" ca="1" si="59"/>
        <v>1</v>
      </c>
      <c r="T617" s="26" t="str">
        <f ca="1">IFERROR(VLOOKUP(C617,aanmeldingen!$C:$L,10,FALSE),"")</f>
        <v/>
      </c>
      <c r="U617" s="26" t="str">
        <f ca="1">IFERROR(VLOOKUP(C617,aanmeldingen!$C:$V,20,FALSE),"")</f>
        <v/>
      </c>
    </row>
    <row r="618" spans="1:21" x14ac:dyDescent="0.2">
      <c r="A618" s="54">
        <f t="shared" ca="1" si="56"/>
        <v>1</v>
      </c>
      <c r="B618" s="54">
        <f t="shared" ca="1" si="57"/>
        <v>0</v>
      </c>
      <c r="C618" s="54">
        <f t="shared" si="54"/>
        <v>586</v>
      </c>
      <c r="D618" s="54" t="str">
        <f ca="1">IFERROR(VLOOKUP($C618,aanmeldingen!$C:$AB,D$1,FALSE),"-")</f>
        <v>-</v>
      </c>
      <c r="E618" s="54">
        <f t="shared" ca="1" si="55"/>
        <v>0</v>
      </c>
      <c r="F618" s="25" t="str">
        <f ca="1">IF($B618=1,VLOOKUP($C618,aanmeldingen!$C:$AB,F$1,FALSE),"")</f>
        <v/>
      </c>
      <c r="G618" s="1" t="str">
        <f ca="1">IF($B618=1,VLOOKUP($C618,aanmeldingen!$C:$AB,G$1,FALSE),"")</f>
        <v/>
      </c>
      <c r="H618" s="1" t="str">
        <f ca="1">IF($B618=1,VLOOKUP($C618,aanmeldingen!$C:$AB,H$1,FALSE),"")</f>
        <v/>
      </c>
      <c r="I618" s="26" t="str">
        <f ca="1">IF($B618=1,VLOOKUP($C618,aanmeldingen!$C:$AB,I$1,FALSE),"")</f>
        <v/>
      </c>
      <c r="J618" s="26" t="str">
        <f ca="1">IF($B618=1,VLOOKUP($C618,aanmeldingen!$C:$AB,J$1,FALSE),"")</f>
        <v/>
      </c>
      <c r="K618" s="18" t="str">
        <f ca="1">IF($B618=1,VLOOKUP($C618,aanmeldingen!$C:$AB,K$1,FALSE),"")</f>
        <v/>
      </c>
      <c r="L618" s="1" t="str">
        <f ca="1">IF($B618=1,VLOOKUP($C618,aanmeldingen!$C:$AB,L$1,FALSE),"")</f>
        <v/>
      </c>
      <c r="M618" s="1" t="str">
        <f ca="1">IF($D618="-","",VLOOKUP($C618,aanmeldingen!$C:$AB,M$1,FALSE))</f>
        <v/>
      </c>
      <c r="N618" s="1" t="str">
        <f ca="1">IF($D618="-","",VLOOKUP($C618,aanmeldingen!$C:$AB,N$1,FALSE))</f>
        <v/>
      </c>
      <c r="O618" s="1" t="str">
        <f ca="1">IF($D618="-","",VLOOKUP($C618,aanmeldingen!$C:$AB,O$1,FALSE))</f>
        <v/>
      </c>
      <c r="P618" s="1">
        <f t="shared" ca="1" si="58"/>
        <v>1</v>
      </c>
      <c r="Q618" s="20" t="str">
        <f ca="1">IF(B618=1,IF(VLOOKUP(D618,Scheidsrechters!B:P,15,FALSE)=0,"",VLOOKUP(D618,Scheidsrechters!B:P,15,FALSE)),"")</f>
        <v/>
      </c>
      <c r="S618" s="1">
        <f t="shared" ca="1" si="59"/>
        <v>1</v>
      </c>
      <c r="T618" s="26" t="str">
        <f ca="1">IFERROR(VLOOKUP(C618,aanmeldingen!$C:$L,10,FALSE),"")</f>
        <v/>
      </c>
      <c r="U618" s="26" t="str">
        <f ca="1">IFERROR(VLOOKUP(C618,aanmeldingen!$C:$V,20,FALSE),"")</f>
        <v/>
      </c>
    </row>
    <row r="619" spans="1:21" x14ac:dyDescent="0.2">
      <c r="A619" s="54">
        <f t="shared" ca="1" si="56"/>
        <v>1</v>
      </c>
      <c r="B619" s="54">
        <f t="shared" ca="1" si="57"/>
        <v>0</v>
      </c>
      <c r="C619" s="54">
        <f t="shared" si="54"/>
        <v>587</v>
      </c>
      <c r="D619" s="54" t="str">
        <f ca="1">IFERROR(VLOOKUP($C619,aanmeldingen!$C:$AB,D$1,FALSE),"-")</f>
        <v>-</v>
      </c>
      <c r="E619" s="54">
        <f t="shared" ca="1" si="55"/>
        <v>0</v>
      </c>
      <c r="F619" s="25" t="str">
        <f ca="1">IF($B619=1,VLOOKUP($C619,aanmeldingen!$C:$AB,F$1,FALSE),"")</f>
        <v/>
      </c>
      <c r="G619" s="1" t="str">
        <f ca="1">IF($B619=1,VLOOKUP($C619,aanmeldingen!$C:$AB,G$1,FALSE),"")</f>
        <v/>
      </c>
      <c r="H619" s="1" t="str">
        <f ca="1">IF($B619=1,VLOOKUP($C619,aanmeldingen!$C:$AB,H$1,FALSE),"")</f>
        <v/>
      </c>
      <c r="I619" s="26" t="str">
        <f ca="1">IF($B619=1,VLOOKUP($C619,aanmeldingen!$C:$AB,I$1,FALSE),"")</f>
        <v/>
      </c>
      <c r="J619" s="26" t="str">
        <f ca="1">IF($B619=1,VLOOKUP($C619,aanmeldingen!$C:$AB,J$1,FALSE),"")</f>
        <v/>
      </c>
      <c r="K619" s="18" t="str">
        <f ca="1">IF($B619=1,VLOOKUP($C619,aanmeldingen!$C:$AB,K$1,FALSE),"")</f>
        <v/>
      </c>
      <c r="L619" s="1" t="str">
        <f ca="1">IF($B619=1,VLOOKUP($C619,aanmeldingen!$C:$AB,L$1,FALSE),"")</f>
        <v/>
      </c>
      <c r="M619" s="1" t="str">
        <f ca="1">IF($D619="-","",VLOOKUP($C619,aanmeldingen!$C:$AB,M$1,FALSE))</f>
        <v/>
      </c>
      <c r="N619" s="1" t="str">
        <f ca="1">IF($D619="-","",VLOOKUP($C619,aanmeldingen!$C:$AB,N$1,FALSE))</f>
        <v/>
      </c>
      <c r="O619" s="1" t="str">
        <f ca="1">IF($D619="-","",VLOOKUP($C619,aanmeldingen!$C:$AB,O$1,FALSE))</f>
        <v/>
      </c>
      <c r="P619" s="1">
        <f t="shared" ca="1" si="58"/>
        <v>1</v>
      </c>
      <c r="Q619" s="20" t="str">
        <f ca="1">IF(B619=1,IF(VLOOKUP(D619,Scheidsrechters!B:P,15,FALSE)=0,"",VLOOKUP(D619,Scheidsrechters!B:P,15,FALSE)),"")</f>
        <v/>
      </c>
      <c r="S619" s="1">
        <f t="shared" ca="1" si="59"/>
        <v>1</v>
      </c>
      <c r="T619" s="26" t="str">
        <f ca="1">IFERROR(VLOOKUP(C619,aanmeldingen!$C:$L,10,FALSE),"")</f>
        <v/>
      </c>
      <c r="U619" s="26" t="str">
        <f ca="1">IFERROR(VLOOKUP(C619,aanmeldingen!$C:$V,20,FALSE),"")</f>
        <v/>
      </c>
    </row>
    <row r="620" spans="1:21" x14ac:dyDescent="0.2">
      <c r="A620" s="54">
        <f t="shared" ca="1" si="56"/>
        <v>1</v>
      </c>
      <c r="B620" s="54">
        <f t="shared" ca="1" si="57"/>
        <v>0</v>
      </c>
      <c r="C620" s="54">
        <f t="shared" si="54"/>
        <v>588</v>
      </c>
      <c r="D620" s="54" t="str">
        <f ca="1">IFERROR(VLOOKUP($C620,aanmeldingen!$C:$AB,D$1,FALSE),"-")</f>
        <v>-</v>
      </c>
      <c r="E620" s="54">
        <f t="shared" ca="1" si="55"/>
        <v>0</v>
      </c>
      <c r="F620" s="25" t="str">
        <f ca="1">IF($B620=1,VLOOKUP($C620,aanmeldingen!$C:$AB,F$1,FALSE),"")</f>
        <v/>
      </c>
      <c r="G620" s="1" t="str">
        <f ca="1">IF($B620=1,VLOOKUP($C620,aanmeldingen!$C:$AB,G$1,FALSE),"")</f>
        <v/>
      </c>
      <c r="H620" s="1" t="str">
        <f ca="1">IF($B620=1,VLOOKUP($C620,aanmeldingen!$C:$AB,H$1,FALSE),"")</f>
        <v/>
      </c>
      <c r="I620" s="26" t="str">
        <f ca="1">IF($B620=1,VLOOKUP($C620,aanmeldingen!$C:$AB,I$1,FALSE),"")</f>
        <v/>
      </c>
      <c r="J620" s="26" t="str">
        <f ca="1">IF($B620=1,VLOOKUP($C620,aanmeldingen!$C:$AB,J$1,FALSE),"")</f>
        <v/>
      </c>
      <c r="K620" s="18" t="str">
        <f ca="1">IF($B620=1,VLOOKUP($C620,aanmeldingen!$C:$AB,K$1,FALSE),"")</f>
        <v/>
      </c>
      <c r="L620" s="1" t="str">
        <f ca="1">IF($B620=1,VLOOKUP($C620,aanmeldingen!$C:$AB,L$1,FALSE),"")</f>
        <v/>
      </c>
      <c r="M620" s="1" t="str">
        <f ca="1">IF($D620="-","",VLOOKUP($C620,aanmeldingen!$C:$AB,M$1,FALSE))</f>
        <v/>
      </c>
      <c r="N620" s="1" t="str">
        <f ca="1">IF($D620="-","",VLOOKUP($C620,aanmeldingen!$C:$AB,N$1,FALSE))</f>
        <v/>
      </c>
      <c r="O620" s="1" t="str">
        <f ca="1">IF($D620="-","",VLOOKUP($C620,aanmeldingen!$C:$AB,O$1,FALSE))</f>
        <v/>
      </c>
      <c r="P620" s="1">
        <f t="shared" ca="1" si="58"/>
        <v>1</v>
      </c>
      <c r="Q620" s="20" t="str">
        <f ca="1">IF(B620=1,IF(VLOOKUP(D620,Scheidsrechters!B:P,15,FALSE)=0,"",VLOOKUP(D620,Scheidsrechters!B:P,15,FALSE)),"")</f>
        <v/>
      </c>
      <c r="S620" s="1">
        <f t="shared" ca="1" si="59"/>
        <v>1</v>
      </c>
      <c r="T620" s="26" t="str">
        <f ca="1">IFERROR(VLOOKUP(C620,aanmeldingen!$C:$L,10,FALSE),"")</f>
        <v/>
      </c>
      <c r="U620" s="26" t="str">
        <f ca="1">IFERROR(VLOOKUP(C620,aanmeldingen!$C:$V,20,FALSE),"")</f>
        <v/>
      </c>
    </row>
    <row r="621" spans="1:21" x14ac:dyDescent="0.2">
      <c r="A621" s="54">
        <f t="shared" ca="1" si="56"/>
        <v>1</v>
      </c>
      <c r="B621" s="54">
        <f t="shared" ca="1" si="57"/>
        <v>0</v>
      </c>
      <c r="C621" s="54">
        <f t="shared" si="54"/>
        <v>589</v>
      </c>
      <c r="D621" s="54" t="str">
        <f ca="1">IFERROR(VLOOKUP($C621,aanmeldingen!$C:$AB,D$1,FALSE),"-")</f>
        <v>-</v>
      </c>
      <c r="E621" s="54">
        <f t="shared" ca="1" si="55"/>
        <v>0</v>
      </c>
      <c r="F621" s="25" t="str">
        <f ca="1">IF($B621=1,VLOOKUP($C621,aanmeldingen!$C:$AB,F$1,FALSE),"")</f>
        <v/>
      </c>
      <c r="G621" s="1" t="str">
        <f ca="1">IF($B621=1,VLOOKUP($C621,aanmeldingen!$C:$AB,G$1,FALSE),"")</f>
        <v/>
      </c>
      <c r="H621" s="1" t="str">
        <f ca="1">IF($B621=1,VLOOKUP($C621,aanmeldingen!$C:$AB,H$1,FALSE),"")</f>
        <v/>
      </c>
      <c r="I621" s="26" t="str">
        <f ca="1">IF($B621=1,VLOOKUP($C621,aanmeldingen!$C:$AB,I$1,FALSE),"")</f>
        <v/>
      </c>
      <c r="J621" s="26" t="str">
        <f ca="1">IF($B621=1,VLOOKUP($C621,aanmeldingen!$C:$AB,J$1,FALSE),"")</f>
        <v/>
      </c>
      <c r="K621" s="18" t="str">
        <f ca="1">IF($B621=1,VLOOKUP($C621,aanmeldingen!$C:$AB,K$1,FALSE),"")</f>
        <v/>
      </c>
      <c r="L621" s="1" t="str">
        <f ca="1">IF($B621=1,VLOOKUP($C621,aanmeldingen!$C:$AB,L$1,FALSE),"")</f>
        <v/>
      </c>
      <c r="M621" s="1" t="str">
        <f ca="1">IF($D621="-","",VLOOKUP($C621,aanmeldingen!$C:$AB,M$1,FALSE))</f>
        <v/>
      </c>
      <c r="N621" s="1" t="str">
        <f ca="1">IF($D621="-","",VLOOKUP($C621,aanmeldingen!$C:$AB,N$1,FALSE))</f>
        <v/>
      </c>
      <c r="O621" s="1" t="str">
        <f ca="1">IF($D621="-","",VLOOKUP($C621,aanmeldingen!$C:$AB,O$1,FALSE))</f>
        <v/>
      </c>
      <c r="P621" s="1">
        <f t="shared" ca="1" si="58"/>
        <v>1</v>
      </c>
      <c r="Q621" s="20" t="str">
        <f ca="1">IF(B621=1,IF(VLOOKUP(D621,Scheidsrechters!B:P,15,FALSE)=0,"",VLOOKUP(D621,Scheidsrechters!B:P,15,FALSE)),"")</f>
        <v/>
      </c>
      <c r="S621" s="1">
        <f t="shared" ca="1" si="59"/>
        <v>1</v>
      </c>
      <c r="T621" s="26" t="str">
        <f ca="1">IFERROR(VLOOKUP(C621,aanmeldingen!$C:$L,10,FALSE),"")</f>
        <v/>
      </c>
      <c r="U621" s="26" t="str">
        <f ca="1">IFERROR(VLOOKUP(C621,aanmeldingen!$C:$V,20,FALSE),"")</f>
        <v/>
      </c>
    </row>
    <row r="622" spans="1:21" x14ac:dyDescent="0.2">
      <c r="A622" s="54">
        <f t="shared" ca="1" si="56"/>
        <v>1</v>
      </c>
      <c r="B622" s="54">
        <f t="shared" ca="1" si="57"/>
        <v>0</v>
      </c>
      <c r="C622" s="54">
        <f t="shared" si="54"/>
        <v>590</v>
      </c>
      <c r="D622" s="54" t="str">
        <f ca="1">IFERROR(VLOOKUP($C622,aanmeldingen!$C:$AB,D$1,FALSE),"-")</f>
        <v>-</v>
      </c>
      <c r="E622" s="54">
        <f t="shared" ca="1" si="55"/>
        <v>0</v>
      </c>
      <c r="F622" s="25" t="str">
        <f ca="1">IF($B622=1,VLOOKUP($C622,aanmeldingen!$C:$AB,F$1,FALSE),"")</f>
        <v/>
      </c>
      <c r="G622" s="1" t="str">
        <f ca="1">IF($B622=1,VLOOKUP($C622,aanmeldingen!$C:$AB,G$1,FALSE),"")</f>
        <v/>
      </c>
      <c r="H622" s="1" t="str">
        <f ca="1">IF($B622=1,VLOOKUP($C622,aanmeldingen!$C:$AB,H$1,FALSE),"")</f>
        <v/>
      </c>
      <c r="I622" s="26" t="str">
        <f ca="1">IF($B622=1,VLOOKUP($C622,aanmeldingen!$C:$AB,I$1,FALSE),"")</f>
        <v/>
      </c>
      <c r="J622" s="26" t="str">
        <f ca="1">IF($B622=1,VLOOKUP($C622,aanmeldingen!$C:$AB,J$1,FALSE),"")</f>
        <v/>
      </c>
      <c r="K622" s="18" t="str">
        <f ca="1">IF($B622=1,VLOOKUP($C622,aanmeldingen!$C:$AB,K$1,FALSE),"")</f>
        <v/>
      </c>
      <c r="L622" s="1" t="str">
        <f ca="1">IF($B622=1,VLOOKUP($C622,aanmeldingen!$C:$AB,L$1,FALSE),"")</f>
        <v/>
      </c>
      <c r="M622" s="1" t="str">
        <f ca="1">IF($D622="-","",VLOOKUP($C622,aanmeldingen!$C:$AB,M$1,FALSE))</f>
        <v/>
      </c>
      <c r="N622" s="1" t="str">
        <f ca="1">IF($D622="-","",VLOOKUP($C622,aanmeldingen!$C:$AB,N$1,FALSE))</f>
        <v/>
      </c>
      <c r="O622" s="1" t="str">
        <f ca="1">IF($D622="-","",VLOOKUP($C622,aanmeldingen!$C:$AB,O$1,FALSE))</f>
        <v/>
      </c>
      <c r="P622" s="1">
        <f t="shared" ca="1" si="58"/>
        <v>1</v>
      </c>
      <c r="Q622" s="20" t="str">
        <f ca="1">IF(B622=1,IF(VLOOKUP(D622,Scheidsrechters!B:P,15,FALSE)=0,"",VLOOKUP(D622,Scheidsrechters!B:P,15,FALSE)),"")</f>
        <v/>
      </c>
      <c r="S622" s="1">
        <f t="shared" ca="1" si="59"/>
        <v>1</v>
      </c>
      <c r="T622" s="26" t="str">
        <f ca="1">IFERROR(VLOOKUP(C622,aanmeldingen!$C:$L,10,FALSE),"")</f>
        <v/>
      </c>
      <c r="U622" s="26" t="str">
        <f ca="1">IFERROR(VLOOKUP(C622,aanmeldingen!$C:$V,20,FALSE),"")</f>
        <v/>
      </c>
    </row>
    <row r="623" spans="1:21" x14ac:dyDescent="0.2">
      <c r="A623" s="54">
        <f t="shared" ca="1" si="56"/>
        <v>1</v>
      </c>
      <c r="B623" s="54">
        <f t="shared" ca="1" si="57"/>
        <v>0</v>
      </c>
      <c r="C623" s="54">
        <f t="shared" si="54"/>
        <v>591</v>
      </c>
      <c r="D623" s="54" t="str">
        <f ca="1">IFERROR(VLOOKUP($C623,aanmeldingen!$C:$AB,D$1,FALSE),"-")</f>
        <v>-</v>
      </c>
      <c r="E623" s="54">
        <f t="shared" ca="1" si="55"/>
        <v>0</v>
      </c>
      <c r="F623" s="25" t="str">
        <f ca="1">IF($B623=1,VLOOKUP($C623,aanmeldingen!$C:$AB,F$1,FALSE),"")</f>
        <v/>
      </c>
      <c r="G623" s="1" t="str">
        <f ca="1">IF($B623=1,VLOOKUP($C623,aanmeldingen!$C:$AB,G$1,FALSE),"")</f>
        <v/>
      </c>
      <c r="H623" s="1" t="str">
        <f ca="1">IF($B623=1,VLOOKUP($C623,aanmeldingen!$C:$AB,H$1,FALSE),"")</f>
        <v/>
      </c>
      <c r="I623" s="26" t="str">
        <f ca="1">IF($B623=1,VLOOKUP($C623,aanmeldingen!$C:$AB,I$1,FALSE),"")</f>
        <v/>
      </c>
      <c r="J623" s="26" t="str">
        <f ca="1">IF($B623=1,VLOOKUP($C623,aanmeldingen!$C:$AB,J$1,FALSE),"")</f>
        <v/>
      </c>
      <c r="K623" s="18" t="str">
        <f ca="1">IF($B623=1,VLOOKUP($C623,aanmeldingen!$C:$AB,K$1,FALSE),"")</f>
        <v/>
      </c>
      <c r="L623" s="1" t="str">
        <f ca="1">IF($B623=1,VLOOKUP($C623,aanmeldingen!$C:$AB,L$1,FALSE),"")</f>
        <v/>
      </c>
      <c r="M623" s="1" t="str">
        <f ca="1">IF($D623="-","",VLOOKUP($C623,aanmeldingen!$C:$AB,M$1,FALSE))</f>
        <v/>
      </c>
      <c r="N623" s="1" t="str">
        <f ca="1">IF($D623="-","",VLOOKUP($C623,aanmeldingen!$C:$AB,N$1,FALSE))</f>
        <v/>
      </c>
      <c r="O623" s="1" t="str">
        <f ca="1">IF($D623="-","",VLOOKUP($C623,aanmeldingen!$C:$AB,O$1,FALSE))</f>
        <v/>
      </c>
      <c r="P623" s="1">
        <f t="shared" ca="1" si="58"/>
        <v>1</v>
      </c>
      <c r="Q623" s="20" t="str">
        <f ca="1">IF(B623=1,IF(VLOOKUP(D623,Scheidsrechters!B:P,15,FALSE)=0,"",VLOOKUP(D623,Scheidsrechters!B:P,15,FALSE)),"")</f>
        <v/>
      </c>
      <c r="S623" s="1">
        <f t="shared" ca="1" si="59"/>
        <v>1</v>
      </c>
      <c r="T623" s="26" t="str">
        <f ca="1">IFERROR(VLOOKUP(C623,aanmeldingen!$C:$L,10,FALSE),"")</f>
        <v/>
      </c>
      <c r="U623" s="26" t="str">
        <f ca="1">IFERROR(VLOOKUP(C623,aanmeldingen!$C:$V,20,FALSE),"")</f>
        <v/>
      </c>
    </row>
    <row r="624" spans="1:21" x14ac:dyDescent="0.2">
      <c r="A624" s="54">
        <f t="shared" ca="1" si="56"/>
        <v>1</v>
      </c>
      <c r="B624" s="54">
        <f t="shared" ca="1" si="57"/>
        <v>0</v>
      </c>
      <c r="C624" s="54">
        <f t="shared" si="54"/>
        <v>592</v>
      </c>
      <c r="D624" s="54" t="str">
        <f ca="1">IFERROR(VLOOKUP($C624,aanmeldingen!$C:$AB,D$1,FALSE),"-")</f>
        <v>-</v>
      </c>
      <c r="E624" s="54">
        <f t="shared" ca="1" si="55"/>
        <v>0</v>
      </c>
      <c r="F624" s="25" t="str">
        <f ca="1">IF($B624=1,VLOOKUP($C624,aanmeldingen!$C:$AB,F$1,FALSE),"")</f>
        <v/>
      </c>
      <c r="G624" s="1" t="str">
        <f ca="1">IF($B624=1,VLOOKUP($C624,aanmeldingen!$C:$AB,G$1,FALSE),"")</f>
        <v/>
      </c>
      <c r="H624" s="1" t="str">
        <f ca="1">IF($B624=1,VLOOKUP($C624,aanmeldingen!$C:$AB,H$1,FALSE),"")</f>
        <v/>
      </c>
      <c r="I624" s="26" t="str">
        <f ca="1">IF($B624=1,VLOOKUP($C624,aanmeldingen!$C:$AB,I$1,FALSE),"")</f>
        <v/>
      </c>
      <c r="J624" s="26" t="str">
        <f ca="1">IF($B624=1,VLOOKUP($C624,aanmeldingen!$C:$AB,J$1,FALSE),"")</f>
        <v/>
      </c>
      <c r="K624" s="18" t="str">
        <f ca="1">IF($B624=1,VLOOKUP($C624,aanmeldingen!$C:$AB,K$1,FALSE),"")</f>
        <v/>
      </c>
      <c r="L624" s="1" t="str">
        <f ca="1">IF($B624=1,VLOOKUP($C624,aanmeldingen!$C:$AB,L$1,FALSE),"")</f>
        <v/>
      </c>
      <c r="M624" s="1" t="str">
        <f ca="1">IF($D624="-","",VLOOKUP($C624,aanmeldingen!$C:$AB,M$1,FALSE))</f>
        <v/>
      </c>
      <c r="N624" s="1" t="str">
        <f ca="1">IF($D624="-","",VLOOKUP($C624,aanmeldingen!$C:$AB,N$1,FALSE))</f>
        <v/>
      </c>
      <c r="O624" s="1" t="str">
        <f ca="1">IF($D624="-","",VLOOKUP($C624,aanmeldingen!$C:$AB,O$1,FALSE))</f>
        <v/>
      </c>
      <c r="P624" s="1">
        <f t="shared" ca="1" si="58"/>
        <v>1</v>
      </c>
      <c r="Q624" s="20" t="str">
        <f ca="1">IF(B624=1,IF(VLOOKUP(D624,Scheidsrechters!B:P,15,FALSE)=0,"",VLOOKUP(D624,Scheidsrechters!B:P,15,FALSE)),"")</f>
        <v/>
      </c>
      <c r="S624" s="1">
        <f t="shared" ca="1" si="59"/>
        <v>1</v>
      </c>
      <c r="T624" s="26" t="str">
        <f ca="1">IFERROR(VLOOKUP(C624,aanmeldingen!$C:$L,10,FALSE),"")</f>
        <v/>
      </c>
      <c r="U624" s="26" t="str">
        <f ca="1">IFERROR(VLOOKUP(C624,aanmeldingen!$C:$V,20,FALSE),"")</f>
        <v/>
      </c>
    </row>
    <row r="625" spans="1:21" x14ac:dyDescent="0.2">
      <c r="A625" s="54">
        <f t="shared" ca="1" si="56"/>
        <v>1</v>
      </c>
      <c r="B625" s="54">
        <f t="shared" ca="1" si="57"/>
        <v>0</v>
      </c>
      <c r="C625" s="54">
        <f t="shared" si="54"/>
        <v>593</v>
      </c>
      <c r="D625" s="54" t="str">
        <f ca="1">IFERROR(VLOOKUP($C625,aanmeldingen!$C:$AB,D$1,FALSE),"-")</f>
        <v>-</v>
      </c>
      <c r="E625" s="54">
        <f t="shared" ca="1" si="55"/>
        <v>0</v>
      </c>
      <c r="F625" s="25" t="str">
        <f ca="1">IF($B625=1,VLOOKUP($C625,aanmeldingen!$C:$AB,F$1,FALSE),"")</f>
        <v/>
      </c>
      <c r="G625" s="1" t="str">
        <f ca="1">IF($B625=1,VLOOKUP($C625,aanmeldingen!$C:$AB,G$1,FALSE),"")</f>
        <v/>
      </c>
      <c r="H625" s="1" t="str">
        <f ca="1">IF($B625=1,VLOOKUP($C625,aanmeldingen!$C:$AB,H$1,FALSE),"")</f>
        <v/>
      </c>
      <c r="I625" s="26" t="str">
        <f ca="1">IF($B625=1,VLOOKUP($C625,aanmeldingen!$C:$AB,I$1,FALSE),"")</f>
        <v/>
      </c>
      <c r="J625" s="26" t="str">
        <f ca="1">IF($B625=1,VLOOKUP($C625,aanmeldingen!$C:$AB,J$1,FALSE),"")</f>
        <v/>
      </c>
      <c r="K625" s="18" t="str">
        <f ca="1">IF($B625=1,VLOOKUP($C625,aanmeldingen!$C:$AB,K$1,FALSE),"")</f>
        <v/>
      </c>
      <c r="L625" s="1" t="str">
        <f ca="1">IF($B625=1,VLOOKUP($C625,aanmeldingen!$C:$AB,L$1,FALSE),"")</f>
        <v/>
      </c>
      <c r="M625" s="1" t="str">
        <f ca="1">IF($D625="-","",VLOOKUP($C625,aanmeldingen!$C:$AB,M$1,FALSE))</f>
        <v/>
      </c>
      <c r="N625" s="1" t="str">
        <f ca="1">IF($D625="-","",VLOOKUP($C625,aanmeldingen!$C:$AB,N$1,FALSE))</f>
        <v/>
      </c>
      <c r="O625" s="1" t="str">
        <f ca="1">IF($D625="-","",VLOOKUP($C625,aanmeldingen!$C:$AB,O$1,FALSE))</f>
        <v/>
      </c>
      <c r="P625" s="1">
        <f t="shared" ca="1" si="58"/>
        <v>1</v>
      </c>
      <c r="Q625" s="20" t="str">
        <f ca="1">IF(B625=1,IF(VLOOKUP(D625,Scheidsrechters!B:P,15,FALSE)=0,"",VLOOKUP(D625,Scheidsrechters!B:P,15,FALSE)),"")</f>
        <v/>
      </c>
      <c r="S625" s="1">
        <f t="shared" ca="1" si="59"/>
        <v>1</v>
      </c>
      <c r="T625" s="26" t="str">
        <f ca="1">IFERROR(VLOOKUP(C625,aanmeldingen!$C:$L,10,FALSE),"")</f>
        <v/>
      </c>
      <c r="U625" s="26" t="str">
        <f ca="1">IFERROR(VLOOKUP(C625,aanmeldingen!$C:$V,20,FALSE),"")</f>
        <v/>
      </c>
    </row>
    <row r="626" spans="1:21" x14ac:dyDescent="0.2">
      <c r="A626" s="54">
        <f t="shared" ca="1" si="56"/>
        <v>1</v>
      </c>
      <c r="B626" s="54">
        <f t="shared" ca="1" si="57"/>
        <v>0</v>
      </c>
      <c r="C626" s="54">
        <f t="shared" si="54"/>
        <v>594</v>
      </c>
      <c r="D626" s="54" t="str">
        <f ca="1">IFERROR(VLOOKUP($C626,aanmeldingen!$C:$AB,D$1,FALSE),"-")</f>
        <v>-</v>
      </c>
      <c r="E626" s="54">
        <f t="shared" ca="1" si="55"/>
        <v>0</v>
      </c>
      <c r="F626" s="25" t="str">
        <f ca="1">IF($B626=1,VLOOKUP($C626,aanmeldingen!$C:$AB,F$1,FALSE),"")</f>
        <v/>
      </c>
      <c r="G626" s="1" t="str">
        <f ca="1">IF($B626=1,VLOOKUP($C626,aanmeldingen!$C:$AB,G$1,FALSE),"")</f>
        <v/>
      </c>
      <c r="H626" s="1" t="str">
        <f ca="1">IF($B626=1,VLOOKUP($C626,aanmeldingen!$C:$AB,H$1,FALSE),"")</f>
        <v/>
      </c>
      <c r="I626" s="26" t="str">
        <f ca="1">IF($B626=1,VLOOKUP($C626,aanmeldingen!$C:$AB,I$1,FALSE),"")</f>
        <v/>
      </c>
      <c r="J626" s="26" t="str">
        <f ca="1">IF($B626=1,VLOOKUP($C626,aanmeldingen!$C:$AB,J$1,FALSE),"")</f>
        <v/>
      </c>
      <c r="K626" s="18" t="str">
        <f ca="1">IF($B626=1,VLOOKUP($C626,aanmeldingen!$C:$AB,K$1,FALSE),"")</f>
        <v/>
      </c>
      <c r="L626" s="1" t="str">
        <f ca="1">IF($B626=1,VLOOKUP($C626,aanmeldingen!$C:$AB,L$1,FALSE),"")</f>
        <v/>
      </c>
      <c r="M626" s="1" t="str">
        <f ca="1">IF($D626="-","",VLOOKUP($C626,aanmeldingen!$C:$AB,M$1,FALSE))</f>
        <v/>
      </c>
      <c r="N626" s="1" t="str">
        <f ca="1">IF($D626="-","",VLOOKUP($C626,aanmeldingen!$C:$AB,N$1,FALSE))</f>
        <v/>
      </c>
      <c r="O626" s="1" t="str">
        <f ca="1">IF($D626="-","",VLOOKUP($C626,aanmeldingen!$C:$AB,O$1,FALSE))</f>
        <v/>
      </c>
      <c r="P626" s="1">
        <f t="shared" ca="1" si="58"/>
        <v>1</v>
      </c>
      <c r="Q626" s="20" t="str">
        <f ca="1">IF(B626=1,IF(VLOOKUP(D626,Scheidsrechters!B:P,15,FALSE)=0,"",VLOOKUP(D626,Scheidsrechters!B:P,15,FALSE)),"")</f>
        <v/>
      </c>
      <c r="S626" s="1">
        <f t="shared" ca="1" si="59"/>
        <v>1</v>
      </c>
      <c r="T626" s="26" t="str">
        <f ca="1">IFERROR(VLOOKUP(C626,aanmeldingen!$C:$L,10,FALSE),"")</f>
        <v/>
      </c>
      <c r="U626" s="26" t="str">
        <f ca="1">IFERROR(VLOOKUP(C626,aanmeldingen!$C:$V,20,FALSE),"")</f>
        <v/>
      </c>
    </row>
    <row r="627" spans="1:21" x14ac:dyDescent="0.2">
      <c r="A627" s="54">
        <f t="shared" ca="1" si="56"/>
        <v>1</v>
      </c>
      <c r="B627" s="54">
        <f t="shared" ca="1" si="57"/>
        <v>0</v>
      </c>
      <c r="C627" s="54">
        <f t="shared" si="54"/>
        <v>595</v>
      </c>
      <c r="D627" s="54" t="str">
        <f ca="1">IFERROR(VLOOKUP($C627,aanmeldingen!$C:$AB,D$1,FALSE),"-")</f>
        <v>-</v>
      </c>
      <c r="E627" s="54">
        <f t="shared" ca="1" si="55"/>
        <v>0</v>
      </c>
      <c r="F627" s="25" t="str">
        <f ca="1">IF($B627=1,VLOOKUP($C627,aanmeldingen!$C:$AB,F$1,FALSE),"")</f>
        <v/>
      </c>
      <c r="G627" s="1" t="str">
        <f ca="1">IF($B627=1,VLOOKUP($C627,aanmeldingen!$C:$AB,G$1,FALSE),"")</f>
        <v/>
      </c>
      <c r="H627" s="1" t="str">
        <f ca="1">IF($B627=1,VLOOKUP($C627,aanmeldingen!$C:$AB,H$1,FALSE),"")</f>
        <v/>
      </c>
      <c r="I627" s="26" t="str">
        <f ca="1">IF($B627=1,VLOOKUP($C627,aanmeldingen!$C:$AB,I$1,FALSE),"")</f>
        <v/>
      </c>
      <c r="J627" s="26" t="str">
        <f ca="1">IF($B627=1,VLOOKUP($C627,aanmeldingen!$C:$AB,J$1,FALSE),"")</f>
        <v/>
      </c>
      <c r="K627" s="18" t="str">
        <f ca="1">IF($B627=1,VLOOKUP($C627,aanmeldingen!$C:$AB,K$1,FALSE),"")</f>
        <v/>
      </c>
      <c r="L627" s="1" t="str">
        <f ca="1">IF($B627=1,VLOOKUP($C627,aanmeldingen!$C:$AB,L$1,FALSE),"")</f>
        <v/>
      </c>
      <c r="M627" s="1" t="str">
        <f ca="1">IF($D627="-","",VLOOKUP($C627,aanmeldingen!$C:$AB,M$1,FALSE))</f>
        <v/>
      </c>
      <c r="N627" s="1" t="str">
        <f ca="1">IF($D627="-","",VLOOKUP($C627,aanmeldingen!$C:$AB,N$1,FALSE))</f>
        <v/>
      </c>
      <c r="O627" s="1" t="str">
        <f ca="1">IF($D627="-","",VLOOKUP($C627,aanmeldingen!$C:$AB,O$1,FALSE))</f>
        <v/>
      </c>
      <c r="P627" s="1">
        <f t="shared" ca="1" si="58"/>
        <v>1</v>
      </c>
      <c r="Q627" s="20" t="str">
        <f ca="1">IF(B627=1,IF(VLOOKUP(D627,Scheidsrechters!B:P,15,FALSE)=0,"",VLOOKUP(D627,Scheidsrechters!B:P,15,FALSE)),"")</f>
        <v/>
      </c>
      <c r="S627" s="1">
        <f t="shared" ca="1" si="59"/>
        <v>1</v>
      </c>
      <c r="T627" s="26" t="str">
        <f ca="1">IFERROR(VLOOKUP(C627,aanmeldingen!$C:$L,10,FALSE),"")</f>
        <v/>
      </c>
      <c r="U627" s="26" t="str">
        <f ca="1">IFERROR(VLOOKUP(C627,aanmeldingen!$C:$V,20,FALSE),"")</f>
        <v/>
      </c>
    </row>
    <row r="628" spans="1:21" x14ac:dyDescent="0.2">
      <c r="A628" s="54">
        <f t="shared" ca="1" si="56"/>
        <v>1</v>
      </c>
      <c r="B628" s="54">
        <f t="shared" ca="1" si="57"/>
        <v>0</v>
      </c>
      <c r="C628" s="54">
        <f t="shared" si="54"/>
        <v>596</v>
      </c>
      <c r="D628" s="54" t="str">
        <f ca="1">IFERROR(VLOOKUP($C628,aanmeldingen!$C:$AB,D$1,FALSE),"-")</f>
        <v>-</v>
      </c>
      <c r="E628" s="54">
        <f t="shared" ca="1" si="55"/>
        <v>0</v>
      </c>
      <c r="F628" s="25" t="str">
        <f ca="1">IF($B628=1,VLOOKUP($C628,aanmeldingen!$C:$AB,F$1,FALSE),"")</f>
        <v/>
      </c>
      <c r="G628" s="1" t="str">
        <f ca="1">IF($B628=1,VLOOKUP($C628,aanmeldingen!$C:$AB,G$1,FALSE),"")</f>
        <v/>
      </c>
      <c r="H628" s="1" t="str">
        <f ca="1">IF($B628=1,VLOOKUP($C628,aanmeldingen!$C:$AB,H$1,FALSE),"")</f>
        <v/>
      </c>
      <c r="I628" s="26" t="str">
        <f ca="1">IF($B628=1,VLOOKUP($C628,aanmeldingen!$C:$AB,I$1,FALSE),"")</f>
        <v/>
      </c>
      <c r="J628" s="26" t="str">
        <f ca="1">IF($B628=1,VLOOKUP($C628,aanmeldingen!$C:$AB,J$1,FALSE),"")</f>
        <v/>
      </c>
      <c r="K628" s="18" t="str">
        <f ca="1">IF($B628=1,VLOOKUP($C628,aanmeldingen!$C:$AB,K$1,FALSE),"")</f>
        <v/>
      </c>
      <c r="L628" s="1" t="str">
        <f ca="1">IF($B628=1,VLOOKUP($C628,aanmeldingen!$C:$AB,L$1,FALSE),"")</f>
        <v/>
      </c>
      <c r="M628" s="1" t="str">
        <f ca="1">IF($D628="-","",VLOOKUP($C628,aanmeldingen!$C:$AB,M$1,FALSE))</f>
        <v/>
      </c>
      <c r="N628" s="1" t="str">
        <f ca="1">IF($D628="-","",VLOOKUP($C628,aanmeldingen!$C:$AB,N$1,FALSE))</f>
        <v/>
      </c>
      <c r="O628" s="1" t="str">
        <f ca="1">IF($D628="-","",VLOOKUP($C628,aanmeldingen!$C:$AB,O$1,FALSE))</f>
        <v/>
      </c>
      <c r="P628" s="1">
        <f t="shared" ca="1" si="58"/>
        <v>1</v>
      </c>
      <c r="Q628" s="20" t="str">
        <f ca="1">IF(B628=1,IF(VLOOKUP(D628,Scheidsrechters!B:P,15,FALSE)=0,"",VLOOKUP(D628,Scheidsrechters!B:P,15,FALSE)),"")</f>
        <v/>
      </c>
      <c r="S628" s="1">
        <f t="shared" ca="1" si="59"/>
        <v>1</v>
      </c>
      <c r="T628" s="26" t="str">
        <f ca="1">IFERROR(VLOOKUP(C628,aanmeldingen!$C:$L,10,FALSE),"")</f>
        <v/>
      </c>
      <c r="U628" s="26" t="str">
        <f ca="1">IFERROR(VLOOKUP(C628,aanmeldingen!$C:$V,20,FALSE),"")</f>
        <v/>
      </c>
    </row>
    <row r="629" spans="1:21" x14ac:dyDescent="0.2">
      <c r="A629" s="54">
        <f t="shared" ca="1" si="56"/>
        <v>1</v>
      </c>
      <c r="B629" s="54">
        <f t="shared" ca="1" si="57"/>
        <v>0</v>
      </c>
      <c r="C629" s="54">
        <f t="shared" si="54"/>
        <v>597</v>
      </c>
      <c r="D629" s="54" t="str">
        <f ca="1">IFERROR(VLOOKUP($C629,aanmeldingen!$C:$AB,D$1,FALSE),"-")</f>
        <v>-</v>
      </c>
      <c r="E629" s="54">
        <f t="shared" ca="1" si="55"/>
        <v>0</v>
      </c>
      <c r="F629" s="25" t="str">
        <f ca="1">IF($B629=1,VLOOKUP($C629,aanmeldingen!$C:$AB,F$1,FALSE),"")</f>
        <v/>
      </c>
      <c r="G629" s="1" t="str">
        <f ca="1">IF($B629=1,VLOOKUP($C629,aanmeldingen!$C:$AB,G$1,FALSE),"")</f>
        <v/>
      </c>
      <c r="H629" s="1" t="str">
        <f ca="1">IF($B629=1,VLOOKUP($C629,aanmeldingen!$C:$AB,H$1,FALSE),"")</f>
        <v/>
      </c>
      <c r="I629" s="26" t="str">
        <f ca="1">IF($B629=1,VLOOKUP($C629,aanmeldingen!$C:$AB,I$1,FALSE),"")</f>
        <v/>
      </c>
      <c r="J629" s="26" t="str">
        <f ca="1">IF($B629=1,VLOOKUP($C629,aanmeldingen!$C:$AB,J$1,FALSE),"")</f>
        <v/>
      </c>
      <c r="K629" s="18" t="str">
        <f ca="1">IF($B629=1,VLOOKUP($C629,aanmeldingen!$C:$AB,K$1,FALSE),"")</f>
        <v/>
      </c>
      <c r="L629" s="1" t="str">
        <f ca="1">IF($B629=1,VLOOKUP($C629,aanmeldingen!$C:$AB,L$1,FALSE),"")</f>
        <v/>
      </c>
      <c r="M629" s="1" t="str">
        <f ca="1">IF($D629="-","",VLOOKUP($C629,aanmeldingen!$C:$AB,M$1,FALSE))</f>
        <v/>
      </c>
      <c r="N629" s="1" t="str">
        <f ca="1">IF($D629="-","",VLOOKUP($C629,aanmeldingen!$C:$AB,N$1,FALSE))</f>
        <v/>
      </c>
      <c r="O629" s="1" t="str">
        <f ca="1">IF($D629="-","",VLOOKUP($C629,aanmeldingen!$C:$AB,O$1,FALSE))</f>
        <v/>
      </c>
      <c r="P629" s="1">
        <f t="shared" ca="1" si="58"/>
        <v>1</v>
      </c>
      <c r="Q629" s="20" t="str">
        <f ca="1">IF(B629=1,IF(VLOOKUP(D629,Scheidsrechters!B:P,15,FALSE)=0,"",VLOOKUP(D629,Scheidsrechters!B:P,15,FALSE)),"")</f>
        <v/>
      </c>
      <c r="S629" s="1">
        <f t="shared" ca="1" si="59"/>
        <v>1</v>
      </c>
      <c r="T629" s="26" t="str">
        <f ca="1">IFERROR(VLOOKUP(C629,aanmeldingen!$C:$L,10,FALSE),"")</f>
        <v/>
      </c>
      <c r="U629" s="26" t="str">
        <f ca="1">IFERROR(VLOOKUP(C629,aanmeldingen!$C:$V,20,FALSE),"")</f>
        <v/>
      </c>
    </row>
    <row r="630" spans="1:21" x14ac:dyDescent="0.2">
      <c r="A630" s="54">
        <f t="shared" ca="1" si="56"/>
        <v>1</v>
      </c>
      <c r="B630" s="54">
        <f t="shared" ca="1" si="57"/>
        <v>0</v>
      </c>
      <c r="C630" s="54">
        <f t="shared" si="54"/>
        <v>598</v>
      </c>
      <c r="D630" s="54" t="str">
        <f ca="1">IFERROR(VLOOKUP($C630,aanmeldingen!$C:$AB,D$1,FALSE),"-")</f>
        <v>-</v>
      </c>
      <c r="E630" s="54">
        <f t="shared" ca="1" si="55"/>
        <v>0</v>
      </c>
      <c r="F630" s="25" t="str">
        <f ca="1">IF($B630=1,VLOOKUP($C630,aanmeldingen!$C:$AB,F$1,FALSE),"")</f>
        <v/>
      </c>
      <c r="G630" s="1" t="str">
        <f ca="1">IF($B630=1,VLOOKUP($C630,aanmeldingen!$C:$AB,G$1,FALSE),"")</f>
        <v/>
      </c>
      <c r="H630" s="1" t="str">
        <f ca="1">IF($B630=1,VLOOKUP($C630,aanmeldingen!$C:$AB,H$1,FALSE),"")</f>
        <v/>
      </c>
      <c r="I630" s="26" t="str">
        <f ca="1">IF($B630=1,VLOOKUP($C630,aanmeldingen!$C:$AB,I$1,FALSE),"")</f>
        <v/>
      </c>
      <c r="J630" s="26" t="str">
        <f ca="1">IF($B630=1,VLOOKUP($C630,aanmeldingen!$C:$AB,J$1,FALSE),"")</f>
        <v/>
      </c>
      <c r="K630" s="18" t="str">
        <f ca="1">IF($B630=1,VLOOKUP($C630,aanmeldingen!$C:$AB,K$1,FALSE),"")</f>
        <v/>
      </c>
      <c r="L630" s="1" t="str">
        <f ca="1">IF($B630=1,VLOOKUP($C630,aanmeldingen!$C:$AB,L$1,FALSE),"")</f>
        <v/>
      </c>
      <c r="M630" s="1" t="str">
        <f ca="1">IF($D630="-","",VLOOKUP($C630,aanmeldingen!$C:$AB,M$1,FALSE))</f>
        <v/>
      </c>
      <c r="N630" s="1" t="str">
        <f ca="1">IF($D630="-","",VLOOKUP($C630,aanmeldingen!$C:$AB,N$1,FALSE))</f>
        <v/>
      </c>
      <c r="O630" s="1" t="str">
        <f ca="1">IF($D630="-","",VLOOKUP($C630,aanmeldingen!$C:$AB,O$1,FALSE))</f>
        <v/>
      </c>
      <c r="P630" s="1">
        <f t="shared" ca="1" si="58"/>
        <v>1</v>
      </c>
      <c r="Q630" s="20" t="str">
        <f ca="1">IF(B630=1,IF(VLOOKUP(D630,Scheidsrechters!B:P,15,FALSE)=0,"",VLOOKUP(D630,Scheidsrechters!B:P,15,FALSE)),"")</f>
        <v/>
      </c>
      <c r="S630" s="1">
        <f t="shared" ca="1" si="59"/>
        <v>1</v>
      </c>
      <c r="T630" s="26" t="str">
        <f ca="1">IFERROR(VLOOKUP(C630,aanmeldingen!$C:$L,10,FALSE),"")</f>
        <v/>
      </c>
      <c r="U630" s="26" t="str">
        <f ca="1">IFERROR(VLOOKUP(C630,aanmeldingen!$C:$V,20,FALSE),"")</f>
        <v/>
      </c>
    </row>
    <row r="631" spans="1:21" x14ac:dyDescent="0.2">
      <c r="A631" s="54">
        <f t="shared" ca="1" si="56"/>
        <v>1</v>
      </c>
      <c r="B631" s="54">
        <f t="shared" ca="1" si="57"/>
        <v>0</v>
      </c>
      <c r="C631" s="54">
        <f t="shared" si="54"/>
        <v>599</v>
      </c>
      <c r="D631" s="54" t="str">
        <f ca="1">IFERROR(VLOOKUP($C631,aanmeldingen!$C:$AB,D$1,FALSE),"-")</f>
        <v>-</v>
      </c>
      <c r="E631" s="54">
        <f t="shared" ca="1" si="55"/>
        <v>0</v>
      </c>
      <c r="F631" s="25" t="str">
        <f ca="1">IF($B631=1,VLOOKUP($C631,aanmeldingen!$C:$AB,F$1,FALSE),"")</f>
        <v/>
      </c>
      <c r="G631" s="1" t="str">
        <f ca="1">IF($B631=1,VLOOKUP($C631,aanmeldingen!$C:$AB,G$1,FALSE),"")</f>
        <v/>
      </c>
      <c r="H631" s="1" t="str">
        <f ca="1">IF($B631=1,VLOOKUP($C631,aanmeldingen!$C:$AB,H$1,FALSE),"")</f>
        <v/>
      </c>
      <c r="I631" s="26" t="str">
        <f ca="1">IF($B631=1,VLOOKUP($C631,aanmeldingen!$C:$AB,I$1,FALSE),"")</f>
        <v/>
      </c>
      <c r="J631" s="26" t="str">
        <f ca="1">IF($B631=1,VLOOKUP($C631,aanmeldingen!$C:$AB,J$1,FALSE),"")</f>
        <v/>
      </c>
      <c r="K631" s="18" t="str">
        <f ca="1">IF($B631=1,VLOOKUP($C631,aanmeldingen!$C:$AB,K$1,FALSE),"")</f>
        <v/>
      </c>
      <c r="L631" s="1" t="str">
        <f ca="1">IF($B631=1,VLOOKUP($C631,aanmeldingen!$C:$AB,L$1,FALSE),"")</f>
        <v/>
      </c>
      <c r="M631" s="1" t="str">
        <f ca="1">IF($D631="-","",VLOOKUP($C631,aanmeldingen!$C:$AB,M$1,FALSE))</f>
        <v/>
      </c>
      <c r="N631" s="1" t="str">
        <f ca="1">IF($D631="-","",VLOOKUP($C631,aanmeldingen!$C:$AB,N$1,FALSE))</f>
        <v/>
      </c>
      <c r="O631" s="1" t="str">
        <f ca="1">IF($D631="-","",VLOOKUP($C631,aanmeldingen!$C:$AB,O$1,FALSE))</f>
        <v/>
      </c>
      <c r="P631" s="1">
        <f t="shared" ca="1" si="58"/>
        <v>1</v>
      </c>
      <c r="Q631" s="20" t="str">
        <f ca="1">IF(B631=1,IF(VLOOKUP(D631,Scheidsrechters!B:P,15,FALSE)=0,"",VLOOKUP(D631,Scheidsrechters!B:P,15,FALSE)),"")</f>
        <v/>
      </c>
      <c r="S631" s="1">
        <f t="shared" ca="1" si="59"/>
        <v>1</v>
      </c>
      <c r="T631" s="26" t="str">
        <f ca="1">IFERROR(VLOOKUP(C631,aanmeldingen!$C:$L,10,FALSE),"")</f>
        <v/>
      </c>
      <c r="U631" s="26" t="str">
        <f ca="1">IFERROR(VLOOKUP(C631,aanmeldingen!$C:$V,20,FALSE),"")</f>
        <v/>
      </c>
    </row>
    <row r="632" spans="1:21" x14ac:dyDescent="0.2">
      <c r="A632" s="54">
        <f t="shared" ca="1" si="56"/>
        <v>1</v>
      </c>
      <c r="B632" s="54">
        <f t="shared" ca="1" si="57"/>
        <v>0</v>
      </c>
      <c r="C632" s="54">
        <f t="shared" si="54"/>
        <v>600</v>
      </c>
      <c r="D632" s="54" t="str">
        <f ca="1">IFERROR(VLOOKUP($C632,aanmeldingen!$C:$AB,D$1,FALSE),"-")</f>
        <v>-</v>
      </c>
      <c r="E632" s="54">
        <f t="shared" ca="1" si="55"/>
        <v>0</v>
      </c>
      <c r="F632" s="25" t="str">
        <f ca="1">IF($B632=1,VLOOKUP($C632,aanmeldingen!$C:$AB,F$1,FALSE),"")</f>
        <v/>
      </c>
      <c r="G632" s="1" t="str">
        <f ca="1">IF($B632=1,VLOOKUP($C632,aanmeldingen!$C:$AB,G$1,FALSE),"")</f>
        <v/>
      </c>
      <c r="H632" s="1" t="str">
        <f ca="1">IF($B632=1,VLOOKUP($C632,aanmeldingen!$C:$AB,H$1,FALSE),"")</f>
        <v/>
      </c>
      <c r="I632" s="26" t="str">
        <f ca="1">IF($B632=1,VLOOKUP($C632,aanmeldingen!$C:$AB,I$1,FALSE),"")</f>
        <v/>
      </c>
      <c r="J632" s="26" t="str">
        <f ca="1">IF($B632=1,VLOOKUP($C632,aanmeldingen!$C:$AB,J$1,FALSE),"")</f>
        <v/>
      </c>
      <c r="K632" s="18" t="str">
        <f ca="1">IF($B632=1,VLOOKUP($C632,aanmeldingen!$C:$AB,K$1,FALSE),"")</f>
        <v/>
      </c>
      <c r="L632" s="1" t="str">
        <f ca="1">IF($B632=1,VLOOKUP($C632,aanmeldingen!$C:$AB,L$1,FALSE),"")</f>
        <v/>
      </c>
      <c r="M632" s="1" t="str">
        <f ca="1">IF($D632="-","",VLOOKUP($C632,aanmeldingen!$C:$AB,M$1,FALSE))</f>
        <v/>
      </c>
      <c r="N632" s="1" t="str">
        <f ca="1">IF($D632="-","",VLOOKUP($C632,aanmeldingen!$C:$AB,N$1,FALSE))</f>
        <v/>
      </c>
      <c r="O632" s="1" t="str">
        <f ca="1">IF($D632="-","",VLOOKUP($C632,aanmeldingen!$C:$AB,O$1,FALSE))</f>
        <v/>
      </c>
      <c r="P632" s="1">
        <f t="shared" ca="1" si="58"/>
        <v>1</v>
      </c>
      <c r="Q632" s="20" t="str">
        <f ca="1">IF(B632=1,IF(VLOOKUP(D632,Scheidsrechters!B:P,15,FALSE)=0,"",VLOOKUP(D632,Scheidsrechters!B:P,15,FALSE)),"")</f>
        <v/>
      </c>
      <c r="S632" s="1">
        <f t="shared" ca="1" si="59"/>
        <v>1</v>
      </c>
      <c r="T632" s="26" t="str">
        <f ca="1">IFERROR(VLOOKUP(C632,aanmeldingen!$C:$L,10,FALSE),"")</f>
        <v/>
      </c>
      <c r="U632" s="26" t="str">
        <f ca="1">IFERROR(VLOOKUP(C632,aanmeldingen!$C:$V,20,FALSE),"")</f>
        <v/>
      </c>
    </row>
    <row r="633" spans="1:21" x14ac:dyDescent="0.2">
      <c r="A633" s="54">
        <f t="shared" ca="1" si="56"/>
        <v>1</v>
      </c>
      <c r="B633" s="54">
        <f t="shared" ca="1" si="57"/>
        <v>0</v>
      </c>
      <c r="C633" s="54">
        <f t="shared" si="54"/>
        <v>601</v>
      </c>
      <c r="D633" s="54" t="str">
        <f ca="1">IFERROR(VLOOKUP($C633,aanmeldingen!$C:$AB,D$1,FALSE),"-")</f>
        <v>-</v>
      </c>
      <c r="E633" s="54">
        <f t="shared" ca="1" si="55"/>
        <v>0</v>
      </c>
      <c r="F633" s="25" t="str">
        <f ca="1">IF($B633=1,VLOOKUP($C633,aanmeldingen!$C:$AB,F$1,FALSE),"")</f>
        <v/>
      </c>
      <c r="G633" s="1" t="str">
        <f ca="1">IF($B633=1,VLOOKUP($C633,aanmeldingen!$C:$AB,G$1,FALSE),"")</f>
        <v/>
      </c>
      <c r="H633" s="1" t="str">
        <f ca="1">IF($B633=1,VLOOKUP($C633,aanmeldingen!$C:$AB,H$1,FALSE),"")</f>
        <v/>
      </c>
      <c r="I633" s="26" t="str">
        <f ca="1">IF($B633=1,VLOOKUP($C633,aanmeldingen!$C:$AB,I$1,FALSE),"")</f>
        <v/>
      </c>
      <c r="J633" s="26" t="str">
        <f ca="1">IF($B633=1,VLOOKUP($C633,aanmeldingen!$C:$AB,J$1,FALSE),"")</f>
        <v/>
      </c>
      <c r="K633" s="18" t="str">
        <f ca="1">IF($B633=1,VLOOKUP($C633,aanmeldingen!$C:$AB,K$1,FALSE),"")</f>
        <v/>
      </c>
      <c r="L633" s="1" t="str">
        <f ca="1">IF($B633=1,VLOOKUP($C633,aanmeldingen!$C:$AB,L$1,FALSE),"")</f>
        <v/>
      </c>
      <c r="M633" s="1" t="str">
        <f ca="1">IF($D633="-","",VLOOKUP($C633,aanmeldingen!$C:$AB,M$1,FALSE))</f>
        <v/>
      </c>
      <c r="N633" s="1" t="str">
        <f ca="1">IF($D633="-","",VLOOKUP($C633,aanmeldingen!$C:$AB,N$1,FALSE))</f>
        <v/>
      </c>
      <c r="O633" s="1" t="str">
        <f ca="1">IF($D633="-","",VLOOKUP($C633,aanmeldingen!$C:$AB,O$1,FALSE))</f>
        <v/>
      </c>
      <c r="P633" s="1">
        <f t="shared" ca="1" si="58"/>
        <v>1</v>
      </c>
      <c r="Q633" s="20" t="str">
        <f ca="1">IF(B633=1,IF(VLOOKUP(D633,Scheidsrechters!B:P,15,FALSE)=0,"",VLOOKUP(D633,Scheidsrechters!B:P,15,FALSE)),"")</f>
        <v/>
      </c>
      <c r="S633" s="1">
        <f t="shared" ca="1" si="59"/>
        <v>1</v>
      </c>
      <c r="T633" s="26" t="str">
        <f ca="1">IFERROR(VLOOKUP(C633,aanmeldingen!$C:$L,10,FALSE),"")</f>
        <v/>
      </c>
      <c r="U633" s="26" t="str">
        <f ca="1">IFERROR(VLOOKUP(C633,aanmeldingen!$C:$V,20,FALSE),"")</f>
        <v/>
      </c>
    </row>
    <row r="634" spans="1:21" x14ac:dyDescent="0.2">
      <c r="A634" s="54">
        <f t="shared" ca="1" si="56"/>
        <v>1</v>
      </c>
      <c r="B634" s="54">
        <f t="shared" ca="1" si="57"/>
        <v>0</v>
      </c>
      <c r="C634" s="54">
        <f t="shared" si="54"/>
        <v>602</v>
      </c>
      <c r="D634" s="54" t="str">
        <f ca="1">IFERROR(VLOOKUP($C634,aanmeldingen!$C:$AB,D$1,FALSE),"-")</f>
        <v>-</v>
      </c>
      <c r="E634" s="54">
        <f t="shared" ca="1" si="55"/>
        <v>0</v>
      </c>
      <c r="F634" s="25" t="str">
        <f ca="1">IF($B634=1,VLOOKUP($C634,aanmeldingen!$C:$AB,F$1,FALSE),"")</f>
        <v/>
      </c>
      <c r="G634" s="1" t="str">
        <f ca="1">IF($B634=1,VLOOKUP($C634,aanmeldingen!$C:$AB,G$1,FALSE),"")</f>
        <v/>
      </c>
      <c r="H634" s="1" t="str">
        <f ca="1">IF($B634=1,VLOOKUP($C634,aanmeldingen!$C:$AB,H$1,FALSE),"")</f>
        <v/>
      </c>
      <c r="I634" s="26" t="str">
        <f ca="1">IF($B634=1,VLOOKUP($C634,aanmeldingen!$C:$AB,I$1,FALSE),"")</f>
        <v/>
      </c>
      <c r="J634" s="26" t="str">
        <f ca="1">IF($B634=1,VLOOKUP($C634,aanmeldingen!$C:$AB,J$1,FALSE),"")</f>
        <v/>
      </c>
      <c r="K634" s="18" t="str">
        <f ca="1">IF($B634=1,VLOOKUP($C634,aanmeldingen!$C:$AB,K$1,FALSE),"")</f>
        <v/>
      </c>
      <c r="L634" s="1" t="str">
        <f ca="1">IF($B634=1,VLOOKUP($C634,aanmeldingen!$C:$AB,L$1,FALSE),"")</f>
        <v/>
      </c>
      <c r="M634" s="1" t="str">
        <f ca="1">IF($D634="-","",VLOOKUP($C634,aanmeldingen!$C:$AB,M$1,FALSE))</f>
        <v/>
      </c>
      <c r="N634" s="1" t="str">
        <f ca="1">IF($D634="-","",VLOOKUP($C634,aanmeldingen!$C:$AB,N$1,FALSE))</f>
        <v/>
      </c>
      <c r="O634" s="1" t="str">
        <f ca="1">IF($D634="-","",VLOOKUP($C634,aanmeldingen!$C:$AB,O$1,FALSE))</f>
        <v/>
      </c>
      <c r="P634" s="1">
        <f t="shared" ca="1" si="58"/>
        <v>1</v>
      </c>
      <c r="Q634" s="20" t="str">
        <f ca="1">IF(B634=1,IF(VLOOKUP(D634,Scheidsrechters!B:P,15,FALSE)=0,"",VLOOKUP(D634,Scheidsrechters!B:P,15,FALSE)),"")</f>
        <v/>
      </c>
      <c r="S634" s="1">
        <f t="shared" ca="1" si="59"/>
        <v>1</v>
      </c>
      <c r="T634" s="26" t="str">
        <f ca="1">IFERROR(VLOOKUP(C634,aanmeldingen!$C:$L,10,FALSE),"")</f>
        <v/>
      </c>
      <c r="U634" s="26" t="str">
        <f ca="1">IFERROR(VLOOKUP(C634,aanmeldingen!$C:$V,20,FALSE),"")</f>
        <v/>
      </c>
    </row>
    <row r="635" spans="1:21" x14ac:dyDescent="0.2">
      <c r="A635" s="54">
        <f t="shared" ca="1" si="56"/>
        <v>1</v>
      </c>
      <c r="B635" s="54">
        <f t="shared" ca="1" si="57"/>
        <v>0</v>
      </c>
      <c r="C635" s="54">
        <f t="shared" si="54"/>
        <v>603</v>
      </c>
      <c r="D635" s="54" t="str">
        <f ca="1">IFERROR(VLOOKUP($C635,aanmeldingen!$C:$AB,D$1,FALSE),"-")</f>
        <v>-</v>
      </c>
      <c r="E635" s="54">
        <f t="shared" ca="1" si="55"/>
        <v>0</v>
      </c>
      <c r="F635" s="25" t="str">
        <f ca="1">IF($B635=1,VLOOKUP($C635,aanmeldingen!$C:$AB,F$1,FALSE),"")</f>
        <v/>
      </c>
      <c r="G635" s="1" t="str">
        <f ca="1">IF($B635=1,VLOOKUP($C635,aanmeldingen!$C:$AB,G$1,FALSE),"")</f>
        <v/>
      </c>
      <c r="H635" s="1" t="str">
        <f ca="1">IF($B635=1,VLOOKUP($C635,aanmeldingen!$C:$AB,H$1,FALSE),"")</f>
        <v/>
      </c>
      <c r="I635" s="26" t="str">
        <f ca="1">IF($B635=1,VLOOKUP($C635,aanmeldingen!$C:$AB,I$1,FALSE),"")</f>
        <v/>
      </c>
      <c r="J635" s="26" t="str">
        <f ca="1">IF($B635=1,VLOOKUP($C635,aanmeldingen!$C:$AB,J$1,FALSE),"")</f>
        <v/>
      </c>
      <c r="K635" s="18" t="str">
        <f ca="1">IF($B635=1,VLOOKUP($C635,aanmeldingen!$C:$AB,K$1,FALSE),"")</f>
        <v/>
      </c>
      <c r="L635" s="1" t="str">
        <f ca="1">IF($B635=1,VLOOKUP($C635,aanmeldingen!$C:$AB,L$1,FALSE),"")</f>
        <v/>
      </c>
      <c r="M635" s="1" t="str">
        <f ca="1">IF($D635="-","",VLOOKUP($C635,aanmeldingen!$C:$AB,M$1,FALSE))</f>
        <v/>
      </c>
      <c r="N635" s="1" t="str">
        <f ca="1">IF($D635="-","",VLOOKUP($C635,aanmeldingen!$C:$AB,N$1,FALSE))</f>
        <v/>
      </c>
      <c r="O635" s="1" t="str">
        <f ca="1">IF($D635="-","",VLOOKUP($C635,aanmeldingen!$C:$AB,O$1,FALSE))</f>
        <v/>
      </c>
      <c r="P635" s="1">
        <f t="shared" ca="1" si="58"/>
        <v>1</v>
      </c>
      <c r="Q635" s="20" t="str">
        <f ca="1">IF(B635=1,IF(VLOOKUP(D635,Scheidsrechters!B:P,15,FALSE)=0,"",VLOOKUP(D635,Scheidsrechters!B:P,15,FALSE)),"")</f>
        <v/>
      </c>
      <c r="S635" s="1">
        <f t="shared" ca="1" si="59"/>
        <v>1</v>
      </c>
      <c r="T635" s="26" t="str">
        <f ca="1">IFERROR(VLOOKUP(C635,aanmeldingen!$C:$L,10,FALSE),"")</f>
        <v/>
      </c>
      <c r="U635" s="26" t="str">
        <f ca="1">IFERROR(VLOOKUP(C635,aanmeldingen!$C:$V,20,FALSE),"")</f>
        <v/>
      </c>
    </row>
    <row r="636" spans="1:21" x14ac:dyDescent="0.2">
      <c r="A636" s="54">
        <f t="shared" ca="1" si="56"/>
        <v>1</v>
      </c>
      <c r="B636" s="54">
        <f t="shared" ca="1" si="57"/>
        <v>0</v>
      </c>
      <c r="C636" s="54">
        <f t="shared" si="54"/>
        <v>604</v>
      </c>
      <c r="D636" s="54" t="str">
        <f ca="1">IFERROR(VLOOKUP($C636,aanmeldingen!$C:$AB,D$1,FALSE),"-")</f>
        <v>-</v>
      </c>
      <c r="E636" s="54">
        <f t="shared" ca="1" si="55"/>
        <v>0</v>
      </c>
      <c r="F636" s="25" t="str">
        <f ca="1">IF($B636=1,VLOOKUP($C636,aanmeldingen!$C:$AB,F$1,FALSE),"")</f>
        <v/>
      </c>
      <c r="G636" s="1" t="str">
        <f ca="1">IF($B636=1,VLOOKUP($C636,aanmeldingen!$C:$AB,G$1,FALSE),"")</f>
        <v/>
      </c>
      <c r="H636" s="1" t="str">
        <f ca="1">IF($B636=1,VLOOKUP($C636,aanmeldingen!$C:$AB,H$1,FALSE),"")</f>
        <v/>
      </c>
      <c r="I636" s="26" t="str">
        <f ca="1">IF($B636=1,VLOOKUP($C636,aanmeldingen!$C:$AB,I$1,FALSE),"")</f>
        <v/>
      </c>
      <c r="J636" s="26" t="str">
        <f ca="1">IF($B636=1,VLOOKUP($C636,aanmeldingen!$C:$AB,J$1,FALSE),"")</f>
        <v/>
      </c>
      <c r="K636" s="18" t="str">
        <f ca="1">IF($B636=1,VLOOKUP($C636,aanmeldingen!$C:$AB,K$1,FALSE),"")</f>
        <v/>
      </c>
      <c r="L636" s="1" t="str">
        <f ca="1">IF($B636=1,VLOOKUP($C636,aanmeldingen!$C:$AB,L$1,FALSE),"")</f>
        <v/>
      </c>
      <c r="M636" s="1" t="str">
        <f ca="1">IF($D636="-","",VLOOKUP($C636,aanmeldingen!$C:$AB,M$1,FALSE))</f>
        <v/>
      </c>
      <c r="N636" s="1" t="str">
        <f ca="1">IF($D636="-","",VLOOKUP($C636,aanmeldingen!$C:$AB,N$1,FALSE))</f>
        <v/>
      </c>
      <c r="O636" s="1" t="str">
        <f ca="1">IF($D636="-","",VLOOKUP($C636,aanmeldingen!$C:$AB,O$1,FALSE))</f>
        <v/>
      </c>
      <c r="P636" s="1">
        <f t="shared" ca="1" si="58"/>
        <v>1</v>
      </c>
      <c r="Q636" s="20" t="str">
        <f ca="1">IF(B636=1,IF(VLOOKUP(D636,Scheidsrechters!B:P,15,FALSE)=0,"",VLOOKUP(D636,Scheidsrechters!B:P,15,FALSE)),"")</f>
        <v/>
      </c>
      <c r="S636" s="1">
        <f t="shared" ca="1" si="59"/>
        <v>1</v>
      </c>
      <c r="T636" s="26" t="str">
        <f ca="1">IFERROR(VLOOKUP(C636,aanmeldingen!$C:$L,10,FALSE),"")</f>
        <v/>
      </c>
      <c r="U636" s="26" t="str">
        <f ca="1">IFERROR(VLOOKUP(C636,aanmeldingen!$C:$V,20,FALSE),"")</f>
        <v/>
      </c>
    </row>
    <row r="637" spans="1:21" x14ac:dyDescent="0.2">
      <c r="A637" s="54">
        <f t="shared" ca="1" si="56"/>
        <v>1</v>
      </c>
      <c r="B637" s="54">
        <f t="shared" ca="1" si="57"/>
        <v>0</v>
      </c>
      <c r="C637" s="54">
        <f t="shared" si="54"/>
        <v>605</v>
      </c>
      <c r="D637" s="54" t="str">
        <f ca="1">IFERROR(VLOOKUP($C637,aanmeldingen!$C:$AB,D$1,FALSE),"-")</f>
        <v>-</v>
      </c>
      <c r="E637" s="54">
        <f t="shared" ca="1" si="55"/>
        <v>0</v>
      </c>
      <c r="F637" s="25" t="str">
        <f ca="1">IF($B637=1,VLOOKUP($C637,aanmeldingen!$C:$AB,F$1,FALSE),"")</f>
        <v/>
      </c>
      <c r="G637" s="1" t="str">
        <f ca="1">IF($B637=1,VLOOKUP($C637,aanmeldingen!$C:$AB,G$1,FALSE),"")</f>
        <v/>
      </c>
      <c r="H637" s="1" t="str">
        <f ca="1">IF($B637=1,VLOOKUP($C637,aanmeldingen!$C:$AB,H$1,FALSE),"")</f>
        <v/>
      </c>
      <c r="I637" s="26" t="str">
        <f ca="1">IF($B637=1,VLOOKUP($C637,aanmeldingen!$C:$AB,I$1,FALSE),"")</f>
        <v/>
      </c>
      <c r="J637" s="26" t="str">
        <f ca="1">IF($B637=1,VLOOKUP($C637,aanmeldingen!$C:$AB,J$1,FALSE),"")</f>
        <v/>
      </c>
      <c r="K637" s="18" t="str">
        <f ca="1">IF($B637=1,VLOOKUP($C637,aanmeldingen!$C:$AB,K$1,FALSE),"")</f>
        <v/>
      </c>
      <c r="L637" s="1" t="str">
        <f ca="1">IF($B637=1,VLOOKUP($C637,aanmeldingen!$C:$AB,L$1,FALSE),"")</f>
        <v/>
      </c>
      <c r="M637" s="1" t="str">
        <f ca="1">IF($D637="-","",VLOOKUP($C637,aanmeldingen!$C:$AB,M$1,FALSE))</f>
        <v/>
      </c>
      <c r="N637" s="1" t="str">
        <f ca="1">IF($D637="-","",VLOOKUP($C637,aanmeldingen!$C:$AB,N$1,FALSE))</f>
        <v/>
      </c>
      <c r="O637" s="1" t="str">
        <f ca="1">IF($D637="-","",VLOOKUP($C637,aanmeldingen!$C:$AB,O$1,FALSE))</f>
        <v/>
      </c>
      <c r="P637" s="1">
        <f t="shared" ca="1" si="58"/>
        <v>1</v>
      </c>
      <c r="Q637" s="20" t="str">
        <f ca="1">IF(B637=1,IF(VLOOKUP(D637,Scheidsrechters!B:P,15,FALSE)=0,"",VLOOKUP(D637,Scheidsrechters!B:P,15,FALSE)),"")</f>
        <v/>
      </c>
      <c r="S637" s="1">
        <f t="shared" ca="1" si="59"/>
        <v>1</v>
      </c>
      <c r="T637" s="26" t="str">
        <f ca="1">IFERROR(VLOOKUP(C637,aanmeldingen!$C:$L,10,FALSE),"")</f>
        <v/>
      </c>
      <c r="U637" s="26" t="str">
        <f ca="1">IFERROR(VLOOKUP(C637,aanmeldingen!$C:$V,20,FALSE),"")</f>
        <v/>
      </c>
    </row>
    <row r="638" spans="1:21" x14ac:dyDescent="0.2">
      <c r="A638" s="54">
        <f t="shared" ca="1" si="56"/>
        <v>1</v>
      </c>
      <c r="B638" s="54">
        <f t="shared" ca="1" si="57"/>
        <v>0</v>
      </c>
      <c r="C638" s="54">
        <f t="shared" si="54"/>
        <v>606</v>
      </c>
      <c r="D638" s="54" t="str">
        <f ca="1">IFERROR(VLOOKUP($C638,aanmeldingen!$C:$AB,D$1,FALSE),"-")</f>
        <v>-</v>
      </c>
      <c r="E638" s="54">
        <f t="shared" ca="1" si="55"/>
        <v>0</v>
      </c>
      <c r="F638" s="25" t="str">
        <f ca="1">IF($B638=1,VLOOKUP($C638,aanmeldingen!$C:$AB,F$1,FALSE),"")</f>
        <v/>
      </c>
      <c r="G638" s="1" t="str">
        <f ca="1">IF($B638=1,VLOOKUP($C638,aanmeldingen!$C:$AB,G$1,FALSE),"")</f>
        <v/>
      </c>
      <c r="H638" s="1" t="str">
        <f ca="1">IF($B638=1,VLOOKUP($C638,aanmeldingen!$C:$AB,H$1,FALSE),"")</f>
        <v/>
      </c>
      <c r="I638" s="26" t="str">
        <f ca="1">IF($B638=1,VLOOKUP($C638,aanmeldingen!$C:$AB,I$1,FALSE),"")</f>
        <v/>
      </c>
      <c r="J638" s="26" t="str">
        <f ca="1">IF($B638=1,VLOOKUP($C638,aanmeldingen!$C:$AB,J$1,FALSE),"")</f>
        <v/>
      </c>
      <c r="K638" s="18" t="str">
        <f ca="1">IF($B638=1,VLOOKUP($C638,aanmeldingen!$C:$AB,K$1,FALSE),"")</f>
        <v/>
      </c>
      <c r="L638" s="1" t="str">
        <f ca="1">IF($B638=1,VLOOKUP($C638,aanmeldingen!$C:$AB,L$1,FALSE),"")</f>
        <v/>
      </c>
      <c r="M638" s="1" t="str">
        <f ca="1">IF($D638="-","",VLOOKUP($C638,aanmeldingen!$C:$AB,M$1,FALSE))</f>
        <v/>
      </c>
      <c r="N638" s="1" t="str">
        <f ca="1">IF($D638="-","",VLOOKUP($C638,aanmeldingen!$C:$AB,N$1,FALSE))</f>
        <v/>
      </c>
      <c r="O638" s="1" t="str">
        <f ca="1">IF($D638="-","",VLOOKUP($C638,aanmeldingen!$C:$AB,O$1,FALSE))</f>
        <v/>
      </c>
      <c r="P638" s="1">
        <f t="shared" ca="1" si="58"/>
        <v>1</v>
      </c>
      <c r="Q638" s="20" t="str">
        <f ca="1">IF(B638=1,IF(VLOOKUP(D638,Scheidsrechters!B:P,15,FALSE)=0,"",VLOOKUP(D638,Scheidsrechters!B:P,15,FALSE)),"")</f>
        <v/>
      </c>
      <c r="S638" s="1">
        <f t="shared" ca="1" si="59"/>
        <v>1</v>
      </c>
      <c r="T638" s="26" t="str">
        <f ca="1">IFERROR(VLOOKUP(C638,aanmeldingen!$C:$L,10,FALSE),"")</f>
        <v/>
      </c>
      <c r="U638" s="26" t="str">
        <f ca="1">IFERROR(VLOOKUP(C638,aanmeldingen!$C:$V,20,FALSE),"")</f>
        <v/>
      </c>
    </row>
    <row r="639" spans="1:21" x14ac:dyDescent="0.2">
      <c r="A639" s="54">
        <f t="shared" ca="1" si="56"/>
        <v>1</v>
      </c>
      <c r="B639" s="54">
        <f t="shared" ca="1" si="57"/>
        <v>0</v>
      </c>
      <c r="C639" s="54">
        <f t="shared" si="54"/>
        <v>607</v>
      </c>
      <c r="D639" s="54" t="str">
        <f ca="1">IFERROR(VLOOKUP($C639,aanmeldingen!$C:$AB,D$1,FALSE),"-")</f>
        <v>-</v>
      </c>
      <c r="E639" s="54">
        <f t="shared" ca="1" si="55"/>
        <v>0</v>
      </c>
      <c r="F639" s="25" t="str">
        <f ca="1">IF($B639=1,VLOOKUP($C639,aanmeldingen!$C:$AB,F$1,FALSE),"")</f>
        <v/>
      </c>
      <c r="G639" s="1" t="str">
        <f ca="1">IF($B639=1,VLOOKUP($C639,aanmeldingen!$C:$AB,G$1,FALSE),"")</f>
        <v/>
      </c>
      <c r="H639" s="1" t="str">
        <f ca="1">IF($B639=1,VLOOKUP($C639,aanmeldingen!$C:$AB,H$1,FALSE),"")</f>
        <v/>
      </c>
      <c r="I639" s="26" t="str">
        <f ca="1">IF($B639=1,VLOOKUP($C639,aanmeldingen!$C:$AB,I$1,FALSE),"")</f>
        <v/>
      </c>
      <c r="J639" s="26" t="str">
        <f ca="1">IF($B639=1,VLOOKUP($C639,aanmeldingen!$C:$AB,J$1,FALSE),"")</f>
        <v/>
      </c>
      <c r="K639" s="18" t="str">
        <f ca="1">IF($B639=1,VLOOKUP($C639,aanmeldingen!$C:$AB,K$1,FALSE),"")</f>
        <v/>
      </c>
      <c r="L639" s="1" t="str">
        <f ca="1">IF($B639=1,VLOOKUP($C639,aanmeldingen!$C:$AB,L$1,FALSE),"")</f>
        <v/>
      </c>
      <c r="M639" s="1" t="str">
        <f ca="1">IF($D639="-","",VLOOKUP($C639,aanmeldingen!$C:$AB,M$1,FALSE))</f>
        <v/>
      </c>
      <c r="N639" s="1" t="str">
        <f ca="1">IF($D639="-","",VLOOKUP($C639,aanmeldingen!$C:$AB,N$1,FALSE))</f>
        <v/>
      </c>
      <c r="O639" s="1" t="str">
        <f ca="1">IF($D639="-","",VLOOKUP($C639,aanmeldingen!$C:$AB,O$1,FALSE))</f>
        <v/>
      </c>
      <c r="P639" s="1">
        <f t="shared" ca="1" si="58"/>
        <v>1</v>
      </c>
      <c r="Q639" s="20" t="str">
        <f ca="1">IF(B639=1,IF(VLOOKUP(D639,Scheidsrechters!B:P,15,FALSE)=0,"",VLOOKUP(D639,Scheidsrechters!B:P,15,FALSE)),"")</f>
        <v/>
      </c>
      <c r="S639" s="1">
        <f t="shared" ca="1" si="59"/>
        <v>1</v>
      </c>
      <c r="T639" s="26" t="str">
        <f ca="1">IFERROR(VLOOKUP(C639,aanmeldingen!$C:$L,10,FALSE),"")</f>
        <v/>
      </c>
      <c r="U639" s="26" t="str">
        <f ca="1">IFERROR(VLOOKUP(C639,aanmeldingen!$C:$V,20,FALSE),"")</f>
        <v/>
      </c>
    </row>
    <row r="640" spans="1:21" x14ac:dyDescent="0.2">
      <c r="A640" s="54">
        <f t="shared" ca="1" si="56"/>
        <v>1</v>
      </c>
      <c r="B640" s="54">
        <f t="shared" ca="1" si="57"/>
        <v>0</v>
      </c>
      <c r="C640" s="54">
        <f t="shared" si="54"/>
        <v>608</v>
      </c>
      <c r="D640" s="54" t="str">
        <f ca="1">IFERROR(VLOOKUP($C640,aanmeldingen!$C:$AB,D$1,FALSE),"-")</f>
        <v>-</v>
      </c>
      <c r="E640" s="54">
        <f t="shared" ca="1" si="55"/>
        <v>0</v>
      </c>
      <c r="F640" s="25" t="str">
        <f ca="1">IF($B640=1,VLOOKUP($C640,aanmeldingen!$C:$AB,F$1,FALSE),"")</f>
        <v/>
      </c>
      <c r="G640" s="1" t="str">
        <f ca="1">IF($B640=1,VLOOKUP($C640,aanmeldingen!$C:$AB,G$1,FALSE),"")</f>
        <v/>
      </c>
      <c r="H640" s="1" t="str">
        <f ca="1">IF($B640=1,VLOOKUP($C640,aanmeldingen!$C:$AB,H$1,FALSE),"")</f>
        <v/>
      </c>
      <c r="I640" s="26" t="str">
        <f ca="1">IF($B640=1,VLOOKUP($C640,aanmeldingen!$C:$AB,I$1,FALSE),"")</f>
        <v/>
      </c>
      <c r="J640" s="26" t="str">
        <f ca="1">IF($B640=1,VLOOKUP($C640,aanmeldingen!$C:$AB,J$1,FALSE),"")</f>
        <v/>
      </c>
      <c r="K640" s="18" t="str">
        <f ca="1">IF($B640=1,VLOOKUP($C640,aanmeldingen!$C:$AB,K$1,FALSE),"")</f>
        <v/>
      </c>
      <c r="L640" s="1" t="str">
        <f ca="1">IF($B640=1,VLOOKUP($C640,aanmeldingen!$C:$AB,L$1,FALSE),"")</f>
        <v/>
      </c>
      <c r="M640" s="1" t="str">
        <f ca="1">IF($D640="-","",VLOOKUP($C640,aanmeldingen!$C:$AB,M$1,FALSE))</f>
        <v/>
      </c>
      <c r="N640" s="1" t="str">
        <f ca="1">IF($D640="-","",VLOOKUP($C640,aanmeldingen!$C:$AB,N$1,FALSE))</f>
        <v/>
      </c>
      <c r="O640" s="1" t="str">
        <f ca="1">IF($D640="-","",VLOOKUP($C640,aanmeldingen!$C:$AB,O$1,FALSE))</f>
        <v/>
      </c>
      <c r="P640" s="1">
        <f t="shared" ca="1" si="58"/>
        <v>1</v>
      </c>
      <c r="Q640" s="20" t="str">
        <f ca="1">IF(B640=1,IF(VLOOKUP(D640,Scheidsrechters!B:P,15,FALSE)=0,"",VLOOKUP(D640,Scheidsrechters!B:P,15,FALSE)),"")</f>
        <v/>
      </c>
      <c r="S640" s="1">
        <f t="shared" ca="1" si="59"/>
        <v>1</v>
      </c>
      <c r="T640" s="26" t="str">
        <f ca="1">IFERROR(VLOOKUP(C640,aanmeldingen!$C:$L,10,FALSE),"")</f>
        <v/>
      </c>
      <c r="U640" s="26" t="str">
        <f ca="1">IFERROR(VLOOKUP(C640,aanmeldingen!$C:$V,20,FALSE),"")</f>
        <v/>
      </c>
    </row>
    <row r="641" spans="1:21" x14ac:dyDescent="0.2">
      <c r="A641" s="54">
        <f t="shared" ca="1" si="56"/>
        <v>1</v>
      </c>
      <c r="B641" s="54">
        <f t="shared" ca="1" si="57"/>
        <v>0</v>
      </c>
      <c r="C641" s="54">
        <f t="shared" si="54"/>
        <v>609</v>
      </c>
      <c r="D641" s="54" t="str">
        <f ca="1">IFERROR(VLOOKUP($C641,aanmeldingen!$C:$AB,D$1,FALSE),"-")</f>
        <v>-</v>
      </c>
      <c r="E641" s="54">
        <f t="shared" ca="1" si="55"/>
        <v>0</v>
      </c>
      <c r="F641" s="25" t="str">
        <f ca="1">IF($B641=1,VLOOKUP($C641,aanmeldingen!$C:$AB,F$1,FALSE),"")</f>
        <v/>
      </c>
      <c r="G641" s="1" t="str">
        <f ca="1">IF($B641=1,VLOOKUP($C641,aanmeldingen!$C:$AB,G$1,FALSE),"")</f>
        <v/>
      </c>
      <c r="H641" s="1" t="str">
        <f ca="1">IF($B641=1,VLOOKUP($C641,aanmeldingen!$C:$AB,H$1,FALSE),"")</f>
        <v/>
      </c>
      <c r="I641" s="26" t="str">
        <f ca="1">IF($B641=1,VLOOKUP($C641,aanmeldingen!$C:$AB,I$1,FALSE),"")</f>
        <v/>
      </c>
      <c r="J641" s="26" t="str">
        <f ca="1">IF($B641=1,VLOOKUP($C641,aanmeldingen!$C:$AB,J$1,FALSE),"")</f>
        <v/>
      </c>
      <c r="K641" s="18" t="str">
        <f ca="1">IF($B641=1,VLOOKUP($C641,aanmeldingen!$C:$AB,K$1,FALSE),"")</f>
        <v/>
      </c>
      <c r="L641" s="1" t="str">
        <f ca="1">IF($B641=1,VLOOKUP($C641,aanmeldingen!$C:$AB,L$1,FALSE),"")</f>
        <v/>
      </c>
      <c r="M641" s="1" t="str">
        <f ca="1">IF($D641="-","",VLOOKUP($C641,aanmeldingen!$C:$AB,M$1,FALSE))</f>
        <v/>
      </c>
      <c r="N641" s="1" t="str">
        <f ca="1">IF($D641="-","",VLOOKUP($C641,aanmeldingen!$C:$AB,N$1,FALSE))</f>
        <v/>
      </c>
      <c r="O641" s="1" t="str">
        <f ca="1">IF($D641="-","",VLOOKUP($C641,aanmeldingen!$C:$AB,O$1,FALSE))</f>
        <v/>
      </c>
      <c r="P641" s="1">
        <f t="shared" ca="1" si="58"/>
        <v>1</v>
      </c>
      <c r="Q641" s="20" t="str">
        <f ca="1">IF(B641=1,IF(VLOOKUP(D641,Scheidsrechters!B:P,15,FALSE)=0,"",VLOOKUP(D641,Scheidsrechters!B:P,15,FALSE)),"")</f>
        <v/>
      </c>
      <c r="S641" s="1">
        <f t="shared" ca="1" si="59"/>
        <v>1</v>
      </c>
      <c r="T641" s="26" t="str">
        <f ca="1">IFERROR(VLOOKUP(C641,aanmeldingen!$C:$L,10,FALSE),"")</f>
        <v/>
      </c>
      <c r="U641" s="26" t="str">
        <f ca="1">IFERROR(VLOOKUP(C641,aanmeldingen!$C:$V,20,FALSE),"")</f>
        <v/>
      </c>
    </row>
    <row r="642" spans="1:21" x14ac:dyDescent="0.2">
      <c r="A642" s="54">
        <f t="shared" ca="1" si="56"/>
        <v>1</v>
      </c>
      <c r="B642" s="54">
        <f t="shared" ca="1" si="57"/>
        <v>0</v>
      </c>
      <c r="C642" s="54">
        <f t="shared" si="54"/>
        <v>610</v>
      </c>
      <c r="D642" s="54" t="str">
        <f ca="1">IFERROR(VLOOKUP($C642,aanmeldingen!$C:$AB,D$1,FALSE),"-")</f>
        <v>-</v>
      </c>
      <c r="E642" s="54">
        <f t="shared" ca="1" si="55"/>
        <v>0</v>
      </c>
      <c r="F642" s="25" t="str">
        <f ca="1">IF($B642=1,VLOOKUP($C642,aanmeldingen!$C:$AB,F$1,FALSE),"")</f>
        <v/>
      </c>
      <c r="G642" s="1" t="str">
        <f ca="1">IF($B642=1,VLOOKUP($C642,aanmeldingen!$C:$AB,G$1,FALSE),"")</f>
        <v/>
      </c>
      <c r="H642" s="1" t="str">
        <f ca="1">IF($B642=1,VLOOKUP($C642,aanmeldingen!$C:$AB,H$1,FALSE),"")</f>
        <v/>
      </c>
      <c r="I642" s="26" t="str">
        <f ca="1">IF($B642=1,VLOOKUP($C642,aanmeldingen!$C:$AB,I$1,FALSE),"")</f>
        <v/>
      </c>
      <c r="J642" s="26" t="str">
        <f ca="1">IF($B642=1,VLOOKUP($C642,aanmeldingen!$C:$AB,J$1,FALSE),"")</f>
        <v/>
      </c>
      <c r="K642" s="18" t="str">
        <f ca="1">IF($B642=1,VLOOKUP($C642,aanmeldingen!$C:$AB,K$1,FALSE),"")</f>
        <v/>
      </c>
      <c r="L642" s="1" t="str">
        <f ca="1">IF($B642=1,VLOOKUP($C642,aanmeldingen!$C:$AB,L$1,FALSE),"")</f>
        <v/>
      </c>
      <c r="M642" s="1" t="str">
        <f ca="1">IF($D642="-","",VLOOKUP($C642,aanmeldingen!$C:$AB,M$1,FALSE))</f>
        <v/>
      </c>
      <c r="N642" s="1" t="str">
        <f ca="1">IF($D642="-","",VLOOKUP($C642,aanmeldingen!$C:$AB,N$1,FALSE))</f>
        <v/>
      </c>
      <c r="O642" s="1" t="str">
        <f ca="1">IF($D642="-","",VLOOKUP($C642,aanmeldingen!$C:$AB,O$1,FALSE))</f>
        <v/>
      </c>
      <c r="P642" s="1">
        <f t="shared" ca="1" si="58"/>
        <v>1</v>
      </c>
      <c r="Q642" s="20" t="str">
        <f ca="1">IF(B642=1,IF(VLOOKUP(D642,Scheidsrechters!B:P,15,FALSE)=0,"",VLOOKUP(D642,Scheidsrechters!B:P,15,FALSE)),"")</f>
        <v/>
      </c>
      <c r="S642" s="1">
        <f t="shared" ca="1" si="59"/>
        <v>1</v>
      </c>
      <c r="T642" s="26" t="str">
        <f ca="1">IFERROR(VLOOKUP(C642,aanmeldingen!$C:$L,10,FALSE),"")</f>
        <v/>
      </c>
      <c r="U642" s="26" t="str">
        <f ca="1">IFERROR(VLOOKUP(C642,aanmeldingen!$C:$V,20,FALSE),"")</f>
        <v/>
      </c>
    </row>
    <row r="643" spans="1:21" x14ac:dyDescent="0.2">
      <c r="A643" s="54">
        <f t="shared" ca="1" si="56"/>
        <v>1</v>
      </c>
      <c r="B643" s="54">
        <f t="shared" ca="1" si="57"/>
        <v>0</v>
      </c>
      <c r="C643" s="54">
        <f t="shared" si="54"/>
        <v>611</v>
      </c>
      <c r="D643" s="54" t="str">
        <f ca="1">IFERROR(VLOOKUP($C643,aanmeldingen!$C:$AB,D$1,FALSE),"-")</f>
        <v>-</v>
      </c>
      <c r="E643" s="54">
        <f t="shared" ca="1" si="55"/>
        <v>0</v>
      </c>
      <c r="F643" s="25" t="str">
        <f ca="1">IF($B643=1,VLOOKUP($C643,aanmeldingen!$C:$AB,F$1,FALSE),"")</f>
        <v/>
      </c>
      <c r="G643" s="1" t="str">
        <f ca="1">IF($B643=1,VLOOKUP($C643,aanmeldingen!$C:$AB,G$1,FALSE),"")</f>
        <v/>
      </c>
      <c r="H643" s="1" t="str">
        <f ca="1">IF($B643=1,VLOOKUP($C643,aanmeldingen!$C:$AB,H$1,FALSE),"")</f>
        <v/>
      </c>
      <c r="I643" s="26" t="str">
        <f ca="1">IF($B643=1,VLOOKUP($C643,aanmeldingen!$C:$AB,I$1,FALSE),"")</f>
        <v/>
      </c>
      <c r="J643" s="26" t="str">
        <f ca="1">IF($B643=1,VLOOKUP($C643,aanmeldingen!$C:$AB,J$1,FALSE),"")</f>
        <v/>
      </c>
      <c r="K643" s="18" t="str">
        <f ca="1">IF($B643=1,VLOOKUP($C643,aanmeldingen!$C:$AB,K$1,FALSE),"")</f>
        <v/>
      </c>
      <c r="L643" s="1" t="str">
        <f ca="1">IF($B643=1,VLOOKUP($C643,aanmeldingen!$C:$AB,L$1,FALSE),"")</f>
        <v/>
      </c>
      <c r="M643" s="1" t="str">
        <f ca="1">IF($D643="-","",VLOOKUP($C643,aanmeldingen!$C:$AB,M$1,FALSE))</f>
        <v/>
      </c>
      <c r="N643" s="1" t="str">
        <f ca="1">IF($D643="-","",VLOOKUP($C643,aanmeldingen!$C:$AB,N$1,FALSE))</f>
        <v/>
      </c>
      <c r="O643" s="1" t="str">
        <f ca="1">IF($D643="-","",VLOOKUP($C643,aanmeldingen!$C:$AB,O$1,FALSE))</f>
        <v/>
      </c>
      <c r="P643" s="1">
        <f t="shared" ca="1" si="58"/>
        <v>1</v>
      </c>
      <c r="Q643" s="20" t="str">
        <f ca="1">IF(B643=1,IF(VLOOKUP(D643,Scheidsrechters!B:P,15,FALSE)=0,"",VLOOKUP(D643,Scheidsrechters!B:P,15,FALSE)),"")</f>
        <v/>
      </c>
      <c r="S643" s="1">
        <f t="shared" ca="1" si="59"/>
        <v>1</v>
      </c>
      <c r="T643" s="26" t="str">
        <f ca="1">IFERROR(VLOOKUP(C643,aanmeldingen!$C:$L,10,FALSE),"")</f>
        <v/>
      </c>
      <c r="U643" s="26" t="str">
        <f ca="1">IFERROR(VLOOKUP(C643,aanmeldingen!$C:$V,20,FALSE),"")</f>
        <v/>
      </c>
    </row>
    <row r="644" spans="1:21" x14ac:dyDescent="0.2">
      <c r="A644" s="54">
        <f t="shared" ca="1" si="56"/>
        <v>1</v>
      </c>
      <c r="B644" s="54">
        <f t="shared" ca="1" si="57"/>
        <v>0</v>
      </c>
      <c r="C644" s="54">
        <f t="shared" si="54"/>
        <v>612</v>
      </c>
      <c r="D644" s="54" t="str">
        <f ca="1">IFERROR(VLOOKUP($C644,aanmeldingen!$C:$AB,D$1,FALSE),"-")</f>
        <v>-</v>
      </c>
      <c r="E644" s="54">
        <f t="shared" ca="1" si="55"/>
        <v>0</v>
      </c>
      <c r="F644" s="25" t="str">
        <f ca="1">IF($B644=1,VLOOKUP($C644,aanmeldingen!$C:$AB,F$1,FALSE),"")</f>
        <v/>
      </c>
      <c r="G644" s="1" t="str">
        <f ca="1">IF($B644=1,VLOOKUP($C644,aanmeldingen!$C:$AB,G$1,FALSE),"")</f>
        <v/>
      </c>
      <c r="H644" s="1" t="str">
        <f ca="1">IF($B644=1,VLOOKUP($C644,aanmeldingen!$C:$AB,H$1,FALSE),"")</f>
        <v/>
      </c>
      <c r="I644" s="26" t="str">
        <f ca="1">IF($B644=1,VLOOKUP($C644,aanmeldingen!$C:$AB,I$1,FALSE),"")</f>
        <v/>
      </c>
      <c r="J644" s="26" t="str">
        <f ca="1">IF($B644=1,VLOOKUP($C644,aanmeldingen!$C:$AB,J$1,FALSE),"")</f>
        <v/>
      </c>
      <c r="K644" s="18" t="str">
        <f ca="1">IF($B644=1,VLOOKUP($C644,aanmeldingen!$C:$AB,K$1,FALSE),"")</f>
        <v/>
      </c>
      <c r="L644" s="1" t="str">
        <f ca="1">IF($B644=1,VLOOKUP($C644,aanmeldingen!$C:$AB,L$1,FALSE),"")</f>
        <v/>
      </c>
      <c r="M644" s="1" t="str">
        <f ca="1">IF($D644="-","",VLOOKUP($C644,aanmeldingen!$C:$AB,M$1,FALSE))</f>
        <v/>
      </c>
      <c r="N644" s="1" t="str">
        <f ca="1">IF($D644="-","",VLOOKUP($C644,aanmeldingen!$C:$AB,N$1,FALSE))</f>
        <v/>
      </c>
      <c r="O644" s="1" t="str">
        <f ca="1">IF($D644="-","",VLOOKUP($C644,aanmeldingen!$C:$AB,O$1,FALSE))</f>
        <v/>
      </c>
      <c r="P644" s="1">
        <f t="shared" ca="1" si="58"/>
        <v>1</v>
      </c>
      <c r="Q644" s="20" t="str">
        <f ca="1">IF(B644=1,IF(VLOOKUP(D644,Scheidsrechters!B:P,15,FALSE)=0,"",VLOOKUP(D644,Scheidsrechters!B:P,15,FALSE)),"")</f>
        <v/>
      </c>
      <c r="S644" s="1">
        <f t="shared" ca="1" si="59"/>
        <v>1</v>
      </c>
      <c r="T644" s="26" t="str">
        <f ca="1">IFERROR(VLOOKUP(C644,aanmeldingen!$C:$L,10,FALSE),"")</f>
        <v/>
      </c>
      <c r="U644" s="26" t="str">
        <f ca="1">IFERROR(VLOOKUP(C644,aanmeldingen!$C:$V,20,FALSE),"")</f>
        <v/>
      </c>
    </row>
    <row r="645" spans="1:21" x14ac:dyDescent="0.2">
      <c r="A645" s="54">
        <f t="shared" ca="1" si="56"/>
        <v>1</v>
      </c>
      <c r="B645" s="54">
        <f t="shared" ca="1" si="57"/>
        <v>0</v>
      </c>
      <c r="C645" s="54">
        <f t="shared" si="54"/>
        <v>613</v>
      </c>
      <c r="D645" s="54" t="str">
        <f ca="1">IFERROR(VLOOKUP($C645,aanmeldingen!$C:$AB,D$1,FALSE),"-")</f>
        <v>-</v>
      </c>
      <c r="E645" s="54">
        <f t="shared" ca="1" si="55"/>
        <v>0</v>
      </c>
      <c r="F645" s="25" t="str">
        <f ca="1">IF($B645=1,VLOOKUP($C645,aanmeldingen!$C:$AB,F$1,FALSE),"")</f>
        <v/>
      </c>
      <c r="G645" s="1" t="str">
        <f ca="1">IF($B645=1,VLOOKUP($C645,aanmeldingen!$C:$AB,G$1,FALSE),"")</f>
        <v/>
      </c>
      <c r="H645" s="1" t="str">
        <f ca="1">IF($B645=1,VLOOKUP($C645,aanmeldingen!$C:$AB,H$1,FALSE),"")</f>
        <v/>
      </c>
      <c r="I645" s="26" t="str">
        <f ca="1">IF($B645=1,VLOOKUP($C645,aanmeldingen!$C:$AB,I$1,FALSE),"")</f>
        <v/>
      </c>
      <c r="J645" s="26" t="str">
        <f ca="1">IF($B645=1,VLOOKUP($C645,aanmeldingen!$C:$AB,J$1,FALSE),"")</f>
        <v/>
      </c>
      <c r="K645" s="18" t="str">
        <f ca="1">IF($B645=1,VLOOKUP($C645,aanmeldingen!$C:$AB,K$1,FALSE),"")</f>
        <v/>
      </c>
      <c r="L645" s="1" t="str">
        <f ca="1">IF($B645=1,VLOOKUP($C645,aanmeldingen!$C:$AB,L$1,FALSE),"")</f>
        <v/>
      </c>
      <c r="M645" s="1" t="str">
        <f ca="1">IF($D645="-","",VLOOKUP($C645,aanmeldingen!$C:$AB,M$1,FALSE))</f>
        <v/>
      </c>
      <c r="N645" s="1" t="str">
        <f ca="1">IF($D645="-","",VLOOKUP($C645,aanmeldingen!$C:$AB,N$1,FALSE))</f>
        <v/>
      </c>
      <c r="O645" s="1" t="str">
        <f ca="1">IF($D645="-","",VLOOKUP($C645,aanmeldingen!$C:$AB,O$1,FALSE))</f>
        <v/>
      </c>
      <c r="P645" s="1">
        <f t="shared" ca="1" si="58"/>
        <v>1</v>
      </c>
      <c r="Q645" s="20" t="str">
        <f ca="1">IF(B645=1,IF(VLOOKUP(D645,Scheidsrechters!B:P,15,FALSE)=0,"",VLOOKUP(D645,Scheidsrechters!B:P,15,FALSE)),"")</f>
        <v/>
      </c>
      <c r="S645" s="1">
        <f t="shared" ca="1" si="59"/>
        <v>1</v>
      </c>
      <c r="T645" s="26" t="str">
        <f ca="1">IFERROR(VLOOKUP(C645,aanmeldingen!$C:$L,10,FALSE),"")</f>
        <v/>
      </c>
      <c r="U645" s="26" t="str">
        <f ca="1">IFERROR(VLOOKUP(C645,aanmeldingen!$C:$V,20,FALSE),"")</f>
        <v/>
      </c>
    </row>
    <row r="646" spans="1:21" x14ac:dyDescent="0.2">
      <c r="A646" s="54">
        <f t="shared" ca="1" si="56"/>
        <v>1</v>
      </c>
      <c r="B646" s="54">
        <f t="shared" ca="1" si="57"/>
        <v>0</v>
      </c>
      <c r="C646" s="54">
        <f t="shared" si="54"/>
        <v>614</v>
      </c>
      <c r="D646" s="54" t="str">
        <f ca="1">IFERROR(VLOOKUP($C646,aanmeldingen!$C:$AB,D$1,FALSE),"-")</f>
        <v>-</v>
      </c>
      <c r="E646" s="54">
        <f t="shared" ca="1" si="55"/>
        <v>0</v>
      </c>
      <c r="F646" s="25" t="str">
        <f ca="1">IF($B646=1,VLOOKUP($C646,aanmeldingen!$C:$AB,F$1,FALSE),"")</f>
        <v/>
      </c>
      <c r="G646" s="1" t="str">
        <f ca="1">IF($B646=1,VLOOKUP($C646,aanmeldingen!$C:$AB,G$1,FALSE),"")</f>
        <v/>
      </c>
      <c r="H646" s="1" t="str">
        <f ca="1">IF($B646=1,VLOOKUP($C646,aanmeldingen!$C:$AB,H$1,FALSE),"")</f>
        <v/>
      </c>
      <c r="I646" s="26" t="str">
        <f ca="1">IF($B646=1,VLOOKUP($C646,aanmeldingen!$C:$AB,I$1,FALSE),"")</f>
        <v/>
      </c>
      <c r="J646" s="26" t="str">
        <f ca="1">IF($B646=1,VLOOKUP($C646,aanmeldingen!$C:$AB,J$1,FALSE),"")</f>
        <v/>
      </c>
      <c r="K646" s="18" t="str">
        <f ca="1">IF($B646=1,VLOOKUP($C646,aanmeldingen!$C:$AB,K$1,FALSE),"")</f>
        <v/>
      </c>
      <c r="L646" s="1" t="str">
        <f ca="1">IF($B646=1,VLOOKUP($C646,aanmeldingen!$C:$AB,L$1,FALSE),"")</f>
        <v/>
      </c>
      <c r="M646" s="1" t="str">
        <f ca="1">IF($D646="-","",VLOOKUP($C646,aanmeldingen!$C:$AB,M$1,FALSE))</f>
        <v/>
      </c>
      <c r="N646" s="1" t="str">
        <f ca="1">IF($D646="-","",VLOOKUP($C646,aanmeldingen!$C:$AB,N$1,FALSE))</f>
        <v/>
      </c>
      <c r="O646" s="1" t="str">
        <f ca="1">IF($D646="-","",VLOOKUP($C646,aanmeldingen!$C:$AB,O$1,FALSE))</f>
        <v/>
      </c>
      <c r="P646" s="1">
        <f t="shared" ca="1" si="58"/>
        <v>1</v>
      </c>
      <c r="Q646" s="20" t="str">
        <f ca="1">IF(B646=1,IF(VLOOKUP(D646,Scheidsrechters!B:P,15,FALSE)=0,"",VLOOKUP(D646,Scheidsrechters!B:P,15,FALSE)),"")</f>
        <v/>
      </c>
      <c r="S646" s="1">
        <f t="shared" ca="1" si="59"/>
        <v>1</v>
      </c>
      <c r="T646" s="26" t="str">
        <f ca="1">IFERROR(VLOOKUP(C646,aanmeldingen!$C:$L,10,FALSE),"")</f>
        <v/>
      </c>
      <c r="U646" s="26" t="str">
        <f ca="1">IFERROR(VLOOKUP(C646,aanmeldingen!$C:$V,20,FALSE),"")</f>
        <v/>
      </c>
    </row>
    <row r="647" spans="1:21" x14ac:dyDescent="0.2">
      <c r="A647" s="54">
        <f t="shared" ca="1" si="56"/>
        <v>1</v>
      </c>
      <c r="B647" s="54">
        <f t="shared" ca="1" si="57"/>
        <v>0</v>
      </c>
      <c r="C647" s="54">
        <f t="shared" si="54"/>
        <v>615</v>
      </c>
      <c r="D647" s="54" t="str">
        <f ca="1">IFERROR(VLOOKUP($C647,aanmeldingen!$C:$AB,D$1,FALSE),"-")</f>
        <v>-</v>
      </c>
      <c r="E647" s="54">
        <f t="shared" ca="1" si="55"/>
        <v>0</v>
      </c>
      <c r="F647" s="25" t="str">
        <f ca="1">IF($B647=1,VLOOKUP($C647,aanmeldingen!$C:$AB,F$1,FALSE),"")</f>
        <v/>
      </c>
      <c r="G647" s="1" t="str">
        <f ca="1">IF($B647=1,VLOOKUP($C647,aanmeldingen!$C:$AB,G$1,FALSE),"")</f>
        <v/>
      </c>
      <c r="H647" s="1" t="str">
        <f ca="1">IF($B647=1,VLOOKUP($C647,aanmeldingen!$C:$AB,H$1,FALSE),"")</f>
        <v/>
      </c>
      <c r="I647" s="26" t="str">
        <f ca="1">IF($B647=1,VLOOKUP($C647,aanmeldingen!$C:$AB,I$1,FALSE),"")</f>
        <v/>
      </c>
      <c r="J647" s="26" t="str">
        <f ca="1">IF($B647=1,VLOOKUP($C647,aanmeldingen!$C:$AB,J$1,FALSE),"")</f>
        <v/>
      </c>
      <c r="K647" s="18" t="str">
        <f ca="1">IF($B647=1,VLOOKUP($C647,aanmeldingen!$C:$AB,K$1,FALSE),"")</f>
        <v/>
      </c>
      <c r="L647" s="1" t="str">
        <f ca="1">IF($B647=1,VLOOKUP($C647,aanmeldingen!$C:$AB,L$1,FALSE),"")</f>
        <v/>
      </c>
      <c r="M647" s="1" t="str">
        <f ca="1">IF($D647="-","",VLOOKUP($C647,aanmeldingen!$C:$AB,M$1,FALSE))</f>
        <v/>
      </c>
      <c r="N647" s="1" t="str">
        <f ca="1">IF($D647="-","",VLOOKUP($C647,aanmeldingen!$C:$AB,N$1,FALSE))</f>
        <v/>
      </c>
      <c r="O647" s="1" t="str">
        <f ca="1">IF($D647="-","",VLOOKUP($C647,aanmeldingen!$C:$AB,O$1,FALSE))</f>
        <v/>
      </c>
      <c r="P647" s="1">
        <f t="shared" ca="1" si="58"/>
        <v>1</v>
      </c>
      <c r="Q647" s="20" t="str">
        <f ca="1">IF(B647=1,IF(VLOOKUP(D647,Scheidsrechters!B:P,15,FALSE)=0,"",VLOOKUP(D647,Scheidsrechters!B:P,15,FALSE)),"")</f>
        <v/>
      </c>
      <c r="S647" s="1">
        <f t="shared" ca="1" si="59"/>
        <v>1</v>
      </c>
      <c r="T647" s="26" t="str">
        <f ca="1">IFERROR(VLOOKUP(C647,aanmeldingen!$C:$L,10,FALSE),"")</f>
        <v/>
      </c>
      <c r="U647" s="26" t="str">
        <f ca="1">IFERROR(VLOOKUP(C647,aanmeldingen!$C:$V,20,FALSE),"")</f>
        <v/>
      </c>
    </row>
    <row r="648" spans="1:21" x14ac:dyDescent="0.2">
      <c r="A648" s="54">
        <f t="shared" ca="1" si="56"/>
        <v>1</v>
      </c>
      <c r="B648" s="54">
        <f t="shared" ca="1" si="57"/>
        <v>0</v>
      </c>
      <c r="C648" s="54">
        <f t="shared" si="54"/>
        <v>616</v>
      </c>
      <c r="D648" s="54" t="str">
        <f ca="1">IFERROR(VLOOKUP($C648,aanmeldingen!$C:$AB,D$1,FALSE),"-")</f>
        <v>-</v>
      </c>
      <c r="E648" s="54">
        <f t="shared" ca="1" si="55"/>
        <v>0</v>
      </c>
      <c r="F648" s="25" t="str">
        <f ca="1">IF($B648=1,VLOOKUP($C648,aanmeldingen!$C:$AB,F$1,FALSE),"")</f>
        <v/>
      </c>
      <c r="G648" s="1" t="str">
        <f ca="1">IF($B648=1,VLOOKUP($C648,aanmeldingen!$C:$AB,G$1,FALSE),"")</f>
        <v/>
      </c>
      <c r="H648" s="1" t="str">
        <f ca="1">IF($B648=1,VLOOKUP($C648,aanmeldingen!$C:$AB,H$1,FALSE),"")</f>
        <v/>
      </c>
      <c r="I648" s="26" t="str">
        <f ca="1">IF($B648=1,VLOOKUP($C648,aanmeldingen!$C:$AB,I$1,FALSE),"")</f>
        <v/>
      </c>
      <c r="J648" s="26" t="str">
        <f ca="1">IF($B648=1,VLOOKUP($C648,aanmeldingen!$C:$AB,J$1,FALSE),"")</f>
        <v/>
      </c>
      <c r="K648" s="18" t="str">
        <f ca="1">IF($B648=1,VLOOKUP($C648,aanmeldingen!$C:$AB,K$1,FALSE),"")</f>
        <v/>
      </c>
      <c r="L648" s="1" t="str">
        <f ca="1">IF($B648=1,VLOOKUP($C648,aanmeldingen!$C:$AB,L$1,FALSE),"")</f>
        <v/>
      </c>
      <c r="M648" s="1" t="str">
        <f ca="1">IF($D648="-","",VLOOKUP($C648,aanmeldingen!$C:$AB,M$1,FALSE))</f>
        <v/>
      </c>
      <c r="N648" s="1" t="str">
        <f ca="1">IF($D648="-","",VLOOKUP($C648,aanmeldingen!$C:$AB,N$1,FALSE))</f>
        <v/>
      </c>
      <c r="O648" s="1" t="str">
        <f ca="1">IF($D648="-","",VLOOKUP($C648,aanmeldingen!$C:$AB,O$1,FALSE))</f>
        <v/>
      </c>
      <c r="P648" s="1">
        <f t="shared" ca="1" si="58"/>
        <v>1</v>
      </c>
      <c r="Q648" s="20" t="str">
        <f ca="1">IF(B648=1,IF(VLOOKUP(D648,Scheidsrechters!B:P,15,FALSE)=0,"",VLOOKUP(D648,Scheidsrechters!B:P,15,FALSE)),"")</f>
        <v/>
      </c>
      <c r="S648" s="1">
        <f t="shared" ca="1" si="59"/>
        <v>1</v>
      </c>
      <c r="T648" s="26" t="str">
        <f ca="1">IFERROR(VLOOKUP(C648,aanmeldingen!$C:$L,10,FALSE),"")</f>
        <v/>
      </c>
      <c r="U648" s="26" t="str">
        <f ca="1">IFERROR(VLOOKUP(C648,aanmeldingen!$C:$V,20,FALSE),"")</f>
        <v/>
      </c>
    </row>
    <row r="649" spans="1:21" x14ac:dyDescent="0.2">
      <c r="A649" s="54">
        <f t="shared" ca="1" si="56"/>
        <v>1</v>
      </c>
      <c r="B649" s="54">
        <f t="shared" ca="1" si="57"/>
        <v>0</v>
      </c>
      <c r="C649" s="54">
        <f t="shared" si="54"/>
        <v>617</v>
      </c>
      <c r="D649" s="54" t="str">
        <f ca="1">IFERROR(VLOOKUP($C649,aanmeldingen!$C:$AB,D$1,FALSE),"-")</f>
        <v>-</v>
      </c>
      <c r="E649" s="54">
        <f t="shared" ca="1" si="55"/>
        <v>0</v>
      </c>
      <c r="F649" s="25" t="str">
        <f ca="1">IF($B649=1,VLOOKUP($C649,aanmeldingen!$C:$AB,F$1,FALSE),"")</f>
        <v/>
      </c>
      <c r="G649" s="1" t="str">
        <f ca="1">IF($B649=1,VLOOKUP($C649,aanmeldingen!$C:$AB,G$1,FALSE),"")</f>
        <v/>
      </c>
      <c r="H649" s="1" t="str">
        <f ca="1">IF($B649=1,VLOOKUP($C649,aanmeldingen!$C:$AB,H$1,FALSE),"")</f>
        <v/>
      </c>
      <c r="I649" s="26" t="str">
        <f ca="1">IF($B649=1,VLOOKUP($C649,aanmeldingen!$C:$AB,I$1,FALSE),"")</f>
        <v/>
      </c>
      <c r="J649" s="26" t="str">
        <f ca="1">IF($B649=1,VLOOKUP($C649,aanmeldingen!$C:$AB,J$1,FALSE),"")</f>
        <v/>
      </c>
      <c r="K649" s="18" t="str">
        <f ca="1">IF($B649=1,VLOOKUP($C649,aanmeldingen!$C:$AB,K$1,FALSE),"")</f>
        <v/>
      </c>
      <c r="L649" s="1" t="str">
        <f ca="1">IF($B649=1,VLOOKUP($C649,aanmeldingen!$C:$AB,L$1,FALSE),"")</f>
        <v/>
      </c>
      <c r="M649" s="1" t="str">
        <f ca="1">IF($D649="-","",VLOOKUP($C649,aanmeldingen!$C:$AB,M$1,FALSE))</f>
        <v/>
      </c>
      <c r="N649" s="1" t="str">
        <f ca="1">IF($D649="-","",VLOOKUP($C649,aanmeldingen!$C:$AB,N$1,FALSE))</f>
        <v/>
      </c>
      <c r="O649" s="1" t="str">
        <f ca="1">IF($D649="-","",VLOOKUP($C649,aanmeldingen!$C:$AB,O$1,FALSE))</f>
        <v/>
      </c>
      <c r="P649" s="1">
        <f t="shared" ca="1" si="58"/>
        <v>1</v>
      </c>
      <c r="Q649" s="20" t="str">
        <f ca="1">IF(B649=1,IF(VLOOKUP(D649,Scheidsrechters!B:P,15,FALSE)=0,"",VLOOKUP(D649,Scheidsrechters!B:P,15,FALSE)),"")</f>
        <v/>
      </c>
      <c r="S649" s="1">
        <f t="shared" ca="1" si="59"/>
        <v>1</v>
      </c>
      <c r="T649" s="26" t="str">
        <f ca="1">IFERROR(VLOOKUP(C649,aanmeldingen!$C:$L,10,FALSE),"")</f>
        <v/>
      </c>
      <c r="U649" s="26" t="str">
        <f ca="1">IFERROR(VLOOKUP(C649,aanmeldingen!$C:$V,20,FALSE),"")</f>
        <v/>
      </c>
    </row>
    <row r="650" spans="1:21" x14ac:dyDescent="0.2">
      <c r="A650" s="54">
        <f t="shared" ca="1" si="56"/>
        <v>1</v>
      </c>
      <c r="B650" s="54">
        <f t="shared" ca="1" si="57"/>
        <v>0</v>
      </c>
      <c r="C650" s="54">
        <f t="shared" si="54"/>
        <v>618</v>
      </c>
      <c r="D650" s="54" t="str">
        <f ca="1">IFERROR(VLOOKUP($C650,aanmeldingen!$C:$AB,D$1,FALSE),"-")</f>
        <v>-</v>
      </c>
      <c r="E650" s="54">
        <f t="shared" ca="1" si="55"/>
        <v>0</v>
      </c>
      <c r="F650" s="25" t="str">
        <f ca="1">IF($B650=1,VLOOKUP($C650,aanmeldingen!$C:$AB,F$1,FALSE),"")</f>
        <v/>
      </c>
      <c r="G650" s="1" t="str">
        <f ca="1">IF($B650=1,VLOOKUP($C650,aanmeldingen!$C:$AB,G$1,FALSE),"")</f>
        <v/>
      </c>
      <c r="H650" s="1" t="str">
        <f ca="1">IF($B650=1,VLOOKUP($C650,aanmeldingen!$C:$AB,H$1,FALSE),"")</f>
        <v/>
      </c>
      <c r="I650" s="26" t="str">
        <f ca="1">IF($B650=1,VLOOKUP($C650,aanmeldingen!$C:$AB,I$1,FALSE),"")</f>
        <v/>
      </c>
      <c r="J650" s="26" t="str">
        <f ca="1">IF($B650=1,VLOOKUP($C650,aanmeldingen!$C:$AB,J$1,FALSE),"")</f>
        <v/>
      </c>
      <c r="K650" s="18" t="str">
        <f ca="1">IF($B650=1,VLOOKUP($C650,aanmeldingen!$C:$AB,K$1,FALSE),"")</f>
        <v/>
      </c>
      <c r="L650" s="1" t="str">
        <f ca="1">IF($B650=1,VLOOKUP($C650,aanmeldingen!$C:$AB,L$1,FALSE),"")</f>
        <v/>
      </c>
      <c r="M650" s="1" t="str">
        <f ca="1">IF($D650="-","",VLOOKUP($C650,aanmeldingen!$C:$AB,M$1,FALSE))</f>
        <v/>
      </c>
      <c r="N650" s="1" t="str">
        <f ca="1">IF($D650="-","",VLOOKUP($C650,aanmeldingen!$C:$AB,N$1,FALSE))</f>
        <v/>
      </c>
      <c r="O650" s="1" t="str">
        <f ca="1">IF($D650="-","",VLOOKUP($C650,aanmeldingen!$C:$AB,O$1,FALSE))</f>
        <v/>
      </c>
      <c r="P650" s="1">
        <f t="shared" ca="1" si="58"/>
        <v>1</v>
      </c>
      <c r="Q650" s="20" t="str">
        <f ca="1">IF(B650=1,IF(VLOOKUP(D650,Scheidsrechters!B:P,15,FALSE)=0,"",VLOOKUP(D650,Scheidsrechters!B:P,15,FALSE)),"")</f>
        <v/>
      </c>
      <c r="S650" s="1">
        <f t="shared" ca="1" si="59"/>
        <v>1</v>
      </c>
      <c r="T650" s="26" t="str">
        <f ca="1">IFERROR(VLOOKUP(C650,aanmeldingen!$C:$L,10,FALSE),"")</f>
        <v/>
      </c>
      <c r="U650" s="26" t="str">
        <f ca="1">IFERROR(VLOOKUP(C650,aanmeldingen!$C:$V,20,FALSE),"")</f>
        <v/>
      </c>
    </row>
    <row r="651" spans="1:21" x14ac:dyDescent="0.2">
      <c r="A651" s="54">
        <f t="shared" ca="1" si="56"/>
        <v>1</v>
      </c>
      <c r="B651" s="54">
        <f t="shared" ca="1" si="57"/>
        <v>0</v>
      </c>
      <c r="C651" s="54">
        <f t="shared" si="54"/>
        <v>619</v>
      </c>
      <c r="D651" s="54" t="str">
        <f ca="1">IFERROR(VLOOKUP($C651,aanmeldingen!$C:$AB,D$1,FALSE),"-")</f>
        <v>-</v>
      </c>
      <c r="E651" s="54">
        <f t="shared" ca="1" si="55"/>
        <v>0</v>
      </c>
      <c r="F651" s="25" t="str">
        <f ca="1">IF($B651=1,VLOOKUP($C651,aanmeldingen!$C:$AB,F$1,FALSE),"")</f>
        <v/>
      </c>
      <c r="G651" s="1" t="str">
        <f ca="1">IF($B651=1,VLOOKUP($C651,aanmeldingen!$C:$AB,G$1,FALSE),"")</f>
        <v/>
      </c>
      <c r="H651" s="1" t="str">
        <f ca="1">IF($B651=1,VLOOKUP($C651,aanmeldingen!$C:$AB,H$1,FALSE),"")</f>
        <v/>
      </c>
      <c r="I651" s="26" t="str">
        <f ca="1">IF($B651=1,VLOOKUP($C651,aanmeldingen!$C:$AB,I$1,FALSE),"")</f>
        <v/>
      </c>
      <c r="J651" s="26" t="str">
        <f ca="1">IF($B651=1,VLOOKUP($C651,aanmeldingen!$C:$AB,J$1,FALSE),"")</f>
        <v/>
      </c>
      <c r="K651" s="18" t="str">
        <f ca="1">IF($B651=1,VLOOKUP($C651,aanmeldingen!$C:$AB,K$1,FALSE),"")</f>
        <v/>
      </c>
      <c r="L651" s="1" t="str">
        <f ca="1">IF($B651=1,VLOOKUP($C651,aanmeldingen!$C:$AB,L$1,FALSE),"")</f>
        <v/>
      </c>
      <c r="M651" s="1" t="str">
        <f ca="1">IF($D651="-","",VLOOKUP($C651,aanmeldingen!$C:$AB,M$1,FALSE))</f>
        <v/>
      </c>
      <c r="N651" s="1" t="str">
        <f ca="1">IF($D651="-","",VLOOKUP($C651,aanmeldingen!$C:$AB,N$1,FALSE))</f>
        <v/>
      </c>
      <c r="O651" s="1" t="str">
        <f ca="1">IF($D651="-","",VLOOKUP($C651,aanmeldingen!$C:$AB,O$1,FALSE))</f>
        <v/>
      </c>
      <c r="P651" s="1">
        <f t="shared" ca="1" si="58"/>
        <v>1</v>
      </c>
      <c r="Q651" s="20" t="str">
        <f ca="1">IF(B651=1,IF(VLOOKUP(D651,Scheidsrechters!B:P,15,FALSE)=0,"",VLOOKUP(D651,Scheidsrechters!B:P,15,FALSE)),"")</f>
        <v/>
      </c>
      <c r="S651" s="1">
        <f t="shared" ca="1" si="59"/>
        <v>1</v>
      </c>
      <c r="T651" s="26" t="str">
        <f ca="1">IFERROR(VLOOKUP(C651,aanmeldingen!$C:$L,10,FALSE),"")</f>
        <v/>
      </c>
      <c r="U651" s="26" t="str">
        <f ca="1">IFERROR(VLOOKUP(C651,aanmeldingen!$C:$V,20,FALSE),"")</f>
        <v/>
      </c>
    </row>
    <row r="652" spans="1:21" x14ac:dyDescent="0.2">
      <c r="A652" s="54">
        <f t="shared" ca="1" si="56"/>
        <v>1</v>
      </c>
      <c r="B652" s="54">
        <f t="shared" ca="1" si="57"/>
        <v>0</v>
      </c>
      <c r="C652" s="54">
        <f t="shared" si="54"/>
        <v>620</v>
      </c>
      <c r="D652" s="54" t="str">
        <f ca="1">IFERROR(VLOOKUP($C652,aanmeldingen!$C:$AB,D$1,FALSE),"-")</f>
        <v>-</v>
      </c>
      <c r="E652" s="54">
        <f t="shared" ca="1" si="55"/>
        <v>0</v>
      </c>
      <c r="F652" s="25" t="str">
        <f ca="1">IF($B652=1,VLOOKUP($C652,aanmeldingen!$C:$AB,F$1,FALSE),"")</f>
        <v/>
      </c>
      <c r="G652" s="1" t="str">
        <f ca="1">IF($B652=1,VLOOKUP($C652,aanmeldingen!$C:$AB,G$1,FALSE),"")</f>
        <v/>
      </c>
      <c r="H652" s="1" t="str">
        <f ca="1">IF($B652=1,VLOOKUP($C652,aanmeldingen!$C:$AB,H$1,FALSE),"")</f>
        <v/>
      </c>
      <c r="I652" s="26" t="str">
        <f ca="1">IF($B652=1,VLOOKUP($C652,aanmeldingen!$C:$AB,I$1,FALSE),"")</f>
        <v/>
      </c>
      <c r="J652" s="26" t="str">
        <f ca="1">IF($B652=1,VLOOKUP($C652,aanmeldingen!$C:$AB,J$1,FALSE),"")</f>
        <v/>
      </c>
      <c r="K652" s="18" t="str">
        <f ca="1">IF($B652=1,VLOOKUP($C652,aanmeldingen!$C:$AB,K$1,FALSE),"")</f>
        <v/>
      </c>
      <c r="L652" s="1" t="str">
        <f ca="1">IF($B652=1,VLOOKUP($C652,aanmeldingen!$C:$AB,L$1,FALSE),"")</f>
        <v/>
      </c>
      <c r="M652" s="1" t="str">
        <f ca="1">IF($D652="-","",VLOOKUP($C652,aanmeldingen!$C:$AB,M$1,FALSE))</f>
        <v/>
      </c>
      <c r="N652" s="1" t="str">
        <f ca="1">IF($D652="-","",VLOOKUP($C652,aanmeldingen!$C:$AB,N$1,FALSE))</f>
        <v/>
      </c>
      <c r="O652" s="1" t="str">
        <f ca="1">IF($D652="-","",VLOOKUP($C652,aanmeldingen!$C:$AB,O$1,FALSE))</f>
        <v/>
      </c>
      <c r="P652" s="1">
        <f t="shared" ca="1" si="58"/>
        <v>1</v>
      </c>
      <c r="Q652" s="20" t="str">
        <f ca="1">IF(B652=1,IF(VLOOKUP(D652,Scheidsrechters!B:P,15,FALSE)=0,"",VLOOKUP(D652,Scheidsrechters!B:P,15,FALSE)),"")</f>
        <v/>
      </c>
      <c r="S652" s="1">
        <f t="shared" ca="1" si="59"/>
        <v>1</v>
      </c>
      <c r="T652" s="26" t="str">
        <f ca="1">IFERROR(VLOOKUP(C652,aanmeldingen!$C:$L,10,FALSE),"")</f>
        <v/>
      </c>
      <c r="U652" s="26" t="str">
        <f ca="1">IFERROR(VLOOKUP(C652,aanmeldingen!$C:$V,20,FALSE),"")</f>
        <v/>
      </c>
    </row>
    <row r="653" spans="1:21" x14ac:dyDescent="0.2">
      <c r="A653" s="54">
        <f t="shared" ca="1" si="56"/>
        <v>1</v>
      </c>
      <c r="B653" s="54">
        <f t="shared" ca="1" si="57"/>
        <v>0</v>
      </c>
      <c r="C653" s="54">
        <f t="shared" si="54"/>
        <v>621</v>
      </c>
      <c r="D653" s="54" t="str">
        <f ca="1">IFERROR(VLOOKUP($C653,aanmeldingen!$C:$AB,D$1,FALSE),"-")</f>
        <v>-</v>
      </c>
      <c r="E653" s="54">
        <f t="shared" ca="1" si="55"/>
        <v>0</v>
      </c>
      <c r="F653" s="25" t="str">
        <f ca="1">IF($B653=1,VLOOKUP($C653,aanmeldingen!$C:$AB,F$1,FALSE),"")</f>
        <v/>
      </c>
      <c r="G653" s="1" t="str">
        <f ca="1">IF($B653=1,VLOOKUP($C653,aanmeldingen!$C:$AB,G$1,FALSE),"")</f>
        <v/>
      </c>
      <c r="H653" s="1" t="str">
        <f ca="1">IF($B653=1,VLOOKUP($C653,aanmeldingen!$C:$AB,H$1,FALSE),"")</f>
        <v/>
      </c>
      <c r="I653" s="26" t="str">
        <f ca="1">IF($B653=1,VLOOKUP($C653,aanmeldingen!$C:$AB,I$1,FALSE),"")</f>
        <v/>
      </c>
      <c r="J653" s="26" t="str">
        <f ca="1">IF($B653=1,VLOOKUP($C653,aanmeldingen!$C:$AB,J$1,FALSE),"")</f>
        <v/>
      </c>
      <c r="K653" s="18" t="str">
        <f ca="1">IF($B653=1,VLOOKUP($C653,aanmeldingen!$C:$AB,K$1,FALSE),"")</f>
        <v/>
      </c>
      <c r="L653" s="1" t="str">
        <f ca="1">IF($B653=1,VLOOKUP($C653,aanmeldingen!$C:$AB,L$1,FALSE),"")</f>
        <v/>
      </c>
      <c r="M653" s="1" t="str">
        <f ca="1">IF($D653="-","",VLOOKUP($C653,aanmeldingen!$C:$AB,M$1,FALSE))</f>
        <v/>
      </c>
      <c r="N653" s="1" t="str">
        <f ca="1">IF($D653="-","",VLOOKUP($C653,aanmeldingen!$C:$AB,N$1,FALSE))</f>
        <v/>
      </c>
      <c r="O653" s="1" t="str">
        <f ca="1">IF($D653="-","",VLOOKUP($C653,aanmeldingen!$C:$AB,O$1,FALSE))</f>
        <v/>
      </c>
      <c r="P653" s="1">
        <f t="shared" ca="1" si="58"/>
        <v>1</v>
      </c>
      <c r="Q653" s="20" t="str">
        <f ca="1">IF(B653=1,IF(VLOOKUP(D653,Scheidsrechters!B:P,15,FALSE)=0,"",VLOOKUP(D653,Scheidsrechters!B:P,15,FALSE)),"")</f>
        <v/>
      </c>
      <c r="S653" s="1">
        <f t="shared" ca="1" si="59"/>
        <v>1</v>
      </c>
      <c r="T653" s="26" t="str">
        <f ca="1">IFERROR(VLOOKUP(C653,aanmeldingen!$C:$L,10,FALSE),"")</f>
        <v/>
      </c>
      <c r="U653" s="26" t="str">
        <f ca="1">IFERROR(VLOOKUP(C653,aanmeldingen!$C:$V,20,FALSE),"")</f>
        <v/>
      </c>
    </row>
    <row r="654" spans="1:21" x14ac:dyDescent="0.2">
      <c r="A654" s="54">
        <f t="shared" ca="1" si="56"/>
        <v>1</v>
      </c>
      <c r="B654" s="54">
        <f t="shared" ca="1" si="57"/>
        <v>0</v>
      </c>
      <c r="C654" s="54">
        <f t="shared" si="54"/>
        <v>622</v>
      </c>
      <c r="D654" s="54" t="str">
        <f ca="1">IFERROR(VLOOKUP($C654,aanmeldingen!$C:$AB,D$1,FALSE),"-")</f>
        <v>-</v>
      </c>
      <c r="E654" s="54">
        <f t="shared" ca="1" si="55"/>
        <v>0</v>
      </c>
      <c r="F654" s="25" t="str">
        <f ca="1">IF($B654=1,VLOOKUP($C654,aanmeldingen!$C:$AB,F$1,FALSE),"")</f>
        <v/>
      </c>
      <c r="G654" s="1" t="str">
        <f ca="1">IF($B654=1,VLOOKUP($C654,aanmeldingen!$C:$AB,G$1,FALSE),"")</f>
        <v/>
      </c>
      <c r="H654" s="1" t="str">
        <f ca="1">IF($B654=1,VLOOKUP($C654,aanmeldingen!$C:$AB,H$1,FALSE),"")</f>
        <v/>
      </c>
      <c r="I654" s="26" t="str">
        <f ca="1">IF($B654=1,VLOOKUP($C654,aanmeldingen!$C:$AB,I$1,FALSE),"")</f>
        <v/>
      </c>
      <c r="J654" s="26" t="str">
        <f ca="1">IF($B654=1,VLOOKUP($C654,aanmeldingen!$C:$AB,J$1,FALSE),"")</f>
        <v/>
      </c>
      <c r="K654" s="18" t="str">
        <f ca="1">IF($B654=1,VLOOKUP($C654,aanmeldingen!$C:$AB,K$1,FALSE),"")</f>
        <v/>
      </c>
      <c r="L654" s="1" t="str">
        <f ca="1">IF($B654=1,VLOOKUP($C654,aanmeldingen!$C:$AB,L$1,FALSE),"")</f>
        <v/>
      </c>
      <c r="M654" s="1" t="str">
        <f ca="1">IF($D654="-","",VLOOKUP($C654,aanmeldingen!$C:$AB,M$1,FALSE))</f>
        <v/>
      </c>
      <c r="N654" s="1" t="str">
        <f ca="1">IF($D654="-","",VLOOKUP($C654,aanmeldingen!$C:$AB,N$1,FALSE))</f>
        <v/>
      </c>
      <c r="O654" s="1" t="str">
        <f ca="1">IF($D654="-","",VLOOKUP($C654,aanmeldingen!$C:$AB,O$1,FALSE))</f>
        <v/>
      </c>
      <c r="P654" s="1">
        <f t="shared" ca="1" si="58"/>
        <v>1</v>
      </c>
      <c r="Q654" s="20" t="str">
        <f ca="1">IF(B654=1,IF(VLOOKUP(D654,Scheidsrechters!B:P,15,FALSE)=0,"",VLOOKUP(D654,Scheidsrechters!B:P,15,FALSE)),"")</f>
        <v/>
      </c>
      <c r="S654" s="1">
        <f t="shared" ca="1" si="59"/>
        <v>1</v>
      </c>
      <c r="T654" s="26" t="str">
        <f ca="1">IFERROR(VLOOKUP(C654,aanmeldingen!$C:$L,10,FALSE),"")</f>
        <v/>
      </c>
      <c r="U654" s="26" t="str">
        <f ca="1">IFERROR(VLOOKUP(C654,aanmeldingen!$C:$V,20,FALSE),"")</f>
        <v/>
      </c>
    </row>
    <row r="655" spans="1:21" x14ac:dyDescent="0.2">
      <c r="A655" s="54">
        <f t="shared" ca="1" si="56"/>
        <v>1</v>
      </c>
      <c r="B655" s="54">
        <f t="shared" ca="1" si="57"/>
        <v>0</v>
      </c>
      <c r="C655" s="54">
        <f t="shared" si="54"/>
        <v>623</v>
      </c>
      <c r="D655" s="54" t="str">
        <f ca="1">IFERROR(VLOOKUP($C655,aanmeldingen!$C:$AB,D$1,FALSE),"-")</f>
        <v>-</v>
      </c>
      <c r="E655" s="54">
        <f t="shared" ca="1" si="55"/>
        <v>0</v>
      </c>
      <c r="F655" s="25" t="str">
        <f ca="1">IF($B655=1,VLOOKUP($C655,aanmeldingen!$C:$AB,F$1,FALSE),"")</f>
        <v/>
      </c>
      <c r="G655" s="1" t="str">
        <f ca="1">IF($B655=1,VLOOKUP($C655,aanmeldingen!$C:$AB,G$1,FALSE),"")</f>
        <v/>
      </c>
      <c r="H655" s="1" t="str">
        <f ca="1">IF($B655=1,VLOOKUP($C655,aanmeldingen!$C:$AB,H$1,FALSE),"")</f>
        <v/>
      </c>
      <c r="I655" s="26" t="str">
        <f ca="1">IF($B655=1,VLOOKUP($C655,aanmeldingen!$C:$AB,I$1,FALSE),"")</f>
        <v/>
      </c>
      <c r="J655" s="26" t="str">
        <f ca="1">IF($B655=1,VLOOKUP($C655,aanmeldingen!$C:$AB,J$1,FALSE),"")</f>
        <v/>
      </c>
      <c r="K655" s="18" t="str">
        <f ca="1">IF($B655=1,VLOOKUP($C655,aanmeldingen!$C:$AB,K$1,FALSE),"")</f>
        <v/>
      </c>
      <c r="L655" s="1" t="str">
        <f ca="1">IF($B655=1,VLOOKUP($C655,aanmeldingen!$C:$AB,L$1,FALSE),"")</f>
        <v/>
      </c>
      <c r="M655" s="1" t="str">
        <f ca="1">IF($D655="-","",VLOOKUP($C655,aanmeldingen!$C:$AB,M$1,FALSE))</f>
        <v/>
      </c>
      <c r="N655" s="1" t="str">
        <f ca="1">IF($D655="-","",VLOOKUP($C655,aanmeldingen!$C:$AB,N$1,FALSE))</f>
        <v/>
      </c>
      <c r="O655" s="1" t="str">
        <f ca="1">IF($D655="-","",VLOOKUP($C655,aanmeldingen!$C:$AB,O$1,FALSE))</f>
        <v/>
      </c>
      <c r="P655" s="1">
        <f t="shared" ca="1" si="58"/>
        <v>1</v>
      </c>
      <c r="Q655" s="20" t="str">
        <f ca="1">IF(B655=1,IF(VLOOKUP(D655,Scheidsrechters!B:P,15,FALSE)=0,"",VLOOKUP(D655,Scheidsrechters!B:P,15,FALSE)),"")</f>
        <v/>
      </c>
      <c r="S655" s="1">
        <f t="shared" ca="1" si="59"/>
        <v>1</v>
      </c>
      <c r="T655" s="26" t="str">
        <f ca="1">IFERROR(VLOOKUP(C655,aanmeldingen!$C:$L,10,FALSE),"")</f>
        <v/>
      </c>
      <c r="U655" s="26" t="str">
        <f ca="1">IFERROR(VLOOKUP(C655,aanmeldingen!$C:$V,20,FALSE),"")</f>
        <v/>
      </c>
    </row>
    <row r="656" spans="1:21" x14ac:dyDescent="0.2">
      <c r="A656" s="54">
        <f t="shared" ca="1" si="56"/>
        <v>1</v>
      </c>
      <c r="B656" s="54">
        <f t="shared" ca="1" si="57"/>
        <v>0</v>
      </c>
      <c r="C656" s="54">
        <f t="shared" si="54"/>
        <v>624</v>
      </c>
      <c r="D656" s="54" t="str">
        <f ca="1">IFERROR(VLOOKUP($C656,aanmeldingen!$C:$AB,D$1,FALSE),"-")</f>
        <v>-</v>
      </c>
      <c r="E656" s="54">
        <f t="shared" ca="1" si="55"/>
        <v>0</v>
      </c>
      <c r="F656" s="25" t="str">
        <f ca="1">IF($B656=1,VLOOKUP($C656,aanmeldingen!$C:$AB,F$1,FALSE),"")</f>
        <v/>
      </c>
      <c r="G656" s="1" t="str">
        <f ca="1">IF($B656=1,VLOOKUP($C656,aanmeldingen!$C:$AB,G$1,FALSE),"")</f>
        <v/>
      </c>
      <c r="H656" s="1" t="str">
        <f ca="1">IF($B656=1,VLOOKUP($C656,aanmeldingen!$C:$AB,H$1,FALSE),"")</f>
        <v/>
      </c>
      <c r="I656" s="26" t="str">
        <f ca="1">IF($B656=1,VLOOKUP($C656,aanmeldingen!$C:$AB,I$1,FALSE),"")</f>
        <v/>
      </c>
      <c r="J656" s="26" t="str">
        <f ca="1">IF($B656=1,VLOOKUP($C656,aanmeldingen!$C:$AB,J$1,FALSE),"")</f>
        <v/>
      </c>
      <c r="K656" s="18" t="str">
        <f ca="1">IF($B656=1,VLOOKUP($C656,aanmeldingen!$C:$AB,K$1,FALSE),"")</f>
        <v/>
      </c>
      <c r="L656" s="1" t="str">
        <f ca="1">IF($B656=1,VLOOKUP($C656,aanmeldingen!$C:$AB,L$1,FALSE),"")</f>
        <v/>
      </c>
      <c r="M656" s="1" t="str">
        <f ca="1">IF($D656="-","",VLOOKUP($C656,aanmeldingen!$C:$AB,M$1,FALSE))</f>
        <v/>
      </c>
      <c r="N656" s="1" t="str">
        <f ca="1">IF($D656="-","",VLOOKUP($C656,aanmeldingen!$C:$AB,N$1,FALSE))</f>
        <v/>
      </c>
      <c r="O656" s="1" t="str">
        <f ca="1">IF($D656="-","",VLOOKUP($C656,aanmeldingen!$C:$AB,O$1,FALSE))</f>
        <v/>
      </c>
      <c r="P656" s="1">
        <f t="shared" ca="1" si="58"/>
        <v>1</v>
      </c>
      <c r="Q656" s="20" t="str">
        <f ca="1">IF(B656=1,IF(VLOOKUP(D656,Scheidsrechters!B:P,15,FALSE)=0,"",VLOOKUP(D656,Scheidsrechters!B:P,15,FALSE)),"")</f>
        <v/>
      </c>
      <c r="S656" s="1">
        <f t="shared" ca="1" si="59"/>
        <v>1</v>
      </c>
      <c r="T656" s="26" t="str">
        <f ca="1">IFERROR(VLOOKUP(C656,aanmeldingen!$C:$L,10,FALSE),"")</f>
        <v/>
      </c>
      <c r="U656" s="26" t="str">
        <f ca="1">IFERROR(VLOOKUP(C656,aanmeldingen!$C:$V,20,FALSE),"")</f>
        <v/>
      </c>
    </row>
    <row r="657" spans="1:21" x14ac:dyDescent="0.2">
      <c r="A657" s="54">
        <f t="shared" ca="1" si="56"/>
        <v>1</v>
      </c>
      <c r="B657" s="54">
        <f t="shared" ca="1" si="57"/>
        <v>0</v>
      </c>
      <c r="C657" s="54">
        <f t="shared" si="54"/>
        <v>625</v>
      </c>
      <c r="D657" s="54" t="str">
        <f ca="1">IFERROR(VLOOKUP($C657,aanmeldingen!$C:$AB,D$1,FALSE),"-")</f>
        <v>-</v>
      </c>
      <c r="E657" s="54">
        <f t="shared" ca="1" si="55"/>
        <v>0</v>
      </c>
      <c r="F657" s="25" t="str">
        <f ca="1">IF($B657=1,VLOOKUP($C657,aanmeldingen!$C:$AB,F$1,FALSE),"")</f>
        <v/>
      </c>
      <c r="G657" s="1" t="str">
        <f ca="1">IF($B657=1,VLOOKUP($C657,aanmeldingen!$C:$AB,G$1,FALSE),"")</f>
        <v/>
      </c>
      <c r="H657" s="1" t="str">
        <f ca="1">IF($B657=1,VLOOKUP($C657,aanmeldingen!$C:$AB,H$1,FALSE),"")</f>
        <v/>
      </c>
      <c r="I657" s="26" t="str">
        <f ca="1">IF($B657=1,VLOOKUP($C657,aanmeldingen!$C:$AB,I$1,FALSE),"")</f>
        <v/>
      </c>
      <c r="J657" s="26" t="str">
        <f ca="1">IF($B657=1,VLOOKUP($C657,aanmeldingen!$C:$AB,J$1,FALSE),"")</f>
        <v/>
      </c>
      <c r="K657" s="18" t="str">
        <f ca="1">IF($B657=1,VLOOKUP($C657,aanmeldingen!$C:$AB,K$1,FALSE),"")</f>
        <v/>
      </c>
      <c r="L657" s="1" t="str">
        <f ca="1">IF($B657=1,VLOOKUP($C657,aanmeldingen!$C:$AB,L$1,FALSE),"")</f>
        <v/>
      </c>
      <c r="M657" s="1" t="str">
        <f ca="1">IF($D657="-","",VLOOKUP($C657,aanmeldingen!$C:$AB,M$1,FALSE))</f>
        <v/>
      </c>
      <c r="N657" s="1" t="str">
        <f ca="1">IF($D657="-","",VLOOKUP($C657,aanmeldingen!$C:$AB,N$1,FALSE))</f>
        <v/>
      </c>
      <c r="O657" s="1" t="str">
        <f ca="1">IF($D657="-","",VLOOKUP($C657,aanmeldingen!$C:$AB,O$1,FALSE))</f>
        <v/>
      </c>
      <c r="P657" s="1">
        <f t="shared" ca="1" si="58"/>
        <v>1</v>
      </c>
      <c r="Q657" s="20" t="str">
        <f ca="1">IF(B657=1,IF(VLOOKUP(D657,Scheidsrechters!B:P,15,FALSE)=0,"",VLOOKUP(D657,Scheidsrechters!B:P,15,FALSE)),"")</f>
        <v/>
      </c>
      <c r="S657" s="1">
        <f t="shared" ca="1" si="59"/>
        <v>1</v>
      </c>
      <c r="T657" s="26" t="str">
        <f ca="1">IFERROR(VLOOKUP(C657,aanmeldingen!$C:$L,10,FALSE),"")</f>
        <v/>
      </c>
      <c r="U657" s="26" t="str">
        <f ca="1">IFERROR(VLOOKUP(C657,aanmeldingen!$C:$V,20,FALSE),"")</f>
        <v/>
      </c>
    </row>
    <row r="658" spans="1:21" x14ac:dyDescent="0.2">
      <c r="A658" s="54">
        <f t="shared" ca="1" si="56"/>
        <v>1</v>
      </c>
      <c r="B658" s="54">
        <f t="shared" ca="1" si="57"/>
        <v>0</v>
      </c>
      <c r="C658" s="54">
        <f t="shared" si="54"/>
        <v>626</v>
      </c>
      <c r="D658" s="54" t="str">
        <f ca="1">IFERROR(VLOOKUP($C658,aanmeldingen!$C:$AB,D$1,FALSE),"-")</f>
        <v>-</v>
      </c>
      <c r="E658" s="54">
        <f t="shared" ca="1" si="55"/>
        <v>0</v>
      </c>
      <c r="F658" s="25" t="str">
        <f ca="1">IF($B658=1,VLOOKUP($C658,aanmeldingen!$C:$AB,F$1,FALSE),"")</f>
        <v/>
      </c>
      <c r="G658" s="1" t="str">
        <f ca="1">IF($B658=1,VLOOKUP($C658,aanmeldingen!$C:$AB,G$1,FALSE),"")</f>
        <v/>
      </c>
      <c r="H658" s="1" t="str">
        <f ca="1">IF($B658=1,VLOOKUP($C658,aanmeldingen!$C:$AB,H$1,FALSE),"")</f>
        <v/>
      </c>
      <c r="I658" s="26" t="str">
        <f ca="1">IF($B658=1,VLOOKUP($C658,aanmeldingen!$C:$AB,I$1,FALSE),"")</f>
        <v/>
      </c>
      <c r="J658" s="26" t="str">
        <f ca="1">IF($B658=1,VLOOKUP($C658,aanmeldingen!$C:$AB,J$1,FALSE),"")</f>
        <v/>
      </c>
      <c r="K658" s="18" t="str">
        <f ca="1">IF($B658=1,VLOOKUP($C658,aanmeldingen!$C:$AB,K$1,FALSE),"")</f>
        <v/>
      </c>
      <c r="L658" s="1" t="str">
        <f ca="1">IF($B658=1,VLOOKUP($C658,aanmeldingen!$C:$AB,L$1,FALSE),"")</f>
        <v/>
      </c>
      <c r="M658" s="1" t="str">
        <f ca="1">IF($D658="-","",VLOOKUP($C658,aanmeldingen!$C:$AB,M$1,FALSE))</f>
        <v/>
      </c>
      <c r="N658" s="1" t="str">
        <f ca="1">IF($D658="-","",VLOOKUP($C658,aanmeldingen!$C:$AB,N$1,FALSE))</f>
        <v/>
      </c>
      <c r="O658" s="1" t="str">
        <f ca="1">IF($D658="-","",VLOOKUP($C658,aanmeldingen!$C:$AB,O$1,FALSE))</f>
        <v/>
      </c>
      <c r="P658" s="1">
        <f t="shared" ca="1" si="58"/>
        <v>1</v>
      </c>
      <c r="Q658" s="20" t="str">
        <f ca="1">IF(B658=1,IF(VLOOKUP(D658,Scheidsrechters!B:P,15,FALSE)=0,"",VLOOKUP(D658,Scheidsrechters!B:P,15,FALSE)),"")</f>
        <v/>
      </c>
      <c r="S658" s="1">
        <f t="shared" ca="1" si="59"/>
        <v>1</v>
      </c>
      <c r="T658" s="26" t="str">
        <f ca="1">IFERROR(VLOOKUP(C658,aanmeldingen!$C:$L,10,FALSE),"")</f>
        <v/>
      </c>
      <c r="U658" s="26" t="str">
        <f ca="1">IFERROR(VLOOKUP(C658,aanmeldingen!$C:$V,20,FALSE),"")</f>
        <v/>
      </c>
    </row>
    <row r="659" spans="1:21" x14ac:dyDescent="0.2">
      <c r="A659" s="54">
        <f t="shared" ca="1" si="56"/>
        <v>1</v>
      </c>
      <c r="B659" s="54">
        <f t="shared" ca="1" si="57"/>
        <v>0</v>
      </c>
      <c r="C659" s="54">
        <f t="shared" si="54"/>
        <v>627</v>
      </c>
      <c r="D659" s="54" t="str">
        <f ca="1">IFERROR(VLOOKUP($C659,aanmeldingen!$C:$AB,D$1,FALSE),"-")</f>
        <v>-</v>
      </c>
      <c r="E659" s="54">
        <f t="shared" ca="1" si="55"/>
        <v>0</v>
      </c>
      <c r="F659" s="25" t="str">
        <f ca="1">IF($B659=1,VLOOKUP($C659,aanmeldingen!$C:$AB,F$1,FALSE),"")</f>
        <v/>
      </c>
      <c r="G659" s="1" t="str">
        <f ca="1">IF($B659=1,VLOOKUP($C659,aanmeldingen!$C:$AB,G$1,FALSE),"")</f>
        <v/>
      </c>
      <c r="H659" s="1" t="str">
        <f ca="1">IF($B659=1,VLOOKUP($C659,aanmeldingen!$C:$AB,H$1,FALSE),"")</f>
        <v/>
      </c>
      <c r="I659" s="26" t="str">
        <f ca="1">IF($B659=1,VLOOKUP($C659,aanmeldingen!$C:$AB,I$1,FALSE),"")</f>
        <v/>
      </c>
      <c r="J659" s="26" t="str">
        <f ca="1">IF($B659=1,VLOOKUP($C659,aanmeldingen!$C:$AB,J$1,FALSE),"")</f>
        <v/>
      </c>
      <c r="K659" s="18" t="str">
        <f ca="1">IF($B659=1,VLOOKUP($C659,aanmeldingen!$C:$AB,K$1,FALSE),"")</f>
        <v/>
      </c>
      <c r="L659" s="1" t="str">
        <f ca="1">IF($B659=1,VLOOKUP($C659,aanmeldingen!$C:$AB,L$1,FALSE),"")</f>
        <v/>
      </c>
      <c r="M659" s="1" t="str">
        <f ca="1">IF($D659="-","",VLOOKUP($C659,aanmeldingen!$C:$AB,M$1,FALSE))</f>
        <v/>
      </c>
      <c r="N659" s="1" t="str">
        <f ca="1">IF($D659="-","",VLOOKUP($C659,aanmeldingen!$C:$AB,N$1,FALSE))</f>
        <v/>
      </c>
      <c r="O659" s="1" t="str">
        <f ca="1">IF($D659="-","",VLOOKUP($C659,aanmeldingen!$C:$AB,O$1,FALSE))</f>
        <v/>
      </c>
      <c r="P659" s="1">
        <f t="shared" ca="1" si="58"/>
        <v>1</v>
      </c>
      <c r="Q659" s="20" t="str">
        <f ca="1">IF(B659=1,IF(VLOOKUP(D659,Scheidsrechters!B:P,15,FALSE)=0,"",VLOOKUP(D659,Scheidsrechters!B:P,15,FALSE)),"")</f>
        <v/>
      </c>
      <c r="S659" s="1">
        <f t="shared" ca="1" si="59"/>
        <v>1</v>
      </c>
      <c r="T659" s="26" t="str">
        <f ca="1">IFERROR(VLOOKUP(C659,aanmeldingen!$C:$L,10,FALSE),"")</f>
        <v/>
      </c>
      <c r="U659" s="26" t="str">
        <f ca="1">IFERROR(VLOOKUP(C659,aanmeldingen!$C:$V,20,FALSE),"")</f>
        <v/>
      </c>
    </row>
    <row r="660" spans="1:21" x14ac:dyDescent="0.2">
      <c r="A660" s="54">
        <f t="shared" ca="1" si="56"/>
        <v>1</v>
      </c>
      <c r="B660" s="54">
        <f t="shared" ca="1" si="57"/>
        <v>0</v>
      </c>
      <c r="C660" s="54">
        <f t="shared" si="54"/>
        <v>628</v>
      </c>
      <c r="D660" s="54" t="str">
        <f ca="1">IFERROR(VLOOKUP($C660,aanmeldingen!$C:$AB,D$1,FALSE),"-")</f>
        <v>-</v>
      </c>
      <c r="E660" s="54">
        <f t="shared" ca="1" si="55"/>
        <v>0</v>
      </c>
      <c r="F660" s="25" t="str">
        <f ca="1">IF($B660=1,VLOOKUP($C660,aanmeldingen!$C:$AB,F$1,FALSE),"")</f>
        <v/>
      </c>
      <c r="G660" s="1" t="str">
        <f ca="1">IF($B660=1,VLOOKUP($C660,aanmeldingen!$C:$AB,G$1,FALSE),"")</f>
        <v/>
      </c>
      <c r="H660" s="1" t="str">
        <f ca="1">IF($B660=1,VLOOKUP($C660,aanmeldingen!$C:$AB,H$1,FALSE),"")</f>
        <v/>
      </c>
      <c r="I660" s="26" t="str">
        <f ca="1">IF($B660=1,VLOOKUP($C660,aanmeldingen!$C:$AB,I$1,FALSE),"")</f>
        <v/>
      </c>
      <c r="J660" s="26" t="str">
        <f ca="1">IF($B660=1,VLOOKUP($C660,aanmeldingen!$C:$AB,J$1,FALSE),"")</f>
        <v/>
      </c>
      <c r="K660" s="18" t="str">
        <f ca="1">IF($B660=1,VLOOKUP($C660,aanmeldingen!$C:$AB,K$1,FALSE),"")</f>
        <v/>
      </c>
      <c r="L660" s="1" t="str">
        <f ca="1">IF($B660=1,VLOOKUP($C660,aanmeldingen!$C:$AB,L$1,FALSE),"")</f>
        <v/>
      </c>
      <c r="M660" s="1" t="str">
        <f ca="1">IF($D660="-","",VLOOKUP($C660,aanmeldingen!$C:$AB,M$1,FALSE))</f>
        <v/>
      </c>
      <c r="N660" s="1" t="str">
        <f ca="1">IF($D660="-","",VLOOKUP($C660,aanmeldingen!$C:$AB,N$1,FALSE))</f>
        <v/>
      </c>
      <c r="O660" s="1" t="str">
        <f ca="1">IF($D660="-","",VLOOKUP($C660,aanmeldingen!$C:$AB,O$1,FALSE))</f>
        <v/>
      </c>
      <c r="P660" s="1">
        <f t="shared" ca="1" si="58"/>
        <v>1</v>
      </c>
      <c r="Q660" s="20" t="str">
        <f ca="1">IF(B660=1,IF(VLOOKUP(D660,Scheidsrechters!B:P,15,FALSE)=0,"",VLOOKUP(D660,Scheidsrechters!B:P,15,FALSE)),"")</f>
        <v/>
      </c>
      <c r="S660" s="1">
        <f t="shared" ca="1" si="59"/>
        <v>1</v>
      </c>
      <c r="T660" s="26" t="str">
        <f ca="1">IFERROR(VLOOKUP(C660,aanmeldingen!$C:$L,10,FALSE),"")</f>
        <v/>
      </c>
      <c r="U660" s="26" t="str">
        <f ca="1">IFERROR(VLOOKUP(C660,aanmeldingen!$C:$V,20,FALSE),"")</f>
        <v/>
      </c>
    </row>
    <row r="661" spans="1:21" x14ac:dyDescent="0.2">
      <c r="A661" s="54">
        <f t="shared" ca="1" si="56"/>
        <v>1</v>
      </c>
      <c r="B661" s="54">
        <f t="shared" ca="1" si="57"/>
        <v>0</v>
      </c>
      <c r="C661" s="54">
        <f t="shared" si="54"/>
        <v>629</v>
      </c>
      <c r="D661" s="54" t="str">
        <f ca="1">IFERROR(VLOOKUP($C661,aanmeldingen!$C:$AB,D$1,FALSE),"-")</f>
        <v>-</v>
      </c>
      <c r="E661" s="54">
        <f t="shared" ca="1" si="55"/>
        <v>0</v>
      </c>
      <c r="F661" s="25" t="str">
        <f ca="1">IF($B661=1,VLOOKUP($C661,aanmeldingen!$C:$AB,F$1,FALSE),"")</f>
        <v/>
      </c>
      <c r="G661" s="1" t="str">
        <f ca="1">IF($B661=1,VLOOKUP($C661,aanmeldingen!$C:$AB,G$1,FALSE),"")</f>
        <v/>
      </c>
      <c r="H661" s="1" t="str">
        <f ca="1">IF($B661=1,VLOOKUP($C661,aanmeldingen!$C:$AB,H$1,FALSE),"")</f>
        <v/>
      </c>
      <c r="I661" s="26" t="str">
        <f ca="1">IF($B661=1,VLOOKUP($C661,aanmeldingen!$C:$AB,I$1,FALSE),"")</f>
        <v/>
      </c>
      <c r="J661" s="26" t="str">
        <f ca="1">IF($B661=1,VLOOKUP($C661,aanmeldingen!$C:$AB,J$1,FALSE),"")</f>
        <v/>
      </c>
      <c r="K661" s="18" t="str">
        <f ca="1">IF($B661=1,VLOOKUP($C661,aanmeldingen!$C:$AB,K$1,FALSE),"")</f>
        <v/>
      </c>
      <c r="L661" s="1" t="str">
        <f ca="1">IF($B661=1,VLOOKUP($C661,aanmeldingen!$C:$AB,L$1,FALSE),"")</f>
        <v/>
      </c>
      <c r="M661" s="1" t="str">
        <f ca="1">IF($D661="-","",VLOOKUP($C661,aanmeldingen!$C:$AB,M$1,FALSE))</f>
        <v/>
      </c>
      <c r="N661" s="1" t="str">
        <f ca="1">IF($D661="-","",VLOOKUP($C661,aanmeldingen!$C:$AB,N$1,FALSE))</f>
        <v/>
      </c>
      <c r="O661" s="1" t="str">
        <f ca="1">IF($D661="-","",VLOOKUP($C661,aanmeldingen!$C:$AB,O$1,FALSE))</f>
        <v/>
      </c>
      <c r="P661" s="1">
        <f t="shared" ca="1" si="58"/>
        <v>1</v>
      </c>
      <c r="Q661" s="20" t="str">
        <f ca="1">IF(B661=1,IF(VLOOKUP(D661,Scheidsrechters!B:P,15,FALSE)=0,"",VLOOKUP(D661,Scheidsrechters!B:P,15,FALSE)),"")</f>
        <v/>
      </c>
      <c r="S661" s="1">
        <f t="shared" ca="1" si="59"/>
        <v>1</v>
      </c>
      <c r="T661" s="26" t="str">
        <f ca="1">IFERROR(VLOOKUP(C661,aanmeldingen!$C:$L,10,FALSE),"")</f>
        <v/>
      </c>
      <c r="U661" s="26" t="str">
        <f ca="1">IFERROR(VLOOKUP(C661,aanmeldingen!$C:$V,20,FALSE),"")</f>
        <v/>
      </c>
    </row>
    <row r="662" spans="1:21" x14ac:dyDescent="0.2">
      <c r="A662" s="54">
        <f t="shared" ca="1" si="56"/>
        <v>1</v>
      </c>
      <c r="B662" s="54">
        <f t="shared" ca="1" si="57"/>
        <v>0</v>
      </c>
      <c r="C662" s="54">
        <f t="shared" si="54"/>
        <v>630</v>
      </c>
      <c r="D662" s="54" t="str">
        <f ca="1">IFERROR(VLOOKUP($C662,aanmeldingen!$C:$AB,D$1,FALSE),"-")</f>
        <v>-</v>
      </c>
      <c r="E662" s="54">
        <f t="shared" ca="1" si="55"/>
        <v>0</v>
      </c>
      <c r="F662" s="25" t="str">
        <f ca="1">IF($B662=1,VLOOKUP($C662,aanmeldingen!$C:$AB,F$1,FALSE),"")</f>
        <v/>
      </c>
      <c r="G662" s="1" t="str">
        <f ca="1">IF($B662=1,VLOOKUP($C662,aanmeldingen!$C:$AB,G$1,FALSE),"")</f>
        <v/>
      </c>
      <c r="H662" s="1" t="str">
        <f ca="1">IF($B662=1,VLOOKUP($C662,aanmeldingen!$C:$AB,H$1,FALSE),"")</f>
        <v/>
      </c>
      <c r="I662" s="26" t="str">
        <f ca="1">IF($B662=1,VLOOKUP($C662,aanmeldingen!$C:$AB,I$1,FALSE),"")</f>
        <v/>
      </c>
      <c r="J662" s="26" t="str">
        <f ca="1">IF($B662=1,VLOOKUP($C662,aanmeldingen!$C:$AB,J$1,FALSE),"")</f>
        <v/>
      </c>
      <c r="K662" s="18" t="str">
        <f ca="1">IF($B662=1,VLOOKUP($C662,aanmeldingen!$C:$AB,K$1,FALSE),"")</f>
        <v/>
      </c>
      <c r="L662" s="1" t="str">
        <f ca="1">IF($B662=1,VLOOKUP($C662,aanmeldingen!$C:$AB,L$1,FALSE),"")</f>
        <v/>
      </c>
      <c r="M662" s="1" t="str">
        <f ca="1">IF($D662="-","",VLOOKUP($C662,aanmeldingen!$C:$AB,M$1,FALSE))</f>
        <v/>
      </c>
      <c r="N662" s="1" t="str">
        <f ca="1">IF($D662="-","",VLOOKUP($C662,aanmeldingen!$C:$AB,N$1,FALSE))</f>
        <v/>
      </c>
      <c r="O662" s="1" t="str">
        <f ca="1">IF($D662="-","",VLOOKUP($C662,aanmeldingen!$C:$AB,O$1,FALSE))</f>
        <v/>
      </c>
      <c r="P662" s="1">
        <f t="shared" ca="1" si="58"/>
        <v>1</v>
      </c>
      <c r="Q662" s="20" t="str">
        <f ca="1">IF(B662=1,IF(VLOOKUP(D662,Scheidsrechters!B:P,15,FALSE)=0,"",VLOOKUP(D662,Scheidsrechters!B:P,15,FALSE)),"")</f>
        <v/>
      </c>
      <c r="S662" s="1">
        <f t="shared" ca="1" si="59"/>
        <v>1</v>
      </c>
      <c r="T662" s="26" t="str">
        <f ca="1">IFERROR(VLOOKUP(C662,aanmeldingen!$C:$L,10,FALSE),"")</f>
        <v/>
      </c>
      <c r="U662" s="26" t="str">
        <f ca="1">IFERROR(VLOOKUP(C662,aanmeldingen!$C:$V,20,FALSE),"")</f>
        <v/>
      </c>
    </row>
    <row r="663" spans="1:21" x14ac:dyDescent="0.2">
      <c r="A663" s="54">
        <f t="shared" ca="1" si="56"/>
        <v>1</v>
      </c>
      <c r="B663" s="54">
        <f t="shared" ca="1" si="57"/>
        <v>0</v>
      </c>
      <c r="C663" s="54">
        <f t="shared" si="54"/>
        <v>631</v>
      </c>
      <c r="D663" s="54" t="str">
        <f ca="1">IFERROR(VLOOKUP($C663,aanmeldingen!$C:$AB,D$1,FALSE),"-")</f>
        <v>-</v>
      </c>
      <c r="E663" s="54">
        <f t="shared" ca="1" si="55"/>
        <v>0</v>
      </c>
      <c r="F663" s="25" t="str">
        <f ca="1">IF($B663=1,VLOOKUP($C663,aanmeldingen!$C:$AB,F$1,FALSE),"")</f>
        <v/>
      </c>
      <c r="G663" s="1" t="str">
        <f ca="1">IF($B663=1,VLOOKUP($C663,aanmeldingen!$C:$AB,G$1,FALSE),"")</f>
        <v/>
      </c>
      <c r="H663" s="1" t="str">
        <f ca="1">IF($B663=1,VLOOKUP($C663,aanmeldingen!$C:$AB,H$1,FALSE),"")</f>
        <v/>
      </c>
      <c r="I663" s="26" t="str">
        <f ca="1">IF($B663=1,VLOOKUP($C663,aanmeldingen!$C:$AB,I$1,FALSE),"")</f>
        <v/>
      </c>
      <c r="J663" s="26" t="str">
        <f ca="1">IF($B663=1,VLOOKUP($C663,aanmeldingen!$C:$AB,J$1,FALSE),"")</f>
        <v/>
      </c>
      <c r="K663" s="18" t="str">
        <f ca="1">IF($B663=1,VLOOKUP($C663,aanmeldingen!$C:$AB,K$1,FALSE),"")</f>
        <v/>
      </c>
      <c r="L663" s="1" t="str">
        <f ca="1">IF($B663=1,VLOOKUP($C663,aanmeldingen!$C:$AB,L$1,FALSE),"")</f>
        <v/>
      </c>
      <c r="M663" s="1" t="str">
        <f ca="1">IF($D663="-","",VLOOKUP($C663,aanmeldingen!$C:$AB,M$1,FALSE))</f>
        <v/>
      </c>
      <c r="N663" s="1" t="str">
        <f ca="1">IF($D663="-","",VLOOKUP($C663,aanmeldingen!$C:$AB,N$1,FALSE))</f>
        <v/>
      </c>
      <c r="O663" s="1" t="str">
        <f ca="1">IF($D663="-","",VLOOKUP($C663,aanmeldingen!$C:$AB,O$1,FALSE))</f>
        <v/>
      </c>
      <c r="P663" s="1">
        <f t="shared" ca="1" si="58"/>
        <v>1</v>
      </c>
      <c r="Q663" s="20" t="str">
        <f ca="1">IF(B663=1,IF(VLOOKUP(D663,Scheidsrechters!B:P,15,FALSE)=0,"",VLOOKUP(D663,Scheidsrechters!B:P,15,FALSE)),"")</f>
        <v/>
      </c>
      <c r="S663" s="1">
        <f t="shared" ca="1" si="59"/>
        <v>1</v>
      </c>
      <c r="T663" s="26" t="str">
        <f ca="1">IFERROR(VLOOKUP(C663,aanmeldingen!$C:$L,10,FALSE),"")</f>
        <v/>
      </c>
      <c r="U663" s="26" t="str">
        <f ca="1">IFERROR(VLOOKUP(C663,aanmeldingen!$C:$V,20,FALSE),"")</f>
        <v/>
      </c>
    </row>
    <row r="664" spans="1:21" x14ac:dyDescent="0.2">
      <c r="A664" s="54">
        <f t="shared" ca="1" si="56"/>
        <v>1</v>
      </c>
      <c r="B664" s="54">
        <f t="shared" ca="1" si="57"/>
        <v>0</v>
      </c>
      <c r="C664" s="54">
        <f t="shared" si="54"/>
        <v>632</v>
      </c>
      <c r="D664" s="54" t="str">
        <f ca="1">IFERROR(VLOOKUP($C664,aanmeldingen!$C:$AB,D$1,FALSE),"-")</f>
        <v>-</v>
      </c>
      <c r="E664" s="54">
        <f t="shared" ca="1" si="55"/>
        <v>0</v>
      </c>
      <c r="F664" s="25" t="str">
        <f ca="1">IF($B664=1,VLOOKUP($C664,aanmeldingen!$C:$AB,F$1,FALSE),"")</f>
        <v/>
      </c>
      <c r="G664" s="1" t="str">
        <f ca="1">IF($B664=1,VLOOKUP($C664,aanmeldingen!$C:$AB,G$1,FALSE),"")</f>
        <v/>
      </c>
      <c r="H664" s="1" t="str">
        <f ca="1">IF($B664=1,VLOOKUP($C664,aanmeldingen!$C:$AB,H$1,FALSE),"")</f>
        <v/>
      </c>
      <c r="I664" s="26" t="str">
        <f ca="1">IF($B664=1,VLOOKUP($C664,aanmeldingen!$C:$AB,I$1,FALSE),"")</f>
        <v/>
      </c>
      <c r="J664" s="26" t="str">
        <f ca="1">IF($B664=1,VLOOKUP($C664,aanmeldingen!$C:$AB,J$1,FALSE),"")</f>
        <v/>
      </c>
      <c r="K664" s="18" t="str">
        <f ca="1">IF($B664=1,VLOOKUP($C664,aanmeldingen!$C:$AB,K$1,FALSE),"")</f>
        <v/>
      </c>
      <c r="L664" s="1" t="str">
        <f ca="1">IF($B664=1,VLOOKUP($C664,aanmeldingen!$C:$AB,L$1,FALSE),"")</f>
        <v/>
      </c>
      <c r="M664" s="1" t="str">
        <f ca="1">IF($D664="-","",VLOOKUP($C664,aanmeldingen!$C:$AB,M$1,FALSE))</f>
        <v/>
      </c>
      <c r="N664" s="1" t="str">
        <f ca="1">IF($D664="-","",VLOOKUP($C664,aanmeldingen!$C:$AB,N$1,FALSE))</f>
        <v/>
      </c>
      <c r="O664" s="1" t="str">
        <f ca="1">IF($D664="-","",VLOOKUP($C664,aanmeldingen!$C:$AB,O$1,FALSE))</f>
        <v/>
      </c>
      <c r="P664" s="1">
        <f t="shared" ca="1" si="58"/>
        <v>1</v>
      </c>
      <c r="Q664" s="20" t="str">
        <f ca="1">IF(B664=1,IF(VLOOKUP(D664,Scheidsrechters!B:P,15,FALSE)=0,"",VLOOKUP(D664,Scheidsrechters!B:P,15,FALSE)),"")</f>
        <v/>
      </c>
      <c r="S664" s="1">
        <f t="shared" ca="1" si="59"/>
        <v>1</v>
      </c>
      <c r="T664" s="26" t="str">
        <f ca="1">IFERROR(VLOOKUP(C664,aanmeldingen!$C:$L,10,FALSE),"")</f>
        <v/>
      </c>
      <c r="U664" s="26" t="str">
        <f ca="1">IFERROR(VLOOKUP(C664,aanmeldingen!$C:$V,20,FALSE),"")</f>
        <v/>
      </c>
    </row>
    <row r="665" spans="1:21" x14ac:dyDescent="0.2">
      <c r="A665" s="54">
        <f t="shared" ca="1" si="56"/>
        <v>1</v>
      </c>
      <c r="B665" s="54">
        <f t="shared" ca="1" si="57"/>
        <v>0</v>
      </c>
      <c r="C665" s="54">
        <f t="shared" si="54"/>
        <v>633</v>
      </c>
      <c r="D665" s="54" t="str">
        <f ca="1">IFERROR(VLOOKUP($C665,aanmeldingen!$C:$AB,D$1,FALSE),"-")</f>
        <v>-</v>
      </c>
      <c r="E665" s="54">
        <f t="shared" ca="1" si="55"/>
        <v>0</v>
      </c>
      <c r="F665" s="25" t="str">
        <f ca="1">IF($B665=1,VLOOKUP($C665,aanmeldingen!$C:$AB,F$1,FALSE),"")</f>
        <v/>
      </c>
      <c r="G665" s="1" t="str">
        <f ca="1">IF($B665=1,VLOOKUP($C665,aanmeldingen!$C:$AB,G$1,FALSE),"")</f>
        <v/>
      </c>
      <c r="H665" s="1" t="str">
        <f ca="1">IF($B665=1,VLOOKUP($C665,aanmeldingen!$C:$AB,H$1,FALSE),"")</f>
        <v/>
      </c>
      <c r="I665" s="26" t="str">
        <f ca="1">IF($B665=1,VLOOKUP($C665,aanmeldingen!$C:$AB,I$1,FALSE),"")</f>
        <v/>
      </c>
      <c r="J665" s="26" t="str">
        <f ca="1">IF($B665=1,VLOOKUP($C665,aanmeldingen!$C:$AB,J$1,FALSE),"")</f>
        <v/>
      </c>
      <c r="K665" s="18" t="str">
        <f ca="1">IF($B665=1,VLOOKUP($C665,aanmeldingen!$C:$AB,K$1,FALSE),"")</f>
        <v/>
      </c>
      <c r="L665" s="1" t="str">
        <f ca="1">IF($B665=1,VLOOKUP($C665,aanmeldingen!$C:$AB,L$1,FALSE),"")</f>
        <v/>
      </c>
      <c r="M665" s="1" t="str">
        <f ca="1">IF($D665="-","",VLOOKUP($C665,aanmeldingen!$C:$AB,M$1,FALSE))</f>
        <v/>
      </c>
      <c r="N665" s="1" t="str">
        <f ca="1">IF($D665="-","",VLOOKUP($C665,aanmeldingen!$C:$AB,N$1,FALSE))</f>
        <v/>
      </c>
      <c r="O665" s="1" t="str">
        <f ca="1">IF($D665="-","",VLOOKUP($C665,aanmeldingen!$C:$AB,O$1,FALSE))</f>
        <v/>
      </c>
      <c r="P665" s="1">
        <f t="shared" ca="1" si="58"/>
        <v>1</v>
      </c>
      <c r="Q665" s="20" t="str">
        <f ca="1">IF(B665=1,IF(VLOOKUP(D665,Scheidsrechters!B:P,15,FALSE)=0,"",VLOOKUP(D665,Scheidsrechters!B:P,15,FALSE)),"")</f>
        <v/>
      </c>
      <c r="S665" s="1">
        <f t="shared" ca="1" si="59"/>
        <v>1</v>
      </c>
      <c r="T665" s="26" t="str">
        <f ca="1">IFERROR(VLOOKUP(C665,aanmeldingen!$C:$L,10,FALSE),"")</f>
        <v/>
      </c>
      <c r="U665" s="26" t="str">
        <f ca="1">IFERROR(VLOOKUP(C665,aanmeldingen!$C:$V,20,FALSE),"")</f>
        <v/>
      </c>
    </row>
    <row r="666" spans="1:21" x14ac:dyDescent="0.2">
      <c r="A666" s="54">
        <f t="shared" ca="1" si="56"/>
        <v>1</v>
      </c>
      <c r="B666" s="54">
        <f t="shared" ca="1" si="57"/>
        <v>0</v>
      </c>
      <c r="C666" s="54">
        <f t="shared" si="54"/>
        <v>634</v>
      </c>
      <c r="D666" s="54" t="str">
        <f ca="1">IFERROR(VLOOKUP($C666,aanmeldingen!$C:$AB,D$1,FALSE),"-")</f>
        <v>-</v>
      </c>
      <c r="E666" s="54">
        <f t="shared" ca="1" si="55"/>
        <v>0</v>
      </c>
      <c r="F666" s="25" t="str">
        <f ca="1">IF($B666=1,VLOOKUP($C666,aanmeldingen!$C:$AB,F$1,FALSE),"")</f>
        <v/>
      </c>
      <c r="G666" s="1" t="str">
        <f ca="1">IF($B666=1,VLOOKUP($C666,aanmeldingen!$C:$AB,G$1,FALSE),"")</f>
        <v/>
      </c>
      <c r="H666" s="1" t="str">
        <f ca="1">IF($B666=1,VLOOKUP($C666,aanmeldingen!$C:$AB,H$1,FALSE),"")</f>
        <v/>
      </c>
      <c r="I666" s="26" t="str">
        <f ca="1">IF($B666=1,VLOOKUP($C666,aanmeldingen!$C:$AB,I$1,FALSE),"")</f>
        <v/>
      </c>
      <c r="J666" s="26" t="str">
        <f ca="1">IF($B666=1,VLOOKUP($C666,aanmeldingen!$C:$AB,J$1,FALSE),"")</f>
        <v/>
      </c>
      <c r="K666" s="18" t="str">
        <f ca="1">IF($B666=1,VLOOKUP($C666,aanmeldingen!$C:$AB,K$1,FALSE),"")</f>
        <v/>
      </c>
      <c r="L666" s="1" t="str">
        <f ca="1">IF($B666=1,VLOOKUP($C666,aanmeldingen!$C:$AB,L$1,FALSE),"")</f>
        <v/>
      </c>
      <c r="M666" s="1" t="str">
        <f ca="1">IF($D666="-","",VLOOKUP($C666,aanmeldingen!$C:$AB,M$1,FALSE))</f>
        <v/>
      </c>
      <c r="N666" s="1" t="str">
        <f ca="1">IF($D666="-","",VLOOKUP($C666,aanmeldingen!$C:$AB,N$1,FALSE))</f>
        <v/>
      </c>
      <c r="O666" s="1" t="str">
        <f ca="1">IF($D666="-","",VLOOKUP($C666,aanmeldingen!$C:$AB,O$1,FALSE))</f>
        <v/>
      </c>
      <c r="P666" s="1">
        <f t="shared" ca="1" si="58"/>
        <v>1</v>
      </c>
      <c r="Q666" s="20" t="str">
        <f ca="1">IF(B666=1,IF(VLOOKUP(D666,Scheidsrechters!B:P,15,FALSE)=0,"",VLOOKUP(D666,Scheidsrechters!B:P,15,FALSE)),"")</f>
        <v/>
      </c>
      <c r="S666" s="1">
        <f t="shared" ca="1" si="59"/>
        <v>1</v>
      </c>
      <c r="T666" s="26" t="str">
        <f ca="1">IFERROR(VLOOKUP(C666,aanmeldingen!$C:$L,10,FALSE),"")</f>
        <v/>
      </c>
      <c r="U666" s="26" t="str">
        <f ca="1">IFERROR(VLOOKUP(C666,aanmeldingen!$C:$V,20,FALSE),"")</f>
        <v/>
      </c>
    </row>
    <row r="667" spans="1:21" x14ac:dyDescent="0.2">
      <c r="A667" s="54">
        <f t="shared" ca="1" si="56"/>
        <v>1</v>
      </c>
      <c r="B667" s="54">
        <f t="shared" ca="1" si="57"/>
        <v>0</v>
      </c>
      <c r="C667" s="54">
        <f t="shared" si="54"/>
        <v>635</v>
      </c>
      <c r="D667" s="54" t="str">
        <f ca="1">IFERROR(VLOOKUP($C667,aanmeldingen!$C:$AB,D$1,FALSE),"-")</f>
        <v>-</v>
      </c>
      <c r="E667" s="54">
        <f t="shared" ca="1" si="55"/>
        <v>0</v>
      </c>
      <c r="F667" s="25" t="str">
        <f ca="1">IF($B667=1,VLOOKUP($C667,aanmeldingen!$C:$AB,F$1,FALSE),"")</f>
        <v/>
      </c>
      <c r="G667" s="1" t="str">
        <f ca="1">IF($B667=1,VLOOKUP($C667,aanmeldingen!$C:$AB,G$1,FALSE),"")</f>
        <v/>
      </c>
      <c r="H667" s="1" t="str">
        <f ca="1">IF($B667=1,VLOOKUP($C667,aanmeldingen!$C:$AB,H$1,FALSE),"")</f>
        <v/>
      </c>
      <c r="I667" s="26" t="str">
        <f ca="1">IF($B667=1,VLOOKUP($C667,aanmeldingen!$C:$AB,I$1,FALSE),"")</f>
        <v/>
      </c>
      <c r="J667" s="26" t="str">
        <f ca="1">IF($B667=1,VLOOKUP($C667,aanmeldingen!$C:$AB,J$1,FALSE),"")</f>
        <v/>
      </c>
      <c r="K667" s="18" t="str">
        <f ca="1">IF($B667=1,VLOOKUP($C667,aanmeldingen!$C:$AB,K$1,FALSE),"")</f>
        <v/>
      </c>
      <c r="L667" s="1" t="str">
        <f ca="1">IF($B667=1,VLOOKUP($C667,aanmeldingen!$C:$AB,L$1,FALSE),"")</f>
        <v/>
      </c>
      <c r="M667" s="1" t="str">
        <f ca="1">IF($D667="-","",VLOOKUP($C667,aanmeldingen!$C:$AB,M$1,FALSE))</f>
        <v/>
      </c>
      <c r="N667" s="1" t="str">
        <f ca="1">IF($D667="-","",VLOOKUP($C667,aanmeldingen!$C:$AB,N$1,FALSE))</f>
        <v/>
      </c>
      <c r="O667" s="1" t="str">
        <f ca="1">IF($D667="-","",VLOOKUP($C667,aanmeldingen!$C:$AB,O$1,FALSE))</f>
        <v/>
      </c>
      <c r="P667" s="1">
        <f t="shared" ca="1" si="58"/>
        <v>1</v>
      </c>
      <c r="Q667" s="20" t="str">
        <f ca="1">IF(B667=1,IF(VLOOKUP(D667,Scheidsrechters!B:P,15,FALSE)=0,"",VLOOKUP(D667,Scheidsrechters!B:P,15,FALSE)),"")</f>
        <v/>
      </c>
      <c r="S667" s="1">
        <f t="shared" ca="1" si="59"/>
        <v>1</v>
      </c>
      <c r="T667" s="26" t="str">
        <f ca="1">IFERROR(VLOOKUP(C667,aanmeldingen!$C:$L,10,FALSE),"")</f>
        <v/>
      </c>
      <c r="U667" s="26" t="str">
        <f ca="1">IFERROR(VLOOKUP(C667,aanmeldingen!$C:$V,20,FALSE),"")</f>
        <v/>
      </c>
    </row>
    <row r="668" spans="1:21" x14ac:dyDescent="0.2">
      <c r="A668" s="54">
        <f t="shared" ca="1" si="56"/>
        <v>1</v>
      </c>
      <c r="B668" s="54">
        <f t="shared" ca="1" si="57"/>
        <v>0</v>
      </c>
      <c r="C668" s="54">
        <f t="shared" si="54"/>
        <v>636</v>
      </c>
      <c r="D668" s="54" t="str">
        <f ca="1">IFERROR(VLOOKUP($C668,aanmeldingen!$C:$AB,D$1,FALSE),"-")</f>
        <v>-</v>
      </c>
      <c r="E668" s="54">
        <f t="shared" ca="1" si="55"/>
        <v>0</v>
      </c>
      <c r="F668" s="25" t="str">
        <f ca="1">IF($B668=1,VLOOKUP($C668,aanmeldingen!$C:$AB,F$1,FALSE),"")</f>
        <v/>
      </c>
      <c r="G668" s="1" t="str">
        <f ca="1">IF($B668=1,VLOOKUP($C668,aanmeldingen!$C:$AB,G$1,FALSE),"")</f>
        <v/>
      </c>
      <c r="H668" s="1" t="str">
        <f ca="1">IF($B668=1,VLOOKUP($C668,aanmeldingen!$C:$AB,H$1,FALSE),"")</f>
        <v/>
      </c>
      <c r="I668" s="26" t="str">
        <f ca="1">IF($B668=1,VLOOKUP($C668,aanmeldingen!$C:$AB,I$1,FALSE),"")</f>
        <v/>
      </c>
      <c r="J668" s="26" t="str">
        <f ca="1">IF($B668=1,VLOOKUP($C668,aanmeldingen!$C:$AB,J$1,FALSE),"")</f>
        <v/>
      </c>
      <c r="K668" s="18" t="str">
        <f ca="1">IF($B668=1,VLOOKUP($C668,aanmeldingen!$C:$AB,K$1,FALSE),"")</f>
        <v/>
      </c>
      <c r="L668" s="1" t="str">
        <f ca="1">IF($B668=1,VLOOKUP($C668,aanmeldingen!$C:$AB,L$1,FALSE),"")</f>
        <v/>
      </c>
      <c r="M668" s="1" t="str">
        <f ca="1">IF($D668="-","",VLOOKUP($C668,aanmeldingen!$C:$AB,M$1,FALSE))</f>
        <v/>
      </c>
      <c r="N668" s="1" t="str">
        <f ca="1">IF($D668="-","",VLOOKUP($C668,aanmeldingen!$C:$AB,N$1,FALSE))</f>
        <v/>
      </c>
      <c r="O668" s="1" t="str">
        <f ca="1">IF($D668="-","",VLOOKUP($C668,aanmeldingen!$C:$AB,O$1,FALSE))</f>
        <v/>
      </c>
      <c r="P668" s="1">
        <f t="shared" ca="1" si="58"/>
        <v>1</v>
      </c>
      <c r="Q668" s="20" t="str">
        <f ca="1">IF(B668=1,IF(VLOOKUP(D668,Scheidsrechters!B:P,15,FALSE)=0,"",VLOOKUP(D668,Scheidsrechters!B:P,15,FALSE)),"")</f>
        <v/>
      </c>
      <c r="S668" s="1">
        <f t="shared" ca="1" si="59"/>
        <v>1</v>
      </c>
      <c r="T668" s="26" t="str">
        <f ca="1">IFERROR(VLOOKUP(C668,aanmeldingen!$C:$L,10,FALSE),"")</f>
        <v/>
      </c>
      <c r="U668" s="26" t="str">
        <f ca="1">IFERROR(VLOOKUP(C668,aanmeldingen!$C:$V,20,FALSE),"")</f>
        <v/>
      </c>
    </row>
    <row r="669" spans="1:21" x14ac:dyDescent="0.2">
      <c r="A669" s="54">
        <f t="shared" ca="1" si="56"/>
        <v>1</v>
      </c>
      <c r="B669" s="54">
        <f t="shared" ca="1" si="57"/>
        <v>0</v>
      </c>
      <c r="C669" s="54">
        <f t="shared" si="54"/>
        <v>637</v>
      </c>
      <c r="D669" s="54" t="str">
        <f ca="1">IFERROR(VLOOKUP($C669,aanmeldingen!$C:$AB,D$1,FALSE),"-")</f>
        <v>-</v>
      </c>
      <c r="E669" s="54">
        <f t="shared" ca="1" si="55"/>
        <v>0</v>
      </c>
      <c r="F669" s="25" t="str">
        <f ca="1">IF($B669=1,VLOOKUP($C669,aanmeldingen!$C:$AB,F$1,FALSE),"")</f>
        <v/>
      </c>
      <c r="G669" s="1" t="str">
        <f ca="1">IF($B669=1,VLOOKUP($C669,aanmeldingen!$C:$AB,G$1,FALSE),"")</f>
        <v/>
      </c>
      <c r="H669" s="1" t="str">
        <f ca="1">IF($B669=1,VLOOKUP($C669,aanmeldingen!$C:$AB,H$1,FALSE),"")</f>
        <v/>
      </c>
      <c r="I669" s="26" t="str">
        <f ca="1">IF($B669=1,VLOOKUP($C669,aanmeldingen!$C:$AB,I$1,FALSE),"")</f>
        <v/>
      </c>
      <c r="J669" s="26" t="str">
        <f ca="1">IF($B669=1,VLOOKUP($C669,aanmeldingen!$C:$AB,J$1,FALSE),"")</f>
        <v/>
      </c>
      <c r="K669" s="18" t="str">
        <f ca="1">IF($B669=1,VLOOKUP($C669,aanmeldingen!$C:$AB,K$1,FALSE),"")</f>
        <v/>
      </c>
      <c r="L669" s="1" t="str">
        <f ca="1">IF($B669=1,VLOOKUP($C669,aanmeldingen!$C:$AB,L$1,FALSE),"")</f>
        <v/>
      </c>
      <c r="M669" s="1" t="str">
        <f ca="1">IF($D669="-","",VLOOKUP($C669,aanmeldingen!$C:$AB,M$1,FALSE))</f>
        <v/>
      </c>
      <c r="N669" s="1" t="str">
        <f ca="1">IF($D669="-","",VLOOKUP($C669,aanmeldingen!$C:$AB,N$1,FALSE))</f>
        <v/>
      </c>
      <c r="O669" s="1" t="str">
        <f ca="1">IF($D669="-","",VLOOKUP($C669,aanmeldingen!$C:$AB,O$1,FALSE))</f>
        <v/>
      </c>
      <c r="P669" s="1">
        <f t="shared" ca="1" si="58"/>
        <v>1</v>
      </c>
      <c r="Q669" s="20" t="str">
        <f ca="1">IF(B669=1,IF(VLOOKUP(D669,Scheidsrechters!B:P,15,FALSE)=0,"",VLOOKUP(D669,Scheidsrechters!B:P,15,FALSE)),"")</f>
        <v/>
      </c>
      <c r="S669" s="1">
        <f t="shared" ca="1" si="59"/>
        <v>1</v>
      </c>
      <c r="T669" s="26" t="str">
        <f ca="1">IFERROR(VLOOKUP(C669,aanmeldingen!$C:$L,10,FALSE),"")</f>
        <v/>
      </c>
      <c r="U669" s="26" t="str">
        <f ca="1">IFERROR(VLOOKUP(C669,aanmeldingen!$C:$V,20,FALSE),"")</f>
        <v/>
      </c>
    </row>
    <row r="670" spans="1:21" x14ac:dyDescent="0.2">
      <c r="A670" s="54">
        <f t="shared" ca="1" si="56"/>
        <v>1</v>
      </c>
      <c r="B670" s="54">
        <f t="shared" ca="1" si="57"/>
        <v>0</v>
      </c>
      <c r="C670" s="54">
        <f t="shared" si="54"/>
        <v>638</v>
      </c>
      <c r="D670" s="54" t="str">
        <f ca="1">IFERROR(VLOOKUP($C670,aanmeldingen!$C:$AB,D$1,FALSE),"-")</f>
        <v>-</v>
      </c>
      <c r="E670" s="54">
        <f t="shared" ca="1" si="55"/>
        <v>0</v>
      </c>
      <c r="F670" s="25" t="str">
        <f ca="1">IF($B670=1,VLOOKUP($C670,aanmeldingen!$C:$AB,F$1,FALSE),"")</f>
        <v/>
      </c>
      <c r="G670" s="1" t="str">
        <f ca="1">IF($B670=1,VLOOKUP($C670,aanmeldingen!$C:$AB,G$1,FALSE),"")</f>
        <v/>
      </c>
      <c r="H670" s="1" t="str">
        <f ca="1">IF($B670=1,VLOOKUP($C670,aanmeldingen!$C:$AB,H$1,FALSE),"")</f>
        <v/>
      </c>
      <c r="I670" s="26" t="str">
        <f ca="1">IF($B670=1,VLOOKUP($C670,aanmeldingen!$C:$AB,I$1,FALSE),"")</f>
        <v/>
      </c>
      <c r="J670" s="26" t="str">
        <f ca="1">IF($B670=1,VLOOKUP($C670,aanmeldingen!$C:$AB,J$1,FALSE),"")</f>
        <v/>
      </c>
      <c r="K670" s="18" t="str">
        <f ca="1">IF($B670=1,VLOOKUP($C670,aanmeldingen!$C:$AB,K$1,FALSE),"")</f>
        <v/>
      </c>
      <c r="L670" s="1" t="str">
        <f ca="1">IF($B670=1,VLOOKUP($C670,aanmeldingen!$C:$AB,L$1,FALSE),"")</f>
        <v/>
      </c>
      <c r="M670" s="1" t="str">
        <f ca="1">IF($D670="-","",VLOOKUP($C670,aanmeldingen!$C:$AB,M$1,FALSE))</f>
        <v/>
      </c>
      <c r="N670" s="1" t="str">
        <f ca="1">IF($D670="-","",VLOOKUP($C670,aanmeldingen!$C:$AB,N$1,FALSE))</f>
        <v/>
      </c>
      <c r="O670" s="1" t="str">
        <f ca="1">IF($D670="-","",VLOOKUP($C670,aanmeldingen!$C:$AB,O$1,FALSE))</f>
        <v/>
      </c>
      <c r="P670" s="1">
        <f t="shared" ca="1" si="58"/>
        <v>1</v>
      </c>
      <c r="Q670" s="20" t="str">
        <f ca="1">IF(B670=1,IF(VLOOKUP(D670,Scheidsrechters!B:P,15,FALSE)=0,"",VLOOKUP(D670,Scheidsrechters!B:P,15,FALSE)),"")</f>
        <v/>
      </c>
      <c r="S670" s="1">
        <f t="shared" ca="1" si="59"/>
        <v>1</v>
      </c>
      <c r="T670" s="26" t="str">
        <f ca="1">IFERROR(VLOOKUP(C670,aanmeldingen!$C:$L,10,FALSE),"")</f>
        <v/>
      </c>
      <c r="U670" s="26" t="str">
        <f ca="1">IFERROR(VLOOKUP(C670,aanmeldingen!$C:$V,20,FALSE),"")</f>
        <v/>
      </c>
    </row>
    <row r="671" spans="1:21" x14ac:dyDescent="0.2">
      <c r="A671" s="54">
        <f t="shared" ca="1" si="56"/>
        <v>1</v>
      </c>
      <c r="B671" s="54">
        <f t="shared" ca="1" si="57"/>
        <v>0</v>
      </c>
      <c r="C671" s="54">
        <f t="shared" si="54"/>
        <v>639</v>
      </c>
      <c r="D671" s="54" t="str">
        <f ca="1">IFERROR(VLOOKUP($C671,aanmeldingen!$C:$AB,D$1,FALSE),"-")</f>
        <v>-</v>
      </c>
      <c r="E671" s="54">
        <f t="shared" ca="1" si="55"/>
        <v>0</v>
      </c>
      <c r="F671" s="25" t="str">
        <f ca="1">IF($B671=1,VLOOKUP($C671,aanmeldingen!$C:$AB,F$1,FALSE),"")</f>
        <v/>
      </c>
      <c r="G671" s="1" t="str">
        <f ca="1">IF($B671=1,VLOOKUP($C671,aanmeldingen!$C:$AB,G$1,FALSE),"")</f>
        <v/>
      </c>
      <c r="H671" s="1" t="str">
        <f ca="1">IF($B671=1,VLOOKUP($C671,aanmeldingen!$C:$AB,H$1,FALSE),"")</f>
        <v/>
      </c>
      <c r="I671" s="26" t="str">
        <f ca="1">IF($B671=1,VLOOKUP($C671,aanmeldingen!$C:$AB,I$1,FALSE),"")</f>
        <v/>
      </c>
      <c r="J671" s="26" t="str">
        <f ca="1">IF($B671=1,VLOOKUP($C671,aanmeldingen!$C:$AB,J$1,FALSE),"")</f>
        <v/>
      </c>
      <c r="K671" s="18" t="str">
        <f ca="1">IF($B671=1,VLOOKUP($C671,aanmeldingen!$C:$AB,K$1,FALSE),"")</f>
        <v/>
      </c>
      <c r="L671" s="1" t="str">
        <f ca="1">IF($B671=1,VLOOKUP($C671,aanmeldingen!$C:$AB,L$1,FALSE),"")</f>
        <v/>
      </c>
      <c r="M671" s="1" t="str">
        <f ca="1">IF($D671="-","",VLOOKUP($C671,aanmeldingen!$C:$AB,M$1,FALSE))</f>
        <v/>
      </c>
      <c r="N671" s="1" t="str">
        <f ca="1">IF($D671="-","",VLOOKUP($C671,aanmeldingen!$C:$AB,N$1,FALSE))</f>
        <v/>
      </c>
      <c r="O671" s="1" t="str">
        <f ca="1">IF($D671="-","",VLOOKUP($C671,aanmeldingen!$C:$AB,O$1,FALSE))</f>
        <v/>
      </c>
      <c r="P671" s="1">
        <f t="shared" ca="1" si="58"/>
        <v>1</v>
      </c>
      <c r="Q671" s="20" t="str">
        <f ca="1">IF(B671=1,IF(VLOOKUP(D671,Scheidsrechters!B:P,15,FALSE)=0,"",VLOOKUP(D671,Scheidsrechters!B:P,15,FALSE)),"")</f>
        <v/>
      </c>
      <c r="S671" s="1">
        <f t="shared" ca="1" si="59"/>
        <v>1</v>
      </c>
      <c r="T671" s="26" t="str">
        <f ca="1">IFERROR(VLOOKUP(C671,aanmeldingen!$C:$L,10,FALSE),"")</f>
        <v/>
      </c>
      <c r="U671" s="26" t="str">
        <f ca="1">IFERROR(VLOOKUP(C671,aanmeldingen!$C:$V,20,FALSE),"")</f>
        <v/>
      </c>
    </row>
    <row r="672" spans="1:21" x14ac:dyDescent="0.2">
      <c r="A672" s="54">
        <f t="shared" ca="1" si="56"/>
        <v>1</v>
      </c>
      <c r="B672" s="54">
        <f t="shared" ca="1" si="57"/>
        <v>0</v>
      </c>
      <c r="C672" s="54">
        <f t="shared" si="54"/>
        <v>640</v>
      </c>
      <c r="D672" s="54" t="str">
        <f ca="1">IFERROR(VLOOKUP($C672,aanmeldingen!$C:$AB,D$1,FALSE),"-")</f>
        <v>-</v>
      </c>
      <c r="E672" s="54">
        <f t="shared" ca="1" si="55"/>
        <v>0</v>
      </c>
      <c r="F672" s="25" t="str">
        <f ca="1">IF($B672=1,VLOOKUP($C672,aanmeldingen!$C:$AB,F$1,FALSE),"")</f>
        <v/>
      </c>
      <c r="G672" s="1" t="str">
        <f ca="1">IF($B672=1,VLOOKUP($C672,aanmeldingen!$C:$AB,G$1,FALSE),"")</f>
        <v/>
      </c>
      <c r="H672" s="1" t="str">
        <f ca="1">IF($B672=1,VLOOKUP($C672,aanmeldingen!$C:$AB,H$1,FALSE),"")</f>
        <v/>
      </c>
      <c r="I672" s="26" t="str">
        <f ca="1">IF($B672=1,VLOOKUP($C672,aanmeldingen!$C:$AB,I$1,FALSE),"")</f>
        <v/>
      </c>
      <c r="J672" s="26" t="str">
        <f ca="1">IF($B672=1,VLOOKUP($C672,aanmeldingen!$C:$AB,J$1,FALSE),"")</f>
        <v/>
      </c>
      <c r="K672" s="18" t="str">
        <f ca="1">IF($B672=1,VLOOKUP($C672,aanmeldingen!$C:$AB,K$1,FALSE),"")</f>
        <v/>
      </c>
      <c r="L672" s="1" t="str">
        <f ca="1">IF($B672=1,VLOOKUP($C672,aanmeldingen!$C:$AB,L$1,FALSE),"")</f>
        <v/>
      </c>
      <c r="M672" s="1" t="str">
        <f ca="1">IF($D672="-","",VLOOKUP($C672,aanmeldingen!$C:$AB,M$1,FALSE))</f>
        <v/>
      </c>
      <c r="N672" s="1" t="str">
        <f ca="1">IF($D672="-","",VLOOKUP($C672,aanmeldingen!$C:$AB,N$1,FALSE))</f>
        <v/>
      </c>
      <c r="O672" s="1" t="str">
        <f ca="1">IF($D672="-","",VLOOKUP($C672,aanmeldingen!$C:$AB,O$1,FALSE))</f>
        <v/>
      </c>
      <c r="P672" s="1">
        <f t="shared" ca="1" si="58"/>
        <v>1</v>
      </c>
      <c r="Q672" s="20" t="str">
        <f ca="1">IF(B672=1,IF(VLOOKUP(D672,Scheidsrechters!B:P,15,FALSE)=0,"",VLOOKUP(D672,Scheidsrechters!B:P,15,FALSE)),"")</f>
        <v/>
      </c>
      <c r="S672" s="1">
        <f t="shared" ca="1" si="59"/>
        <v>1</v>
      </c>
      <c r="T672" s="26" t="str">
        <f ca="1">IFERROR(VLOOKUP(C672,aanmeldingen!$C:$L,10,FALSE),"")</f>
        <v/>
      </c>
      <c r="U672" s="26" t="str">
        <f ca="1">IFERROR(VLOOKUP(C672,aanmeldingen!$C:$V,20,FALSE),"")</f>
        <v/>
      </c>
    </row>
    <row r="673" spans="1:21" x14ac:dyDescent="0.2">
      <c r="A673" s="54">
        <f t="shared" ca="1" si="56"/>
        <v>1</v>
      </c>
      <c r="B673" s="54">
        <f t="shared" ca="1" si="57"/>
        <v>0</v>
      </c>
      <c r="C673" s="54">
        <f t="shared" ref="C673:C736" si="60">C672+1</f>
        <v>641</v>
      </c>
      <c r="D673" s="54" t="str">
        <f ca="1">IFERROR(VLOOKUP($C673,aanmeldingen!$C:$AB,D$1,FALSE),"-")</f>
        <v>-</v>
      </c>
      <c r="E673" s="54">
        <f t="shared" ref="E673:E736" ca="1" si="61">IF(D673=D672,E672,IF(OR(LEFT(H673,2)="EK",LEFT(H673,2)="WK",H673="OS",H673="OKT",LEFT(H673,6)="RSS WK"),1,0))</f>
        <v>0</v>
      </c>
      <c r="F673" s="25" t="str">
        <f ca="1">IF($B673=1,VLOOKUP($C673,aanmeldingen!$C:$AB,F$1,FALSE),"")</f>
        <v/>
      </c>
      <c r="G673" s="1" t="str">
        <f ca="1">IF($B673=1,VLOOKUP($C673,aanmeldingen!$C:$AB,G$1,FALSE),"")</f>
        <v/>
      </c>
      <c r="H673" s="1" t="str">
        <f ca="1">IF($B673=1,VLOOKUP($C673,aanmeldingen!$C:$AB,H$1,FALSE),"")</f>
        <v/>
      </c>
      <c r="I673" s="26" t="str">
        <f ca="1">IF($B673=1,VLOOKUP($C673,aanmeldingen!$C:$AB,I$1,FALSE),"")</f>
        <v/>
      </c>
      <c r="J673" s="26" t="str">
        <f ca="1">IF($B673=1,VLOOKUP($C673,aanmeldingen!$C:$AB,J$1,FALSE),"")</f>
        <v/>
      </c>
      <c r="K673" s="18" t="str">
        <f ca="1">IF($B673=1,VLOOKUP($C673,aanmeldingen!$C:$AB,K$1,FALSE),"")</f>
        <v/>
      </c>
      <c r="L673" s="1" t="str">
        <f ca="1">IF($B673=1,VLOOKUP($C673,aanmeldingen!$C:$AB,L$1,FALSE),"")</f>
        <v/>
      </c>
      <c r="M673" s="1" t="str">
        <f ca="1">IF($D673="-","",VLOOKUP($C673,aanmeldingen!$C:$AB,M$1,FALSE))</f>
        <v/>
      </c>
      <c r="N673" s="1" t="str">
        <f ca="1">IF($D673="-","",VLOOKUP($C673,aanmeldingen!$C:$AB,N$1,FALSE))</f>
        <v/>
      </c>
      <c r="O673" s="1" t="str">
        <f ca="1">IF($D673="-","",VLOOKUP($C673,aanmeldingen!$C:$AB,O$1,FALSE))</f>
        <v/>
      </c>
      <c r="P673" s="1">
        <f t="shared" ca="1" si="58"/>
        <v>1</v>
      </c>
      <c r="Q673" s="20" t="str">
        <f ca="1">IF(B673=1,IF(VLOOKUP(D673,Scheidsrechters!B:P,15,FALSE)=0,"",VLOOKUP(D673,Scheidsrechters!B:P,15,FALSE)),"")</f>
        <v/>
      </c>
      <c r="S673" s="1">
        <f t="shared" ca="1" si="59"/>
        <v>1</v>
      </c>
      <c r="T673" s="26" t="str">
        <f ca="1">IFERROR(VLOOKUP(C673,aanmeldingen!$C:$L,10,FALSE),"")</f>
        <v/>
      </c>
      <c r="U673" s="26" t="str">
        <f ca="1">IFERROR(VLOOKUP(C673,aanmeldingen!$C:$V,20,FALSE),"")</f>
        <v/>
      </c>
    </row>
    <row r="674" spans="1:21" x14ac:dyDescent="0.2">
      <c r="A674" s="54">
        <f t="shared" ref="A674:A737" ca="1" si="62">IF(E674=0,IF(D674=D673,A673,IF(A673=1,0,1)),IF(D674=D673,A673,IF(A673=3,4,3)))</f>
        <v>1</v>
      </c>
      <c r="B674" s="54">
        <f t="shared" ref="B674:B737" ca="1" si="63">IF(D674="-",0,IF(D674=D673,0,1))</f>
        <v>0</v>
      </c>
      <c r="C674" s="54">
        <f t="shared" si="60"/>
        <v>642</v>
      </c>
      <c r="D674" s="54" t="str">
        <f ca="1">IFERROR(VLOOKUP($C674,aanmeldingen!$C:$AB,D$1,FALSE),"-")</f>
        <v>-</v>
      </c>
      <c r="E674" s="54">
        <f t="shared" ca="1" si="61"/>
        <v>0</v>
      </c>
      <c r="F674" s="25" t="str">
        <f ca="1">IF($B674=1,VLOOKUP($C674,aanmeldingen!$C:$AB,F$1,FALSE),"")</f>
        <v/>
      </c>
      <c r="G674" s="1" t="str">
        <f ca="1">IF($B674=1,VLOOKUP($C674,aanmeldingen!$C:$AB,G$1,FALSE),"")</f>
        <v/>
      </c>
      <c r="H674" s="1" t="str">
        <f ca="1">IF($B674=1,VLOOKUP($C674,aanmeldingen!$C:$AB,H$1,FALSE),"")</f>
        <v/>
      </c>
      <c r="I674" s="26" t="str">
        <f ca="1">IF($B674=1,VLOOKUP($C674,aanmeldingen!$C:$AB,I$1,FALSE),"")</f>
        <v/>
      </c>
      <c r="J674" s="26" t="str">
        <f ca="1">IF($B674=1,VLOOKUP($C674,aanmeldingen!$C:$AB,J$1,FALSE),"")</f>
        <v/>
      </c>
      <c r="K674" s="18" t="str">
        <f ca="1">IF($B674=1,VLOOKUP($C674,aanmeldingen!$C:$AB,K$1,FALSE),"")</f>
        <v/>
      </c>
      <c r="L674" s="1" t="str">
        <f ca="1">IF($B674=1,VLOOKUP($C674,aanmeldingen!$C:$AB,L$1,FALSE),"")</f>
        <v/>
      </c>
      <c r="M674" s="1" t="str">
        <f ca="1">IF($D674="-","",VLOOKUP($C674,aanmeldingen!$C:$AB,M$1,FALSE))</f>
        <v/>
      </c>
      <c r="N674" s="1" t="str">
        <f ca="1">IF($D674="-","",VLOOKUP($C674,aanmeldingen!$C:$AB,N$1,FALSE))</f>
        <v/>
      </c>
      <c r="O674" s="1" t="str">
        <f ca="1">IF($D674="-","",VLOOKUP($C674,aanmeldingen!$C:$AB,O$1,FALSE))</f>
        <v/>
      </c>
      <c r="P674" s="1">
        <f t="shared" ref="P674:P737" ca="1" si="64">IF(S674=1,1,"")</f>
        <v>1</v>
      </c>
      <c r="Q674" s="20" t="str">
        <f ca="1">IF(B674=1,IF(VLOOKUP(D674,Scheidsrechters!B:P,15,FALSE)=0,"",VLOOKUP(D674,Scheidsrechters!B:P,15,FALSE)),"")</f>
        <v/>
      </c>
      <c r="S674" s="1">
        <f t="shared" ref="S674:S737" ca="1" si="65">IF(T674&lt;&gt;0,1,IF(U674-TODAY()&lt;8,2,3))</f>
        <v>1</v>
      </c>
      <c r="T674" s="26" t="str">
        <f ca="1">IFERROR(VLOOKUP(C674,aanmeldingen!$C:$L,10,FALSE),"")</f>
        <v/>
      </c>
      <c r="U674" s="26" t="str">
        <f ca="1">IFERROR(VLOOKUP(C674,aanmeldingen!$C:$V,20,FALSE),"")</f>
        <v/>
      </c>
    </row>
    <row r="675" spans="1:21" x14ac:dyDescent="0.2">
      <c r="A675" s="54">
        <f t="shared" ca="1" si="62"/>
        <v>1</v>
      </c>
      <c r="B675" s="54">
        <f t="shared" ca="1" si="63"/>
        <v>0</v>
      </c>
      <c r="C675" s="54">
        <f t="shared" si="60"/>
        <v>643</v>
      </c>
      <c r="D675" s="54" t="str">
        <f ca="1">IFERROR(VLOOKUP($C675,aanmeldingen!$C:$AB,D$1,FALSE),"-")</f>
        <v>-</v>
      </c>
      <c r="E675" s="54">
        <f t="shared" ca="1" si="61"/>
        <v>0</v>
      </c>
      <c r="F675" s="25" t="str">
        <f ca="1">IF($B675=1,VLOOKUP($C675,aanmeldingen!$C:$AB,F$1,FALSE),"")</f>
        <v/>
      </c>
      <c r="G675" s="1" t="str">
        <f ca="1">IF($B675=1,VLOOKUP($C675,aanmeldingen!$C:$AB,G$1,FALSE),"")</f>
        <v/>
      </c>
      <c r="H675" s="1" t="str">
        <f ca="1">IF($B675=1,VLOOKUP($C675,aanmeldingen!$C:$AB,H$1,FALSE),"")</f>
        <v/>
      </c>
      <c r="I675" s="26" t="str">
        <f ca="1">IF($B675=1,VLOOKUP($C675,aanmeldingen!$C:$AB,I$1,FALSE),"")</f>
        <v/>
      </c>
      <c r="J675" s="26" t="str">
        <f ca="1">IF($B675=1,VLOOKUP($C675,aanmeldingen!$C:$AB,J$1,FALSE),"")</f>
        <v/>
      </c>
      <c r="K675" s="18" t="str">
        <f ca="1">IF($B675=1,VLOOKUP($C675,aanmeldingen!$C:$AB,K$1,FALSE),"")</f>
        <v/>
      </c>
      <c r="L675" s="1" t="str">
        <f ca="1">IF($B675=1,VLOOKUP($C675,aanmeldingen!$C:$AB,L$1,FALSE),"")</f>
        <v/>
      </c>
      <c r="M675" s="1" t="str">
        <f ca="1">IF($D675="-","",VLOOKUP($C675,aanmeldingen!$C:$AB,M$1,FALSE))</f>
        <v/>
      </c>
      <c r="N675" s="1" t="str">
        <f ca="1">IF($D675="-","",VLOOKUP($C675,aanmeldingen!$C:$AB,N$1,FALSE))</f>
        <v/>
      </c>
      <c r="O675" s="1" t="str">
        <f ca="1">IF($D675="-","",VLOOKUP($C675,aanmeldingen!$C:$AB,O$1,FALSE))</f>
        <v/>
      </c>
      <c r="P675" s="1">
        <f t="shared" ca="1" si="64"/>
        <v>1</v>
      </c>
      <c r="Q675" s="20" t="str">
        <f ca="1">IF(B675=1,IF(VLOOKUP(D675,Scheidsrechters!B:P,15,FALSE)=0,"",VLOOKUP(D675,Scheidsrechters!B:P,15,FALSE)),"")</f>
        <v/>
      </c>
      <c r="S675" s="1">
        <f t="shared" ca="1" si="65"/>
        <v>1</v>
      </c>
      <c r="T675" s="26" t="str">
        <f ca="1">IFERROR(VLOOKUP(C675,aanmeldingen!$C:$L,10,FALSE),"")</f>
        <v/>
      </c>
      <c r="U675" s="26" t="str">
        <f ca="1">IFERROR(VLOOKUP(C675,aanmeldingen!$C:$V,20,FALSE),"")</f>
        <v/>
      </c>
    </row>
    <row r="676" spans="1:21" x14ac:dyDescent="0.2">
      <c r="A676" s="54">
        <f t="shared" ca="1" si="62"/>
        <v>1</v>
      </c>
      <c r="B676" s="54">
        <f t="shared" ca="1" si="63"/>
        <v>0</v>
      </c>
      <c r="C676" s="54">
        <f t="shared" si="60"/>
        <v>644</v>
      </c>
      <c r="D676" s="54" t="str">
        <f ca="1">IFERROR(VLOOKUP($C676,aanmeldingen!$C:$AB,D$1,FALSE),"-")</f>
        <v>-</v>
      </c>
      <c r="E676" s="54">
        <f t="shared" ca="1" si="61"/>
        <v>0</v>
      </c>
      <c r="F676" s="25" t="str">
        <f ca="1">IF($B676=1,VLOOKUP($C676,aanmeldingen!$C:$AB,F$1,FALSE),"")</f>
        <v/>
      </c>
      <c r="G676" s="1" t="str">
        <f ca="1">IF($B676=1,VLOOKUP($C676,aanmeldingen!$C:$AB,G$1,FALSE),"")</f>
        <v/>
      </c>
      <c r="H676" s="1" t="str">
        <f ca="1">IF($B676=1,VLOOKUP($C676,aanmeldingen!$C:$AB,H$1,FALSE),"")</f>
        <v/>
      </c>
      <c r="I676" s="26" t="str">
        <f ca="1">IF($B676=1,VLOOKUP($C676,aanmeldingen!$C:$AB,I$1,FALSE),"")</f>
        <v/>
      </c>
      <c r="J676" s="26" t="str">
        <f ca="1">IF($B676=1,VLOOKUP($C676,aanmeldingen!$C:$AB,J$1,FALSE),"")</f>
        <v/>
      </c>
      <c r="K676" s="18" t="str">
        <f ca="1">IF($B676=1,VLOOKUP($C676,aanmeldingen!$C:$AB,K$1,FALSE),"")</f>
        <v/>
      </c>
      <c r="L676" s="1" t="str">
        <f ca="1">IF($B676=1,VLOOKUP($C676,aanmeldingen!$C:$AB,L$1,FALSE),"")</f>
        <v/>
      </c>
      <c r="M676" s="1" t="str">
        <f ca="1">IF($D676="-","",VLOOKUP($C676,aanmeldingen!$C:$AB,M$1,FALSE))</f>
        <v/>
      </c>
      <c r="N676" s="1" t="str">
        <f ca="1">IF($D676="-","",VLOOKUP($C676,aanmeldingen!$C:$AB,N$1,FALSE))</f>
        <v/>
      </c>
      <c r="O676" s="1" t="str">
        <f ca="1">IF($D676="-","",VLOOKUP($C676,aanmeldingen!$C:$AB,O$1,FALSE))</f>
        <v/>
      </c>
      <c r="P676" s="1">
        <f t="shared" ca="1" si="64"/>
        <v>1</v>
      </c>
      <c r="Q676" s="20" t="str">
        <f ca="1">IF(B676=1,IF(VLOOKUP(D676,Scheidsrechters!B:P,15,FALSE)=0,"",VLOOKUP(D676,Scheidsrechters!B:P,15,FALSE)),"")</f>
        <v/>
      </c>
      <c r="S676" s="1">
        <f t="shared" ca="1" si="65"/>
        <v>1</v>
      </c>
      <c r="T676" s="26" t="str">
        <f ca="1">IFERROR(VLOOKUP(C676,aanmeldingen!$C:$L,10,FALSE),"")</f>
        <v/>
      </c>
      <c r="U676" s="26" t="str">
        <f ca="1">IFERROR(VLOOKUP(C676,aanmeldingen!$C:$V,20,FALSE),"")</f>
        <v/>
      </c>
    </row>
    <row r="677" spans="1:21" x14ac:dyDescent="0.2">
      <c r="A677" s="54">
        <f t="shared" ca="1" si="62"/>
        <v>1</v>
      </c>
      <c r="B677" s="54">
        <f t="shared" ca="1" si="63"/>
        <v>0</v>
      </c>
      <c r="C677" s="54">
        <f t="shared" si="60"/>
        <v>645</v>
      </c>
      <c r="D677" s="54" t="str">
        <f ca="1">IFERROR(VLOOKUP($C677,aanmeldingen!$C:$AB,D$1,FALSE),"-")</f>
        <v>-</v>
      </c>
      <c r="E677" s="54">
        <f t="shared" ca="1" si="61"/>
        <v>0</v>
      </c>
      <c r="F677" s="25" t="str">
        <f ca="1">IF($B677=1,VLOOKUP($C677,aanmeldingen!$C:$AB,F$1,FALSE),"")</f>
        <v/>
      </c>
      <c r="G677" s="1" t="str">
        <f ca="1">IF($B677=1,VLOOKUP($C677,aanmeldingen!$C:$AB,G$1,FALSE),"")</f>
        <v/>
      </c>
      <c r="H677" s="1" t="str">
        <f ca="1">IF($B677=1,VLOOKUP($C677,aanmeldingen!$C:$AB,H$1,FALSE),"")</f>
        <v/>
      </c>
      <c r="I677" s="26" t="str">
        <f ca="1">IF($B677=1,VLOOKUP($C677,aanmeldingen!$C:$AB,I$1,FALSE),"")</f>
        <v/>
      </c>
      <c r="J677" s="26" t="str">
        <f ca="1">IF($B677=1,VLOOKUP($C677,aanmeldingen!$C:$AB,J$1,FALSE),"")</f>
        <v/>
      </c>
      <c r="K677" s="18" t="str">
        <f ca="1">IF($B677=1,VLOOKUP($C677,aanmeldingen!$C:$AB,K$1,FALSE),"")</f>
        <v/>
      </c>
      <c r="L677" s="1" t="str">
        <f ca="1">IF($B677=1,VLOOKUP($C677,aanmeldingen!$C:$AB,L$1,FALSE),"")</f>
        <v/>
      </c>
      <c r="M677" s="1" t="str">
        <f ca="1">IF($D677="-","",VLOOKUP($C677,aanmeldingen!$C:$AB,M$1,FALSE))</f>
        <v/>
      </c>
      <c r="N677" s="1" t="str">
        <f ca="1">IF($D677="-","",VLOOKUP($C677,aanmeldingen!$C:$AB,N$1,FALSE))</f>
        <v/>
      </c>
      <c r="O677" s="1" t="str">
        <f ca="1">IF($D677="-","",VLOOKUP($C677,aanmeldingen!$C:$AB,O$1,FALSE))</f>
        <v/>
      </c>
      <c r="P677" s="1">
        <f t="shared" ca="1" si="64"/>
        <v>1</v>
      </c>
      <c r="Q677" s="20" t="str">
        <f ca="1">IF(B677=1,IF(VLOOKUP(D677,Scheidsrechters!B:P,15,FALSE)=0,"",VLOOKUP(D677,Scheidsrechters!B:P,15,FALSE)),"")</f>
        <v/>
      </c>
      <c r="S677" s="1">
        <f t="shared" ca="1" si="65"/>
        <v>1</v>
      </c>
      <c r="T677" s="26" t="str">
        <f ca="1">IFERROR(VLOOKUP(C677,aanmeldingen!$C:$L,10,FALSE),"")</f>
        <v/>
      </c>
      <c r="U677" s="26" t="str">
        <f ca="1">IFERROR(VLOOKUP(C677,aanmeldingen!$C:$V,20,FALSE),"")</f>
        <v/>
      </c>
    </row>
    <row r="678" spans="1:21" x14ac:dyDescent="0.2">
      <c r="A678" s="54">
        <f t="shared" ca="1" si="62"/>
        <v>1</v>
      </c>
      <c r="B678" s="54">
        <f t="shared" ca="1" si="63"/>
        <v>0</v>
      </c>
      <c r="C678" s="54">
        <f t="shared" si="60"/>
        <v>646</v>
      </c>
      <c r="D678" s="54" t="str">
        <f ca="1">IFERROR(VLOOKUP($C678,aanmeldingen!$C:$AB,D$1,FALSE),"-")</f>
        <v>-</v>
      </c>
      <c r="E678" s="54">
        <f t="shared" ca="1" si="61"/>
        <v>0</v>
      </c>
      <c r="F678" s="25" t="str">
        <f ca="1">IF($B678=1,VLOOKUP($C678,aanmeldingen!$C:$AB,F$1,FALSE),"")</f>
        <v/>
      </c>
      <c r="G678" s="1" t="str">
        <f ca="1">IF($B678=1,VLOOKUP($C678,aanmeldingen!$C:$AB,G$1,FALSE),"")</f>
        <v/>
      </c>
      <c r="H678" s="1" t="str">
        <f ca="1">IF($B678=1,VLOOKUP($C678,aanmeldingen!$C:$AB,H$1,FALSE),"")</f>
        <v/>
      </c>
      <c r="I678" s="26" t="str">
        <f ca="1">IF($B678=1,VLOOKUP($C678,aanmeldingen!$C:$AB,I$1,FALSE),"")</f>
        <v/>
      </c>
      <c r="J678" s="26" t="str">
        <f ca="1">IF($B678=1,VLOOKUP($C678,aanmeldingen!$C:$AB,J$1,FALSE),"")</f>
        <v/>
      </c>
      <c r="K678" s="18" t="str">
        <f ca="1">IF($B678=1,VLOOKUP($C678,aanmeldingen!$C:$AB,K$1,FALSE),"")</f>
        <v/>
      </c>
      <c r="L678" s="1" t="str">
        <f ca="1">IF($B678=1,VLOOKUP($C678,aanmeldingen!$C:$AB,L$1,FALSE),"")</f>
        <v/>
      </c>
      <c r="M678" s="1" t="str">
        <f ca="1">IF($D678="-","",VLOOKUP($C678,aanmeldingen!$C:$AB,M$1,FALSE))</f>
        <v/>
      </c>
      <c r="N678" s="1" t="str">
        <f ca="1">IF($D678="-","",VLOOKUP($C678,aanmeldingen!$C:$AB,N$1,FALSE))</f>
        <v/>
      </c>
      <c r="O678" s="1" t="str">
        <f ca="1">IF($D678="-","",VLOOKUP($C678,aanmeldingen!$C:$AB,O$1,FALSE))</f>
        <v/>
      </c>
      <c r="P678" s="1">
        <f t="shared" ca="1" si="64"/>
        <v>1</v>
      </c>
      <c r="Q678" s="20" t="str">
        <f ca="1">IF(B678=1,IF(VLOOKUP(D678,Scheidsrechters!B:P,15,FALSE)=0,"",VLOOKUP(D678,Scheidsrechters!B:P,15,FALSE)),"")</f>
        <v/>
      </c>
      <c r="S678" s="1">
        <f t="shared" ca="1" si="65"/>
        <v>1</v>
      </c>
      <c r="T678" s="26" t="str">
        <f ca="1">IFERROR(VLOOKUP(C678,aanmeldingen!$C:$L,10,FALSE),"")</f>
        <v/>
      </c>
      <c r="U678" s="26" t="str">
        <f ca="1">IFERROR(VLOOKUP(C678,aanmeldingen!$C:$V,20,FALSE),"")</f>
        <v/>
      </c>
    </row>
    <row r="679" spans="1:21" x14ac:dyDescent="0.2">
      <c r="A679" s="54">
        <f t="shared" ca="1" si="62"/>
        <v>1</v>
      </c>
      <c r="B679" s="54">
        <f t="shared" ca="1" si="63"/>
        <v>0</v>
      </c>
      <c r="C679" s="54">
        <f t="shared" si="60"/>
        <v>647</v>
      </c>
      <c r="D679" s="54" t="str">
        <f ca="1">IFERROR(VLOOKUP($C679,aanmeldingen!$C:$AB,D$1,FALSE),"-")</f>
        <v>-</v>
      </c>
      <c r="E679" s="54">
        <f t="shared" ca="1" si="61"/>
        <v>0</v>
      </c>
      <c r="F679" s="25" t="str">
        <f ca="1">IF($B679=1,VLOOKUP($C679,aanmeldingen!$C:$AB,F$1,FALSE),"")</f>
        <v/>
      </c>
      <c r="G679" s="1" t="str">
        <f ca="1">IF($B679=1,VLOOKUP($C679,aanmeldingen!$C:$AB,G$1,FALSE),"")</f>
        <v/>
      </c>
      <c r="H679" s="1" t="str">
        <f ca="1">IF($B679=1,VLOOKUP($C679,aanmeldingen!$C:$AB,H$1,FALSE),"")</f>
        <v/>
      </c>
      <c r="I679" s="26" t="str">
        <f ca="1">IF($B679=1,VLOOKUP($C679,aanmeldingen!$C:$AB,I$1,FALSE),"")</f>
        <v/>
      </c>
      <c r="J679" s="26" t="str">
        <f ca="1">IF($B679=1,VLOOKUP($C679,aanmeldingen!$C:$AB,J$1,FALSE),"")</f>
        <v/>
      </c>
      <c r="K679" s="18" t="str">
        <f ca="1">IF($B679=1,VLOOKUP($C679,aanmeldingen!$C:$AB,K$1,FALSE),"")</f>
        <v/>
      </c>
      <c r="L679" s="1" t="str">
        <f ca="1">IF($B679=1,VLOOKUP($C679,aanmeldingen!$C:$AB,L$1,FALSE),"")</f>
        <v/>
      </c>
      <c r="M679" s="1" t="str">
        <f ca="1">IF($D679="-","",VLOOKUP($C679,aanmeldingen!$C:$AB,M$1,FALSE))</f>
        <v/>
      </c>
      <c r="N679" s="1" t="str">
        <f ca="1">IF($D679="-","",VLOOKUP($C679,aanmeldingen!$C:$AB,N$1,FALSE))</f>
        <v/>
      </c>
      <c r="O679" s="1" t="str">
        <f ca="1">IF($D679="-","",VLOOKUP($C679,aanmeldingen!$C:$AB,O$1,FALSE))</f>
        <v/>
      </c>
      <c r="P679" s="1">
        <f t="shared" ca="1" si="64"/>
        <v>1</v>
      </c>
      <c r="Q679" s="20" t="str">
        <f ca="1">IF(B679=1,IF(VLOOKUP(D679,Scheidsrechters!B:P,15,FALSE)=0,"",VLOOKUP(D679,Scheidsrechters!B:P,15,FALSE)),"")</f>
        <v/>
      </c>
      <c r="S679" s="1">
        <f t="shared" ca="1" si="65"/>
        <v>1</v>
      </c>
      <c r="T679" s="26" t="str">
        <f ca="1">IFERROR(VLOOKUP(C679,aanmeldingen!$C:$L,10,FALSE),"")</f>
        <v/>
      </c>
      <c r="U679" s="26" t="str">
        <f ca="1">IFERROR(VLOOKUP(C679,aanmeldingen!$C:$V,20,FALSE),"")</f>
        <v/>
      </c>
    </row>
    <row r="680" spans="1:21" x14ac:dyDescent="0.2">
      <c r="A680" s="54">
        <f t="shared" ca="1" si="62"/>
        <v>1</v>
      </c>
      <c r="B680" s="54">
        <f t="shared" ca="1" si="63"/>
        <v>0</v>
      </c>
      <c r="C680" s="54">
        <f t="shared" si="60"/>
        <v>648</v>
      </c>
      <c r="D680" s="54" t="str">
        <f ca="1">IFERROR(VLOOKUP($C680,aanmeldingen!$C:$AB,D$1,FALSE),"-")</f>
        <v>-</v>
      </c>
      <c r="E680" s="54">
        <f t="shared" ca="1" si="61"/>
        <v>0</v>
      </c>
      <c r="F680" s="25" t="str">
        <f ca="1">IF($B680=1,VLOOKUP($C680,aanmeldingen!$C:$AB,F$1,FALSE),"")</f>
        <v/>
      </c>
      <c r="G680" s="1" t="str">
        <f ca="1">IF($B680=1,VLOOKUP($C680,aanmeldingen!$C:$AB,G$1,FALSE),"")</f>
        <v/>
      </c>
      <c r="H680" s="1" t="str">
        <f ca="1">IF($B680=1,VLOOKUP($C680,aanmeldingen!$C:$AB,H$1,FALSE),"")</f>
        <v/>
      </c>
      <c r="I680" s="26" t="str">
        <f ca="1">IF($B680=1,VLOOKUP($C680,aanmeldingen!$C:$AB,I$1,FALSE),"")</f>
        <v/>
      </c>
      <c r="J680" s="26" t="str">
        <f ca="1">IF($B680=1,VLOOKUP($C680,aanmeldingen!$C:$AB,J$1,FALSE),"")</f>
        <v/>
      </c>
      <c r="K680" s="18" t="str">
        <f ca="1">IF($B680=1,VLOOKUP($C680,aanmeldingen!$C:$AB,K$1,FALSE),"")</f>
        <v/>
      </c>
      <c r="L680" s="1" t="str">
        <f ca="1">IF($B680=1,VLOOKUP($C680,aanmeldingen!$C:$AB,L$1,FALSE),"")</f>
        <v/>
      </c>
      <c r="M680" s="1" t="str">
        <f ca="1">IF($D680="-","",VLOOKUP($C680,aanmeldingen!$C:$AB,M$1,FALSE))</f>
        <v/>
      </c>
      <c r="N680" s="1" t="str">
        <f ca="1">IF($D680="-","",VLOOKUP($C680,aanmeldingen!$C:$AB,N$1,FALSE))</f>
        <v/>
      </c>
      <c r="O680" s="1" t="str">
        <f ca="1">IF($D680="-","",VLOOKUP($C680,aanmeldingen!$C:$AB,O$1,FALSE))</f>
        <v/>
      </c>
      <c r="P680" s="1">
        <f t="shared" ca="1" si="64"/>
        <v>1</v>
      </c>
      <c r="Q680" s="20" t="str">
        <f ca="1">IF(B680=1,IF(VLOOKUP(D680,Scheidsrechters!B:P,15,FALSE)=0,"",VLOOKUP(D680,Scheidsrechters!B:P,15,FALSE)),"")</f>
        <v/>
      </c>
      <c r="S680" s="1">
        <f t="shared" ca="1" si="65"/>
        <v>1</v>
      </c>
      <c r="T680" s="26" t="str">
        <f ca="1">IFERROR(VLOOKUP(C680,aanmeldingen!$C:$L,10,FALSE),"")</f>
        <v/>
      </c>
      <c r="U680" s="26" t="str">
        <f ca="1">IFERROR(VLOOKUP(C680,aanmeldingen!$C:$V,20,FALSE),"")</f>
        <v/>
      </c>
    </row>
    <row r="681" spans="1:21" x14ac:dyDescent="0.2">
      <c r="A681" s="54">
        <f t="shared" ca="1" si="62"/>
        <v>1</v>
      </c>
      <c r="B681" s="54">
        <f t="shared" ca="1" si="63"/>
        <v>0</v>
      </c>
      <c r="C681" s="54">
        <f t="shared" si="60"/>
        <v>649</v>
      </c>
      <c r="D681" s="54" t="str">
        <f ca="1">IFERROR(VLOOKUP($C681,aanmeldingen!$C:$AB,D$1,FALSE),"-")</f>
        <v>-</v>
      </c>
      <c r="E681" s="54">
        <f t="shared" ca="1" si="61"/>
        <v>0</v>
      </c>
      <c r="F681" s="25" t="str">
        <f ca="1">IF($B681=1,VLOOKUP($C681,aanmeldingen!$C:$AB,F$1,FALSE),"")</f>
        <v/>
      </c>
      <c r="G681" s="1" t="str">
        <f ca="1">IF($B681=1,VLOOKUP($C681,aanmeldingen!$C:$AB,G$1,FALSE),"")</f>
        <v/>
      </c>
      <c r="H681" s="1" t="str">
        <f ca="1">IF($B681=1,VLOOKUP($C681,aanmeldingen!$C:$AB,H$1,FALSE),"")</f>
        <v/>
      </c>
      <c r="I681" s="26" t="str">
        <f ca="1">IF($B681=1,VLOOKUP($C681,aanmeldingen!$C:$AB,I$1,FALSE),"")</f>
        <v/>
      </c>
      <c r="J681" s="26" t="str">
        <f ca="1">IF($B681=1,VLOOKUP($C681,aanmeldingen!$C:$AB,J$1,FALSE),"")</f>
        <v/>
      </c>
      <c r="K681" s="18" t="str">
        <f ca="1">IF($B681=1,VLOOKUP($C681,aanmeldingen!$C:$AB,K$1,FALSE),"")</f>
        <v/>
      </c>
      <c r="L681" s="1" t="str">
        <f ca="1">IF($B681=1,VLOOKUP($C681,aanmeldingen!$C:$AB,L$1,FALSE),"")</f>
        <v/>
      </c>
      <c r="M681" s="1" t="str">
        <f ca="1">IF($D681="-","",VLOOKUP($C681,aanmeldingen!$C:$AB,M$1,FALSE))</f>
        <v/>
      </c>
      <c r="N681" s="1" t="str">
        <f ca="1">IF($D681="-","",VLOOKUP($C681,aanmeldingen!$C:$AB,N$1,FALSE))</f>
        <v/>
      </c>
      <c r="O681" s="1" t="str">
        <f ca="1">IF($D681="-","",VLOOKUP($C681,aanmeldingen!$C:$AB,O$1,FALSE))</f>
        <v/>
      </c>
      <c r="P681" s="1">
        <f t="shared" ca="1" si="64"/>
        <v>1</v>
      </c>
      <c r="Q681" s="20" t="str">
        <f ca="1">IF(B681=1,IF(VLOOKUP(D681,Scheidsrechters!B:P,15,FALSE)=0,"",VLOOKUP(D681,Scheidsrechters!B:P,15,FALSE)),"")</f>
        <v/>
      </c>
      <c r="S681" s="1">
        <f t="shared" ca="1" si="65"/>
        <v>1</v>
      </c>
      <c r="T681" s="26" t="str">
        <f ca="1">IFERROR(VLOOKUP(C681,aanmeldingen!$C:$L,10,FALSE),"")</f>
        <v/>
      </c>
      <c r="U681" s="26" t="str">
        <f ca="1">IFERROR(VLOOKUP(C681,aanmeldingen!$C:$V,20,FALSE),"")</f>
        <v/>
      </c>
    </row>
    <row r="682" spans="1:21" x14ac:dyDescent="0.2">
      <c r="A682" s="54">
        <f t="shared" ca="1" si="62"/>
        <v>1</v>
      </c>
      <c r="B682" s="54">
        <f t="shared" ca="1" si="63"/>
        <v>0</v>
      </c>
      <c r="C682" s="54">
        <f t="shared" si="60"/>
        <v>650</v>
      </c>
      <c r="D682" s="54" t="str">
        <f ca="1">IFERROR(VLOOKUP($C682,aanmeldingen!$C:$AB,D$1,FALSE),"-")</f>
        <v>-</v>
      </c>
      <c r="E682" s="54">
        <f t="shared" ca="1" si="61"/>
        <v>0</v>
      </c>
      <c r="F682" s="25" t="str">
        <f ca="1">IF($B682=1,VLOOKUP($C682,aanmeldingen!$C:$AB,F$1,FALSE),"")</f>
        <v/>
      </c>
      <c r="G682" s="1" t="str">
        <f ca="1">IF($B682=1,VLOOKUP($C682,aanmeldingen!$C:$AB,G$1,FALSE),"")</f>
        <v/>
      </c>
      <c r="H682" s="1" t="str">
        <f ca="1">IF($B682=1,VLOOKUP($C682,aanmeldingen!$C:$AB,H$1,FALSE),"")</f>
        <v/>
      </c>
      <c r="I682" s="26" t="str">
        <f ca="1">IF($B682=1,VLOOKUP($C682,aanmeldingen!$C:$AB,I$1,FALSE),"")</f>
        <v/>
      </c>
      <c r="J682" s="26" t="str">
        <f ca="1">IF($B682=1,VLOOKUP($C682,aanmeldingen!$C:$AB,J$1,FALSE),"")</f>
        <v/>
      </c>
      <c r="K682" s="18" t="str">
        <f ca="1">IF($B682=1,VLOOKUP($C682,aanmeldingen!$C:$AB,K$1,FALSE),"")</f>
        <v/>
      </c>
      <c r="L682" s="1" t="str">
        <f ca="1">IF($B682=1,VLOOKUP($C682,aanmeldingen!$C:$AB,L$1,FALSE),"")</f>
        <v/>
      </c>
      <c r="M682" s="1" t="str">
        <f ca="1">IF($D682="-","",VLOOKUP($C682,aanmeldingen!$C:$AB,M$1,FALSE))</f>
        <v/>
      </c>
      <c r="N682" s="1" t="str">
        <f ca="1">IF($D682="-","",VLOOKUP($C682,aanmeldingen!$C:$AB,N$1,FALSE))</f>
        <v/>
      </c>
      <c r="O682" s="1" t="str">
        <f ca="1">IF($D682="-","",VLOOKUP($C682,aanmeldingen!$C:$AB,O$1,FALSE))</f>
        <v/>
      </c>
      <c r="P682" s="1">
        <f t="shared" ca="1" si="64"/>
        <v>1</v>
      </c>
      <c r="Q682" s="20" t="str">
        <f ca="1">IF(B682=1,IF(VLOOKUP(D682,Scheidsrechters!B:P,15,FALSE)=0,"",VLOOKUP(D682,Scheidsrechters!B:P,15,FALSE)),"")</f>
        <v/>
      </c>
      <c r="S682" s="1">
        <f t="shared" ca="1" si="65"/>
        <v>1</v>
      </c>
      <c r="T682" s="26" t="str">
        <f ca="1">IFERROR(VLOOKUP(C682,aanmeldingen!$C:$L,10,FALSE),"")</f>
        <v/>
      </c>
      <c r="U682" s="26" t="str">
        <f ca="1">IFERROR(VLOOKUP(C682,aanmeldingen!$C:$V,20,FALSE),"")</f>
        <v/>
      </c>
    </row>
    <row r="683" spans="1:21" x14ac:dyDescent="0.2">
      <c r="A683" s="54">
        <f t="shared" ca="1" si="62"/>
        <v>1</v>
      </c>
      <c r="B683" s="54">
        <f t="shared" ca="1" si="63"/>
        <v>0</v>
      </c>
      <c r="C683" s="54">
        <f t="shared" si="60"/>
        <v>651</v>
      </c>
      <c r="D683" s="54" t="str">
        <f ca="1">IFERROR(VLOOKUP($C683,aanmeldingen!$C:$AB,D$1,FALSE),"-")</f>
        <v>-</v>
      </c>
      <c r="E683" s="54">
        <f t="shared" ca="1" si="61"/>
        <v>0</v>
      </c>
      <c r="F683" s="25" t="str">
        <f ca="1">IF($B683=1,VLOOKUP($C683,aanmeldingen!$C:$AB,F$1,FALSE),"")</f>
        <v/>
      </c>
      <c r="G683" s="1" t="str">
        <f ca="1">IF($B683=1,VLOOKUP($C683,aanmeldingen!$C:$AB,G$1,FALSE),"")</f>
        <v/>
      </c>
      <c r="H683" s="1" t="str">
        <f ca="1">IF($B683=1,VLOOKUP($C683,aanmeldingen!$C:$AB,H$1,FALSE),"")</f>
        <v/>
      </c>
      <c r="I683" s="26" t="str">
        <f ca="1">IF($B683=1,VLOOKUP($C683,aanmeldingen!$C:$AB,I$1,FALSE),"")</f>
        <v/>
      </c>
      <c r="J683" s="26" t="str">
        <f ca="1">IF($B683=1,VLOOKUP($C683,aanmeldingen!$C:$AB,J$1,FALSE),"")</f>
        <v/>
      </c>
      <c r="K683" s="18" t="str">
        <f ca="1">IF($B683=1,VLOOKUP($C683,aanmeldingen!$C:$AB,K$1,FALSE),"")</f>
        <v/>
      </c>
      <c r="L683" s="1" t="str">
        <f ca="1">IF($B683=1,VLOOKUP($C683,aanmeldingen!$C:$AB,L$1,FALSE),"")</f>
        <v/>
      </c>
      <c r="M683" s="1" t="str">
        <f ca="1">IF($D683="-","",VLOOKUP($C683,aanmeldingen!$C:$AB,M$1,FALSE))</f>
        <v/>
      </c>
      <c r="N683" s="1" t="str">
        <f ca="1">IF($D683="-","",VLOOKUP($C683,aanmeldingen!$C:$AB,N$1,FALSE))</f>
        <v/>
      </c>
      <c r="O683" s="1" t="str">
        <f ca="1">IF($D683="-","",VLOOKUP($C683,aanmeldingen!$C:$AB,O$1,FALSE))</f>
        <v/>
      </c>
      <c r="P683" s="1">
        <f t="shared" ca="1" si="64"/>
        <v>1</v>
      </c>
      <c r="Q683" s="20" t="str">
        <f ca="1">IF(B683=1,IF(VLOOKUP(D683,Scheidsrechters!B:P,15,FALSE)=0,"",VLOOKUP(D683,Scheidsrechters!B:P,15,FALSE)),"")</f>
        <v/>
      </c>
      <c r="S683" s="1">
        <f t="shared" ca="1" si="65"/>
        <v>1</v>
      </c>
      <c r="T683" s="26" t="str">
        <f ca="1">IFERROR(VLOOKUP(C683,aanmeldingen!$C:$L,10,FALSE),"")</f>
        <v/>
      </c>
      <c r="U683" s="26" t="str">
        <f ca="1">IFERROR(VLOOKUP(C683,aanmeldingen!$C:$V,20,FALSE),"")</f>
        <v/>
      </c>
    </row>
    <row r="684" spans="1:21" x14ac:dyDescent="0.2">
      <c r="A684" s="54">
        <f t="shared" ca="1" si="62"/>
        <v>1</v>
      </c>
      <c r="B684" s="54">
        <f t="shared" ca="1" si="63"/>
        <v>0</v>
      </c>
      <c r="C684" s="54">
        <f t="shared" si="60"/>
        <v>652</v>
      </c>
      <c r="D684" s="54" t="str">
        <f ca="1">IFERROR(VLOOKUP($C684,aanmeldingen!$C:$AB,D$1,FALSE),"-")</f>
        <v>-</v>
      </c>
      <c r="E684" s="54">
        <f t="shared" ca="1" si="61"/>
        <v>0</v>
      </c>
      <c r="F684" s="25" t="str">
        <f ca="1">IF($B684=1,VLOOKUP($C684,aanmeldingen!$C:$AB,F$1,FALSE),"")</f>
        <v/>
      </c>
      <c r="G684" s="1" t="str">
        <f ca="1">IF($B684=1,VLOOKUP($C684,aanmeldingen!$C:$AB,G$1,FALSE),"")</f>
        <v/>
      </c>
      <c r="H684" s="1" t="str">
        <f ca="1">IF($B684=1,VLOOKUP($C684,aanmeldingen!$C:$AB,H$1,FALSE),"")</f>
        <v/>
      </c>
      <c r="I684" s="26" t="str">
        <f ca="1">IF($B684=1,VLOOKUP($C684,aanmeldingen!$C:$AB,I$1,FALSE),"")</f>
        <v/>
      </c>
      <c r="J684" s="26" t="str">
        <f ca="1">IF($B684=1,VLOOKUP($C684,aanmeldingen!$C:$AB,J$1,FALSE),"")</f>
        <v/>
      </c>
      <c r="K684" s="18" t="str">
        <f ca="1">IF($B684=1,VLOOKUP($C684,aanmeldingen!$C:$AB,K$1,FALSE),"")</f>
        <v/>
      </c>
      <c r="L684" s="1" t="str">
        <f ca="1">IF($B684=1,VLOOKUP($C684,aanmeldingen!$C:$AB,L$1,FALSE),"")</f>
        <v/>
      </c>
      <c r="M684" s="1" t="str">
        <f ca="1">IF($D684="-","",VLOOKUP($C684,aanmeldingen!$C:$AB,M$1,FALSE))</f>
        <v/>
      </c>
      <c r="N684" s="1" t="str">
        <f ca="1">IF($D684="-","",VLOOKUP($C684,aanmeldingen!$C:$AB,N$1,FALSE))</f>
        <v/>
      </c>
      <c r="O684" s="1" t="str">
        <f ca="1">IF($D684="-","",VLOOKUP($C684,aanmeldingen!$C:$AB,O$1,FALSE))</f>
        <v/>
      </c>
      <c r="P684" s="1">
        <f t="shared" ca="1" si="64"/>
        <v>1</v>
      </c>
      <c r="Q684" s="20" t="str">
        <f ca="1">IF(B684=1,IF(VLOOKUP(D684,Scheidsrechters!B:P,15,FALSE)=0,"",VLOOKUP(D684,Scheidsrechters!B:P,15,FALSE)),"")</f>
        <v/>
      </c>
      <c r="S684" s="1">
        <f t="shared" ca="1" si="65"/>
        <v>1</v>
      </c>
      <c r="T684" s="26" t="str">
        <f ca="1">IFERROR(VLOOKUP(C684,aanmeldingen!$C:$L,10,FALSE),"")</f>
        <v/>
      </c>
      <c r="U684" s="26" t="str">
        <f ca="1">IFERROR(VLOOKUP(C684,aanmeldingen!$C:$V,20,FALSE),"")</f>
        <v/>
      </c>
    </row>
    <row r="685" spans="1:21" x14ac:dyDescent="0.2">
      <c r="A685" s="54">
        <f t="shared" ca="1" si="62"/>
        <v>1</v>
      </c>
      <c r="B685" s="54">
        <f t="shared" ca="1" si="63"/>
        <v>0</v>
      </c>
      <c r="C685" s="54">
        <f t="shared" si="60"/>
        <v>653</v>
      </c>
      <c r="D685" s="54" t="str">
        <f ca="1">IFERROR(VLOOKUP($C685,aanmeldingen!$C:$AB,D$1,FALSE),"-")</f>
        <v>-</v>
      </c>
      <c r="E685" s="54">
        <f t="shared" ca="1" si="61"/>
        <v>0</v>
      </c>
      <c r="F685" s="25" t="str">
        <f ca="1">IF($B685=1,VLOOKUP($C685,aanmeldingen!$C:$AB,F$1,FALSE),"")</f>
        <v/>
      </c>
      <c r="G685" s="1" t="str">
        <f ca="1">IF($B685=1,VLOOKUP($C685,aanmeldingen!$C:$AB,G$1,FALSE),"")</f>
        <v/>
      </c>
      <c r="H685" s="1" t="str">
        <f ca="1">IF($B685=1,VLOOKUP($C685,aanmeldingen!$C:$AB,H$1,FALSE),"")</f>
        <v/>
      </c>
      <c r="I685" s="26" t="str">
        <f ca="1">IF($B685=1,VLOOKUP($C685,aanmeldingen!$C:$AB,I$1,FALSE),"")</f>
        <v/>
      </c>
      <c r="J685" s="26" t="str">
        <f ca="1">IF($B685=1,VLOOKUP($C685,aanmeldingen!$C:$AB,J$1,FALSE),"")</f>
        <v/>
      </c>
      <c r="K685" s="18" t="str">
        <f ca="1">IF($B685=1,VLOOKUP($C685,aanmeldingen!$C:$AB,K$1,FALSE),"")</f>
        <v/>
      </c>
      <c r="L685" s="1" t="str">
        <f ca="1">IF($B685=1,VLOOKUP($C685,aanmeldingen!$C:$AB,L$1,FALSE),"")</f>
        <v/>
      </c>
      <c r="M685" s="1" t="str">
        <f ca="1">IF($D685="-","",VLOOKUP($C685,aanmeldingen!$C:$AB,M$1,FALSE))</f>
        <v/>
      </c>
      <c r="N685" s="1" t="str">
        <f ca="1">IF($D685="-","",VLOOKUP($C685,aanmeldingen!$C:$AB,N$1,FALSE))</f>
        <v/>
      </c>
      <c r="O685" s="1" t="str">
        <f ca="1">IF($D685="-","",VLOOKUP($C685,aanmeldingen!$C:$AB,O$1,FALSE))</f>
        <v/>
      </c>
      <c r="P685" s="1">
        <f t="shared" ca="1" si="64"/>
        <v>1</v>
      </c>
      <c r="Q685" s="20" t="str">
        <f ca="1">IF(B685=1,IF(VLOOKUP(D685,Scheidsrechters!B:P,15,FALSE)=0,"",VLOOKUP(D685,Scheidsrechters!B:P,15,FALSE)),"")</f>
        <v/>
      </c>
      <c r="S685" s="1">
        <f t="shared" ca="1" si="65"/>
        <v>1</v>
      </c>
      <c r="T685" s="26" t="str">
        <f ca="1">IFERROR(VLOOKUP(C685,aanmeldingen!$C:$L,10,FALSE),"")</f>
        <v/>
      </c>
      <c r="U685" s="26" t="str">
        <f ca="1">IFERROR(VLOOKUP(C685,aanmeldingen!$C:$V,20,FALSE),"")</f>
        <v/>
      </c>
    </row>
    <row r="686" spans="1:21" x14ac:dyDescent="0.2">
      <c r="A686" s="54">
        <f t="shared" ca="1" si="62"/>
        <v>1</v>
      </c>
      <c r="B686" s="54">
        <f t="shared" ca="1" si="63"/>
        <v>0</v>
      </c>
      <c r="C686" s="54">
        <f t="shared" si="60"/>
        <v>654</v>
      </c>
      <c r="D686" s="54" t="str">
        <f ca="1">IFERROR(VLOOKUP($C686,aanmeldingen!$C:$AB,D$1,FALSE),"-")</f>
        <v>-</v>
      </c>
      <c r="E686" s="54">
        <f t="shared" ca="1" si="61"/>
        <v>0</v>
      </c>
      <c r="F686" s="25" t="str">
        <f ca="1">IF($B686=1,VLOOKUP($C686,aanmeldingen!$C:$AB,F$1,FALSE),"")</f>
        <v/>
      </c>
      <c r="G686" s="1" t="str">
        <f ca="1">IF($B686=1,VLOOKUP($C686,aanmeldingen!$C:$AB,G$1,FALSE),"")</f>
        <v/>
      </c>
      <c r="H686" s="1" t="str">
        <f ca="1">IF($B686=1,VLOOKUP($C686,aanmeldingen!$C:$AB,H$1,FALSE),"")</f>
        <v/>
      </c>
      <c r="I686" s="26" t="str">
        <f ca="1">IF($B686=1,VLOOKUP($C686,aanmeldingen!$C:$AB,I$1,FALSE),"")</f>
        <v/>
      </c>
      <c r="J686" s="26" t="str">
        <f ca="1">IF($B686=1,VLOOKUP($C686,aanmeldingen!$C:$AB,J$1,FALSE),"")</f>
        <v/>
      </c>
      <c r="K686" s="18" t="str">
        <f ca="1">IF($B686=1,VLOOKUP($C686,aanmeldingen!$C:$AB,K$1,FALSE),"")</f>
        <v/>
      </c>
      <c r="L686" s="1" t="str">
        <f ca="1">IF($B686=1,VLOOKUP($C686,aanmeldingen!$C:$AB,L$1,FALSE),"")</f>
        <v/>
      </c>
      <c r="M686" s="1" t="str">
        <f ca="1">IF($D686="-","",VLOOKUP($C686,aanmeldingen!$C:$AB,M$1,FALSE))</f>
        <v/>
      </c>
      <c r="N686" s="1" t="str">
        <f ca="1">IF($D686="-","",VLOOKUP($C686,aanmeldingen!$C:$AB,N$1,FALSE))</f>
        <v/>
      </c>
      <c r="O686" s="1" t="str">
        <f ca="1">IF($D686="-","",VLOOKUP($C686,aanmeldingen!$C:$AB,O$1,FALSE))</f>
        <v/>
      </c>
      <c r="P686" s="1">
        <f t="shared" ca="1" si="64"/>
        <v>1</v>
      </c>
      <c r="Q686" s="20" t="str">
        <f ca="1">IF(B686=1,IF(VLOOKUP(D686,Scheidsrechters!B:P,15,FALSE)=0,"",VLOOKUP(D686,Scheidsrechters!B:P,15,FALSE)),"")</f>
        <v/>
      </c>
      <c r="S686" s="1">
        <f t="shared" ca="1" si="65"/>
        <v>1</v>
      </c>
      <c r="T686" s="26" t="str">
        <f ca="1">IFERROR(VLOOKUP(C686,aanmeldingen!$C:$L,10,FALSE),"")</f>
        <v/>
      </c>
      <c r="U686" s="26" t="str">
        <f ca="1">IFERROR(VLOOKUP(C686,aanmeldingen!$C:$V,20,FALSE),"")</f>
        <v/>
      </c>
    </row>
    <row r="687" spans="1:21" x14ac:dyDescent="0.2">
      <c r="A687" s="54">
        <f t="shared" ca="1" si="62"/>
        <v>1</v>
      </c>
      <c r="B687" s="54">
        <f t="shared" ca="1" si="63"/>
        <v>0</v>
      </c>
      <c r="C687" s="54">
        <f t="shared" si="60"/>
        <v>655</v>
      </c>
      <c r="D687" s="54" t="str">
        <f ca="1">IFERROR(VLOOKUP($C687,aanmeldingen!$C:$AB,D$1,FALSE),"-")</f>
        <v>-</v>
      </c>
      <c r="E687" s="54">
        <f t="shared" ca="1" si="61"/>
        <v>0</v>
      </c>
      <c r="F687" s="25" t="str">
        <f ca="1">IF($B687=1,VLOOKUP($C687,aanmeldingen!$C:$AB,F$1,FALSE),"")</f>
        <v/>
      </c>
      <c r="G687" s="1" t="str">
        <f ca="1">IF($B687=1,VLOOKUP($C687,aanmeldingen!$C:$AB,G$1,FALSE),"")</f>
        <v/>
      </c>
      <c r="H687" s="1" t="str">
        <f ca="1">IF($B687=1,VLOOKUP($C687,aanmeldingen!$C:$AB,H$1,FALSE),"")</f>
        <v/>
      </c>
      <c r="I687" s="26" t="str">
        <f ca="1">IF($B687=1,VLOOKUP($C687,aanmeldingen!$C:$AB,I$1,FALSE),"")</f>
        <v/>
      </c>
      <c r="J687" s="26" t="str">
        <f ca="1">IF($B687=1,VLOOKUP($C687,aanmeldingen!$C:$AB,J$1,FALSE),"")</f>
        <v/>
      </c>
      <c r="K687" s="18" t="str">
        <f ca="1">IF($B687=1,VLOOKUP($C687,aanmeldingen!$C:$AB,K$1,FALSE),"")</f>
        <v/>
      </c>
      <c r="L687" s="1" t="str">
        <f ca="1">IF($B687=1,VLOOKUP($C687,aanmeldingen!$C:$AB,L$1,FALSE),"")</f>
        <v/>
      </c>
      <c r="M687" s="1" t="str">
        <f ca="1">IF($D687="-","",VLOOKUP($C687,aanmeldingen!$C:$AB,M$1,FALSE))</f>
        <v/>
      </c>
      <c r="N687" s="1" t="str">
        <f ca="1">IF($D687="-","",VLOOKUP($C687,aanmeldingen!$C:$AB,N$1,FALSE))</f>
        <v/>
      </c>
      <c r="O687" s="1" t="str">
        <f ca="1">IF($D687="-","",VLOOKUP($C687,aanmeldingen!$C:$AB,O$1,FALSE))</f>
        <v/>
      </c>
      <c r="P687" s="1">
        <f t="shared" ca="1" si="64"/>
        <v>1</v>
      </c>
      <c r="Q687" s="20" t="str">
        <f ca="1">IF(B687=1,IF(VLOOKUP(D687,Scheidsrechters!B:P,15,FALSE)=0,"",VLOOKUP(D687,Scheidsrechters!B:P,15,FALSE)),"")</f>
        <v/>
      </c>
      <c r="S687" s="1">
        <f t="shared" ca="1" si="65"/>
        <v>1</v>
      </c>
      <c r="T687" s="26" t="str">
        <f ca="1">IFERROR(VLOOKUP(C687,aanmeldingen!$C:$L,10,FALSE),"")</f>
        <v/>
      </c>
      <c r="U687" s="26" t="str">
        <f ca="1">IFERROR(VLOOKUP(C687,aanmeldingen!$C:$V,20,FALSE),"")</f>
        <v/>
      </c>
    </row>
    <row r="688" spans="1:21" x14ac:dyDescent="0.2">
      <c r="A688" s="54">
        <f t="shared" ca="1" si="62"/>
        <v>1</v>
      </c>
      <c r="B688" s="54">
        <f t="shared" ca="1" si="63"/>
        <v>0</v>
      </c>
      <c r="C688" s="54">
        <f t="shared" si="60"/>
        <v>656</v>
      </c>
      <c r="D688" s="54" t="str">
        <f ca="1">IFERROR(VLOOKUP($C688,aanmeldingen!$C:$AB,D$1,FALSE),"-")</f>
        <v>-</v>
      </c>
      <c r="E688" s="54">
        <f t="shared" ca="1" si="61"/>
        <v>0</v>
      </c>
      <c r="F688" s="25" t="str">
        <f ca="1">IF($B688=1,VLOOKUP($C688,aanmeldingen!$C:$AB,F$1,FALSE),"")</f>
        <v/>
      </c>
      <c r="G688" s="1" t="str">
        <f ca="1">IF($B688=1,VLOOKUP($C688,aanmeldingen!$C:$AB,G$1,FALSE),"")</f>
        <v/>
      </c>
      <c r="H688" s="1" t="str">
        <f ca="1">IF($B688=1,VLOOKUP($C688,aanmeldingen!$C:$AB,H$1,FALSE),"")</f>
        <v/>
      </c>
      <c r="I688" s="26" t="str">
        <f ca="1">IF($B688=1,VLOOKUP($C688,aanmeldingen!$C:$AB,I$1,FALSE),"")</f>
        <v/>
      </c>
      <c r="J688" s="26" t="str">
        <f ca="1">IF($B688=1,VLOOKUP($C688,aanmeldingen!$C:$AB,J$1,FALSE),"")</f>
        <v/>
      </c>
      <c r="K688" s="18" t="str">
        <f ca="1">IF($B688=1,VLOOKUP($C688,aanmeldingen!$C:$AB,K$1,FALSE),"")</f>
        <v/>
      </c>
      <c r="L688" s="1" t="str">
        <f ca="1">IF($B688=1,VLOOKUP($C688,aanmeldingen!$C:$AB,L$1,FALSE),"")</f>
        <v/>
      </c>
      <c r="M688" s="1" t="str">
        <f ca="1">IF($D688="-","",VLOOKUP($C688,aanmeldingen!$C:$AB,M$1,FALSE))</f>
        <v/>
      </c>
      <c r="N688" s="1" t="str">
        <f ca="1">IF($D688="-","",VLOOKUP($C688,aanmeldingen!$C:$AB,N$1,FALSE))</f>
        <v/>
      </c>
      <c r="O688" s="1" t="str">
        <f ca="1">IF($D688="-","",VLOOKUP($C688,aanmeldingen!$C:$AB,O$1,FALSE))</f>
        <v/>
      </c>
      <c r="P688" s="1">
        <f t="shared" ca="1" si="64"/>
        <v>1</v>
      </c>
      <c r="Q688" s="20" t="str">
        <f ca="1">IF(B688=1,IF(VLOOKUP(D688,Scheidsrechters!B:P,15,FALSE)=0,"",VLOOKUP(D688,Scheidsrechters!B:P,15,FALSE)),"")</f>
        <v/>
      </c>
      <c r="S688" s="1">
        <f t="shared" ca="1" si="65"/>
        <v>1</v>
      </c>
      <c r="T688" s="26" t="str">
        <f ca="1">IFERROR(VLOOKUP(C688,aanmeldingen!$C:$L,10,FALSE),"")</f>
        <v/>
      </c>
      <c r="U688" s="26" t="str">
        <f ca="1">IFERROR(VLOOKUP(C688,aanmeldingen!$C:$V,20,FALSE),"")</f>
        <v/>
      </c>
    </row>
    <row r="689" spans="1:21" x14ac:dyDescent="0.2">
      <c r="A689" s="54">
        <f t="shared" ca="1" si="62"/>
        <v>1</v>
      </c>
      <c r="B689" s="54">
        <f t="shared" ca="1" si="63"/>
        <v>0</v>
      </c>
      <c r="C689" s="54">
        <f t="shared" si="60"/>
        <v>657</v>
      </c>
      <c r="D689" s="54" t="str">
        <f ca="1">IFERROR(VLOOKUP($C689,aanmeldingen!$C:$AB,D$1,FALSE),"-")</f>
        <v>-</v>
      </c>
      <c r="E689" s="54">
        <f t="shared" ca="1" si="61"/>
        <v>0</v>
      </c>
      <c r="F689" s="25" t="str">
        <f ca="1">IF($B689=1,VLOOKUP($C689,aanmeldingen!$C:$AB,F$1,FALSE),"")</f>
        <v/>
      </c>
      <c r="G689" s="1" t="str">
        <f ca="1">IF($B689=1,VLOOKUP($C689,aanmeldingen!$C:$AB,G$1,FALSE),"")</f>
        <v/>
      </c>
      <c r="H689" s="1" t="str">
        <f ca="1">IF($B689=1,VLOOKUP($C689,aanmeldingen!$C:$AB,H$1,FALSE),"")</f>
        <v/>
      </c>
      <c r="I689" s="26" t="str">
        <f ca="1">IF($B689=1,VLOOKUP($C689,aanmeldingen!$C:$AB,I$1,FALSE),"")</f>
        <v/>
      </c>
      <c r="J689" s="26" t="str">
        <f ca="1">IF($B689=1,VLOOKUP($C689,aanmeldingen!$C:$AB,J$1,FALSE),"")</f>
        <v/>
      </c>
      <c r="K689" s="18" t="str">
        <f ca="1">IF($B689=1,VLOOKUP($C689,aanmeldingen!$C:$AB,K$1,FALSE),"")</f>
        <v/>
      </c>
      <c r="L689" s="1" t="str">
        <f ca="1">IF($B689=1,VLOOKUP($C689,aanmeldingen!$C:$AB,L$1,FALSE),"")</f>
        <v/>
      </c>
      <c r="M689" s="1" t="str">
        <f ca="1">IF($D689="-","",VLOOKUP($C689,aanmeldingen!$C:$AB,M$1,FALSE))</f>
        <v/>
      </c>
      <c r="N689" s="1" t="str">
        <f ca="1">IF($D689="-","",VLOOKUP($C689,aanmeldingen!$C:$AB,N$1,FALSE))</f>
        <v/>
      </c>
      <c r="O689" s="1" t="str">
        <f ca="1">IF($D689="-","",VLOOKUP($C689,aanmeldingen!$C:$AB,O$1,FALSE))</f>
        <v/>
      </c>
      <c r="P689" s="1">
        <f t="shared" ca="1" si="64"/>
        <v>1</v>
      </c>
      <c r="Q689" s="20" t="str">
        <f ca="1">IF(B689=1,IF(VLOOKUP(D689,Scheidsrechters!B:P,15,FALSE)=0,"",VLOOKUP(D689,Scheidsrechters!B:P,15,FALSE)),"")</f>
        <v/>
      </c>
      <c r="S689" s="1">
        <f t="shared" ca="1" si="65"/>
        <v>1</v>
      </c>
      <c r="T689" s="26" t="str">
        <f ca="1">IFERROR(VLOOKUP(C689,aanmeldingen!$C:$L,10,FALSE),"")</f>
        <v/>
      </c>
      <c r="U689" s="26" t="str">
        <f ca="1">IFERROR(VLOOKUP(C689,aanmeldingen!$C:$V,20,FALSE),"")</f>
        <v/>
      </c>
    </row>
    <row r="690" spans="1:21" x14ac:dyDescent="0.2">
      <c r="A690" s="54">
        <f t="shared" ca="1" si="62"/>
        <v>1</v>
      </c>
      <c r="B690" s="54">
        <f t="shared" ca="1" si="63"/>
        <v>0</v>
      </c>
      <c r="C690" s="54">
        <f t="shared" si="60"/>
        <v>658</v>
      </c>
      <c r="D690" s="54" t="str">
        <f ca="1">IFERROR(VLOOKUP($C690,aanmeldingen!$C:$AB,D$1,FALSE),"-")</f>
        <v>-</v>
      </c>
      <c r="E690" s="54">
        <f t="shared" ca="1" si="61"/>
        <v>0</v>
      </c>
      <c r="F690" s="25" t="str">
        <f ca="1">IF($B690=1,VLOOKUP($C690,aanmeldingen!$C:$AB,F$1,FALSE),"")</f>
        <v/>
      </c>
      <c r="G690" s="1" t="str">
        <f ca="1">IF($B690=1,VLOOKUP($C690,aanmeldingen!$C:$AB,G$1,FALSE),"")</f>
        <v/>
      </c>
      <c r="H690" s="1" t="str">
        <f ca="1">IF($B690=1,VLOOKUP($C690,aanmeldingen!$C:$AB,H$1,FALSE),"")</f>
        <v/>
      </c>
      <c r="I690" s="26" t="str">
        <f ca="1">IF($B690=1,VLOOKUP($C690,aanmeldingen!$C:$AB,I$1,FALSE),"")</f>
        <v/>
      </c>
      <c r="J690" s="26" t="str">
        <f ca="1">IF($B690=1,VLOOKUP($C690,aanmeldingen!$C:$AB,J$1,FALSE),"")</f>
        <v/>
      </c>
      <c r="K690" s="18" t="str">
        <f ca="1">IF($B690=1,VLOOKUP($C690,aanmeldingen!$C:$AB,K$1,FALSE),"")</f>
        <v/>
      </c>
      <c r="L690" s="1" t="str">
        <f ca="1">IF($B690=1,VLOOKUP($C690,aanmeldingen!$C:$AB,L$1,FALSE),"")</f>
        <v/>
      </c>
      <c r="M690" s="1" t="str">
        <f ca="1">IF($D690="-","",VLOOKUP($C690,aanmeldingen!$C:$AB,M$1,FALSE))</f>
        <v/>
      </c>
      <c r="N690" s="1" t="str">
        <f ca="1">IF($D690="-","",VLOOKUP($C690,aanmeldingen!$C:$AB,N$1,FALSE))</f>
        <v/>
      </c>
      <c r="O690" s="1" t="str">
        <f ca="1">IF($D690="-","",VLOOKUP($C690,aanmeldingen!$C:$AB,O$1,FALSE))</f>
        <v/>
      </c>
      <c r="P690" s="1">
        <f t="shared" ca="1" si="64"/>
        <v>1</v>
      </c>
      <c r="Q690" s="20" t="str">
        <f ca="1">IF(B690=1,IF(VLOOKUP(D690,Scheidsrechters!B:P,15,FALSE)=0,"",VLOOKUP(D690,Scheidsrechters!B:P,15,FALSE)),"")</f>
        <v/>
      </c>
      <c r="S690" s="1">
        <f t="shared" ca="1" si="65"/>
        <v>1</v>
      </c>
      <c r="T690" s="26" t="str">
        <f ca="1">IFERROR(VLOOKUP(C690,aanmeldingen!$C:$L,10,FALSE),"")</f>
        <v/>
      </c>
      <c r="U690" s="26" t="str">
        <f ca="1">IFERROR(VLOOKUP(C690,aanmeldingen!$C:$V,20,FALSE),"")</f>
        <v/>
      </c>
    </row>
    <row r="691" spans="1:21" x14ac:dyDescent="0.2">
      <c r="A691" s="54">
        <f t="shared" ca="1" si="62"/>
        <v>1</v>
      </c>
      <c r="B691" s="54">
        <f t="shared" ca="1" si="63"/>
        <v>0</v>
      </c>
      <c r="C691" s="54">
        <f t="shared" si="60"/>
        <v>659</v>
      </c>
      <c r="D691" s="54" t="str">
        <f ca="1">IFERROR(VLOOKUP($C691,aanmeldingen!$C:$AB,D$1,FALSE),"-")</f>
        <v>-</v>
      </c>
      <c r="E691" s="54">
        <f t="shared" ca="1" si="61"/>
        <v>0</v>
      </c>
      <c r="F691" s="25" t="str">
        <f ca="1">IF($B691=1,VLOOKUP($C691,aanmeldingen!$C:$AB,F$1,FALSE),"")</f>
        <v/>
      </c>
      <c r="G691" s="1" t="str">
        <f ca="1">IF($B691=1,VLOOKUP($C691,aanmeldingen!$C:$AB,G$1,FALSE),"")</f>
        <v/>
      </c>
      <c r="H691" s="1" t="str">
        <f ca="1">IF($B691=1,VLOOKUP($C691,aanmeldingen!$C:$AB,H$1,FALSE),"")</f>
        <v/>
      </c>
      <c r="I691" s="26" t="str">
        <f ca="1">IF($B691=1,VLOOKUP($C691,aanmeldingen!$C:$AB,I$1,FALSE),"")</f>
        <v/>
      </c>
      <c r="J691" s="26" t="str">
        <f ca="1">IF($B691=1,VLOOKUP($C691,aanmeldingen!$C:$AB,J$1,FALSE),"")</f>
        <v/>
      </c>
      <c r="K691" s="18" t="str">
        <f ca="1">IF($B691=1,VLOOKUP($C691,aanmeldingen!$C:$AB,K$1,FALSE),"")</f>
        <v/>
      </c>
      <c r="L691" s="1" t="str">
        <f ca="1">IF($B691=1,VLOOKUP($C691,aanmeldingen!$C:$AB,L$1,FALSE),"")</f>
        <v/>
      </c>
      <c r="M691" s="1" t="str">
        <f ca="1">IF($D691="-","",VLOOKUP($C691,aanmeldingen!$C:$AB,M$1,FALSE))</f>
        <v/>
      </c>
      <c r="N691" s="1" t="str">
        <f ca="1">IF($D691="-","",VLOOKUP($C691,aanmeldingen!$C:$AB,N$1,FALSE))</f>
        <v/>
      </c>
      <c r="O691" s="1" t="str">
        <f ca="1">IF($D691="-","",VLOOKUP($C691,aanmeldingen!$C:$AB,O$1,FALSE))</f>
        <v/>
      </c>
      <c r="P691" s="1">
        <f t="shared" ca="1" si="64"/>
        <v>1</v>
      </c>
      <c r="Q691" s="20" t="str">
        <f ca="1">IF(B691=1,IF(VLOOKUP(D691,Scheidsrechters!B:P,15,FALSE)=0,"",VLOOKUP(D691,Scheidsrechters!B:P,15,FALSE)),"")</f>
        <v/>
      </c>
      <c r="S691" s="1">
        <f t="shared" ca="1" si="65"/>
        <v>1</v>
      </c>
      <c r="T691" s="26" t="str">
        <f ca="1">IFERROR(VLOOKUP(C691,aanmeldingen!$C:$L,10,FALSE),"")</f>
        <v/>
      </c>
      <c r="U691" s="26" t="str">
        <f ca="1">IFERROR(VLOOKUP(C691,aanmeldingen!$C:$V,20,FALSE),"")</f>
        <v/>
      </c>
    </row>
    <row r="692" spans="1:21" x14ac:dyDescent="0.2">
      <c r="A692" s="54">
        <f t="shared" ca="1" si="62"/>
        <v>1</v>
      </c>
      <c r="B692" s="54">
        <f t="shared" ca="1" si="63"/>
        <v>0</v>
      </c>
      <c r="C692" s="54">
        <f t="shared" si="60"/>
        <v>660</v>
      </c>
      <c r="D692" s="54" t="str">
        <f ca="1">IFERROR(VLOOKUP($C692,aanmeldingen!$C:$AB,D$1,FALSE),"-")</f>
        <v>-</v>
      </c>
      <c r="E692" s="54">
        <f t="shared" ca="1" si="61"/>
        <v>0</v>
      </c>
      <c r="F692" s="25" t="str">
        <f ca="1">IF($B692=1,VLOOKUP($C692,aanmeldingen!$C:$AB,F$1,FALSE),"")</f>
        <v/>
      </c>
      <c r="G692" s="1" t="str">
        <f ca="1">IF($B692=1,VLOOKUP($C692,aanmeldingen!$C:$AB,G$1,FALSE),"")</f>
        <v/>
      </c>
      <c r="H692" s="1" t="str">
        <f ca="1">IF($B692=1,VLOOKUP($C692,aanmeldingen!$C:$AB,H$1,FALSE),"")</f>
        <v/>
      </c>
      <c r="I692" s="26" t="str">
        <f ca="1">IF($B692=1,VLOOKUP($C692,aanmeldingen!$C:$AB,I$1,FALSE),"")</f>
        <v/>
      </c>
      <c r="J692" s="26" t="str">
        <f ca="1">IF($B692=1,VLOOKUP($C692,aanmeldingen!$C:$AB,J$1,FALSE),"")</f>
        <v/>
      </c>
      <c r="K692" s="18" t="str">
        <f ca="1">IF($B692=1,VLOOKUP($C692,aanmeldingen!$C:$AB,K$1,FALSE),"")</f>
        <v/>
      </c>
      <c r="L692" s="1" t="str">
        <f ca="1">IF($B692=1,VLOOKUP($C692,aanmeldingen!$C:$AB,L$1,FALSE),"")</f>
        <v/>
      </c>
      <c r="M692" s="1" t="str">
        <f ca="1">IF($D692="-","",VLOOKUP($C692,aanmeldingen!$C:$AB,M$1,FALSE))</f>
        <v/>
      </c>
      <c r="N692" s="1" t="str">
        <f ca="1">IF($D692="-","",VLOOKUP($C692,aanmeldingen!$C:$AB,N$1,FALSE))</f>
        <v/>
      </c>
      <c r="O692" s="1" t="str">
        <f ca="1">IF($D692="-","",VLOOKUP($C692,aanmeldingen!$C:$AB,O$1,FALSE))</f>
        <v/>
      </c>
      <c r="P692" s="1">
        <f t="shared" ca="1" si="64"/>
        <v>1</v>
      </c>
      <c r="Q692" s="20" t="str">
        <f ca="1">IF(B692=1,IF(VLOOKUP(D692,Scheidsrechters!B:P,15,FALSE)=0,"",VLOOKUP(D692,Scheidsrechters!B:P,15,FALSE)),"")</f>
        <v/>
      </c>
      <c r="S692" s="1">
        <f t="shared" ca="1" si="65"/>
        <v>1</v>
      </c>
      <c r="T692" s="26" t="str">
        <f ca="1">IFERROR(VLOOKUP(C692,aanmeldingen!$C:$L,10,FALSE),"")</f>
        <v/>
      </c>
      <c r="U692" s="26" t="str">
        <f ca="1">IFERROR(VLOOKUP(C692,aanmeldingen!$C:$V,20,FALSE),"")</f>
        <v/>
      </c>
    </row>
    <row r="693" spans="1:21" x14ac:dyDescent="0.2">
      <c r="A693" s="54">
        <f t="shared" ca="1" si="62"/>
        <v>1</v>
      </c>
      <c r="B693" s="54">
        <f t="shared" ca="1" si="63"/>
        <v>0</v>
      </c>
      <c r="C693" s="54">
        <f t="shared" si="60"/>
        <v>661</v>
      </c>
      <c r="D693" s="54" t="str">
        <f ca="1">IFERROR(VLOOKUP($C693,aanmeldingen!$C:$AB,D$1,FALSE),"-")</f>
        <v>-</v>
      </c>
      <c r="E693" s="54">
        <f t="shared" ca="1" si="61"/>
        <v>0</v>
      </c>
      <c r="F693" s="25" t="str">
        <f ca="1">IF($B693=1,VLOOKUP($C693,aanmeldingen!$C:$AB,F$1,FALSE),"")</f>
        <v/>
      </c>
      <c r="G693" s="1" t="str">
        <f ca="1">IF($B693=1,VLOOKUP($C693,aanmeldingen!$C:$AB,G$1,FALSE),"")</f>
        <v/>
      </c>
      <c r="H693" s="1" t="str">
        <f ca="1">IF($B693=1,VLOOKUP($C693,aanmeldingen!$C:$AB,H$1,FALSE),"")</f>
        <v/>
      </c>
      <c r="I693" s="26" t="str">
        <f ca="1">IF($B693=1,VLOOKUP($C693,aanmeldingen!$C:$AB,I$1,FALSE),"")</f>
        <v/>
      </c>
      <c r="J693" s="26" t="str">
        <f ca="1">IF($B693=1,VLOOKUP($C693,aanmeldingen!$C:$AB,J$1,FALSE),"")</f>
        <v/>
      </c>
      <c r="K693" s="18" t="str">
        <f ca="1">IF($B693=1,VLOOKUP($C693,aanmeldingen!$C:$AB,K$1,FALSE),"")</f>
        <v/>
      </c>
      <c r="L693" s="1" t="str">
        <f ca="1">IF($B693=1,VLOOKUP($C693,aanmeldingen!$C:$AB,L$1,FALSE),"")</f>
        <v/>
      </c>
      <c r="M693" s="1" t="str">
        <f ca="1">IF($D693="-","",VLOOKUP($C693,aanmeldingen!$C:$AB,M$1,FALSE))</f>
        <v/>
      </c>
      <c r="N693" s="1" t="str">
        <f ca="1">IF($D693="-","",VLOOKUP($C693,aanmeldingen!$C:$AB,N$1,FALSE))</f>
        <v/>
      </c>
      <c r="O693" s="1" t="str">
        <f ca="1">IF($D693="-","",VLOOKUP($C693,aanmeldingen!$C:$AB,O$1,FALSE))</f>
        <v/>
      </c>
      <c r="P693" s="1">
        <f t="shared" ca="1" si="64"/>
        <v>1</v>
      </c>
      <c r="Q693" s="20" t="str">
        <f ca="1">IF(B693=1,IF(VLOOKUP(D693,Scheidsrechters!B:P,15,FALSE)=0,"",VLOOKUP(D693,Scheidsrechters!B:P,15,FALSE)),"")</f>
        <v/>
      </c>
      <c r="S693" s="1">
        <f t="shared" ca="1" si="65"/>
        <v>1</v>
      </c>
      <c r="T693" s="26" t="str">
        <f ca="1">IFERROR(VLOOKUP(C693,aanmeldingen!$C:$L,10,FALSE),"")</f>
        <v/>
      </c>
      <c r="U693" s="26" t="str">
        <f ca="1">IFERROR(VLOOKUP(C693,aanmeldingen!$C:$V,20,FALSE),"")</f>
        <v/>
      </c>
    </row>
    <row r="694" spans="1:21" x14ac:dyDescent="0.2">
      <c r="A694" s="54">
        <f t="shared" ca="1" si="62"/>
        <v>1</v>
      </c>
      <c r="B694" s="54">
        <f t="shared" ca="1" si="63"/>
        <v>0</v>
      </c>
      <c r="C694" s="54">
        <f t="shared" si="60"/>
        <v>662</v>
      </c>
      <c r="D694" s="54" t="str">
        <f ca="1">IFERROR(VLOOKUP($C694,aanmeldingen!$C:$AB,D$1,FALSE),"-")</f>
        <v>-</v>
      </c>
      <c r="E694" s="54">
        <f t="shared" ca="1" si="61"/>
        <v>0</v>
      </c>
      <c r="F694" s="25" t="str">
        <f ca="1">IF($B694=1,VLOOKUP($C694,aanmeldingen!$C:$AB,F$1,FALSE),"")</f>
        <v/>
      </c>
      <c r="G694" s="1" t="str">
        <f ca="1">IF($B694=1,VLOOKUP($C694,aanmeldingen!$C:$AB,G$1,FALSE),"")</f>
        <v/>
      </c>
      <c r="H694" s="1" t="str">
        <f ca="1">IF($B694=1,VLOOKUP($C694,aanmeldingen!$C:$AB,H$1,FALSE),"")</f>
        <v/>
      </c>
      <c r="I694" s="26" t="str">
        <f ca="1">IF($B694=1,VLOOKUP($C694,aanmeldingen!$C:$AB,I$1,FALSE),"")</f>
        <v/>
      </c>
      <c r="J694" s="26" t="str">
        <f ca="1">IF($B694=1,VLOOKUP($C694,aanmeldingen!$C:$AB,J$1,FALSE),"")</f>
        <v/>
      </c>
      <c r="K694" s="18" t="str">
        <f ca="1">IF($B694=1,VLOOKUP($C694,aanmeldingen!$C:$AB,K$1,FALSE),"")</f>
        <v/>
      </c>
      <c r="L694" s="1" t="str">
        <f ca="1">IF($B694=1,VLOOKUP($C694,aanmeldingen!$C:$AB,L$1,FALSE),"")</f>
        <v/>
      </c>
      <c r="M694" s="1" t="str">
        <f ca="1">IF($D694="-","",VLOOKUP($C694,aanmeldingen!$C:$AB,M$1,FALSE))</f>
        <v/>
      </c>
      <c r="N694" s="1" t="str">
        <f ca="1">IF($D694="-","",VLOOKUP($C694,aanmeldingen!$C:$AB,N$1,FALSE))</f>
        <v/>
      </c>
      <c r="O694" s="1" t="str">
        <f ca="1">IF($D694="-","",VLOOKUP($C694,aanmeldingen!$C:$AB,O$1,FALSE))</f>
        <v/>
      </c>
      <c r="P694" s="1">
        <f t="shared" ca="1" si="64"/>
        <v>1</v>
      </c>
      <c r="Q694" s="20" t="str">
        <f ca="1">IF(B694=1,IF(VLOOKUP(D694,Scheidsrechters!B:P,15,FALSE)=0,"",VLOOKUP(D694,Scheidsrechters!B:P,15,FALSE)),"")</f>
        <v/>
      </c>
      <c r="S694" s="1">
        <f t="shared" ca="1" si="65"/>
        <v>1</v>
      </c>
      <c r="T694" s="26" t="str">
        <f ca="1">IFERROR(VLOOKUP(C694,aanmeldingen!$C:$L,10,FALSE),"")</f>
        <v/>
      </c>
      <c r="U694" s="26" t="str">
        <f ca="1">IFERROR(VLOOKUP(C694,aanmeldingen!$C:$V,20,FALSE),"")</f>
        <v/>
      </c>
    </row>
    <row r="695" spans="1:21" x14ac:dyDescent="0.2">
      <c r="A695" s="54">
        <f t="shared" ca="1" si="62"/>
        <v>1</v>
      </c>
      <c r="B695" s="54">
        <f t="shared" ca="1" si="63"/>
        <v>0</v>
      </c>
      <c r="C695" s="54">
        <f t="shared" si="60"/>
        <v>663</v>
      </c>
      <c r="D695" s="54" t="str">
        <f ca="1">IFERROR(VLOOKUP($C695,aanmeldingen!$C:$AB,D$1,FALSE),"-")</f>
        <v>-</v>
      </c>
      <c r="E695" s="54">
        <f t="shared" ca="1" si="61"/>
        <v>0</v>
      </c>
      <c r="F695" s="25" t="str">
        <f ca="1">IF($B695=1,VLOOKUP($C695,aanmeldingen!$C:$AB,F$1,FALSE),"")</f>
        <v/>
      </c>
      <c r="G695" s="1" t="str">
        <f ca="1">IF($B695=1,VLOOKUP($C695,aanmeldingen!$C:$AB,G$1,FALSE),"")</f>
        <v/>
      </c>
      <c r="H695" s="1" t="str">
        <f ca="1">IF($B695=1,VLOOKUP($C695,aanmeldingen!$C:$AB,H$1,FALSE),"")</f>
        <v/>
      </c>
      <c r="I695" s="26" t="str">
        <f ca="1">IF($B695=1,VLOOKUP($C695,aanmeldingen!$C:$AB,I$1,FALSE),"")</f>
        <v/>
      </c>
      <c r="J695" s="26" t="str">
        <f ca="1">IF($B695=1,VLOOKUP($C695,aanmeldingen!$C:$AB,J$1,FALSE),"")</f>
        <v/>
      </c>
      <c r="K695" s="18" t="str">
        <f ca="1">IF($B695=1,VLOOKUP($C695,aanmeldingen!$C:$AB,K$1,FALSE),"")</f>
        <v/>
      </c>
      <c r="L695" s="1" t="str">
        <f ca="1">IF($B695=1,VLOOKUP($C695,aanmeldingen!$C:$AB,L$1,FALSE),"")</f>
        <v/>
      </c>
      <c r="M695" s="1" t="str">
        <f ca="1">IF($D695="-","",VLOOKUP($C695,aanmeldingen!$C:$AB,M$1,FALSE))</f>
        <v/>
      </c>
      <c r="N695" s="1" t="str">
        <f ca="1">IF($D695="-","",VLOOKUP($C695,aanmeldingen!$C:$AB,N$1,FALSE))</f>
        <v/>
      </c>
      <c r="O695" s="1" t="str">
        <f ca="1">IF($D695="-","",VLOOKUP($C695,aanmeldingen!$C:$AB,O$1,FALSE))</f>
        <v/>
      </c>
      <c r="P695" s="1">
        <f t="shared" ca="1" si="64"/>
        <v>1</v>
      </c>
      <c r="Q695" s="20" t="str">
        <f ca="1">IF(B695=1,IF(VLOOKUP(D695,Scheidsrechters!B:P,15,FALSE)=0,"",VLOOKUP(D695,Scheidsrechters!B:P,15,FALSE)),"")</f>
        <v/>
      </c>
      <c r="S695" s="1">
        <f t="shared" ca="1" si="65"/>
        <v>1</v>
      </c>
      <c r="T695" s="26" t="str">
        <f ca="1">IFERROR(VLOOKUP(C695,aanmeldingen!$C:$L,10,FALSE),"")</f>
        <v/>
      </c>
      <c r="U695" s="26" t="str">
        <f ca="1">IFERROR(VLOOKUP(C695,aanmeldingen!$C:$V,20,FALSE),"")</f>
        <v/>
      </c>
    </row>
    <row r="696" spans="1:21" x14ac:dyDescent="0.2">
      <c r="A696" s="54">
        <f t="shared" ca="1" si="62"/>
        <v>1</v>
      </c>
      <c r="B696" s="54">
        <f t="shared" ca="1" si="63"/>
        <v>0</v>
      </c>
      <c r="C696" s="54">
        <f t="shared" si="60"/>
        <v>664</v>
      </c>
      <c r="D696" s="54" t="str">
        <f ca="1">IFERROR(VLOOKUP($C696,aanmeldingen!$C:$AB,D$1,FALSE),"-")</f>
        <v>-</v>
      </c>
      <c r="E696" s="54">
        <f t="shared" ca="1" si="61"/>
        <v>0</v>
      </c>
      <c r="F696" s="25" t="str">
        <f ca="1">IF($B696=1,VLOOKUP($C696,aanmeldingen!$C:$AB,F$1,FALSE),"")</f>
        <v/>
      </c>
      <c r="G696" s="1" t="str">
        <f ca="1">IF($B696=1,VLOOKUP($C696,aanmeldingen!$C:$AB,G$1,FALSE),"")</f>
        <v/>
      </c>
      <c r="H696" s="1" t="str">
        <f ca="1">IF($B696=1,VLOOKUP($C696,aanmeldingen!$C:$AB,H$1,FALSE),"")</f>
        <v/>
      </c>
      <c r="I696" s="26" t="str">
        <f ca="1">IF($B696=1,VLOOKUP($C696,aanmeldingen!$C:$AB,I$1,FALSE),"")</f>
        <v/>
      </c>
      <c r="J696" s="26" t="str">
        <f ca="1">IF($B696=1,VLOOKUP($C696,aanmeldingen!$C:$AB,J$1,FALSE),"")</f>
        <v/>
      </c>
      <c r="K696" s="18" t="str">
        <f ca="1">IF($B696=1,VLOOKUP($C696,aanmeldingen!$C:$AB,K$1,FALSE),"")</f>
        <v/>
      </c>
      <c r="L696" s="1" t="str">
        <f ca="1">IF($B696=1,VLOOKUP($C696,aanmeldingen!$C:$AB,L$1,FALSE),"")</f>
        <v/>
      </c>
      <c r="M696" s="1" t="str">
        <f ca="1">IF($D696="-","",VLOOKUP($C696,aanmeldingen!$C:$AB,M$1,FALSE))</f>
        <v/>
      </c>
      <c r="N696" s="1" t="str">
        <f ca="1">IF($D696="-","",VLOOKUP($C696,aanmeldingen!$C:$AB,N$1,FALSE))</f>
        <v/>
      </c>
      <c r="O696" s="1" t="str">
        <f ca="1">IF($D696="-","",VLOOKUP($C696,aanmeldingen!$C:$AB,O$1,FALSE))</f>
        <v/>
      </c>
      <c r="P696" s="1">
        <f t="shared" ca="1" si="64"/>
        <v>1</v>
      </c>
      <c r="Q696" s="20" t="str">
        <f ca="1">IF(B696=1,IF(VLOOKUP(D696,Scheidsrechters!B:P,15,FALSE)=0,"",VLOOKUP(D696,Scheidsrechters!B:P,15,FALSE)),"")</f>
        <v/>
      </c>
      <c r="S696" s="1">
        <f t="shared" ca="1" si="65"/>
        <v>1</v>
      </c>
      <c r="T696" s="26" t="str">
        <f ca="1">IFERROR(VLOOKUP(C696,aanmeldingen!$C:$L,10,FALSE),"")</f>
        <v/>
      </c>
      <c r="U696" s="26" t="str">
        <f ca="1">IFERROR(VLOOKUP(C696,aanmeldingen!$C:$V,20,FALSE),"")</f>
        <v/>
      </c>
    </row>
    <row r="697" spans="1:21" x14ac:dyDescent="0.2">
      <c r="A697" s="54">
        <f t="shared" ca="1" si="62"/>
        <v>1</v>
      </c>
      <c r="B697" s="54">
        <f t="shared" ca="1" si="63"/>
        <v>0</v>
      </c>
      <c r="C697" s="54">
        <f t="shared" si="60"/>
        <v>665</v>
      </c>
      <c r="D697" s="54" t="str">
        <f ca="1">IFERROR(VLOOKUP($C697,aanmeldingen!$C:$AB,D$1,FALSE),"-")</f>
        <v>-</v>
      </c>
      <c r="E697" s="54">
        <f t="shared" ca="1" si="61"/>
        <v>0</v>
      </c>
      <c r="F697" s="25" t="str">
        <f ca="1">IF($B697=1,VLOOKUP($C697,aanmeldingen!$C:$AB,F$1,FALSE),"")</f>
        <v/>
      </c>
      <c r="G697" s="1" t="str">
        <f ca="1">IF($B697=1,VLOOKUP($C697,aanmeldingen!$C:$AB,G$1,FALSE),"")</f>
        <v/>
      </c>
      <c r="H697" s="1" t="str">
        <f ca="1">IF($B697=1,VLOOKUP($C697,aanmeldingen!$C:$AB,H$1,FALSE),"")</f>
        <v/>
      </c>
      <c r="I697" s="26" t="str">
        <f ca="1">IF($B697=1,VLOOKUP($C697,aanmeldingen!$C:$AB,I$1,FALSE),"")</f>
        <v/>
      </c>
      <c r="J697" s="26" t="str">
        <f ca="1">IF($B697=1,VLOOKUP($C697,aanmeldingen!$C:$AB,J$1,FALSE),"")</f>
        <v/>
      </c>
      <c r="K697" s="18" t="str">
        <f ca="1">IF($B697=1,VLOOKUP($C697,aanmeldingen!$C:$AB,K$1,FALSE),"")</f>
        <v/>
      </c>
      <c r="L697" s="1" t="str">
        <f ca="1">IF($B697=1,VLOOKUP($C697,aanmeldingen!$C:$AB,L$1,FALSE),"")</f>
        <v/>
      </c>
      <c r="M697" s="1" t="str">
        <f ca="1">IF($D697="-","",VLOOKUP($C697,aanmeldingen!$C:$AB,M$1,FALSE))</f>
        <v/>
      </c>
      <c r="N697" s="1" t="str">
        <f ca="1">IF($D697="-","",VLOOKUP($C697,aanmeldingen!$C:$AB,N$1,FALSE))</f>
        <v/>
      </c>
      <c r="O697" s="1" t="str">
        <f ca="1">IF($D697="-","",VLOOKUP($C697,aanmeldingen!$C:$AB,O$1,FALSE))</f>
        <v/>
      </c>
      <c r="P697" s="1">
        <f t="shared" ca="1" si="64"/>
        <v>1</v>
      </c>
      <c r="Q697" s="20" t="str">
        <f ca="1">IF(B697=1,IF(VLOOKUP(D697,Scheidsrechters!B:P,15,FALSE)=0,"",VLOOKUP(D697,Scheidsrechters!B:P,15,FALSE)),"")</f>
        <v/>
      </c>
      <c r="S697" s="1">
        <f t="shared" ca="1" si="65"/>
        <v>1</v>
      </c>
      <c r="T697" s="26" t="str">
        <f ca="1">IFERROR(VLOOKUP(C697,aanmeldingen!$C:$L,10,FALSE),"")</f>
        <v/>
      </c>
      <c r="U697" s="26" t="str">
        <f ca="1">IFERROR(VLOOKUP(C697,aanmeldingen!$C:$V,20,FALSE),"")</f>
        <v/>
      </c>
    </row>
    <row r="698" spans="1:21" x14ac:dyDescent="0.2">
      <c r="A698" s="54">
        <f t="shared" ca="1" si="62"/>
        <v>1</v>
      </c>
      <c r="B698" s="54">
        <f t="shared" ca="1" si="63"/>
        <v>0</v>
      </c>
      <c r="C698" s="54">
        <f t="shared" si="60"/>
        <v>666</v>
      </c>
      <c r="D698" s="54" t="str">
        <f ca="1">IFERROR(VLOOKUP($C698,aanmeldingen!$C:$AB,D$1,FALSE),"-")</f>
        <v>-</v>
      </c>
      <c r="E698" s="54">
        <f t="shared" ca="1" si="61"/>
        <v>0</v>
      </c>
      <c r="F698" s="25" t="str">
        <f ca="1">IF($B698=1,VLOOKUP($C698,aanmeldingen!$C:$AB,F$1,FALSE),"")</f>
        <v/>
      </c>
      <c r="G698" s="1" t="str">
        <f ca="1">IF($B698=1,VLOOKUP($C698,aanmeldingen!$C:$AB,G$1,FALSE),"")</f>
        <v/>
      </c>
      <c r="H698" s="1" t="str">
        <f ca="1">IF($B698=1,VLOOKUP($C698,aanmeldingen!$C:$AB,H$1,FALSE),"")</f>
        <v/>
      </c>
      <c r="I698" s="26" t="str">
        <f ca="1">IF($B698=1,VLOOKUP($C698,aanmeldingen!$C:$AB,I$1,FALSE),"")</f>
        <v/>
      </c>
      <c r="J698" s="26" t="str">
        <f ca="1">IF($B698=1,VLOOKUP($C698,aanmeldingen!$C:$AB,J$1,FALSE),"")</f>
        <v/>
      </c>
      <c r="K698" s="18" t="str">
        <f ca="1">IF($B698=1,VLOOKUP($C698,aanmeldingen!$C:$AB,K$1,FALSE),"")</f>
        <v/>
      </c>
      <c r="L698" s="1" t="str">
        <f ca="1">IF($B698=1,VLOOKUP($C698,aanmeldingen!$C:$AB,L$1,FALSE),"")</f>
        <v/>
      </c>
      <c r="M698" s="1" t="str">
        <f ca="1">IF($D698="-","",VLOOKUP($C698,aanmeldingen!$C:$AB,M$1,FALSE))</f>
        <v/>
      </c>
      <c r="N698" s="1" t="str">
        <f ca="1">IF($D698="-","",VLOOKUP($C698,aanmeldingen!$C:$AB,N$1,FALSE))</f>
        <v/>
      </c>
      <c r="O698" s="1" t="str">
        <f ca="1">IF($D698="-","",VLOOKUP($C698,aanmeldingen!$C:$AB,O$1,FALSE))</f>
        <v/>
      </c>
      <c r="P698" s="1">
        <f t="shared" ca="1" si="64"/>
        <v>1</v>
      </c>
      <c r="Q698" s="20" t="str">
        <f ca="1">IF(B698=1,IF(VLOOKUP(D698,Scheidsrechters!B:P,15,FALSE)=0,"",VLOOKUP(D698,Scheidsrechters!B:P,15,FALSE)),"")</f>
        <v/>
      </c>
      <c r="S698" s="1">
        <f t="shared" ca="1" si="65"/>
        <v>1</v>
      </c>
      <c r="T698" s="26" t="str">
        <f ca="1">IFERROR(VLOOKUP(C698,aanmeldingen!$C:$L,10,FALSE),"")</f>
        <v/>
      </c>
      <c r="U698" s="26" t="str">
        <f ca="1">IFERROR(VLOOKUP(C698,aanmeldingen!$C:$V,20,FALSE),"")</f>
        <v/>
      </c>
    </row>
    <row r="699" spans="1:21" x14ac:dyDescent="0.2">
      <c r="A699" s="54">
        <f t="shared" ca="1" si="62"/>
        <v>1</v>
      </c>
      <c r="B699" s="54">
        <f t="shared" ca="1" si="63"/>
        <v>0</v>
      </c>
      <c r="C699" s="54">
        <f t="shared" si="60"/>
        <v>667</v>
      </c>
      <c r="D699" s="54" t="str">
        <f ca="1">IFERROR(VLOOKUP($C699,aanmeldingen!$C:$AB,D$1,FALSE),"-")</f>
        <v>-</v>
      </c>
      <c r="E699" s="54">
        <f t="shared" ca="1" si="61"/>
        <v>0</v>
      </c>
      <c r="F699" s="25" t="str">
        <f ca="1">IF($B699=1,VLOOKUP($C699,aanmeldingen!$C:$AB,F$1,FALSE),"")</f>
        <v/>
      </c>
      <c r="G699" s="1" t="str">
        <f ca="1">IF($B699=1,VLOOKUP($C699,aanmeldingen!$C:$AB,G$1,FALSE),"")</f>
        <v/>
      </c>
      <c r="H699" s="1" t="str">
        <f ca="1">IF($B699=1,VLOOKUP($C699,aanmeldingen!$C:$AB,H$1,FALSE),"")</f>
        <v/>
      </c>
      <c r="I699" s="26" t="str">
        <f ca="1">IF($B699=1,VLOOKUP($C699,aanmeldingen!$C:$AB,I$1,FALSE),"")</f>
        <v/>
      </c>
      <c r="J699" s="26" t="str">
        <f ca="1">IF($B699=1,VLOOKUP($C699,aanmeldingen!$C:$AB,J$1,FALSE),"")</f>
        <v/>
      </c>
      <c r="K699" s="18" t="str">
        <f ca="1">IF($B699=1,VLOOKUP($C699,aanmeldingen!$C:$AB,K$1,FALSE),"")</f>
        <v/>
      </c>
      <c r="L699" s="1" t="str">
        <f ca="1">IF($B699=1,VLOOKUP($C699,aanmeldingen!$C:$AB,L$1,FALSE),"")</f>
        <v/>
      </c>
      <c r="M699" s="1" t="str">
        <f ca="1">IF($D699="-","",VLOOKUP($C699,aanmeldingen!$C:$AB,M$1,FALSE))</f>
        <v/>
      </c>
      <c r="N699" s="1" t="str">
        <f ca="1">IF($D699="-","",VLOOKUP($C699,aanmeldingen!$C:$AB,N$1,FALSE))</f>
        <v/>
      </c>
      <c r="O699" s="1" t="str">
        <f ca="1">IF($D699="-","",VLOOKUP($C699,aanmeldingen!$C:$AB,O$1,FALSE))</f>
        <v/>
      </c>
      <c r="P699" s="1">
        <f t="shared" ca="1" si="64"/>
        <v>1</v>
      </c>
      <c r="Q699" s="20" t="str">
        <f ca="1">IF(B699=1,IF(VLOOKUP(D699,Scheidsrechters!B:P,15,FALSE)=0,"",VLOOKUP(D699,Scheidsrechters!B:P,15,FALSE)),"")</f>
        <v/>
      </c>
      <c r="S699" s="1">
        <f t="shared" ca="1" si="65"/>
        <v>1</v>
      </c>
      <c r="T699" s="26" t="str">
        <f ca="1">IFERROR(VLOOKUP(C699,aanmeldingen!$C:$L,10,FALSE),"")</f>
        <v/>
      </c>
      <c r="U699" s="26" t="str">
        <f ca="1">IFERROR(VLOOKUP(C699,aanmeldingen!$C:$V,20,FALSE),"")</f>
        <v/>
      </c>
    </row>
    <row r="700" spans="1:21" x14ac:dyDescent="0.2">
      <c r="A700" s="54">
        <f t="shared" ca="1" si="62"/>
        <v>1</v>
      </c>
      <c r="B700" s="54">
        <f t="shared" ca="1" si="63"/>
        <v>0</v>
      </c>
      <c r="C700" s="54">
        <f t="shared" si="60"/>
        <v>668</v>
      </c>
      <c r="D700" s="54" t="str">
        <f ca="1">IFERROR(VLOOKUP($C700,aanmeldingen!$C:$AB,D$1,FALSE),"-")</f>
        <v>-</v>
      </c>
      <c r="E700" s="54">
        <f t="shared" ca="1" si="61"/>
        <v>0</v>
      </c>
      <c r="F700" s="25" t="str">
        <f ca="1">IF($B700=1,VLOOKUP($C700,aanmeldingen!$C:$AB,F$1,FALSE),"")</f>
        <v/>
      </c>
      <c r="G700" s="1" t="str">
        <f ca="1">IF($B700=1,VLOOKUP($C700,aanmeldingen!$C:$AB,G$1,FALSE),"")</f>
        <v/>
      </c>
      <c r="H700" s="1" t="str">
        <f ca="1">IF($B700=1,VLOOKUP($C700,aanmeldingen!$C:$AB,H$1,FALSE),"")</f>
        <v/>
      </c>
      <c r="I700" s="26" t="str">
        <f ca="1">IF($B700=1,VLOOKUP($C700,aanmeldingen!$C:$AB,I$1,FALSE),"")</f>
        <v/>
      </c>
      <c r="J700" s="26" t="str">
        <f ca="1">IF($B700=1,VLOOKUP($C700,aanmeldingen!$C:$AB,J$1,FALSE),"")</f>
        <v/>
      </c>
      <c r="K700" s="18" t="str">
        <f ca="1">IF($B700=1,VLOOKUP($C700,aanmeldingen!$C:$AB,K$1,FALSE),"")</f>
        <v/>
      </c>
      <c r="L700" s="1" t="str">
        <f ca="1">IF($B700=1,VLOOKUP($C700,aanmeldingen!$C:$AB,L$1,FALSE),"")</f>
        <v/>
      </c>
      <c r="M700" s="1" t="str">
        <f ca="1">IF($D700="-","",VLOOKUP($C700,aanmeldingen!$C:$AB,M$1,FALSE))</f>
        <v/>
      </c>
      <c r="N700" s="1" t="str">
        <f ca="1">IF($D700="-","",VLOOKUP($C700,aanmeldingen!$C:$AB,N$1,FALSE))</f>
        <v/>
      </c>
      <c r="O700" s="1" t="str">
        <f ca="1">IF($D700="-","",VLOOKUP($C700,aanmeldingen!$C:$AB,O$1,FALSE))</f>
        <v/>
      </c>
      <c r="P700" s="1">
        <f t="shared" ca="1" si="64"/>
        <v>1</v>
      </c>
      <c r="Q700" s="20" t="str">
        <f ca="1">IF(B700=1,IF(VLOOKUP(D700,Scheidsrechters!B:P,15,FALSE)=0,"",VLOOKUP(D700,Scheidsrechters!B:P,15,FALSE)),"")</f>
        <v/>
      </c>
      <c r="S700" s="1">
        <f t="shared" ca="1" si="65"/>
        <v>1</v>
      </c>
      <c r="T700" s="26" t="str">
        <f ca="1">IFERROR(VLOOKUP(C700,aanmeldingen!$C:$L,10,FALSE),"")</f>
        <v/>
      </c>
      <c r="U700" s="26" t="str">
        <f ca="1">IFERROR(VLOOKUP(C700,aanmeldingen!$C:$V,20,FALSE),"")</f>
        <v/>
      </c>
    </row>
    <row r="701" spans="1:21" x14ac:dyDescent="0.2">
      <c r="A701" s="54">
        <f t="shared" ca="1" si="62"/>
        <v>1</v>
      </c>
      <c r="B701" s="54">
        <f t="shared" ca="1" si="63"/>
        <v>0</v>
      </c>
      <c r="C701" s="54">
        <f t="shared" si="60"/>
        <v>669</v>
      </c>
      <c r="D701" s="54" t="str">
        <f ca="1">IFERROR(VLOOKUP($C701,aanmeldingen!$C:$AB,D$1,FALSE),"-")</f>
        <v>-</v>
      </c>
      <c r="E701" s="54">
        <f t="shared" ca="1" si="61"/>
        <v>0</v>
      </c>
      <c r="F701" s="25" t="str">
        <f ca="1">IF($B701=1,VLOOKUP($C701,aanmeldingen!$C:$AB,F$1,FALSE),"")</f>
        <v/>
      </c>
      <c r="G701" s="1" t="str">
        <f ca="1">IF($B701=1,VLOOKUP($C701,aanmeldingen!$C:$AB,G$1,FALSE),"")</f>
        <v/>
      </c>
      <c r="H701" s="1" t="str">
        <f ca="1">IF($B701=1,VLOOKUP($C701,aanmeldingen!$C:$AB,H$1,FALSE),"")</f>
        <v/>
      </c>
      <c r="I701" s="26" t="str">
        <f ca="1">IF($B701=1,VLOOKUP($C701,aanmeldingen!$C:$AB,I$1,FALSE),"")</f>
        <v/>
      </c>
      <c r="J701" s="26" t="str">
        <f ca="1">IF($B701=1,VLOOKUP($C701,aanmeldingen!$C:$AB,J$1,FALSE),"")</f>
        <v/>
      </c>
      <c r="K701" s="18" t="str">
        <f ca="1">IF($B701=1,VLOOKUP($C701,aanmeldingen!$C:$AB,K$1,FALSE),"")</f>
        <v/>
      </c>
      <c r="L701" s="1" t="str">
        <f ca="1">IF($B701=1,VLOOKUP($C701,aanmeldingen!$C:$AB,L$1,FALSE),"")</f>
        <v/>
      </c>
      <c r="M701" s="1" t="str">
        <f ca="1">IF($D701="-","",VLOOKUP($C701,aanmeldingen!$C:$AB,M$1,FALSE))</f>
        <v/>
      </c>
      <c r="N701" s="1" t="str">
        <f ca="1">IF($D701="-","",VLOOKUP($C701,aanmeldingen!$C:$AB,N$1,FALSE))</f>
        <v/>
      </c>
      <c r="O701" s="1" t="str">
        <f ca="1">IF($D701="-","",VLOOKUP($C701,aanmeldingen!$C:$AB,O$1,FALSE))</f>
        <v/>
      </c>
      <c r="P701" s="1">
        <f t="shared" ca="1" si="64"/>
        <v>1</v>
      </c>
      <c r="Q701" s="20" t="str">
        <f ca="1">IF(B701=1,IF(VLOOKUP(D701,Scheidsrechters!B:P,15,FALSE)=0,"",VLOOKUP(D701,Scheidsrechters!B:P,15,FALSE)),"")</f>
        <v/>
      </c>
      <c r="S701" s="1">
        <f t="shared" ca="1" si="65"/>
        <v>1</v>
      </c>
      <c r="T701" s="26" t="str">
        <f ca="1">IFERROR(VLOOKUP(C701,aanmeldingen!$C:$L,10,FALSE),"")</f>
        <v/>
      </c>
      <c r="U701" s="26" t="str">
        <f ca="1">IFERROR(VLOOKUP(C701,aanmeldingen!$C:$V,20,FALSE),"")</f>
        <v/>
      </c>
    </row>
    <row r="702" spans="1:21" x14ac:dyDescent="0.2">
      <c r="A702" s="54">
        <f t="shared" ca="1" si="62"/>
        <v>1</v>
      </c>
      <c r="B702" s="54">
        <f t="shared" ca="1" si="63"/>
        <v>0</v>
      </c>
      <c r="C702" s="54">
        <f t="shared" si="60"/>
        <v>670</v>
      </c>
      <c r="D702" s="54" t="str">
        <f ca="1">IFERROR(VLOOKUP($C702,aanmeldingen!$C:$AB,D$1,FALSE),"-")</f>
        <v>-</v>
      </c>
      <c r="E702" s="54">
        <f t="shared" ca="1" si="61"/>
        <v>0</v>
      </c>
      <c r="F702" s="25" t="str">
        <f ca="1">IF($B702=1,VLOOKUP($C702,aanmeldingen!$C:$AB,F$1,FALSE),"")</f>
        <v/>
      </c>
      <c r="G702" s="1" t="str">
        <f ca="1">IF($B702=1,VLOOKUP($C702,aanmeldingen!$C:$AB,G$1,FALSE),"")</f>
        <v/>
      </c>
      <c r="H702" s="1" t="str">
        <f ca="1">IF($B702=1,VLOOKUP($C702,aanmeldingen!$C:$AB,H$1,FALSE),"")</f>
        <v/>
      </c>
      <c r="I702" s="26" t="str">
        <f ca="1">IF($B702=1,VLOOKUP($C702,aanmeldingen!$C:$AB,I$1,FALSE),"")</f>
        <v/>
      </c>
      <c r="J702" s="26" t="str">
        <f ca="1">IF($B702=1,VLOOKUP($C702,aanmeldingen!$C:$AB,J$1,FALSE),"")</f>
        <v/>
      </c>
      <c r="K702" s="18" t="str">
        <f ca="1">IF($B702=1,VLOOKUP($C702,aanmeldingen!$C:$AB,K$1,FALSE),"")</f>
        <v/>
      </c>
      <c r="L702" s="1" t="str">
        <f ca="1">IF($B702=1,VLOOKUP($C702,aanmeldingen!$C:$AB,L$1,FALSE),"")</f>
        <v/>
      </c>
      <c r="M702" s="1" t="str">
        <f ca="1">IF($D702="-","",VLOOKUP($C702,aanmeldingen!$C:$AB,M$1,FALSE))</f>
        <v/>
      </c>
      <c r="N702" s="1" t="str">
        <f ca="1">IF($D702="-","",VLOOKUP($C702,aanmeldingen!$C:$AB,N$1,FALSE))</f>
        <v/>
      </c>
      <c r="O702" s="1" t="str">
        <f ca="1">IF($D702="-","",VLOOKUP($C702,aanmeldingen!$C:$AB,O$1,FALSE))</f>
        <v/>
      </c>
      <c r="P702" s="1">
        <f t="shared" ca="1" si="64"/>
        <v>1</v>
      </c>
      <c r="Q702" s="20" t="str">
        <f ca="1">IF(B702=1,IF(VLOOKUP(D702,Scheidsrechters!B:P,15,FALSE)=0,"",VLOOKUP(D702,Scheidsrechters!B:P,15,FALSE)),"")</f>
        <v/>
      </c>
      <c r="S702" s="1">
        <f t="shared" ca="1" si="65"/>
        <v>1</v>
      </c>
      <c r="T702" s="26" t="str">
        <f ca="1">IFERROR(VLOOKUP(C702,aanmeldingen!$C:$L,10,FALSE),"")</f>
        <v/>
      </c>
      <c r="U702" s="26" t="str">
        <f ca="1">IFERROR(VLOOKUP(C702,aanmeldingen!$C:$V,20,FALSE),"")</f>
        <v/>
      </c>
    </row>
    <row r="703" spans="1:21" x14ac:dyDescent="0.2">
      <c r="A703" s="54">
        <f t="shared" ca="1" si="62"/>
        <v>1</v>
      </c>
      <c r="B703" s="54">
        <f t="shared" ca="1" si="63"/>
        <v>0</v>
      </c>
      <c r="C703" s="54">
        <f t="shared" si="60"/>
        <v>671</v>
      </c>
      <c r="D703" s="54" t="str">
        <f ca="1">IFERROR(VLOOKUP($C703,aanmeldingen!$C:$AB,D$1,FALSE),"-")</f>
        <v>-</v>
      </c>
      <c r="E703" s="54">
        <f t="shared" ca="1" si="61"/>
        <v>0</v>
      </c>
      <c r="F703" s="25" t="str">
        <f ca="1">IF($B703=1,VLOOKUP($C703,aanmeldingen!$C:$AB,F$1,FALSE),"")</f>
        <v/>
      </c>
      <c r="G703" s="1" t="str">
        <f ca="1">IF($B703=1,VLOOKUP($C703,aanmeldingen!$C:$AB,G$1,FALSE),"")</f>
        <v/>
      </c>
      <c r="H703" s="1" t="str">
        <f ca="1">IF($B703=1,VLOOKUP($C703,aanmeldingen!$C:$AB,H$1,FALSE),"")</f>
        <v/>
      </c>
      <c r="I703" s="26" t="str">
        <f ca="1">IF($B703=1,VLOOKUP($C703,aanmeldingen!$C:$AB,I$1,FALSE),"")</f>
        <v/>
      </c>
      <c r="J703" s="26" t="str">
        <f ca="1">IF($B703=1,VLOOKUP($C703,aanmeldingen!$C:$AB,J$1,FALSE),"")</f>
        <v/>
      </c>
      <c r="K703" s="18" t="str">
        <f ca="1">IF($B703=1,VLOOKUP($C703,aanmeldingen!$C:$AB,K$1,FALSE),"")</f>
        <v/>
      </c>
      <c r="L703" s="1" t="str">
        <f ca="1">IF($B703=1,VLOOKUP($C703,aanmeldingen!$C:$AB,L$1,FALSE),"")</f>
        <v/>
      </c>
      <c r="M703" s="1" t="str">
        <f ca="1">IF($D703="-","",VLOOKUP($C703,aanmeldingen!$C:$AB,M$1,FALSE))</f>
        <v/>
      </c>
      <c r="N703" s="1" t="str">
        <f ca="1">IF($D703="-","",VLOOKUP($C703,aanmeldingen!$C:$AB,N$1,FALSE))</f>
        <v/>
      </c>
      <c r="O703" s="1" t="str">
        <f ca="1">IF($D703="-","",VLOOKUP($C703,aanmeldingen!$C:$AB,O$1,FALSE))</f>
        <v/>
      </c>
      <c r="P703" s="1">
        <f t="shared" ca="1" si="64"/>
        <v>1</v>
      </c>
      <c r="Q703" s="20" t="str">
        <f ca="1">IF(B703=1,IF(VLOOKUP(D703,Scheidsrechters!B:P,15,FALSE)=0,"",VLOOKUP(D703,Scheidsrechters!B:P,15,FALSE)),"")</f>
        <v/>
      </c>
      <c r="S703" s="1">
        <f t="shared" ca="1" si="65"/>
        <v>1</v>
      </c>
      <c r="T703" s="26" t="str">
        <f ca="1">IFERROR(VLOOKUP(C703,aanmeldingen!$C:$L,10,FALSE),"")</f>
        <v/>
      </c>
      <c r="U703" s="26" t="str">
        <f ca="1">IFERROR(VLOOKUP(C703,aanmeldingen!$C:$V,20,FALSE),"")</f>
        <v/>
      </c>
    </row>
    <row r="704" spans="1:21" x14ac:dyDescent="0.2">
      <c r="A704" s="54">
        <f t="shared" ca="1" si="62"/>
        <v>1</v>
      </c>
      <c r="B704" s="54">
        <f t="shared" ca="1" si="63"/>
        <v>0</v>
      </c>
      <c r="C704" s="54">
        <f t="shared" si="60"/>
        <v>672</v>
      </c>
      <c r="D704" s="54" t="str">
        <f ca="1">IFERROR(VLOOKUP($C704,aanmeldingen!$C:$AB,D$1,FALSE),"-")</f>
        <v>-</v>
      </c>
      <c r="E704" s="54">
        <f t="shared" ca="1" si="61"/>
        <v>0</v>
      </c>
      <c r="F704" s="25" t="str">
        <f ca="1">IF($B704=1,VLOOKUP($C704,aanmeldingen!$C:$AB,F$1,FALSE),"")</f>
        <v/>
      </c>
      <c r="G704" s="1" t="str">
        <f ca="1">IF($B704=1,VLOOKUP($C704,aanmeldingen!$C:$AB,G$1,FALSE),"")</f>
        <v/>
      </c>
      <c r="H704" s="1" t="str">
        <f ca="1">IF($B704=1,VLOOKUP($C704,aanmeldingen!$C:$AB,H$1,FALSE),"")</f>
        <v/>
      </c>
      <c r="I704" s="26" t="str">
        <f ca="1">IF($B704=1,VLOOKUP($C704,aanmeldingen!$C:$AB,I$1,FALSE),"")</f>
        <v/>
      </c>
      <c r="J704" s="26" t="str">
        <f ca="1">IF($B704=1,VLOOKUP($C704,aanmeldingen!$C:$AB,J$1,FALSE),"")</f>
        <v/>
      </c>
      <c r="K704" s="18" t="str">
        <f ca="1">IF($B704=1,VLOOKUP($C704,aanmeldingen!$C:$AB,K$1,FALSE),"")</f>
        <v/>
      </c>
      <c r="L704" s="1" t="str">
        <f ca="1">IF($B704=1,VLOOKUP($C704,aanmeldingen!$C:$AB,L$1,FALSE),"")</f>
        <v/>
      </c>
      <c r="M704" s="1" t="str">
        <f ca="1">IF($D704="-","",VLOOKUP($C704,aanmeldingen!$C:$AB,M$1,FALSE))</f>
        <v/>
      </c>
      <c r="N704" s="1" t="str">
        <f ca="1">IF($D704="-","",VLOOKUP($C704,aanmeldingen!$C:$AB,N$1,FALSE))</f>
        <v/>
      </c>
      <c r="O704" s="1" t="str">
        <f ca="1">IF($D704="-","",VLOOKUP($C704,aanmeldingen!$C:$AB,O$1,FALSE))</f>
        <v/>
      </c>
      <c r="P704" s="1">
        <f t="shared" ca="1" si="64"/>
        <v>1</v>
      </c>
      <c r="Q704" s="20" t="str">
        <f ca="1">IF(B704=1,IF(VLOOKUP(D704,Scheidsrechters!B:P,15,FALSE)=0,"",VLOOKUP(D704,Scheidsrechters!B:P,15,FALSE)),"")</f>
        <v/>
      </c>
      <c r="S704" s="1">
        <f t="shared" ca="1" si="65"/>
        <v>1</v>
      </c>
      <c r="T704" s="26" t="str">
        <f ca="1">IFERROR(VLOOKUP(C704,aanmeldingen!$C:$L,10,FALSE),"")</f>
        <v/>
      </c>
      <c r="U704" s="26" t="str">
        <f ca="1">IFERROR(VLOOKUP(C704,aanmeldingen!$C:$V,20,FALSE),"")</f>
        <v/>
      </c>
    </row>
    <row r="705" spans="1:21" x14ac:dyDescent="0.2">
      <c r="A705" s="54">
        <f t="shared" ca="1" si="62"/>
        <v>1</v>
      </c>
      <c r="B705" s="54">
        <f t="shared" ca="1" si="63"/>
        <v>0</v>
      </c>
      <c r="C705" s="54">
        <f t="shared" si="60"/>
        <v>673</v>
      </c>
      <c r="D705" s="54" t="str">
        <f ca="1">IFERROR(VLOOKUP($C705,aanmeldingen!$C:$AB,D$1,FALSE),"-")</f>
        <v>-</v>
      </c>
      <c r="E705" s="54">
        <f t="shared" ca="1" si="61"/>
        <v>0</v>
      </c>
      <c r="F705" s="25" t="str">
        <f ca="1">IF($B705=1,VLOOKUP($C705,aanmeldingen!$C:$AB,F$1,FALSE),"")</f>
        <v/>
      </c>
      <c r="G705" s="1" t="str">
        <f ca="1">IF($B705=1,VLOOKUP($C705,aanmeldingen!$C:$AB,G$1,FALSE),"")</f>
        <v/>
      </c>
      <c r="H705" s="1" t="str">
        <f ca="1">IF($B705=1,VLOOKUP($C705,aanmeldingen!$C:$AB,H$1,FALSE),"")</f>
        <v/>
      </c>
      <c r="I705" s="26" t="str">
        <f ca="1">IF($B705=1,VLOOKUP($C705,aanmeldingen!$C:$AB,I$1,FALSE),"")</f>
        <v/>
      </c>
      <c r="J705" s="26" t="str">
        <f ca="1">IF($B705=1,VLOOKUP($C705,aanmeldingen!$C:$AB,J$1,FALSE),"")</f>
        <v/>
      </c>
      <c r="K705" s="18" t="str">
        <f ca="1">IF($B705=1,VLOOKUP($C705,aanmeldingen!$C:$AB,K$1,FALSE),"")</f>
        <v/>
      </c>
      <c r="L705" s="1" t="str">
        <f ca="1">IF($B705=1,VLOOKUP($C705,aanmeldingen!$C:$AB,L$1,FALSE),"")</f>
        <v/>
      </c>
      <c r="M705" s="1" t="str">
        <f ca="1">IF($D705="-","",VLOOKUP($C705,aanmeldingen!$C:$AB,M$1,FALSE))</f>
        <v/>
      </c>
      <c r="N705" s="1" t="str">
        <f ca="1">IF($D705="-","",VLOOKUP($C705,aanmeldingen!$C:$AB,N$1,FALSE))</f>
        <v/>
      </c>
      <c r="O705" s="1" t="str">
        <f ca="1">IF($D705="-","",VLOOKUP($C705,aanmeldingen!$C:$AB,O$1,FALSE))</f>
        <v/>
      </c>
      <c r="P705" s="1">
        <f t="shared" ca="1" si="64"/>
        <v>1</v>
      </c>
      <c r="Q705" s="20" t="str">
        <f ca="1">IF(B705=1,IF(VLOOKUP(D705,Scheidsrechters!B:P,15,FALSE)=0,"",VLOOKUP(D705,Scheidsrechters!B:P,15,FALSE)),"")</f>
        <v/>
      </c>
      <c r="S705" s="1">
        <f t="shared" ca="1" si="65"/>
        <v>1</v>
      </c>
      <c r="T705" s="26" t="str">
        <f ca="1">IFERROR(VLOOKUP(C705,aanmeldingen!$C:$L,10,FALSE),"")</f>
        <v/>
      </c>
      <c r="U705" s="26" t="str">
        <f ca="1">IFERROR(VLOOKUP(C705,aanmeldingen!$C:$V,20,FALSE),"")</f>
        <v/>
      </c>
    </row>
    <row r="706" spans="1:21" x14ac:dyDescent="0.2">
      <c r="A706" s="54">
        <f t="shared" ca="1" si="62"/>
        <v>1</v>
      </c>
      <c r="B706" s="54">
        <f t="shared" ca="1" si="63"/>
        <v>0</v>
      </c>
      <c r="C706" s="54">
        <f t="shared" si="60"/>
        <v>674</v>
      </c>
      <c r="D706" s="54" t="str">
        <f ca="1">IFERROR(VLOOKUP($C706,aanmeldingen!$C:$AB,D$1,FALSE),"-")</f>
        <v>-</v>
      </c>
      <c r="E706" s="54">
        <f t="shared" ca="1" si="61"/>
        <v>0</v>
      </c>
      <c r="F706" s="25" t="str">
        <f ca="1">IF($B706=1,VLOOKUP($C706,aanmeldingen!$C:$AB,F$1,FALSE),"")</f>
        <v/>
      </c>
      <c r="G706" s="1" t="str">
        <f ca="1">IF($B706=1,VLOOKUP($C706,aanmeldingen!$C:$AB,G$1,FALSE),"")</f>
        <v/>
      </c>
      <c r="H706" s="1" t="str">
        <f ca="1">IF($B706=1,VLOOKUP($C706,aanmeldingen!$C:$AB,H$1,FALSE),"")</f>
        <v/>
      </c>
      <c r="I706" s="26" t="str">
        <f ca="1">IF($B706=1,VLOOKUP($C706,aanmeldingen!$C:$AB,I$1,FALSE),"")</f>
        <v/>
      </c>
      <c r="J706" s="26" t="str">
        <f ca="1">IF($B706=1,VLOOKUP($C706,aanmeldingen!$C:$AB,J$1,FALSE),"")</f>
        <v/>
      </c>
      <c r="K706" s="18" t="str">
        <f ca="1">IF($B706=1,VLOOKUP($C706,aanmeldingen!$C:$AB,K$1,FALSE),"")</f>
        <v/>
      </c>
      <c r="L706" s="1" t="str">
        <f ca="1">IF($B706=1,VLOOKUP($C706,aanmeldingen!$C:$AB,L$1,FALSE),"")</f>
        <v/>
      </c>
      <c r="M706" s="1" t="str">
        <f ca="1">IF($D706="-","",VLOOKUP($C706,aanmeldingen!$C:$AB,M$1,FALSE))</f>
        <v/>
      </c>
      <c r="N706" s="1" t="str">
        <f ca="1">IF($D706="-","",VLOOKUP($C706,aanmeldingen!$C:$AB,N$1,FALSE))</f>
        <v/>
      </c>
      <c r="O706" s="1" t="str">
        <f ca="1">IF($D706="-","",VLOOKUP($C706,aanmeldingen!$C:$AB,O$1,FALSE))</f>
        <v/>
      </c>
      <c r="P706" s="1">
        <f t="shared" ca="1" si="64"/>
        <v>1</v>
      </c>
      <c r="Q706" s="20" t="str">
        <f ca="1">IF(B706=1,IF(VLOOKUP(D706,Scheidsrechters!B:P,15,FALSE)=0,"",VLOOKUP(D706,Scheidsrechters!B:P,15,FALSE)),"")</f>
        <v/>
      </c>
      <c r="S706" s="1">
        <f t="shared" ca="1" si="65"/>
        <v>1</v>
      </c>
      <c r="T706" s="26" t="str">
        <f ca="1">IFERROR(VLOOKUP(C706,aanmeldingen!$C:$L,10,FALSE),"")</f>
        <v/>
      </c>
      <c r="U706" s="26" t="str">
        <f ca="1">IFERROR(VLOOKUP(C706,aanmeldingen!$C:$V,20,FALSE),"")</f>
        <v/>
      </c>
    </row>
    <row r="707" spans="1:21" x14ac:dyDescent="0.2">
      <c r="A707" s="54">
        <f t="shared" ca="1" si="62"/>
        <v>1</v>
      </c>
      <c r="B707" s="54">
        <f t="shared" ca="1" si="63"/>
        <v>0</v>
      </c>
      <c r="C707" s="54">
        <f t="shared" si="60"/>
        <v>675</v>
      </c>
      <c r="D707" s="54" t="str">
        <f ca="1">IFERROR(VLOOKUP($C707,aanmeldingen!$C:$AB,D$1,FALSE),"-")</f>
        <v>-</v>
      </c>
      <c r="E707" s="54">
        <f t="shared" ca="1" si="61"/>
        <v>0</v>
      </c>
      <c r="F707" s="25" t="str">
        <f ca="1">IF($B707=1,VLOOKUP($C707,aanmeldingen!$C:$AB,F$1,FALSE),"")</f>
        <v/>
      </c>
      <c r="G707" s="1" t="str">
        <f ca="1">IF($B707=1,VLOOKUP($C707,aanmeldingen!$C:$AB,G$1,FALSE),"")</f>
        <v/>
      </c>
      <c r="H707" s="1" t="str">
        <f ca="1">IF($B707=1,VLOOKUP($C707,aanmeldingen!$C:$AB,H$1,FALSE),"")</f>
        <v/>
      </c>
      <c r="I707" s="26" t="str">
        <f ca="1">IF($B707=1,VLOOKUP($C707,aanmeldingen!$C:$AB,I$1,FALSE),"")</f>
        <v/>
      </c>
      <c r="J707" s="26" t="str">
        <f ca="1">IF($B707=1,VLOOKUP($C707,aanmeldingen!$C:$AB,J$1,FALSE),"")</f>
        <v/>
      </c>
      <c r="K707" s="18" t="str">
        <f ca="1">IF($B707=1,VLOOKUP($C707,aanmeldingen!$C:$AB,K$1,FALSE),"")</f>
        <v/>
      </c>
      <c r="L707" s="1" t="str">
        <f ca="1">IF($B707=1,VLOOKUP($C707,aanmeldingen!$C:$AB,L$1,FALSE),"")</f>
        <v/>
      </c>
      <c r="M707" s="1" t="str">
        <f ca="1">IF($D707="-","",VLOOKUP($C707,aanmeldingen!$C:$AB,M$1,FALSE))</f>
        <v/>
      </c>
      <c r="N707" s="1" t="str">
        <f ca="1">IF($D707="-","",VLOOKUP($C707,aanmeldingen!$C:$AB,N$1,FALSE))</f>
        <v/>
      </c>
      <c r="O707" s="1" t="str">
        <f ca="1">IF($D707="-","",VLOOKUP($C707,aanmeldingen!$C:$AB,O$1,FALSE))</f>
        <v/>
      </c>
      <c r="P707" s="1">
        <f t="shared" ca="1" si="64"/>
        <v>1</v>
      </c>
      <c r="Q707" s="20" t="str">
        <f ca="1">IF(B707=1,IF(VLOOKUP(D707,Scheidsrechters!B:P,15,FALSE)=0,"",VLOOKUP(D707,Scheidsrechters!B:P,15,FALSE)),"")</f>
        <v/>
      </c>
      <c r="S707" s="1">
        <f t="shared" ca="1" si="65"/>
        <v>1</v>
      </c>
      <c r="T707" s="26" t="str">
        <f ca="1">IFERROR(VLOOKUP(C707,aanmeldingen!$C:$L,10,FALSE),"")</f>
        <v/>
      </c>
      <c r="U707" s="26" t="str">
        <f ca="1">IFERROR(VLOOKUP(C707,aanmeldingen!$C:$V,20,FALSE),"")</f>
        <v/>
      </c>
    </row>
    <row r="708" spans="1:21" x14ac:dyDescent="0.2">
      <c r="A708" s="54">
        <f t="shared" ca="1" si="62"/>
        <v>1</v>
      </c>
      <c r="B708" s="54">
        <f t="shared" ca="1" si="63"/>
        <v>0</v>
      </c>
      <c r="C708" s="54">
        <f t="shared" si="60"/>
        <v>676</v>
      </c>
      <c r="D708" s="54" t="str">
        <f ca="1">IFERROR(VLOOKUP($C708,aanmeldingen!$C:$AB,D$1,FALSE),"-")</f>
        <v>-</v>
      </c>
      <c r="E708" s="54">
        <f t="shared" ca="1" si="61"/>
        <v>0</v>
      </c>
      <c r="F708" s="25" t="str">
        <f ca="1">IF($B708=1,VLOOKUP($C708,aanmeldingen!$C:$AB,F$1,FALSE),"")</f>
        <v/>
      </c>
      <c r="G708" s="1" t="str">
        <f ca="1">IF($B708=1,VLOOKUP($C708,aanmeldingen!$C:$AB,G$1,FALSE),"")</f>
        <v/>
      </c>
      <c r="H708" s="1" t="str">
        <f ca="1">IF($B708=1,VLOOKUP($C708,aanmeldingen!$C:$AB,H$1,FALSE),"")</f>
        <v/>
      </c>
      <c r="I708" s="26" t="str">
        <f ca="1">IF($B708=1,VLOOKUP($C708,aanmeldingen!$C:$AB,I$1,FALSE),"")</f>
        <v/>
      </c>
      <c r="J708" s="26" t="str">
        <f ca="1">IF($B708=1,VLOOKUP($C708,aanmeldingen!$C:$AB,J$1,FALSE),"")</f>
        <v/>
      </c>
      <c r="K708" s="18" t="str">
        <f ca="1">IF($B708=1,VLOOKUP($C708,aanmeldingen!$C:$AB,K$1,FALSE),"")</f>
        <v/>
      </c>
      <c r="L708" s="1" t="str">
        <f ca="1">IF($B708=1,VLOOKUP($C708,aanmeldingen!$C:$AB,L$1,FALSE),"")</f>
        <v/>
      </c>
      <c r="M708" s="1" t="str">
        <f ca="1">IF($D708="-","",VLOOKUP($C708,aanmeldingen!$C:$AB,M$1,FALSE))</f>
        <v/>
      </c>
      <c r="N708" s="1" t="str">
        <f ca="1">IF($D708="-","",VLOOKUP($C708,aanmeldingen!$C:$AB,N$1,FALSE))</f>
        <v/>
      </c>
      <c r="O708" s="1" t="str">
        <f ca="1">IF($D708="-","",VLOOKUP($C708,aanmeldingen!$C:$AB,O$1,FALSE))</f>
        <v/>
      </c>
      <c r="P708" s="1">
        <f t="shared" ca="1" si="64"/>
        <v>1</v>
      </c>
      <c r="Q708" s="20" t="str">
        <f ca="1">IF(B708=1,IF(VLOOKUP(D708,Scheidsrechters!B:P,15,FALSE)=0,"",VLOOKUP(D708,Scheidsrechters!B:P,15,FALSE)),"")</f>
        <v/>
      </c>
      <c r="S708" s="1">
        <f t="shared" ca="1" si="65"/>
        <v>1</v>
      </c>
      <c r="T708" s="26" t="str">
        <f ca="1">IFERROR(VLOOKUP(C708,aanmeldingen!$C:$L,10,FALSE),"")</f>
        <v/>
      </c>
      <c r="U708" s="26" t="str">
        <f ca="1">IFERROR(VLOOKUP(C708,aanmeldingen!$C:$V,20,FALSE),"")</f>
        <v/>
      </c>
    </row>
    <row r="709" spans="1:21" x14ac:dyDescent="0.2">
      <c r="A709" s="54">
        <f t="shared" ca="1" si="62"/>
        <v>1</v>
      </c>
      <c r="B709" s="54">
        <f t="shared" ca="1" si="63"/>
        <v>0</v>
      </c>
      <c r="C709" s="54">
        <f t="shared" si="60"/>
        <v>677</v>
      </c>
      <c r="D709" s="54" t="str">
        <f ca="1">IFERROR(VLOOKUP($C709,aanmeldingen!$C:$AB,D$1,FALSE),"-")</f>
        <v>-</v>
      </c>
      <c r="E709" s="54">
        <f t="shared" ca="1" si="61"/>
        <v>0</v>
      </c>
      <c r="F709" s="25" t="str">
        <f ca="1">IF($B709=1,VLOOKUP($C709,aanmeldingen!$C:$AB,F$1,FALSE),"")</f>
        <v/>
      </c>
      <c r="G709" s="1" t="str">
        <f ca="1">IF($B709=1,VLOOKUP($C709,aanmeldingen!$C:$AB,G$1,FALSE),"")</f>
        <v/>
      </c>
      <c r="H709" s="1" t="str">
        <f ca="1">IF($B709=1,VLOOKUP($C709,aanmeldingen!$C:$AB,H$1,FALSE),"")</f>
        <v/>
      </c>
      <c r="I709" s="26" t="str">
        <f ca="1">IF($B709=1,VLOOKUP($C709,aanmeldingen!$C:$AB,I$1,FALSE),"")</f>
        <v/>
      </c>
      <c r="J709" s="26" t="str">
        <f ca="1">IF($B709=1,VLOOKUP($C709,aanmeldingen!$C:$AB,J$1,FALSE),"")</f>
        <v/>
      </c>
      <c r="K709" s="18" t="str">
        <f ca="1">IF($B709=1,VLOOKUP($C709,aanmeldingen!$C:$AB,K$1,FALSE),"")</f>
        <v/>
      </c>
      <c r="L709" s="1" t="str">
        <f ca="1">IF($B709=1,VLOOKUP($C709,aanmeldingen!$C:$AB,L$1,FALSE),"")</f>
        <v/>
      </c>
      <c r="M709" s="1" t="str">
        <f ca="1">IF($D709="-","",VLOOKUP($C709,aanmeldingen!$C:$AB,M$1,FALSE))</f>
        <v/>
      </c>
      <c r="N709" s="1" t="str">
        <f ca="1">IF($D709="-","",VLOOKUP($C709,aanmeldingen!$C:$AB,N$1,FALSE))</f>
        <v/>
      </c>
      <c r="O709" s="1" t="str">
        <f ca="1">IF($D709="-","",VLOOKUP($C709,aanmeldingen!$C:$AB,O$1,FALSE))</f>
        <v/>
      </c>
      <c r="P709" s="1">
        <f t="shared" ca="1" si="64"/>
        <v>1</v>
      </c>
      <c r="Q709" s="20" t="str">
        <f ca="1">IF(B709=1,IF(VLOOKUP(D709,Scheidsrechters!B:P,15,FALSE)=0,"",VLOOKUP(D709,Scheidsrechters!B:P,15,FALSE)),"")</f>
        <v/>
      </c>
      <c r="S709" s="1">
        <f t="shared" ca="1" si="65"/>
        <v>1</v>
      </c>
      <c r="T709" s="26" t="str">
        <f ca="1">IFERROR(VLOOKUP(C709,aanmeldingen!$C:$L,10,FALSE),"")</f>
        <v/>
      </c>
      <c r="U709" s="26" t="str">
        <f ca="1">IFERROR(VLOOKUP(C709,aanmeldingen!$C:$V,20,FALSE),"")</f>
        <v/>
      </c>
    </row>
    <row r="710" spans="1:21" x14ac:dyDescent="0.2">
      <c r="A710" s="54">
        <f t="shared" ca="1" si="62"/>
        <v>1</v>
      </c>
      <c r="B710" s="54">
        <f t="shared" ca="1" si="63"/>
        <v>0</v>
      </c>
      <c r="C710" s="54">
        <f t="shared" si="60"/>
        <v>678</v>
      </c>
      <c r="D710" s="54" t="str">
        <f ca="1">IFERROR(VLOOKUP($C710,aanmeldingen!$C:$AB,D$1,FALSE),"-")</f>
        <v>-</v>
      </c>
      <c r="E710" s="54">
        <f t="shared" ca="1" si="61"/>
        <v>0</v>
      </c>
      <c r="F710" s="25" t="str">
        <f ca="1">IF($B710=1,VLOOKUP($C710,aanmeldingen!$C:$AB,F$1,FALSE),"")</f>
        <v/>
      </c>
      <c r="G710" s="1" t="str">
        <f ca="1">IF($B710=1,VLOOKUP($C710,aanmeldingen!$C:$AB,G$1,FALSE),"")</f>
        <v/>
      </c>
      <c r="H710" s="1" t="str">
        <f ca="1">IF($B710=1,VLOOKUP($C710,aanmeldingen!$C:$AB,H$1,FALSE),"")</f>
        <v/>
      </c>
      <c r="I710" s="26" t="str">
        <f ca="1">IF($B710=1,VLOOKUP($C710,aanmeldingen!$C:$AB,I$1,FALSE),"")</f>
        <v/>
      </c>
      <c r="J710" s="26" t="str">
        <f ca="1">IF($B710=1,VLOOKUP($C710,aanmeldingen!$C:$AB,J$1,FALSE),"")</f>
        <v/>
      </c>
      <c r="K710" s="18" t="str">
        <f ca="1">IF($B710=1,VLOOKUP($C710,aanmeldingen!$C:$AB,K$1,FALSE),"")</f>
        <v/>
      </c>
      <c r="L710" s="1" t="str">
        <f ca="1">IF($B710=1,VLOOKUP($C710,aanmeldingen!$C:$AB,L$1,FALSE),"")</f>
        <v/>
      </c>
      <c r="M710" s="1" t="str">
        <f ca="1">IF($D710="-","",VLOOKUP($C710,aanmeldingen!$C:$AB,M$1,FALSE))</f>
        <v/>
      </c>
      <c r="N710" s="1" t="str">
        <f ca="1">IF($D710="-","",VLOOKUP($C710,aanmeldingen!$C:$AB,N$1,FALSE))</f>
        <v/>
      </c>
      <c r="O710" s="1" t="str">
        <f ca="1">IF($D710="-","",VLOOKUP($C710,aanmeldingen!$C:$AB,O$1,FALSE))</f>
        <v/>
      </c>
      <c r="P710" s="1">
        <f t="shared" ca="1" si="64"/>
        <v>1</v>
      </c>
      <c r="Q710" s="20" t="str">
        <f ca="1">IF(B710=1,IF(VLOOKUP(D710,Scheidsrechters!B:P,15,FALSE)=0,"",VLOOKUP(D710,Scheidsrechters!B:P,15,FALSE)),"")</f>
        <v/>
      </c>
      <c r="S710" s="1">
        <f t="shared" ca="1" si="65"/>
        <v>1</v>
      </c>
      <c r="T710" s="26" t="str">
        <f ca="1">IFERROR(VLOOKUP(C710,aanmeldingen!$C:$L,10,FALSE),"")</f>
        <v/>
      </c>
      <c r="U710" s="26" t="str">
        <f ca="1">IFERROR(VLOOKUP(C710,aanmeldingen!$C:$V,20,FALSE),"")</f>
        <v/>
      </c>
    </row>
    <row r="711" spans="1:21" x14ac:dyDescent="0.2">
      <c r="A711" s="54">
        <f t="shared" ca="1" si="62"/>
        <v>1</v>
      </c>
      <c r="B711" s="54">
        <f t="shared" ca="1" si="63"/>
        <v>0</v>
      </c>
      <c r="C711" s="54">
        <f t="shared" si="60"/>
        <v>679</v>
      </c>
      <c r="D711" s="54" t="str">
        <f ca="1">IFERROR(VLOOKUP($C711,aanmeldingen!$C:$AB,D$1,FALSE),"-")</f>
        <v>-</v>
      </c>
      <c r="E711" s="54">
        <f t="shared" ca="1" si="61"/>
        <v>0</v>
      </c>
      <c r="F711" s="25" t="str">
        <f ca="1">IF($B711=1,VLOOKUP($C711,aanmeldingen!$C:$AB,F$1,FALSE),"")</f>
        <v/>
      </c>
      <c r="G711" s="1" t="str">
        <f ca="1">IF($B711=1,VLOOKUP($C711,aanmeldingen!$C:$AB,G$1,FALSE),"")</f>
        <v/>
      </c>
      <c r="H711" s="1" t="str">
        <f ca="1">IF($B711=1,VLOOKUP($C711,aanmeldingen!$C:$AB,H$1,FALSE),"")</f>
        <v/>
      </c>
      <c r="I711" s="26" t="str">
        <f ca="1">IF($B711=1,VLOOKUP($C711,aanmeldingen!$C:$AB,I$1,FALSE),"")</f>
        <v/>
      </c>
      <c r="J711" s="26" t="str">
        <f ca="1">IF($B711=1,VLOOKUP($C711,aanmeldingen!$C:$AB,J$1,FALSE),"")</f>
        <v/>
      </c>
      <c r="K711" s="18" t="str">
        <f ca="1">IF($B711=1,VLOOKUP($C711,aanmeldingen!$C:$AB,K$1,FALSE),"")</f>
        <v/>
      </c>
      <c r="L711" s="1" t="str">
        <f ca="1">IF($B711=1,VLOOKUP($C711,aanmeldingen!$C:$AB,L$1,FALSE),"")</f>
        <v/>
      </c>
      <c r="M711" s="1" t="str">
        <f ca="1">IF($D711="-","",VLOOKUP($C711,aanmeldingen!$C:$AB,M$1,FALSE))</f>
        <v/>
      </c>
      <c r="N711" s="1" t="str">
        <f ca="1">IF($D711="-","",VLOOKUP($C711,aanmeldingen!$C:$AB,N$1,FALSE))</f>
        <v/>
      </c>
      <c r="O711" s="1" t="str">
        <f ca="1">IF($D711="-","",VLOOKUP($C711,aanmeldingen!$C:$AB,O$1,FALSE))</f>
        <v/>
      </c>
      <c r="P711" s="1">
        <f t="shared" ca="1" si="64"/>
        <v>1</v>
      </c>
      <c r="Q711" s="20" t="str">
        <f ca="1">IF(B711=1,IF(VLOOKUP(D711,Scheidsrechters!B:P,15,FALSE)=0,"",VLOOKUP(D711,Scheidsrechters!B:P,15,FALSE)),"")</f>
        <v/>
      </c>
      <c r="S711" s="1">
        <f t="shared" ca="1" si="65"/>
        <v>1</v>
      </c>
      <c r="T711" s="26" t="str">
        <f ca="1">IFERROR(VLOOKUP(C711,aanmeldingen!$C:$L,10,FALSE),"")</f>
        <v/>
      </c>
      <c r="U711" s="26" t="str">
        <f ca="1">IFERROR(VLOOKUP(C711,aanmeldingen!$C:$V,20,FALSE),"")</f>
        <v/>
      </c>
    </row>
    <row r="712" spans="1:21" x14ac:dyDescent="0.2">
      <c r="A712" s="54">
        <f t="shared" ca="1" si="62"/>
        <v>1</v>
      </c>
      <c r="B712" s="54">
        <f t="shared" ca="1" si="63"/>
        <v>0</v>
      </c>
      <c r="C712" s="54">
        <f t="shared" si="60"/>
        <v>680</v>
      </c>
      <c r="D712" s="54" t="str">
        <f ca="1">IFERROR(VLOOKUP($C712,aanmeldingen!$C:$AB,D$1,FALSE),"-")</f>
        <v>-</v>
      </c>
      <c r="E712" s="54">
        <f t="shared" ca="1" si="61"/>
        <v>0</v>
      </c>
      <c r="F712" s="25" t="str">
        <f ca="1">IF($B712=1,VLOOKUP($C712,aanmeldingen!$C:$AB,F$1,FALSE),"")</f>
        <v/>
      </c>
      <c r="G712" s="1" t="str">
        <f ca="1">IF($B712=1,VLOOKUP($C712,aanmeldingen!$C:$AB,G$1,FALSE),"")</f>
        <v/>
      </c>
      <c r="H712" s="1" t="str">
        <f ca="1">IF($B712=1,VLOOKUP($C712,aanmeldingen!$C:$AB,H$1,FALSE),"")</f>
        <v/>
      </c>
      <c r="I712" s="26" t="str">
        <f ca="1">IF($B712=1,VLOOKUP($C712,aanmeldingen!$C:$AB,I$1,FALSE),"")</f>
        <v/>
      </c>
      <c r="J712" s="26" t="str">
        <f ca="1">IF($B712=1,VLOOKUP($C712,aanmeldingen!$C:$AB,J$1,FALSE),"")</f>
        <v/>
      </c>
      <c r="K712" s="18" t="str">
        <f ca="1">IF($B712=1,VLOOKUP($C712,aanmeldingen!$C:$AB,K$1,FALSE),"")</f>
        <v/>
      </c>
      <c r="L712" s="1" t="str">
        <f ca="1">IF($B712=1,VLOOKUP($C712,aanmeldingen!$C:$AB,L$1,FALSE),"")</f>
        <v/>
      </c>
      <c r="M712" s="1" t="str">
        <f ca="1">IF($D712="-","",VLOOKUP($C712,aanmeldingen!$C:$AB,M$1,FALSE))</f>
        <v/>
      </c>
      <c r="N712" s="1" t="str">
        <f ca="1">IF($D712="-","",VLOOKUP($C712,aanmeldingen!$C:$AB,N$1,FALSE))</f>
        <v/>
      </c>
      <c r="O712" s="1" t="str">
        <f ca="1">IF($D712="-","",VLOOKUP($C712,aanmeldingen!$C:$AB,O$1,FALSE))</f>
        <v/>
      </c>
      <c r="P712" s="1">
        <f t="shared" ca="1" si="64"/>
        <v>1</v>
      </c>
      <c r="Q712" s="20" t="str">
        <f ca="1">IF(B712=1,IF(VLOOKUP(D712,Scheidsrechters!B:P,15,FALSE)=0,"",VLOOKUP(D712,Scheidsrechters!B:P,15,FALSE)),"")</f>
        <v/>
      </c>
      <c r="S712" s="1">
        <f t="shared" ca="1" si="65"/>
        <v>1</v>
      </c>
      <c r="T712" s="26" t="str">
        <f ca="1">IFERROR(VLOOKUP(C712,aanmeldingen!$C:$L,10,FALSE),"")</f>
        <v/>
      </c>
      <c r="U712" s="26" t="str">
        <f ca="1">IFERROR(VLOOKUP(C712,aanmeldingen!$C:$V,20,FALSE),"")</f>
        <v/>
      </c>
    </row>
    <row r="713" spans="1:21" x14ac:dyDescent="0.2">
      <c r="A713" s="54">
        <f t="shared" ca="1" si="62"/>
        <v>1</v>
      </c>
      <c r="B713" s="54">
        <f t="shared" ca="1" si="63"/>
        <v>0</v>
      </c>
      <c r="C713" s="54">
        <f t="shared" si="60"/>
        <v>681</v>
      </c>
      <c r="D713" s="54" t="str">
        <f ca="1">IFERROR(VLOOKUP($C713,aanmeldingen!$C:$AB,D$1,FALSE),"-")</f>
        <v>-</v>
      </c>
      <c r="E713" s="54">
        <f t="shared" ca="1" si="61"/>
        <v>0</v>
      </c>
      <c r="F713" s="25" t="str">
        <f ca="1">IF($B713=1,VLOOKUP($C713,aanmeldingen!$C:$AB,F$1,FALSE),"")</f>
        <v/>
      </c>
      <c r="G713" s="1" t="str">
        <f ca="1">IF($B713=1,VLOOKUP($C713,aanmeldingen!$C:$AB,G$1,FALSE),"")</f>
        <v/>
      </c>
      <c r="H713" s="1" t="str">
        <f ca="1">IF($B713=1,VLOOKUP($C713,aanmeldingen!$C:$AB,H$1,FALSE),"")</f>
        <v/>
      </c>
      <c r="I713" s="26" t="str">
        <f ca="1">IF($B713=1,VLOOKUP($C713,aanmeldingen!$C:$AB,I$1,FALSE),"")</f>
        <v/>
      </c>
      <c r="J713" s="26" t="str">
        <f ca="1">IF($B713=1,VLOOKUP($C713,aanmeldingen!$C:$AB,J$1,FALSE),"")</f>
        <v/>
      </c>
      <c r="K713" s="18" t="str">
        <f ca="1">IF($B713=1,VLOOKUP($C713,aanmeldingen!$C:$AB,K$1,FALSE),"")</f>
        <v/>
      </c>
      <c r="L713" s="1" t="str">
        <f ca="1">IF($B713=1,VLOOKUP($C713,aanmeldingen!$C:$AB,L$1,FALSE),"")</f>
        <v/>
      </c>
      <c r="M713" s="1" t="str">
        <f ca="1">IF($D713="-","",VLOOKUP($C713,aanmeldingen!$C:$AB,M$1,FALSE))</f>
        <v/>
      </c>
      <c r="N713" s="1" t="str">
        <f ca="1">IF($D713="-","",VLOOKUP($C713,aanmeldingen!$C:$AB,N$1,FALSE))</f>
        <v/>
      </c>
      <c r="O713" s="1" t="str">
        <f ca="1">IF($D713="-","",VLOOKUP($C713,aanmeldingen!$C:$AB,O$1,FALSE))</f>
        <v/>
      </c>
      <c r="P713" s="1">
        <f t="shared" ca="1" si="64"/>
        <v>1</v>
      </c>
      <c r="Q713" s="20" t="str">
        <f ca="1">IF(B713=1,IF(VLOOKUP(D713,Scheidsrechters!B:P,15,FALSE)=0,"",VLOOKUP(D713,Scheidsrechters!B:P,15,FALSE)),"")</f>
        <v/>
      </c>
      <c r="S713" s="1">
        <f t="shared" ca="1" si="65"/>
        <v>1</v>
      </c>
      <c r="T713" s="26" t="str">
        <f ca="1">IFERROR(VLOOKUP(C713,aanmeldingen!$C:$L,10,FALSE),"")</f>
        <v/>
      </c>
      <c r="U713" s="26" t="str">
        <f ca="1">IFERROR(VLOOKUP(C713,aanmeldingen!$C:$V,20,FALSE),"")</f>
        <v/>
      </c>
    </row>
    <row r="714" spans="1:21" x14ac:dyDescent="0.2">
      <c r="A714" s="54">
        <f t="shared" ca="1" si="62"/>
        <v>1</v>
      </c>
      <c r="B714" s="54">
        <f t="shared" ca="1" si="63"/>
        <v>0</v>
      </c>
      <c r="C714" s="54">
        <f t="shared" si="60"/>
        <v>682</v>
      </c>
      <c r="D714" s="54" t="str">
        <f ca="1">IFERROR(VLOOKUP($C714,aanmeldingen!$C:$AB,D$1,FALSE),"-")</f>
        <v>-</v>
      </c>
      <c r="E714" s="54">
        <f t="shared" ca="1" si="61"/>
        <v>0</v>
      </c>
      <c r="F714" s="25" t="str">
        <f ca="1">IF($B714=1,VLOOKUP($C714,aanmeldingen!$C:$AB,F$1,FALSE),"")</f>
        <v/>
      </c>
      <c r="G714" s="1" t="str">
        <f ca="1">IF($B714=1,VLOOKUP($C714,aanmeldingen!$C:$AB,G$1,FALSE),"")</f>
        <v/>
      </c>
      <c r="H714" s="1" t="str">
        <f ca="1">IF($B714=1,VLOOKUP($C714,aanmeldingen!$C:$AB,H$1,FALSE),"")</f>
        <v/>
      </c>
      <c r="I714" s="26" t="str">
        <f ca="1">IF($B714=1,VLOOKUP($C714,aanmeldingen!$C:$AB,I$1,FALSE),"")</f>
        <v/>
      </c>
      <c r="J714" s="26" t="str">
        <f ca="1">IF($B714=1,VLOOKUP($C714,aanmeldingen!$C:$AB,J$1,FALSE),"")</f>
        <v/>
      </c>
      <c r="K714" s="18" t="str">
        <f ca="1">IF($B714=1,VLOOKUP($C714,aanmeldingen!$C:$AB,K$1,FALSE),"")</f>
        <v/>
      </c>
      <c r="L714" s="1" t="str">
        <f ca="1">IF($B714=1,VLOOKUP($C714,aanmeldingen!$C:$AB,L$1,FALSE),"")</f>
        <v/>
      </c>
      <c r="M714" s="1" t="str">
        <f ca="1">IF($D714="-","",VLOOKUP($C714,aanmeldingen!$C:$AB,M$1,FALSE))</f>
        <v/>
      </c>
      <c r="N714" s="1" t="str">
        <f ca="1">IF($D714="-","",VLOOKUP($C714,aanmeldingen!$C:$AB,N$1,FALSE))</f>
        <v/>
      </c>
      <c r="O714" s="1" t="str">
        <f ca="1">IF($D714="-","",VLOOKUP($C714,aanmeldingen!$C:$AB,O$1,FALSE))</f>
        <v/>
      </c>
      <c r="P714" s="1">
        <f t="shared" ca="1" si="64"/>
        <v>1</v>
      </c>
      <c r="Q714" s="20" t="str">
        <f ca="1">IF(B714=1,IF(VLOOKUP(D714,Scheidsrechters!B:P,15,FALSE)=0,"",VLOOKUP(D714,Scheidsrechters!B:P,15,FALSE)),"")</f>
        <v/>
      </c>
      <c r="S714" s="1">
        <f t="shared" ca="1" si="65"/>
        <v>1</v>
      </c>
      <c r="T714" s="26" t="str">
        <f ca="1">IFERROR(VLOOKUP(C714,aanmeldingen!$C:$L,10,FALSE),"")</f>
        <v/>
      </c>
      <c r="U714" s="26" t="str">
        <f ca="1">IFERROR(VLOOKUP(C714,aanmeldingen!$C:$V,20,FALSE),"")</f>
        <v/>
      </c>
    </row>
    <row r="715" spans="1:21" x14ac:dyDescent="0.2">
      <c r="A715" s="54">
        <f t="shared" ca="1" si="62"/>
        <v>1</v>
      </c>
      <c r="B715" s="54">
        <f t="shared" ca="1" si="63"/>
        <v>0</v>
      </c>
      <c r="C715" s="54">
        <f t="shared" si="60"/>
        <v>683</v>
      </c>
      <c r="D715" s="54" t="str">
        <f ca="1">IFERROR(VLOOKUP($C715,aanmeldingen!$C:$AB,D$1,FALSE),"-")</f>
        <v>-</v>
      </c>
      <c r="E715" s="54">
        <f t="shared" ca="1" si="61"/>
        <v>0</v>
      </c>
      <c r="F715" s="25" t="str">
        <f ca="1">IF($B715=1,VLOOKUP($C715,aanmeldingen!$C:$AB,F$1,FALSE),"")</f>
        <v/>
      </c>
      <c r="G715" s="1" t="str">
        <f ca="1">IF($B715=1,VLOOKUP($C715,aanmeldingen!$C:$AB,G$1,FALSE),"")</f>
        <v/>
      </c>
      <c r="H715" s="1" t="str">
        <f ca="1">IF($B715=1,VLOOKUP($C715,aanmeldingen!$C:$AB,H$1,FALSE),"")</f>
        <v/>
      </c>
      <c r="I715" s="26" t="str">
        <f ca="1">IF($B715=1,VLOOKUP($C715,aanmeldingen!$C:$AB,I$1,FALSE),"")</f>
        <v/>
      </c>
      <c r="J715" s="26" t="str">
        <f ca="1">IF($B715=1,VLOOKUP($C715,aanmeldingen!$C:$AB,J$1,FALSE),"")</f>
        <v/>
      </c>
      <c r="K715" s="18" t="str">
        <f ca="1">IF($B715=1,VLOOKUP($C715,aanmeldingen!$C:$AB,K$1,FALSE),"")</f>
        <v/>
      </c>
      <c r="L715" s="1" t="str">
        <f ca="1">IF($B715=1,VLOOKUP($C715,aanmeldingen!$C:$AB,L$1,FALSE),"")</f>
        <v/>
      </c>
      <c r="M715" s="1" t="str">
        <f ca="1">IF($D715="-","",VLOOKUP($C715,aanmeldingen!$C:$AB,M$1,FALSE))</f>
        <v/>
      </c>
      <c r="N715" s="1" t="str">
        <f ca="1">IF($D715="-","",VLOOKUP($C715,aanmeldingen!$C:$AB,N$1,FALSE))</f>
        <v/>
      </c>
      <c r="O715" s="1" t="str">
        <f ca="1">IF($D715="-","",VLOOKUP($C715,aanmeldingen!$C:$AB,O$1,FALSE))</f>
        <v/>
      </c>
      <c r="P715" s="1">
        <f t="shared" ca="1" si="64"/>
        <v>1</v>
      </c>
      <c r="Q715" s="20" t="str">
        <f ca="1">IF(B715=1,IF(VLOOKUP(D715,Scheidsrechters!B:P,15,FALSE)=0,"",VLOOKUP(D715,Scheidsrechters!B:P,15,FALSE)),"")</f>
        <v/>
      </c>
      <c r="S715" s="1">
        <f t="shared" ca="1" si="65"/>
        <v>1</v>
      </c>
      <c r="T715" s="26" t="str">
        <f ca="1">IFERROR(VLOOKUP(C715,aanmeldingen!$C:$L,10,FALSE),"")</f>
        <v/>
      </c>
      <c r="U715" s="26" t="str">
        <f ca="1">IFERROR(VLOOKUP(C715,aanmeldingen!$C:$V,20,FALSE),"")</f>
        <v/>
      </c>
    </row>
    <row r="716" spans="1:21" x14ac:dyDescent="0.2">
      <c r="A716" s="54">
        <f t="shared" ca="1" si="62"/>
        <v>1</v>
      </c>
      <c r="B716" s="54">
        <f t="shared" ca="1" si="63"/>
        <v>0</v>
      </c>
      <c r="C716" s="54">
        <f t="shared" si="60"/>
        <v>684</v>
      </c>
      <c r="D716" s="54" t="str">
        <f ca="1">IFERROR(VLOOKUP($C716,aanmeldingen!$C:$AB,D$1,FALSE),"-")</f>
        <v>-</v>
      </c>
      <c r="E716" s="54">
        <f t="shared" ca="1" si="61"/>
        <v>0</v>
      </c>
      <c r="F716" s="25" t="str">
        <f ca="1">IF($B716=1,VLOOKUP($C716,aanmeldingen!$C:$AB,F$1,FALSE),"")</f>
        <v/>
      </c>
      <c r="G716" s="1" t="str">
        <f ca="1">IF($B716=1,VLOOKUP($C716,aanmeldingen!$C:$AB,G$1,FALSE),"")</f>
        <v/>
      </c>
      <c r="H716" s="1" t="str">
        <f ca="1">IF($B716=1,VLOOKUP($C716,aanmeldingen!$C:$AB,H$1,FALSE),"")</f>
        <v/>
      </c>
      <c r="I716" s="26" t="str">
        <f ca="1">IF($B716=1,VLOOKUP($C716,aanmeldingen!$C:$AB,I$1,FALSE),"")</f>
        <v/>
      </c>
      <c r="J716" s="26" t="str">
        <f ca="1">IF($B716=1,VLOOKUP($C716,aanmeldingen!$C:$AB,J$1,FALSE),"")</f>
        <v/>
      </c>
      <c r="K716" s="18" t="str">
        <f ca="1">IF($B716=1,VLOOKUP($C716,aanmeldingen!$C:$AB,K$1,FALSE),"")</f>
        <v/>
      </c>
      <c r="L716" s="1" t="str">
        <f ca="1">IF($B716=1,VLOOKUP($C716,aanmeldingen!$C:$AB,L$1,FALSE),"")</f>
        <v/>
      </c>
      <c r="M716" s="1" t="str">
        <f ca="1">IF($D716="-","",VLOOKUP($C716,aanmeldingen!$C:$AB,M$1,FALSE))</f>
        <v/>
      </c>
      <c r="N716" s="1" t="str">
        <f ca="1">IF($D716="-","",VLOOKUP($C716,aanmeldingen!$C:$AB,N$1,FALSE))</f>
        <v/>
      </c>
      <c r="O716" s="1" t="str">
        <f ca="1">IF($D716="-","",VLOOKUP($C716,aanmeldingen!$C:$AB,O$1,FALSE))</f>
        <v/>
      </c>
      <c r="P716" s="1">
        <f t="shared" ca="1" si="64"/>
        <v>1</v>
      </c>
      <c r="Q716" s="20" t="str">
        <f ca="1">IF(B716=1,IF(VLOOKUP(D716,Scheidsrechters!B:P,15,FALSE)=0,"",VLOOKUP(D716,Scheidsrechters!B:P,15,FALSE)),"")</f>
        <v/>
      </c>
      <c r="S716" s="1">
        <f t="shared" ca="1" si="65"/>
        <v>1</v>
      </c>
      <c r="T716" s="26" t="str">
        <f ca="1">IFERROR(VLOOKUP(C716,aanmeldingen!$C:$L,10,FALSE),"")</f>
        <v/>
      </c>
      <c r="U716" s="26" t="str">
        <f ca="1">IFERROR(VLOOKUP(C716,aanmeldingen!$C:$V,20,FALSE),"")</f>
        <v/>
      </c>
    </row>
    <row r="717" spans="1:21" x14ac:dyDescent="0.2">
      <c r="A717" s="54">
        <f t="shared" ca="1" si="62"/>
        <v>1</v>
      </c>
      <c r="B717" s="54">
        <f t="shared" ca="1" si="63"/>
        <v>0</v>
      </c>
      <c r="C717" s="54">
        <f t="shared" si="60"/>
        <v>685</v>
      </c>
      <c r="D717" s="54" t="str">
        <f ca="1">IFERROR(VLOOKUP($C717,aanmeldingen!$C:$AB,D$1,FALSE),"-")</f>
        <v>-</v>
      </c>
      <c r="E717" s="54">
        <f t="shared" ca="1" si="61"/>
        <v>0</v>
      </c>
      <c r="F717" s="25" t="str">
        <f ca="1">IF($B717=1,VLOOKUP($C717,aanmeldingen!$C:$AB,F$1,FALSE),"")</f>
        <v/>
      </c>
      <c r="G717" s="1" t="str">
        <f ca="1">IF($B717=1,VLOOKUP($C717,aanmeldingen!$C:$AB,G$1,FALSE),"")</f>
        <v/>
      </c>
      <c r="H717" s="1" t="str">
        <f ca="1">IF($B717=1,VLOOKUP($C717,aanmeldingen!$C:$AB,H$1,FALSE),"")</f>
        <v/>
      </c>
      <c r="I717" s="26" t="str">
        <f ca="1">IF($B717=1,VLOOKUP($C717,aanmeldingen!$C:$AB,I$1,FALSE),"")</f>
        <v/>
      </c>
      <c r="J717" s="26" t="str">
        <f ca="1">IF($B717=1,VLOOKUP($C717,aanmeldingen!$C:$AB,J$1,FALSE),"")</f>
        <v/>
      </c>
      <c r="K717" s="18" t="str">
        <f ca="1">IF($B717=1,VLOOKUP($C717,aanmeldingen!$C:$AB,K$1,FALSE),"")</f>
        <v/>
      </c>
      <c r="L717" s="1" t="str">
        <f ca="1">IF($B717=1,VLOOKUP($C717,aanmeldingen!$C:$AB,L$1,FALSE),"")</f>
        <v/>
      </c>
      <c r="M717" s="1" t="str">
        <f ca="1">IF($D717="-","",VLOOKUP($C717,aanmeldingen!$C:$AB,M$1,FALSE))</f>
        <v/>
      </c>
      <c r="N717" s="1" t="str">
        <f ca="1">IF($D717="-","",VLOOKUP($C717,aanmeldingen!$C:$AB,N$1,FALSE))</f>
        <v/>
      </c>
      <c r="O717" s="1" t="str">
        <f ca="1">IF($D717="-","",VLOOKUP($C717,aanmeldingen!$C:$AB,O$1,FALSE))</f>
        <v/>
      </c>
      <c r="P717" s="1">
        <f t="shared" ca="1" si="64"/>
        <v>1</v>
      </c>
      <c r="Q717" s="20" t="str">
        <f ca="1">IF(B717=1,IF(VLOOKUP(D717,Scheidsrechters!B:P,15,FALSE)=0,"",VLOOKUP(D717,Scheidsrechters!B:P,15,FALSE)),"")</f>
        <v/>
      </c>
      <c r="S717" s="1">
        <f t="shared" ca="1" si="65"/>
        <v>1</v>
      </c>
      <c r="T717" s="26" t="str">
        <f ca="1">IFERROR(VLOOKUP(C717,aanmeldingen!$C:$L,10,FALSE),"")</f>
        <v/>
      </c>
      <c r="U717" s="26" t="str">
        <f ca="1">IFERROR(VLOOKUP(C717,aanmeldingen!$C:$V,20,FALSE),"")</f>
        <v/>
      </c>
    </row>
    <row r="718" spans="1:21" x14ac:dyDescent="0.2">
      <c r="A718" s="54">
        <f t="shared" ca="1" si="62"/>
        <v>1</v>
      </c>
      <c r="B718" s="54">
        <f t="shared" ca="1" si="63"/>
        <v>0</v>
      </c>
      <c r="C718" s="54">
        <f t="shared" si="60"/>
        <v>686</v>
      </c>
      <c r="D718" s="54" t="str">
        <f ca="1">IFERROR(VLOOKUP($C718,aanmeldingen!$C:$AB,D$1,FALSE),"-")</f>
        <v>-</v>
      </c>
      <c r="E718" s="54">
        <f t="shared" ca="1" si="61"/>
        <v>0</v>
      </c>
      <c r="F718" s="25" t="str">
        <f ca="1">IF($B718=1,VLOOKUP($C718,aanmeldingen!$C:$AB,F$1,FALSE),"")</f>
        <v/>
      </c>
      <c r="G718" s="1" t="str">
        <f ca="1">IF($B718=1,VLOOKUP($C718,aanmeldingen!$C:$AB,G$1,FALSE),"")</f>
        <v/>
      </c>
      <c r="H718" s="1" t="str">
        <f ca="1">IF($B718=1,VLOOKUP($C718,aanmeldingen!$C:$AB,H$1,FALSE),"")</f>
        <v/>
      </c>
      <c r="I718" s="26" t="str">
        <f ca="1">IF($B718=1,VLOOKUP($C718,aanmeldingen!$C:$AB,I$1,FALSE),"")</f>
        <v/>
      </c>
      <c r="J718" s="26" t="str">
        <f ca="1">IF($B718=1,VLOOKUP($C718,aanmeldingen!$C:$AB,J$1,FALSE),"")</f>
        <v/>
      </c>
      <c r="K718" s="18" t="str">
        <f ca="1">IF($B718=1,VLOOKUP($C718,aanmeldingen!$C:$AB,K$1,FALSE),"")</f>
        <v/>
      </c>
      <c r="L718" s="1" t="str">
        <f ca="1">IF($B718=1,VLOOKUP($C718,aanmeldingen!$C:$AB,L$1,FALSE),"")</f>
        <v/>
      </c>
      <c r="M718" s="1" t="str">
        <f ca="1">IF($D718="-","",VLOOKUP($C718,aanmeldingen!$C:$AB,M$1,FALSE))</f>
        <v/>
      </c>
      <c r="N718" s="1" t="str">
        <f ca="1">IF($D718="-","",VLOOKUP($C718,aanmeldingen!$C:$AB,N$1,FALSE))</f>
        <v/>
      </c>
      <c r="O718" s="1" t="str">
        <f ca="1">IF($D718="-","",VLOOKUP($C718,aanmeldingen!$C:$AB,O$1,FALSE))</f>
        <v/>
      </c>
      <c r="P718" s="1">
        <f t="shared" ca="1" si="64"/>
        <v>1</v>
      </c>
      <c r="Q718" s="20" t="str">
        <f ca="1">IF(B718=1,IF(VLOOKUP(D718,Scheidsrechters!B:P,15,FALSE)=0,"",VLOOKUP(D718,Scheidsrechters!B:P,15,FALSE)),"")</f>
        <v/>
      </c>
      <c r="S718" s="1">
        <f t="shared" ca="1" si="65"/>
        <v>1</v>
      </c>
      <c r="T718" s="26" t="str">
        <f ca="1">IFERROR(VLOOKUP(C718,aanmeldingen!$C:$L,10,FALSE),"")</f>
        <v/>
      </c>
      <c r="U718" s="26" t="str">
        <f ca="1">IFERROR(VLOOKUP(C718,aanmeldingen!$C:$V,20,FALSE),"")</f>
        <v/>
      </c>
    </row>
    <row r="719" spans="1:21" x14ac:dyDescent="0.2">
      <c r="A719" s="54">
        <f t="shared" ca="1" si="62"/>
        <v>1</v>
      </c>
      <c r="B719" s="54">
        <f t="shared" ca="1" si="63"/>
        <v>0</v>
      </c>
      <c r="C719" s="54">
        <f t="shared" si="60"/>
        <v>687</v>
      </c>
      <c r="D719" s="54" t="str">
        <f ca="1">IFERROR(VLOOKUP($C719,aanmeldingen!$C:$AB,D$1,FALSE),"-")</f>
        <v>-</v>
      </c>
      <c r="E719" s="54">
        <f t="shared" ca="1" si="61"/>
        <v>0</v>
      </c>
      <c r="F719" s="25" t="str">
        <f ca="1">IF($B719=1,VLOOKUP($C719,aanmeldingen!$C:$AB,F$1,FALSE),"")</f>
        <v/>
      </c>
      <c r="G719" s="1" t="str">
        <f ca="1">IF($B719=1,VLOOKUP($C719,aanmeldingen!$C:$AB,G$1,FALSE),"")</f>
        <v/>
      </c>
      <c r="H719" s="1" t="str">
        <f ca="1">IF($B719=1,VLOOKUP($C719,aanmeldingen!$C:$AB,H$1,FALSE),"")</f>
        <v/>
      </c>
      <c r="I719" s="26" t="str">
        <f ca="1">IF($B719=1,VLOOKUP($C719,aanmeldingen!$C:$AB,I$1,FALSE),"")</f>
        <v/>
      </c>
      <c r="J719" s="26" t="str">
        <f ca="1">IF($B719=1,VLOOKUP($C719,aanmeldingen!$C:$AB,J$1,FALSE),"")</f>
        <v/>
      </c>
      <c r="K719" s="18" t="str">
        <f ca="1">IF($B719=1,VLOOKUP($C719,aanmeldingen!$C:$AB,K$1,FALSE),"")</f>
        <v/>
      </c>
      <c r="L719" s="1" t="str">
        <f ca="1">IF($B719=1,VLOOKUP($C719,aanmeldingen!$C:$AB,L$1,FALSE),"")</f>
        <v/>
      </c>
      <c r="M719" s="1" t="str">
        <f ca="1">IF($D719="-","",VLOOKUP($C719,aanmeldingen!$C:$AB,M$1,FALSE))</f>
        <v/>
      </c>
      <c r="N719" s="1" t="str">
        <f ca="1">IF($D719="-","",VLOOKUP($C719,aanmeldingen!$C:$AB,N$1,FALSE))</f>
        <v/>
      </c>
      <c r="O719" s="1" t="str">
        <f ca="1">IF($D719="-","",VLOOKUP($C719,aanmeldingen!$C:$AB,O$1,FALSE))</f>
        <v/>
      </c>
      <c r="P719" s="1">
        <f t="shared" ca="1" si="64"/>
        <v>1</v>
      </c>
      <c r="Q719" s="20" t="str">
        <f ca="1">IF(B719=1,IF(VLOOKUP(D719,Scheidsrechters!B:P,15,FALSE)=0,"",VLOOKUP(D719,Scheidsrechters!B:P,15,FALSE)),"")</f>
        <v/>
      </c>
      <c r="S719" s="1">
        <f t="shared" ca="1" si="65"/>
        <v>1</v>
      </c>
      <c r="T719" s="26" t="str">
        <f ca="1">IFERROR(VLOOKUP(C719,aanmeldingen!$C:$L,10,FALSE),"")</f>
        <v/>
      </c>
      <c r="U719" s="26" t="str">
        <f ca="1">IFERROR(VLOOKUP(C719,aanmeldingen!$C:$V,20,FALSE),"")</f>
        <v/>
      </c>
    </row>
    <row r="720" spans="1:21" x14ac:dyDescent="0.2">
      <c r="A720" s="54">
        <f t="shared" ca="1" si="62"/>
        <v>1</v>
      </c>
      <c r="B720" s="54">
        <f t="shared" ca="1" si="63"/>
        <v>0</v>
      </c>
      <c r="C720" s="54">
        <f t="shared" si="60"/>
        <v>688</v>
      </c>
      <c r="D720" s="54" t="str">
        <f ca="1">IFERROR(VLOOKUP($C720,aanmeldingen!$C:$AB,D$1,FALSE),"-")</f>
        <v>-</v>
      </c>
      <c r="E720" s="54">
        <f t="shared" ca="1" si="61"/>
        <v>0</v>
      </c>
      <c r="F720" s="25" t="str">
        <f ca="1">IF($B720=1,VLOOKUP($C720,aanmeldingen!$C:$AB,F$1,FALSE),"")</f>
        <v/>
      </c>
      <c r="G720" s="1" t="str">
        <f ca="1">IF($B720=1,VLOOKUP($C720,aanmeldingen!$C:$AB,G$1,FALSE),"")</f>
        <v/>
      </c>
      <c r="H720" s="1" t="str">
        <f ca="1">IF($B720=1,VLOOKUP($C720,aanmeldingen!$C:$AB,H$1,FALSE),"")</f>
        <v/>
      </c>
      <c r="I720" s="26" t="str">
        <f ca="1">IF($B720=1,VLOOKUP($C720,aanmeldingen!$C:$AB,I$1,FALSE),"")</f>
        <v/>
      </c>
      <c r="J720" s="26" t="str">
        <f ca="1">IF($B720=1,VLOOKUP($C720,aanmeldingen!$C:$AB,J$1,FALSE),"")</f>
        <v/>
      </c>
      <c r="K720" s="18" t="str">
        <f ca="1">IF($B720=1,VLOOKUP($C720,aanmeldingen!$C:$AB,K$1,FALSE),"")</f>
        <v/>
      </c>
      <c r="L720" s="1" t="str">
        <f ca="1">IF($B720=1,VLOOKUP($C720,aanmeldingen!$C:$AB,L$1,FALSE),"")</f>
        <v/>
      </c>
      <c r="M720" s="1" t="str">
        <f ca="1">IF($D720="-","",VLOOKUP($C720,aanmeldingen!$C:$AB,M$1,FALSE))</f>
        <v/>
      </c>
      <c r="N720" s="1" t="str">
        <f ca="1">IF($D720="-","",VLOOKUP($C720,aanmeldingen!$C:$AB,N$1,FALSE))</f>
        <v/>
      </c>
      <c r="O720" s="1" t="str">
        <f ca="1">IF($D720="-","",VLOOKUP($C720,aanmeldingen!$C:$AB,O$1,FALSE))</f>
        <v/>
      </c>
      <c r="P720" s="1">
        <f t="shared" ca="1" si="64"/>
        <v>1</v>
      </c>
      <c r="Q720" s="20" t="str">
        <f ca="1">IF(B720=1,IF(VLOOKUP(D720,Scheidsrechters!B:P,15,FALSE)=0,"",VLOOKUP(D720,Scheidsrechters!B:P,15,FALSE)),"")</f>
        <v/>
      </c>
      <c r="S720" s="1">
        <f t="shared" ca="1" si="65"/>
        <v>1</v>
      </c>
      <c r="T720" s="26" t="str">
        <f ca="1">IFERROR(VLOOKUP(C720,aanmeldingen!$C:$L,10,FALSE),"")</f>
        <v/>
      </c>
      <c r="U720" s="26" t="str">
        <f ca="1">IFERROR(VLOOKUP(C720,aanmeldingen!$C:$V,20,FALSE),"")</f>
        <v/>
      </c>
    </row>
    <row r="721" spans="1:21" x14ac:dyDescent="0.2">
      <c r="A721" s="54">
        <f t="shared" ca="1" si="62"/>
        <v>1</v>
      </c>
      <c r="B721" s="54">
        <f t="shared" ca="1" si="63"/>
        <v>0</v>
      </c>
      <c r="C721" s="54">
        <f t="shared" si="60"/>
        <v>689</v>
      </c>
      <c r="D721" s="54" t="str">
        <f ca="1">IFERROR(VLOOKUP($C721,aanmeldingen!$C:$AB,D$1,FALSE),"-")</f>
        <v>-</v>
      </c>
      <c r="E721" s="54">
        <f t="shared" ca="1" si="61"/>
        <v>0</v>
      </c>
      <c r="F721" s="25" t="str">
        <f ca="1">IF($B721=1,VLOOKUP($C721,aanmeldingen!$C:$AB,F$1,FALSE),"")</f>
        <v/>
      </c>
      <c r="G721" s="1" t="str">
        <f ca="1">IF($B721=1,VLOOKUP($C721,aanmeldingen!$C:$AB,G$1,FALSE),"")</f>
        <v/>
      </c>
      <c r="H721" s="1" t="str">
        <f ca="1">IF($B721=1,VLOOKUP($C721,aanmeldingen!$C:$AB,H$1,FALSE),"")</f>
        <v/>
      </c>
      <c r="I721" s="26" t="str">
        <f ca="1">IF($B721=1,VLOOKUP($C721,aanmeldingen!$C:$AB,I$1,FALSE),"")</f>
        <v/>
      </c>
      <c r="J721" s="26" t="str">
        <f ca="1">IF($B721=1,VLOOKUP($C721,aanmeldingen!$C:$AB,J$1,FALSE),"")</f>
        <v/>
      </c>
      <c r="K721" s="18" t="str">
        <f ca="1">IF($B721=1,VLOOKUP($C721,aanmeldingen!$C:$AB,K$1,FALSE),"")</f>
        <v/>
      </c>
      <c r="L721" s="1" t="str">
        <f ca="1">IF($B721=1,VLOOKUP($C721,aanmeldingen!$C:$AB,L$1,FALSE),"")</f>
        <v/>
      </c>
      <c r="M721" s="1" t="str">
        <f ca="1">IF($D721="-","",VLOOKUP($C721,aanmeldingen!$C:$AB,M$1,FALSE))</f>
        <v/>
      </c>
      <c r="N721" s="1" t="str">
        <f ca="1">IF($D721="-","",VLOOKUP($C721,aanmeldingen!$C:$AB,N$1,FALSE))</f>
        <v/>
      </c>
      <c r="O721" s="1" t="str">
        <f ca="1">IF($D721="-","",VLOOKUP($C721,aanmeldingen!$C:$AB,O$1,FALSE))</f>
        <v/>
      </c>
      <c r="P721" s="1">
        <f t="shared" ca="1" si="64"/>
        <v>1</v>
      </c>
      <c r="Q721" s="20" t="str">
        <f ca="1">IF(B721=1,IF(VLOOKUP(D721,Scheidsrechters!B:P,15,FALSE)=0,"",VLOOKUP(D721,Scheidsrechters!B:P,15,FALSE)),"")</f>
        <v/>
      </c>
      <c r="S721" s="1">
        <f t="shared" ca="1" si="65"/>
        <v>1</v>
      </c>
      <c r="T721" s="26" t="str">
        <f ca="1">IFERROR(VLOOKUP(C721,aanmeldingen!$C:$L,10,FALSE),"")</f>
        <v/>
      </c>
      <c r="U721" s="26" t="str">
        <f ca="1">IFERROR(VLOOKUP(C721,aanmeldingen!$C:$V,20,FALSE),"")</f>
        <v/>
      </c>
    </row>
    <row r="722" spans="1:21" x14ac:dyDescent="0.2">
      <c r="A722" s="54">
        <f t="shared" ca="1" si="62"/>
        <v>1</v>
      </c>
      <c r="B722" s="54">
        <f t="shared" ca="1" si="63"/>
        <v>0</v>
      </c>
      <c r="C722" s="54">
        <f t="shared" si="60"/>
        <v>690</v>
      </c>
      <c r="D722" s="54" t="str">
        <f ca="1">IFERROR(VLOOKUP($C722,aanmeldingen!$C:$AB,D$1,FALSE),"-")</f>
        <v>-</v>
      </c>
      <c r="E722" s="54">
        <f t="shared" ca="1" si="61"/>
        <v>0</v>
      </c>
      <c r="F722" s="25" t="str">
        <f ca="1">IF($B722=1,VLOOKUP($C722,aanmeldingen!$C:$AB,F$1,FALSE),"")</f>
        <v/>
      </c>
      <c r="G722" s="1" t="str">
        <f ca="1">IF($B722=1,VLOOKUP($C722,aanmeldingen!$C:$AB,G$1,FALSE),"")</f>
        <v/>
      </c>
      <c r="H722" s="1" t="str">
        <f ca="1">IF($B722=1,VLOOKUP($C722,aanmeldingen!$C:$AB,H$1,FALSE),"")</f>
        <v/>
      </c>
      <c r="I722" s="26" t="str">
        <f ca="1">IF($B722=1,VLOOKUP($C722,aanmeldingen!$C:$AB,I$1,FALSE),"")</f>
        <v/>
      </c>
      <c r="J722" s="26" t="str">
        <f ca="1">IF($B722=1,VLOOKUP($C722,aanmeldingen!$C:$AB,J$1,FALSE),"")</f>
        <v/>
      </c>
      <c r="K722" s="18" t="str">
        <f ca="1">IF($B722=1,VLOOKUP($C722,aanmeldingen!$C:$AB,K$1,FALSE),"")</f>
        <v/>
      </c>
      <c r="L722" s="1" t="str">
        <f ca="1">IF($B722=1,VLOOKUP($C722,aanmeldingen!$C:$AB,L$1,FALSE),"")</f>
        <v/>
      </c>
      <c r="M722" s="1" t="str">
        <f ca="1">IF($D722="-","",VLOOKUP($C722,aanmeldingen!$C:$AB,M$1,FALSE))</f>
        <v/>
      </c>
      <c r="N722" s="1" t="str">
        <f ca="1">IF($D722="-","",VLOOKUP($C722,aanmeldingen!$C:$AB,N$1,FALSE))</f>
        <v/>
      </c>
      <c r="O722" s="1" t="str">
        <f ca="1">IF($D722="-","",VLOOKUP($C722,aanmeldingen!$C:$AB,O$1,FALSE))</f>
        <v/>
      </c>
      <c r="P722" s="1">
        <f t="shared" ca="1" si="64"/>
        <v>1</v>
      </c>
      <c r="Q722" s="20" t="str">
        <f ca="1">IF(B722=1,IF(VLOOKUP(D722,Scheidsrechters!B:P,15,FALSE)=0,"",VLOOKUP(D722,Scheidsrechters!B:P,15,FALSE)),"")</f>
        <v/>
      </c>
      <c r="S722" s="1">
        <f t="shared" ca="1" si="65"/>
        <v>1</v>
      </c>
      <c r="T722" s="26" t="str">
        <f ca="1">IFERROR(VLOOKUP(C722,aanmeldingen!$C:$L,10,FALSE),"")</f>
        <v/>
      </c>
      <c r="U722" s="26" t="str">
        <f ca="1">IFERROR(VLOOKUP(C722,aanmeldingen!$C:$V,20,FALSE),"")</f>
        <v/>
      </c>
    </row>
    <row r="723" spans="1:21" x14ac:dyDescent="0.2">
      <c r="A723" s="54">
        <f t="shared" ca="1" si="62"/>
        <v>1</v>
      </c>
      <c r="B723" s="54">
        <f t="shared" ca="1" si="63"/>
        <v>0</v>
      </c>
      <c r="C723" s="54">
        <f t="shared" si="60"/>
        <v>691</v>
      </c>
      <c r="D723" s="54" t="str">
        <f ca="1">IFERROR(VLOOKUP($C723,aanmeldingen!$C:$AB,D$1,FALSE),"-")</f>
        <v>-</v>
      </c>
      <c r="E723" s="54">
        <f t="shared" ca="1" si="61"/>
        <v>0</v>
      </c>
      <c r="F723" s="25" t="str">
        <f ca="1">IF($B723=1,VLOOKUP($C723,aanmeldingen!$C:$AB,F$1,FALSE),"")</f>
        <v/>
      </c>
      <c r="G723" s="1" t="str">
        <f ca="1">IF($B723=1,VLOOKUP($C723,aanmeldingen!$C:$AB,G$1,FALSE),"")</f>
        <v/>
      </c>
      <c r="H723" s="1" t="str">
        <f ca="1">IF($B723=1,VLOOKUP($C723,aanmeldingen!$C:$AB,H$1,FALSE),"")</f>
        <v/>
      </c>
      <c r="I723" s="26" t="str">
        <f ca="1">IF($B723=1,VLOOKUP($C723,aanmeldingen!$C:$AB,I$1,FALSE),"")</f>
        <v/>
      </c>
      <c r="J723" s="26" t="str">
        <f ca="1">IF($B723=1,VLOOKUP($C723,aanmeldingen!$C:$AB,J$1,FALSE),"")</f>
        <v/>
      </c>
      <c r="K723" s="18" t="str">
        <f ca="1">IF($B723=1,VLOOKUP($C723,aanmeldingen!$C:$AB,K$1,FALSE),"")</f>
        <v/>
      </c>
      <c r="L723" s="1" t="str">
        <f ca="1">IF($B723=1,VLOOKUP($C723,aanmeldingen!$C:$AB,L$1,FALSE),"")</f>
        <v/>
      </c>
      <c r="M723" s="1" t="str">
        <f ca="1">IF($D723="-","",VLOOKUP($C723,aanmeldingen!$C:$AB,M$1,FALSE))</f>
        <v/>
      </c>
      <c r="N723" s="1" t="str">
        <f ca="1">IF($D723="-","",VLOOKUP($C723,aanmeldingen!$C:$AB,N$1,FALSE))</f>
        <v/>
      </c>
      <c r="O723" s="1" t="str">
        <f ca="1">IF($D723="-","",VLOOKUP($C723,aanmeldingen!$C:$AB,O$1,FALSE))</f>
        <v/>
      </c>
      <c r="P723" s="1">
        <f t="shared" ca="1" si="64"/>
        <v>1</v>
      </c>
      <c r="Q723" s="20" t="str">
        <f ca="1">IF(B723=1,IF(VLOOKUP(D723,Scheidsrechters!B:P,15,FALSE)=0,"",VLOOKUP(D723,Scheidsrechters!B:P,15,FALSE)),"")</f>
        <v/>
      </c>
      <c r="S723" s="1">
        <f t="shared" ca="1" si="65"/>
        <v>1</v>
      </c>
      <c r="T723" s="26" t="str">
        <f ca="1">IFERROR(VLOOKUP(C723,aanmeldingen!$C:$L,10,FALSE),"")</f>
        <v/>
      </c>
      <c r="U723" s="26" t="str">
        <f ca="1">IFERROR(VLOOKUP(C723,aanmeldingen!$C:$V,20,FALSE),"")</f>
        <v/>
      </c>
    </row>
    <row r="724" spans="1:21" x14ac:dyDescent="0.2">
      <c r="A724" s="54">
        <f t="shared" ca="1" si="62"/>
        <v>1</v>
      </c>
      <c r="B724" s="54">
        <f t="shared" ca="1" si="63"/>
        <v>0</v>
      </c>
      <c r="C724" s="54">
        <f t="shared" si="60"/>
        <v>692</v>
      </c>
      <c r="D724" s="54" t="str">
        <f ca="1">IFERROR(VLOOKUP($C724,aanmeldingen!$C:$AB,D$1,FALSE),"-")</f>
        <v>-</v>
      </c>
      <c r="E724" s="54">
        <f t="shared" ca="1" si="61"/>
        <v>0</v>
      </c>
      <c r="F724" s="25" t="str">
        <f ca="1">IF($B724=1,VLOOKUP($C724,aanmeldingen!$C:$AB,F$1,FALSE),"")</f>
        <v/>
      </c>
      <c r="G724" s="1" t="str">
        <f ca="1">IF($B724=1,VLOOKUP($C724,aanmeldingen!$C:$AB,G$1,FALSE),"")</f>
        <v/>
      </c>
      <c r="H724" s="1" t="str">
        <f ca="1">IF($B724=1,VLOOKUP($C724,aanmeldingen!$C:$AB,H$1,FALSE),"")</f>
        <v/>
      </c>
      <c r="I724" s="26" t="str">
        <f ca="1">IF($B724=1,VLOOKUP($C724,aanmeldingen!$C:$AB,I$1,FALSE),"")</f>
        <v/>
      </c>
      <c r="J724" s="26" t="str">
        <f ca="1">IF($B724=1,VLOOKUP($C724,aanmeldingen!$C:$AB,J$1,FALSE),"")</f>
        <v/>
      </c>
      <c r="K724" s="18" t="str">
        <f ca="1">IF($B724=1,VLOOKUP($C724,aanmeldingen!$C:$AB,K$1,FALSE),"")</f>
        <v/>
      </c>
      <c r="L724" s="1" t="str">
        <f ca="1">IF($B724=1,VLOOKUP($C724,aanmeldingen!$C:$AB,L$1,FALSE),"")</f>
        <v/>
      </c>
      <c r="M724" s="1" t="str">
        <f ca="1">IF($D724="-","",VLOOKUP($C724,aanmeldingen!$C:$AB,M$1,FALSE))</f>
        <v/>
      </c>
      <c r="N724" s="1" t="str">
        <f ca="1">IF($D724="-","",VLOOKUP($C724,aanmeldingen!$C:$AB,N$1,FALSE))</f>
        <v/>
      </c>
      <c r="O724" s="1" t="str">
        <f ca="1">IF($D724="-","",VLOOKUP($C724,aanmeldingen!$C:$AB,O$1,FALSE))</f>
        <v/>
      </c>
      <c r="P724" s="1">
        <f t="shared" ca="1" si="64"/>
        <v>1</v>
      </c>
      <c r="Q724" s="20" t="str">
        <f ca="1">IF(B724=1,IF(VLOOKUP(D724,Scheidsrechters!B:P,15,FALSE)=0,"",VLOOKUP(D724,Scheidsrechters!B:P,15,FALSE)),"")</f>
        <v/>
      </c>
      <c r="S724" s="1">
        <f t="shared" ca="1" si="65"/>
        <v>1</v>
      </c>
      <c r="T724" s="26" t="str">
        <f ca="1">IFERROR(VLOOKUP(C724,aanmeldingen!$C:$L,10,FALSE),"")</f>
        <v/>
      </c>
      <c r="U724" s="26" t="str">
        <f ca="1">IFERROR(VLOOKUP(C724,aanmeldingen!$C:$V,20,FALSE),"")</f>
        <v/>
      </c>
    </row>
    <row r="725" spans="1:21" x14ac:dyDescent="0.2">
      <c r="A725" s="54">
        <f t="shared" ca="1" si="62"/>
        <v>1</v>
      </c>
      <c r="B725" s="54">
        <f t="shared" ca="1" si="63"/>
        <v>0</v>
      </c>
      <c r="C725" s="54">
        <f t="shared" si="60"/>
        <v>693</v>
      </c>
      <c r="D725" s="54" t="str">
        <f ca="1">IFERROR(VLOOKUP($C725,aanmeldingen!$C:$AB,D$1,FALSE),"-")</f>
        <v>-</v>
      </c>
      <c r="E725" s="54">
        <f t="shared" ca="1" si="61"/>
        <v>0</v>
      </c>
      <c r="F725" s="25" t="str">
        <f ca="1">IF($B725=1,VLOOKUP($C725,aanmeldingen!$C:$AB,F$1,FALSE),"")</f>
        <v/>
      </c>
      <c r="G725" s="1" t="str">
        <f ca="1">IF($B725=1,VLOOKUP($C725,aanmeldingen!$C:$AB,G$1,FALSE),"")</f>
        <v/>
      </c>
      <c r="H725" s="1" t="str">
        <f ca="1">IF($B725=1,VLOOKUP($C725,aanmeldingen!$C:$AB,H$1,FALSE),"")</f>
        <v/>
      </c>
      <c r="I725" s="26" t="str">
        <f ca="1">IF($B725=1,VLOOKUP($C725,aanmeldingen!$C:$AB,I$1,FALSE),"")</f>
        <v/>
      </c>
      <c r="J725" s="26" t="str">
        <f ca="1">IF($B725=1,VLOOKUP($C725,aanmeldingen!$C:$AB,J$1,FALSE),"")</f>
        <v/>
      </c>
      <c r="K725" s="18" t="str">
        <f ca="1">IF($B725=1,VLOOKUP($C725,aanmeldingen!$C:$AB,K$1,FALSE),"")</f>
        <v/>
      </c>
      <c r="L725" s="1" t="str">
        <f ca="1">IF($B725=1,VLOOKUP($C725,aanmeldingen!$C:$AB,L$1,FALSE),"")</f>
        <v/>
      </c>
      <c r="M725" s="1" t="str">
        <f ca="1">IF($D725="-","",VLOOKUP($C725,aanmeldingen!$C:$AB,M$1,FALSE))</f>
        <v/>
      </c>
      <c r="N725" s="1" t="str">
        <f ca="1">IF($D725="-","",VLOOKUP($C725,aanmeldingen!$C:$AB,N$1,FALSE))</f>
        <v/>
      </c>
      <c r="O725" s="1" t="str">
        <f ca="1">IF($D725="-","",VLOOKUP($C725,aanmeldingen!$C:$AB,O$1,FALSE))</f>
        <v/>
      </c>
      <c r="P725" s="1">
        <f t="shared" ca="1" si="64"/>
        <v>1</v>
      </c>
      <c r="Q725" s="20" t="str">
        <f ca="1">IF(B725=1,IF(VLOOKUP(D725,Scheidsrechters!B:P,15,FALSE)=0,"",VLOOKUP(D725,Scheidsrechters!B:P,15,FALSE)),"")</f>
        <v/>
      </c>
      <c r="S725" s="1">
        <f t="shared" ca="1" si="65"/>
        <v>1</v>
      </c>
      <c r="T725" s="26" t="str">
        <f ca="1">IFERROR(VLOOKUP(C725,aanmeldingen!$C:$L,10,FALSE),"")</f>
        <v/>
      </c>
      <c r="U725" s="26" t="str">
        <f ca="1">IFERROR(VLOOKUP(C725,aanmeldingen!$C:$V,20,FALSE),"")</f>
        <v/>
      </c>
    </row>
    <row r="726" spans="1:21" x14ac:dyDescent="0.2">
      <c r="A726" s="54">
        <f t="shared" ca="1" si="62"/>
        <v>1</v>
      </c>
      <c r="B726" s="54">
        <f t="shared" ca="1" si="63"/>
        <v>0</v>
      </c>
      <c r="C726" s="54">
        <f t="shared" si="60"/>
        <v>694</v>
      </c>
      <c r="D726" s="54" t="str">
        <f ca="1">IFERROR(VLOOKUP($C726,aanmeldingen!$C:$AB,D$1,FALSE),"-")</f>
        <v>-</v>
      </c>
      <c r="E726" s="54">
        <f t="shared" ca="1" si="61"/>
        <v>0</v>
      </c>
      <c r="F726" s="25" t="str">
        <f ca="1">IF($B726=1,VLOOKUP($C726,aanmeldingen!$C:$AB,F$1,FALSE),"")</f>
        <v/>
      </c>
      <c r="G726" s="1" t="str">
        <f ca="1">IF($B726=1,VLOOKUP($C726,aanmeldingen!$C:$AB,G$1,FALSE),"")</f>
        <v/>
      </c>
      <c r="H726" s="1" t="str">
        <f ca="1">IF($B726=1,VLOOKUP($C726,aanmeldingen!$C:$AB,H$1,FALSE),"")</f>
        <v/>
      </c>
      <c r="I726" s="26" t="str">
        <f ca="1">IF($B726=1,VLOOKUP($C726,aanmeldingen!$C:$AB,I$1,FALSE),"")</f>
        <v/>
      </c>
      <c r="J726" s="26" t="str">
        <f ca="1">IF($B726=1,VLOOKUP($C726,aanmeldingen!$C:$AB,J$1,FALSE),"")</f>
        <v/>
      </c>
      <c r="K726" s="18" t="str">
        <f ca="1">IF($B726=1,VLOOKUP($C726,aanmeldingen!$C:$AB,K$1,FALSE),"")</f>
        <v/>
      </c>
      <c r="L726" s="1" t="str">
        <f ca="1">IF($B726=1,VLOOKUP($C726,aanmeldingen!$C:$AB,L$1,FALSE),"")</f>
        <v/>
      </c>
      <c r="M726" s="1" t="str">
        <f ca="1">IF($D726="-","",VLOOKUP($C726,aanmeldingen!$C:$AB,M$1,FALSE))</f>
        <v/>
      </c>
      <c r="N726" s="1" t="str">
        <f ca="1">IF($D726="-","",VLOOKUP($C726,aanmeldingen!$C:$AB,N$1,FALSE))</f>
        <v/>
      </c>
      <c r="O726" s="1" t="str">
        <f ca="1">IF($D726="-","",VLOOKUP($C726,aanmeldingen!$C:$AB,O$1,FALSE))</f>
        <v/>
      </c>
      <c r="P726" s="1">
        <f t="shared" ca="1" si="64"/>
        <v>1</v>
      </c>
      <c r="Q726" s="20" t="str">
        <f ca="1">IF(B726=1,IF(VLOOKUP(D726,Scheidsrechters!B:P,15,FALSE)=0,"",VLOOKUP(D726,Scheidsrechters!B:P,15,FALSE)),"")</f>
        <v/>
      </c>
      <c r="S726" s="1">
        <f t="shared" ca="1" si="65"/>
        <v>1</v>
      </c>
      <c r="T726" s="26" t="str">
        <f ca="1">IFERROR(VLOOKUP(C726,aanmeldingen!$C:$L,10,FALSE),"")</f>
        <v/>
      </c>
      <c r="U726" s="26" t="str">
        <f ca="1">IFERROR(VLOOKUP(C726,aanmeldingen!$C:$V,20,FALSE),"")</f>
        <v/>
      </c>
    </row>
    <row r="727" spans="1:21" x14ac:dyDescent="0.2">
      <c r="A727" s="54">
        <f t="shared" ca="1" si="62"/>
        <v>1</v>
      </c>
      <c r="B727" s="54">
        <f t="shared" ca="1" si="63"/>
        <v>0</v>
      </c>
      <c r="C727" s="54">
        <f t="shared" si="60"/>
        <v>695</v>
      </c>
      <c r="D727" s="54" t="str">
        <f ca="1">IFERROR(VLOOKUP($C727,aanmeldingen!$C:$AB,D$1,FALSE),"-")</f>
        <v>-</v>
      </c>
      <c r="E727" s="54">
        <f t="shared" ca="1" si="61"/>
        <v>0</v>
      </c>
      <c r="F727" s="25" t="str">
        <f ca="1">IF($B727=1,VLOOKUP($C727,aanmeldingen!$C:$AB,F$1,FALSE),"")</f>
        <v/>
      </c>
      <c r="G727" s="1" t="str">
        <f ca="1">IF($B727=1,VLOOKUP($C727,aanmeldingen!$C:$AB,G$1,FALSE),"")</f>
        <v/>
      </c>
      <c r="H727" s="1" t="str">
        <f ca="1">IF($B727=1,VLOOKUP($C727,aanmeldingen!$C:$AB,H$1,FALSE),"")</f>
        <v/>
      </c>
      <c r="I727" s="26" t="str">
        <f ca="1">IF($B727=1,VLOOKUP($C727,aanmeldingen!$C:$AB,I$1,FALSE),"")</f>
        <v/>
      </c>
      <c r="J727" s="26" t="str">
        <f ca="1">IF($B727=1,VLOOKUP($C727,aanmeldingen!$C:$AB,J$1,FALSE),"")</f>
        <v/>
      </c>
      <c r="K727" s="18" t="str">
        <f ca="1">IF($B727=1,VLOOKUP($C727,aanmeldingen!$C:$AB,K$1,FALSE),"")</f>
        <v/>
      </c>
      <c r="L727" s="1" t="str">
        <f ca="1">IF($B727=1,VLOOKUP($C727,aanmeldingen!$C:$AB,L$1,FALSE),"")</f>
        <v/>
      </c>
      <c r="M727" s="1" t="str">
        <f ca="1">IF($D727="-","",VLOOKUP($C727,aanmeldingen!$C:$AB,M$1,FALSE))</f>
        <v/>
      </c>
      <c r="N727" s="1" t="str">
        <f ca="1">IF($D727="-","",VLOOKUP($C727,aanmeldingen!$C:$AB,N$1,FALSE))</f>
        <v/>
      </c>
      <c r="O727" s="1" t="str">
        <f ca="1">IF($D727="-","",VLOOKUP($C727,aanmeldingen!$C:$AB,O$1,FALSE))</f>
        <v/>
      </c>
      <c r="P727" s="1">
        <f t="shared" ca="1" si="64"/>
        <v>1</v>
      </c>
      <c r="Q727" s="20" t="str">
        <f ca="1">IF(B727=1,IF(VLOOKUP(D727,Scheidsrechters!B:P,15,FALSE)=0,"",VLOOKUP(D727,Scheidsrechters!B:P,15,FALSE)),"")</f>
        <v/>
      </c>
      <c r="S727" s="1">
        <f t="shared" ca="1" si="65"/>
        <v>1</v>
      </c>
      <c r="T727" s="26" t="str">
        <f ca="1">IFERROR(VLOOKUP(C727,aanmeldingen!$C:$L,10,FALSE),"")</f>
        <v/>
      </c>
      <c r="U727" s="26" t="str">
        <f ca="1">IFERROR(VLOOKUP(C727,aanmeldingen!$C:$V,20,FALSE),"")</f>
        <v/>
      </c>
    </row>
    <row r="728" spans="1:21" x14ac:dyDescent="0.2">
      <c r="A728" s="54">
        <f t="shared" ca="1" si="62"/>
        <v>1</v>
      </c>
      <c r="B728" s="54">
        <f t="shared" ca="1" si="63"/>
        <v>0</v>
      </c>
      <c r="C728" s="54">
        <f t="shared" si="60"/>
        <v>696</v>
      </c>
      <c r="D728" s="54" t="str">
        <f ca="1">IFERROR(VLOOKUP($C728,aanmeldingen!$C:$AB,D$1,FALSE),"-")</f>
        <v>-</v>
      </c>
      <c r="E728" s="54">
        <f t="shared" ca="1" si="61"/>
        <v>0</v>
      </c>
      <c r="F728" s="25" t="str">
        <f ca="1">IF($B728=1,VLOOKUP($C728,aanmeldingen!$C:$AB,F$1,FALSE),"")</f>
        <v/>
      </c>
      <c r="G728" s="1" t="str">
        <f ca="1">IF($B728=1,VLOOKUP($C728,aanmeldingen!$C:$AB,G$1,FALSE),"")</f>
        <v/>
      </c>
      <c r="H728" s="1" t="str">
        <f ca="1">IF($B728=1,VLOOKUP($C728,aanmeldingen!$C:$AB,H$1,FALSE),"")</f>
        <v/>
      </c>
      <c r="I728" s="26" t="str">
        <f ca="1">IF($B728=1,VLOOKUP($C728,aanmeldingen!$C:$AB,I$1,FALSE),"")</f>
        <v/>
      </c>
      <c r="J728" s="26" t="str">
        <f ca="1">IF($B728=1,VLOOKUP($C728,aanmeldingen!$C:$AB,J$1,FALSE),"")</f>
        <v/>
      </c>
      <c r="K728" s="18" t="str">
        <f ca="1">IF($B728=1,VLOOKUP($C728,aanmeldingen!$C:$AB,K$1,FALSE),"")</f>
        <v/>
      </c>
      <c r="L728" s="1" t="str">
        <f ca="1">IF($B728=1,VLOOKUP($C728,aanmeldingen!$C:$AB,L$1,FALSE),"")</f>
        <v/>
      </c>
      <c r="M728" s="1" t="str">
        <f ca="1">IF($D728="-","",VLOOKUP($C728,aanmeldingen!$C:$AB,M$1,FALSE))</f>
        <v/>
      </c>
      <c r="N728" s="1" t="str">
        <f ca="1">IF($D728="-","",VLOOKUP($C728,aanmeldingen!$C:$AB,N$1,FALSE))</f>
        <v/>
      </c>
      <c r="O728" s="1" t="str">
        <f ca="1">IF($D728="-","",VLOOKUP($C728,aanmeldingen!$C:$AB,O$1,FALSE))</f>
        <v/>
      </c>
      <c r="P728" s="1">
        <f t="shared" ca="1" si="64"/>
        <v>1</v>
      </c>
      <c r="Q728" s="20" t="str">
        <f ca="1">IF(B728=1,IF(VLOOKUP(D728,Scheidsrechters!B:P,15,FALSE)=0,"",VLOOKUP(D728,Scheidsrechters!B:P,15,FALSE)),"")</f>
        <v/>
      </c>
      <c r="S728" s="1">
        <f t="shared" ca="1" si="65"/>
        <v>1</v>
      </c>
      <c r="T728" s="26" t="str">
        <f ca="1">IFERROR(VLOOKUP(C728,aanmeldingen!$C:$L,10,FALSE),"")</f>
        <v/>
      </c>
      <c r="U728" s="26" t="str">
        <f ca="1">IFERROR(VLOOKUP(C728,aanmeldingen!$C:$V,20,FALSE),"")</f>
        <v/>
      </c>
    </row>
    <row r="729" spans="1:21" x14ac:dyDescent="0.2">
      <c r="A729" s="54">
        <f t="shared" ca="1" si="62"/>
        <v>1</v>
      </c>
      <c r="B729" s="54">
        <f t="shared" ca="1" si="63"/>
        <v>0</v>
      </c>
      <c r="C729" s="54">
        <f t="shared" si="60"/>
        <v>697</v>
      </c>
      <c r="D729" s="54" t="str">
        <f ca="1">IFERROR(VLOOKUP($C729,aanmeldingen!$C:$AB,D$1,FALSE),"-")</f>
        <v>-</v>
      </c>
      <c r="E729" s="54">
        <f t="shared" ca="1" si="61"/>
        <v>0</v>
      </c>
      <c r="F729" s="25" t="str">
        <f ca="1">IF($B729=1,VLOOKUP($C729,aanmeldingen!$C:$AB,F$1,FALSE),"")</f>
        <v/>
      </c>
      <c r="G729" s="1" t="str">
        <f ca="1">IF($B729=1,VLOOKUP($C729,aanmeldingen!$C:$AB,G$1,FALSE),"")</f>
        <v/>
      </c>
      <c r="H729" s="1" t="str">
        <f ca="1">IF($B729=1,VLOOKUP($C729,aanmeldingen!$C:$AB,H$1,FALSE),"")</f>
        <v/>
      </c>
      <c r="I729" s="26" t="str">
        <f ca="1">IF($B729=1,VLOOKUP($C729,aanmeldingen!$C:$AB,I$1,FALSE),"")</f>
        <v/>
      </c>
      <c r="J729" s="26" t="str">
        <f ca="1">IF($B729=1,VLOOKUP($C729,aanmeldingen!$C:$AB,J$1,FALSE),"")</f>
        <v/>
      </c>
      <c r="K729" s="18" t="str">
        <f ca="1">IF($B729=1,VLOOKUP($C729,aanmeldingen!$C:$AB,K$1,FALSE),"")</f>
        <v/>
      </c>
      <c r="L729" s="1" t="str">
        <f ca="1">IF($B729=1,VLOOKUP($C729,aanmeldingen!$C:$AB,L$1,FALSE),"")</f>
        <v/>
      </c>
      <c r="M729" s="1" t="str">
        <f ca="1">IF($D729="-","",VLOOKUP($C729,aanmeldingen!$C:$AB,M$1,FALSE))</f>
        <v/>
      </c>
      <c r="N729" s="1" t="str">
        <f ca="1">IF($D729="-","",VLOOKUP($C729,aanmeldingen!$C:$AB,N$1,FALSE))</f>
        <v/>
      </c>
      <c r="O729" s="1" t="str">
        <f ca="1">IF($D729="-","",VLOOKUP($C729,aanmeldingen!$C:$AB,O$1,FALSE))</f>
        <v/>
      </c>
      <c r="P729" s="1">
        <f t="shared" ca="1" si="64"/>
        <v>1</v>
      </c>
      <c r="Q729" s="20" t="str">
        <f ca="1">IF(B729=1,IF(VLOOKUP(D729,Scheidsrechters!B:P,15,FALSE)=0,"",VLOOKUP(D729,Scheidsrechters!B:P,15,FALSE)),"")</f>
        <v/>
      </c>
      <c r="S729" s="1">
        <f t="shared" ca="1" si="65"/>
        <v>1</v>
      </c>
      <c r="T729" s="26" t="str">
        <f ca="1">IFERROR(VLOOKUP(C729,aanmeldingen!$C:$L,10,FALSE),"")</f>
        <v/>
      </c>
      <c r="U729" s="26" t="str">
        <f ca="1">IFERROR(VLOOKUP(C729,aanmeldingen!$C:$V,20,FALSE),"")</f>
        <v/>
      </c>
    </row>
    <row r="730" spans="1:21" x14ac:dyDescent="0.2">
      <c r="A730" s="54">
        <f t="shared" ca="1" si="62"/>
        <v>1</v>
      </c>
      <c r="B730" s="54">
        <f t="shared" ca="1" si="63"/>
        <v>0</v>
      </c>
      <c r="C730" s="54">
        <f t="shared" si="60"/>
        <v>698</v>
      </c>
      <c r="D730" s="54" t="str">
        <f ca="1">IFERROR(VLOOKUP($C730,aanmeldingen!$C:$AB,D$1,FALSE),"-")</f>
        <v>-</v>
      </c>
      <c r="E730" s="54">
        <f t="shared" ca="1" si="61"/>
        <v>0</v>
      </c>
      <c r="F730" s="25" t="str">
        <f ca="1">IF($B730=1,VLOOKUP($C730,aanmeldingen!$C:$AB,F$1,FALSE),"")</f>
        <v/>
      </c>
      <c r="G730" s="1" t="str">
        <f ca="1">IF($B730=1,VLOOKUP($C730,aanmeldingen!$C:$AB,G$1,FALSE),"")</f>
        <v/>
      </c>
      <c r="H730" s="1" t="str">
        <f ca="1">IF($B730=1,VLOOKUP($C730,aanmeldingen!$C:$AB,H$1,FALSE),"")</f>
        <v/>
      </c>
      <c r="I730" s="26" t="str">
        <f ca="1">IF($B730=1,VLOOKUP($C730,aanmeldingen!$C:$AB,I$1,FALSE),"")</f>
        <v/>
      </c>
      <c r="J730" s="26" t="str">
        <f ca="1">IF($B730=1,VLOOKUP($C730,aanmeldingen!$C:$AB,J$1,FALSE),"")</f>
        <v/>
      </c>
      <c r="K730" s="18" t="str">
        <f ca="1">IF($B730=1,VLOOKUP($C730,aanmeldingen!$C:$AB,K$1,FALSE),"")</f>
        <v/>
      </c>
      <c r="L730" s="1" t="str">
        <f ca="1">IF($B730=1,VLOOKUP($C730,aanmeldingen!$C:$AB,L$1,FALSE),"")</f>
        <v/>
      </c>
      <c r="M730" s="1" t="str">
        <f ca="1">IF($D730="-","",VLOOKUP($C730,aanmeldingen!$C:$AB,M$1,FALSE))</f>
        <v/>
      </c>
      <c r="N730" s="1" t="str">
        <f ca="1">IF($D730="-","",VLOOKUP($C730,aanmeldingen!$C:$AB,N$1,FALSE))</f>
        <v/>
      </c>
      <c r="O730" s="1" t="str">
        <f ca="1">IF($D730="-","",VLOOKUP($C730,aanmeldingen!$C:$AB,O$1,FALSE))</f>
        <v/>
      </c>
      <c r="P730" s="1">
        <f t="shared" ca="1" si="64"/>
        <v>1</v>
      </c>
      <c r="Q730" s="20" t="str">
        <f ca="1">IF(B730=1,IF(VLOOKUP(D730,Scheidsrechters!B:P,15,FALSE)=0,"",VLOOKUP(D730,Scheidsrechters!B:P,15,FALSE)),"")</f>
        <v/>
      </c>
      <c r="S730" s="1">
        <f t="shared" ca="1" si="65"/>
        <v>1</v>
      </c>
      <c r="T730" s="26" t="str">
        <f ca="1">IFERROR(VLOOKUP(C730,aanmeldingen!$C:$L,10,FALSE),"")</f>
        <v/>
      </c>
      <c r="U730" s="26" t="str">
        <f ca="1">IFERROR(VLOOKUP(C730,aanmeldingen!$C:$V,20,FALSE),"")</f>
        <v/>
      </c>
    </row>
    <row r="731" spans="1:21" x14ac:dyDescent="0.2">
      <c r="A731" s="54">
        <f t="shared" ca="1" si="62"/>
        <v>1</v>
      </c>
      <c r="B731" s="54">
        <f t="shared" ca="1" si="63"/>
        <v>0</v>
      </c>
      <c r="C731" s="54">
        <f t="shared" si="60"/>
        <v>699</v>
      </c>
      <c r="D731" s="54" t="str">
        <f ca="1">IFERROR(VLOOKUP($C731,aanmeldingen!$C:$AB,D$1,FALSE),"-")</f>
        <v>-</v>
      </c>
      <c r="E731" s="54">
        <f t="shared" ca="1" si="61"/>
        <v>0</v>
      </c>
      <c r="F731" s="25" t="str">
        <f ca="1">IF($B731=1,VLOOKUP($C731,aanmeldingen!$C:$AB,F$1,FALSE),"")</f>
        <v/>
      </c>
      <c r="G731" s="1" t="str">
        <f ca="1">IF($B731=1,VLOOKUP($C731,aanmeldingen!$C:$AB,G$1,FALSE),"")</f>
        <v/>
      </c>
      <c r="H731" s="1" t="str">
        <f ca="1">IF($B731=1,VLOOKUP($C731,aanmeldingen!$C:$AB,H$1,FALSE),"")</f>
        <v/>
      </c>
      <c r="I731" s="26" t="str">
        <f ca="1">IF($B731=1,VLOOKUP($C731,aanmeldingen!$C:$AB,I$1,FALSE),"")</f>
        <v/>
      </c>
      <c r="J731" s="26" t="str">
        <f ca="1">IF($B731=1,VLOOKUP($C731,aanmeldingen!$C:$AB,J$1,FALSE),"")</f>
        <v/>
      </c>
      <c r="K731" s="18" t="str">
        <f ca="1">IF($B731=1,VLOOKUP($C731,aanmeldingen!$C:$AB,K$1,FALSE),"")</f>
        <v/>
      </c>
      <c r="L731" s="1" t="str">
        <f ca="1">IF($B731=1,VLOOKUP($C731,aanmeldingen!$C:$AB,L$1,FALSE),"")</f>
        <v/>
      </c>
      <c r="M731" s="1" t="str">
        <f ca="1">IF($D731="-","",VLOOKUP($C731,aanmeldingen!$C:$AB,M$1,FALSE))</f>
        <v/>
      </c>
      <c r="N731" s="1" t="str">
        <f ca="1">IF($D731="-","",VLOOKUP($C731,aanmeldingen!$C:$AB,N$1,FALSE))</f>
        <v/>
      </c>
      <c r="O731" s="1" t="str">
        <f ca="1">IF($D731="-","",VLOOKUP($C731,aanmeldingen!$C:$AB,O$1,FALSE))</f>
        <v/>
      </c>
      <c r="P731" s="1">
        <f t="shared" ca="1" si="64"/>
        <v>1</v>
      </c>
      <c r="Q731" s="20" t="str">
        <f ca="1">IF(B731=1,IF(VLOOKUP(D731,Scheidsrechters!B:P,15,FALSE)=0,"",VLOOKUP(D731,Scheidsrechters!B:P,15,FALSE)),"")</f>
        <v/>
      </c>
      <c r="S731" s="1">
        <f t="shared" ca="1" si="65"/>
        <v>1</v>
      </c>
      <c r="T731" s="26" t="str">
        <f ca="1">IFERROR(VLOOKUP(C731,aanmeldingen!$C:$L,10,FALSE),"")</f>
        <v/>
      </c>
      <c r="U731" s="26" t="str">
        <f ca="1">IFERROR(VLOOKUP(C731,aanmeldingen!$C:$V,20,FALSE),"")</f>
        <v/>
      </c>
    </row>
    <row r="732" spans="1:21" x14ac:dyDescent="0.2">
      <c r="A732" s="54">
        <f t="shared" ca="1" si="62"/>
        <v>1</v>
      </c>
      <c r="B732" s="54">
        <f t="shared" ca="1" si="63"/>
        <v>0</v>
      </c>
      <c r="C732" s="54">
        <f t="shared" si="60"/>
        <v>700</v>
      </c>
      <c r="D732" s="54" t="str">
        <f ca="1">IFERROR(VLOOKUP($C732,aanmeldingen!$C:$AB,D$1,FALSE),"-")</f>
        <v>-</v>
      </c>
      <c r="E732" s="54">
        <f t="shared" ca="1" si="61"/>
        <v>0</v>
      </c>
      <c r="F732" s="25" t="str">
        <f ca="1">IF($B732=1,VLOOKUP($C732,aanmeldingen!$C:$AB,F$1,FALSE),"")</f>
        <v/>
      </c>
      <c r="G732" s="1" t="str">
        <f ca="1">IF($B732=1,VLOOKUP($C732,aanmeldingen!$C:$AB,G$1,FALSE),"")</f>
        <v/>
      </c>
      <c r="H732" s="1" t="str">
        <f ca="1">IF($B732=1,VLOOKUP($C732,aanmeldingen!$C:$AB,H$1,FALSE),"")</f>
        <v/>
      </c>
      <c r="I732" s="26" t="str">
        <f ca="1">IF($B732=1,VLOOKUP($C732,aanmeldingen!$C:$AB,I$1,FALSE),"")</f>
        <v/>
      </c>
      <c r="J732" s="26" t="str">
        <f ca="1">IF($B732=1,VLOOKUP($C732,aanmeldingen!$C:$AB,J$1,FALSE),"")</f>
        <v/>
      </c>
      <c r="K732" s="18" t="str">
        <f ca="1">IF($B732=1,VLOOKUP($C732,aanmeldingen!$C:$AB,K$1,FALSE),"")</f>
        <v/>
      </c>
      <c r="L732" s="1" t="str">
        <f ca="1">IF($B732=1,VLOOKUP($C732,aanmeldingen!$C:$AB,L$1,FALSE),"")</f>
        <v/>
      </c>
      <c r="M732" s="1" t="str">
        <f ca="1">IF($D732="-","",VLOOKUP($C732,aanmeldingen!$C:$AB,M$1,FALSE))</f>
        <v/>
      </c>
      <c r="N732" s="1" t="str">
        <f ca="1">IF($D732="-","",VLOOKUP($C732,aanmeldingen!$C:$AB,N$1,FALSE))</f>
        <v/>
      </c>
      <c r="O732" s="1" t="str">
        <f ca="1">IF($D732="-","",VLOOKUP($C732,aanmeldingen!$C:$AB,O$1,FALSE))</f>
        <v/>
      </c>
      <c r="P732" s="1">
        <f t="shared" ca="1" si="64"/>
        <v>1</v>
      </c>
      <c r="Q732" s="20" t="str">
        <f ca="1">IF(B732=1,IF(VLOOKUP(D732,Scheidsrechters!B:P,15,FALSE)=0,"",VLOOKUP(D732,Scheidsrechters!B:P,15,FALSE)),"")</f>
        <v/>
      </c>
      <c r="S732" s="1">
        <f t="shared" ca="1" si="65"/>
        <v>1</v>
      </c>
      <c r="T732" s="26" t="str">
        <f ca="1">IFERROR(VLOOKUP(C732,aanmeldingen!$C:$L,10,FALSE),"")</f>
        <v/>
      </c>
      <c r="U732" s="26" t="str">
        <f ca="1">IFERROR(VLOOKUP(C732,aanmeldingen!$C:$V,20,FALSE),"")</f>
        <v/>
      </c>
    </row>
    <row r="733" spans="1:21" x14ac:dyDescent="0.2">
      <c r="A733" s="54">
        <f t="shared" ca="1" si="62"/>
        <v>1</v>
      </c>
      <c r="B733" s="54">
        <f t="shared" ca="1" si="63"/>
        <v>0</v>
      </c>
      <c r="C733" s="54">
        <f t="shared" si="60"/>
        <v>701</v>
      </c>
      <c r="D733" s="54" t="str">
        <f ca="1">IFERROR(VLOOKUP($C733,aanmeldingen!$C:$AB,D$1,FALSE),"-")</f>
        <v>-</v>
      </c>
      <c r="E733" s="54">
        <f t="shared" ca="1" si="61"/>
        <v>0</v>
      </c>
      <c r="F733" s="25" t="str">
        <f ca="1">IF($B733=1,VLOOKUP($C733,aanmeldingen!$C:$AB,F$1,FALSE),"")</f>
        <v/>
      </c>
      <c r="G733" s="1" t="str">
        <f ca="1">IF($B733=1,VLOOKUP($C733,aanmeldingen!$C:$AB,G$1,FALSE),"")</f>
        <v/>
      </c>
      <c r="H733" s="1" t="str">
        <f ca="1">IF($B733=1,VLOOKUP($C733,aanmeldingen!$C:$AB,H$1,FALSE),"")</f>
        <v/>
      </c>
      <c r="I733" s="26" t="str">
        <f ca="1">IF($B733=1,VLOOKUP($C733,aanmeldingen!$C:$AB,I$1,FALSE),"")</f>
        <v/>
      </c>
      <c r="J733" s="26" t="str">
        <f ca="1">IF($B733=1,VLOOKUP($C733,aanmeldingen!$C:$AB,J$1,FALSE),"")</f>
        <v/>
      </c>
      <c r="K733" s="18" t="str">
        <f ca="1">IF($B733=1,VLOOKUP($C733,aanmeldingen!$C:$AB,K$1,FALSE),"")</f>
        <v/>
      </c>
      <c r="L733" s="1" t="str">
        <f ca="1">IF($B733=1,VLOOKUP($C733,aanmeldingen!$C:$AB,L$1,FALSE),"")</f>
        <v/>
      </c>
      <c r="M733" s="1" t="str">
        <f ca="1">IF($D733="-","",VLOOKUP($C733,aanmeldingen!$C:$AB,M$1,FALSE))</f>
        <v/>
      </c>
      <c r="N733" s="1" t="str">
        <f ca="1">IF($D733="-","",VLOOKUP($C733,aanmeldingen!$C:$AB,N$1,FALSE))</f>
        <v/>
      </c>
      <c r="O733" s="1" t="str">
        <f ca="1">IF($D733="-","",VLOOKUP($C733,aanmeldingen!$C:$AB,O$1,FALSE))</f>
        <v/>
      </c>
      <c r="P733" s="1">
        <f t="shared" ca="1" si="64"/>
        <v>1</v>
      </c>
      <c r="Q733" s="20" t="str">
        <f ca="1">IF(B733=1,IF(VLOOKUP(D733,Scheidsrechters!B:P,15,FALSE)=0,"",VLOOKUP(D733,Scheidsrechters!B:P,15,FALSE)),"")</f>
        <v/>
      </c>
      <c r="S733" s="1">
        <f t="shared" ca="1" si="65"/>
        <v>1</v>
      </c>
      <c r="T733" s="26" t="str">
        <f ca="1">IFERROR(VLOOKUP(C733,aanmeldingen!$C:$L,10,FALSE),"")</f>
        <v/>
      </c>
      <c r="U733" s="26" t="str">
        <f ca="1">IFERROR(VLOOKUP(C733,aanmeldingen!$C:$V,20,FALSE),"")</f>
        <v/>
      </c>
    </row>
    <row r="734" spans="1:21" x14ac:dyDescent="0.2">
      <c r="A734" s="54">
        <f t="shared" ca="1" si="62"/>
        <v>1</v>
      </c>
      <c r="B734" s="54">
        <f t="shared" ca="1" si="63"/>
        <v>0</v>
      </c>
      <c r="C734" s="54">
        <f t="shared" si="60"/>
        <v>702</v>
      </c>
      <c r="D734" s="54" t="str">
        <f ca="1">IFERROR(VLOOKUP($C734,aanmeldingen!$C:$AB,D$1,FALSE),"-")</f>
        <v>-</v>
      </c>
      <c r="E734" s="54">
        <f t="shared" ca="1" si="61"/>
        <v>0</v>
      </c>
      <c r="F734" s="25" t="str">
        <f ca="1">IF($B734=1,VLOOKUP($C734,aanmeldingen!$C:$AB,F$1,FALSE),"")</f>
        <v/>
      </c>
      <c r="G734" s="1" t="str">
        <f ca="1">IF($B734=1,VLOOKUP($C734,aanmeldingen!$C:$AB,G$1,FALSE),"")</f>
        <v/>
      </c>
      <c r="H734" s="1" t="str">
        <f ca="1">IF($B734=1,VLOOKUP($C734,aanmeldingen!$C:$AB,H$1,FALSE),"")</f>
        <v/>
      </c>
      <c r="I734" s="26" t="str">
        <f ca="1">IF($B734=1,VLOOKUP($C734,aanmeldingen!$C:$AB,I$1,FALSE),"")</f>
        <v/>
      </c>
      <c r="J734" s="26" t="str">
        <f ca="1">IF($B734=1,VLOOKUP($C734,aanmeldingen!$C:$AB,J$1,FALSE),"")</f>
        <v/>
      </c>
      <c r="K734" s="18" t="str">
        <f ca="1">IF($B734=1,VLOOKUP($C734,aanmeldingen!$C:$AB,K$1,FALSE),"")</f>
        <v/>
      </c>
      <c r="L734" s="1" t="str">
        <f ca="1">IF($B734=1,VLOOKUP($C734,aanmeldingen!$C:$AB,L$1,FALSE),"")</f>
        <v/>
      </c>
      <c r="M734" s="1" t="str">
        <f ca="1">IF($D734="-","",VLOOKUP($C734,aanmeldingen!$C:$AB,M$1,FALSE))</f>
        <v/>
      </c>
      <c r="N734" s="1" t="str">
        <f ca="1">IF($D734="-","",VLOOKUP($C734,aanmeldingen!$C:$AB,N$1,FALSE))</f>
        <v/>
      </c>
      <c r="O734" s="1" t="str">
        <f ca="1">IF($D734="-","",VLOOKUP($C734,aanmeldingen!$C:$AB,O$1,FALSE))</f>
        <v/>
      </c>
      <c r="P734" s="1">
        <f t="shared" ca="1" si="64"/>
        <v>1</v>
      </c>
      <c r="Q734" s="20" t="str">
        <f ca="1">IF(B734=1,IF(VLOOKUP(D734,Scheidsrechters!B:P,15,FALSE)=0,"",VLOOKUP(D734,Scheidsrechters!B:P,15,FALSE)),"")</f>
        <v/>
      </c>
      <c r="S734" s="1">
        <f t="shared" ca="1" si="65"/>
        <v>1</v>
      </c>
      <c r="T734" s="26" t="str">
        <f ca="1">IFERROR(VLOOKUP(C734,aanmeldingen!$C:$L,10,FALSE),"")</f>
        <v/>
      </c>
      <c r="U734" s="26" t="str">
        <f ca="1">IFERROR(VLOOKUP(C734,aanmeldingen!$C:$V,20,FALSE),"")</f>
        <v/>
      </c>
    </row>
    <row r="735" spans="1:21" x14ac:dyDescent="0.2">
      <c r="A735" s="54">
        <f t="shared" ca="1" si="62"/>
        <v>1</v>
      </c>
      <c r="B735" s="54">
        <f t="shared" ca="1" si="63"/>
        <v>0</v>
      </c>
      <c r="C735" s="54">
        <f t="shared" si="60"/>
        <v>703</v>
      </c>
      <c r="D735" s="54" t="str">
        <f ca="1">IFERROR(VLOOKUP($C735,aanmeldingen!$C:$AB,D$1,FALSE),"-")</f>
        <v>-</v>
      </c>
      <c r="E735" s="54">
        <f t="shared" ca="1" si="61"/>
        <v>0</v>
      </c>
      <c r="F735" s="25" t="str">
        <f ca="1">IF($B735=1,VLOOKUP($C735,aanmeldingen!$C:$AB,F$1,FALSE),"")</f>
        <v/>
      </c>
      <c r="G735" s="1" t="str">
        <f ca="1">IF($B735=1,VLOOKUP($C735,aanmeldingen!$C:$AB,G$1,FALSE),"")</f>
        <v/>
      </c>
      <c r="H735" s="1" t="str">
        <f ca="1">IF($B735=1,VLOOKUP($C735,aanmeldingen!$C:$AB,H$1,FALSE),"")</f>
        <v/>
      </c>
      <c r="I735" s="26" t="str">
        <f ca="1">IF($B735=1,VLOOKUP($C735,aanmeldingen!$C:$AB,I$1,FALSE),"")</f>
        <v/>
      </c>
      <c r="J735" s="26" t="str">
        <f ca="1">IF($B735=1,VLOOKUP($C735,aanmeldingen!$C:$AB,J$1,FALSE),"")</f>
        <v/>
      </c>
      <c r="K735" s="18" t="str">
        <f ca="1">IF($B735=1,VLOOKUP($C735,aanmeldingen!$C:$AB,K$1,FALSE),"")</f>
        <v/>
      </c>
      <c r="L735" s="1" t="str">
        <f ca="1">IF($B735=1,VLOOKUP($C735,aanmeldingen!$C:$AB,L$1,FALSE),"")</f>
        <v/>
      </c>
      <c r="M735" s="1" t="str">
        <f ca="1">IF($D735="-","",VLOOKUP($C735,aanmeldingen!$C:$AB,M$1,FALSE))</f>
        <v/>
      </c>
      <c r="N735" s="1" t="str">
        <f ca="1">IF($D735="-","",VLOOKUP($C735,aanmeldingen!$C:$AB,N$1,FALSE))</f>
        <v/>
      </c>
      <c r="O735" s="1" t="str">
        <f ca="1">IF($D735="-","",VLOOKUP($C735,aanmeldingen!$C:$AB,O$1,FALSE))</f>
        <v/>
      </c>
      <c r="P735" s="1">
        <f t="shared" ca="1" si="64"/>
        <v>1</v>
      </c>
      <c r="Q735" s="20" t="str">
        <f ca="1">IF(B735=1,IF(VLOOKUP(D735,Scheidsrechters!B:P,15,FALSE)=0,"",VLOOKUP(D735,Scheidsrechters!B:P,15,FALSE)),"")</f>
        <v/>
      </c>
      <c r="S735" s="1">
        <f t="shared" ca="1" si="65"/>
        <v>1</v>
      </c>
      <c r="T735" s="26" t="str">
        <f ca="1">IFERROR(VLOOKUP(C735,aanmeldingen!$C:$L,10,FALSE),"")</f>
        <v/>
      </c>
      <c r="U735" s="26" t="str">
        <f ca="1">IFERROR(VLOOKUP(C735,aanmeldingen!$C:$V,20,FALSE),"")</f>
        <v/>
      </c>
    </row>
    <row r="736" spans="1:21" x14ac:dyDescent="0.2">
      <c r="A736" s="54">
        <f t="shared" ca="1" si="62"/>
        <v>1</v>
      </c>
      <c r="B736" s="54">
        <f t="shared" ca="1" si="63"/>
        <v>0</v>
      </c>
      <c r="C736" s="54">
        <f t="shared" si="60"/>
        <v>704</v>
      </c>
      <c r="D736" s="54" t="str">
        <f ca="1">IFERROR(VLOOKUP($C736,aanmeldingen!$C:$AB,D$1,FALSE),"-")</f>
        <v>-</v>
      </c>
      <c r="E736" s="54">
        <f t="shared" ca="1" si="61"/>
        <v>0</v>
      </c>
      <c r="F736" s="25" t="str">
        <f ca="1">IF($B736=1,VLOOKUP($C736,aanmeldingen!$C:$AB,F$1,FALSE),"")</f>
        <v/>
      </c>
      <c r="G736" s="1" t="str">
        <f ca="1">IF($B736=1,VLOOKUP($C736,aanmeldingen!$C:$AB,G$1,FALSE),"")</f>
        <v/>
      </c>
      <c r="H736" s="1" t="str">
        <f ca="1">IF($B736=1,VLOOKUP($C736,aanmeldingen!$C:$AB,H$1,FALSE),"")</f>
        <v/>
      </c>
      <c r="I736" s="26" t="str">
        <f ca="1">IF($B736=1,VLOOKUP($C736,aanmeldingen!$C:$AB,I$1,FALSE),"")</f>
        <v/>
      </c>
      <c r="J736" s="26" t="str">
        <f ca="1">IF($B736=1,VLOOKUP($C736,aanmeldingen!$C:$AB,J$1,FALSE),"")</f>
        <v/>
      </c>
      <c r="K736" s="18" t="str">
        <f ca="1">IF($B736=1,VLOOKUP($C736,aanmeldingen!$C:$AB,K$1,FALSE),"")</f>
        <v/>
      </c>
      <c r="L736" s="1" t="str">
        <f ca="1">IF($B736=1,VLOOKUP($C736,aanmeldingen!$C:$AB,L$1,FALSE),"")</f>
        <v/>
      </c>
      <c r="M736" s="1" t="str">
        <f ca="1">IF($D736="-","",VLOOKUP($C736,aanmeldingen!$C:$AB,M$1,FALSE))</f>
        <v/>
      </c>
      <c r="N736" s="1" t="str">
        <f ca="1">IF($D736="-","",VLOOKUP($C736,aanmeldingen!$C:$AB,N$1,FALSE))</f>
        <v/>
      </c>
      <c r="O736" s="1" t="str">
        <f ca="1">IF($D736="-","",VLOOKUP($C736,aanmeldingen!$C:$AB,O$1,FALSE))</f>
        <v/>
      </c>
      <c r="P736" s="1">
        <f t="shared" ca="1" si="64"/>
        <v>1</v>
      </c>
      <c r="Q736" s="20" t="str">
        <f ca="1">IF(B736=1,IF(VLOOKUP(D736,Scheidsrechters!B:P,15,FALSE)=0,"",VLOOKUP(D736,Scheidsrechters!B:P,15,FALSE)),"")</f>
        <v/>
      </c>
      <c r="S736" s="1">
        <f t="shared" ca="1" si="65"/>
        <v>1</v>
      </c>
      <c r="T736" s="26" t="str">
        <f ca="1">IFERROR(VLOOKUP(C736,aanmeldingen!$C:$L,10,FALSE),"")</f>
        <v/>
      </c>
      <c r="U736" s="26" t="str">
        <f ca="1">IFERROR(VLOOKUP(C736,aanmeldingen!$C:$V,20,FALSE),"")</f>
        <v/>
      </c>
    </row>
    <row r="737" spans="1:21" x14ac:dyDescent="0.2">
      <c r="A737" s="54">
        <f t="shared" ca="1" si="62"/>
        <v>1</v>
      </c>
      <c r="B737" s="54">
        <f t="shared" ca="1" si="63"/>
        <v>0</v>
      </c>
      <c r="C737" s="54">
        <f t="shared" ref="C737:C800" si="66">C736+1</f>
        <v>705</v>
      </c>
      <c r="D737" s="54" t="str">
        <f ca="1">IFERROR(VLOOKUP($C737,aanmeldingen!$C:$AB,D$1,FALSE),"-")</f>
        <v>-</v>
      </c>
      <c r="E737" s="54">
        <f t="shared" ref="E737:E800" ca="1" si="67">IF(D737=D736,E736,IF(OR(LEFT(H737,2)="EK",LEFT(H737,2)="WK",H737="OS",H737="OKT",LEFT(H737,6)="RSS WK"),1,0))</f>
        <v>0</v>
      </c>
      <c r="F737" s="25" t="str">
        <f ca="1">IF($B737=1,VLOOKUP($C737,aanmeldingen!$C:$AB,F$1,FALSE),"")</f>
        <v/>
      </c>
      <c r="G737" s="1" t="str">
        <f ca="1">IF($B737=1,VLOOKUP($C737,aanmeldingen!$C:$AB,G$1,FALSE),"")</f>
        <v/>
      </c>
      <c r="H737" s="1" t="str">
        <f ca="1">IF($B737=1,VLOOKUP($C737,aanmeldingen!$C:$AB,H$1,FALSE),"")</f>
        <v/>
      </c>
      <c r="I737" s="26" t="str">
        <f ca="1">IF($B737=1,VLOOKUP($C737,aanmeldingen!$C:$AB,I$1,FALSE),"")</f>
        <v/>
      </c>
      <c r="J737" s="26" t="str">
        <f ca="1">IF($B737=1,VLOOKUP($C737,aanmeldingen!$C:$AB,J$1,FALSE),"")</f>
        <v/>
      </c>
      <c r="K737" s="18" t="str">
        <f ca="1">IF($B737=1,VLOOKUP($C737,aanmeldingen!$C:$AB,K$1,FALSE),"")</f>
        <v/>
      </c>
      <c r="L737" s="1" t="str">
        <f ca="1">IF($B737=1,VLOOKUP($C737,aanmeldingen!$C:$AB,L$1,FALSE),"")</f>
        <v/>
      </c>
      <c r="M737" s="1" t="str">
        <f ca="1">IF($D737="-","",VLOOKUP($C737,aanmeldingen!$C:$AB,M$1,FALSE))</f>
        <v/>
      </c>
      <c r="N737" s="1" t="str">
        <f ca="1">IF($D737="-","",VLOOKUP($C737,aanmeldingen!$C:$AB,N$1,FALSE))</f>
        <v/>
      </c>
      <c r="O737" s="1" t="str">
        <f ca="1">IF($D737="-","",VLOOKUP($C737,aanmeldingen!$C:$AB,O$1,FALSE))</f>
        <v/>
      </c>
      <c r="P737" s="1">
        <f t="shared" ca="1" si="64"/>
        <v>1</v>
      </c>
      <c r="Q737" s="20" t="str">
        <f ca="1">IF(B737=1,IF(VLOOKUP(D737,Scheidsrechters!B:P,15,FALSE)=0,"",VLOOKUP(D737,Scheidsrechters!B:P,15,FALSE)),"")</f>
        <v/>
      </c>
      <c r="S737" s="1">
        <f t="shared" ca="1" si="65"/>
        <v>1</v>
      </c>
      <c r="T737" s="26" t="str">
        <f ca="1">IFERROR(VLOOKUP(C737,aanmeldingen!$C:$L,10,FALSE),"")</f>
        <v/>
      </c>
      <c r="U737" s="26" t="str">
        <f ca="1">IFERROR(VLOOKUP(C737,aanmeldingen!$C:$V,20,FALSE),"")</f>
        <v/>
      </c>
    </row>
    <row r="738" spans="1:21" x14ac:dyDescent="0.2">
      <c r="A738" s="54">
        <f t="shared" ref="A738:A801" ca="1" si="68">IF(E738=0,IF(D738=D737,A737,IF(A737=1,0,1)),IF(D738=D737,A737,IF(A737=3,4,3)))</f>
        <v>1</v>
      </c>
      <c r="B738" s="54">
        <f t="shared" ref="B738:B801" ca="1" si="69">IF(D738="-",0,IF(D738=D737,0,1))</f>
        <v>0</v>
      </c>
      <c r="C738" s="54">
        <f t="shared" si="66"/>
        <v>706</v>
      </c>
      <c r="D738" s="54" t="str">
        <f ca="1">IFERROR(VLOOKUP($C738,aanmeldingen!$C:$AB,D$1,FALSE),"-")</f>
        <v>-</v>
      </c>
      <c r="E738" s="54">
        <f t="shared" ca="1" si="67"/>
        <v>0</v>
      </c>
      <c r="F738" s="25" t="str">
        <f ca="1">IF($B738=1,VLOOKUP($C738,aanmeldingen!$C:$AB,F$1,FALSE),"")</f>
        <v/>
      </c>
      <c r="G738" s="1" t="str">
        <f ca="1">IF($B738=1,VLOOKUP($C738,aanmeldingen!$C:$AB,G$1,FALSE),"")</f>
        <v/>
      </c>
      <c r="H738" s="1" t="str">
        <f ca="1">IF($B738=1,VLOOKUP($C738,aanmeldingen!$C:$AB,H$1,FALSE),"")</f>
        <v/>
      </c>
      <c r="I738" s="26" t="str">
        <f ca="1">IF($B738=1,VLOOKUP($C738,aanmeldingen!$C:$AB,I$1,FALSE),"")</f>
        <v/>
      </c>
      <c r="J738" s="26" t="str">
        <f ca="1">IF($B738=1,VLOOKUP($C738,aanmeldingen!$C:$AB,J$1,FALSE),"")</f>
        <v/>
      </c>
      <c r="K738" s="18" t="str">
        <f ca="1">IF($B738=1,VLOOKUP($C738,aanmeldingen!$C:$AB,K$1,FALSE),"")</f>
        <v/>
      </c>
      <c r="L738" s="1" t="str">
        <f ca="1">IF($B738=1,VLOOKUP($C738,aanmeldingen!$C:$AB,L$1,FALSE),"")</f>
        <v/>
      </c>
      <c r="M738" s="1" t="str">
        <f ca="1">IF($D738="-","",VLOOKUP($C738,aanmeldingen!$C:$AB,M$1,FALSE))</f>
        <v/>
      </c>
      <c r="N738" s="1" t="str">
        <f ca="1">IF($D738="-","",VLOOKUP($C738,aanmeldingen!$C:$AB,N$1,FALSE))</f>
        <v/>
      </c>
      <c r="O738" s="1" t="str">
        <f ca="1">IF($D738="-","",VLOOKUP($C738,aanmeldingen!$C:$AB,O$1,FALSE))</f>
        <v/>
      </c>
      <c r="P738" s="1">
        <f t="shared" ref="P738:P801" ca="1" si="70">IF(S738=1,1,"")</f>
        <v>1</v>
      </c>
      <c r="Q738" s="20" t="str">
        <f ca="1">IF(B738=1,IF(VLOOKUP(D738,Scheidsrechters!B:P,15,FALSE)=0,"",VLOOKUP(D738,Scheidsrechters!B:P,15,FALSE)),"")</f>
        <v/>
      </c>
      <c r="S738" s="1">
        <f t="shared" ref="S738:S801" ca="1" si="71">IF(T738&lt;&gt;0,1,IF(U738-TODAY()&lt;8,2,3))</f>
        <v>1</v>
      </c>
      <c r="T738" s="26" t="str">
        <f ca="1">IFERROR(VLOOKUP(C738,aanmeldingen!$C:$L,10,FALSE),"")</f>
        <v/>
      </c>
      <c r="U738" s="26" t="str">
        <f ca="1">IFERROR(VLOOKUP(C738,aanmeldingen!$C:$V,20,FALSE),"")</f>
        <v/>
      </c>
    </row>
    <row r="739" spans="1:21" x14ac:dyDescent="0.2">
      <c r="A739" s="54">
        <f t="shared" ca="1" si="68"/>
        <v>1</v>
      </c>
      <c r="B739" s="54">
        <f t="shared" ca="1" si="69"/>
        <v>0</v>
      </c>
      <c r="C739" s="54">
        <f t="shared" si="66"/>
        <v>707</v>
      </c>
      <c r="D739" s="54" t="str">
        <f ca="1">IFERROR(VLOOKUP($C739,aanmeldingen!$C:$AB,D$1,FALSE),"-")</f>
        <v>-</v>
      </c>
      <c r="E739" s="54">
        <f t="shared" ca="1" si="67"/>
        <v>0</v>
      </c>
      <c r="F739" s="25" t="str">
        <f ca="1">IF($B739=1,VLOOKUP($C739,aanmeldingen!$C:$AB,F$1,FALSE),"")</f>
        <v/>
      </c>
      <c r="G739" s="1" t="str">
        <f ca="1">IF($B739=1,VLOOKUP($C739,aanmeldingen!$C:$AB,G$1,FALSE),"")</f>
        <v/>
      </c>
      <c r="H739" s="1" t="str">
        <f ca="1">IF($B739=1,VLOOKUP($C739,aanmeldingen!$C:$AB,H$1,FALSE),"")</f>
        <v/>
      </c>
      <c r="I739" s="26" t="str">
        <f ca="1">IF($B739=1,VLOOKUP($C739,aanmeldingen!$C:$AB,I$1,FALSE),"")</f>
        <v/>
      </c>
      <c r="J739" s="26" t="str">
        <f ca="1">IF($B739=1,VLOOKUP($C739,aanmeldingen!$C:$AB,J$1,FALSE),"")</f>
        <v/>
      </c>
      <c r="K739" s="18" t="str">
        <f ca="1">IF($B739=1,VLOOKUP($C739,aanmeldingen!$C:$AB,K$1,FALSE),"")</f>
        <v/>
      </c>
      <c r="L739" s="1" t="str">
        <f ca="1">IF($B739=1,VLOOKUP($C739,aanmeldingen!$C:$AB,L$1,FALSE),"")</f>
        <v/>
      </c>
      <c r="M739" s="1" t="str">
        <f ca="1">IF($D739="-","",VLOOKUP($C739,aanmeldingen!$C:$AB,M$1,FALSE))</f>
        <v/>
      </c>
      <c r="N739" s="1" t="str">
        <f ca="1">IF($D739="-","",VLOOKUP($C739,aanmeldingen!$C:$AB,N$1,FALSE))</f>
        <v/>
      </c>
      <c r="O739" s="1" t="str">
        <f ca="1">IF($D739="-","",VLOOKUP($C739,aanmeldingen!$C:$AB,O$1,FALSE))</f>
        <v/>
      </c>
      <c r="P739" s="1">
        <f t="shared" ca="1" si="70"/>
        <v>1</v>
      </c>
      <c r="Q739" s="20" t="str">
        <f ca="1">IF(B739=1,IF(VLOOKUP(D739,Scheidsrechters!B:P,15,FALSE)=0,"",VLOOKUP(D739,Scheidsrechters!B:P,15,FALSE)),"")</f>
        <v/>
      </c>
      <c r="S739" s="1">
        <f t="shared" ca="1" si="71"/>
        <v>1</v>
      </c>
      <c r="T739" s="26" t="str">
        <f ca="1">IFERROR(VLOOKUP(C739,aanmeldingen!$C:$L,10,FALSE),"")</f>
        <v/>
      </c>
      <c r="U739" s="26" t="str">
        <f ca="1">IFERROR(VLOOKUP(C739,aanmeldingen!$C:$V,20,FALSE),"")</f>
        <v/>
      </c>
    </row>
    <row r="740" spans="1:21" x14ac:dyDescent="0.2">
      <c r="A740" s="54">
        <f t="shared" ca="1" si="68"/>
        <v>1</v>
      </c>
      <c r="B740" s="54">
        <f t="shared" ca="1" si="69"/>
        <v>0</v>
      </c>
      <c r="C740" s="54">
        <f t="shared" si="66"/>
        <v>708</v>
      </c>
      <c r="D740" s="54" t="str">
        <f ca="1">IFERROR(VLOOKUP($C740,aanmeldingen!$C:$AB,D$1,FALSE),"-")</f>
        <v>-</v>
      </c>
      <c r="E740" s="54">
        <f t="shared" ca="1" si="67"/>
        <v>0</v>
      </c>
      <c r="F740" s="25" t="str">
        <f ca="1">IF($B740=1,VLOOKUP($C740,aanmeldingen!$C:$AB,F$1,FALSE),"")</f>
        <v/>
      </c>
      <c r="G740" s="1" t="str">
        <f ca="1">IF($B740=1,VLOOKUP($C740,aanmeldingen!$C:$AB,G$1,FALSE),"")</f>
        <v/>
      </c>
      <c r="H740" s="1" t="str">
        <f ca="1">IF($B740=1,VLOOKUP($C740,aanmeldingen!$C:$AB,H$1,FALSE),"")</f>
        <v/>
      </c>
      <c r="I740" s="26" t="str">
        <f ca="1">IF($B740=1,VLOOKUP($C740,aanmeldingen!$C:$AB,I$1,FALSE),"")</f>
        <v/>
      </c>
      <c r="J740" s="26" t="str">
        <f ca="1">IF($B740=1,VLOOKUP($C740,aanmeldingen!$C:$AB,J$1,FALSE),"")</f>
        <v/>
      </c>
      <c r="K740" s="18" t="str">
        <f ca="1">IF($B740=1,VLOOKUP($C740,aanmeldingen!$C:$AB,K$1,FALSE),"")</f>
        <v/>
      </c>
      <c r="L740" s="1" t="str">
        <f ca="1">IF($B740=1,VLOOKUP($C740,aanmeldingen!$C:$AB,L$1,FALSE),"")</f>
        <v/>
      </c>
      <c r="M740" s="1" t="str">
        <f ca="1">IF($D740="-","",VLOOKUP($C740,aanmeldingen!$C:$AB,M$1,FALSE))</f>
        <v/>
      </c>
      <c r="N740" s="1" t="str">
        <f ca="1">IF($D740="-","",VLOOKUP($C740,aanmeldingen!$C:$AB,N$1,FALSE))</f>
        <v/>
      </c>
      <c r="O740" s="1" t="str">
        <f ca="1">IF($D740="-","",VLOOKUP($C740,aanmeldingen!$C:$AB,O$1,FALSE))</f>
        <v/>
      </c>
      <c r="P740" s="1">
        <f t="shared" ca="1" si="70"/>
        <v>1</v>
      </c>
      <c r="Q740" s="20" t="str">
        <f ca="1">IF(B740=1,IF(VLOOKUP(D740,Scheidsrechters!B:P,15,FALSE)=0,"",VLOOKUP(D740,Scheidsrechters!B:P,15,FALSE)),"")</f>
        <v/>
      </c>
      <c r="S740" s="1">
        <f t="shared" ca="1" si="71"/>
        <v>1</v>
      </c>
      <c r="T740" s="26" t="str">
        <f ca="1">IFERROR(VLOOKUP(C740,aanmeldingen!$C:$L,10,FALSE),"")</f>
        <v/>
      </c>
      <c r="U740" s="26" t="str">
        <f ca="1">IFERROR(VLOOKUP(C740,aanmeldingen!$C:$V,20,FALSE),"")</f>
        <v/>
      </c>
    </row>
    <row r="741" spans="1:21" x14ac:dyDescent="0.2">
      <c r="A741" s="54">
        <f t="shared" ca="1" si="68"/>
        <v>1</v>
      </c>
      <c r="B741" s="54">
        <f t="shared" ca="1" si="69"/>
        <v>0</v>
      </c>
      <c r="C741" s="54">
        <f t="shared" si="66"/>
        <v>709</v>
      </c>
      <c r="D741" s="54" t="str">
        <f ca="1">IFERROR(VLOOKUP($C741,aanmeldingen!$C:$AB,D$1,FALSE),"-")</f>
        <v>-</v>
      </c>
      <c r="E741" s="54">
        <f t="shared" ca="1" si="67"/>
        <v>0</v>
      </c>
      <c r="F741" s="25" t="str">
        <f ca="1">IF($B741=1,VLOOKUP($C741,aanmeldingen!$C:$AB,F$1,FALSE),"")</f>
        <v/>
      </c>
      <c r="G741" s="1" t="str">
        <f ca="1">IF($B741=1,VLOOKUP($C741,aanmeldingen!$C:$AB,G$1,FALSE),"")</f>
        <v/>
      </c>
      <c r="H741" s="1" t="str">
        <f ca="1">IF($B741=1,VLOOKUP($C741,aanmeldingen!$C:$AB,H$1,FALSE),"")</f>
        <v/>
      </c>
      <c r="I741" s="26" t="str">
        <f ca="1">IF($B741=1,VLOOKUP($C741,aanmeldingen!$C:$AB,I$1,FALSE),"")</f>
        <v/>
      </c>
      <c r="J741" s="26" t="str">
        <f ca="1">IF($B741=1,VLOOKUP($C741,aanmeldingen!$C:$AB,J$1,FALSE),"")</f>
        <v/>
      </c>
      <c r="K741" s="18" t="str">
        <f ca="1">IF($B741=1,VLOOKUP($C741,aanmeldingen!$C:$AB,K$1,FALSE),"")</f>
        <v/>
      </c>
      <c r="L741" s="1" t="str">
        <f ca="1">IF($B741=1,VLOOKUP($C741,aanmeldingen!$C:$AB,L$1,FALSE),"")</f>
        <v/>
      </c>
      <c r="M741" s="1" t="str">
        <f ca="1">IF($D741="-","",VLOOKUP($C741,aanmeldingen!$C:$AB,M$1,FALSE))</f>
        <v/>
      </c>
      <c r="N741" s="1" t="str">
        <f ca="1">IF($D741="-","",VLOOKUP($C741,aanmeldingen!$C:$AB,N$1,FALSE))</f>
        <v/>
      </c>
      <c r="O741" s="1" t="str">
        <f ca="1">IF($D741="-","",VLOOKUP($C741,aanmeldingen!$C:$AB,O$1,FALSE))</f>
        <v/>
      </c>
      <c r="P741" s="1">
        <f t="shared" ca="1" si="70"/>
        <v>1</v>
      </c>
      <c r="Q741" s="20" t="str">
        <f ca="1">IF(B741=1,IF(VLOOKUP(D741,Scheidsrechters!B:P,15,FALSE)=0,"",VLOOKUP(D741,Scheidsrechters!B:P,15,FALSE)),"")</f>
        <v/>
      </c>
      <c r="S741" s="1">
        <f t="shared" ca="1" si="71"/>
        <v>1</v>
      </c>
      <c r="T741" s="26" t="str">
        <f ca="1">IFERROR(VLOOKUP(C741,aanmeldingen!$C:$L,10,FALSE),"")</f>
        <v/>
      </c>
      <c r="U741" s="26" t="str">
        <f ca="1">IFERROR(VLOOKUP(C741,aanmeldingen!$C:$V,20,FALSE),"")</f>
        <v/>
      </c>
    </row>
    <row r="742" spans="1:21" x14ac:dyDescent="0.2">
      <c r="A742" s="54">
        <f t="shared" ca="1" si="68"/>
        <v>1</v>
      </c>
      <c r="B742" s="54">
        <f t="shared" ca="1" si="69"/>
        <v>0</v>
      </c>
      <c r="C742" s="54">
        <f t="shared" si="66"/>
        <v>710</v>
      </c>
      <c r="D742" s="54" t="str">
        <f ca="1">IFERROR(VLOOKUP($C742,aanmeldingen!$C:$AB,D$1,FALSE),"-")</f>
        <v>-</v>
      </c>
      <c r="E742" s="54">
        <f t="shared" ca="1" si="67"/>
        <v>0</v>
      </c>
      <c r="F742" s="25" t="str">
        <f ca="1">IF($B742=1,VLOOKUP($C742,aanmeldingen!$C:$AB,F$1,FALSE),"")</f>
        <v/>
      </c>
      <c r="G742" s="1" t="str">
        <f ca="1">IF($B742=1,VLOOKUP($C742,aanmeldingen!$C:$AB,G$1,FALSE),"")</f>
        <v/>
      </c>
      <c r="H742" s="1" t="str">
        <f ca="1">IF($B742=1,VLOOKUP($C742,aanmeldingen!$C:$AB,H$1,FALSE),"")</f>
        <v/>
      </c>
      <c r="I742" s="26" t="str">
        <f ca="1">IF($B742=1,VLOOKUP($C742,aanmeldingen!$C:$AB,I$1,FALSE),"")</f>
        <v/>
      </c>
      <c r="J742" s="26" t="str">
        <f ca="1">IF($B742=1,VLOOKUP($C742,aanmeldingen!$C:$AB,J$1,FALSE),"")</f>
        <v/>
      </c>
      <c r="K742" s="18" t="str">
        <f ca="1">IF($B742=1,VLOOKUP($C742,aanmeldingen!$C:$AB,K$1,FALSE),"")</f>
        <v/>
      </c>
      <c r="L742" s="1" t="str">
        <f ca="1">IF($B742=1,VLOOKUP($C742,aanmeldingen!$C:$AB,L$1,FALSE),"")</f>
        <v/>
      </c>
      <c r="M742" s="1" t="str">
        <f ca="1">IF($D742="-","",VLOOKUP($C742,aanmeldingen!$C:$AB,M$1,FALSE))</f>
        <v/>
      </c>
      <c r="N742" s="1" t="str">
        <f ca="1">IF($D742="-","",VLOOKUP($C742,aanmeldingen!$C:$AB,N$1,FALSE))</f>
        <v/>
      </c>
      <c r="O742" s="1" t="str">
        <f ca="1">IF($D742="-","",VLOOKUP($C742,aanmeldingen!$C:$AB,O$1,FALSE))</f>
        <v/>
      </c>
      <c r="P742" s="1">
        <f t="shared" ca="1" si="70"/>
        <v>1</v>
      </c>
      <c r="Q742" s="20" t="str">
        <f ca="1">IF(B742=1,IF(VLOOKUP(D742,Scheidsrechters!B:P,15,FALSE)=0,"",VLOOKUP(D742,Scheidsrechters!B:P,15,FALSE)),"")</f>
        <v/>
      </c>
      <c r="S742" s="1">
        <f t="shared" ca="1" si="71"/>
        <v>1</v>
      </c>
      <c r="T742" s="26" t="str">
        <f ca="1">IFERROR(VLOOKUP(C742,aanmeldingen!$C:$L,10,FALSE),"")</f>
        <v/>
      </c>
      <c r="U742" s="26" t="str">
        <f ca="1">IFERROR(VLOOKUP(C742,aanmeldingen!$C:$V,20,FALSE),"")</f>
        <v/>
      </c>
    </row>
    <row r="743" spans="1:21" x14ac:dyDescent="0.2">
      <c r="A743" s="54">
        <f t="shared" ca="1" si="68"/>
        <v>1</v>
      </c>
      <c r="B743" s="54">
        <f t="shared" ca="1" si="69"/>
        <v>0</v>
      </c>
      <c r="C743" s="54">
        <f t="shared" si="66"/>
        <v>711</v>
      </c>
      <c r="D743" s="54" t="str">
        <f ca="1">IFERROR(VLOOKUP($C743,aanmeldingen!$C:$AB,D$1,FALSE),"-")</f>
        <v>-</v>
      </c>
      <c r="E743" s="54">
        <f t="shared" ca="1" si="67"/>
        <v>0</v>
      </c>
      <c r="F743" s="25" t="str">
        <f ca="1">IF($B743=1,VLOOKUP($C743,aanmeldingen!$C:$AB,F$1,FALSE),"")</f>
        <v/>
      </c>
      <c r="G743" s="1" t="str">
        <f ca="1">IF($B743=1,VLOOKUP($C743,aanmeldingen!$C:$AB,G$1,FALSE),"")</f>
        <v/>
      </c>
      <c r="H743" s="1" t="str">
        <f ca="1">IF($B743=1,VLOOKUP($C743,aanmeldingen!$C:$AB,H$1,FALSE),"")</f>
        <v/>
      </c>
      <c r="I743" s="26" t="str">
        <f ca="1">IF($B743=1,VLOOKUP($C743,aanmeldingen!$C:$AB,I$1,FALSE),"")</f>
        <v/>
      </c>
      <c r="J743" s="26" t="str">
        <f ca="1">IF($B743=1,VLOOKUP($C743,aanmeldingen!$C:$AB,J$1,FALSE),"")</f>
        <v/>
      </c>
      <c r="K743" s="18" t="str">
        <f ca="1">IF($B743=1,VLOOKUP($C743,aanmeldingen!$C:$AB,K$1,FALSE),"")</f>
        <v/>
      </c>
      <c r="L743" s="1" t="str">
        <f ca="1">IF($B743=1,VLOOKUP($C743,aanmeldingen!$C:$AB,L$1,FALSE),"")</f>
        <v/>
      </c>
      <c r="M743" s="1" t="str">
        <f ca="1">IF($D743="-","",VLOOKUP($C743,aanmeldingen!$C:$AB,M$1,FALSE))</f>
        <v/>
      </c>
      <c r="N743" s="1" t="str">
        <f ca="1">IF($D743="-","",VLOOKUP($C743,aanmeldingen!$C:$AB,N$1,FALSE))</f>
        <v/>
      </c>
      <c r="O743" s="1" t="str">
        <f ca="1">IF($D743="-","",VLOOKUP($C743,aanmeldingen!$C:$AB,O$1,FALSE))</f>
        <v/>
      </c>
      <c r="P743" s="1">
        <f t="shared" ca="1" si="70"/>
        <v>1</v>
      </c>
      <c r="Q743" s="20" t="str">
        <f ca="1">IF(B743=1,IF(VLOOKUP(D743,Scheidsrechters!B:P,15,FALSE)=0,"",VLOOKUP(D743,Scheidsrechters!B:P,15,FALSE)),"")</f>
        <v/>
      </c>
      <c r="S743" s="1">
        <f t="shared" ca="1" si="71"/>
        <v>1</v>
      </c>
      <c r="T743" s="26" t="str">
        <f ca="1">IFERROR(VLOOKUP(C743,aanmeldingen!$C:$L,10,FALSE),"")</f>
        <v/>
      </c>
      <c r="U743" s="26" t="str">
        <f ca="1">IFERROR(VLOOKUP(C743,aanmeldingen!$C:$V,20,FALSE),"")</f>
        <v/>
      </c>
    </row>
    <row r="744" spans="1:21" x14ac:dyDescent="0.2">
      <c r="A744" s="54">
        <f t="shared" ca="1" si="68"/>
        <v>1</v>
      </c>
      <c r="B744" s="54">
        <f t="shared" ca="1" si="69"/>
        <v>0</v>
      </c>
      <c r="C744" s="54">
        <f t="shared" si="66"/>
        <v>712</v>
      </c>
      <c r="D744" s="54" t="str">
        <f ca="1">IFERROR(VLOOKUP($C744,aanmeldingen!$C:$AB,D$1,FALSE),"-")</f>
        <v>-</v>
      </c>
      <c r="E744" s="54">
        <f t="shared" ca="1" si="67"/>
        <v>0</v>
      </c>
      <c r="F744" s="25" t="str">
        <f ca="1">IF($B744=1,VLOOKUP($C744,aanmeldingen!$C:$AB,F$1,FALSE),"")</f>
        <v/>
      </c>
      <c r="G744" s="1" t="str">
        <f ca="1">IF($B744=1,VLOOKUP($C744,aanmeldingen!$C:$AB,G$1,FALSE),"")</f>
        <v/>
      </c>
      <c r="H744" s="1" t="str">
        <f ca="1">IF($B744=1,VLOOKUP($C744,aanmeldingen!$C:$AB,H$1,FALSE),"")</f>
        <v/>
      </c>
      <c r="I744" s="26" t="str">
        <f ca="1">IF($B744=1,VLOOKUP($C744,aanmeldingen!$C:$AB,I$1,FALSE),"")</f>
        <v/>
      </c>
      <c r="J744" s="26" t="str">
        <f ca="1">IF($B744=1,VLOOKUP($C744,aanmeldingen!$C:$AB,J$1,FALSE),"")</f>
        <v/>
      </c>
      <c r="K744" s="18" t="str">
        <f ca="1">IF($B744=1,VLOOKUP($C744,aanmeldingen!$C:$AB,K$1,FALSE),"")</f>
        <v/>
      </c>
      <c r="L744" s="1" t="str">
        <f ca="1">IF($B744=1,VLOOKUP($C744,aanmeldingen!$C:$AB,L$1,FALSE),"")</f>
        <v/>
      </c>
      <c r="M744" s="1" t="str">
        <f ca="1">IF($D744="-","",VLOOKUP($C744,aanmeldingen!$C:$AB,M$1,FALSE))</f>
        <v/>
      </c>
      <c r="N744" s="1" t="str">
        <f ca="1">IF($D744="-","",VLOOKUP($C744,aanmeldingen!$C:$AB,N$1,FALSE))</f>
        <v/>
      </c>
      <c r="O744" s="1" t="str">
        <f ca="1">IF($D744="-","",VLOOKUP($C744,aanmeldingen!$C:$AB,O$1,FALSE))</f>
        <v/>
      </c>
      <c r="P744" s="1">
        <f t="shared" ca="1" si="70"/>
        <v>1</v>
      </c>
      <c r="Q744" s="20" t="str">
        <f ca="1">IF(B744=1,IF(VLOOKUP(D744,Scheidsrechters!B:P,15,FALSE)=0,"",VLOOKUP(D744,Scheidsrechters!B:P,15,FALSE)),"")</f>
        <v/>
      </c>
      <c r="S744" s="1">
        <f t="shared" ca="1" si="71"/>
        <v>1</v>
      </c>
      <c r="T744" s="26" t="str">
        <f ca="1">IFERROR(VLOOKUP(C744,aanmeldingen!$C:$L,10,FALSE),"")</f>
        <v/>
      </c>
      <c r="U744" s="26" t="str">
        <f ca="1">IFERROR(VLOOKUP(C744,aanmeldingen!$C:$V,20,FALSE),"")</f>
        <v/>
      </c>
    </row>
    <row r="745" spans="1:21" x14ac:dyDescent="0.2">
      <c r="A745" s="54">
        <f t="shared" ca="1" si="68"/>
        <v>1</v>
      </c>
      <c r="B745" s="54">
        <f t="shared" ca="1" si="69"/>
        <v>0</v>
      </c>
      <c r="C745" s="54">
        <f t="shared" si="66"/>
        <v>713</v>
      </c>
      <c r="D745" s="54" t="str">
        <f ca="1">IFERROR(VLOOKUP($C745,aanmeldingen!$C:$AB,D$1,FALSE),"-")</f>
        <v>-</v>
      </c>
      <c r="E745" s="54">
        <f t="shared" ca="1" si="67"/>
        <v>0</v>
      </c>
      <c r="F745" s="25" t="str">
        <f ca="1">IF($B745=1,VLOOKUP($C745,aanmeldingen!$C:$AB,F$1,FALSE),"")</f>
        <v/>
      </c>
      <c r="G745" s="1" t="str">
        <f ca="1">IF($B745=1,VLOOKUP($C745,aanmeldingen!$C:$AB,G$1,FALSE),"")</f>
        <v/>
      </c>
      <c r="H745" s="1" t="str">
        <f ca="1">IF($B745=1,VLOOKUP($C745,aanmeldingen!$C:$AB,H$1,FALSE),"")</f>
        <v/>
      </c>
      <c r="I745" s="26" t="str">
        <f ca="1">IF($B745=1,VLOOKUP($C745,aanmeldingen!$C:$AB,I$1,FALSE),"")</f>
        <v/>
      </c>
      <c r="J745" s="26" t="str">
        <f ca="1">IF($B745=1,VLOOKUP($C745,aanmeldingen!$C:$AB,J$1,FALSE),"")</f>
        <v/>
      </c>
      <c r="K745" s="18" t="str">
        <f ca="1">IF($B745=1,VLOOKUP($C745,aanmeldingen!$C:$AB,K$1,FALSE),"")</f>
        <v/>
      </c>
      <c r="L745" s="1" t="str">
        <f ca="1">IF($B745=1,VLOOKUP($C745,aanmeldingen!$C:$AB,L$1,FALSE),"")</f>
        <v/>
      </c>
      <c r="M745" s="1" t="str">
        <f ca="1">IF($D745="-","",VLOOKUP($C745,aanmeldingen!$C:$AB,M$1,FALSE))</f>
        <v/>
      </c>
      <c r="N745" s="1" t="str">
        <f ca="1">IF($D745="-","",VLOOKUP($C745,aanmeldingen!$C:$AB,N$1,FALSE))</f>
        <v/>
      </c>
      <c r="O745" s="1" t="str">
        <f ca="1">IF($D745="-","",VLOOKUP($C745,aanmeldingen!$C:$AB,O$1,FALSE))</f>
        <v/>
      </c>
      <c r="P745" s="1">
        <f t="shared" ca="1" si="70"/>
        <v>1</v>
      </c>
      <c r="Q745" s="20" t="str">
        <f ca="1">IF(B745=1,IF(VLOOKUP(D745,Scheidsrechters!B:P,15,FALSE)=0,"",VLOOKUP(D745,Scheidsrechters!B:P,15,FALSE)),"")</f>
        <v/>
      </c>
      <c r="S745" s="1">
        <f t="shared" ca="1" si="71"/>
        <v>1</v>
      </c>
      <c r="T745" s="26" t="str">
        <f ca="1">IFERROR(VLOOKUP(C745,aanmeldingen!$C:$L,10,FALSE),"")</f>
        <v/>
      </c>
      <c r="U745" s="26" t="str">
        <f ca="1">IFERROR(VLOOKUP(C745,aanmeldingen!$C:$V,20,FALSE),"")</f>
        <v/>
      </c>
    </row>
    <row r="746" spans="1:21" x14ac:dyDescent="0.2">
      <c r="A746" s="54">
        <f t="shared" ca="1" si="68"/>
        <v>1</v>
      </c>
      <c r="B746" s="54">
        <f t="shared" ca="1" si="69"/>
        <v>0</v>
      </c>
      <c r="C746" s="54">
        <f t="shared" si="66"/>
        <v>714</v>
      </c>
      <c r="D746" s="54" t="str">
        <f ca="1">IFERROR(VLOOKUP($C746,aanmeldingen!$C:$AB,D$1,FALSE),"-")</f>
        <v>-</v>
      </c>
      <c r="E746" s="54">
        <f t="shared" ca="1" si="67"/>
        <v>0</v>
      </c>
      <c r="F746" s="25" t="str">
        <f ca="1">IF($B746=1,VLOOKUP($C746,aanmeldingen!$C:$AB,F$1,FALSE),"")</f>
        <v/>
      </c>
      <c r="G746" s="1" t="str">
        <f ca="1">IF($B746=1,VLOOKUP($C746,aanmeldingen!$C:$AB,G$1,FALSE),"")</f>
        <v/>
      </c>
      <c r="H746" s="1" t="str">
        <f ca="1">IF($B746=1,VLOOKUP($C746,aanmeldingen!$C:$AB,H$1,FALSE),"")</f>
        <v/>
      </c>
      <c r="I746" s="26" t="str">
        <f ca="1">IF($B746=1,VLOOKUP($C746,aanmeldingen!$C:$AB,I$1,FALSE),"")</f>
        <v/>
      </c>
      <c r="J746" s="26" t="str">
        <f ca="1">IF($B746=1,VLOOKUP($C746,aanmeldingen!$C:$AB,J$1,FALSE),"")</f>
        <v/>
      </c>
      <c r="K746" s="18" t="str">
        <f ca="1">IF($B746=1,VLOOKUP($C746,aanmeldingen!$C:$AB,K$1,FALSE),"")</f>
        <v/>
      </c>
      <c r="L746" s="1" t="str">
        <f ca="1">IF($B746=1,VLOOKUP($C746,aanmeldingen!$C:$AB,L$1,FALSE),"")</f>
        <v/>
      </c>
      <c r="M746" s="1" t="str">
        <f ca="1">IF($D746="-","",VLOOKUP($C746,aanmeldingen!$C:$AB,M$1,FALSE))</f>
        <v/>
      </c>
      <c r="N746" s="1" t="str">
        <f ca="1">IF($D746="-","",VLOOKUP($C746,aanmeldingen!$C:$AB,N$1,FALSE))</f>
        <v/>
      </c>
      <c r="O746" s="1" t="str">
        <f ca="1">IF($D746="-","",VLOOKUP($C746,aanmeldingen!$C:$AB,O$1,FALSE))</f>
        <v/>
      </c>
      <c r="P746" s="1">
        <f t="shared" ca="1" si="70"/>
        <v>1</v>
      </c>
      <c r="Q746" s="20" t="str">
        <f ca="1">IF(B746=1,IF(VLOOKUP(D746,Scheidsrechters!B:P,15,FALSE)=0,"",VLOOKUP(D746,Scheidsrechters!B:P,15,FALSE)),"")</f>
        <v/>
      </c>
      <c r="S746" s="1">
        <f t="shared" ca="1" si="71"/>
        <v>1</v>
      </c>
      <c r="T746" s="26" t="str">
        <f ca="1">IFERROR(VLOOKUP(C746,aanmeldingen!$C:$L,10,FALSE),"")</f>
        <v/>
      </c>
      <c r="U746" s="26" t="str">
        <f ca="1">IFERROR(VLOOKUP(C746,aanmeldingen!$C:$V,20,FALSE),"")</f>
        <v/>
      </c>
    </row>
    <row r="747" spans="1:21" x14ac:dyDescent="0.2">
      <c r="A747" s="54">
        <f t="shared" ca="1" si="68"/>
        <v>1</v>
      </c>
      <c r="B747" s="54">
        <f t="shared" ca="1" si="69"/>
        <v>0</v>
      </c>
      <c r="C747" s="54">
        <f t="shared" si="66"/>
        <v>715</v>
      </c>
      <c r="D747" s="54" t="str">
        <f ca="1">IFERROR(VLOOKUP($C747,aanmeldingen!$C:$AB,D$1,FALSE),"-")</f>
        <v>-</v>
      </c>
      <c r="E747" s="54">
        <f t="shared" ca="1" si="67"/>
        <v>0</v>
      </c>
      <c r="F747" s="25" t="str">
        <f ca="1">IF($B747=1,VLOOKUP($C747,aanmeldingen!$C:$AB,F$1,FALSE),"")</f>
        <v/>
      </c>
      <c r="G747" s="1" t="str">
        <f ca="1">IF($B747=1,VLOOKUP($C747,aanmeldingen!$C:$AB,G$1,FALSE),"")</f>
        <v/>
      </c>
      <c r="H747" s="1" t="str">
        <f ca="1">IF($B747=1,VLOOKUP($C747,aanmeldingen!$C:$AB,H$1,FALSE),"")</f>
        <v/>
      </c>
      <c r="I747" s="26" t="str">
        <f ca="1">IF($B747=1,VLOOKUP($C747,aanmeldingen!$C:$AB,I$1,FALSE),"")</f>
        <v/>
      </c>
      <c r="J747" s="26" t="str">
        <f ca="1">IF($B747=1,VLOOKUP($C747,aanmeldingen!$C:$AB,J$1,FALSE),"")</f>
        <v/>
      </c>
      <c r="K747" s="18" t="str">
        <f ca="1">IF($B747=1,VLOOKUP($C747,aanmeldingen!$C:$AB,K$1,FALSE),"")</f>
        <v/>
      </c>
      <c r="L747" s="1" t="str">
        <f ca="1">IF($B747=1,VLOOKUP($C747,aanmeldingen!$C:$AB,L$1,FALSE),"")</f>
        <v/>
      </c>
      <c r="M747" s="1" t="str">
        <f ca="1">IF($D747="-","",VLOOKUP($C747,aanmeldingen!$C:$AB,M$1,FALSE))</f>
        <v/>
      </c>
      <c r="N747" s="1" t="str">
        <f ca="1">IF($D747="-","",VLOOKUP($C747,aanmeldingen!$C:$AB,N$1,FALSE))</f>
        <v/>
      </c>
      <c r="O747" s="1" t="str">
        <f ca="1">IF($D747="-","",VLOOKUP($C747,aanmeldingen!$C:$AB,O$1,FALSE))</f>
        <v/>
      </c>
      <c r="P747" s="1">
        <f t="shared" ca="1" si="70"/>
        <v>1</v>
      </c>
      <c r="Q747" s="20" t="str">
        <f ca="1">IF(B747=1,IF(VLOOKUP(D747,Scheidsrechters!B:P,15,FALSE)=0,"",VLOOKUP(D747,Scheidsrechters!B:P,15,FALSE)),"")</f>
        <v/>
      </c>
      <c r="S747" s="1">
        <f t="shared" ca="1" si="71"/>
        <v>1</v>
      </c>
      <c r="T747" s="26" t="str">
        <f ca="1">IFERROR(VLOOKUP(C747,aanmeldingen!$C:$L,10,FALSE),"")</f>
        <v/>
      </c>
      <c r="U747" s="26" t="str">
        <f ca="1">IFERROR(VLOOKUP(C747,aanmeldingen!$C:$V,20,FALSE),"")</f>
        <v/>
      </c>
    </row>
    <row r="748" spans="1:21" x14ac:dyDescent="0.2">
      <c r="A748" s="54">
        <f t="shared" ca="1" si="68"/>
        <v>1</v>
      </c>
      <c r="B748" s="54">
        <f t="shared" ca="1" si="69"/>
        <v>0</v>
      </c>
      <c r="C748" s="54">
        <f t="shared" si="66"/>
        <v>716</v>
      </c>
      <c r="D748" s="54" t="str">
        <f ca="1">IFERROR(VLOOKUP($C748,aanmeldingen!$C:$AB,D$1,FALSE),"-")</f>
        <v>-</v>
      </c>
      <c r="E748" s="54">
        <f t="shared" ca="1" si="67"/>
        <v>0</v>
      </c>
      <c r="F748" s="25" t="str">
        <f ca="1">IF($B748=1,VLOOKUP($C748,aanmeldingen!$C:$AB,F$1,FALSE),"")</f>
        <v/>
      </c>
      <c r="G748" s="1" t="str">
        <f ca="1">IF($B748=1,VLOOKUP($C748,aanmeldingen!$C:$AB,G$1,FALSE),"")</f>
        <v/>
      </c>
      <c r="H748" s="1" t="str">
        <f ca="1">IF($B748=1,VLOOKUP($C748,aanmeldingen!$C:$AB,H$1,FALSE),"")</f>
        <v/>
      </c>
      <c r="I748" s="26" t="str">
        <f ca="1">IF($B748=1,VLOOKUP($C748,aanmeldingen!$C:$AB,I$1,FALSE),"")</f>
        <v/>
      </c>
      <c r="J748" s="26" t="str">
        <f ca="1">IF($B748=1,VLOOKUP($C748,aanmeldingen!$C:$AB,J$1,FALSE),"")</f>
        <v/>
      </c>
      <c r="K748" s="18" t="str">
        <f ca="1">IF($B748=1,VLOOKUP($C748,aanmeldingen!$C:$AB,K$1,FALSE),"")</f>
        <v/>
      </c>
      <c r="L748" s="1" t="str">
        <f ca="1">IF($B748=1,VLOOKUP($C748,aanmeldingen!$C:$AB,L$1,FALSE),"")</f>
        <v/>
      </c>
      <c r="M748" s="1" t="str">
        <f ca="1">IF($D748="-","",VLOOKUP($C748,aanmeldingen!$C:$AB,M$1,FALSE))</f>
        <v/>
      </c>
      <c r="N748" s="1" t="str">
        <f ca="1">IF($D748="-","",VLOOKUP($C748,aanmeldingen!$C:$AB,N$1,FALSE))</f>
        <v/>
      </c>
      <c r="O748" s="1" t="str">
        <f ca="1">IF($D748="-","",VLOOKUP($C748,aanmeldingen!$C:$AB,O$1,FALSE))</f>
        <v/>
      </c>
      <c r="P748" s="1">
        <f t="shared" ca="1" si="70"/>
        <v>1</v>
      </c>
      <c r="Q748" s="20" t="str">
        <f ca="1">IF(B748=1,IF(VLOOKUP(D748,Scheidsrechters!B:P,15,FALSE)=0,"",VLOOKUP(D748,Scheidsrechters!B:P,15,FALSE)),"")</f>
        <v/>
      </c>
      <c r="S748" s="1">
        <f t="shared" ca="1" si="71"/>
        <v>1</v>
      </c>
      <c r="T748" s="26" t="str">
        <f ca="1">IFERROR(VLOOKUP(C748,aanmeldingen!$C:$L,10,FALSE),"")</f>
        <v/>
      </c>
      <c r="U748" s="26" t="str">
        <f ca="1">IFERROR(VLOOKUP(C748,aanmeldingen!$C:$V,20,FALSE),"")</f>
        <v/>
      </c>
    </row>
    <row r="749" spans="1:21" x14ac:dyDescent="0.2">
      <c r="A749" s="54">
        <f t="shared" ca="1" si="68"/>
        <v>1</v>
      </c>
      <c r="B749" s="54">
        <f t="shared" ca="1" si="69"/>
        <v>0</v>
      </c>
      <c r="C749" s="54">
        <f t="shared" si="66"/>
        <v>717</v>
      </c>
      <c r="D749" s="54" t="str">
        <f ca="1">IFERROR(VLOOKUP($C749,aanmeldingen!$C:$AB,D$1,FALSE),"-")</f>
        <v>-</v>
      </c>
      <c r="E749" s="54">
        <f t="shared" ca="1" si="67"/>
        <v>0</v>
      </c>
      <c r="F749" s="25" t="str">
        <f ca="1">IF($B749=1,VLOOKUP($C749,aanmeldingen!$C:$AB,F$1,FALSE),"")</f>
        <v/>
      </c>
      <c r="G749" s="1" t="str">
        <f ca="1">IF($B749=1,VLOOKUP($C749,aanmeldingen!$C:$AB,G$1,FALSE),"")</f>
        <v/>
      </c>
      <c r="H749" s="1" t="str">
        <f ca="1">IF($B749=1,VLOOKUP($C749,aanmeldingen!$C:$AB,H$1,FALSE),"")</f>
        <v/>
      </c>
      <c r="I749" s="26" t="str">
        <f ca="1">IF($B749=1,VLOOKUP($C749,aanmeldingen!$C:$AB,I$1,FALSE),"")</f>
        <v/>
      </c>
      <c r="J749" s="26" t="str">
        <f ca="1">IF($B749=1,VLOOKUP($C749,aanmeldingen!$C:$AB,J$1,FALSE),"")</f>
        <v/>
      </c>
      <c r="K749" s="18" t="str">
        <f ca="1">IF($B749=1,VLOOKUP($C749,aanmeldingen!$C:$AB,K$1,FALSE),"")</f>
        <v/>
      </c>
      <c r="L749" s="1" t="str">
        <f ca="1">IF($B749=1,VLOOKUP($C749,aanmeldingen!$C:$AB,L$1,FALSE),"")</f>
        <v/>
      </c>
      <c r="M749" s="1" t="str">
        <f ca="1">IF($D749="-","",VLOOKUP($C749,aanmeldingen!$C:$AB,M$1,FALSE))</f>
        <v/>
      </c>
      <c r="N749" s="1" t="str">
        <f ca="1">IF($D749="-","",VLOOKUP($C749,aanmeldingen!$C:$AB,N$1,FALSE))</f>
        <v/>
      </c>
      <c r="O749" s="1" t="str">
        <f ca="1">IF($D749="-","",VLOOKUP($C749,aanmeldingen!$C:$AB,O$1,FALSE))</f>
        <v/>
      </c>
      <c r="P749" s="1">
        <f t="shared" ca="1" si="70"/>
        <v>1</v>
      </c>
      <c r="Q749" s="20" t="str">
        <f ca="1">IF(B749=1,IF(VLOOKUP(D749,Scheidsrechters!B:P,15,FALSE)=0,"",VLOOKUP(D749,Scheidsrechters!B:P,15,FALSE)),"")</f>
        <v/>
      </c>
      <c r="S749" s="1">
        <f t="shared" ca="1" si="71"/>
        <v>1</v>
      </c>
      <c r="T749" s="26" t="str">
        <f ca="1">IFERROR(VLOOKUP(C749,aanmeldingen!$C:$L,10,FALSE),"")</f>
        <v/>
      </c>
      <c r="U749" s="26" t="str">
        <f ca="1">IFERROR(VLOOKUP(C749,aanmeldingen!$C:$V,20,FALSE),"")</f>
        <v/>
      </c>
    </row>
    <row r="750" spans="1:21" x14ac:dyDescent="0.2">
      <c r="A750" s="54">
        <f t="shared" ca="1" si="68"/>
        <v>1</v>
      </c>
      <c r="B750" s="54">
        <f t="shared" ca="1" si="69"/>
        <v>0</v>
      </c>
      <c r="C750" s="54">
        <f t="shared" si="66"/>
        <v>718</v>
      </c>
      <c r="D750" s="54" t="str">
        <f ca="1">IFERROR(VLOOKUP($C750,aanmeldingen!$C:$AB,D$1,FALSE),"-")</f>
        <v>-</v>
      </c>
      <c r="E750" s="54">
        <f t="shared" ca="1" si="67"/>
        <v>0</v>
      </c>
      <c r="F750" s="25" t="str">
        <f ca="1">IF($B750=1,VLOOKUP($C750,aanmeldingen!$C:$AB,F$1,FALSE),"")</f>
        <v/>
      </c>
      <c r="G750" s="1" t="str">
        <f ca="1">IF($B750=1,VLOOKUP($C750,aanmeldingen!$C:$AB,G$1,FALSE),"")</f>
        <v/>
      </c>
      <c r="H750" s="1" t="str">
        <f ca="1">IF($B750=1,VLOOKUP($C750,aanmeldingen!$C:$AB,H$1,FALSE),"")</f>
        <v/>
      </c>
      <c r="I750" s="26" t="str">
        <f ca="1">IF($B750=1,VLOOKUP($C750,aanmeldingen!$C:$AB,I$1,FALSE),"")</f>
        <v/>
      </c>
      <c r="J750" s="26" t="str">
        <f ca="1">IF($B750=1,VLOOKUP($C750,aanmeldingen!$C:$AB,J$1,FALSE),"")</f>
        <v/>
      </c>
      <c r="K750" s="18" t="str">
        <f ca="1">IF($B750=1,VLOOKUP($C750,aanmeldingen!$C:$AB,K$1,FALSE),"")</f>
        <v/>
      </c>
      <c r="L750" s="1" t="str">
        <f ca="1">IF($B750=1,VLOOKUP($C750,aanmeldingen!$C:$AB,L$1,FALSE),"")</f>
        <v/>
      </c>
      <c r="M750" s="1" t="str">
        <f ca="1">IF($D750="-","",VLOOKUP($C750,aanmeldingen!$C:$AB,M$1,FALSE))</f>
        <v/>
      </c>
      <c r="N750" s="1" t="str">
        <f ca="1">IF($D750="-","",VLOOKUP($C750,aanmeldingen!$C:$AB,N$1,FALSE))</f>
        <v/>
      </c>
      <c r="O750" s="1" t="str">
        <f ca="1">IF($D750="-","",VLOOKUP($C750,aanmeldingen!$C:$AB,O$1,FALSE))</f>
        <v/>
      </c>
      <c r="P750" s="1">
        <f t="shared" ca="1" si="70"/>
        <v>1</v>
      </c>
      <c r="Q750" s="20" t="str">
        <f ca="1">IF(B750=1,IF(VLOOKUP(D750,Scheidsrechters!B:P,15,FALSE)=0,"",VLOOKUP(D750,Scheidsrechters!B:P,15,FALSE)),"")</f>
        <v/>
      </c>
      <c r="S750" s="1">
        <f t="shared" ca="1" si="71"/>
        <v>1</v>
      </c>
      <c r="T750" s="26" t="str">
        <f ca="1">IFERROR(VLOOKUP(C750,aanmeldingen!$C:$L,10,FALSE),"")</f>
        <v/>
      </c>
      <c r="U750" s="26" t="str">
        <f ca="1">IFERROR(VLOOKUP(C750,aanmeldingen!$C:$V,20,FALSE),"")</f>
        <v/>
      </c>
    </row>
    <row r="751" spans="1:21" x14ac:dyDescent="0.2">
      <c r="A751" s="54">
        <f t="shared" ca="1" si="68"/>
        <v>1</v>
      </c>
      <c r="B751" s="54">
        <f t="shared" ca="1" si="69"/>
        <v>0</v>
      </c>
      <c r="C751" s="54">
        <f t="shared" si="66"/>
        <v>719</v>
      </c>
      <c r="D751" s="54" t="str">
        <f ca="1">IFERROR(VLOOKUP($C751,aanmeldingen!$C:$AB,D$1,FALSE),"-")</f>
        <v>-</v>
      </c>
      <c r="E751" s="54">
        <f t="shared" ca="1" si="67"/>
        <v>0</v>
      </c>
      <c r="F751" s="25" t="str">
        <f ca="1">IF($B751=1,VLOOKUP($C751,aanmeldingen!$C:$AB,F$1,FALSE),"")</f>
        <v/>
      </c>
      <c r="G751" s="1" t="str">
        <f ca="1">IF($B751=1,VLOOKUP($C751,aanmeldingen!$C:$AB,G$1,FALSE),"")</f>
        <v/>
      </c>
      <c r="H751" s="1" t="str">
        <f ca="1">IF($B751=1,VLOOKUP($C751,aanmeldingen!$C:$AB,H$1,FALSE),"")</f>
        <v/>
      </c>
      <c r="I751" s="26" t="str">
        <f ca="1">IF($B751=1,VLOOKUP($C751,aanmeldingen!$C:$AB,I$1,FALSE),"")</f>
        <v/>
      </c>
      <c r="J751" s="26" t="str">
        <f ca="1">IF($B751=1,VLOOKUP($C751,aanmeldingen!$C:$AB,J$1,FALSE),"")</f>
        <v/>
      </c>
      <c r="K751" s="18" t="str">
        <f ca="1">IF($B751=1,VLOOKUP($C751,aanmeldingen!$C:$AB,K$1,FALSE),"")</f>
        <v/>
      </c>
      <c r="L751" s="1" t="str">
        <f ca="1">IF($B751=1,VLOOKUP($C751,aanmeldingen!$C:$AB,L$1,FALSE),"")</f>
        <v/>
      </c>
      <c r="M751" s="1" t="str">
        <f ca="1">IF($D751="-","",VLOOKUP($C751,aanmeldingen!$C:$AB,M$1,FALSE))</f>
        <v/>
      </c>
      <c r="N751" s="1" t="str">
        <f ca="1">IF($D751="-","",VLOOKUP($C751,aanmeldingen!$C:$AB,N$1,FALSE))</f>
        <v/>
      </c>
      <c r="O751" s="1" t="str">
        <f ca="1">IF($D751="-","",VLOOKUP($C751,aanmeldingen!$C:$AB,O$1,FALSE))</f>
        <v/>
      </c>
      <c r="P751" s="1">
        <f t="shared" ca="1" si="70"/>
        <v>1</v>
      </c>
      <c r="Q751" s="20" t="str">
        <f ca="1">IF(B751=1,IF(VLOOKUP(D751,Scheidsrechters!B:P,15,FALSE)=0,"",VLOOKUP(D751,Scheidsrechters!B:P,15,FALSE)),"")</f>
        <v/>
      </c>
      <c r="S751" s="1">
        <f t="shared" ca="1" si="71"/>
        <v>1</v>
      </c>
      <c r="T751" s="26" t="str">
        <f ca="1">IFERROR(VLOOKUP(C751,aanmeldingen!$C:$L,10,FALSE),"")</f>
        <v/>
      </c>
      <c r="U751" s="26" t="str">
        <f ca="1">IFERROR(VLOOKUP(C751,aanmeldingen!$C:$V,20,FALSE),"")</f>
        <v/>
      </c>
    </row>
    <row r="752" spans="1:21" x14ac:dyDescent="0.2">
      <c r="A752" s="54">
        <f t="shared" ca="1" si="68"/>
        <v>1</v>
      </c>
      <c r="B752" s="54">
        <f t="shared" ca="1" si="69"/>
        <v>0</v>
      </c>
      <c r="C752" s="54">
        <f t="shared" si="66"/>
        <v>720</v>
      </c>
      <c r="D752" s="54" t="str">
        <f ca="1">IFERROR(VLOOKUP($C752,aanmeldingen!$C:$AB,D$1,FALSE),"-")</f>
        <v>-</v>
      </c>
      <c r="E752" s="54">
        <f t="shared" ca="1" si="67"/>
        <v>0</v>
      </c>
      <c r="F752" s="25" t="str">
        <f ca="1">IF($B752=1,VLOOKUP($C752,aanmeldingen!$C:$AB,F$1,FALSE),"")</f>
        <v/>
      </c>
      <c r="G752" s="1" t="str">
        <f ca="1">IF($B752=1,VLOOKUP($C752,aanmeldingen!$C:$AB,G$1,FALSE),"")</f>
        <v/>
      </c>
      <c r="H752" s="1" t="str">
        <f ca="1">IF($B752=1,VLOOKUP($C752,aanmeldingen!$C:$AB,H$1,FALSE),"")</f>
        <v/>
      </c>
      <c r="I752" s="26" t="str">
        <f ca="1">IF($B752=1,VLOOKUP($C752,aanmeldingen!$C:$AB,I$1,FALSE),"")</f>
        <v/>
      </c>
      <c r="J752" s="26" t="str">
        <f ca="1">IF($B752=1,VLOOKUP($C752,aanmeldingen!$C:$AB,J$1,FALSE),"")</f>
        <v/>
      </c>
      <c r="K752" s="18" t="str">
        <f ca="1">IF($B752=1,VLOOKUP($C752,aanmeldingen!$C:$AB,K$1,FALSE),"")</f>
        <v/>
      </c>
      <c r="L752" s="1" t="str">
        <f ca="1">IF($B752=1,VLOOKUP($C752,aanmeldingen!$C:$AB,L$1,FALSE),"")</f>
        <v/>
      </c>
      <c r="M752" s="1" t="str">
        <f ca="1">IF($D752="-","",VLOOKUP($C752,aanmeldingen!$C:$AB,M$1,FALSE))</f>
        <v/>
      </c>
      <c r="N752" s="1" t="str">
        <f ca="1">IF($D752="-","",VLOOKUP($C752,aanmeldingen!$C:$AB,N$1,FALSE))</f>
        <v/>
      </c>
      <c r="O752" s="1" t="str">
        <f ca="1">IF($D752="-","",VLOOKUP($C752,aanmeldingen!$C:$AB,O$1,FALSE))</f>
        <v/>
      </c>
      <c r="P752" s="1">
        <f t="shared" ca="1" si="70"/>
        <v>1</v>
      </c>
      <c r="Q752" s="20" t="str">
        <f ca="1">IF(B752=1,IF(VLOOKUP(D752,Scheidsrechters!B:P,15,FALSE)=0,"",VLOOKUP(D752,Scheidsrechters!B:P,15,FALSE)),"")</f>
        <v/>
      </c>
      <c r="S752" s="1">
        <f t="shared" ca="1" si="71"/>
        <v>1</v>
      </c>
      <c r="T752" s="26" t="str">
        <f ca="1">IFERROR(VLOOKUP(C752,aanmeldingen!$C:$L,10,FALSE),"")</f>
        <v/>
      </c>
      <c r="U752" s="26" t="str">
        <f ca="1">IFERROR(VLOOKUP(C752,aanmeldingen!$C:$V,20,FALSE),"")</f>
        <v/>
      </c>
    </row>
    <row r="753" spans="1:21" x14ac:dyDescent="0.2">
      <c r="A753" s="54">
        <f t="shared" ca="1" si="68"/>
        <v>1</v>
      </c>
      <c r="B753" s="54">
        <f t="shared" ca="1" si="69"/>
        <v>0</v>
      </c>
      <c r="C753" s="54">
        <f t="shared" si="66"/>
        <v>721</v>
      </c>
      <c r="D753" s="54" t="str">
        <f ca="1">IFERROR(VLOOKUP($C753,aanmeldingen!$C:$AB,D$1,FALSE),"-")</f>
        <v>-</v>
      </c>
      <c r="E753" s="54">
        <f t="shared" ca="1" si="67"/>
        <v>0</v>
      </c>
      <c r="F753" s="25" t="str">
        <f ca="1">IF($B753=1,VLOOKUP($C753,aanmeldingen!$C:$AB,F$1,FALSE),"")</f>
        <v/>
      </c>
      <c r="G753" s="1" t="str">
        <f ca="1">IF($B753=1,VLOOKUP($C753,aanmeldingen!$C:$AB,G$1,FALSE),"")</f>
        <v/>
      </c>
      <c r="H753" s="1" t="str">
        <f ca="1">IF($B753=1,VLOOKUP($C753,aanmeldingen!$C:$AB,H$1,FALSE),"")</f>
        <v/>
      </c>
      <c r="I753" s="26" t="str">
        <f ca="1">IF($B753=1,VLOOKUP($C753,aanmeldingen!$C:$AB,I$1,FALSE),"")</f>
        <v/>
      </c>
      <c r="J753" s="26" t="str">
        <f ca="1">IF($B753=1,VLOOKUP($C753,aanmeldingen!$C:$AB,J$1,FALSE),"")</f>
        <v/>
      </c>
      <c r="K753" s="18" t="str">
        <f ca="1">IF($B753=1,VLOOKUP($C753,aanmeldingen!$C:$AB,K$1,FALSE),"")</f>
        <v/>
      </c>
      <c r="L753" s="1" t="str">
        <f ca="1">IF($B753=1,VLOOKUP($C753,aanmeldingen!$C:$AB,L$1,FALSE),"")</f>
        <v/>
      </c>
      <c r="M753" s="1" t="str">
        <f ca="1">IF($D753="-","",VLOOKUP($C753,aanmeldingen!$C:$AB,M$1,FALSE))</f>
        <v/>
      </c>
      <c r="N753" s="1" t="str">
        <f ca="1">IF($D753="-","",VLOOKUP($C753,aanmeldingen!$C:$AB,N$1,FALSE))</f>
        <v/>
      </c>
      <c r="O753" s="1" t="str">
        <f ca="1">IF($D753="-","",VLOOKUP($C753,aanmeldingen!$C:$AB,O$1,FALSE))</f>
        <v/>
      </c>
      <c r="P753" s="1">
        <f t="shared" ca="1" si="70"/>
        <v>1</v>
      </c>
      <c r="Q753" s="20" t="str">
        <f ca="1">IF(B753=1,IF(VLOOKUP(D753,Scheidsrechters!B:P,15,FALSE)=0,"",VLOOKUP(D753,Scheidsrechters!B:P,15,FALSE)),"")</f>
        <v/>
      </c>
      <c r="S753" s="1">
        <f t="shared" ca="1" si="71"/>
        <v>1</v>
      </c>
      <c r="T753" s="26" t="str">
        <f ca="1">IFERROR(VLOOKUP(C753,aanmeldingen!$C:$L,10,FALSE),"")</f>
        <v/>
      </c>
      <c r="U753" s="26" t="str">
        <f ca="1">IFERROR(VLOOKUP(C753,aanmeldingen!$C:$V,20,FALSE),"")</f>
        <v/>
      </c>
    </row>
    <row r="754" spans="1:21" x14ac:dyDescent="0.2">
      <c r="A754" s="54">
        <f t="shared" ca="1" si="68"/>
        <v>1</v>
      </c>
      <c r="B754" s="54">
        <f t="shared" ca="1" si="69"/>
        <v>0</v>
      </c>
      <c r="C754" s="54">
        <f t="shared" si="66"/>
        <v>722</v>
      </c>
      <c r="D754" s="54" t="str">
        <f ca="1">IFERROR(VLOOKUP($C754,aanmeldingen!$C:$AB,D$1,FALSE),"-")</f>
        <v>-</v>
      </c>
      <c r="E754" s="54">
        <f t="shared" ca="1" si="67"/>
        <v>0</v>
      </c>
      <c r="F754" s="25" t="str">
        <f ca="1">IF($B754=1,VLOOKUP($C754,aanmeldingen!$C:$AB,F$1,FALSE),"")</f>
        <v/>
      </c>
      <c r="G754" s="1" t="str">
        <f ca="1">IF($B754=1,VLOOKUP($C754,aanmeldingen!$C:$AB,G$1,FALSE),"")</f>
        <v/>
      </c>
      <c r="H754" s="1" t="str">
        <f ca="1">IF($B754=1,VLOOKUP($C754,aanmeldingen!$C:$AB,H$1,FALSE),"")</f>
        <v/>
      </c>
      <c r="I754" s="26" t="str">
        <f ca="1">IF($B754=1,VLOOKUP($C754,aanmeldingen!$C:$AB,I$1,FALSE),"")</f>
        <v/>
      </c>
      <c r="J754" s="26" t="str">
        <f ca="1">IF($B754=1,VLOOKUP($C754,aanmeldingen!$C:$AB,J$1,FALSE),"")</f>
        <v/>
      </c>
      <c r="K754" s="18" t="str">
        <f ca="1">IF($B754=1,VLOOKUP($C754,aanmeldingen!$C:$AB,K$1,FALSE),"")</f>
        <v/>
      </c>
      <c r="L754" s="1" t="str">
        <f ca="1">IF($B754=1,VLOOKUP($C754,aanmeldingen!$C:$AB,L$1,FALSE),"")</f>
        <v/>
      </c>
      <c r="M754" s="1" t="str">
        <f ca="1">IF($D754="-","",VLOOKUP($C754,aanmeldingen!$C:$AB,M$1,FALSE))</f>
        <v/>
      </c>
      <c r="N754" s="1" t="str">
        <f ca="1">IF($D754="-","",VLOOKUP($C754,aanmeldingen!$C:$AB,N$1,FALSE))</f>
        <v/>
      </c>
      <c r="O754" s="1" t="str">
        <f ca="1">IF($D754="-","",VLOOKUP($C754,aanmeldingen!$C:$AB,O$1,FALSE))</f>
        <v/>
      </c>
      <c r="P754" s="1">
        <f t="shared" ca="1" si="70"/>
        <v>1</v>
      </c>
      <c r="Q754" s="20" t="str">
        <f ca="1">IF(B754=1,IF(VLOOKUP(D754,Scheidsrechters!B:P,15,FALSE)=0,"",VLOOKUP(D754,Scheidsrechters!B:P,15,FALSE)),"")</f>
        <v/>
      </c>
      <c r="S754" s="1">
        <f t="shared" ca="1" si="71"/>
        <v>1</v>
      </c>
      <c r="T754" s="26" t="str">
        <f ca="1">IFERROR(VLOOKUP(C754,aanmeldingen!$C:$L,10,FALSE),"")</f>
        <v/>
      </c>
      <c r="U754" s="26" t="str">
        <f ca="1">IFERROR(VLOOKUP(C754,aanmeldingen!$C:$V,20,FALSE),"")</f>
        <v/>
      </c>
    </row>
    <row r="755" spans="1:21" x14ac:dyDescent="0.2">
      <c r="A755" s="54">
        <f t="shared" ca="1" si="68"/>
        <v>1</v>
      </c>
      <c r="B755" s="54">
        <f t="shared" ca="1" si="69"/>
        <v>0</v>
      </c>
      <c r="C755" s="54">
        <f t="shared" si="66"/>
        <v>723</v>
      </c>
      <c r="D755" s="54" t="str">
        <f ca="1">IFERROR(VLOOKUP($C755,aanmeldingen!$C:$AB,D$1,FALSE),"-")</f>
        <v>-</v>
      </c>
      <c r="E755" s="54">
        <f t="shared" ca="1" si="67"/>
        <v>0</v>
      </c>
      <c r="F755" s="25" t="str">
        <f ca="1">IF($B755=1,VLOOKUP($C755,aanmeldingen!$C:$AB,F$1,FALSE),"")</f>
        <v/>
      </c>
      <c r="G755" s="1" t="str">
        <f ca="1">IF($B755=1,VLOOKUP($C755,aanmeldingen!$C:$AB,G$1,FALSE),"")</f>
        <v/>
      </c>
      <c r="H755" s="1" t="str">
        <f ca="1">IF($B755=1,VLOOKUP($C755,aanmeldingen!$C:$AB,H$1,FALSE),"")</f>
        <v/>
      </c>
      <c r="I755" s="26" t="str">
        <f ca="1">IF($B755=1,VLOOKUP($C755,aanmeldingen!$C:$AB,I$1,FALSE),"")</f>
        <v/>
      </c>
      <c r="J755" s="26" t="str">
        <f ca="1">IF($B755=1,VLOOKUP($C755,aanmeldingen!$C:$AB,J$1,FALSE),"")</f>
        <v/>
      </c>
      <c r="K755" s="18" t="str">
        <f ca="1">IF($B755=1,VLOOKUP($C755,aanmeldingen!$C:$AB,K$1,FALSE),"")</f>
        <v/>
      </c>
      <c r="L755" s="1" t="str">
        <f ca="1">IF($B755=1,VLOOKUP($C755,aanmeldingen!$C:$AB,L$1,FALSE),"")</f>
        <v/>
      </c>
      <c r="M755" s="1" t="str">
        <f ca="1">IF($D755="-","",VLOOKUP($C755,aanmeldingen!$C:$AB,M$1,FALSE))</f>
        <v/>
      </c>
      <c r="N755" s="1" t="str">
        <f ca="1">IF($D755="-","",VLOOKUP($C755,aanmeldingen!$C:$AB,N$1,FALSE))</f>
        <v/>
      </c>
      <c r="O755" s="1" t="str">
        <f ca="1">IF($D755="-","",VLOOKUP($C755,aanmeldingen!$C:$AB,O$1,FALSE))</f>
        <v/>
      </c>
      <c r="P755" s="1">
        <f t="shared" ca="1" si="70"/>
        <v>1</v>
      </c>
      <c r="Q755" s="20" t="str">
        <f ca="1">IF(B755=1,IF(VLOOKUP(D755,Scheidsrechters!B:P,15,FALSE)=0,"",VLOOKUP(D755,Scheidsrechters!B:P,15,FALSE)),"")</f>
        <v/>
      </c>
      <c r="S755" s="1">
        <f t="shared" ca="1" si="71"/>
        <v>1</v>
      </c>
      <c r="T755" s="26" t="str">
        <f ca="1">IFERROR(VLOOKUP(C755,aanmeldingen!$C:$L,10,FALSE),"")</f>
        <v/>
      </c>
      <c r="U755" s="26" t="str">
        <f ca="1">IFERROR(VLOOKUP(C755,aanmeldingen!$C:$V,20,FALSE),"")</f>
        <v/>
      </c>
    </row>
    <row r="756" spans="1:21" x14ac:dyDescent="0.2">
      <c r="A756" s="54">
        <f t="shared" ca="1" si="68"/>
        <v>1</v>
      </c>
      <c r="B756" s="54">
        <f t="shared" ca="1" si="69"/>
        <v>0</v>
      </c>
      <c r="C756" s="54">
        <f t="shared" si="66"/>
        <v>724</v>
      </c>
      <c r="D756" s="54" t="str">
        <f ca="1">IFERROR(VLOOKUP($C756,aanmeldingen!$C:$AB,D$1,FALSE),"-")</f>
        <v>-</v>
      </c>
      <c r="E756" s="54">
        <f t="shared" ca="1" si="67"/>
        <v>0</v>
      </c>
      <c r="F756" s="25" t="str">
        <f ca="1">IF($B756=1,VLOOKUP($C756,aanmeldingen!$C:$AB,F$1,FALSE),"")</f>
        <v/>
      </c>
      <c r="G756" s="1" t="str">
        <f ca="1">IF($B756=1,VLOOKUP($C756,aanmeldingen!$C:$AB,G$1,FALSE),"")</f>
        <v/>
      </c>
      <c r="H756" s="1" t="str">
        <f ca="1">IF($B756=1,VLOOKUP($C756,aanmeldingen!$C:$AB,H$1,FALSE),"")</f>
        <v/>
      </c>
      <c r="I756" s="26" t="str">
        <f ca="1">IF($B756=1,VLOOKUP($C756,aanmeldingen!$C:$AB,I$1,FALSE),"")</f>
        <v/>
      </c>
      <c r="J756" s="26" t="str">
        <f ca="1">IF($B756=1,VLOOKUP($C756,aanmeldingen!$C:$AB,J$1,FALSE),"")</f>
        <v/>
      </c>
      <c r="K756" s="18" t="str">
        <f ca="1">IF($B756=1,VLOOKUP($C756,aanmeldingen!$C:$AB,K$1,FALSE),"")</f>
        <v/>
      </c>
      <c r="L756" s="1" t="str">
        <f ca="1">IF($B756=1,VLOOKUP($C756,aanmeldingen!$C:$AB,L$1,FALSE),"")</f>
        <v/>
      </c>
      <c r="M756" s="1" t="str">
        <f ca="1">IF($D756="-","",VLOOKUP($C756,aanmeldingen!$C:$AB,M$1,FALSE))</f>
        <v/>
      </c>
      <c r="N756" s="1" t="str">
        <f ca="1">IF($D756="-","",VLOOKUP($C756,aanmeldingen!$C:$AB,N$1,FALSE))</f>
        <v/>
      </c>
      <c r="O756" s="1" t="str">
        <f ca="1">IF($D756="-","",VLOOKUP($C756,aanmeldingen!$C:$AB,O$1,FALSE))</f>
        <v/>
      </c>
      <c r="P756" s="1">
        <f t="shared" ca="1" si="70"/>
        <v>1</v>
      </c>
      <c r="Q756" s="20" t="str">
        <f ca="1">IF(B756=1,IF(VLOOKUP(D756,Scheidsrechters!B:P,15,FALSE)=0,"",VLOOKUP(D756,Scheidsrechters!B:P,15,FALSE)),"")</f>
        <v/>
      </c>
      <c r="S756" s="1">
        <f t="shared" ca="1" si="71"/>
        <v>1</v>
      </c>
      <c r="T756" s="26" t="str">
        <f ca="1">IFERROR(VLOOKUP(C756,aanmeldingen!$C:$L,10,FALSE),"")</f>
        <v/>
      </c>
      <c r="U756" s="26" t="str">
        <f ca="1">IFERROR(VLOOKUP(C756,aanmeldingen!$C:$V,20,FALSE),"")</f>
        <v/>
      </c>
    </row>
    <row r="757" spans="1:21" x14ac:dyDescent="0.2">
      <c r="A757" s="54">
        <f t="shared" ca="1" si="68"/>
        <v>1</v>
      </c>
      <c r="B757" s="54">
        <f t="shared" ca="1" si="69"/>
        <v>0</v>
      </c>
      <c r="C757" s="54">
        <f t="shared" si="66"/>
        <v>725</v>
      </c>
      <c r="D757" s="54" t="str">
        <f ca="1">IFERROR(VLOOKUP($C757,aanmeldingen!$C:$AB,D$1,FALSE),"-")</f>
        <v>-</v>
      </c>
      <c r="E757" s="54">
        <f t="shared" ca="1" si="67"/>
        <v>0</v>
      </c>
      <c r="F757" s="25" t="str">
        <f ca="1">IF($B757=1,VLOOKUP($C757,aanmeldingen!$C:$AB,F$1,FALSE),"")</f>
        <v/>
      </c>
      <c r="G757" s="1" t="str">
        <f ca="1">IF($B757=1,VLOOKUP($C757,aanmeldingen!$C:$AB,G$1,FALSE),"")</f>
        <v/>
      </c>
      <c r="H757" s="1" t="str">
        <f ca="1">IF($B757=1,VLOOKUP($C757,aanmeldingen!$C:$AB,H$1,FALSE),"")</f>
        <v/>
      </c>
      <c r="I757" s="26" t="str">
        <f ca="1">IF($B757=1,VLOOKUP($C757,aanmeldingen!$C:$AB,I$1,FALSE),"")</f>
        <v/>
      </c>
      <c r="J757" s="26" t="str">
        <f ca="1">IF($B757=1,VLOOKUP($C757,aanmeldingen!$C:$AB,J$1,FALSE),"")</f>
        <v/>
      </c>
      <c r="K757" s="18" t="str">
        <f ca="1">IF($B757=1,VLOOKUP($C757,aanmeldingen!$C:$AB,K$1,FALSE),"")</f>
        <v/>
      </c>
      <c r="L757" s="1" t="str">
        <f ca="1">IF($B757=1,VLOOKUP($C757,aanmeldingen!$C:$AB,L$1,FALSE),"")</f>
        <v/>
      </c>
      <c r="M757" s="1" t="str">
        <f ca="1">IF($D757="-","",VLOOKUP($C757,aanmeldingen!$C:$AB,M$1,FALSE))</f>
        <v/>
      </c>
      <c r="N757" s="1" t="str">
        <f ca="1">IF($D757="-","",VLOOKUP($C757,aanmeldingen!$C:$AB,N$1,FALSE))</f>
        <v/>
      </c>
      <c r="O757" s="1" t="str">
        <f ca="1">IF($D757="-","",VLOOKUP($C757,aanmeldingen!$C:$AB,O$1,FALSE))</f>
        <v/>
      </c>
      <c r="P757" s="1">
        <f t="shared" ca="1" si="70"/>
        <v>1</v>
      </c>
      <c r="Q757" s="20" t="str">
        <f ca="1">IF(B757=1,IF(VLOOKUP(D757,Scheidsrechters!B:P,15,FALSE)=0,"",VLOOKUP(D757,Scheidsrechters!B:P,15,FALSE)),"")</f>
        <v/>
      </c>
      <c r="S757" s="1">
        <f t="shared" ca="1" si="71"/>
        <v>1</v>
      </c>
      <c r="T757" s="26" t="str">
        <f ca="1">IFERROR(VLOOKUP(C757,aanmeldingen!$C:$L,10,FALSE),"")</f>
        <v/>
      </c>
      <c r="U757" s="26" t="str">
        <f ca="1">IFERROR(VLOOKUP(C757,aanmeldingen!$C:$V,20,FALSE),"")</f>
        <v/>
      </c>
    </row>
    <row r="758" spans="1:21" x14ac:dyDescent="0.2">
      <c r="A758" s="54">
        <f t="shared" ca="1" si="68"/>
        <v>1</v>
      </c>
      <c r="B758" s="54">
        <f t="shared" ca="1" si="69"/>
        <v>0</v>
      </c>
      <c r="C758" s="54">
        <f t="shared" si="66"/>
        <v>726</v>
      </c>
      <c r="D758" s="54" t="str">
        <f ca="1">IFERROR(VLOOKUP($C758,aanmeldingen!$C:$AB,D$1,FALSE),"-")</f>
        <v>-</v>
      </c>
      <c r="E758" s="54">
        <f t="shared" ca="1" si="67"/>
        <v>0</v>
      </c>
      <c r="F758" s="25" t="str">
        <f ca="1">IF($B758=1,VLOOKUP($C758,aanmeldingen!$C:$AB,F$1,FALSE),"")</f>
        <v/>
      </c>
      <c r="G758" s="1" t="str">
        <f ca="1">IF($B758=1,VLOOKUP($C758,aanmeldingen!$C:$AB,G$1,FALSE),"")</f>
        <v/>
      </c>
      <c r="H758" s="1" t="str">
        <f ca="1">IF($B758=1,VLOOKUP($C758,aanmeldingen!$C:$AB,H$1,FALSE),"")</f>
        <v/>
      </c>
      <c r="I758" s="26" t="str">
        <f ca="1">IF($B758=1,VLOOKUP($C758,aanmeldingen!$C:$AB,I$1,FALSE),"")</f>
        <v/>
      </c>
      <c r="J758" s="26" t="str">
        <f ca="1">IF($B758=1,VLOOKUP($C758,aanmeldingen!$C:$AB,J$1,FALSE),"")</f>
        <v/>
      </c>
      <c r="K758" s="18" t="str">
        <f ca="1">IF($B758=1,VLOOKUP($C758,aanmeldingen!$C:$AB,K$1,FALSE),"")</f>
        <v/>
      </c>
      <c r="L758" s="1" t="str">
        <f ca="1">IF($B758=1,VLOOKUP($C758,aanmeldingen!$C:$AB,L$1,FALSE),"")</f>
        <v/>
      </c>
      <c r="M758" s="1" t="str">
        <f ca="1">IF($D758="-","",VLOOKUP($C758,aanmeldingen!$C:$AB,M$1,FALSE))</f>
        <v/>
      </c>
      <c r="N758" s="1" t="str">
        <f ca="1">IF($D758="-","",VLOOKUP($C758,aanmeldingen!$C:$AB,N$1,FALSE))</f>
        <v/>
      </c>
      <c r="O758" s="1" t="str">
        <f ca="1">IF($D758="-","",VLOOKUP($C758,aanmeldingen!$C:$AB,O$1,FALSE))</f>
        <v/>
      </c>
      <c r="P758" s="1">
        <f t="shared" ca="1" si="70"/>
        <v>1</v>
      </c>
      <c r="Q758" s="20" t="str">
        <f ca="1">IF(B758=1,IF(VLOOKUP(D758,Scheidsrechters!B:P,15,FALSE)=0,"",VLOOKUP(D758,Scheidsrechters!B:P,15,FALSE)),"")</f>
        <v/>
      </c>
      <c r="S758" s="1">
        <f t="shared" ca="1" si="71"/>
        <v>1</v>
      </c>
      <c r="T758" s="26" t="str">
        <f ca="1">IFERROR(VLOOKUP(C758,aanmeldingen!$C:$L,10,FALSE),"")</f>
        <v/>
      </c>
      <c r="U758" s="26" t="str">
        <f ca="1">IFERROR(VLOOKUP(C758,aanmeldingen!$C:$V,20,FALSE),"")</f>
        <v/>
      </c>
    </row>
    <row r="759" spans="1:21" x14ac:dyDescent="0.2">
      <c r="A759" s="54">
        <f t="shared" ca="1" si="68"/>
        <v>1</v>
      </c>
      <c r="B759" s="54">
        <f t="shared" ca="1" si="69"/>
        <v>0</v>
      </c>
      <c r="C759" s="54">
        <f t="shared" si="66"/>
        <v>727</v>
      </c>
      <c r="D759" s="54" t="str">
        <f ca="1">IFERROR(VLOOKUP($C759,aanmeldingen!$C:$AB,D$1,FALSE),"-")</f>
        <v>-</v>
      </c>
      <c r="E759" s="54">
        <f t="shared" ca="1" si="67"/>
        <v>0</v>
      </c>
      <c r="F759" s="25" t="str">
        <f ca="1">IF($B759=1,VLOOKUP($C759,aanmeldingen!$C:$AB,F$1,FALSE),"")</f>
        <v/>
      </c>
      <c r="G759" s="1" t="str">
        <f ca="1">IF($B759=1,VLOOKUP($C759,aanmeldingen!$C:$AB,G$1,FALSE),"")</f>
        <v/>
      </c>
      <c r="H759" s="1" t="str">
        <f ca="1">IF($B759=1,VLOOKUP($C759,aanmeldingen!$C:$AB,H$1,FALSE),"")</f>
        <v/>
      </c>
      <c r="I759" s="26" t="str">
        <f ca="1">IF($B759=1,VLOOKUP($C759,aanmeldingen!$C:$AB,I$1,FALSE),"")</f>
        <v/>
      </c>
      <c r="J759" s="26" t="str">
        <f ca="1">IF($B759=1,VLOOKUP($C759,aanmeldingen!$C:$AB,J$1,FALSE),"")</f>
        <v/>
      </c>
      <c r="K759" s="18" t="str">
        <f ca="1">IF($B759=1,VLOOKUP($C759,aanmeldingen!$C:$AB,K$1,FALSE),"")</f>
        <v/>
      </c>
      <c r="L759" s="1" t="str">
        <f ca="1">IF($B759=1,VLOOKUP($C759,aanmeldingen!$C:$AB,L$1,FALSE),"")</f>
        <v/>
      </c>
      <c r="M759" s="1" t="str">
        <f ca="1">IF($D759="-","",VLOOKUP($C759,aanmeldingen!$C:$AB,M$1,FALSE))</f>
        <v/>
      </c>
      <c r="N759" s="1" t="str">
        <f ca="1">IF($D759="-","",VLOOKUP($C759,aanmeldingen!$C:$AB,N$1,FALSE))</f>
        <v/>
      </c>
      <c r="O759" s="1" t="str">
        <f ca="1">IF($D759="-","",VLOOKUP($C759,aanmeldingen!$C:$AB,O$1,FALSE))</f>
        <v/>
      </c>
      <c r="P759" s="1">
        <f t="shared" ca="1" si="70"/>
        <v>1</v>
      </c>
      <c r="Q759" s="20" t="str">
        <f ca="1">IF(B759=1,IF(VLOOKUP(D759,Scheidsrechters!B:P,15,FALSE)=0,"",VLOOKUP(D759,Scheidsrechters!B:P,15,FALSE)),"")</f>
        <v/>
      </c>
      <c r="S759" s="1">
        <f t="shared" ca="1" si="71"/>
        <v>1</v>
      </c>
      <c r="T759" s="26" t="str">
        <f ca="1">IFERROR(VLOOKUP(C759,aanmeldingen!$C:$L,10,FALSE),"")</f>
        <v/>
      </c>
      <c r="U759" s="26" t="str">
        <f ca="1">IFERROR(VLOOKUP(C759,aanmeldingen!$C:$V,20,FALSE),"")</f>
        <v/>
      </c>
    </row>
    <row r="760" spans="1:21" x14ac:dyDescent="0.2">
      <c r="A760" s="54">
        <f t="shared" ca="1" si="68"/>
        <v>1</v>
      </c>
      <c r="B760" s="54">
        <f t="shared" ca="1" si="69"/>
        <v>0</v>
      </c>
      <c r="C760" s="54">
        <f t="shared" si="66"/>
        <v>728</v>
      </c>
      <c r="D760" s="54" t="str">
        <f ca="1">IFERROR(VLOOKUP($C760,aanmeldingen!$C:$AB,D$1,FALSE),"-")</f>
        <v>-</v>
      </c>
      <c r="E760" s="54">
        <f t="shared" ca="1" si="67"/>
        <v>0</v>
      </c>
      <c r="F760" s="25" t="str">
        <f ca="1">IF($B760=1,VLOOKUP($C760,aanmeldingen!$C:$AB,F$1,FALSE),"")</f>
        <v/>
      </c>
      <c r="G760" s="1" t="str">
        <f ca="1">IF($B760=1,VLOOKUP($C760,aanmeldingen!$C:$AB,G$1,FALSE),"")</f>
        <v/>
      </c>
      <c r="H760" s="1" t="str">
        <f ca="1">IF($B760=1,VLOOKUP($C760,aanmeldingen!$C:$AB,H$1,FALSE),"")</f>
        <v/>
      </c>
      <c r="I760" s="26" t="str">
        <f ca="1">IF($B760=1,VLOOKUP($C760,aanmeldingen!$C:$AB,I$1,FALSE),"")</f>
        <v/>
      </c>
      <c r="J760" s="26" t="str">
        <f ca="1">IF($B760=1,VLOOKUP($C760,aanmeldingen!$C:$AB,J$1,FALSE),"")</f>
        <v/>
      </c>
      <c r="K760" s="18" t="str">
        <f ca="1">IF($B760=1,VLOOKUP($C760,aanmeldingen!$C:$AB,K$1,FALSE),"")</f>
        <v/>
      </c>
      <c r="L760" s="1" t="str">
        <f ca="1">IF($B760=1,VLOOKUP($C760,aanmeldingen!$C:$AB,L$1,FALSE),"")</f>
        <v/>
      </c>
      <c r="M760" s="1" t="str">
        <f ca="1">IF($D760="-","",VLOOKUP($C760,aanmeldingen!$C:$AB,M$1,FALSE))</f>
        <v/>
      </c>
      <c r="N760" s="1" t="str">
        <f ca="1">IF($D760="-","",VLOOKUP($C760,aanmeldingen!$C:$AB,N$1,FALSE))</f>
        <v/>
      </c>
      <c r="O760" s="1" t="str">
        <f ca="1">IF($D760="-","",VLOOKUP($C760,aanmeldingen!$C:$AB,O$1,FALSE))</f>
        <v/>
      </c>
      <c r="P760" s="1">
        <f t="shared" ca="1" si="70"/>
        <v>1</v>
      </c>
      <c r="Q760" s="20" t="str">
        <f ca="1">IF(B760=1,IF(VLOOKUP(D760,Scheidsrechters!B:P,15,FALSE)=0,"",VLOOKUP(D760,Scheidsrechters!B:P,15,FALSE)),"")</f>
        <v/>
      </c>
      <c r="S760" s="1">
        <f t="shared" ca="1" si="71"/>
        <v>1</v>
      </c>
      <c r="T760" s="26" t="str">
        <f ca="1">IFERROR(VLOOKUP(C760,aanmeldingen!$C:$L,10,FALSE),"")</f>
        <v/>
      </c>
      <c r="U760" s="26" t="str">
        <f ca="1">IFERROR(VLOOKUP(C760,aanmeldingen!$C:$V,20,FALSE),"")</f>
        <v/>
      </c>
    </row>
    <row r="761" spans="1:21" x14ac:dyDescent="0.2">
      <c r="A761" s="54">
        <f t="shared" ca="1" si="68"/>
        <v>1</v>
      </c>
      <c r="B761" s="54">
        <f t="shared" ca="1" si="69"/>
        <v>0</v>
      </c>
      <c r="C761" s="54">
        <f t="shared" si="66"/>
        <v>729</v>
      </c>
      <c r="D761" s="54" t="str">
        <f ca="1">IFERROR(VLOOKUP($C761,aanmeldingen!$C:$AB,D$1,FALSE),"-")</f>
        <v>-</v>
      </c>
      <c r="E761" s="54">
        <f t="shared" ca="1" si="67"/>
        <v>0</v>
      </c>
      <c r="F761" s="25" t="str">
        <f ca="1">IF($B761=1,VLOOKUP($C761,aanmeldingen!$C:$AB,F$1,FALSE),"")</f>
        <v/>
      </c>
      <c r="G761" s="1" t="str">
        <f ca="1">IF($B761=1,VLOOKUP($C761,aanmeldingen!$C:$AB,G$1,FALSE),"")</f>
        <v/>
      </c>
      <c r="H761" s="1" t="str">
        <f ca="1">IF($B761=1,VLOOKUP($C761,aanmeldingen!$C:$AB,H$1,FALSE),"")</f>
        <v/>
      </c>
      <c r="I761" s="26" t="str">
        <f ca="1">IF($B761=1,VLOOKUP($C761,aanmeldingen!$C:$AB,I$1,FALSE),"")</f>
        <v/>
      </c>
      <c r="J761" s="26" t="str">
        <f ca="1">IF($B761=1,VLOOKUP($C761,aanmeldingen!$C:$AB,J$1,FALSE),"")</f>
        <v/>
      </c>
      <c r="K761" s="18" t="str">
        <f ca="1">IF($B761=1,VLOOKUP($C761,aanmeldingen!$C:$AB,K$1,FALSE),"")</f>
        <v/>
      </c>
      <c r="L761" s="1" t="str">
        <f ca="1">IF($B761=1,VLOOKUP($C761,aanmeldingen!$C:$AB,L$1,FALSE),"")</f>
        <v/>
      </c>
      <c r="M761" s="1" t="str">
        <f ca="1">IF($D761="-","",VLOOKUP($C761,aanmeldingen!$C:$AB,M$1,FALSE))</f>
        <v/>
      </c>
      <c r="N761" s="1" t="str">
        <f ca="1">IF($D761="-","",VLOOKUP($C761,aanmeldingen!$C:$AB,N$1,FALSE))</f>
        <v/>
      </c>
      <c r="O761" s="1" t="str">
        <f ca="1">IF($D761="-","",VLOOKUP($C761,aanmeldingen!$C:$AB,O$1,FALSE))</f>
        <v/>
      </c>
      <c r="P761" s="1">
        <f t="shared" ca="1" si="70"/>
        <v>1</v>
      </c>
      <c r="Q761" s="20" t="str">
        <f ca="1">IF(B761=1,IF(VLOOKUP(D761,Scheidsrechters!B:P,15,FALSE)=0,"",VLOOKUP(D761,Scheidsrechters!B:P,15,FALSE)),"")</f>
        <v/>
      </c>
      <c r="S761" s="1">
        <f t="shared" ca="1" si="71"/>
        <v>1</v>
      </c>
      <c r="T761" s="26" t="str">
        <f ca="1">IFERROR(VLOOKUP(C761,aanmeldingen!$C:$L,10,FALSE),"")</f>
        <v/>
      </c>
      <c r="U761" s="26" t="str">
        <f ca="1">IFERROR(VLOOKUP(C761,aanmeldingen!$C:$V,20,FALSE),"")</f>
        <v/>
      </c>
    </row>
    <row r="762" spans="1:21" x14ac:dyDescent="0.2">
      <c r="A762" s="54">
        <f t="shared" ca="1" si="68"/>
        <v>1</v>
      </c>
      <c r="B762" s="54">
        <f t="shared" ca="1" si="69"/>
        <v>0</v>
      </c>
      <c r="C762" s="54">
        <f t="shared" si="66"/>
        <v>730</v>
      </c>
      <c r="D762" s="54" t="str">
        <f ca="1">IFERROR(VLOOKUP($C762,aanmeldingen!$C:$AB,D$1,FALSE),"-")</f>
        <v>-</v>
      </c>
      <c r="E762" s="54">
        <f t="shared" ca="1" si="67"/>
        <v>0</v>
      </c>
      <c r="F762" s="25" t="str">
        <f ca="1">IF($B762=1,VLOOKUP($C762,aanmeldingen!$C:$AB,F$1,FALSE),"")</f>
        <v/>
      </c>
      <c r="G762" s="1" t="str">
        <f ca="1">IF($B762=1,VLOOKUP($C762,aanmeldingen!$C:$AB,G$1,FALSE),"")</f>
        <v/>
      </c>
      <c r="H762" s="1" t="str">
        <f ca="1">IF($B762=1,VLOOKUP($C762,aanmeldingen!$C:$AB,H$1,FALSE),"")</f>
        <v/>
      </c>
      <c r="I762" s="26" t="str">
        <f ca="1">IF($B762=1,VLOOKUP($C762,aanmeldingen!$C:$AB,I$1,FALSE),"")</f>
        <v/>
      </c>
      <c r="J762" s="26" t="str">
        <f ca="1">IF($B762=1,VLOOKUP($C762,aanmeldingen!$C:$AB,J$1,FALSE),"")</f>
        <v/>
      </c>
      <c r="K762" s="18" t="str">
        <f ca="1">IF($B762=1,VLOOKUP($C762,aanmeldingen!$C:$AB,K$1,FALSE),"")</f>
        <v/>
      </c>
      <c r="L762" s="1" t="str">
        <f ca="1">IF($B762=1,VLOOKUP($C762,aanmeldingen!$C:$AB,L$1,FALSE),"")</f>
        <v/>
      </c>
      <c r="M762" s="1" t="str">
        <f ca="1">IF($D762="-","",VLOOKUP($C762,aanmeldingen!$C:$AB,M$1,FALSE))</f>
        <v/>
      </c>
      <c r="N762" s="1" t="str">
        <f ca="1">IF($D762="-","",VLOOKUP($C762,aanmeldingen!$C:$AB,N$1,FALSE))</f>
        <v/>
      </c>
      <c r="O762" s="1" t="str">
        <f ca="1">IF($D762="-","",VLOOKUP($C762,aanmeldingen!$C:$AB,O$1,FALSE))</f>
        <v/>
      </c>
      <c r="P762" s="1">
        <f t="shared" ca="1" si="70"/>
        <v>1</v>
      </c>
      <c r="Q762" s="20" t="str">
        <f ca="1">IF(B762=1,IF(VLOOKUP(D762,Scheidsrechters!B:P,15,FALSE)=0,"",VLOOKUP(D762,Scheidsrechters!B:P,15,FALSE)),"")</f>
        <v/>
      </c>
      <c r="S762" s="1">
        <f t="shared" ca="1" si="71"/>
        <v>1</v>
      </c>
      <c r="T762" s="26" t="str">
        <f ca="1">IFERROR(VLOOKUP(C762,aanmeldingen!$C:$L,10,FALSE),"")</f>
        <v/>
      </c>
      <c r="U762" s="26" t="str">
        <f ca="1">IFERROR(VLOOKUP(C762,aanmeldingen!$C:$V,20,FALSE),"")</f>
        <v/>
      </c>
    </row>
    <row r="763" spans="1:21" x14ac:dyDescent="0.2">
      <c r="A763" s="54">
        <f t="shared" ca="1" si="68"/>
        <v>1</v>
      </c>
      <c r="B763" s="54">
        <f t="shared" ca="1" si="69"/>
        <v>0</v>
      </c>
      <c r="C763" s="54">
        <f t="shared" si="66"/>
        <v>731</v>
      </c>
      <c r="D763" s="54" t="str">
        <f ca="1">IFERROR(VLOOKUP($C763,aanmeldingen!$C:$AB,D$1,FALSE),"-")</f>
        <v>-</v>
      </c>
      <c r="E763" s="54">
        <f t="shared" ca="1" si="67"/>
        <v>0</v>
      </c>
      <c r="F763" s="25" t="str">
        <f ca="1">IF($B763=1,VLOOKUP($C763,aanmeldingen!$C:$AB,F$1,FALSE),"")</f>
        <v/>
      </c>
      <c r="G763" s="1" t="str">
        <f ca="1">IF($B763=1,VLOOKUP($C763,aanmeldingen!$C:$AB,G$1,FALSE),"")</f>
        <v/>
      </c>
      <c r="H763" s="1" t="str">
        <f ca="1">IF($B763=1,VLOOKUP($C763,aanmeldingen!$C:$AB,H$1,FALSE),"")</f>
        <v/>
      </c>
      <c r="I763" s="26" t="str">
        <f ca="1">IF($B763=1,VLOOKUP($C763,aanmeldingen!$C:$AB,I$1,FALSE),"")</f>
        <v/>
      </c>
      <c r="J763" s="26" t="str">
        <f ca="1">IF($B763=1,VLOOKUP($C763,aanmeldingen!$C:$AB,J$1,FALSE),"")</f>
        <v/>
      </c>
      <c r="K763" s="18" t="str">
        <f ca="1">IF($B763=1,VLOOKUP($C763,aanmeldingen!$C:$AB,K$1,FALSE),"")</f>
        <v/>
      </c>
      <c r="L763" s="1" t="str">
        <f ca="1">IF($B763=1,VLOOKUP($C763,aanmeldingen!$C:$AB,L$1,FALSE),"")</f>
        <v/>
      </c>
      <c r="M763" s="1" t="str">
        <f ca="1">IF($D763="-","",VLOOKUP($C763,aanmeldingen!$C:$AB,M$1,FALSE))</f>
        <v/>
      </c>
      <c r="N763" s="1" t="str">
        <f ca="1">IF($D763="-","",VLOOKUP($C763,aanmeldingen!$C:$AB,N$1,FALSE))</f>
        <v/>
      </c>
      <c r="O763" s="1" t="str">
        <f ca="1">IF($D763="-","",VLOOKUP($C763,aanmeldingen!$C:$AB,O$1,FALSE))</f>
        <v/>
      </c>
      <c r="P763" s="1">
        <f t="shared" ca="1" si="70"/>
        <v>1</v>
      </c>
      <c r="Q763" s="20" t="str">
        <f ca="1">IF(B763=1,IF(VLOOKUP(D763,Scheidsrechters!B:P,15,FALSE)=0,"",VLOOKUP(D763,Scheidsrechters!B:P,15,FALSE)),"")</f>
        <v/>
      </c>
      <c r="S763" s="1">
        <f t="shared" ca="1" si="71"/>
        <v>1</v>
      </c>
      <c r="T763" s="26" t="str">
        <f ca="1">IFERROR(VLOOKUP(C763,aanmeldingen!$C:$L,10,FALSE),"")</f>
        <v/>
      </c>
      <c r="U763" s="26" t="str">
        <f ca="1">IFERROR(VLOOKUP(C763,aanmeldingen!$C:$V,20,FALSE),"")</f>
        <v/>
      </c>
    </row>
    <row r="764" spans="1:21" x14ac:dyDescent="0.2">
      <c r="A764" s="54">
        <f t="shared" ca="1" si="68"/>
        <v>1</v>
      </c>
      <c r="B764" s="54">
        <f t="shared" ca="1" si="69"/>
        <v>0</v>
      </c>
      <c r="C764" s="54">
        <f t="shared" si="66"/>
        <v>732</v>
      </c>
      <c r="D764" s="54" t="str">
        <f ca="1">IFERROR(VLOOKUP($C764,aanmeldingen!$C:$AB,D$1,FALSE),"-")</f>
        <v>-</v>
      </c>
      <c r="E764" s="54">
        <f t="shared" ca="1" si="67"/>
        <v>0</v>
      </c>
      <c r="F764" s="25" t="str">
        <f ca="1">IF($B764=1,VLOOKUP($C764,aanmeldingen!$C:$AB,F$1,FALSE),"")</f>
        <v/>
      </c>
      <c r="G764" s="1" t="str">
        <f ca="1">IF($B764=1,VLOOKUP($C764,aanmeldingen!$C:$AB,G$1,FALSE),"")</f>
        <v/>
      </c>
      <c r="H764" s="1" t="str">
        <f ca="1">IF($B764=1,VLOOKUP($C764,aanmeldingen!$C:$AB,H$1,FALSE),"")</f>
        <v/>
      </c>
      <c r="I764" s="26" t="str">
        <f ca="1">IF($B764=1,VLOOKUP($C764,aanmeldingen!$C:$AB,I$1,FALSE),"")</f>
        <v/>
      </c>
      <c r="J764" s="26" t="str">
        <f ca="1">IF($B764=1,VLOOKUP($C764,aanmeldingen!$C:$AB,J$1,FALSE),"")</f>
        <v/>
      </c>
      <c r="K764" s="18" t="str">
        <f ca="1">IF($B764=1,VLOOKUP($C764,aanmeldingen!$C:$AB,K$1,FALSE),"")</f>
        <v/>
      </c>
      <c r="L764" s="1" t="str">
        <f ca="1">IF($B764=1,VLOOKUP($C764,aanmeldingen!$C:$AB,L$1,FALSE),"")</f>
        <v/>
      </c>
      <c r="M764" s="1" t="str">
        <f ca="1">IF($D764="-","",VLOOKUP($C764,aanmeldingen!$C:$AB,M$1,FALSE))</f>
        <v/>
      </c>
      <c r="N764" s="1" t="str">
        <f ca="1">IF($D764="-","",VLOOKUP($C764,aanmeldingen!$C:$AB,N$1,FALSE))</f>
        <v/>
      </c>
      <c r="O764" s="1" t="str">
        <f ca="1">IF($D764="-","",VLOOKUP($C764,aanmeldingen!$C:$AB,O$1,FALSE))</f>
        <v/>
      </c>
      <c r="P764" s="1">
        <f t="shared" ca="1" si="70"/>
        <v>1</v>
      </c>
      <c r="Q764" s="20" t="str">
        <f ca="1">IF(B764=1,IF(VLOOKUP(D764,Scheidsrechters!B:P,15,FALSE)=0,"",VLOOKUP(D764,Scheidsrechters!B:P,15,FALSE)),"")</f>
        <v/>
      </c>
      <c r="S764" s="1">
        <f t="shared" ca="1" si="71"/>
        <v>1</v>
      </c>
      <c r="T764" s="26" t="str">
        <f ca="1">IFERROR(VLOOKUP(C764,aanmeldingen!$C:$L,10,FALSE),"")</f>
        <v/>
      </c>
      <c r="U764" s="26" t="str">
        <f ca="1">IFERROR(VLOOKUP(C764,aanmeldingen!$C:$V,20,FALSE),"")</f>
        <v/>
      </c>
    </row>
    <row r="765" spans="1:21" x14ac:dyDescent="0.2">
      <c r="A765" s="54">
        <f t="shared" ca="1" si="68"/>
        <v>1</v>
      </c>
      <c r="B765" s="54">
        <f t="shared" ca="1" si="69"/>
        <v>0</v>
      </c>
      <c r="C765" s="54">
        <f t="shared" si="66"/>
        <v>733</v>
      </c>
      <c r="D765" s="54" t="str">
        <f ca="1">IFERROR(VLOOKUP($C765,aanmeldingen!$C:$AB,D$1,FALSE),"-")</f>
        <v>-</v>
      </c>
      <c r="E765" s="54">
        <f t="shared" ca="1" si="67"/>
        <v>0</v>
      </c>
      <c r="F765" s="25" t="str">
        <f ca="1">IF($B765=1,VLOOKUP($C765,aanmeldingen!$C:$AB,F$1,FALSE),"")</f>
        <v/>
      </c>
      <c r="G765" s="1" t="str">
        <f ca="1">IF($B765=1,VLOOKUP($C765,aanmeldingen!$C:$AB,G$1,FALSE),"")</f>
        <v/>
      </c>
      <c r="H765" s="1" t="str">
        <f ca="1">IF($B765=1,VLOOKUP($C765,aanmeldingen!$C:$AB,H$1,FALSE),"")</f>
        <v/>
      </c>
      <c r="I765" s="26" t="str">
        <f ca="1">IF($B765=1,VLOOKUP($C765,aanmeldingen!$C:$AB,I$1,FALSE),"")</f>
        <v/>
      </c>
      <c r="J765" s="26" t="str">
        <f ca="1">IF($B765=1,VLOOKUP($C765,aanmeldingen!$C:$AB,J$1,FALSE),"")</f>
        <v/>
      </c>
      <c r="K765" s="18" t="str">
        <f ca="1">IF($B765=1,VLOOKUP($C765,aanmeldingen!$C:$AB,K$1,FALSE),"")</f>
        <v/>
      </c>
      <c r="L765" s="1" t="str">
        <f ca="1">IF($B765=1,VLOOKUP($C765,aanmeldingen!$C:$AB,L$1,FALSE),"")</f>
        <v/>
      </c>
      <c r="M765" s="1" t="str">
        <f ca="1">IF($D765="-","",VLOOKUP($C765,aanmeldingen!$C:$AB,M$1,FALSE))</f>
        <v/>
      </c>
      <c r="N765" s="1" t="str">
        <f ca="1">IF($D765="-","",VLOOKUP($C765,aanmeldingen!$C:$AB,N$1,FALSE))</f>
        <v/>
      </c>
      <c r="O765" s="1" t="str">
        <f ca="1">IF($D765="-","",VLOOKUP($C765,aanmeldingen!$C:$AB,O$1,FALSE))</f>
        <v/>
      </c>
      <c r="P765" s="1">
        <f t="shared" ca="1" si="70"/>
        <v>1</v>
      </c>
      <c r="Q765" s="20" t="str">
        <f ca="1">IF(B765=1,IF(VLOOKUP(D765,Scheidsrechters!B:P,15,FALSE)=0,"",VLOOKUP(D765,Scheidsrechters!B:P,15,FALSE)),"")</f>
        <v/>
      </c>
      <c r="S765" s="1">
        <f t="shared" ca="1" si="71"/>
        <v>1</v>
      </c>
      <c r="T765" s="26" t="str">
        <f ca="1">IFERROR(VLOOKUP(C765,aanmeldingen!$C:$L,10,FALSE),"")</f>
        <v/>
      </c>
      <c r="U765" s="26" t="str">
        <f ca="1">IFERROR(VLOOKUP(C765,aanmeldingen!$C:$V,20,FALSE),"")</f>
        <v/>
      </c>
    </row>
    <row r="766" spans="1:21" x14ac:dyDescent="0.2">
      <c r="A766" s="54">
        <f t="shared" ca="1" si="68"/>
        <v>1</v>
      </c>
      <c r="B766" s="54">
        <f t="shared" ca="1" si="69"/>
        <v>0</v>
      </c>
      <c r="C766" s="54">
        <f t="shared" si="66"/>
        <v>734</v>
      </c>
      <c r="D766" s="54" t="str">
        <f ca="1">IFERROR(VLOOKUP($C766,aanmeldingen!$C:$AB,D$1,FALSE),"-")</f>
        <v>-</v>
      </c>
      <c r="E766" s="54">
        <f t="shared" ca="1" si="67"/>
        <v>0</v>
      </c>
      <c r="F766" s="25" t="str">
        <f ca="1">IF($B766=1,VLOOKUP($C766,aanmeldingen!$C:$AB,F$1,FALSE),"")</f>
        <v/>
      </c>
      <c r="G766" s="1" t="str">
        <f ca="1">IF($B766=1,VLOOKUP($C766,aanmeldingen!$C:$AB,G$1,FALSE),"")</f>
        <v/>
      </c>
      <c r="H766" s="1" t="str">
        <f ca="1">IF($B766=1,VLOOKUP($C766,aanmeldingen!$C:$AB,H$1,FALSE),"")</f>
        <v/>
      </c>
      <c r="I766" s="26" t="str">
        <f ca="1">IF($B766=1,VLOOKUP($C766,aanmeldingen!$C:$AB,I$1,FALSE),"")</f>
        <v/>
      </c>
      <c r="J766" s="26" t="str">
        <f ca="1">IF($B766=1,VLOOKUP($C766,aanmeldingen!$C:$AB,J$1,FALSE),"")</f>
        <v/>
      </c>
      <c r="K766" s="18" t="str">
        <f ca="1">IF($B766=1,VLOOKUP($C766,aanmeldingen!$C:$AB,K$1,FALSE),"")</f>
        <v/>
      </c>
      <c r="L766" s="1" t="str">
        <f ca="1">IF($B766=1,VLOOKUP($C766,aanmeldingen!$C:$AB,L$1,FALSE),"")</f>
        <v/>
      </c>
      <c r="M766" s="1" t="str">
        <f ca="1">IF($D766="-","",VLOOKUP($C766,aanmeldingen!$C:$AB,M$1,FALSE))</f>
        <v/>
      </c>
      <c r="N766" s="1" t="str">
        <f ca="1">IF($D766="-","",VLOOKUP($C766,aanmeldingen!$C:$AB,N$1,FALSE))</f>
        <v/>
      </c>
      <c r="O766" s="1" t="str">
        <f ca="1">IF($D766="-","",VLOOKUP($C766,aanmeldingen!$C:$AB,O$1,FALSE))</f>
        <v/>
      </c>
      <c r="P766" s="1">
        <f t="shared" ca="1" si="70"/>
        <v>1</v>
      </c>
      <c r="Q766" s="20" t="str">
        <f ca="1">IF(B766=1,IF(VLOOKUP(D766,Scheidsrechters!B:P,15,FALSE)=0,"",VLOOKUP(D766,Scheidsrechters!B:P,15,FALSE)),"")</f>
        <v/>
      </c>
      <c r="S766" s="1">
        <f t="shared" ca="1" si="71"/>
        <v>1</v>
      </c>
      <c r="T766" s="26" t="str">
        <f ca="1">IFERROR(VLOOKUP(C766,aanmeldingen!$C:$L,10,FALSE),"")</f>
        <v/>
      </c>
      <c r="U766" s="26" t="str">
        <f ca="1">IFERROR(VLOOKUP(C766,aanmeldingen!$C:$V,20,FALSE),"")</f>
        <v/>
      </c>
    </row>
    <row r="767" spans="1:21" x14ac:dyDescent="0.2">
      <c r="A767" s="54">
        <f t="shared" ca="1" si="68"/>
        <v>1</v>
      </c>
      <c r="B767" s="54">
        <f t="shared" ca="1" si="69"/>
        <v>0</v>
      </c>
      <c r="C767" s="54">
        <f t="shared" si="66"/>
        <v>735</v>
      </c>
      <c r="D767" s="54" t="str">
        <f ca="1">IFERROR(VLOOKUP($C767,aanmeldingen!$C:$AB,D$1,FALSE),"-")</f>
        <v>-</v>
      </c>
      <c r="E767" s="54">
        <f t="shared" ca="1" si="67"/>
        <v>0</v>
      </c>
      <c r="F767" s="25" t="str">
        <f ca="1">IF($B767=1,VLOOKUP($C767,aanmeldingen!$C:$AB,F$1,FALSE),"")</f>
        <v/>
      </c>
      <c r="G767" s="1" t="str">
        <f ca="1">IF($B767=1,VLOOKUP($C767,aanmeldingen!$C:$AB,G$1,FALSE),"")</f>
        <v/>
      </c>
      <c r="H767" s="1" t="str">
        <f ca="1">IF($B767=1,VLOOKUP($C767,aanmeldingen!$C:$AB,H$1,FALSE),"")</f>
        <v/>
      </c>
      <c r="I767" s="26" t="str">
        <f ca="1">IF($B767=1,VLOOKUP($C767,aanmeldingen!$C:$AB,I$1,FALSE),"")</f>
        <v/>
      </c>
      <c r="J767" s="26" t="str">
        <f ca="1">IF($B767=1,VLOOKUP($C767,aanmeldingen!$C:$AB,J$1,FALSE),"")</f>
        <v/>
      </c>
      <c r="K767" s="18" t="str">
        <f ca="1">IF($B767=1,VLOOKUP($C767,aanmeldingen!$C:$AB,K$1,FALSE),"")</f>
        <v/>
      </c>
      <c r="L767" s="1" t="str">
        <f ca="1">IF($B767=1,VLOOKUP($C767,aanmeldingen!$C:$AB,L$1,FALSE),"")</f>
        <v/>
      </c>
      <c r="M767" s="1" t="str">
        <f ca="1">IF($D767="-","",VLOOKUP($C767,aanmeldingen!$C:$AB,M$1,FALSE))</f>
        <v/>
      </c>
      <c r="N767" s="1" t="str">
        <f ca="1">IF($D767="-","",VLOOKUP($C767,aanmeldingen!$C:$AB,N$1,FALSE))</f>
        <v/>
      </c>
      <c r="O767" s="1" t="str">
        <f ca="1">IF($D767="-","",VLOOKUP($C767,aanmeldingen!$C:$AB,O$1,FALSE))</f>
        <v/>
      </c>
      <c r="P767" s="1">
        <f t="shared" ca="1" si="70"/>
        <v>1</v>
      </c>
      <c r="Q767" s="20" t="str">
        <f ca="1">IF(B767=1,IF(VLOOKUP(D767,Scheidsrechters!B:P,15,FALSE)=0,"",VLOOKUP(D767,Scheidsrechters!B:P,15,FALSE)),"")</f>
        <v/>
      </c>
      <c r="S767" s="1">
        <f t="shared" ca="1" si="71"/>
        <v>1</v>
      </c>
      <c r="T767" s="26" t="str">
        <f ca="1">IFERROR(VLOOKUP(C767,aanmeldingen!$C:$L,10,FALSE),"")</f>
        <v/>
      </c>
      <c r="U767" s="26" t="str">
        <f ca="1">IFERROR(VLOOKUP(C767,aanmeldingen!$C:$V,20,FALSE),"")</f>
        <v/>
      </c>
    </row>
    <row r="768" spans="1:21" x14ac:dyDescent="0.2">
      <c r="A768" s="54">
        <f t="shared" ca="1" si="68"/>
        <v>1</v>
      </c>
      <c r="B768" s="54">
        <f t="shared" ca="1" si="69"/>
        <v>0</v>
      </c>
      <c r="C768" s="54">
        <f t="shared" si="66"/>
        <v>736</v>
      </c>
      <c r="D768" s="54" t="str">
        <f ca="1">IFERROR(VLOOKUP($C768,aanmeldingen!$C:$AB,D$1,FALSE),"-")</f>
        <v>-</v>
      </c>
      <c r="E768" s="54">
        <f t="shared" ca="1" si="67"/>
        <v>0</v>
      </c>
      <c r="F768" s="25" t="str">
        <f ca="1">IF($B768=1,VLOOKUP($C768,aanmeldingen!$C:$AB,F$1,FALSE),"")</f>
        <v/>
      </c>
      <c r="G768" s="1" t="str">
        <f ca="1">IF($B768=1,VLOOKUP($C768,aanmeldingen!$C:$AB,G$1,FALSE),"")</f>
        <v/>
      </c>
      <c r="H768" s="1" t="str">
        <f ca="1">IF($B768=1,VLOOKUP($C768,aanmeldingen!$C:$AB,H$1,FALSE),"")</f>
        <v/>
      </c>
      <c r="I768" s="26" t="str">
        <f ca="1">IF($B768=1,VLOOKUP($C768,aanmeldingen!$C:$AB,I$1,FALSE),"")</f>
        <v/>
      </c>
      <c r="J768" s="26" t="str">
        <f ca="1">IF($B768=1,VLOOKUP($C768,aanmeldingen!$C:$AB,J$1,FALSE),"")</f>
        <v/>
      </c>
      <c r="K768" s="18" t="str">
        <f ca="1">IF($B768=1,VLOOKUP($C768,aanmeldingen!$C:$AB,K$1,FALSE),"")</f>
        <v/>
      </c>
      <c r="L768" s="1" t="str">
        <f ca="1">IF($B768=1,VLOOKUP($C768,aanmeldingen!$C:$AB,L$1,FALSE),"")</f>
        <v/>
      </c>
      <c r="M768" s="1" t="str">
        <f ca="1">IF($D768="-","",VLOOKUP($C768,aanmeldingen!$C:$AB,M$1,FALSE))</f>
        <v/>
      </c>
      <c r="N768" s="1" t="str">
        <f ca="1">IF($D768="-","",VLOOKUP($C768,aanmeldingen!$C:$AB,N$1,FALSE))</f>
        <v/>
      </c>
      <c r="O768" s="1" t="str">
        <f ca="1">IF($D768="-","",VLOOKUP($C768,aanmeldingen!$C:$AB,O$1,FALSE))</f>
        <v/>
      </c>
      <c r="P768" s="1">
        <f t="shared" ca="1" si="70"/>
        <v>1</v>
      </c>
      <c r="Q768" s="20" t="str">
        <f ca="1">IF(B768=1,IF(VLOOKUP(D768,Scheidsrechters!B:P,15,FALSE)=0,"",VLOOKUP(D768,Scheidsrechters!B:P,15,FALSE)),"")</f>
        <v/>
      </c>
      <c r="S768" s="1">
        <f t="shared" ca="1" si="71"/>
        <v>1</v>
      </c>
      <c r="T768" s="26" t="str">
        <f ca="1">IFERROR(VLOOKUP(C768,aanmeldingen!$C:$L,10,FALSE),"")</f>
        <v/>
      </c>
      <c r="U768" s="26" t="str">
        <f ca="1">IFERROR(VLOOKUP(C768,aanmeldingen!$C:$V,20,FALSE),"")</f>
        <v/>
      </c>
    </row>
    <row r="769" spans="1:21" x14ac:dyDescent="0.2">
      <c r="A769" s="54">
        <f t="shared" ca="1" si="68"/>
        <v>1</v>
      </c>
      <c r="B769" s="54">
        <f t="shared" ca="1" si="69"/>
        <v>0</v>
      </c>
      <c r="C769" s="54">
        <f t="shared" si="66"/>
        <v>737</v>
      </c>
      <c r="D769" s="54" t="str">
        <f ca="1">IFERROR(VLOOKUP($C769,aanmeldingen!$C:$AB,D$1,FALSE),"-")</f>
        <v>-</v>
      </c>
      <c r="E769" s="54">
        <f t="shared" ca="1" si="67"/>
        <v>0</v>
      </c>
      <c r="F769" s="25" t="str">
        <f ca="1">IF($B769=1,VLOOKUP($C769,aanmeldingen!$C:$AB,F$1,FALSE),"")</f>
        <v/>
      </c>
      <c r="G769" s="1" t="str">
        <f ca="1">IF($B769=1,VLOOKUP($C769,aanmeldingen!$C:$AB,G$1,FALSE),"")</f>
        <v/>
      </c>
      <c r="H769" s="1" t="str">
        <f ca="1">IF($B769=1,VLOOKUP($C769,aanmeldingen!$C:$AB,H$1,FALSE),"")</f>
        <v/>
      </c>
      <c r="I769" s="26" t="str">
        <f ca="1">IF($B769=1,VLOOKUP($C769,aanmeldingen!$C:$AB,I$1,FALSE),"")</f>
        <v/>
      </c>
      <c r="J769" s="26" t="str">
        <f ca="1">IF($B769=1,VLOOKUP($C769,aanmeldingen!$C:$AB,J$1,FALSE),"")</f>
        <v/>
      </c>
      <c r="K769" s="18" t="str">
        <f ca="1">IF($B769=1,VLOOKUP($C769,aanmeldingen!$C:$AB,K$1,FALSE),"")</f>
        <v/>
      </c>
      <c r="L769" s="1" t="str">
        <f ca="1">IF($B769=1,VLOOKUP($C769,aanmeldingen!$C:$AB,L$1,FALSE),"")</f>
        <v/>
      </c>
      <c r="M769" s="1" t="str">
        <f ca="1">IF($D769="-","",VLOOKUP($C769,aanmeldingen!$C:$AB,M$1,FALSE))</f>
        <v/>
      </c>
      <c r="N769" s="1" t="str">
        <f ca="1">IF($D769="-","",VLOOKUP($C769,aanmeldingen!$C:$AB,N$1,FALSE))</f>
        <v/>
      </c>
      <c r="O769" s="1" t="str">
        <f ca="1">IF($D769="-","",VLOOKUP($C769,aanmeldingen!$C:$AB,O$1,FALSE))</f>
        <v/>
      </c>
      <c r="P769" s="1">
        <f t="shared" ca="1" si="70"/>
        <v>1</v>
      </c>
      <c r="Q769" s="20" t="str">
        <f ca="1">IF(B769=1,IF(VLOOKUP(D769,Scheidsrechters!B:P,15,FALSE)=0,"",VLOOKUP(D769,Scheidsrechters!B:P,15,FALSE)),"")</f>
        <v/>
      </c>
      <c r="S769" s="1">
        <f t="shared" ca="1" si="71"/>
        <v>1</v>
      </c>
      <c r="T769" s="26" t="str">
        <f ca="1">IFERROR(VLOOKUP(C769,aanmeldingen!$C:$L,10,FALSE),"")</f>
        <v/>
      </c>
      <c r="U769" s="26" t="str">
        <f ca="1">IFERROR(VLOOKUP(C769,aanmeldingen!$C:$V,20,FALSE),"")</f>
        <v/>
      </c>
    </row>
    <row r="770" spans="1:21" x14ac:dyDescent="0.2">
      <c r="A770" s="54">
        <f t="shared" ca="1" si="68"/>
        <v>1</v>
      </c>
      <c r="B770" s="54">
        <f t="shared" ca="1" si="69"/>
        <v>0</v>
      </c>
      <c r="C770" s="54">
        <f t="shared" si="66"/>
        <v>738</v>
      </c>
      <c r="D770" s="54" t="str">
        <f ca="1">IFERROR(VLOOKUP($C770,aanmeldingen!$C:$AB,D$1,FALSE),"-")</f>
        <v>-</v>
      </c>
      <c r="E770" s="54">
        <f t="shared" ca="1" si="67"/>
        <v>0</v>
      </c>
      <c r="F770" s="25" t="str">
        <f ca="1">IF($B770=1,VLOOKUP($C770,aanmeldingen!$C:$AB,F$1,FALSE),"")</f>
        <v/>
      </c>
      <c r="G770" s="1" t="str">
        <f ca="1">IF($B770=1,VLOOKUP($C770,aanmeldingen!$C:$AB,G$1,FALSE),"")</f>
        <v/>
      </c>
      <c r="H770" s="1" t="str">
        <f ca="1">IF($B770=1,VLOOKUP($C770,aanmeldingen!$C:$AB,H$1,FALSE),"")</f>
        <v/>
      </c>
      <c r="I770" s="26" t="str">
        <f ca="1">IF($B770=1,VLOOKUP($C770,aanmeldingen!$C:$AB,I$1,FALSE),"")</f>
        <v/>
      </c>
      <c r="J770" s="26" t="str">
        <f ca="1">IF($B770=1,VLOOKUP($C770,aanmeldingen!$C:$AB,J$1,FALSE),"")</f>
        <v/>
      </c>
      <c r="K770" s="18" t="str">
        <f ca="1">IF($B770=1,VLOOKUP($C770,aanmeldingen!$C:$AB,K$1,FALSE),"")</f>
        <v/>
      </c>
      <c r="L770" s="1" t="str">
        <f ca="1">IF($B770=1,VLOOKUP($C770,aanmeldingen!$C:$AB,L$1,FALSE),"")</f>
        <v/>
      </c>
      <c r="M770" s="1" t="str">
        <f ca="1">IF($D770="-","",VLOOKUP($C770,aanmeldingen!$C:$AB,M$1,FALSE))</f>
        <v/>
      </c>
      <c r="N770" s="1" t="str">
        <f ca="1">IF($D770="-","",VLOOKUP($C770,aanmeldingen!$C:$AB,N$1,FALSE))</f>
        <v/>
      </c>
      <c r="O770" s="1" t="str">
        <f ca="1">IF($D770="-","",VLOOKUP($C770,aanmeldingen!$C:$AB,O$1,FALSE))</f>
        <v/>
      </c>
      <c r="P770" s="1">
        <f t="shared" ca="1" si="70"/>
        <v>1</v>
      </c>
      <c r="Q770" s="20" t="str">
        <f ca="1">IF(B770=1,IF(VLOOKUP(D770,Scheidsrechters!B:P,15,FALSE)=0,"",VLOOKUP(D770,Scheidsrechters!B:P,15,FALSE)),"")</f>
        <v/>
      </c>
      <c r="S770" s="1">
        <f t="shared" ca="1" si="71"/>
        <v>1</v>
      </c>
      <c r="T770" s="26" t="str">
        <f ca="1">IFERROR(VLOOKUP(C770,aanmeldingen!$C:$L,10,FALSE),"")</f>
        <v/>
      </c>
      <c r="U770" s="26" t="str">
        <f ca="1">IFERROR(VLOOKUP(C770,aanmeldingen!$C:$V,20,FALSE),"")</f>
        <v/>
      </c>
    </row>
    <row r="771" spans="1:21" x14ac:dyDescent="0.2">
      <c r="A771" s="54">
        <f t="shared" ca="1" si="68"/>
        <v>1</v>
      </c>
      <c r="B771" s="54">
        <f t="shared" ca="1" si="69"/>
        <v>0</v>
      </c>
      <c r="C771" s="54">
        <f t="shared" si="66"/>
        <v>739</v>
      </c>
      <c r="D771" s="54" t="str">
        <f ca="1">IFERROR(VLOOKUP($C771,aanmeldingen!$C:$AB,D$1,FALSE),"-")</f>
        <v>-</v>
      </c>
      <c r="E771" s="54">
        <f t="shared" ca="1" si="67"/>
        <v>0</v>
      </c>
      <c r="F771" s="25" t="str">
        <f ca="1">IF($B771=1,VLOOKUP($C771,aanmeldingen!$C:$AB,F$1,FALSE),"")</f>
        <v/>
      </c>
      <c r="G771" s="1" t="str">
        <f ca="1">IF($B771=1,VLOOKUP($C771,aanmeldingen!$C:$AB,G$1,FALSE),"")</f>
        <v/>
      </c>
      <c r="H771" s="1" t="str">
        <f ca="1">IF($B771=1,VLOOKUP($C771,aanmeldingen!$C:$AB,H$1,FALSE),"")</f>
        <v/>
      </c>
      <c r="I771" s="26" t="str">
        <f ca="1">IF($B771=1,VLOOKUP($C771,aanmeldingen!$C:$AB,I$1,FALSE),"")</f>
        <v/>
      </c>
      <c r="J771" s="26" t="str">
        <f ca="1">IF($B771=1,VLOOKUP($C771,aanmeldingen!$C:$AB,J$1,FALSE),"")</f>
        <v/>
      </c>
      <c r="K771" s="18" t="str">
        <f ca="1">IF($B771=1,VLOOKUP($C771,aanmeldingen!$C:$AB,K$1,FALSE),"")</f>
        <v/>
      </c>
      <c r="L771" s="1" t="str">
        <f ca="1">IF($B771=1,VLOOKUP($C771,aanmeldingen!$C:$AB,L$1,FALSE),"")</f>
        <v/>
      </c>
      <c r="M771" s="1" t="str">
        <f ca="1">IF($D771="-","",VLOOKUP($C771,aanmeldingen!$C:$AB,M$1,FALSE))</f>
        <v/>
      </c>
      <c r="N771" s="1" t="str">
        <f ca="1">IF($D771="-","",VLOOKUP($C771,aanmeldingen!$C:$AB,N$1,FALSE))</f>
        <v/>
      </c>
      <c r="O771" s="1" t="str">
        <f ca="1">IF($D771="-","",VLOOKUP($C771,aanmeldingen!$C:$AB,O$1,FALSE))</f>
        <v/>
      </c>
      <c r="P771" s="1">
        <f t="shared" ca="1" si="70"/>
        <v>1</v>
      </c>
      <c r="Q771" s="20" t="str">
        <f ca="1">IF(B771=1,IF(VLOOKUP(D771,Scheidsrechters!B:P,15,FALSE)=0,"",VLOOKUP(D771,Scheidsrechters!B:P,15,FALSE)),"")</f>
        <v/>
      </c>
      <c r="S771" s="1">
        <f t="shared" ca="1" si="71"/>
        <v>1</v>
      </c>
      <c r="T771" s="26" t="str">
        <f ca="1">IFERROR(VLOOKUP(C771,aanmeldingen!$C:$L,10,FALSE),"")</f>
        <v/>
      </c>
      <c r="U771" s="26" t="str">
        <f ca="1">IFERROR(VLOOKUP(C771,aanmeldingen!$C:$V,20,FALSE),"")</f>
        <v/>
      </c>
    </row>
    <row r="772" spans="1:21" x14ac:dyDescent="0.2">
      <c r="A772" s="54">
        <f t="shared" ca="1" si="68"/>
        <v>1</v>
      </c>
      <c r="B772" s="54">
        <f t="shared" ca="1" si="69"/>
        <v>0</v>
      </c>
      <c r="C772" s="54">
        <f t="shared" si="66"/>
        <v>740</v>
      </c>
      <c r="D772" s="54" t="str">
        <f ca="1">IFERROR(VLOOKUP($C772,aanmeldingen!$C:$AB,D$1,FALSE),"-")</f>
        <v>-</v>
      </c>
      <c r="E772" s="54">
        <f t="shared" ca="1" si="67"/>
        <v>0</v>
      </c>
      <c r="F772" s="25" t="str">
        <f ca="1">IF($B772=1,VLOOKUP($C772,aanmeldingen!$C:$AB,F$1,FALSE),"")</f>
        <v/>
      </c>
      <c r="G772" s="1" t="str">
        <f ca="1">IF($B772=1,VLOOKUP($C772,aanmeldingen!$C:$AB,G$1,FALSE),"")</f>
        <v/>
      </c>
      <c r="H772" s="1" t="str">
        <f ca="1">IF($B772=1,VLOOKUP($C772,aanmeldingen!$C:$AB,H$1,FALSE),"")</f>
        <v/>
      </c>
      <c r="I772" s="26" t="str">
        <f ca="1">IF($B772=1,VLOOKUP($C772,aanmeldingen!$C:$AB,I$1,FALSE),"")</f>
        <v/>
      </c>
      <c r="J772" s="26" t="str">
        <f ca="1">IF($B772=1,VLOOKUP($C772,aanmeldingen!$C:$AB,J$1,FALSE),"")</f>
        <v/>
      </c>
      <c r="K772" s="18" t="str">
        <f ca="1">IF($B772=1,VLOOKUP($C772,aanmeldingen!$C:$AB,K$1,FALSE),"")</f>
        <v/>
      </c>
      <c r="L772" s="1" t="str">
        <f ca="1">IF($B772=1,VLOOKUP($C772,aanmeldingen!$C:$AB,L$1,FALSE),"")</f>
        <v/>
      </c>
      <c r="M772" s="1" t="str">
        <f ca="1">IF($D772="-","",VLOOKUP($C772,aanmeldingen!$C:$AB,M$1,FALSE))</f>
        <v/>
      </c>
      <c r="N772" s="1" t="str">
        <f ca="1">IF($D772="-","",VLOOKUP($C772,aanmeldingen!$C:$AB,N$1,FALSE))</f>
        <v/>
      </c>
      <c r="O772" s="1" t="str">
        <f ca="1">IF($D772="-","",VLOOKUP($C772,aanmeldingen!$C:$AB,O$1,FALSE))</f>
        <v/>
      </c>
      <c r="P772" s="1">
        <f t="shared" ca="1" si="70"/>
        <v>1</v>
      </c>
      <c r="Q772" s="20" t="str">
        <f ca="1">IF(B772=1,IF(VLOOKUP(D772,Scheidsrechters!B:P,15,FALSE)=0,"",VLOOKUP(D772,Scheidsrechters!B:P,15,FALSE)),"")</f>
        <v/>
      </c>
      <c r="S772" s="1">
        <f t="shared" ca="1" si="71"/>
        <v>1</v>
      </c>
      <c r="T772" s="26" t="str">
        <f ca="1">IFERROR(VLOOKUP(C772,aanmeldingen!$C:$L,10,FALSE),"")</f>
        <v/>
      </c>
      <c r="U772" s="26" t="str">
        <f ca="1">IFERROR(VLOOKUP(C772,aanmeldingen!$C:$V,20,FALSE),"")</f>
        <v/>
      </c>
    </row>
    <row r="773" spans="1:21" x14ac:dyDescent="0.2">
      <c r="A773" s="54">
        <f t="shared" ca="1" si="68"/>
        <v>1</v>
      </c>
      <c r="B773" s="54">
        <f t="shared" ca="1" si="69"/>
        <v>0</v>
      </c>
      <c r="C773" s="54">
        <f t="shared" si="66"/>
        <v>741</v>
      </c>
      <c r="D773" s="54" t="str">
        <f ca="1">IFERROR(VLOOKUP($C773,aanmeldingen!$C:$AB,D$1,FALSE),"-")</f>
        <v>-</v>
      </c>
      <c r="E773" s="54">
        <f t="shared" ca="1" si="67"/>
        <v>0</v>
      </c>
      <c r="F773" s="25" t="str">
        <f ca="1">IF($B773=1,VLOOKUP($C773,aanmeldingen!$C:$AB,F$1,FALSE),"")</f>
        <v/>
      </c>
      <c r="G773" s="1" t="str">
        <f ca="1">IF($B773=1,VLOOKUP($C773,aanmeldingen!$C:$AB,G$1,FALSE),"")</f>
        <v/>
      </c>
      <c r="H773" s="1" t="str">
        <f ca="1">IF($B773=1,VLOOKUP($C773,aanmeldingen!$C:$AB,H$1,FALSE),"")</f>
        <v/>
      </c>
      <c r="I773" s="26" t="str">
        <f ca="1">IF($B773=1,VLOOKUP($C773,aanmeldingen!$C:$AB,I$1,FALSE),"")</f>
        <v/>
      </c>
      <c r="J773" s="26" t="str">
        <f ca="1">IF($B773=1,VLOOKUP($C773,aanmeldingen!$C:$AB,J$1,FALSE),"")</f>
        <v/>
      </c>
      <c r="K773" s="18" t="str">
        <f ca="1">IF($B773=1,VLOOKUP($C773,aanmeldingen!$C:$AB,K$1,FALSE),"")</f>
        <v/>
      </c>
      <c r="L773" s="1" t="str">
        <f ca="1">IF($B773=1,VLOOKUP($C773,aanmeldingen!$C:$AB,L$1,FALSE),"")</f>
        <v/>
      </c>
      <c r="M773" s="1" t="str">
        <f ca="1">IF($D773="-","",VLOOKUP($C773,aanmeldingen!$C:$AB,M$1,FALSE))</f>
        <v/>
      </c>
      <c r="N773" s="1" t="str">
        <f ca="1">IF($D773="-","",VLOOKUP($C773,aanmeldingen!$C:$AB,N$1,FALSE))</f>
        <v/>
      </c>
      <c r="O773" s="1" t="str">
        <f ca="1">IF($D773="-","",VLOOKUP($C773,aanmeldingen!$C:$AB,O$1,FALSE))</f>
        <v/>
      </c>
      <c r="P773" s="1">
        <f t="shared" ca="1" si="70"/>
        <v>1</v>
      </c>
      <c r="Q773" s="20" t="str">
        <f ca="1">IF(B773=1,IF(VLOOKUP(D773,Scheidsrechters!B:P,15,FALSE)=0,"",VLOOKUP(D773,Scheidsrechters!B:P,15,FALSE)),"")</f>
        <v/>
      </c>
      <c r="S773" s="1">
        <f t="shared" ca="1" si="71"/>
        <v>1</v>
      </c>
      <c r="T773" s="26" t="str">
        <f ca="1">IFERROR(VLOOKUP(C773,aanmeldingen!$C:$L,10,FALSE),"")</f>
        <v/>
      </c>
      <c r="U773" s="26" t="str">
        <f ca="1">IFERROR(VLOOKUP(C773,aanmeldingen!$C:$V,20,FALSE),"")</f>
        <v/>
      </c>
    </row>
    <row r="774" spans="1:21" x14ac:dyDescent="0.2">
      <c r="A774" s="54">
        <f t="shared" ca="1" si="68"/>
        <v>1</v>
      </c>
      <c r="B774" s="54">
        <f t="shared" ca="1" si="69"/>
        <v>0</v>
      </c>
      <c r="C774" s="54">
        <f t="shared" si="66"/>
        <v>742</v>
      </c>
      <c r="D774" s="54" t="str">
        <f ca="1">IFERROR(VLOOKUP($C774,aanmeldingen!$C:$AB,D$1,FALSE),"-")</f>
        <v>-</v>
      </c>
      <c r="E774" s="54">
        <f t="shared" ca="1" si="67"/>
        <v>0</v>
      </c>
      <c r="F774" s="25" t="str">
        <f ca="1">IF($B774=1,VLOOKUP($C774,aanmeldingen!$C:$AB,F$1,FALSE),"")</f>
        <v/>
      </c>
      <c r="G774" s="1" t="str">
        <f ca="1">IF($B774=1,VLOOKUP($C774,aanmeldingen!$C:$AB,G$1,FALSE),"")</f>
        <v/>
      </c>
      <c r="H774" s="1" t="str">
        <f ca="1">IF($B774=1,VLOOKUP($C774,aanmeldingen!$C:$AB,H$1,FALSE),"")</f>
        <v/>
      </c>
      <c r="I774" s="26" t="str">
        <f ca="1">IF($B774=1,VLOOKUP($C774,aanmeldingen!$C:$AB,I$1,FALSE),"")</f>
        <v/>
      </c>
      <c r="J774" s="26" t="str">
        <f ca="1">IF($B774=1,VLOOKUP($C774,aanmeldingen!$C:$AB,J$1,FALSE),"")</f>
        <v/>
      </c>
      <c r="K774" s="18" t="str">
        <f ca="1">IF($B774=1,VLOOKUP($C774,aanmeldingen!$C:$AB,K$1,FALSE),"")</f>
        <v/>
      </c>
      <c r="L774" s="1" t="str">
        <f ca="1">IF($B774=1,VLOOKUP($C774,aanmeldingen!$C:$AB,L$1,FALSE),"")</f>
        <v/>
      </c>
      <c r="M774" s="1" t="str">
        <f ca="1">IF($D774="-","",VLOOKUP($C774,aanmeldingen!$C:$AB,M$1,FALSE))</f>
        <v/>
      </c>
      <c r="N774" s="1" t="str">
        <f ca="1">IF($D774="-","",VLOOKUP($C774,aanmeldingen!$C:$AB,N$1,FALSE))</f>
        <v/>
      </c>
      <c r="O774" s="1" t="str">
        <f ca="1">IF($D774="-","",VLOOKUP($C774,aanmeldingen!$C:$AB,O$1,FALSE))</f>
        <v/>
      </c>
      <c r="P774" s="1">
        <f t="shared" ca="1" si="70"/>
        <v>1</v>
      </c>
      <c r="Q774" s="20" t="str">
        <f ca="1">IF(B774=1,IF(VLOOKUP(D774,Scheidsrechters!B:P,15,FALSE)=0,"",VLOOKUP(D774,Scheidsrechters!B:P,15,FALSE)),"")</f>
        <v/>
      </c>
      <c r="S774" s="1">
        <f t="shared" ca="1" si="71"/>
        <v>1</v>
      </c>
      <c r="T774" s="26" t="str">
        <f ca="1">IFERROR(VLOOKUP(C774,aanmeldingen!$C:$L,10,FALSE),"")</f>
        <v/>
      </c>
      <c r="U774" s="26" t="str">
        <f ca="1">IFERROR(VLOOKUP(C774,aanmeldingen!$C:$V,20,FALSE),"")</f>
        <v/>
      </c>
    </row>
    <row r="775" spans="1:21" x14ac:dyDescent="0.2">
      <c r="A775" s="54">
        <f t="shared" ca="1" si="68"/>
        <v>1</v>
      </c>
      <c r="B775" s="54">
        <f t="shared" ca="1" si="69"/>
        <v>0</v>
      </c>
      <c r="C775" s="54">
        <f t="shared" si="66"/>
        <v>743</v>
      </c>
      <c r="D775" s="54" t="str">
        <f ca="1">IFERROR(VLOOKUP($C775,aanmeldingen!$C:$AB,D$1,FALSE),"-")</f>
        <v>-</v>
      </c>
      <c r="E775" s="54">
        <f t="shared" ca="1" si="67"/>
        <v>0</v>
      </c>
      <c r="F775" s="25" t="str">
        <f ca="1">IF($B775=1,VLOOKUP($C775,aanmeldingen!$C:$AB,F$1,FALSE),"")</f>
        <v/>
      </c>
      <c r="G775" s="1" t="str">
        <f ca="1">IF($B775=1,VLOOKUP($C775,aanmeldingen!$C:$AB,G$1,FALSE),"")</f>
        <v/>
      </c>
      <c r="H775" s="1" t="str">
        <f ca="1">IF($B775=1,VLOOKUP($C775,aanmeldingen!$C:$AB,H$1,FALSE),"")</f>
        <v/>
      </c>
      <c r="I775" s="26" t="str">
        <f ca="1">IF($B775=1,VLOOKUP($C775,aanmeldingen!$C:$AB,I$1,FALSE),"")</f>
        <v/>
      </c>
      <c r="J775" s="26" t="str">
        <f ca="1">IF($B775=1,VLOOKUP($C775,aanmeldingen!$C:$AB,J$1,FALSE),"")</f>
        <v/>
      </c>
      <c r="K775" s="18" t="str">
        <f ca="1">IF($B775=1,VLOOKUP($C775,aanmeldingen!$C:$AB,K$1,FALSE),"")</f>
        <v/>
      </c>
      <c r="L775" s="1" t="str">
        <f ca="1">IF($B775=1,VLOOKUP($C775,aanmeldingen!$C:$AB,L$1,FALSE),"")</f>
        <v/>
      </c>
      <c r="M775" s="1" t="str">
        <f ca="1">IF($D775="-","",VLOOKUP($C775,aanmeldingen!$C:$AB,M$1,FALSE))</f>
        <v/>
      </c>
      <c r="N775" s="1" t="str">
        <f ca="1">IF($D775="-","",VLOOKUP($C775,aanmeldingen!$C:$AB,N$1,FALSE))</f>
        <v/>
      </c>
      <c r="O775" s="1" t="str">
        <f ca="1">IF($D775="-","",VLOOKUP($C775,aanmeldingen!$C:$AB,O$1,FALSE))</f>
        <v/>
      </c>
      <c r="P775" s="1">
        <f t="shared" ca="1" si="70"/>
        <v>1</v>
      </c>
      <c r="Q775" s="20" t="str">
        <f ca="1">IF(B775=1,IF(VLOOKUP(D775,Scheidsrechters!B:P,15,FALSE)=0,"",VLOOKUP(D775,Scheidsrechters!B:P,15,FALSE)),"")</f>
        <v/>
      </c>
      <c r="S775" s="1">
        <f t="shared" ca="1" si="71"/>
        <v>1</v>
      </c>
      <c r="T775" s="26" t="str">
        <f ca="1">IFERROR(VLOOKUP(C775,aanmeldingen!$C:$L,10,FALSE),"")</f>
        <v/>
      </c>
      <c r="U775" s="26" t="str">
        <f ca="1">IFERROR(VLOOKUP(C775,aanmeldingen!$C:$V,20,FALSE),"")</f>
        <v/>
      </c>
    </row>
    <row r="776" spans="1:21" x14ac:dyDescent="0.2">
      <c r="A776" s="54">
        <f t="shared" ca="1" si="68"/>
        <v>1</v>
      </c>
      <c r="B776" s="54">
        <f t="shared" ca="1" si="69"/>
        <v>0</v>
      </c>
      <c r="C776" s="54">
        <f t="shared" si="66"/>
        <v>744</v>
      </c>
      <c r="D776" s="54" t="str">
        <f ca="1">IFERROR(VLOOKUP($C776,aanmeldingen!$C:$AB,D$1,FALSE),"-")</f>
        <v>-</v>
      </c>
      <c r="E776" s="54">
        <f t="shared" ca="1" si="67"/>
        <v>0</v>
      </c>
      <c r="F776" s="25" t="str">
        <f ca="1">IF($B776=1,VLOOKUP($C776,aanmeldingen!$C:$AB,F$1,FALSE),"")</f>
        <v/>
      </c>
      <c r="G776" s="1" t="str">
        <f ca="1">IF($B776=1,VLOOKUP($C776,aanmeldingen!$C:$AB,G$1,FALSE),"")</f>
        <v/>
      </c>
      <c r="H776" s="1" t="str">
        <f ca="1">IF($B776=1,VLOOKUP($C776,aanmeldingen!$C:$AB,H$1,FALSE),"")</f>
        <v/>
      </c>
      <c r="I776" s="26" t="str">
        <f ca="1">IF($B776=1,VLOOKUP($C776,aanmeldingen!$C:$AB,I$1,FALSE),"")</f>
        <v/>
      </c>
      <c r="J776" s="26" t="str">
        <f ca="1">IF($B776=1,VLOOKUP($C776,aanmeldingen!$C:$AB,J$1,FALSE),"")</f>
        <v/>
      </c>
      <c r="K776" s="18" t="str">
        <f ca="1">IF($B776=1,VLOOKUP($C776,aanmeldingen!$C:$AB,K$1,FALSE),"")</f>
        <v/>
      </c>
      <c r="L776" s="1" t="str">
        <f ca="1">IF($B776=1,VLOOKUP($C776,aanmeldingen!$C:$AB,L$1,FALSE),"")</f>
        <v/>
      </c>
      <c r="M776" s="1" t="str">
        <f ca="1">IF($D776="-","",VLOOKUP($C776,aanmeldingen!$C:$AB,M$1,FALSE))</f>
        <v/>
      </c>
      <c r="N776" s="1" t="str">
        <f ca="1">IF($D776="-","",VLOOKUP($C776,aanmeldingen!$C:$AB,N$1,FALSE))</f>
        <v/>
      </c>
      <c r="O776" s="1" t="str">
        <f ca="1">IF($D776="-","",VLOOKUP($C776,aanmeldingen!$C:$AB,O$1,FALSE))</f>
        <v/>
      </c>
      <c r="P776" s="1">
        <f t="shared" ca="1" si="70"/>
        <v>1</v>
      </c>
      <c r="Q776" s="20" t="str">
        <f ca="1">IF(B776=1,IF(VLOOKUP(D776,Scheidsrechters!B:P,15,FALSE)=0,"",VLOOKUP(D776,Scheidsrechters!B:P,15,FALSE)),"")</f>
        <v/>
      </c>
      <c r="S776" s="1">
        <f t="shared" ca="1" si="71"/>
        <v>1</v>
      </c>
      <c r="T776" s="26" t="str">
        <f ca="1">IFERROR(VLOOKUP(C776,aanmeldingen!$C:$L,10,FALSE),"")</f>
        <v/>
      </c>
      <c r="U776" s="26" t="str">
        <f ca="1">IFERROR(VLOOKUP(C776,aanmeldingen!$C:$V,20,FALSE),"")</f>
        <v/>
      </c>
    </row>
    <row r="777" spans="1:21" x14ac:dyDescent="0.2">
      <c r="A777" s="54">
        <f t="shared" ca="1" si="68"/>
        <v>1</v>
      </c>
      <c r="B777" s="54">
        <f t="shared" ca="1" si="69"/>
        <v>0</v>
      </c>
      <c r="C777" s="54">
        <f t="shared" si="66"/>
        <v>745</v>
      </c>
      <c r="D777" s="54" t="str">
        <f ca="1">IFERROR(VLOOKUP($C777,aanmeldingen!$C:$AB,D$1,FALSE),"-")</f>
        <v>-</v>
      </c>
      <c r="E777" s="54">
        <f t="shared" ca="1" si="67"/>
        <v>0</v>
      </c>
      <c r="F777" s="25" t="str">
        <f ca="1">IF($B777=1,VLOOKUP($C777,aanmeldingen!$C:$AB,F$1,FALSE),"")</f>
        <v/>
      </c>
      <c r="G777" s="1" t="str">
        <f ca="1">IF($B777=1,VLOOKUP($C777,aanmeldingen!$C:$AB,G$1,FALSE),"")</f>
        <v/>
      </c>
      <c r="H777" s="1" t="str">
        <f ca="1">IF($B777=1,VLOOKUP($C777,aanmeldingen!$C:$AB,H$1,FALSE),"")</f>
        <v/>
      </c>
      <c r="I777" s="26" t="str">
        <f ca="1">IF($B777=1,VLOOKUP($C777,aanmeldingen!$C:$AB,I$1,FALSE),"")</f>
        <v/>
      </c>
      <c r="J777" s="26" t="str">
        <f ca="1">IF($B777=1,VLOOKUP($C777,aanmeldingen!$C:$AB,J$1,FALSE),"")</f>
        <v/>
      </c>
      <c r="K777" s="18" t="str">
        <f ca="1">IF($B777=1,VLOOKUP($C777,aanmeldingen!$C:$AB,K$1,FALSE),"")</f>
        <v/>
      </c>
      <c r="L777" s="1" t="str">
        <f ca="1">IF($B777=1,VLOOKUP($C777,aanmeldingen!$C:$AB,L$1,FALSE),"")</f>
        <v/>
      </c>
      <c r="M777" s="1" t="str">
        <f ca="1">IF($D777="-","",VLOOKUP($C777,aanmeldingen!$C:$AB,M$1,FALSE))</f>
        <v/>
      </c>
      <c r="N777" s="1" t="str">
        <f ca="1">IF($D777="-","",VLOOKUP($C777,aanmeldingen!$C:$AB,N$1,FALSE))</f>
        <v/>
      </c>
      <c r="O777" s="1" t="str">
        <f ca="1">IF($D777="-","",VLOOKUP($C777,aanmeldingen!$C:$AB,O$1,FALSE))</f>
        <v/>
      </c>
      <c r="P777" s="1">
        <f t="shared" ca="1" si="70"/>
        <v>1</v>
      </c>
      <c r="Q777" s="20" t="str">
        <f ca="1">IF(B777=1,IF(VLOOKUP(D777,Scheidsrechters!B:P,15,FALSE)=0,"",VLOOKUP(D777,Scheidsrechters!B:P,15,FALSE)),"")</f>
        <v/>
      </c>
      <c r="S777" s="1">
        <f t="shared" ca="1" si="71"/>
        <v>1</v>
      </c>
      <c r="T777" s="26" t="str">
        <f ca="1">IFERROR(VLOOKUP(C777,aanmeldingen!$C:$L,10,FALSE),"")</f>
        <v/>
      </c>
      <c r="U777" s="26" t="str">
        <f ca="1">IFERROR(VLOOKUP(C777,aanmeldingen!$C:$V,20,FALSE),"")</f>
        <v/>
      </c>
    </row>
    <row r="778" spans="1:21" x14ac:dyDescent="0.2">
      <c r="A778" s="54">
        <f t="shared" ca="1" si="68"/>
        <v>1</v>
      </c>
      <c r="B778" s="54">
        <f t="shared" ca="1" si="69"/>
        <v>0</v>
      </c>
      <c r="C778" s="54">
        <f t="shared" si="66"/>
        <v>746</v>
      </c>
      <c r="D778" s="54" t="str">
        <f ca="1">IFERROR(VLOOKUP($C778,aanmeldingen!$C:$AB,D$1,FALSE),"-")</f>
        <v>-</v>
      </c>
      <c r="E778" s="54">
        <f t="shared" ca="1" si="67"/>
        <v>0</v>
      </c>
      <c r="F778" s="25" t="str">
        <f ca="1">IF($B778=1,VLOOKUP($C778,aanmeldingen!$C:$AB,F$1,FALSE),"")</f>
        <v/>
      </c>
      <c r="G778" s="1" t="str">
        <f ca="1">IF($B778=1,VLOOKUP($C778,aanmeldingen!$C:$AB,G$1,FALSE),"")</f>
        <v/>
      </c>
      <c r="H778" s="1" t="str">
        <f ca="1">IF($B778=1,VLOOKUP($C778,aanmeldingen!$C:$AB,H$1,FALSE),"")</f>
        <v/>
      </c>
      <c r="I778" s="26" t="str">
        <f ca="1">IF($B778=1,VLOOKUP($C778,aanmeldingen!$C:$AB,I$1,FALSE),"")</f>
        <v/>
      </c>
      <c r="J778" s="26" t="str">
        <f ca="1">IF($B778=1,VLOOKUP($C778,aanmeldingen!$C:$AB,J$1,FALSE),"")</f>
        <v/>
      </c>
      <c r="K778" s="18" t="str">
        <f ca="1">IF($B778=1,VLOOKUP($C778,aanmeldingen!$C:$AB,K$1,FALSE),"")</f>
        <v/>
      </c>
      <c r="L778" s="1" t="str">
        <f ca="1">IF($B778=1,VLOOKUP($C778,aanmeldingen!$C:$AB,L$1,FALSE),"")</f>
        <v/>
      </c>
      <c r="M778" s="1" t="str">
        <f ca="1">IF($D778="-","",VLOOKUP($C778,aanmeldingen!$C:$AB,M$1,FALSE))</f>
        <v/>
      </c>
      <c r="N778" s="1" t="str">
        <f ca="1">IF($D778="-","",VLOOKUP($C778,aanmeldingen!$C:$AB,N$1,FALSE))</f>
        <v/>
      </c>
      <c r="O778" s="1" t="str">
        <f ca="1">IF($D778="-","",VLOOKUP($C778,aanmeldingen!$C:$AB,O$1,FALSE))</f>
        <v/>
      </c>
      <c r="P778" s="1">
        <f t="shared" ca="1" si="70"/>
        <v>1</v>
      </c>
      <c r="Q778" s="20" t="str">
        <f ca="1">IF(B778=1,IF(VLOOKUP(D778,Scheidsrechters!B:P,15,FALSE)=0,"",VLOOKUP(D778,Scheidsrechters!B:P,15,FALSE)),"")</f>
        <v/>
      </c>
      <c r="S778" s="1">
        <f t="shared" ca="1" si="71"/>
        <v>1</v>
      </c>
      <c r="T778" s="26" t="str">
        <f ca="1">IFERROR(VLOOKUP(C778,aanmeldingen!$C:$L,10,FALSE),"")</f>
        <v/>
      </c>
      <c r="U778" s="26" t="str">
        <f ca="1">IFERROR(VLOOKUP(C778,aanmeldingen!$C:$V,20,FALSE),"")</f>
        <v/>
      </c>
    </row>
    <row r="779" spans="1:21" x14ac:dyDescent="0.2">
      <c r="A779" s="54">
        <f t="shared" ca="1" si="68"/>
        <v>1</v>
      </c>
      <c r="B779" s="54">
        <f t="shared" ca="1" si="69"/>
        <v>0</v>
      </c>
      <c r="C779" s="54">
        <f t="shared" si="66"/>
        <v>747</v>
      </c>
      <c r="D779" s="54" t="str">
        <f ca="1">IFERROR(VLOOKUP($C779,aanmeldingen!$C:$AB,D$1,FALSE),"-")</f>
        <v>-</v>
      </c>
      <c r="E779" s="54">
        <f t="shared" ca="1" si="67"/>
        <v>0</v>
      </c>
      <c r="F779" s="25" t="str">
        <f ca="1">IF($B779=1,VLOOKUP($C779,aanmeldingen!$C:$AB,F$1,FALSE),"")</f>
        <v/>
      </c>
      <c r="G779" s="1" t="str">
        <f ca="1">IF($B779=1,VLOOKUP($C779,aanmeldingen!$C:$AB,G$1,FALSE),"")</f>
        <v/>
      </c>
      <c r="H779" s="1" t="str">
        <f ca="1">IF($B779=1,VLOOKUP($C779,aanmeldingen!$C:$AB,H$1,FALSE),"")</f>
        <v/>
      </c>
      <c r="I779" s="26" t="str">
        <f ca="1">IF($B779=1,VLOOKUP($C779,aanmeldingen!$C:$AB,I$1,FALSE),"")</f>
        <v/>
      </c>
      <c r="J779" s="26" t="str">
        <f ca="1">IF($B779=1,VLOOKUP($C779,aanmeldingen!$C:$AB,J$1,FALSE),"")</f>
        <v/>
      </c>
      <c r="K779" s="18" t="str">
        <f ca="1">IF($B779=1,VLOOKUP($C779,aanmeldingen!$C:$AB,K$1,FALSE),"")</f>
        <v/>
      </c>
      <c r="L779" s="1" t="str">
        <f ca="1">IF($B779=1,VLOOKUP($C779,aanmeldingen!$C:$AB,L$1,FALSE),"")</f>
        <v/>
      </c>
      <c r="M779" s="1" t="str">
        <f ca="1">IF($D779="-","",VLOOKUP($C779,aanmeldingen!$C:$AB,M$1,FALSE))</f>
        <v/>
      </c>
      <c r="N779" s="1" t="str">
        <f ca="1">IF($D779="-","",VLOOKUP($C779,aanmeldingen!$C:$AB,N$1,FALSE))</f>
        <v/>
      </c>
      <c r="O779" s="1" t="str">
        <f ca="1">IF($D779="-","",VLOOKUP($C779,aanmeldingen!$C:$AB,O$1,FALSE))</f>
        <v/>
      </c>
      <c r="P779" s="1">
        <f t="shared" ca="1" si="70"/>
        <v>1</v>
      </c>
      <c r="Q779" s="20" t="str">
        <f ca="1">IF(B779=1,IF(VLOOKUP(D779,Scheidsrechters!B:P,15,FALSE)=0,"",VLOOKUP(D779,Scheidsrechters!B:P,15,FALSE)),"")</f>
        <v/>
      </c>
      <c r="S779" s="1">
        <f t="shared" ca="1" si="71"/>
        <v>1</v>
      </c>
      <c r="T779" s="26" t="str">
        <f ca="1">IFERROR(VLOOKUP(C779,aanmeldingen!$C:$L,10,FALSE),"")</f>
        <v/>
      </c>
      <c r="U779" s="26" t="str">
        <f ca="1">IFERROR(VLOOKUP(C779,aanmeldingen!$C:$V,20,FALSE),"")</f>
        <v/>
      </c>
    </row>
    <row r="780" spans="1:21" x14ac:dyDescent="0.2">
      <c r="A780" s="54">
        <f t="shared" ca="1" si="68"/>
        <v>1</v>
      </c>
      <c r="B780" s="54">
        <f t="shared" ca="1" si="69"/>
        <v>0</v>
      </c>
      <c r="C780" s="54">
        <f t="shared" si="66"/>
        <v>748</v>
      </c>
      <c r="D780" s="54" t="str">
        <f ca="1">IFERROR(VLOOKUP($C780,aanmeldingen!$C:$AB,D$1,FALSE),"-")</f>
        <v>-</v>
      </c>
      <c r="E780" s="54">
        <f t="shared" ca="1" si="67"/>
        <v>0</v>
      </c>
      <c r="F780" s="25" t="str">
        <f ca="1">IF($B780=1,VLOOKUP($C780,aanmeldingen!$C:$AB,F$1,FALSE),"")</f>
        <v/>
      </c>
      <c r="G780" s="1" t="str">
        <f ca="1">IF($B780=1,VLOOKUP($C780,aanmeldingen!$C:$AB,G$1,FALSE),"")</f>
        <v/>
      </c>
      <c r="H780" s="1" t="str">
        <f ca="1">IF($B780=1,VLOOKUP($C780,aanmeldingen!$C:$AB,H$1,FALSE),"")</f>
        <v/>
      </c>
      <c r="I780" s="26" t="str">
        <f ca="1">IF($B780=1,VLOOKUP($C780,aanmeldingen!$C:$AB,I$1,FALSE),"")</f>
        <v/>
      </c>
      <c r="J780" s="26" t="str">
        <f ca="1">IF($B780=1,VLOOKUP($C780,aanmeldingen!$C:$AB,J$1,FALSE),"")</f>
        <v/>
      </c>
      <c r="K780" s="18" t="str">
        <f ca="1">IF($B780=1,VLOOKUP($C780,aanmeldingen!$C:$AB,K$1,FALSE),"")</f>
        <v/>
      </c>
      <c r="L780" s="1" t="str">
        <f ca="1">IF($B780=1,VLOOKUP($C780,aanmeldingen!$C:$AB,L$1,FALSE),"")</f>
        <v/>
      </c>
      <c r="M780" s="1" t="str">
        <f ca="1">IF($D780="-","",VLOOKUP($C780,aanmeldingen!$C:$AB,M$1,FALSE))</f>
        <v/>
      </c>
      <c r="N780" s="1" t="str">
        <f ca="1">IF($D780="-","",VLOOKUP($C780,aanmeldingen!$C:$AB,N$1,FALSE))</f>
        <v/>
      </c>
      <c r="O780" s="1" t="str">
        <f ca="1">IF($D780="-","",VLOOKUP($C780,aanmeldingen!$C:$AB,O$1,FALSE))</f>
        <v/>
      </c>
      <c r="P780" s="1">
        <f t="shared" ca="1" si="70"/>
        <v>1</v>
      </c>
      <c r="Q780" s="20" t="str">
        <f ca="1">IF(B780=1,IF(VLOOKUP(D780,Scheidsrechters!B:P,15,FALSE)=0,"",VLOOKUP(D780,Scheidsrechters!B:P,15,FALSE)),"")</f>
        <v/>
      </c>
      <c r="S780" s="1">
        <f t="shared" ca="1" si="71"/>
        <v>1</v>
      </c>
      <c r="T780" s="26" t="str">
        <f ca="1">IFERROR(VLOOKUP(C780,aanmeldingen!$C:$L,10,FALSE),"")</f>
        <v/>
      </c>
      <c r="U780" s="26" t="str">
        <f ca="1">IFERROR(VLOOKUP(C780,aanmeldingen!$C:$V,20,FALSE),"")</f>
        <v/>
      </c>
    </row>
    <row r="781" spans="1:21" x14ac:dyDescent="0.2">
      <c r="A781" s="54">
        <f t="shared" ca="1" si="68"/>
        <v>1</v>
      </c>
      <c r="B781" s="54">
        <f t="shared" ca="1" si="69"/>
        <v>0</v>
      </c>
      <c r="C781" s="54">
        <f t="shared" si="66"/>
        <v>749</v>
      </c>
      <c r="D781" s="54" t="str">
        <f ca="1">IFERROR(VLOOKUP($C781,aanmeldingen!$C:$AB,D$1,FALSE),"-")</f>
        <v>-</v>
      </c>
      <c r="E781" s="54">
        <f t="shared" ca="1" si="67"/>
        <v>0</v>
      </c>
      <c r="F781" s="25" t="str">
        <f ca="1">IF($B781=1,VLOOKUP($C781,aanmeldingen!$C:$AB,F$1,FALSE),"")</f>
        <v/>
      </c>
      <c r="G781" s="1" t="str">
        <f ca="1">IF($B781=1,VLOOKUP($C781,aanmeldingen!$C:$AB,G$1,FALSE),"")</f>
        <v/>
      </c>
      <c r="H781" s="1" t="str">
        <f ca="1">IF($B781=1,VLOOKUP($C781,aanmeldingen!$C:$AB,H$1,FALSE),"")</f>
        <v/>
      </c>
      <c r="I781" s="26" t="str">
        <f ca="1">IF($B781=1,VLOOKUP($C781,aanmeldingen!$C:$AB,I$1,FALSE),"")</f>
        <v/>
      </c>
      <c r="J781" s="26" t="str">
        <f ca="1">IF($B781=1,VLOOKUP($C781,aanmeldingen!$C:$AB,J$1,FALSE),"")</f>
        <v/>
      </c>
      <c r="K781" s="18" t="str">
        <f ca="1">IF($B781=1,VLOOKUP($C781,aanmeldingen!$C:$AB,K$1,FALSE),"")</f>
        <v/>
      </c>
      <c r="L781" s="1" t="str">
        <f ca="1">IF($B781=1,VLOOKUP($C781,aanmeldingen!$C:$AB,L$1,FALSE),"")</f>
        <v/>
      </c>
      <c r="M781" s="1" t="str">
        <f ca="1">IF($D781="-","",VLOOKUP($C781,aanmeldingen!$C:$AB,M$1,FALSE))</f>
        <v/>
      </c>
      <c r="N781" s="1" t="str">
        <f ca="1">IF($D781="-","",VLOOKUP($C781,aanmeldingen!$C:$AB,N$1,FALSE))</f>
        <v/>
      </c>
      <c r="O781" s="1" t="str">
        <f ca="1">IF($D781="-","",VLOOKUP($C781,aanmeldingen!$C:$AB,O$1,FALSE))</f>
        <v/>
      </c>
      <c r="P781" s="1">
        <f t="shared" ca="1" si="70"/>
        <v>1</v>
      </c>
      <c r="Q781" s="20" t="str">
        <f ca="1">IF(B781=1,IF(VLOOKUP(D781,Scheidsrechters!B:P,15,FALSE)=0,"",VLOOKUP(D781,Scheidsrechters!B:P,15,FALSE)),"")</f>
        <v/>
      </c>
      <c r="S781" s="1">
        <f t="shared" ca="1" si="71"/>
        <v>1</v>
      </c>
      <c r="T781" s="26" t="str">
        <f ca="1">IFERROR(VLOOKUP(C781,aanmeldingen!$C:$L,10,FALSE),"")</f>
        <v/>
      </c>
      <c r="U781" s="26" t="str">
        <f ca="1">IFERROR(VLOOKUP(C781,aanmeldingen!$C:$V,20,FALSE),"")</f>
        <v/>
      </c>
    </row>
    <row r="782" spans="1:21" x14ac:dyDescent="0.2">
      <c r="A782" s="54">
        <f t="shared" ca="1" si="68"/>
        <v>1</v>
      </c>
      <c r="B782" s="54">
        <f t="shared" ca="1" si="69"/>
        <v>0</v>
      </c>
      <c r="C782" s="54">
        <f t="shared" si="66"/>
        <v>750</v>
      </c>
      <c r="D782" s="54" t="str">
        <f ca="1">IFERROR(VLOOKUP($C782,aanmeldingen!$C:$AB,D$1,FALSE),"-")</f>
        <v>-</v>
      </c>
      <c r="E782" s="54">
        <f t="shared" ca="1" si="67"/>
        <v>0</v>
      </c>
      <c r="F782" s="25" t="str">
        <f ca="1">IF($B782=1,VLOOKUP($C782,aanmeldingen!$C:$AB,F$1,FALSE),"")</f>
        <v/>
      </c>
      <c r="G782" s="1" t="str">
        <f ca="1">IF($B782=1,VLOOKUP($C782,aanmeldingen!$C:$AB,G$1,FALSE),"")</f>
        <v/>
      </c>
      <c r="H782" s="1" t="str">
        <f ca="1">IF($B782=1,VLOOKUP($C782,aanmeldingen!$C:$AB,H$1,FALSE),"")</f>
        <v/>
      </c>
      <c r="I782" s="26" t="str">
        <f ca="1">IF($B782=1,VLOOKUP($C782,aanmeldingen!$C:$AB,I$1,FALSE),"")</f>
        <v/>
      </c>
      <c r="J782" s="26" t="str">
        <f ca="1">IF($B782=1,VLOOKUP($C782,aanmeldingen!$C:$AB,J$1,FALSE),"")</f>
        <v/>
      </c>
      <c r="K782" s="18" t="str">
        <f ca="1">IF($B782=1,VLOOKUP($C782,aanmeldingen!$C:$AB,K$1,FALSE),"")</f>
        <v/>
      </c>
      <c r="L782" s="1" t="str">
        <f ca="1">IF($B782=1,VLOOKUP($C782,aanmeldingen!$C:$AB,L$1,FALSE),"")</f>
        <v/>
      </c>
      <c r="M782" s="1" t="str">
        <f ca="1">IF($D782="-","",VLOOKUP($C782,aanmeldingen!$C:$AB,M$1,FALSE))</f>
        <v/>
      </c>
      <c r="N782" s="1" t="str">
        <f ca="1">IF($D782="-","",VLOOKUP($C782,aanmeldingen!$C:$AB,N$1,FALSE))</f>
        <v/>
      </c>
      <c r="O782" s="1" t="str">
        <f ca="1">IF($D782="-","",VLOOKUP($C782,aanmeldingen!$C:$AB,O$1,FALSE))</f>
        <v/>
      </c>
      <c r="P782" s="1">
        <f t="shared" ca="1" si="70"/>
        <v>1</v>
      </c>
      <c r="Q782" s="20" t="str">
        <f ca="1">IF(B782=1,IF(VLOOKUP(D782,Scheidsrechters!B:P,15,FALSE)=0,"",VLOOKUP(D782,Scheidsrechters!B:P,15,FALSE)),"")</f>
        <v/>
      </c>
      <c r="S782" s="1">
        <f t="shared" ca="1" si="71"/>
        <v>1</v>
      </c>
      <c r="T782" s="26" t="str">
        <f ca="1">IFERROR(VLOOKUP(C782,aanmeldingen!$C:$L,10,FALSE),"")</f>
        <v/>
      </c>
      <c r="U782" s="26" t="str">
        <f ca="1">IFERROR(VLOOKUP(C782,aanmeldingen!$C:$V,20,FALSE),"")</f>
        <v/>
      </c>
    </row>
    <row r="783" spans="1:21" x14ac:dyDescent="0.2">
      <c r="A783" s="54">
        <f t="shared" ca="1" si="68"/>
        <v>1</v>
      </c>
      <c r="B783" s="54">
        <f t="shared" ca="1" si="69"/>
        <v>0</v>
      </c>
      <c r="C783" s="54">
        <f t="shared" si="66"/>
        <v>751</v>
      </c>
      <c r="D783" s="54" t="str">
        <f ca="1">IFERROR(VLOOKUP($C783,aanmeldingen!$C:$AB,D$1,FALSE),"-")</f>
        <v>-</v>
      </c>
      <c r="E783" s="54">
        <f t="shared" ca="1" si="67"/>
        <v>0</v>
      </c>
      <c r="F783" s="25" t="str">
        <f ca="1">IF($B783=1,VLOOKUP($C783,aanmeldingen!$C:$AB,F$1,FALSE),"")</f>
        <v/>
      </c>
      <c r="G783" s="1" t="str">
        <f ca="1">IF($B783=1,VLOOKUP($C783,aanmeldingen!$C:$AB,G$1,FALSE),"")</f>
        <v/>
      </c>
      <c r="H783" s="1" t="str">
        <f ca="1">IF($B783=1,VLOOKUP($C783,aanmeldingen!$C:$AB,H$1,FALSE),"")</f>
        <v/>
      </c>
      <c r="I783" s="26" t="str">
        <f ca="1">IF($B783=1,VLOOKUP($C783,aanmeldingen!$C:$AB,I$1,FALSE),"")</f>
        <v/>
      </c>
      <c r="J783" s="26" t="str">
        <f ca="1">IF($B783=1,VLOOKUP($C783,aanmeldingen!$C:$AB,J$1,FALSE),"")</f>
        <v/>
      </c>
      <c r="K783" s="18" t="str">
        <f ca="1">IF($B783=1,VLOOKUP($C783,aanmeldingen!$C:$AB,K$1,FALSE),"")</f>
        <v/>
      </c>
      <c r="L783" s="1" t="str">
        <f ca="1">IF($B783=1,VLOOKUP($C783,aanmeldingen!$C:$AB,L$1,FALSE),"")</f>
        <v/>
      </c>
      <c r="M783" s="1" t="str">
        <f ca="1">IF($D783="-","",VLOOKUP($C783,aanmeldingen!$C:$AB,M$1,FALSE))</f>
        <v/>
      </c>
      <c r="N783" s="1" t="str">
        <f ca="1">IF($D783="-","",VLOOKUP($C783,aanmeldingen!$C:$AB,N$1,FALSE))</f>
        <v/>
      </c>
      <c r="O783" s="1" t="str">
        <f ca="1">IF($D783="-","",VLOOKUP($C783,aanmeldingen!$C:$AB,O$1,FALSE))</f>
        <v/>
      </c>
      <c r="P783" s="1">
        <f t="shared" ca="1" si="70"/>
        <v>1</v>
      </c>
      <c r="Q783" s="20" t="str">
        <f ca="1">IF(B783=1,IF(VLOOKUP(D783,Scheidsrechters!B:P,15,FALSE)=0,"",VLOOKUP(D783,Scheidsrechters!B:P,15,FALSE)),"")</f>
        <v/>
      </c>
      <c r="S783" s="1">
        <f t="shared" ca="1" si="71"/>
        <v>1</v>
      </c>
      <c r="T783" s="26" t="str">
        <f ca="1">IFERROR(VLOOKUP(C783,aanmeldingen!$C:$L,10,FALSE),"")</f>
        <v/>
      </c>
      <c r="U783" s="26" t="str">
        <f ca="1">IFERROR(VLOOKUP(C783,aanmeldingen!$C:$V,20,FALSE),"")</f>
        <v/>
      </c>
    </row>
    <row r="784" spans="1:21" x14ac:dyDescent="0.2">
      <c r="A784" s="54">
        <f t="shared" ca="1" si="68"/>
        <v>1</v>
      </c>
      <c r="B784" s="54">
        <f t="shared" ca="1" si="69"/>
        <v>0</v>
      </c>
      <c r="C784" s="54">
        <f t="shared" si="66"/>
        <v>752</v>
      </c>
      <c r="D784" s="54" t="str">
        <f ca="1">IFERROR(VLOOKUP($C784,aanmeldingen!$C:$AB,D$1,FALSE),"-")</f>
        <v>-</v>
      </c>
      <c r="E784" s="54">
        <f t="shared" ca="1" si="67"/>
        <v>0</v>
      </c>
      <c r="F784" s="25" t="str">
        <f ca="1">IF($B784=1,VLOOKUP($C784,aanmeldingen!$C:$AB,F$1,FALSE),"")</f>
        <v/>
      </c>
      <c r="G784" s="1" t="str">
        <f ca="1">IF($B784=1,VLOOKUP($C784,aanmeldingen!$C:$AB,G$1,FALSE),"")</f>
        <v/>
      </c>
      <c r="H784" s="1" t="str">
        <f ca="1">IF($B784=1,VLOOKUP($C784,aanmeldingen!$C:$AB,H$1,FALSE),"")</f>
        <v/>
      </c>
      <c r="I784" s="26" t="str">
        <f ca="1">IF($B784=1,VLOOKUP($C784,aanmeldingen!$C:$AB,I$1,FALSE),"")</f>
        <v/>
      </c>
      <c r="J784" s="26" t="str">
        <f ca="1">IF($B784=1,VLOOKUP($C784,aanmeldingen!$C:$AB,J$1,FALSE),"")</f>
        <v/>
      </c>
      <c r="K784" s="18" t="str">
        <f ca="1">IF($B784=1,VLOOKUP($C784,aanmeldingen!$C:$AB,K$1,FALSE),"")</f>
        <v/>
      </c>
      <c r="L784" s="1" t="str">
        <f ca="1">IF($B784=1,VLOOKUP($C784,aanmeldingen!$C:$AB,L$1,FALSE),"")</f>
        <v/>
      </c>
      <c r="M784" s="1" t="str">
        <f ca="1">IF($D784="-","",VLOOKUP($C784,aanmeldingen!$C:$AB,M$1,FALSE))</f>
        <v/>
      </c>
      <c r="N784" s="1" t="str">
        <f ca="1">IF($D784="-","",VLOOKUP($C784,aanmeldingen!$C:$AB,N$1,FALSE))</f>
        <v/>
      </c>
      <c r="O784" s="1" t="str">
        <f ca="1">IF($D784="-","",VLOOKUP($C784,aanmeldingen!$C:$AB,O$1,FALSE))</f>
        <v/>
      </c>
      <c r="P784" s="1">
        <f t="shared" ca="1" si="70"/>
        <v>1</v>
      </c>
      <c r="Q784" s="20" t="str">
        <f ca="1">IF(B784=1,IF(VLOOKUP(D784,Scheidsrechters!B:P,15,FALSE)=0,"",VLOOKUP(D784,Scheidsrechters!B:P,15,FALSE)),"")</f>
        <v/>
      </c>
      <c r="S784" s="1">
        <f t="shared" ca="1" si="71"/>
        <v>1</v>
      </c>
      <c r="T784" s="26" t="str">
        <f ca="1">IFERROR(VLOOKUP(C784,aanmeldingen!$C:$L,10,FALSE),"")</f>
        <v/>
      </c>
      <c r="U784" s="26" t="str">
        <f ca="1">IFERROR(VLOOKUP(C784,aanmeldingen!$C:$V,20,FALSE),"")</f>
        <v/>
      </c>
    </row>
    <row r="785" spans="1:21" x14ac:dyDescent="0.2">
      <c r="A785" s="54">
        <f t="shared" ca="1" si="68"/>
        <v>1</v>
      </c>
      <c r="B785" s="54">
        <f t="shared" ca="1" si="69"/>
        <v>0</v>
      </c>
      <c r="C785" s="54">
        <f t="shared" si="66"/>
        <v>753</v>
      </c>
      <c r="D785" s="54" t="str">
        <f ca="1">IFERROR(VLOOKUP($C785,aanmeldingen!$C:$AB,D$1,FALSE),"-")</f>
        <v>-</v>
      </c>
      <c r="E785" s="54">
        <f t="shared" ca="1" si="67"/>
        <v>0</v>
      </c>
      <c r="F785" s="25" t="str">
        <f ca="1">IF($B785=1,VLOOKUP($C785,aanmeldingen!$C:$AB,F$1,FALSE),"")</f>
        <v/>
      </c>
      <c r="G785" s="1" t="str">
        <f ca="1">IF($B785=1,VLOOKUP($C785,aanmeldingen!$C:$AB,G$1,FALSE),"")</f>
        <v/>
      </c>
      <c r="H785" s="1" t="str">
        <f ca="1">IF($B785=1,VLOOKUP($C785,aanmeldingen!$C:$AB,H$1,FALSE),"")</f>
        <v/>
      </c>
      <c r="I785" s="26" t="str">
        <f ca="1">IF($B785=1,VLOOKUP($C785,aanmeldingen!$C:$AB,I$1,FALSE),"")</f>
        <v/>
      </c>
      <c r="J785" s="26" t="str">
        <f ca="1">IF($B785=1,VLOOKUP($C785,aanmeldingen!$C:$AB,J$1,FALSE),"")</f>
        <v/>
      </c>
      <c r="K785" s="18" t="str">
        <f ca="1">IF($B785=1,VLOOKUP($C785,aanmeldingen!$C:$AB,K$1,FALSE),"")</f>
        <v/>
      </c>
      <c r="L785" s="1" t="str">
        <f ca="1">IF($B785=1,VLOOKUP($C785,aanmeldingen!$C:$AB,L$1,FALSE),"")</f>
        <v/>
      </c>
      <c r="M785" s="1" t="str">
        <f ca="1">IF($D785="-","",VLOOKUP($C785,aanmeldingen!$C:$AB,M$1,FALSE))</f>
        <v/>
      </c>
      <c r="N785" s="1" t="str">
        <f ca="1">IF($D785="-","",VLOOKUP($C785,aanmeldingen!$C:$AB,N$1,FALSE))</f>
        <v/>
      </c>
      <c r="O785" s="1" t="str">
        <f ca="1">IF($D785="-","",VLOOKUP($C785,aanmeldingen!$C:$AB,O$1,FALSE))</f>
        <v/>
      </c>
      <c r="P785" s="1">
        <f t="shared" ca="1" si="70"/>
        <v>1</v>
      </c>
      <c r="Q785" s="20" t="str">
        <f ca="1">IF(B785=1,IF(VLOOKUP(D785,Scheidsrechters!B:P,15,FALSE)=0,"",VLOOKUP(D785,Scheidsrechters!B:P,15,FALSE)),"")</f>
        <v/>
      </c>
      <c r="S785" s="1">
        <f t="shared" ca="1" si="71"/>
        <v>1</v>
      </c>
      <c r="T785" s="26" t="str">
        <f ca="1">IFERROR(VLOOKUP(C785,aanmeldingen!$C:$L,10,FALSE),"")</f>
        <v/>
      </c>
      <c r="U785" s="26" t="str">
        <f ca="1">IFERROR(VLOOKUP(C785,aanmeldingen!$C:$V,20,FALSE),"")</f>
        <v/>
      </c>
    </row>
    <row r="786" spans="1:21" x14ac:dyDescent="0.2">
      <c r="A786" s="54">
        <f t="shared" ca="1" si="68"/>
        <v>1</v>
      </c>
      <c r="B786" s="54">
        <f t="shared" ca="1" si="69"/>
        <v>0</v>
      </c>
      <c r="C786" s="54">
        <f t="shared" si="66"/>
        <v>754</v>
      </c>
      <c r="D786" s="54" t="str">
        <f ca="1">IFERROR(VLOOKUP($C786,aanmeldingen!$C:$AB,D$1,FALSE),"-")</f>
        <v>-</v>
      </c>
      <c r="E786" s="54">
        <f t="shared" ca="1" si="67"/>
        <v>0</v>
      </c>
      <c r="F786" s="25" t="str">
        <f ca="1">IF($B786=1,VLOOKUP($C786,aanmeldingen!$C:$AB,F$1,FALSE),"")</f>
        <v/>
      </c>
      <c r="G786" s="1" t="str">
        <f ca="1">IF($B786=1,VLOOKUP($C786,aanmeldingen!$C:$AB,G$1,FALSE),"")</f>
        <v/>
      </c>
      <c r="H786" s="1" t="str">
        <f ca="1">IF($B786=1,VLOOKUP($C786,aanmeldingen!$C:$AB,H$1,FALSE),"")</f>
        <v/>
      </c>
      <c r="I786" s="26" t="str">
        <f ca="1">IF($B786=1,VLOOKUP($C786,aanmeldingen!$C:$AB,I$1,FALSE),"")</f>
        <v/>
      </c>
      <c r="J786" s="26" t="str">
        <f ca="1">IF($B786=1,VLOOKUP($C786,aanmeldingen!$C:$AB,J$1,FALSE),"")</f>
        <v/>
      </c>
      <c r="K786" s="18" t="str">
        <f ca="1">IF($B786=1,VLOOKUP($C786,aanmeldingen!$C:$AB,K$1,FALSE),"")</f>
        <v/>
      </c>
      <c r="L786" s="1" t="str">
        <f ca="1">IF($B786=1,VLOOKUP($C786,aanmeldingen!$C:$AB,L$1,FALSE),"")</f>
        <v/>
      </c>
      <c r="M786" s="1" t="str">
        <f ca="1">IF($D786="-","",VLOOKUP($C786,aanmeldingen!$C:$AB,M$1,FALSE))</f>
        <v/>
      </c>
      <c r="N786" s="1" t="str">
        <f ca="1">IF($D786="-","",VLOOKUP($C786,aanmeldingen!$C:$AB,N$1,FALSE))</f>
        <v/>
      </c>
      <c r="O786" s="1" t="str">
        <f ca="1">IF($D786="-","",VLOOKUP($C786,aanmeldingen!$C:$AB,O$1,FALSE))</f>
        <v/>
      </c>
      <c r="P786" s="1">
        <f t="shared" ca="1" si="70"/>
        <v>1</v>
      </c>
      <c r="Q786" s="20" t="str">
        <f ca="1">IF(B786=1,IF(VLOOKUP(D786,Scheidsrechters!B:P,15,FALSE)=0,"",VLOOKUP(D786,Scheidsrechters!B:P,15,FALSE)),"")</f>
        <v/>
      </c>
      <c r="S786" s="1">
        <f t="shared" ca="1" si="71"/>
        <v>1</v>
      </c>
      <c r="T786" s="26" t="str">
        <f ca="1">IFERROR(VLOOKUP(C786,aanmeldingen!$C:$L,10,FALSE),"")</f>
        <v/>
      </c>
      <c r="U786" s="26" t="str">
        <f ca="1">IFERROR(VLOOKUP(C786,aanmeldingen!$C:$V,20,FALSE),"")</f>
        <v/>
      </c>
    </row>
    <row r="787" spans="1:21" x14ac:dyDescent="0.2">
      <c r="A787" s="54">
        <f t="shared" ca="1" si="68"/>
        <v>1</v>
      </c>
      <c r="B787" s="54">
        <f t="shared" ca="1" si="69"/>
        <v>0</v>
      </c>
      <c r="C787" s="54">
        <f t="shared" si="66"/>
        <v>755</v>
      </c>
      <c r="D787" s="54" t="str">
        <f ca="1">IFERROR(VLOOKUP($C787,aanmeldingen!$C:$AB,D$1,FALSE),"-")</f>
        <v>-</v>
      </c>
      <c r="E787" s="54">
        <f t="shared" ca="1" si="67"/>
        <v>0</v>
      </c>
      <c r="F787" s="25" t="str">
        <f ca="1">IF($B787=1,VLOOKUP($C787,aanmeldingen!$C:$AB,F$1,FALSE),"")</f>
        <v/>
      </c>
      <c r="G787" s="1" t="str">
        <f ca="1">IF($B787=1,VLOOKUP($C787,aanmeldingen!$C:$AB,G$1,FALSE),"")</f>
        <v/>
      </c>
      <c r="H787" s="1" t="str">
        <f ca="1">IF($B787=1,VLOOKUP($C787,aanmeldingen!$C:$AB,H$1,FALSE),"")</f>
        <v/>
      </c>
      <c r="I787" s="26" t="str">
        <f ca="1">IF($B787=1,VLOOKUP($C787,aanmeldingen!$C:$AB,I$1,FALSE),"")</f>
        <v/>
      </c>
      <c r="J787" s="26" t="str">
        <f ca="1">IF($B787=1,VLOOKUP($C787,aanmeldingen!$C:$AB,J$1,FALSE),"")</f>
        <v/>
      </c>
      <c r="K787" s="18" t="str">
        <f ca="1">IF($B787=1,VLOOKUP($C787,aanmeldingen!$C:$AB,K$1,FALSE),"")</f>
        <v/>
      </c>
      <c r="L787" s="1" t="str">
        <f ca="1">IF($B787=1,VLOOKUP($C787,aanmeldingen!$C:$AB,L$1,FALSE),"")</f>
        <v/>
      </c>
      <c r="M787" s="1" t="str">
        <f ca="1">IF($D787="-","",VLOOKUP($C787,aanmeldingen!$C:$AB,M$1,FALSE))</f>
        <v/>
      </c>
      <c r="N787" s="1" t="str">
        <f ca="1">IF($D787="-","",VLOOKUP($C787,aanmeldingen!$C:$AB,N$1,FALSE))</f>
        <v/>
      </c>
      <c r="O787" s="1" t="str">
        <f ca="1">IF($D787="-","",VLOOKUP($C787,aanmeldingen!$C:$AB,O$1,FALSE))</f>
        <v/>
      </c>
      <c r="P787" s="1">
        <f t="shared" ca="1" si="70"/>
        <v>1</v>
      </c>
      <c r="Q787" s="20" t="str">
        <f ca="1">IF(B787=1,IF(VLOOKUP(D787,Scheidsrechters!B:P,15,FALSE)=0,"",VLOOKUP(D787,Scheidsrechters!B:P,15,FALSE)),"")</f>
        <v/>
      </c>
      <c r="S787" s="1">
        <f t="shared" ca="1" si="71"/>
        <v>1</v>
      </c>
      <c r="T787" s="26" t="str">
        <f ca="1">IFERROR(VLOOKUP(C787,aanmeldingen!$C:$L,10,FALSE),"")</f>
        <v/>
      </c>
      <c r="U787" s="26" t="str">
        <f ca="1">IFERROR(VLOOKUP(C787,aanmeldingen!$C:$V,20,FALSE),"")</f>
        <v/>
      </c>
    </row>
    <row r="788" spans="1:21" x14ac:dyDescent="0.2">
      <c r="A788" s="54">
        <f t="shared" ca="1" si="68"/>
        <v>1</v>
      </c>
      <c r="B788" s="54">
        <f t="shared" ca="1" si="69"/>
        <v>0</v>
      </c>
      <c r="C788" s="54">
        <f t="shared" si="66"/>
        <v>756</v>
      </c>
      <c r="D788" s="54" t="str">
        <f ca="1">IFERROR(VLOOKUP($C788,aanmeldingen!$C:$AB,D$1,FALSE),"-")</f>
        <v>-</v>
      </c>
      <c r="E788" s="54">
        <f t="shared" ca="1" si="67"/>
        <v>0</v>
      </c>
      <c r="F788" s="25" t="str">
        <f ca="1">IF($B788=1,VLOOKUP($C788,aanmeldingen!$C:$AB,F$1,FALSE),"")</f>
        <v/>
      </c>
      <c r="G788" s="1" t="str">
        <f ca="1">IF($B788=1,VLOOKUP($C788,aanmeldingen!$C:$AB,G$1,FALSE),"")</f>
        <v/>
      </c>
      <c r="H788" s="1" t="str">
        <f ca="1">IF($B788=1,VLOOKUP($C788,aanmeldingen!$C:$AB,H$1,FALSE),"")</f>
        <v/>
      </c>
      <c r="I788" s="26" t="str">
        <f ca="1">IF($B788=1,VLOOKUP($C788,aanmeldingen!$C:$AB,I$1,FALSE),"")</f>
        <v/>
      </c>
      <c r="J788" s="26" t="str">
        <f ca="1">IF($B788=1,VLOOKUP($C788,aanmeldingen!$C:$AB,J$1,FALSE),"")</f>
        <v/>
      </c>
      <c r="K788" s="18" t="str">
        <f ca="1">IF($B788=1,VLOOKUP($C788,aanmeldingen!$C:$AB,K$1,FALSE),"")</f>
        <v/>
      </c>
      <c r="L788" s="1" t="str">
        <f ca="1">IF($B788=1,VLOOKUP($C788,aanmeldingen!$C:$AB,L$1,FALSE),"")</f>
        <v/>
      </c>
      <c r="M788" s="1" t="str">
        <f ca="1">IF($D788="-","",VLOOKUP($C788,aanmeldingen!$C:$AB,M$1,FALSE))</f>
        <v/>
      </c>
      <c r="N788" s="1" t="str">
        <f ca="1">IF($D788="-","",VLOOKUP($C788,aanmeldingen!$C:$AB,N$1,FALSE))</f>
        <v/>
      </c>
      <c r="O788" s="1" t="str">
        <f ca="1">IF($D788="-","",VLOOKUP($C788,aanmeldingen!$C:$AB,O$1,FALSE))</f>
        <v/>
      </c>
      <c r="P788" s="1">
        <f t="shared" ca="1" si="70"/>
        <v>1</v>
      </c>
      <c r="Q788" s="20" t="str">
        <f ca="1">IF(B788=1,IF(VLOOKUP(D788,Scheidsrechters!B:P,15,FALSE)=0,"",VLOOKUP(D788,Scheidsrechters!B:P,15,FALSE)),"")</f>
        <v/>
      </c>
      <c r="S788" s="1">
        <f t="shared" ca="1" si="71"/>
        <v>1</v>
      </c>
      <c r="T788" s="26" t="str">
        <f ca="1">IFERROR(VLOOKUP(C788,aanmeldingen!$C:$L,10,FALSE),"")</f>
        <v/>
      </c>
      <c r="U788" s="26" t="str">
        <f ca="1">IFERROR(VLOOKUP(C788,aanmeldingen!$C:$V,20,FALSE),"")</f>
        <v/>
      </c>
    </row>
    <row r="789" spans="1:21" x14ac:dyDescent="0.2">
      <c r="A789" s="54">
        <f t="shared" ca="1" si="68"/>
        <v>1</v>
      </c>
      <c r="B789" s="54">
        <f t="shared" ca="1" si="69"/>
        <v>0</v>
      </c>
      <c r="C789" s="54">
        <f t="shared" si="66"/>
        <v>757</v>
      </c>
      <c r="D789" s="54" t="str">
        <f ca="1">IFERROR(VLOOKUP($C789,aanmeldingen!$C:$AB,D$1,FALSE),"-")</f>
        <v>-</v>
      </c>
      <c r="E789" s="54">
        <f t="shared" ca="1" si="67"/>
        <v>0</v>
      </c>
      <c r="F789" s="25" t="str">
        <f ca="1">IF($B789=1,VLOOKUP($C789,aanmeldingen!$C:$AB,F$1,FALSE),"")</f>
        <v/>
      </c>
      <c r="G789" s="1" t="str">
        <f ca="1">IF($B789=1,VLOOKUP($C789,aanmeldingen!$C:$AB,G$1,FALSE),"")</f>
        <v/>
      </c>
      <c r="H789" s="1" t="str">
        <f ca="1">IF($B789=1,VLOOKUP($C789,aanmeldingen!$C:$AB,H$1,FALSE),"")</f>
        <v/>
      </c>
      <c r="I789" s="26" t="str">
        <f ca="1">IF($B789=1,VLOOKUP($C789,aanmeldingen!$C:$AB,I$1,FALSE),"")</f>
        <v/>
      </c>
      <c r="J789" s="26" t="str">
        <f ca="1">IF($B789=1,VLOOKUP($C789,aanmeldingen!$C:$AB,J$1,FALSE),"")</f>
        <v/>
      </c>
      <c r="K789" s="18" t="str">
        <f ca="1">IF($B789=1,VLOOKUP($C789,aanmeldingen!$C:$AB,K$1,FALSE),"")</f>
        <v/>
      </c>
      <c r="L789" s="1" t="str">
        <f ca="1">IF($B789=1,VLOOKUP($C789,aanmeldingen!$C:$AB,L$1,FALSE),"")</f>
        <v/>
      </c>
      <c r="M789" s="1" t="str">
        <f ca="1">IF($D789="-","",VLOOKUP($C789,aanmeldingen!$C:$AB,M$1,FALSE))</f>
        <v/>
      </c>
      <c r="N789" s="1" t="str">
        <f ca="1">IF($D789="-","",VLOOKUP($C789,aanmeldingen!$C:$AB,N$1,FALSE))</f>
        <v/>
      </c>
      <c r="O789" s="1" t="str">
        <f ca="1">IF($D789="-","",VLOOKUP($C789,aanmeldingen!$C:$AB,O$1,FALSE))</f>
        <v/>
      </c>
      <c r="P789" s="1">
        <f t="shared" ca="1" si="70"/>
        <v>1</v>
      </c>
      <c r="Q789" s="20" t="str">
        <f ca="1">IF(B789=1,IF(VLOOKUP(D789,Scheidsrechters!B:P,15,FALSE)=0,"",VLOOKUP(D789,Scheidsrechters!B:P,15,FALSE)),"")</f>
        <v/>
      </c>
      <c r="S789" s="1">
        <f t="shared" ca="1" si="71"/>
        <v>1</v>
      </c>
      <c r="T789" s="26" t="str">
        <f ca="1">IFERROR(VLOOKUP(C789,aanmeldingen!$C:$L,10,FALSE),"")</f>
        <v/>
      </c>
      <c r="U789" s="26" t="str">
        <f ca="1">IFERROR(VLOOKUP(C789,aanmeldingen!$C:$V,20,FALSE),"")</f>
        <v/>
      </c>
    </row>
    <row r="790" spans="1:21" x14ac:dyDescent="0.2">
      <c r="A790" s="54">
        <f t="shared" ca="1" si="68"/>
        <v>1</v>
      </c>
      <c r="B790" s="54">
        <f t="shared" ca="1" si="69"/>
        <v>0</v>
      </c>
      <c r="C790" s="54">
        <f t="shared" si="66"/>
        <v>758</v>
      </c>
      <c r="D790" s="54" t="str">
        <f ca="1">IFERROR(VLOOKUP($C790,aanmeldingen!$C:$AB,D$1,FALSE),"-")</f>
        <v>-</v>
      </c>
      <c r="E790" s="54">
        <f t="shared" ca="1" si="67"/>
        <v>0</v>
      </c>
      <c r="F790" s="25" t="str">
        <f ca="1">IF($B790=1,VLOOKUP($C790,aanmeldingen!$C:$AB,F$1,FALSE),"")</f>
        <v/>
      </c>
      <c r="G790" s="1" t="str">
        <f ca="1">IF($B790=1,VLOOKUP($C790,aanmeldingen!$C:$AB,G$1,FALSE),"")</f>
        <v/>
      </c>
      <c r="H790" s="1" t="str">
        <f ca="1">IF($B790=1,VLOOKUP($C790,aanmeldingen!$C:$AB,H$1,FALSE),"")</f>
        <v/>
      </c>
      <c r="I790" s="26" t="str">
        <f ca="1">IF($B790=1,VLOOKUP($C790,aanmeldingen!$C:$AB,I$1,FALSE),"")</f>
        <v/>
      </c>
      <c r="J790" s="26" t="str">
        <f ca="1">IF($B790=1,VLOOKUP($C790,aanmeldingen!$C:$AB,J$1,FALSE),"")</f>
        <v/>
      </c>
      <c r="K790" s="18" t="str">
        <f ca="1">IF($B790=1,VLOOKUP($C790,aanmeldingen!$C:$AB,K$1,FALSE),"")</f>
        <v/>
      </c>
      <c r="L790" s="1" t="str">
        <f ca="1">IF($B790=1,VLOOKUP($C790,aanmeldingen!$C:$AB,L$1,FALSE),"")</f>
        <v/>
      </c>
      <c r="M790" s="1" t="str">
        <f ca="1">IF($D790="-","",VLOOKUP($C790,aanmeldingen!$C:$AB,M$1,FALSE))</f>
        <v/>
      </c>
      <c r="N790" s="1" t="str">
        <f ca="1">IF($D790="-","",VLOOKUP($C790,aanmeldingen!$C:$AB,N$1,FALSE))</f>
        <v/>
      </c>
      <c r="O790" s="1" t="str">
        <f ca="1">IF($D790="-","",VLOOKUP($C790,aanmeldingen!$C:$AB,O$1,FALSE))</f>
        <v/>
      </c>
      <c r="P790" s="1">
        <f t="shared" ca="1" si="70"/>
        <v>1</v>
      </c>
      <c r="Q790" s="20" t="str">
        <f ca="1">IF(B790=1,IF(VLOOKUP(D790,Scheidsrechters!B:P,15,FALSE)=0,"",VLOOKUP(D790,Scheidsrechters!B:P,15,FALSE)),"")</f>
        <v/>
      </c>
      <c r="S790" s="1">
        <f t="shared" ca="1" si="71"/>
        <v>1</v>
      </c>
      <c r="T790" s="26" t="str">
        <f ca="1">IFERROR(VLOOKUP(C790,aanmeldingen!$C:$L,10,FALSE),"")</f>
        <v/>
      </c>
      <c r="U790" s="26" t="str">
        <f ca="1">IFERROR(VLOOKUP(C790,aanmeldingen!$C:$V,20,FALSE),"")</f>
        <v/>
      </c>
    </row>
    <row r="791" spans="1:21" x14ac:dyDescent="0.2">
      <c r="A791" s="54">
        <f t="shared" ca="1" si="68"/>
        <v>1</v>
      </c>
      <c r="B791" s="54">
        <f t="shared" ca="1" si="69"/>
        <v>0</v>
      </c>
      <c r="C791" s="54">
        <f t="shared" si="66"/>
        <v>759</v>
      </c>
      <c r="D791" s="54" t="str">
        <f ca="1">IFERROR(VLOOKUP($C791,aanmeldingen!$C:$AB,D$1,FALSE),"-")</f>
        <v>-</v>
      </c>
      <c r="E791" s="54">
        <f t="shared" ca="1" si="67"/>
        <v>0</v>
      </c>
      <c r="F791" s="25" t="str">
        <f ca="1">IF($B791=1,VLOOKUP($C791,aanmeldingen!$C:$AB,F$1,FALSE),"")</f>
        <v/>
      </c>
      <c r="G791" s="1" t="str">
        <f ca="1">IF($B791=1,VLOOKUP($C791,aanmeldingen!$C:$AB,G$1,FALSE),"")</f>
        <v/>
      </c>
      <c r="H791" s="1" t="str">
        <f ca="1">IF($B791=1,VLOOKUP($C791,aanmeldingen!$C:$AB,H$1,FALSE),"")</f>
        <v/>
      </c>
      <c r="I791" s="26" t="str">
        <f ca="1">IF($B791=1,VLOOKUP($C791,aanmeldingen!$C:$AB,I$1,FALSE),"")</f>
        <v/>
      </c>
      <c r="J791" s="26" t="str">
        <f ca="1">IF($B791=1,VLOOKUP($C791,aanmeldingen!$C:$AB,J$1,FALSE),"")</f>
        <v/>
      </c>
      <c r="K791" s="18" t="str">
        <f ca="1">IF($B791=1,VLOOKUP($C791,aanmeldingen!$C:$AB,K$1,FALSE),"")</f>
        <v/>
      </c>
      <c r="L791" s="1" t="str">
        <f ca="1">IF($B791=1,VLOOKUP($C791,aanmeldingen!$C:$AB,L$1,FALSE),"")</f>
        <v/>
      </c>
      <c r="M791" s="1" t="str">
        <f ca="1">IF($D791="-","",VLOOKUP($C791,aanmeldingen!$C:$AB,M$1,FALSE))</f>
        <v/>
      </c>
      <c r="N791" s="1" t="str">
        <f ca="1">IF($D791="-","",VLOOKUP($C791,aanmeldingen!$C:$AB,N$1,FALSE))</f>
        <v/>
      </c>
      <c r="O791" s="1" t="str">
        <f ca="1">IF($D791="-","",VLOOKUP($C791,aanmeldingen!$C:$AB,O$1,FALSE))</f>
        <v/>
      </c>
      <c r="P791" s="1">
        <f t="shared" ca="1" si="70"/>
        <v>1</v>
      </c>
      <c r="Q791" s="20" t="str">
        <f ca="1">IF(B791=1,IF(VLOOKUP(D791,Scheidsrechters!B:P,15,FALSE)=0,"",VLOOKUP(D791,Scheidsrechters!B:P,15,FALSE)),"")</f>
        <v/>
      </c>
      <c r="S791" s="1">
        <f t="shared" ca="1" si="71"/>
        <v>1</v>
      </c>
      <c r="T791" s="26" t="str">
        <f ca="1">IFERROR(VLOOKUP(C791,aanmeldingen!$C:$L,10,FALSE),"")</f>
        <v/>
      </c>
      <c r="U791" s="26" t="str">
        <f ca="1">IFERROR(VLOOKUP(C791,aanmeldingen!$C:$V,20,FALSE),"")</f>
        <v/>
      </c>
    </row>
    <row r="792" spans="1:21" x14ac:dyDescent="0.2">
      <c r="A792" s="54">
        <f t="shared" ca="1" si="68"/>
        <v>1</v>
      </c>
      <c r="B792" s="54">
        <f t="shared" ca="1" si="69"/>
        <v>0</v>
      </c>
      <c r="C792" s="54">
        <f t="shared" si="66"/>
        <v>760</v>
      </c>
      <c r="D792" s="54" t="str">
        <f ca="1">IFERROR(VLOOKUP($C792,aanmeldingen!$C:$AB,D$1,FALSE),"-")</f>
        <v>-</v>
      </c>
      <c r="E792" s="54">
        <f t="shared" ca="1" si="67"/>
        <v>0</v>
      </c>
      <c r="F792" s="25" t="str">
        <f ca="1">IF($B792=1,VLOOKUP($C792,aanmeldingen!$C:$AB,F$1,FALSE),"")</f>
        <v/>
      </c>
      <c r="G792" s="1" t="str">
        <f ca="1">IF($B792=1,VLOOKUP($C792,aanmeldingen!$C:$AB,G$1,FALSE),"")</f>
        <v/>
      </c>
      <c r="H792" s="1" t="str">
        <f ca="1">IF($B792=1,VLOOKUP($C792,aanmeldingen!$C:$AB,H$1,FALSE),"")</f>
        <v/>
      </c>
      <c r="I792" s="26" t="str">
        <f ca="1">IF($B792=1,VLOOKUP($C792,aanmeldingen!$C:$AB,I$1,FALSE),"")</f>
        <v/>
      </c>
      <c r="J792" s="26" t="str">
        <f ca="1">IF($B792=1,VLOOKUP($C792,aanmeldingen!$C:$AB,J$1,FALSE),"")</f>
        <v/>
      </c>
      <c r="K792" s="18" t="str">
        <f ca="1">IF($B792=1,VLOOKUP($C792,aanmeldingen!$C:$AB,K$1,FALSE),"")</f>
        <v/>
      </c>
      <c r="L792" s="1" t="str">
        <f ca="1">IF($B792=1,VLOOKUP($C792,aanmeldingen!$C:$AB,L$1,FALSE),"")</f>
        <v/>
      </c>
      <c r="M792" s="1" t="str">
        <f ca="1">IF($D792="-","",VLOOKUP($C792,aanmeldingen!$C:$AB,M$1,FALSE))</f>
        <v/>
      </c>
      <c r="N792" s="1" t="str">
        <f ca="1">IF($D792="-","",VLOOKUP($C792,aanmeldingen!$C:$AB,N$1,FALSE))</f>
        <v/>
      </c>
      <c r="O792" s="1" t="str">
        <f ca="1">IF($D792="-","",VLOOKUP($C792,aanmeldingen!$C:$AB,O$1,FALSE))</f>
        <v/>
      </c>
      <c r="P792" s="1">
        <f t="shared" ca="1" si="70"/>
        <v>1</v>
      </c>
      <c r="Q792" s="20" t="str">
        <f ca="1">IF(B792=1,IF(VLOOKUP(D792,Scheidsrechters!B:P,15,FALSE)=0,"",VLOOKUP(D792,Scheidsrechters!B:P,15,FALSE)),"")</f>
        <v/>
      </c>
      <c r="S792" s="1">
        <f t="shared" ca="1" si="71"/>
        <v>1</v>
      </c>
      <c r="T792" s="26" t="str">
        <f ca="1">IFERROR(VLOOKUP(C792,aanmeldingen!$C:$L,10,FALSE),"")</f>
        <v/>
      </c>
      <c r="U792" s="26" t="str">
        <f ca="1">IFERROR(VLOOKUP(C792,aanmeldingen!$C:$V,20,FALSE),"")</f>
        <v/>
      </c>
    </row>
    <row r="793" spans="1:21" x14ac:dyDescent="0.2">
      <c r="A793" s="54">
        <f t="shared" ca="1" si="68"/>
        <v>1</v>
      </c>
      <c r="B793" s="54">
        <f t="shared" ca="1" si="69"/>
        <v>0</v>
      </c>
      <c r="C793" s="54">
        <f t="shared" si="66"/>
        <v>761</v>
      </c>
      <c r="D793" s="54" t="str">
        <f ca="1">IFERROR(VLOOKUP($C793,aanmeldingen!$C:$AB,D$1,FALSE),"-")</f>
        <v>-</v>
      </c>
      <c r="E793" s="54">
        <f t="shared" ca="1" si="67"/>
        <v>0</v>
      </c>
      <c r="F793" s="25" t="str">
        <f ca="1">IF($B793=1,VLOOKUP($C793,aanmeldingen!$C:$AB,F$1,FALSE),"")</f>
        <v/>
      </c>
      <c r="G793" s="1" t="str">
        <f ca="1">IF($B793=1,VLOOKUP($C793,aanmeldingen!$C:$AB,G$1,FALSE),"")</f>
        <v/>
      </c>
      <c r="H793" s="1" t="str">
        <f ca="1">IF($B793=1,VLOOKUP($C793,aanmeldingen!$C:$AB,H$1,FALSE),"")</f>
        <v/>
      </c>
      <c r="I793" s="26" t="str">
        <f ca="1">IF($B793=1,VLOOKUP($C793,aanmeldingen!$C:$AB,I$1,FALSE),"")</f>
        <v/>
      </c>
      <c r="J793" s="26" t="str">
        <f ca="1">IF($B793=1,VLOOKUP($C793,aanmeldingen!$C:$AB,J$1,FALSE),"")</f>
        <v/>
      </c>
      <c r="K793" s="18" t="str">
        <f ca="1">IF($B793=1,VLOOKUP($C793,aanmeldingen!$C:$AB,K$1,FALSE),"")</f>
        <v/>
      </c>
      <c r="L793" s="1" t="str">
        <f ca="1">IF($B793=1,VLOOKUP($C793,aanmeldingen!$C:$AB,L$1,FALSE),"")</f>
        <v/>
      </c>
      <c r="M793" s="1" t="str">
        <f ca="1">IF($D793="-","",VLOOKUP($C793,aanmeldingen!$C:$AB,M$1,FALSE))</f>
        <v/>
      </c>
      <c r="N793" s="1" t="str">
        <f ca="1">IF($D793="-","",VLOOKUP($C793,aanmeldingen!$C:$AB,N$1,FALSE))</f>
        <v/>
      </c>
      <c r="O793" s="1" t="str">
        <f ca="1">IF($D793="-","",VLOOKUP($C793,aanmeldingen!$C:$AB,O$1,FALSE))</f>
        <v/>
      </c>
      <c r="P793" s="1">
        <f t="shared" ca="1" si="70"/>
        <v>1</v>
      </c>
      <c r="Q793" s="20" t="str">
        <f ca="1">IF(B793=1,IF(VLOOKUP(D793,Scheidsrechters!B:P,15,FALSE)=0,"",VLOOKUP(D793,Scheidsrechters!B:P,15,FALSE)),"")</f>
        <v/>
      </c>
      <c r="S793" s="1">
        <f t="shared" ca="1" si="71"/>
        <v>1</v>
      </c>
      <c r="T793" s="26" t="str">
        <f ca="1">IFERROR(VLOOKUP(C793,aanmeldingen!$C:$L,10,FALSE),"")</f>
        <v/>
      </c>
      <c r="U793" s="26" t="str">
        <f ca="1">IFERROR(VLOOKUP(C793,aanmeldingen!$C:$V,20,FALSE),"")</f>
        <v/>
      </c>
    </row>
    <row r="794" spans="1:21" x14ac:dyDescent="0.2">
      <c r="A794" s="54">
        <f t="shared" ca="1" si="68"/>
        <v>1</v>
      </c>
      <c r="B794" s="54">
        <f t="shared" ca="1" si="69"/>
        <v>0</v>
      </c>
      <c r="C794" s="54">
        <f t="shared" si="66"/>
        <v>762</v>
      </c>
      <c r="D794" s="54" t="str">
        <f ca="1">IFERROR(VLOOKUP($C794,aanmeldingen!$C:$AB,D$1,FALSE),"-")</f>
        <v>-</v>
      </c>
      <c r="E794" s="54">
        <f t="shared" ca="1" si="67"/>
        <v>0</v>
      </c>
      <c r="F794" s="25" t="str">
        <f ca="1">IF($B794=1,VLOOKUP($C794,aanmeldingen!$C:$AB,F$1,FALSE),"")</f>
        <v/>
      </c>
      <c r="G794" s="1" t="str">
        <f ca="1">IF($B794=1,VLOOKUP($C794,aanmeldingen!$C:$AB,G$1,FALSE),"")</f>
        <v/>
      </c>
      <c r="H794" s="1" t="str">
        <f ca="1">IF($B794=1,VLOOKUP($C794,aanmeldingen!$C:$AB,H$1,FALSE),"")</f>
        <v/>
      </c>
      <c r="I794" s="26" t="str">
        <f ca="1">IF($B794=1,VLOOKUP($C794,aanmeldingen!$C:$AB,I$1,FALSE),"")</f>
        <v/>
      </c>
      <c r="J794" s="26" t="str">
        <f ca="1">IF($B794=1,VLOOKUP($C794,aanmeldingen!$C:$AB,J$1,FALSE),"")</f>
        <v/>
      </c>
      <c r="K794" s="18" t="str">
        <f ca="1">IF($B794=1,VLOOKUP($C794,aanmeldingen!$C:$AB,K$1,FALSE),"")</f>
        <v/>
      </c>
      <c r="L794" s="1" t="str">
        <f ca="1">IF($B794=1,VLOOKUP($C794,aanmeldingen!$C:$AB,L$1,FALSE),"")</f>
        <v/>
      </c>
      <c r="M794" s="1" t="str">
        <f ca="1">IF($D794="-","",VLOOKUP($C794,aanmeldingen!$C:$AB,M$1,FALSE))</f>
        <v/>
      </c>
      <c r="N794" s="1" t="str">
        <f ca="1">IF($D794="-","",VLOOKUP($C794,aanmeldingen!$C:$AB,N$1,FALSE))</f>
        <v/>
      </c>
      <c r="O794" s="1" t="str">
        <f ca="1">IF($D794="-","",VLOOKUP($C794,aanmeldingen!$C:$AB,O$1,FALSE))</f>
        <v/>
      </c>
      <c r="P794" s="1">
        <f t="shared" ca="1" si="70"/>
        <v>1</v>
      </c>
      <c r="Q794" s="20" t="str">
        <f ca="1">IF(B794=1,IF(VLOOKUP(D794,Scheidsrechters!B:P,15,FALSE)=0,"",VLOOKUP(D794,Scheidsrechters!B:P,15,FALSE)),"")</f>
        <v/>
      </c>
      <c r="S794" s="1">
        <f t="shared" ca="1" si="71"/>
        <v>1</v>
      </c>
      <c r="T794" s="26" t="str">
        <f ca="1">IFERROR(VLOOKUP(C794,aanmeldingen!$C:$L,10,FALSE),"")</f>
        <v/>
      </c>
      <c r="U794" s="26" t="str">
        <f ca="1">IFERROR(VLOOKUP(C794,aanmeldingen!$C:$V,20,FALSE),"")</f>
        <v/>
      </c>
    </row>
    <row r="795" spans="1:21" x14ac:dyDescent="0.2">
      <c r="A795" s="54">
        <f t="shared" ca="1" si="68"/>
        <v>1</v>
      </c>
      <c r="B795" s="54">
        <f t="shared" ca="1" si="69"/>
        <v>0</v>
      </c>
      <c r="C795" s="54">
        <f t="shared" si="66"/>
        <v>763</v>
      </c>
      <c r="D795" s="54" t="str">
        <f ca="1">IFERROR(VLOOKUP($C795,aanmeldingen!$C:$AB,D$1,FALSE),"-")</f>
        <v>-</v>
      </c>
      <c r="E795" s="54">
        <f t="shared" ca="1" si="67"/>
        <v>0</v>
      </c>
      <c r="F795" s="25" t="str">
        <f ca="1">IF($B795=1,VLOOKUP($C795,aanmeldingen!$C:$AB,F$1,FALSE),"")</f>
        <v/>
      </c>
      <c r="G795" s="1" t="str">
        <f ca="1">IF($B795=1,VLOOKUP($C795,aanmeldingen!$C:$AB,G$1,FALSE),"")</f>
        <v/>
      </c>
      <c r="H795" s="1" t="str">
        <f ca="1">IF($B795=1,VLOOKUP($C795,aanmeldingen!$C:$AB,H$1,FALSE),"")</f>
        <v/>
      </c>
      <c r="I795" s="26" t="str">
        <f ca="1">IF($B795=1,VLOOKUP($C795,aanmeldingen!$C:$AB,I$1,FALSE),"")</f>
        <v/>
      </c>
      <c r="J795" s="26" t="str">
        <f ca="1">IF($B795=1,VLOOKUP($C795,aanmeldingen!$C:$AB,J$1,FALSE),"")</f>
        <v/>
      </c>
      <c r="K795" s="18" t="str">
        <f ca="1">IF($B795=1,VLOOKUP($C795,aanmeldingen!$C:$AB,K$1,FALSE),"")</f>
        <v/>
      </c>
      <c r="L795" s="1" t="str">
        <f ca="1">IF($B795=1,VLOOKUP($C795,aanmeldingen!$C:$AB,L$1,FALSE),"")</f>
        <v/>
      </c>
      <c r="M795" s="1" t="str">
        <f ca="1">IF($D795="-","",VLOOKUP($C795,aanmeldingen!$C:$AB,M$1,FALSE))</f>
        <v/>
      </c>
      <c r="N795" s="1" t="str">
        <f ca="1">IF($D795="-","",VLOOKUP($C795,aanmeldingen!$C:$AB,N$1,FALSE))</f>
        <v/>
      </c>
      <c r="O795" s="1" t="str">
        <f ca="1">IF($D795="-","",VLOOKUP($C795,aanmeldingen!$C:$AB,O$1,FALSE))</f>
        <v/>
      </c>
      <c r="P795" s="1">
        <f t="shared" ca="1" si="70"/>
        <v>1</v>
      </c>
      <c r="Q795" s="20" t="str">
        <f ca="1">IF(B795=1,IF(VLOOKUP(D795,Scheidsrechters!B:P,15,FALSE)=0,"",VLOOKUP(D795,Scheidsrechters!B:P,15,FALSE)),"")</f>
        <v/>
      </c>
      <c r="S795" s="1">
        <f t="shared" ca="1" si="71"/>
        <v>1</v>
      </c>
      <c r="T795" s="26" t="str">
        <f ca="1">IFERROR(VLOOKUP(C795,aanmeldingen!$C:$L,10,FALSE),"")</f>
        <v/>
      </c>
      <c r="U795" s="26" t="str">
        <f ca="1">IFERROR(VLOOKUP(C795,aanmeldingen!$C:$V,20,FALSE),"")</f>
        <v/>
      </c>
    </row>
    <row r="796" spans="1:21" x14ac:dyDescent="0.2">
      <c r="A796" s="54">
        <f t="shared" ca="1" si="68"/>
        <v>1</v>
      </c>
      <c r="B796" s="54">
        <f t="shared" ca="1" si="69"/>
        <v>0</v>
      </c>
      <c r="C796" s="54">
        <f t="shared" si="66"/>
        <v>764</v>
      </c>
      <c r="D796" s="54" t="str">
        <f ca="1">IFERROR(VLOOKUP($C796,aanmeldingen!$C:$AB,D$1,FALSE),"-")</f>
        <v>-</v>
      </c>
      <c r="E796" s="54">
        <f t="shared" ca="1" si="67"/>
        <v>0</v>
      </c>
      <c r="F796" s="25" t="str">
        <f ca="1">IF($B796=1,VLOOKUP($C796,aanmeldingen!$C:$AB,F$1,FALSE),"")</f>
        <v/>
      </c>
      <c r="G796" s="1" t="str">
        <f ca="1">IF($B796=1,VLOOKUP($C796,aanmeldingen!$C:$AB,G$1,FALSE),"")</f>
        <v/>
      </c>
      <c r="H796" s="1" t="str">
        <f ca="1">IF($B796=1,VLOOKUP($C796,aanmeldingen!$C:$AB,H$1,FALSE),"")</f>
        <v/>
      </c>
      <c r="I796" s="26" t="str">
        <f ca="1">IF($B796=1,VLOOKUP($C796,aanmeldingen!$C:$AB,I$1,FALSE),"")</f>
        <v/>
      </c>
      <c r="J796" s="26" t="str">
        <f ca="1">IF($B796=1,VLOOKUP($C796,aanmeldingen!$C:$AB,J$1,FALSE),"")</f>
        <v/>
      </c>
      <c r="K796" s="18" t="str">
        <f ca="1">IF($B796=1,VLOOKUP($C796,aanmeldingen!$C:$AB,K$1,FALSE),"")</f>
        <v/>
      </c>
      <c r="L796" s="1" t="str">
        <f ca="1">IF($B796=1,VLOOKUP($C796,aanmeldingen!$C:$AB,L$1,FALSE),"")</f>
        <v/>
      </c>
      <c r="M796" s="1" t="str">
        <f ca="1">IF($D796="-","",VLOOKUP($C796,aanmeldingen!$C:$AB,M$1,FALSE))</f>
        <v/>
      </c>
      <c r="N796" s="1" t="str">
        <f ca="1">IF($D796="-","",VLOOKUP($C796,aanmeldingen!$C:$AB,N$1,FALSE))</f>
        <v/>
      </c>
      <c r="O796" s="1" t="str">
        <f ca="1">IF($D796="-","",VLOOKUP($C796,aanmeldingen!$C:$AB,O$1,FALSE))</f>
        <v/>
      </c>
      <c r="P796" s="1">
        <f t="shared" ca="1" si="70"/>
        <v>1</v>
      </c>
      <c r="Q796" s="20" t="str">
        <f ca="1">IF(B796=1,IF(VLOOKUP(D796,Scheidsrechters!B:P,15,FALSE)=0,"",VLOOKUP(D796,Scheidsrechters!B:P,15,FALSE)),"")</f>
        <v/>
      </c>
      <c r="S796" s="1">
        <f t="shared" ca="1" si="71"/>
        <v>1</v>
      </c>
      <c r="T796" s="26" t="str">
        <f ca="1">IFERROR(VLOOKUP(C796,aanmeldingen!$C:$L,10,FALSE),"")</f>
        <v/>
      </c>
      <c r="U796" s="26" t="str">
        <f ca="1">IFERROR(VLOOKUP(C796,aanmeldingen!$C:$V,20,FALSE),"")</f>
        <v/>
      </c>
    </row>
    <row r="797" spans="1:21" x14ac:dyDescent="0.2">
      <c r="A797" s="54">
        <f t="shared" ca="1" si="68"/>
        <v>1</v>
      </c>
      <c r="B797" s="54">
        <f t="shared" ca="1" si="69"/>
        <v>0</v>
      </c>
      <c r="C797" s="54">
        <f t="shared" si="66"/>
        <v>765</v>
      </c>
      <c r="D797" s="54" t="str">
        <f ca="1">IFERROR(VLOOKUP($C797,aanmeldingen!$C:$AB,D$1,FALSE),"-")</f>
        <v>-</v>
      </c>
      <c r="E797" s="54">
        <f t="shared" ca="1" si="67"/>
        <v>0</v>
      </c>
      <c r="F797" s="25" t="str">
        <f ca="1">IF($B797=1,VLOOKUP($C797,aanmeldingen!$C:$AB,F$1,FALSE),"")</f>
        <v/>
      </c>
      <c r="G797" s="1" t="str">
        <f ca="1">IF($B797=1,VLOOKUP($C797,aanmeldingen!$C:$AB,G$1,FALSE),"")</f>
        <v/>
      </c>
      <c r="H797" s="1" t="str">
        <f ca="1">IF($B797=1,VLOOKUP($C797,aanmeldingen!$C:$AB,H$1,FALSE),"")</f>
        <v/>
      </c>
      <c r="I797" s="26" t="str">
        <f ca="1">IF($B797=1,VLOOKUP($C797,aanmeldingen!$C:$AB,I$1,FALSE),"")</f>
        <v/>
      </c>
      <c r="J797" s="26" t="str">
        <f ca="1">IF($B797=1,VLOOKUP($C797,aanmeldingen!$C:$AB,J$1,FALSE),"")</f>
        <v/>
      </c>
      <c r="K797" s="18" t="str">
        <f ca="1">IF($B797=1,VLOOKUP($C797,aanmeldingen!$C:$AB,K$1,FALSE),"")</f>
        <v/>
      </c>
      <c r="L797" s="1" t="str">
        <f ca="1">IF($B797=1,VLOOKUP($C797,aanmeldingen!$C:$AB,L$1,FALSE),"")</f>
        <v/>
      </c>
      <c r="M797" s="1" t="str">
        <f ca="1">IF($D797="-","",VLOOKUP($C797,aanmeldingen!$C:$AB,M$1,FALSE))</f>
        <v/>
      </c>
      <c r="N797" s="1" t="str">
        <f ca="1">IF($D797="-","",VLOOKUP($C797,aanmeldingen!$C:$AB,N$1,FALSE))</f>
        <v/>
      </c>
      <c r="O797" s="1" t="str">
        <f ca="1">IF($D797="-","",VLOOKUP($C797,aanmeldingen!$C:$AB,O$1,FALSE))</f>
        <v/>
      </c>
      <c r="P797" s="1">
        <f t="shared" ca="1" si="70"/>
        <v>1</v>
      </c>
      <c r="Q797" s="20" t="str">
        <f ca="1">IF(B797=1,IF(VLOOKUP(D797,Scheidsrechters!B:P,15,FALSE)=0,"",VLOOKUP(D797,Scheidsrechters!B:P,15,FALSE)),"")</f>
        <v/>
      </c>
      <c r="S797" s="1">
        <f t="shared" ca="1" si="71"/>
        <v>1</v>
      </c>
      <c r="T797" s="26" t="str">
        <f ca="1">IFERROR(VLOOKUP(C797,aanmeldingen!$C:$L,10,FALSE),"")</f>
        <v/>
      </c>
      <c r="U797" s="26" t="str">
        <f ca="1">IFERROR(VLOOKUP(C797,aanmeldingen!$C:$V,20,FALSE),"")</f>
        <v/>
      </c>
    </row>
    <row r="798" spans="1:21" x14ac:dyDescent="0.2">
      <c r="A798" s="54">
        <f t="shared" ca="1" si="68"/>
        <v>1</v>
      </c>
      <c r="B798" s="54">
        <f t="shared" ca="1" si="69"/>
        <v>0</v>
      </c>
      <c r="C798" s="54">
        <f t="shared" si="66"/>
        <v>766</v>
      </c>
      <c r="D798" s="54" t="str">
        <f ca="1">IFERROR(VLOOKUP($C798,aanmeldingen!$C:$AB,D$1,FALSE),"-")</f>
        <v>-</v>
      </c>
      <c r="E798" s="54">
        <f t="shared" ca="1" si="67"/>
        <v>0</v>
      </c>
      <c r="F798" s="25" t="str">
        <f ca="1">IF($B798=1,VLOOKUP($C798,aanmeldingen!$C:$AB,F$1,FALSE),"")</f>
        <v/>
      </c>
      <c r="G798" s="1" t="str">
        <f ca="1">IF($B798=1,VLOOKUP($C798,aanmeldingen!$C:$AB,G$1,FALSE),"")</f>
        <v/>
      </c>
      <c r="H798" s="1" t="str">
        <f ca="1">IF($B798=1,VLOOKUP($C798,aanmeldingen!$C:$AB,H$1,FALSE),"")</f>
        <v/>
      </c>
      <c r="I798" s="26" t="str">
        <f ca="1">IF($B798=1,VLOOKUP($C798,aanmeldingen!$C:$AB,I$1,FALSE),"")</f>
        <v/>
      </c>
      <c r="J798" s="26" t="str">
        <f ca="1">IF($B798=1,VLOOKUP($C798,aanmeldingen!$C:$AB,J$1,FALSE),"")</f>
        <v/>
      </c>
      <c r="K798" s="18" t="str">
        <f ca="1">IF($B798=1,VLOOKUP($C798,aanmeldingen!$C:$AB,K$1,FALSE),"")</f>
        <v/>
      </c>
      <c r="L798" s="1" t="str">
        <f ca="1">IF($B798=1,VLOOKUP($C798,aanmeldingen!$C:$AB,L$1,FALSE),"")</f>
        <v/>
      </c>
      <c r="M798" s="1" t="str">
        <f ca="1">IF($D798="-","",VLOOKUP($C798,aanmeldingen!$C:$AB,M$1,FALSE))</f>
        <v/>
      </c>
      <c r="N798" s="1" t="str">
        <f ca="1">IF($D798="-","",VLOOKUP($C798,aanmeldingen!$C:$AB,N$1,FALSE))</f>
        <v/>
      </c>
      <c r="O798" s="1" t="str">
        <f ca="1">IF($D798="-","",VLOOKUP($C798,aanmeldingen!$C:$AB,O$1,FALSE))</f>
        <v/>
      </c>
      <c r="P798" s="1">
        <f t="shared" ca="1" si="70"/>
        <v>1</v>
      </c>
      <c r="Q798" s="20" t="str">
        <f ca="1">IF(B798=1,IF(VLOOKUP(D798,Scheidsrechters!B:P,15,FALSE)=0,"",VLOOKUP(D798,Scheidsrechters!B:P,15,FALSE)),"")</f>
        <v/>
      </c>
      <c r="S798" s="1">
        <f t="shared" ca="1" si="71"/>
        <v>1</v>
      </c>
      <c r="T798" s="26" t="str">
        <f ca="1">IFERROR(VLOOKUP(C798,aanmeldingen!$C:$L,10,FALSE),"")</f>
        <v/>
      </c>
      <c r="U798" s="26" t="str">
        <f ca="1">IFERROR(VLOOKUP(C798,aanmeldingen!$C:$V,20,FALSE),"")</f>
        <v/>
      </c>
    </row>
    <row r="799" spans="1:21" x14ac:dyDescent="0.2">
      <c r="A799" s="54">
        <f t="shared" ca="1" si="68"/>
        <v>1</v>
      </c>
      <c r="B799" s="54">
        <f t="shared" ca="1" si="69"/>
        <v>0</v>
      </c>
      <c r="C799" s="54">
        <f t="shared" si="66"/>
        <v>767</v>
      </c>
      <c r="D799" s="54" t="str">
        <f ca="1">IFERROR(VLOOKUP($C799,aanmeldingen!$C:$AB,D$1,FALSE),"-")</f>
        <v>-</v>
      </c>
      <c r="E799" s="54">
        <f t="shared" ca="1" si="67"/>
        <v>0</v>
      </c>
      <c r="F799" s="25" t="str">
        <f ca="1">IF($B799=1,VLOOKUP($C799,aanmeldingen!$C:$AB,F$1,FALSE),"")</f>
        <v/>
      </c>
      <c r="G799" s="1" t="str">
        <f ca="1">IF($B799=1,VLOOKUP($C799,aanmeldingen!$C:$AB,G$1,FALSE),"")</f>
        <v/>
      </c>
      <c r="H799" s="1" t="str">
        <f ca="1">IF($B799=1,VLOOKUP($C799,aanmeldingen!$C:$AB,H$1,FALSE),"")</f>
        <v/>
      </c>
      <c r="I799" s="26" t="str">
        <f ca="1">IF($B799=1,VLOOKUP($C799,aanmeldingen!$C:$AB,I$1,FALSE),"")</f>
        <v/>
      </c>
      <c r="J799" s="26" t="str">
        <f ca="1">IF($B799=1,VLOOKUP($C799,aanmeldingen!$C:$AB,J$1,FALSE),"")</f>
        <v/>
      </c>
      <c r="K799" s="18" t="str">
        <f ca="1">IF($B799=1,VLOOKUP($C799,aanmeldingen!$C:$AB,K$1,FALSE),"")</f>
        <v/>
      </c>
      <c r="L799" s="1" t="str">
        <f ca="1">IF($B799=1,VLOOKUP($C799,aanmeldingen!$C:$AB,L$1,FALSE),"")</f>
        <v/>
      </c>
      <c r="M799" s="1" t="str">
        <f ca="1">IF($D799="-","",VLOOKUP($C799,aanmeldingen!$C:$AB,M$1,FALSE))</f>
        <v/>
      </c>
      <c r="N799" s="1" t="str">
        <f ca="1">IF($D799="-","",VLOOKUP($C799,aanmeldingen!$C:$AB,N$1,FALSE))</f>
        <v/>
      </c>
      <c r="O799" s="1" t="str">
        <f ca="1">IF($D799="-","",VLOOKUP($C799,aanmeldingen!$C:$AB,O$1,FALSE))</f>
        <v/>
      </c>
      <c r="P799" s="1">
        <f t="shared" ca="1" si="70"/>
        <v>1</v>
      </c>
      <c r="Q799" s="20" t="str">
        <f ca="1">IF(B799=1,IF(VLOOKUP(D799,Scheidsrechters!B:P,15,FALSE)=0,"",VLOOKUP(D799,Scheidsrechters!B:P,15,FALSE)),"")</f>
        <v/>
      </c>
      <c r="S799" s="1">
        <f t="shared" ca="1" si="71"/>
        <v>1</v>
      </c>
      <c r="T799" s="26" t="str">
        <f ca="1">IFERROR(VLOOKUP(C799,aanmeldingen!$C:$L,10,FALSE),"")</f>
        <v/>
      </c>
      <c r="U799" s="26" t="str">
        <f ca="1">IFERROR(VLOOKUP(C799,aanmeldingen!$C:$V,20,FALSE),"")</f>
        <v/>
      </c>
    </row>
    <row r="800" spans="1:21" x14ac:dyDescent="0.2">
      <c r="A800" s="54">
        <f t="shared" ca="1" si="68"/>
        <v>1</v>
      </c>
      <c r="B800" s="54">
        <f t="shared" ca="1" si="69"/>
        <v>0</v>
      </c>
      <c r="C800" s="54">
        <f t="shared" si="66"/>
        <v>768</v>
      </c>
      <c r="D800" s="54" t="str">
        <f ca="1">IFERROR(VLOOKUP($C800,aanmeldingen!$C:$AB,D$1,FALSE),"-")</f>
        <v>-</v>
      </c>
      <c r="E800" s="54">
        <f t="shared" ca="1" si="67"/>
        <v>0</v>
      </c>
      <c r="F800" s="25" t="str">
        <f ca="1">IF($B800=1,VLOOKUP($C800,aanmeldingen!$C:$AB,F$1,FALSE),"")</f>
        <v/>
      </c>
      <c r="G800" s="1" t="str">
        <f ca="1">IF($B800=1,VLOOKUP($C800,aanmeldingen!$C:$AB,G$1,FALSE),"")</f>
        <v/>
      </c>
      <c r="H800" s="1" t="str">
        <f ca="1">IF($B800=1,VLOOKUP($C800,aanmeldingen!$C:$AB,H$1,FALSE),"")</f>
        <v/>
      </c>
      <c r="I800" s="26" t="str">
        <f ca="1">IF($B800=1,VLOOKUP($C800,aanmeldingen!$C:$AB,I$1,FALSE),"")</f>
        <v/>
      </c>
      <c r="J800" s="26" t="str">
        <f ca="1">IF($B800=1,VLOOKUP($C800,aanmeldingen!$C:$AB,J$1,FALSE),"")</f>
        <v/>
      </c>
      <c r="K800" s="18" t="str">
        <f ca="1">IF($B800=1,VLOOKUP($C800,aanmeldingen!$C:$AB,K$1,FALSE),"")</f>
        <v/>
      </c>
      <c r="L800" s="1" t="str">
        <f ca="1">IF($B800=1,VLOOKUP($C800,aanmeldingen!$C:$AB,L$1,FALSE),"")</f>
        <v/>
      </c>
      <c r="M800" s="1" t="str">
        <f ca="1">IF($D800="-","",VLOOKUP($C800,aanmeldingen!$C:$AB,M$1,FALSE))</f>
        <v/>
      </c>
      <c r="N800" s="1" t="str">
        <f ca="1">IF($D800="-","",VLOOKUP($C800,aanmeldingen!$C:$AB,N$1,FALSE))</f>
        <v/>
      </c>
      <c r="O800" s="1" t="str">
        <f ca="1">IF($D800="-","",VLOOKUP($C800,aanmeldingen!$C:$AB,O$1,FALSE))</f>
        <v/>
      </c>
      <c r="P800" s="1">
        <f t="shared" ca="1" si="70"/>
        <v>1</v>
      </c>
      <c r="Q800" s="20" t="str">
        <f ca="1">IF(B800=1,IF(VLOOKUP(D800,Scheidsrechters!B:P,15,FALSE)=0,"",VLOOKUP(D800,Scheidsrechters!B:P,15,FALSE)),"")</f>
        <v/>
      </c>
      <c r="S800" s="1">
        <f t="shared" ca="1" si="71"/>
        <v>1</v>
      </c>
      <c r="T800" s="26" t="str">
        <f ca="1">IFERROR(VLOOKUP(C800,aanmeldingen!$C:$L,10,FALSE),"")</f>
        <v/>
      </c>
      <c r="U800" s="26" t="str">
        <f ca="1">IFERROR(VLOOKUP(C800,aanmeldingen!$C:$V,20,FALSE),"")</f>
        <v/>
      </c>
    </row>
    <row r="801" spans="1:21" x14ac:dyDescent="0.2">
      <c r="A801" s="54">
        <f t="shared" ca="1" si="68"/>
        <v>1</v>
      </c>
      <c r="B801" s="54">
        <f t="shared" ca="1" si="69"/>
        <v>0</v>
      </c>
      <c r="C801" s="54">
        <f t="shared" ref="C801:C864" si="72">C800+1</f>
        <v>769</v>
      </c>
      <c r="D801" s="54" t="str">
        <f ca="1">IFERROR(VLOOKUP($C801,aanmeldingen!$C:$AB,D$1,FALSE),"-")</f>
        <v>-</v>
      </c>
      <c r="E801" s="54">
        <f t="shared" ref="E801:E864" ca="1" si="73">IF(D801=D800,E800,IF(OR(LEFT(H801,2)="EK",LEFT(H801,2)="WK",H801="OS",H801="OKT",LEFT(H801,6)="RSS WK"),1,0))</f>
        <v>0</v>
      </c>
      <c r="F801" s="25" t="str">
        <f ca="1">IF($B801=1,VLOOKUP($C801,aanmeldingen!$C:$AB,F$1,FALSE),"")</f>
        <v/>
      </c>
      <c r="G801" s="1" t="str">
        <f ca="1">IF($B801=1,VLOOKUP($C801,aanmeldingen!$C:$AB,G$1,FALSE),"")</f>
        <v/>
      </c>
      <c r="H801" s="1" t="str">
        <f ca="1">IF($B801=1,VLOOKUP($C801,aanmeldingen!$C:$AB,H$1,FALSE),"")</f>
        <v/>
      </c>
      <c r="I801" s="26" t="str">
        <f ca="1">IF($B801=1,VLOOKUP($C801,aanmeldingen!$C:$AB,I$1,FALSE),"")</f>
        <v/>
      </c>
      <c r="J801" s="26" t="str">
        <f ca="1">IF($B801=1,VLOOKUP($C801,aanmeldingen!$C:$AB,J$1,FALSE),"")</f>
        <v/>
      </c>
      <c r="K801" s="18" t="str">
        <f ca="1">IF($B801=1,VLOOKUP($C801,aanmeldingen!$C:$AB,K$1,FALSE),"")</f>
        <v/>
      </c>
      <c r="L801" s="1" t="str">
        <f ca="1">IF($B801=1,VLOOKUP($C801,aanmeldingen!$C:$AB,L$1,FALSE),"")</f>
        <v/>
      </c>
      <c r="M801" s="1" t="str">
        <f ca="1">IF($D801="-","",VLOOKUP($C801,aanmeldingen!$C:$AB,M$1,FALSE))</f>
        <v/>
      </c>
      <c r="N801" s="1" t="str">
        <f ca="1">IF($D801="-","",VLOOKUP($C801,aanmeldingen!$C:$AB,N$1,FALSE))</f>
        <v/>
      </c>
      <c r="O801" s="1" t="str">
        <f ca="1">IF($D801="-","",VLOOKUP($C801,aanmeldingen!$C:$AB,O$1,FALSE))</f>
        <v/>
      </c>
      <c r="P801" s="1">
        <f t="shared" ca="1" si="70"/>
        <v>1</v>
      </c>
      <c r="Q801" s="20" t="str">
        <f ca="1">IF(B801=1,IF(VLOOKUP(D801,Scheidsrechters!B:P,15,FALSE)=0,"",VLOOKUP(D801,Scheidsrechters!B:P,15,FALSE)),"")</f>
        <v/>
      </c>
      <c r="S801" s="1">
        <f t="shared" ca="1" si="71"/>
        <v>1</v>
      </c>
      <c r="T801" s="26" t="str">
        <f ca="1">IFERROR(VLOOKUP(C801,aanmeldingen!$C:$L,10,FALSE),"")</f>
        <v/>
      </c>
      <c r="U801" s="26" t="str">
        <f ca="1">IFERROR(VLOOKUP(C801,aanmeldingen!$C:$V,20,FALSE),"")</f>
        <v/>
      </c>
    </row>
    <row r="802" spans="1:21" x14ac:dyDescent="0.2">
      <c r="A802" s="54">
        <f t="shared" ref="A802:A865" ca="1" si="74">IF(E802=0,IF(D802=D801,A801,IF(A801=1,0,1)),IF(D802=D801,A801,IF(A801=3,4,3)))</f>
        <v>1</v>
      </c>
      <c r="B802" s="54">
        <f t="shared" ref="B802:B865" ca="1" si="75">IF(D802="-",0,IF(D802=D801,0,1))</f>
        <v>0</v>
      </c>
      <c r="C802" s="54">
        <f t="shared" si="72"/>
        <v>770</v>
      </c>
      <c r="D802" s="54" t="str">
        <f ca="1">IFERROR(VLOOKUP($C802,aanmeldingen!$C:$AB,D$1,FALSE),"-")</f>
        <v>-</v>
      </c>
      <c r="E802" s="54">
        <f t="shared" ca="1" si="73"/>
        <v>0</v>
      </c>
      <c r="F802" s="25" t="str">
        <f ca="1">IF($B802=1,VLOOKUP($C802,aanmeldingen!$C:$AB,F$1,FALSE),"")</f>
        <v/>
      </c>
      <c r="G802" s="1" t="str">
        <f ca="1">IF($B802=1,VLOOKUP($C802,aanmeldingen!$C:$AB,G$1,FALSE),"")</f>
        <v/>
      </c>
      <c r="H802" s="1" t="str">
        <f ca="1">IF($B802=1,VLOOKUP($C802,aanmeldingen!$C:$AB,H$1,FALSE),"")</f>
        <v/>
      </c>
      <c r="I802" s="26" t="str">
        <f ca="1">IF($B802=1,VLOOKUP($C802,aanmeldingen!$C:$AB,I$1,FALSE),"")</f>
        <v/>
      </c>
      <c r="J802" s="26" t="str">
        <f ca="1">IF($B802=1,VLOOKUP($C802,aanmeldingen!$C:$AB,J$1,FALSE),"")</f>
        <v/>
      </c>
      <c r="K802" s="18" t="str">
        <f ca="1">IF($B802=1,VLOOKUP($C802,aanmeldingen!$C:$AB,K$1,FALSE),"")</f>
        <v/>
      </c>
      <c r="L802" s="1" t="str">
        <f ca="1">IF($B802=1,VLOOKUP($C802,aanmeldingen!$C:$AB,L$1,FALSE),"")</f>
        <v/>
      </c>
      <c r="M802" s="1" t="str">
        <f ca="1">IF($D802="-","",VLOOKUP($C802,aanmeldingen!$C:$AB,M$1,FALSE))</f>
        <v/>
      </c>
      <c r="N802" s="1" t="str">
        <f ca="1">IF($D802="-","",VLOOKUP($C802,aanmeldingen!$C:$AB,N$1,FALSE))</f>
        <v/>
      </c>
      <c r="O802" s="1" t="str">
        <f ca="1">IF($D802="-","",VLOOKUP($C802,aanmeldingen!$C:$AB,O$1,FALSE))</f>
        <v/>
      </c>
      <c r="P802" s="1">
        <f t="shared" ref="P802:P865" ca="1" si="76">IF(S802=1,1,"")</f>
        <v>1</v>
      </c>
      <c r="Q802" s="20" t="str">
        <f ca="1">IF(B802=1,IF(VLOOKUP(D802,Scheidsrechters!B:P,15,FALSE)=0,"",VLOOKUP(D802,Scheidsrechters!B:P,15,FALSE)),"")</f>
        <v/>
      </c>
      <c r="S802" s="1">
        <f t="shared" ref="S802:S865" ca="1" si="77">IF(T802&lt;&gt;0,1,IF(U802-TODAY()&lt;8,2,3))</f>
        <v>1</v>
      </c>
      <c r="T802" s="26" t="str">
        <f ca="1">IFERROR(VLOOKUP(C802,aanmeldingen!$C:$L,10,FALSE),"")</f>
        <v/>
      </c>
      <c r="U802" s="26" t="str">
        <f ca="1">IFERROR(VLOOKUP(C802,aanmeldingen!$C:$V,20,FALSE),"")</f>
        <v/>
      </c>
    </row>
    <row r="803" spans="1:21" x14ac:dyDescent="0.2">
      <c r="A803" s="54">
        <f t="shared" ca="1" si="74"/>
        <v>1</v>
      </c>
      <c r="B803" s="54">
        <f t="shared" ca="1" si="75"/>
        <v>0</v>
      </c>
      <c r="C803" s="54">
        <f t="shared" si="72"/>
        <v>771</v>
      </c>
      <c r="D803" s="54" t="str">
        <f ca="1">IFERROR(VLOOKUP($C803,aanmeldingen!$C:$AB,D$1,FALSE),"-")</f>
        <v>-</v>
      </c>
      <c r="E803" s="54">
        <f t="shared" ca="1" si="73"/>
        <v>0</v>
      </c>
      <c r="F803" s="25" t="str">
        <f ca="1">IF($B803=1,VLOOKUP($C803,aanmeldingen!$C:$AB,F$1,FALSE),"")</f>
        <v/>
      </c>
      <c r="G803" s="1" t="str">
        <f ca="1">IF($B803=1,VLOOKUP($C803,aanmeldingen!$C:$AB,G$1,FALSE),"")</f>
        <v/>
      </c>
      <c r="H803" s="1" t="str">
        <f ca="1">IF($B803=1,VLOOKUP($C803,aanmeldingen!$C:$AB,H$1,FALSE),"")</f>
        <v/>
      </c>
      <c r="I803" s="26" t="str">
        <f ca="1">IF($B803=1,VLOOKUP($C803,aanmeldingen!$C:$AB,I$1,FALSE),"")</f>
        <v/>
      </c>
      <c r="J803" s="26" t="str">
        <f ca="1">IF($B803=1,VLOOKUP($C803,aanmeldingen!$C:$AB,J$1,FALSE),"")</f>
        <v/>
      </c>
      <c r="K803" s="18" t="str">
        <f ca="1">IF($B803=1,VLOOKUP($C803,aanmeldingen!$C:$AB,K$1,FALSE),"")</f>
        <v/>
      </c>
      <c r="L803" s="1" t="str">
        <f ca="1">IF($B803=1,VLOOKUP($C803,aanmeldingen!$C:$AB,L$1,FALSE),"")</f>
        <v/>
      </c>
      <c r="M803" s="1" t="str">
        <f ca="1">IF($D803="-","",VLOOKUP($C803,aanmeldingen!$C:$AB,M$1,FALSE))</f>
        <v/>
      </c>
      <c r="N803" s="1" t="str">
        <f ca="1">IF($D803="-","",VLOOKUP($C803,aanmeldingen!$C:$AB,N$1,FALSE))</f>
        <v/>
      </c>
      <c r="O803" s="1" t="str">
        <f ca="1">IF($D803="-","",VLOOKUP($C803,aanmeldingen!$C:$AB,O$1,FALSE))</f>
        <v/>
      </c>
      <c r="P803" s="1">
        <f t="shared" ca="1" si="76"/>
        <v>1</v>
      </c>
      <c r="Q803" s="20" t="str">
        <f ca="1">IF(B803=1,IF(VLOOKUP(D803,Scheidsrechters!B:P,15,FALSE)=0,"",VLOOKUP(D803,Scheidsrechters!B:P,15,FALSE)),"")</f>
        <v/>
      </c>
      <c r="S803" s="1">
        <f t="shared" ca="1" si="77"/>
        <v>1</v>
      </c>
      <c r="T803" s="26" t="str">
        <f ca="1">IFERROR(VLOOKUP(C803,aanmeldingen!$C:$L,10,FALSE),"")</f>
        <v/>
      </c>
      <c r="U803" s="26" t="str">
        <f ca="1">IFERROR(VLOOKUP(C803,aanmeldingen!$C:$V,20,FALSE),"")</f>
        <v/>
      </c>
    </row>
    <row r="804" spans="1:21" x14ac:dyDescent="0.2">
      <c r="A804" s="54">
        <f t="shared" ca="1" si="74"/>
        <v>1</v>
      </c>
      <c r="B804" s="54">
        <f t="shared" ca="1" si="75"/>
        <v>0</v>
      </c>
      <c r="C804" s="54">
        <f t="shared" si="72"/>
        <v>772</v>
      </c>
      <c r="D804" s="54" t="str">
        <f ca="1">IFERROR(VLOOKUP($C804,aanmeldingen!$C:$AB,D$1,FALSE),"-")</f>
        <v>-</v>
      </c>
      <c r="E804" s="54">
        <f t="shared" ca="1" si="73"/>
        <v>0</v>
      </c>
      <c r="F804" s="25" t="str">
        <f ca="1">IF($B804=1,VLOOKUP($C804,aanmeldingen!$C:$AB,F$1,FALSE),"")</f>
        <v/>
      </c>
      <c r="G804" s="1" t="str">
        <f ca="1">IF($B804=1,VLOOKUP($C804,aanmeldingen!$C:$AB,G$1,FALSE),"")</f>
        <v/>
      </c>
      <c r="H804" s="1" t="str">
        <f ca="1">IF($B804=1,VLOOKUP($C804,aanmeldingen!$C:$AB,H$1,FALSE),"")</f>
        <v/>
      </c>
      <c r="I804" s="26" t="str">
        <f ca="1">IF($B804=1,VLOOKUP($C804,aanmeldingen!$C:$AB,I$1,FALSE),"")</f>
        <v/>
      </c>
      <c r="J804" s="26" t="str">
        <f ca="1">IF($B804=1,VLOOKUP($C804,aanmeldingen!$C:$AB,J$1,FALSE),"")</f>
        <v/>
      </c>
      <c r="K804" s="18" t="str">
        <f ca="1">IF($B804=1,VLOOKUP($C804,aanmeldingen!$C:$AB,K$1,FALSE),"")</f>
        <v/>
      </c>
      <c r="L804" s="1" t="str">
        <f ca="1">IF($B804=1,VLOOKUP($C804,aanmeldingen!$C:$AB,L$1,FALSE),"")</f>
        <v/>
      </c>
      <c r="M804" s="1" t="str">
        <f ca="1">IF($D804="-","",VLOOKUP($C804,aanmeldingen!$C:$AB,M$1,FALSE))</f>
        <v/>
      </c>
      <c r="N804" s="1" t="str">
        <f ca="1">IF($D804="-","",VLOOKUP($C804,aanmeldingen!$C:$AB,N$1,FALSE))</f>
        <v/>
      </c>
      <c r="O804" s="1" t="str">
        <f ca="1">IF($D804="-","",VLOOKUP($C804,aanmeldingen!$C:$AB,O$1,FALSE))</f>
        <v/>
      </c>
      <c r="P804" s="1">
        <f t="shared" ca="1" si="76"/>
        <v>1</v>
      </c>
      <c r="Q804" s="20" t="str">
        <f ca="1">IF(B804=1,IF(VLOOKUP(D804,Scheidsrechters!B:P,15,FALSE)=0,"",VLOOKUP(D804,Scheidsrechters!B:P,15,FALSE)),"")</f>
        <v/>
      </c>
      <c r="S804" s="1">
        <f t="shared" ca="1" si="77"/>
        <v>1</v>
      </c>
      <c r="T804" s="26" t="str">
        <f ca="1">IFERROR(VLOOKUP(C804,aanmeldingen!$C:$L,10,FALSE),"")</f>
        <v/>
      </c>
      <c r="U804" s="26" t="str">
        <f ca="1">IFERROR(VLOOKUP(C804,aanmeldingen!$C:$V,20,FALSE),"")</f>
        <v/>
      </c>
    </row>
    <row r="805" spans="1:21" x14ac:dyDescent="0.2">
      <c r="A805" s="54">
        <f t="shared" ca="1" si="74"/>
        <v>1</v>
      </c>
      <c r="B805" s="54">
        <f t="shared" ca="1" si="75"/>
        <v>0</v>
      </c>
      <c r="C805" s="54">
        <f t="shared" si="72"/>
        <v>773</v>
      </c>
      <c r="D805" s="54" t="str">
        <f ca="1">IFERROR(VLOOKUP($C805,aanmeldingen!$C:$AB,D$1,FALSE),"-")</f>
        <v>-</v>
      </c>
      <c r="E805" s="54">
        <f t="shared" ca="1" si="73"/>
        <v>0</v>
      </c>
      <c r="F805" s="25" t="str">
        <f ca="1">IF($B805=1,VLOOKUP($C805,aanmeldingen!$C:$AB,F$1,FALSE),"")</f>
        <v/>
      </c>
      <c r="G805" s="1" t="str">
        <f ca="1">IF($B805=1,VLOOKUP($C805,aanmeldingen!$C:$AB,G$1,FALSE),"")</f>
        <v/>
      </c>
      <c r="H805" s="1" t="str">
        <f ca="1">IF($B805=1,VLOOKUP($C805,aanmeldingen!$C:$AB,H$1,FALSE),"")</f>
        <v/>
      </c>
      <c r="I805" s="26" t="str">
        <f ca="1">IF($B805=1,VLOOKUP($C805,aanmeldingen!$C:$AB,I$1,FALSE),"")</f>
        <v/>
      </c>
      <c r="J805" s="26" t="str">
        <f ca="1">IF($B805=1,VLOOKUP($C805,aanmeldingen!$C:$AB,J$1,FALSE),"")</f>
        <v/>
      </c>
      <c r="K805" s="18" t="str">
        <f ca="1">IF($B805=1,VLOOKUP($C805,aanmeldingen!$C:$AB,K$1,FALSE),"")</f>
        <v/>
      </c>
      <c r="L805" s="1" t="str">
        <f ca="1">IF($B805=1,VLOOKUP($C805,aanmeldingen!$C:$AB,L$1,FALSE),"")</f>
        <v/>
      </c>
      <c r="M805" s="1" t="str">
        <f ca="1">IF($D805="-","",VLOOKUP($C805,aanmeldingen!$C:$AB,M$1,FALSE))</f>
        <v/>
      </c>
      <c r="N805" s="1" t="str">
        <f ca="1">IF($D805="-","",VLOOKUP($C805,aanmeldingen!$C:$AB,N$1,FALSE))</f>
        <v/>
      </c>
      <c r="O805" s="1" t="str">
        <f ca="1">IF($D805="-","",VLOOKUP($C805,aanmeldingen!$C:$AB,O$1,FALSE))</f>
        <v/>
      </c>
      <c r="P805" s="1">
        <f t="shared" ca="1" si="76"/>
        <v>1</v>
      </c>
      <c r="Q805" s="20" t="str">
        <f ca="1">IF(B805=1,IF(VLOOKUP(D805,Scheidsrechters!B:P,15,FALSE)=0,"",VLOOKUP(D805,Scheidsrechters!B:P,15,FALSE)),"")</f>
        <v/>
      </c>
      <c r="S805" s="1">
        <f t="shared" ca="1" si="77"/>
        <v>1</v>
      </c>
      <c r="T805" s="26" t="str">
        <f ca="1">IFERROR(VLOOKUP(C805,aanmeldingen!$C:$L,10,FALSE),"")</f>
        <v/>
      </c>
      <c r="U805" s="26" t="str">
        <f ca="1">IFERROR(VLOOKUP(C805,aanmeldingen!$C:$V,20,FALSE),"")</f>
        <v/>
      </c>
    </row>
    <row r="806" spans="1:21" x14ac:dyDescent="0.2">
      <c r="A806" s="54">
        <f t="shared" ca="1" si="74"/>
        <v>1</v>
      </c>
      <c r="B806" s="54">
        <f t="shared" ca="1" si="75"/>
        <v>0</v>
      </c>
      <c r="C806" s="54">
        <f t="shared" si="72"/>
        <v>774</v>
      </c>
      <c r="D806" s="54" t="str">
        <f ca="1">IFERROR(VLOOKUP($C806,aanmeldingen!$C:$AB,D$1,FALSE),"-")</f>
        <v>-</v>
      </c>
      <c r="E806" s="54">
        <f t="shared" ca="1" si="73"/>
        <v>0</v>
      </c>
      <c r="F806" s="25" t="str">
        <f ca="1">IF($B806=1,VLOOKUP($C806,aanmeldingen!$C:$AB,F$1,FALSE),"")</f>
        <v/>
      </c>
      <c r="G806" s="1" t="str">
        <f ca="1">IF($B806=1,VLOOKUP($C806,aanmeldingen!$C:$AB,G$1,FALSE),"")</f>
        <v/>
      </c>
      <c r="H806" s="1" t="str">
        <f ca="1">IF($B806=1,VLOOKUP($C806,aanmeldingen!$C:$AB,H$1,FALSE),"")</f>
        <v/>
      </c>
      <c r="I806" s="26" t="str">
        <f ca="1">IF($B806=1,VLOOKUP($C806,aanmeldingen!$C:$AB,I$1,FALSE),"")</f>
        <v/>
      </c>
      <c r="J806" s="26" t="str">
        <f ca="1">IF($B806=1,VLOOKUP($C806,aanmeldingen!$C:$AB,J$1,FALSE),"")</f>
        <v/>
      </c>
      <c r="K806" s="18" t="str">
        <f ca="1">IF($B806=1,VLOOKUP($C806,aanmeldingen!$C:$AB,K$1,FALSE),"")</f>
        <v/>
      </c>
      <c r="L806" s="1" t="str">
        <f ca="1">IF($B806=1,VLOOKUP($C806,aanmeldingen!$C:$AB,L$1,FALSE),"")</f>
        <v/>
      </c>
      <c r="M806" s="1" t="str">
        <f ca="1">IF($D806="-","",VLOOKUP($C806,aanmeldingen!$C:$AB,M$1,FALSE))</f>
        <v/>
      </c>
      <c r="N806" s="1" t="str">
        <f ca="1">IF($D806="-","",VLOOKUP($C806,aanmeldingen!$C:$AB,N$1,FALSE))</f>
        <v/>
      </c>
      <c r="O806" s="1" t="str">
        <f ca="1">IF($D806="-","",VLOOKUP($C806,aanmeldingen!$C:$AB,O$1,FALSE))</f>
        <v/>
      </c>
      <c r="P806" s="1">
        <f t="shared" ca="1" si="76"/>
        <v>1</v>
      </c>
      <c r="Q806" s="20" t="str">
        <f ca="1">IF(B806=1,IF(VLOOKUP(D806,Scheidsrechters!B:P,15,FALSE)=0,"",VLOOKUP(D806,Scheidsrechters!B:P,15,FALSE)),"")</f>
        <v/>
      </c>
      <c r="S806" s="1">
        <f t="shared" ca="1" si="77"/>
        <v>1</v>
      </c>
      <c r="T806" s="26" t="str">
        <f ca="1">IFERROR(VLOOKUP(C806,aanmeldingen!$C:$L,10,FALSE),"")</f>
        <v/>
      </c>
      <c r="U806" s="26" t="str">
        <f ca="1">IFERROR(VLOOKUP(C806,aanmeldingen!$C:$V,20,FALSE),"")</f>
        <v/>
      </c>
    </row>
    <row r="807" spans="1:21" x14ac:dyDescent="0.2">
      <c r="A807" s="54">
        <f t="shared" ca="1" si="74"/>
        <v>1</v>
      </c>
      <c r="B807" s="54">
        <f t="shared" ca="1" si="75"/>
        <v>0</v>
      </c>
      <c r="C807" s="54">
        <f t="shared" si="72"/>
        <v>775</v>
      </c>
      <c r="D807" s="54" t="str">
        <f ca="1">IFERROR(VLOOKUP($C807,aanmeldingen!$C:$AB,D$1,FALSE),"-")</f>
        <v>-</v>
      </c>
      <c r="E807" s="54">
        <f t="shared" ca="1" si="73"/>
        <v>0</v>
      </c>
      <c r="F807" s="25" t="str">
        <f ca="1">IF($B807=1,VLOOKUP($C807,aanmeldingen!$C:$AB,F$1,FALSE),"")</f>
        <v/>
      </c>
      <c r="G807" s="1" t="str">
        <f ca="1">IF($B807=1,VLOOKUP($C807,aanmeldingen!$C:$AB,G$1,FALSE),"")</f>
        <v/>
      </c>
      <c r="H807" s="1" t="str">
        <f ca="1">IF($B807=1,VLOOKUP($C807,aanmeldingen!$C:$AB,H$1,FALSE),"")</f>
        <v/>
      </c>
      <c r="I807" s="26" t="str">
        <f ca="1">IF($B807=1,VLOOKUP($C807,aanmeldingen!$C:$AB,I$1,FALSE),"")</f>
        <v/>
      </c>
      <c r="J807" s="26" t="str">
        <f ca="1">IF($B807=1,VLOOKUP($C807,aanmeldingen!$C:$AB,J$1,FALSE),"")</f>
        <v/>
      </c>
      <c r="K807" s="18" t="str">
        <f ca="1">IF($B807=1,VLOOKUP($C807,aanmeldingen!$C:$AB,K$1,FALSE),"")</f>
        <v/>
      </c>
      <c r="L807" s="1" t="str">
        <f ca="1">IF($B807=1,VLOOKUP($C807,aanmeldingen!$C:$AB,L$1,FALSE),"")</f>
        <v/>
      </c>
      <c r="M807" s="1" t="str">
        <f ca="1">IF($D807="-","",VLOOKUP($C807,aanmeldingen!$C:$AB,M$1,FALSE))</f>
        <v/>
      </c>
      <c r="N807" s="1" t="str">
        <f ca="1">IF($D807="-","",VLOOKUP($C807,aanmeldingen!$C:$AB,N$1,FALSE))</f>
        <v/>
      </c>
      <c r="O807" s="1" t="str">
        <f ca="1">IF($D807="-","",VLOOKUP($C807,aanmeldingen!$C:$AB,O$1,FALSE))</f>
        <v/>
      </c>
      <c r="P807" s="1">
        <f t="shared" ca="1" si="76"/>
        <v>1</v>
      </c>
      <c r="Q807" s="20" t="str">
        <f ca="1">IF(B807=1,IF(VLOOKUP(D807,Scheidsrechters!B:P,15,FALSE)=0,"",VLOOKUP(D807,Scheidsrechters!B:P,15,FALSE)),"")</f>
        <v/>
      </c>
      <c r="S807" s="1">
        <f t="shared" ca="1" si="77"/>
        <v>1</v>
      </c>
      <c r="T807" s="26" t="str">
        <f ca="1">IFERROR(VLOOKUP(C807,aanmeldingen!$C:$L,10,FALSE),"")</f>
        <v/>
      </c>
      <c r="U807" s="26" t="str">
        <f ca="1">IFERROR(VLOOKUP(C807,aanmeldingen!$C:$V,20,FALSE),"")</f>
        <v/>
      </c>
    </row>
    <row r="808" spans="1:21" x14ac:dyDescent="0.2">
      <c r="A808" s="54">
        <f t="shared" ca="1" si="74"/>
        <v>1</v>
      </c>
      <c r="B808" s="54">
        <f t="shared" ca="1" si="75"/>
        <v>0</v>
      </c>
      <c r="C808" s="54">
        <f t="shared" si="72"/>
        <v>776</v>
      </c>
      <c r="D808" s="54" t="str">
        <f ca="1">IFERROR(VLOOKUP($C808,aanmeldingen!$C:$AB,D$1,FALSE),"-")</f>
        <v>-</v>
      </c>
      <c r="E808" s="54">
        <f t="shared" ca="1" si="73"/>
        <v>0</v>
      </c>
      <c r="F808" s="25" t="str">
        <f ca="1">IF($B808=1,VLOOKUP($C808,aanmeldingen!$C:$AB,F$1,FALSE),"")</f>
        <v/>
      </c>
      <c r="G808" s="1" t="str">
        <f ca="1">IF($B808=1,VLOOKUP($C808,aanmeldingen!$C:$AB,G$1,FALSE),"")</f>
        <v/>
      </c>
      <c r="H808" s="1" t="str">
        <f ca="1">IF($B808=1,VLOOKUP($C808,aanmeldingen!$C:$AB,H$1,FALSE),"")</f>
        <v/>
      </c>
      <c r="I808" s="26" t="str">
        <f ca="1">IF($B808=1,VLOOKUP($C808,aanmeldingen!$C:$AB,I$1,FALSE),"")</f>
        <v/>
      </c>
      <c r="J808" s="26" t="str">
        <f ca="1">IF($B808=1,VLOOKUP($C808,aanmeldingen!$C:$AB,J$1,FALSE),"")</f>
        <v/>
      </c>
      <c r="K808" s="18" t="str">
        <f ca="1">IF($B808=1,VLOOKUP($C808,aanmeldingen!$C:$AB,K$1,FALSE),"")</f>
        <v/>
      </c>
      <c r="L808" s="1" t="str">
        <f ca="1">IF($B808=1,VLOOKUP($C808,aanmeldingen!$C:$AB,L$1,FALSE),"")</f>
        <v/>
      </c>
      <c r="M808" s="1" t="str">
        <f ca="1">IF($D808="-","",VLOOKUP($C808,aanmeldingen!$C:$AB,M$1,FALSE))</f>
        <v/>
      </c>
      <c r="N808" s="1" t="str">
        <f ca="1">IF($D808="-","",VLOOKUP($C808,aanmeldingen!$C:$AB,N$1,FALSE))</f>
        <v/>
      </c>
      <c r="O808" s="1" t="str">
        <f ca="1">IF($D808="-","",VLOOKUP($C808,aanmeldingen!$C:$AB,O$1,FALSE))</f>
        <v/>
      </c>
      <c r="P808" s="1">
        <f t="shared" ca="1" si="76"/>
        <v>1</v>
      </c>
      <c r="Q808" s="20" t="str">
        <f ca="1">IF(B808=1,IF(VLOOKUP(D808,Scheidsrechters!B:P,15,FALSE)=0,"",VLOOKUP(D808,Scheidsrechters!B:P,15,FALSE)),"")</f>
        <v/>
      </c>
      <c r="S808" s="1">
        <f t="shared" ca="1" si="77"/>
        <v>1</v>
      </c>
      <c r="T808" s="26" t="str">
        <f ca="1">IFERROR(VLOOKUP(C808,aanmeldingen!$C:$L,10,FALSE),"")</f>
        <v/>
      </c>
      <c r="U808" s="26" t="str">
        <f ca="1">IFERROR(VLOOKUP(C808,aanmeldingen!$C:$V,20,FALSE),"")</f>
        <v/>
      </c>
    </row>
    <row r="809" spans="1:21" x14ac:dyDescent="0.2">
      <c r="A809" s="54">
        <f t="shared" ca="1" si="74"/>
        <v>1</v>
      </c>
      <c r="B809" s="54">
        <f t="shared" ca="1" si="75"/>
        <v>0</v>
      </c>
      <c r="C809" s="54">
        <f t="shared" si="72"/>
        <v>777</v>
      </c>
      <c r="D809" s="54" t="str">
        <f ca="1">IFERROR(VLOOKUP($C809,aanmeldingen!$C:$AB,D$1,FALSE),"-")</f>
        <v>-</v>
      </c>
      <c r="E809" s="54">
        <f t="shared" ca="1" si="73"/>
        <v>0</v>
      </c>
      <c r="F809" s="25" t="str">
        <f ca="1">IF($B809=1,VLOOKUP($C809,aanmeldingen!$C:$AB,F$1,FALSE),"")</f>
        <v/>
      </c>
      <c r="G809" s="1" t="str">
        <f ca="1">IF($B809=1,VLOOKUP($C809,aanmeldingen!$C:$AB,G$1,FALSE),"")</f>
        <v/>
      </c>
      <c r="H809" s="1" t="str">
        <f ca="1">IF($B809=1,VLOOKUP($C809,aanmeldingen!$C:$AB,H$1,FALSE),"")</f>
        <v/>
      </c>
      <c r="I809" s="26" t="str">
        <f ca="1">IF($B809=1,VLOOKUP($C809,aanmeldingen!$C:$AB,I$1,FALSE),"")</f>
        <v/>
      </c>
      <c r="J809" s="26" t="str">
        <f ca="1">IF($B809=1,VLOOKUP($C809,aanmeldingen!$C:$AB,J$1,FALSE),"")</f>
        <v/>
      </c>
      <c r="K809" s="18" t="str">
        <f ca="1">IF($B809=1,VLOOKUP($C809,aanmeldingen!$C:$AB,K$1,FALSE),"")</f>
        <v/>
      </c>
      <c r="L809" s="1" t="str">
        <f ca="1">IF($B809=1,VLOOKUP($C809,aanmeldingen!$C:$AB,L$1,FALSE),"")</f>
        <v/>
      </c>
      <c r="M809" s="1" t="str">
        <f ca="1">IF($D809="-","",VLOOKUP($C809,aanmeldingen!$C:$AB,M$1,FALSE))</f>
        <v/>
      </c>
      <c r="N809" s="1" t="str">
        <f ca="1">IF($D809="-","",VLOOKUP($C809,aanmeldingen!$C:$AB,N$1,FALSE))</f>
        <v/>
      </c>
      <c r="O809" s="1" t="str">
        <f ca="1">IF($D809="-","",VLOOKUP($C809,aanmeldingen!$C:$AB,O$1,FALSE))</f>
        <v/>
      </c>
      <c r="P809" s="1">
        <f t="shared" ca="1" si="76"/>
        <v>1</v>
      </c>
      <c r="Q809" s="20" t="str">
        <f ca="1">IF(B809=1,IF(VLOOKUP(D809,Scheidsrechters!B:P,15,FALSE)=0,"",VLOOKUP(D809,Scheidsrechters!B:P,15,FALSE)),"")</f>
        <v/>
      </c>
      <c r="S809" s="1">
        <f t="shared" ca="1" si="77"/>
        <v>1</v>
      </c>
      <c r="T809" s="26" t="str">
        <f ca="1">IFERROR(VLOOKUP(C809,aanmeldingen!$C:$L,10,FALSE),"")</f>
        <v/>
      </c>
      <c r="U809" s="26" t="str">
        <f ca="1">IFERROR(VLOOKUP(C809,aanmeldingen!$C:$V,20,FALSE),"")</f>
        <v/>
      </c>
    </row>
    <row r="810" spans="1:21" x14ac:dyDescent="0.2">
      <c r="A810" s="54">
        <f t="shared" ca="1" si="74"/>
        <v>1</v>
      </c>
      <c r="B810" s="54">
        <f t="shared" ca="1" si="75"/>
        <v>0</v>
      </c>
      <c r="C810" s="54">
        <f t="shared" si="72"/>
        <v>778</v>
      </c>
      <c r="D810" s="54" t="str">
        <f ca="1">IFERROR(VLOOKUP($C810,aanmeldingen!$C:$AB,D$1,FALSE),"-")</f>
        <v>-</v>
      </c>
      <c r="E810" s="54">
        <f t="shared" ca="1" si="73"/>
        <v>0</v>
      </c>
      <c r="F810" s="25" t="str">
        <f ca="1">IF($B810=1,VLOOKUP($C810,aanmeldingen!$C:$AB,F$1,FALSE),"")</f>
        <v/>
      </c>
      <c r="G810" s="1" t="str">
        <f ca="1">IF($B810=1,VLOOKUP($C810,aanmeldingen!$C:$AB,G$1,FALSE),"")</f>
        <v/>
      </c>
      <c r="H810" s="1" t="str">
        <f ca="1">IF($B810=1,VLOOKUP($C810,aanmeldingen!$C:$AB,H$1,FALSE),"")</f>
        <v/>
      </c>
      <c r="I810" s="26" t="str">
        <f ca="1">IF($B810=1,VLOOKUP($C810,aanmeldingen!$C:$AB,I$1,FALSE),"")</f>
        <v/>
      </c>
      <c r="J810" s="26" t="str">
        <f ca="1">IF($B810=1,VLOOKUP($C810,aanmeldingen!$C:$AB,J$1,FALSE),"")</f>
        <v/>
      </c>
      <c r="K810" s="18" t="str">
        <f ca="1">IF($B810=1,VLOOKUP($C810,aanmeldingen!$C:$AB,K$1,FALSE),"")</f>
        <v/>
      </c>
      <c r="L810" s="1" t="str">
        <f ca="1">IF($B810=1,VLOOKUP($C810,aanmeldingen!$C:$AB,L$1,FALSE),"")</f>
        <v/>
      </c>
      <c r="M810" s="1" t="str">
        <f ca="1">IF($D810="-","",VLOOKUP($C810,aanmeldingen!$C:$AB,M$1,FALSE))</f>
        <v/>
      </c>
      <c r="N810" s="1" t="str">
        <f ca="1">IF($D810="-","",VLOOKUP($C810,aanmeldingen!$C:$AB,N$1,FALSE))</f>
        <v/>
      </c>
      <c r="O810" s="1" t="str">
        <f ca="1">IF($D810="-","",VLOOKUP($C810,aanmeldingen!$C:$AB,O$1,FALSE))</f>
        <v/>
      </c>
      <c r="P810" s="1">
        <f t="shared" ca="1" si="76"/>
        <v>1</v>
      </c>
      <c r="Q810" s="20" t="str">
        <f ca="1">IF(B810=1,IF(VLOOKUP(D810,Scheidsrechters!B:P,15,FALSE)=0,"",VLOOKUP(D810,Scheidsrechters!B:P,15,FALSE)),"")</f>
        <v/>
      </c>
      <c r="S810" s="1">
        <f t="shared" ca="1" si="77"/>
        <v>1</v>
      </c>
      <c r="T810" s="26" t="str">
        <f ca="1">IFERROR(VLOOKUP(C810,aanmeldingen!$C:$L,10,FALSE),"")</f>
        <v/>
      </c>
      <c r="U810" s="26" t="str">
        <f ca="1">IFERROR(VLOOKUP(C810,aanmeldingen!$C:$V,20,FALSE),"")</f>
        <v/>
      </c>
    </row>
    <row r="811" spans="1:21" x14ac:dyDescent="0.2">
      <c r="A811" s="54">
        <f t="shared" ca="1" si="74"/>
        <v>1</v>
      </c>
      <c r="B811" s="54">
        <f t="shared" ca="1" si="75"/>
        <v>0</v>
      </c>
      <c r="C811" s="54">
        <f t="shared" si="72"/>
        <v>779</v>
      </c>
      <c r="D811" s="54" t="str">
        <f ca="1">IFERROR(VLOOKUP($C811,aanmeldingen!$C:$AB,D$1,FALSE),"-")</f>
        <v>-</v>
      </c>
      <c r="E811" s="54">
        <f t="shared" ca="1" si="73"/>
        <v>0</v>
      </c>
      <c r="F811" s="25" t="str">
        <f ca="1">IF($B811=1,VLOOKUP($C811,aanmeldingen!$C:$AB,F$1,FALSE),"")</f>
        <v/>
      </c>
      <c r="G811" s="1" t="str">
        <f ca="1">IF($B811=1,VLOOKUP($C811,aanmeldingen!$C:$AB,G$1,FALSE),"")</f>
        <v/>
      </c>
      <c r="H811" s="1" t="str">
        <f ca="1">IF($B811=1,VLOOKUP($C811,aanmeldingen!$C:$AB,H$1,FALSE),"")</f>
        <v/>
      </c>
      <c r="I811" s="26" t="str">
        <f ca="1">IF($B811=1,VLOOKUP($C811,aanmeldingen!$C:$AB,I$1,FALSE),"")</f>
        <v/>
      </c>
      <c r="J811" s="26" t="str">
        <f ca="1">IF($B811=1,VLOOKUP($C811,aanmeldingen!$C:$AB,J$1,FALSE),"")</f>
        <v/>
      </c>
      <c r="K811" s="18" t="str">
        <f ca="1">IF($B811=1,VLOOKUP($C811,aanmeldingen!$C:$AB,K$1,FALSE),"")</f>
        <v/>
      </c>
      <c r="L811" s="1" t="str">
        <f ca="1">IF($B811=1,VLOOKUP($C811,aanmeldingen!$C:$AB,L$1,FALSE),"")</f>
        <v/>
      </c>
      <c r="M811" s="1" t="str">
        <f ca="1">IF($D811="-","",VLOOKUP($C811,aanmeldingen!$C:$AB,M$1,FALSE))</f>
        <v/>
      </c>
      <c r="N811" s="1" t="str">
        <f ca="1">IF($D811="-","",VLOOKUP($C811,aanmeldingen!$C:$AB,N$1,FALSE))</f>
        <v/>
      </c>
      <c r="O811" s="1" t="str">
        <f ca="1">IF($D811="-","",VLOOKUP($C811,aanmeldingen!$C:$AB,O$1,FALSE))</f>
        <v/>
      </c>
      <c r="P811" s="1">
        <f t="shared" ca="1" si="76"/>
        <v>1</v>
      </c>
      <c r="Q811" s="20" t="str">
        <f ca="1">IF(B811=1,IF(VLOOKUP(D811,Scheidsrechters!B:P,15,FALSE)=0,"",VLOOKUP(D811,Scheidsrechters!B:P,15,FALSE)),"")</f>
        <v/>
      </c>
      <c r="S811" s="1">
        <f t="shared" ca="1" si="77"/>
        <v>1</v>
      </c>
      <c r="T811" s="26" t="str">
        <f ca="1">IFERROR(VLOOKUP(C811,aanmeldingen!$C:$L,10,FALSE),"")</f>
        <v/>
      </c>
      <c r="U811" s="26" t="str">
        <f ca="1">IFERROR(VLOOKUP(C811,aanmeldingen!$C:$V,20,FALSE),"")</f>
        <v/>
      </c>
    </row>
    <row r="812" spans="1:21" x14ac:dyDescent="0.2">
      <c r="A812" s="54">
        <f t="shared" ca="1" si="74"/>
        <v>1</v>
      </c>
      <c r="B812" s="54">
        <f t="shared" ca="1" si="75"/>
        <v>0</v>
      </c>
      <c r="C812" s="54">
        <f t="shared" si="72"/>
        <v>780</v>
      </c>
      <c r="D812" s="54" t="str">
        <f ca="1">IFERROR(VLOOKUP($C812,aanmeldingen!$C:$AB,D$1,FALSE),"-")</f>
        <v>-</v>
      </c>
      <c r="E812" s="54">
        <f t="shared" ca="1" si="73"/>
        <v>0</v>
      </c>
      <c r="F812" s="25" t="str">
        <f ca="1">IF($B812=1,VLOOKUP($C812,aanmeldingen!$C:$AB,F$1,FALSE),"")</f>
        <v/>
      </c>
      <c r="G812" s="1" t="str">
        <f ca="1">IF($B812=1,VLOOKUP($C812,aanmeldingen!$C:$AB,G$1,FALSE),"")</f>
        <v/>
      </c>
      <c r="H812" s="1" t="str">
        <f ca="1">IF($B812=1,VLOOKUP($C812,aanmeldingen!$C:$AB,H$1,FALSE),"")</f>
        <v/>
      </c>
      <c r="I812" s="26" t="str">
        <f ca="1">IF($B812=1,VLOOKUP($C812,aanmeldingen!$C:$AB,I$1,FALSE),"")</f>
        <v/>
      </c>
      <c r="J812" s="26" t="str">
        <f ca="1">IF($B812=1,VLOOKUP($C812,aanmeldingen!$C:$AB,J$1,FALSE),"")</f>
        <v/>
      </c>
      <c r="K812" s="18" t="str">
        <f ca="1">IF($B812=1,VLOOKUP($C812,aanmeldingen!$C:$AB,K$1,FALSE),"")</f>
        <v/>
      </c>
      <c r="L812" s="1" t="str">
        <f ca="1">IF($B812=1,VLOOKUP($C812,aanmeldingen!$C:$AB,L$1,FALSE),"")</f>
        <v/>
      </c>
      <c r="M812" s="1" t="str">
        <f ca="1">IF($D812="-","",VLOOKUP($C812,aanmeldingen!$C:$AB,M$1,FALSE))</f>
        <v/>
      </c>
      <c r="N812" s="1" t="str">
        <f ca="1">IF($D812="-","",VLOOKUP($C812,aanmeldingen!$C:$AB,N$1,FALSE))</f>
        <v/>
      </c>
      <c r="O812" s="1" t="str">
        <f ca="1">IF($D812="-","",VLOOKUP($C812,aanmeldingen!$C:$AB,O$1,FALSE))</f>
        <v/>
      </c>
      <c r="P812" s="1">
        <f t="shared" ca="1" si="76"/>
        <v>1</v>
      </c>
      <c r="Q812" s="20" t="str">
        <f ca="1">IF(B812=1,IF(VLOOKUP(D812,Scheidsrechters!B:P,15,FALSE)=0,"",VLOOKUP(D812,Scheidsrechters!B:P,15,FALSE)),"")</f>
        <v/>
      </c>
      <c r="S812" s="1">
        <f t="shared" ca="1" si="77"/>
        <v>1</v>
      </c>
      <c r="T812" s="26" t="str">
        <f ca="1">IFERROR(VLOOKUP(C812,aanmeldingen!$C:$L,10,FALSE),"")</f>
        <v/>
      </c>
      <c r="U812" s="26" t="str">
        <f ca="1">IFERROR(VLOOKUP(C812,aanmeldingen!$C:$V,20,FALSE),"")</f>
        <v/>
      </c>
    </row>
    <row r="813" spans="1:21" x14ac:dyDescent="0.2">
      <c r="A813" s="54">
        <f t="shared" ca="1" si="74"/>
        <v>1</v>
      </c>
      <c r="B813" s="54">
        <f t="shared" ca="1" si="75"/>
        <v>0</v>
      </c>
      <c r="C813" s="54">
        <f t="shared" si="72"/>
        <v>781</v>
      </c>
      <c r="D813" s="54" t="str">
        <f ca="1">IFERROR(VLOOKUP($C813,aanmeldingen!$C:$AB,D$1,FALSE),"-")</f>
        <v>-</v>
      </c>
      <c r="E813" s="54">
        <f t="shared" ca="1" si="73"/>
        <v>0</v>
      </c>
      <c r="F813" s="25" t="str">
        <f ca="1">IF($B813=1,VLOOKUP($C813,aanmeldingen!$C:$AB,F$1,FALSE),"")</f>
        <v/>
      </c>
      <c r="G813" s="1" t="str">
        <f ca="1">IF($B813=1,VLOOKUP($C813,aanmeldingen!$C:$AB,G$1,FALSE),"")</f>
        <v/>
      </c>
      <c r="H813" s="1" t="str">
        <f ca="1">IF($B813=1,VLOOKUP($C813,aanmeldingen!$C:$AB,H$1,FALSE),"")</f>
        <v/>
      </c>
      <c r="I813" s="26" t="str">
        <f ca="1">IF($B813=1,VLOOKUP($C813,aanmeldingen!$C:$AB,I$1,FALSE),"")</f>
        <v/>
      </c>
      <c r="J813" s="26" t="str">
        <f ca="1">IF($B813=1,VLOOKUP($C813,aanmeldingen!$C:$AB,J$1,FALSE),"")</f>
        <v/>
      </c>
      <c r="K813" s="18" t="str">
        <f ca="1">IF($B813=1,VLOOKUP($C813,aanmeldingen!$C:$AB,K$1,FALSE),"")</f>
        <v/>
      </c>
      <c r="L813" s="1" t="str">
        <f ca="1">IF($B813=1,VLOOKUP($C813,aanmeldingen!$C:$AB,L$1,FALSE),"")</f>
        <v/>
      </c>
      <c r="M813" s="1" t="str">
        <f ca="1">IF($D813="-","",VLOOKUP($C813,aanmeldingen!$C:$AB,M$1,FALSE))</f>
        <v/>
      </c>
      <c r="N813" s="1" t="str">
        <f ca="1">IF($D813="-","",VLOOKUP($C813,aanmeldingen!$C:$AB,N$1,FALSE))</f>
        <v/>
      </c>
      <c r="O813" s="1" t="str">
        <f ca="1">IF($D813="-","",VLOOKUP($C813,aanmeldingen!$C:$AB,O$1,FALSE))</f>
        <v/>
      </c>
      <c r="P813" s="1">
        <f t="shared" ca="1" si="76"/>
        <v>1</v>
      </c>
      <c r="Q813" s="20" t="str">
        <f ca="1">IF(B813=1,IF(VLOOKUP(D813,Scheidsrechters!B:P,15,FALSE)=0,"",VLOOKUP(D813,Scheidsrechters!B:P,15,FALSE)),"")</f>
        <v/>
      </c>
      <c r="S813" s="1">
        <f t="shared" ca="1" si="77"/>
        <v>1</v>
      </c>
      <c r="T813" s="26" t="str">
        <f ca="1">IFERROR(VLOOKUP(C813,aanmeldingen!$C:$L,10,FALSE),"")</f>
        <v/>
      </c>
      <c r="U813" s="26" t="str">
        <f ca="1">IFERROR(VLOOKUP(C813,aanmeldingen!$C:$V,20,FALSE),"")</f>
        <v/>
      </c>
    </row>
    <row r="814" spans="1:21" x14ac:dyDescent="0.2">
      <c r="A814" s="54">
        <f t="shared" ca="1" si="74"/>
        <v>1</v>
      </c>
      <c r="B814" s="54">
        <f t="shared" ca="1" si="75"/>
        <v>0</v>
      </c>
      <c r="C814" s="54">
        <f t="shared" si="72"/>
        <v>782</v>
      </c>
      <c r="D814" s="54" t="str">
        <f ca="1">IFERROR(VLOOKUP($C814,aanmeldingen!$C:$AB,D$1,FALSE),"-")</f>
        <v>-</v>
      </c>
      <c r="E814" s="54">
        <f t="shared" ca="1" si="73"/>
        <v>0</v>
      </c>
      <c r="F814" s="25" t="str">
        <f ca="1">IF($B814=1,VLOOKUP($C814,aanmeldingen!$C:$AB,F$1,FALSE),"")</f>
        <v/>
      </c>
      <c r="G814" s="1" t="str">
        <f ca="1">IF($B814=1,VLOOKUP($C814,aanmeldingen!$C:$AB,G$1,FALSE),"")</f>
        <v/>
      </c>
      <c r="H814" s="1" t="str">
        <f ca="1">IF($B814=1,VLOOKUP($C814,aanmeldingen!$C:$AB,H$1,FALSE),"")</f>
        <v/>
      </c>
      <c r="I814" s="26" t="str">
        <f ca="1">IF($B814=1,VLOOKUP($C814,aanmeldingen!$C:$AB,I$1,FALSE),"")</f>
        <v/>
      </c>
      <c r="J814" s="26" t="str">
        <f ca="1">IF($B814=1,VLOOKUP($C814,aanmeldingen!$C:$AB,J$1,FALSE),"")</f>
        <v/>
      </c>
      <c r="K814" s="18" t="str">
        <f ca="1">IF($B814=1,VLOOKUP($C814,aanmeldingen!$C:$AB,K$1,FALSE),"")</f>
        <v/>
      </c>
      <c r="L814" s="1" t="str">
        <f ca="1">IF($B814=1,VLOOKUP($C814,aanmeldingen!$C:$AB,L$1,FALSE),"")</f>
        <v/>
      </c>
      <c r="M814" s="1" t="str">
        <f ca="1">IF($D814="-","",VLOOKUP($C814,aanmeldingen!$C:$AB,M$1,FALSE))</f>
        <v/>
      </c>
      <c r="N814" s="1" t="str">
        <f ca="1">IF($D814="-","",VLOOKUP($C814,aanmeldingen!$C:$AB,N$1,FALSE))</f>
        <v/>
      </c>
      <c r="O814" s="1" t="str">
        <f ca="1">IF($D814="-","",VLOOKUP($C814,aanmeldingen!$C:$AB,O$1,FALSE))</f>
        <v/>
      </c>
      <c r="P814" s="1">
        <f t="shared" ca="1" si="76"/>
        <v>1</v>
      </c>
      <c r="Q814" s="20" t="str">
        <f ca="1">IF(B814=1,IF(VLOOKUP(D814,Scheidsrechters!B:P,15,FALSE)=0,"",VLOOKUP(D814,Scheidsrechters!B:P,15,FALSE)),"")</f>
        <v/>
      </c>
      <c r="S814" s="1">
        <f t="shared" ca="1" si="77"/>
        <v>1</v>
      </c>
      <c r="T814" s="26" t="str">
        <f ca="1">IFERROR(VLOOKUP(C814,aanmeldingen!$C:$L,10,FALSE),"")</f>
        <v/>
      </c>
      <c r="U814" s="26" t="str">
        <f ca="1">IFERROR(VLOOKUP(C814,aanmeldingen!$C:$V,20,FALSE),"")</f>
        <v/>
      </c>
    </row>
    <row r="815" spans="1:21" x14ac:dyDescent="0.2">
      <c r="A815" s="54">
        <f t="shared" ca="1" si="74"/>
        <v>1</v>
      </c>
      <c r="B815" s="54">
        <f t="shared" ca="1" si="75"/>
        <v>0</v>
      </c>
      <c r="C815" s="54">
        <f t="shared" si="72"/>
        <v>783</v>
      </c>
      <c r="D815" s="54" t="str">
        <f ca="1">IFERROR(VLOOKUP($C815,aanmeldingen!$C:$AB,D$1,FALSE),"-")</f>
        <v>-</v>
      </c>
      <c r="E815" s="54">
        <f t="shared" ca="1" si="73"/>
        <v>0</v>
      </c>
      <c r="F815" s="25" t="str">
        <f ca="1">IF($B815=1,VLOOKUP($C815,aanmeldingen!$C:$AB,F$1,FALSE),"")</f>
        <v/>
      </c>
      <c r="G815" s="1" t="str">
        <f ca="1">IF($B815=1,VLOOKUP($C815,aanmeldingen!$C:$AB,G$1,FALSE),"")</f>
        <v/>
      </c>
      <c r="H815" s="1" t="str">
        <f ca="1">IF($B815=1,VLOOKUP($C815,aanmeldingen!$C:$AB,H$1,FALSE),"")</f>
        <v/>
      </c>
      <c r="I815" s="26" t="str">
        <f ca="1">IF($B815=1,VLOOKUP($C815,aanmeldingen!$C:$AB,I$1,FALSE),"")</f>
        <v/>
      </c>
      <c r="J815" s="26" t="str">
        <f ca="1">IF($B815=1,VLOOKUP($C815,aanmeldingen!$C:$AB,J$1,FALSE),"")</f>
        <v/>
      </c>
      <c r="K815" s="18" t="str">
        <f ca="1">IF($B815=1,VLOOKUP($C815,aanmeldingen!$C:$AB,K$1,FALSE),"")</f>
        <v/>
      </c>
      <c r="L815" s="1" t="str">
        <f ca="1">IF($B815=1,VLOOKUP($C815,aanmeldingen!$C:$AB,L$1,FALSE),"")</f>
        <v/>
      </c>
      <c r="M815" s="1" t="str">
        <f ca="1">IF($D815="-","",VLOOKUP($C815,aanmeldingen!$C:$AB,M$1,FALSE))</f>
        <v/>
      </c>
      <c r="N815" s="1" t="str">
        <f ca="1">IF($D815="-","",VLOOKUP($C815,aanmeldingen!$C:$AB,N$1,FALSE))</f>
        <v/>
      </c>
      <c r="O815" s="1" t="str">
        <f ca="1">IF($D815="-","",VLOOKUP($C815,aanmeldingen!$C:$AB,O$1,FALSE))</f>
        <v/>
      </c>
      <c r="P815" s="1">
        <f t="shared" ca="1" si="76"/>
        <v>1</v>
      </c>
      <c r="Q815" s="20" t="str">
        <f ca="1">IF(B815=1,IF(VLOOKUP(D815,Scheidsrechters!B:P,15,FALSE)=0,"",VLOOKUP(D815,Scheidsrechters!B:P,15,FALSE)),"")</f>
        <v/>
      </c>
      <c r="S815" s="1">
        <f t="shared" ca="1" si="77"/>
        <v>1</v>
      </c>
      <c r="T815" s="26" t="str">
        <f ca="1">IFERROR(VLOOKUP(C815,aanmeldingen!$C:$L,10,FALSE),"")</f>
        <v/>
      </c>
      <c r="U815" s="26" t="str">
        <f ca="1">IFERROR(VLOOKUP(C815,aanmeldingen!$C:$V,20,FALSE),"")</f>
        <v/>
      </c>
    </row>
    <row r="816" spans="1:21" x14ac:dyDescent="0.2">
      <c r="A816" s="54">
        <f t="shared" ca="1" si="74"/>
        <v>1</v>
      </c>
      <c r="B816" s="54">
        <f t="shared" ca="1" si="75"/>
        <v>0</v>
      </c>
      <c r="C816" s="54">
        <f t="shared" si="72"/>
        <v>784</v>
      </c>
      <c r="D816" s="54" t="str">
        <f ca="1">IFERROR(VLOOKUP($C816,aanmeldingen!$C:$AB,D$1,FALSE),"-")</f>
        <v>-</v>
      </c>
      <c r="E816" s="54">
        <f t="shared" ca="1" si="73"/>
        <v>0</v>
      </c>
      <c r="F816" s="25" t="str">
        <f ca="1">IF($B816=1,VLOOKUP($C816,aanmeldingen!$C:$AB,F$1,FALSE),"")</f>
        <v/>
      </c>
      <c r="G816" s="1" t="str">
        <f ca="1">IF($B816=1,VLOOKUP($C816,aanmeldingen!$C:$AB,G$1,FALSE),"")</f>
        <v/>
      </c>
      <c r="H816" s="1" t="str">
        <f ca="1">IF($B816=1,VLOOKUP($C816,aanmeldingen!$C:$AB,H$1,FALSE),"")</f>
        <v/>
      </c>
      <c r="I816" s="26" t="str">
        <f ca="1">IF($B816=1,VLOOKUP($C816,aanmeldingen!$C:$AB,I$1,FALSE),"")</f>
        <v/>
      </c>
      <c r="J816" s="26" t="str">
        <f ca="1">IF($B816=1,VLOOKUP($C816,aanmeldingen!$C:$AB,J$1,FALSE),"")</f>
        <v/>
      </c>
      <c r="K816" s="18" t="str">
        <f ca="1">IF($B816=1,VLOOKUP($C816,aanmeldingen!$C:$AB,K$1,FALSE),"")</f>
        <v/>
      </c>
      <c r="L816" s="1" t="str">
        <f ca="1">IF($B816=1,VLOOKUP($C816,aanmeldingen!$C:$AB,L$1,FALSE),"")</f>
        <v/>
      </c>
      <c r="M816" s="1" t="str">
        <f ca="1">IF($D816="-","",VLOOKUP($C816,aanmeldingen!$C:$AB,M$1,FALSE))</f>
        <v/>
      </c>
      <c r="N816" s="1" t="str">
        <f ca="1">IF($D816="-","",VLOOKUP($C816,aanmeldingen!$C:$AB,N$1,FALSE))</f>
        <v/>
      </c>
      <c r="O816" s="1" t="str">
        <f ca="1">IF($D816="-","",VLOOKUP($C816,aanmeldingen!$C:$AB,O$1,FALSE))</f>
        <v/>
      </c>
      <c r="P816" s="1">
        <f t="shared" ca="1" si="76"/>
        <v>1</v>
      </c>
      <c r="Q816" s="20" t="str">
        <f ca="1">IF(B816=1,IF(VLOOKUP(D816,Scheidsrechters!B:P,15,FALSE)=0,"",VLOOKUP(D816,Scheidsrechters!B:P,15,FALSE)),"")</f>
        <v/>
      </c>
      <c r="S816" s="1">
        <f t="shared" ca="1" si="77"/>
        <v>1</v>
      </c>
      <c r="T816" s="26" t="str">
        <f ca="1">IFERROR(VLOOKUP(C816,aanmeldingen!$C:$L,10,FALSE),"")</f>
        <v/>
      </c>
      <c r="U816" s="26" t="str">
        <f ca="1">IFERROR(VLOOKUP(C816,aanmeldingen!$C:$V,20,FALSE),"")</f>
        <v/>
      </c>
    </row>
    <row r="817" spans="1:21" x14ac:dyDescent="0.2">
      <c r="A817" s="54">
        <f t="shared" ca="1" si="74"/>
        <v>1</v>
      </c>
      <c r="B817" s="54">
        <f t="shared" ca="1" si="75"/>
        <v>0</v>
      </c>
      <c r="C817" s="54">
        <f t="shared" si="72"/>
        <v>785</v>
      </c>
      <c r="D817" s="54" t="str">
        <f ca="1">IFERROR(VLOOKUP($C817,aanmeldingen!$C:$AB,D$1,FALSE),"-")</f>
        <v>-</v>
      </c>
      <c r="E817" s="54">
        <f t="shared" ca="1" si="73"/>
        <v>0</v>
      </c>
      <c r="F817" s="25" t="str">
        <f ca="1">IF($B817=1,VLOOKUP($C817,aanmeldingen!$C:$AB,F$1,FALSE),"")</f>
        <v/>
      </c>
      <c r="G817" s="1" t="str">
        <f ca="1">IF($B817=1,VLOOKUP($C817,aanmeldingen!$C:$AB,G$1,FALSE),"")</f>
        <v/>
      </c>
      <c r="H817" s="1" t="str">
        <f ca="1">IF($B817=1,VLOOKUP($C817,aanmeldingen!$C:$AB,H$1,FALSE),"")</f>
        <v/>
      </c>
      <c r="I817" s="26" t="str">
        <f ca="1">IF($B817=1,VLOOKUP($C817,aanmeldingen!$C:$AB,I$1,FALSE),"")</f>
        <v/>
      </c>
      <c r="J817" s="26" t="str">
        <f ca="1">IF($B817=1,VLOOKUP($C817,aanmeldingen!$C:$AB,J$1,FALSE),"")</f>
        <v/>
      </c>
      <c r="K817" s="18" t="str">
        <f ca="1">IF($B817=1,VLOOKUP($C817,aanmeldingen!$C:$AB,K$1,FALSE),"")</f>
        <v/>
      </c>
      <c r="L817" s="1" t="str">
        <f ca="1">IF($B817=1,VLOOKUP($C817,aanmeldingen!$C:$AB,L$1,FALSE),"")</f>
        <v/>
      </c>
      <c r="M817" s="1" t="str">
        <f ca="1">IF($D817="-","",VLOOKUP($C817,aanmeldingen!$C:$AB,M$1,FALSE))</f>
        <v/>
      </c>
      <c r="N817" s="1" t="str">
        <f ca="1">IF($D817="-","",VLOOKUP($C817,aanmeldingen!$C:$AB,N$1,FALSE))</f>
        <v/>
      </c>
      <c r="O817" s="1" t="str">
        <f ca="1">IF($D817="-","",VLOOKUP($C817,aanmeldingen!$C:$AB,O$1,FALSE))</f>
        <v/>
      </c>
      <c r="P817" s="1">
        <f t="shared" ca="1" si="76"/>
        <v>1</v>
      </c>
      <c r="Q817" s="20" t="str">
        <f ca="1">IF(B817=1,IF(VLOOKUP(D817,Scheidsrechters!B:P,15,FALSE)=0,"",VLOOKUP(D817,Scheidsrechters!B:P,15,FALSE)),"")</f>
        <v/>
      </c>
      <c r="S817" s="1">
        <f t="shared" ca="1" si="77"/>
        <v>1</v>
      </c>
      <c r="T817" s="26" t="str">
        <f ca="1">IFERROR(VLOOKUP(C817,aanmeldingen!$C:$L,10,FALSE),"")</f>
        <v/>
      </c>
      <c r="U817" s="26" t="str">
        <f ca="1">IFERROR(VLOOKUP(C817,aanmeldingen!$C:$V,20,FALSE),"")</f>
        <v/>
      </c>
    </row>
    <row r="818" spans="1:21" x14ac:dyDescent="0.2">
      <c r="A818" s="54">
        <f t="shared" ca="1" si="74"/>
        <v>1</v>
      </c>
      <c r="B818" s="54">
        <f t="shared" ca="1" si="75"/>
        <v>0</v>
      </c>
      <c r="C818" s="54">
        <f t="shared" si="72"/>
        <v>786</v>
      </c>
      <c r="D818" s="54" t="str">
        <f ca="1">IFERROR(VLOOKUP($C818,aanmeldingen!$C:$AB,D$1,FALSE),"-")</f>
        <v>-</v>
      </c>
      <c r="E818" s="54">
        <f t="shared" ca="1" si="73"/>
        <v>0</v>
      </c>
      <c r="F818" s="25" t="str">
        <f ca="1">IF($B818=1,VLOOKUP($C818,aanmeldingen!$C:$AB,F$1,FALSE),"")</f>
        <v/>
      </c>
      <c r="G818" s="1" t="str">
        <f ca="1">IF($B818=1,VLOOKUP($C818,aanmeldingen!$C:$AB,G$1,FALSE),"")</f>
        <v/>
      </c>
      <c r="H818" s="1" t="str">
        <f ca="1">IF($B818=1,VLOOKUP($C818,aanmeldingen!$C:$AB,H$1,FALSE),"")</f>
        <v/>
      </c>
      <c r="I818" s="26" t="str">
        <f ca="1">IF($B818=1,VLOOKUP($C818,aanmeldingen!$C:$AB,I$1,FALSE),"")</f>
        <v/>
      </c>
      <c r="J818" s="26" t="str">
        <f ca="1">IF($B818=1,VLOOKUP($C818,aanmeldingen!$C:$AB,J$1,FALSE),"")</f>
        <v/>
      </c>
      <c r="K818" s="18" t="str">
        <f ca="1">IF($B818=1,VLOOKUP($C818,aanmeldingen!$C:$AB,K$1,FALSE),"")</f>
        <v/>
      </c>
      <c r="L818" s="1" t="str">
        <f ca="1">IF($B818=1,VLOOKUP($C818,aanmeldingen!$C:$AB,L$1,FALSE),"")</f>
        <v/>
      </c>
      <c r="M818" s="1" t="str">
        <f ca="1">IF($D818="-","",VLOOKUP($C818,aanmeldingen!$C:$AB,M$1,FALSE))</f>
        <v/>
      </c>
      <c r="N818" s="1" t="str">
        <f ca="1">IF($D818="-","",VLOOKUP($C818,aanmeldingen!$C:$AB,N$1,FALSE))</f>
        <v/>
      </c>
      <c r="O818" s="1" t="str">
        <f ca="1">IF($D818="-","",VLOOKUP($C818,aanmeldingen!$C:$AB,O$1,FALSE))</f>
        <v/>
      </c>
      <c r="P818" s="1">
        <f t="shared" ca="1" si="76"/>
        <v>1</v>
      </c>
      <c r="Q818" s="20" t="str">
        <f ca="1">IF(B818=1,IF(VLOOKUP(D818,Scheidsrechters!B:P,15,FALSE)=0,"",VLOOKUP(D818,Scheidsrechters!B:P,15,FALSE)),"")</f>
        <v/>
      </c>
      <c r="S818" s="1">
        <f t="shared" ca="1" si="77"/>
        <v>1</v>
      </c>
      <c r="T818" s="26" t="str">
        <f ca="1">IFERROR(VLOOKUP(C818,aanmeldingen!$C:$L,10,FALSE),"")</f>
        <v/>
      </c>
      <c r="U818" s="26" t="str">
        <f ca="1">IFERROR(VLOOKUP(C818,aanmeldingen!$C:$V,20,FALSE),"")</f>
        <v/>
      </c>
    </row>
    <row r="819" spans="1:21" x14ac:dyDescent="0.2">
      <c r="A819" s="54">
        <f t="shared" ca="1" si="74"/>
        <v>1</v>
      </c>
      <c r="B819" s="54">
        <f t="shared" ca="1" si="75"/>
        <v>0</v>
      </c>
      <c r="C819" s="54">
        <f t="shared" si="72"/>
        <v>787</v>
      </c>
      <c r="D819" s="54" t="str">
        <f ca="1">IFERROR(VLOOKUP($C819,aanmeldingen!$C:$AB,D$1,FALSE),"-")</f>
        <v>-</v>
      </c>
      <c r="E819" s="54">
        <f t="shared" ca="1" si="73"/>
        <v>0</v>
      </c>
      <c r="F819" s="25" t="str">
        <f ca="1">IF($B819=1,VLOOKUP($C819,aanmeldingen!$C:$AB,F$1,FALSE),"")</f>
        <v/>
      </c>
      <c r="G819" s="1" t="str">
        <f ca="1">IF($B819=1,VLOOKUP($C819,aanmeldingen!$C:$AB,G$1,FALSE),"")</f>
        <v/>
      </c>
      <c r="H819" s="1" t="str">
        <f ca="1">IF($B819=1,VLOOKUP($C819,aanmeldingen!$C:$AB,H$1,FALSE),"")</f>
        <v/>
      </c>
      <c r="I819" s="26" t="str">
        <f ca="1">IF($B819=1,VLOOKUP($C819,aanmeldingen!$C:$AB,I$1,FALSE),"")</f>
        <v/>
      </c>
      <c r="J819" s="26" t="str">
        <f ca="1">IF($B819=1,VLOOKUP($C819,aanmeldingen!$C:$AB,J$1,FALSE),"")</f>
        <v/>
      </c>
      <c r="K819" s="18" t="str">
        <f ca="1">IF($B819=1,VLOOKUP($C819,aanmeldingen!$C:$AB,K$1,FALSE),"")</f>
        <v/>
      </c>
      <c r="L819" s="1" t="str">
        <f ca="1">IF($B819=1,VLOOKUP($C819,aanmeldingen!$C:$AB,L$1,FALSE),"")</f>
        <v/>
      </c>
      <c r="M819" s="1" t="str">
        <f ca="1">IF($D819="-","",VLOOKUP($C819,aanmeldingen!$C:$AB,M$1,FALSE))</f>
        <v/>
      </c>
      <c r="N819" s="1" t="str">
        <f ca="1">IF($D819="-","",VLOOKUP($C819,aanmeldingen!$C:$AB,N$1,FALSE))</f>
        <v/>
      </c>
      <c r="O819" s="1" t="str">
        <f ca="1">IF($D819="-","",VLOOKUP($C819,aanmeldingen!$C:$AB,O$1,FALSE))</f>
        <v/>
      </c>
      <c r="P819" s="1">
        <f t="shared" ca="1" si="76"/>
        <v>1</v>
      </c>
      <c r="Q819" s="20" t="str">
        <f ca="1">IF(B819=1,IF(VLOOKUP(D819,Scheidsrechters!B:P,15,FALSE)=0,"",VLOOKUP(D819,Scheidsrechters!B:P,15,FALSE)),"")</f>
        <v/>
      </c>
      <c r="S819" s="1">
        <f t="shared" ca="1" si="77"/>
        <v>1</v>
      </c>
      <c r="T819" s="26" t="str">
        <f ca="1">IFERROR(VLOOKUP(C819,aanmeldingen!$C:$L,10,FALSE),"")</f>
        <v/>
      </c>
      <c r="U819" s="26" t="str">
        <f ca="1">IFERROR(VLOOKUP(C819,aanmeldingen!$C:$V,20,FALSE),"")</f>
        <v/>
      </c>
    </row>
    <row r="820" spans="1:21" x14ac:dyDescent="0.2">
      <c r="A820" s="54">
        <f t="shared" ca="1" si="74"/>
        <v>1</v>
      </c>
      <c r="B820" s="54">
        <f t="shared" ca="1" si="75"/>
        <v>0</v>
      </c>
      <c r="C820" s="54">
        <f t="shared" si="72"/>
        <v>788</v>
      </c>
      <c r="D820" s="54" t="str">
        <f ca="1">IFERROR(VLOOKUP($C820,aanmeldingen!$C:$AB,D$1,FALSE),"-")</f>
        <v>-</v>
      </c>
      <c r="E820" s="54">
        <f t="shared" ca="1" si="73"/>
        <v>0</v>
      </c>
      <c r="F820" s="25" t="str">
        <f ca="1">IF($B820=1,VLOOKUP($C820,aanmeldingen!$C:$AB,F$1,FALSE),"")</f>
        <v/>
      </c>
      <c r="G820" s="1" t="str">
        <f ca="1">IF($B820=1,VLOOKUP($C820,aanmeldingen!$C:$AB,G$1,FALSE),"")</f>
        <v/>
      </c>
      <c r="H820" s="1" t="str">
        <f ca="1">IF($B820=1,VLOOKUP($C820,aanmeldingen!$C:$AB,H$1,FALSE),"")</f>
        <v/>
      </c>
      <c r="I820" s="26" t="str">
        <f ca="1">IF($B820=1,VLOOKUP($C820,aanmeldingen!$C:$AB,I$1,FALSE),"")</f>
        <v/>
      </c>
      <c r="J820" s="26" t="str">
        <f ca="1">IF($B820=1,VLOOKUP($C820,aanmeldingen!$C:$AB,J$1,FALSE),"")</f>
        <v/>
      </c>
      <c r="K820" s="18" t="str">
        <f ca="1">IF($B820=1,VLOOKUP($C820,aanmeldingen!$C:$AB,K$1,FALSE),"")</f>
        <v/>
      </c>
      <c r="L820" s="1" t="str">
        <f ca="1">IF($B820=1,VLOOKUP($C820,aanmeldingen!$C:$AB,L$1,FALSE),"")</f>
        <v/>
      </c>
      <c r="M820" s="1" t="str">
        <f ca="1">IF($D820="-","",VLOOKUP($C820,aanmeldingen!$C:$AB,M$1,FALSE))</f>
        <v/>
      </c>
      <c r="N820" s="1" t="str">
        <f ca="1">IF($D820="-","",VLOOKUP($C820,aanmeldingen!$C:$AB,N$1,FALSE))</f>
        <v/>
      </c>
      <c r="O820" s="1" t="str">
        <f ca="1">IF($D820="-","",VLOOKUP($C820,aanmeldingen!$C:$AB,O$1,FALSE))</f>
        <v/>
      </c>
      <c r="P820" s="1">
        <f t="shared" ca="1" si="76"/>
        <v>1</v>
      </c>
      <c r="Q820" s="20" t="str">
        <f ca="1">IF(B820=1,IF(VLOOKUP(D820,Scheidsrechters!B:P,15,FALSE)=0,"",VLOOKUP(D820,Scheidsrechters!B:P,15,FALSE)),"")</f>
        <v/>
      </c>
      <c r="S820" s="1">
        <f t="shared" ca="1" si="77"/>
        <v>1</v>
      </c>
      <c r="T820" s="26" t="str">
        <f ca="1">IFERROR(VLOOKUP(C820,aanmeldingen!$C:$L,10,FALSE),"")</f>
        <v/>
      </c>
      <c r="U820" s="26" t="str">
        <f ca="1">IFERROR(VLOOKUP(C820,aanmeldingen!$C:$V,20,FALSE),"")</f>
        <v/>
      </c>
    </row>
    <row r="821" spans="1:21" x14ac:dyDescent="0.2">
      <c r="A821" s="54">
        <f t="shared" ca="1" si="74"/>
        <v>1</v>
      </c>
      <c r="B821" s="54">
        <f t="shared" ca="1" si="75"/>
        <v>0</v>
      </c>
      <c r="C821" s="54">
        <f t="shared" si="72"/>
        <v>789</v>
      </c>
      <c r="D821" s="54" t="str">
        <f ca="1">IFERROR(VLOOKUP($C821,aanmeldingen!$C:$AB,D$1,FALSE),"-")</f>
        <v>-</v>
      </c>
      <c r="E821" s="54">
        <f t="shared" ca="1" si="73"/>
        <v>0</v>
      </c>
      <c r="F821" s="25" t="str">
        <f ca="1">IF($B821=1,VLOOKUP($C821,aanmeldingen!$C:$AB,F$1,FALSE),"")</f>
        <v/>
      </c>
      <c r="G821" s="1" t="str">
        <f ca="1">IF($B821=1,VLOOKUP($C821,aanmeldingen!$C:$AB,G$1,FALSE),"")</f>
        <v/>
      </c>
      <c r="H821" s="1" t="str">
        <f ca="1">IF($B821=1,VLOOKUP($C821,aanmeldingen!$C:$AB,H$1,FALSE),"")</f>
        <v/>
      </c>
      <c r="I821" s="26" t="str">
        <f ca="1">IF($B821=1,VLOOKUP($C821,aanmeldingen!$C:$AB,I$1,FALSE),"")</f>
        <v/>
      </c>
      <c r="J821" s="26" t="str">
        <f ca="1">IF($B821=1,VLOOKUP($C821,aanmeldingen!$C:$AB,J$1,FALSE),"")</f>
        <v/>
      </c>
      <c r="K821" s="18" t="str">
        <f ca="1">IF($B821=1,VLOOKUP($C821,aanmeldingen!$C:$AB,K$1,FALSE),"")</f>
        <v/>
      </c>
      <c r="L821" s="1" t="str">
        <f ca="1">IF($B821=1,VLOOKUP($C821,aanmeldingen!$C:$AB,L$1,FALSE),"")</f>
        <v/>
      </c>
      <c r="M821" s="1" t="str">
        <f ca="1">IF($D821="-","",VLOOKUP($C821,aanmeldingen!$C:$AB,M$1,FALSE))</f>
        <v/>
      </c>
      <c r="N821" s="1" t="str">
        <f ca="1">IF($D821="-","",VLOOKUP($C821,aanmeldingen!$C:$AB,N$1,FALSE))</f>
        <v/>
      </c>
      <c r="O821" s="1" t="str">
        <f ca="1">IF($D821="-","",VLOOKUP($C821,aanmeldingen!$C:$AB,O$1,FALSE))</f>
        <v/>
      </c>
      <c r="P821" s="1">
        <f t="shared" ca="1" si="76"/>
        <v>1</v>
      </c>
      <c r="Q821" s="20" t="str">
        <f ca="1">IF(B821=1,IF(VLOOKUP(D821,Scheidsrechters!B:P,15,FALSE)=0,"",VLOOKUP(D821,Scheidsrechters!B:P,15,FALSE)),"")</f>
        <v/>
      </c>
      <c r="S821" s="1">
        <f t="shared" ca="1" si="77"/>
        <v>1</v>
      </c>
      <c r="T821" s="26" t="str">
        <f ca="1">IFERROR(VLOOKUP(C821,aanmeldingen!$C:$L,10,FALSE),"")</f>
        <v/>
      </c>
      <c r="U821" s="26" t="str">
        <f ca="1">IFERROR(VLOOKUP(C821,aanmeldingen!$C:$V,20,FALSE),"")</f>
        <v/>
      </c>
    </row>
    <row r="822" spans="1:21" x14ac:dyDescent="0.2">
      <c r="A822" s="54">
        <f t="shared" ca="1" si="74"/>
        <v>1</v>
      </c>
      <c r="B822" s="54">
        <f t="shared" ca="1" si="75"/>
        <v>0</v>
      </c>
      <c r="C822" s="54">
        <f t="shared" si="72"/>
        <v>790</v>
      </c>
      <c r="D822" s="54" t="str">
        <f ca="1">IFERROR(VLOOKUP($C822,aanmeldingen!$C:$AB,D$1,FALSE),"-")</f>
        <v>-</v>
      </c>
      <c r="E822" s="54">
        <f t="shared" ca="1" si="73"/>
        <v>0</v>
      </c>
      <c r="F822" s="25" t="str">
        <f ca="1">IF($B822=1,VLOOKUP($C822,aanmeldingen!$C:$AB,F$1,FALSE),"")</f>
        <v/>
      </c>
      <c r="G822" s="1" t="str">
        <f ca="1">IF($B822=1,VLOOKUP($C822,aanmeldingen!$C:$AB,G$1,FALSE),"")</f>
        <v/>
      </c>
      <c r="H822" s="1" t="str">
        <f ca="1">IF($B822=1,VLOOKUP($C822,aanmeldingen!$C:$AB,H$1,FALSE),"")</f>
        <v/>
      </c>
      <c r="I822" s="26" t="str">
        <f ca="1">IF($B822=1,VLOOKUP($C822,aanmeldingen!$C:$AB,I$1,FALSE),"")</f>
        <v/>
      </c>
      <c r="J822" s="26" t="str">
        <f ca="1">IF($B822=1,VLOOKUP($C822,aanmeldingen!$C:$AB,J$1,FALSE),"")</f>
        <v/>
      </c>
      <c r="K822" s="18" t="str">
        <f ca="1">IF($B822=1,VLOOKUP($C822,aanmeldingen!$C:$AB,K$1,FALSE),"")</f>
        <v/>
      </c>
      <c r="L822" s="1" t="str">
        <f ca="1">IF($B822=1,VLOOKUP($C822,aanmeldingen!$C:$AB,L$1,FALSE),"")</f>
        <v/>
      </c>
      <c r="M822" s="1" t="str">
        <f ca="1">IF($D822="-","",VLOOKUP($C822,aanmeldingen!$C:$AB,M$1,FALSE))</f>
        <v/>
      </c>
      <c r="N822" s="1" t="str">
        <f ca="1">IF($D822="-","",VLOOKUP($C822,aanmeldingen!$C:$AB,N$1,FALSE))</f>
        <v/>
      </c>
      <c r="O822" s="1" t="str">
        <f ca="1">IF($D822="-","",VLOOKUP($C822,aanmeldingen!$C:$AB,O$1,FALSE))</f>
        <v/>
      </c>
      <c r="P822" s="1">
        <f t="shared" ca="1" si="76"/>
        <v>1</v>
      </c>
      <c r="Q822" s="20" t="str">
        <f ca="1">IF(B822=1,IF(VLOOKUP(D822,Scheidsrechters!B:P,15,FALSE)=0,"",VLOOKUP(D822,Scheidsrechters!B:P,15,FALSE)),"")</f>
        <v/>
      </c>
      <c r="S822" s="1">
        <f t="shared" ca="1" si="77"/>
        <v>1</v>
      </c>
      <c r="T822" s="26" t="str">
        <f ca="1">IFERROR(VLOOKUP(C822,aanmeldingen!$C:$L,10,FALSE),"")</f>
        <v/>
      </c>
      <c r="U822" s="26" t="str">
        <f ca="1">IFERROR(VLOOKUP(C822,aanmeldingen!$C:$V,20,FALSE),"")</f>
        <v/>
      </c>
    </row>
    <row r="823" spans="1:21" x14ac:dyDescent="0.2">
      <c r="A823" s="54">
        <f t="shared" ca="1" si="74"/>
        <v>1</v>
      </c>
      <c r="B823" s="54">
        <f t="shared" ca="1" si="75"/>
        <v>0</v>
      </c>
      <c r="C823" s="54">
        <f t="shared" si="72"/>
        <v>791</v>
      </c>
      <c r="D823" s="54" t="str">
        <f ca="1">IFERROR(VLOOKUP($C823,aanmeldingen!$C:$AB,D$1,FALSE),"-")</f>
        <v>-</v>
      </c>
      <c r="E823" s="54">
        <f t="shared" ca="1" si="73"/>
        <v>0</v>
      </c>
      <c r="F823" s="25" t="str">
        <f ca="1">IF($B823=1,VLOOKUP($C823,aanmeldingen!$C:$AB,F$1,FALSE),"")</f>
        <v/>
      </c>
      <c r="G823" s="1" t="str">
        <f ca="1">IF($B823=1,VLOOKUP($C823,aanmeldingen!$C:$AB,G$1,FALSE),"")</f>
        <v/>
      </c>
      <c r="H823" s="1" t="str">
        <f ca="1">IF($B823=1,VLOOKUP($C823,aanmeldingen!$C:$AB,H$1,FALSE),"")</f>
        <v/>
      </c>
      <c r="I823" s="26" t="str">
        <f ca="1">IF($B823=1,VLOOKUP($C823,aanmeldingen!$C:$AB,I$1,FALSE),"")</f>
        <v/>
      </c>
      <c r="J823" s="26" t="str">
        <f ca="1">IF($B823=1,VLOOKUP($C823,aanmeldingen!$C:$AB,J$1,FALSE),"")</f>
        <v/>
      </c>
      <c r="K823" s="18" t="str">
        <f ca="1">IF($B823=1,VLOOKUP($C823,aanmeldingen!$C:$AB,K$1,FALSE),"")</f>
        <v/>
      </c>
      <c r="L823" s="1" t="str">
        <f ca="1">IF($B823=1,VLOOKUP($C823,aanmeldingen!$C:$AB,L$1,FALSE),"")</f>
        <v/>
      </c>
      <c r="M823" s="1" t="str">
        <f ca="1">IF($D823="-","",VLOOKUP($C823,aanmeldingen!$C:$AB,M$1,FALSE))</f>
        <v/>
      </c>
      <c r="N823" s="1" t="str">
        <f ca="1">IF($D823="-","",VLOOKUP($C823,aanmeldingen!$C:$AB,N$1,FALSE))</f>
        <v/>
      </c>
      <c r="O823" s="1" t="str">
        <f ca="1">IF($D823="-","",VLOOKUP($C823,aanmeldingen!$C:$AB,O$1,FALSE))</f>
        <v/>
      </c>
      <c r="P823" s="1">
        <f t="shared" ca="1" si="76"/>
        <v>1</v>
      </c>
      <c r="Q823" s="20" t="str">
        <f ca="1">IF(B823=1,IF(VLOOKUP(D823,Scheidsrechters!B:P,15,FALSE)=0,"",VLOOKUP(D823,Scheidsrechters!B:P,15,FALSE)),"")</f>
        <v/>
      </c>
      <c r="S823" s="1">
        <f t="shared" ca="1" si="77"/>
        <v>1</v>
      </c>
      <c r="T823" s="26" t="str">
        <f ca="1">IFERROR(VLOOKUP(C823,aanmeldingen!$C:$L,10,FALSE),"")</f>
        <v/>
      </c>
      <c r="U823" s="26" t="str">
        <f ca="1">IFERROR(VLOOKUP(C823,aanmeldingen!$C:$V,20,FALSE),"")</f>
        <v/>
      </c>
    </row>
    <row r="824" spans="1:21" x14ac:dyDescent="0.2">
      <c r="A824" s="54">
        <f t="shared" ca="1" si="74"/>
        <v>1</v>
      </c>
      <c r="B824" s="54">
        <f t="shared" ca="1" si="75"/>
        <v>0</v>
      </c>
      <c r="C824" s="54">
        <f t="shared" si="72"/>
        <v>792</v>
      </c>
      <c r="D824" s="54" t="str">
        <f ca="1">IFERROR(VLOOKUP($C824,aanmeldingen!$C:$AB,D$1,FALSE),"-")</f>
        <v>-</v>
      </c>
      <c r="E824" s="54">
        <f t="shared" ca="1" si="73"/>
        <v>0</v>
      </c>
      <c r="F824" s="25" t="str">
        <f ca="1">IF($B824=1,VLOOKUP($C824,aanmeldingen!$C:$AB,F$1,FALSE),"")</f>
        <v/>
      </c>
      <c r="G824" s="1" t="str">
        <f ca="1">IF($B824=1,VLOOKUP($C824,aanmeldingen!$C:$AB,G$1,FALSE),"")</f>
        <v/>
      </c>
      <c r="H824" s="1" t="str">
        <f ca="1">IF($B824=1,VLOOKUP($C824,aanmeldingen!$C:$AB,H$1,FALSE),"")</f>
        <v/>
      </c>
      <c r="I824" s="26" t="str">
        <f ca="1">IF($B824=1,VLOOKUP($C824,aanmeldingen!$C:$AB,I$1,FALSE),"")</f>
        <v/>
      </c>
      <c r="J824" s="26" t="str">
        <f ca="1">IF($B824=1,VLOOKUP($C824,aanmeldingen!$C:$AB,J$1,FALSE),"")</f>
        <v/>
      </c>
      <c r="K824" s="18" t="str">
        <f ca="1">IF($B824=1,VLOOKUP($C824,aanmeldingen!$C:$AB,K$1,FALSE),"")</f>
        <v/>
      </c>
      <c r="L824" s="1" t="str">
        <f ca="1">IF($B824=1,VLOOKUP($C824,aanmeldingen!$C:$AB,L$1,FALSE),"")</f>
        <v/>
      </c>
      <c r="M824" s="1" t="str">
        <f ca="1">IF($D824="-","",VLOOKUP($C824,aanmeldingen!$C:$AB,M$1,FALSE))</f>
        <v/>
      </c>
      <c r="N824" s="1" t="str">
        <f ca="1">IF($D824="-","",VLOOKUP($C824,aanmeldingen!$C:$AB,N$1,FALSE))</f>
        <v/>
      </c>
      <c r="O824" s="1" t="str">
        <f ca="1">IF($D824="-","",VLOOKUP($C824,aanmeldingen!$C:$AB,O$1,FALSE))</f>
        <v/>
      </c>
      <c r="P824" s="1">
        <f t="shared" ca="1" si="76"/>
        <v>1</v>
      </c>
      <c r="Q824" s="20" t="str">
        <f ca="1">IF(B824=1,IF(VLOOKUP(D824,Scheidsrechters!B:P,15,FALSE)=0,"",VLOOKUP(D824,Scheidsrechters!B:P,15,FALSE)),"")</f>
        <v/>
      </c>
      <c r="S824" s="1">
        <f t="shared" ca="1" si="77"/>
        <v>1</v>
      </c>
      <c r="T824" s="26" t="str">
        <f ca="1">IFERROR(VLOOKUP(C824,aanmeldingen!$C:$L,10,FALSE),"")</f>
        <v/>
      </c>
      <c r="U824" s="26" t="str">
        <f ca="1">IFERROR(VLOOKUP(C824,aanmeldingen!$C:$V,20,FALSE),"")</f>
        <v/>
      </c>
    </row>
    <row r="825" spans="1:21" x14ac:dyDescent="0.2">
      <c r="A825" s="54">
        <f t="shared" ca="1" si="74"/>
        <v>1</v>
      </c>
      <c r="B825" s="54">
        <f t="shared" ca="1" si="75"/>
        <v>0</v>
      </c>
      <c r="C825" s="54">
        <f t="shared" si="72"/>
        <v>793</v>
      </c>
      <c r="D825" s="54" t="str">
        <f ca="1">IFERROR(VLOOKUP($C825,aanmeldingen!$C:$AB,D$1,FALSE),"-")</f>
        <v>-</v>
      </c>
      <c r="E825" s="54">
        <f t="shared" ca="1" si="73"/>
        <v>0</v>
      </c>
      <c r="F825" s="25" t="str">
        <f ca="1">IF($B825=1,VLOOKUP($C825,aanmeldingen!$C:$AB,F$1,FALSE),"")</f>
        <v/>
      </c>
      <c r="G825" s="1" t="str">
        <f ca="1">IF($B825=1,VLOOKUP($C825,aanmeldingen!$C:$AB,G$1,FALSE),"")</f>
        <v/>
      </c>
      <c r="H825" s="1" t="str">
        <f ca="1">IF($B825=1,VLOOKUP($C825,aanmeldingen!$C:$AB,H$1,FALSE),"")</f>
        <v/>
      </c>
      <c r="I825" s="26" t="str">
        <f ca="1">IF($B825=1,VLOOKUP($C825,aanmeldingen!$C:$AB,I$1,FALSE),"")</f>
        <v/>
      </c>
      <c r="J825" s="26" t="str">
        <f ca="1">IF($B825=1,VLOOKUP($C825,aanmeldingen!$C:$AB,J$1,FALSE),"")</f>
        <v/>
      </c>
      <c r="K825" s="18" t="str">
        <f ca="1">IF($B825=1,VLOOKUP($C825,aanmeldingen!$C:$AB,K$1,FALSE),"")</f>
        <v/>
      </c>
      <c r="L825" s="1" t="str">
        <f ca="1">IF($B825=1,VLOOKUP($C825,aanmeldingen!$C:$AB,L$1,FALSE),"")</f>
        <v/>
      </c>
      <c r="M825" s="1" t="str">
        <f ca="1">IF($D825="-","",VLOOKUP($C825,aanmeldingen!$C:$AB,M$1,FALSE))</f>
        <v/>
      </c>
      <c r="N825" s="1" t="str">
        <f ca="1">IF($D825="-","",VLOOKUP($C825,aanmeldingen!$C:$AB,N$1,FALSE))</f>
        <v/>
      </c>
      <c r="O825" s="1" t="str">
        <f ca="1">IF($D825="-","",VLOOKUP($C825,aanmeldingen!$C:$AB,O$1,FALSE))</f>
        <v/>
      </c>
      <c r="P825" s="1">
        <f t="shared" ca="1" si="76"/>
        <v>1</v>
      </c>
      <c r="Q825" s="20" t="str">
        <f ca="1">IF(B825=1,IF(VLOOKUP(D825,Scheidsrechters!B:P,15,FALSE)=0,"",VLOOKUP(D825,Scheidsrechters!B:P,15,FALSE)),"")</f>
        <v/>
      </c>
      <c r="S825" s="1">
        <f t="shared" ca="1" si="77"/>
        <v>1</v>
      </c>
      <c r="T825" s="26" t="str">
        <f ca="1">IFERROR(VLOOKUP(C825,aanmeldingen!$C:$L,10,FALSE),"")</f>
        <v/>
      </c>
      <c r="U825" s="26" t="str">
        <f ca="1">IFERROR(VLOOKUP(C825,aanmeldingen!$C:$V,20,FALSE),"")</f>
        <v/>
      </c>
    </row>
    <row r="826" spans="1:21" x14ac:dyDescent="0.2">
      <c r="A826" s="54">
        <f t="shared" ca="1" si="74"/>
        <v>1</v>
      </c>
      <c r="B826" s="54">
        <f t="shared" ca="1" si="75"/>
        <v>0</v>
      </c>
      <c r="C826" s="54">
        <f t="shared" si="72"/>
        <v>794</v>
      </c>
      <c r="D826" s="54" t="str">
        <f ca="1">IFERROR(VLOOKUP($C826,aanmeldingen!$C:$AB,D$1,FALSE),"-")</f>
        <v>-</v>
      </c>
      <c r="E826" s="54">
        <f t="shared" ca="1" si="73"/>
        <v>0</v>
      </c>
      <c r="F826" s="25" t="str">
        <f ca="1">IF($B826=1,VLOOKUP($C826,aanmeldingen!$C:$AB,F$1,FALSE),"")</f>
        <v/>
      </c>
      <c r="G826" s="1" t="str">
        <f ca="1">IF($B826=1,VLOOKUP($C826,aanmeldingen!$C:$AB,G$1,FALSE),"")</f>
        <v/>
      </c>
      <c r="H826" s="1" t="str">
        <f ca="1">IF($B826=1,VLOOKUP($C826,aanmeldingen!$C:$AB,H$1,FALSE),"")</f>
        <v/>
      </c>
      <c r="I826" s="26" t="str">
        <f ca="1">IF($B826=1,VLOOKUP($C826,aanmeldingen!$C:$AB,I$1,FALSE),"")</f>
        <v/>
      </c>
      <c r="J826" s="26" t="str">
        <f ca="1">IF($B826=1,VLOOKUP($C826,aanmeldingen!$C:$AB,J$1,FALSE),"")</f>
        <v/>
      </c>
      <c r="K826" s="18" t="str">
        <f ca="1">IF($B826=1,VLOOKUP($C826,aanmeldingen!$C:$AB,K$1,FALSE),"")</f>
        <v/>
      </c>
      <c r="L826" s="1" t="str">
        <f ca="1">IF($B826=1,VLOOKUP($C826,aanmeldingen!$C:$AB,L$1,FALSE),"")</f>
        <v/>
      </c>
      <c r="M826" s="1" t="str">
        <f ca="1">IF($D826="-","",VLOOKUP($C826,aanmeldingen!$C:$AB,M$1,FALSE))</f>
        <v/>
      </c>
      <c r="N826" s="1" t="str">
        <f ca="1">IF($D826="-","",VLOOKUP($C826,aanmeldingen!$C:$AB,N$1,FALSE))</f>
        <v/>
      </c>
      <c r="O826" s="1" t="str">
        <f ca="1">IF($D826="-","",VLOOKUP($C826,aanmeldingen!$C:$AB,O$1,FALSE))</f>
        <v/>
      </c>
      <c r="P826" s="1">
        <f t="shared" ca="1" si="76"/>
        <v>1</v>
      </c>
      <c r="Q826" s="20" t="str">
        <f ca="1">IF(B826=1,IF(VLOOKUP(D826,Scheidsrechters!B:P,15,FALSE)=0,"",VLOOKUP(D826,Scheidsrechters!B:P,15,FALSE)),"")</f>
        <v/>
      </c>
      <c r="S826" s="1">
        <f t="shared" ca="1" si="77"/>
        <v>1</v>
      </c>
      <c r="T826" s="26" t="str">
        <f ca="1">IFERROR(VLOOKUP(C826,aanmeldingen!$C:$L,10,FALSE),"")</f>
        <v/>
      </c>
      <c r="U826" s="26" t="str">
        <f ca="1">IFERROR(VLOOKUP(C826,aanmeldingen!$C:$V,20,FALSE),"")</f>
        <v/>
      </c>
    </row>
    <row r="827" spans="1:21" x14ac:dyDescent="0.2">
      <c r="A827" s="54">
        <f t="shared" ca="1" si="74"/>
        <v>1</v>
      </c>
      <c r="B827" s="54">
        <f t="shared" ca="1" si="75"/>
        <v>0</v>
      </c>
      <c r="C827" s="54">
        <f t="shared" si="72"/>
        <v>795</v>
      </c>
      <c r="D827" s="54" t="str">
        <f ca="1">IFERROR(VLOOKUP($C827,aanmeldingen!$C:$AB,D$1,FALSE),"-")</f>
        <v>-</v>
      </c>
      <c r="E827" s="54">
        <f t="shared" ca="1" si="73"/>
        <v>0</v>
      </c>
      <c r="F827" s="25" t="str">
        <f ca="1">IF($B827=1,VLOOKUP($C827,aanmeldingen!$C:$AB,F$1,FALSE),"")</f>
        <v/>
      </c>
      <c r="G827" s="1" t="str">
        <f ca="1">IF($B827=1,VLOOKUP($C827,aanmeldingen!$C:$AB,G$1,FALSE),"")</f>
        <v/>
      </c>
      <c r="H827" s="1" t="str">
        <f ca="1">IF($B827=1,VLOOKUP($C827,aanmeldingen!$C:$AB,H$1,FALSE),"")</f>
        <v/>
      </c>
      <c r="I827" s="26" t="str">
        <f ca="1">IF($B827=1,VLOOKUP($C827,aanmeldingen!$C:$AB,I$1,FALSE),"")</f>
        <v/>
      </c>
      <c r="J827" s="26" t="str">
        <f ca="1">IF($B827=1,VLOOKUP($C827,aanmeldingen!$C:$AB,J$1,FALSE),"")</f>
        <v/>
      </c>
      <c r="K827" s="18" t="str">
        <f ca="1">IF($B827=1,VLOOKUP($C827,aanmeldingen!$C:$AB,K$1,FALSE),"")</f>
        <v/>
      </c>
      <c r="L827" s="1" t="str">
        <f ca="1">IF($B827=1,VLOOKUP($C827,aanmeldingen!$C:$AB,L$1,FALSE),"")</f>
        <v/>
      </c>
      <c r="M827" s="1" t="str">
        <f ca="1">IF($D827="-","",VLOOKUP($C827,aanmeldingen!$C:$AB,M$1,FALSE))</f>
        <v/>
      </c>
      <c r="N827" s="1" t="str">
        <f ca="1">IF($D827="-","",VLOOKUP($C827,aanmeldingen!$C:$AB,N$1,FALSE))</f>
        <v/>
      </c>
      <c r="O827" s="1" t="str">
        <f ca="1">IF($D827="-","",VLOOKUP($C827,aanmeldingen!$C:$AB,O$1,FALSE))</f>
        <v/>
      </c>
      <c r="P827" s="1">
        <f t="shared" ca="1" si="76"/>
        <v>1</v>
      </c>
      <c r="Q827" s="20" t="str">
        <f ca="1">IF(B827=1,IF(VLOOKUP(D827,Scheidsrechters!B:P,15,FALSE)=0,"",VLOOKUP(D827,Scheidsrechters!B:P,15,FALSE)),"")</f>
        <v/>
      </c>
      <c r="S827" s="1">
        <f t="shared" ca="1" si="77"/>
        <v>1</v>
      </c>
      <c r="T827" s="26" t="str">
        <f ca="1">IFERROR(VLOOKUP(C827,aanmeldingen!$C:$L,10,FALSE),"")</f>
        <v/>
      </c>
      <c r="U827" s="26" t="str">
        <f ca="1">IFERROR(VLOOKUP(C827,aanmeldingen!$C:$V,20,FALSE),"")</f>
        <v/>
      </c>
    </row>
    <row r="828" spans="1:21" x14ac:dyDescent="0.2">
      <c r="A828" s="54">
        <f t="shared" ca="1" si="74"/>
        <v>1</v>
      </c>
      <c r="B828" s="54">
        <f t="shared" ca="1" si="75"/>
        <v>0</v>
      </c>
      <c r="C828" s="54">
        <f t="shared" si="72"/>
        <v>796</v>
      </c>
      <c r="D828" s="54" t="str">
        <f ca="1">IFERROR(VLOOKUP($C828,aanmeldingen!$C:$AB,D$1,FALSE),"-")</f>
        <v>-</v>
      </c>
      <c r="E828" s="54">
        <f t="shared" ca="1" si="73"/>
        <v>0</v>
      </c>
      <c r="F828" s="25" t="str">
        <f ca="1">IF($B828=1,VLOOKUP($C828,aanmeldingen!$C:$AB,F$1,FALSE),"")</f>
        <v/>
      </c>
      <c r="G828" s="1" t="str">
        <f ca="1">IF($B828=1,VLOOKUP($C828,aanmeldingen!$C:$AB,G$1,FALSE),"")</f>
        <v/>
      </c>
      <c r="H828" s="1" t="str">
        <f ca="1">IF($B828=1,VLOOKUP($C828,aanmeldingen!$C:$AB,H$1,FALSE),"")</f>
        <v/>
      </c>
      <c r="I828" s="26" t="str">
        <f ca="1">IF($B828=1,VLOOKUP($C828,aanmeldingen!$C:$AB,I$1,FALSE),"")</f>
        <v/>
      </c>
      <c r="J828" s="26" t="str">
        <f ca="1">IF($B828=1,VLOOKUP($C828,aanmeldingen!$C:$AB,J$1,FALSE),"")</f>
        <v/>
      </c>
      <c r="K828" s="18" t="str">
        <f ca="1">IF($B828=1,VLOOKUP($C828,aanmeldingen!$C:$AB,K$1,FALSE),"")</f>
        <v/>
      </c>
      <c r="L828" s="1" t="str">
        <f ca="1">IF($B828=1,VLOOKUP($C828,aanmeldingen!$C:$AB,L$1,FALSE),"")</f>
        <v/>
      </c>
      <c r="M828" s="1" t="str">
        <f ca="1">IF($D828="-","",VLOOKUP($C828,aanmeldingen!$C:$AB,M$1,FALSE))</f>
        <v/>
      </c>
      <c r="N828" s="1" t="str">
        <f ca="1">IF($D828="-","",VLOOKUP($C828,aanmeldingen!$C:$AB,N$1,FALSE))</f>
        <v/>
      </c>
      <c r="O828" s="1" t="str">
        <f ca="1">IF($D828="-","",VLOOKUP($C828,aanmeldingen!$C:$AB,O$1,FALSE))</f>
        <v/>
      </c>
      <c r="P828" s="1">
        <f t="shared" ca="1" si="76"/>
        <v>1</v>
      </c>
      <c r="Q828" s="20" t="str">
        <f ca="1">IF(B828=1,IF(VLOOKUP(D828,Scheidsrechters!B:P,15,FALSE)=0,"",VLOOKUP(D828,Scheidsrechters!B:P,15,FALSE)),"")</f>
        <v/>
      </c>
      <c r="S828" s="1">
        <f t="shared" ca="1" si="77"/>
        <v>1</v>
      </c>
      <c r="T828" s="26" t="str">
        <f ca="1">IFERROR(VLOOKUP(C828,aanmeldingen!$C:$L,10,FALSE),"")</f>
        <v/>
      </c>
      <c r="U828" s="26" t="str">
        <f ca="1">IFERROR(VLOOKUP(C828,aanmeldingen!$C:$V,20,FALSE),"")</f>
        <v/>
      </c>
    </row>
    <row r="829" spans="1:21" x14ac:dyDescent="0.2">
      <c r="A829" s="54">
        <f t="shared" ca="1" si="74"/>
        <v>1</v>
      </c>
      <c r="B829" s="54">
        <f t="shared" ca="1" si="75"/>
        <v>0</v>
      </c>
      <c r="C829" s="54">
        <f t="shared" si="72"/>
        <v>797</v>
      </c>
      <c r="D829" s="54" t="str">
        <f ca="1">IFERROR(VLOOKUP($C829,aanmeldingen!$C:$AB,D$1,FALSE),"-")</f>
        <v>-</v>
      </c>
      <c r="E829" s="54">
        <f t="shared" ca="1" si="73"/>
        <v>0</v>
      </c>
      <c r="F829" s="25" t="str">
        <f ca="1">IF($B829=1,VLOOKUP($C829,aanmeldingen!$C:$AB,F$1,FALSE),"")</f>
        <v/>
      </c>
      <c r="G829" s="1" t="str">
        <f ca="1">IF($B829=1,VLOOKUP($C829,aanmeldingen!$C:$AB,G$1,FALSE),"")</f>
        <v/>
      </c>
      <c r="H829" s="1" t="str">
        <f ca="1">IF($B829=1,VLOOKUP($C829,aanmeldingen!$C:$AB,H$1,FALSE),"")</f>
        <v/>
      </c>
      <c r="I829" s="26" t="str">
        <f ca="1">IF($B829=1,VLOOKUP($C829,aanmeldingen!$C:$AB,I$1,FALSE),"")</f>
        <v/>
      </c>
      <c r="J829" s="26" t="str">
        <f ca="1">IF($B829=1,VLOOKUP($C829,aanmeldingen!$C:$AB,J$1,FALSE),"")</f>
        <v/>
      </c>
      <c r="K829" s="18" t="str">
        <f ca="1">IF($B829=1,VLOOKUP($C829,aanmeldingen!$C:$AB,K$1,FALSE),"")</f>
        <v/>
      </c>
      <c r="L829" s="1" t="str">
        <f ca="1">IF($B829=1,VLOOKUP($C829,aanmeldingen!$C:$AB,L$1,FALSE),"")</f>
        <v/>
      </c>
      <c r="M829" s="1" t="str">
        <f ca="1">IF($D829="-","",VLOOKUP($C829,aanmeldingen!$C:$AB,M$1,FALSE))</f>
        <v/>
      </c>
      <c r="N829" s="1" t="str">
        <f ca="1">IF($D829="-","",VLOOKUP($C829,aanmeldingen!$C:$AB,N$1,FALSE))</f>
        <v/>
      </c>
      <c r="O829" s="1" t="str">
        <f ca="1">IF($D829="-","",VLOOKUP($C829,aanmeldingen!$C:$AB,O$1,FALSE))</f>
        <v/>
      </c>
      <c r="P829" s="1">
        <f t="shared" ca="1" si="76"/>
        <v>1</v>
      </c>
      <c r="Q829" s="20" t="str">
        <f ca="1">IF(B829=1,IF(VLOOKUP(D829,Scheidsrechters!B:P,15,FALSE)=0,"",VLOOKUP(D829,Scheidsrechters!B:P,15,FALSE)),"")</f>
        <v/>
      </c>
      <c r="S829" s="1">
        <f t="shared" ca="1" si="77"/>
        <v>1</v>
      </c>
      <c r="T829" s="26" t="str">
        <f ca="1">IFERROR(VLOOKUP(C829,aanmeldingen!$C:$L,10,FALSE),"")</f>
        <v/>
      </c>
      <c r="U829" s="26" t="str">
        <f ca="1">IFERROR(VLOOKUP(C829,aanmeldingen!$C:$V,20,FALSE),"")</f>
        <v/>
      </c>
    </row>
    <row r="830" spans="1:21" x14ac:dyDescent="0.2">
      <c r="A830" s="54">
        <f t="shared" ca="1" si="74"/>
        <v>1</v>
      </c>
      <c r="B830" s="54">
        <f t="shared" ca="1" si="75"/>
        <v>0</v>
      </c>
      <c r="C830" s="54">
        <f t="shared" si="72"/>
        <v>798</v>
      </c>
      <c r="D830" s="54" t="str">
        <f ca="1">IFERROR(VLOOKUP($C830,aanmeldingen!$C:$AB,D$1,FALSE),"-")</f>
        <v>-</v>
      </c>
      <c r="E830" s="54">
        <f t="shared" ca="1" si="73"/>
        <v>0</v>
      </c>
      <c r="F830" s="25" t="str">
        <f ca="1">IF($B830=1,VLOOKUP($C830,aanmeldingen!$C:$AB,F$1,FALSE),"")</f>
        <v/>
      </c>
      <c r="G830" s="1" t="str">
        <f ca="1">IF($B830=1,VLOOKUP($C830,aanmeldingen!$C:$AB,G$1,FALSE),"")</f>
        <v/>
      </c>
      <c r="H830" s="1" t="str">
        <f ca="1">IF($B830=1,VLOOKUP($C830,aanmeldingen!$C:$AB,H$1,FALSE),"")</f>
        <v/>
      </c>
      <c r="I830" s="26" t="str">
        <f ca="1">IF($B830=1,VLOOKUP($C830,aanmeldingen!$C:$AB,I$1,FALSE),"")</f>
        <v/>
      </c>
      <c r="J830" s="26" t="str">
        <f ca="1">IF($B830=1,VLOOKUP($C830,aanmeldingen!$C:$AB,J$1,FALSE),"")</f>
        <v/>
      </c>
      <c r="K830" s="18" t="str">
        <f ca="1">IF($B830=1,VLOOKUP($C830,aanmeldingen!$C:$AB,K$1,FALSE),"")</f>
        <v/>
      </c>
      <c r="L830" s="1" t="str">
        <f ca="1">IF($B830=1,VLOOKUP($C830,aanmeldingen!$C:$AB,L$1,FALSE),"")</f>
        <v/>
      </c>
      <c r="M830" s="1" t="str">
        <f ca="1">IF($D830="-","",VLOOKUP($C830,aanmeldingen!$C:$AB,M$1,FALSE))</f>
        <v/>
      </c>
      <c r="N830" s="1" t="str">
        <f ca="1">IF($D830="-","",VLOOKUP($C830,aanmeldingen!$C:$AB,N$1,FALSE))</f>
        <v/>
      </c>
      <c r="O830" s="1" t="str">
        <f ca="1">IF($D830="-","",VLOOKUP($C830,aanmeldingen!$C:$AB,O$1,FALSE))</f>
        <v/>
      </c>
      <c r="P830" s="1">
        <f t="shared" ca="1" si="76"/>
        <v>1</v>
      </c>
      <c r="Q830" s="20" t="str">
        <f ca="1">IF(B830=1,IF(VLOOKUP(D830,Scheidsrechters!B:P,15,FALSE)=0,"",VLOOKUP(D830,Scheidsrechters!B:P,15,FALSE)),"")</f>
        <v/>
      </c>
      <c r="S830" s="1">
        <f t="shared" ca="1" si="77"/>
        <v>1</v>
      </c>
      <c r="T830" s="26" t="str">
        <f ca="1">IFERROR(VLOOKUP(C830,aanmeldingen!$C:$L,10,FALSE),"")</f>
        <v/>
      </c>
      <c r="U830" s="26" t="str">
        <f ca="1">IFERROR(VLOOKUP(C830,aanmeldingen!$C:$V,20,FALSE),"")</f>
        <v/>
      </c>
    </row>
    <row r="831" spans="1:21" x14ac:dyDescent="0.2">
      <c r="A831" s="54">
        <f t="shared" ca="1" si="74"/>
        <v>1</v>
      </c>
      <c r="B831" s="54">
        <f t="shared" ca="1" si="75"/>
        <v>0</v>
      </c>
      <c r="C831" s="54">
        <f t="shared" si="72"/>
        <v>799</v>
      </c>
      <c r="D831" s="54" t="str">
        <f ca="1">IFERROR(VLOOKUP($C831,aanmeldingen!$C:$AB,D$1,FALSE),"-")</f>
        <v>-</v>
      </c>
      <c r="E831" s="54">
        <f t="shared" ca="1" si="73"/>
        <v>0</v>
      </c>
      <c r="F831" s="25" t="str">
        <f ca="1">IF($B831=1,VLOOKUP($C831,aanmeldingen!$C:$AB,F$1,FALSE),"")</f>
        <v/>
      </c>
      <c r="G831" s="1" t="str">
        <f ca="1">IF($B831=1,VLOOKUP($C831,aanmeldingen!$C:$AB,G$1,FALSE),"")</f>
        <v/>
      </c>
      <c r="H831" s="1" t="str">
        <f ca="1">IF($B831=1,VLOOKUP($C831,aanmeldingen!$C:$AB,H$1,FALSE),"")</f>
        <v/>
      </c>
      <c r="I831" s="26" t="str">
        <f ca="1">IF($B831=1,VLOOKUP($C831,aanmeldingen!$C:$AB,I$1,FALSE),"")</f>
        <v/>
      </c>
      <c r="J831" s="26" t="str">
        <f ca="1">IF($B831=1,VLOOKUP($C831,aanmeldingen!$C:$AB,J$1,FALSE),"")</f>
        <v/>
      </c>
      <c r="K831" s="18" t="str">
        <f ca="1">IF($B831=1,VLOOKUP($C831,aanmeldingen!$C:$AB,K$1,FALSE),"")</f>
        <v/>
      </c>
      <c r="L831" s="1" t="str">
        <f ca="1">IF($B831=1,VLOOKUP($C831,aanmeldingen!$C:$AB,L$1,FALSE),"")</f>
        <v/>
      </c>
      <c r="M831" s="1" t="str">
        <f ca="1">IF($D831="-","",VLOOKUP($C831,aanmeldingen!$C:$AB,M$1,FALSE))</f>
        <v/>
      </c>
      <c r="N831" s="1" t="str">
        <f ca="1">IF($D831="-","",VLOOKUP($C831,aanmeldingen!$C:$AB,N$1,FALSE))</f>
        <v/>
      </c>
      <c r="O831" s="1" t="str">
        <f ca="1">IF($D831="-","",VLOOKUP($C831,aanmeldingen!$C:$AB,O$1,FALSE))</f>
        <v/>
      </c>
      <c r="P831" s="1">
        <f t="shared" ca="1" si="76"/>
        <v>1</v>
      </c>
      <c r="Q831" s="20" t="str">
        <f ca="1">IF(B831=1,IF(VLOOKUP(D831,Scheidsrechters!B:P,15,FALSE)=0,"",VLOOKUP(D831,Scheidsrechters!B:P,15,FALSE)),"")</f>
        <v/>
      </c>
      <c r="S831" s="1">
        <f t="shared" ca="1" si="77"/>
        <v>1</v>
      </c>
      <c r="T831" s="26" t="str">
        <f ca="1">IFERROR(VLOOKUP(C831,aanmeldingen!$C:$L,10,FALSE),"")</f>
        <v/>
      </c>
      <c r="U831" s="26" t="str">
        <f ca="1">IFERROR(VLOOKUP(C831,aanmeldingen!$C:$V,20,FALSE),"")</f>
        <v/>
      </c>
    </row>
    <row r="832" spans="1:21" x14ac:dyDescent="0.2">
      <c r="A832" s="54">
        <f t="shared" ca="1" si="74"/>
        <v>1</v>
      </c>
      <c r="B832" s="54">
        <f t="shared" ca="1" si="75"/>
        <v>0</v>
      </c>
      <c r="C832" s="54">
        <f t="shared" si="72"/>
        <v>800</v>
      </c>
      <c r="D832" s="54" t="str">
        <f ca="1">IFERROR(VLOOKUP($C832,aanmeldingen!$C:$AB,D$1,FALSE),"-")</f>
        <v>-</v>
      </c>
      <c r="E832" s="54">
        <f t="shared" ca="1" si="73"/>
        <v>0</v>
      </c>
      <c r="F832" s="25" t="str">
        <f ca="1">IF($B832=1,VLOOKUP($C832,aanmeldingen!$C:$AB,F$1,FALSE),"")</f>
        <v/>
      </c>
      <c r="G832" s="1" t="str">
        <f ca="1">IF($B832=1,VLOOKUP($C832,aanmeldingen!$C:$AB,G$1,FALSE),"")</f>
        <v/>
      </c>
      <c r="H832" s="1" t="str">
        <f ca="1">IF($B832=1,VLOOKUP($C832,aanmeldingen!$C:$AB,H$1,FALSE),"")</f>
        <v/>
      </c>
      <c r="I832" s="26" t="str">
        <f ca="1">IF($B832=1,VLOOKUP($C832,aanmeldingen!$C:$AB,I$1,FALSE),"")</f>
        <v/>
      </c>
      <c r="J832" s="26" t="str">
        <f ca="1">IF($B832=1,VLOOKUP($C832,aanmeldingen!$C:$AB,J$1,FALSE),"")</f>
        <v/>
      </c>
      <c r="K832" s="18" t="str">
        <f ca="1">IF($B832=1,VLOOKUP($C832,aanmeldingen!$C:$AB,K$1,FALSE),"")</f>
        <v/>
      </c>
      <c r="L832" s="1" t="str">
        <f ca="1">IF($B832=1,VLOOKUP($C832,aanmeldingen!$C:$AB,L$1,FALSE),"")</f>
        <v/>
      </c>
      <c r="M832" s="1" t="str">
        <f ca="1">IF($D832="-","",VLOOKUP($C832,aanmeldingen!$C:$AB,M$1,FALSE))</f>
        <v/>
      </c>
      <c r="N832" s="1" t="str">
        <f ca="1">IF($D832="-","",VLOOKUP($C832,aanmeldingen!$C:$AB,N$1,FALSE))</f>
        <v/>
      </c>
      <c r="O832" s="1" t="str">
        <f ca="1">IF($D832="-","",VLOOKUP($C832,aanmeldingen!$C:$AB,O$1,FALSE))</f>
        <v/>
      </c>
      <c r="P832" s="1">
        <f t="shared" ca="1" si="76"/>
        <v>1</v>
      </c>
      <c r="Q832" s="20" t="str">
        <f ca="1">IF(B832=1,IF(VLOOKUP(D832,Scheidsrechters!B:P,15,FALSE)=0,"",VLOOKUP(D832,Scheidsrechters!B:P,15,FALSE)),"")</f>
        <v/>
      </c>
      <c r="S832" s="1">
        <f t="shared" ca="1" si="77"/>
        <v>1</v>
      </c>
      <c r="T832" s="26" t="str">
        <f ca="1">IFERROR(VLOOKUP(C832,aanmeldingen!$C:$L,10,FALSE),"")</f>
        <v/>
      </c>
      <c r="U832" s="26" t="str">
        <f ca="1">IFERROR(VLOOKUP(C832,aanmeldingen!$C:$V,20,FALSE),"")</f>
        <v/>
      </c>
    </row>
    <row r="833" spans="1:21" x14ac:dyDescent="0.2">
      <c r="A833" s="54">
        <f t="shared" ca="1" si="74"/>
        <v>1</v>
      </c>
      <c r="B833" s="54">
        <f t="shared" ca="1" si="75"/>
        <v>0</v>
      </c>
      <c r="C833" s="54">
        <f t="shared" si="72"/>
        <v>801</v>
      </c>
      <c r="D833" s="54" t="str">
        <f ca="1">IFERROR(VLOOKUP($C833,aanmeldingen!$C:$AB,D$1,FALSE),"-")</f>
        <v>-</v>
      </c>
      <c r="E833" s="54">
        <f t="shared" ca="1" si="73"/>
        <v>0</v>
      </c>
      <c r="F833" s="25" t="str">
        <f ca="1">IF($B833=1,VLOOKUP($C833,aanmeldingen!$C:$AB,F$1,FALSE),"")</f>
        <v/>
      </c>
      <c r="G833" s="1" t="str">
        <f ca="1">IF($B833=1,VLOOKUP($C833,aanmeldingen!$C:$AB,G$1,FALSE),"")</f>
        <v/>
      </c>
      <c r="H833" s="1" t="str">
        <f ca="1">IF($B833=1,VLOOKUP($C833,aanmeldingen!$C:$AB,H$1,FALSE),"")</f>
        <v/>
      </c>
      <c r="I833" s="26" t="str">
        <f ca="1">IF($B833=1,VLOOKUP($C833,aanmeldingen!$C:$AB,I$1,FALSE),"")</f>
        <v/>
      </c>
      <c r="J833" s="26" t="str">
        <f ca="1">IF($B833=1,VLOOKUP($C833,aanmeldingen!$C:$AB,J$1,FALSE),"")</f>
        <v/>
      </c>
      <c r="K833" s="18" t="str">
        <f ca="1">IF($B833=1,VLOOKUP($C833,aanmeldingen!$C:$AB,K$1,FALSE),"")</f>
        <v/>
      </c>
      <c r="L833" s="1" t="str">
        <f ca="1">IF($B833=1,VLOOKUP($C833,aanmeldingen!$C:$AB,L$1,FALSE),"")</f>
        <v/>
      </c>
      <c r="M833" s="1" t="str">
        <f ca="1">IF($D833="-","",VLOOKUP($C833,aanmeldingen!$C:$AB,M$1,FALSE))</f>
        <v/>
      </c>
      <c r="N833" s="1" t="str">
        <f ca="1">IF($D833="-","",VLOOKUP($C833,aanmeldingen!$C:$AB,N$1,FALSE))</f>
        <v/>
      </c>
      <c r="O833" s="1" t="str">
        <f ca="1">IF($D833="-","",VLOOKUP($C833,aanmeldingen!$C:$AB,O$1,FALSE))</f>
        <v/>
      </c>
      <c r="P833" s="1">
        <f t="shared" ca="1" si="76"/>
        <v>1</v>
      </c>
      <c r="Q833" s="20" t="str">
        <f ca="1">IF(B833=1,IF(VLOOKUP(D833,Scheidsrechters!B:P,15,FALSE)=0,"",VLOOKUP(D833,Scheidsrechters!B:P,15,FALSE)),"")</f>
        <v/>
      </c>
      <c r="S833" s="1">
        <f t="shared" ca="1" si="77"/>
        <v>1</v>
      </c>
      <c r="T833" s="26" t="str">
        <f ca="1">IFERROR(VLOOKUP(C833,aanmeldingen!$C:$L,10,FALSE),"")</f>
        <v/>
      </c>
      <c r="U833" s="26" t="str">
        <f ca="1">IFERROR(VLOOKUP(C833,aanmeldingen!$C:$V,20,FALSE),"")</f>
        <v/>
      </c>
    </row>
    <row r="834" spans="1:21" x14ac:dyDescent="0.2">
      <c r="A834" s="54">
        <f t="shared" ca="1" si="74"/>
        <v>1</v>
      </c>
      <c r="B834" s="54">
        <f t="shared" ca="1" si="75"/>
        <v>0</v>
      </c>
      <c r="C834" s="54">
        <f t="shared" si="72"/>
        <v>802</v>
      </c>
      <c r="D834" s="54" t="str">
        <f ca="1">IFERROR(VLOOKUP($C834,aanmeldingen!$C:$AB,D$1,FALSE),"-")</f>
        <v>-</v>
      </c>
      <c r="E834" s="54">
        <f t="shared" ca="1" si="73"/>
        <v>0</v>
      </c>
      <c r="F834" s="25" t="str">
        <f ca="1">IF($B834=1,VLOOKUP($C834,aanmeldingen!$C:$AB,F$1,FALSE),"")</f>
        <v/>
      </c>
      <c r="G834" s="1" t="str">
        <f ca="1">IF($B834=1,VLOOKUP($C834,aanmeldingen!$C:$AB,G$1,FALSE),"")</f>
        <v/>
      </c>
      <c r="H834" s="1" t="str">
        <f ca="1">IF($B834=1,VLOOKUP($C834,aanmeldingen!$C:$AB,H$1,FALSE),"")</f>
        <v/>
      </c>
      <c r="I834" s="26" t="str">
        <f ca="1">IF($B834=1,VLOOKUP($C834,aanmeldingen!$C:$AB,I$1,FALSE),"")</f>
        <v/>
      </c>
      <c r="J834" s="26" t="str">
        <f ca="1">IF($B834=1,VLOOKUP($C834,aanmeldingen!$C:$AB,J$1,FALSE),"")</f>
        <v/>
      </c>
      <c r="K834" s="18" t="str">
        <f ca="1">IF($B834=1,VLOOKUP($C834,aanmeldingen!$C:$AB,K$1,FALSE),"")</f>
        <v/>
      </c>
      <c r="L834" s="1" t="str">
        <f ca="1">IF($B834=1,VLOOKUP($C834,aanmeldingen!$C:$AB,L$1,FALSE),"")</f>
        <v/>
      </c>
      <c r="M834" s="1" t="str">
        <f ca="1">IF($D834="-","",VLOOKUP($C834,aanmeldingen!$C:$AB,M$1,FALSE))</f>
        <v/>
      </c>
      <c r="N834" s="1" t="str">
        <f ca="1">IF($D834="-","",VLOOKUP($C834,aanmeldingen!$C:$AB,N$1,FALSE))</f>
        <v/>
      </c>
      <c r="O834" s="1" t="str">
        <f ca="1">IF($D834="-","",VLOOKUP($C834,aanmeldingen!$C:$AB,O$1,FALSE))</f>
        <v/>
      </c>
      <c r="P834" s="1">
        <f t="shared" ca="1" si="76"/>
        <v>1</v>
      </c>
      <c r="Q834" s="20" t="str">
        <f ca="1">IF(B834=1,IF(VLOOKUP(D834,Scheidsrechters!B:P,15,FALSE)=0,"",VLOOKUP(D834,Scheidsrechters!B:P,15,FALSE)),"")</f>
        <v/>
      </c>
      <c r="S834" s="1">
        <f t="shared" ca="1" si="77"/>
        <v>1</v>
      </c>
      <c r="T834" s="26" t="str">
        <f ca="1">IFERROR(VLOOKUP(C834,aanmeldingen!$C:$L,10,FALSE),"")</f>
        <v/>
      </c>
      <c r="U834" s="26" t="str">
        <f ca="1">IFERROR(VLOOKUP(C834,aanmeldingen!$C:$V,20,FALSE),"")</f>
        <v/>
      </c>
    </row>
    <row r="835" spans="1:21" x14ac:dyDescent="0.2">
      <c r="A835" s="54">
        <f t="shared" ca="1" si="74"/>
        <v>1</v>
      </c>
      <c r="B835" s="54">
        <f t="shared" ca="1" si="75"/>
        <v>0</v>
      </c>
      <c r="C835" s="54">
        <f t="shared" si="72"/>
        <v>803</v>
      </c>
      <c r="D835" s="54" t="str">
        <f ca="1">IFERROR(VLOOKUP($C835,aanmeldingen!$C:$AB,D$1,FALSE),"-")</f>
        <v>-</v>
      </c>
      <c r="E835" s="54">
        <f t="shared" ca="1" si="73"/>
        <v>0</v>
      </c>
      <c r="F835" s="25" t="str">
        <f ca="1">IF($B835=1,VLOOKUP($C835,aanmeldingen!$C:$AB,F$1,FALSE),"")</f>
        <v/>
      </c>
      <c r="G835" s="1" t="str">
        <f ca="1">IF($B835=1,VLOOKUP($C835,aanmeldingen!$C:$AB,G$1,FALSE),"")</f>
        <v/>
      </c>
      <c r="H835" s="1" t="str">
        <f ca="1">IF($B835=1,VLOOKUP($C835,aanmeldingen!$C:$AB,H$1,FALSE),"")</f>
        <v/>
      </c>
      <c r="I835" s="26" t="str">
        <f ca="1">IF($B835=1,VLOOKUP($C835,aanmeldingen!$C:$AB,I$1,FALSE),"")</f>
        <v/>
      </c>
      <c r="J835" s="26" t="str">
        <f ca="1">IF($B835=1,VLOOKUP($C835,aanmeldingen!$C:$AB,J$1,FALSE),"")</f>
        <v/>
      </c>
      <c r="K835" s="18" t="str">
        <f ca="1">IF($B835=1,VLOOKUP($C835,aanmeldingen!$C:$AB,K$1,FALSE),"")</f>
        <v/>
      </c>
      <c r="L835" s="1" t="str">
        <f ca="1">IF($B835=1,VLOOKUP($C835,aanmeldingen!$C:$AB,L$1,FALSE),"")</f>
        <v/>
      </c>
      <c r="M835" s="1" t="str">
        <f ca="1">IF($D835="-","",VLOOKUP($C835,aanmeldingen!$C:$AB,M$1,FALSE))</f>
        <v/>
      </c>
      <c r="N835" s="1" t="str">
        <f ca="1">IF($D835="-","",VLOOKUP($C835,aanmeldingen!$C:$AB,N$1,FALSE))</f>
        <v/>
      </c>
      <c r="O835" s="1" t="str">
        <f ca="1">IF($D835="-","",VLOOKUP($C835,aanmeldingen!$C:$AB,O$1,FALSE))</f>
        <v/>
      </c>
      <c r="P835" s="1">
        <f t="shared" ca="1" si="76"/>
        <v>1</v>
      </c>
      <c r="Q835" s="20" t="str">
        <f ca="1">IF(B835=1,IF(VLOOKUP(D835,Scheidsrechters!B:P,15,FALSE)=0,"",VLOOKUP(D835,Scheidsrechters!B:P,15,FALSE)),"")</f>
        <v/>
      </c>
      <c r="S835" s="1">
        <f t="shared" ca="1" si="77"/>
        <v>1</v>
      </c>
      <c r="T835" s="26" t="str">
        <f ca="1">IFERROR(VLOOKUP(C835,aanmeldingen!$C:$L,10,FALSE),"")</f>
        <v/>
      </c>
      <c r="U835" s="26" t="str">
        <f ca="1">IFERROR(VLOOKUP(C835,aanmeldingen!$C:$V,20,FALSE),"")</f>
        <v/>
      </c>
    </row>
    <row r="836" spans="1:21" x14ac:dyDescent="0.2">
      <c r="A836" s="54">
        <f t="shared" ca="1" si="74"/>
        <v>1</v>
      </c>
      <c r="B836" s="54">
        <f t="shared" ca="1" si="75"/>
        <v>0</v>
      </c>
      <c r="C836" s="54">
        <f t="shared" si="72"/>
        <v>804</v>
      </c>
      <c r="D836" s="54" t="str">
        <f ca="1">IFERROR(VLOOKUP($C836,aanmeldingen!$C:$AB,D$1,FALSE),"-")</f>
        <v>-</v>
      </c>
      <c r="E836" s="54">
        <f t="shared" ca="1" si="73"/>
        <v>0</v>
      </c>
      <c r="F836" s="25" t="str">
        <f ca="1">IF($B836=1,VLOOKUP($C836,aanmeldingen!$C:$AB,F$1,FALSE),"")</f>
        <v/>
      </c>
      <c r="G836" s="1" t="str">
        <f ca="1">IF($B836=1,VLOOKUP($C836,aanmeldingen!$C:$AB,G$1,FALSE),"")</f>
        <v/>
      </c>
      <c r="H836" s="1" t="str">
        <f ca="1">IF($B836=1,VLOOKUP($C836,aanmeldingen!$C:$AB,H$1,FALSE),"")</f>
        <v/>
      </c>
      <c r="I836" s="26" t="str">
        <f ca="1">IF($B836=1,VLOOKUP($C836,aanmeldingen!$C:$AB,I$1,FALSE),"")</f>
        <v/>
      </c>
      <c r="J836" s="26" t="str">
        <f ca="1">IF($B836=1,VLOOKUP($C836,aanmeldingen!$C:$AB,J$1,FALSE),"")</f>
        <v/>
      </c>
      <c r="K836" s="18" t="str">
        <f ca="1">IF($B836=1,VLOOKUP($C836,aanmeldingen!$C:$AB,K$1,FALSE),"")</f>
        <v/>
      </c>
      <c r="L836" s="1" t="str">
        <f ca="1">IF($B836=1,VLOOKUP($C836,aanmeldingen!$C:$AB,L$1,FALSE),"")</f>
        <v/>
      </c>
      <c r="M836" s="1" t="str">
        <f ca="1">IF($D836="-","",VLOOKUP($C836,aanmeldingen!$C:$AB,M$1,FALSE))</f>
        <v/>
      </c>
      <c r="N836" s="1" t="str">
        <f ca="1">IF($D836="-","",VLOOKUP($C836,aanmeldingen!$C:$AB,N$1,FALSE))</f>
        <v/>
      </c>
      <c r="O836" s="1" t="str">
        <f ca="1">IF($D836="-","",VLOOKUP($C836,aanmeldingen!$C:$AB,O$1,FALSE))</f>
        <v/>
      </c>
      <c r="P836" s="1">
        <f t="shared" ca="1" si="76"/>
        <v>1</v>
      </c>
      <c r="Q836" s="20" t="str">
        <f ca="1">IF(B836=1,IF(VLOOKUP(D836,Scheidsrechters!B:P,15,FALSE)=0,"",VLOOKUP(D836,Scheidsrechters!B:P,15,FALSE)),"")</f>
        <v/>
      </c>
      <c r="S836" s="1">
        <f t="shared" ca="1" si="77"/>
        <v>1</v>
      </c>
      <c r="T836" s="26" t="str">
        <f ca="1">IFERROR(VLOOKUP(C836,aanmeldingen!$C:$L,10,FALSE),"")</f>
        <v/>
      </c>
      <c r="U836" s="26" t="str">
        <f ca="1">IFERROR(VLOOKUP(C836,aanmeldingen!$C:$V,20,FALSE),"")</f>
        <v/>
      </c>
    </row>
    <row r="837" spans="1:21" x14ac:dyDescent="0.2">
      <c r="A837" s="54">
        <f t="shared" ca="1" si="74"/>
        <v>1</v>
      </c>
      <c r="B837" s="54">
        <f t="shared" ca="1" si="75"/>
        <v>0</v>
      </c>
      <c r="C837" s="54">
        <f t="shared" si="72"/>
        <v>805</v>
      </c>
      <c r="D837" s="54" t="str">
        <f ca="1">IFERROR(VLOOKUP($C837,aanmeldingen!$C:$AB,D$1,FALSE),"-")</f>
        <v>-</v>
      </c>
      <c r="E837" s="54">
        <f t="shared" ca="1" si="73"/>
        <v>0</v>
      </c>
      <c r="F837" s="25" t="str">
        <f ca="1">IF($B837=1,VLOOKUP($C837,aanmeldingen!$C:$AB,F$1,FALSE),"")</f>
        <v/>
      </c>
      <c r="G837" s="1" t="str">
        <f ca="1">IF($B837=1,VLOOKUP($C837,aanmeldingen!$C:$AB,G$1,FALSE),"")</f>
        <v/>
      </c>
      <c r="H837" s="1" t="str">
        <f ca="1">IF($B837=1,VLOOKUP($C837,aanmeldingen!$C:$AB,H$1,FALSE),"")</f>
        <v/>
      </c>
      <c r="I837" s="26" t="str">
        <f ca="1">IF($B837=1,VLOOKUP($C837,aanmeldingen!$C:$AB,I$1,FALSE),"")</f>
        <v/>
      </c>
      <c r="J837" s="26" t="str">
        <f ca="1">IF($B837=1,VLOOKUP($C837,aanmeldingen!$C:$AB,J$1,FALSE),"")</f>
        <v/>
      </c>
      <c r="K837" s="18" t="str">
        <f ca="1">IF($B837=1,VLOOKUP($C837,aanmeldingen!$C:$AB,K$1,FALSE),"")</f>
        <v/>
      </c>
      <c r="L837" s="1" t="str">
        <f ca="1">IF($B837=1,VLOOKUP($C837,aanmeldingen!$C:$AB,L$1,FALSE),"")</f>
        <v/>
      </c>
      <c r="M837" s="1" t="str">
        <f ca="1">IF($D837="-","",VLOOKUP($C837,aanmeldingen!$C:$AB,M$1,FALSE))</f>
        <v/>
      </c>
      <c r="N837" s="1" t="str">
        <f ca="1">IF($D837="-","",VLOOKUP($C837,aanmeldingen!$C:$AB,N$1,FALSE))</f>
        <v/>
      </c>
      <c r="O837" s="1" t="str">
        <f ca="1">IF($D837="-","",VLOOKUP($C837,aanmeldingen!$C:$AB,O$1,FALSE))</f>
        <v/>
      </c>
      <c r="P837" s="1">
        <f t="shared" ca="1" si="76"/>
        <v>1</v>
      </c>
      <c r="Q837" s="20" t="str">
        <f ca="1">IF(B837=1,IF(VLOOKUP(D837,Scheidsrechters!B:P,15,FALSE)=0,"",VLOOKUP(D837,Scheidsrechters!B:P,15,FALSE)),"")</f>
        <v/>
      </c>
      <c r="S837" s="1">
        <f t="shared" ca="1" si="77"/>
        <v>1</v>
      </c>
      <c r="T837" s="26" t="str">
        <f ca="1">IFERROR(VLOOKUP(C837,aanmeldingen!$C:$L,10,FALSE),"")</f>
        <v/>
      </c>
      <c r="U837" s="26" t="str">
        <f ca="1">IFERROR(VLOOKUP(C837,aanmeldingen!$C:$V,20,FALSE),"")</f>
        <v/>
      </c>
    </row>
    <row r="838" spans="1:21" x14ac:dyDescent="0.2">
      <c r="A838" s="54">
        <f t="shared" ca="1" si="74"/>
        <v>1</v>
      </c>
      <c r="B838" s="54">
        <f t="shared" ca="1" si="75"/>
        <v>0</v>
      </c>
      <c r="C838" s="54">
        <f t="shared" si="72"/>
        <v>806</v>
      </c>
      <c r="D838" s="54" t="str">
        <f ca="1">IFERROR(VLOOKUP($C838,aanmeldingen!$C:$AB,D$1,FALSE),"-")</f>
        <v>-</v>
      </c>
      <c r="E838" s="54">
        <f t="shared" ca="1" si="73"/>
        <v>0</v>
      </c>
      <c r="F838" s="25" t="str">
        <f ca="1">IF($B838=1,VLOOKUP($C838,aanmeldingen!$C:$AB,F$1,FALSE),"")</f>
        <v/>
      </c>
      <c r="G838" s="1" t="str">
        <f ca="1">IF($B838=1,VLOOKUP($C838,aanmeldingen!$C:$AB,G$1,FALSE),"")</f>
        <v/>
      </c>
      <c r="H838" s="1" t="str">
        <f ca="1">IF($B838=1,VLOOKUP($C838,aanmeldingen!$C:$AB,H$1,FALSE),"")</f>
        <v/>
      </c>
      <c r="I838" s="26" t="str">
        <f ca="1">IF($B838=1,VLOOKUP($C838,aanmeldingen!$C:$AB,I$1,FALSE),"")</f>
        <v/>
      </c>
      <c r="J838" s="26" t="str">
        <f ca="1">IF($B838=1,VLOOKUP($C838,aanmeldingen!$C:$AB,J$1,FALSE),"")</f>
        <v/>
      </c>
      <c r="K838" s="18" t="str">
        <f ca="1">IF($B838=1,VLOOKUP($C838,aanmeldingen!$C:$AB,K$1,FALSE),"")</f>
        <v/>
      </c>
      <c r="L838" s="1" t="str">
        <f ca="1">IF($B838=1,VLOOKUP($C838,aanmeldingen!$C:$AB,L$1,FALSE),"")</f>
        <v/>
      </c>
      <c r="M838" s="1" t="str">
        <f ca="1">IF($D838="-","",VLOOKUP($C838,aanmeldingen!$C:$AB,M$1,FALSE))</f>
        <v/>
      </c>
      <c r="N838" s="1" t="str">
        <f ca="1">IF($D838="-","",VLOOKUP($C838,aanmeldingen!$C:$AB,N$1,FALSE))</f>
        <v/>
      </c>
      <c r="O838" s="1" t="str">
        <f ca="1">IF($D838="-","",VLOOKUP($C838,aanmeldingen!$C:$AB,O$1,FALSE))</f>
        <v/>
      </c>
      <c r="P838" s="1">
        <f t="shared" ca="1" si="76"/>
        <v>1</v>
      </c>
      <c r="Q838" s="20" t="str">
        <f ca="1">IF(B838=1,IF(VLOOKUP(D838,Scheidsrechters!B:P,15,FALSE)=0,"",VLOOKUP(D838,Scheidsrechters!B:P,15,FALSE)),"")</f>
        <v/>
      </c>
      <c r="S838" s="1">
        <f t="shared" ca="1" si="77"/>
        <v>1</v>
      </c>
      <c r="T838" s="26" t="str">
        <f ca="1">IFERROR(VLOOKUP(C838,aanmeldingen!$C:$L,10,FALSE),"")</f>
        <v/>
      </c>
      <c r="U838" s="26" t="str">
        <f ca="1">IFERROR(VLOOKUP(C838,aanmeldingen!$C:$V,20,FALSE),"")</f>
        <v/>
      </c>
    </row>
    <row r="839" spans="1:21" x14ac:dyDescent="0.2">
      <c r="A839" s="54">
        <f t="shared" ca="1" si="74"/>
        <v>1</v>
      </c>
      <c r="B839" s="54">
        <f t="shared" ca="1" si="75"/>
        <v>0</v>
      </c>
      <c r="C839" s="54">
        <f t="shared" si="72"/>
        <v>807</v>
      </c>
      <c r="D839" s="54" t="str">
        <f ca="1">IFERROR(VLOOKUP($C839,aanmeldingen!$C:$AB,D$1,FALSE),"-")</f>
        <v>-</v>
      </c>
      <c r="E839" s="54">
        <f t="shared" ca="1" si="73"/>
        <v>0</v>
      </c>
      <c r="F839" s="25" t="str">
        <f ca="1">IF($B839=1,VLOOKUP($C839,aanmeldingen!$C:$AB,F$1,FALSE),"")</f>
        <v/>
      </c>
      <c r="G839" s="1" t="str">
        <f ca="1">IF($B839=1,VLOOKUP($C839,aanmeldingen!$C:$AB,G$1,FALSE),"")</f>
        <v/>
      </c>
      <c r="H839" s="1" t="str">
        <f ca="1">IF($B839=1,VLOOKUP($C839,aanmeldingen!$C:$AB,H$1,FALSE),"")</f>
        <v/>
      </c>
      <c r="I839" s="26" t="str">
        <f ca="1">IF($B839=1,VLOOKUP($C839,aanmeldingen!$C:$AB,I$1,FALSE),"")</f>
        <v/>
      </c>
      <c r="J839" s="26" t="str">
        <f ca="1">IF($B839=1,VLOOKUP($C839,aanmeldingen!$C:$AB,J$1,FALSE),"")</f>
        <v/>
      </c>
      <c r="K839" s="18" t="str">
        <f ca="1">IF($B839=1,VLOOKUP($C839,aanmeldingen!$C:$AB,K$1,FALSE),"")</f>
        <v/>
      </c>
      <c r="L839" s="1" t="str">
        <f ca="1">IF($B839=1,VLOOKUP($C839,aanmeldingen!$C:$AB,L$1,FALSE),"")</f>
        <v/>
      </c>
      <c r="M839" s="1" t="str">
        <f ca="1">IF($D839="-","",VLOOKUP($C839,aanmeldingen!$C:$AB,M$1,FALSE))</f>
        <v/>
      </c>
      <c r="N839" s="1" t="str">
        <f ca="1">IF($D839="-","",VLOOKUP($C839,aanmeldingen!$C:$AB,N$1,FALSE))</f>
        <v/>
      </c>
      <c r="O839" s="1" t="str">
        <f ca="1">IF($D839="-","",VLOOKUP($C839,aanmeldingen!$C:$AB,O$1,FALSE))</f>
        <v/>
      </c>
      <c r="P839" s="1">
        <f t="shared" ca="1" si="76"/>
        <v>1</v>
      </c>
      <c r="Q839" s="20" t="str">
        <f ca="1">IF(B839=1,IF(VLOOKUP(D839,Scheidsrechters!B:P,15,FALSE)=0,"",VLOOKUP(D839,Scheidsrechters!B:P,15,FALSE)),"")</f>
        <v/>
      </c>
      <c r="S839" s="1">
        <f t="shared" ca="1" si="77"/>
        <v>1</v>
      </c>
      <c r="T839" s="26" t="str">
        <f ca="1">IFERROR(VLOOKUP(C839,aanmeldingen!$C:$L,10,FALSE),"")</f>
        <v/>
      </c>
      <c r="U839" s="26" t="str">
        <f ca="1">IFERROR(VLOOKUP(C839,aanmeldingen!$C:$V,20,FALSE),"")</f>
        <v/>
      </c>
    </row>
    <row r="840" spans="1:21" x14ac:dyDescent="0.2">
      <c r="A840" s="54">
        <f t="shared" ca="1" si="74"/>
        <v>1</v>
      </c>
      <c r="B840" s="54">
        <f t="shared" ca="1" si="75"/>
        <v>0</v>
      </c>
      <c r="C840" s="54">
        <f t="shared" si="72"/>
        <v>808</v>
      </c>
      <c r="D840" s="54" t="str">
        <f ca="1">IFERROR(VLOOKUP($C840,aanmeldingen!$C:$AB,D$1,FALSE),"-")</f>
        <v>-</v>
      </c>
      <c r="E840" s="54">
        <f t="shared" ca="1" si="73"/>
        <v>0</v>
      </c>
      <c r="F840" s="25" t="str">
        <f ca="1">IF($B840=1,VLOOKUP($C840,aanmeldingen!$C:$AB,F$1,FALSE),"")</f>
        <v/>
      </c>
      <c r="G840" s="1" t="str">
        <f ca="1">IF($B840=1,VLOOKUP($C840,aanmeldingen!$C:$AB,G$1,FALSE),"")</f>
        <v/>
      </c>
      <c r="H840" s="1" t="str">
        <f ca="1">IF($B840=1,VLOOKUP($C840,aanmeldingen!$C:$AB,H$1,FALSE),"")</f>
        <v/>
      </c>
      <c r="I840" s="26" t="str">
        <f ca="1">IF($B840=1,VLOOKUP($C840,aanmeldingen!$C:$AB,I$1,FALSE),"")</f>
        <v/>
      </c>
      <c r="J840" s="26" t="str">
        <f ca="1">IF($B840=1,VLOOKUP($C840,aanmeldingen!$C:$AB,J$1,FALSE),"")</f>
        <v/>
      </c>
      <c r="K840" s="18" t="str">
        <f ca="1">IF($B840=1,VLOOKUP($C840,aanmeldingen!$C:$AB,K$1,FALSE),"")</f>
        <v/>
      </c>
      <c r="L840" s="1" t="str">
        <f ca="1">IF($B840=1,VLOOKUP($C840,aanmeldingen!$C:$AB,L$1,FALSE),"")</f>
        <v/>
      </c>
      <c r="M840" s="1" t="str">
        <f ca="1">IF($D840="-","",VLOOKUP($C840,aanmeldingen!$C:$AB,M$1,FALSE))</f>
        <v/>
      </c>
      <c r="N840" s="1" t="str">
        <f ca="1">IF($D840="-","",VLOOKUP($C840,aanmeldingen!$C:$AB,N$1,FALSE))</f>
        <v/>
      </c>
      <c r="O840" s="1" t="str">
        <f ca="1">IF($D840="-","",VLOOKUP($C840,aanmeldingen!$C:$AB,O$1,FALSE))</f>
        <v/>
      </c>
      <c r="P840" s="1">
        <f t="shared" ca="1" si="76"/>
        <v>1</v>
      </c>
      <c r="Q840" s="20" t="str">
        <f ca="1">IF(B840=1,IF(VLOOKUP(D840,Scheidsrechters!B:P,15,FALSE)=0,"",VLOOKUP(D840,Scheidsrechters!B:P,15,FALSE)),"")</f>
        <v/>
      </c>
      <c r="S840" s="1">
        <f t="shared" ca="1" si="77"/>
        <v>1</v>
      </c>
      <c r="T840" s="26" t="str">
        <f ca="1">IFERROR(VLOOKUP(C840,aanmeldingen!$C:$L,10,FALSE),"")</f>
        <v/>
      </c>
      <c r="U840" s="26" t="str">
        <f ca="1">IFERROR(VLOOKUP(C840,aanmeldingen!$C:$V,20,FALSE),"")</f>
        <v/>
      </c>
    </row>
    <row r="841" spans="1:21" x14ac:dyDescent="0.2">
      <c r="A841" s="54">
        <f t="shared" ca="1" si="74"/>
        <v>1</v>
      </c>
      <c r="B841" s="54">
        <f t="shared" ca="1" si="75"/>
        <v>0</v>
      </c>
      <c r="C841" s="54">
        <f t="shared" si="72"/>
        <v>809</v>
      </c>
      <c r="D841" s="54" t="str">
        <f ca="1">IFERROR(VLOOKUP($C841,aanmeldingen!$C:$AB,D$1,FALSE),"-")</f>
        <v>-</v>
      </c>
      <c r="E841" s="54">
        <f t="shared" ca="1" si="73"/>
        <v>0</v>
      </c>
      <c r="F841" s="25" t="str">
        <f ca="1">IF($B841=1,VLOOKUP($C841,aanmeldingen!$C:$AB,F$1,FALSE),"")</f>
        <v/>
      </c>
      <c r="G841" s="1" t="str">
        <f ca="1">IF($B841=1,VLOOKUP($C841,aanmeldingen!$C:$AB,G$1,FALSE),"")</f>
        <v/>
      </c>
      <c r="H841" s="1" t="str">
        <f ca="1">IF($B841=1,VLOOKUP($C841,aanmeldingen!$C:$AB,H$1,FALSE),"")</f>
        <v/>
      </c>
      <c r="I841" s="26" t="str">
        <f ca="1">IF($B841=1,VLOOKUP($C841,aanmeldingen!$C:$AB,I$1,FALSE),"")</f>
        <v/>
      </c>
      <c r="J841" s="26" t="str">
        <f ca="1">IF($B841=1,VLOOKUP($C841,aanmeldingen!$C:$AB,J$1,FALSE),"")</f>
        <v/>
      </c>
      <c r="K841" s="18" t="str">
        <f ca="1">IF($B841=1,VLOOKUP($C841,aanmeldingen!$C:$AB,K$1,FALSE),"")</f>
        <v/>
      </c>
      <c r="L841" s="1" t="str">
        <f ca="1">IF($B841=1,VLOOKUP($C841,aanmeldingen!$C:$AB,L$1,FALSE),"")</f>
        <v/>
      </c>
      <c r="M841" s="1" t="str">
        <f ca="1">IF($D841="-","",VLOOKUP($C841,aanmeldingen!$C:$AB,M$1,FALSE))</f>
        <v/>
      </c>
      <c r="N841" s="1" t="str">
        <f ca="1">IF($D841="-","",VLOOKUP($C841,aanmeldingen!$C:$AB,N$1,FALSE))</f>
        <v/>
      </c>
      <c r="O841" s="1" t="str">
        <f ca="1">IF($D841="-","",VLOOKUP($C841,aanmeldingen!$C:$AB,O$1,FALSE))</f>
        <v/>
      </c>
      <c r="P841" s="1">
        <f t="shared" ca="1" si="76"/>
        <v>1</v>
      </c>
      <c r="Q841" s="20" t="str">
        <f ca="1">IF(B841=1,IF(VLOOKUP(D841,Scheidsrechters!B:P,15,FALSE)=0,"",VLOOKUP(D841,Scheidsrechters!B:P,15,FALSE)),"")</f>
        <v/>
      </c>
      <c r="S841" s="1">
        <f t="shared" ca="1" si="77"/>
        <v>1</v>
      </c>
      <c r="T841" s="26" t="str">
        <f ca="1">IFERROR(VLOOKUP(C841,aanmeldingen!$C:$L,10,FALSE),"")</f>
        <v/>
      </c>
      <c r="U841" s="26" t="str">
        <f ca="1">IFERROR(VLOOKUP(C841,aanmeldingen!$C:$V,20,FALSE),"")</f>
        <v/>
      </c>
    </row>
    <row r="842" spans="1:21" x14ac:dyDescent="0.2">
      <c r="A842" s="54">
        <f t="shared" ca="1" si="74"/>
        <v>1</v>
      </c>
      <c r="B842" s="54">
        <f t="shared" ca="1" si="75"/>
        <v>0</v>
      </c>
      <c r="C842" s="54">
        <f t="shared" si="72"/>
        <v>810</v>
      </c>
      <c r="D842" s="54" t="str">
        <f ca="1">IFERROR(VLOOKUP($C842,aanmeldingen!$C:$AB,D$1,FALSE),"-")</f>
        <v>-</v>
      </c>
      <c r="E842" s="54">
        <f t="shared" ca="1" si="73"/>
        <v>0</v>
      </c>
      <c r="F842" s="25" t="str">
        <f ca="1">IF($B842=1,VLOOKUP($C842,aanmeldingen!$C:$AB,F$1,FALSE),"")</f>
        <v/>
      </c>
      <c r="G842" s="1" t="str">
        <f ca="1">IF($B842=1,VLOOKUP($C842,aanmeldingen!$C:$AB,G$1,FALSE),"")</f>
        <v/>
      </c>
      <c r="H842" s="1" t="str">
        <f ca="1">IF($B842=1,VLOOKUP($C842,aanmeldingen!$C:$AB,H$1,FALSE),"")</f>
        <v/>
      </c>
      <c r="I842" s="26" t="str">
        <f ca="1">IF($B842=1,VLOOKUP($C842,aanmeldingen!$C:$AB,I$1,FALSE),"")</f>
        <v/>
      </c>
      <c r="J842" s="26" t="str">
        <f ca="1">IF($B842=1,VLOOKUP($C842,aanmeldingen!$C:$AB,J$1,FALSE),"")</f>
        <v/>
      </c>
      <c r="K842" s="18" t="str">
        <f ca="1">IF($B842=1,VLOOKUP($C842,aanmeldingen!$C:$AB,K$1,FALSE),"")</f>
        <v/>
      </c>
      <c r="L842" s="1" t="str">
        <f ca="1">IF($B842=1,VLOOKUP($C842,aanmeldingen!$C:$AB,L$1,FALSE),"")</f>
        <v/>
      </c>
      <c r="M842" s="1" t="str">
        <f ca="1">IF($D842="-","",VLOOKUP($C842,aanmeldingen!$C:$AB,M$1,FALSE))</f>
        <v/>
      </c>
      <c r="N842" s="1" t="str">
        <f ca="1">IF($D842="-","",VLOOKUP($C842,aanmeldingen!$C:$AB,N$1,FALSE))</f>
        <v/>
      </c>
      <c r="O842" s="1" t="str">
        <f ca="1">IF($D842="-","",VLOOKUP($C842,aanmeldingen!$C:$AB,O$1,FALSE))</f>
        <v/>
      </c>
      <c r="P842" s="1">
        <f t="shared" ca="1" si="76"/>
        <v>1</v>
      </c>
      <c r="Q842" s="20" t="str">
        <f ca="1">IF(B842=1,IF(VLOOKUP(D842,Scheidsrechters!B:P,15,FALSE)=0,"",VLOOKUP(D842,Scheidsrechters!B:P,15,FALSE)),"")</f>
        <v/>
      </c>
      <c r="S842" s="1">
        <f t="shared" ca="1" si="77"/>
        <v>1</v>
      </c>
      <c r="T842" s="26" t="str">
        <f ca="1">IFERROR(VLOOKUP(C842,aanmeldingen!$C:$L,10,FALSE),"")</f>
        <v/>
      </c>
      <c r="U842" s="26" t="str">
        <f ca="1">IFERROR(VLOOKUP(C842,aanmeldingen!$C:$V,20,FALSE),"")</f>
        <v/>
      </c>
    </row>
    <row r="843" spans="1:21" x14ac:dyDescent="0.2">
      <c r="A843" s="54">
        <f t="shared" ca="1" si="74"/>
        <v>1</v>
      </c>
      <c r="B843" s="54">
        <f t="shared" ca="1" si="75"/>
        <v>0</v>
      </c>
      <c r="C843" s="54">
        <f t="shared" si="72"/>
        <v>811</v>
      </c>
      <c r="D843" s="54" t="str">
        <f ca="1">IFERROR(VLOOKUP($C843,aanmeldingen!$C:$AB,D$1,FALSE),"-")</f>
        <v>-</v>
      </c>
      <c r="E843" s="54">
        <f t="shared" ca="1" si="73"/>
        <v>0</v>
      </c>
      <c r="F843" s="25" t="str">
        <f ca="1">IF($B843=1,VLOOKUP($C843,aanmeldingen!$C:$AB,F$1,FALSE),"")</f>
        <v/>
      </c>
      <c r="G843" s="1" t="str">
        <f ca="1">IF($B843=1,VLOOKUP($C843,aanmeldingen!$C:$AB,G$1,FALSE),"")</f>
        <v/>
      </c>
      <c r="H843" s="1" t="str">
        <f ca="1">IF($B843=1,VLOOKUP($C843,aanmeldingen!$C:$AB,H$1,FALSE),"")</f>
        <v/>
      </c>
      <c r="I843" s="26" t="str">
        <f ca="1">IF($B843=1,VLOOKUP($C843,aanmeldingen!$C:$AB,I$1,FALSE),"")</f>
        <v/>
      </c>
      <c r="J843" s="26" t="str">
        <f ca="1">IF($B843=1,VLOOKUP($C843,aanmeldingen!$C:$AB,J$1,FALSE),"")</f>
        <v/>
      </c>
      <c r="K843" s="18" t="str">
        <f ca="1">IF($B843=1,VLOOKUP($C843,aanmeldingen!$C:$AB,K$1,FALSE),"")</f>
        <v/>
      </c>
      <c r="L843" s="1" t="str">
        <f ca="1">IF($B843=1,VLOOKUP($C843,aanmeldingen!$C:$AB,L$1,FALSE),"")</f>
        <v/>
      </c>
      <c r="M843" s="1" t="str">
        <f ca="1">IF($D843="-","",VLOOKUP($C843,aanmeldingen!$C:$AB,M$1,FALSE))</f>
        <v/>
      </c>
      <c r="N843" s="1" t="str">
        <f ca="1">IF($D843="-","",VLOOKUP($C843,aanmeldingen!$C:$AB,N$1,FALSE))</f>
        <v/>
      </c>
      <c r="O843" s="1" t="str">
        <f ca="1">IF($D843="-","",VLOOKUP($C843,aanmeldingen!$C:$AB,O$1,FALSE))</f>
        <v/>
      </c>
      <c r="P843" s="1">
        <f t="shared" ca="1" si="76"/>
        <v>1</v>
      </c>
      <c r="Q843" s="20" t="str">
        <f ca="1">IF(B843=1,IF(VLOOKUP(D843,Scheidsrechters!B:P,15,FALSE)=0,"",VLOOKUP(D843,Scheidsrechters!B:P,15,FALSE)),"")</f>
        <v/>
      </c>
      <c r="S843" s="1">
        <f t="shared" ca="1" si="77"/>
        <v>1</v>
      </c>
      <c r="T843" s="26" t="str">
        <f ca="1">IFERROR(VLOOKUP(C843,aanmeldingen!$C:$L,10,FALSE),"")</f>
        <v/>
      </c>
      <c r="U843" s="26" t="str">
        <f ca="1">IFERROR(VLOOKUP(C843,aanmeldingen!$C:$V,20,FALSE),"")</f>
        <v/>
      </c>
    </row>
    <row r="844" spans="1:21" x14ac:dyDescent="0.2">
      <c r="A844" s="54">
        <f t="shared" ca="1" si="74"/>
        <v>1</v>
      </c>
      <c r="B844" s="54">
        <f t="shared" ca="1" si="75"/>
        <v>0</v>
      </c>
      <c r="C844" s="54">
        <f t="shared" si="72"/>
        <v>812</v>
      </c>
      <c r="D844" s="54" t="str">
        <f ca="1">IFERROR(VLOOKUP($C844,aanmeldingen!$C:$AB,D$1,FALSE),"-")</f>
        <v>-</v>
      </c>
      <c r="E844" s="54">
        <f t="shared" ca="1" si="73"/>
        <v>0</v>
      </c>
      <c r="F844" s="25" t="str">
        <f ca="1">IF($B844=1,VLOOKUP($C844,aanmeldingen!$C:$AB,F$1,FALSE),"")</f>
        <v/>
      </c>
      <c r="G844" s="1" t="str">
        <f ca="1">IF($B844=1,VLOOKUP($C844,aanmeldingen!$C:$AB,G$1,FALSE),"")</f>
        <v/>
      </c>
      <c r="H844" s="1" t="str">
        <f ca="1">IF($B844=1,VLOOKUP($C844,aanmeldingen!$C:$AB,H$1,FALSE),"")</f>
        <v/>
      </c>
      <c r="I844" s="26" t="str">
        <f ca="1">IF($B844=1,VLOOKUP($C844,aanmeldingen!$C:$AB,I$1,FALSE),"")</f>
        <v/>
      </c>
      <c r="J844" s="26" t="str">
        <f ca="1">IF($B844=1,VLOOKUP($C844,aanmeldingen!$C:$AB,J$1,FALSE),"")</f>
        <v/>
      </c>
      <c r="K844" s="18" t="str">
        <f ca="1">IF($B844=1,VLOOKUP($C844,aanmeldingen!$C:$AB,K$1,FALSE),"")</f>
        <v/>
      </c>
      <c r="L844" s="1" t="str">
        <f ca="1">IF($B844=1,VLOOKUP($C844,aanmeldingen!$C:$AB,L$1,FALSE),"")</f>
        <v/>
      </c>
      <c r="M844" s="1" t="str">
        <f ca="1">IF($D844="-","",VLOOKUP($C844,aanmeldingen!$C:$AB,M$1,FALSE))</f>
        <v/>
      </c>
      <c r="N844" s="1" t="str">
        <f ca="1">IF($D844="-","",VLOOKUP($C844,aanmeldingen!$C:$AB,N$1,FALSE))</f>
        <v/>
      </c>
      <c r="O844" s="1" t="str">
        <f ca="1">IF($D844="-","",VLOOKUP($C844,aanmeldingen!$C:$AB,O$1,FALSE))</f>
        <v/>
      </c>
      <c r="P844" s="1">
        <f t="shared" ca="1" si="76"/>
        <v>1</v>
      </c>
      <c r="Q844" s="20" t="str">
        <f ca="1">IF(B844=1,IF(VLOOKUP(D844,Scheidsrechters!B:P,15,FALSE)=0,"",VLOOKUP(D844,Scheidsrechters!B:P,15,FALSE)),"")</f>
        <v/>
      </c>
      <c r="S844" s="1">
        <f t="shared" ca="1" si="77"/>
        <v>1</v>
      </c>
      <c r="T844" s="26" t="str">
        <f ca="1">IFERROR(VLOOKUP(C844,aanmeldingen!$C:$L,10,FALSE),"")</f>
        <v/>
      </c>
      <c r="U844" s="26" t="str">
        <f ca="1">IFERROR(VLOOKUP(C844,aanmeldingen!$C:$V,20,FALSE),"")</f>
        <v/>
      </c>
    </row>
    <row r="845" spans="1:21" x14ac:dyDescent="0.2">
      <c r="A845" s="54">
        <f t="shared" ca="1" si="74"/>
        <v>1</v>
      </c>
      <c r="B845" s="54">
        <f t="shared" ca="1" si="75"/>
        <v>0</v>
      </c>
      <c r="C845" s="54">
        <f t="shared" si="72"/>
        <v>813</v>
      </c>
      <c r="D845" s="54" t="str">
        <f ca="1">IFERROR(VLOOKUP($C845,aanmeldingen!$C:$AB,D$1,FALSE),"-")</f>
        <v>-</v>
      </c>
      <c r="E845" s="54">
        <f t="shared" ca="1" si="73"/>
        <v>0</v>
      </c>
      <c r="F845" s="25" t="str">
        <f ca="1">IF($B845=1,VLOOKUP($C845,aanmeldingen!$C:$AB,F$1,FALSE),"")</f>
        <v/>
      </c>
      <c r="G845" s="1" t="str">
        <f ca="1">IF($B845=1,VLOOKUP($C845,aanmeldingen!$C:$AB,G$1,FALSE),"")</f>
        <v/>
      </c>
      <c r="H845" s="1" t="str">
        <f ca="1">IF($B845=1,VLOOKUP($C845,aanmeldingen!$C:$AB,H$1,FALSE),"")</f>
        <v/>
      </c>
      <c r="I845" s="26" t="str">
        <f ca="1">IF($B845=1,VLOOKUP($C845,aanmeldingen!$C:$AB,I$1,FALSE),"")</f>
        <v/>
      </c>
      <c r="J845" s="26" t="str">
        <f ca="1">IF($B845=1,VLOOKUP($C845,aanmeldingen!$C:$AB,J$1,FALSE),"")</f>
        <v/>
      </c>
      <c r="K845" s="18" t="str">
        <f ca="1">IF($B845=1,VLOOKUP($C845,aanmeldingen!$C:$AB,K$1,FALSE),"")</f>
        <v/>
      </c>
      <c r="L845" s="1" t="str">
        <f ca="1">IF($B845=1,VLOOKUP($C845,aanmeldingen!$C:$AB,L$1,FALSE),"")</f>
        <v/>
      </c>
      <c r="M845" s="1" t="str">
        <f ca="1">IF($D845="-","",VLOOKUP($C845,aanmeldingen!$C:$AB,M$1,FALSE))</f>
        <v/>
      </c>
      <c r="N845" s="1" t="str">
        <f ca="1">IF($D845="-","",VLOOKUP($C845,aanmeldingen!$C:$AB,N$1,FALSE))</f>
        <v/>
      </c>
      <c r="O845" s="1" t="str">
        <f ca="1">IF($D845="-","",VLOOKUP($C845,aanmeldingen!$C:$AB,O$1,FALSE))</f>
        <v/>
      </c>
      <c r="P845" s="1">
        <f t="shared" ca="1" si="76"/>
        <v>1</v>
      </c>
      <c r="Q845" s="20" t="str">
        <f ca="1">IF(B845=1,IF(VLOOKUP(D845,Scheidsrechters!B:P,15,FALSE)=0,"",VLOOKUP(D845,Scheidsrechters!B:P,15,FALSE)),"")</f>
        <v/>
      </c>
      <c r="S845" s="1">
        <f t="shared" ca="1" si="77"/>
        <v>1</v>
      </c>
      <c r="T845" s="26" t="str">
        <f ca="1">IFERROR(VLOOKUP(C845,aanmeldingen!$C:$L,10,FALSE),"")</f>
        <v/>
      </c>
      <c r="U845" s="26" t="str">
        <f ca="1">IFERROR(VLOOKUP(C845,aanmeldingen!$C:$V,20,FALSE),"")</f>
        <v/>
      </c>
    </row>
    <row r="846" spans="1:21" x14ac:dyDescent="0.2">
      <c r="A846" s="54">
        <f t="shared" ca="1" si="74"/>
        <v>1</v>
      </c>
      <c r="B846" s="54">
        <f t="shared" ca="1" si="75"/>
        <v>0</v>
      </c>
      <c r="C846" s="54">
        <f t="shared" si="72"/>
        <v>814</v>
      </c>
      <c r="D846" s="54" t="str">
        <f ca="1">IFERROR(VLOOKUP($C846,aanmeldingen!$C:$AB,D$1,FALSE),"-")</f>
        <v>-</v>
      </c>
      <c r="E846" s="54">
        <f t="shared" ca="1" si="73"/>
        <v>0</v>
      </c>
      <c r="F846" s="25" t="str">
        <f ca="1">IF($B846=1,VLOOKUP($C846,aanmeldingen!$C:$AB,F$1,FALSE),"")</f>
        <v/>
      </c>
      <c r="G846" s="1" t="str">
        <f ca="1">IF($B846=1,VLOOKUP($C846,aanmeldingen!$C:$AB,G$1,FALSE),"")</f>
        <v/>
      </c>
      <c r="H846" s="1" t="str">
        <f ca="1">IF($B846=1,VLOOKUP($C846,aanmeldingen!$C:$AB,H$1,FALSE),"")</f>
        <v/>
      </c>
      <c r="I846" s="26" t="str">
        <f ca="1">IF($B846=1,VLOOKUP($C846,aanmeldingen!$C:$AB,I$1,FALSE),"")</f>
        <v/>
      </c>
      <c r="J846" s="26" t="str">
        <f ca="1">IF($B846=1,VLOOKUP($C846,aanmeldingen!$C:$AB,J$1,FALSE),"")</f>
        <v/>
      </c>
      <c r="K846" s="18" t="str">
        <f ca="1">IF($B846=1,VLOOKUP($C846,aanmeldingen!$C:$AB,K$1,FALSE),"")</f>
        <v/>
      </c>
      <c r="L846" s="1" t="str">
        <f ca="1">IF($B846=1,VLOOKUP($C846,aanmeldingen!$C:$AB,L$1,FALSE),"")</f>
        <v/>
      </c>
      <c r="M846" s="1" t="str">
        <f ca="1">IF($D846="-","",VLOOKUP($C846,aanmeldingen!$C:$AB,M$1,FALSE))</f>
        <v/>
      </c>
      <c r="N846" s="1" t="str">
        <f ca="1">IF($D846="-","",VLOOKUP($C846,aanmeldingen!$C:$AB,N$1,FALSE))</f>
        <v/>
      </c>
      <c r="O846" s="1" t="str">
        <f ca="1">IF($D846="-","",VLOOKUP($C846,aanmeldingen!$C:$AB,O$1,FALSE))</f>
        <v/>
      </c>
      <c r="P846" s="1">
        <f t="shared" ca="1" si="76"/>
        <v>1</v>
      </c>
      <c r="Q846" s="20" t="str">
        <f ca="1">IF(B846=1,IF(VLOOKUP(D846,Scheidsrechters!B:P,15,FALSE)=0,"",VLOOKUP(D846,Scheidsrechters!B:P,15,FALSE)),"")</f>
        <v/>
      </c>
      <c r="S846" s="1">
        <f t="shared" ca="1" si="77"/>
        <v>1</v>
      </c>
      <c r="T846" s="26" t="str">
        <f ca="1">IFERROR(VLOOKUP(C846,aanmeldingen!$C:$L,10,FALSE),"")</f>
        <v/>
      </c>
      <c r="U846" s="26" t="str">
        <f ca="1">IFERROR(VLOOKUP(C846,aanmeldingen!$C:$V,20,FALSE),"")</f>
        <v/>
      </c>
    </row>
    <row r="847" spans="1:21" x14ac:dyDescent="0.2">
      <c r="A847" s="54">
        <f t="shared" ca="1" si="74"/>
        <v>1</v>
      </c>
      <c r="B847" s="54">
        <f t="shared" ca="1" si="75"/>
        <v>0</v>
      </c>
      <c r="C847" s="54">
        <f t="shared" si="72"/>
        <v>815</v>
      </c>
      <c r="D847" s="54" t="str">
        <f ca="1">IFERROR(VLOOKUP($C847,aanmeldingen!$C:$AB,D$1,FALSE),"-")</f>
        <v>-</v>
      </c>
      <c r="E847" s="54">
        <f t="shared" ca="1" si="73"/>
        <v>0</v>
      </c>
      <c r="F847" s="25" t="str">
        <f ca="1">IF($B847=1,VLOOKUP($C847,aanmeldingen!$C:$AB,F$1,FALSE),"")</f>
        <v/>
      </c>
      <c r="G847" s="1" t="str">
        <f ca="1">IF($B847=1,VLOOKUP($C847,aanmeldingen!$C:$AB,G$1,FALSE),"")</f>
        <v/>
      </c>
      <c r="H847" s="1" t="str">
        <f ca="1">IF($B847=1,VLOOKUP($C847,aanmeldingen!$C:$AB,H$1,FALSE),"")</f>
        <v/>
      </c>
      <c r="I847" s="26" t="str">
        <f ca="1">IF($B847=1,VLOOKUP($C847,aanmeldingen!$C:$AB,I$1,FALSE),"")</f>
        <v/>
      </c>
      <c r="J847" s="26" t="str">
        <f ca="1">IF($B847=1,VLOOKUP($C847,aanmeldingen!$C:$AB,J$1,FALSE),"")</f>
        <v/>
      </c>
      <c r="K847" s="18" t="str">
        <f ca="1">IF($B847=1,VLOOKUP($C847,aanmeldingen!$C:$AB,K$1,FALSE),"")</f>
        <v/>
      </c>
      <c r="L847" s="1" t="str">
        <f ca="1">IF($B847=1,VLOOKUP($C847,aanmeldingen!$C:$AB,L$1,FALSE),"")</f>
        <v/>
      </c>
      <c r="M847" s="1" t="str">
        <f ca="1">IF($D847="-","",VLOOKUP($C847,aanmeldingen!$C:$AB,M$1,FALSE))</f>
        <v/>
      </c>
      <c r="N847" s="1" t="str">
        <f ca="1">IF($D847="-","",VLOOKUP($C847,aanmeldingen!$C:$AB,N$1,FALSE))</f>
        <v/>
      </c>
      <c r="O847" s="1" t="str">
        <f ca="1">IF($D847="-","",VLOOKUP($C847,aanmeldingen!$C:$AB,O$1,FALSE))</f>
        <v/>
      </c>
      <c r="P847" s="1">
        <f t="shared" ca="1" si="76"/>
        <v>1</v>
      </c>
      <c r="Q847" s="20" t="str">
        <f ca="1">IF(B847=1,IF(VLOOKUP(D847,Scheidsrechters!B:P,15,FALSE)=0,"",VLOOKUP(D847,Scheidsrechters!B:P,15,FALSE)),"")</f>
        <v/>
      </c>
      <c r="S847" s="1">
        <f t="shared" ca="1" si="77"/>
        <v>1</v>
      </c>
      <c r="T847" s="26" t="str">
        <f ca="1">IFERROR(VLOOKUP(C847,aanmeldingen!$C:$L,10,FALSE),"")</f>
        <v/>
      </c>
      <c r="U847" s="26" t="str">
        <f ca="1">IFERROR(VLOOKUP(C847,aanmeldingen!$C:$V,20,FALSE),"")</f>
        <v/>
      </c>
    </row>
    <row r="848" spans="1:21" x14ac:dyDescent="0.2">
      <c r="A848" s="54">
        <f t="shared" ca="1" si="74"/>
        <v>1</v>
      </c>
      <c r="B848" s="54">
        <f t="shared" ca="1" si="75"/>
        <v>0</v>
      </c>
      <c r="C848" s="54">
        <f t="shared" si="72"/>
        <v>816</v>
      </c>
      <c r="D848" s="54" t="str">
        <f ca="1">IFERROR(VLOOKUP($C848,aanmeldingen!$C:$AB,D$1,FALSE),"-")</f>
        <v>-</v>
      </c>
      <c r="E848" s="54">
        <f t="shared" ca="1" si="73"/>
        <v>0</v>
      </c>
      <c r="F848" s="25" t="str">
        <f ca="1">IF($B848=1,VLOOKUP($C848,aanmeldingen!$C:$AB,F$1,FALSE),"")</f>
        <v/>
      </c>
      <c r="G848" s="1" t="str">
        <f ca="1">IF($B848=1,VLOOKUP($C848,aanmeldingen!$C:$AB,G$1,FALSE),"")</f>
        <v/>
      </c>
      <c r="H848" s="1" t="str">
        <f ca="1">IF($B848=1,VLOOKUP($C848,aanmeldingen!$C:$AB,H$1,FALSE),"")</f>
        <v/>
      </c>
      <c r="I848" s="26" t="str">
        <f ca="1">IF($B848=1,VLOOKUP($C848,aanmeldingen!$C:$AB,I$1,FALSE),"")</f>
        <v/>
      </c>
      <c r="J848" s="26" t="str">
        <f ca="1">IF($B848=1,VLOOKUP($C848,aanmeldingen!$C:$AB,J$1,FALSE),"")</f>
        <v/>
      </c>
      <c r="K848" s="18" t="str">
        <f ca="1">IF($B848=1,VLOOKUP($C848,aanmeldingen!$C:$AB,K$1,FALSE),"")</f>
        <v/>
      </c>
      <c r="L848" s="1" t="str">
        <f ca="1">IF($B848=1,VLOOKUP($C848,aanmeldingen!$C:$AB,L$1,FALSE),"")</f>
        <v/>
      </c>
      <c r="M848" s="1" t="str">
        <f ca="1">IF($D848="-","",VLOOKUP($C848,aanmeldingen!$C:$AB,M$1,FALSE))</f>
        <v/>
      </c>
      <c r="N848" s="1" t="str">
        <f ca="1">IF($D848="-","",VLOOKUP($C848,aanmeldingen!$C:$AB,N$1,FALSE))</f>
        <v/>
      </c>
      <c r="O848" s="1" t="str">
        <f ca="1">IF($D848="-","",VLOOKUP($C848,aanmeldingen!$C:$AB,O$1,FALSE))</f>
        <v/>
      </c>
      <c r="P848" s="1">
        <f t="shared" ca="1" si="76"/>
        <v>1</v>
      </c>
      <c r="Q848" s="20" t="str">
        <f ca="1">IF(B848=1,IF(VLOOKUP(D848,Scheidsrechters!B:P,15,FALSE)=0,"",VLOOKUP(D848,Scheidsrechters!B:P,15,FALSE)),"")</f>
        <v/>
      </c>
      <c r="S848" s="1">
        <f t="shared" ca="1" si="77"/>
        <v>1</v>
      </c>
      <c r="T848" s="26" t="str">
        <f ca="1">IFERROR(VLOOKUP(C848,aanmeldingen!$C:$L,10,FALSE),"")</f>
        <v/>
      </c>
      <c r="U848" s="26" t="str">
        <f ca="1">IFERROR(VLOOKUP(C848,aanmeldingen!$C:$V,20,FALSE),"")</f>
        <v/>
      </c>
    </row>
    <row r="849" spans="1:21" x14ac:dyDescent="0.2">
      <c r="A849" s="54">
        <f t="shared" ca="1" si="74"/>
        <v>1</v>
      </c>
      <c r="B849" s="54">
        <f t="shared" ca="1" si="75"/>
        <v>0</v>
      </c>
      <c r="C849" s="54">
        <f t="shared" si="72"/>
        <v>817</v>
      </c>
      <c r="D849" s="54" t="str">
        <f ca="1">IFERROR(VLOOKUP($C849,aanmeldingen!$C:$AB,D$1,FALSE),"-")</f>
        <v>-</v>
      </c>
      <c r="E849" s="54">
        <f t="shared" ca="1" si="73"/>
        <v>0</v>
      </c>
      <c r="F849" s="25" t="str">
        <f ca="1">IF($B849=1,VLOOKUP($C849,aanmeldingen!$C:$AB,F$1,FALSE),"")</f>
        <v/>
      </c>
      <c r="G849" s="1" t="str">
        <f ca="1">IF($B849=1,VLOOKUP($C849,aanmeldingen!$C:$AB,G$1,FALSE),"")</f>
        <v/>
      </c>
      <c r="H849" s="1" t="str">
        <f ca="1">IF($B849=1,VLOOKUP($C849,aanmeldingen!$C:$AB,H$1,FALSE),"")</f>
        <v/>
      </c>
      <c r="I849" s="26" t="str">
        <f ca="1">IF($B849=1,VLOOKUP($C849,aanmeldingen!$C:$AB,I$1,FALSE),"")</f>
        <v/>
      </c>
      <c r="J849" s="26" t="str">
        <f ca="1">IF($B849=1,VLOOKUP($C849,aanmeldingen!$C:$AB,J$1,FALSE),"")</f>
        <v/>
      </c>
      <c r="K849" s="18" t="str">
        <f ca="1">IF($B849=1,VLOOKUP($C849,aanmeldingen!$C:$AB,K$1,FALSE),"")</f>
        <v/>
      </c>
      <c r="L849" s="1" t="str">
        <f ca="1">IF($B849=1,VLOOKUP($C849,aanmeldingen!$C:$AB,L$1,FALSE),"")</f>
        <v/>
      </c>
      <c r="M849" s="1" t="str">
        <f ca="1">IF($D849="-","",VLOOKUP($C849,aanmeldingen!$C:$AB,M$1,FALSE))</f>
        <v/>
      </c>
      <c r="N849" s="1" t="str">
        <f ca="1">IF($D849="-","",VLOOKUP($C849,aanmeldingen!$C:$AB,N$1,FALSE))</f>
        <v/>
      </c>
      <c r="O849" s="1" t="str">
        <f ca="1">IF($D849="-","",VLOOKUP($C849,aanmeldingen!$C:$AB,O$1,FALSE))</f>
        <v/>
      </c>
      <c r="P849" s="1">
        <f t="shared" ca="1" si="76"/>
        <v>1</v>
      </c>
      <c r="Q849" s="20" t="str">
        <f ca="1">IF(B849=1,IF(VLOOKUP(D849,Scheidsrechters!B:P,15,FALSE)=0,"",VLOOKUP(D849,Scheidsrechters!B:P,15,FALSE)),"")</f>
        <v/>
      </c>
      <c r="S849" s="1">
        <f t="shared" ca="1" si="77"/>
        <v>1</v>
      </c>
      <c r="T849" s="26" t="str">
        <f ca="1">IFERROR(VLOOKUP(C849,aanmeldingen!$C:$L,10,FALSE),"")</f>
        <v/>
      </c>
      <c r="U849" s="26" t="str">
        <f ca="1">IFERROR(VLOOKUP(C849,aanmeldingen!$C:$V,20,FALSE),"")</f>
        <v/>
      </c>
    </row>
    <row r="850" spans="1:21" x14ac:dyDescent="0.2">
      <c r="A850" s="54">
        <f t="shared" ca="1" si="74"/>
        <v>1</v>
      </c>
      <c r="B850" s="54">
        <f t="shared" ca="1" si="75"/>
        <v>0</v>
      </c>
      <c r="C850" s="54">
        <f t="shared" si="72"/>
        <v>818</v>
      </c>
      <c r="D850" s="54" t="str">
        <f ca="1">IFERROR(VLOOKUP($C850,aanmeldingen!$C:$AB,D$1,FALSE),"-")</f>
        <v>-</v>
      </c>
      <c r="E850" s="54">
        <f t="shared" ca="1" si="73"/>
        <v>0</v>
      </c>
      <c r="F850" s="25" t="str">
        <f ca="1">IF($B850=1,VLOOKUP($C850,aanmeldingen!$C:$AB,F$1,FALSE),"")</f>
        <v/>
      </c>
      <c r="G850" s="1" t="str">
        <f ca="1">IF($B850=1,VLOOKUP($C850,aanmeldingen!$C:$AB,G$1,FALSE),"")</f>
        <v/>
      </c>
      <c r="H850" s="1" t="str">
        <f ca="1">IF($B850=1,VLOOKUP($C850,aanmeldingen!$C:$AB,H$1,FALSE),"")</f>
        <v/>
      </c>
      <c r="I850" s="26" t="str">
        <f ca="1">IF($B850=1,VLOOKUP($C850,aanmeldingen!$C:$AB,I$1,FALSE),"")</f>
        <v/>
      </c>
      <c r="J850" s="26" t="str">
        <f ca="1">IF($B850=1,VLOOKUP($C850,aanmeldingen!$C:$AB,J$1,FALSE),"")</f>
        <v/>
      </c>
      <c r="K850" s="18" t="str">
        <f ca="1">IF($B850=1,VLOOKUP($C850,aanmeldingen!$C:$AB,K$1,FALSE),"")</f>
        <v/>
      </c>
      <c r="L850" s="1" t="str">
        <f ca="1">IF($B850=1,VLOOKUP($C850,aanmeldingen!$C:$AB,L$1,FALSE),"")</f>
        <v/>
      </c>
      <c r="M850" s="1" t="str">
        <f ca="1">IF($D850="-","",VLOOKUP($C850,aanmeldingen!$C:$AB,M$1,FALSE))</f>
        <v/>
      </c>
      <c r="N850" s="1" t="str">
        <f ca="1">IF($D850="-","",VLOOKUP($C850,aanmeldingen!$C:$AB,N$1,FALSE))</f>
        <v/>
      </c>
      <c r="O850" s="1" t="str">
        <f ca="1">IF($D850="-","",VLOOKUP($C850,aanmeldingen!$C:$AB,O$1,FALSE))</f>
        <v/>
      </c>
      <c r="P850" s="1">
        <f t="shared" ca="1" si="76"/>
        <v>1</v>
      </c>
      <c r="Q850" s="20" t="str">
        <f ca="1">IF(B850=1,IF(VLOOKUP(D850,Scheidsrechters!B:P,15,FALSE)=0,"",VLOOKUP(D850,Scheidsrechters!B:P,15,FALSE)),"")</f>
        <v/>
      </c>
      <c r="S850" s="1">
        <f t="shared" ca="1" si="77"/>
        <v>1</v>
      </c>
      <c r="T850" s="26" t="str">
        <f ca="1">IFERROR(VLOOKUP(C850,aanmeldingen!$C:$L,10,FALSE),"")</f>
        <v/>
      </c>
      <c r="U850" s="26" t="str">
        <f ca="1">IFERROR(VLOOKUP(C850,aanmeldingen!$C:$V,20,FALSE),"")</f>
        <v/>
      </c>
    </row>
    <row r="851" spans="1:21" x14ac:dyDescent="0.2">
      <c r="A851" s="54">
        <f t="shared" ca="1" si="74"/>
        <v>1</v>
      </c>
      <c r="B851" s="54">
        <f t="shared" ca="1" si="75"/>
        <v>0</v>
      </c>
      <c r="C851" s="54">
        <f t="shared" si="72"/>
        <v>819</v>
      </c>
      <c r="D851" s="54" t="str">
        <f ca="1">IFERROR(VLOOKUP($C851,aanmeldingen!$C:$AB,D$1,FALSE),"-")</f>
        <v>-</v>
      </c>
      <c r="E851" s="54">
        <f t="shared" ca="1" si="73"/>
        <v>0</v>
      </c>
      <c r="F851" s="25" t="str">
        <f ca="1">IF($B851=1,VLOOKUP($C851,aanmeldingen!$C:$AB,F$1,FALSE),"")</f>
        <v/>
      </c>
      <c r="G851" s="1" t="str">
        <f ca="1">IF($B851=1,VLOOKUP($C851,aanmeldingen!$C:$AB,G$1,FALSE),"")</f>
        <v/>
      </c>
      <c r="H851" s="1" t="str">
        <f ca="1">IF($B851=1,VLOOKUP($C851,aanmeldingen!$C:$AB,H$1,FALSE),"")</f>
        <v/>
      </c>
      <c r="I851" s="26" t="str">
        <f ca="1">IF($B851=1,VLOOKUP($C851,aanmeldingen!$C:$AB,I$1,FALSE),"")</f>
        <v/>
      </c>
      <c r="J851" s="26" t="str">
        <f ca="1">IF($B851=1,VLOOKUP($C851,aanmeldingen!$C:$AB,J$1,FALSE),"")</f>
        <v/>
      </c>
      <c r="K851" s="18" t="str">
        <f ca="1">IF($B851=1,VLOOKUP($C851,aanmeldingen!$C:$AB,K$1,FALSE),"")</f>
        <v/>
      </c>
      <c r="L851" s="1" t="str">
        <f ca="1">IF($B851=1,VLOOKUP($C851,aanmeldingen!$C:$AB,L$1,FALSE),"")</f>
        <v/>
      </c>
      <c r="M851" s="1" t="str">
        <f ca="1">IF($D851="-","",VLOOKUP($C851,aanmeldingen!$C:$AB,M$1,FALSE))</f>
        <v/>
      </c>
      <c r="N851" s="1" t="str">
        <f ca="1">IF($D851="-","",VLOOKUP($C851,aanmeldingen!$C:$AB,N$1,FALSE))</f>
        <v/>
      </c>
      <c r="O851" s="1" t="str">
        <f ca="1">IF($D851="-","",VLOOKUP($C851,aanmeldingen!$C:$AB,O$1,FALSE))</f>
        <v/>
      </c>
      <c r="P851" s="1">
        <f t="shared" ca="1" si="76"/>
        <v>1</v>
      </c>
      <c r="Q851" s="20" t="str">
        <f ca="1">IF(B851=1,IF(VLOOKUP(D851,Scheidsrechters!B:P,15,FALSE)=0,"",VLOOKUP(D851,Scheidsrechters!B:P,15,FALSE)),"")</f>
        <v/>
      </c>
      <c r="S851" s="1">
        <f t="shared" ca="1" si="77"/>
        <v>1</v>
      </c>
      <c r="T851" s="26" t="str">
        <f ca="1">IFERROR(VLOOKUP(C851,aanmeldingen!$C:$L,10,FALSE),"")</f>
        <v/>
      </c>
      <c r="U851" s="26" t="str">
        <f ca="1">IFERROR(VLOOKUP(C851,aanmeldingen!$C:$V,20,FALSE),"")</f>
        <v/>
      </c>
    </row>
    <row r="852" spans="1:21" x14ac:dyDescent="0.2">
      <c r="A852" s="54">
        <f t="shared" ca="1" si="74"/>
        <v>1</v>
      </c>
      <c r="B852" s="54">
        <f t="shared" ca="1" si="75"/>
        <v>0</v>
      </c>
      <c r="C852" s="54">
        <f t="shared" si="72"/>
        <v>820</v>
      </c>
      <c r="D852" s="54" t="str">
        <f ca="1">IFERROR(VLOOKUP($C852,aanmeldingen!$C:$AB,D$1,FALSE),"-")</f>
        <v>-</v>
      </c>
      <c r="E852" s="54">
        <f t="shared" ca="1" si="73"/>
        <v>0</v>
      </c>
      <c r="F852" s="25" t="str">
        <f ca="1">IF($B852=1,VLOOKUP($C852,aanmeldingen!$C:$AB,F$1,FALSE),"")</f>
        <v/>
      </c>
      <c r="G852" s="1" t="str">
        <f ca="1">IF($B852=1,VLOOKUP($C852,aanmeldingen!$C:$AB,G$1,FALSE),"")</f>
        <v/>
      </c>
      <c r="H852" s="1" t="str">
        <f ca="1">IF($B852=1,VLOOKUP($C852,aanmeldingen!$C:$AB,H$1,FALSE),"")</f>
        <v/>
      </c>
      <c r="I852" s="26" t="str">
        <f ca="1">IF($B852=1,VLOOKUP($C852,aanmeldingen!$C:$AB,I$1,FALSE),"")</f>
        <v/>
      </c>
      <c r="J852" s="26" t="str">
        <f ca="1">IF($B852=1,VLOOKUP($C852,aanmeldingen!$C:$AB,J$1,FALSE),"")</f>
        <v/>
      </c>
      <c r="K852" s="18" t="str">
        <f ca="1">IF($B852=1,VLOOKUP($C852,aanmeldingen!$C:$AB,K$1,FALSE),"")</f>
        <v/>
      </c>
      <c r="L852" s="1" t="str">
        <f ca="1">IF($B852=1,VLOOKUP($C852,aanmeldingen!$C:$AB,L$1,FALSE),"")</f>
        <v/>
      </c>
      <c r="M852" s="1" t="str">
        <f ca="1">IF($D852="-","",VLOOKUP($C852,aanmeldingen!$C:$AB,M$1,FALSE))</f>
        <v/>
      </c>
      <c r="N852" s="1" t="str">
        <f ca="1">IF($D852="-","",VLOOKUP($C852,aanmeldingen!$C:$AB,N$1,FALSE))</f>
        <v/>
      </c>
      <c r="O852" s="1" t="str">
        <f ca="1">IF($D852="-","",VLOOKUP($C852,aanmeldingen!$C:$AB,O$1,FALSE))</f>
        <v/>
      </c>
      <c r="P852" s="1">
        <f t="shared" ca="1" si="76"/>
        <v>1</v>
      </c>
      <c r="Q852" s="20" t="str">
        <f ca="1">IF(B852=1,IF(VLOOKUP(D852,Scheidsrechters!B:P,15,FALSE)=0,"",VLOOKUP(D852,Scheidsrechters!B:P,15,FALSE)),"")</f>
        <v/>
      </c>
      <c r="S852" s="1">
        <f t="shared" ca="1" si="77"/>
        <v>1</v>
      </c>
      <c r="T852" s="26" t="str">
        <f ca="1">IFERROR(VLOOKUP(C852,aanmeldingen!$C:$L,10,FALSE),"")</f>
        <v/>
      </c>
      <c r="U852" s="26" t="str">
        <f ca="1">IFERROR(VLOOKUP(C852,aanmeldingen!$C:$V,20,FALSE),"")</f>
        <v/>
      </c>
    </row>
    <row r="853" spans="1:21" x14ac:dyDescent="0.2">
      <c r="A853" s="54">
        <f t="shared" ca="1" si="74"/>
        <v>1</v>
      </c>
      <c r="B853" s="54">
        <f t="shared" ca="1" si="75"/>
        <v>0</v>
      </c>
      <c r="C853" s="54">
        <f t="shared" si="72"/>
        <v>821</v>
      </c>
      <c r="D853" s="54" t="str">
        <f ca="1">IFERROR(VLOOKUP($C853,aanmeldingen!$C:$AB,D$1,FALSE),"-")</f>
        <v>-</v>
      </c>
      <c r="E853" s="54">
        <f t="shared" ca="1" si="73"/>
        <v>0</v>
      </c>
      <c r="F853" s="25" t="str">
        <f ca="1">IF($B853=1,VLOOKUP($C853,aanmeldingen!$C:$AB,F$1,FALSE),"")</f>
        <v/>
      </c>
      <c r="G853" s="1" t="str">
        <f ca="1">IF($B853=1,VLOOKUP($C853,aanmeldingen!$C:$AB,G$1,FALSE),"")</f>
        <v/>
      </c>
      <c r="H853" s="1" t="str">
        <f ca="1">IF($B853=1,VLOOKUP($C853,aanmeldingen!$C:$AB,H$1,FALSE),"")</f>
        <v/>
      </c>
      <c r="I853" s="26" t="str">
        <f ca="1">IF($B853=1,VLOOKUP($C853,aanmeldingen!$C:$AB,I$1,FALSE),"")</f>
        <v/>
      </c>
      <c r="J853" s="26" t="str">
        <f ca="1">IF($B853=1,VLOOKUP($C853,aanmeldingen!$C:$AB,J$1,FALSE),"")</f>
        <v/>
      </c>
      <c r="K853" s="18" t="str">
        <f ca="1">IF($B853=1,VLOOKUP($C853,aanmeldingen!$C:$AB,K$1,FALSE),"")</f>
        <v/>
      </c>
      <c r="L853" s="1" t="str">
        <f ca="1">IF($B853=1,VLOOKUP($C853,aanmeldingen!$C:$AB,L$1,FALSE),"")</f>
        <v/>
      </c>
      <c r="M853" s="1" t="str">
        <f ca="1">IF($D853="-","",VLOOKUP($C853,aanmeldingen!$C:$AB,M$1,FALSE))</f>
        <v/>
      </c>
      <c r="N853" s="1" t="str">
        <f ca="1">IF($D853="-","",VLOOKUP($C853,aanmeldingen!$C:$AB,N$1,FALSE))</f>
        <v/>
      </c>
      <c r="O853" s="1" t="str">
        <f ca="1">IF($D853="-","",VLOOKUP($C853,aanmeldingen!$C:$AB,O$1,FALSE))</f>
        <v/>
      </c>
      <c r="P853" s="1">
        <f t="shared" ca="1" si="76"/>
        <v>1</v>
      </c>
      <c r="Q853" s="20" t="str">
        <f ca="1">IF(B853=1,IF(VLOOKUP(D853,Scheidsrechters!B:P,15,FALSE)=0,"",VLOOKUP(D853,Scheidsrechters!B:P,15,FALSE)),"")</f>
        <v/>
      </c>
      <c r="S853" s="1">
        <f t="shared" ca="1" si="77"/>
        <v>1</v>
      </c>
      <c r="T853" s="26" t="str">
        <f ca="1">IFERROR(VLOOKUP(C853,aanmeldingen!$C:$L,10,FALSE),"")</f>
        <v/>
      </c>
      <c r="U853" s="26" t="str">
        <f ca="1">IFERROR(VLOOKUP(C853,aanmeldingen!$C:$V,20,FALSE),"")</f>
        <v/>
      </c>
    </row>
    <row r="854" spans="1:21" x14ac:dyDescent="0.2">
      <c r="A854" s="54">
        <f t="shared" ca="1" si="74"/>
        <v>1</v>
      </c>
      <c r="B854" s="54">
        <f t="shared" ca="1" si="75"/>
        <v>0</v>
      </c>
      <c r="C854" s="54">
        <f t="shared" si="72"/>
        <v>822</v>
      </c>
      <c r="D854" s="54" t="str">
        <f ca="1">IFERROR(VLOOKUP($C854,aanmeldingen!$C:$AB,D$1,FALSE),"-")</f>
        <v>-</v>
      </c>
      <c r="E854" s="54">
        <f t="shared" ca="1" si="73"/>
        <v>0</v>
      </c>
      <c r="F854" s="25" t="str">
        <f ca="1">IF($B854=1,VLOOKUP($C854,aanmeldingen!$C:$AB,F$1,FALSE),"")</f>
        <v/>
      </c>
      <c r="G854" s="1" t="str">
        <f ca="1">IF($B854=1,VLOOKUP($C854,aanmeldingen!$C:$AB,G$1,FALSE),"")</f>
        <v/>
      </c>
      <c r="H854" s="1" t="str">
        <f ca="1">IF($B854=1,VLOOKUP($C854,aanmeldingen!$C:$AB,H$1,FALSE),"")</f>
        <v/>
      </c>
      <c r="I854" s="26" t="str">
        <f ca="1">IF($B854=1,VLOOKUP($C854,aanmeldingen!$C:$AB,I$1,FALSE),"")</f>
        <v/>
      </c>
      <c r="J854" s="26" t="str">
        <f ca="1">IF($B854=1,VLOOKUP($C854,aanmeldingen!$C:$AB,J$1,FALSE),"")</f>
        <v/>
      </c>
      <c r="K854" s="18" t="str">
        <f ca="1">IF($B854=1,VLOOKUP($C854,aanmeldingen!$C:$AB,K$1,FALSE),"")</f>
        <v/>
      </c>
      <c r="L854" s="1" t="str">
        <f ca="1">IF($B854=1,VLOOKUP($C854,aanmeldingen!$C:$AB,L$1,FALSE),"")</f>
        <v/>
      </c>
      <c r="M854" s="1" t="str">
        <f ca="1">IF($D854="-","",VLOOKUP($C854,aanmeldingen!$C:$AB,M$1,FALSE))</f>
        <v/>
      </c>
      <c r="N854" s="1" t="str">
        <f ca="1">IF($D854="-","",VLOOKUP($C854,aanmeldingen!$C:$AB,N$1,FALSE))</f>
        <v/>
      </c>
      <c r="O854" s="1" t="str">
        <f ca="1">IF($D854="-","",VLOOKUP($C854,aanmeldingen!$C:$AB,O$1,FALSE))</f>
        <v/>
      </c>
      <c r="P854" s="1">
        <f t="shared" ca="1" si="76"/>
        <v>1</v>
      </c>
      <c r="Q854" s="20" t="str">
        <f ca="1">IF(B854=1,IF(VLOOKUP(D854,Scheidsrechters!B:P,15,FALSE)=0,"",VLOOKUP(D854,Scheidsrechters!B:P,15,FALSE)),"")</f>
        <v/>
      </c>
      <c r="S854" s="1">
        <f t="shared" ca="1" si="77"/>
        <v>1</v>
      </c>
      <c r="T854" s="26" t="str">
        <f ca="1">IFERROR(VLOOKUP(C854,aanmeldingen!$C:$L,10,FALSE),"")</f>
        <v/>
      </c>
      <c r="U854" s="26" t="str">
        <f ca="1">IFERROR(VLOOKUP(C854,aanmeldingen!$C:$V,20,FALSE),"")</f>
        <v/>
      </c>
    </row>
    <row r="855" spans="1:21" x14ac:dyDescent="0.2">
      <c r="A855" s="54">
        <f t="shared" ca="1" si="74"/>
        <v>1</v>
      </c>
      <c r="B855" s="54">
        <f t="shared" ca="1" si="75"/>
        <v>0</v>
      </c>
      <c r="C855" s="54">
        <f t="shared" si="72"/>
        <v>823</v>
      </c>
      <c r="D855" s="54" t="str">
        <f ca="1">IFERROR(VLOOKUP($C855,aanmeldingen!$C:$AB,D$1,FALSE),"-")</f>
        <v>-</v>
      </c>
      <c r="E855" s="54">
        <f t="shared" ca="1" si="73"/>
        <v>0</v>
      </c>
      <c r="F855" s="25" t="str">
        <f ca="1">IF($B855=1,VLOOKUP($C855,aanmeldingen!$C:$AB,F$1,FALSE),"")</f>
        <v/>
      </c>
      <c r="G855" s="1" t="str">
        <f ca="1">IF($B855=1,VLOOKUP($C855,aanmeldingen!$C:$AB,G$1,FALSE),"")</f>
        <v/>
      </c>
      <c r="H855" s="1" t="str">
        <f ca="1">IF($B855=1,VLOOKUP($C855,aanmeldingen!$C:$AB,H$1,FALSE),"")</f>
        <v/>
      </c>
      <c r="I855" s="26" t="str">
        <f ca="1">IF($B855=1,VLOOKUP($C855,aanmeldingen!$C:$AB,I$1,FALSE),"")</f>
        <v/>
      </c>
      <c r="J855" s="26" t="str">
        <f ca="1">IF($B855=1,VLOOKUP($C855,aanmeldingen!$C:$AB,J$1,FALSE),"")</f>
        <v/>
      </c>
      <c r="K855" s="18" t="str">
        <f ca="1">IF($B855=1,VLOOKUP($C855,aanmeldingen!$C:$AB,K$1,FALSE),"")</f>
        <v/>
      </c>
      <c r="L855" s="1" t="str">
        <f ca="1">IF($B855=1,VLOOKUP($C855,aanmeldingen!$C:$AB,L$1,FALSE),"")</f>
        <v/>
      </c>
      <c r="M855" s="1" t="str">
        <f ca="1">IF($D855="-","",VLOOKUP($C855,aanmeldingen!$C:$AB,M$1,FALSE))</f>
        <v/>
      </c>
      <c r="N855" s="1" t="str">
        <f ca="1">IF($D855="-","",VLOOKUP($C855,aanmeldingen!$C:$AB,N$1,FALSE))</f>
        <v/>
      </c>
      <c r="O855" s="1" t="str">
        <f ca="1">IF($D855="-","",VLOOKUP($C855,aanmeldingen!$C:$AB,O$1,FALSE))</f>
        <v/>
      </c>
      <c r="P855" s="1">
        <f t="shared" ca="1" si="76"/>
        <v>1</v>
      </c>
      <c r="Q855" s="20" t="str">
        <f ca="1">IF(B855=1,IF(VLOOKUP(D855,Scheidsrechters!B:P,15,FALSE)=0,"",VLOOKUP(D855,Scheidsrechters!B:P,15,FALSE)),"")</f>
        <v/>
      </c>
      <c r="S855" s="1">
        <f t="shared" ca="1" si="77"/>
        <v>1</v>
      </c>
      <c r="T855" s="26" t="str">
        <f ca="1">IFERROR(VLOOKUP(C855,aanmeldingen!$C:$L,10,FALSE),"")</f>
        <v/>
      </c>
      <c r="U855" s="26" t="str">
        <f ca="1">IFERROR(VLOOKUP(C855,aanmeldingen!$C:$V,20,FALSE),"")</f>
        <v/>
      </c>
    </row>
    <row r="856" spans="1:21" x14ac:dyDescent="0.2">
      <c r="A856" s="54">
        <f t="shared" ca="1" si="74"/>
        <v>1</v>
      </c>
      <c r="B856" s="54">
        <f t="shared" ca="1" si="75"/>
        <v>0</v>
      </c>
      <c r="C856" s="54">
        <f t="shared" si="72"/>
        <v>824</v>
      </c>
      <c r="D856" s="54" t="str">
        <f ca="1">IFERROR(VLOOKUP($C856,aanmeldingen!$C:$AB,D$1,FALSE),"-")</f>
        <v>-</v>
      </c>
      <c r="E856" s="54">
        <f t="shared" ca="1" si="73"/>
        <v>0</v>
      </c>
      <c r="F856" s="25" t="str">
        <f ca="1">IF($B856=1,VLOOKUP($C856,aanmeldingen!$C:$AB,F$1,FALSE),"")</f>
        <v/>
      </c>
      <c r="G856" s="1" t="str">
        <f ca="1">IF($B856=1,VLOOKUP($C856,aanmeldingen!$C:$AB,G$1,FALSE),"")</f>
        <v/>
      </c>
      <c r="H856" s="1" t="str">
        <f ca="1">IF($B856=1,VLOOKUP($C856,aanmeldingen!$C:$AB,H$1,FALSE),"")</f>
        <v/>
      </c>
      <c r="I856" s="26" t="str">
        <f ca="1">IF($B856=1,VLOOKUP($C856,aanmeldingen!$C:$AB,I$1,FALSE),"")</f>
        <v/>
      </c>
      <c r="J856" s="26" t="str">
        <f ca="1">IF($B856=1,VLOOKUP($C856,aanmeldingen!$C:$AB,J$1,FALSE),"")</f>
        <v/>
      </c>
      <c r="K856" s="18" t="str">
        <f ca="1">IF($B856=1,VLOOKUP($C856,aanmeldingen!$C:$AB,K$1,FALSE),"")</f>
        <v/>
      </c>
      <c r="L856" s="1" t="str">
        <f ca="1">IF($B856=1,VLOOKUP($C856,aanmeldingen!$C:$AB,L$1,FALSE),"")</f>
        <v/>
      </c>
      <c r="M856" s="1" t="str">
        <f ca="1">IF($D856="-","",VLOOKUP($C856,aanmeldingen!$C:$AB,M$1,FALSE))</f>
        <v/>
      </c>
      <c r="N856" s="1" t="str">
        <f ca="1">IF($D856="-","",VLOOKUP($C856,aanmeldingen!$C:$AB,N$1,FALSE))</f>
        <v/>
      </c>
      <c r="O856" s="1" t="str">
        <f ca="1">IF($D856="-","",VLOOKUP($C856,aanmeldingen!$C:$AB,O$1,FALSE))</f>
        <v/>
      </c>
      <c r="P856" s="1">
        <f t="shared" ca="1" si="76"/>
        <v>1</v>
      </c>
      <c r="Q856" s="20" t="str">
        <f ca="1">IF(B856=1,IF(VLOOKUP(D856,Scheidsrechters!B:P,15,FALSE)=0,"",VLOOKUP(D856,Scheidsrechters!B:P,15,FALSE)),"")</f>
        <v/>
      </c>
      <c r="S856" s="1">
        <f t="shared" ca="1" si="77"/>
        <v>1</v>
      </c>
      <c r="T856" s="26" t="str">
        <f ca="1">IFERROR(VLOOKUP(C856,aanmeldingen!$C:$L,10,FALSE),"")</f>
        <v/>
      </c>
      <c r="U856" s="26" t="str">
        <f ca="1">IFERROR(VLOOKUP(C856,aanmeldingen!$C:$V,20,FALSE),"")</f>
        <v/>
      </c>
    </row>
    <row r="857" spans="1:21" x14ac:dyDescent="0.2">
      <c r="A857" s="54">
        <f t="shared" ca="1" si="74"/>
        <v>1</v>
      </c>
      <c r="B857" s="54">
        <f t="shared" ca="1" si="75"/>
        <v>0</v>
      </c>
      <c r="C857" s="54">
        <f t="shared" si="72"/>
        <v>825</v>
      </c>
      <c r="D857" s="54" t="str">
        <f ca="1">IFERROR(VLOOKUP($C857,aanmeldingen!$C:$AB,D$1,FALSE),"-")</f>
        <v>-</v>
      </c>
      <c r="E857" s="54">
        <f t="shared" ca="1" si="73"/>
        <v>0</v>
      </c>
      <c r="F857" s="25" t="str">
        <f ca="1">IF($B857=1,VLOOKUP($C857,aanmeldingen!$C:$AB,F$1,FALSE),"")</f>
        <v/>
      </c>
      <c r="G857" s="1" t="str">
        <f ca="1">IF($B857=1,VLOOKUP($C857,aanmeldingen!$C:$AB,G$1,FALSE),"")</f>
        <v/>
      </c>
      <c r="H857" s="1" t="str">
        <f ca="1">IF($B857=1,VLOOKUP($C857,aanmeldingen!$C:$AB,H$1,FALSE),"")</f>
        <v/>
      </c>
      <c r="I857" s="26" t="str">
        <f ca="1">IF($B857=1,VLOOKUP($C857,aanmeldingen!$C:$AB,I$1,FALSE),"")</f>
        <v/>
      </c>
      <c r="J857" s="26" t="str">
        <f ca="1">IF($B857=1,VLOOKUP($C857,aanmeldingen!$C:$AB,J$1,FALSE),"")</f>
        <v/>
      </c>
      <c r="K857" s="18" t="str">
        <f ca="1">IF($B857=1,VLOOKUP($C857,aanmeldingen!$C:$AB,K$1,FALSE),"")</f>
        <v/>
      </c>
      <c r="L857" s="1" t="str">
        <f ca="1">IF($B857=1,VLOOKUP($C857,aanmeldingen!$C:$AB,L$1,FALSE),"")</f>
        <v/>
      </c>
      <c r="M857" s="1" t="str">
        <f ca="1">IF($D857="-","",VLOOKUP($C857,aanmeldingen!$C:$AB,M$1,FALSE))</f>
        <v/>
      </c>
      <c r="N857" s="1" t="str">
        <f ca="1">IF($D857="-","",VLOOKUP($C857,aanmeldingen!$C:$AB,N$1,FALSE))</f>
        <v/>
      </c>
      <c r="O857" s="1" t="str">
        <f ca="1">IF($D857="-","",VLOOKUP($C857,aanmeldingen!$C:$AB,O$1,FALSE))</f>
        <v/>
      </c>
      <c r="P857" s="1">
        <f t="shared" ca="1" si="76"/>
        <v>1</v>
      </c>
      <c r="Q857" s="20" t="str">
        <f ca="1">IF(B857=1,IF(VLOOKUP(D857,Scheidsrechters!B:P,15,FALSE)=0,"",VLOOKUP(D857,Scheidsrechters!B:P,15,FALSE)),"")</f>
        <v/>
      </c>
      <c r="S857" s="1">
        <f t="shared" ca="1" si="77"/>
        <v>1</v>
      </c>
      <c r="T857" s="26" t="str">
        <f ca="1">IFERROR(VLOOKUP(C857,aanmeldingen!$C:$L,10,FALSE),"")</f>
        <v/>
      </c>
      <c r="U857" s="26" t="str">
        <f ca="1">IFERROR(VLOOKUP(C857,aanmeldingen!$C:$V,20,FALSE),"")</f>
        <v/>
      </c>
    </row>
    <row r="858" spans="1:21" x14ac:dyDescent="0.2">
      <c r="A858" s="54">
        <f t="shared" ca="1" si="74"/>
        <v>1</v>
      </c>
      <c r="B858" s="54">
        <f t="shared" ca="1" si="75"/>
        <v>0</v>
      </c>
      <c r="C858" s="54">
        <f t="shared" si="72"/>
        <v>826</v>
      </c>
      <c r="D858" s="54" t="str">
        <f ca="1">IFERROR(VLOOKUP($C858,aanmeldingen!$C:$AB,D$1,FALSE),"-")</f>
        <v>-</v>
      </c>
      <c r="E858" s="54">
        <f t="shared" ca="1" si="73"/>
        <v>0</v>
      </c>
      <c r="F858" s="25" t="str">
        <f ca="1">IF($B858=1,VLOOKUP($C858,aanmeldingen!$C:$AB,F$1,FALSE),"")</f>
        <v/>
      </c>
      <c r="G858" s="1" t="str">
        <f ca="1">IF($B858=1,VLOOKUP($C858,aanmeldingen!$C:$AB,G$1,FALSE),"")</f>
        <v/>
      </c>
      <c r="H858" s="1" t="str">
        <f ca="1">IF($B858=1,VLOOKUP($C858,aanmeldingen!$C:$AB,H$1,FALSE),"")</f>
        <v/>
      </c>
      <c r="I858" s="26" t="str">
        <f ca="1">IF($B858=1,VLOOKUP($C858,aanmeldingen!$C:$AB,I$1,FALSE),"")</f>
        <v/>
      </c>
      <c r="J858" s="26" t="str">
        <f ca="1">IF($B858=1,VLOOKUP($C858,aanmeldingen!$C:$AB,J$1,FALSE),"")</f>
        <v/>
      </c>
      <c r="K858" s="18" t="str">
        <f ca="1">IF($B858=1,VLOOKUP($C858,aanmeldingen!$C:$AB,K$1,FALSE),"")</f>
        <v/>
      </c>
      <c r="L858" s="1" t="str">
        <f ca="1">IF($B858=1,VLOOKUP($C858,aanmeldingen!$C:$AB,L$1,FALSE),"")</f>
        <v/>
      </c>
      <c r="M858" s="1" t="str">
        <f ca="1">IF($D858="-","",VLOOKUP($C858,aanmeldingen!$C:$AB,M$1,FALSE))</f>
        <v/>
      </c>
      <c r="N858" s="1" t="str">
        <f ca="1">IF($D858="-","",VLOOKUP($C858,aanmeldingen!$C:$AB,N$1,FALSE))</f>
        <v/>
      </c>
      <c r="O858" s="1" t="str">
        <f ca="1">IF($D858="-","",VLOOKUP($C858,aanmeldingen!$C:$AB,O$1,FALSE))</f>
        <v/>
      </c>
      <c r="P858" s="1">
        <f t="shared" ca="1" si="76"/>
        <v>1</v>
      </c>
      <c r="Q858" s="20" t="str">
        <f ca="1">IF(B858=1,IF(VLOOKUP(D858,Scheidsrechters!B:P,15,FALSE)=0,"",VLOOKUP(D858,Scheidsrechters!B:P,15,FALSE)),"")</f>
        <v/>
      </c>
      <c r="S858" s="1">
        <f t="shared" ca="1" si="77"/>
        <v>1</v>
      </c>
      <c r="T858" s="26" t="str">
        <f ca="1">IFERROR(VLOOKUP(C858,aanmeldingen!$C:$L,10,FALSE),"")</f>
        <v/>
      </c>
      <c r="U858" s="26" t="str">
        <f ca="1">IFERROR(VLOOKUP(C858,aanmeldingen!$C:$V,20,FALSE),"")</f>
        <v/>
      </c>
    </row>
    <row r="859" spans="1:21" x14ac:dyDescent="0.2">
      <c r="A859" s="54">
        <f t="shared" ca="1" si="74"/>
        <v>1</v>
      </c>
      <c r="B859" s="54">
        <f t="shared" ca="1" si="75"/>
        <v>0</v>
      </c>
      <c r="C859" s="54">
        <f t="shared" si="72"/>
        <v>827</v>
      </c>
      <c r="D859" s="54" t="str">
        <f ca="1">IFERROR(VLOOKUP($C859,aanmeldingen!$C:$AB,D$1,FALSE),"-")</f>
        <v>-</v>
      </c>
      <c r="E859" s="54">
        <f t="shared" ca="1" si="73"/>
        <v>0</v>
      </c>
      <c r="F859" s="25" t="str">
        <f ca="1">IF($B859=1,VLOOKUP($C859,aanmeldingen!$C:$AB,F$1,FALSE),"")</f>
        <v/>
      </c>
      <c r="G859" s="1" t="str">
        <f ca="1">IF($B859=1,VLOOKUP($C859,aanmeldingen!$C:$AB,G$1,FALSE),"")</f>
        <v/>
      </c>
      <c r="H859" s="1" t="str">
        <f ca="1">IF($B859=1,VLOOKUP($C859,aanmeldingen!$C:$AB,H$1,FALSE),"")</f>
        <v/>
      </c>
      <c r="I859" s="26" t="str">
        <f ca="1">IF($B859=1,VLOOKUP($C859,aanmeldingen!$C:$AB,I$1,FALSE),"")</f>
        <v/>
      </c>
      <c r="J859" s="26" t="str">
        <f ca="1">IF($B859=1,VLOOKUP($C859,aanmeldingen!$C:$AB,J$1,FALSE),"")</f>
        <v/>
      </c>
      <c r="K859" s="18" t="str">
        <f ca="1">IF($B859=1,VLOOKUP($C859,aanmeldingen!$C:$AB,K$1,FALSE),"")</f>
        <v/>
      </c>
      <c r="L859" s="1" t="str">
        <f ca="1">IF($B859=1,VLOOKUP($C859,aanmeldingen!$C:$AB,L$1,FALSE),"")</f>
        <v/>
      </c>
      <c r="M859" s="1" t="str">
        <f ca="1">IF($D859="-","",VLOOKUP($C859,aanmeldingen!$C:$AB,M$1,FALSE))</f>
        <v/>
      </c>
      <c r="N859" s="1" t="str">
        <f ca="1">IF($D859="-","",VLOOKUP($C859,aanmeldingen!$C:$AB,N$1,FALSE))</f>
        <v/>
      </c>
      <c r="O859" s="1" t="str">
        <f ca="1">IF($D859="-","",VLOOKUP($C859,aanmeldingen!$C:$AB,O$1,FALSE))</f>
        <v/>
      </c>
      <c r="P859" s="1">
        <f t="shared" ca="1" si="76"/>
        <v>1</v>
      </c>
      <c r="Q859" s="20" t="str">
        <f ca="1">IF(B859=1,IF(VLOOKUP(D859,Scheidsrechters!B:P,15,FALSE)=0,"",VLOOKUP(D859,Scheidsrechters!B:P,15,FALSE)),"")</f>
        <v/>
      </c>
      <c r="S859" s="1">
        <f t="shared" ca="1" si="77"/>
        <v>1</v>
      </c>
      <c r="T859" s="26" t="str">
        <f ca="1">IFERROR(VLOOKUP(C859,aanmeldingen!$C:$L,10,FALSE),"")</f>
        <v/>
      </c>
      <c r="U859" s="26" t="str">
        <f ca="1">IFERROR(VLOOKUP(C859,aanmeldingen!$C:$V,20,FALSE),"")</f>
        <v/>
      </c>
    </row>
    <row r="860" spans="1:21" x14ac:dyDescent="0.2">
      <c r="A860" s="54">
        <f t="shared" ca="1" si="74"/>
        <v>1</v>
      </c>
      <c r="B860" s="54">
        <f t="shared" ca="1" si="75"/>
        <v>0</v>
      </c>
      <c r="C860" s="54">
        <f t="shared" si="72"/>
        <v>828</v>
      </c>
      <c r="D860" s="54" t="str">
        <f ca="1">IFERROR(VLOOKUP($C860,aanmeldingen!$C:$AB,D$1,FALSE),"-")</f>
        <v>-</v>
      </c>
      <c r="E860" s="54">
        <f t="shared" ca="1" si="73"/>
        <v>0</v>
      </c>
      <c r="F860" s="25" t="str">
        <f ca="1">IF($B860=1,VLOOKUP($C860,aanmeldingen!$C:$AB,F$1,FALSE),"")</f>
        <v/>
      </c>
      <c r="G860" s="1" t="str">
        <f ca="1">IF($B860=1,VLOOKUP($C860,aanmeldingen!$C:$AB,G$1,FALSE),"")</f>
        <v/>
      </c>
      <c r="H860" s="1" t="str">
        <f ca="1">IF($B860=1,VLOOKUP($C860,aanmeldingen!$C:$AB,H$1,FALSE),"")</f>
        <v/>
      </c>
      <c r="I860" s="26" t="str">
        <f ca="1">IF($B860=1,VLOOKUP($C860,aanmeldingen!$C:$AB,I$1,FALSE),"")</f>
        <v/>
      </c>
      <c r="J860" s="26" t="str">
        <f ca="1">IF($B860=1,VLOOKUP($C860,aanmeldingen!$C:$AB,J$1,FALSE),"")</f>
        <v/>
      </c>
      <c r="K860" s="18" t="str">
        <f ca="1">IF($B860=1,VLOOKUP($C860,aanmeldingen!$C:$AB,K$1,FALSE),"")</f>
        <v/>
      </c>
      <c r="L860" s="1" t="str">
        <f ca="1">IF($B860=1,VLOOKUP($C860,aanmeldingen!$C:$AB,L$1,FALSE),"")</f>
        <v/>
      </c>
      <c r="M860" s="1" t="str">
        <f ca="1">IF($D860="-","",VLOOKUP($C860,aanmeldingen!$C:$AB,M$1,FALSE))</f>
        <v/>
      </c>
      <c r="N860" s="1" t="str">
        <f ca="1">IF($D860="-","",VLOOKUP($C860,aanmeldingen!$C:$AB,N$1,FALSE))</f>
        <v/>
      </c>
      <c r="O860" s="1" t="str">
        <f ca="1">IF($D860="-","",VLOOKUP($C860,aanmeldingen!$C:$AB,O$1,FALSE))</f>
        <v/>
      </c>
      <c r="P860" s="1">
        <f t="shared" ca="1" si="76"/>
        <v>1</v>
      </c>
      <c r="Q860" s="20" t="str">
        <f ca="1">IF(B860=1,IF(VLOOKUP(D860,Scheidsrechters!B:P,15,FALSE)=0,"",VLOOKUP(D860,Scheidsrechters!B:P,15,FALSE)),"")</f>
        <v/>
      </c>
      <c r="S860" s="1">
        <f t="shared" ca="1" si="77"/>
        <v>1</v>
      </c>
      <c r="T860" s="26" t="str">
        <f ca="1">IFERROR(VLOOKUP(C860,aanmeldingen!$C:$L,10,FALSE),"")</f>
        <v/>
      </c>
      <c r="U860" s="26" t="str">
        <f ca="1">IFERROR(VLOOKUP(C860,aanmeldingen!$C:$V,20,FALSE),"")</f>
        <v/>
      </c>
    </row>
    <row r="861" spans="1:21" x14ac:dyDescent="0.2">
      <c r="A861" s="54">
        <f t="shared" ca="1" si="74"/>
        <v>1</v>
      </c>
      <c r="B861" s="54">
        <f t="shared" ca="1" si="75"/>
        <v>0</v>
      </c>
      <c r="C861" s="54">
        <f t="shared" si="72"/>
        <v>829</v>
      </c>
      <c r="D861" s="54" t="str">
        <f ca="1">IFERROR(VLOOKUP($C861,aanmeldingen!$C:$AB,D$1,FALSE),"-")</f>
        <v>-</v>
      </c>
      <c r="E861" s="54">
        <f t="shared" ca="1" si="73"/>
        <v>0</v>
      </c>
      <c r="F861" s="25" t="str">
        <f ca="1">IF($B861=1,VLOOKUP($C861,aanmeldingen!$C:$AB,F$1,FALSE),"")</f>
        <v/>
      </c>
      <c r="G861" s="1" t="str">
        <f ca="1">IF($B861=1,VLOOKUP($C861,aanmeldingen!$C:$AB,G$1,FALSE),"")</f>
        <v/>
      </c>
      <c r="H861" s="1" t="str">
        <f ca="1">IF($B861=1,VLOOKUP($C861,aanmeldingen!$C:$AB,H$1,FALSE),"")</f>
        <v/>
      </c>
      <c r="I861" s="26" t="str">
        <f ca="1">IF($B861=1,VLOOKUP($C861,aanmeldingen!$C:$AB,I$1,FALSE),"")</f>
        <v/>
      </c>
      <c r="J861" s="26" t="str">
        <f ca="1">IF($B861=1,VLOOKUP($C861,aanmeldingen!$C:$AB,J$1,FALSE),"")</f>
        <v/>
      </c>
      <c r="K861" s="18" t="str">
        <f ca="1">IF($B861=1,VLOOKUP($C861,aanmeldingen!$C:$AB,K$1,FALSE),"")</f>
        <v/>
      </c>
      <c r="L861" s="1" t="str">
        <f ca="1">IF($B861=1,VLOOKUP($C861,aanmeldingen!$C:$AB,L$1,FALSE),"")</f>
        <v/>
      </c>
      <c r="M861" s="1" t="str">
        <f ca="1">IF($D861="-","",VLOOKUP($C861,aanmeldingen!$C:$AB,M$1,FALSE))</f>
        <v/>
      </c>
      <c r="N861" s="1" t="str">
        <f ca="1">IF($D861="-","",VLOOKUP($C861,aanmeldingen!$C:$AB,N$1,FALSE))</f>
        <v/>
      </c>
      <c r="O861" s="1" t="str">
        <f ca="1">IF($D861="-","",VLOOKUP($C861,aanmeldingen!$C:$AB,O$1,FALSE))</f>
        <v/>
      </c>
      <c r="P861" s="1">
        <f t="shared" ca="1" si="76"/>
        <v>1</v>
      </c>
      <c r="Q861" s="20" t="str">
        <f ca="1">IF(B861=1,IF(VLOOKUP(D861,Scheidsrechters!B:P,15,FALSE)=0,"",VLOOKUP(D861,Scheidsrechters!B:P,15,FALSE)),"")</f>
        <v/>
      </c>
      <c r="S861" s="1">
        <f t="shared" ca="1" si="77"/>
        <v>1</v>
      </c>
      <c r="T861" s="26" t="str">
        <f ca="1">IFERROR(VLOOKUP(C861,aanmeldingen!$C:$L,10,FALSE),"")</f>
        <v/>
      </c>
      <c r="U861" s="26" t="str">
        <f ca="1">IFERROR(VLOOKUP(C861,aanmeldingen!$C:$V,20,FALSE),"")</f>
        <v/>
      </c>
    </row>
    <row r="862" spans="1:21" x14ac:dyDescent="0.2">
      <c r="A862" s="54">
        <f t="shared" ca="1" si="74"/>
        <v>1</v>
      </c>
      <c r="B862" s="54">
        <f t="shared" ca="1" si="75"/>
        <v>0</v>
      </c>
      <c r="C862" s="54">
        <f t="shared" si="72"/>
        <v>830</v>
      </c>
      <c r="D862" s="54" t="str">
        <f ca="1">IFERROR(VLOOKUP($C862,aanmeldingen!$C:$AB,D$1,FALSE),"-")</f>
        <v>-</v>
      </c>
      <c r="E862" s="54">
        <f t="shared" ca="1" si="73"/>
        <v>0</v>
      </c>
      <c r="F862" s="25" t="str">
        <f ca="1">IF($B862=1,VLOOKUP($C862,aanmeldingen!$C:$AB,F$1,FALSE),"")</f>
        <v/>
      </c>
      <c r="G862" s="1" t="str">
        <f ca="1">IF($B862=1,VLOOKUP($C862,aanmeldingen!$C:$AB,G$1,FALSE),"")</f>
        <v/>
      </c>
      <c r="H862" s="1" t="str">
        <f ca="1">IF($B862=1,VLOOKUP($C862,aanmeldingen!$C:$AB,H$1,FALSE),"")</f>
        <v/>
      </c>
      <c r="I862" s="26" t="str">
        <f ca="1">IF($B862=1,VLOOKUP($C862,aanmeldingen!$C:$AB,I$1,FALSE),"")</f>
        <v/>
      </c>
      <c r="J862" s="26" t="str">
        <f ca="1">IF($B862=1,VLOOKUP($C862,aanmeldingen!$C:$AB,J$1,FALSE),"")</f>
        <v/>
      </c>
      <c r="K862" s="18" t="str">
        <f ca="1">IF($B862=1,VLOOKUP($C862,aanmeldingen!$C:$AB,K$1,FALSE),"")</f>
        <v/>
      </c>
      <c r="L862" s="1" t="str">
        <f ca="1">IF($B862=1,VLOOKUP($C862,aanmeldingen!$C:$AB,L$1,FALSE),"")</f>
        <v/>
      </c>
      <c r="M862" s="1" t="str">
        <f ca="1">IF($D862="-","",VLOOKUP($C862,aanmeldingen!$C:$AB,M$1,FALSE))</f>
        <v/>
      </c>
      <c r="N862" s="1" t="str">
        <f ca="1">IF($D862="-","",VLOOKUP($C862,aanmeldingen!$C:$AB,N$1,FALSE))</f>
        <v/>
      </c>
      <c r="O862" s="1" t="str">
        <f ca="1">IF($D862="-","",VLOOKUP($C862,aanmeldingen!$C:$AB,O$1,FALSE))</f>
        <v/>
      </c>
      <c r="P862" s="1">
        <f t="shared" ca="1" si="76"/>
        <v>1</v>
      </c>
      <c r="Q862" s="20" t="str">
        <f ca="1">IF(B862=1,IF(VLOOKUP(D862,Scheidsrechters!B:P,15,FALSE)=0,"",VLOOKUP(D862,Scheidsrechters!B:P,15,FALSE)),"")</f>
        <v/>
      </c>
      <c r="S862" s="1">
        <f t="shared" ca="1" si="77"/>
        <v>1</v>
      </c>
      <c r="T862" s="26" t="str">
        <f ca="1">IFERROR(VLOOKUP(C862,aanmeldingen!$C:$L,10,FALSE),"")</f>
        <v/>
      </c>
      <c r="U862" s="26" t="str">
        <f ca="1">IFERROR(VLOOKUP(C862,aanmeldingen!$C:$V,20,FALSE),"")</f>
        <v/>
      </c>
    </row>
    <row r="863" spans="1:21" x14ac:dyDescent="0.2">
      <c r="A863" s="54">
        <f t="shared" ca="1" si="74"/>
        <v>1</v>
      </c>
      <c r="B863" s="54">
        <f t="shared" ca="1" si="75"/>
        <v>0</v>
      </c>
      <c r="C863" s="54">
        <f t="shared" si="72"/>
        <v>831</v>
      </c>
      <c r="D863" s="54" t="str">
        <f ca="1">IFERROR(VLOOKUP($C863,aanmeldingen!$C:$AB,D$1,FALSE),"-")</f>
        <v>-</v>
      </c>
      <c r="E863" s="54">
        <f t="shared" ca="1" si="73"/>
        <v>0</v>
      </c>
      <c r="F863" s="25" t="str">
        <f ca="1">IF($B863=1,VLOOKUP($C863,aanmeldingen!$C:$AB,F$1,FALSE),"")</f>
        <v/>
      </c>
      <c r="G863" s="1" t="str">
        <f ca="1">IF($B863=1,VLOOKUP($C863,aanmeldingen!$C:$AB,G$1,FALSE),"")</f>
        <v/>
      </c>
      <c r="H863" s="1" t="str">
        <f ca="1">IF($B863=1,VLOOKUP($C863,aanmeldingen!$C:$AB,H$1,FALSE),"")</f>
        <v/>
      </c>
      <c r="I863" s="26" t="str">
        <f ca="1">IF($B863=1,VLOOKUP($C863,aanmeldingen!$C:$AB,I$1,FALSE),"")</f>
        <v/>
      </c>
      <c r="J863" s="26" t="str">
        <f ca="1">IF($B863=1,VLOOKUP($C863,aanmeldingen!$C:$AB,J$1,FALSE),"")</f>
        <v/>
      </c>
      <c r="K863" s="18" t="str">
        <f ca="1">IF($B863=1,VLOOKUP($C863,aanmeldingen!$C:$AB,K$1,FALSE),"")</f>
        <v/>
      </c>
      <c r="L863" s="1" t="str">
        <f ca="1">IF($B863=1,VLOOKUP($C863,aanmeldingen!$C:$AB,L$1,FALSE),"")</f>
        <v/>
      </c>
      <c r="M863" s="1" t="str">
        <f ca="1">IF($D863="-","",VLOOKUP($C863,aanmeldingen!$C:$AB,M$1,FALSE))</f>
        <v/>
      </c>
      <c r="N863" s="1" t="str">
        <f ca="1">IF($D863="-","",VLOOKUP($C863,aanmeldingen!$C:$AB,N$1,FALSE))</f>
        <v/>
      </c>
      <c r="O863" s="1" t="str">
        <f ca="1">IF($D863="-","",VLOOKUP($C863,aanmeldingen!$C:$AB,O$1,FALSE))</f>
        <v/>
      </c>
      <c r="P863" s="1">
        <f t="shared" ca="1" si="76"/>
        <v>1</v>
      </c>
      <c r="Q863" s="20" t="str">
        <f ca="1">IF(B863=1,IF(VLOOKUP(D863,Scheidsrechters!B:P,15,FALSE)=0,"",VLOOKUP(D863,Scheidsrechters!B:P,15,FALSE)),"")</f>
        <v/>
      </c>
      <c r="S863" s="1">
        <f t="shared" ca="1" si="77"/>
        <v>1</v>
      </c>
      <c r="T863" s="26" t="str">
        <f ca="1">IFERROR(VLOOKUP(C863,aanmeldingen!$C:$L,10,FALSE),"")</f>
        <v/>
      </c>
      <c r="U863" s="26" t="str">
        <f ca="1">IFERROR(VLOOKUP(C863,aanmeldingen!$C:$V,20,FALSE),"")</f>
        <v/>
      </c>
    </row>
    <row r="864" spans="1:21" x14ac:dyDescent="0.2">
      <c r="A864" s="54">
        <f t="shared" ca="1" si="74"/>
        <v>1</v>
      </c>
      <c r="B864" s="54">
        <f t="shared" ca="1" si="75"/>
        <v>0</v>
      </c>
      <c r="C864" s="54">
        <f t="shared" si="72"/>
        <v>832</v>
      </c>
      <c r="D864" s="54" t="str">
        <f ca="1">IFERROR(VLOOKUP($C864,aanmeldingen!$C:$AB,D$1,FALSE),"-")</f>
        <v>-</v>
      </c>
      <c r="E864" s="54">
        <f t="shared" ca="1" si="73"/>
        <v>0</v>
      </c>
      <c r="F864" s="25" t="str">
        <f ca="1">IF($B864=1,VLOOKUP($C864,aanmeldingen!$C:$AB,F$1,FALSE),"")</f>
        <v/>
      </c>
      <c r="G864" s="1" t="str">
        <f ca="1">IF($B864=1,VLOOKUP($C864,aanmeldingen!$C:$AB,G$1,FALSE),"")</f>
        <v/>
      </c>
      <c r="H864" s="1" t="str">
        <f ca="1">IF($B864=1,VLOOKUP($C864,aanmeldingen!$C:$AB,H$1,FALSE),"")</f>
        <v/>
      </c>
      <c r="I864" s="26" t="str">
        <f ca="1">IF($B864=1,VLOOKUP($C864,aanmeldingen!$C:$AB,I$1,FALSE),"")</f>
        <v/>
      </c>
      <c r="J864" s="26" t="str">
        <f ca="1">IF($B864=1,VLOOKUP($C864,aanmeldingen!$C:$AB,J$1,FALSE),"")</f>
        <v/>
      </c>
      <c r="K864" s="18" t="str">
        <f ca="1">IF($B864=1,VLOOKUP($C864,aanmeldingen!$C:$AB,K$1,FALSE),"")</f>
        <v/>
      </c>
      <c r="L864" s="1" t="str">
        <f ca="1">IF($B864=1,VLOOKUP($C864,aanmeldingen!$C:$AB,L$1,FALSE),"")</f>
        <v/>
      </c>
      <c r="M864" s="1" t="str">
        <f ca="1">IF($D864="-","",VLOOKUP($C864,aanmeldingen!$C:$AB,M$1,FALSE))</f>
        <v/>
      </c>
      <c r="N864" s="1" t="str">
        <f ca="1">IF($D864="-","",VLOOKUP($C864,aanmeldingen!$C:$AB,N$1,FALSE))</f>
        <v/>
      </c>
      <c r="O864" s="1" t="str">
        <f ca="1">IF($D864="-","",VLOOKUP($C864,aanmeldingen!$C:$AB,O$1,FALSE))</f>
        <v/>
      </c>
      <c r="P864" s="1">
        <f t="shared" ca="1" si="76"/>
        <v>1</v>
      </c>
      <c r="Q864" s="20" t="str">
        <f ca="1">IF(B864=1,IF(VLOOKUP(D864,Scheidsrechters!B:P,15,FALSE)=0,"",VLOOKUP(D864,Scheidsrechters!B:P,15,FALSE)),"")</f>
        <v/>
      </c>
      <c r="S864" s="1">
        <f t="shared" ca="1" si="77"/>
        <v>1</v>
      </c>
      <c r="T864" s="26" t="str">
        <f ca="1">IFERROR(VLOOKUP(C864,aanmeldingen!$C:$L,10,FALSE),"")</f>
        <v/>
      </c>
      <c r="U864" s="26" t="str">
        <f ca="1">IFERROR(VLOOKUP(C864,aanmeldingen!$C:$V,20,FALSE),"")</f>
        <v/>
      </c>
    </row>
    <row r="865" spans="1:21" x14ac:dyDescent="0.2">
      <c r="A865" s="54">
        <f t="shared" ca="1" si="74"/>
        <v>1</v>
      </c>
      <c r="B865" s="54">
        <f t="shared" ca="1" si="75"/>
        <v>0</v>
      </c>
      <c r="C865" s="54">
        <f t="shared" ref="C865:C928" si="78">C864+1</f>
        <v>833</v>
      </c>
      <c r="D865" s="54" t="str">
        <f ca="1">IFERROR(VLOOKUP($C865,aanmeldingen!$C:$AB,D$1,FALSE),"-")</f>
        <v>-</v>
      </c>
      <c r="E865" s="54">
        <f t="shared" ref="E865:E928" ca="1" si="79">IF(D865=D864,E864,IF(OR(LEFT(H865,2)="EK",LEFT(H865,2)="WK",H865="OS",H865="OKT",LEFT(H865,6)="RSS WK"),1,0))</f>
        <v>0</v>
      </c>
      <c r="F865" s="25" t="str">
        <f ca="1">IF($B865=1,VLOOKUP($C865,aanmeldingen!$C:$AB,F$1,FALSE),"")</f>
        <v/>
      </c>
      <c r="G865" s="1" t="str">
        <f ca="1">IF($B865=1,VLOOKUP($C865,aanmeldingen!$C:$AB,G$1,FALSE),"")</f>
        <v/>
      </c>
      <c r="H865" s="1" t="str">
        <f ca="1">IF($B865=1,VLOOKUP($C865,aanmeldingen!$C:$AB,H$1,FALSE),"")</f>
        <v/>
      </c>
      <c r="I865" s="26" t="str">
        <f ca="1">IF($B865=1,VLOOKUP($C865,aanmeldingen!$C:$AB,I$1,FALSE),"")</f>
        <v/>
      </c>
      <c r="J865" s="26" t="str">
        <f ca="1">IF($B865=1,VLOOKUP($C865,aanmeldingen!$C:$AB,J$1,FALSE),"")</f>
        <v/>
      </c>
      <c r="K865" s="18" t="str">
        <f ca="1">IF($B865=1,VLOOKUP($C865,aanmeldingen!$C:$AB,K$1,FALSE),"")</f>
        <v/>
      </c>
      <c r="L865" s="1" t="str">
        <f ca="1">IF($B865=1,VLOOKUP($C865,aanmeldingen!$C:$AB,L$1,FALSE),"")</f>
        <v/>
      </c>
      <c r="M865" s="1" t="str">
        <f ca="1">IF($D865="-","",VLOOKUP($C865,aanmeldingen!$C:$AB,M$1,FALSE))</f>
        <v/>
      </c>
      <c r="N865" s="1" t="str">
        <f ca="1">IF($D865="-","",VLOOKUP($C865,aanmeldingen!$C:$AB,N$1,FALSE))</f>
        <v/>
      </c>
      <c r="O865" s="1" t="str">
        <f ca="1">IF($D865="-","",VLOOKUP($C865,aanmeldingen!$C:$AB,O$1,FALSE))</f>
        <v/>
      </c>
      <c r="P865" s="1">
        <f t="shared" ca="1" si="76"/>
        <v>1</v>
      </c>
      <c r="Q865" s="20" t="str">
        <f ca="1">IF(B865=1,IF(VLOOKUP(D865,Scheidsrechters!B:P,15,FALSE)=0,"",VLOOKUP(D865,Scheidsrechters!B:P,15,FALSE)),"")</f>
        <v/>
      </c>
      <c r="S865" s="1">
        <f t="shared" ca="1" si="77"/>
        <v>1</v>
      </c>
      <c r="T865" s="26" t="str">
        <f ca="1">IFERROR(VLOOKUP(C865,aanmeldingen!$C:$L,10,FALSE),"")</f>
        <v/>
      </c>
      <c r="U865" s="26" t="str">
        <f ca="1">IFERROR(VLOOKUP(C865,aanmeldingen!$C:$V,20,FALSE),"")</f>
        <v/>
      </c>
    </row>
    <row r="866" spans="1:21" x14ac:dyDescent="0.2">
      <c r="A866" s="54">
        <f t="shared" ref="A866:A929" ca="1" si="80">IF(E866=0,IF(D866=D865,A865,IF(A865=1,0,1)),IF(D866=D865,A865,IF(A865=3,4,3)))</f>
        <v>1</v>
      </c>
      <c r="B866" s="54">
        <f t="shared" ref="B866:B929" ca="1" si="81">IF(D866="-",0,IF(D866=D865,0,1))</f>
        <v>0</v>
      </c>
      <c r="C866" s="54">
        <f t="shared" si="78"/>
        <v>834</v>
      </c>
      <c r="D866" s="54" t="str">
        <f ca="1">IFERROR(VLOOKUP($C866,aanmeldingen!$C:$AB,D$1,FALSE),"-")</f>
        <v>-</v>
      </c>
      <c r="E866" s="54">
        <f t="shared" ca="1" si="79"/>
        <v>0</v>
      </c>
      <c r="F866" s="25" t="str">
        <f ca="1">IF($B866=1,VLOOKUP($C866,aanmeldingen!$C:$AB,F$1,FALSE),"")</f>
        <v/>
      </c>
      <c r="G866" s="1" t="str">
        <f ca="1">IF($B866=1,VLOOKUP($C866,aanmeldingen!$C:$AB,G$1,FALSE),"")</f>
        <v/>
      </c>
      <c r="H866" s="1" t="str">
        <f ca="1">IF($B866=1,VLOOKUP($C866,aanmeldingen!$C:$AB,H$1,FALSE),"")</f>
        <v/>
      </c>
      <c r="I866" s="26" t="str">
        <f ca="1">IF($B866=1,VLOOKUP($C866,aanmeldingen!$C:$AB,I$1,FALSE),"")</f>
        <v/>
      </c>
      <c r="J866" s="26" t="str">
        <f ca="1">IF($B866=1,VLOOKUP($C866,aanmeldingen!$C:$AB,J$1,FALSE),"")</f>
        <v/>
      </c>
      <c r="K866" s="18" t="str">
        <f ca="1">IF($B866=1,VLOOKUP($C866,aanmeldingen!$C:$AB,K$1,FALSE),"")</f>
        <v/>
      </c>
      <c r="L866" s="1" t="str">
        <f ca="1">IF($B866=1,VLOOKUP($C866,aanmeldingen!$C:$AB,L$1,FALSE),"")</f>
        <v/>
      </c>
      <c r="M866" s="1" t="str">
        <f ca="1">IF($D866="-","",VLOOKUP($C866,aanmeldingen!$C:$AB,M$1,FALSE))</f>
        <v/>
      </c>
      <c r="N866" s="1" t="str">
        <f ca="1">IF($D866="-","",VLOOKUP($C866,aanmeldingen!$C:$AB,N$1,FALSE))</f>
        <v/>
      </c>
      <c r="O866" s="1" t="str">
        <f ca="1">IF($D866="-","",VLOOKUP($C866,aanmeldingen!$C:$AB,O$1,FALSE))</f>
        <v/>
      </c>
      <c r="P866" s="1">
        <f t="shared" ref="P866:P929" ca="1" si="82">IF(S866=1,1,"")</f>
        <v>1</v>
      </c>
      <c r="Q866" s="20" t="str">
        <f ca="1">IF(B866=1,IF(VLOOKUP(D866,Scheidsrechters!B:P,15,FALSE)=0,"",VLOOKUP(D866,Scheidsrechters!B:P,15,FALSE)),"")</f>
        <v/>
      </c>
      <c r="S866" s="1">
        <f t="shared" ref="S866:S929" ca="1" si="83">IF(T866&lt;&gt;0,1,IF(U866-TODAY()&lt;8,2,3))</f>
        <v>1</v>
      </c>
      <c r="T866" s="26" t="str">
        <f ca="1">IFERROR(VLOOKUP(C866,aanmeldingen!$C:$L,10,FALSE),"")</f>
        <v/>
      </c>
      <c r="U866" s="26" t="str">
        <f ca="1">IFERROR(VLOOKUP(C866,aanmeldingen!$C:$V,20,FALSE),"")</f>
        <v/>
      </c>
    </row>
    <row r="867" spans="1:21" x14ac:dyDescent="0.2">
      <c r="A867" s="54">
        <f t="shared" ca="1" si="80"/>
        <v>1</v>
      </c>
      <c r="B867" s="54">
        <f t="shared" ca="1" si="81"/>
        <v>0</v>
      </c>
      <c r="C867" s="54">
        <f t="shared" si="78"/>
        <v>835</v>
      </c>
      <c r="D867" s="54" t="str">
        <f ca="1">IFERROR(VLOOKUP($C867,aanmeldingen!$C:$AB,D$1,FALSE),"-")</f>
        <v>-</v>
      </c>
      <c r="E867" s="54">
        <f t="shared" ca="1" si="79"/>
        <v>0</v>
      </c>
      <c r="F867" s="25" t="str">
        <f ca="1">IF($B867=1,VLOOKUP($C867,aanmeldingen!$C:$AB,F$1,FALSE),"")</f>
        <v/>
      </c>
      <c r="G867" s="1" t="str">
        <f ca="1">IF($B867=1,VLOOKUP($C867,aanmeldingen!$C:$AB,G$1,FALSE),"")</f>
        <v/>
      </c>
      <c r="H867" s="1" t="str">
        <f ca="1">IF($B867=1,VLOOKUP($C867,aanmeldingen!$C:$AB,H$1,FALSE),"")</f>
        <v/>
      </c>
      <c r="I867" s="26" t="str">
        <f ca="1">IF($B867=1,VLOOKUP($C867,aanmeldingen!$C:$AB,I$1,FALSE),"")</f>
        <v/>
      </c>
      <c r="J867" s="26" t="str">
        <f ca="1">IF($B867=1,VLOOKUP($C867,aanmeldingen!$C:$AB,J$1,FALSE),"")</f>
        <v/>
      </c>
      <c r="K867" s="18" t="str">
        <f ca="1">IF($B867=1,VLOOKUP($C867,aanmeldingen!$C:$AB,K$1,FALSE),"")</f>
        <v/>
      </c>
      <c r="L867" s="1" t="str">
        <f ca="1">IF($B867=1,VLOOKUP($C867,aanmeldingen!$C:$AB,L$1,FALSE),"")</f>
        <v/>
      </c>
      <c r="M867" s="1" t="str">
        <f ca="1">IF($D867="-","",VLOOKUP($C867,aanmeldingen!$C:$AB,M$1,FALSE))</f>
        <v/>
      </c>
      <c r="N867" s="1" t="str">
        <f ca="1">IF($D867="-","",VLOOKUP($C867,aanmeldingen!$C:$AB,N$1,FALSE))</f>
        <v/>
      </c>
      <c r="O867" s="1" t="str">
        <f ca="1">IF($D867="-","",VLOOKUP($C867,aanmeldingen!$C:$AB,O$1,FALSE))</f>
        <v/>
      </c>
      <c r="P867" s="1">
        <f t="shared" ca="1" si="82"/>
        <v>1</v>
      </c>
      <c r="Q867" s="20" t="str">
        <f ca="1">IF(B867=1,IF(VLOOKUP(D867,Scheidsrechters!B:P,15,FALSE)=0,"",VLOOKUP(D867,Scheidsrechters!B:P,15,FALSE)),"")</f>
        <v/>
      </c>
      <c r="S867" s="1">
        <f t="shared" ca="1" si="83"/>
        <v>1</v>
      </c>
      <c r="T867" s="26" t="str">
        <f ca="1">IFERROR(VLOOKUP(C867,aanmeldingen!$C:$L,10,FALSE),"")</f>
        <v/>
      </c>
      <c r="U867" s="26" t="str">
        <f ca="1">IFERROR(VLOOKUP(C867,aanmeldingen!$C:$V,20,FALSE),"")</f>
        <v/>
      </c>
    </row>
    <row r="868" spans="1:21" x14ac:dyDescent="0.2">
      <c r="A868" s="54">
        <f t="shared" ca="1" si="80"/>
        <v>1</v>
      </c>
      <c r="B868" s="54">
        <f t="shared" ca="1" si="81"/>
        <v>0</v>
      </c>
      <c r="C868" s="54">
        <f t="shared" si="78"/>
        <v>836</v>
      </c>
      <c r="D868" s="54" t="str">
        <f ca="1">IFERROR(VLOOKUP($C868,aanmeldingen!$C:$AB,D$1,FALSE),"-")</f>
        <v>-</v>
      </c>
      <c r="E868" s="54">
        <f t="shared" ca="1" si="79"/>
        <v>0</v>
      </c>
      <c r="F868" s="25" t="str">
        <f ca="1">IF($B868=1,VLOOKUP($C868,aanmeldingen!$C:$AB,F$1,FALSE),"")</f>
        <v/>
      </c>
      <c r="G868" s="1" t="str">
        <f ca="1">IF($B868=1,VLOOKUP($C868,aanmeldingen!$C:$AB,G$1,FALSE),"")</f>
        <v/>
      </c>
      <c r="H868" s="1" t="str">
        <f ca="1">IF($B868=1,VLOOKUP($C868,aanmeldingen!$C:$AB,H$1,FALSE),"")</f>
        <v/>
      </c>
      <c r="I868" s="26" t="str">
        <f ca="1">IF($B868=1,VLOOKUP($C868,aanmeldingen!$C:$AB,I$1,FALSE),"")</f>
        <v/>
      </c>
      <c r="J868" s="26" t="str">
        <f ca="1">IF($B868=1,VLOOKUP($C868,aanmeldingen!$C:$AB,J$1,FALSE),"")</f>
        <v/>
      </c>
      <c r="K868" s="18" t="str">
        <f ca="1">IF($B868=1,VLOOKUP($C868,aanmeldingen!$C:$AB,K$1,FALSE),"")</f>
        <v/>
      </c>
      <c r="L868" s="1" t="str">
        <f ca="1">IF($B868=1,VLOOKUP($C868,aanmeldingen!$C:$AB,L$1,FALSE),"")</f>
        <v/>
      </c>
      <c r="M868" s="1" t="str">
        <f ca="1">IF($D868="-","",VLOOKUP($C868,aanmeldingen!$C:$AB,M$1,FALSE))</f>
        <v/>
      </c>
      <c r="N868" s="1" t="str">
        <f ca="1">IF($D868="-","",VLOOKUP($C868,aanmeldingen!$C:$AB,N$1,FALSE))</f>
        <v/>
      </c>
      <c r="O868" s="1" t="str">
        <f ca="1">IF($D868="-","",VLOOKUP($C868,aanmeldingen!$C:$AB,O$1,FALSE))</f>
        <v/>
      </c>
      <c r="P868" s="1">
        <f t="shared" ca="1" si="82"/>
        <v>1</v>
      </c>
      <c r="Q868" s="20" t="str">
        <f ca="1">IF(B868=1,IF(VLOOKUP(D868,Scheidsrechters!B:P,15,FALSE)=0,"",VLOOKUP(D868,Scheidsrechters!B:P,15,FALSE)),"")</f>
        <v/>
      </c>
      <c r="S868" s="1">
        <f t="shared" ca="1" si="83"/>
        <v>1</v>
      </c>
      <c r="T868" s="26" t="str">
        <f ca="1">IFERROR(VLOOKUP(C868,aanmeldingen!$C:$L,10,FALSE),"")</f>
        <v/>
      </c>
      <c r="U868" s="26" t="str">
        <f ca="1">IFERROR(VLOOKUP(C868,aanmeldingen!$C:$V,20,FALSE),"")</f>
        <v/>
      </c>
    </row>
    <row r="869" spans="1:21" x14ac:dyDescent="0.2">
      <c r="A869" s="54">
        <f t="shared" ca="1" si="80"/>
        <v>1</v>
      </c>
      <c r="B869" s="54">
        <f t="shared" ca="1" si="81"/>
        <v>0</v>
      </c>
      <c r="C869" s="54">
        <f t="shared" si="78"/>
        <v>837</v>
      </c>
      <c r="D869" s="54" t="str">
        <f ca="1">IFERROR(VLOOKUP($C869,aanmeldingen!$C:$AB,D$1,FALSE),"-")</f>
        <v>-</v>
      </c>
      <c r="E869" s="54">
        <f t="shared" ca="1" si="79"/>
        <v>0</v>
      </c>
      <c r="F869" s="25" t="str">
        <f ca="1">IF($B869=1,VLOOKUP($C869,aanmeldingen!$C:$AB,F$1,FALSE),"")</f>
        <v/>
      </c>
      <c r="G869" s="1" t="str">
        <f ca="1">IF($B869=1,VLOOKUP($C869,aanmeldingen!$C:$AB,G$1,FALSE),"")</f>
        <v/>
      </c>
      <c r="H869" s="1" t="str">
        <f ca="1">IF($B869=1,VLOOKUP($C869,aanmeldingen!$C:$AB,H$1,FALSE),"")</f>
        <v/>
      </c>
      <c r="I869" s="26" t="str">
        <f ca="1">IF($B869=1,VLOOKUP($C869,aanmeldingen!$C:$AB,I$1,FALSE),"")</f>
        <v/>
      </c>
      <c r="J869" s="26" t="str">
        <f ca="1">IF($B869=1,VLOOKUP($C869,aanmeldingen!$C:$AB,J$1,FALSE),"")</f>
        <v/>
      </c>
      <c r="K869" s="18" t="str">
        <f ca="1">IF($B869=1,VLOOKUP($C869,aanmeldingen!$C:$AB,K$1,FALSE),"")</f>
        <v/>
      </c>
      <c r="L869" s="1" t="str">
        <f ca="1">IF($B869=1,VLOOKUP($C869,aanmeldingen!$C:$AB,L$1,FALSE),"")</f>
        <v/>
      </c>
      <c r="M869" s="1" t="str">
        <f ca="1">IF($D869="-","",VLOOKUP($C869,aanmeldingen!$C:$AB,M$1,FALSE))</f>
        <v/>
      </c>
      <c r="N869" s="1" t="str">
        <f ca="1">IF($D869="-","",VLOOKUP($C869,aanmeldingen!$C:$AB,N$1,FALSE))</f>
        <v/>
      </c>
      <c r="O869" s="1" t="str">
        <f ca="1">IF($D869="-","",VLOOKUP($C869,aanmeldingen!$C:$AB,O$1,FALSE))</f>
        <v/>
      </c>
      <c r="P869" s="1">
        <f t="shared" ca="1" si="82"/>
        <v>1</v>
      </c>
      <c r="Q869" s="20" t="str">
        <f ca="1">IF(B869=1,IF(VLOOKUP(D869,Scheidsrechters!B:P,15,FALSE)=0,"",VLOOKUP(D869,Scheidsrechters!B:P,15,FALSE)),"")</f>
        <v/>
      </c>
      <c r="S869" s="1">
        <f t="shared" ca="1" si="83"/>
        <v>1</v>
      </c>
      <c r="T869" s="26" t="str">
        <f ca="1">IFERROR(VLOOKUP(C869,aanmeldingen!$C:$L,10,FALSE),"")</f>
        <v/>
      </c>
      <c r="U869" s="26" t="str">
        <f ca="1">IFERROR(VLOOKUP(C869,aanmeldingen!$C:$V,20,FALSE),"")</f>
        <v/>
      </c>
    </row>
    <row r="870" spans="1:21" x14ac:dyDescent="0.2">
      <c r="A870" s="54">
        <f t="shared" ca="1" si="80"/>
        <v>1</v>
      </c>
      <c r="B870" s="54">
        <f t="shared" ca="1" si="81"/>
        <v>0</v>
      </c>
      <c r="C870" s="54">
        <f t="shared" si="78"/>
        <v>838</v>
      </c>
      <c r="D870" s="54" t="str">
        <f ca="1">IFERROR(VLOOKUP($C870,aanmeldingen!$C:$AB,D$1,FALSE),"-")</f>
        <v>-</v>
      </c>
      <c r="E870" s="54">
        <f t="shared" ca="1" si="79"/>
        <v>0</v>
      </c>
      <c r="F870" s="25" t="str">
        <f ca="1">IF($B870=1,VLOOKUP($C870,aanmeldingen!$C:$AB,F$1,FALSE),"")</f>
        <v/>
      </c>
      <c r="G870" s="1" t="str">
        <f ca="1">IF($B870=1,VLOOKUP($C870,aanmeldingen!$C:$AB,G$1,FALSE),"")</f>
        <v/>
      </c>
      <c r="H870" s="1" t="str">
        <f ca="1">IF($B870=1,VLOOKUP($C870,aanmeldingen!$C:$AB,H$1,FALSE),"")</f>
        <v/>
      </c>
      <c r="I870" s="26" t="str">
        <f ca="1">IF($B870=1,VLOOKUP($C870,aanmeldingen!$C:$AB,I$1,FALSE),"")</f>
        <v/>
      </c>
      <c r="J870" s="26" t="str">
        <f ca="1">IF($B870=1,VLOOKUP($C870,aanmeldingen!$C:$AB,J$1,FALSE),"")</f>
        <v/>
      </c>
      <c r="K870" s="18" t="str">
        <f ca="1">IF($B870=1,VLOOKUP($C870,aanmeldingen!$C:$AB,K$1,FALSE),"")</f>
        <v/>
      </c>
      <c r="L870" s="1" t="str">
        <f ca="1">IF($B870=1,VLOOKUP($C870,aanmeldingen!$C:$AB,L$1,FALSE),"")</f>
        <v/>
      </c>
      <c r="M870" s="1" t="str">
        <f ca="1">IF($D870="-","",VLOOKUP($C870,aanmeldingen!$C:$AB,M$1,FALSE))</f>
        <v/>
      </c>
      <c r="N870" s="1" t="str">
        <f ca="1">IF($D870="-","",VLOOKUP($C870,aanmeldingen!$C:$AB,N$1,FALSE))</f>
        <v/>
      </c>
      <c r="O870" s="1" t="str">
        <f ca="1">IF($D870="-","",VLOOKUP($C870,aanmeldingen!$C:$AB,O$1,FALSE))</f>
        <v/>
      </c>
      <c r="P870" s="1">
        <f t="shared" ca="1" si="82"/>
        <v>1</v>
      </c>
      <c r="Q870" s="20" t="str">
        <f ca="1">IF(B870=1,IF(VLOOKUP(D870,Scheidsrechters!B:P,15,FALSE)=0,"",VLOOKUP(D870,Scheidsrechters!B:P,15,FALSE)),"")</f>
        <v/>
      </c>
      <c r="S870" s="1">
        <f t="shared" ca="1" si="83"/>
        <v>1</v>
      </c>
      <c r="T870" s="26" t="str">
        <f ca="1">IFERROR(VLOOKUP(C870,aanmeldingen!$C:$L,10,FALSE),"")</f>
        <v/>
      </c>
      <c r="U870" s="26" t="str">
        <f ca="1">IFERROR(VLOOKUP(C870,aanmeldingen!$C:$V,20,FALSE),"")</f>
        <v/>
      </c>
    </row>
    <row r="871" spans="1:21" x14ac:dyDescent="0.2">
      <c r="A871" s="54">
        <f t="shared" ca="1" si="80"/>
        <v>1</v>
      </c>
      <c r="B871" s="54">
        <f t="shared" ca="1" si="81"/>
        <v>0</v>
      </c>
      <c r="C871" s="54">
        <f t="shared" si="78"/>
        <v>839</v>
      </c>
      <c r="D871" s="54" t="str">
        <f ca="1">IFERROR(VLOOKUP($C871,aanmeldingen!$C:$AB,D$1,FALSE),"-")</f>
        <v>-</v>
      </c>
      <c r="E871" s="54">
        <f t="shared" ca="1" si="79"/>
        <v>0</v>
      </c>
      <c r="F871" s="25" t="str">
        <f ca="1">IF($B871=1,VLOOKUP($C871,aanmeldingen!$C:$AB,F$1,FALSE),"")</f>
        <v/>
      </c>
      <c r="G871" s="1" t="str">
        <f ca="1">IF($B871=1,VLOOKUP($C871,aanmeldingen!$C:$AB,G$1,FALSE),"")</f>
        <v/>
      </c>
      <c r="H871" s="1" t="str">
        <f ca="1">IF($B871=1,VLOOKUP($C871,aanmeldingen!$C:$AB,H$1,FALSE),"")</f>
        <v/>
      </c>
      <c r="I871" s="26" t="str">
        <f ca="1">IF($B871=1,VLOOKUP($C871,aanmeldingen!$C:$AB,I$1,FALSE),"")</f>
        <v/>
      </c>
      <c r="J871" s="26" t="str">
        <f ca="1">IF($B871=1,VLOOKUP($C871,aanmeldingen!$C:$AB,J$1,FALSE),"")</f>
        <v/>
      </c>
      <c r="K871" s="18" t="str">
        <f ca="1">IF($B871=1,VLOOKUP($C871,aanmeldingen!$C:$AB,K$1,FALSE),"")</f>
        <v/>
      </c>
      <c r="L871" s="1" t="str">
        <f ca="1">IF($B871=1,VLOOKUP($C871,aanmeldingen!$C:$AB,L$1,FALSE),"")</f>
        <v/>
      </c>
      <c r="M871" s="1" t="str">
        <f ca="1">IF($D871="-","",VLOOKUP($C871,aanmeldingen!$C:$AB,M$1,FALSE))</f>
        <v/>
      </c>
      <c r="N871" s="1" t="str">
        <f ca="1">IF($D871="-","",VLOOKUP($C871,aanmeldingen!$C:$AB,N$1,FALSE))</f>
        <v/>
      </c>
      <c r="O871" s="1" t="str">
        <f ca="1">IF($D871="-","",VLOOKUP($C871,aanmeldingen!$C:$AB,O$1,FALSE))</f>
        <v/>
      </c>
      <c r="P871" s="1">
        <f t="shared" ca="1" si="82"/>
        <v>1</v>
      </c>
      <c r="Q871" s="20" t="str">
        <f ca="1">IF(B871=1,IF(VLOOKUP(D871,Scheidsrechters!B:P,15,FALSE)=0,"",VLOOKUP(D871,Scheidsrechters!B:P,15,FALSE)),"")</f>
        <v/>
      </c>
      <c r="S871" s="1">
        <f t="shared" ca="1" si="83"/>
        <v>1</v>
      </c>
      <c r="T871" s="26" t="str">
        <f ca="1">IFERROR(VLOOKUP(C871,aanmeldingen!$C:$L,10,FALSE),"")</f>
        <v/>
      </c>
      <c r="U871" s="26" t="str">
        <f ca="1">IFERROR(VLOOKUP(C871,aanmeldingen!$C:$V,20,FALSE),"")</f>
        <v/>
      </c>
    </row>
    <row r="872" spans="1:21" x14ac:dyDescent="0.2">
      <c r="A872" s="54">
        <f t="shared" ca="1" si="80"/>
        <v>1</v>
      </c>
      <c r="B872" s="54">
        <f t="shared" ca="1" si="81"/>
        <v>0</v>
      </c>
      <c r="C872" s="54">
        <f t="shared" si="78"/>
        <v>840</v>
      </c>
      <c r="D872" s="54" t="str">
        <f ca="1">IFERROR(VLOOKUP($C872,aanmeldingen!$C:$AB,D$1,FALSE),"-")</f>
        <v>-</v>
      </c>
      <c r="E872" s="54">
        <f t="shared" ca="1" si="79"/>
        <v>0</v>
      </c>
      <c r="F872" s="25" t="str">
        <f ca="1">IF($B872=1,VLOOKUP($C872,aanmeldingen!$C:$AB,F$1,FALSE),"")</f>
        <v/>
      </c>
      <c r="G872" s="1" t="str">
        <f ca="1">IF($B872=1,VLOOKUP($C872,aanmeldingen!$C:$AB,G$1,FALSE),"")</f>
        <v/>
      </c>
      <c r="H872" s="1" t="str">
        <f ca="1">IF($B872=1,VLOOKUP($C872,aanmeldingen!$C:$AB,H$1,FALSE),"")</f>
        <v/>
      </c>
      <c r="I872" s="26" t="str">
        <f ca="1">IF($B872=1,VLOOKUP($C872,aanmeldingen!$C:$AB,I$1,FALSE),"")</f>
        <v/>
      </c>
      <c r="J872" s="26" t="str">
        <f ca="1">IF($B872=1,VLOOKUP($C872,aanmeldingen!$C:$AB,J$1,FALSE),"")</f>
        <v/>
      </c>
      <c r="K872" s="18" t="str">
        <f ca="1">IF($B872=1,VLOOKUP($C872,aanmeldingen!$C:$AB,K$1,FALSE),"")</f>
        <v/>
      </c>
      <c r="L872" s="1" t="str">
        <f ca="1">IF($B872=1,VLOOKUP($C872,aanmeldingen!$C:$AB,L$1,FALSE),"")</f>
        <v/>
      </c>
      <c r="M872" s="1" t="str">
        <f ca="1">IF($D872="-","",VLOOKUP($C872,aanmeldingen!$C:$AB,M$1,FALSE))</f>
        <v/>
      </c>
      <c r="N872" s="1" t="str">
        <f ca="1">IF($D872="-","",VLOOKUP($C872,aanmeldingen!$C:$AB,N$1,FALSE))</f>
        <v/>
      </c>
      <c r="O872" s="1" t="str">
        <f ca="1">IF($D872="-","",VLOOKUP($C872,aanmeldingen!$C:$AB,O$1,FALSE))</f>
        <v/>
      </c>
      <c r="P872" s="1">
        <f t="shared" ca="1" si="82"/>
        <v>1</v>
      </c>
      <c r="Q872" s="20" t="str">
        <f ca="1">IF(B872=1,IF(VLOOKUP(D872,Scheidsrechters!B:P,15,FALSE)=0,"",VLOOKUP(D872,Scheidsrechters!B:P,15,FALSE)),"")</f>
        <v/>
      </c>
      <c r="S872" s="1">
        <f t="shared" ca="1" si="83"/>
        <v>1</v>
      </c>
      <c r="T872" s="26" t="str">
        <f ca="1">IFERROR(VLOOKUP(C872,aanmeldingen!$C:$L,10,FALSE),"")</f>
        <v/>
      </c>
      <c r="U872" s="26" t="str">
        <f ca="1">IFERROR(VLOOKUP(C872,aanmeldingen!$C:$V,20,FALSE),"")</f>
        <v/>
      </c>
    </row>
    <row r="873" spans="1:21" x14ac:dyDescent="0.2">
      <c r="A873" s="54">
        <f t="shared" ca="1" si="80"/>
        <v>1</v>
      </c>
      <c r="B873" s="54">
        <f t="shared" ca="1" si="81"/>
        <v>0</v>
      </c>
      <c r="C873" s="54">
        <f t="shared" si="78"/>
        <v>841</v>
      </c>
      <c r="D873" s="54" t="str">
        <f ca="1">IFERROR(VLOOKUP($C873,aanmeldingen!$C:$AB,D$1,FALSE),"-")</f>
        <v>-</v>
      </c>
      <c r="E873" s="54">
        <f t="shared" ca="1" si="79"/>
        <v>0</v>
      </c>
      <c r="F873" s="25" t="str">
        <f ca="1">IF($B873=1,VLOOKUP($C873,aanmeldingen!$C:$AB,F$1,FALSE),"")</f>
        <v/>
      </c>
      <c r="G873" s="1" t="str">
        <f ca="1">IF($B873=1,VLOOKUP($C873,aanmeldingen!$C:$AB,G$1,FALSE),"")</f>
        <v/>
      </c>
      <c r="H873" s="1" t="str">
        <f ca="1">IF($B873=1,VLOOKUP($C873,aanmeldingen!$C:$AB,H$1,FALSE),"")</f>
        <v/>
      </c>
      <c r="I873" s="26" t="str">
        <f ca="1">IF($B873=1,VLOOKUP($C873,aanmeldingen!$C:$AB,I$1,FALSE),"")</f>
        <v/>
      </c>
      <c r="J873" s="26" t="str">
        <f ca="1">IF($B873=1,VLOOKUP($C873,aanmeldingen!$C:$AB,J$1,FALSE),"")</f>
        <v/>
      </c>
      <c r="K873" s="18" t="str">
        <f ca="1">IF($B873=1,VLOOKUP($C873,aanmeldingen!$C:$AB,K$1,FALSE),"")</f>
        <v/>
      </c>
      <c r="L873" s="1" t="str">
        <f ca="1">IF($B873=1,VLOOKUP($C873,aanmeldingen!$C:$AB,L$1,FALSE),"")</f>
        <v/>
      </c>
      <c r="M873" s="1" t="str">
        <f ca="1">IF($D873="-","",VLOOKUP($C873,aanmeldingen!$C:$AB,M$1,FALSE))</f>
        <v/>
      </c>
      <c r="N873" s="1" t="str">
        <f ca="1">IF($D873="-","",VLOOKUP($C873,aanmeldingen!$C:$AB,N$1,FALSE))</f>
        <v/>
      </c>
      <c r="O873" s="1" t="str">
        <f ca="1">IF($D873="-","",VLOOKUP($C873,aanmeldingen!$C:$AB,O$1,FALSE))</f>
        <v/>
      </c>
      <c r="P873" s="1">
        <f t="shared" ca="1" si="82"/>
        <v>1</v>
      </c>
      <c r="Q873" s="20" t="str">
        <f ca="1">IF(B873=1,IF(VLOOKUP(D873,Scheidsrechters!B:P,15,FALSE)=0,"",VLOOKUP(D873,Scheidsrechters!B:P,15,FALSE)),"")</f>
        <v/>
      </c>
      <c r="S873" s="1">
        <f t="shared" ca="1" si="83"/>
        <v>1</v>
      </c>
      <c r="T873" s="26" t="str">
        <f ca="1">IFERROR(VLOOKUP(C873,aanmeldingen!$C:$L,10,FALSE),"")</f>
        <v/>
      </c>
      <c r="U873" s="26" t="str">
        <f ca="1">IFERROR(VLOOKUP(C873,aanmeldingen!$C:$V,20,FALSE),"")</f>
        <v/>
      </c>
    </row>
    <row r="874" spans="1:21" x14ac:dyDescent="0.2">
      <c r="A874" s="54">
        <f t="shared" ca="1" si="80"/>
        <v>1</v>
      </c>
      <c r="B874" s="54">
        <f t="shared" ca="1" si="81"/>
        <v>0</v>
      </c>
      <c r="C874" s="54">
        <f t="shared" si="78"/>
        <v>842</v>
      </c>
      <c r="D874" s="54" t="str">
        <f ca="1">IFERROR(VLOOKUP($C874,aanmeldingen!$C:$AB,D$1,FALSE),"-")</f>
        <v>-</v>
      </c>
      <c r="E874" s="54">
        <f t="shared" ca="1" si="79"/>
        <v>0</v>
      </c>
      <c r="F874" s="25" t="str">
        <f ca="1">IF($B874=1,VLOOKUP($C874,aanmeldingen!$C:$AB,F$1,FALSE),"")</f>
        <v/>
      </c>
      <c r="G874" s="1" t="str">
        <f ca="1">IF($B874=1,VLOOKUP($C874,aanmeldingen!$C:$AB,G$1,FALSE),"")</f>
        <v/>
      </c>
      <c r="H874" s="1" t="str">
        <f ca="1">IF($B874=1,VLOOKUP($C874,aanmeldingen!$C:$AB,H$1,FALSE),"")</f>
        <v/>
      </c>
      <c r="I874" s="26" t="str">
        <f ca="1">IF($B874=1,VLOOKUP($C874,aanmeldingen!$C:$AB,I$1,FALSE),"")</f>
        <v/>
      </c>
      <c r="J874" s="26" t="str">
        <f ca="1">IF($B874=1,VLOOKUP($C874,aanmeldingen!$C:$AB,J$1,FALSE),"")</f>
        <v/>
      </c>
      <c r="K874" s="18" t="str">
        <f ca="1">IF($B874=1,VLOOKUP($C874,aanmeldingen!$C:$AB,K$1,FALSE),"")</f>
        <v/>
      </c>
      <c r="L874" s="1" t="str">
        <f ca="1">IF($B874=1,VLOOKUP($C874,aanmeldingen!$C:$AB,L$1,FALSE),"")</f>
        <v/>
      </c>
      <c r="M874" s="1" t="str">
        <f ca="1">IF($D874="-","",VLOOKUP($C874,aanmeldingen!$C:$AB,M$1,FALSE))</f>
        <v/>
      </c>
      <c r="N874" s="1" t="str">
        <f ca="1">IF($D874="-","",VLOOKUP($C874,aanmeldingen!$C:$AB,N$1,FALSE))</f>
        <v/>
      </c>
      <c r="O874" s="1" t="str">
        <f ca="1">IF($D874="-","",VLOOKUP($C874,aanmeldingen!$C:$AB,O$1,FALSE))</f>
        <v/>
      </c>
      <c r="P874" s="1">
        <f t="shared" ca="1" si="82"/>
        <v>1</v>
      </c>
      <c r="Q874" s="20" t="str">
        <f ca="1">IF(B874=1,IF(VLOOKUP(D874,Scheidsrechters!B:P,15,FALSE)=0,"",VLOOKUP(D874,Scheidsrechters!B:P,15,FALSE)),"")</f>
        <v/>
      </c>
      <c r="S874" s="1">
        <f t="shared" ca="1" si="83"/>
        <v>1</v>
      </c>
      <c r="T874" s="26" t="str">
        <f ca="1">IFERROR(VLOOKUP(C874,aanmeldingen!$C:$L,10,FALSE),"")</f>
        <v/>
      </c>
      <c r="U874" s="26" t="str">
        <f ca="1">IFERROR(VLOOKUP(C874,aanmeldingen!$C:$V,20,FALSE),"")</f>
        <v/>
      </c>
    </row>
    <row r="875" spans="1:21" x14ac:dyDescent="0.2">
      <c r="A875" s="54">
        <f t="shared" ca="1" si="80"/>
        <v>1</v>
      </c>
      <c r="B875" s="54">
        <f t="shared" ca="1" si="81"/>
        <v>0</v>
      </c>
      <c r="C875" s="54">
        <f t="shared" si="78"/>
        <v>843</v>
      </c>
      <c r="D875" s="54" t="str">
        <f ca="1">IFERROR(VLOOKUP($C875,aanmeldingen!$C:$AB,D$1,FALSE),"-")</f>
        <v>-</v>
      </c>
      <c r="E875" s="54">
        <f t="shared" ca="1" si="79"/>
        <v>0</v>
      </c>
      <c r="F875" s="25" t="str">
        <f ca="1">IF($B875=1,VLOOKUP($C875,aanmeldingen!$C:$AB,F$1,FALSE),"")</f>
        <v/>
      </c>
      <c r="G875" s="1" t="str">
        <f ca="1">IF($B875=1,VLOOKUP($C875,aanmeldingen!$C:$AB,G$1,FALSE),"")</f>
        <v/>
      </c>
      <c r="H875" s="1" t="str">
        <f ca="1">IF($B875=1,VLOOKUP($C875,aanmeldingen!$C:$AB,H$1,FALSE),"")</f>
        <v/>
      </c>
      <c r="I875" s="26" t="str">
        <f ca="1">IF($B875=1,VLOOKUP($C875,aanmeldingen!$C:$AB,I$1,FALSE),"")</f>
        <v/>
      </c>
      <c r="J875" s="26" t="str">
        <f ca="1">IF($B875=1,VLOOKUP($C875,aanmeldingen!$C:$AB,J$1,FALSE),"")</f>
        <v/>
      </c>
      <c r="K875" s="18" t="str">
        <f ca="1">IF($B875=1,VLOOKUP($C875,aanmeldingen!$C:$AB,K$1,FALSE),"")</f>
        <v/>
      </c>
      <c r="L875" s="1" t="str">
        <f ca="1">IF($B875=1,VLOOKUP($C875,aanmeldingen!$C:$AB,L$1,FALSE),"")</f>
        <v/>
      </c>
      <c r="M875" s="1" t="str">
        <f ca="1">IF($D875="-","",VLOOKUP($C875,aanmeldingen!$C:$AB,M$1,FALSE))</f>
        <v/>
      </c>
      <c r="N875" s="1" t="str">
        <f ca="1">IF($D875="-","",VLOOKUP($C875,aanmeldingen!$C:$AB,N$1,FALSE))</f>
        <v/>
      </c>
      <c r="O875" s="1" t="str">
        <f ca="1">IF($D875="-","",VLOOKUP($C875,aanmeldingen!$C:$AB,O$1,FALSE))</f>
        <v/>
      </c>
      <c r="P875" s="1">
        <f t="shared" ca="1" si="82"/>
        <v>1</v>
      </c>
      <c r="Q875" s="20" t="str">
        <f ca="1">IF(B875=1,IF(VLOOKUP(D875,Scheidsrechters!B:P,15,FALSE)=0,"",VLOOKUP(D875,Scheidsrechters!B:P,15,FALSE)),"")</f>
        <v/>
      </c>
      <c r="S875" s="1">
        <f t="shared" ca="1" si="83"/>
        <v>1</v>
      </c>
      <c r="T875" s="26" t="str">
        <f ca="1">IFERROR(VLOOKUP(C875,aanmeldingen!$C:$L,10,FALSE),"")</f>
        <v/>
      </c>
      <c r="U875" s="26" t="str">
        <f ca="1">IFERROR(VLOOKUP(C875,aanmeldingen!$C:$V,20,FALSE),"")</f>
        <v/>
      </c>
    </row>
    <row r="876" spans="1:21" x14ac:dyDescent="0.2">
      <c r="A876" s="54">
        <f t="shared" ca="1" si="80"/>
        <v>1</v>
      </c>
      <c r="B876" s="54">
        <f t="shared" ca="1" si="81"/>
        <v>0</v>
      </c>
      <c r="C876" s="54">
        <f t="shared" si="78"/>
        <v>844</v>
      </c>
      <c r="D876" s="54" t="str">
        <f ca="1">IFERROR(VLOOKUP($C876,aanmeldingen!$C:$AB,D$1,FALSE),"-")</f>
        <v>-</v>
      </c>
      <c r="E876" s="54">
        <f t="shared" ca="1" si="79"/>
        <v>0</v>
      </c>
      <c r="F876" s="25" t="str">
        <f ca="1">IF($B876=1,VLOOKUP($C876,aanmeldingen!$C:$AB,F$1,FALSE),"")</f>
        <v/>
      </c>
      <c r="G876" s="1" t="str">
        <f ca="1">IF($B876=1,VLOOKUP($C876,aanmeldingen!$C:$AB,G$1,FALSE),"")</f>
        <v/>
      </c>
      <c r="H876" s="1" t="str">
        <f ca="1">IF($B876=1,VLOOKUP($C876,aanmeldingen!$C:$AB,H$1,FALSE),"")</f>
        <v/>
      </c>
      <c r="I876" s="26" t="str">
        <f ca="1">IF($B876=1,VLOOKUP($C876,aanmeldingen!$C:$AB,I$1,FALSE),"")</f>
        <v/>
      </c>
      <c r="J876" s="26" t="str">
        <f ca="1">IF($B876=1,VLOOKUP($C876,aanmeldingen!$C:$AB,J$1,FALSE),"")</f>
        <v/>
      </c>
      <c r="K876" s="18" t="str">
        <f ca="1">IF($B876=1,VLOOKUP($C876,aanmeldingen!$C:$AB,K$1,FALSE),"")</f>
        <v/>
      </c>
      <c r="L876" s="1" t="str">
        <f ca="1">IF($B876=1,VLOOKUP($C876,aanmeldingen!$C:$AB,L$1,FALSE),"")</f>
        <v/>
      </c>
      <c r="M876" s="1" t="str">
        <f ca="1">IF($D876="-","",VLOOKUP($C876,aanmeldingen!$C:$AB,M$1,FALSE))</f>
        <v/>
      </c>
      <c r="N876" s="1" t="str">
        <f ca="1">IF($D876="-","",VLOOKUP($C876,aanmeldingen!$C:$AB,N$1,FALSE))</f>
        <v/>
      </c>
      <c r="O876" s="1" t="str">
        <f ca="1">IF($D876="-","",VLOOKUP($C876,aanmeldingen!$C:$AB,O$1,FALSE))</f>
        <v/>
      </c>
      <c r="P876" s="1">
        <f t="shared" ca="1" si="82"/>
        <v>1</v>
      </c>
      <c r="Q876" s="20" t="str">
        <f ca="1">IF(B876=1,IF(VLOOKUP(D876,Scheidsrechters!B:P,15,FALSE)=0,"",VLOOKUP(D876,Scheidsrechters!B:P,15,FALSE)),"")</f>
        <v/>
      </c>
      <c r="S876" s="1">
        <f t="shared" ca="1" si="83"/>
        <v>1</v>
      </c>
      <c r="T876" s="26" t="str">
        <f ca="1">IFERROR(VLOOKUP(C876,aanmeldingen!$C:$L,10,FALSE),"")</f>
        <v/>
      </c>
      <c r="U876" s="26" t="str">
        <f ca="1">IFERROR(VLOOKUP(C876,aanmeldingen!$C:$V,20,FALSE),"")</f>
        <v/>
      </c>
    </row>
    <row r="877" spans="1:21" x14ac:dyDescent="0.2">
      <c r="A877" s="54">
        <f t="shared" ca="1" si="80"/>
        <v>1</v>
      </c>
      <c r="B877" s="54">
        <f t="shared" ca="1" si="81"/>
        <v>0</v>
      </c>
      <c r="C877" s="54">
        <f t="shared" si="78"/>
        <v>845</v>
      </c>
      <c r="D877" s="54" t="str">
        <f ca="1">IFERROR(VLOOKUP($C877,aanmeldingen!$C:$AB,D$1,FALSE),"-")</f>
        <v>-</v>
      </c>
      <c r="E877" s="54">
        <f t="shared" ca="1" si="79"/>
        <v>0</v>
      </c>
      <c r="F877" s="25" t="str">
        <f ca="1">IF($B877=1,VLOOKUP($C877,aanmeldingen!$C:$AB,F$1,FALSE),"")</f>
        <v/>
      </c>
      <c r="G877" s="1" t="str">
        <f ca="1">IF($B877=1,VLOOKUP($C877,aanmeldingen!$C:$AB,G$1,FALSE),"")</f>
        <v/>
      </c>
      <c r="H877" s="1" t="str">
        <f ca="1">IF($B877=1,VLOOKUP($C877,aanmeldingen!$C:$AB,H$1,FALSE),"")</f>
        <v/>
      </c>
      <c r="I877" s="26" t="str">
        <f ca="1">IF($B877=1,VLOOKUP($C877,aanmeldingen!$C:$AB,I$1,FALSE),"")</f>
        <v/>
      </c>
      <c r="J877" s="26" t="str">
        <f ca="1">IF($B877=1,VLOOKUP($C877,aanmeldingen!$C:$AB,J$1,FALSE),"")</f>
        <v/>
      </c>
      <c r="K877" s="18" t="str">
        <f ca="1">IF($B877=1,VLOOKUP($C877,aanmeldingen!$C:$AB,K$1,FALSE),"")</f>
        <v/>
      </c>
      <c r="L877" s="1" t="str">
        <f ca="1">IF($B877=1,VLOOKUP($C877,aanmeldingen!$C:$AB,L$1,FALSE),"")</f>
        <v/>
      </c>
      <c r="M877" s="1" t="str">
        <f ca="1">IF($D877="-","",VLOOKUP($C877,aanmeldingen!$C:$AB,M$1,FALSE))</f>
        <v/>
      </c>
      <c r="N877" s="1" t="str">
        <f ca="1">IF($D877="-","",VLOOKUP($C877,aanmeldingen!$C:$AB,N$1,FALSE))</f>
        <v/>
      </c>
      <c r="O877" s="1" t="str">
        <f ca="1">IF($D877="-","",VLOOKUP($C877,aanmeldingen!$C:$AB,O$1,FALSE))</f>
        <v/>
      </c>
      <c r="P877" s="1">
        <f t="shared" ca="1" si="82"/>
        <v>1</v>
      </c>
      <c r="Q877" s="20" t="str">
        <f ca="1">IF(B877=1,IF(VLOOKUP(D877,Scheidsrechters!B:P,15,FALSE)=0,"",VLOOKUP(D877,Scheidsrechters!B:P,15,FALSE)),"")</f>
        <v/>
      </c>
      <c r="S877" s="1">
        <f t="shared" ca="1" si="83"/>
        <v>1</v>
      </c>
      <c r="T877" s="26" t="str">
        <f ca="1">IFERROR(VLOOKUP(C877,aanmeldingen!$C:$L,10,FALSE),"")</f>
        <v/>
      </c>
      <c r="U877" s="26" t="str">
        <f ca="1">IFERROR(VLOOKUP(C877,aanmeldingen!$C:$V,20,FALSE),"")</f>
        <v/>
      </c>
    </row>
    <row r="878" spans="1:21" x14ac:dyDescent="0.2">
      <c r="A878" s="54">
        <f t="shared" ca="1" si="80"/>
        <v>1</v>
      </c>
      <c r="B878" s="54">
        <f t="shared" ca="1" si="81"/>
        <v>0</v>
      </c>
      <c r="C878" s="54">
        <f t="shared" si="78"/>
        <v>846</v>
      </c>
      <c r="D878" s="54" t="str">
        <f ca="1">IFERROR(VLOOKUP($C878,aanmeldingen!$C:$AB,D$1,FALSE),"-")</f>
        <v>-</v>
      </c>
      <c r="E878" s="54">
        <f t="shared" ca="1" si="79"/>
        <v>0</v>
      </c>
      <c r="F878" s="25" t="str">
        <f ca="1">IF($B878=1,VLOOKUP($C878,aanmeldingen!$C:$AB,F$1,FALSE),"")</f>
        <v/>
      </c>
      <c r="G878" s="1" t="str">
        <f ca="1">IF($B878=1,VLOOKUP($C878,aanmeldingen!$C:$AB,G$1,FALSE),"")</f>
        <v/>
      </c>
      <c r="H878" s="1" t="str">
        <f ca="1">IF($B878=1,VLOOKUP($C878,aanmeldingen!$C:$AB,H$1,FALSE),"")</f>
        <v/>
      </c>
      <c r="I878" s="26" t="str">
        <f ca="1">IF($B878=1,VLOOKUP($C878,aanmeldingen!$C:$AB,I$1,FALSE),"")</f>
        <v/>
      </c>
      <c r="J878" s="26" t="str">
        <f ca="1">IF($B878=1,VLOOKUP($C878,aanmeldingen!$C:$AB,J$1,FALSE),"")</f>
        <v/>
      </c>
      <c r="K878" s="18" t="str">
        <f ca="1">IF($B878=1,VLOOKUP($C878,aanmeldingen!$C:$AB,K$1,FALSE),"")</f>
        <v/>
      </c>
      <c r="L878" s="1" t="str">
        <f ca="1">IF($B878=1,VLOOKUP($C878,aanmeldingen!$C:$AB,L$1,FALSE),"")</f>
        <v/>
      </c>
      <c r="M878" s="1" t="str">
        <f ca="1">IF($D878="-","",VLOOKUP($C878,aanmeldingen!$C:$AB,M$1,FALSE))</f>
        <v/>
      </c>
      <c r="N878" s="1" t="str">
        <f ca="1">IF($D878="-","",VLOOKUP($C878,aanmeldingen!$C:$AB,N$1,FALSE))</f>
        <v/>
      </c>
      <c r="O878" s="1" t="str">
        <f ca="1">IF($D878="-","",VLOOKUP($C878,aanmeldingen!$C:$AB,O$1,FALSE))</f>
        <v/>
      </c>
      <c r="P878" s="1">
        <f t="shared" ca="1" si="82"/>
        <v>1</v>
      </c>
      <c r="Q878" s="20" t="str">
        <f ca="1">IF(B878=1,IF(VLOOKUP(D878,Scheidsrechters!B:P,15,FALSE)=0,"",VLOOKUP(D878,Scheidsrechters!B:P,15,FALSE)),"")</f>
        <v/>
      </c>
      <c r="S878" s="1">
        <f t="shared" ca="1" si="83"/>
        <v>1</v>
      </c>
      <c r="T878" s="26" t="str">
        <f ca="1">IFERROR(VLOOKUP(C878,aanmeldingen!$C:$L,10,FALSE),"")</f>
        <v/>
      </c>
      <c r="U878" s="26" t="str">
        <f ca="1">IFERROR(VLOOKUP(C878,aanmeldingen!$C:$V,20,FALSE),"")</f>
        <v/>
      </c>
    </row>
    <row r="879" spans="1:21" x14ac:dyDescent="0.2">
      <c r="A879" s="54">
        <f t="shared" ca="1" si="80"/>
        <v>1</v>
      </c>
      <c r="B879" s="54">
        <f t="shared" ca="1" si="81"/>
        <v>0</v>
      </c>
      <c r="C879" s="54">
        <f t="shared" si="78"/>
        <v>847</v>
      </c>
      <c r="D879" s="54" t="str">
        <f ca="1">IFERROR(VLOOKUP($C879,aanmeldingen!$C:$AB,D$1,FALSE),"-")</f>
        <v>-</v>
      </c>
      <c r="E879" s="54">
        <f t="shared" ca="1" si="79"/>
        <v>0</v>
      </c>
      <c r="F879" s="25" t="str">
        <f ca="1">IF($B879=1,VLOOKUP($C879,aanmeldingen!$C:$AB,F$1,FALSE),"")</f>
        <v/>
      </c>
      <c r="G879" s="1" t="str">
        <f ca="1">IF($B879=1,VLOOKUP($C879,aanmeldingen!$C:$AB,G$1,FALSE),"")</f>
        <v/>
      </c>
      <c r="H879" s="1" t="str">
        <f ca="1">IF($B879=1,VLOOKUP($C879,aanmeldingen!$C:$AB,H$1,FALSE),"")</f>
        <v/>
      </c>
      <c r="I879" s="26" t="str">
        <f ca="1">IF($B879=1,VLOOKUP($C879,aanmeldingen!$C:$AB,I$1,FALSE),"")</f>
        <v/>
      </c>
      <c r="J879" s="26" t="str">
        <f ca="1">IF($B879=1,VLOOKUP($C879,aanmeldingen!$C:$AB,J$1,FALSE),"")</f>
        <v/>
      </c>
      <c r="K879" s="18" t="str">
        <f ca="1">IF($B879=1,VLOOKUP($C879,aanmeldingen!$C:$AB,K$1,FALSE),"")</f>
        <v/>
      </c>
      <c r="L879" s="1" t="str">
        <f ca="1">IF($B879=1,VLOOKUP($C879,aanmeldingen!$C:$AB,L$1,FALSE),"")</f>
        <v/>
      </c>
      <c r="M879" s="1" t="str">
        <f ca="1">IF($D879="-","",VLOOKUP($C879,aanmeldingen!$C:$AB,M$1,FALSE))</f>
        <v/>
      </c>
      <c r="N879" s="1" t="str">
        <f ca="1">IF($D879="-","",VLOOKUP($C879,aanmeldingen!$C:$AB,N$1,FALSE))</f>
        <v/>
      </c>
      <c r="O879" s="1" t="str">
        <f ca="1">IF($D879="-","",VLOOKUP($C879,aanmeldingen!$C:$AB,O$1,FALSE))</f>
        <v/>
      </c>
      <c r="P879" s="1">
        <f t="shared" ca="1" si="82"/>
        <v>1</v>
      </c>
      <c r="Q879" s="20" t="str">
        <f ca="1">IF(B879=1,IF(VLOOKUP(D879,Scheidsrechters!B:P,15,FALSE)=0,"",VLOOKUP(D879,Scheidsrechters!B:P,15,FALSE)),"")</f>
        <v/>
      </c>
      <c r="S879" s="1">
        <f t="shared" ca="1" si="83"/>
        <v>1</v>
      </c>
      <c r="T879" s="26" t="str">
        <f ca="1">IFERROR(VLOOKUP(C879,aanmeldingen!$C:$L,10,FALSE),"")</f>
        <v/>
      </c>
      <c r="U879" s="26" t="str">
        <f ca="1">IFERROR(VLOOKUP(C879,aanmeldingen!$C:$V,20,FALSE),"")</f>
        <v/>
      </c>
    </row>
    <row r="880" spans="1:21" x14ac:dyDescent="0.2">
      <c r="A880" s="54">
        <f t="shared" ca="1" si="80"/>
        <v>1</v>
      </c>
      <c r="B880" s="54">
        <f t="shared" ca="1" si="81"/>
        <v>0</v>
      </c>
      <c r="C880" s="54">
        <f t="shared" si="78"/>
        <v>848</v>
      </c>
      <c r="D880" s="54" t="str">
        <f ca="1">IFERROR(VLOOKUP($C880,aanmeldingen!$C:$AB,D$1,FALSE),"-")</f>
        <v>-</v>
      </c>
      <c r="E880" s="54">
        <f t="shared" ca="1" si="79"/>
        <v>0</v>
      </c>
      <c r="F880" s="25" t="str">
        <f ca="1">IF($B880=1,VLOOKUP($C880,aanmeldingen!$C:$AB,F$1,FALSE),"")</f>
        <v/>
      </c>
      <c r="G880" s="1" t="str">
        <f ca="1">IF($B880=1,VLOOKUP($C880,aanmeldingen!$C:$AB,G$1,FALSE),"")</f>
        <v/>
      </c>
      <c r="H880" s="1" t="str">
        <f ca="1">IF($B880=1,VLOOKUP($C880,aanmeldingen!$C:$AB,H$1,FALSE),"")</f>
        <v/>
      </c>
      <c r="I880" s="26" t="str">
        <f ca="1">IF($B880=1,VLOOKUP($C880,aanmeldingen!$C:$AB,I$1,FALSE),"")</f>
        <v/>
      </c>
      <c r="J880" s="26" t="str">
        <f ca="1">IF($B880=1,VLOOKUP($C880,aanmeldingen!$C:$AB,J$1,FALSE),"")</f>
        <v/>
      </c>
      <c r="K880" s="18" t="str">
        <f ca="1">IF($B880=1,VLOOKUP($C880,aanmeldingen!$C:$AB,K$1,FALSE),"")</f>
        <v/>
      </c>
      <c r="L880" s="1" t="str">
        <f ca="1">IF($B880=1,VLOOKUP($C880,aanmeldingen!$C:$AB,L$1,FALSE),"")</f>
        <v/>
      </c>
      <c r="M880" s="1" t="str">
        <f ca="1">IF($D880="-","",VLOOKUP($C880,aanmeldingen!$C:$AB,M$1,FALSE))</f>
        <v/>
      </c>
      <c r="N880" s="1" t="str">
        <f ca="1">IF($D880="-","",VLOOKUP($C880,aanmeldingen!$C:$AB,N$1,FALSE))</f>
        <v/>
      </c>
      <c r="O880" s="1" t="str">
        <f ca="1">IF($D880="-","",VLOOKUP($C880,aanmeldingen!$C:$AB,O$1,FALSE))</f>
        <v/>
      </c>
      <c r="P880" s="1">
        <f t="shared" ca="1" si="82"/>
        <v>1</v>
      </c>
      <c r="Q880" s="20" t="str">
        <f ca="1">IF(B880=1,IF(VLOOKUP(D880,Scheidsrechters!B:P,15,FALSE)=0,"",VLOOKUP(D880,Scheidsrechters!B:P,15,FALSE)),"")</f>
        <v/>
      </c>
      <c r="S880" s="1">
        <f t="shared" ca="1" si="83"/>
        <v>1</v>
      </c>
      <c r="T880" s="26" t="str">
        <f ca="1">IFERROR(VLOOKUP(C880,aanmeldingen!$C:$L,10,FALSE),"")</f>
        <v/>
      </c>
      <c r="U880" s="26" t="str">
        <f ca="1">IFERROR(VLOOKUP(C880,aanmeldingen!$C:$V,20,FALSE),"")</f>
        <v/>
      </c>
    </row>
    <row r="881" spans="1:21" x14ac:dyDescent="0.2">
      <c r="A881" s="54">
        <f t="shared" ca="1" si="80"/>
        <v>1</v>
      </c>
      <c r="B881" s="54">
        <f t="shared" ca="1" si="81"/>
        <v>0</v>
      </c>
      <c r="C881" s="54">
        <f t="shared" si="78"/>
        <v>849</v>
      </c>
      <c r="D881" s="54" t="str">
        <f ca="1">IFERROR(VLOOKUP($C881,aanmeldingen!$C:$AB,D$1,FALSE),"-")</f>
        <v>-</v>
      </c>
      <c r="E881" s="54">
        <f t="shared" ca="1" si="79"/>
        <v>0</v>
      </c>
      <c r="F881" s="25" t="str">
        <f ca="1">IF($B881=1,VLOOKUP($C881,aanmeldingen!$C:$AB,F$1,FALSE),"")</f>
        <v/>
      </c>
      <c r="G881" s="1" t="str">
        <f ca="1">IF($B881=1,VLOOKUP($C881,aanmeldingen!$C:$AB,G$1,FALSE),"")</f>
        <v/>
      </c>
      <c r="H881" s="1" t="str">
        <f ca="1">IF($B881=1,VLOOKUP($C881,aanmeldingen!$C:$AB,H$1,FALSE),"")</f>
        <v/>
      </c>
      <c r="I881" s="26" t="str">
        <f ca="1">IF($B881=1,VLOOKUP($C881,aanmeldingen!$C:$AB,I$1,FALSE),"")</f>
        <v/>
      </c>
      <c r="J881" s="26" t="str">
        <f ca="1">IF($B881=1,VLOOKUP($C881,aanmeldingen!$C:$AB,J$1,FALSE),"")</f>
        <v/>
      </c>
      <c r="K881" s="18" t="str">
        <f ca="1">IF($B881=1,VLOOKUP($C881,aanmeldingen!$C:$AB,K$1,FALSE),"")</f>
        <v/>
      </c>
      <c r="L881" s="1" t="str">
        <f ca="1">IF($B881=1,VLOOKUP($C881,aanmeldingen!$C:$AB,L$1,FALSE),"")</f>
        <v/>
      </c>
      <c r="M881" s="1" t="str">
        <f ca="1">IF($D881="-","",VLOOKUP($C881,aanmeldingen!$C:$AB,M$1,FALSE))</f>
        <v/>
      </c>
      <c r="N881" s="1" t="str">
        <f ca="1">IF($D881="-","",VLOOKUP($C881,aanmeldingen!$C:$AB,N$1,FALSE))</f>
        <v/>
      </c>
      <c r="O881" s="1" t="str">
        <f ca="1">IF($D881="-","",VLOOKUP($C881,aanmeldingen!$C:$AB,O$1,FALSE))</f>
        <v/>
      </c>
      <c r="P881" s="1">
        <f t="shared" ca="1" si="82"/>
        <v>1</v>
      </c>
      <c r="Q881" s="20" t="str">
        <f ca="1">IF(B881=1,IF(VLOOKUP(D881,Scheidsrechters!B:P,15,FALSE)=0,"",VLOOKUP(D881,Scheidsrechters!B:P,15,FALSE)),"")</f>
        <v/>
      </c>
      <c r="S881" s="1">
        <f t="shared" ca="1" si="83"/>
        <v>1</v>
      </c>
      <c r="T881" s="26" t="str">
        <f ca="1">IFERROR(VLOOKUP(C881,aanmeldingen!$C:$L,10,FALSE),"")</f>
        <v/>
      </c>
      <c r="U881" s="26" t="str">
        <f ca="1">IFERROR(VLOOKUP(C881,aanmeldingen!$C:$V,20,FALSE),"")</f>
        <v/>
      </c>
    </row>
    <row r="882" spans="1:21" x14ac:dyDescent="0.2">
      <c r="A882" s="54">
        <f t="shared" ca="1" si="80"/>
        <v>1</v>
      </c>
      <c r="B882" s="54">
        <f t="shared" ca="1" si="81"/>
        <v>0</v>
      </c>
      <c r="C882" s="54">
        <f t="shared" si="78"/>
        <v>850</v>
      </c>
      <c r="D882" s="54" t="str">
        <f ca="1">IFERROR(VLOOKUP($C882,aanmeldingen!$C:$AB,D$1,FALSE),"-")</f>
        <v>-</v>
      </c>
      <c r="E882" s="54">
        <f t="shared" ca="1" si="79"/>
        <v>0</v>
      </c>
      <c r="F882" s="25" t="str">
        <f ca="1">IF($B882=1,VLOOKUP($C882,aanmeldingen!$C:$AB,F$1,FALSE),"")</f>
        <v/>
      </c>
      <c r="G882" s="1" t="str">
        <f ca="1">IF($B882=1,VLOOKUP($C882,aanmeldingen!$C:$AB,G$1,FALSE),"")</f>
        <v/>
      </c>
      <c r="H882" s="1" t="str">
        <f ca="1">IF($B882=1,VLOOKUP($C882,aanmeldingen!$C:$AB,H$1,FALSE),"")</f>
        <v/>
      </c>
      <c r="I882" s="26" t="str">
        <f ca="1">IF($B882=1,VLOOKUP($C882,aanmeldingen!$C:$AB,I$1,FALSE),"")</f>
        <v/>
      </c>
      <c r="J882" s="26" t="str">
        <f ca="1">IF($B882=1,VLOOKUP($C882,aanmeldingen!$C:$AB,J$1,FALSE),"")</f>
        <v/>
      </c>
      <c r="K882" s="18" t="str">
        <f ca="1">IF($B882=1,VLOOKUP($C882,aanmeldingen!$C:$AB,K$1,FALSE),"")</f>
        <v/>
      </c>
      <c r="L882" s="1" t="str">
        <f ca="1">IF($B882=1,VLOOKUP($C882,aanmeldingen!$C:$AB,L$1,FALSE),"")</f>
        <v/>
      </c>
      <c r="M882" s="1" t="str">
        <f ca="1">IF($D882="-","",VLOOKUP($C882,aanmeldingen!$C:$AB,M$1,FALSE))</f>
        <v/>
      </c>
      <c r="N882" s="1" t="str">
        <f ca="1">IF($D882="-","",VLOOKUP($C882,aanmeldingen!$C:$AB,N$1,FALSE))</f>
        <v/>
      </c>
      <c r="O882" s="1" t="str">
        <f ca="1">IF($D882="-","",VLOOKUP($C882,aanmeldingen!$C:$AB,O$1,FALSE))</f>
        <v/>
      </c>
      <c r="P882" s="1">
        <f t="shared" ca="1" si="82"/>
        <v>1</v>
      </c>
      <c r="Q882" s="20" t="str">
        <f ca="1">IF(B882=1,IF(VLOOKUP(D882,Scheidsrechters!B:P,15,FALSE)=0,"",VLOOKUP(D882,Scheidsrechters!B:P,15,FALSE)),"")</f>
        <v/>
      </c>
      <c r="S882" s="1">
        <f t="shared" ca="1" si="83"/>
        <v>1</v>
      </c>
      <c r="T882" s="26" t="str">
        <f ca="1">IFERROR(VLOOKUP(C882,aanmeldingen!$C:$L,10,FALSE),"")</f>
        <v/>
      </c>
      <c r="U882" s="26" t="str">
        <f ca="1">IFERROR(VLOOKUP(C882,aanmeldingen!$C:$V,20,FALSE),"")</f>
        <v/>
      </c>
    </row>
    <row r="883" spans="1:21" x14ac:dyDescent="0.2">
      <c r="A883" s="54">
        <f t="shared" ca="1" si="80"/>
        <v>1</v>
      </c>
      <c r="B883" s="54">
        <f t="shared" ca="1" si="81"/>
        <v>0</v>
      </c>
      <c r="C883" s="54">
        <f t="shared" si="78"/>
        <v>851</v>
      </c>
      <c r="D883" s="54" t="str">
        <f ca="1">IFERROR(VLOOKUP($C883,aanmeldingen!$C:$AB,D$1,FALSE),"-")</f>
        <v>-</v>
      </c>
      <c r="E883" s="54">
        <f t="shared" ca="1" si="79"/>
        <v>0</v>
      </c>
      <c r="F883" s="25" t="str">
        <f ca="1">IF($B883=1,VLOOKUP($C883,aanmeldingen!$C:$AB,F$1,FALSE),"")</f>
        <v/>
      </c>
      <c r="G883" s="1" t="str">
        <f ca="1">IF($B883=1,VLOOKUP($C883,aanmeldingen!$C:$AB,G$1,FALSE),"")</f>
        <v/>
      </c>
      <c r="H883" s="1" t="str">
        <f ca="1">IF($B883=1,VLOOKUP($C883,aanmeldingen!$C:$AB,H$1,FALSE),"")</f>
        <v/>
      </c>
      <c r="I883" s="26" t="str">
        <f ca="1">IF($B883=1,VLOOKUP($C883,aanmeldingen!$C:$AB,I$1,FALSE),"")</f>
        <v/>
      </c>
      <c r="J883" s="26" t="str">
        <f ca="1">IF($B883=1,VLOOKUP($C883,aanmeldingen!$C:$AB,J$1,FALSE),"")</f>
        <v/>
      </c>
      <c r="K883" s="18" t="str">
        <f ca="1">IF($B883=1,VLOOKUP($C883,aanmeldingen!$C:$AB,K$1,FALSE),"")</f>
        <v/>
      </c>
      <c r="L883" s="1" t="str">
        <f ca="1">IF($B883=1,VLOOKUP($C883,aanmeldingen!$C:$AB,L$1,FALSE),"")</f>
        <v/>
      </c>
      <c r="M883" s="1" t="str">
        <f ca="1">IF($D883="-","",VLOOKUP($C883,aanmeldingen!$C:$AB,M$1,FALSE))</f>
        <v/>
      </c>
      <c r="N883" s="1" t="str">
        <f ca="1">IF($D883="-","",VLOOKUP($C883,aanmeldingen!$C:$AB,N$1,FALSE))</f>
        <v/>
      </c>
      <c r="O883" s="1" t="str">
        <f ca="1">IF($D883="-","",VLOOKUP($C883,aanmeldingen!$C:$AB,O$1,FALSE))</f>
        <v/>
      </c>
      <c r="P883" s="1">
        <f t="shared" ca="1" si="82"/>
        <v>1</v>
      </c>
      <c r="Q883" s="20" t="str">
        <f ca="1">IF(B883=1,IF(VLOOKUP(D883,Scheidsrechters!B:P,15,FALSE)=0,"",VLOOKUP(D883,Scheidsrechters!B:P,15,FALSE)),"")</f>
        <v/>
      </c>
      <c r="S883" s="1">
        <f t="shared" ca="1" si="83"/>
        <v>1</v>
      </c>
      <c r="T883" s="26" t="str">
        <f ca="1">IFERROR(VLOOKUP(C883,aanmeldingen!$C:$L,10,FALSE),"")</f>
        <v/>
      </c>
      <c r="U883" s="26" t="str">
        <f ca="1">IFERROR(VLOOKUP(C883,aanmeldingen!$C:$V,20,FALSE),"")</f>
        <v/>
      </c>
    </row>
    <row r="884" spans="1:21" x14ac:dyDescent="0.2">
      <c r="A884" s="54">
        <f t="shared" ca="1" si="80"/>
        <v>1</v>
      </c>
      <c r="B884" s="54">
        <f t="shared" ca="1" si="81"/>
        <v>0</v>
      </c>
      <c r="C884" s="54">
        <f t="shared" si="78"/>
        <v>852</v>
      </c>
      <c r="D884" s="54" t="str">
        <f ca="1">IFERROR(VLOOKUP($C884,aanmeldingen!$C:$AB,D$1,FALSE),"-")</f>
        <v>-</v>
      </c>
      <c r="E884" s="54">
        <f t="shared" ca="1" si="79"/>
        <v>0</v>
      </c>
      <c r="F884" s="25" t="str">
        <f ca="1">IF($B884=1,VLOOKUP($C884,aanmeldingen!$C:$AB,F$1,FALSE),"")</f>
        <v/>
      </c>
      <c r="G884" s="1" t="str">
        <f ca="1">IF($B884=1,VLOOKUP($C884,aanmeldingen!$C:$AB,G$1,FALSE),"")</f>
        <v/>
      </c>
      <c r="H884" s="1" t="str">
        <f ca="1">IF($B884=1,VLOOKUP($C884,aanmeldingen!$C:$AB,H$1,FALSE),"")</f>
        <v/>
      </c>
      <c r="I884" s="26" t="str">
        <f ca="1">IF($B884=1,VLOOKUP($C884,aanmeldingen!$C:$AB,I$1,FALSE),"")</f>
        <v/>
      </c>
      <c r="J884" s="26" t="str">
        <f ca="1">IF($B884=1,VLOOKUP($C884,aanmeldingen!$C:$AB,J$1,FALSE),"")</f>
        <v/>
      </c>
      <c r="K884" s="18" t="str">
        <f ca="1">IF($B884=1,VLOOKUP($C884,aanmeldingen!$C:$AB,K$1,FALSE),"")</f>
        <v/>
      </c>
      <c r="L884" s="1" t="str">
        <f ca="1">IF($B884=1,VLOOKUP($C884,aanmeldingen!$C:$AB,L$1,FALSE),"")</f>
        <v/>
      </c>
      <c r="M884" s="1" t="str">
        <f ca="1">IF($D884="-","",VLOOKUP($C884,aanmeldingen!$C:$AB,M$1,FALSE))</f>
        <v/>
      </c>
      <c r="N884" s="1" t="str">
        <f ca="1">IF($D884="-","",VLOOKUP($C884,aanmeldingen!$C:$AB,N$1,FALSE))</f>
        <v/>
      </c>
      <c r="O884" s="1" t="str">
        <f ca="1">IF($D884="-","",VLOOKUP($C884,aanmeldingen!$C:$AB,O$1,FALSE))</f>
        <v/>
      </c>
      <c r="P884" s="1">
        <f t="shared" ca="1" si="82"/>
        <v>1</v>
      </c>
      <c r="Q884" s="20" t="str">
        <f ca="1">IF(B884=1,IF(VLOOKUP(D884,Scheidsrechters!B:P,15,FALSE)=0,"",VLOOKUP(D884,Scheidsrechters!B:P,15,FALSE)),"")</f>
        <v/>
      </c>
      <c r="S884" s="1">
        <f t="shared" ca="1" si="83"/>
        <v>1</v>
      </c>
      <c r="T884" s="26" t="str">
        <f ca="1">IFERROR(VLOOKUP(C884,aanmeldingen!$C:$L,10,FALSE),"")</f>
        <v/>
      </c>
      <c r="U884" s="26" t="str">
        <f ca="1">IFERROR(VLOOKUP(C884,aanmeldingen!$C:$V,20,FALSE),"")</f>
        <v/>
      </c>
    </row>
    <row r="885" spans="1:21" x14ac:dyDescent="0.2">
      <c r="A885" s="54">
        <f t="shared" ca="1" si="80"/>
        <v>1</v>
      </c>
      <c r="B885" s="54">
        <f t="shared" ca="1" si="81"/>
        <v>0</v>
      </c>
      <c r="C885" s="54">
        <f t="shared" si="78"/>
        <v>853</v>
      </c>
      <c r="D885" s="54" t="str">
        <f ca="1">IFERROR(VLOOKUP($C885,aanmeldingen!$C:$AB,D$1,FALSE),"-")</f>
        <v>-</v>
      </c>
      <c r="E885" s="54">
        <f t="shared" ca="1" si="79"/>
        <v>0</v>
      </c>
      <c r="F885" s="25" t="str">
        <f ca="1">IF($B885=1,VLOOKUP($C885,aanmeldingen!$C:$AB,F$1,FALSE),"")</f>
        <v/>
      </c>
      <c r="G885" s="1" t="str">
        <f ca="1">IF($B885=1,VLOOKUP($C885,aanmeldingen!$C:$AB,G$1,FALSE),"")</f>
        <v/>
      </c>
      <c r="H885" s="1" t="str">
        <f ca="1">IF($B885=1,VLOOKUP($C885,aanmeldingen!$C:$AB,H$1,FALSE),"")</f>
        <v/>
      </c>
      <c r="I885" s="26" t="str">
        <f ca="1">IF($B885=1,VLOOKUP($C885,aanmeldingen!$C:$AB,I$1,FALSE),"")</f>
        <v/>
      </c>
      <c r="J885" s="26" t="str">
        <f ca="1">IF($B885=1,VLOOKUP($C885,aanmeldingen!$C:$AB,J$1,FALSE),"")</f>
        <v/>
      </c>
      <c r="K885" s="18" t="str">
        <f ca="1">IF($B885=1,VLOOKUP($C885,aanmeldingen!$C:$AB,K$1,FALSE),"")</f>
        <v/>
      </c>
      <c r="L885" s="1" t="str">
        <f ca="1">IF($B885=1,VLOOKUP($C885,aanmeldingen!$C:$AB,L$1,FALSE),"")</f>
        <v/>
      </c>
      <c r="M885" s="1" t="str">
        <f ca="1">IF($D885="-","",VLOOKUP($C885,aanmeldingen!$C:$AB,M$1,FALSE))</f>
        <v/>
      </c>
      <c r="N885" s="1" t="str">
        <f ca="1">IF($D885="-","",VLOOKUP($C885,aanmeldingen!$C:$AB,N$1,FALSE))</f>
        <v/>
      </c>
      <c r="O885" s="1" t="str">
        <f ca="1">IF($D885="-","",VLOOKUP($C885,aanmeldingen!$C:$AB,O$1,FALSE))</f>
        <v/>
      </c>
      <c r="P885" s="1">
        <f t="shared" ca="1" si="82"/>
        <v>1</v>
      </c>
      <c r="Q885" s="20" t="str">
        <f ca="1">IF(B885=1,IF(VLOOKUP(D885,Scheidsrechters!B:P,15,FALSE)=0,"",VLOOKUP(D885,Scheidsrechters!B:P,15,FALSE)),"")</f>
        <v/>
      </c>
      <c r="S885" s="1">
        <f t="shared" ca="1" si="83"/>
        <v>1</v>
      </c>
      <c r="T885" s="26" t="str">
        <f ca="1">IFERROR(VLOOKUP(C885,aanmeldingen!$C:$L,10,FALSE),"")</f>
        <v/>
      </c>
      <c r="U885" s="26" t="str">
        <f ca="1">IFERROR(VLOOKUP(C885,aanmeldingen!$C:$V,20,FALSE),"")</f>
        <v/>
      </c>
    </row>
    <row r="886" spans="1:21" x14ac:dyDescent="0.2">
      <c r="A886" s="54">
        <f t="shared" ca="1" si="80"/>
        <v>1</v>
      </c>
      <c r="B886" s="54">
        <f t="shared" ca="1" si="81"/>
        <v>0</v>
      </c>
      <c r="C886" s="54">
        <f t="shared" si="78"/>
        <v>854</v>
      </c>
      <c r="D886" s="54" t="str">
        <f ca="1">IFERROR(VLOOKUP($C886,aanmeldingen!$C:$AB,D$1,FALSE),"-")</f>
        <v>-</v>
      </c>
      <c r="E886" s="54">
        <f t="shared" ca="1" si="79"/>
        <v>0</v>
      </c>
      <c r="F886" s="25" t="str">
        <f ca="1">IF($B886=1,VLOOKUP($C886,aanmeldingen!$C:$AB,F$1,FALSE),"")</f>
        <v/>
      </c>
      <c r="G886" s="1" t="str">
        <f ca="1">IF($B886=1,VLOOKUP($C886,aanmeldingen!$C:$AB,G$1,FALSE),"")</f>
        <v/>
      </c>
      <c r="H886" s="1" t="str">
        <f ca="1">IF($B886=1,VLOOKUP($C886,aanmeldingen!$C:$AB,H$1,FALSE),"")</f>
        <v/>
      </c>
      <c r="I886" s="26" t="str">
        <f ca="1">IF($B886=1,VLOOKUP($C886,aanmeldingen!$C:$AB,I$1,FALSE),"")</f>
        <v/>
      </c>
      <c r="J886" s="26" t="str">
        <f ca="1">IF($B886=1,VLOOKUP($C886,aanmeldingen!$C:$AB,J$1,FALSE),"")</f>
        <v/>
      </c>
      <c r="K886" s="18" t="str">
        <f ca="1">IF($B886=1,VLOOKUP($C886,aanmeldingen!$C:$AB,K$1,FALSE),"")</f>
        <v/>
      </c>
      <c r="L886" s="1" t="str">
        <f ca="1">IF($B886=1,VLOOKUP($C886,aanmeldingen!$C:$AB,L$1,FALSE),"")</f>
        <v/>
      </c>
      <c r="M886" s="1" t="str">
        <f ca="1">IF($D886="-","",VLOOKUP($C886,aanmeldingen!$C:$AB,M$1,FALSE))</f>
        <v/>
      </c>
      <c r="N886" s="1" t="str">
        <f ca="1">IF($D886="-","",VLOOKUP($C886,aanmeldingen!$C:$AB,N$1,FALSE))</f>
        <v/>
      </c>
      <c r="O886" s="1" t="str">
        <f ca="1">IF($D886="-","",VLOOKUP($C886,aanmeldingen!$C:$AB,O$1,FALSE))</f>
        <v/>
      </c>
      <c r="P886" s="1">
        <f t="shared" ca="1" si="82"/>
        <v>1</v>
      </c>
      <c r="Q886" s="20" t="str">
        <f ca="1">IF(B886=1,IF(VLOOKUP(D886,Scheidsrechters!B:P,15,FALSE)=0,"",VLOOKUP(D886,Scheidsrechters!B:P,15,FALSE)),"")</f>
        <v/>
      </c>
      <c r="S886" s="1">
        <f t="shared" ca="1" si="83"/>
        <v>1</v>
      </c>
      <c r="T886" s="26" t="str">
        <f ca="1">IFERROR(VLOOKUP(C886,aanmeldingen!$C:$L,10,FALSE),"")</f>
        <v/>
      </c>
      <c r="U886" s="26" t="str">
        <f ca="1">IFERROR(VLOOKUP(C886,aanmeldingen!$C:$V,20,FALSE),"")</f>
        <v/>
      </c>
    </row>
    <row r="887" spans="1:21" x14ac:dyDescent="0.2">
      <c r="A887" s="54">
        <f t="shared" ca="1" si="80"/>
        <v>1</v>
      </c>
      <c r="B887" s="54">
        <f t="shared" ca="1" si="81"/>
        <v>0</v>
      </c>
      <c r="C887" s="54">
        <f t="shared" si="78"/>
        <v>855</v>
      </c>
      <c r="D887" s="54" t="str">
        <f ca="1">IFERROR(VLOOKUP($C887,aanmeldingen!$C:$AB,D$1,FALSE),"-")</f>
        <v>-</v>
      </c>
      <c r="E887" s="54">
        <f t="shared" ca="1" si="79"/>
        <v>0</v>
      </c>
      <c r="F887" s="25" t="str">
        <f ca="1">IF($B887=1,VLOOKUP($C887,aanmeldingen!$C:$AB,F$1,FALSE),"")</f>
        <v/>
      </c>
      <c r="G887" s="1" t="str">
        <f ca="1">IF($B887=1,VLOOKUP($C887,aanmeldingen!$C:$AB,G$1,FALSE),"")</f>
        <v/>
      </c>
      <c r="H887" s="1" t="str">
        <f ca="1">IF($B887=1,VLOOKUP($C887,aanmeldingen!$C:$AB,H$1,FALSE),"")</f>
        <v/>
      </c>
      <c r="I887" s="26" t="str">
        <f ca="1">IF($B887=1,VLOOKUP($C887,aanmeldingen!$C:$AB,I$1,FALSE),"")</f>
        <v/>
      </c>
      <c r="J887" s="26" t="str">
        <f ca="1">IF($B887=1,VLOOKUP($C887,aanmeldingen!$C:$AB,J$1,FALSE),"")</f>
        <v/>
      </c>
      <c r="K887" s="18" t="str">
        <f ca="1">IF($B887=1,VLOOKUP($C887,aanmeldingen!$C:$AB,K$1,FALSE),"")</f>
        <v/>
      </c>
      <c r="L887" s="1" t="str">
        <f ca="1">IF($B887=1,VLOOKUP($C887,aanmeldingen!$C:$AB,L$1,FALSE),"")</f>
        <v/>
      </c>
      <c r="M887" s="1" t="str">
        <f ca="1">IF($D887="-","",VLOOKUP($C887,aanmeldingen!$C:$AB,M$1,FALSE))</f>
        <v/>
      </c>
      <c r="N887" s="1" t="str">
        <f ca="1">IF($D887="-","",VLOOKUP($C887,aanmeldingen!$C:$AB,N$1,FALSE))</f>
        <v/>
      </c>
      <c r="O887" s="1" t="str">
        <f ca="1">IF($D887="-","",VLOOKUP($C887,aanmeldingen!$C:$AB,O$1,FALSE))</f>
        <v/>
      </c>
      <c r="P887" s="1">
        <f t="shared" ca="1" si="82"/>
        <v>1</v>
      </c>
      <c r="Q887" s="20" t="str">
        <f ca="1">IF(B887=1,IF(VLOOKUP(D887,Scheidsrechters!B:P,15,FALSE)=0,"",VLOOKUP(D887,Scheidsrechters!B:P,15,FALSE)),"")</f>
        <v/>
      </c>
      <c r="S887" s="1">
        <f t="shared" ca="1" si="83"/>
        <v>1</v>
      </c>
      <c r="T887" s="26" t="str">
        <f ca="1">IFERROR(VLOOKUP(C887,aanmeldingen!$C:$L,10,FALSE),"")</f>
        <v/>
      </c>
      <c r="U887" s="26" t="str">
        <f ca="1">IFERROR(VLOOKUP(C887,aanmeldingen!$C:$V,20,FALSE),"")</f>
        <v/>
      </c>
    </row>
    <row r="888" spans="1:21" x14ac:dyDescent="0.2">
      <c r="A888" s="54">
        <f t="shared" ca="1" si="80"/>
        <v>1</v>
      </c>
      <c r="B888" s="54">
        <f t="shared" ca="1" si="81"/>
        <v>0</v>
      </c>
      <c r="C888" s="54">
        <f t="shared" si="78"/>
        <v>856</v>
      </c>
      <c r="D888" s="54" t="str">
        <f ca="1">IFERROR(VLOOKUP($C888,aanmeldingen!$C:$AB,D$1,FALSE),"-")</f>
        <v>-</v>
      </c>
      <c r="E888" s="54">
        <f t="shared" ca="1" si="79"/>
        <v>0</v>
      </c>
      <c r="F888" s="25" t="str">
        <f ca="1">IF($B888=1,VLOOKUP($C888,aanmeldingen!$C:$AB,F$1,FALSE),"")</f>
        <v/>
      </c>
      <c r="G888" s="1" t="str">
        <f ca="1">IF($B888=1,VLOOKUP($C888,aanmeldingen!$C:$AB,G$1,FALSE),"")</f>
        <v/>
      </c>
      <c r="H888" s="1" t="str">
        <f ca="1">IF($B888=1,VLOOKUP($C888,aanmeldingen!$C:$AB,H$1,FALSE),"")</f>
        <v/>
      </c>
      <c r="I888" s="26" t="str">
        <f ca="1">IF($B888=1,VLOOKUP($C888,aanmeldingen!$C:$AB,I$1,FALSE),"")</f>
        <v/>
      </c>
      <c r="J888" s="26" t="str">
        <f ca="1">IF($B888=1,VLOOKUP($C888,aanmeldingen!$C:$AB,J$1,FALSE),"")</f>
        <v/>
      </c>
      <c r="K888" s="18" t="str">
        <f ca="1">IF($B888=1,VLOOKUP($C888,aanmeldingen!$C:$AB,K$1,FALSE),"")</f>
        <v/>
      </c>
      <c r="L888" s="1" t="str">
        <f ca="1">IF($B888=1,VLOOKUP($C888,aanmeldingen!$C:$AB,L$1,FALSE),"")</f>
        <v/>
      </c>
      <c r="M888" s="1" t="str">
        <f ca="1">IF($D888="-","",VLOOKUP($C888,aanmeldingen!$C:$AB,M$1,FALSE))</f>
        <v/>
      </c>
      <c r="N888" s="1" t="str">
        <f ca="1">IF($D888="-","",VLOOKUP($C888,aanmeldingen!$C:$AB,N$1,FALSE))</f>
        <v/>
      </c>
      <c r="O888" s="1" t="str">
        <f ca="1">IF($D888="-","",VLOOKUP($C888,aanmeldingen!$C:$AB,O$1,FALSE))</f>
        <v/>
      </c>
      <c r="P888" s="1">
        <f t="shared" ca="1" si="82"/>
        <v>1</v>
      </c>
      <c r="Q888" s="20" t="str">
        <f ca="1">IF(B888=1,IF(VLOOKUP(D888,Scheidsrechters!B:P,15,FALSE)=0,"",VLOOKUP(D888,Scheidsrechters!B:P,15,FALSE)),"")</f>
        <v/>
      </c>
      <c r="S888" s="1">
        <f t="shared" ca="1" si="83"/>
        <v>1</v>
      </c>
      <c r="T888" s="26" t="str">
        <f ca="1">IFERROR(VLOOKUP(C888,aanmeldingen!$C:$L,10,FALSE),"")</f>
        <v/>
      </c>
      <c r="U888" s="26" t="str">
        <f ca="1">IFERROR(VLOOKUP(C888,aanmeldingen!$C:$V,20,FALSE),"")</f>
        <v/>
      </c>
    </row>
    <row r="889" spans="1:21" x14ac:dyDescent="0.2">
      <c r="A889" s="54">
        <f t="shared" ca="1" si="80"/>
        <v>1</v>
      </c>
      <c r="B889" s="54">
        <f t="shared" ca="1" si="81"/>
        <v>0</v>
      </c>
      <c r="C889" s="54">
        <f t="shared" si="78"/>
        <v>857</v>
      </c>
      <c r="D889" s="54" t="str">
        <f ca="1">IFERROR(VLOOKUP($C889,aanmeldingen!$C:$AB,D$1,FALSE),"-")</f>
        <v>-</v>
      </c>
      <c r="E889" s="54">
        <f t="shared" ca="1" si="79"/>
        <v>0</v>
      </c>
      <c r="F889" s="25" t="str">
        <f ca="1">IF($B889=1,VLOOKUP($C889,aanmeldingen!$C:$AB,F$1,FALSE),"")</f>
        <v/>
      </c>
      <c r="G889" s="1" t="str">
        <f ca="1">IF($B889=1,VLOOKUP($C889,aanmeldingen!$C:$AB,G$1,FALSE),"")</f>
        <v/>
      </c>
      <c r="H889" s="1" t="str">
        <f ca="1">IF($B889=1,VLOOKUP($C889,aanmeldingen!$C:$AB,H$1,FALSE),"")</f>
        <v/>
      </c>
      <c r="I889" s="26" t="str">
        <f ca="1">IF($B889=1,VLOOKUP($C889,aanmeldingen!$C:$AB,I$1,FALSE),"")</f>
        <v/>
      </c>
      <c r="J889" s="26" t="str">
        <f ca="1">IF($B889=1,VLOOKUP($C889,aanmeldingen!$C:$AB,J$1,FALSE),"")</f>
        <v/>
      </c>
      <c r="K889" s="18" t="str">
        <f ca="1">IF($B889=1,VLOOKUP($C889,aanmeldingen!$C:$AB,K$1,FALSE),"")</f>
        <v/>
      </c>
      <c r="L889" s="1" t="str">
        <f ca="1">IF($B889=1,VLOOKUP($C889,aanmeldingen!$C:$AB,L$1,FALSE),"")</f>
        <v/>
      </c>
      <c r="M889" s="1" t="str">
        <f ca="1">IF($D889="-","",VLOOKUP($C889,aanmeldingen!$C:$AB,M$1,FALSE))</f>
        <v/>
      </c>
      <c r="N889" s="1" t="str">
        <f ca="1">IF($D889="-","",VLOOKUP($C889,aanmeldingen!$C:$AB,N$1,FALSE))</f>
        <v/>
      </c>
      <c r="O889" s="1" t="str">
        <f ca="1">IF($D889="-","",VLOOKUP($C889,aanmeldingen!$C:$AB,O$1,FALSE))</f>
        <v/>
      </c>
      <c r="P889" s="1">
        <f t="shared" ca="1" si="82"/>
        <v>1</v>
      </c>
      <c r="Q889" s="20" t="str">
        <f ca="1">IF(B889=1,IF(VLOOKUP(D889,Scheidsrechters!B:P,15,FALSE)=0,"",VLOOKUP(D889,Scheidsrechters!B:P,15,FALSE)),"")</f>
        <v/>
      </c>
      <c r="S889" s="1">
        <f t="shared" ca="1" si="83"/>
        <v>1</v>
      </c>
      <c r="T889" s="26" t="str">
        <f ca="1">IFERROR(VLOOKUP(C889,aanmeldingen!$C:$L,10,FALSE),"")</f>
        <v/>
      </c>
      <c r="U889" s="26" t="str">
        <f ca="1">IFERROR(VLOOKUP(C889,aanmeldingen!$C:$V,20,FALSE),"")</f>
        <v/>
      </c>
    </row>
    <row r="890" spans="1:21" x14ac:dyDescent="0.2">
      <c r="A890" s="54">
        <f t="shared" ca="1" si="80"/>
        <v>1</v>
      </c>
      <c r="B890" s="54">
        <f t="shared" ca="1" si="81"/>
        <v>0</v>
      </c>
      <c r="C890" s="54">
        <f t="shared" si="78"/>
        <v>858</v>
      </c>
      <c r="D890" s="54" t="str">
        <f ca="1">IFERROR(VLOOKUP($C890,aanmeldingen!$C:$AB,D$1,FALSE),"-")</f>
        <v>-</v>
      </c>
      <c r="E890" s="54">
        <f t="shared" ca="1" si="79"/>
        <v>0</v>
      </c>
      <c r="F890" s="25" t="str">
        <f ca="1">IF($B890=1,VLOOKUP($C890,aanmeldingen!$C:$AB,F$1,FALSE),"")</f>
        <v/>
      </c>
      <c r="G890" s="1" t="str">
        <f ca="1">IF($B890=1,VLOOKUP($C890,aanmeldingen!$C:$AB,G$1,FALSE),"")</f>
        <v/>
      </c>
      <c r="H890" s="1" t="str">
        <f ca="1">IF($B890=1,VLOOKUP($C890,aanmeldingen!$C:$AB,H$1,FALSE),"")</f>
        <v/>
      </c>
      <c r="I890" s="26" t="str">
        <f ca="1">IF($B890=1,VLOOKUP($C890,aanmeldingen!$C:$AB,I$1,FALSE),"")</f>
        <v/>
      </c>
      <c r="J890" s="26" t="str">
        <f ca="1">IF($B890=1,VLOOKUP($C890,aanmeldingen!$C:$AB,J$1,FALSE),"")</f>
        <v/>
      </c>
      <c r="K890" s="18" t="str">
        <f ca="1">IF($B890=1,VLOOKUP($C890,aanmeldingen!$C:$AB,K$1,FALSE),"")</f>
        <v/>
      </c>
      <c r="L890" s="1" t="str">
        <f ca="1">IF($B890=1,VLOOKUP($C890,aanmeldingen!$C:$AB,L$1,FALSE),"")</f>
        <v/>
      </c>
      <c r="M890" s="1" t="str">
        <f ca="1">IF($D890="-","",VLOOKUP($C890,aanmeldingen!$C:$AB,M$1,FALSE))</f>
        <v/>
      </c>
      <c r="N890" s="1" t="str">
        <f ca="1">IF($D890="-","",VLOOKUP($C890,aanmeldingen!$C:$AB,N$1,FALSE))</f>
        <v/>
      </c>
      <c r="O890" s="1" t="str">
        <f ca="1">IF($D890="-","",VLOOKUP($C890,aanmeldingen!$C:$AB,O$1,FALSE))</f>
        <v/>
      </c>
      <c r="P890" s="1">
        <f t="shared" ca="1" si="82"/>
        <v>1</v>
      </c>
      <c r="Q890" s="20" t="str">
        <f ca="1">IF(B890=1,IF(VLOOKUP(D890,Scheidsrechters!B:P,15,FALSE)=0,"",VLOOKUP(D890,Scheidsrechters!B:P,15,FALSE)),"")</f>
        <v/>
      </c>
      <c r="S890" s="1">
        <f t="shared" ca="1" si="83"/>
        <v>1</v>
      </c>
      <c r="T890" s="26" t="str">
        <f ca="1">IFERROR(VLOOKUP(C890,aanmeldingen!$C:$L,10,FALSE),"")</f>
        <v/>
      </c>
      <c r="U890" s="26" t="str">
        <f ca="1">IFERROR(VLOOKUP(C890,aanmeldingen!$C:$V,20,FALSE),"")</f>
        <v/>
      </c>
    </row>
    <row r="891" spans="1:21" x14ac:dyDescent="0.2">
      <c r="A891" s="54">
        <f t="shared" ca="1" si="80"/>
        <v>1</v>
      </c>
      <c r="B891" s="54">
        <f t="shared" ca="1" si="81"/>
        <v>0</v>
      </c>
      <c r="C891" s="54">
        <f t="shared" si="78"/>
        <v>859</v>
      </c>
      <c r="D891" s="54" t="str">
        <f ca="1">IFERROR(VLOOKUP($C891,aanmeldingen!$C:$AB,D$1,FALSE),"-")</f>
        <v>-</v>
      </c>
      <c r="E891" s="54">
        <f t="shared" ca="1" si="79"/>
        <v>0</v>
      </c>
      <c r="F891" s="25" t="str">
        <f ca="1">IF($B891=1,VLOOKUP($C891,aanmeldingen!$C:$AB,F$1,FALSE),"")</f>
        <v/>
      </c>
      <c r="G891" s="1" t="str">
        <f ca="1">IF($B891=1,VLOOKUP($C891,aanmeldingen!$C:$AB,G$1,FALSE),"")</f>
        <v/>
      </c>
      <c r="H891" s="1" t="str">
        <f ca="1">IF($B891=1,VLOOKUP($C891,aanmeldingen!$C:$AB,H$1,FALSE),"")</f>
        <v/>
      </c>
      <c r="I891" s="26" t="str">
        <f ca="1">IF($B891=1,VLOOKUP($C891,aanmeldingen!$C:$AB,I$1,FALSE),"")</f>
        <v/>
      </c>
      <c r="J891" s="26" t="str">
        <f ca="1">IF($B891=1,VLOOKUP($C891,aanmeldingen!$C:$AB,J$1,FALSE),"")</f>
        <v/>
      </c>
      <c r="K891" s="18" t="str">
        <f ca="1">IF($B891=1,VLOOKUP($C891,aanmeldingen!$C:$AB,K$1,FALSE),"")</f>
        <v/>
      </c>
      <c r="L891" s="1" t="str">
        <f ca="1">IF($B891=1,VLOOKUP($C891,aanmeldingen!$C:$AB,L$1,FALSE),"")</f>
        <v/>
      </c>
      <c r="M891" s="1" t="str">
        <f ca="1">IF($D891="-","",VLOOKUP($C891,aanmeldingen!$C:$AB,M$1,FALSE))</f>
        <v/>
      </c>
      <c r="N891" s="1" t="str">
        <f ca="1">IF($D891="-","",VLOOKUP($C891,aanmeldingen!$C:$AB,N$1,FALSE))</f>
        <v/>
      </c>
      <c r="O891" s="1" t="str">
        <f ca="1">IF($D891="-","",VLOOKUP($C891,aanmeldingen!$C:$AB,O$1,FALSE))</f>
        <v/>
      </c>
      <c r="P891" s="1">
        <f t="shared" ca="1" si="82"/>
        <v>1</v>
      </c>
      <c r="Q891" s="20" t="str">
        <f ca="1">IF(B891=1,IF(VLOOKUP(D891,Scheidsrechters!B:P,15,FALSE)=0,"",VLOOKUP(D891,Scheidsrechters!B:P,15,FALSE)),"")</f>
        <v/>
      </c>
      <c r="S891" s="1">
        <f t="shared" ca="1" si="83"/>
        <v>1</v>
      </c>
      <c r="T891" s="26" t="str">
        <f ca="1">IFERROR(VLOOKUP(C891,aanmeldingen!$C:$L,10,FALSE),"")</f>
        <v/>
      </c>
      <c r="U891" s="26" t="str">
        <f ca="1">IFERROR(VLOOKUP(C891,aanmeldingen!$C:$V,20,FALSE),"")</f>
        <v/>
      </c>
    </row>
    <row r="892" spans="1:21" x14ac:dyDescent="0.2">
      <c r="A892" s="54">
        <f t="shared" ca="1" si="80"/>
        <v>1</v>
      </c>
      <c r="B892" s="54">
        <f t="shared" ca="1" si="81"/>
        <v>0</v>
      </c>
      <c r="C892" s="54">
        <f t="shared" si="78"/>
        <v>860</v>
      </c>
      <c r="D892" s="54" t="str">
        <f ca="1">IFERROR(VLOOKUP($C892,aanmeldingen!$C:$AB,D$1,FALSE),"-")</f>
        <v>-</v>
      </c>
      <c r="E892" s="54">
        <f t="shared" ca="1" si="79"/>
        <v>0</v>
      </c>
      <c r="F892" s="25" t="str">
        <f ca="1">IF($B892=1,VLOOKUP($C892,aanmeldingen!$C:$AB,F$1,FALSE),"")</f>
        <v/>
      </c>
      <c r="G892" s="1" t="str">
        <f ca="1">IF($B892=1,VLOOKUP($C892,aanmeldingen!$C:$AB,G$1,FALSE),"")</f>
        <v/>
      </c>
      <c r="H892" s="1" t="str">
        <f ca="1">IF($B892=1,VLOOKUP($C892,aanmeldingen!$C:$AB,H$1,FALSE),"")</f>
        <v/>
      </c>
      <c r="I892" s="26" t="str">
        <f ca="1">IF($B892=1,VLOOKUP($C892,aanmeldingen!$C:$AB,I$1,FALSE),"")</f>
        <v/>
      </c>
      <c r="J892" s="26" t="str">
        <f ca="1">IF($B892=1,VLOOKUP($C892,aanmeldingen!$C:$AB,J$1,FALSE),"")</f>
        <v/>
      </c>
      <c r="K892" s="18" t="str">
        <f ca="1">IF($B892=1,VLOOKUP($C892,aanmeldingen!$C:$AB,K$1,FALSE),"")</f>
        <v/>
      </c>
      <c r="L892" s="1" t="str">
        <f ca="1">IF($B892=1,VLOOKUP($C892,aanmeldingen!$C:$AB,L$1,FALSE),"")</f>
        <v/>
      </c>
      <c r="M892" s="1" t="str">
        <f ca="1">IF($D892="-","",VLOOKUP($C892,aanmeldingen!$C:$AB,M$1,FALSE))</f>
        <v/>
      </c>
      <c r="N892" s="1" t="str">
        <f ca="1">IF($D892="-","",VLOOKUP($C892,aanmeldingen!$C:$AB,N$1,FALSE))</f>
        <v/>
      </c>
      <c r="O892" s="1" t="str">
        <f ca="1">IF($D892="-","",VLOOKUP($C892,aanmeldingen!$C:$AB,O$1,FALSE))</f>
        <v/>
      </c>
      <c r="P892" s="1">
        <f t="shared" ca="1" si="82"/>
        <v>1</v>
      </c>
      <c r="Q892" s="20" t="str">
        <f ca="1">IF(B892=1,IF(VLOOKUP(D892,Scheidsrechters!B:P,15,FALSE)=0,"",VLOOKUP(D892,Scheidsrechters!B:P,15,FALSE)),"")</f>
        <v/>
      </c>
      <c r="S892" s="1">
        <f t="shared" ca="1" si="83"/>
        <v>1</v>
      </c>
      <c r="T892" s="26" t="str">
        <f ca="1">IFERROR(VLOOKUP(C892,aanmeldingen!$C:$L,10,FALSE),"")</f>
        <v/>
      </c>
      <c r="U892" s="26" t="str">
        <f ca="1">IFERROR(VLOOKUP(C892,aanmeldingen!$C:$V,20,FALSE),"")</f>
        <v/>
      </c>
    </row>
    <row r="893" spans="1:21" x14ac:dyDescent="0.2">
      <c r="A893" s="54">
        <f t="shared" ca="1" si="80"/>
        <v>1</v>
      </c>
      <c r="B893" s="54">
        <f t="shared" ca="1" si="81"/>
        <v>0</v>
      </c>
      <c r="C893" s="54">
        <f t="shared" si="78"/>
        <v>861</v>
      </c>
      <c r="D893" s="54" t="str">
        <f ca="1">IFERROR(VLOOKUP($C893,aanmeldingen!$C:$AB,D$1,FALSE),"-")</f>
        <v>-</v>
      </c>
      <c r="E893" s="54">
        <f t="shared" ca="1" si="79"/>
        <v>0</v>
      </c>
      <c r="F893" s="25" t="str">
        <f ca="1">IF($B893=1,VLOOKUP($C893,aanmeldingen!$C:$AB,F$1,FALSE),"")</f>
        <v/>
      </c>
      <c r="G893" s="1" t="str">
        <f ca="1">IF($B893=1,VLOOKUP($C893,aanmeldingen!$C:$AB,G$1,FALSE),"")</f>
        <v/>
      </c>
      <c r="H893" s="1" t="str">
        <f ca="1">IF($B893=1,VLOOKUP($C893,aanmeldingen!$C:$AB,H$1,FALSE),"")</f>
        <v/>
      </c>
      <c r="I893" s="26" t="str">
        <f ca="1">IF($B893=1,VLOOKUP($C893,aanmeldingen!$C:$AB,I$1,FALSE),"")</f>
        <v/>
      </c>
      <c r="J893" s="26" t="str">
        <f ca="1">IF($B893=1,VLOOKUP($C893,aanmeldingen!$C:$AB,J$1,FALSE),"")</f>
        <v/>
      </c>
      <c r="K893" s="18" t="str">
        <f ca="1">IF($B893=1,VLOOKUP($C893,aanmeldingen!$C:$AB,K$1,FALSE),"")</f>
        <v/>
      </c>
      <c r="L893" s="1" t="str">
        <f ca="1">IF($B893=1,VLOOKUP($C893,aanmeldingen!$C:$AB,L$1,FALSE),"")</f>
        <v/>
      </c>
      <c r="M893" s="1" t="str">
        <f ca="1">IF($D893="-","",VLOOKUP($C893,aanmeldingen!$C:$AB,M$1,FALSE))</f>
        <v/>
      </c>
      <c r="N893" s="1" t="str">
        <f ca="1">IF($D893="-","",VLOOKUP($C893,aanmeldingen!$C:$AB,N$1,FALSE))</f>
        <v/>
      </c>
      <c r="O893" s="1" t="str">
        <f ca="1">IF($D893="-","",VLOOKUP($C893,aanmeldingen!$C:$AB,O$1,FALSE))</f>
        <v/>
      </c>
      <c r="P893" s="1">
        <f t="shared" ca="1" si="82"/>
        <v>1</v>
      </c>
      <c r="Q893" s="20" t="str">
        <f ca="1">IF(B893=1,IF(VLOOKUP(D893,Scheidsrechters!B:P,15,FALSE)=0,"",VLOOKUP(D893,Scheidsrechters!B:P,15,FALSE)),"")</f>
        <v/>
      </c>
      <c r="S893" s="1">
        <f t="shared" ca="1" si="83"/>
        <v>1</v>
      </c>
      <c r="T893" s="26" t="str">
        <f ca="1">IFERROR(VLOOKUP(C893,aanmeldingen!$C:$L,10,FALSE),"")</f>
        <v/>
      </c>
      <c r="U893" s="26" t="str">
        <f ca="1">IFERROR(VLOOKUP(C893,aanmeldingen!$C:$V,20,FALSE),"")</f>
        <v/>
      </c>
    </row>
    <row r="894" spans="1:21" x14ac:dyDescent="0.2">
      <c r="A894" s="54">
        <f t="shared" ca="1" si="80"/>
        <v>1</v>
      </c>
      <c r="B894" s="54">
        <f t="shared" ca="1" si="81"/>
        <v>0</v>
      </c>
      <c r="C894" s="54">
        <f t="shared" si="78"/>
        <v>862</v>
      </c>
      <c r="D894" s="54" t="str">
        <f ca="1">IFERROR(VLOOKUP($C894,aanmeldingen!$C:$AB,D$1,FALSE),"-")</f>
        <v>-</v>
      </c>
      <c r="E894" s="54">
        <f t="shared" ca="1" si="79"/>
        <v>0</v>
      </c>
      <c r="F894" s="25" t="str">
        <f ca="1">IF($B894=1,VLOOKUP($C894,aanmeldingen!$C:$AB,F$1,FALSE),"")</f>
        <v/>
      </c>
      <c r="G894" s="1" t="str">
        <f ca="1">IF($B894=1,VLOOKUP($C894,aanmeldingen!$C:$AB,G$1,FALSE),"")</f>
        <v/>
      </c>
      <c r="H894" s="1" t="str">
        <f ca="1">IF($B894=1,VLOOKUP($C894,aanmeldingen!$C:$AB,H$1,FALSE),"")</f>
        <v/>
      </c>
      <c r="I894" s="26" t="str">
        <f ca="1">IF($B894=1,VLOOKUP($C894,aanmeldingen!$C:$AB,I$1,FALSE),"")</f>
        <v/>
      </c>
      <c r="J894" s="26" t="str">
        <f ca="1">IF($B894=1,VLOOKUP($C894,aanmeldingen!$C:$AB,J$1,FALSE),"")</f>
        <v/>
      </c>
      <c r="K894" s="18" t="str">
        <f ca="1">IF($B894=1,VLOOKUP($C894,aanmeldingen!$C:$AB,K$1,FALSE),"")</f>
        <v/>
      </c>
      <c r="L894" s="1" t="str">
        <f ca="1">IF($B894=1,VLOOKUP($C894,aanmeldingen!$C:$AB,L$1,FALSE),"")</f>
        <v/>
      </c>
      <c r="M894" s="1" t="str">
        <f ca="1">IF($D894="-","",VLOOKUP($C894,aanmeldingen!$C:$AB,M$1,FALSE))</f>
        <v/>
      </c>
      <c r="N894" s="1" t="str">
        <f ca="1">IF($D894="-","",VLOOKUP($C894,aanmeldingen!$C:$AB,N$1,FALSE))</f>
        <v/>
      </c>
      <c r="O894" s="1" t="str">
        <f ca="1">IF($D894="-","",VLOOKUP($C894,aanmeldingen!$C:$AB,O$1,FALSE))</f>
        <v/>
      </c>
      <c r="P894" s="1">
        <f t="shared" ca="1" si="82"/>
        <v>1</v>
      </c>
      <c r="Q894" s="20" t="str">
        <f ca="1">IF(B894=1,IF(VLOOKUP(D894,Scheidsrechters!B:P,15,FALSE)=0,"",VLOOKUP(D894,Scheidsrechters!B:P,15,FALSE)),"")</f>
        <v/>
      </c>
      <c r="S894" s="1">
        <f t="shared" ca="1" si="83"/>
        <v>1</v>
      </c>
      <c r="T894" s="26" t="str">
        <f ca="1">IFERROR(VLOOKUP(C894,aanmeldingen!$C:$L,10,FALSE),"")</f>
        <v/>
      </c>
      <c r="U894" s="26" t="str">
        <f ca="1">IFERROR(VLOOKUP(C894,aanmeldingen!$C:$V,20,FALSE),"")</f>
        <v/>
      </c>
    </row>
    <row r="895" spans="1:21" x14ac:dyDescent="0.2">
      <c r="A895" s="54">
        <f t="shared" ca="1" si="80"/>
        <v>1</v>
      </c>
      <c r="B895" s="54">
        <f t="shared" ca="1" si="81"/>
        <v>0</v>
      </c>
      <c r="C895" s="54">
        <f t="shared" si="78"/>
        <v>863</v>
      </c>
      <c r="D895" s="54" t="str">
        <f ca="1">IFERROR(VLOOKUP($C895,aanmeldingen!$C:$AB,D$1,FALSE),"-")</f>
        <v>-</v>
      </c>
      <c r="E895" s="54">
        <f t="shared" ca="1" si="79"/>
        <v>0</v>
      </c>
      <c r="F895" s="25" t="str">
        <f ca="1">IF($B895=1,VLOOKUP($C895,aanmeldingen!$C:$AB,F$1,FALSE),"")</f>
        <v/>
      </c>
      <c r="G895" s="1" t="str">
        <f ca="1">IF($B895=1,VLOOKUP($C895,aanmeldingen!$C:$AB,G$1,FALSE),"")</f>
        <v/>
      </c>
      <c r="H895" s="1" t="str">
        <f ca="1">IF($B895=1,VLOOKUP($C895,aanmeldingen!$C:$AB,H$1,FALSE),"")</f>
        <v/>
      </c>
      <c r="I895" s="26" t="str">
        <f ca="1">IF($B895=1,VLOOKUP($C895,aanmeldingen!$C:$AB,I$1,FALSE),"")</f>
        <v/>
      </c>
      <c r="J895" s="26" t="str">
        <f ca="1">IF($B895=1,VLOOKUP($C895,aanmeldingen!$C:$AB,J$1,FALSE),"")</f>
        <v/>
      </c>
      <c r="K895" s="18" t="str">
        <f ca="1">IF($B895=1,VLOOKUP($C895,aanmeldingen!$C:$AB,K$1,FALSE),"")</f>
        <v/>
      </c>
      <c r="L895" s="1" t="str">
        <f ca="1">IF($B895=1,VLOOKUP($C895,aanmeldingen!$C:$AB,L$1,FALSE),"")</f>
        <v/>
      </c>
      <c r="M895" s="1" t="str">
        <f ca="1">IF($D895="-","",VLOOKUP($C895,aanmeldingen!$C:$AB,M$1,FALSE))</f>
        <v/>
      </c>
      <c r="N895" s="1" t="str">
        <f ca="1">IF($D895="-","",VLOOKUP($C895,aanmeldingen!$C:$AB,N$1,FALSE))</f>
        <v/>
      </c>
      <c r="O895" s="1" t="str">
        <f ca="1">IF($D895="-","",VLOOKUP($C895,aanmeldingen!$C:$AB,O$1,FALSE))</f>
        <v/>
      </c>
      <c r="P895" s="1">
        <f t="shared" ca="1" si="82"/>
        <v>1</v>
      </c>
      <c r="Q895" s="20" t="str">
        <f ca="1">IF(B895=1,IF(VLOOKUP(D895,Scheidsrechters!B:P,15,FALSE)=0,"",VLOOKUP(D895,Scheidsrechters!B:P,15,FALSE)),"")</f>
        <v/>
      </c>
      <c r="S895" s="1">
        <f t="shared" ca="1" si="83"/>
        <v>1</v>
      </c>
      <c r="T895" s="26" t="str">
        <f ca="1">IFERROR(VLOOKUP(C895,aanmeldingen!$C:$L,10,FALSE),"")</f>
        <v/>
      </c>
      <c r="U895" s="26" t="str">
        <f ca="1">IFERROR(VLOOKUP(C895,aanmeldingen!$C:$V,20,FALSE),"")</f>
        <v/>
      </c>
    </row>
    <row r="896" spans="1:21" x14ac:dyDescent="0.2">
      <c r="A896" s="54">
        <f t="shared" ca="1" si="80"/>
        <v>1</v>
      </c>
      <c r="B896" s="54">
        <f t="shared" ca="1" si="81"/>
        <v>0</v>
      </c>
      <c r="C896" s="54">
        <f t="shared" si="78"/>
        <v>864</v>
      </c>
      <c r="D896" s="54" t="str">
        <f ca="1">IFERROR(VLOOKUP($C896,aanmeldingen!$C:$AB,D$1,FALSE),"-")</f>
        <v>-</v>
      </c>
      <c r="E896" s="54">
        <f t="shared" ca="1" si="79"/>
        <v>0</v>
      </c>
      <c r="F896" s="25" t="str">
        <f ca="1">IF($B896=1,VLOOKUP($C896,aanmeldingen!$C:$AB,F$1,FALSE),"")</f>
        <v/>
      </c>
      <c r="G896" s="1" t="str">
        <f ca="1">IF($B896=1,VLOOKUP($C896,aanmeldingen!$C:$AB,G$1,FALSE),"")</f>
        <v/>
      </c>
      <c r="H896" s="1" t="str">
        <f ca="1">IF($B896=1,VLOOKUP($C896,aanmeldingen!$C:$AB,H$1,FALSE),"")</f>
        <v/>
      </c>
      <c r="I896" s="26" t="str">
        <f ca="1">IF($B896=1,VLOOKUP($C896,aanmeldingen!$C:$AB,I$1,FALSE),"")</f>
        <v/>
      </c>
      <c r="J896" s="26" t="str">
        <f ca="1">IF($B896=1,VLOOKUP($C896,aanmeldingen!$C:$AB,J$1,FALSE),"")</f>
        <v/>
      </c>
      <c r="K896" s="18" t="str">
        <f ca="1">IF($B896=1,VLOOKUP($C896,aanmeldingen!$C:$AB,K$1,FALSE),"")</f>
        <v/>
      </c>
      <c r="L896" s="1" t="str">
        <f ca="1">IF($B896=1,VLOOKUP($C896,aanmeldingen!$C:$AB,L$1,FALSE),"")</f>
        <v/>
      </c>
      <c r="M896" s="1" t="str">
        <f ca="1">IF($D896="-","",VLOOKUP($C896,aanmeldingen!$C:$AB,M$1,FALSE))</f>
        <v/>
      </c>
      <c r="N896" s="1" t="str">
        <f ca="1">IF($D896="-","",VLOOKUP($C896,aanmeldingen!$C:$AB,N$1,FALSE))</f>
        <v/>
      </c>
      <c r="O896" s="1" t="str">
        <f ca="1">IF($D896="-","",VLOOKUP($C896,aanmeldingen!$C:$AB,O$1,FALSE))</f>
        <v/>
      </c>
      <c r="P896" s="1">
        <f t="shared" ca="1" si="82"/>
        <v>1</v>
      </c>
      <c r="Q896" s="20" t="str">
        <f ca="1">IF(B896=1,IF(VLOOKUP(D896,Scheidsrechters!B:P,15,FALSE)=0,"",VLOOKUP(D896,Scheidsrechters!B:P,15,FALSE)),"")</f>
        <v/>
      </c>
      <c r="S896" s="1">
        <f t="shared" ca="1" si="83"/>
        <v>1</v>
      </c>
      <c r="T896" s="26" t="str">
        <f ca="1">IFERROR(VLOOKUP(C896,aanmeldingen!$C:$L,10,FALSE),"")</f>
        <v/>
      </c>
      <c r="U896" s="26" t="str">
        <f ca="1">IFERROR(VLOOKUP(C896,aanmeldingen!$C:$V,20,FALSE),"")</f>
        <v/>
      </c>
    </row>
    <row r="897" spans="1:21" x14ac:dyDescent="0.2">
      <c r="A897" s="54">
        <f t="shared" ca="1" si="80"/>
        <v>1</v>
      </c>
      <c r="B897" s="54">
        <f t="shared" ca="1" si="81"/>
        <v>0</v>
      </c>
      <c r="C897" s="54">
        <f t="shared" si="78"/>
        <v>865</v>
      </c>
      <c r="D897" s="54" t="str">
        <f ca="1">IFERROR(VLOOKUP($C897,aanmeldingen!$C:$AB,D$1,FALSE),"-")</f>
        <v>-</v>
      </c>
      <c r="E897" s="54">
        <f t="shared" ca="1" si="79"/>
        <v>0</v>
      </c>
      <c r="F897" s="25" t="str">
        <f ca="1">IF($B897=1,VLOOKUP($C897,aanmeldingen!$C:$AB,F$1,FALSE),"")</f>
        <v/>
      </c>
      <c r="G897" s="1" t="str">
        <f ca="1">IF($B897=1,VLOOKUP($C897,aanmeldingen!$C:$AB,G$1,FALSE),"")</f>
        <v/>
      </c>
      <c r="H897" s="1" t="str">
        <f ca="1">IF($B897=1,VLOOKUP($C897,aanmeldingen!$C:$AB,H$1,FALSE),"")</f>
        <v/>
      </c>
      <c r="I897" s="26" t="str">
        <f ca="1">IF($B897=1,VLOOKUP($C897,aanmeldingen!$C:$AB,I$1,FALSE),"")</f>
        <v/>
      </c>
      <c r="J897" s="26" t="str">
        <f ca="1">IF($B897=1,VLOOKUP($C897,aanmeldingen!$C:$AB,J$1,FALSE),"")</f>
        <v/>
      </c>
      <c r="K897" s="18" t="str">
        <f ca="1">IF($B897=1,VLOOKUP($C897,aanmeldingen!$C:$AB,K$1,FALSE),"")</f>
        <v/>
      </c>
      <c r="L897" s="1" t="str">
        <f ca="1">IF($B897=1,VLOOKUP($C897,aanmeldingen!$C:$AB,L$1,FALSE),"")</f>
        <v/>
      </c>
      <c r="M897" s="1" t="str">
        <f ca="1">IF($D897="-","",VLOOKUP($C897,aanmeldingen!$C:$AB,M$1,FALSE))</f>
        <v/>
      </c>
      <c r="N897" s="1" t="str">
        <f ca="1">IF($D897="-","",VLOOKUP($C897,aanmeldingen!$C:$AB,N$1,FALSE))</f>
        <v/>
      </c>
      <c r="O897" s="1" t="str">
        <f ca="1">IF($D897="-","",VLOOKUP($C897,aanmeldingen!$C:$AB,O$1,FALSE))</f>
        <v/>
      </c>
      <c r="P897" s="1">
        <f t="shared" ca="1" si="82"/>
        <v>1</v>
      </c>
      <c r="Q897" s="20" t="str">
        <f ca="1">IF(B897=1,IF(VLOOKUP(D897,Scheidsrechters!B:P,15,FALSE)=0,"",VLOOKUP(D897,Scheidsrechters!B:P,15,FALSE)),"")</f>
        <v/>
      </c>
      <c r="S897" s="1">
        <f t="shared" ca="1" si="83"/>
        <v>1</v>
      </c>
      <c r="T897" s="26" t="str">
        <f ca="1">IFERROR(VLOOKUP(C897,aanmeldingen!$C:$L,10,FALSE),"")</f>
        <v/>
      </c>
      <c r="U897" s="26" t="str">
        <f ca="1">IFERROR(VLOOKUP(C897,aanmeldingen!$C:$V,20,FALSE),"")</f>
        <v/>
      </c>
    </row>
    <row r="898" spans="1:21" x14ac:dyDescent="0.2">
      <c r="A898" s="54">
        <f t="shared" ca="1" si="80"/>
        <v>1</v>
      </c>
      <c r="B898" s="54">
        <f t="shared" ca="1" si="81"/>
        <v>0</v>
      </c>
      <c r="C898" s="54">
        <f t="shared" si="78"/>
        <v>866</v>
      </c>
      <c r="D898" s="54" t="str">
        <f ca="1">IFERROR(VLOOKUP($C898,aanmeldingen!$C:$AB,D$1,FALSE),"-")</f>
        <v>-</v>
      </c>
      <c r="E898" s="54">
        <f t="shared" ca="1" si="79"/>
        <v>0</v>
      </c>
      <c r="F898" s="25" t="str">
        <f ca="1">IF($B898=1,VLOOKUP($C898,aanmeldingen!$C:$AB,F$1,FALSE),"")</f>
        <v/>
      </c>
      <c r="G898" s="1" t="str">
        <f ca="1">IF($B898=1,VLOOKUP($C898,aanmeldingen!$C:$AB,G$1,FALSE),"")</f>
        <v/>
      </c>
      <c r="H898" s="1" t="str">
        <f ca="1">IF($B898=1,VLOOKUP($C898,aanmeldingen!$C:$AB,H$1,FALSE),"")</f>
        <v/>
      </c>
      <c r="I898" s="26" t="str">
        <f ca="1">IF($B898=1,VLOOKUP($C898,aanmeldingen!$C:$AB,I$1,FALSE),"")</f>
        <v/>
      </c>
      <c r="J898" s="26" t="str">
        <f ca="1">IF($B898=1,VLOOKUP($C898,aanmeldingen!$C:$AB,J$1,FALSE),"")</f>
        <v/>
      </c>
      <c r="K898" s="18" t="str">
        <f ca="1">IF($B898=1,VLOOKUP($C898,aanmeldingen!$C:$AB,K$1,FALSE),"")</f>
        <v/>
      </c>
      <c r="L898" s="1" t="str">
        <f ca="1">IF($B898=1,VLOOKUP($C898,aanmeldingen!$C:$AB,L$1,FALSE),"")</f>
        <v/>
      </c>
      <c r="M898" s="1" t="str">
        <f ca="1">IF($D898="-","",VLOOKUP($C898,aanmeldingen!$C:$AB,M$1,FALSE))</f>
        <v/>
      </c>
      <c r="N898" s="1" t="str">
        <f ca="1">IF($D898="-","",VLOOKUP($C898,aanmeldingen!$C:$AB,N$1,FALSE))</f>
        <v/>
      </c>
      <c r="O898" s="1" t="str">
        <f ca="1">IF($D898="-","",VLOOKUP($C898,aanmeldingen!$C:$AB,O$1,FALSE))</f>
        <v/>
      </c>
      <c r="P898" s="1">
        <f t="shared" ca="1" si="82"/>
        <v>1</v>
      </c>
      <c r="Q898" s="20" t="str">
        <f ca="1">IF(B898=1,IF(VLOOKUP(D898,Scheidsrechters!B:P,15,FALSE)=0,"",VLOOKUP(D898,Scheidsrechters!B:P,15,FALSE)),"")</f>
        <v/>
      </c>
      <c r="S898" s="1">
        <f t="shared" ca="1" si="83"/>
        <v>1</v>
      </c>
      <c r="T898" s="26" t="str">
        <f ca="1">IFERROR(VLOOKUP(C898,aanmeldingen!$C:$L,10,FALSE),"")</f>
        <v/>
      </c>
      <c r="U898" s="26" t="str">
        <f ca="1">IFERROR(VLOOKUP(C898,aanmeldingen!$C:$V,20,FALSE),"")</f>
        <v/>
      </c>
    </row>
    <row r="899" spans="1:21" x14ac:dyDescent="0.2">
      <c r="A899" s="54">
        <f t="shared" ca="1" si="80"/>
        <v>1</v>
      </c>
      <c r="B899" s="54">
        <f t="shared" ca="1" si="81"/>
        <v>0</v>
      </c>
      <c r="C899" s="54">
        <f t="shared" si="78"/>
        <v>867</v>
      </c>
      <c r="D899" s="54" t="str">
        <f ca="1">IFERROR(VLOOKUP($C899,aanmeldingen!$C:$AB,D$1,FALSE),"-")</f>
        <v>-</v>
      </c>
      <c r="E899" s="54">
        <f t="shared" ca="1" si="79"/>
        <v>0</v>
      </c>
      <c r="F899" s="25" t="str">
        <f ca="1">IF($B899=1,VLOOKUP($C899,aanmeldingen!$C:$AB,F$1,FALSE),"")</f>
        <v/>
      </c>
      <c r="G899" s="1" t="str">
        <f ca="1">IF($B899=1,VLOOKUP($C899,aanmeldingen!$C:$AB,G$1,FALSE),"")</f>
        <v/>
      </c>
      <c r="H899" s="1" t="str">
        <f ca="1">IF($B899=1,VLOOKUP($C899,aanmeldingen!$C:$AB,H$1,FALSE),"")</f>
        <v/>
      </c>
      <c r="I899" s="26" t="str">
        <f ca="1">IF($B899=1,VLOOKUP($C899,aanmeldingen!$C:$AB,I$1,FALSE),"")</f>
        <v/>
      </c>
      <c r="J899" s="26" t="str">
        <f ca="1">IF($B899=1,VLOOKUP($C899,aanmeldingen!$C:$AB,J$1,FALSE),"")</f>
        <v/>
      </c>
      <c r="K899" s="18" t="str">
        <f ca="1">IF($B899=1,VLOOKUP($C899,aanmeldingen!$C:$AB,K$1,FALSE),"")</f>
        <v/>
      </c>
      <c r="L899" s="1" t="str">
        <f ca="1">IF($B899=1,VLOOKUP($C899,aanmeldingen!$C:$AB,L$1,FALSE),"")</f>
        <v/>
      </c>
      <c r="M899" s="1" t="str">
        <f ca="1">IF($D899="-","",VLOOKUP($C899,aanmeldingen!$C:$AB,M$1,FALSE))</f>
        <v/>
      </c>
      <c r="N899" s="1" t="str">
        <f ca="1">IF($D899="-","",VLOOKUP($C899,aanmeldingen!$C:$AB,N$1,FALSE))</f>
        <v/>
      </c>
      <c r="O899" s="1" t="str">
        <f ca="1">IF($D899="-","",VLOOKUP($C899,aanmeldingen!$C:$AB,O$1,FALSE))</f>
        <v/>
      </c>
      <c r="P899" s="1">
        <f t="shared" ca="1" si="82"/>
        <v>1</v>
      </c>
      <c r="Q899" s="20" t="str">
        <f ca="1">IF(B899=1,IF(VLOOKUP(D899,Scheidsrechters!B:P,15,FALSE)=0,"",VLOOKUP(D899,Scheidsrechters!B:P,15,FALSE)),"")</f>
        <v/>
      </c>
      <c r="S899" s="1">
        <f t="shared" ca="1" si="83"/>
        <v>1</v>
      </c>
      <c r="T899" s="26" t="str">
        <f ca="1">IFERROR(VLOOKUP(C899,aanmeldingen!$C:$L,10,FALSE),"")</f>
        <v/>
      </c>
      <c r="U899" s="26" t="str">
        <f ca="1">IFERROR(VLOOKUP(C899,aanmeldingen!$C:$V,20,FALSE),"")</f>
        <v/>
      </c>
    </row>
    <row r="900" spans="1:21" x14ac:dyDescent="0.2">
      <c r="A900" s="54">
        <f t="shared" ca="1" si="80"/>
        <v>1</v>
      </c>
      <c r="B900" s="54">
        <f t="shared" ca="1" si="81"/>
        <v>0</v>
      </c>
      <c r="C900" s="54">
        <f t="shared" si="78"/>
        <v>868</v>
      </c>
      <c r="D900" s="54" t="str">
        <f ca="1">IFERROR(VLOOKUP($C900,aanmeldingen!$C:$AB,D$1,FALSE),"-")</f>
        <v>-</v>
      </c>
      <c r="E900" s="54">
        <f t="shared" ca="1" si="79"/>
        <v>0</v>
      </c>
      <c r="F900" s="25" t="str">
        <f ca="1">IF($B900=1,VLOOKUP($C900,aanmeldingen!$C:$AB,F$1,FALSE),"")</f>
        <v/>
      </c>
      <c r="G900" s="1" t="str">
        <f ca="1">IF($B900=1,VLOOKUP($C900,aanmeldingen!$C:$AB,G$1,FALSE),"")</f>
        <v/>
      </c>
      <c r="H900" s="1" t="str">
        <f ca="1">IF($B900=1,VLOOKUP($C900,aanmeldingen!$C:$AB,H$1,FALSE),"")</f>
        <v/>
      </c>
      <c r="I900" s="26" t="str">
        <f ca="1">IF($B900=1,VLOOKUP($C900,aanmeldingen!$C:$AB,I$1,FALSE),"")</f>
        <v/>
      </c>
      <c r="J900" s="26" t="str">
        <f ca="1">IF($B900=1,VLOOKUP($C900,aanmeldingen!$C:$AB,J$1,FALSE),"")</f>
        <v/>
      </c>
      <c r="K900" s="18" t="str">
        <f ca="1">IF($B900=1,VLOOKUP($C900,aanmeldingen!$C:$AB,K$1,FALSE),"")</f>
        <v/>
      </c>
      <c r="L900" s="1" t="str">
        <f ca="1">IF($B900=1,VLOOKUP($C900,aanmeldingen!$C:$AB,L$1,FALSE),"")</f>
        <v/>
      </c>
      <c r="M900" s="1" t="str">
        <f ca="1">IF($D900="-","",VLOOKUP($C900,aanmeldingen!$C:$AB,M$1,FALSE))</f>
        <v/>
      </c>
      <c r="N900" s="1" t="str">
        <f ca="1">IF($D900="-","",VLOOKUP($C900,aanmeldingen!$C:$AB,N$1,FALSE))</f>
        <v/>
      </c>
      <c r="O900" s="1" t="str">
        <f ca="1">IF($D900="-","",VLOOKUP($C900,aanmeldingen!$C:$AB,O$1,FALSE))</f>
        <v/>
      </c>
      <c r="P900" s="1">
        <f t="shared" ca="1" si="82"/>
        <v>1</v>
      </c>
      <c r="Q900" s="20" t="str">
        <f ca="1">IF(B900=1,IF(VLOOKUP(D900,Scheidsrechters!B:P,15,FALSE)=0,"",VLOOKUP(D900,Scheidsrechters!B:P,15,FALSE)),"")</f>
        <v/>
      </c>
      <c r="S900" s="1">
        <f t="shared" ca="1" si="83"/>
        <v>1</v>
      </c>
      <c r="T900" s="26" t="str">
        <f ca="1">IFERROR(VLOOKUP(C900,aanmeldingen!$C:$L,10,FALSE),"")</f>
        <v/>
      </c>
      <c r="U900" s="26" t="str">
        <f ca="1">IFERROR(VLOOKUP(C900,aanmeldingen!$C:$V,20,FALSE),"")</f>
        <v/>
      </c>
    </row>
    <row r="901" spans="1:21" x14ac:dyDescent="0.2">
      <c r="A901" s="54">
        <f t="shared" ca="1" si="80"/>
        <v>1</v>
      </c>
      <c r="B901" s="54">
        <f t="shared" ca="1" si="81"/>
        <v>0</v>
      </c>
      <c r="C901" s="54">
        <f t="shared" si="78"/>
        <v>869</v>
      </c>
      <c r="D901" s="54" t="str">
        <f ca="1">IFERROR(VLOOKUP($C901,aanmeldingen!$C:$AB,D$1,FALSE),"-")</f>
        <v>-</v>
      </c>
      <c r="E901" s="54">
        <f t="shared" ca="1" si="79"/>
        <v>0</v>
      </c>
      <c r="F901" s="25" t="str">
        <f ca="1">IF($B901=1,VLOOKUP($C901,aanmeldingen!$C:$AB,F$1,FALSE),"")</f>
        <v/>
      </c>
      <c r="G901" s="1" t="str">
        <f ca="1">IF($B901=1,VLOOKUP($C901,aanmeldingen!$C:$AB,G$1,FALSE),"")</f>
        <v/>
      </c>
      <c r="H901" s="1" t="str">
        <f ca="1">IF($B901=1,VLOOKUP($C901,aanmeldingen!$C:$AB,H$1,FALSE),"")</f>
        <v/>
      </c>
      <c r="I901" s="26" t="str">
        <f ca="1">IF($B901=1,VLOOKUP($C901,aanmeldingen!$C:$AB,I$1,FALSE),"")</f>
        <v/>
      </c>
      <c r="J901" s="26" t="str">
        <f ca="1">IF($B901=1,VLOOKUP($C901,aanmeldingen!$C:$AB,J$1,FALSE),"")</f>
        <v/>
      </c>
      <c r="K901" s="18" t="str">
        <f ca="1">IF($B901=1,VLOOKUP($C901,aanmeldingen!$C:$AB,K$1,FALSE),"")</f>
        <v/>
      </c>
      <c r="L901" s="1" t="str">
        <f ca="1">IF($B901=1,VLOOKUP($C901,aanmeldingen!$C:$AB,L$1,FALSE),"")</f>
        <v/>
      </c>
      <c r="M901" s="1" t="str">
        <f ca="1">IF($D901="-","",VLOOKUP($C901,aanmeldingen!$C:$AB,M$1,FALSE))</f>
        <v/>
      </c>
      <c r="N901" s="1" t="str">
        <f ca="1">IF($D901="-","",VLOOKUP($C901,aanmeldingen!$C:$AB,N$1,FALSE))</f>
        <v/>
      </c>
      <c r="O901" s="1" t="str">
        <f ca="1">IF($D901="-","",VLOOKUP($C901,aanmeldingen!$C:$AB,O$1,FALSE))</f>
        <v/>
      </c>
      <c r="P901" s="1">
        <f t="shared" ca="1" si="82"/>
        <v>1</v>
      </c>
      <c r="Q901" s="20" t="str">
        <f ca="1">IF(B901=1,IF(VLOOKUP(D901,Scheidsrechters!B:P,15,FALSE)=0,"",VLOOKUP(D901,Scheidsrechters!B:P,15,FALSE)),"")</f>
        <v/>
      </c>
      <c r="S901" s="1">
        <f t="shared" ca="1" si="83"/>
        <v>1</v>
      </c>
      <c r="T901" s="26" t="str">
        <f ca="1">IFERROR(VLOOKUP(C901,aanmeldingen!$C:$L,10,FALSE),"")</f>
        <v/>
      </c>
      <c r="U901" s="26" t="str">
        <f ca="1">IFERROR(VLOOKUP(C901,aanmeldingen!$C:$V,20,FALSE),"")</f>
        <v/>
      </c>
    </row>
    <row r="902" spans="1:21" x14ac:dyDescent="0.2">
      <c r="A902" s="54">
        <f t="shared" ca="1" si="80"/>
        <v>1</v>
      </c>
      <c r="B902" s="54">
        <f t="shared" ca="1" si="81"/>
        <v>0</v>
      </c>
      <c r="C902" s="54">
        <f t="shared" si="78"/>
        <v>870</v>
      </c>
      <c r="D902" s="54" t="str">
        <f ca="1">IFERROR(VLOOKUP($C902,aanmeldingen!$C:$AB,D$1,FALSE),"-")</f>
        <v>-</v>
      </c>
      <c r="E902" s="54">
        <f t="shared" ca="1" si="79"/>
        <v>0</v>
      </c>
      <c r="F902" s="25" t="str">
        <f ca="1">IF($B902=1,VLOOKUP($C902,aanmeldingen!$C:$AB,F$1,FALSE),"")</f>
        <v/>
      </c>
      <c r="G902" s="1" t="str">
        <f ca="1">IF($B902=1,VLOOKUP($C902,aanmeldingen!$C:$AB,G$1,FALSE),"")</f>
        <v/>
      </c>
      <c r="H902" s="1" t="str">
        <f ca="1">IF($B902=1,VLOOKUP($C902,aanmeldingen!$C:$AB,H$1,FALSE),"")</f>
        <v/>
      </c>
      <c r="I902" s="26" t="str">
        <f ca="1">IF($B902=1,VLOOKUP($C902,aanmeldingen!$C:$AB,I$1,FALSE),"")</f>
        <v/>
      </c>
      <c r="J902" s="26" t="str">
        <f ca="1">IF($B902=1,VLOOKUP($C902,aanmeldingen!$C:$AB,J$1,FALSE),"")</f>
        <v/>
      </c>
      <c r="K902" s="18" t="str">
        <f ca="1">IF($B902=1,VLOOKUP($C902,aanmeldingen!$C:$AB,K$1,FALSE),"")</f>
        <v/>
      </c>
      <c r="L902" s="1" t="str">
        <f ca="1">IF($B902=1,VLOOKUP($C902,aanmeldingen!$C:$AB,L$1,FALSE),"")</f>
        <v/>
      </c>
      <c r="M902" s="1" t="str">
        <f ca="1">IF($D902="-","",VLOOKUP($C902,aanmeldingen!$C:$AB,M$1,FALSE))</f>
        <v/>
      </c>
      <c r="N902" s="1" t="str">
        <f ca="1">IF($D902="-","",VLOOKUP($C902,aanmeldingen!$C:$AB,N$1,FALSE))</f>
        <v/>
      </c>
      <c r="O902" s="1" t="str">
        <f ca="1">IF($D902="-","",VLOOKUP($C902,aanmeldingen!$C:$AB,O$1,FALSE))</f>
        <v/>
      </c>
      <c r="P902" s="1">
        <f t="shared" ca="1" si="82"/>
        <v>1</v>
      </c>
      <c r="Q902" s="20" t="str">
        <f ca="1">IF(B902=1,IF(VLOOKUP(D902,Scheidsrechters!B:P,15,FALSE)=0,"",VLOOKUP(D902,Scheidsrechters!B:P,15,FALSE)),"")</f>
        <v/>
      </c>
      <c r="S902" s="1">
        <f t="shared" ca="1" si="83"/>
        <v>1</v>
      </c>
      <c r="T902" s="26" t="str">
        <f ca="1">IFERROR(VLOOKUP(C902,aanmeldingen!$C:$L,10,FALSE),"")</f>
        <v/>
      </c>
      <c r="U902" s="26" t="str">
        <f ca="1">IFERROR(VLOOKUP(C902,aanmeldingen!$C:$V,20,FALSE),"")</f>
        <v/>
      </c>
    </row>
    <row r="903" spans="1:21" x14ac:dyDescent="0.2">
      <c r="A903" s="54">
        <f t="shared" ca="1" si="80"/>
        <v>1</v>
      </c>
      <c r="B903" s="54">
        <f t="shared" ca="1" si="81"/>
        <v>0</v>
      </c>
      <c r="C903" s="54">
        <f t="shared" si="78"/>
        <v>871</v>
      </c>
      <c r="D903" s="54" t="str">
        <f ca="1">IFERROR(VLOOKUP($C903,aanmeldingen!$C:$AB,D$1,FALSE),"-")</f>
        <v>-</v>
      </c>
      <c r="E903" s="54">
        <f t="shared" ca="1" si="79"/>
        <v>0</v>
      </c>
      <c r="F903" s="25" t="str">
        <f ca="1">IF($B903=1,VLOOKUP($C903,aanmeldingen!$C:$AB,F$1,FALSE),"")</f>
        <v/>
      </c>
      <c r="G903" s="1" t="str">
        <f ca="1">IF($B903=1,VLOOKUP($C903,aanmeldingen!$C:$AB,G$1,FALSE),"")</f>
        <v/>
      </c>
      <c r="H903" s="1" t="str">
        <f ca="1">IF($B903=1,VLOOKUP($C903,aanmeldingen!$C:$AB,H$1,FALSE),"")</f>
        <v/>
      </c>
      <c r="I903" s="26" t="str">
        <f ca="1">IF($B903=1,VLOOKUP($C903,aanmeldingen!$C:$AB,I$1,FALSE),"")</f>
        <v/>
      </c>
      <c r="J903" s="26" t="str">
        <f ca="1">IF($B903=1,VLOOKUP($C903,aanmeldingen!$C:$AB,J$1,FALSE),"")</f>
        <v/>
      </c>
      <c r="K903" s="18" t="str">
        <f ca="1">IF($B903=1,VLOOKUP($C903,aanmeldingen!$C:$AB,K$1,FALSE),"")</f>
        <v/>
      </c>
      <c r="L903" s="1" t="str">
        <f ca="1">IF($B903=1,VLOOKUP($C903,aanmeldingen!$C:$AB,L$1,FALSE),"")</f>
        <v/>
      </c>
      <c r="M903" s="1" t="str">
        <f ca="1">IF($D903="-","",VLOOKUP($C903,aanmeldingen!$C:$AB,M$1,FALSE))</f>
        <v/>
      </c>
      <c r="N903" s="1" t="str">
        <f ca="1">IF($D903="-","",VLOOKUP($C903,aanmeldingen!$C:$AB,N$1,FALSE))</f>
        <v/>
      </c>
      <c r="O903" s="1" t="str">
        <f ca="1">IF($D903="-","",VLOOKUP($C903,aanmeldingen!$C:$AB,O$1,FALSE))</f>
        <v/>
      </c>
      <c r="P903" s="1">
        <f t="shared" ca="1" si="82"/>
        <v>1</v>
      </c>
      <c r="Q903" s="20" t="str">
        <f ca="1">IF(B903=1,IF(VLOOKUP(D903,Scheidsrechters!B:P,15,FALSE)=0,"",VLOOKUP(D903,Scheidsrechters!B:P,15,FALSE)),"")</f>
        <v/>
      </c>
      <c r="S903" s="1">
        <f t="shared" ca="1" si="83"/>
        <v>1</v>
      </c>
      <c r="T903" s="26" t="str">
        <f ca="1">IFERROR(VLOOKUP(C903,aanmeldingen!$C:$L,10,FALSE),"")</f>
        <v/>
      </c>
      <c r="U903" s="26" t="str">
        <f ca="1">IFERROR(VLOOKUP(C903,aanmeldingen!$C:$V,20,FALSE),"")</f>
        <v/>
      </c>
    </row>
    <row r="904" spans="1:21" x14ac:dyDescent="0.2">
      <c r="A904" s="54">
        <f t="shared" ca="1" si="80"/>
        <v>1</v>
      </c>
      <c r="B904" s="54">
        <f t="shared" ca="1" si="81"/>
        <v>0</v>
      </c>
      <c r="C904" s="54">
        <f t="shared" si="78"/>
        <v>872</v>
      </c>
      <c r="D904" s="54" t="str">
        <f ca="1">IFERROR(VLOOKUP($C904,aanmeldingen!$C:$AB,D$1,FALSE),"-")</f>
        <v>-</v>
      </c>
      <c r="E904" s="54">
        <f t="shared" ca="1" si="79"/>
        <v>0</v>
      </c>
      <c r="F904" s="25" t="str">
        <f ca="1">IF($B904=1,VLOOKUP($C904,aanmeldingen!$C:$AB,F$1,FALSE),"")</f>
        <v/>
      </c>
      <c r="G904" s="1" t="str">
        <f ca="1">IF($B904=1,VLOOKUP($C904,aanmeldingen!$C:$AB,G$1,FALSE),"")</f>
        <v/>
      </c>
      <c r="H904" s="1" t="str">
        <f ca="1">IF($B904=1,VLOOKUP($C904,aanmeldingen!$C:$AB,H$1,FALSE),"")</f>
        <v/>
      </c>
      <c r="I904" s="26" t="str">
        <f ca="1">IF($B904=1,VLOOKUP($C904,aanmeldingen!$C:$AB,I$1,FALSE),"")</f>
        <v/>
      </c>
      <c r="J904" s="26" t="str">
        <f ca="1">IF($B904=1,VLOOKUP($C904,aanmeldingen!$C:$AB,J$1,FALSE),"")</f>
        <v/>
      </c>
      <c r="K904" s="18" t="str">
        <f ca="1">IF($B904=1,VLOOKUP($C904,aanmeldingen!$C:$AB,K$1,FALSE),"")</f>
        <v/>
      </c>
      <c r="L904" s="1" t="str">
        <f ca="1">IF($B904=1,VLOOKUP($C904,aanmeldingen!$C:$AB,L$1,FALSE),"")</f>
        <v/>
      </c>
      <c r="M904" s="1" t="str">
        <f ca="1">IF($D904="-","",VLOOKUP($C904,aanmeldingen!$C:$AB,M$1,FALSE))</f>
        <v/>
      </c>
      <c r="N904" s="1" t="str">
        <f ca="1">IF($D904="-","",VLOOKUP($C904,aanmeldingen!$C:$AB,N$1,FALSE))</f>
        <v/>
      </c>
      <c r="O904" s="1" t="str">
        <f ca="1">IF($D904="-","",VLOOKUP($C904,aanmeldingen!$C:$AB,O$1,FALSE))</f>
        <v/>
      </c>
      <c r="P904" s="1">
        <f t="shared" ca="1" si="82"/>
        <v>1</v>
      </c>
      <c r="Q904" s="20" t="str">
        <f ca="1">IF(B904=1,IF(VLOOKUP(D904,Scheidsrechters!B:P,15,FALSE)=0,"",VLOOKUP(D904,Scheidsrechters!B:P,15,FALSE)),"")</f>
        <v/>
      </c>
      <c r="S904" s="1">
        <f t="shared" ca="1" si="83"/>
        <v>1</v>
      </c>
      <c r="T904" s="26" t="str">
        <f ca="1">IFERROR(VLOOKUP(C904,aanmeldingen!$C:$L,10,FALSE),"")</f>
        <v/>
      </c>
      <c r="U904" s="26" t="str">
        <f ca="1">IFERROR(VLOOKUP(C904,aanmeldingen!$C:$V,20,FALSE),"")</f>
        <v/>
      </c>
    </row>
    <row r="905" spans="1:21" x14ac:dyDescent="0.2">
      <c r="A905" s="54">
        <f t="shared" ca="1" si="80"/>
        <v>1</v>
      </c>
      <c r="B905" s="54">
        <f t="shared" ca="1" si="81"/>
        <v>0</v>
      </c>
      <c r="C905" s="54">
        <f t="shared" si="78"/>
        <v>873</v>
      </c>
      <c r="D905" s="54" t="str">
        <f ca="1">IFERROR(VLOOKUP($C905,aanmeldingen!$C:$AB,D$1,FALSE),"-")</f>
        <v>-</v>
      </c>
      <c r="E905" s="54">
        <f t="shared" ca="1" si="79"/>
        <v>0</v>
      </c>
      <c r="F905" s="25" t="str">
        <f ca="1">IF($B905=1,VLOOKUP($C905,aanmeldingen!$C:$AB,F$1,FALSE),"")</f>
        <v/>
      </c>
      <c r="G905" s="1" t="str">
        <f ca="1">IF($B905=1,VLOOKUP($C905,aanmeldingen!$C:$AB,G$1,FALSE),"")</f>
        <v/>
      </c>
      <c r="H905" s="1" t="str">
        <f ca="1">IF($B905=1,VLOOKUP($C905,aanmeldingen!$C:$AB,H$1,FALSE),"")</f>
        <v/>
      </c>
      <c r="I905" s="26" t="str">
        <f ca="1">IF($B905=1,VLOOKUP($C905,aanmeldingen!$C:$AB,I$1,FALSE),"")</f>
        <v/>
      </c>
      <c r="J905" s="26" t="str">
        <f ca="1">IF($B905=1,VLOOKUP($C905,aanmeldingen!$C:$AB,J$1,FALSE),"")</f>
        <v/>
      </c>
      <c r="K905" s="18" t="str">
        <f ca="1">IF($B905=1,VLOOKUP($C905,aanmeldingen!$C:$AB,K$1,FALSE),"")</f>
        <v/>
      </c>
      <c r="L905" s="1" t="str">
        <f ca="1">IF($B905=1,VLOOKUP($C905,aanmeldingen!$C:$AB,L$1,FALSE),"")</f>
        <v/>
      </c>
      <c r="M905" s="1" t="str">
        <f ca="1">IF($D905="-","",VLOOKUP($C905,aanmeldingen!$C:$AB,M$1,FALSE))</f>
        <v/>
      </c>
      <c r="N905" s="1" t="str">
        <f ca="1">IF($D905="-","",VLOOKUP($C905,aanmeldingen!$C:$AB,N$1,FALSE))</f>
        <v/>
      </c>
      <c r="O905" s="1" t="str">
        <f ca="1">IF($D905="-","",VLOOKUP($C905,aanmeldingen!$C:$AB,O$1,FALSE))</f>
        <v/>
      </c>
      <c r="P905" s="1">
        <f t="shared" ca="1" si="82"/>
        <v>1</v>
      </c>
      <c r="Q905" s="20" t="str">
        <f ca="1">IF(B905=1,IF(VLOOKUP(D905,Scheidsrechters!B:P,15,FALSE)=0,"",VLOOKUP(D905,Scheidsrechters!B:P,15,FALSE)),"")</f>
        <v/>
      </c>
      <c r="S905" s="1">
        <f t="shared" ca="1" si="83"/>
        <v>1</v>
      </c>
      <c r="T905" s="26" t="str">
        <f ca="1">IFERROR(VLOOKUP(C905,aanmeldingen!$C:$L,10,FALSE),"")</f>
        <v/>
      </c>
      <c r="U905" s="26" t="str">
        <f ca="1">IFERROR(VLOOKUP(C905,aanmeldingen!$C:$V,20,FALSE),"")</f>
        <v/>
      </c>
    </row>
    <row r="906" spans="1:21" x14ac:dyDescent="0.2">
      <c r="A906" s="54">
        <f t="shared" ca="1" si="80"/>
        <v>1</v>
      </c>
      <c r="B906" s="54">
        <f t="shared" ca="1" si="81"/>
        <v>0</v>
      </c>
      <c r="C906" s="54">
        <f t="shared" si="78"/>
        <v>874</v>
      </c>
      <c r="D906" s="54" t="str">
        <f ca="1">IFERROR(VLOOKUP($C906,aanmeldingen!$C:$AB,D$1,FALSE),"-")</f>
        <v>-</v>
      </c>
      <c r="E906" s="54">
        <f t="shared" ca="1" si="79"/>
        <v>0</v>
      </c>
      <c r="F906" s="25" t="str">
        <f ca="1">IF($B906=1,VLOOKUP($C906,aanmeldingen!$C:$AB,F$1,FALSE),"")</f>
        <v/>
      </c>
      <c r="G906" s="1" t="str">
        <f ca="1">IF($B906=1,VLOOKUP($C906,aanmeldingen!$C:$AB,G$1,FALSE),"")</f>
        <v/>
      </c>
      <c r="H906" s="1" t="str">
        <f ca="1">IF($B906=1,VLOOKUP($C906,aanmeldingen!$C:$AB,H$1,FALSE),"")</f>
        <v/>
      </c>
      <c r="I906" s="26" t="str">
        <f ca="1">IF($B906=1,VLOOKUP($C906,aanmeldingen!$C:$AB,I$1,FALSE),"")</f>
        <v/>
      </c>
      <c r="J906" s="26" t="str">
        <f ca="1">IF($B906=1,VLOOKUP($C906,aanmeldingen!$C:$AB,J$1,FALSE),"")</f>
        <v/>
      </c>
      <c r="K906" s="18" t="str">
        <f ca="1">IF($B906=1,VLOOKUP($C906,aanmeldingen!$C:$AB,K$1,FALSE),"")</f>
        <v/>
      </c>
      <c r="L906" s="1" t="str">
        <f ca="1">IF($B906=1,VLOOKUP($C906,aanmeldingen!$C:$AB,L$1,FALSE),"")</f>
        <v/>
      </c>
      <c r="M906" s="1" t="str">
        <f ca="1">IF($D906="-","",VLOOKUP($C906,aanmeldingen!$C:$AB,M$1,FALSE))</f>
        <v/>
      </c>
      <c r="N906" s="1" t="str">
        <f ca="1">IF($D906="-","",VLOOKUP($C906,aanmeldingen!$C:$AB,N$1,FALSE))</f>
        <v/>
      </c>
      <c r="O906" s="1" t="str">
        <f ca="1">IF($D906="-","",VLOOKUP($C906,aanmeldingen!$C:$AB,O$1,FALSE))</f>
        <v/>
      </c>
      <c r="P906" s="1">
        <f t="shared" ca="1" si="82"/>
        <v>1</v>
      </c>
      <c r="Q906" s="20" t="str">
        <f ca="1">IF(B906=1,IF(VLOOKUP(D906,Scheidsrechters!B:P,15,FALSE)=0,"",VLOOKUP(D906,Scheidsrechters!B:P,15,FALSE)),"")</f>
        <v/>
      </c>
      <c r="S906" s="1">
        <f t="shared" ca="1" si="83"/>
        <v>1</v>
      </c>
      <c r="T906" s="26" t="str">
        <f ca="1">IFERROR(VLOOKUP(C906,aanmeldingen!$C:$L,10,FALSE),"")</f>
        <v/>
      </c>
      <c r="U906" s="26" t="str">
        <f ca="1">IFERROR(VLOOKUP(C906,aanmeldingen!$C:$V,20,FALSE),"")</f>
        <v/>
      </c>
    </row>
    <row r="907" spans="1:21" x14ac:dyDescent="0.2">
      <c r="A907" s="54">
        <f t="shared" ca="1" si="80"/>
        <v>1</v>
      </c>
      <c r="B907" s="54">
        <f t="shared" ca="1" si="81"/>
        <v>0</v>
      </c>
      <c r="C907" s="54">
        <f t="shared" si="78"/>
        <v>875</v>
      </c>
      <c r="D907" s="54" t="str">
        <f ca="1">IFERROR(VLOOKUP($C907,aanmeldingen!$C:$AB,D$1,FALSE),"-")</f>
        <v>-</v>
      </c>
      <c r="E907" s="54">
        <f t="shared" ca="1" si="79"/>
        <v>0</v>
      </c>
      <c r="F907" s="25" t="str">
        <f ca="1">IF($B907=1,VLOOKUP($C907,aanmeldingen!$C:$AB,F$1,FALSE),"")</f>
        <v/>
      </c>
      <c r="G907" s="1" t="str">
        <f ca="1">IF($B907=1,VLOOKUP($C907,aanmeldingen!$C:$AB,G$1,FALSE),"")</f>
        <v/>
      </c>
      <c r="H907" s="1" t="str">
        <f ca="1">IF($B907=1,VLOOKUP($C907,aanmeldingen!$C:$AB,H$1,FALSE),"")</f>
        <v/>
      </c>
      <c r="I907" s="26" t="str">
        <f ca="1">IF($B907=1,VLOOKUP($C907,aanmeldingen!$C:$AB,I$1,FALSE),"")</f>
        <v/>
      </c>
      <c r="J907" s="26" t="str">
        <f ca="1">IF($B907=1,VLOOKUP($C907,aanmeldingen!$C:$AB,J$1,FALSE),"")</f>
        <v/>
      </c>
      <c r="K907" s="18" t="str">
        <f ca="1">IF($B907=1,VLOOKUP($C907,aanmeldingen!$C:$AB,K$1,FALSE),"")</f>
        <v/>
      </c>
      <c r="L907" s="1" t="str">
        <f ca="1">IF($B907=1,VLOOKUP($C907,aanmeldingen!$C:$AB,L$1,FALSE),"")</f>
        <v/>
      </c>
      <c r="M907" s="1" t="str">
        <f ca="1">IF($D907="-","",VLOOKUP($C907,aanmeldingen!$C:$AB,M$1,FALSE))</f>
        <v/>
      </c>
      <c r="N907" s="1" t="str">
        <f ca="1">IF($D907="-","",VLOOKUP($C907,aanmeldingen!$C:$AB,N$1,FALSE))</f>
        <v/>
      </c>
      <c r="O907" s="1" t="str">
        <f ca="1">IF($D907="-","",VLOOKUP($C907,aanmeldingen!$C:$AB,O$1,FALSE))</f>
        <v/>
      </c>
      <c r="P907" s="1">
        <f t="shared" ca="1" si="82"/>
        <v>1</v>
      </c>
      <c r="Q907" s="20" t="str">
        <f ca="1">IF(B907=1,IF(VLOOKUP(D907,Scheidsrechters!B:P,15,FALSE)=0,"",VLOOKUP(D907,Scheidsrechters!B:P,15,FALSE)),"")</f>
        <v/>
      </c>
      <c r="S907" s="1">
        <f t="shared" ca="1" si="83"/>
        <v>1</v>
      </c>
      <c r="T907" s="26" t="str">
        <f ca="1">IFERROR(VLOOKUP(C907,aanmeldingen!$C:$L,10,FALSE),"")</f>
        <v/>
      </c>
      <c r="U907" s="26" t="str">
        <f ca="1">IFERROR(VLOOKUP(C907,aanmeldingen!$C:$V,20,FALSE),"")</f>
        <v/>
      </c>
    </row>
    <row r="908" spans="1:21" x14ac:dyDescent="0.2">
      <c r="A908" s="54">
        <f t="shared" ca="1" si="80"/>
        <v>1</v>
      </c>
      <c r="B908" s="54">
        <f t="shared" ca="1" si="81"/>
        <v>0</v>
      </c>
      <c r="C908" s="54">
        <f t="shared" si="78"/>
        <v>876</v>
      </c>
      <c r="D908" s="54" t="str">
        <f ca="1">IFERROR(VLOOKUP($C908,aanmeldingen!$C:$AB,D$1,FALSE),"-")</f>
        <v>-</v>
      </c>
      <c r="E908" s="54">
        <f t="shared" ca="1" si="79"/>
        <v>0</v>
      </c>
      <c r="F908" s="25" t="str">
        <f ca="1">IF($B908=1,VLOOKUP($C908,aanmeldingen!$C:$AB,F$1,FALSE),"")</f>
        <v/>
      </c>
      <c r="G908" s="1" t="str">
        <f ca="1">IF($B908=1,VLOOKUP($C908,aanmeldingen!$C:$AB,G$1,FALSE),"")</f>
        <v/>
      </c>
      <c r="H908" s="1" t="str">
        <f ca="1">IF($B908=1,VLOOKUP($C908,aanmeldingen!$C:$AB,H$1,FALSE),"")</f>
        <v/>
      </c>
      <c r="I908" s="26" t="str">
        <f ca="1">IF($B908=1,VLOOKUP($C908,aanmeldingen!$C:$AB,I$1,FALSE),"")</f>
        <v/>
      </c>
      <c r="J908" s="26" t="str">
        <f ca="1">IF($B908=1,VLOOKUP($C908,aanmeldingen!$C:$AB,J$1,FALSE),"")</f>
        <v/>
      </c>
      <c r="K908" s="18" t="str">
        <f ca="1">IF($B908=1,VLOOKUP($C908,aanmeldingen!$C:$AB,K$1,FALSE),"")</f>
        <v/>
      </c>
      <c r="L908" s="1" t="str">
        <f ca="1">IF($B908=1,VLOOKUP($C908,aanmeldingen!$C:$AB,L$1,FALSE),"")</f>
        <v/>
      </c>
      <c r="M908" s="1" t="str">
        <f ca="1">IF($D908="-","",VLOOKUP($C908,aanmeldingen!$C:$AB,M$1,FALSE))</f>
        <v/>
      </c>
      <c r="N908" s="1" t="str">
        <f ca="1">IF($D908="-","",VLOOKUP($C908,aanmeldingen!$C:$AB,N$1,FALSE))</f>
        <v/>
      </c>
      <c r="O908" s="1" t="str">
        <f ca="1">IF($D908="-","",VLOOKUP($C908,aanmeldingen!$C:$AB,O$1,FALSE))</f>
        <v/>
      </c>
      <c r="P908" s="1">
        <f t="shared" ca="1" si="82"/>
        <v>1</v>
      </c>
      <c r="Q908" s="20" t="str">
        <f ca="1">IF(B908=1,IF(VLOOKUP(D908,Scheidsrechters!B:P,15,FALSE)=0,"",VLOOKUP(D908,Scheidsrechters!B:P,15,FALSE)),"")</f>
        <v/>
      </c>
      <c r="S908" s="1">
        <f t="shared" ca="1" si="83"/>
        <v>1</v>
      </c>
      <c r="T908" s="26" t="str">
        <f ca="1">IFERROR(VLOOKUP(C908,aanmeldingen!$C:$L,10,FALSE),"")</f>
        <v/>
      </c>
      <c r="U908" s="26" t="str">
        <f ca="1">IFERROR(VLOOKUP(C908,aanmeldingen!$C:$V,20,FALSE),"")</f>
        <v/>
      </c>
    </row>
    <row r="909" spans="1:21" x14ac:dyDescent="0.2">
      <c r="A909" s="54">
        <f t="shared" ca="1" si="80"/>
        <v>1</v>
      </c>
      <c r="B909" s="54">
        <f t="shared" ca="1" si="81"/>
        <v>0</v>
      </c>
      <c r="C909" s="54">
        <f t="shared" si="78"/>
        <v>877</v>
      </c>
      <c r="D909" s="54" t="str">
        <f ca="1">IFERROR(VLOOKUP($C909,aanmeldingen!$C:$AB,D$1,FALSE),"-")</f>
        <v>-</v>
      </c>
      <c r="E909" s="54">
        <f t="shared" ca="1" si="79"/>
        <v>0</v>
      </c>
      <c r="F909" s="25" t="str">
        <f ca="1">IF($B909=1,VLOOKUP($C909,aanmeldingen!$C:$AB,F$1,FALSE),"")</f>
        <v/>
      </c>
      <c r="G909" s="1" t="str">
        <f ca="1">IF($B909=1,VLOOKUP($C909,aanmeldingen!$C:$AB,G$1,FALSE),"")</f>
        <v/>
      </c>
      <c r="H909" s="1" t="str">
        <f ca="1">IF($B909=1,VLOOKUP($C909,aanmeldingen!$C:$AB,H$1,FALSE),"")</f>
        <v/>
      </c>
      <c r="I909" s="26" t="str">
        <f ca="1">IF($B909=1,VLOOKUP($C909,aanmeldingen!$C:$AB,I$1,FALSE),"")</f>
        <v/>
      </c>
      <c r="J909" s="26" t="str">
        <f ca="1">IF($B909=1,VLOOKUP($C909,aanmeldingen!$C:$AB,J$1,FALSE),"")</f>
        <v/>
      </c>
      <c r="K909" s="18" t="str">
        <f ca="1">IF($B909=1,VLOOKUP($C909,aanmeldingen!$C:$AB,K$1,FALSE),"")</f>
        <v/>
      </c>
      <c r="L909" s="1" t="str">
        <f ca="1">IF($B909=1,VLOOKUP($C909,aanmeldingen!$C:$AB,L$1,FALSE),"")</f>
        <v/>
      </c>
      <c r="M909" s="1" t="str">
        <f ca="1">IF($D909="-","",VLOOKUP($C909,aanmeldingen!$C:$AB,M$1,FALSE))</f>
        <v/>
      </c>
      <c r="N909" s="1" t="str">
        <f ca="1">IF($D909="-","",VLOOKUP($C909,aanmeldingen!$C:$AB,N$1,FALSE))</f>
        <v/>
      </c>
      <c r="O909" s="1" t="str">
        <f ca="1">IF($D909="-","",VLOOKUP($C909,aanmeldingen!$C:$AB,O$1,FALSE))</f>
        <v/>
      </c>
      <c r="P909" s="1">
        <f t="shared" ca="1" si="82"/>
        <v>1</v>
      </c>
      <c r="Q909" s="20" t="str">
        <f ca="1">IF(B909=1,IF(VLOOKUP(D909,Scheidsrechters!B:P,15,FALSE)=0,"",VLOOKUP(D909,Scheidsrechters!B:P,15,FALSE)),"")</f>
        <v/>
      </c>
      <c r="S909" s="1">
        <f t="shared" ca="1" si="83"/>
        <v>1</v>
      </c>
      <c r="T909" s="26" t="str">
        <f ca="1">IFERROR(VLOOKUP(C909,aanmeldingen!$C:$L,10,FALSE),"")</f>
        <v/>
      </c>
      <c r="U909" s="26" t="str">
        <f ca="1">IFERROR(VLOOKUP(C909,aanmeldingen!$C:$V,20,FALSE),"")</f>
        <v/>
      </c>
    </row>
    <row r="910" spans="1:21" x14ac:dyDescent="0.2">
      <c r="A910" s="54">
        <f t="shared" ca="1" si="80"/>
        <v>1</v>
      </c>
      <c r="B910" s="54">
        <f t="shared" ca="1" si="81"/>
        <v>0</v>
      </c>
      <c r="C910" s="54">
        <f t="shared" si="78"/>
        <v>878</v>
      </c>
      <c r="D910" s="54" t="str">
        <f ca="1">IFERROR(VLOOKUP($C910,aanmeldingen!$C:$AB,D$1,FALSE),"-")</f>
        <v>-</v>
      </c>
      <c r="E910" s="54">
        <f t="shared" ca="1" si="79"/>
        <v>0</v>
      </c>
      <c r="F910" s="25" t="str">
        <f ca="1">IF($B910=1,VLOOKUP($C910,aanmeldingen!$C:$AB,F$1,FALSE),"")</f>
        <v/>
      </c>
      <c r="G910" s="1" t="str">
        <f ca="1">IF($B910=1,VLOOKUP($C910,aanmeldingen!$C:$AB,G$1,FALSE),"")</f>
        <v/>
      </c>
      <c r="H910" s="1" t="str">
        <f ca="1">IF($B910=1,VLOOKUP($C910,aanmeldingen!$C:$AB,H$1,FALSE),"")</f>
        <v/>
      </c>
      <c r="I910" s="26" t="str">
        <f ca="1">IF($B910=1,VLOOKUP($C910,aanmeldingen!$C:$AB,I$1,FALSE),"")</f>
        <v/>
      </c>
      <c r="J910" s="26" t="str">
        <f ca="1">IF($B910=1,VLOOKUP($C910,aanmeldingen!$C:$AB,J$1,FALSE),"")</f>
        <v/>
      </c>
      <c r="K910" s="18" t="str">
        <f ca="1">IF($B910=1,VLOOKUP($C910,aanmeldingen!$C:$AB,K$1,FALSE),"")</f>
        <v/>
      </c>
      <c r="L910" s="1" t="str">
        <f ca="1">IF($B910=1,VLOOKUP($C910,aanmeldingen!$C:$AB,L$1,FALSE),"")</f>
        <v/>
      </c>
      <c r="M910" s="1" t="str">
        <f ca="1">IF($D910="-","",VLOOKUP($C910,aanmeldingen!$C:$AB,M$1,FALSE))</f>
        <v/>
      </c>
      <c r="N910" s="1" t="str">
        <f ca="1">IF($D910="-","",VLOOKUP($C910,aanmeldingen!$C:$AB,N$1,FALSE))</f>
        <v/>
      </c>
      <c r="O910" s="1" t="str">
        <f ca="1">IF($D910="-","",VLOOKUP($C910,aanmeldingen!$C:$AB,O$1,FALSE))</f>
        <v/>
      </c>
      <c r="P910" s="1">
        <f t="shared" ca="1" si="82"/>
        <v>1</v>
      </c>
      <c r="Q910" s="20" t="str">
        <f ca="1">IF(B910=1,IF(VLOOKUP(D910,Scheidsrechters!B:P,15,FALSE)=0,"",VLOOKUP(D910,Scheidsrechters!B:P,15,FALSE)),"")</f>
        <v/>
      </c>
      <c r="S910" s="1">
        <f t="shared" ca="1" si="83"/>
        <v>1</v>
      </c>
      <c r="T910" s="26" t="str">
        <f ca="1">IFERROR(VLOOKUP(C910,aanmeldingen!$C:$L,10,FALSE),"")</f>
        <v/>
      </c>
      <c r="U910" s="26" t="str">
        <f ca="1">IFERROR(VLOOKUP(C910,aanmeldingen!$C:$V,20,FALSE),"")</f>
        <v/>
      </c>
    </row>
    <row r="911" spans="1:21" x14ac:dyDescent="0.2">
      <c r="A911" s="54">
        <f t="shared" ca="1" si="80"/>
        <v>1</v>
      </c>
      <c r="B911" s="54">
        <f t="shared" ca="1" si="81"/>
        <v>0</v>
      </c>
      <c r="C911" s="54">
        <f t="shared" si="78"/>
        <v>879</v>
      </c>
      <c r="D911" s="54" t="str">
        <f ca="1">IFERROR(VLOOKUP($C911,aanmeldingen!$C:$AB,D$1,FALSE),"-")</f>
        <v>-</v>
      </c>
      <c r="E911" s="54">
        <f t="shared" ca="1" si="79"/>
        <v>0</v>
      </c>
      <c r="F911" s="25" t="str">
        <f ca="1">IF($B911=1,VLOOKUP($C911,aanmeldingen!$C:$AB,F$1,FALSE),"")</f>
        <v/>
      </c>
      <c r="G911" s="1" t="str">
        <f ca="1">IF($B911=1,VLOOKUP($C911,aanmeldingen!$C:$AB,G$1,FALSE),"")</f>
        <v/>
      </c>
      <c r="H911" s="1" t="str">
        <f ca="1">IF($B911=1,VLOOKUP($C911,aanmeldingen!$C:$AB,H$1,FALSE),"")</f>
        <v/>
      </c>
      <c r="I911" s="26" t="str">
        <f ca="1">IF($B911=1,VLOOKUP($C911,aanmeldingen!$C:$AB,I$1,FALSE),"")</f>
        <v/>
      </c>
      <c r="J911" s="26" t="str">
        <f ca="1">IF($B911=1,VLOOKUP($C911,aanmeldingen!$C:$AB,J$1,FALSE),"")</f>
        <v/>
      </c>
      <c r="K911" s="18" t="str">
        <f ca="1">IF($B911=1,VLOOKUP($C911,aanmeldingen!$C:$AB,K$1,FALSE),"")</f>
        <v/>
      </c>
      <c r="L911" s="1" t="str">
        <f ca="1">IF($B911=1,VLOOKUP($C911,aanmeldingen!$C:$AB,L$1,FALSE),"")</f>
        <v/>
      </c>
      <c r="M911" s="1" t="str">
        <f ca="1">IF($D911="-","",VLOOKUP($C911,aanmeldingen!$C:$AB,M$1,FALSE))</f>
        <v/>
      </c>
      <c r="N911" s="1" t="str">
        <f ca="1">IF($D911="-","",VLOOKUP($C911,aanmeldingen!$C:$AB,N$1,FALSE))</f>
        <v/>
      </c>
      <c r="O911" s="1" t="str">
        <f ca="1">IF($D911="-","",VLOOKUP($C911,aanmeldingen!$C:$AB,O$1,FALSE))</f>
        <v/>
      </c>
      <c r="P911" s="1">
        <f t="shared" ca="1" si="82"/>
        <v>1</v>
      </c>
      <c r="Q911" s="20" t="str">
        <f ca="1">IF(B911=1,IF(VLOOKUP(D911,Scheidsrechters!B:P,15,FALSE)=0,"",VLOOKUP(D911,Scheidsrechters!B:P,15,FALSE)),"")</f>
        <v/>
      </c>
      <c r="S911" s="1">
        <f t="shared" ca="1" si="83"/>
        <v>1</v>
      </c>
      <c r="T911" s="26" t="str">
        <f ca="1">IFERROR(VLOOKUP(C911,aanmeldingen!$C:$L,10,FALSE),"")</f>
        <v/>
      </c>
      <c r="U911" s="26" t="str">
        <f ca="1">IFERROR(VLOOKUP(C911,aanmeldingen!$C:$V,20,FALSE),"")</f>
        <v/>
      </c>
    </row>
    <row r="912" spans="1:21" x14ac:dyDescent="0.2">
      <c r="A912" s="54">
        <f t="shared" ca="1" si="80"/>
        <v>1</v>
      </c>
      <c r="B912" s="54">
        <f t="shared" ca="1" si="81"/>
        <v>0</v>
      </c>
      <c r="C912" s="54">
        <f t="shared" si="78"/>
        <v>880</v>
      </c>
      <c r="D912" s="54" t="str">
        <f ca="1">IFERROR(VLOOKUP($C912,aanmeldingen!$C:$AB,D$1,FALSE),"-")</f>
        <v>-</v>
      </c>
      <c r="E912" s="54">
        <f t="shared" ca="1" si="79"/>
        <v>0</v>
      </c>
      <c r="F912" s="25" t="str">
        <f ca="1">IF($B912=1,VLOOKUP($C912,aanmeldingen!$C:$AB,F$1,FALSE),"")</f>
        <v/>
      </c>
      <c r="G912" s="1" t="str">
        <f ca="1">IF($B912=1,VLOOKUP($C912,aanmeldingen!$C:$AB,G$1,FALSE),"")</f>
        <v/>
      </c>
      <c r="H912" s="1" t="str">
        <f ca="1">IF($B912=1,VLOOKUP($C912,aanmeldingen!$C:$AB,H$1,FALSE),"")</f>
        <v/>
      </c>
      <c r="I912" s="26" t="str">
        <f ca="1">IF($B912=1,VLOOKUP($C912,aanmeldingen!$C:$AB,I$1,FALSE),"")</f>
        <v/>
      </c>
      <c r="J912" s="26" t="str">
        <f ca="1">IF($B912=1,VLOOKUP($C912,aanmeldingen!$C:$AB,J$1,FALSE),"")</f>
        <v/>
      </c>
      <c r="K912" s="18" t="str">
        <f ca="1">IF($B912=1,VLOOKUP($C912,aanmeldingen!$C:$AB,K$1,FALSE),"")</f>
        <v/>
      </c>
      <c r="L912" s="1" t="str">
        <f ca="1">IF($B912=1,VLOOKUP($C912,aanmeldingen!$C:$AB,L$1,FALSE),"")</f>
        <v/>
      </c>
      <c r="M912" s="1" t="str">
        <f ca="1">IF($D912="-","",VLOOKUP($C912,aanmeldingen!$C:$AB,M$1,FALSE))</f>
        <v/>
      </c>
      <c r="N912" s="1" t="str">
        <f ca="1">IF($D912="-","",VLOOKUP($C912,aanmeldingen!$C:$AB,N$1,FALSE))</f>
        <v/>
      </c>
      <c r="O912" s="1" t="str">
        <f ca="1">IF($D912="-","",VLOOKUP($C912,aanmeldingen!$C:$AB,O$1,FALSE))</f>
        <v/>
      </c>
      <c r="P912" s="1">
        <f t="shared" ca="1" si="82"/>
        <v>1</v>
      </c>
      <c r="Q912" s="20" t="str">
        <f ca="1">IF(B912=1,IF(VLOOKUP(D912,Scheidsrechters!B:P,15,FALSE)=0,"",VLOOKUP(D912,Scheidsrechters!B:P,15,FALSE)),"")</f>
        <v/>
      </c>
      <c r="S912" s="1">
        <f t="shared" ca="1" si="83"/>
        <v>1</v>
      </c>
      <c r="T912" s="26" t="str">
        <f ca="1">IFERROR(VLOOKUP(C912,aanmeldingen!$C:$L,10,FALSE),"")</f>
        <v/>
      </c>
      <c r="U912" s="26" t="str">
        <f ca="1">IFERROR(VLOOKUP(C912,aanmeldingen!$C:$V,20,FALSE),"")</f>
        <v/>
      </c>
    </row>
    <row r="913" spans="1:21" x14ac:dyDescent="0.2">
      <c r="A913" s="54">
        <f t="shared" ca="1" si="80"/>
        <v>1</v>
      </c>
      <c r="B913" s="54">
        <f t="shared" ca="1" si="81"/>
        <v>0</v>
      </c>
      <c r="C913" s="54">
        <f t="shared" si="78"/>
        <v>881</v>
      </c>
      <c r="D913" s="54" t="str">
        <f ca="1">IFERROR(VLOOKUP($C913,aanmeldingen!$C:$AB,D$1,FALSE),"-")</f>
        <v>-</v>
      </c>
      <c r="E913" s="54">
        <f t="shared" ca="1" si="79"/>
        <v>0</v>
      </c>
      <c r="F913" s="25" t="str">
        <f ca="1">IF($B913=1,VLOOKUP($C913,aanmeldingen!$C:$AB,F$1,FALSE),"")</f>
        <v/>
      </c>
      <c r="G913" s="1" t="str">
        <f ca="1">IF($B913=1,VLOOKUP($C913,aanmeldingen!$C:$AB,G$1,FALSE),"")</f>
        <v/>
      </c>
      <c r="H913" s="1" t="str">
        <f ca="1">IF($B913=1,VLOOKUP($C913,aanmeldingen!$C:$AB,H$1,FALSE),"")</f>
        <v/>
      </c>
      <c r="I913" s="26" t="str">
        <f ca="1">IF($B913=1,VLOOKUP($C913,aanmeldingen!$C:$AB,I$1,FALSE),"")</f>
        <v/>
      </c>
      <c r="J913" s="26" t="str">
        <f ca="1">IF($B913=1,VLOOKUP($C913,aanmeldingen!$C:$AB,J$1,FALSE),"")</f>
        <v/>
      </c>
      <c r="K913" s="18" t="str">
        <f ca="1">IF($B913=1,VLOOKUP($C913,aanmeldingen!$C:$AB,K$1,FALSE),"")</f>
        <v/>
      </c>
      <c r="L913" s="1" t="str">
        <f ca="1">IF($B913=1,VLOOKUP($C913,aanmeldingen!$C:$AB,L$1,FALSE),"")</f>
        <v/>
      </c>
      <c r="M913" s="1" t="str">
        <f ca="1">IF($D913="-","",VLOOKUP($C913,aanmeldingen!$C:$AB,M$1,FALSE))</f>
        <v/>
      </c>
      <c r="N913" s="1" t="str">
        <f ca="1">IF($D913="-","",VLOOKUP($C913,aanmeldingen!$C:$AB,N$1,FALSE))</f>
        <v/>
      </c>
      <c r="O913" s="1" t="str">
        <f ca="1">IF($D913="-","",VLOOKUP($C913,aanmeldingen!$C:$AB,O$1,FALSE))</f>
        <v/>
      </c>
      <c r="P913" s="1">
        <f t="shared" ca="1" si="82"/>
        <v>1</v>
      </c>
      <c r="Q913" s="20" t="str">
        <f ca="1">IF(B913=1,IF(VLOOKUP(D913,Scheidsrechters!B:P,15,FALSE)=0,"",VLOOKUP(D913,Scheidsrechters!B:P,15,FALSE)),"")</f>
        <v/>
      </c>
      <c r="S913" s="1">
        <f t="shared" ca="1" si="83"/>
        <v>1</v>
      </c>
      <c r="T913" s="26" t="str">
        <f ca="1">IFERROR(VLOOKUP(C913,aanmeldingen!$C:$L,10,FALSE),"")</f>
        <v/>
      </c>
      <c r="U913" s="26" t="str">
        <f ca="1">IFERROR(VLOOKUP(C913,aanmeldingen!$C:$V,20,FALSE),"")</f>
        <v/>
      </c>
    </row>
    <row r="914" spans="1:21" x14ac:dyDescent="0.2">
      <c r="A914" s="54">
        <f t="shared" ca="1" si="80"/>
        <v>1</v>
      </c>
      <c r="B914" s="54">
        <f t="shared" ca="1" si="81"/>
        <v>0</v>
      </c>
      <c r="C914" s="54">
        <f t="shared" si="78"/>
        <v>882</v>
      </c>
      <c r="D914" s="54" t="str">
        <f ca="1">IFERROR(VLOOKUP($C914,aanmeldingen!$C:$AB,D$1,FALSE),"-")</f>
        <v>-</v>
      </c>
      <c r="E914" s="54">
        <f t="shared" ca="1" si="79"/>
        <v>0</v>
      </c>
      <c r="F914" s="25" t="str">
        <f ca="1">IF($B914=1,VLOOKUP($C914,aanmeldingen!$C:$AB,F$1,FALSE),"")</f>
        <v/>
      </c>
      <c r="G914" s="1" t="str">
        <f ca="1">IF($B914=1,VLOOKUP($C914,aanmeldingen!$C:$AB,G$1,FALSE),"")</f>
        <v/>
      </c>
      <c r="H914" s="1" t="str">
        <f ca="1">IF($B914=1,VLOOKUP($C914,aanmeldingen!$C:$AB,H$1,FALSE),"")</f>
        <v/>
      </c>
      <c r="I914" s="26" t="str">
        <f ca="1">IF($B914=1,VLOOKUP($C914,aanmeldingen!$C:$AB,I$1,FALSE),"")</f>
        <v/>
      </c>
      <c r="J914" s="26" t="str">
        <f ca="1">IF($B914=1,VLOOKUP($C914,aanmeldingen!$C:$AB,J$1,FALSE),"")</f>
        <v/>
      </c>
      <c r="K914" s="18" t="str">
        <f ca="1">IF($B914=1,VLOOKUP($C914,aanmeldingen!$C:$AB,K$1,FALSE),"")</f>
        <v/>
      </c>
      <c r="L914" s="1" t="str">
        <f ca="1">IF($B914=1,VLOOKUP($C914,aanmeldingen!$C:$AB,L$1,FALSE),"")</f>
        <v/>
      </c>
      <c r="M914" s="1" t="str">
        <f ca="1">IF($D914="-","",VLOOKUP($C914,aanmeldingen!$C:$AB,M$1,FALSE))</f>
        <v/>
      </c>
      <c r="N914" s="1" t="str">
        <f ca="1">IF($D914="-","",VLOOKUP($C914,aanmeldingen!$C:$AB,N$1,FALSE))</f>
        <v/>
      </c>
      <c r="O914" s="1" t="str">
        <f ca="1">IF($D914="-","",VLOOKUP($C914,aanmeldingen!$C:$AB,O$1,FALSE))</f>
        <v/>
      </c>
      <c r="P914" s="1">
        <f t="shared" ca="1" si="82"/>
        <v>1</v>
      </c>
      <c r="Q914" s="20" t="str">
        <f ca="1">IF(B914=1,IF(VLOOKUP(D914,Scheidsrechters!B:P,15,FALSE)=0,"",VLOOKUP(D914,Scheidsrechters!B:P,15,FALSE)),"")</f>
        <v/>
      </c>
      <c r="S914" s="1">
        <f t="shared" ca="1" si="83"/>
        <v>1</v>
      </c>
      <c r="T914" s="26" t="str">
        <f ca="1">IFERROR(VLOOKUP(C914,aanmeldingen!$C:$L,10,FALSE),"")</f>
        <v/>
      </c>
      <c r="U914" s="26" t="str">
        <f ca="1">IFERROR(VLOOKUP(C914,aanmeldingen!$C:$V,20,FALSE),"")</f>
        <v/>
      </c>
    </row>
    <row r="915" spans="1:21" x14ac:dyDescent="0.2">
      <c r="A915" s="54">
        <f t="shared" ca="1" si="80"/>
        <v>1</v>
      </c>
      <c r="B915" s="54">
        <f t="shared" ca="1" si="81"/>
        <v>0</v>
      </c>
      <c r="C915" s="54">
        <f t="shared" si="78"/>
        <v>883</v>
      </c>
      <c r="D915" s="54" t="str">
        <f ca="1">IFERROR(VLOOKUP($C915,aanmeldingen!$C:$AB,D$1,FALSE),"-")</f>
        <v>-</v>
      </c>
      <c r="E915" s="54">
        <f t="shared" ca="1" si="79"/>
        <v>0</v>
      </c>
      <c r="F915" s="25" t="str">
        <f ca="1">IF($B915=1,VLOOKUP($C915,aanmeldingen!$C:$AB,F$1,FALSE),"")</f>
        <v/>
      </c>
      <c r="G915" s="1" t="str">
        <f ca="1">IF($B915=1,VLOOKUP($C915,aanmeldingen!$C:$AB,G$1,FALSE),"")</f>
        <v/>
      </c>
      <c r="H915" s="1" t="str">
        <f ca="1">IF($B915=1,VLOOKUP($C915,aanmeldingen!$C:$AB,H$1,FALSE),"")</f>
        <v/>
      </c>
      <c r="I915" s="26" t="str">
        <f ca="1">IF($B915=1,VLOOKUP($C915,aanmeldingen!$C:$AB,I$1,FALSE),"")</f>
        <v/>
      </c>
      <c r="J915" s="26" t="str">
        <f ca="1">IF($B915=1,VLOOKUP($C915,aanmeldingen!$C:$AB,J$1,FALSE),"")</f>
        <v/>
      </c>
      <c r="K915" s="18" t="str">
        <f ca="1">IF($B915=1,VLOOKUP($C915,aanmeldingen!$C:$AB,K$1,FALSE),"")</f>
        <v/>
      </c>
      <c r="L915" s="1" t="str">
        <f ca="1">IF($B915=1,VLOOKUP($C915,aanmeldingen!$C:$AB,L$1,FALSE),"")</f>
        <v/>
      </c>
      <c r="M915" s="1" t="str">
        <f ca="1">IF($D915="-","",VLOOKUP($C915,aanmeldingen!$C:$AB,M$1,FALSE))</f>
        <v/>
      </c>
      <c r="N915" s="1" t="str">
        <f ca="1">IF($D915="-","",VLOOKUP($C915,aanmeldingen!$C:$AB,N$1,FALSE))</f>
        <v/>
      </c>
      <c r="O915" s="1" t="str">
        <f ca="1">IF($D915="-","",VLOOKUP($C915,aanmeldingen!$C:$AB,O$1,FALSE))</f>
        <v/>
      </c>
      <c r="P915" s="1">
        <f t="shared" ca="1" si="82"/>
        <v>1</v>
      </c>
      <c r="Q915" s="20" t="str">
        <f ca="1">IF(B915=1,IF(VLOOKUP(D915,Scheidsrechters!B:P,15,FALSE)=0,"",VLOOKUP(D915,Scheidsrechters!B:P,15,FALSE)),"")</f>
        <v/>
      </c>
      <c r="S915" s="1">
        <f t="shared" ca="1" si="83"/>
        <v>1</v>
      </c>
      <c r="T915" s="26" t="str">
        <f ca="1">IFERROR(VLOOKUP(C915,aanmeldingen!$C:$L,10,FALSE),"")</f>
        <v/>
      </c>
      <c r="U915" s="26" t="str">
        <f ca="1">IFERROR(VLOOKUP(C915,aanmeldingen!$C:$V,20,FALSE),"")</f>
        <v/>
      </c>
    </row>
    <row r="916" spans="1:21" x14ac:dyDescent="0.2">
      <c r="A916" s="54">
        <f t="shared" ca="1" si="80"/>
        <v>1</v>
      </c>
      <c r="B916" s="54">
        <f t="shared" ca="1" si="81"/>
        <v>0</v>
      </c>
      <c r="C916" s="54">
        <f t="shared" si="78"/>
        <v>884</v>
      </c>
      <c r="D916" s="54" t="str">
        <f ca="1">IFERROR(VLOOKUP($C916,aanmeldingen!$C:$AB,D$1,FALSE),"-")</f>
        <v>-</v>
      </c>
      <c r="E916" s="54">
        <f t="shared" ca="1" si="79"/>
        <v>0</v>
      </c>
      <c r="F916" s="25" t="str">
        <f ca="1">IF($B916=1,VLOOKUP($C916,aanmeldingen!$C:$AB,F$1,FALSE),"")</f>
        <v/>
      </c>
      <c r="G916" s="1" t="str">
        <f ca="1">IF($B916=1,VLOOKUP($C916,aanmeldingen!$C:$AB,G$1,FALSE),"")</f>
        <v/>
      </c>
      <c r="H916" s="1" t="str">
        <f ca="1">IF($B916=1,VLOOKUP($C916,aanmeldingen!$C:$AB,H$1,FALSE),"")</f>
        <v/>
      </c>
      <c r="I916" s="26" t="str">
        <f ca="1">IF($B916=1,VLOOKUP($C916,aanmeldingen!$C:$AB,I$1,FALSE),"")</f>
        <v/>
      </c>
      <c r="J916" s="26" t="str">
        <f ca="1">IF($B916=1,VLOOKUP($C916,aanmeldingen!$C:$AB,J$1,FALSE),"")</f>
        <v/>
      </c>
      <c r="K916" s="18" t="str">
        <f ca="1">IF($B916=1,VLOOKUP($C916,aanmeldingen!$C:$AB,K$1,FALSE),"")</f>
        <v/>
      </c>
      <c r="L916" s="1" t="str">
        <f ca="1">IF($B916=1,VLOOKUP($C916,aanmeldingen!$C:$AB,L$1,FALSE),"")</f>
        <v/>
      </c>
      <c r="M916" s="1" t="str">
        <f ca="1">IF($D916="-","",VLOOKUP($C916,aanmeldingen!$C:$AB,M$1,FALSE))</f>
        <v/>
      </c>
      <c r="N916" s="1" t="str">
        <f ca="1">IF($D916="-","",VLOOKUP($C916,aanmeldingen!$C:$AB,N$1,FALSE))</f>
        <v/>
      </c>
      <c r="O916" s="1" t="str">
        <f ca="1">IF($D916="-","",VLOOKUP($C916,aanmeldingen!$C:$AB,O$1,FALSE))</f>
        <v/>
      </c>
      <c r="P916" s="1">
        <f t="shared" ca="1" si="82"/>
        <v>1</v>
      </c>
      <c r="Q916" s="20" t="str">
        <f ca="1">IF(B916=1,IF(VLOOKUP(D916,Scheidsrechters!B:P,15,FALSE)=0,"",VLOOKUP(D916,Scheidsrechters!B:P,15,FALSE)),"")</f>
        <v/>
      </c>
      <c r="S916" s="1">
        <f t="shared" ca="1" si="83"/>
        <v>1</v>
      </c>
      <c r="T916" s="26" t="str">
        <f ca="1">IFERROR(VLOOKUP(C916,aanmeldingen!$C:$L,10,FALSE),"")</f>
        <v/>
      </c>
      <c r="U916" s="26" t="str">
        <f ca="1">IFERROR(VLOOKUP(C916,aanmeldingen!$C:$V,20,FALSE),"")</f>
        <v/>
      </c>
    </row>
    <row r="917" spans="1:21" x14ac:dyDescent="0.2">
      <c r="A917" s="54">
        <f t="shared" ca="1" si="80"/>
        <v>1</v>
      </c>
      <c r="B917" s="54">
        <f t="shared" ca="1" si="81"/>
        <v>0</v>
      </c>
      <c r="C917" s="54">
        <f t="shared" si="78"/>
        <v>885</v>
      </c>
      <c r="D917" s="54" t="str">
        <f ca="1">IFERROR(VLOOKUP($C917,aanmeldingen!$C:$AB,D$1,FALSE),"-")</f>
        <v>-</v>
      </c>
      <c r="E917" s="54">
        <f t="shared" ca="1" si="79"/>
        <v>0</v>
      </c>
      <c r="F917" s="25" t="str">
        <f ca="1">IF($B917=1,VLOOKUP($C917,aanmeldingen!$C:$AB,F$1,FALSE),"")</f>
        <v/>
      </c>
      <c r="G917" s="1" t="str">
        <f ca="1">IF($B917=1,VLOOKUP($C917,aanmeldingen!$C:$AB,G$1,FALSE),"")</f>
        <v/>
      </c>
      <c r="H917" s="1" t="str">
        <f ca="1">IF($B917=1,VLOOKUP($C917,aanmeldingen!$C:$AB,H$1,FALSE),"")</f>
        <v/>
      </c>
      <c r="I917" s="26" t="str">
        <f ca="1">IF($B917=1,VLOOKUP($C917,aanmeldingen!$C:$AB,I$1,FALSE),"")</f>
        <v/>
      </c>
      <c r="J917" s="26" t="str">
        <f ca="1">IF($B917=1,VLOOKUP($C917,aanmeldingen!$C:$AB,J$1,FALSE),"")</f>
        <v/>
      </c>
      <c r="K917" s="18" t="str">
        <f ca="1">IF($B917=1,VLOOKUP($C917,aanmeldingen!$C:$AB,K$1,FALSE),"")</f>
        <v/>
      </c>
      <c r="L917" s="1" t="str">
        <f ca="1">IF($B917=1,VLOOKUP($C917,aanmeldingen!$C:$AB,L$1,FALSE),"")</f>
        <v/>
      </c>
      <c r="M917" s="1" t="str">
        <f ca="1">IF($D917="-","",VLOOKUP($C917,aanmeldingen!$C:$AB,M$1,FALSE))</f>
        <v/>
      </c>
      <c r="N917" s="1" t="str">
        <f ca="1">IF($D917="-","",VLOOKUP($C917,aanmeldingen!$C:$AB,N$1,FALSE))</f>
        <v/>
      </c>
      <c r="O917" s="1" t="str">
        <f ca="1">IF($D917="-","",VLOOKUP($C917,aanmeldingen!$C:$AB,O$1,FALSE))</f>
        <v/>
      </c>
      <c r="P917" s="1">
        <f t="shared" ca="1" si="82"/>
        <v>1</v>
      </c>
      <c r="Q917" s="20" t="str">
        <f ca="1">IF(B917=1,IF(VLOOKUP(D917,Scheidsrechters!B:P,15,FALSE)=0,"",VLOOKUP(D917,Scheidsrechters!B:P,15,FALSE)),"")</f>
        <v/>
      </c>
      <c r="S917" s="1">
        <f t="shared" ca="1" si="83"/>
        <v>1</v>
      </c>
      <c r="T917" s="26" t="str">
        <f ca="1">IFERROR(VLOOKUP(C917,aanmeldingen!$C:$L,10,FALSE),"")</f>
        <v/>
      </c>
      <c r="U917" s="26" t="str">
        <f ca="1">IFERROR(VLOOKUP(C917,aanmeldingen!$C:$V,20,FALSE),"")</f>
        <v/>
      </c>
    </row>
    <row r="918" spans="1:21" x14ac:dyDescent="0.2">
      <c r="A918" s="54">
        <f t="shared" ca="1" si="80"/>
        <v>1</v>
      </c>
      <c r="B918" s="54">
        <f t="shared" ca="1" si="81"/>
        <v>0</v>
      </c>
      <c r="C918" s="54">
        <f t="shared" si="78"/>
        <v>886</v>
      </c>
      <c r="D918" s="54" t="str">
        <f ca="1">IFERROR(VLOOKUP($C918,aanmeldingen!$C:$AB,D$1,FALSE),"-")</f>
        <v>-</v>
      </c>
      <c r="E918" s="54">
        <f t="shared" ca="1" si="79"/>
        <v>0</v>
      </c>
      <c r="F918" s="25" t="str">
        <f ca="1">IF($B918=1,VLOOKUP($C918,aanmeldingen!$C:$AB,F$1,FALSE),"")</f>
        <v/>
      </c>
      <c r="G918" s="1" t="str">
        <f ca="1">IF($B918=1,VLOOKUP($C918,aanmeldingen!$C:$AB,G$1,FALSE),"")</f>
        <v/>
      </c>
      <c r="H918" s="1" t="str">
        <f ca="1">IF($B918=1,VLOOKUP($C918,aanmeldingen!$C:$AB,H$1,FALSE),"")</f>
        <v/>
      </c>
      <c r="I918" s="26" t="str">
        <f ca="1">IF($B918=1,VLOOKUP($C918,aanmeldingen!$C:$AB,I$1,FALSE),"")</f>
        <v/>
      </c>
      <c r="J918" s="26" t="str">
        <f ca="1">IF($B918=1,VLOOKUP($C918,aanmeldingen!$C:$AB,J$1,FALSE),"")</f>
        <v/>
      </c>
      <c r="K918" s="18" t="str">
        <f ca="1">IF($B918=1,VLOOKUP($C918,aanmeldingen!$C:$AB,K$1,FALSE),"")</f>
        <v/>
      </c>
      <c r="L918" s="1" t="str">
        <f ca="1">IF($B918=1,VLOOKUP($C918,aanmeldingen!$C:$AB,L$1,FALSE),"")</f>
        <v/>
      </c>
      <c r="M918" s="1" t="str">
        <f ca="1">IF($D918="-","",VLOOKUP($C918,aanmeldingen!$C:$AB,M$1,FALSE))</f>
        <v/>
      </c>
      <c r="N918" s="1" t="str">
        <f ca="1">IF($D918="-","",VLOOKUP($C918,aanmeldingen!$C:$AB,N$1,FALSE))</f>
        <v/>
      </c>
      <c r="O918" s="1" t="str">
        <f ca="1">IF($D918="-","",VLOOKUP($C918,aanmeldingen!$C:$AB,O$1,FALSE))</f>
        <v/>
      </c>
      <c r="P918" s="1">
        <f t="shared" ca="1" si="82"/>
        <v>1</v>
      </c>
      <c r="Q918" s="20" t="str">
        <f ca="1">IF(B918=1,IF(VLOOKUP(D918,Scheidsrechters!B:P,15,FALSE)=0,"",VLOOKUP(D918,Scheidsrechters!B:P,15,FALSE)),"")</f>
        <v/>
      </c>
      <c r="S918" s="1">
        <f t="shared" ca="1" si="83"/>
        <v>1</v>
      </c>
      <c r="T918" s="26" t="str">
        <f ca="1">IFERROR(VLOOKUP(C918,aanmeldingen!$C:$L,10,FALSE),"")</f>
        <v/>
      </c>
      <c r="U918" s="26" t="str">
        <f ca="1">IFERROR(VLOOKUP(C918,aanmeldingen!$C:$V,20,FALSE),"")</f>
        <v/>
      </c>
    </row>
    <row r="919" spans="1:21" x14ac:dyDescent="0.2">
      <c r="A919" s="54">
        <f t="shared" ca="1" si="80"/>
        <v>1</v>
      </c>
      <c r="B919" s="54">
        <f t="shared" ca="1" si="81"/>
        <v>0</v>
      </c>
      <c r="C919" s="54">
        <f t="shared" si="78"/>
        <v>887</v>
      </c>
      <c r="D919" s="54" t="str">
        <f ca="1">IFERROR(VLOOKUP($C919,aanmeldingen!$C:$AB,D$1,FALSE),"-")</f>
        <v>-</v>
      </c>
      <c r="E919" s="54">
        <f t="shared" ca="1" si="79"/>
        <v>0</v>
      </c>
      <c r="F919" s="25" t="str">
        <f ca="1">IF($B919=1,VLOOKUP($C919,aanmeldingen!$C:$AB,F$1,FALSE),"")</f>
        <v/>
      </c>
      <c r="G919" s="1" t="str">
        <f ca="1">IF($B919=1,VLOOKUP($C919,aanmeldingen!$C:$AB,G$1,FALSE),"")</f>
        <v/>
      </c>
      <c r="H919" s="1" t="str">
        <f ca="1">IF($B919=1,VLOOKUP($C919,aanmeldingen!$C:$AB,H$1,FALSE),"")</f>
        <v/>
      </c>
      <c r="I919" s="26" t="str">
        <f ca="1">IF($B919=1,VLOOKUP($C919,aanmeldingen!$C:$AB,I$1,FALSE),"")</f>
        <v/>
      </c>
      <c r="J919" s="26" t="str">
        <f ca="1">IF($B919=1,VLOOKUP($C919,aanmeldingen!$C:$AB,J$1,FALSE),"")</f>
        <v/>
      </c>
      <c r="K919" s="18" t="str">
        <f ca="1">IF($B919=1,VLOOKUP($C919,aanmeldingen!$C:$AB,K$1,FALSE),"")</f>
        <v/>
      </c>
      <c r="L919" s="1" t="str">
        <f ca="1">IF($B919=1,VLOOKUP($C919,aanmeldingen!$C:$AB,L$1,FALSE),"")</f>
        <v/>
      </c>
      <c r="M919" s="1" t="str">
        <f ca="1">IF($D919="-","",VLOOKUP($C919,aanmeldingen!$C:$AB,M$1,FALSE))</f>
        <v/>
      </c>
      <c r="N919" s="1" t="str">
        <f ca="1">IF($D919="-","",VLOOKUP($C919,aanmeldingen!$C:$AB,N$1,FALSE))</f>
        <v/>
      </c>
      <c r="O919" s="1" t="str">
        <f ca="1">IF($D919="-","",VLOOKUP($C919,aanmeldingen!$C:$AB,O$1,FALSE))</f>
        <v/>
      </c>
      <c r="P919" s="1">
        <f t="shared" ca="1" si="82"/>
        <v>1</v>
      </c>
      <c r="Q919" s="20" t="str">
        <f ca="1">IF(B919=1,IF(VLOOKUP(D919,Scheidsrechters!B:P,15,FALSE)=0,"",VLOOKUP(D919,Scheidsrechters!B:P,15,FALSE)),"")</f>
        <v/>
      </c>
      <c r="S919" s="1">
        <f t="shared" ca="1" si="83"/>
        <v>1</v>
      </c>
      <c r="T919" s="26" t="str">
        <f ca="1">IFERROR(VLOOKUP(C919,aanmeldingen!$C:$L,10,FALSE),"")</f>
        <v/>
      </c>
      <c r="U919" s="26" t="str">
        <f ca="1">IFERROR(VLOOKUP(C919,aanmeldingen!$C:$V,20,FALSE),"")</f>
        <v/>
      </c>
    </row>
    <row r="920" spans="1:21" x14ac:dyDescent="0.2">
      <c r="A920" s="54">
        <f t="shared" ca="1" si="80"/>
        <v>1</v>
      </c>
      <c r="B920" s="54">
        <f t="shared" ca="1" si="81"/>
        <v>0</v>
      </c>
      <c r="C920" s="54">
        <f t="shared" si="78"/>
        <v>888</v>
      </c>
      <c r="D920" s="54" t="str">
        <f ca="1">IFERROR(VLOOKUP($C920,aanmeldingen!$C:$AB,D$1,FALSE),"-")</f>
        <v>-</v>
      </c>
      <c r="E920" s="54">
        <f t="shared" ca="1" si="79"/>
        <v>0</v>
      </c>
      <c r="F920" s="25" t="str">
        <f ca="1">IF($B920=1,VLOOKUP($C920,aanmeldingen!$C:$AB,F$1,FALSE),"")</f>
        <v/>
      </c>
      <c r="G920" s="1" t="str">
        <f ca="1">IF($B920=1,VLOOKUP($C920,aanmeldingen!$C:$AB,G$1,FALSE),"")</f>
        <v/>
      </c>
      <c r="H920" s="1" t="str">
        <f ca="1">IF($B920=1,VLOOKUP($C920,aanmeldingen!$C:$AB,H$1,FALSE),"")</f>
        <v/>
      </c>
      <c r="I920" s="26" t="str">
        <f ca="1">IF($B920=1,VLOOKUP($C920,aanmeldingen!$C:$AB,I$1,FALSE),"")</f>
        <v/>
      </c>
      <c r="J920" s="26" t="str">
        <f ca="1">IF($B920=1,VLOOKUP($C920,aanmeldingen!$C:$AB,J$1,FALSE),"")</f>
        <v/>
      </c>
      <c r="K920" s="18" t="str">
        <f ca="1">IF($B920=1,VLOOKUP($C920,aanmeldingen!$C:$AB,K$1,FALSE),"")</f>
        <v/>
      </c>
      <c r="L920" s="1" t="str">
        <f ca="1">IF($B920=1,VLOOKUP($C920,aanmeldingen!$C:$AB,L$1,FALSE),"")</f>
        <v/>
      </c>
      <c r="M920" s="1" t="str">
        <f ca="1">IF($D920="-","",VLOOKUP($C920,aanmeldingen!$C:$AB,M$1,FALSE))</f>
        <v/>
      </c>
      <c r="N920" s="1" t="str">
        <f ca="1">IF($D920="-","",VLOOKUP($C920,aanmeldingen!$C:$AB,N$1,FALSE))</f>
        <v/>
      </c>
      <c r="O920" s="1" t="str">
        <f ca="1">IF($D920="-","",VLOOKUP($C920,aanmeldingen!$C:$AB,O$1,FALSE))</f>
        <v/>
      </c>
      <c r="P920" s="1">
        <f t="shared" ca="1" si="82"/>
        <v>1</v>
      </c>
      <c r="Q920" s="20" t="str">
        <f ca="1">IF(B920=1,IF(VLOOKUP(D920,Scheidsrechters!B:P,15,FALSE)=0,"",VLOOKUP(D920,Scheidsrechters!B:P,15,FALSE)),"")</f>
        <v/>
      </c>
      <c r="S920" s="1">
        <f t="shared" ca="1" si="83"/>
        <v>1</v>
      </c>
      <c r="T920" s="26" t="str">
        <f ca="1">IFERROR(VLOOKUP(C920,aanmeldingen!$C:$L,10,FALSE),"")</f>
        <v/>
      </c>
      <c r="U920" s="26" t="str">
        <f ca="1">IFERROR(VLOOKUP(C920,aanmeldingen!$C:$V,20,FALSE),"")</f>
        <v/>
      </c>
    </row>
    <row r="921" spans="1:21" x14ac:dyDescent="0.2">
      <c r="A921" s="54">
        <f t="shared" ca="1" si="80"/>
        <v>1</v>
      </c>
      <c r="B921" s="54">
        <f t="shared" ca="1" si="81"/>
        <v>0</v>
      </c>
      <c r="C921" s="54">
        <f t="shared" si="78"/>
        <v>889</v>
      </c>
      <c r="D921" s="54" t="str">
        <f ca="1">IFERROR(VLOOKUP($C921,aanmeldingen!$C:$AB,D$1,FALSE),"-")</f>
        <v>-</v>
      </c>
      <c r="E921" s="54">
        <f t="shared" ca="1" si="79"/>
        <v>0</v>
      </c>
      <c r="F921" s="25" t="str">
        <f ca="1">IF($B921=1,VLOOKUP($C921,aanmeldingen!$C:$AB,F$1,FALSE),"")</f>
        <v/>
      </c>
      <c r="G921" s="1" t="str">
        <f ca="1">IF($B921=1,VLOOKUP($C921,aanmeldingen!$C:$AB,G$1,FALSE),"")</f>
        <v/>
      </c>
      <c r="H921" s="1" t="str">
        <f ca="1">IF($B921=1,VLOOKUP($C921,aanmeldingen!$C:$AB,H$1,FALSE),"")</f>
        <v/>
      </c>
      <c r="I921" s="26" t="str">
        <f ca="1">IF($B921=1,VLOOKUP($C921,aanmeldingen!$C:$AB,I$1,FALSE),"")</f>
        <v/>
      </c>
      <c r="J921" s="26" t="str">
        <f ca="1">IF($B921=1,VLOOKUP($C921,aanmeldingen!$C:$AB,J$1,FALSE),"")</f>
        <v/>
      </c>
      <c r="K921" s="18" t="str">
        <f ca="1">IF($B921=1,VLOOKUP($C921,aanmeldingen!$C:$AB,K$1,FALSE),"")</f>
        <v/>
      </c>
      <c r="L921" s="1" t="str">
        <f ca="1">IF($B921=1,VLOOKUP($C921,aanmeldingen!$C:$AB,L$1,FALSE),"")</f>
        <v/>
      </c>
      <c r="M921" s="1" t="str">
        <f ca="1">IF($D921="-","",VLOOKUP($C921,aanmeldingen!$C:$AB,M$1,FALSE))</f>
        <v/>
      </c>
      <c r="N921" s="1" t="str">
        <f ca="1">IF($D921="-","",VLOOKUP($C921,aanmeldingen!$C:$AB,N$1,FALSE))</f>
        <v/>
      </c>
      <c r="O921" s="1" t="str">
        <f ca="1">IF($D921="-","",VLOOKUP($C921,aanmeldingen!$C:$AB,O$1,FALSE))</f>
        <v/>
      </c>
      <c r="P921" s="1">
        <f t="shared" ca="1" si="82"/>
        <v>1</v>
      </c>
      <c r="Q921" s="20" t="str">
        <f ca="1">IF(B921=1,IF(VLOOKUP(D921,Scheidsrechters!B:P,15,FALSE)=0,"",VLOOKUP(D921,Scheidsrechters!B:P,15,FALSE)),"")</f>
        <v/>
      </c>
      <c r="S921" s="1">
        <f t="shared" ca="1" si="83"/>
        <v>1</v>
      </c>
      <c r="T921" s="26" t="str">
        <f ca="1">IFERROR(VLOOKUP(C921,aanmeldingen!$C:$L,10,FALSE),"")</f>
        <v/>
      </c>
      <c r="U921" s="26" t="str">
        <f ca="1">IFERROR(VLOOKUP(C921,aanmeldingen!$C:$V,20,FALSE),"")</f>
        <v/>
      </c>
    </row>
    <row r="922" spans="1:21" x14ac:dyDescent="0.2">
      <c r="A922" s="54">
        <f t="shared" ca="1" si="80"/>
        <v>1</v>
      </c>
      <c r="B922" s="54">
        <f t="shared" ca="1" si="81"/>
        <v>0</v>
      </c>
      <c r="C922" s="54">
        <f t="shared" si="78"/>
        <v>890</v>
      </c>
      <c r="D922" s="54" t="str">
        <f ca="1">IFERROR(VLOOKUP($C922,aanmeldingen!$C:$AB,D$1,FALSE),"-")</f>
        <v>-</v>
      </c>
      <c r="E922" s="54">
        <f t="shared" ca="1" si="79"/>
        <v>0</v>
      </c>
      <c r="F922" s="25" t="str">
        <f ca="1">IF($B922=1,VLOOKUP($C922,aanmeldingen!$C:$AB,F$1,FALSE),"")</f>
        <v/>
      </c>
      <c r="G922" s="1" t="str">
        <f ca="1">IF($B922=1,VLOOKUP($C922,aanmeldingen!$C:$AB,G$1,FALSE),"")</f>
        <v/>
      </c>
      <c r="H922" s="1" t="str">
        <f ca="1">IF($B922=1,VLOOKUP($C922,aanmeldingen!$C:$AB,H$1,FALSE),"")</f>
        <v/>
      </c>
      <c r="I922" s="26" t="str">
        <f ca="1">IF($B922=1,VLOOKUP($C922,aanmeldingen!$C:$AB,I$1,FALSE),"")</f>
        <v/>
      </c>
      <c r="J922" s="26" t="str">
        <f ca="1">IF($B922=1,VLOOKUP($C922,aanmeldingen!$C:$AB,J$1,FALSE),"")</f>
        <v/>
      </c>
      <c r="K922" s="18" t="str">
        <f ca="1">IF($B922=1,VLOOKUP($C922,aanmeldingen!$C:$AB,K$1,FALSE),"")</f>
        <v/>
      </c>
      <c r="L922" s="1" t="str">
        <f ca="1">IF($B922=1,VLOOKUP($C922,aanmeldingen!$C:$AB,L$1,FALSE),"")</f>
        <v/>
      </c>
      <c r="M922" s="1" t="str">
        <f ca="1">IF($D922="-","",VLOOKUP($C922,aanmeldingen!$C:$AB,M$1,FALSE))</f>
        <v/>
      </c>
      <c r="N922" s="1" t="str">
        <f ca="1">IF($D922="-","",VLOOKUP($C922,aanmeldingen!$C:$AB,N$1,FALSE))</f>
        <v/>
      </c>
      <c r="O922" s="1" t="str">
        <f ca="1">IF($D922="-","",VLOOKUP($C922,aanmeldingen!$C:$AB,O$1,FALSE))</f>
        <v/>
      </c>
      <c r="P922" s="1">
        <f t="shared" ca="1" si="82"/>
        <v>1</v>
      </c>
      <c r="Q922" s="20" t="str">
        <f ca="1">IF(B922=1,IF(VLOOKUP(D922,Scheidsrechters!B:P,15,FALSE)=0,"",VLOOKUP(D922,Scheidsrechters!B:P,15,FALSE)),"")</f>
        <v/>
      </c>
      <c r="S922" s="1">
        <f t="shared" ca="1" si="83"/>
        <v>1</v>
      </c>
      <c r="T922" s="26" t="str">
        <f ca="1">IFERROR(VLOOKUP(C922,aanmeldingen!$C:$L,10,FALSE),"")</f>
        <v/>
      </c>
      <c r="U922" s="26" t="str">
        <f ca="1">IFERROR(VLOOKUP(C922,aanmeldingen!$C:$V,20,FALSE),"")</f>
        <v/>
      </c>
    </row>
    <row r="923" spans="1:21" x14ac:dyDescent="0.2">
      <c r="A923" s="54">
        <f t="shared" ca="1" si="80"/>
        <v>1</v>
      </c>
      <c r="B923" s="54">
        <f t="shared" ca="1" si="81"/>
        <v>0</v>
      </c>
      <c r="C923" s="54">
        <f t="shared" si="78"/>
        <v>891</v>
      </c>
      <c r="D923" s="54" t="str">
        <f ca="1">IFERROR(VLOOKUP($C923,aanmeldingen!$C:$AB,D$1,FALSE),"-")</f>
        <v>-</v>
      </c>
      <c r="E923" s="54">
        <f t="shared" ca="1" si="79"/>
        <v>0</v>
      </c>
      <c r="F923" s="25" t="str">
        <f ca="1">IF($B923=1,VLOOKUP($C923,aanmeldingen!$C:$AB,F$1,FALSE),"")</f>
        <v/>
      </c>
      <c r="G923" s="1" t="str">
        <f ca="1">IF($B923=1,VLOOKUP($C923,aanmeldingen!$C:$AB,G$1,FALSE),"")</f>
        <v/>
      </c>
      <c r="H923" s="1" t="str">
        <f ca="1">IF($B923=1,VLOOKUP($C923,aanmeldingen!$C:$AB,H$1,FALSE),"")</f>
        <v/>
      </c>
      <c r="I923" s="26" t="str">
        <f ca="1">IF($B923=1,VLOOKUP($C923,aanmeldingen!$C:$AB,I$1,FALSE),"")</f>
        <v/>
      </c>
      <c r="J923" s="26" t="str">
        <f ca="1">IF($B923=1,VLOOKUP($C923,aanmeldingen!$C:$AB,J$1,FALSE),"")</f>
        <v/>
      </c>
      <c r="K923" s="18" t="str">
        <f ca="1">IF($B923=1,VLOOKUP($C923,aanmeldingen!$C:$AB,K$1,FALSE),"")</f>
        <v/>
      </c>
      <c r="L923" s="1" t="str">
        <f ca="1">IF($B923=1,VLOOKUP($C923,aanmeldingen!$C:$AB,L$1,FALSE),"")</f>
        <v/>
      </c>
      <c r="M923" s="1" t="str">
        <f ca="1">IF($D923="-","",VLOOKUP($C923,aanmeldingen!$C:$AB,M$1,FALSE))</f>
        <v/>
      </c>
      <c r="N923" s="1" t="str">
        <f ca="1">IF($D923="-","",VLOOKUP($C923,aanmeldingen!$C:$AB,N$1,FALSE))</f>
        <v/>
      </c>
      <c r="O923" s="1" t="str">
        <f ca="1">IF($D923="-","",VLOOKUP($C923,aanmeldingen!$C:$AB,O$1,FALSE))</f>
        <v/>
      </c>
      <c r="P923" s="1">
        <f t="shared" ca="1" si="82"/>
        <v>1</v>
      </c>
      <c r="Q923" s="20" t="str">
        <f ca="1">IF(B923=1,IF(VLOOKUP(D923,Scheidsrechters!B:P,15,FALSE)=0,"",VLOOKUP(D923,Scheidsrechters!B:P,15,FALSE)),"")</f>
        <v/>
      </c>
      <c r="S923" s="1">
        <f t="shared" ca="1" si="83"/>
        <v>1</v>
      </c>
      <c r="T923" s="26" t="str">
        <f ca="1">IFERROR(VLOOKUP(C923,aanmeldingen!$C:$L,10,FALSE),"")</f>
        <v/>
      </c>
      <c r="U923" s="26" t="str">
        <f ca="1">IFERROR(VLOOKUP(C923,aanmeldingen!$C:$V,20,FALSE),"")</f>
        <v/>
      </c>
    </row>
    <row r="924" spans="1:21" x14ac:dyDescent="0.2">
      <c r="A924" s="54">
        <f t="shared" ca="1" si="80"/>
        <v>1</v>
      </c>
      <c r="B924" s="54">
        <f t="shared" ca="1" si="81"/>
        <v>0</v>
      </c>
      <c r="C924" s="54">
        <f t="shared" si="78"/>
        <v>892</v>
      </c>
      <c r="D924" s="54" t="str">
        <f ca="1">IFERROR(VLOOKUP($C924,aanmeldingen!$C:$AB,D$1,FALSE),"-")</f>
        <v>-</v>
      </c>
      <c r="E924" s="54">
        <f t="shared" ca="1" si="79"/>
        <v>0</v>
      </c>
      <c r="F924" s="25" t="str">
        <f ca="1">IF($B924=1,VLOOKUP($C924,aanmeldingen!$C:$AB,F$1,FALSE),"")</f>
        <v/>
      </c>
      <c r="G924" s="1" t="str">
        <f ca="1">IF($B924=1,VLOOKUP($C924,aanmeldingen!$C:$AB,G$1,FALSE),"")</f>
        <v/>
      </c>
      <c r="H924" s="1" t="str">
        <f ca="1">IF($B924=1,VLOOKUP($C924,aanmeldingen!$C:$AB,H$1,FALSE),"")</f>
        <v/>
      </c>
      <c r="I924" s="26" t="str">
        <f ca="1">IF($B924=1,VLOOKUP($C924,aanmeldingen!$C:$AB,I$1,FALSE),"")</f>
        <v/>
      </c>
      <c r="J924" s="26" t="str">
        <f ca="1">IF($B924=1,VLOOKUP($C924,aanmeldingen!$C:$AB,J$1,FALSE),"")</f>
        <v/>
      </c>
      <c r="K924" s="18" t="str">
        <f ca="1">IF($B924=1,VLOOKUP($C924,aanmeldingen!$C:$AB,K$1,FALSE),"")</f>
        <v/>
      </c>
      <c r="L924" s="1" t="str">
        <f ca="1">IF($B924=1,VLOOKUP($C924,aanmeldingen!$C:$AB,L$1,FALSE),"")</f>
        <v/>
      </c>
      <c r="M924" s="1" t="str">
        <f ca="1">IF($D924="-","",VLOOKUP($C924,aanmeldingen!$C:$AB,M$1,FALSE))</f>
        <v/>
      </c>
      <c r="N924" s="1" t="str">
        <f ca="1">IF($D924="-","",VLOOKUP($C924,aanmeldingen!$C:$AB,N$1,FALSE))</f>
        <v/>
      </c>
      <c r="O924" s="1" t="str">
        <f ca="1">IF($D924="-","",VLOOKUP($C924,aanmeldingen!$C:$AB,O$1,FALSE))</f>
        <v/>
      </c>
      <c r="P924" s="1">
        <f t="shared" ca="1" si="82"/>
        <v>1</v>
      </c>
      <c r="Q924" s="20" t="str">
        <f ca="1">IF(B924=1,IF(VLOOKUP(D924,Scheidsrechters!B:P,15,FALSE)=0,"",VLOOKUP(D924,Scheidsrechters!B:P,15,FALSE)),"")</f>
        <v/>
      </c>
      <c r="S924" s="1">
        <f t="shared" ca="1" si="83"/>
        <v>1</v>
      </c>
      <c r="T924" s="26" t="str">
        <f ca="1">IFERROR(VLOOKUP(C924,aanmeldingen!$C:$L,10,FALSE),"")</f>
        <v/>
      </c>
      <c r="U924" s="26" t="str">
        <f ca="1">IFERROR(VLOOKUP(C924,aanmeldingen!$C:$V,20,FALSE),"")</f>
        <v/>
      </c>
    </row>
    <row r="925" spans="1:21" x14ac:dyDescent="0.2">
      <c r="A925" s="54">
        <f t="shared" ca="1" si="80"/>
        <v>1</v>
      </c>
      <c r="B925" s="54">
        <f t="shared" ca="1" si="81"/>
        <v>0</v>
      </c>
      <c r="C925" s="54">
        <f t="shared" si="78"/>
        <v>893</v>
      </c>
      <c r="D925" s="54" t="str">
        <f ca="1">IFERROR(VLOOKUP($C925,aanmeldingen!$C:$AB,D$1,FALSE),"-")</f>
        <v>-</v>
      </c>
      <c r="E925" s="54">
        <f t="shared" ca="1" si="79"/>
        <v>0</v>
      </c>
      <c r="F925" s="25" t="str">
        <f ca="1">IF($B925=1,VLOOKUP($C925,aanmeldingen!$C:$AB,F$1,FALSE),"")</f>
        <v/>
      </c>
      <c r="G925" s="1" t="str">
        <f ca="1">IF($B925=1,VLOOKUP($C925,aanmeldingen!$C:$AB,G$1,FALSE),"")</f>
        <v/>
      </c>
      <c r="H925" s="1" t="str">
        <f ca="1">IF($B925=1,VLOOKUP($C925,aanmeldingen!$C:$AB,H$1,FALSE),"")</f>
        <v/>
      </c>
      <c r="I925" s="26" t="str">
        <f ca="1">IF($B925=1,VLOOKUP($C925,aanmeldingen!$C:$AB,I$1,FALSE),"")</f>
        <v/>
      </c>
      <c r="J925" s="26" t="str">
        <f ca="1">IF($B925=1,VLOOKUP($C925,aanmeldingen!$C:$AB,J$1,FALSE),"")</f>
        <v/>
      </c>
      <c r="K925" s="18" t="str">
        <f ca="1">IF($B925=1,VLOOKUP($C925,aanmeldingen!$C:$AB,K$1,FALSE),"")</f>
        <v/>
      </c>
      <c r="L925" s="1" t="str">
        <f ca="1">IF($B925=1,VLOOKUP($C925,aanmeldingen!$C:$AB,L$1,FALSE),"")</f>
        <v/>
      </c>
      <c r="M925" s="1" t="str">
        <f ca="1">IF($D925="-","",VLOOKUP($C925,aanmeldingen!$C:$AB,M$1,FALSE))</f>
        <v/>
      </c>
      <c r="N925" s="1" t="str">
        <f ca="1">IF($D925="-","",VLOOKUP($C925,aanmeldingen!$C:$AB,N$1,FALSE))</f>
        <v/>
      </c>
      <c r="O925" s="1" t="str">
        <f ca="1">IF($D925="-","",VLOOKUP($C925,aanmeldingen!$C:$AB,O$1,FALSE))</f>
        <v/>
      </c>
      <c r="P925" s="1">
        <f t="shared" ca="1" si="82"/>
        <v>1</v>
      </c>
      <c r="Q925" s="20" t="str">
        <f ca="1">IF(B925=1,IF(VLOOKUP(D925,Scheidsrechters!B:P,15,FALSE)=0,"",VLOOKUP(D925,Scheidsrechters!B:P,15,FALSE)),"")</f>
        <v/>
      </c>
      <c r="S925" s="1">
        <f t="shared" ca="1" si="83"/>
        <v>1</v>
      </c>
      <c r="T925" s="26" t="str">
        <f ca="1">IFERROR(VLOOKUP(C925,aanmeldingen!$C:$L,10,FALSE),"")</f>
        <v/>
      </c>
      <c r="U925" s="26" t="str">
        <f ca="1">IFERROR(VLOOKUP(C925,aanmeldingen!$C:$V,20,FALSE),"")</f>
        <v/>
      </c>
    </row>
    <row r="926" spans="1:21" x14ac:dyDescent="0.2">
      <c r="A926" s="54">
        <f t="shared" ca="1" si="80"/>
        <v>1</v>
      </c>
      <c r="B926" s="54">
        <f t="shared" ca="1" si="81"/>
        <v>0</v>
      </c>
      <c r="C926" s="54">
        <f t="shared" si="78"/>
        <v>894</v>
      </c>
      <c r="D926" s="54" t="str">
        <f ca="1">IFERROR(VLOOKUP($C926,aanmeldingen!$C:$AB,D$1,FALSE),"-")</f>
        <v>-</v>
      </c>
      <c r="E926" s="54">
        <f t="shared" ca="1" si="79"/>
        <v>0</v>
      </c>
      <c r="F926" s="25" t="str">
        <f ca="1">IF($B926=1,VLOOKUP($C926,aanmeldingen!$C:$AB,F$1,FALSE),"")</f>
        <v/>
      </c>
      <c r="G926" s="1" t="str">
        <f ca="1">IF($B926=1,VLOOKUP($C926,aanmeldingen!$C:$AB,G$1,FALSE),"")</f>
        <v/>
      </c>
      <c r="H926" s="1" t="str">
        <f ca="1">IF($B926=1,VLOOKUP($C926,aanmeldingen!$C:$AB,H$1,FALSE),"")</f>
        <v/>
      </c>
      <c r="I926" s="26" t="str">
        <f ca="1">IF($B926=1,VLOOKUP($C926,aanmeldingen!$C:$AB,I$1,FALSE),"")</f>
        <v/>
      </c>
      <c r="J926" s="26" t="str">
        <f ca="1">IF($B926=1,VLOOKUP($C926,aanmeldingen!$C:$AB,J$1,FALSE),"")</f>
        <v/>
      </c>
      <c r="K926" s="18" t="str">
        <f ca="1">IF($B926=1,VLOOKUP($C926,aanmeldingen!$C:$AB,K$1,FALSE),"")</f>
        <v/>
      </c>
      <c r="L926" s="1" t="str">
        <f ca="1">IF($B926=1,VLOOKUP($C926,aanmeldingen!$C:$AB,L$1,FALSE),"")</f>
        <v/>
      </c>
      <c r="M926" s="1" t="str">
        <f ca="1">IF($D926="-","",VLOOKUP($C926,aanmeldingen!$C:$AB,M$1,FALSE))</f>
        <v/>
      </c>
      <c r="N926" s="1" t="str">
        <f ca="1">IF($D926="-","",VLOOKUP($C926,aanmeldingen!$C:$AB,N$1,FALSE))</f>
        <v/>
      </c>
      <c r="O926" s="1" t="str">
        <f ca="1">IF($D926="-","",VLOOKUP($C926,aanmeldingen!$C:$AB,O$1,FALSE))</f>
        <v/>
      </c>
      <c r="P926" s="1">
        <f t="shared" ca="1" si="82"/>
        <v>1</v>
      </c>
      <c r="Q926" s="20" t="str">
        <f ca="1">IF(B926=1,IF(VLOOKUP(D926,Scheidsrechters!B:P,15,FALSE)=0,"",VLOOKUP(D926,Scheidsrechters!B:P,15,FALSE)),"")</f>
        <v/>
      </c>
      <c r="S926" s="1">
        <f t="shared" ca="1" si="83"/>
        <v>1</v>
      </c>
      <c r="T926" s="26" t="str">
        <f ca="1">IFERROR(VLOOKUP(C926,aanmeldingen!$C:$L,10,FALSE),"")</f>
        <v/>
      </c>
      <c r="U926" s="26" t="str">
        <f ca="1">IFERROR(VLOOKUP(C926,aanmeldingen!$C:$V,20,FALSE),"")</f>
        <v/>
      </c>
    </row>
    <row r="927" spans="1:21" x14ac:dyDescent="0.2">
      <c r="A927" s="54">
        <f t="shared" ca="1" si="80"/>
        <v>1</v>
      </c>
      <c r="B927" s="54">
        <f t="shared" ca="1" si="81"/>
        <v>0</v>
      </c>
      <c r="C927" s="54">
        <f t="shared" si="78"/>
        <v>895</v>
      </c>
      <c r="D927" s="54" t="str">
        <f ca="1">IFERROR(VLOOKUP($C927,aanmeldingen!$C:$AB,D$1,FALSE),"-")</f>
        <v>-</v>
      </c>
      <c r="E927" s="54">
        <f t="shared" ca="1" si="79"/>
        <v>0</v>
      </c>
      <c r="F927" s="25" t="str">
        <f ca="1">IF($B927=1,VLOOKUP($C927,aanmeldingen!$C:$AB,F$1,FALSE),"")</f>
        <v/>
      </c>
      <c r="G927" s="1" t="str">
        <f ca="1">IF($B927=1,VLOOKUP($C927,aanmeldingen!$C:$AB,G$1,FALSE),"")</f>
        <v/>
      </c>
      <c r="H927" s="1" t="str">
        <f ca="1">IF($B927=1,VLOOKUP($C927,aanmeldingen!$C:$AB,H$1,FALSE),"")</f>
        <v/>
      </c>
      <c r="I927" s="26" t="str">
        <f ca="1">IF($B927=1,VLOOKUP($C927,aanmeldingen!$C:$AB,I$1,FALSE),"")</f>
        <v/>
      </c>
      <c r="J927" s="26" t="str">
        <f ca="1">IF($B927=1,VLOOKUP($C927,aanmeldingen!$C:$AB,J$1,FALSE),"")</f>
        <v/>
      </c>
      <c r="K927" s="18" t="str">
        <f ca="1">IF($B927=1,VLOOKUP($C927,aanmeldingen!$C:$AB,K$1,FALSE),"")</f>
        <v/>
      </c>
      <c r="L927" s="1" t="str">
        <f ca="1">IF($B927=1,VLOOKUP($C927,aanmeldingen!$C:$AB,L$1,FALSE),"")</f>
        <v/>
      </c>
      <c r="M927" s="1" t="str">
        <f ca="1">IF($D927="-","",VLOOKUP($C927,aanmeldingen!$C:$AB,M$1,FALSE))</f>
        <v/>
      </c>
      <c r="N927" s="1" t="str">
        <f ca="1">IF($D927="-","",VLOOKUP($C927,aanmeldingen!$C:$AB,N$1,FALSE))</f>
        <v/>
      </c>
      <c r="O927" s="1" t="str">
        <f ca="1">IF($D927="-","",VLOOKUP($C927,aanmeldingen!$C:$AB,O$1,FALSE))</f>
        <v/>
      </c>
      <c r="P927" s="1">
        <f t="shared" ca="1" si="82"/>
        <v>1</v>
      </c>
      <c r="Q927" s="20" t="str">
        <f ca="1">IF(B927=1,IF(VLOOKUP(D927,Scheidsrechters!B:P,15,FALSE)=0,"",VLOOKUP(D927,Scheidsrechters!B:P,15,FALSE)),"")</f>
        <v/>
      </c>
      <c r="S927" s="1">
        <f t="shared" ca="1" si="83"/>
        <v>1</v>
      </c>
      <c r="T927" s="26" t="str">
        <f ca="1">IFERROR(VLOOKUP(C927,aanmeldingen!$C:$L,10,FALSE),"")</f>
        <v/>
      </c>
      <c r="U927" s="26" t="str">
        <f ca="1">IFERROR(VLOOKUP(C927,aanmeldingen!$C:$V,20,FALSE),"")</f>
        <v/>
      </c>
    </row>
    <row r="928" spans="1:21" x14ac:dyDescent="0.2">
      <c r="A928" s="54">
        <f t="shared" ca="1" si="80"/>
        <v>1</v>
      </c>
      <c r="B928" s="54">
        <f t="shared" ca="1" si="81"/>
        <v>0</v>
      </c>
      <c r="C928" s="54">
        <f t="shared" si="78"/>
        <v>896</v>
      </c>
      <c r="D928" s="54" t="str">
        <f ca="1">IFERROR(VLOOKUP($C928,aanmeldingen!$C:$AB,D$1,FALSE),"-")</f>
        <v>-</v>
      </c>
      <c r="E928" s="54">
        <f t="shared" ca="1" si="79"/>
        <v>0</v>
      </c>
      <c r="F928" s="25" t="str">
        <f ca="1">IF($B928=1,VLOOKUP($C928,aanmeldingen!$C:$AB,F$1,FALSE),"")</f>
        <v/>
      </c>
      <c r="G928" s="1" t="str">
        <f ca="1">IF($B928=1,VLOOKUP($C928,aanmeldingen!$C:$AB,G$1,FALSE),"")</f>
        <v/>
      </c>
      <c r="H928" s="1" t="str">
        <f ca="1">IF($B928=1,VLOOKUP($C928,aanmeldingen!$C:$AB,H$1,FALSE),"")</f>
        <v/>
      </c>
      <c r="I928" s="26" t="str">
        <f ca="1">IF($B928=1,VLOOKUP($C928,aanmeldingen!$C:$AB,I$1,FALSE),"")</f>
        <v/>
      </c>
      <c r="J928" s="26" t="str">
        <f ca="1">IF($B928=1,VLOOKUP($C928,aanmeldingen!$C:$AB,J$1,FALSE),"")</f>
        <v/>
      </c>
      <c r="K928" s="18" t="str">
        <f ca="1">IF($B928=1,VLOOKUP($C928,aanmeldingen!$C:$AB,K$1,FALSE),"")</f>
        <v/>
      </c>
      <c r="L928" s="1" t="str">
        <f ca="1">IF($B928=1,VLOOKUP($C928,aanmeldingen!$C:$AB,L$1,FALSE),"")</f>
        <v/>
      </c>
      <c r="M928" s="1" t="str">
        <f ca="1">IF($D928="-","",VLOOKUP($C928,aanmeldingen!$C:$AB,M$1,FALSE))</f>
        <v/>
      </c>
      <c r="N928" s="1" t="str">
        <f ca="1">IF($D928="-","",VLOOKUP($C928,aanmeldingen!$C:$AB,N$1,FALSE))</f>
        <v/>
      </c>
      <c r="O928" s="1" t="str">
        <f ca="1">IF($D928="-","",VLOOKUP($C928,aanmeldingen!$C:$AB,O$1,FALSE))</f>
        <v/>
      </c>
      <c r="P928" s="1">
        <f t="shared" ca="1" si="82"/>
        <v>1</v>
      </c>
      <c r="Q928" s="20" t="str">
        <f ca="1">IF(B928=1,IF(VLOOKUP(D928,Scheidsrechters!B:P,15,FALSE)=0,"",VLOOKUP(D928,Scheidsrechters!B:P,15,FALSE)),"")</f>
        <v/>
      </c>
      <c r="S928" s="1">
        <f t="shared" ca="1" si="83"/>
        <v>1</v>
      </c>
      <c r="T928" s="26" t="str">
        <f ca="1">IFERROR(VLOOKUP(C928,aanmeldingen!$C:$L,10,FALSE),"")</f>
        <v/>
      </c>
      <c r="U928" s="26" t="str">
        <f ca="1">IFERROR(VLOOKUP(C928,aanmeldingen!$C:$V,20,FALSE),"")</f>
        <v/>
      </c>
    </row>
    <row r="929" spans="1:21" x14ac:dyDescent="0.2">
      <c r="A929" s="54">
        <f t="shared" ca="1" si="80"/>
        <v>1</v>
      </c>
      <c r="B929" s="54">
        <f t="shared" ca="1" si="81"/>
        <v>0</v>
      </c>
      <c r="C929" s="54">
        <f t="shared" ref="C929:C992" si="84">C928+1</f>
        <v>897</v>
      </c>
      <c r="D929" s="54" t="str">
        <f ca="1">IFERROR(VLOOKUP($C929,aanmeldingen!$C:$AB,D$1,FALSE),"-")</f>
        <v>-</v>
      </c>
      <c r="E929" s="54">
        <f t="shared" ref="E929:E992" ca="1" si="85">IF(D929=D928,E928,IF(OR(LEFT(H929,2)="EK",LEFT(H929,2)="WK",H929="OS",H929="OKT",LEFT(H929,6)="RSS WK"),1,0))</f>
        <v>0</v>
      </c>
      <c r="F929" s="25" t="str">
        <f ca="1">IF($B929=1,VLOOKUP($C929,aanmeldingen!$C:$AB,F$1,FALSE),"")</f>
        <v/>
      </c>
      <c r="G929" s="1" t="str">
        <f ca="1">IF($B929=1,VLOOKUP($C929,aanmeldingen!$C:$AB,G$1,FALSE),"")</f>
        <v/>
      </c>
      <c r="H929" s="1" t="str">
        <f ca="1">IF($B929=1,VLOOKUP($C929,aanmeldingen!$C:$AB,H$1,FALSE),"")</f>
        <v/>
      </c>
      <c r="I929" s="26" t="str">
        <f ca="1">IF($B929=1,VLOOKUP($C929,aanmeldingen!$C:$AB,I$1,FALSE),"")</f>
        <v/>
      </c>
      <c r="J929" s="26" t="str">
        <f ca="1">IF($B929=1,VLOOKUP($C929,aanmeldingen!$C:$AB,J$1,FALSE),"")</f>
        <v/>
      </c>
      <c r="K929" s="18" t="str">
        <f ca="1">IF($B929=1,VLOOKUP($C929,aanmeldingen!$C:$AB,K$1,FALSE),"")</f>
        <v/>
      </c>
      <c r="L929" s="1" t="str">
        <f ca="1">IF($B929=1,VLOOKUP($C929,aanmeldingen!$C:$AB,L$1,FALSE),"")</f>
        <v/>
      </c>
      <c r="M929" s="1" t="str">
        <f ca="1">IF($D929="-","",VLOOKUP($C929,aanmeldingen!$C:$AB,M$1,FALSE))</f>
        <v/>
      </c>
      <c r="N929" s="1" t="str">
        <f ca="1">IF($D929="-","",VLOOKUP($C929,aanmeldingen!$C:$AB,N$1,FALSE))</f>
        <v/>
      </c>
      <c r="O929" s="1" t="str">
        <f ca="1">IF($D929="-","",VLOOKUP($C929,aanmeldingen!$C:$AB,O$1,FALSE))</f>
        <v/>
      </c>
      <c r="P929" s="1">
        <f t="shared" ca="1" si="82"/>
        <v>1</v>
      </c>
      <c r="Q929" s="20" t="str">
        <f ca="1">IF(B929=1,IF(VLOOKUP(D929,Scheidsrechters!B:P,15,FALSE)=0,"",VLOOKUP(D929,Scheidsrechters!B:P,15,FALSE)),"")</f>
        <v/>
      </c>
      <c r="S929" s="1">
        <f t="shared" ca="1" si="83"/>
        <v>1</v>
      </c>
      <c r="T929" s="26" t="str">
        <f ca="1">IFERROR(VLOOKUP(C929,aanmeldingen!$C:$L,10,FALSE),"")</f>
        <v/>
      </c>
      <c r="U929" s="26" t="str">
        <f ca="1">IFERROR(VLOOKUP(C929,aanmeldingen!$C:$V,20,FALSE),"")</f>
        <v/>
      </c>
    </row>
    <row r="930" spans="1:21" x14ac:dyDescent="0.2">
      <c r="A930" s="54">
        <f t="shared" ref="A930:A993" ca="1" si="86">IF(E930=0,IF(D930=D929,A929,IF(A929=1,0,1)),IF(D930=D929,A929,IF(A929=3,4,3)))</f>
        <v>1</v>
      </c>
      <c r="B930" s="54">
        <f t="shared" ref="B930:B993" ca="1" si="87">IF(D930="-",0,IF(D930=D929,0,1))</f>
        <v>0</v>
      </c>
      <c r="C930" s="54">
        <f t="shared" si="84"/>
        <v>898</v>
      </c>
      <c r="D930" s="54" t="str">
        <f ca="1">IFERROR(VLOOKUP($C930,aanmeldingen!$C:$AB,D$1,FALSE),"-")</f>
        <v>-</v>
      </c>
      <c r="E930" s="54">
        <f t="shared" ca="1" si="85"/>
        <v>0</v>
      </c>
      <c r="F930" s="25" t="str">
        <f ca="1">IF($B930=1,VLOOKUP($C930,aanmeldingen!$C:$AB,F$1,FALSE),"")</f>
        <v/>
      </c>
      <c r="G930" s="1" t="str">
        <f ca="1">IF($B930=1,VLOOKUP($C930,aanmeldingen!$C:$AB,G$1,FALSE),"")</f>
        <v/>
      </c>
      <c r="H930" s="1" t="str">
        <f ca="1">IF($B930=1,VLOOKUP($C930,aanmeldingen!$C:$AB,H$1,FALSE),"")</f>
        <v/>
      </c>
      <c r="I930" s="26" t="str">
        <f ca="1">IF($B930=1,VLOOKUP($C930,aanmeldingen!$C:$AB,I$1,FALSE),"")</f>
        <v/>
      </c>
      <c r="J930" s="26" t="str">
        <f ca="1">IF($B930=1,VLOOKUP($C930,aanmeldingen!$C:$AB,J$1,FALSE),"")</f>
        <v/>
      </c>
      <c r="K930" s="18" t="str">
        <f ca="1">IF($B930=1,VLOOKUP($C930,aanmeldingen!$C:$AB,K$1,FALSE),"")</f>
        <v/>
      </c>
      <c r="L930" s="1" t="str">
        <f ca="1">IF($B930=1,VLOOKUP($C930,aanmeldingen!$C:$AB,L$1,FALSE),"")</f>
        <v/>
      </c>
      <c r="M930" s="1" t="str">
        <f ca="1">IF($D930="-","",VLOOKUP($C930,aanmeldingen!$C:$AB,M$1,FALSE))</f>
        <v/>
      </c>
      <c r="N930" s="1" t="str">
        <f ca="1">IF($D930="-","",VLOOKUP($C930,aanmeldingen!$C:$AB,N$1,FALSE))</f>
        <v/>
      </c>
      <c r="O930" s="1" t="str">
        <f ca="1">IF($D930="-","",VLOOKUP($C930,aanmeldingen!$C:$AB,O$1,FALSE))</f>
        <v/>
      </c>
      <c r="P930" s="1">
        <f t="shared" ref="P930:P993" ca="1" si="88">IF(S930=1,1,"")</f>
        <v>1</v>
      </c>
      <c r="Q930" s="20" t="str">
        <f ca="1">IF(B930=1,IF(VLOOKUP(D930,Scheidsrechters!B:P,15,FALSE)=0,"",VLOOKUP(D930,Scheidsrechters!B:P,15,FALSE)),"")</f>
        <v/>
      </c>
      <c r="S930" s="1">
        <f t="shared" ref="S930:S993" ca="1" si="89">IF(T930&lt;&gt;0,1,IF(U930-TODAY()&lt;8,2,3))</f>
        <v>1</v>
      </c>
      <c r="T930" s="26" t="str">
        <f ca="1">IFERROR(VLOOKUP(C930,aanmeldingen!$C:$L,10,FALSE),"")</f>
        <v/>
      </c>
      <c r="U930" s="26" t="str">
        <f ca="1">IFERROR(VLOOKUP(C930,aanmeldingen!$C:$V,20,FALSE),"")</f>
        <v/>
      </c>
    </row>
    <row r="931" spans="1:21" x14ac:dyDescent="0.2">
      <c r="A931" s="54">
        <f t="shared" ca="1" si="86"/>
        <v>1</v>
      </c>
      <c r="B931" s="54">
        <f t="shared" ca="1" si="87"/>
        <v>0</v>
      </c>
      <c r="C931" s="54">
        <f t="shared" si="84"/>
        <v>899</v>
      </c>
      <c r="D931" s="54" t="str">
        <f ca="1">IFERROR(VLOOKUP($C931,aanmeldingen!$C:$AB,D$1,FALSE),"-")</f>
        <v>-</v>
      </c>
      <c r="E931" s="54">
        <f t="shared" ca="1" si="85"/>
        <v>0</v>
      </c>
      <c r="F931" s="25" t="str">
        <f ca="1">IF($B931=1,VLOOKUP($C931,aanmeldingen!$C:$AB,F$1,FALSE),"")</f>
        <v/>
      </c>
      <c r="G931" s="1" t="str">
        <f ca="1">IF($B931=1,VLOOKUP($C931,aanmeldingen!$C:$AB,G$1,FALSE),"")</f>
        <v/>
      </c>
      <c r="H931" s="1" t="str">
        <f ca="1">IF($B931=1,VLOOKUP($C931,aanmeldingen!$C:$AB,H$1,FALSE),"")</f>
        <v/>
      </c>
      <c r="I931" s="26" t="str">
        <f ca="1">IF($B931=1,VLOOKUP($C931,aanmeldingen!$C:$AB,I$1,FALSE),"")</f>
        <v/>
      </c>
      <c r="J931" s="26" t="str">
        <f ca="1">IF($B931=1,VLOOKUP($C931,aanmeldingen!$C:$AB,J$1,FALSE),"")</f>
        <v/>
      </c>
      <c r="K931" s="18" t="str">
        <f ca="1">IF($B931=1,VLOOKUP($C931,aanmeldingen!$C:$AB,K$1,FALSE),"")</f>
        <v/>
      </c>
      <c r="L931" s="1" t="str">
        <f ca="1">IF($B931=1,VLOOKUP($C931,aanmeldingen!$C:$AB,L$1,FALSE),"")</f>
        <v/>
      </c>
      <c r="M931" s="1" t="str">
        <f ca="1">IF($D931="-","",VLOOKUP($C931,aanmeldingen!$C:$AB,M$1,FALSE))</f>
        <v/>
      </c>
      <c r="N931" s="1" t="str">
        <f ca="1">IF($D931="-","",VLOOKUP($C931,aanmeldingen!$C:$AB,N$1,FALSE))</f>
        <v/>
      </c>
      <c r="O931" s="1" t="str">
        <f ca="1">IF($D931="-","",VLOOKUP($C931,aanmeldingen!$C:$AB,O$1,FALSE))</f>
        <v/>
      </c>
      <c r="P931" s="1">
        <f t="shared" ca="1" si="88"/>
        <v>1</v>
      </c>
      <c r="Q931" s="20" t="str">
        <f ca="1">IF(B931=1,IF(VLOOKUP(D931,Scheidsrechters!B:P,15,FALSE)=0,"",VLOOKUP(D931,Scheidsrechters!B:P,15,FALSE)),"")</f>
        <v/>
      </c>
      <c r="S931" s="1">
        <f t="shared" ca="1" si="89"/>
        <v>1</v>
      </c>
      <c r="T931" s="26" t="str">
        <f ca="1">IFERROR(VLOOKUP(C931,aanmeldingen!$C:$L,10,FALSE),"")</f>
        <v/>
      </c>
      <c r="U931" s="26" t="str">
        <f ca="1">IFERROR(VLOOKUP(C931,aanmeldingen!$C:$V,20,FALSE),"")</f>
        <v/>
      </c>
    </row>
    <row r="932" spans="1:21" x14ac:dyDescent="0.2">
      <c r="A932" s="54">
        <f t="shared" ca="1" si="86"/>
        <v>1</v>
      </c>
      <c r="B932" s="54">
        <f t="shared" ca="1" si="87"/>
        <v>0</v>
      </c>
      <c r="C932" s="54">
        <f t="shared" si="84"/>
        <v>900</v>
      </c>
      <c r="D932" s="54" t="str">
        <f ca="1">IFERROR(VLOOKUP($C932,aanmeldingen!$C:$AB,D$1,FALSE),"-")</f>
        <v>-</v>
      </c>
      <c r="E932" s="54">
        <f t="shared" ca="1" si="85"/>
        <v>0</v>
      </c>
      <c r="F932" s="25" t="str">
        <f ca="1">IF($B932=1,VLOOKUP($C932,aanmeldingen!$C:$AB,F$1,FALSE),"")</f>
        <v/>
      </c>
      <c r="G932" s="1" t="str">
        <f ca="1">IF($B932=1,VLOOKUP($C932,aanmeldingen!$C:$AB,G$1,FALSE),"")</f>
        <v/>
      </c>
      <c r="H932" s="1" t="str">
        <f ca="1">IF($B932=1,VLOOKUP($C932,aanmeldingen!$C:$AB,H$1,FALSE),"")</f>
        <v/>
      </c>
      <c r="I932" s="26" t="str">
        <f ca="1">IF($B932=1,VLOOKUP($C932,aanmeldingen!$C:$AB,I$1,FALSE),"")</f>
        <v/>
      </c>
      <c r="J932" s="26" t="str">
        <f ca="1">IF($B932=1,VLOOKUP($C932,aanmeldingen!$C:$AB,J$1,FALSE),"")</f>
        <v/>
      </c>
      <c r="K932" s="18" t="str">
        <f ca="1">IF($B932=1,VLOOKUP($C932,aanmeldingen!$C:$AB,K$1,FALSE),"")</f>
        <v/>
      </c>
      <c r="L932" s="1" t="str">
        <f ca="1">IF($B932=1,VLOOKUP($C932,aanmeldingen!$C:$AB,L$1,FALSE),"")</f>
        <v/>
      </c>
      <c r="M932" s="1" t="str">
        <f ca="1">IF($D932="-","",VLOOKUP($C932,aanmeldingen!$C:$AB,M$1,FALSE))</f>
        <v/>
      </c>
      <c r="N932" s="1" t="str">
        <f ca="1">IF($D932="-","",VLOOKUP($C932,aanmeldingen!$C:$AB,N$1,FALSE))</f>
        <v/>
      </c>
      <c r="O932" s="1" t="str">
        <f ca="1">IF($D932="-","",VLOOKUP($C932,aanmeldingen!$C:$AB,O$1,FALSE))</f>
        <v/>
      </c>
      <c r="P932" s="1">
        <f t="shared" ca="1" si="88"/>
        <v>1</v>
      </c>
      <c r="Q932" s="20" t="str">
        <f ca="1">IF(B932=1,IF(VLOOKUP(D932,Scheidsrechters!B:P,15,FALSE)=0,"",VLOOKUP(D932,Scheidsrechters!B:P,15,FALSE)),"")</f>
        <v/>
      </c>
      <c r="S932" s="1">
        <f t="shared" ca="1" si="89"/>
        <v>1</v>
      </c>
      <c r="T932" s="26" t="str">
        <f ca="1">IFERROR(VLOOKUP(C932,aanmeldingen!$C:$L,10,FALSE),"")</f>
        <v/>
      </c>
      <c r="U932" s="26" t="str">
        <f ca="1">IFERROR(VLOOKUP(C932,aanmeldingen!$C:$V,20,FALSE),"")</f>
        <v/>
      </c>
    </row>
    <row r="933" spans="1:21" x14ac:dyDescent="0.2">
      <c r="A933" s="54">
        <f t="shared" ca="1" si="86"/>
        <v>1</v>
      </c>
      <c r="B933" s="54">
        <f t="shared" ca="1" si="87"/>
        <v>0</v>
      </c>
      <c r="C933" s="54">
        <f t="shared" si="84"/>
        <v>901</v>
      </c>
      <c r="D933" s="54" t="str">
        <f ca="1">IFERROR(VLOOKUP($C933,aanmeldingen!$C:$AB,D$1,FALSE),"-")</f>
        <v>-</v>
      </c>
      <c r="E933" s="54">
        <f t="shared" ca="1" si="85"/>
        <v>0</v>
      </c>
      <c r="F933" s="25" t="str">
        <f ca="1">IF($B933=1,VLOOKUP($C933,aanmeldingen!$C:$AB,F$1,FALSE),"")</f>
        <v/>
      </c>
      <c r="G933" s="1" t="str">
        <f ca="1">IF($B933=1,VLOOKUP($C933,aanmeldingen!$C:$AB,G$1,FALSE),"")</f>
        <v/>
      </c>
      <c r="H933" s="1" t="str">
        <f ca="1">IF($B933=1,VLOOKUP($C933,aanmeldingen!$C:$AB,H$1,FALSE),"")</f>
        <v/>
      </c>
      <c r="I933" s="26" t="str">
        <f ca="1">IF($B933=1,VLOOKUP($C933,aanmeldingen!$C:$AB,I$1,FALSE),"")</f>
        <v/>
      </c>
      <c r="J933" s="26" t="str">
        <f ca="1">IF($B933=1,VLOOKUP($C933,aanmeldingen!$C:$AB,J$1,FALSE),"")</f>
        <v/>
      </c>
      <c r="K933" s="18" t="str">
        <f ca="1">IF($B933=1,VLOOKUP($C933,aanmeldingen!$C:$AB,K$1,FALSE),"")</f>
        <v/>
      </c>
      <c r="L933" s="1" t="str">
        <f ca="1">IF($B933=1,VLOOKUP($C933,aanmeldingen!$C:$AB,L$1,FALSE),"")</f>
        <v/>
      </c>
      <c r="M933" s="1" t="str">
        <f ca="1">IF($D933="-","",VLOOKUP($C933,aanmeldingen!$C:$AB,M$1,FALSE))</f>
        <v/>
      </c>
      <c r="N933" s="1" t="str">
        <f ca="1">IF($D933="-","",VLOOKUP($C933,aanmeldingen!$C:$AB,N$1,FALSE))</f>
        <v/>
      </c>
      <c r="O933" s="1" t="str">
        <f ca="1">IF($D933="-","",VLOOKUP($C933,aanmeldingen!$C:$AB,O$1,FALSE))</f>
        <v/>
      </c>
      <c r="P933" s="1">
        <f t="shared" ca="1" si="88"/>
        <v>1</v>
      </c>
      <c r="Q933" s="20" t="str">
        <f ca="1">IF(B933=1,IF(VLOOKUP(D933,Scheidsrechters!B:P,15,FALSE)=0,"",VLOOKUP(D933,Scheidsrechters!B:P,15,FALSE)),"")</f>
        <v/>
      </c>
      <c r="S933" s="1">
        <f t="shared" ca="1" si="89"/>
        <v>1</v>
      </c>
      <c r="T933" s="26" t="str">
        <f ca="1">IFERROR(VLOOKUP(C933,aanmeldingen!$C:$L,10,FALSE),"")</f>
        <v/>
      </c>
      <c r="U933" s="26" t="str">
        <f ca="1">IFERROR(VLOOKUP(C933,aanmeldingen!$C:$V,20,FALSE),"")</f>
        <v/>
      </c>
    </row>
    <row r="934" spans="1:21" x14ac:dyDescent="0.2">
      <c r="A934" s="54">
        <f t="shared" ca="1" si="86"/>
        <v>1</v>
      </c>
      <c r="B934" s="54">
        <f t="shared" ca="1" si="87"/>
        <v>0</v>
      </c>
      <c r="C934" s="54">
        <f t="shared" si="84"/>
        <v>902</v>
      </c>
      <c r="D934" s="54" t="str">
        <f ca="1">IFERROR(VLOOKUP($C934,aanmeldingen!$C:$AB,D$1,FALSE),"-")</f>
        <v>-</v>
      </c>
      <c r="E934" s="54">
        <f t="shared" ca="1" si="85"/>
        <v>0</v>
      </c>
      <c r="F934" s="25" t="str">
        <f ca="1">IF($B934=1,VLOOKUP($C934,aanmeldingen!$C:$AB,F$1,FALSE),"")</f>
        <v/>
      </c>
      <c r="G934" s="1" t="str">
        <f ca="1">IF($B934=1,VLOOKUP($C934,aanmeldingen!$C:$AB,G$1,FALSE),"")</f>
        <v/>
      </c>
      <c r="H934" s="1" t="str">
        <f ca="1">IF($B934=1,VLOOKUP($C934,aanmeldingen!$C:$AB,H$1,FALSE),"")</f>
        <v/>
      </c>
      <c r="I934" s="26" t="str">
        <f ca="1">IF($B934=1,VLOOKUP($C934,aanmeldingen!$C:$AB,I$1,FALSE),"")</f>
        <v/>
      </c>
      <c r="J934" s="26" t="str">
        <f ca="1">IF($B934=1,VLOOKUP($C934,aanmeldingen!$C:$AB,J$1,FALSE),"")</f>
        <v/>
      </c>
      <c r="K934" s="18" t="str">
        <f ca="1">IF($B934=1,VLOOKUP($C934,aanmeldingen!$C:$AB,K$1,FALSE),"")</f>
        <v/>
      </c>
      <c r="L934" s="1" t="str">
        <f ca="1">IF($B934=1,VLOOKUP($C934,aanmeldingen!$C:$AB,L$1,FALSE),"")</f>
        <v/>
      </c>
      <c r="M934" s="1" t="str">
        <f ca="1">IF($D934="-","",VLOOKUP($C934,aanmeldingen!$C:$AB,M$1,FALSE))</f>
        <v/>
      </c>
      <c r="N934" s="1" t="str">
        <f ca="1">IF($D934="-","",VLOOKUP($C934,aanmeldingen!$C:$AB,N$1,FALSE))</f>
        <v/>
      </c>
      <c r="O934" s="1" t="str">
        <f ca="1">IF($D934="-","",VLOOKUP($C934,aanmeldingen!$C:$AB,O$1,FALSE))</f>
        <v/>
      </c>
      <c r="P934" s="1">
        <f t="shared" ca="1" si="88"/>
        <v>1</v>
      </c>
      <c r="Q934" s="20" t="str">
        <f ca="1">IF(B934=1,IF(VLOOKUP(D934,Scheidsrechters!B:P,15,FALSE)=0,"",VLOOKUP(D934,Scheidsrechters!B:P,15,FALSE)),"")</f>
        <v/>
      </c>
      <c r="S934" s="1">
        <f t="shared" ca="1" si="89"/>
        <v>1</v>
      </c>
      <c r="T934" s="26" t="str">
        <f ca="1">IFERROR(VLOOKUP(C934,aanmeldingen!$C:$L,10,FALSE),"")</f>
        <v/>
      </c>
      <c r="U934" s="26" t="str">
        <f ca="1">IFERROR(VLOOKUP(C934,aanmeldingen!$C:$V,20,FALSE),"")</f>
        <v/>
      </c>
    </row>
    <row r="935" spans="1:21" x14ac:dyDescent="0.2">
      <c r="A935" s="54">
        <f t="shared" ca="1" si="86"/>
        <v>1</v>
      </c>
      <c r="B935" s="54">
        <f t="shared" ca="1" si="87"/>
        <v>0</v>
      </c>
      <c r="C935" s="54">
        <f t="shared" si="84"/>
        <v>903</v>
      </c>
      <c r="D935" s="54" t="str">
        <f ca="1">IFERROR(VLOOKUP($C935,aanmeldingen!$C:$AB,D$1,FALSE),"-")</f>
        <v>-</v>
      </c>
      <c r="E935" s="54">
        <f t="shared" ca="1" si="85"/>
        <v>0</v>
      </c>
      <c r="F935" s="25" t="str">
        <f ca="1">IF($B935=1,VLOOKUP($C935,aanmeldingen!$C:$AB,F$1,FALSE),"")</f>
        <v/>
      </c>
      <c r="G935" s="1" t="str">
        <f ca="1">IF($B935=1,VLOOKUP($C935,aanmeldingen!$C:$AB,G$1,FALSE),"")</f>
        <v/>
      </c>
      <c r="H935" s="1" t="str">
        <f ca="1">IF($B935=1,VLOOKUP($C935,aanmeldingen!$C:$AB,H$1,FALSE),"")</f>
        <v/>
      </c>
      <c r="I935" s="26" t="str">
        <f ca="1">IF($B935=1,VLOOKUP($C935,aanmeldingen!$C:$AB,I$1,FALSE),"")</f>
        <v/>
      </c>
      <c r="J935" s="26" t="str">
        <f ca="1">IF($B935=1,VLOOKUP($C935,aanmeldingen!$C:$AB,J$1,FALSE),"")</f>
        <v/>
      </c>
      <c r="K935" s="18" t="str">
        <f ca="1">IF($B935=1,VLOOKUP($C935,aanmeldingen!$C:$AB,K$1,FALSE),"")</f>
        <v/>
      </c>
      <c r="L935" s="1" t="str">
        <f ca="1">IF($B935=1,VLOOKUP($C935,aanmeldingen!$C:$AB,L$1,FALSE),"")</f>
        <v/>
      </c>
      <c r="M935" s="1" t="str">
        <f ca="1">IF($D935="-","",VLOOKUP($C935,aanmeldingen!$C:$AB,M$1,FALSE))</f>
        <v/>
      </c>
      <c r="N935" s="1" t="str">
        <f ca="1">IF($D935="-","",VLOOKUP($C935,aanmeldingen!$C:$AB,N$1,FALSE))</f>
        <v/>
      </c>
      <c r="O935" s="1" t="str">
        <f ca="1">IF($D935="-","",VLOOKUP($C935,aanmeldingen!$C:$AB,O$1,FALSE))</f>
        <v/>
      </c>
      <c r="P935" s="1">
        <f t="shared" ca="1" si="88"/>
        <v>1</v>
      </c>
      <c r="Q935" s="20" t="str">
        <f ca="1">IF(B935=1,IF(VLOOKUP(D935,Scheidsrechters!B:P,15,FALSE)=0,"",VLOOKUP(D935,Scheidsrechters!B:P,15,FALSE)),"")</f>
        <v/>
      </c>
      <c r="S935" s="1">
        <f t="shared" ca="1" si="89"/>
        <v>1</v>
      </c>
      <c r="T935" s="26" t="str">
        <f ca="1">IFERROR(VLOOKUP(C935,aanmeldingen!$C:$L,10,FALSE),"")</f>
        <v/>
      </c>
      <c r="U935" s="26" t="str">
        <f ca="1">IFERROR(VLOOKUP(C935,aanmeldingen!$C:$V,20,FALSE),"")</f>
        <v/>
      </c>
    </row>
    <row r="936" spans="1:21" x14ac:dyDescent="0.2">
      <c r="A936" s="54">
        <f t="shared" ca="1" si="86"/>
        <v>1</v>
      </c>
      <c r="B936" s="54">
        <f t="shared" ca="1" si="87"/>
        <v>0</v>
      </c>
      <c r="C936" s="54">
        <f t="shared" si="84"/>
        <v>904</v>
      </c>
      <c r="D936" s="54" t="str">
        <f ca="1">IFERROR(VLOOKUP($C936,aanmeldingen!$C:$AB,D$1,FALSE),"-")</f>
        <v>-</v>
      </c>
      <c r="E936" s="54">
        <f t="shared" ca="1" si="85"/>
        <v>0</v>
      </c>
      <c r="F936" s="25" t="str">
        <f ca="1">IF($B936=1,VLOOKUP($C936,aanmeldingen!$C:$AB,F$1,FALSE),"")</f>
        <v/>
      </c>
      <c r="G936" s="1" t="str">
        <f ca="1">IF($B936=1,VLOOKUP($C936,aanmeldingen!$C:$AB,G$1,FALSE),"")</f>
        <v/>
      </c>
      <c r="H936" s="1" t="str">
        <f ca="1">IF($B936=1,VLOOKUP($C936,aanmeldingen!$C:$AB,H$1,FALSE),"")</f>
        <v/>
      </c>
      <c r="I936" s="26" t="str">
        <f ca="1">IF($B936=1,VLOOKUP($C936,aanmeldingen!$C:$AB,I$1,FALSE),"")</f>
        <v/>
      </c>
      <c r="J936" s="26" t="str">
        <f ca="1">IF($B936=1,VLOOKUP($C936,aanmeldingen!$C:$AB,J$1,FALSE),"")</f>
        <v/>
      </c>
      <c r="K936" s="18" t="str">
        <f ca="1">IF($B936=1,VLOOKUP($C936,aanmeldingen!$C:$AB,K$1,FALSE),"")</f>
        <v/>
      </c>
      <c r="L936" s="1" t="str">
        <f ca="1">IF($B936=1,VLOOKUP($C936,aanmeldingen!$C:$AB,L$1,FALSE),"")</f>
        <v/>
      </c>
      <c r="M936" s="1" t="str">
        <f ca="1">IF($D936="-","",VLOOKUP($C936,aanmeldingen!$C:$AB,M$1,FALSE))</f>
        <v/>
      </c>
      <c r="N936" s="1" t="str">
        <f ca="1">IF($D936="-","",VLOOKUP($C936,aanmeldingen!$C:$AB,N$1,FALSE))</f>
        <v/>
      </c>
      <c r="O936" s="1" t="str">
        <f ca="1">IF($D936="-","",VLOOKUP($C936,aanmeldingen!$C:$AB,O$1,FALSE))</f>
        <v/>
      </c>
      <c r="P936" s="1">
        <f t="shared" ca="1" si="88"/>
        <v>1</v>
      </c>
      <c r="Q936" s="20" t="str">
        <f ca="1">IF(B936=1,IF(VLOOKUP(D936,Scheidsrechters!B:P,15,FALSE)=0,"",VLOOKUP(D936,Scheidsrechters!B:P,15,FALSE)),"")</f>
        <v/>
      </c>
      <c r="S936" s="1">
        <f t="shared" ca="1" si="89"/>
        <v>1</v>
      </c>
      <c r="T936" s="26" t="str">
        <f ca="1">IFERROR(VLOOKUP(C936,aanmeldingen!$C:$L,10,FALSE),"")</f>
        <v/>
      </c>
      <c r="U936" s="26" t="str">
        <f ca="1">IFERROR(VLOOKUP(C936,aanmeldingen!$C:$V,20,FALSE),"")</f>
        <v/>
      </c>
    </row>
    <row r="937" spans="1:21" x14ac:dyDescent="0.2">
      <c r="A937" s="54">
        <f t="shared" ca="1" si="86"/>
        <v>1</v>
      </c>
      <c r="B937" s="54">
        <f t="shared" ca="1" si="87"/>
        <v>0</v>
      </c>
      <c r="C937" s="54">
        <f t="shared" si="84"/>
        <v>905</v>
      </c>
      <c r="D937" s="54" t="str">
        <f ca="1">IFERROR(VLOOKUP($C937,aanmeldingen!$C:$AB,D$1,FALSE),"-")</f>
        <v>-</v>
      </c>
      <c r="E937" s="54">
        <f t="shared" ca="1" si="85"/>
        <v>0</v>
      </c>
      <c r="F937" s="25" t="str">
        <f ca="1">IF($B937=1,VLOOKUP($C937,aanmeldingen!$C:$AB,F$1,FALSE),"")</f>
        <v/>
      </c>
      <c r="G937" s="1" t="str">
        <f ca="1">IF($B937=1,VLOOKUP($C937,aanmeldingen!$C:$AB,G$1,FALSE),"")</f>
        <v/>
      </c>
      <c r="H937" s="1" t="str">
        <f ca="1">IF($B937=1,VLOOKUP($C937,aanmeldingen!$C:$AB,H$1,FALSE),"")</f>
        <v/>
      </c>
      <c r="I937" s="26" t="str">
        <f ca="1">IF($B937=1,VLOOKUP($C937,aanmeldingen!$C:$AB,I$1,FALSE),"")</f>
        <v/>
      </c>
      <c r="J937" s="26" t="str">
        <f ca="1">IF($B937=1,VLOOKUP($C937,aanmeldingen!$C:$AB,J$1,FALSE),"")</f>
        <v/>
      </c>
      <c r="K937" s="18" t="str">
        <f ca="1">IF($B937=1,VLOOKUP($C937,aanmeldingen!$C:$AB,K$1,FALSE),"")</f>
        <v/>
      </c>
      <c r="L937" s="1" t="str">
        <f ca="1">IF($B937=1,VLOOKUP($C937,aanmeldingen!$C:$AB,L$1,FALSE),"")</f>
        <v/>
      </c>
      <c r="M937" s="1" t="str">
        <f ca="1">IF($D937="-","",VLOOKUP($C937,aanmeldingen!$C:$AB,M$1,FALSE))</f>
        <v/>
      </c>
      <c r="N937" s="1" t="str">
        <f ca="1">IF($D937="-","",VLOOKUP($C937,aanmeldingen!$C:$AB,N$1,FALSE))</f>
        <v/>
      </c>
      <c r="O937" s="1" t="str">
        <f ca="1">IF($D937="-","",VLOOKUP($C937,aanmeldingen!$C:$AB,O$1,FALSE))</f>
        <v/>
      </c>
      <c r="P937" s="1">
        <f t="shared" ca="1" si="88"/>
        <v>1</v>
      </c>
      <c r="Q937" s="20" t="str">
        <f ca="1">IF(B937=1,IF(VLOOKUP(D937,Scheidsrechters!B:P,15,FALSE)=0,"",VLOOKUP(D937,Scheidsrechters!B:P,15,FALSE)),"")</f>
        <v/>
      </c>
      <c r="S937" s="1">
        <f t="shared" ca="1" si="89"/>
        <v>1</v>
      </c>
      <c r="T937" s="26" t="str">
        <f ca="1">IFERROR(VLOOKUP(C937,aanmeldingen!$C:$L,10,FALSE),"")</f>
        <v/>
      </c>
      <c r="U937" s="26" t="str">
        <f ca="1">IFERROR(VLOOKUP(C937,aanmeldingen!$C:$V,20,FALSE),"")</f>
        <v/>
      </c>
    </row>
    <row r="938" spans="1:21" x14ac:dyDescent="0.2">
      <c r="A938" s="54">
        <f t="shared" ca="1" si="86"/>
        <v>1</v>
      </c>
      <c r="B938" s="54">
        <f t="shared" ca="1" si="87"/>
        <v>0</v>
      </c>
      <c r="C938" s="54">
        <f t="shared" si="84"/>
        <v>906</v>
      </c>
      <c r="D938" s="54" t="str">
        <f ca="1">IFERROR(VLOOKUP($C938,aanmeldingen!$C:$AB,D$1,FALSE),"-")</f>
        <v>-</v>
      </c>
      <c r="E938" s="54">
        <f t="shared" ca="1" si="85"/>
        <v>0</v>
      </c>
      <c r="F938" s="25" t="str">
        <f ca="1">IF($B938=1,VLOOKUP($C938,aanmeldingen!$C:$AB,F$1,FALSE),"")</f>
        <v/>
      </c>
      <c r="G938" s="1" t="str">
        <f ca="1">IF($B938=1,VLOOKUP($C938,aanmeldingen!$C:$AB,G$1,FALSE),"")</f>
        <v/>
      </c>
      <c r="H938" s="1" t="str">
        <f ca="1">IF($B938=1,VLOOKUP($C938,aanmeldingen!$C:$AB,H$1,FALSE),"")</f>
        <v/>
      </c>
      <c r="I938" s="26" t="str">
        <f ca="1">IF($B938=1,VLOOKUP($C938,aanmeldingen!$C:$AB,I$1,FALSE),"")</f>
        <v/>
      </c>
      <c r="J938" s="26" t="str">
        <f ca="1">IF($B938=1,VLOOKUP($C938,aanmeldingen!$C:$AB,J$1,FALSE),"")</f>
        <v/>
      </c>
      <c r="K938" s="18" t="str">
        <f ca="1">IF($B938=1,VLOOKUP($C938,aanmeldingen!$C:$AB,K$1,FALSE),"")</f>
        <v/>
      </c>
      <c r="L938" s="1" t="str">
        <f ca="1">IF($B938=1,VLOOKUP($C938,aanmeldingen!$C:$AB,L$1,FALSE),"")</f>
        <v/>
      </c>
      <c r="M938" s="1" t="str">
        <f ca="1">IF($D938="-","",VLOOKUP($C938,aanmeldingen!$C:$AB,M$1,FALSE))</f>
        <v/>
      </c>
      <c r="N938" s="1" t="str">
        <f ca="1">IF($D938="-","",VLOOKUP($C938,aanmeldingen!$C:$AB,N$1,FALSE))</f>
        <v/>
      </c>
      <c r="O938" s="1" t="str">
        <f ca="1">IF($D938="-","",VLOOKUP($C938,aanmeldingen!$C:$AB,O$1,FALSE))</f>
        <v/>
      </c>
      <c r="P938" s="1">
        <f t="shared" ca="1" si="88"/>
        <v>1</v>
      </c>
      <c r="Q938" s="20" t="str">
        <f ca="1">IF(B938=1,IF(VLOOKUP(D938,Scheidsrechters!B:P,15,FALSE)=0,"",VLOOKUP(D938,Scheidsrechters!B:P,15,FALSE)),"")</f>
        <v/>
      </c>
      <c r="S938" s="1">
        <f t="shared" ca="1" si="89"/>
        <v>1</v>
      </c>
      <c r="T938" s="26" t="str">
        <f ca="1">IFERROR(VLOOKUP(C938,aanmeldingen!$C:$L,10,FALSE),"")</f>
        <v/>
      </c>
      <c r="U938" s="26" t="str">
        <f ca="1">IFERROR(VLOOKUP(C938,aanmeldingen!$C:$V,20,FALSE),"")</f>
        <v/>
      </c>
    </row>
    <row r="939" spans="1:21" x14ac:dyDescent="0.2">
      <c r="A939" s="54">
        <f t="shared" ca="1" si="86"/>
        <v>1</v>
      </c>
      <c r="B939" s="54">
        <f t="shared" ca="1" si="87"/>
        <v>0</v>
      </c>
      <c r="C939" s="54">
        <f t="shared" si="84"/>
        <v>907</v>
      </c>
      <c r="D939" s="54" t="str">
        <f ca="1">IFERROR(VLOOKUP($C939,aanmeldingen!$C:$AB,D$1,FALSE),"-")</f>
        <v>-</v>
      </c>
      <c r="E939" s="54">
        <f t="shared" ca="1" si="85"/>
        <v>0</v>
      </c>
      <c r="F939" s="25" t="str">
        <f ca="1">IF($B939=1,VLOOKUP($C939,aanmeldingen!$C:$AB,F$1,FALSE),"")</f>
        <v/>
      </c>
      <c r="G939" s="1" t="str">
        <f ca="1">IF($B939=1,VLOOKUP($C939,aanmeldingen!$C:$AB,G$1,FALSE),"")</f>
        <v/>
      </c>
      <c r="H939" s="1" t="str">
        <f ca="1">IF($B939=1,VLOOKUP($C939,aanmeldingen!$C:$AB,H$1,FALSE),"")</f>
        <v/>
      </c>
      <c r="I939" s="26" t="str">
        <f ca="1">IF($B939=1,VLOOKUP($C939,aanmeldingen!$C:$AB,I$1,FALSE),"")</f>
        <v/>
      </c>
      <c r="J939" s="26" t="str">
        <f ca="1">IF($B939=1,VLOOKUP($C939,aanmeldingen!$C:$AB,J$1,FALSE),"")</f>
        <v/>
      </c>
      <c r="K939" s="18" t="str">
        <f ca="1">IF($B939=1,VLOOKUP($C939,aanmeldingen!$C:$AB,K$1,FALSE),"")</f>
        <v/>
      </c>
      <c r="L939" s="1" t="str">
        <f ca="1">IF($B939=1,VLOOKUP($C939,aanmeldingen!$C:$AB,L$1,FALSE),"")</f>
        <v/>
      </c>
      <c r="M939" s="1" t="str">
        <f ca="1">IF($D939="-","",VLOOKUP($C939,aanmeldingen!$C:$AB,M$1,FALSE))</f>
        <v/>
      </c>
      <c r="N939" s="1" t="str">
        <f ca="1">IF($D939="-","",VLOOKUP($C939,aanmeldingen!$C:$AB,N$1,FALSE))</f>
        <v/>
      </c>
      <c r="O939" s="1" t="str">
        <f ca="1">IF($D939="-","",VLOOKUP($C939,aanmeldingen!$C:$AB,O$1,FALSE))</f>
        <v/>
      </c>
      <c r="P939" s="1">
        <f t="shared" ca="1" si="88"/>
        <v>1</v>
      </c>
      <c r="Q939" s="20" t="str">
        <f ca="1">IF(B939=1,IF(VLOOKUP(D939,Scheidsrechters!B:P,15,FALSE)=0,"",VLOOKUP(D939,Scheidsrechters!B:P,15,FALSE)),"")</f>
        <v/>
      </c>
      <c r="S939" s="1">
        <f t="shared" ca="1" si="89"/>
        <v>1</v>
      </c>
      <c r="T939" s="26" t="str">
        <f ca="1">IFERROR(VLOOKUP(C939,aanmeldingen!$C:$L,10,FALSE),"")</f>
        <v/>
      </c>
      <c r="U939" s="26" t="str">
        <f ca="1">IFERROR(VLOOKUP(C939,aanmeldingen!$C:$V,20,FALSE),"")</f>
        <v/>
      </c>
    </row>
    <row r="940" spans="1:21" x14ac:dyDescent="0.2">
      <c r="A940" s="54">
        <f t="shared" ca="1" si="86"/>
        <v>1</v>
      </c>
      <c r="B940" s="54">
        <f t="shared" ca="1" si="87"/>
        <v>0</v>
      </c>
      <c r="C940" s="54">
        <f t="shared" si="84"/>
        <v>908</v>
      </c>
      <c r="D940" s="54" t="str">
        <f ca="1">IFERROR(VLOOKUP($C940,aanmeldingen!$C:$AB,D$1,FALSE),"-")</f>
        <v>-</v>
      </c>
      <c r="E940" s="54">
        <f t="shared" ca="1" si="85"/>
        <v>0</v>
      </c>
      <c r="F940" s="25" t="str">
        <f ca="1">IF($B940=1,VLOOKUP($C940,aanmeldingen!$C:$AB,F$1,FALSE),"")</f>
        <v/>
      </c>
      <c r="G940" s="1" t="str">
        <f ca="1">IF($B940=1,VLOOKUP($C940,aanmeldingen!$C:$AB,G$1,FALSE),"")</f>
        <v/>
      </c>
      <c r="H940" s="1" t="str">
        <f ca="1">IF($B940=1,VLOOKUP($C940,aanmeldingen!$C:$AB,H$1,FALSE),"")</f>
        <v/>
      </c>
      <c r="I940" s="26" t="str">
        <f ca="1">IF($B940=1,VLOOKUP($C940,aanmeldingen!$C:$AB,I$1,FALSE),"")</f>
        <v/>
      </c>
      <c r="J940" s="26" t="str">
        <f ca="1">IF($B940=1,VLOOKUP($C940,aanmeldingen!$C:$AB,J$1,FALSE),"")</f>
        <v/>
      </c>
      <c r="K940" s="18" t="str">
        <f ca="1">IF($B940=1,VLOOKUP($C940,aanmeldingen!$C:$AB,K$1,FALSE),"")</f>
        <v/>
      </c>
      <c r="L940" s="1" t="str">
        <f ca="1">IF($B940=1,VLOOKUP($C940,aanmeldingen!$C:$AB,L$1,FALSE),"")</f>
        <v/>
      </c>
      <c r="M940" s="1" t="str">
        <f ca="1">IF($D940="-","",VLOOKUP($C940,aanmeldingen!$C:$AB,M$1,FALSE))</f>
        <v/>
      </c>
      <c r="N940" s="1" t="str">
        <f ca="1">IF($D940="-","",VLOOKUP($C940,aanmeldingen!$C:$AB,N$1,FALSE))</f>
        <v/>
      </c>
      <c r="O940" s="1" t="str">
        <f ca="1">IF($D940="-","",VLOOKUP($C940,aanmeldingen!$C:$AB,O$1,FALSE))</f>
        <v/>
      </c>
      <c r="P940" s="1">
        <f t="shared" ca="1" si="88"/>
        <v>1</v>
      </c>
      <c r="Q940" s="20" t="str">
        <f ca="1">IF(B940=1,IF(VLOOKUP(D940,Scheidsrechters!B:P,15,FALSE)=0,"",VLOOKUP(D940,Scheidsrechters!B:P,15,FALSE)),"")</f>
        <v/>
      </c>
      <c r="S940" s="1">
        <f t="shared" ca="1" si="89"/>
        <v>1</v>
      </c>
      <c r="T940" s="26" t="str">
        <f ca="1">IFERROR(VLOOKUP(C940,aanmeldingen!$C:$L,10,FALSE),"")</f>
        <v/>
      </c>
      <c r="U940" s="26" t="str">
        <f ca="1">IFERROR(VLOOKUP(C940,aanmeldingen!$C:$V,20,FALSE),"")</f>
        <v/>
      </c>
    </row>
    <row r="941" spans="1:21" x14ac:dyDescent="0.2">
      <c r="A941" s="54">
        <f t="shared" ca="1" si="86"/>
        <v>1</v>
      </c>
      <c r="B941" s="54">
        <f t="shared" ca="1" si="87"/>
        <v>0</v>
      </c>
      <c r="C941" s="54">
        <f t="shared" si="84"/>
        <v>909</v>
      </c>
      <c r="D941" s="54" t="str">
        <f ca="1">IFERROR(VLOOKUP($C941,aanmeldingen!$C:$AB,D$1,FALSE),"-")</f>
        <v>-</v>
      </c>
      <c r="E941" s="54">
        <f t="shared" ca="1" si="85"/>
        <v>0</v>
      </c>
      <c r="F941" s="25" t="str">
        <f ca="1">IF($B941=1,VLOOKUP($C941,aanmeldingen!$C:$AB,F$1,FALSE),"")</f>
        <v/>
      </c>
      <c r="G941" s="1" t="str">
        <f ca="1">IF($B941=1,VLOOKUP($C941,aanmeldingen!$C:$AB,G$1,FALSE),"")</f>
        <v/>
      </c>
      <c r="H941" s="1" t="str">
        <f ca="1">IF($B941=1,VLOOKUP($C941,aanmeldingen!$C:$AB,H$1,FALSE),"")</f>
        <v/>
      </c>
      <c r="I941" s="26" t="str">
        <f ca="1">IF($B941=1,VLOOKUP($C941,aanmeldingen!$C:$AB,I$1,FALSE),"")</f>
        <v/>
      </c>
      <c r="J941" s="26" t="str">
        <f ca="1">IF($B941=1,VLOOKUP($C941,aanmeldingen!$C:$AB,J$1,FALSE),"")</f>
        <v/>
      </c>
      <c r="K941" s="18" t="str">
        <f ca="1">IF($B941=1,VLOOKUP($C941,aanmeldingen!$C:$AB,K$1,FALSE),"")</f>
        <v/>
      </c>
      <c r="L941" s="1" t="str">
        <f ca="1">IF($B941=1,VLOOKUP($C941,aanmeldingen!$C:$AB,L$1,FALSE),"")</f>
        <v/>
      </c>
      <c r="M941" s="1" t="str">
        <f ca="1">IF($D941="-","",VLOOKUP($C941,aanmeldingen!$C:$AB,M$1,FALSE))</f>
        <v/>
      </c>
      <c r="N941" s="1" t="str">
        <f ca="1">IF($D941="-","",VLOOKUP($C941,aanmeldingen!$C:$AB,N$1,FALSE))</f>
        <v/>
      </c>
      <c r="O941" s="1" t="str">
        <f ca="1">IF($D941="-","",VLOOKUP($C941,aanmeldingen!$C:$AB,O$1,FALSE))</f>
        <v/>
      </c>
      <c r="P941" s="1">
        <f t="shared" ca="1" si="88"/>
        <v>1</v>
      </c>
      <c r="Q941" s="20" t="str">
        <f ca="1">IF(B941=1,IF(VLOOKUP(D941,Scheidsrechters!B:P,15,FALSE)=0,"",VLOOKUP(D941,Scheidsrechters!B:P,15,FALSE)),"")</f>
        <v/>
      </c>
      <c r="S941" s="1">
        <f t="shared" ca="1" si="89"/>
        <v>1</v>
      </c>
      <c r="T941" s="26" t="str">
        <f ca="1">IFERROR(VLOOKUP(C941,aanmeldingen!$C:$L,10,FALSE),"")</f>
        <v/>
      </c>
      <c r="U941" s="26" t="str">
        <f ca="1">IFERROR(VLOOKUP(C941,aanmeldingen!$C:$V,20,FALSE),"")</f>
        <v/>
      </c>
    </row>
    <row r="942" spans="1:21" x14ac:dyDescent="0.2">
      <c r="A942" s="54">
        <f t="shared" ca="1" si="86"/>
        <v>1</v>
      </c>
      <c r="B942" s="54">
        <f t="shared" ca="1" si="87"/>
        <v>0</v>
      </c>
      <c r="C942" s="54">
        <f t="shared" si="84"/>
        <v>910</v>
      </c>
      <c r="D942" s="54" t="str">
        <f ca="1">IFERROR(VLOOKUP($C942,aanmeldingen!$C:$AB,D$1,FALSE),"-")</f>
        <v>-</v>
      </c>
      <c r="E942" s="54">
        <f t="shared" ca="1" si="85"/>
        <v>0</v>
      </c>
      <c r="F942" s="25" t="str">
        <f ca="1">IF($B942=1,VLOOKUP($C942,aanmeldingen!$C:$AB,F$1,FALSE),"")</f>
        <v/>
      </c>
      <c r="G942" s="1" t="str">
        <f ca="1">IF($B942=1,VLOOKUP($C942,aanmeldingen!$C:$AB,G$1,FALSE),"")</f>
        <v/>
      </c>
      <c r="H942" s="1" t="str">
        <f ca="1">IF($B942=1,VLOOKUP($C942,aanmeldingen!$C:$AB,H$1,FALSE),"")</f>
        <v/>
      </c>
      <c r="I942" s="26" t="str">
        <f ca="1">IF($B942=1,VLOOKUP($C942,aanmeldingen!$C:$AB,I$1,FALSE),"")</f>
        <v/>
      </c>
      <c r="J942" s="26" t="str">
        <f ca="1">IF($B942=1,VLOOKUP($C942,aanmeldingen!$C:$AB,J$1,FALSE),"")</f>
        <v/>
      </c>
      <c r="K942" s="18" t="str">
        <f ca="1">IF($B942=1,VLOOKUP($C942,aanmeldingen!$C:$AB,K$1,FALSE),"")</f>
        <v/>
      </c>
      <c r="L942" s="1" t="str">
        <f ca="1">IF($B942=1,VLOOKUP($C942,aanmeldingen!$C:$AB,L$1,FALSE),"")</f>
        <v/>
      </c>
      <c r="M942" s="1" t="str">
        <f ca="1">IF($D942="-","",VLOOKUP($C942,aanmeldingen!$C:$AB,M$1,FALSE))</f>
        <v/>
      </c>
      <c r="N942" s="1" t="str">
        <f ca="1">IF($D942="-","",VLOOKUP($C942,aanmeldingen!$C:$AB,N$1,FALSE))</f>
        <v/>
      </c>
      <c r="O942" s="1" t="str">
        <f ca="1">IF($D942="-","",VLOOKUP($C942,aanmeldingen!$C:$AB,O$1,FALSE))</f>
        <v/>
      </c>
      <c r="P942" s="1">
        <f t="shared" ca="1" si="88"/>
        <v>1</v>
      </c>
      <c r="Q942" s="20" t="str">
        <f ca="1">IF(B942=1,IF(VLOOKUP(D942,Scheidsrechters!B:P,15,FALSE)=0,"",VLOOKUP(D942,Scheidsrechters!B:P,15,FALSE)),"")</f>
        <v/>
      </c>
      <c r="S942" s="1">
        <f t="shared" ca="1" si="89"/>
        <v>1</v>
      </c>
      <c r="T942" s="26" t="str">
        <f ca="1">IFERROR(VLOOKUP(C942,aanmeldingen!$C:$L,10,FALSE),"")</f>
        <v/>
      </c>
      <c r="U942" s="26" t="str">
        <f ca="1">IFERROR(VLOOKUP(C942,aanmeldingen!$C:$V,20,FALSE),"")</f>
        <v/>
      </c>
    </row>
    <row r="943" spans="1:21" x14ac:dyDescent="0.2">
      <c r="A943" s="54">
        <f t="shared" ca="1" si="86"/>
        <v>1</v>
      </c>
      <c r="B943" s="54">
        <f t="shared" ca="1" si="87"/>
        <v>0</v>
      </c>
      <c r="C943" s="54">
        <f t="shared" si="84"/>
        <v>911</v>
      </c>
      <c r="D943" s="54" t="str">
        <f ca="1">IFERROR(VLOOKUP($C943,aanmeldingen!$C:$AB,D$1,FALSE),"-")</f>
        <v>-</v>
      </c>
      <c r="E943" s="54">
        <f t="shared" ca="1" si="85"/>
        <v>0</v>
      </c>
      <c r="F943" s="25" t="str">
        <f ca="1">IF($B943=1,VLOOKUP($C943,aanmeldingen!$C:$AB,F$1,FALSE),"")</f>
        <v/>
      </c>
      <c r="G943" s="1" t="str">
        <f ca="1">IF($B943=1,VLOOKUP($C943,aanmeldingen!$C:$AB,G$1,FALSE),"")</f>
        <v/>
      </c>
      <c r="H943" s="1" t="str">
        <f ca="1">IF($B943=1,VLOOKUP($C943,aanmeldingen!$C:$AB,H$1,FALSE),"")</f>
        <v/>
      </c>
      <c r="I943" s="26" t="str">
        <f ca="1">IF($B943=1,VLOOKUP($C943,aanmeldingen!$C:$AB,I$1,FALSE),"")</f>
        <v/>
      </c>
      <c r="J943" s="26" t="str">
        <f ca="1">IF($B943=1,VLOOKUP($C943,aanmeldingen!$C:$AB,J$1,FALSE),"")</f>
        <v/>
      </c>
      <c r="K943" s="18" t="str">
        <f ca="1">IF($B943=1,VLOOKUP($C943,aanmeldingen!$C:$AB,K$1,FALSE),"")</f>
        <v/>
      </c>
      <c r="L943" s="1" t="str">
        <f ca="1">IF($B943=1,VLOOKUP($C943,aanmeldingen!$C:$AB,L$1,FALSE),"")</f>
        <v/>
      </c>
      <c r="M943" s="1" t="str">
        <f ca="1">IF($D943="-","",VLOOKUP($C943,aanmeldingen!$C:$AB,M$1,FALSE))</f>
        <v/>
      </c>
      <c r="N943" s="1" t="str">
        <f ca="1">IF($D943="-","",VLOOKUP($C943,aanmeldingen!$C:$AB,N$1,FALSE))</f>
        <v/>
      </c>
      <c r="O943" s="1" t="str">
        <f ca="1">IF($D943="-","",VLOOKUP($C943,aanmeldingen!$C:$AB,O$1,FALSE))</f>
        <v/>
      </c>
      <c r="P943" s="1">
        <f t="shared" ca="1" si="88"/>
        <v>1</v>
      </c>
      <c r="Q943" s="20" t="str">
        <f ca="1">IF(B943=1,IF(VLOOKUP(D943,Scheidsrechters!B:P,15,FALSE)=0,"",VLOOKUP(D943,Scheidsrechters!B:P,15,FALSE)),"")</f>
        <v/>
      </c>
      <c r="S943" s="1">
        <f t="shared" ca="1" si="89"/>
        <v>1</v>
      </c>
      <c r="T943" s="26" t="str">
        <f ca="1">IFERROR(VLOOKUP(C943,aanmeldingen!$C:$L,10,FALSE),"")</f>
        <v/>
      </c>
      <c r="U943" s="26" t="str">
        <f ca="1">IFERROR(VLOOKUP(C943,aanmeldingen!$C:$V,20,FALSE),"")</f>
        <v/>
      </c>
    </row>
    <row r="944" spans="1:21" x14ac:dyDescent="0.2">
      <c r="A944" s="54">
        <f t="shared" ca="1" si="86"/>
        <v>1</v>
      </c>
      <c r="B944" s="54">
        <f t="shared" ca="1" si="87"/>
        <v>0</v>
      </c>
      <c r="C944" s="54">
        <f t="shared" si="84"/>
        <v>912</v>
      </c>
      <c r="D944" s="54" t="str">
        <f ca="1">IFERROR(VLOOKUP($C944,aanmeldingen!$C:$AB,D$1,FALSE),"-")</f>
        <v>-</v>
      </c>
      <c r="E944" s="54">
        <f t="shared" ca="1" si="85"/>
        <v>0</v>
      </c>
      <c r="F944" s="25" t="str">
        <f ca="1">IF($B944=1,VLOOKUP($C944,aanmeldingen!$C:$AB,F$1,FALSE),"")</f>
        <v/>
      </c>
      <c r="G944" s="1" t="str">
        <f ca="1">IF($B944=1,VLOOKUP($C944,aanmeldingen!$C:$AB,G$1,FALSE),"")</f>
        <v/>
      </c>
      <c r="H944" s="1" t="str">
        <f ca="1">IF($B944=1,VLOOKUP($C944,aanmeldingen!$C:$AB,H$1,FALSE),"")</f>
        <v/>
      </c>
      <c r="I944" s="26" t="str">
        <f ca="1">IF($B944=1,VLOOKUP($C944,aanmeldingen!$C:$AB,I$1,FALSE),"")</f>
        <v/>
      </c>
      <c r="J944" s="26" t="str">
        <f ca="1">IF($B944=1,VLOOKUP($C944,aanmeldingen!$C:$AB,J$1,FALSE),"")</f>
        <v/>
      </c>
      <c r="K944" s="18" t="str">
        <f ca="1">IF($B944=1,VLOOKUP($C944,aanmeldingen!$C:$AB,K$1,FALSE),"")</f>
        <v/>
      </c>
      <c r="L944" s="1" t="str">
        <f ca="1">IF($B944=1,VLOOKUP($C944,aanmeldingen!$C:$AB,L$1,FALSE),"")</f>
        <v/>
      </c>
      <c r="M944" s="1" t="str">
        <f ca="1">IF($D944="-","",VLOOKUP($C944,aanmeldingen!$C:$AB,M$1,FALSE))</f>
        <v/>
      </c>
      <c r="N944" s="1" t="str">
        <f ca="1">IF($D944="-","",VLOOKUP($C944,aanmeldingen!$C:$AB,N$1,FALSE))</f>
        <v/>
      </c>
      <c r="O944" s="1" t="str">
        <f ca="1">IF($D944="-","",VLOOKUP($C944,aanmeldingen!$C:$AB,O$1,FALSE))</f>
        <v/>
      </c>
      <c r="P944" s="1">
        <f t="shared" ca="1" si="88"/>
        <v>1</v>
      </c>
      <c r="Q944" s="20" t="str">
        <f ca="1">IF(B944=1,IF(VLOOKUP(D944,Scheidsrechters!B:P,15,FALSE)=0,"",VLOOKUP(D944,Scheidsrechters!B:P,15,FALSE)),"")</f>
        <v/>
      </c>
      <c r="S944" s="1">
        <f t="shared" ca="1" si="89"/>
        <v>1</v>
      </c>
      <c r="T944" s="26" t="str">
        <f ca="1">IFERROR(VLOOKUP(C944,aanmeldingen!$C:$L,10,FALSE),"")</f>
        <v/>
      </c>
      <c r="U944" s="26" t="str">
        <f ca="1">IFERROR(VLOOKUP(C944,aanmeldingen!$C:$V,20,FALSE),"")</f>
        <v/>
      </c>
    </row>
    <row r="945" spans="1:21" x14ac:dyDescent="0.2">
      <c r="A945" s="54">
        <f t="shared" ca="1" si="86"/>
        <v>1</v>
      </c>
      <c r="B945" s="54">
        <f t="shared" ca="1" si="87"/>
        <v>0</v>
      </c>
      <c r="C945" s="54">
        <f t="shared" si="84"/>
        <v>913</v>
      </c>
      <c r="D945" s="54" t="str">
        <f ca="1">IFERROR(VLOOKUP($C945,aanmeldingen!$C:$AB,D$1,FALSE),"-")</f>
        <v>-</v>
      </c>
      <c r="E945" s="54">
        <f t="shared" ca="1" si="85"/>
        <v>0</v>
      </c>
      <c r="F945" s="25" t="str">
        <f ca="1">IF($B945=1,VLOOKUP($C945,aanmeldingen!$C:$AB,F$1,FALSE),"")</f>
        <v/>
      </c>
      <c r="G945" s="1" t="str">
        <f ca="1">IF($B945=1,VLOOKUP($C945,aanmeldingen!$C:$AB,G$1,FALSE),"")</f>
        <v/>
      </c>
      <c r="H945" s="1" t="str">
        <f ca="1">IF($B945=1,VLOOKUP($C945,aanmeldingen!$C:$AB,H$1,FALSE),"")</f>
        <v/>
      </c>
      <c r="I945" s="26" t="str">
        <f ca="1">IF($B945=1,VLOOKUP($C945,aanmeldingen!$C:$AB,I$1,FALSE),"")</f>
        <v/>
      </c>
      <c r="J945" s="26" t="str">
        <f ca="1">IF($B945=1,VLOOKUP($C945,aanmeldingen!$C:$AB,J$1,FALSE),"")</f>
        <v/>
      </c>
      <c r="K945" s="18" t="str">
        <f ca="1">IF($B945=1,VLOOKUP($C945,aanmeldingen!$C:$AB,K$1,FALSE),"")</f>
        <v/>
      </c>
      <c r="L945" s="1" t="str">
        <f ca="1">IF($B945=1,VLOOKUP($C945,aanmeldingen!$C:$AB,L$1,FALSE),"")</f>
        <v/>
      </c>
      <c r="M945" s="1" t="str">
        <f ca="1">IF($D945="-","",VLOOKUP($C945,aanmeldingen!$C:$AB,M$1,FALSE))</f>
        <v/>
      </c>
      <c r="N945" s="1" t="str">
        <f ca="1">IF($D945="-","",VLOOKUP($C945,aanmeldingen!$C:$AB,N$1,FALSE))</f>
        <v/>
      </c>
      <c r="O945" s="1" t="str">
        <f ca="1">IF($D945="-","",VLOOKUP($C945,aanmeldingen!$C:$AB,O$1,FALSE))</f>
        <v/>
      </c>
      <c r="P945" s="1">
        <f t="shared" ca="1" si="88"/>
        <v>1</v>
      </c>
      <c r="Q945" s="20" t="str">
        <f ca="1">IF(B945=1,IF(VLOOKUP(D945,Scheidsrechters!B:P,15,FALSE)=0,"",VLOOKUP(D945,Scheidsrechters!B:P,15,FALSE)),"")</f>
        <v/>
      </c>
      <c r="S945" s="1">
        <f t="shared" ca="1" si="89"/>
        <v>1</v>
      </c>
      <c r="T945" s="26" t="str">
        <f ca="1">IFERROR(VLOOKUP(C945,aanmeldingen!$C:$L,10,FALSE),"")</f>
        <v/>
      </c>
      <c r="U945" s="26" t="str">
        <f ca="1">IFERROR(VLOOKUP(C945,aanmeldingen!$C:$V,20,FALSE),"")</f>
        <v/>
      </c>
    </row>
    <row r="946" spans="1:21" x14ac:dyDescent="0.2">
      <c r="A946" s="54">
        <f t="shared" ca="1" si="86"/>
        <v>1</v>
      </c>
      <c r="B946" s="54">
        <f t="shared" ca="1" si="87"/>
        <v>0</v>
      </c>
      <c r="C946" s="54">
        <f t="shared" si="84"/>
        <v>914</v>
      </c>
      <c r="D946" s="54" t="str">
        <f ca="1">IFERROR(VLOOKUP($C946,aanmeldingen!$C:$AB,D$1,FALSE),"-")</f>
        <v>-</v>
      </c>
      <c r="E946" s="54">
        <f t="shared" ca="1" si="85"/>
        <v>0</v>
      </c>
      <c r="F946" s="25" t="str">
        <f ca="1">IF($B946=1,VLOOKUP($C946,aanmeldingen!$C:$AB,F$1,FALSE),"")</f>
        <v/>
      </c>
      <c r="G946" s="1" t="str">
        <f ca="1">IF($B946=1,VLOOKUP($C946,aanmeldingen!$C:$AB,G$1,FALSE),"")</f>
        <v/>
      </c>
      <c r="H946" s="1" t="str">
        <f ca="1">IF($B946=1,VLOOKUP($C946,aanmeldingen!$C:$AB,H$1,FALSE),"")</f>
        <v/>
      </c>
      <c r="I946" s="26" t="str">
        <f ca="1">IF($B946=1,VLOOKUP($C946,aanmeldingen!$C:$AB,I$1,FALSE),"")</f>
        <v/>
      </c>
      <c r="J946" s="26" t="str">
        <f ca="1">IF($B946=1,VLOOKUP($C946,aanmeldingen!$C:$AB,J$1,FALSE),"")</f>
        <v/>
      </c>
      <c r="K946" s="18" t="str">
        <f ca="1">IF($B946=1,VLOOKUP($C946,aanmeldingen!$C:$AB,K$1,FALSE),"")</f>
        <v/>
      </c>
      <c r="L946" s="1" t="str">
        <f ca="1">IF($B946=1,VLOOKUP($C946,aanmeldingen!$C:$AB,L$1,FALSE),"")</f>
        <v/>
      </c>
      <c r="M946" s="1" t="str">
        <f ca="1">IF($D946="-","",VLOOKUP($C946,aanmeldingen!$C:$AB,M$1,FALSE))</f>
        <v/>
      </c>
      <c r="N946" s="1" t="str">
        <f ca="1">IF($D946="-","",VLOOKUP($C946,aanmeldingen!$C:$AB,N$1,FALSE))</f>
        <v/>
      </c>
      <c r="O946" s="1" t="str">
        <f ca="1">IF($D946="-","",VLOOKUP($C946,aanmeldingen!$C:$AB,O$1,FALSE))</f>
        <v/>
      </c>
      <c r="P946" s="1">
        <f t="shared" ca="1" si="88"/>
        <v>1</v>
      </c>
      <c r="Q946" s="20" t="str">
        <f ca="1">IF(B946=1,IF(VLOOKUP(D946,Scheidsrechters!B:P,15,FALSE)=0,"",VLOOKUP(D946,Scheidsrechters!B:P,15,FALSE)),"")</f>
        <v/>
      </c>
      <c r="S946" s="1">
        <f t="shared" ca="1" si="89"/>
        <v>1</v>
      </c>
      <c r="T946" s="26" t="str">
        <f ca="1">IFERROR(VLOOKUP(C946,aanmeldingen!$C:$L,10,FALSE),"")</f>
        <v/>
      </c>
      <c r="U946" s="26" t="str">
        <f ca="1">IFERROR(VLOOKUP(C946,aanmeldingen!$C:$V,20,FALSE),"")</f>
        <v/>
      </c>
    </row>
    <row r="947" spans="1:21" x14ac:dyDescent="0.2">
      <c r="A947" s="54">
        <f t="shared" ca="1" si="86"/>
        <v>1</v>
      </c>
      <c r="B947" s="54">
        <f t="shared" ca="1" si="87"/>
        <v>0</v>
      </c>
      <c r="C947" s="54">
        <f t="shared" si="84"/>
        <v>915</v>
      </c>
      <c r="D947" s="54" t="str">
        <f ca="1">IFERROR(VLOOKUP($C947,aanmeldingen!$C:$AB,D$1,FALSE),"-")</f>
        <v>-</v>
      </c>
      <c r="E947" s="54">
        <f t="shared" ca="1" si="85"/>
        <v>0</v>
      </c>
      <c r="F947" s="25" t="str">
        <f ca="1">IF($B947=1,VLOOKUP($C947,aanmeldingen!$C:$AB,F$1,FALSE),"")</f>
        <v/>
      </c>
      <c r="G947" s="1" t="str">
        <f ca="1">IF($B947=1,VLOOKUP($C947,aanmeldingen!$C:$AB,G$1,FALSE),"")</f>
        <v/>
      </c>
      <c r="H947" s="1" t="str">
        <f ca="1">IF($B947=1,VLOOKUP($C947,aanmeldingen!$C:$AB,H$1,FALSE),"")</f>
        <v/>
      </c>
      <c r="I947" s="26" t="str">
        <f ca="1">IF($B947=1,VLOOKUP($C947,aanmeldingen!$C:$AB,I$1,FALSE),"")</f>
        <v/>
      </c>
      <c r="J947" s="26" t="str">
        <f ca="1">IF($B947=1,VLOOKUP($C947,aanmeldingen!$C:$AB,J$1,FALSE),"")</f>
        <v/>
      </c>
      <c r="K947" s="18" t="str">
        <f ca="1">IF($B947=1,VLOOKUP($C947,aanmeldingen!$C:$AB,K$1,FALSE),"")</f>
        <v/>
      </c>
      <c r="L947" s="1" t="str">
        <f ca="1">IF($B947=1,VLOOKUP($C947,aanmeldingen!$C:$AB,L$1,FALSE),"")</f>
        <v/>
      </c>
      <c r="M947" s="1" t="str">
        <f ca="1">IF($D947="-","",VLOOKUP($C947,aanmeldingen!$C:$AB,M$1,FALSE))</f>
        <v/>
      </c>
      <c r="N947" s="1" t="str">
        <f ca="1">IF($D947="-","",VLOOKUP($C947,aanmeldingen!$C:$AB,N$1,FALSE))</f>
        <v/>
      </c>
      <c r="O947" s="1" t="str">
        <f ca="1">IF($D947="-","",VLOOKUP($C947,aanmeldingen!$C:$AB,O$1,FALSE))</f>
        <v/>
      </c>
      <c r="P947" s="1">
        <f t="shared" ca="1" si="88"/>
        <v>1</v>
      </c>
      <c r="Q947" s="20" t="str">
        <f ca="1">IF(B947=1,IF(VLOOKUP(D947,Scheidsrechters!B:P,15,FALSE)=0,"",VLOOKUP(D947,Scheidsrechters!B:P,15,FALSE)),"")</f>
        <v/>
      </c>
      <c r="S947" s="1">
        <f t="shared" ca="1" si="89"/>
        <v>1</v>
      </c>
      <c r="T947" s="26" t="str">
        <f ca="1">IFERROR(VLOOKUP(C947,aanmeldingen!$C:$L,10,FALSE),"")</f>
        <v/>
      </c>
      <c r="U947" s="26" t="str">
        <f ca="1">IFERROR(VLOOKUP(C947,aanmeldingen!$C:$V,20,FALSE),"")</f>
        <v/>
      </c>
    </row>
    <row r="948" spans="1:21" x14ac:dyDescent="0.2">
      <c r="A948" s="54">
        <f t="shared" ca="1" si="86"/>
        <v>1</v>
      </c>
      <c r="B948" s="54">
        <f t="shared" ca="1" si="87"/>
        <v>0</v>
      </c>
      <c r="C948" s="54">
        <f t="shared" si="84"/>
        <v>916</v>
      </c>
      <c r="D948" s="54" t="str">
        <f ca="1">IFERROR(VLOOKUP($C948,aanmeldingen!$C:$AB,D$1,FALSE),"-")</f>
        <v>-</v>
      </c>
      <c r="E948" s="54">
        <f t="shared" ca="1" si="85"/>
        <v>0</v>
      </c>
      <c r="F948" s="25" t="str">
        <f ca="1">IF($B948=1,VLOOKUP($C948,aanmeldingen!$C:$AB,F$1,FALSE),"")</f>
        <v/>
      </c>
      <c r="G948" s="1" t="str">
        <f ca="1">IF($B948=1,VLOOKUP($C948,aanmeldingen!$C:$AB,G$1,FALSE),"")</f>
        <v/>
      </c>
      <c r="H948" s="1" t="str">
        <f ca="1">IF($B948=1,VLOOKUP($C948,aanmeldingen!$C:$AB,H$1,FALSE),"")</f>
        <v/>
      </c>
      <c r="I948" s="26" t="str">
        <f ca="1">IF($B948=1,VLOOKUP($C948,aanmeldingen!$C:$AB,I$1,FALSE),"")</f>
        <v/>
      </c>
      <c r="J948" s="26" t="str">
        <f ca="1">IF($B948=1,VLOOKUP($C948,aanmeldingen!$C:$AB,J$1,FALSE),"")</f>
        <v/>
      </c>
      <c r="K948" s="18" t="str">
        <f ca="1">IF($B948=1,VLOOKUP($C948,aanmeldingen!$C:$AB,K$1,FALSE),"")</f>
        <v/>
      </c>
      <c r="L948" s="1" t="str">
        <f ca="1">IF($B948=1,VLOOKUP($C948,aanmeldingen!$C:$AB,L$1,FALSE),"")</f>
        <v/>
      </c>
      <c r="M948" s="1" t="str">
        <f ca="1">IF($D948="-","",VLOOKUP($C948,aanmeldingen!$C:$AB,M$1,FALSE))</f>
        <v/>
      </c>
      <c r="N948" s="1" t="str">
        <f ca="1">IF($D948="-","",VLOOKUP($C948,aanmeldingen!$C:$AB,N$1,FALSE))</f>
        <v/>
      </c>
      <c r="O948" s="1" t="str">
        <f ca="1">IF($D948="-","",VLOOKUP($C948,aanmeldingen!$C:$AB,O$1,FALSE))</f>
        <v/>
      </c>
      <c r="P948" s="1">
        <f t="shared" ca="1" si="88"/>
        <v>1</v>
      </c>
      <c r="Q948" s="20" t="str">
        <f ca="1">IF(B948=1,IF(VLOOKUP(D948,Scheidsrechters!B:P,15,FALSE)=0,"",VLOOKUP(D948,Scheidsrechters!B:P,15,FALSE)),"")</f>
        <v/>
      </c>
      <c r="S948" s="1">
        <f t="shared" ca="1" si="89"/>
        <v>1</v>
      </c>
      <c r="T948" s="26" t="str">
        <f ca="1">IFERROR(VLOOKUP(C948,aanmeldingen!$C:$L,10,FALSE),"")</f>
        <v/>
      </c>
      <c r="U948" s="26" t="str">
        <f ca="1">IFERROR(VLOOKUP(C948,aanmeldingen!$C:$V,20,FALSE),"")</f>
        <v/>
      </c>
    </row>
    <row r="949" spans="1:21" x14ac:dyDescent="0.2">
      <c r="A949" s="54">
        <f t="shared" ca="1" si="86"/>
        <v>1</v>
      </c>
      <c r="B949" s="54">
        <f t="shared" ca="1" si="87"/>
        <v>0</v>
      </c>
      <c r="C949" s="54">
        <f t="shared" si="84"/>
        <v>917</v>
      </c>
      <c r="D949" s="54" t="str">
        <f ca="1">IFERROR(VLOOKUP($C949,aanmeldingen!$C:$AB,D$1,FALSE),"-")</f>
        <v>-</v>
      </c>
      <c r="E949" s="54">
        <f t="shared" ca="1" si="85"/>
        <v>0</v>
      </c>
      <c r="F949" s="25" t="str">
        <f ca="1">IF($B949=1,VLOOKUP($C949,aanmeldingen!$C:$AB,F$1,FALSE),"")</f>
        <v/>
      </c>
      <c r="G949" s="1" t="str">
        <f ca="1">IF($B949=1,VLOOKUP($C949,aanmeldingen!$C:$AB,G$1,FALSE),"")</f>
        <v/>
      </c>
      <c r="H949" s="1" t="str">
        <f ca="1">IF($B949=1,VLOOKUP($C949,aanmeldingen!$C:$AB,H$1,FALSE),"")</f>
        <v/>
      </c>
      <c r="I949" s="26" t="str">
        <f ca="1">IF($B949=1,VLOOKUP($C949,aanmeldingen!$C:$AB,I$1,FALSE),"")</f>
        <v/>
      </c>
      <c r="J949" s="26" t="str">
        <f ca="1">IF($B949=1,VLOOKUP($C949,aanmeldingen!$C:$AB,J$1,FALSE),"")</f>
        <v/>
      </c>
      <c r="K949" s="18" t="str">
        <f ca="1">IF($B949=1,VLOOKUP($C949,aanmeldingen!$C:$AB,K$1,FALSE),"")</f>
        <v/>
      </c>
      <c r="L949" s="1" t="str">
        <f ca="1">IF($B949=1,VLOOKUP($C949,aanmeldingen!$C:$AB,L$1,FALSE),"")</f>
        <v/>
      </c>
      <c r="M949" s="1" t="str">
        <f ca="1">IF($D949="-","",VLOOKUP($C949,aanmeldingen!$C:$AB,M$1,FALSE))</f>
        <v/>
      </c>
      <c r="N949" s="1" t="str">
        <f ca="1">IF($D949="-","",VLOOKUP($C949,aanmeldingen!$C:$AB,N$1,FALSE))</f>
        <v/>
      </c>
      <c r="O949" s="1" t="str">
        <f ca="1">IF($D949="-","",VLOOKUP($C949,aanmeldingen!$C:$AB,O$1,FALSE))</f>
        <v/>
      </c>
      <c r="P949" s="1">
        <f t="shared" ca="1" si="88"/>
        <v>1</v>
      </c>
      <c r="Q949" s="20" t="str">
        <f ca="1">IF(B949=1,IF(VLOOKUP(D949,Scheidsrechters!B:P,15,FALSE)=0,"",VLOOKUP(D949,Scheidsrechters!B:P,15,FALSE)),"")</f>
        <v/>
      </c>
      <c r="S949" s="1">
        <f t="shared" ca="1" si="89"/>
        <v>1</v>
      </c>
      <c r="T949" s="26" t="str">
        <f ca="1">IFERROR(VLOOKUP(C949,aanmeldingen!$C:$L,10,FALSE),"")</f>
        <v/>
      </c>
      <c r="U949" s="26" t="str">
        <f ca="1">IFERROR(VLOOKUP(C949,aanmeldingen!$C:$V,20,FALSE),"")</f>
        <v/>
      </c>
    </row>
    <row r="950" spans="1:21" x14ac:dyDescent="0.2">
      <c r="A950" s="54">
        <f t="shared" ca="1" si="86"/>
        <v>1</v>
      </c>
      <c r="B950" s="54">
        <f t="shared" ca="1" si="87"/>
        <v>0</v>
      </c>
      <c r="C950" s="54">
        <f t="shared" si="84"/>
        <v>918</v>
      </c>
      <c r="D950" s="54" t="str">
        <f ca="1">IFERROR(VLOOKUP($C950,aanmeldingen!$C:$AB,D$1,FALSE),"-")</f>
        <v>-</v>
      </c>
      <c r="E950" s="54">
        <f t="shared" ca="1" si="85"/>
        <v>0</v>
      </c>
      <c r="F950" s="25" t="str">
        <f ca="1">IF($B950=1,VLOOKUP($C950,aanmeldingen!$C:$AB,F$1,FALSE),"")</f>
        <v/>
      </c>
      <c r="G950" s="1" t="str">
        <f ca="1">IF($B950=1,VLOOKUP($C950,aanmeldingen!$C:$AB,G$1,FALSE),"")</f>
        <v/>
      </c>
      <c r="H950" s="1" t="str">
        <f ca="1">IF($B950=1,VLOOKUP($C950,aanmeldingen!$C:$AB,H$1,FALSE),"")</f>
        <v/>
      </c>
      <c r="I950" s="26" t="str">
        <f ca="1">IF($B950=1,VLOOKUP($C950,aanmeldingen!$C:$AB,I$1,FALSE),"")</f>
        <v/>
      </c>
      <c r="J950" s="26" t="str">
        <f ca="1">IF($B950=1,VLOOKUP($C950,aanmeldingen!$C:$AB,J$1,FALSE),"")</f>
        <v/>
      </c>
      <c r="K950" s="18" t="str">
        <f ca="1">IF($B950=1,VLOOKUP($C950,aanmeldingen!$C:$AB,K$1,FALSE),"")</f>
        <v/>
      </c>
      <c r="L950" s="1" t="str">
        <f ca="1">IF($B950=1,VLOOKUP($C950,aanmeldingen!$C:$AB,L$1,FALSE),"")</f>
        <v/>
      </c>
      <c r="M950" s="1" t="str">
        <f ca="1">IF($D950="-","",VLOOKUP($C950,aanmeldingen!$C:$AB,M$1,FALSE))</f>
        <v/>
      </c>
      <c r="N950" s="1" t="str">
        <f ca="1">IF($D950="-","",VLOOKUP($C950,aanmeldingen!$C:$AB,N$1,FALSE))</f>
        <v/>
      </c>
      <c r="O950" s="1" t="str">
        <f ca="1">IF($D950="-","",VLOOKUP($C950,aanmeldingen!$C:$AB,O$1,FALSE))</f>
        <v/>
      </c>
      <c r="P950" s="1">
        <f t="shared" ca="1" si="88"/>
        <v>1</v>
      </c>
      <c r="Q950" s="20" t="str">
        <f ca="1">IF(B950=1,IF(VLOOKUP(D950,Scheidsrechters!B:P,15,FALSE)=0,"",VLOOKUP(D950,Scheidsrechters!B:P,15,FALSE)),"")</f>
        <v/>
      </c>
      <c r="S950" s="1">
        <f t="shared" ca="1" si="89"/>
        <v>1</v>
      </c>
      <c r="T950" s="26" t="str">
        <f ca="1">IFERROR(VLOOKUP(C950,aanmeldingen!$C:$L,10,FALSE),"")</f>
        <v/>
      </c>
      <c r="U950" s="26" t="str">
        <f ca="1">IFERROR(VLOOKUP(C950,aanmeldingen!$C:$V,20,FALSE),"")</f>
        <v/>
      </c>
    </row>
    <row r="951" spans="1:21" x14ac:dyDescent="0.2">
      <c r="A951" s="54">
        <f t="shared" ca="1" si="86"/>
        <v>1</v>
      </c>
      <c r="B951" s="54">
        <f t="shared" ca="1" si="87"/>
        <v>0</v>
      </c>
      <c r="C951" s="54">
        <f t="shared" si="84"/>
        <v>919</v>
      </c>
      <c r="D951" s="54" t="str">
        <f ca="1">IFERROR(VLOOKUP($C951,aanmeldingen!$C:$AB,D$1,FALSE),"-")</f>
        <v>-</v>
      </c>
      <c r="E951" s="54">
        <f t="shared" ca="1" si="85"/>
        <v>0</v>
      </c>
      <c r="F951" s="25" t="str">
        <f ca="1">IF($B951=1,VLOOKUP($C951,aanmeldingen!$C:$AB,F$1,FALSE),"")</f>
        <v/>
      </c>
      <c r="G951" s="1" t="str">
        <f ca="1">IF($B951=1,VLOOKUP($C951,aanmeldingen!$C:$AB,G$1,FALSE),"")</f>
        <v/>
      </c>
      <c r="H951" s="1" t="str">
        <f ca="1">IF($B951=1,VLOOKUP($C951,aanmeldingen!$C:$AB,H$1,FALSE),"")</f>
        <v/>
      </c>
      <c r="I951" s="26" t="str">
        <f ca="1">IF($B951=1,VLOOKUP($C951,aanmeldingen!$C:$AB,I$1,FALSE),"")</f>
        <v/>
      </c>
      <c r="J951" s="26" t="str">
        <f ca="1">IF($B951=1,VLOOKUP($C951,aanmeldingen!$C:$AB,J$1,FALSE),"")</f>
        <v/>
      </c>
      <c r="K951" s="18" t="str">
        <f ca="1">IF($B951=1,VLOOKUP($C951,aanmeldingen!$C:$AB,K$1,FALSE),"")</f>
        <v/>
      </c>
      <c r="L951" s="1" t="str">
        <f ca="1">IF($B951=1,VLOOKUP($C951,aanmeldingen!$C:$AB,L$1,FALSE),"")</f>
        <v/>
      </c>
      <c r="M951" s="1" t="str">
        <f ca="1">IF($D951="-","",VLOOKUP($C951,aanmeldingen!$C:$AB,M$1,FALSE))</f>
        <v/>
      </c>
      <c r="N951" s="1" t="str">
        <f ca="1">IF($D951="-","",VLOOKUP($C951,aanmeldingen!$C:$AB,N$1,FALSE))</f>
        <v/>
      </c>
      <c r="O951" s="1" t="str">
        <f ca="1">IF($D951="-","",VLOOKUP($C951,aanmeldingen!$C:$AB,O$1,FALSE))</f>
        <v/>
      </c>
      <c r="P951" s="1">
        <f t="shared" ca="1" si="88"/>
        <v>1</v>
      </c>
      <c r="Q951" s="20" t="str">
        <f ca="1">IF(B951=1,IF(VLOOKUP(D951,Scheidsrechters!B:P,15,FALSE)=0,"",VLOOKUP(D951,Scheidsrechters!B:P,15,FALSE)),"")</f>
        <v/>
      </c>
      <c r="S951" s="1">
        <f t="shared" ca="1" si="89"/>
        <v>1</v>
      </c>
      <c r="T951" s="26" t="str">
        <f ca="1">IFERROR(VLOOKUP(C951,aanmeldingen!$C:$L,10,FALSE),"")</f>
        <v/>
      </c>
      <c r="U951" s="26" t="str">
        <f ca="1">IFERROR(VLOOKUP(C951,aanmeldingen!$C:$V,20,FALSE),"")</f>
        <v/>
      </c>
    </row>
    <row r="952" spans="1:21" x14ac:dyDescent="0.2">
      <c r="A952" s="54">
        <f t="shared" ca="1" si="86"/>
        <v>1</v>
      </c>
      <c r="B952" s="54">
        <f t="shared" ca="1" si="87"/>
        <v>0</v>
      </c>
      <c r="C952" s="54">
        <f t="shared" si="84"/>
        <v>920</v>
      </c>
      <c r="D952" s="54" t="str">
        <f ca="1">IFERROR(VLOOKUP($C952,aanmeldingen!$C:$AB,D$1,FALSE),"-")</f>
        <v>-</v>
      </c>
      <c r="E952" s="54">
        <f t="shared" ca="1" si="85"/>
        <v>0</v>
      </c>
      <c r="F952" s="25" t="str">
        <f ca="1">IF($B952=1,VLOOKUP($C952,aanmeldingen!$C:$AB,F$1,FALSE),"")</f>
        <v/>
      </c>
      <c r="G952" s="1" t="str">
        <f ca="1">IF($B952=1,VLOOKUP($C952,aanmeldingen!$C:$AB,G$1,FALSE),"")</f>
        <v/>
      </c>
      <c r="H952" s="1" t="str">
        <f ca="1">IF($B952=1,VLOOKUP($C952,aanmeldingen!$C:$AB,H$1,FALSE),"")</f>
        <v/>
      </c>
      <c r="I952" s="26" t="str">
        <f ca="1">IF($B952=1,VLOOKUP($C952,aanmeldingen!$C:$AB,I$1,FALSE),"")</f>
        <v/>
      </c>
      <c r="J952" s="26" t="str">
        <f ca="1">IF($B952=1,VLOOKUP($C952,aanmeldingen!$C:$AB,J$1,FALSE),"")</f>
        <v/>
      </c>
      <c r="K952" s="18" t="str">
        <f ca="1">IF($B952=1,VLOOKUP($C952,aanmeldingen!$C:$AB,K$1,FALSE),"")</f>
        <v/>
      </c>
      <c r="L952" s="1" t="str">
        <f ca="1">IF($B952=1,VLOOKUP($C952,aanmeldingen!$C:$AB,L$1,FALSE),"")</f>
        <v/>
      </c>
      <c r="M952" s="1" t="str">
        <f ca="1">IF($D952="-","",VLOOKUP($C952,aanmeldingen!$C:$AB,M$1,FALSE))</f>
        <v/>
      </c>
      <c r="N952" s="1" t="str">
        <f ca="1">IF($D952="-","",VLOOKUP($C952,aanmeldingen!$C:$AB,N$1,FALSE))</f>
        <v/>
      </c>
      <c r="O952" s="1" t="str">
        <f ca="1">IF($D952="-","",VLOOKUP($C952,aanmeldingen!$C:$AB,O$1,FALSE))</f>
        <v/>
      </c>
      <c r="P952" s="1">
        <f t="shared" ca="1" si="88"/>
        <v>1</v>
      </c>
      <c r="Q952" s="20" t="str">
        <f ca="1">IF(B952=1,IF(VLOOKUP(D952,Scheidsrechters!B:P,15,FALSE)=0,"",VLOOKUP(D952,Scheidsrechters!B:P,15,FALSE)),"")</f>
        <v/>
      </c>
      <c r="S952" s="1">
        <f t="shared" ca="1" si="89"/>
        <v>1</v>
      </c>
      <c r="T952" s="26" t="str">
        <f ca="1">IFERROR(VLOOKUP(C952,aanmeldingen!$C:$L,10,FALSE),"")</f>
        <v/>
      </c>
      <c r="U952" s="26" t="str">
        <f ca="1">IFERROR(VLOOKUP(C952,aanmeldingen!$C:$V,20,FALSE),"")</f>
        <v/>
      </c>
    </row>
    <row r="953" spans="1:21" x14ac:dyDescent="0.2">
      <c r="A953" s="54">
        <f t="shared" ca="1" si="86"/>
        <v>1</v>
      </c>
      <c r="B953" s="54">
        <f t="shared" ca="1" si="87"/>
        <v>0</v>
      </c>
      <c r="C953" s="54">
        <f t="shared" si="84"/>
        <v>921</v>
      </c>
      <c r="D953" s="54" t="str">
        <f ca="1">IFERROR(VLOOKUP($C953,aanmeldingen!$C:$AB,D$1,FALSE),"-")</f>
        <v>-</v>
      </c>
      <c r="E953" s="54">
        <f t="shared" ca="1" si="85"/>
        <v>0</v>
      </c>
      <c r="F953" s="25" t="str">
        <f ca="1">IF($B953=1,VLOOKUP($C953,aanmeldingen!$C:$AB,F$1,FALSE),"")</f>
        <v/>
      </c>
      <c r="G953" s="1" t="str">
        <f ca="1">IF($B953=1,VLOOKUP($C953,aanmeldingen!$C:$AB,G$1,FALSE),"")</f>
        <v/>
      </c>
      <c r="H953" s="1" t="str">
        <f ca="1">IF($B953=1,VLOOKUP($C953,aanmeldingen!$C:$AB,H$1,FALSE),"")</f>
        <v/>
      </c>
      <c r="I953" s="26" t="str">
        <f ca="1">IF($B953=1,VLOOKUP($C953,aanmeldingen!$C:$AB,I$1,FALSE),"")</f>
        <v/>
      </c>
      <c r="J953" s="26" t="str">
        <f ca="1">IF($B953=1,VLOOKUP($C953,aanmeldingen!$C:$AB,J$1,FALSE),"")</f>
        <v/>
      </c>
      <c r="K953" s="18" t="str">
        <f ca="1">IF($B953=1,VLOOKUP($C953,aanmeldingen!$C:$AB,K$1,FALSE),"")</f>
        <v/>
      </c>
      <c r="L953" s="1" t="str">
        <f ca="1">IF($B953=1,VLOOKUP($C953,aanmeldingen!$C:$AB,L$1,FALSE),"")</f>
        <v/>
      </c>
      <c r="M953" s="1" t="str">
        <f ca="1">IF($D953="-","",VLOOKUP($C953,aanmeldingen!$C:$AB,M$1,FALSE))</f>
        <v/>
      </c>
      <c r="N953" s="1" t="str">
        <f ca="1">IF($D953="-","",VLOOKUP($C953,aanmeldingen!$C:$AB,N$1,FALSE))</f>
        <v/>
      </c>
      <c r="O953" s="1" t="str">
        <f ca="1">IF($D953="-","",VLOOKUP($C953,aanmeldingen!$C:$AB,O$1,FALSE))</f>
        <v/>
      </c>
      <c r="P953" s="1">
        <f t="shared" ca="1" si="88"/>
        <v>1</v>
      </c>
      <c r="Q953" s="20" t="str">
        <f ca="1">IF(B953=1,IF(VLOOKUP(D953,Scheidsrechters!B:P,15,FALSE)=0,"",VLOOKUP(D953,Scheidsrechters!B:P,15,FALSE)),"")</f>
        <v/>
      </c>
      <c r="S953" s="1">
        <f t="shared" ca="1" si="89"/>
        <v>1</v>
      </c>
      <c r="T953" s="26" t="str">
        <f ca="1">IFERROR(VLOOKUP(C953,aanmeldingen!$C:$L,10,FALSE),"")</f>
        <v/>
      </c>
      <c r="U953" s="26" t="str">
        <f ca="1">IFERROR(VLOOKUP(C953,aanmeldingen!$C:$V,20,FALSE),"")</f>
        <v/>
      </c>
    </row>
    <row r="954" spans="1:21" x14ac:dyDescent="0.2">
      <c r="A954" s="54">
        <f t="shared" ca="1" si="86"/>
        <v>1</v>
      </c>
      <c r="B954" s="54">
        <f t="shared" ca="1" si="87"/>
        <v>0</v>
      </c>
      <c r="C954" s="54">
        <f t="shared" si="84"/>
        <v>922</v>
      </c>
      <c r="D954" s="54" t="str">
        <f ca="1">IFERROR(VLOOKUP($C954,aanmeldingen!$C:$AB,D$1,FALSE),"-")</f>
        <v>-</v>
      </c>
      <c r="E954" s="54">
        <f t="shared" ca="1" si="85"/>
        <v>0</v>
      </c>
      <c r="F954" s="25" t="str">
        <f ca="1">IF($B954=1,VLOOKUP($C954,aanmeldingen!$C:$AB,F$1,FALSE),"")</f>
        <v/>
      </c>
      <c r="G954" s="1" t="str">
        <f ca="1">IF($B954=1,VLOOKUP($C954,aanmeldingen!$C:$AB,G$1,FALSE),"")</f>
        <v/>
      </c>
      <c r="H954" s="1" t="str">
        <f ca="1">IF($B954=1,VLOOKUP($C954,aanmeldingen!$C:$AB,H$1,FALSE),"")</f>
        <v/>
      </c>
      <c r="I954" s="26" t="str">
        <f ca="1">IF($B954=1,VLOOKUP($C954,aanmeldingen!$C:$AB,I$1,FALSE),"")</f>
        <v/>
      </c>
      <c r="J954" s="26" t="str">
        <f ca="1">IF($B954=1,VLOOKUP($C954,aanmeldingen!$C:$AB,J$1,FALSE),"")</f>
        <v/>
      </c>
      <c r="K954" s="18" t="str">
        <f ca="1">IF($B954=1,VLOOKUP($C954,aanmeldingen!$C:$AB,K$1,FALSE),"")</f>
        <v/>
      </c>
      <c r="L954" s="1" t="str">
        <f ca="1">IF($B954=1,VLOOKUP($C954,aanmeldingen!$C:$AB,L$1,FALSE),"")</f>
        <v/>
      </c>
      <c r="M954" s="1" t="str">
        <f ca="1">IF($D954="-","",VLOOKUP($C954,aanmeldingen!$C:$AB,M$1,FALSE))</f>
        <v/>
      </c>
      <c r="N954" s="1" t="str">
        <f ca="1">IF($D954="-","",VLOOKUP($C954,aanmeldingen!$C:$AB,N$1,FALSE))</f>
        <v/>
      </c>
      <c r="O954" s="1" t="str">
        <f ca="1">IF($D954="-","",VLOOKUP($C954,aanmeldingen!$C:$AB,O$1,FALSE))</f>
        <v/>
      </c>
      <c r="P954" s="1">
        <f t="shared" ca="1" si="88"/>
        <v>1</v>
      </c>
      <c r="Q954" s="20" t="str">
        <f ca="1">IF(B954=1,IF(VLOOKUP(D954,Scheidsrechters!B:P,15,FALSE)=0,"",VLOOKUP(D954,Scheidsrechters!B:P,15,FALSE)),"")</f>
        <v/>
      </c>
      <c r="S954" s="1">
        <f t="shared" ca="1" si="89"/>
        <v>1</v>
      </c>
      <c r="T954" s="26" t="str">
        <f ca="1">IFERROR(VLOOKUP(C954,aanmeldingen!$C:$L,10,FALSE),"")</f>
        <v/>
      </c>
      <c r="U954" s="26" t="str">
        <f ca="1">IFERROR(VLOOKUP(C954,aanmeldingen!$C:$V,20,FALSE),"")</f>
        <v/>
      </c>
    </row>
    <row r="955" spans="1:21" x14ac:dyDescent="0.2">
      <c r="A955" s="54">
        <f t="shared" ca="1" si="86"/>
        <v>1</v>
      </c>
      <c r="B955" s="54">
        <f t="shared" ca="1" si="87"/>
        <v>0</v>
      </c>
      <c r="C955" s="54">
        <f t="shared" si="84"/>
        <v>923</v>
      </c>
      <c r="D955" s="54" t="str">
        <f ca="1">IFERROR(VLOOKUP($C955,aanmeldingen!$C:$AB,D$1,FALSE),"-")</f>
        <v>-</v>
      </c>
      <c r="E955" s="54">
        <f t="shared" ca="1" si="85"/>
        <v>0</v>
      </c>
      <c r="F955" s="25" t="str">
        <f ca="1">IF($B955=1,VLOOKUP($C955,aanmeldingen!$C:$AB,F$1,FALSE),"")</f>
        <v/>
      </c>
      <c r="G955" s="1" t="str">
        <f ca="1">IF($B955=1,VLOOKUP($C955,aanmeldingen!$C:$AB,G$1,FALSE),"")</f>
        <v/>
      </c>
      <c r="H955" s="1" t="str">
        <f ca="1">IF($B955=1,VLOOKUP($C955,aanmeldingen!$C:$AB,H$1,FALSE),"")</f>
        <v/>
      </c>
      <c r="I955" s="26" t="str">
        <f ca="1">IF($B955=1,VLOOKUP($C955,aanmeldingen!$C:$AB,I$1,FALSE),"")</f>
        <v/>
      </c>
      <c r="J955" s="26" t="str">
        <f ca="1">IF($B955=1,VLOOKUP($C955,aanmeldingen!$C:$AB,J$1,FALSE),"")</f>
        <v/>
      </c>
      <c r="K955" s="18" t="str">
        <f ca="1">IF($B955=1,VLOOKUP($C955,aanmeldingen!$C:$AB,K$1,FALSE),"")</f>
        <v/>
      </c>
      <c r="L955" s="1" t="str">
        <f ca="1">IF($B955=1,VLOOKUP($C955,aanmeldingen!$C:$AB,L$1,FALSE),"")</f>
        <v/>
      </c>
      <c r="M955" s="1" t="str">
        <f ca="1">IF($D955="-","",VLOOKUP($C955,aanmeldingen!$C:$AB,M$1,FALSE))</f>
        <v/>
      </c>
      <c r="N955" s="1" t="str">
        <f ca="1">IF($D955="-","",VLOOKUP($C955,aanmeldingen!$C:$AB,N$1,FALSE))</f>
        <v/>
      </c>
      <c r="O955" s="1" t="str">
        <f ca="1">IF($D955="-","",VLOOKUP($C955,aanmeldingen!$C:$AB,O$1,FALSE))</f>
        <v/>
      </c>
      <c r="P955" s="1">
        <f t="shared" ca="1" si="88"/>
        <v>1</v>
      </c>
      <c r="Q955" s="20" t="str">
        <f ca="1">IF(B955=1,IF(VLOOKUP(D955,Scheidsrechters!B:P,15,FALSE)=0,"",VLOOKUP(D955,Scheidsrechters!B:P,15,FALSE)),"")</f>
        <v/>
      </c>
      <c r="S955" s="1">
        <f t="shared" ca="1" si="89"/>
        <v>1</v>
      </c>
      <c r="T955" s="26" t="str">
        <f ca="1">IFERROR(VLOOKUP(C955,aanmeldingen!$C:$L,10,FALSE),"")</f>
        <v/>
      </c>
      <c r="U955" s="26" t="str">
        <f ca="1">IFERROR(VLOOKUP(C955,aanmeldingen!$C:$V,20,FALSE),"")</f>
        <v/>
      </c>
    </row>
    <row r="956" spans="1:21" x14ac:dyDescent="0.2">
      <c r="A956" s="54">
        <f t="shared" ca="1" si="86"/>
        <v>1</v>
      </c>
      <c r="B956" s="54">
        <f t="shared" ca="1" si="87"/>
        <v>0</v>
      </c>
      <c r="C956" s="54">
        <f t="shared" si="84"/>
        <v>924</v>
      </c>
      <c r="D956" s="54" t="str">
        <f ca="1">IFERROR(VLOOKUP($C956,aanmeldingen!$C:$AB,D$1,FALSE),"-")</f>
        <v>-</v>
      </c>
      <c r="E956" s="54">
        <f t="shared" ca="1" si="85"/>
        <v>0</v>
      </c>
      <c r="F956" s="25" t="str">
        <f ca="1">IF($B956=1,VLOOKUP($C956,aanmeldingen!$C:$AB,F$1,FALSE),"")</f>
        <v/>
      </c>
      <c r="G956" s="1" t="str">
        <f ca="1">IF($B956=1,VLOOKUP($C956,aanmeldingen!$C:$AB,G$1,FALSE),"")</f>
        <v/>
      </c>
      <c r="H956" s="1" t="str">
        <f ca="1">IF($B956=1,VLOOKUP($C956,aanmeldingen!$C:$AB,H$1,FALSE),"")</f>
        <v/>
      </c>
      <c r="I956" s="26" t="str">
        <f ca="1">IF($B956=1,VLOOKUP($C956,aanmeldingen!$C:$AB,I$1,FALSE),"")</f>
        <v/>
      </c>
      <c r="J956" s="26" t="str">
        <f ca="1">IF($B956=1,VLOOKUP($C956,aanmeldingen!$C:$AB,J$1,FALSE),"")</f>
        <v/>
      </c>
      <c r="K956" s="18" t="str">
        <f ca="1">IF($B956=1,VLOOKUP($C956,aanmeldingen!$C:$AB,K$1,FALSE),"")</f>
        <v/>
      </c>
      <c r="L956" s="1" t="str">
        <f ca="1">IF($B956=1,VLOOKUP($C956,aanmeldingen!$C:$AB,L$1,FALSE),"")</f>
        <v/>
      </c>
      <c r="M956" s="1" t="str">
        <f ca="1">IF($D956="-","",VLOOKUP($C956,aanmeldingen!$C:$AB,M$1,FALSE))</f>
        <v/>
      </c>
      <c r="N956" s="1" t="str">
        <f ca="1">IF($D956="-","",VLOOKUP($C956,aanmeldingen!$C:$AB,N$1,FALSE))</f>
        <v/>
      </c>
      <c r="O956" s="1" t="str">
        <f ca="1">IF($D956="-","",VLOOKUP($C956,aanmeldingen!$C:$AB,O$1,FALSE))</f>
        <v/>
      </c>
      <c r="P956" s="1">
        <f t="shared" ca="1" si="88"/>
        <v>1</v>
      </c>
      <c r="Q956" s="20" t="str">
        <f ca="1">IF(B956=1,IF(VLOOKUP(D956,Scheidsrechters!B:P,15,FALSE)=0,"",VLOOKUP(D956,Scheidsrechters!B:P,15,FALSE)),"")</f>
        <v/>
      </c>
      <c r="S956" s="1">
        <f t="shared" ca="1" si="89"/>
        <v>1</v>
      </c>
      <c r="T956" s="26" t="str">
        <f ca="1">IFERROR(VLOOKUP(C956,aanmeldingen!$C:$L,10,FALSE),"")</f>
        <v/>
      </c>
      <c r="U956" s="26" t="str">
        <f ca="1">IFERROR(VLOOKUP(C956,aanmeldingen!$C:$V,20,FALSE),"")</f>
        <v/>
      </c>
    </row>
    <row r="957" spans="1:21" x14ac:dyDescent="0.2">
      <c r="A957" s="54">
        <f t="shared" ca="1" si="86"/>
        <v>1</v>
      </c>
      <c r="B957" s="54">
        <f t="shared" ca="1" si="87"/>
        <v>0</v>
      </c>
      <c r="C957" s="54">
        <f t="shared" si="84"/>
        <v>925</v>
      </c>
      <c r="D957" s="54" t="str">
        <f ca="1">IFERROR(VLOOKUP($C957,aanmeldingen!$C:$AB,D$1,FALSE),"-")</f>
        <v>-</v>
      </c>
      <c r="E957" s="54">
        <f t="shared" ca="1" si="85"/>
        <v>0</v>
      </c>
      <c r="F957" s="25" t="str">
        <f ca="1">IF($B957=1,VLOOKUP($C957,aanmeldingen!$C:$AB,F$1,FALSE),"")</f>
        <v/>
      </c>
      <c r="G957" s="1" t="str">
        <f ca="1">IF($B957=1,VLOOKUP($C957,aanmeldingen!$C:$AB,G$1,FALSE),"")</f>
        <v/>
      </c>
      <c r="H957" s="1" t="str">
        <f ca="1">IF($B957=1,VLOOKUP($C957,aanmeldingen!$C:$AB,H$1,FALSE),"")</f>
        <v/>
      </c>
      <c r="I957" s="26" t="str">
        <f ca="1">IF($B957=1,VLOOKUP($C957,aanmeldingen!$C:$AB,I$1,FALSE),"")</f>
        <v/>
      </c>
      <c r="J957" s="26" t="str">
        <f ca="1">IF($B957=1,VLOOKUP($C957,aanmeldingen!$C:$AB,J$1,FALSE),"")</f>
        <v/>
      </c>
      <c r="K957" s="18" t="str">
        <f ca="1">IF($B957=1,VLOOKUP($C957,aanmeldingen!$C:$AB,K$1,FALSE),"")</f>
        <v/>
      </c>
      <c r="L957" s="1" t="str">
        <f ca="1">IF($B957=1,VLOOKUP($C957,aanmeldingen!$C:$AB,L$1,FALSE),"")</f>
        <v/>
      </c>
      <c r="M957" s="1" t="str">
        <f ca="1">IF($D957="-","",VLOOKUP($C957,aanmeldingen!$C:$AB,M$1,FALSE))</f>
        <v/>
      </c>
      <c r="N957" s="1" t="str">
        <f ca="1">IF($D957="-","",VLOOKUP($C957,aanmeldingen!$C:$AB,N$1,FALSE))</f>
        <v/>
      </c>
      <c r="O957" s="1" t="str">
        <f ca="1">IF($D957="-","",VLOOKUP($C957,aanmeldingen!$C:$AB,O$1,FALSE))</f>
        <v/>
      </c>
      <c r="P957" s="1">
        <f t="shared" ca="1" si="88"/>
        <v>1</v>
      </c>
      <c r="Q957" s="20" t="str">
        <f ca="1">IF(B957=1,IF(VLOOKUP(D957,Scheidsrechters!B:P,15,FALSE)=0,"",VLOOKUP(D957,Scheidsrechters!B:P,15,FALSE)),"")</f>
        <v/>
      </c>
      <c r="S957" s="1">
        <f t="shared" ca="1" si="89"/>
        <v>1</v>
      </c>
      <c r="T957" s="26" t="str">
        <f ca="1">IFERROR(VLOOKUP(C957,aanmeldingen!$C:$L,10,FALSE),"")</f>
        <v/>
      </c>
      <c r="U957" s="26" t="str">
        <f ca="1">IFERROR(VLOOKUP(C957,aanmeldingen!$C:$V,20,FALSE),"")</f>
        <v/>
      </c>
    </row>
    <row r="958" spans="1:21" x14ac:dyDescent="0.2">
      <c r="A958" s="54">
        <f t="shared" ca="1" si="86"/>
        <v>1</v>
      </c>
      <c r="B958" s="54">
        <f t="shared" ca="1" si="87"/>
        <v>0</v>
      </c>
      <c r="C958" s="54">
        <f t="shared" si="84"/>
        <v>926</v>
      </c>
      <c r="D958" s="54" t="str">
        <f ca="1">IFERROR(VLOOKUP($C958,aanmeldingen!$C:$AB,D$1,FALSE),"-")</f>
        <v>-</v>
      </c>
      <c r="E958" s="54">
        <f t="shared" ca="1" si="85"/>
        <v>0</v>
      </c>
      <c r="F958" s="25" t="str">
        <f ca="1">IF($B958=1,VLOOKUP($C958,aanmeldingen!$C:$AB,F$1,FALSE),"")</f>
        <v/>
      </c>
      <c r="G958" s="1" t="str">
        <f ca="1">IF($B958=1,VLOOKUP($C958,aanmeldingen!$C:$AB,G$1,FALSE),"")</f>
        <v/>
      </c>
      <c r="H958" s="1" t="str">
        <f ca="1">IF($B958=1,VLOOKUP($C958,aanmeldingen!$C:$AB,H$1,FALSE),"")</f>
        <v/>
      </c>
      <c r="I958" s="26" t="str">
        <f ca="1">IF($B958=1,VLOOKUP($C958,aanmeldingen!$C:$AB,I$1,FALSE),"")</f>
        <v/>
      </c>
      <c r="J958" s="26" t="str">
        <f ca="1">IF($B958=1,VLOOKUP($C958,aanmeldingen!$C:$AB,J$1,FALSE),"")</f>
        <v/>
      </c>
      <c r="K958" s="18" t="str">
        <f ca="1">IF($B958=1,VLOOKUP($C958,aanmeldingen!$C:$AB,K$1,FALSE),"")</f>
        <v/>
      </c>
      <c r="L958" s="1" t="str">
        <f ca="1">IF($B958=1,VLOOKUP($C958,aanmeldingen!$C:$AB,L$1,FALSE),"")</f>
        <v/>
      </c>
      <c r="M958" s="1" t="str">
        <f ca="1">IF($D958="-","",VLOOKUP($C958,aanmeldingen!$C:$AB,M$1,FALSE))</f>
        <v/>
      </c>
      <c r="N958" s="1" t="str">
        <f ca="1">IF($D958="-","",VLOOKUP($C958,aanmeldingen!$C:$AB,N$1,FALSE))</f>
        <v/>
      </c>
      <c r="O958" s="1" t="str">
        <f ca="1">IF($D958="-","",VLOOKUP($C958,aanmeldingen!$C:$AB,O$1,FALSE))</f>
        <v/>
      </c>
      <c r="P958" s="1">
        <f t="shared" ca="1" si="88"/>
        <v>1</v>
      </c>
      <c r="Q958" s="20" t="str">
        <f ca="1">IF(B958=1,IF(VLOOKUP(D958,Scheidsrechters!B:P,15,FALSE)=0,"",VLOOKUP(D958,Scheidsrechters!B:P,15,FALSE)),"")</f>
        <v/>
      </c>
      <c r="S958" s="1">
        <f t="shared" ca="1" si="89"/>
        <v>1</v>
      </c>
      <c r="T958" s="26" t="str">
        <f ca="1">IFERROR(VLOOKUP(C958,aanmeldingen!$C:$L,10,FALSE),"")</f>
        <v/>
      </c>
      <c r="U958" s="26" t="str">
        <f ca="1">IFERROR(VLOOKUP(C958,aanmeldingen!$C:$V,20,FALSE),"")</f>
        <v/>
      </c>
    </row>
    <row r="959" spans="1:21" x14ac:dyDescent="0.2">
      <c r="A959" s="54">
        <f t="shared" ca="1" si="86"/>
        <v>1</v>
      </c>
      <c r="B959" s="54">
        <f t="shared" ca="1" si="87"/>
        <v>0</v>
      </c>
      <c r="C959" s="54">
        <f t="shared" si="84"/>
        <v>927</v>
      </c>
      <c r="D959" s="54" t="str">
        <f ca="1">IFERROR(VLOOKUP($C959,aanmeldingen!$C:$AB,D$1,FALSE),"-")</f>
        <v>-</v>
      </c>
      <c r="E959" s="54">
        <f t="shared" ca="1" si="85"/>
        <v>0</v>
      </c>
      <c r="F959" s="25" t="str">
        <f ca="1">IF($B959=1,VLOOKUP($C959,aanmeldingen!$C:$AB,F$1,FALSE),"")</f>
        <v/>
      </c>
      <c r="G959" s="1" t="str">
        <f ca="1">IF($B959=1,VLOOKUP($C959,aanmeldingen!$C:$AB,G$1,FALSE),"")</f>
        <v/>
      </c>
      <c r="H959" s="1" t="str">
        <f ca="1">IF($B959=1,VLOOKUP($C959,aanmeldingen!$C:$AB,H$1,FALSE),"")</f>
        <v/>
      </c>
      <c r="I959" s="26" t="str">
        <f ca="1">IF($B959=1,VLOOKUP($C959,aanmeldingen!$C:$AB,I$1,FALSE),"")</f>
        <v/>
      </c>
      <c r="J959" s="26" t="str">
        <f ca="1">IF($B959=1,VLOOKUP($C959,aanmeldingen!$C:$AB,J$1,FALSE),"")</f>
        <v/>
      </c>
      <c r="K959" s="18" t="str">
        <f ca="1">IF($B959=1,VLOOKUP($C959,aanmeldingen!$C:$AB,K$1,FALSE),"")</f>
        <v/>
      </c>
      <c r="L959" s="1" t="str">
        <f ca="1">IF($B959=1,VLOOKUP($C959,aanmeldingen!$C:$AB,L$1,FALSE),"")</f>
        <v/>
      </c>
      <c r="M959" s="1" t="str">
        <f ca="1">IF($D959="-","",VLOOKUP($C959,aanmeldingen!$C:$AB,M$1,FALSE))</f>
        <v/>
      </c>
      <c r="N959" s="1" t="str">
        <f ca="1">IF($D959="-","",VLOOKUP($C959,aanmeldingen!$C:$AB,N$1,FALSE))</f>
        <v/>
      </c>
      <c r="O959" s="1" t="str">
        <f ca="1">IF($D959="-","",VLOOKUP($C959,aanmeldingen!$C:$AB,O$1,FALSE))</f>
        <v/>
      </c>
      <c r="P959" s="1">
        <f t="shared" ca="1" si="88"/>
        <v>1</v>
      </c>
      <c r="Q959" s="20" t="str">
        <f ca="1">IF(B959=1,IF(VLOOKUP(D959,Scheidsrechters!B:P,15,FALSE)=0,"",VLOOKUP(D959,Scheidsrechters!B:P,15,FALSE)),"")</f>
        <v/>
      </c>
      <c r="S959" s="1">
        <f t="shared" ca="1" si="89"/>
        <v>1</v>
      </c>
      <c r="T959" s="26" t="str">
        <f ca="1">IFERROR(VLOOKUP(C959,aanmeldingen!$C:$L,10,FALSE),"")</f>
        <v/>
      </c>
      <c r="U959" s="26" t="str">
        <f ca="1">IFERROR(VLOOKUP(C959,aanmeldingen!$C:$V,20,FALSE),"")</f>
        <v/>
      </c>
    </row>
    <row r="960" spans="1:21" x14ac:dyDescent="0.2">
      <c r="A960" s="54">
        <f t="shared" ca="1" si="86"/>
        <v>1</v>
      </c>
      <c r="B960" s="54">
        <f t="shared" ca="1" si="87"/>
        <v>0</v>
      </c>
      <c r="C960" s="54">
        <f t="shared" si="84"/>
        <v>928</v>
      </c>
      <c r="D960" s="54" t="str">
        <f ca="1">IFERROR(VLOOKUP($C960,aanmeldingen!$C:$AB,D$1,FALSE),"-")</f>
        <v>-</v>
      </c>
      <c r="E960" s="54">
        <f t="shared" ca="1" si="85"/>
        <v>0</v>
      </c>
      <c r="F960" s="25" t="str">
        <f ca="1">IF($B960=1,VLOOKUP($C960,aanmeldingen!$C:$AB,F$1,FALSE),"")</f>
        <v/>
      </c>
      <c r="G960" s="1" t="str">
        <f ca="1">IF($B960=1,VLOOKUP($C960,aanmeldingen!$C:$AB,G$1,FALSE),"")</f>
        <v/>
      </c>
      <c r="H960" s="1" t="str">
        <f ca="1">IF($B960=1,VLOOKUP($C960,aanmeldingen!$C:$AB,H$1,FALSE),"")</f>
        <v/>
      </c>
      <c r="I960" s="26" t="str">
        <f ca="1">IF($B960=1,VLOOKUP($C960,aanmeldingen!$C:$AB,I$1,FALSE),"")</f>
        <v/>
      </c>
      <c r="J960" s="26" t="str">
        <f ca="1">IF($B960=1,VLOOKUP($C960,aanmeldingen!$C:$AB,J$1,FALSE),"")</f>
        <v/>
      </c>
      <c r="K960" s="18" t="str">
        <f ca="1">IF($B960=1,VLOOKUP($C960,aanmeldingen!$C:$AB,K$1,FALSE),"")</f>
        <v/>
      </c>
      <c r="L960" s="1" t="str">
        <f ca="1">IF($B960=1,VLOOKUP($C960,aanmeldingen!$C:$AB,L$1,FALSE),"")</f>
        <v/>
      </c>
      <c r="M960" s="1" t="str">
        <f ca="1">IF($D960="-","",VLOOKUP($C960,aanmeldingen!$C:$AB,M$1,FALSE))</f>
        <v/>
      </c>
      <c r="N960" s="1" t="str">
        <f ca="1">IF($D960="-","",VLOOKUP($C960,aanmeldingen!$C:$AB,N$1,FALSE))</f>
        <v/>
      </c>
      <c r="O960" s="1" t="str">
        <f ca="1">IF($D960="-","",VLOOKUP($C960,aanmeldingen!$C:$AB,O$1,FALSE))</f>
        <v/>
      </c>
      <c r="P960" s="1">
        <f t="shared" ca="1" si="88"/>
        <v>1</v>
      </c>
      <c r="Q960" s="20" t="str">
        <f ca="1">IF(B960=1,IF(VLOOKUP(D960,Scheidsrechters!B:P,15,FALSE)=0,"",VLOOKUP(D960,Scheidsrechters!B:P,15,FALSE)),"")</f>
        <v/>
      </c>
      <c r="S960" s="1">
        <f t="shared" ca="1" si="89"/>
        <v>1</v>
      </c>
      <c r="T960" s="26" t="str">
        <f ca="1">IFERROR(VLOOKUP(C960,aanmeldingen!$C:$L,10,FALSE),"")</f>
        <v/>
      </c>
      <c r="U960" s="26" t="str">
        <f ca="1">IFERROR(VLOOKUP(C960,aanmeldingen!$C:$V,20,FALSE),"")</f>
        <v/>
      </c>
    </row>
    <row r="961" spans="1:21" x14ac:dyDescent="0.2">
      <c r="A961" s="54">
        <f t="shared" ca="1" si="86"/>
        <v>1</v>
      </c>
      <c r="B961" s="54">
        <f t="shared" ca="1" si="87"/>
        <v>0</v>
      </c>
      <c r="C961" s="54">
        <f t="shared" si="84"/>
        <v>929</v>
      </c>
      <c r="D961" s="54" t="str">
        <f ca="1">IFERROR(VLOOKUP($C961,aanmeldingen!$C:$AB,D$1,FALSE),"-")</f>
        <v>-</v>
      </c>
      <c r="E961" s="54">
        <f t="shared" ca="1" si="85"/>
        <v>0</v>
      </c>
      <c r="F961" s="25" t="str">
        <f ca="1">IF($B961=1,VLOOKUP($C961,aanmeldingen!$C:$AB,F$1,FALSE),"")</f>
        <v/>
      </c>
      <c r="G961" s="1" t="str">
        <f ca="1">IF($B961=1,VLOOKUP($C961,aanmeldingen!$C:$AB,G$1,FALSE),"")</f>
        <v/>
      </c>
      <c r="H961" s="1" t="str">
        <f ca="1">IF($B961=1,VLOOKUP($C961,aanmeldingen!$C:$AB,H$1,FALSE),"")</f>
        <v/>
      </c>
      <c r="I961" s="26" t="str">
        <f ca="1">IF($B961=1,VLOOKUP($C961,aanmeldingen!$C:$AB,I$1,FALSE),"")</f>
        <v/>
      </c>
      <c r="J961" s="26" t="str">
        <f ca="1">IF($B961=1,VLOOKUP($C961,aanmeldingen!$C:$AB,J$1,FALSE),"")</f>
        <v/>
      </c>
      <c r="K961" s="18" t="str">
        <f ca="1">IF($B961=1,VLOOKUP($C961,aanmeldingen!$C:$AB,K$1,FALSE),"")</f>
        <v/>
      </c>
      <c r="L961" s="1" t="str">
        <f ca="1">IF($B961=1,VLOOKUP($C961,aanmeldingen!$C:$AB,L$1,FALSE),"")</f>
        <v/>
      </c>
      <c r="M961" s="1" t="str">
        <f ca="1">IF($D961="-","",VLOOKUP($C961,aanmeldingen!$C:$AB,M$1,FALSE))</f>
        <v/>
      </c>
      <c r="N961" s="1" t="str">
        <f ca="1">IF($D961="-","",VLOOKUP($C961,aanmeldingen!$C:$AB,N$1,FALSE))</f>
        <v/>
      </c>
      <c r="O961" s="1" t="str">
        <f ca="1">IF($D961="-","",VLOOKUP($C961,aanmeldingen!$C:$AB,O$1,FALSE))</f>
        <v/>
      </c>
      <c r="P961" s="1">
        <f t="shared" ca="1" si="88"/>
        <v>1</v>
      </c>
      <c r="Q961" s="20" t="str">
        <f ca="1">IF(B961=1,IF(VLOOKUP(D961,Scheidsrechters!B:P,15,FALSE)=0,"",VLOOKUP(D961,Scheidsrechters!B:P,15,FALSE)),"")</f>
        <v/>
      </c>
      <c r="S961" s="1">
        <f t="shared" ca="1" si="89"/>
        <v>1</v>
      </c>
      <c r="T961" s="26" t="str">
        <f ca="1">IFERROR(VLOOKUP(C961,aanmeldingen!$C:$L,10,FALSE),"")</f>
        <v/>
      </c>
      <c r="U961" s="26" t="str">
        <f ca="1">IFERROR(VLOOKUP(C961,aanmeldingen!$C:$V,20,FALSE),"")</f>
        <v/>
      </c>
    </row>
    <row r="962" spans="1:21" x14ac:dyDescent="0.2">
      <c r="A962" s="54">
        <f t="shared" ca="1" si="86"/>
        <v>1</v>
      </c>
      <c r="B962" s="54">
        <f t="shared" ca="1" si="87"/>
        <v>0</v>
      </c>
      <c r="C962" s="54">
        <f t="shared" si="84"/>
        <v>930</v>
      </c>
      <c r="D962" s="54" t="str">
        <f ca="1">IFERROR(VLOOKUP($C962,aanmeldingen!$C:$AB,D$1,FALSE),"-")</f>
        <v>-</v>
      </c>
      <c r="E962" s="54">
        <f t="shared" ca="1" si="85"/>
        <v>0</v>
      </c>
      <c r="F962" s="25" t="str">
        <f ca="1">IF($B962=1,VLOOKUP($C962,aanmeldingen!$C:$AB,F$1,FALSE),"")</f>
        <v/>
      </c>
      <c r="G962" s="1" t="str">
        <f ca="1">IF($B962=1,VLOOKUP($C962,aanmeldingen!$C:$AB,G$1,FALSE),"")</f>
        <v/>
      </c>
      <c r="H962" s="1" t="str">
        <f ca="1">IF($B962=1,VLOOKUP($C962,aanmeldingen!$C:$AB,H$1,FALSE),"")</f>
        <v/>
      </c>
      <c r="I962" s="26" t="str">
        <f ca="1">IF($B962=1,VLOOKUP($C962,aanmeldingen!$C:$AB,I$1,FALSE),"")</f>
        <v/>
      </c>
      <c r="J962" s="26" t="str">
        <f ca="1">IF($B962=1,VLOOKUP($C962,aanmeldingen!$C:$AB,J$1,FALSE),"")</f>
        <v/>
      </c>
      <c r="K962" s="18" t="str">
        <f ca="1">IF($B962=1,VLOOKUP($C962,aanmeldingen!$C:$AB,K$1,FALSE),"")</f>
        <v/>
      </c>
      <c r="L962" s="1" t="str">
        <f ca="1">IF($B962=1,VLOOKUP($C962,aanmeldingen!$C:$AB,L$1,FALSE),"")</f>
        <v/>
      </c>
      <c r="M962" s="1" t="str">
        <f ca="1">IF($D962="-","",VLOOKUP($C962,aanmeldingen!$C:$AB,M$1,FALSE))</f>
        <v/>
      </c>
      <c r="N962" s="1" t="str">
        <f ca="1">IF($D962="-","",VLOOKUP($C962,aanmeldingen!$C:$AB,N$1,FALSE))</f>
        <v/>
      </c>
      <c r="O962" s="1" t="str">
        <f ca="1">IF($D962="-","",VLOOKUP($C962,aanmeldingen!$C:$AB,O$1,FALSE))</f>
        <v/>
      </c>
      <c r="P962" s="1">
        <f t="shared" ca="1" si="88"/>
        <v>1</v>
      </c>
      <c r="Q962" s="20" t="str">
        <f ca="1">IF(B962=1,IF(VLOOKUP(D962,Scheidsrechters!B:P,15,FALSE)=0,"",VLOOKUP(D962,Scheidsrechters!B:P,15,FALSE)),"")</f>
        <v/>
      </c>
      <c r="S962" s="1">
        <f t="shared" ca="1" si="89"/>
        <v>1</v>
      </c>
      <c r="T962" s="26" t="str">
        <f ca="1">IFERROR(VLOOKUP(C962,aanmeldingen!$C:$L,10,FALSE),"")</f>
        <v/>
      </c>
      <c r="U962" s="26" t="str">
        <f ca="1">IFERROR(VLOOKUP(C962,aanmeldingen!$C:$V,20,FALSE),"")</f>
        <v/>
      </c>
    </row>
    <row r="963" spans="1:21" x14ac:dyDescent="0.2">
      <c r="A963" s="54">
        <f t="shared" ca="1" si="86"/>
        <v>1</v>
      </c>
      <c r="B963" s="54">
        <f t="shared" ca="1" si="87"/>
        <v>0</v>
      </c>
      <c r="C963" s="54">
        <f t="shared" si="84"/>
        <v>931</v>
      </c>
      <c r="D963" s="54" t="str">
        <f ca="1">IFERROR(VLOOKUP($C963,aanmeldingen!$C:$AB,D$1,FALSE),"-")</f>
        <v>-</v>
      </c>
      <c r="E963" s="54">
        <f t="shared" ca="1" si="85"/>
        <v>0</v>
      </c>
      <c r="F963" s="25" t="str">
        <f ca="1">IF($B963=1,VLOOKUP($C963,aanmeldingen!$C:$AB,F$1,FALSE),"")</f>
        <v/>
      </c>
      <c r="G963" s="1" t="str">
        <f ca="1">IF($B963=1,VLOOKUP($C963,aanmeldingen!$C:$AB,G$1,FALSE),"")</f>
        <v/>
      </c>
      <c r="H963" s="1" t="str">
        <f ca="1">IF($B963=1,VLOOKUP($C963,aanmeldingen!$C:$AB,H$1,FALSE),"")</f>
        <v/>
      </c>
      <c r="I963" s="26" t="str">
        <f ca="1">IF($B963=1,VLOOKUP($C963,aanmeldingen!$C:$AB,I$1,FALSE),"")</f>
        <v/>
      </c>
      <c r="J963" s="26" t="str">
        <f ca="1">IF($B963=1,VLOOKUP($C963,aanmeldingen!$C:$AB,J$1,FALSE),"")</f>
        <v/>
      </c>
      <c r="K963" s="18" t="str">
        <f ca="1">IF($B963=1,VLOOKUP($C963,aanmeldingen!$C:$AB,K$1,FALSE),"")</f>
        <v/>
      </c>
      <c r="L963" s="1" t="str">
        <f ca="1">IF($B963=1,VLOOKUP($C963,aanmeldingen!$C:$AB,L$1,FALSE),"")</f>
        <v/>
      </c>
      <c r="M963" s="1" t="str">
        <f ca="1">IF($D963="-","",VLOOKUP($C963,aanmeldingen!$C:$AB,M$1,FALSE))</f>
        <v/>
      </c>
      <c r="N963" s="1" t="str">
        <f ca="1">IF($D963="-","",VLOOKUP($C963,aanmeldingen!$C:$AB,N$1,FALSE))</f>
        <v/>
      </c>
      <c r="O963" s="1" t="str">
        <f ca="1">IF($D963="-","",VLOOKUP($C963,aanmeldingen!$C:$AB,O$1,FALSE))</f>
        <v/>
      </c>
      <c r="P963" s="1">
        <f t="shared" ca="1" si="88"/>
        <v>1</v>
      </c>
      <c r="Q963" s="20" t="str">
        <f ca="1">IF(B963=1,IF(VLOOKUP(D963,Scheidsrechters!B:P,15,FALSE)=0,"",VLOOKUP(D963,Scheidsrechters!B:P,15,FALSE)),"")</f>
        <v/>
      </c>
      <c r="S963" s="1">
        <f t="shared" ca="1" si="89"/>
        <v>1</v>
      </c>
      <c r="T963" s="26" t="str">
        <f ca="1">IFERROR(VLOOKUP(C963,aanmeldingen!$C:$L,10,FALSE),"")</f>
        <v/>
      </c>
      <c r="U963" s="26" t="str">
        <f ca="1">IFERROR(VLOOKUP(C963,aanmeldingen!$C:$V,20,FALSE),"")</f>
        <v/>
      </c>
    </row>
    <row r="964" spans="1:21" x14ac:dyDescent="0.2">
      <c r="A964" s="54">
        <f t="shared" ca="1" si="86"/>
        <v>1</v>
      </c>
      <c r="B964" s="54">
        <f t="shared" ca="1" si="87"/>
        <v>0</v>
      </c>
      <c r="C964" s="54">
        <f t="shared" si="84"/>
        <v>932</v>
      </c>
      <c r="D964" s="54" t="str">
        <f ca="1">IFERROR(VLOOKUP($C964,aanmeldingen!$C:$AB,D$1,FALSE),"-")</f>
        <v>-</v>
      </c>
      <c r="E964" s="54">
        <f t="shared" ca="1" si="85"/>
        <v>0</v>
      </c>
      <c r="F964" s="25" t="str">
        <f ca="1">IF($B964=1,VLOOKUP($C964,aanmeldingen!$C:$AB,F$1,FALSE),"")</f>
        <v/>
      </c>
      <c r="G964" s="1" t="str">
        <f ca="1">IF($B964=1,VLOOKUP($C964,aanmeldingen!$C:$AB,G$1,FALSE),"")</f>
        <v/>
      </c>
      <c r="H964" s="1" t="str">
        <f ca="1">IF($B964=1,VLOOKUP($C964,aanmeldingen!$C:$AB,H$1,FALSE),"")</f>
        <v/>
      </c>
      <c r="I964" s="26" t="str">
        <f ca="1">IF($B964=1,VLOOKUP($C964,aanmeldingen!$C:$AB,I$1,FALSE),"")</f>
        <v/>
      </c>
      <c r="J964" s="26" t="str">
        <f ca="1">IF($B964=1,VLOOKUP($C964,aanmeldingen!$C:$AB,J$1,FALSE),"")</f>
        <v/>
      </c>
      <c r="K964" s="18" t="str">
        <f ca="1">IF($B964=1,VLOOKUP($C964,aanmeldingen!$C:$AB,K$1,FALSE),"")</f>
        <v/>
      </c>
      <c r="L964" s="1" t="str">
        <f ca="1">IF($B964=1,VLOOKUP($C964,aanmeldingen!$C:$AB,L$1,FALSE),"")</f>
        <v/>
      </c>
      <c r="M964" s="1" t="str">
        <f ca="1">IF($D964="-","",VLOOKUP($C964,aanmeldingen!$C:$AB,M$1,FALSE))</f>
        <v/>
      </c>
      <c r="N964" s="1" t="str">
        <f ca="1">IF($D964="-","",VLOOKUP($C964,aanmeldingen!$C:$AB,N$1,FALSE))</f>
        <v/>
      </c>
      <c r="O964" s="1" t="str">
        <f ca="1">IF($D964="-","",VLOOKUP($C964,aanmeldingen!$C:$AB,O$1,FALSE))</f>
        <v/>
      </c>
      <c r="P964" s="1">
        <f t="shared" ca="1" si="88"/>
        <v>1</v>
      </c>
      <c r="Q964" s="20" t="str">
        <f ca="1">IF(B964=1,IF(VLOOKUP(D964,Scheidsrechters!B:P,15,FALSE)=0,"",VLOOKUP(D964,Scheidsrechters!B:P,15,FALSE)),"")</f>
        <v/>
      </c>
      <c r="S964" s="1">
        <f t="shared" ca="1" si="89"/>
        <v>1</v>
      </c>
      <c r="T964" s="26" t="str">
        <f ca="1">IFERROR(VLOOKUP(C964,aanmeldingen!$C:$L,10,FALSE),"")</f>
        <v/>
      </c>
      <c r="U964" s="26" t="str">
        <f ca="1">IFERROR(VLOOKUP(C964,aanmeldingen!$C:$V,20,FALSE),"")</f>
        <v/>
      </c>
    </row>
    <row r="965" spans="1:21" x14ac:dyDescent="0.2">
      <c r="A965" s="54">
        <f t="shared" ca="1" si="86"/>
        <v>1</v>
      </c>
      <c r="B965" s="54">
        <f t="shared" ca="1" si="87"/>
        <v>0</v>
      </c>
      <c r="C965" s="54">
        <f t="shared" si="84"/>
        <v>933</v>
      </c>
      <c r="D965" s="54" t="str">
        <f ca="1">IFERROR(VLOOKUP($C965,aanmeldingen!$C:$AB,D$1,FALSE),"-")</f>
        <v>-</v>
      </c>
      <c r="E965" s="54">
        <f t="shared" ca="1" si="85"/>
        <v>0</v>
      </c>
      <c r="F965" s="25" t="str">
        <f ca="1">IF($B965=1,VLOOKUP($C965,aanmeldingen!$C:$AB,F$1,FALSE),"")</f>
        <v/>
      </c>
      <c r="G965" s="1" t="str">
        <f ca="1">IF($B965=1,VLOOKUP($C965,aanmeldingen!$C:$AB,G$1,FALSE),"")</f>
        <v/>
      </c>
      <c r="H965" s="1" t="str">
        <f ca="1">IF($B965=1,VLOOKUP($C965,aanmeldingen!$C:$AB,H$1,FALSE),"")</f>
        <v/>
      </c>
      <c r="I965" s="26" t="str">
        <f ca="1">IF($B965=1,VLOOKUP($C965,aanmeldingen!$C:$AB,I$1,FALSE),"")</f>
        <v/>
      </c>
      <c r="J965" s="26" t="str">
        <f ca="1">IF($B965=1,VLOOKUP($C965,aanmeldingen!$C:$AB,J$1,FALSE),"")</f>
        <v/>
      </c>
      <c r="K965" s="18" t="str">
        <f ca="1">IF($B965=1,VLOOKUP($C965,aanmeldingen!$C:$AB,K$1,FALSE),"")</f>
        <v/>
      </c>
      <c r="L965" s="1" t="str">
        <f ca="1">IF($B965=1,VLOOKUP($C965,aanmeldingen!$C:$AB,L$1,FALSE),"")</f>
        <v/>
      </c>
      <c r="M965" s="1" t="str">
        <f ca="1">IF($D965="-","",VLOOKUP($C965,aanmeldingen!$C:$AB,M$1,FALSE))</f>
        <v/>
      </c>
      <c r="N965" s="1" t="str">
        <f ca="1">IF($D965="-","",VLOOKUP($C965,aanmeldingen!$C:$AB,N$1,FALSE))</f>
        <v/>
      </c>
      <c r="O965" s="1" t="str">
        <f ca="1">IF($D965="-","",VLOOKUP($C965,aanmeldingen!$C:$AB,O$1,FALSE))</f>
        <v/>
      </c>
      <c r="P965" s="1">
        <f t="shared" ca="1" si="88"/>
        <v>1</v>
      </c>
      <c r="Q965" s="20" t="str">
        <f ca="1">IF(B965=1,IF(VLOOKUP(D965,Scheidsrechters!B:P,15,FALSE)=0,"",VLOOKUP(D965,Scheidsrechters!B:P,15,FALSE)),"")</f>
        <v/>
      </c>
      <c r="S965" s="1">
        <f t="shared" ca="1" si="89"/>
        <v>1</v>
      </c>
      <c r="T965" s="26" t="str">
        <f ca="1">IFERROR(VLOOKUP(C965,aanmeldingen!$C:$L,10,FALSE),"")</f>
        <v/>
      </c>
      <c r="U965" s="26" t="str">
        <f ca="1">IFERROR(VLOOKUP(C965,aanmeldingen!$C:$V,20,FALSE),"")</f>
        <v/>
      </c>
    </row>
    <row r="966" spans="1:21" x14ac:dyDescent="0.2">
      <c r="A966" s="54">
        <f t="shared" ca="1" si="86"/>
        <v>1</v>
      </c>
      <c r="B966" s="54">
        <f t="shared" ca="1" si="87"/>
        <v>0</v>
      </c>
      <c r="C966" s="54">
        <f t="shared" si="84"/>
        <v>934</v>
      </c>
      <c r="D966" s="54" t="str">
        <f ca="1">IFERROR(VLOOKUP($C966,aanmeldingen!$C:$AB,D$1,FALSE),"-")</f>
        <v>-</v>
      </c>
      <c r="E966" s="54">
        <f t="shared" ca="1" si="85"/>
        <v>0</v>
      </c>
      <c r="F966" s="25" t="str">
        <f ca="1">IF($B966=1,VLOOKUP($C966,aanmeldingen!$C:$AB,F$1,FALSE),"")</f>
        <v/>
      </c>
      <c r="G966" s="1" t="str">
        <f ca="1">IF($B966=1,VLOOKUP($C966,aanmeldingen!$C:$AB,G$1,FALSE),"")</f>
        <v/>
      </c>
      <c r="H966" s="1" t="str">
        <f ca="1">IF($B966=1,VLOOKUP($C966,aanmeldingen!$C:$AB,H$1,FALSE),"")</f>
        <v/>
      </c>
      <c r="I966" s="26" t="str">
        <f ca="1">IF($B966=1,VLOOKUP($C966,aanmeldingen!$C:$AB,I$1,FALSE),"")</f>
        <v/>
      </c>
      <c r="J966" s="26" t="str">
        <f ca="1">IF($B966=1,VLOOKUP($C966,aanmeldingen!$C:$AB,J$1,FALSE),"")</f>
        <v/>
      </c>
      <c r="K966" s="18" t="str">
        <f ca="1">IF($B966=1,VLOOKUP($C966,aanmeldingen!$C:$AB,K$1,FALSE),"")</f>
        <v/>
      </c>
      <c r="L966" s="1" t="str">
        <f ca="1">IF($B966=1,VLOOKUP($C966,aanmeldingen!$C:$AB,L$1,FALSE),"")</f>
        <v/>
      </c>
      <c r="M966" s="1" t="str">
        <f ca="1">IF($D966="-","",VLOOKUP($C966,aanmeldingen!$C:$AB,M$1,FALSE))</f>
        <v/>
      </c>
      <c r="N966" s="1" t="str">
        <f ca="1">IF($D966="-","",VLOOKUP($C966,aanmeldingen!$C:$AB,N$1,FALSE))</f>
        <v/>
      </c>
      <c r="O966" s="1" t="str">
        <f ca="1">IF($D966="-","",VLOOKUP($C966,aanmeldingen!$C:$AB,O$1,FALSE))</f>
        <v/>
      </c>
      <c r="P966" s="1">
        <f t="shared" ca="1" si="88"/>
        <v>1</v>
      </c>
      <c r="Q966" s="20" t="str">
        <f ca="1">IF(B966=1,IF(VLOOKUP(D966,Scheidsrechters!B:P,15,FALSE)=0,"",VLOOKUP(D966,Scheidsrechters!B:P,15,FALSE)),"")</f>
        <v/>
      </c>
      <c r="S966" s="1">
        <f t="shared" ca="1" si="89"/>
        <v>1</v>
      </c>
      <c r="T966" s="26" t="str">
        <f ca="1">IFERROR(VLOOKUP(C966,aanmeldingen!$C:$L,10,FALSE),"")</f>
        <v/>
      </c>
      <c r="U966" s="26" t="str">
        <f ca="1">IFERROR(VLOOKUP(C966,aanmeldingen!$C:$V,20,FALSE),"")</f>
        <v/>
      </c>
    </row>
    <row r="967" spans="1:21" x14ac:dyDescent="0.2">
      <c r="A967" s="54">
        <f t="shared" ca="1" si="86"/>
        <v>1</v>
      </c>
      <c r="B967" s="54">
        <f t="shared" ca="1" si="87"/>
        <v>0</v>
      </c>
      <c r="C967" s="54">
        <f t="shared" si="84"/>
        <v>935</v>
      </c>
      <c r="D967" s="54" t="str">
        <f ca="1">IFERROR(VLOOKUP($C967,aanmeldingen!$C:$AB,D$1,FALSE),"-")</f>
        <v>-</v>
      </c>
      <c r="E967" s="54">
        <f t="shared" ca="1" si="85"/>
        <v>0</v>
      </c>
      <c r="F967" s="25" t="str">
        <f ca="1">IF($B967=1,VLOOKUP($C967,aanmeldingen!$C:$AB,F$1,FALSE),"")</f>
        <v/>
      </c>
      <c r="G967" s="1" t="str">
        <f ca="1">IF($B967=1,VLOOKUP($C967,aanmeldingen!$C:$AB,G$1,FALSE),"")</f>
        <v/>
      </c>
      <c r="H967" s="1" t="str">
        <f ca="1">IF($B967=1,VLOOKUP($C967,aanmeldingen!$C:$AB,H$1,FALSE),"")</f>
        <v/>
      </c>
      <c r="I967" s="26" t="str">
        <f ca="1">IF($B967=1,VLOOKUP($C967,aanmeldingen!$C:$AB,I$1,FALSE),"")</f>
        <v/>
      </c>
      <c r="J967" s="26" t="str">
        <f ca="1">IF($B967=1,VLOOKUP($C967,aanmeldingen!$C:$AB,J$1,FALSE),"")</f>
        <v/>
      </c>
      <c r="K967" s="18" t="str">
        <f ca="1">IF($B967=1,VLOOKUP($C967,aanmeldingen!$C:$AB,K$1,FALSE),"")</f>
        <v/>
      </c>
      <c r="L967" s="1" t="str">
        <f ca="1">IF($B967=1,VLOOKUP($C967,aanmeldingen!$C:$AB,L$1,FALSE),"")</f>
        <v/>
      </c>
      <c r="M967" s="1" t="str">
        <f ca="1">IF($D967="-","",VLOOKUP($C967,aanmeldingen!$C:$AB,M$1,FALSE))</f>
        <v/>
      </c>
      <c r="N967" s="1" t="str">
        <f ca="1">IF($D967="-","",VLOOKUP($C967,aanmeldingen!$C:$AB,N$1,FALSE))</f>
        <v/>
      </c>
      <c r="O967" s="1" t="str">
        <f ca="1">IF($D967="-","",VLOOKUP($C967,aanmeldingen!$C:$AB,O$1,FALSE))</f>
        <v/>
      </c>
      <c r="P967" s="1">
        <f t="shared" ca="1" si="88"/>
        <v>1</v>
      </c>
      <c r="Q967" s="20" t="str">
        <f ca="1">IF(B967=1,IF(VLOOKUP(D967,Scheidsrechters!B:P,15,FALSE)=0,"",VLOOKUP(D967,Scheidsrechters!B:P,15,FALSE)),"")</f>
        <v/>
      </c>
      <c r="S967" s="1">
        <f t="shared" ca="1" si="89"/>
        <v>1</v>
      </c>
      <c r="T967" s="26" t="str">
        <f ca="1">IFERROR(VLOOKUP(C967,aanmeldingen!$C:$L,10,FALSE),"")</f>
        <v/>
      </c>
      <c r="U967" s="26" t="str">
        <f ca="1">IFERROR(VLOOKUP(C967,aanmeldingen!$C:$V,20,FALSE),"")</f>
        <v/>
      </c>
    </row>
    <row r="968" spans="1:21" x14ac:dyDescent="0.2">
      <c r="A968" s="54">
        <f t="shared" ca="1" si="86"/>
        <v>1</v>
      </c>
      <c r="B968" s="54">
        <f t="shared" ca="1" si="87"/>
        <v>0</v>
      </c>
      <c r="C968" s="54">
        <f t="shared" si="84"/>
        <v>936</v>
      </c>
      <c r="D968" s="54" t="str">
        <f ca="1">IFERROR(VLOOKUP($C968,aanmeldingen!$C:$AB,D$1,FALSE),"-")</f>
        <v>-</v>
      </c>
      <c r="E968" s="54">
        <f t="shared" ca="1" si="85"/>
        <v>0</v>
      </c>
      <c r="F968" s="25" t="str">
        <f ca="1">IF($B968=1,VLOOKUP($C968,aanmeldingen!$C:$AB,F$1,FALSE),"")</f>
        <v/>
      </c>
      <c r="G968" s="1" t="str">
        <f ca="1">IF($B968=1,VLOOKUP($C968,aanmeldingen!$C:$AB,G$1,FALSE),"")</f>
        <v/>
      </c>
      <c r="H968" s="1" t="str">
        <f ca="1">IF($B968=1,VLOOKUP($C968,aanmeldingen!$C:$AB,H$1,FALSE),"")</f>
        <v/>
      </c>
      <c r="I968" s="26" t="str">
        <f ca="1">IF($B968=1,VLOOKUP($C968,aanmeldingen!$C:$AB,I$1,FALSE),"")</f>
        <v/>
      </c>
      <c r="J968" s="26" t="str">
        <f ca="1">IF($B968=1,VLOOKUP($C968,aanmeldingen!$C:$AB,J$1,FALSE),"")</f>
        <v/>
      </c>
      <c r="K968" s="18" t="str">
        <f ca="1">IF($B968=1,VLOOKUP($C968,aanmeldingen!$C:$AB,K$1,FALSE),"")</f>
        <v/>
      </c>
      <c r="L968" s="1" t="str">
        <f ca="1">IF($B968=1,VLOOKUP($C968,aanmeldingen!$C:$AB,L$1,FALSE),"")</f>
        <v/>
      </c>
      <c r="M968" s="1" t="str">
        <f ca="1">IF($D968="-","",VLOOKUP($C968,aanmeldingen!$C:$AB,M$1,FALSE))</f>
        <v/>
      </c>
      <c r="N968" s="1" t="str">
        <f ca="1">IF($D968="-","",VLOOKUP($C968,aanmeldingen!$C:$AB,N$1,FALSE))</f>
        <v/>
      </c>
      <c r="O968" s="1" t="str">
        <f ca="1">IF($D968="-","",VLOOKUP($C968,aanmeldingen!$C:$AB,O$1,FALSE))</f>
        <v/>
      </c>
      <c r="P968" s="1">
        <f t="shared" ca="1" si="88"/>
        <v>1</v>
      </c>
      <c r="Q968" s="20" t="str">
        <f ca="1">IF(B968=1,IF(VLOOKUP(D968,Scheidsrechters!B:P,15,FALSE)=0,"",VLOOKUP(D968,Scheidsrechters!B:P,15,FALSE)),"")</f>
        <v/>
      </c>
      <c r="S968" s="1">
        <f t="shared" ca="1" si="89"/>
        <v>1</v>
      </c>
      <c r="T968" s="26" t="str">
        <f ca="1">IFERROR(VLOOKUP(C968,aanmeldingen!$C:$L,10,FALSE),"")</f>
        <v/>
      </c>
      <c r="U968" s="26" t="str">
        <f ca="1">IFERROR(VLOOKUP(C968,aanmeldingen!$C:$V,20,FALSE),"")</f>
        <v/>
      </c>
    </row>
    <row r="969" spans="1:21" x14ac:dyDescent="0.2">
      <c r="A969" s="54">
        <f t="shared" ca="1" si="86"/>
        <v>1</v>
      </c>
      <c r="B969" s="54">
        <f t="shared" ca="1" si="87"/>
        <v>0</v>
      </c>
      <c r="C969" s="54">
        <f t="shared" si="84"/>
        <v>937</v>
      </c>
      <c r="D969" s="54" t="str">
        <f ca="1">IFERROR(VLOOKUP($C969,aanmeldingen!$C:$AB,D$1,FALSE),"-")</f>
        <v>-</v>
      </c>
      <c r="E969" s="54">
        <f t="shared" ca="1" si="85"/>
        <v>0</v>
      </c>
      <c r="F969" s="25" t="str">
        <f ca="1">IF($B969=1,VLOOKUP($C969,aanmeldingen!$C:$AB,F$1,FALSE),"")</f>
        <v/>
      </c>
      <c r="G969" s="1" t="str">
        <f ca="1">IF($B969=1,VLOOKUP($C969,aanmeldingen!$C:$AB,G$1,FALSE),"")</f>
        <v/>
      </c>
      <c r="H969" s="1" t="str">
        <f ca="1">IF($B969=1,VLOOKUP($C969,aanmeldingen!$C:$AB,H$1,FALSE),"")</f>
        <v/>
      </c>
      <c r="I969" s="26" t="str">
        <f ca="1">IF($B969=1,VLOOKUP($C969,aanmeldingen!$C:$AB,I$1,FALSE),"")</f>
        <v/>
      </c>
      <c r="J969" s="26" t="str">
        <f ca="1">IF($B969=1,VLOOKUP($C969,aanmeldingen!$C:$AB,J$1,FALSE),"")</f>
        <v/>
      </c>
      <c r="K969" s="18" t="str">
        <f ca="1">IF($B969=1,VLOOKUP($C969,aanmeldingen!$C:$AB,K$1,FALSE),"")</f>
        <v/>
      </c>
      <c r="L969" s="1" t="str">
        <f ca="1">IF($B969=1,VLOOKUP($C969,aanmeldingen!$C:$AB,L$1,FALSE),"")</f>
        <v/>
      </c>
      <c r="M969" s="1" t="str">
        <f ca="1">IF($D969="-","",VLOOKUP($C969,aanmeldingen!$C:$AB,M$1,FALSE))</f>
        <v/>
      </c>
      <c r="N969" s="1" t="str">
        <f ca="1">IF($D969="-","",VLOOKUP($C969,aanmeldingen!$C:$AB,N$1,FALSE))</f>
        <v/>
      </c>
      <c r="O969" s="1" t="str">
        <f ca="1">IF($D969="-","",VLOOKUP($C969,aanmeldingen!$C:$AB,O$1,FALSE))</f>
        <v/>
      </c>
      <c r="P969" s="1">
        <f t="shared" ca="1" si="88"/>
        <v>1</v>
      </c>
      <c r="Q969" s="20" t="str">
        <f ca="1">IF(B969=1,IF(VLOOKUP(D969,Scheidsrechters!B:P,15,FALSE)=0,"",VLOOKUP(D969,Scheidsrechters!B:P,15,FALSE)),"")</f>
        <v/>
      </c>
      <c r="S969" s="1">
        <f t="shared" ca="1" si="89"/>
        <v>1</v>
      </c>
      <c r="T969" s="26" t="str">
        <f ca="1">IFERROR(VLOOKUP(C969,aanmeldingen!$C:$L,10,FALSE),"")</f>
        <v/>
      </c>
      <c r="U969" s="26" t="str">
        <f ca="1">IFERROR(VLOOKUP(C969,aanmeldingen!$C:$V,20,FALSE),"")</f>
        <v/>
      </c>
    </row>
    <row r="970" spans="1:21" x14ac:dyDescent="0.2">
      <c r="A970" s="54">
        <f t="shared" ca="1" si="86"/>
        <v>1</v>
      </c>
      <c r="B970" s="54">
        <f t="shared" ca="1" si="87"/>
        <v>0</v>
      </c>
      <c r="C970" s="54">
        <f t="shared" si="84"/>
        <v>938</v>
      </c>
      <c r="D970" s="54" t="str">
        <f ca="1">IFERROR(VLOOKUP($C970,aanmeldingen!$C:$AB,D$1,FALSE),"-")</f>
        <v>-</v>
      </c>
      <c r="E970" s="54">
        <f t="shared" ca="1" si="85"/>
        <v>0</v>
      </c>
      <c r="F970" s="25" t="str">
        <f ca="1">IF($B970=1,VLOOKUP($C970,aanmeldingen!$C:$AB,F$1,FALSE),"")</f>
        <v/>
      </c>
      <c r="G970" s="1" t="str">
        <f ca="1">IF($B970=1,VLOOKUP($C970,aanmeldingen!$C:$AB,G$1,FALSE),"")</f>
        <v/>
      </c>
      <c r="H970" s="1" t="str">
        <f ca="1">IF($B970=1,VLOOKUP($C970,aanmeldingen!$C:$AB,H$1,FALSE),"")</f>
        <v/>
      </c>
      <c r="I970" s="26" t="str">
        <f ca="1">IF($B970=1,VLOOKUP($C970,aanmeldingen!$C:$AB,I$1,FALSE),"")</f>
        <v/>
      </c>
      <c r="J970" s="26" t="str">
        <f ca="1">IF($B970=1,VLOOKUP($C970,aanmeldingen!$C:$AB,J$1,FALSE),"")</f>
        <v/>
      </c>
      <c r="K970" s="18" t="str">
        <f ca="1">IF($B970=1,VLOOKUP($C970,aanmeldingen!$C:$AB,K$1,FALSE),"")</f>
        <v/>
      </c>
      <c r="L970" s="1" t="str">
        <f ca="1">IF($B970=1,VLOOKUP($C970,aanmeldingen!$C:$AB,L$1,FALSE),"")</f>
        <v/>
      </c>
      <c r="M970" s="1" t="str">
        <f ca="1">IF($D970="-","",VLOOKUP($C970,aanmeldingen!$C:$AB,M$1,FALSE))</f>
        <v/>
      </c>
      <c r="N970" s="1" t="str">
        <f ca="1">IF($D970="-","",VLOOKUP($C970,aanmeldingen!$C:$AB,N$1,FALSE))</f>
        <v/>
      </c>
      <c r="O970" s="1" t="str">
        <f ca="1">IF($D970="-","",VLOOKUP($C970,aanmeldingen!$C:$AB,O$1,FALSE))</f>
        <v/>
      </c>
      <c r="P970" s="1">
        <f t="shared" ca="1" si="88"/>
        <v>1</v>
      </c>
      <c r="Q970" s="20" t="str">
        <f ca="1">IF(B970=1,IF(VLOOKUP(D970,Scheidsrechters!B:P,15,FALSE)=0,"",VLOOKUP(D970,Scheidsrechters!B:P,15,FALSE)),"")</f>
        <v/>
      </c>
      <c r="S970" s="1">
        <f t="shared" ca="1" si="89"/>
        <v>1</v>
      </c>
      <c r="T970" s="26" t="str">
        <f ca="1">IFERROR(VLOOKUP(C970,aanmeldingen!$C:$L,10,FALSE),"")</f>
        <v/>
      </c>
      <c r="U970" s="26" t="str">
        <f ca="1">IFERROR(VLOOKUP(C970,aanmeldingen!$C:$V,20,FALSE),"")</f>
        <v/>
      </c>
    </row>
    <row r="971" spans="1:21" x14ac:dyDescent="0.2">
      <c r="A971" s="54">
        <f t="shared" ca="1" si="86"/>
        <v>1</v>
      </c>
      <c r="B971" s="54">
        <f t="shared" ca="1" si="87"/>
        <v>0</v>
      </c>
      <c r="C971" s="54">
        <f t="shared" si="84"/>
        <v>939</v>
      </c>
      <c r="D971" s="54" t="str">
        <f ca="1">IFERROR(VLOOKUP($C971,aanmeldingen!$C:$AB,D$1,FALSE),"-")</f>
        <v>-</v>
      </c>
      <c r="E971" s="54">
        <f t="shared" ca="1" si="85"/>
        <v>0</v>
      </c>
      <c r="F971" s="25" t="str">
        <f ca="1">IF($B971=1,VLOOKUP($C971,aanmeldingen!$C:$AB,F$1,FALSE),"")</f>
        <v/>
      </c>
      <c r="G971" s="1" t="str">
        <f ca="1">IF($B971=1,VLOOKUP($C971,aanmeldingen!$C:$AB,G$1,FALSE),"")</f>
        <v/>
      </c>
      <c r="H971" s="1" t="str">
        <f ca="1">IF($B971=1,VLOOKUP($C971,aanmeldingen!$C:$AB,H$1,FALSE),"")</f>
        <v/>
      </c>
      <c r="I971" s="26" t="str">
        <f ca="1">IF($B971=1,VLOOKUP($C971,aanmeldingen!$C:$AB,I$1,FALSE),"")</f>
        <v/>
      </c>
      <c r="J971" s="26" t="str">
        <f ca="1">IF($B971=1,VLOOKUP($C971,aanmeldingen!$C:$AB,J$1,FALSE),"")</f>
        <v/>
      </c>
      <c r="K971" s="18" t="str">
        <f ca="1">IF($B971=1,VLOOKUP($C971,aanmeldingen!$C:$AB,K$1,FALSE),"")</f>
        <v/>
      </c>
      <c r="L971" s="1" t="str">
        <f ca="1">IF($B971=1,VLOOKUP($C971,aanmeldingen!$C:$AB,L$1,FALSE),"")</f>
        <v/>
      </c>
      <c r="M971" s="1" t="str">
        <f ca="1">IF($D971="-","",VLOOKUP($C971,aanmeldingen!$C:$AB,M$1,FALSE))</f>
        <v/>
      </c>
      <c r="N971" s="1" t="str">
        <f ca="1">IF($D971="-","",VLOOKUP($C971,aanmeldingen!$C:$AB,N$1,FALSE))</f>
        <v/>
      </c>
      <c r="O971" s="1" t="str">
        <f ca="1">IF($D971="-","",VLOOKUP($C971,aanmeldingen!$C:$AB,O$1,FALSE))</f>
        <v/>
      </c>
      <c r="P971" s="1">
        <f t="shared" ca="1" si="88"/>
        <v>1</v>
      </c>
      <c r="Q971" s="20" t="str">
        <f ca="1">IF(B971=1,IF(VLOOKUP(D971,Scheidsrechters!B:P,15,FALSE)=0,"",VLOOKUP(D971,Scheidsrechters!B:P,15,FALSE)),"")</f>
        <v/>
      </c>
      <c r="S971" s="1">
        <f t="shared" ca="1" si="89"/>
        <v>1</v>
      </c>
      <c r="T971" s="26" t="str">
        <f ca="1">IFERROR(VLOOKUP(C971,aanmeldingen!$C:$L,10,FALSE),"")</f>
        <v/>
      </c>
      <c r="U971" s="26" t="str">
        <f ca="1">IFERROR(VLOOKUP(C971,aanmeldingen!$C:$V,20,FALSE),"")</f>
        <v/>
      </c>
    </row>
    <row r="972" spans="1:21" x14ac:dyDescent="0.2">
      <c r="A972" s="54">
        <f t="shared" ca="1" si="86"/>
        <v>1</v>
      </c>
      <c r="B972" s="54">
        <f t="shared" ca="1" si="87"/>
        <v>0</v>
      </c>
      <c r="C972" s="54">
        <f t="shared" si="84"/>
        <v>940</v>
      </c>
      <c r="D972" s="54" t="str">
        <f ca="1">IFERROR(VLOOKUP($C972,aanmeldingen!$C:$AB,D$1,FALSE),"-")</f>
        <v>-</v>
      </c>
      <c r="E972" s="54">
        <f t="shared" ca="1" si="85"/>
        <v>0</v>
      </c>
      <c r="F972" s="25" t="str">
        <f ca="1">IF($B972=1,VLOOKUP($C972,aanmeldingen!$C:$AB,F$1,FALSE),"")</f>
        <v/>
      </c>
      <c r="G972" s="1" t="str">
        <f ca="1">IF($B972=1,VLOOKUP($C972,aanmeldingen!$C:$AB,G$1,FALSE),"")</f>
        <v/>
      </c>
      <c r="H972" s="1" t="str">
        <f ca="1">IF($B972=1,VLOOKUP($C972,aanmeldingen!$C:$AB,H$1,FALSE),"")</f>
        <v/>
      </c>
      <c r="I972" s="26" t="str">
        <f ca="1">IF($B972=1,VLOOKUP($C972,aanmeldingen!$C:$AB,I$1,FALSE),"")</f>
        <v/>
      </c>
      <c r="J972" s="26" t="str">
        <f ca="1">IF($B972=1,VLOOKUP($C972,aanmeldingen!$C:$AB,J$1,FALSE),"")</f>
        <v/>
      </c>
      <c r="K972" s="18" t="str">
        <f ca="1">IF($B972=1,VLOOKUP($C972,aanmeldingen!$C:$AB,K$1,FALSE),"")</f>
        <v/>
      </c>
      <c r="L972" s="1" t="str">
        <f ca="1">IF($B972=1,VLOOKUP($C972,aanmeldingen!$C:$AB,L$1,FALSE),"")</f>
        <v/>
      </c>
      <c r="M972" s="1" t="str">
        <f ca="1">IF($D972="-","",VLOOKUP($C972,aanmeldingen!$C:$AB,M$1,FALSE))</f>
        <v/>
      </c>
      <c r="N972" s="1" t="str">
        <f ca="1">IF($D972="-","",VLOOKUP($C972,aanmeldingen!$C:$AB,N$1,FALSE))</f>
        <v/>
      </c>
      <c r="O972" s="1" t="str">
        <f ca="1">IF($D972="-","",VLOOKUP($C972,aanmeldingen!$C:$AB,O$1,FALSE))</f>
        <v/>
      </c>
      <c r="P972" s="1">
        <f t="shared" ca="1" si="88"/>
        <v>1</v>
      </c>
      <c r="Q972" s="20" t="str">
        <f ca="1">IF(B972=1,IF(VLOOKUP(D972,Scheidsrechters!B:P,15,FALSE)=0,"",VLOOKUP(D972,Scheidsrechters!B:P,15,FALSE)),"")</f>
        <v/>
      </c>
      <c r="S972" s="1">
        <f t="shared" ca="1" si="89"/>
        <v>1</v>
      </c>
      <c r="T972" s="26" t="str">
        <f ca="1">IFERROR(VLOOKUP(C972,aanmeldingen!$C:$L,10,FALSE),"")</f>
        <v/>
      </c>
      <c r="U972" s="26" t="str">
        <f ca="1">IFERROR(VLOOKUP(C972,aanmeldingen!$C:$V,20,FALSE),"")</f>
        <v/>
      </c>
    </row>
    <row r="973" spans="1:21" x14ac:dyDescent="0.2">
      <c r="A973" s="54">
        <f t="shared" ca="1" si="86"/>
        <v>1</v>
      </c>
      <c r="B973" s="54">
        <f t="shared" ca="1" si="87"/>
        <v>0</v>
      </c>
      <c r="C973" s="54">
        <f t="shared" si="84"/>
        <v>941</v>
      </c>
      <c r="D973" s="54" t="str">
        <f ca="1">IFERROR(VLOOKUP($C973,aanmeldingen!$C:$AB,D$1,FALSE),"-")</f>
        <v>-</v>
      </c>
      <c r="E973" s="54">
        <f t="shared" ca="1" si="85"/>
        <v>0</v>
      </c>
      <c r="F973" s="25" t="str">
        <f ca="1">IF($B973=1,VLOOKUP($C973,aanmeldingen!$C:$AB,F$1,FALSE),"")</f>
        <v/>
      </c>
      <c r="G973" s="1" t="str">
        <f ca="1">IF($B973=1,VLOOKUP($C973,aanmeldingen!$C:$AB,G$1,FALSE),"")</f>
        <v/>
      </c>
      <c r="H973" s="1" t="str">
        <f ca="1">IF($B973=1,VLOOKUP($C973,aanmeldingen!$C:$AB,H$1,FALSE),"")</f>
        <v/>
      </c>
      <c r="I973" s="26" t="str">
        <f ca="1">IF($B973=1,VLOOKUP($C973,aanmeldingen!$C:$AB,I$1,FALSE),"")</f>
        <v/>
      </c>
      <c r="J973" s="26" t="str">
        <f ca="1">IF($B973=1,VLOOKUP($C973,aanmeldingen!$C:$AB,J$1,FALSE),"")</f>
        <v/>
      </c>
      <c r="K973" s="18" t="str">
        <f ca="1">IF($B973=1,VLOOKUP($C973,aanmeldingen!$C:$AB,K$1,FALSE),"")</f>
        <v/>
      </c>
      <c r="L973" s="1" t="str">
        <f ca="1">IF($B973=1,VLOOKUP($C973,aanmeldingen!$C:$AB,L$1,FALSE),"")</f>
        <v/>
      </c>
      <c r="M973" s="1" t="str">
        <f ca="1">IF($D973="-","",VLOOKUP($C973,aanmeldingen!$C:$AB,M$1,FALSE))</f>
        <v/>
      </c>
      <c r="N973" s="1" t="str">
        <f ca="1">IF($D973="-","",VLOOKUP($C973,aanmeldingen!$C:$AB,N$1,FALSE))</f>
        <v/>
      </c>
      <c r="O973" s="1" t="str">
        <f ca="1">IF($D973="-","",VLOOKUP($C973,aanmeldingen!$C:$AB,O$1,FALSE))</f>
        <v/>
      </c>
      <c r="P973" s="1">
        <f t="shared" ca="1" si="88"/>
        <v>1</v>
      </c>
      <c r="Q973" s="20" t="str">
        <f ca="1">IF(B973=1,IF(VLOOKUP(D973,Scheidsrechters!B:P,15,FALSE)=0,"",VLOOKUP(D973,Scheidsrechters!B:P,15,FALSE)),"")</f>
        <v/>
      </c>
      <c r="S973" s="1">
        <f t="shared" ca="1" si="89"/>
        <v>1</v>
      </c>
      <c r="T973" s="26" t="str">
        <f ca="1">IFERROR(VLOOKUP(C973,aanmeldingen!$C:$L,10,FALSE),"")</f>
        <v/>
      </c>
      <c r="U973" s="26" t="str">
        <f ca="1">IFERROR(VLOOKUP(C973,aanmeldingen!$C:$V,20,FALSE),"")</f>
        <v/>
      </c>
    </row>
    <row r="974" spans="1:21" x14ac:dyDescent="0.2">
      <c r="A974" s="54">
        <f t="shared" ca="1" si="86"/>
        <v>1</v>
      </c>
      <c r="B974" s="54">
        <f t="shared" ca="1" si="87"/>
        <v>0</v>
      </c>
      <c r="C974" s="54">
        <f t="shared" si="84"/>
        <v>942</v>
      </c>
      <c r="D974" s="54" t="str">
        <f ca="1">IFERROR(VLOOKUP($C974,aanmeldingen!$C:$AB,D$1,FALSE),"-")</f>
        <v>-</v>
      </c>
      <c r="E974" s="54">
        <f t="shared" ca="1" si="85"/>
        <v>0</v>
      </c>
      <c r="F974" s="25" t="str">
        <f ca="1">IF($B974=1,VLOOKUP($C974,aanmeldingen!$C:$AB,F$1,FALSE),"")</f>
        <v/>
      </c>
      <c r="G974" s="1" t="str">
        <f ca="1">IF($B974=1,VLOOKUP($C974,aanmeldingen!$C:$AB,G$1,FALSE),"")</f>
        <v/>
      </c>
      <c r="H974" s="1" t="str">
        <f ca="1">IF($B974=1,VLOOKUP($C974,aanmeldingen!$C:$AB,H$1,FALSE),"")</f>
        <v/>
      </c>
      <c r="I974" s="26" t="str">
        <f ca="1">IF($B974=1,VLOOKUP($C974,aanmeldingen!$C:$AB,I$1,FALSE),"")</f>
        <v/>
      </c>
      <c r="J974" s="26" t="str">
        <f ca="1">IF($B974=1,VLOOKUP($C974,aanmeldingen!$C:$AB,J$1,FALSE),"")</f>
        <v/>
      </c>
      <c r="K974" s="18" t="str">
        <f ca="1">IF($B974=1,VLOOKUP($C974,aanmeldingen!$C:$AB,K$1,FALSE),"")</f>
        <v/>
      </c>
      <c r="L974" s="1" t="str">
        <f ca="1">IF($B974=1,VLOOKUP($C974,aanmeldingen!$C:$AB,L$1,FALSE),"")</f>
        <v/>
      </c>
      <c r="M974" s="1" t="str">
        <f ca="1">IF($D974="-","",VLOOKUP($C974,aanmeldingen!$C:$AB,M$1,FALSE))</f>
        <v/>
      </c>
      <c r="N974" s="1" t="str">
        <f ca="1">IF($D974="-","",VLOOKUP($C974,aanmeldingen!$C:$AB,N$1,FALSE))</f>
        <v/>
      </c>
      <c r="O974" s="1" t="str">
        <f ca="1">IF($D974="-","",VLOOKUP($C974,aanmeldingen!$C:$AB,O$1,FALSE))</f>
        <v/>
      </c>
      <c r="P974" s="1">
        <f t="shared" ca="1" si="88"/>
        <v>1</v>
      </c>
      <c r="Q974" s="20" t="str">
        <f ca="1">IF(B974=1,IF(VLOOKUP(D974,Scheidsrechters!B:P,15,FALSE)=0,"",VLOOKUP(D974,Scheidsrechters!B:P,15,FALSE)),"")</f>
        <v/>
      </c>
      <c r="S974" s="1">
        <f t="shared" ca="1" si="89"/>
        <v>1</v>
      </c>
      <c r="T974" s="26" t="str">
        <f ca="1">IFERROR(VLOOKUP(C974,aanmeldingen!$C:$L,10,FALSE),"")</f>
        <v/>
      </c>
      <c r="U974" s="26" t="str">
        <f ca="1">IFERROR(VLOOKUP(C974,aanmeldingen!$C:$V,20,FALSE),"")</f>
        <v/>
      </c>
    </row>
    <row r="975" spans="1:21" x14ac:dyDescent="0.2">
      <c r="A975" s="54">
        <f t="shared" ca="1" si="86"/>
        <v>1</v>
      </c>
      <c r="B975" s="54">
        <f t="shared" ca="1" si="87"/>
        <v>0</v>
      </c>
      <c r="C975" s="54">
        <f t="shared" si="84"/>
        <v>943</v>
      </c>
      <c r="D975" s="54" t="str">
        <f ca="1">IFERROR(VLOOKUP($C975,aanmeldingen!$C:$AB,D$1,FALSE),"-")</f>
        <v>-</v>
      </c>
      <c r="E975" s="54">
        <f t="shared" ca="1" si="85"/>
        <v>0</v>
      </c>
      <c r="F975" s="25" t="str">
        <f ca="1">IF($B975=1,VLOOKUP($C975,aanmeldingen!$C:$AB,F$1,FALSE),"")</f>
        <v/>
      </c>
      <c r="G975" s="1" t="str">
        <f ca="1">IF($B975=1,VLOOKUP($C975,aanmeldingen!$C:$AB,G$1,FALSE),"")</f>
        <v/>
      </c>
      <c r="H975" s="1" t="str">
        <f ca="1">IF($B975=1,VLOOKUP($C975,aanmeldingen!$C:$AB,H$1,FALSE),"")</f>
        <v/>
      </c>
      <c r="I975" s="26" t="str">
        <f ca="1">IF($B975=1,VLOOKUP($C975,aanmeldingen!$C:$AB,I$1,FALSE),"")</f>
        <v/>
      </c>
      <c r="J975" s="26" t="str">
        <f ca="1">IF($B975=1,VLOOKUP($C975,aanmeldingen!$C:$AB,J$1,FALSE),"")</f>
        <v/>
      </c>
      <c r="K975" s="18" t="str">
        <f ca="1">IF($B975=1,VLOOKUP($C975,aanmeldingen!$C:$AB,K$1,FALSE),"")</f>
        <v/>
      </c>
      <c r="L975" s="1" t="str">
        <f ca="1">IF($B975=1,VLOOKUP($C975,aanmeldingen!$C:$AB,L$1,FALSE),"")</f>
        <v/>
      </c>
      <c r="M975" s="1" t="str">
        <f ca="1">IF($D975="-","",VLOOKUP($C975,aanmeldingen!$C:$AB,M$1,FALSE))</f>
        <v/>
      </c>
      <c r="N975" s="1" t="str">
        <f ca="1">IF($D975="-","",VLOOKUP($C975,aanmeldingen!$C:$AB,N$1,FALSE))</f>
        <v/>
      </c>
      <c r="O975" s="1" t="str">
        <f ca="1">IF($D975="-","",VLOOKUP($C975,aanmeldingen!$C:$AB,O$1,FALSE))</f>
        <v/>
      </c>
      <c r="P975" s="1">
        <f t="shared" ca="1" si="88"/>
        <v>1</v>
      </c>
      <c r="Q975" s="20" t="str">
        <f ca="1">IF(B975=1,IF(VLOOKUP(D975,Scheidsrechters!B:P,15,FALSE)=0,"",VLOOKUP(D975,Scheidsrechters!B:P,15,FALSE)),"")</f>
        <v/>
      </c>
      <c r="S975" s="1">
        <f t="shared" ca="1" si="89"/>
        <v>1</v>
      </c>
      <c r="T975" s="26" t="str">
        <f ca="1">IFERROR(VLOOKUP(C975,aanmeldingen!$C:$L,10,FALSE),"")</f>
        <v/>
      </c>
      <c r="U975" s="26" t="str">
        <f ca="1">IFERROR(VLOOKUP(C975,aanmeldingen!$C:$V,20,FALSE),"")</f>
        <v/>
      </c>
    </row>
    <row r="976" spans="1:21" x14ac:dyDescent="0.2">
      <c r="A976" s="54">
        <f t="shared" ca="1" si="86"/>
        <v>1</v>
      </c>
      <c r="B976" s="54">
        <f t="shared" ca="1" si="87"/>
        <v>0</v>
      </c>
      <c r="C976" s="54">
        <f t="shared" si="84"/>
        <v>944</v>
      </c>
      <c r="D976" s="54" t="str">
        <f ca="1">IFERROR(VLOOKUP($C976,aanmeldingen!$C:$AB,D$1,FALSE),"-")</f>
        <v>-</v>
      </c>
      <c r="E976" s="54">
        <f t="shared" ca="1" si="85"/>
        <v>0</v>
      </c>
      <c r="F976" s="25" t="str">
        <f ca="1">IF($B976=1,VLOOKUP($C976,aanmeldingen!$C:$AB,F$1,FALSE),"")</f>
        <v/>
      </c>
      <c r="G976" s="1" t="str">
        <f ca="1">IF($B976=1,VLOOKUP($C976,aanmeldingen!$C:$AB,G$1,FALSE),"")</f>
        <v/>
      </c>
      <c r="H976" s="1" t="str">
        <f ca="1">IF($B976=1,VLOOKUP($C976,aanmeldingen!$C:$AB,H$1,FALSE),"")</f>
        <v/>
      </c>
      <c r="I976" s="26" t="str">
        <f ca="1">IF($B976=1,VLOOKUP($C976,aanmeldingen!$C:$AB,I$1,FALSE),"")</f>
        <v/>
      </c>
      <c r="J976" s="26" t="str">
        <f ca="1">IF($B976=1,VLOOKUP($C976,aanmeldingen!$C:$AB,J$1,FALSE),"")</f>
        <v/>
      </c>
      <c r="K976" s="18" t="str">
        <f ca="1">IF($B976=1,VLOOKUP($C976,aanmeldingen!$C:$AB,K$1,FALSE),"")</f>
        <v/>
      </c>
      <c r="L976" s="1" t="str">
        <f ca="1">IF($B976=1,VLOOKUP($C976,aanmeldingen!$C:$AB,L$1,FALSE),"")</f>
        <v/>
      </c>
      <c r="M976" s="1" t="str">
        <f ca="1">IF($D976="-","",VLOOKUP($C976,aanmeldingen!$C:$AB,M$1,FALSE))</f>
        <v/>
      </c>
      <c r="N976" s="1" t="str">
        <f ca="1">IF($D976="-","",VLOOKUP($C976,aanmeldingen!$C:$AB,N$1,FALSE))</f>
        <v/>
      </c>
      <c r="O976" s="1" t="str">
        <f ca="1">IF($D976="-","",VLOOKUP($C976,aanmeldingen!$C:$AB,O$1,FALSE))</f>
        <v/>
      </c>
      <c r="P976" s="1">
        <f t="shared" ca="1" si="88"/>
        <v>1</v>
      </c>
      <c r="Q976" s="20" t="str">
        <f ca="1">IF(B976=1,IF(VLOOKUP(D976,Scheidsrechters!B:P,15,FALSE)=0,"",VLOOKUP(D976,Scheidsrechters!B:P,15,FALSE)),"")</f>
        <v/>
      </c>
      <c r="S976" s="1">
        <f t="shared" ca="1" si="89"/>
        <v>1</v>
      </c>
      <c r="T976" s="26" t="str">
        <f ca="1">IFERROR(VLOOKUP(C976,aanmeldingen!$C:$L,10,FALSE),"")</f>
        <v/>
      </c>
      <c r="U976" s="26" t="str">
        <f ca="1">IFERROR(VLOOKUP(C976,aanmeldingen!$C:$V,20,FALSE),"")</f>
        <v/>
      </c>
    </row>
    <row r="977" spans="1:21" x14ac:dyDescent="0.2">
      <c r="A977" s="54">
        <f t="shared" ca="1" si="86"/>
        <v>1</v>
      </c>
      <c r="B977" s="54">
        <f t="shared" ca="1" si="87"/>
        <v>0</v>
      </c>
      <c r="C977" s="54">
        <f t="shared" si="84"/>
        <v>945</v>
      </c>
      <c r="D977" s="54" t="str">
        <f ca="1">IFERROR(VLOOKUP($C977,aanmeldingen!$C:$AB,D$1,FALSE),"-")</f>
        <v>-</v>
      </c>
      <c r="E977" s="54">
        <f t="shared" ca="1" si="85"/>
        <v>0</v>
      </c>
      <c r="F977" s="25" t="str">
        <f ca="1">IF($B977=1,VLOOKUP($C977,aanmeldingen!$C:$AB,F$1,FALSE),"")</f>
        <v/>
      </c>
      <c r="G977" s="1" t="str">
        <f ca="1">IF($B977=1,VLOOKUP($C977,aanmeldingen!$C:$AB,G$1,FALSE),"")</f>
        <v/>
      </c>
      <c r="H977" s="1" t="str">
        <f ca="1">IF($B977=1,VLOOKUP($C977,aanmeldingen!$C:$AB,H$1,FALSE),"")</f>
        <v/>
      </c>
      <c r="I977" s="26" t="str">
        <f ca="1">IF($B977=1,VLOOKUP($C977,aanmeldingen!$C:$AB,I$1,FALSE),"")</f>
        <v/>
      </c>
      <c r="J977" s="26" t="str">
        <f ca="1">IF($B977=1,VLOOKUP($C977,aanmeldingen!$C:$AB,J$1,FALSE),"")</f>
        <v/>
      </c>
      <c r="K977" s="18" t="str">
        <f ca="1">IF($B977=1,VLOOKUP($C977,aanmeldingen!$C:$AB,K$1,FALSE),"")</f>
        <v/>
      </c>
      <c r="L977" s="1" t="str">
        <f ca="1">IF($B977=1,VLOOKUP($C977,aanmeldingen!$C:$AB,L$1,FALSE),"")</f>
        <v/>
      </c>
      <c r="M977" s="1" t="str">
        <f ca="1">IF($D977="-","",VLOOKUP($C977,aanmeldingen!$C:$AB,M$1,FALSE))</f>
        <v/>
      </c>
      <c r="N977" s="1" t="str">
        <f ca="1">IF($D977="-","",VLOOKUP($C977,aanmeldingen!$C:$AB,N$1,FALSE))</f>
        <v/>
      </c>
      <c r="O977" s="1" t="str">
        <f ca="1">IF($D977="-","",VLOOKUP($C977,aanmeldingen!$C:$AB,O$1,FALSE))</f>
        <v/>
      </c>
      <c r="P977" s="1">
        <f t="shared" ca="1" si="88"/>
        <v>1</v>
      </c>
      <c r="Q977" s="20" t="str">
        <f ca="1">IF(B977=1,IF(VLOOKUP(D977,Scheidsrechters!B:P,15,FALSE)=0,"",VLOOKUP(D977,Scheidsrechters!B:P,15,FALSE)),"")</f>
        <v/>
      </c>
      <c r="S977" s="1">
        <f t="shared" ca="1" si="89"/>
        <v>1</v>
      </c>
      <c r="T977" s="26" t="str">
        <f ca="1">IFERROR(VLOOKUP(C977,aanmeldingen!$C:$L,10,FALSE),"")</f>
        <v/>
      </c>
      <c r="U977" s="26" t="str">
        <f ca="1">IFERROR(VLOOKUP(C977,aanmeldingen!$C:$V,20,FALSE),"")</f>
        <v/>
      </c>
    </row>
    <row r="978" spans="1:21" x14ac:dyDescent="0.2">
      <c r="A978" s="54">
        <f t="shared" ca="1" si="86"/>
        <v>1</v>
      </c>
      <c r="B978" s="54">
        <f t="shared" ca="1" si="87"/>
        <v>0</v>
      </c>
      <c r="C978" s="54">
        <f t="shared" si="84"/>
        <v>946</v>
      </c>
      <c r="D978" s="54" t="str">
        <f ca="1">IFERROR(VLOOKUP($C978,aanmeldingen!$C:$AB,D$1,FALSE),"-")</f>
        <v>-</v>
      </c>
      <c r="E978" s="54">
        <f t="shared" ca="1" si="85"/>
        <v>0</v>
      </c>
      <c r="F978" s="25" t="str">
        <f ca="1">IF($B978=1,VLOOKUP($C978,aanmeldingen!$C:$AB,F$1,FALSE),"")</f>
        <v/>
      </c>
      <c r="G978" s="1" t="str">
        <f ca="1">IF($B978=1,VLOOKUP($C978,aanmeldingen!$C:$AB,G$1,FALSE),"")</f>
        <v/>
      </c>
      <c r="H978" s="1" t="str">
        <f ca="1">IF($B978=1,VLOOKUP($C978,aanmeldingen!$C:$AB,H$1,FALSE),"")</f>
        <v/>
      </c>
      <c r="I978" s="26" t="str">
        <f ca="1">IF($B978=1,VLOOKUP($C978,aanmeldingen!$C:$AB,I$1,FALSE),"")</f>
        <v/>
      </c>
      <c r="J978" s="26" t="str">
        <f ca="1">IF($B978=1,VLOOKUP($C978,aanmeldingen!$C:$AB,J$1,FALSE),"")</f>
        <v/>
      </c>
      <c r="K978" s="18" t="str">
        <f ca="1">IF($B978=1,VLOOKUP($C978,aanmeldingen!$C:$AB,K$1,FALSE),"")</f>
        <v/>
      </c>
      <c r="L978" s="1" t="str">
        <f ca="1">IF($B978=1,VLOOKUP($C978,aanmeldingen!$C:$AB,L$1,FALSE),"")</f>
        <v/>
      </c>
      <c r="M978" s="1" t="str">
        <f ca="1">IF($D978="-","",VLOOKUP($C978,aanmeldingen!$C:$AB,M$1,FALSE))</f>
        <v/>
      </c>
      <c r="N978" s="1" t="str">
        <f ca="1">IF($D978="-","",VLOOKUP($C978,aanmeldingen!$C:$AB,N$1,FALSE))</f>
        <v/>
      </c>
      <c r="O978" s="1" t="str">
        <f ca="1">IF($D978="-","",VLOOKUP($C978,aanmeldingen!$C:$AB,O$1,FALSE))</f>
        <v/>
      </c>
      <c r="P978" s="1">
        <f t="shared" ca="1" si="88"/>
        <v>1</v>
      </c>
      <c r="Q978" s="20" t="str">
        <f ca="1">IF(B978=1,IF(VLOOKUP(D978,Scheidsrechters!B:P,15,FALSE)=0,"",VLOOKUP(D978,Scheidsrechters!B:P,15,FALSE)),"")</f>
        <v/>
      </c>
      <c r="S978" s="1">
        <f t="shared" ca="1" si="89"/>
        <v>1</v>
      </c>
      <c r="T978" s="26" t="str">
        <f ca="1">IFERROR(VLOOKUP(C978,aanmeldingen!$C:$L,10,FALSE),"")</f>
        <v/>
      </c>
      <c r="U978" s="26" t="str">
        <f ca="1">IFERROR(VLOOKUP(C978,aanmeldingen!$C:$V,20,FALSE),"")</f>
        <v/>
      </c>
    </row>
    <row r="979" spans="1:21" x14ac:dyDescent="0.2">
      <c r="A979" s="54">
        <f t="shared" ca="1" si="86"/>
        <v>1</v>
      </c>
      <c r="B979" s="54">
        <f t="shared" ca="1" si="87"/>
        <v>0</v>
      </c>
      <c r="C979" s="54">
        <f t="shared" si="84"/>
        <v>947</v>
      </c>
      <c r="D979" s="54" t="str">
        <f ca="1">IFERROR(VLOOKUP($C979,aanmeldingen!$C:$AB,D$1,FALSE),"-")</f>
        <v>-</v>
      </c>
      <c r="E979" s="54">
        <f t="shared" ca="1" si="85"/>
        <v>0</v>
      </c>
      <c r="F979" s="25" t="str">
        <f ca="1">IF($B979=1,VLOOKUP($C979,aanmeldingen!$C:$AB,F$1,FALSE),"")</f>
        <v/>
      </c>
      <c r="G979" s="1" t="str">
        <f ca="1">IF($B979=1,VLOOKUP($C979,aanmeldingen!$C:$AB,G$1,FALSE),"")</f>
        <v/>
      </c>
      <c r="H979" s="1" t="str">
        <f ca="1">IF($B979=1,VLOOKUP($C979,aanmeldingen!$C:$AB,H$1,FALSE),"")</f>
        <v/>
      </c>
      <c r="I979" s="26" t="str">
        <f ca="1">IF($B979=1,VLOOKUP($C979,aanmeldingen!$C:$AB,I$1,FALSE),"")</f>
        <v/>
      </c>
      <c r="J979" s="26" t="str">
        <f ca="1">IF($B979=1,VLOOKUP($C979,aanmeldingen!$C:$AB,J$1,FALSE),"")</f>
        <v/>
      </c>
      <c r="K979" s="18" t="str">
        <f ca="1">IF($B979=1,VLOOKUP($C979,aanmeldingen!$C:$AB,K$1,FALSE),"")</f>
        <v/>
      </c>
      <c r="L979" s="1" t="str">
        <f ca="1">IF($B979=1,VLOOKUP($C979,aanmeldingen!$C:$AB,L$1,FALSE),"")</f>
        <v/>
      </c>
      <c r="M979" s="1" t="str">
        <f ca="1">IF($D979="-","",VLOOKUP($C979,aanmeldingen!$C:$AB,M$1,FALSE))</f>
        <v/>
      </c>
      <c r="N979" s="1" t="str">
        <f ca="1">IF($D979="-","",VLOOKUP($C979,aanmeldingen!$C:$AB,N$1,FALSE))</f>
        <v/>
      </c>
      <c r="O979" s="1" t="str">
        <f ca="1">IF($D979="-","",VLOOKUP($C979,aanmeldingen!$C:$AB,O$1,FALSE))</f>
        <v/>
      </c>
      <c r="P979" s="1">
        <f t="shared" ca="1" si="88"/>
        <v>1</v>
      </c>
      <c r="Q979" s="20" t="str">
        <f ca="1">IF(B979=1,IF(VLOOKUP(D979,Scheidsrechters!B:P,15,FALSE)=0,"",VLOOKUP(D979,Scheidsrechters!B:P,15,FALSE)),"")</f>
        <v/>
      </c>
      <c r="S979" s="1">
        <f t="shared" ca="1" si="89"/>
        <v>1</v>
      </c>
      <c r="T979" s="26" t="str">
        <f ca="1">IFERROR(VLOOKUP(C979,aanmeldingen!$C:$L,10,FALSE),"")</f>
        <v/>
      </c>
      <c r="U979" s="26" t="str">
        <f ca="1">IFERROR(VLOOKUP(C979,aanmeldingen!$C:$V,20,FALSE),"")</f>
        <v/>
      </c>
    </row>
    <row r="980" spans="1:21" x14ac:dyDescent="0.2">
      <c r="A980" s="54">
        <f t="shared" ca="1" si="86"/>
        <v>1</v>
      </c>
      <c r="B980" s="54">
        <f t="shared" ca="1" si="87"/>
        <v>0</v>
      </c>
      <c r="C980" s="54">
        <f t="shared" si="84"/>
        <v>948</v>
      </c>
      <c r="D980" s="54" t="str">
        <f ca="1">IFERROR(VLOOKUP($C980,aanmeldingen!$C:$AB,D$1,FALSE),"-")</f>
        <v>-</v>
      </c>
      <c r="E980" s="54">
        <f t="shared" ca="1" si="85"/>
        <v>0</v>
      </c>
      <c r="F980" s="25" t="str">
        <f ca="1">IF($B980=1,VLOOKUP($C980,aanmeldingen!$C:$AB,F$1,FALSE),"")</f>
        <v/>
      </c>
      <c r="G980" s="1" t="str">
        <f ca="1">IF($B980=1,VLOOKUP($C980,aanmeldingen!$C:$AB,G$1,FALSE),"")</f>
        <v/>
      </c>
      <c r="H980" s="1" t="str">
        <f ca="1">IF($B980=1,VLOOKUP($C980,aanmeldingen!$C:$AB,H$1,FALSE),"")</f>
        <v/>
      </c>
      <c r="I980" s="26" t="str">
        <f ca="1">IF($B980=1,VLOOKUP($C980,aanmeldingen!$C:$AB,I$1,FALSE),"")</f>
        <v/>
      </c>
      <c r="J980" s="26" t="str">
        <f ca="1">IF($B980=1,VLOOKUP($C980,aanmeldingen!$C:$AB,J$1,FALSE),"")</f>
        <v/>
      </c>
      <c r="K980" s="18" t="str">
        <f ca="1">IF($B980=1,VLOOKUP($C980,aanmeldingen!$C:$AB,K$1,FALSE),"")</f>
        <v/>
      </c>
      <c r="L980" s="1" t="str">
        <f ca="1">IF($B980=1,VLOOKUP($C980,aanmeldingen!$C:$AB,L$1,FALSE),"")</f>
        <v/>
      </c>
      <c r="M980" s="1" t="str">
        <f ca="1">IF($D980="-","",VLOOKUP($C980,aanmeldingen!$C:$AB,M$1,FALSE))</f>
        <v/>
      </c>
      <c r="N980" s="1" t="str">
        <f ca="1">IF($D980="-","",VLOOKUP($C980,aanmeldingen!$C:$AB,N$1,FALSE))</f>
        <v/>
      </c>
      <c r="O980" s="1" t="str">
        <f ca="1">IF($D980="-","",VLOOKUP($C980,aanmeldingen!$C:$AB,O$1,FALSE))</f>
        <v/>
      </c>
      <c r="P980" s="1">
        <f t="shared" ca="1" si="88"/>
        <v>1</v>
      </c>
      <c r="Q980" s="20" t="str">
        <f ca="1">IF(B980=1,IF(VLOOKUP(D980,Scheidsrechters!B:P,15,FALSE)=0,"",VLOOKUP(D980,Scheidsrechters!B:P,15,FALSE)),"")</f>
        <v/>
      </c>
      <c r="S980" s="1">
        <f t="shared" ca="1" si="89"/>
        <v>1</v>
      </c>
      <c r="T980" s="26" t="str">
        <f ca="1">IFERROR(VLOOKUP(C980,aanmeldingen!$C:$L,10,FALSE),"")</f>
        <v/>
      </c>
      <c r="U980" s="26" t="str">
        <f ca="1">IFERROR(VLOOKUP(C980,aanmeldingen!$C:$V,20,FALSE),"")</f>
        <v/>
      </c>
    </row>
    <row r="981" spans="1:21" x14ac:dyDescent="0.2">
      <c r="A981" s="54">
        <f t="shared" ca="1" si="86"/>
        <v>1</v>
      </c>
      <c r="B981" s="54">
        <f t="shared" ca="1" si="87"/>
        <v>0</v>
      </c>
      <c r="C981" s="54">
        <f t="shared" si="84"/>
        <v>949</v>
      </c>
      <c r="D981" s="54" t="str">
        <f ca="1">IFERROR(VLOOKUP($C981,aanmeldingen!$C:$AB,D$1,FALSE),"-")</f>
        <v>-</v>
      </c>
      <c r="E981" s="54">
        <f t="shared" ca="1" si="85"/>
        <v>0</v>
      </c>
      <c r="F981" s="25" t="str">
        <f ca="1">IF($B981=1,VLOOKUP($C981,aanmeldingen!$C:$AB,F$1,FALSE),"")</f>
        <v/>
      </c>
      <c r="G981" s="1" t="str">
        <f ca="1">IF($B981=1,VLOOKUP($C981,aanmeldingen!$C:$AB,G$1,FALSE),"")</f>
        <v/>
      </c>
      <c r="H981" s="1" t="str">
        <f ca="1">IF($B981=1,VLOOKUP($C981,aanmeldingen!$C:$AB,H$1,FALSE),"")</f>
        <v/>
      </c>
      <c r="I981" s="26" t="str">
        <f ca="1">IF($B981=1,VLOOKUP($C981,aanmeldingen!$C:$AB,I$1,FALSE),"")</f>
        <v/>
      </c>
      <c r="J981" s="26" t="str">
        <f ca="1">IF($B981=1,VLOOKUP($C981,aanmeldingen!$C:$AB,J$1,FALSE),"")</f>
        <v/>
      </c>
      <c r="K981" s="18" t="str">
        <f ca="1">IF($B981=1,VLOOKUP($C981,aanmeldingen!$C:$AB,K$1,FALSE),"")</f>
        <v/>
      </c>
      <c r="L981" s="1" t="str">
        <f ca="1">IF($B981=1,VLOOKUP($C981,aanmeldingen!$C:$AB,L$1,FALSE),"")</f>
        <v/>
      </c>
      <c r="M981" s="1" t="str">
        <f ca="1">IF($D981="-","",VLOOKUP($C981,aanmeldingen!$C:$AB,M$1,FALSE))</f>
        <v/>
      </c>
      <c r="N981" s="1" t="str">
        <f ca="1">IF($D981="-","",VLOOKUP($C981,aanmeldingen!$C:$AB,N$1,FALSE))</f>
        <v/>
      </c>
      <c r="O981" s="1" t="str">
        <f ca="1">IF($D981="-","",VLOOKUP($C981,aanmeldingen!$C:$AB,O$1,FALSE))</f>
        <v/>
      </c>
      <c r="P981" s="1">
        <f t="shared" ca="1" si="88"/>
        <v>1</v>
      </c>
      <c r="Q981" s="20" t="str">
        <f ca="1">IF(B981=1,IF(VLOOKUP(D981,Scheidsrechters!B:P,15,FALSE)=0,"",VLOOKUP(D981,Scheidsrechters!B:P,15,FALSE)),"")</f>
        <v/>
      </c>
      <c r="S981" s="1">
        <f t="shared" ca="1" si="89"/>
        <v>1</v>
      </c>
      <c r="T981" s="26" t="str">
        <f ca="1">IFERROR(VLOOKUP(C981,aanmeldingen!$C:$L,10,FALSE),"")</f>
        <v/>
      </c>
      <c r="U981" s="26" t="str">
        <f ca="1">IFERROR(VLOOKUP(C981,aanmeldingen!$C:$V,20,FALSE),"")</f>
        <v/>
      </c>
    </row>
    <row r="982" spans="1:21" x14ac:dyDescent="0.2">
      <c r="A982" s="54">
        <f t="shared" ca="1" si="86"/>
        <v>1</v>
      </c>
      <c r="B982" s="54">
        <f t="shared" ca="1" si="87"/>
        <v>0</v>
      </c>
      <c r="C982" s="54">
        <f t="shared" si="84"/>
        <v>950</v>
      </c>
      <c r="D982" s="54" t="str">
        <f ca="1">IFERROR(VLOOKUP($C982,aanmeldingen!$C:$AB,D$1,FALSE),"-")</f>
        <v>-</v>
      </c>
      <c r="E982" s="54">
        <f t="shared" ca="1" si="85"/>
        <v>0</v>
      </c>
      <c r="F982" s="25" t="str">
        <f ca="1">IF($B982=1,VLOOKUP($C982,aanmeldingen!$C:$AB,F$1,FALSE),"")</f>
        <v/>
      </c>
      <c r="G982" s="1" t="str">
        <f ca="1">IF($B982=1,VLOOKUP($C982,aanmeldingen!$C:$AB,G$1,FALSE),"")</f>
        <v/>
      </c>
      <c r="H982" s="1" t="str">
        <f ca="1">IF($B982=1,VLOOKUP($C982,aanmeldingen!$C:$AB,H$1,FALSE),"")</f>
        <v/>
      </c>
      <c r="I982" s="26" t="str">
        <f ca="1">IF($B982=1,VLOOKUP($C982,aanmeldingen!$C:$AB,I$1,FALSE),"")</f>
        <v/>
      </c>
      <c r="J982" s="26" t="str">
        <f ca="1">IF($B982=1,VLOOKUP($C982,aanmeldingen!$C:$AB,J$1,FALSE),"")</f>
        <v/>
      </c>
      <c r="K982" s="18" t="str">
        <f ca="1">IF($B982=1,VLOOKUP($C982,aanmeldingen!$C:$AB,K$1,FALSE),"")</f>
        <v/>
      </c>
      <c r="L982" s="1" t="str">
        <f ca="1">IF($B982=1,VLOOKUP($C982,aanmeldingen!$C:$AB,L$1,FALSE),"")</f>
        <v/>
      </c>
      <c r="M982" s="1" t="str">
        <f ca="1">IF($D982="-","",VLOOKUP($C982,aanmeldingen!$C:$AB,M$1,FALSE))</f>
        <v/>
      </c>
      <c r="N982" s="1" t="str">
        <f ca="1">IF($D982="-","",VLOOKUP($C982,aanmeldingen!$C:$AB,N$1,FALSE))</f>
        <v/>
      </c>
      <c r="O982" s="1" t="str">
        <f ca="1">IF($D982="-","",VLOOKUP($C982,aanmeldingen!$C:$AB,O$1,FALSE))</f>
        <v/>
      </c>
      <c r="P982" s="1">
        <f t="shared" ca="1" si="88"/>
        <v>1</v>
      </c>
      <c r="Q982" s="20" t="str">
        <f ca="1">IF(B982=1,IF(VLOOKUP(D982,Scheidsrechters!B:P,15,FALSE)=0,"",VLOOKUP(D982,Scheidsrechters!B:P,15,FALSE)),"")</f>
        <v/>
      </c>
      <c r="S982" s="1">
        <f t="shared" ca="1" si="89"/>
        <v>1</v>
      </c>
      <c r="T982" s="26" t="str">
        <f ca="1">IFERROR(VLOOKUP(C982,aanmeldingen!$C:$L,10,FALSE),"")</f>
        <v/>
      </c>
      <c r="U982" s="26" t="str">
        <f ca="1">IFERROR(VLOOKUP(C982,aanmeldingen!$C:$V,20,FALSE),"")</f>
        <v/>
      </c>
    </row>
    <row r="983" spans="1:21" x14ac:dyDescent="0.2">
      <c r="A983" s="54">
        <f t="shared" ca="1" si="86"/>
        <v>1</v>
      </c>
      <c r="B983" s="54">
        <f t="shared" ca="1" si="87"/>
        <v>0</v>
      </c>
      <c r="C983" s="54">
        <f t="shared" si="84"/>
        <v>951</v>
      </c>
      <c r="D983" s="54" t="str">
        <f ca="1">IFERROR(VLOOKUP($C983,aanmeldingen!$C:$AB,D$1,FALSE),"-")</f>
        <v>-</v>
      </c>
      <c r="E983" s="54">
        <f t="shared" ca="1" si="85"/>
        <v>0</v>
      </c>
      <c r="F983" s="25" t="str">
        <f ca="1">IF($B983=1,VLOOKUP($C983,aanmeldingen!$C:$AB,F$1,FALSE),"")</f>
        <v/>
      </c>
      <c r="G983" s="1" t="str">
        <f ca="1">IF($B983=1,VLOOKUP($C983,aanmeldingen!$C:$AB,G$1,FALSE),"")</f>
        <v/>
      </c>
      <c r="H983" s="1" t="str">
        <f ca="1">IF($B983=1,VLOOKUP($C983,aanmeldingen!$C:$AB,H$1,FALSE),"")</f>
        <v/>
      </c>
      <c r="I983" s="26" t="str">
        <f ca="1">IF($B983=1,VLOOKUP($C983,aanmeldingen!$C:$AB,I$1,FALSE),"")</f>
        <v/>
      </c>
      <c r="J983" s="26" t="str">
        <f ca="1">IF($B983=1,VLOOKUP($C983,aanmeldingen!$C:$AB,J$1,FALSE),"")</f>
        <v/>
      </c>
      <c r="K983" s="18" t="str">
        <f ca="1">IF($B983=1,VLOOKUP($C983,aanmeldingen!$C:$AB,K$1,FALSE),"")</f>
        <v/>
      </c>
      <c r="L983" s="1" t="str">
        <f ca="1">IF($B983=1,VLOOKUP($C983,aanmeldingen!$C:$AB,L$1,FALSE),"")</f>
        <v/>
      </c>
      <c r="M983" s="1" t="str">
        <f ca="1">IF($D983="-","",VLOOKUP($C983,aanmeldingen!$C:$AB,M$1,FALSE))</f>
        <v/>
      </c>
      <c r="N983" s="1" t="str">
        <f ca="1">IF($D983="-","",VLOOKUP($C983,aanmeldingen!$C:$AB,N$1,FALSE))</f>
        <v/>
      </c>
      <c r="O983" s="1" t="str">
        <f ca="1">IF($D983="-","",VLOOKUP($C983,aanmeldingen!$C:$AB,O$1,FALSE))</f>
        <v/>
      </c>
      <c r="P983" s="1">
        <f t="shared" ca="1" si="88"/>
        <v>1</v>
      </c>
      <c r="Q983" s="20" t="str">
        <f ca="1">IF(B983=1,IF(VLOOKUP(D983,Scheidsrechters!B:P,15,FALSE)=0,"",VLOOKUP(D983,Scheidsrechters!B:P,15,FALSE)),"")</f>
        <v/>
      </c>
      <c r="S983" s="1">
        <f t="shared" ca="1" si="89"/>
        <v>1</v>
      </c>
      <c r="T983" s="26" t="str">
        <f ca="1">IFERROR(VLOOKUP(C983,aanmeldingen!$C:$L,10,FALSE),"")</f>
        <v/>
      </c>
      <c r="U983" s="26" t="str">
        <f ca="1">IFERROR(VLOOKUP(C983,aanmeldingen!$C:$V,20,FALSE),"")</f>
        <v/>
      </c>
    </row>
    <row r="984" spans="1:21" x14ac:dyDescent="0.2">
      <c r="A984" s="54">
        <f t="shared" ca="1" si="86"/>
        <v>1</v>
      </c>
      <c r="B984" s="54">
        <f t="shared" ca="1" si="87"/>
        <v>0</v>
      </c>
      <c r="C984" s="54">
        <f t="shared" si="84"/>
        <v>952</v>
      </c>
      <c r="D984" s="54" t="str">
        <f ca="1">IFERROR(VLOOKUP($C984,aanmeldingen!$C:$AB,D$1,FALSE),"-")</f>
        <v>-</v>
      </c>
      <c r="E984" s="54">
        <f t="shared" ca="1" si="85"/>
        <v>0</v>
      </c>
      <c r="F984" s="25" t="str">
        <f ca="1">IF($B984=1,VLOOKUP($C984,aanmeldingen!$C:$AB,F$1,FALSE),"")</f>
        <v/>
      </c>
      <c r="G984" s="1" t="str">
        <f ca="1">IF($B984=1,VLOOKUP($C984,aanmeldingen!$C:$AB,G$1,FALSE),"")</f>
        <v/>
      </c>
      <c r="H984" s="1" t="str">
        <f ca="1">IF($B984=1,VLOOKUP($C984,aanmeldingen!$C:$AB,H$1,FALSE),"")</f>
        <v/>
      </c>
      <c r="I984" s="26" t="str">
        <f ca="1">IF($B984=1,VLOOKUP($C984,aanmeldingen!$C:$AB,I$1,FALSE),"")</f>
        <v/>
      </c>
      <c r="J984" s="26" t="str">
        <f ca="1">IF($B984=1,VLOOKUP($C984,aanmeldingen!$C:$AB,J$1,FALSE),"")</f>
        <v/>
      </c>
      <c r="K984" s="18" t="str">
        <f ca="1">IF($B984=1,VLOOKUP($C984,aanmeldingen!$C:$AB,K$1,FALSE),"")</f>
        <v/>
      </c>
      <c r="L984" s="1" t="str">
        <f ca="1">IF($B984=1,VLOOKUP($C984,aanmeldingen!$C:$AB,L$1,FALSE),"")</f>
        <v/>
      </c>
      <c r="M984" s="1" t="str">
        <f ca="1">IF($D984="-","",VLOOKUP($C984,aanmeldingen!$C:$AB,M$1,FALSE))</f>
        <v/>
      </c>
      <c r="N984" s="1" t="str">
        <f ca="1">IF($D984="-","",VLOOKUP($C984,aanmeldingen!$C:$AB,N$1,FALSE))</f>
        <v/>
      </c>
      <c r="O984" s="1" t="str">
        <f ca="1">IF($D984="-","",VLOOKUP($C984,aanmeldingen!$C:$AB,O$1,FALSE))</f>
        <v/>
      </c>
      <c r="P984" s="1">
        <f t="shared" ca="1" si="88"/>
        <v>1</v>
      </c>
      <c r="Q984" s="20" t="str">
        <f ca="1">IF(B984=1,IF(VLOOKUP(D984,Scheidsrechters!B:P,15,FALSE)=0,"",VLOOKUP(D984,Scheidsrechters!B:P,15,FALSE)),"")</f>
        <v/>
      </c>
      <c r="S984" s="1">
        <f t="shared" ca="1" si="89"/>
        <v>1</v>
      </c>
      <c r="T984" s="26" t="str">
        <f ca="1">IFERROR(VLOOKUP(C984,aanmeldingen!$C:$L,10,FALSE),"")</f>
        <v/>
      </c>
      <c r="U984" s="26" t="str">
        <f ca="1">IFERROR(VLOOKUP(C984,aanmeldingen!$C:$V,20,FALSE),"")</f>
        <v/>
      </c>
    </row>
    <row r="985" spans="1:21" x14ac:dyDescent="0.2">
      <c r="A985" s="54">
        <f t="shared" ca="1" si="86"/>
        <v>1</v>
      </c>
      <c r="B985" s="54">
        <f t="shared" ca="1" si="87"/>
        <v>0</v>
      </c>
      <c r="C985" s="54">
        <f t="shared" si="84"/>
        <v>953</v>
      </c>
      <c r="D985" s="54" t="str">
        <f ca="1">IFERROR(VLOOKUP($C985,aanmeldingen!$C:$AB,D$1,FALSE),"-")</f>
        <v>-</v>
      </c>
      <c r="E985" s="54">
        <f t="shared" ca="1" si="85"/>
        <v>0</v>
      </c>
      <c r="F985" s="25" t="str">
        <f ca="1">IF($B985=1,VLOOKUP($C985,aanmeldingen!$C:$AB,F$1,FALSE),"")</f>
        <v/>
      </c>
      <c r="G985" s="1" t="str">
        <f ca="1">IF($B985=1,VLOOKUP($C985,aanmeldingen!$C:$AB,G$1,FALSE),"")</f>
        <v/>
      </c>
      <c r="H985" s="1" t="str">
        <f ca="1">IF($B985=1,VLOOKUP($C985,aanmeldingen!$C:$AB,H$1,FALSE),"")</f>
        <v/>
      </c>
      <c r="I985" s="26" t="str">
        <f ca="1">IF($B985=1,VLOOKUP($C985,aanmeldingen!$C:$AB,I$1,FALSE),"")</f>
        <v/>
      </c>
      <c r="J985" s="26" t="str">
        <f ca="1">IF($B985=1,VLOOKUP($C985,aanmeldingen!$C:$AB,J$1,FALSE),"")</f>
        <v/>
      </c>
      <c r="K985" s="18" t="str">
        <f ca="1">IF($B985=1,VLOOKUP($C985,aanmeldingen!$C:$AB,K$1,FALSE),"")</f>
        <v/>
      </c>
      <c r="L985" s="1" t="str">
        <f ca="1">IF($B985=1,VLOOKUP($C985,aanmeldingen!$C:$AB,L$1,FALSE),"")</f>
        <v/>
      </c>
      <c r="M985" s="1" t="str">
        <f ca="1">IF($D985="-","",VLOOKUP($C985,aanmeldingen!$C:$AB,M$1,FALSE))</f>
        <v/>
      </c>
      <c r="N985" s="1" t="str">
        <f ca="1">IF($D985="-","",VLOOKUP($C985,aanmeldingen!$C:$AB,N$1,FALSE))</f>
        <v/>
      </c>
      <c r="O985" s="1" t="str">
        <f ca="1">IF($D985="-","",VLOOKUP($C985,aanmeldingen!$C:$AB,O$1,FALSE))</f>
        <v/>
      </c>
      <c r="P985" s="1">
        <f t="shared" ca="1" si="88"/>
        <v>1</v>
      </c>
      <c r="Q985" s="20" t="str">
        <f ca="1">IF(B985=1,IF(VLOOKUP(D985,Scheidsrechters!B:P,15,FALSE)=0,"",VLOOKUP(D985,Scheidsrechters!B:P,15,FALSE)),"")</f>
        <v/>
      </c>
      <c r="S985" s="1">
        <f t="shared" ca="1" si="89"/>
        <v>1</v>
      </c>
      <c r="T985" s="26" t="str">
        <f ca="1">IFERROR(VLOOKUP(C985,aanmeldingen!$C:$L,10,FALSE),"")</f>
        <v/>
      </c>
      <c r="U985" s="26" t="str">
        <f ca="1">IFERROR(VLOOKUP(C985,aanmeldingen!$C:$V,20,FALSE),"")</f>
        <v/>
      </c>
    </row>
    <row r="986" spans="1:21" x14ac:dyDescent="0.2">
      <c r="A986" s="54">
        <f t="shared" ca="1" si="86"/>
        <v>1</v>
      </c>
      <c r="B986" s="54">
        <f t="shared" ca="1" si="87"/>
        <v>0</v>
      </c>
      <c r="C986" s="54">
        <f t="shared" si="84"/>
        <v>954</v>
      </c>
      <c r="D986" s="54" t="str">
        <f ca="1">IFERROR(VLOOKUP($C986,aanmeldingen!$C:$AB,D$1,FALSE),"-")</f>
        <v>-</v>
      </c>
      <c r="E986" s="54">
        <f t="shared" ca="1" si="85"/>
        <v>0</v>
      </c>
      <c r="F986" s="25" t="str">
        <f ca="1">IF($B986=1,VLOOKUP($C986,aanmeldingen!$C:$AB,F$1,FALSE),"")</f>
        <v/>
      </c>
      <c r="G986" s="1" t="str">
        <f ca="1">IF($B986=1,VLOOKUP($C986,aanmeldingen!$C:$AB,G$1,FALSE),"")</f>
        <v/>
      </c>
      <c r="H986" s="1" t="str">
        <f ca="1">IF($B986=1,VLOOKUP($C986,aanmeldingen!$C:$AB,H$1,FALSE),"")</f>
        <v/>
      </c>
      <c r="I986" s="26" t="str">
        <f ca="1">IF($B986=1,VLOOKUP($C986,aanmeldingen!$C:$AB,I$1,FALSE),"")</f>
        <v/>
      </c>
      <c r="J986" s="26" t="str">
        <f ca="1">IF($B986=1,VLOOKUP($C986,aanmeldingen!$C:$AB,J$1,FALSE),"")</f>
        <v/>
      </c>
      <c r="K986" s="18" t="str">
        <f ca="1">IF($B986=1,VLOOKUP($C986,aanmeldingen!$C:$AB,K$1,FALSE),"")</f>
        <v/>
      </c>
      <c r="L986" s="1" t="str">
        <f ca="1">IF($B986=1,VLOOKUP($C986,aanmeldingen!$C:$AB,L$1,FALSE),"")</f>
        <v/>
      </c>
      <c r="M986" s="1" t="str">
        <f ca="1">IF($D986="-","",VLOOKUP($C986,aanmeldingen!$C:$AB,M$1,FALSE))</f>
        <v/>
      </c>
      <c r="N986" s="1" t="str">
        <f ca="1">IF($D986="-","",VLOOKUP($C986,aanmeldingen!$C:$AB,N$1,FALSE))</f>
        <v/>
      </c>
      <c r="O986" s="1" t="str">
        <f ca="1">IF($D986="-","",VLOOKUP($C986,aanmeldingen!$C:$AB,O$1,FALSE))</f>
        <v/>
      </c>
      <c r="P986" s="1">
        <f t="shared" ca="1" si="88"/>
        <v>1</v>
      </c>
      <c r="Q986" s="20" t="str">
        <f ca="1">IF(B986=1,IF(VLOOKUP(D986,Scheidsrechters!B:P,15,FALSE)=0,"",VLOOKUP(D986,Scheidsrechters!B:P,15,FALSE)),"")</f>
        <v/>
      </c>
      <c r="S986" s="1">
        <f t="shared" ca="1" si="89"/>
        <v>1</v>
      </c>
      <c r="T986" s="26" t="str">
        <f ca="1">IFERROR(VLOOKUP(C986,aanmeldingen!$C:$L,10,FALSE),"")</f>
        <v/>
      </c>
      <c r="U986" s="26" t="str">
        <f ca="1">IFERROR(VLOOKUP(C986,aanmeldingen!$C:$V,20,FALSE),"")</f>
        <v/>
      </c>
    </row>
    <row r="987" spans="1:21" x14ac:dyDescent="0.2">
      <c r="A987" s="54">
        <f t="shared" ca="1" si="86"/>
        <v>1</v>
      </c>
      <c r="B987" s="54">
        <f t="shared" ca="1" si="87"/>
        <v>0</v>
      </c>
      <c r="C987" s="54">
        <f t="shared" si="84"/>
        <v>955</v>
      </c>
      <c r="D987" s="54" t="str">
        <f ca="1">IFERROR(VLOOKUP($C987,aanmeldingen!$C:$AB,D$1,FALSE),"-")</f>
        <v>-</v>
      </c>
      <c r="E987" s="54">
        <f t="shared" ca="1" si="85"/>
        <v>0</v>
      </c>
      <c r="F987" s="25" t="str">
        <f ca="1">IF($B987=1,VLOOKUP($C987,aanmeldingen!$C:$AB,F$1,FALSE),"")</f>
        <v/>
      </c>
      <c r="G987" s="1" t="str">
        <f ca="1">IF($B987=1,VLOOKUP($C987,aanmeldingen!$C:$AB,G$1,FALSE),"")</f>
        <v/>
      </c>
      <c r="H987" s="1" t="str">
        <f ca="1">IF($B987=1,VLOOKUP($C987,aanmeldingen!$C:$AB,H$1,FALSE),"")</f>
        <v/>
      </c>
      <c r="I987" s="26" t="str">
        <f ca="1">IF($B987=1,VLOOKUP($C987,aanmeldingen!$C:$AB,I$1,FALSE),"")</f>
        <v/>
      </c>
      <c r="J987" s="26" t="str">
        <f ca="1">IF($B987=1,VLOOKUP($C987,aanmeldingen!$C:$AB,J$1,FALSE),"")</f>
        <v/>
      </c>
      <c r="K987" s="18" t="str">
        <f ca="1">IF($B987=1,VLOOKUP($C987,aanmeldingen!$C:$AB,K$1,FALSE),"")</f>
        <v/>
      </c>
      <c r="L987" s="1" t="str">
        <f ca="1">IF($B987=1,VLOOKUP($C987,aanmeldingen!$C:$AB,L$1,FALSE),"")</f>
        <v/>
      </c>
      <c r="M987" s="1" t="str">
        <f ca="1">IF($D987="-","",VLOOKUP($C987,aanmeldingen!$C:$AB,M$1,FALSE))</f>
        <v/>
      </c>
      <c r="N987" s="1" t="str">
        <f ca="1">IF($D987="-","",VLOOKUP($C987,aanmeldingen!$C:$AB,N$1,FALSE))</f>
        <v/>
      </c>
      <c r="O987" s="1" t="str">
        <f ca="1">IF($D987="-","",VLOOKUP($C987,aanmeldingen!$C:$AB,O$1,FALSE))</f>
        <v/>
      </c>
      <c r="P987" s="1">
        <f t="shared" ca="1" si="88"/>
        <v>1</v>
      </c>
      <c r="Q987" s="20" t="str">
        <f ca="1">IF(B987=1,IF(VLOOKUP(D987,Scheidsrechters!B:P,15,FALSE)=0,"",VLOOKUP(D987,Scheidsrechters!B:P,15,FALSE)),"")</f>
        <v/>
      </c>
      <c r="S987" s="1">
        <f t="shared" ca="1" si="89"/>
        <v>1</v>
      </c>
      <c r="T987" s="26" t="str">
        <f ca="1">IFERROR(VLOOKUP(C987,aanmeldingen!$C:$L,10,FALSE),"")</f>
        <v/>
      </c>
      <c r="U987" s="26" t="str">
        <f ca="1">IFERROR(VLOOKUP(C987,aanmeldingen!$C:$V,20,FALSE),"")</f>
        <v/>
      </c>
    </row>
    <row r="988" spans="1:21" x14ac:dyDescent="0.2">
      <c r="A988" s="54">
        <f t="shared" ca="1" si="86"/>
        <v>1</v>
      </c>
      <c r="B988" s="54">
        <f t="shared" ca="1" si="87"/>
        <v>0</v>
      </c>
      <c r="C988" s="54">
        <f t="shared" si="84"/>
        <v>956</v>
      </c>
      <c r="D988" s="54" t="str">
        <f ca="1">IFERROR(VLOOKUP($C988,aanmeldingen!$C:$AB,D$1,FALSE),"-")</f>
        <v>-</v>
      </c>
      <c r="E988" s="54">
        <f t="shared" ca="1" si="85"/>
        <v>0</v>
      </c>
      <c r="F988" s="25" t="str">
        <f ca="1">IF($B988=1,VLOOKUP($C988,aanmeldingen!$C:$AB,F$1,FALSE),"")</f>
        <v/>
      </c>
      <c r="G988" s="1" t="str">
        <f ca="1">IF($B988=1,VLOOKUP($C988,aanmeldingen!$C:$AB,G$1,FALSE),"")</f>
        <v/>
      </c>
      <c r="H988" s="1" t="str">
        <f ca="1">IF($B988=1,VLOOKUP($C988,aanmeldingen!$C:$AB,H$1,FALSE),"")</f>
        <v/>
      </c>
      <c r="I988" s="26" t="str">
        <f ca="1">IF($B988=1,VLOOKUP($C988,aanmeldingen!$C:$AB,I$1,FALSE),"")</f>
        <v/>
      </c>
      <c r="J988" s="26" t="str">
        <f ca="1">IF($B988=1,VLOOKUP($C988,aanmeldingen!$C:$AB,J$1,FALSE),"")</f>
        <v/>
      </c>
      <c r="K988" s="18" t="str">
        <f ca="1">IF($B988=1,VLOOKUP($C988,aanmeldingen!$C:$AB,K$1,FALSE),"")</f>
        <v/>
      </c>
      <c r="L988" s="1" t="str">
        <f ca="1">IF($B988=1,VLOOKUP($C988,aanmeldingen!$C:$AB,L$1,FALSE),"")</f>
        <v/>
      </c>
      <c r="M988" s="1" t="str">
        <f ca="1">IF($D988="-","",VLOOKUP($C988,aanmeldingen!$C:$AB,M$1,FALSE))</f>
        <v/>
      </c>
      <c r="N988" s="1" t="str">
        <f ca="1">IF($D988="-","",VLOOKUP($C988,aanmeldingen!$C:$AB,N$1,FALSE))</f>
        <v/>
      </c>
      <c r="O988" s="1" t="str">
        <f ca="1">IF($D988="-","",VLOOKUP($C988,aanmeldingen!$C:$AB,O$1,FALSE))</f>
        <v/>
      </c>
      <c r="P988" s="1">
        <f t="shared" ca="1" si="88"/>
        <v>1</v>
      </c>
      <c r="Q988" s="20" t="str">
        <f ca="1">IF(B988=1,IF(VLOOKUP(D988,Scheidsrechters!B:P,15,FALSE)=0,"",VLOOKUP(D988,Scheidsrechters!B:P,15,FALSE)),"")</f>
        <v/>
      </c>
      <c r="S988" s="1">
        <f t="shared" ca="1" si="89"/>
        <v>1</v>
      </c>
      <c r="T988" s="26" t="str">
        <f ca="1">IFERROR(VLOOKUP(C988,aanmeldingen!$C:$L,10,FALSE),"")</f>
        <v/>
      </c>
      <c r="U988" s="26" t="str">
        <f ca="1">IFERROR(VLOOKUP(C988,aanmeldingen!$C:$V,20,FALSE),"")</f>
        <v/>
      </c>
    </row>
    <row r="989" spans="1:21" x14ac:dyDescent="0.2">
      <c r="A989" s="54">
        <f t="shared" ca="1" si="86"/>
        <v>1</v>
      </c>
      <c r="B989" s="54">
        <f t="shared" ca="1" si="87"/>
        <v>0</v>
      </c>
      <c r="C989" s="54">
        <f t="shared" si="84"/>
        <v>957</v>
      </c>
      <c r="D989" s="54" t="str">
        <f ca="1">IFERROR(VLOOKUP($C989,aanmeldingen!$C:$AB,D$1,FALSE),"-")</f>
        <v>-</v>
      </c>
      <c r="E989" s="54">
        <f t="shared" ca="1" si="85"/>
        <v>0</v>
      </c>
      <c r="F989" s="25" t="str">
        <f ca="1">IF($B989=1,VLOOKUP($C989,aanmeldingen!$C:$AB,F$1,FALSE),"")</f>
        <v/>
      </c>
      <c r="G989" s="1" t="str">
        <f ca="1">IF($B989=1,VLOOKUP($C989,aanmeldingen!$C:$AB,G$1,FALSE),"")</f>
        <v/>
      </c>
      <c r="H989" s="1" t="str">
        <f ca="1">IF($B989=1,VLOOKUP($C989,aanmeldingen!$C:$AB,H$1,FALSE),"")</f>
        <v/>
      </c>
      <c r="I989" s="26" t="str">
        <f ca="1">IF($B989=1,VLOOKUP($C989,aanmeldingen!$C:$AB,I$1,FALSE),"")</f>
        <v/>
      </c>
      <c r="J989" s="26" t="str">
        <f ca="1">IF($B989=1,VLOOKUP($C989,aanmeldingen!$C:$AB,J$1,FALSE),"")</f>
        <v/>
      </c>
      <c r="K989" s="18" t="str">
        <f ca="1">IF($B989=1,VLOOKUP($C989,aanmeldingen!$C:$AB,K$1,FALSE),"")</f>
        <v/>
      </c>
      <c r="L989" s="1" t="str">
        <f ca="1">IF($B989=1,VLOOKUP($C989,aanmeldingen!$C:$AB,L$1,FALSE),"")</f>
        <v/>
      </c>
      <c r="M989" s="1" t="str">
        <f ca="1">IF($D989="-","",VLOOKUP($C989,aanmeldingen!$C:$AB,M$1,FALSE))</f>
        <v/>
      </c>
      <c r="N989" s="1" t="str">
        <f ca="1">IF($D989="-","",VLOOKUP($C989,aanmeldingen!$C:$AB,N$1,FALSE))</f>
        <v/>
      </c>
      <c r="O989" s="1" t="str">
        <f ca="1">IF($D989="-","",VLOOKUP($C989,aanmeldingen!$C:$AB,O$1,FALSE))</f>
        <v/>
      </c>
      <c r="P989" s="1">
        <f t="shared" ca="1" si="88"/>
        <v>1</v>
      </c>
      <c r="Q989" s="20" t="str">
        <f ca="1">IF(B989=1,IF(VLOOKUP(D989,Scheidsrechters!B:P,15,FALSE)=0,"",VLOOKUP(D989,Scheidsrechters!B:P,15,FALSE)),"")</f>
        <v/>
      </c>
      <c r="S989" s="1">
        <f t="shared" ca="1" si="89"/>
        <v>1</v>
      </c>
      <c r="T989" s="26" t="str">
        <f ca="1">IFERROR(VLOOKUP(C989,aanmeldingen!$C:$L,10,FALSE),"")</f>
        <v/>
      </c>
      <c r="U989" s="26" t="str">
        <f ca="1">IFERROR(VLOOKUP(C989,aanmeldingen!$C:$V,20,FALSE),"")</f>
        <v/>
      </c>
    </row>
    <row r="990" spans="1:21" x14ac:dyDescent="0.2">
      <c r="A990" s="54">
        <f t="shared" ca="1" si="86"/>
        <v>1</v>
      </c>
      <c r="B990" s="54">
        <f t="shared" ca="1" si="87"/>
        <v>0</v>
      </c>
      <c r="C990" s="54">
        <f t="shared" si="84"/>
        <v>958</v>
      </c>
      <c r="D990" s="54" t="str">
        <f ca="1">IFERROR(VLOOKUP($C990,aanmeldingen!$C:$AB,D$1,FALSE),"-")</f>
        <v>-</v>
      </c>
      <c r="E990" s="54">
        <f t="shared" ca="1" si="85"/>
        <v>0</v>
      </c>
      <c r="F990" s="25" t="str">
        <f ca="1">IF($B990=1,VLOOKUP($C990,aanmeldingen!$C:$AB,F$1,FALSE),"")</f>
        <v/>
      </c>
      <c r="G990" s="1" t="str">
        <f ca="1">IF($B990=1,VLOOKUP($C990,aanmeldingen!$C:$AB,G$1,FALSE),"")</f>
        <v/>
      </c>
      <c r="H990" s="1" t="str">
        <f ca="1">IF($B990=1,VLOOKUP($C990,aanmeldingen!$C:$AB,H$1,FALSE),"")</f>
        <v/>
      </c>
      <c r="I990" s="26" t="str">
        <f ca="1">IF($B990=1,VLOOKUP($C990,aanmeldingen!$C:$AB,I$1,FALSE),"")</f>
        <v/>
      </c>
      <c r="J990" s="26" t="str">
        <f ca="1">IF($B990=1,VLOOKUP($C990,aanmeldingen!$C:$AB,J$1,FALSE),"")</f>
        <v/>
      </c>
      <c r="K990" s="18" t="str">
        <f ca="1">IF($B990=1,VLOOKUP($C990,aanmeldingen!$C:$AB,K$1,FALSE),"")</f>
        <v/>
      </c>
      <c r="L990" s="1" t="str">
        <f ca="1">IF($B990=1,VLOOKUP($C990,aanmeldingen!$C:$AB,L$1,FALSE),"")</f>
        <v/>
      </c>
      <c r="M990" s="1" t="str">
        <f ca="1">IF($D990="-","",VLOOKUP($C990,aanmeldingen!$C:$AB,M$1,FALSE))</f>
        <v/>
      </c>
      <c r="N990" s="1" t="str">
        <f ca="1">IF($D990="-","",VLOOKUP($C990,aanmeldingen!$C:$AB,N$1,FALSE))</f>
        <v/>
      </c>
      <c r="O990" s="1" t="str">
        <f ca="1">IF($D990="-","",VLOOKUP($C990,aanmeldingen!$C:$AB,O$1,FALSE))</f>
        <v/>
      </c>
      <c r="P990" s="1">
        <f t="shared" ca="1" si="88"/>
        <v>1</v>
      </c>
      <c r="Q990" s="20" t="str">
        <f ca="1">IF(B990=1,IF(VLOOKUP(D990,Scheidsrechters!B:P,15,FALSE)=0,"",VLOOKUP(D990,Scheidsrechters!B:P,15,FALSE)),"")</f>
        <v/>
      </c>
      <c r="S990" s="1">
        <f t="shared" ca="1" si="89"/>
        <v>1</v>
      </c>
      <c r="T990" s="26" t="str">
        <f ca="1">IFERROR(VLOOKUP(C990,aanmeldingen!$C:$L,10,FALSE),"")</f>
        <v/>
      </c>
      <c r="U990" s="26" t="str">
        <f ca="1">IFERROR(VLOOKUP(C990,aanmeldingen!$C:$V,20,FALSE),"")</f>
        <v/>
      </c>
    </row>
    <row r="991" spans="1:21" x14ac:dyDescent="0.2">
      <c r="A991" s="54">
        <f t="shared" ca="1" si="86"/>
        <v>1</v>
      </c>
      <c r="B991" s="54">
        <f t="shared" ca="1" si="87"/>
        <v>0</v>
      </c>
      <c r="C991" s="54">
        <f t="shared" si="84"/>
        <v>959</v>
      </c>
      <c r="D991" s="54" t="str">
        <f ca="1">IFERROR(VLOOKUP($C991,aanmeldingen!$C:$AB,D$1,FALSE),"-")</f>
        <v>-</v>
      </c>
      <c r="E991" s="54">
        <f t="shared" ca="1" si="85"/>
        <v>0</v>
      </c>
      <c r="F991" s="25" t="str">
        <f ca="1">IF($B991=1,VLOOKUP($C991,aanmeldingen!$C:$AB,F$1,FALSE),"")</f>
        <v/>
      </c>
      <c r="G991" s="1" t="str">
        <f ca="1">IF($B991=1,VLOOKUP($C991,aanmeldingen!$C:$AB,G$1,FALSE),"")</f>
        <v/>
      </c>
      <c r="H991" s="1" t="str">
        <f ca="1">IF($B991=1,VLOOKUP($C991,aanmeldingen!$C:$AB,H$1,FALSE),"")</f>
        <v/>
      </c>
      <c r="I991" s="26" t="str">
        <f ca="1">IF($B991=1,VLOOKUP($C991,aanmeldingen!$C:$AB,I$1,FALSE),"")</f>
        <v/>
      </c>
      <c r="J991" s="26" t="str">
        <f ca="1">IF($B991=1,VLOOKUP($C991,aanmeldingen!$C:$AB,J$1,FALSE),"")</f>
        <v/>
      </c>
      <c r="K991" s="18" t="str">
        <f ca="1">IF($B991=1,VLOOKUP($C991,aanmeldingen!$C:$AB,K$1,FALSE),"")</f>
        <v/>
      </c>
      <c r="L991" s="1" t="str">
        <f ca="1">IF($B991=1,VLOOKUP($C991,aanmeldingen!$C:$AB,L$1,FALSE),"")</f>
        <v/>
      </c>
      <c r="M991" s="1" t="str">
        <f ca="1">IF($D991="-","",VLOOKUP($C991,aanmeldingen!$C:$AB,M$1,FALSE))</f>
        <v/>
      </c>
      <c r="N991" s="1" t="str">
        <f ca="1">IF($D991="-","",VLOOKUP($C991,aanmeldingen!$C:$AB,N$1,FALSE))</f>
        <v/>
      </c>
      <c r="O991" s="1" t="str">
        <f ca="1">IF($D991="-","",VLOOKUP($C991,aanmeldingen!$C:$AB,O$1,FALSE))</f>
        <v/>
      </c>
      <c r="P991" s="1">
        <f t="shared" ca="1" si="88"/>
        <v>1</v>
      </c>
      <c r="Q991" s="20" t="str">
        <f ca="1">IF(B991=1,IF(VLOOKUP(D991,Scheidsrechters!B:P,15,FALSE)=0,"",VLOOKUP(D991,Scheidsrechters!B:P,15,FALSE)),"")</f>
        <v/>
      </c>
      <c r="S991" s="1">
        <f t="shared" ca="1" si="89"/>
        <v>1</v>
      </c>
      <c r="T991" s="26" t="str">
        <f ca="1">IFERROR(VLOOKUP(C991,aanmeldingen!$C:$L,10,FALSE),"")</f>
        <v/>
      </c>
      <c r="U991" s="26" t="str">
        <f ca="1">IFERROR(VLOOKUP(C991,aanmeldingen!$C:$V,20,FALSE),"")</f>
        <v/>
      </c>
    </row>
    <row r="992" spans="1:21" x14ac:dyDescent="0.2">
      <c r="A992" s="54">
        <f t="shared" ca="1" si="86"/>
        <v>1</v>
      </c>
      <c r="B992" s="54">
        <f t="shared" ca="1" si="87"/>
        <v>0</v>
      </c>
      <c r="C992" s="54">
        <f t="shared" si="84"/>
        <v>960</v>
      </c>
      <c r="D992" s="54" t="str">
        <f ca="1">IFERROR(VLOOKUP($C992,aanmeldingen!$C:$AB,D$1,FALSE),"-")</f>
        <v>-</v>
      </c>
      <c r="E992" s="54">
        <f t="shared" ca="1" si="85"/>
        <v>0</v>
      </c>
      <c r="F992" s="25" t="str">
        <f ca="1">IF($B992=1,VLOOKUP($C992,aanmeldingen!$C:$AB,F$1,FALSE),"")</f>
        <v/>
      </c>
      <c r="G992" s="1" t="str">
        <f ca="1">IF($B992=1,VLOOKUP($C992,aanmeldingen!$C:$AB,G$1,FALSE),"")</f>
        <v/>
      </c>
      <c r="H992" s="1" t="str">
        <f ca="1">IF($B992=1,VLOOKUP($C992,aanmeldingen!$C:$AB,H$1,FALSE),"")</f>
        <v/>
      </c>
      <c r="I992" s="26" t="str">
        <f ca="1">IF($B992=1,VLOOKUP($C992,aanmeldingen!$C:$AB,I$1,FALSE),"")</f>
        <v/>
      </c>
      <c r="J992" s="26" t="str">
        <f ca="1">IF($B992=1,VLOOKUP($C992,aanmeldingen!$C:$AB,J$1,FALSE),"")</f>
        <v/>
      </c>
      <c r="K992" s="18" t="str">
        <f ca="1">IF($B992=1,VLOOKUP($C992,aanmeldingen!$C:$AB,K$1,FALSE),"")</f>
        <v/>
      </c>
      <c r="L992" s="1" t="str">
        <f ca="1">IF($B992=1,VLOOKUP($C992,aanmeldingen!$C:$AB,L$1,FALSE),"")</f>
        <v/>
      </c>
      <c r="M992" s="1" t="str">
        <f ca="1">IF($D992="-","",VLOOKUP($C992,aanmeldingen!$C:$AB,M$1,FALSE))</f>
        <v/>
      </c>
      <c r="N992" s="1" t="str">
        <f ca="1">IF($D992="-","",VLOOKUP($C992,aanmeldingen!$C:$AB,N$1,FALSE))</f>
        <v/>
      </c>
      <c r="O992" s="1" t="str">
        <f ca="1">IF($D992="-","",VLOOKUP($C992,aanmeldingen!$C:$AB,O$1,FALSE))</f>
        <v/>
      </c>
      <c r="P992" s="1">
        <f t="shared" ca="1" si="88"/>
        <v>1</v>
      </c>
      <c r="Q992" s="20" t="str">
        <f ca="1">IF(B992=1,IF(VLOOKUP(D992,Scheidsrechters!B:P,15,FALSE)=0,"",VLOOKUP(D992,Scheidsrechters!B:P,15,FALSE)),"")</f>
        <v/>
      </c>
      <c r="S992" s="1">
        <f t="shared" ca="1" si="89"/>
        <v>1</v>
      </c>
      <c r="T992" s="26" t="str">
        <f ca="1">IFERROR(VLOOKUP(C992,aanmeldingen!$C:$L,10,FALSE),"")</f>
        <v/>
      </c>
      <c r="U992" s="26" t="str">
        <f ca="1">IFERROR(VLOOKUP(C992,aanmeldingen!$C:$V,20,FALSE),"")</f>
        <v/>
      </c>
    </row>
    <row r="993" spans="1:21" x14ac:dyDescent="0.2">
      <c r="A993" s="54">
        <f t="shared" ca="1" si="86"/>
        <v>1</v>
      </c>
      <c r="B993" s="54">
        <f t="shared" ca="1" si="87"/>
        <v>0</v>
      </c>
      <c r="C993" s="54">
        <f t="shared" ref="C993:C1025" si="90">C992+1</f>
        <v>961</v>
      </c>
      <c r="D993" s="54" t="str">
        <f ca="1">IFERROR(VLOOKUP($C993,aanmeldingen!$C:$AB,D$1,FALSE),"-")</f>
        <v>-</v>
      </c>
      <c r="E993" s="54">
        <f t="shared" ref="E993:E1025" ca="1" si="91">IF(D993=D992,E992,IF(OR(LEFT(H993,2)="EK",LEFT(H993,2)="WK",H993="OS",H993="OKT",LEFT(H993,6)="RSS WK"),1,0))</f>
        <v>0</v>
      </c>
      <c r="F993" s="25" t="str">
        <f ca="1">IF($B993=1,VLOOKUP($C993,aanmeldingen!$C:$AB,F$1,FALSE),"")</f>
        <v/>
      </c>
      <c r="G993" s="1" t="str">
        <f ca="1">IF($B993=1,VLOOKUP($C993,aanmeldingen!$C:$AB,G$1,FALSE),"")</f>
        <v/>
      </c>
      <c r="H993" s="1" t="str">
        <f ca="1">IF($B993=1,VLOOKUP($C993,aanmeldingen!$C:$AB,H$1,FALSE),"")</f>
        <v/>
      </c>
      <c r="I993" s="26" t="str">
        <f ca="1">IF($B993=1,VLOOKUP($C993,aanmeldingen!$C:$AB,I$1,FALSE),"")</f>
        <v/>
      </c>
      <c r="J993" s="26" t="str">
        <f ca="1">IF($B993=1,VLOOKUP($C993,aanmeldingen!$C:$AB,J$1,FALSE),"")</f>
        <v/>
      </c>
      <c r="K993" s="18" t="str">
        <f ca="1">IF($B993=1,VLOOKUP($C993,aanmeldingen!$C:$AB,K$1,FALSE),"")</f>
        <v/>
      </c>
      <c r="L993" s="1" t="str">
        <f ca="1">IF($B993=1,VLOOKUP($C993,aanmeldingen!$C:$AB,L$1,FALSE),"")</f>
        <v/>
      </c>
      <c r="M993" s="1" t="str">
        <f ca="1">IF($D993="-","",VLOOKUP($C993,aanmeldingen!$C:$AB,M$1,FALSE))</f>
        <v/>
      </c>
      <c r="N993" s="1" t="str">
        <f ca="1">IF($D993="-","",VLOOKUP($C993,aanmeldingen!$C:$AB,N$1,FALSE))</f>
        <v/>
      </c>
      <c r="O993" s="1" t="str">
        <f ca="1">IF($D993="-","",VLOOKUP($C993,aanmeldingen!$C:$AB,O$1,FALSE))</f>
        <v/>
      </c>
      <c r="P993" s="1">
        <f t="shared" ca="1" si="88"/>
        <v>1</v>
      </c>
      <c r="Q993" s="20" t="str">
        <f ca="1">IF(B993=1,IF(VLOOKUP(D993,Scheidsrechters!B:P,15,FALSE)=0,"",VLOOKUP(D993,Scheidsrechters!B:P,15,FALSE)),"")</f>
        <v/>
      </c>
      <c r="S993" s="1">
        <f t="shared" ca="1" si="89"/>
        <v>1</v>
      </c>
      <c r="T993" s="26" t="str">
        <f ca="1">IFERROR(VLOOKUP(C993,aanmeldingen!$C:$L,10,FALSE),"")</f>
        <v/>
      </c>
      <c r="U993" s="26" t="str">
        <f ca="1">IFERROR(VLOOKUP(C993,aanmeldingen!$C:$V,20,FALSE),"")</f>
        <v/>
      </c>
    </row>
    <row r="994" spans="1:21" x14ac:dyDescent="0.2">
      <c r="A994" s="54">
        <f t="shared" ref="A994:A1025" ca="1" si="92">IF(E994=0,IF(D994=D993,A993,IF(A993=1,0,1)),IF(D994=D993,A993,IF(A993=3,4,3)))</f>
        <v>1</v>
      </c>
      <c r="B994" s="54">
        <f t="shared" ref="B994:B1025" ca="1" si="93">IF(D994="-",0,IF(D994=D993,0,1))</f>
        <v>0</v>
      </c>
      <c r="C994" s="54">
        <f t="shared" si="90"/>
        <v>962</v>
      </c>
      <c r="D994" s="54" t="str">
        <f ca="1">IFERROR(VLOOKUP($C994,aanmeldingen!$C:$AB,D$1,FALSE),"-")</f>
        <v>-</v>
      </c>
      <c r="E994" s="54">
        <f t="shared" ca="1" si="91"/>
        <v>0</v>
      </c>
      <c r="F994" s="25" t="str">
        <f ca="1">IF($B994=1,VLOOKUP($C994,aanmeldingen!$C:$AB,F$1,FALSE),"")</f>
        <v/>
      </c>
      <c r="G994" s="1" t="str">
        <f ca="1">IF($B994=1,VLOOKUP($C994,aanmeldingen!$C:$AB,G$1,FALSE),"")</f>
        <v/>
      </c>
      <c r="H994" s="1" t="str">
        <f ca="1">IF($B994=1,VLOOKUP($C994,aanmeldingen!$C:$AB,H$1,FALSE),"")</f>
        <v/>
      </c>
      <c r="I994" s="26" t="str">
        <f ca="1">IF($B994=1,VLOOKUP($C994,aanmeldingen!$C:$AB,I$1,FALSE),"")</f>
        <v/>
      </c>
      <c r="J994" s="26" t="str">
        <f ca="1">IF($B994=1,VLOOKUP($C994,aanmeldingen!$C:$AB,J$1,FALSE),"")</f>
        <v/>
      </c>
      <c r="K994" s="18" t="str">
        <f ca="1">IF($B994=1,VLOOKUP($C994,aanmeldingen!$C:$AB,K$1,FALSE),"")</f>
        <v/>
      </c>
      <c r="L994" s="1" t="str">
        <f ca="1">IF($B994=1,VLOOKUP($C994,aanmeldingen!$C:$AB,L$1,FALSE),"")</f>
        <v/>
      </c>
      <c r="M994" s="1" t="str">
        <f ca="1">IF($D994="-","",VLOOKUP($C994,aanmeldingen!$C:$AB,M$1,FALSE))</f>
        <v/>
      </c>
      <c r="N994" s="1" t="str">
        <f ca="1">IF($D994="-","",VLOOKUP($C994,aanmeldingen!$C:$AB,N$1,FALSE))</f>
        <v/>
      </c>
      <c r="O994" s="1" t="str">
        <f ca="1">IF($D994="-","",VLOOKUP($C994,aanmeldingen!$C:$AB,O$1,FALSE))</f>
        <v/>
      </c>
      <c r="P994" s="1">
        <f t="shared" ref="P994:P1025" ca="1" si="94">IF(S994=1,1,"")</f>
        <v>1</v>
      </c>
      <c r="Q994" s="20" t="str">
        <f ca="1">IF(B994=1,IF(VLOOKUP(D994,Scheidsrechters!B:P,15,FALSE)=0,"",VLOOKUP(D994,Scheidsrechters!B:P,15,FALSE)),"")</f>
        <v/>
      </c>
      <c r="S994" s="1">
        <f t="shared" ref="S994:S1025" ca="1" si="95">IF(T994&lt;&gt;0,1,IF(U994-TODAY()&lt;8,2,3))</f>
        <v>1</v>
      </c>
      <c r="T994" s="26" t="str">
        <f ca="1">IFERROR(VLOOKUP(C994,aanmeldingen!$C:$L,10,FALSE),"")</f>
        <v/>
      </c>
      <c r="U994" s="26" t="str">
        <f ca="1">IFERROR(VLOOKUP(C994,aanmeldingen!$C:$V,20,FALSE),"")</f>
        <v/>
      </c>
    </row>
    <row r="995" spans="1:21" x14ac:dyDescent="0.2">
      <c r="A995" s="54">
        <f t="shared" ca="1" si="92"/>
        <v>1</v>
      </c>
      <c r="B995" s="54">
        <f t="shared" ca="1" si="93"/>
        <v>0</v>
      </c>
      <c r="C995" s="54">
        <f t="shared" si="90"/>
        <v>963</v>
      </c>
      <c r="D995" s="54" t="str">
        <f ca="1">IFERROR(VLOOKUP($C995,aanmeldingen!$C:$AB,D$1,FALSE),"-")</f>
        <v>-</v>
      </c>
      <c r="E995" s="54">
        <f t="shared" ca="1" si="91"/>
        <v>0</v>
      </c>
      <c r="F995" s="25" t="str">
        <f ca="1">IF($B995=1,VLOOKUP($C995,aanmeldingen!$C:$AB,F$1,FALSE),"")</f>
        <v/>
      </c>
      <c r="G995" s="1" t="str">
        <f ca="1">IF($B995=1,VLOOKUP($C995,aanmeldingen!$C:$AB,G$1,FALSE),"")</f>
        <v/>
      </c>
      <c r="H995" s="1" t="str">
        <f ca="1">IF($B995=1,VLOOKUP($C995,aanmeldingen!$C:$AB,H$1,FALSE),"")</f>
        <v/>
      </c>
      <c r="I995" s="26" t="str">
        <f ca="1">IF($B995=1,VLOOKUP($C995,aanmeldingen!$C:$AB,I$1,FALSE),"")</f>
        <v/>
      </c>
      <c r="J995" s="26" t="str">
        <f ca="1">IF($B995=1,VLOOKUP($C995,aanmeldingen!$C:$AB,J$1,FALSE),"")</f>
        <v/>
      </c>
      <c r="K995" s="18" t="str">
        <f ca="1">IF($B995=1,VLOOKUP($C995,aanmeldingen!$C:$AB,K$1,FALSE),"")</f>
        <v/>
      </c>
      <c r="L995" s="1" t="str">
        <f ca="1">IF($B995=1,VLOOKUP($C995,aanmeldingen!$C:$AB,L$1,FALSE),"")</f>
        <v/>
      </c>
      <c r="M995" s="1" t="str">
        <f ca="1">IF($D995="-","",VLOOKUP($C995,aanmeldingen!$C:$AB,M$1,FALSE))</f>
        <v/>
      </c>
      <c r="N995" s="1" t="str">
        <f ca="1">IF($D995="-","",VLOOKUP($C995,aanmeldingen!$C:$AB,N$1,FALSE))</f>
        <v/>
      </c>
      <c r="O995" s="1" t="str">
        <f ca="1">IF($D995="-","",VLOOKUP($C995,aanmeldingen!$C:$AB,O$1,FALSE))</f>
        <v/>
      </c>
      <c r="P995" s="1">
        <f t="shared" ca="1" si="94"/>
        <v>1</v>
      </c>
      <c r="Q995" s="20" t="str">
        <f ca="1">IF(B995=1,IF(VLOOKUP(D995,Scheidsrechters!B:P,15,FALSE)=0,"",VLOOKUP(D995,Scheidsrechters!B:P,15,FALSE)),"")</f>
        <v/>
      </c>
      <c r="S995" s="1">
        <f t="shared" ca="1" si="95"/>
        <v>1</v>
      </c>
      <c r="T995" s="26" t="str">
        <f ca="1">IFERROR(VLOOKUP(C995,aanmeldingen!$C:$L,10,FALSE),"")</f>
        <v/>
      </c>
      <c r="U995" s="26" t="str">
        <f ca="1">IFERROR(VLOOKUP(C995,aanmeldingen!$C:$V,20,FALSE),"")</f>
        <v/>
      </c>
    </row>
    <row r="996" spans="1:21" x14ac:dyDescent="0.2">
      <c r="A996" s="54">
        <f t="shared" ca="1" si="92"/>
        <v>1</v>
      </c>
      <c r="B996" s="54">
        <f t="shared" ca="1" si="93"/>
        <v>0</v>
      </c>
      <c r="C996" s="54">
        <f t="shared" si="90"/>
        <v>964</v>
      </c>
      <c r="D996" s="54" t="str">
        <f ca="1">IFERROR(VLOOKUP($C996,aanmeldingen!$C:$AB,D$1,FALSE),"-")</f>
        <v>-</v>
      </c>
      <c r="E996" s="54">
        <f t="shared" ca="1" si="91"/>
        <v>0</v>
      </c>
      <c r="F996" s="25" t="str">
        <f ca="1">IF($B996=1,VLOOKUP($C996,aanmeldingen!$C:$AB,F$1,FALSE),"")</f>
        <v/>
      </c>
      <c r="G996" s="1" t="str">
        <f ca="1">IF($B996=1,VLOOKUP($C996,aanmeldingen!$C:$AB,G$1,FALSE),"")</f>
        <v/>
      </c>
      <c r="H996" s="1" t="str">
        <f ca="1">IF($B996=1,VLOOKUP($C996,aanmeldingen!$C:$AB,H$1,FALSE),"")</f>
        <v/>
      </c>
      <c r="I996" s="26" t="str">
        <f ca="1">IF($B996=1,VLOOKUP($C996,aanmeldingen!$C:$AB,I$1,FALSE),"")</f>
        <v/>
      </c>
      <c r="J996" s="26" t="str">
        <f ca="1">IF($B996=1,VLOOKUP($C996,aanmeldingen!$C:$AB,J$1,FALSE),"")</f>
        <v/>
      </c>
      <c r="K996" s="18" t="str">
        <f ca="1">IF($B996=1,VLOOKUP($C996,aanmeldingen!$C:$AB,K$1,FALSE),"")</f>
        <v/>
      </c>
      <c r="L996" s="1" t="str">
        <f ca="1">IF($B996=1,VLOOKUP($C996,aanmeldingen!$C:$AB,L$1,FALSE),"")</f>
        <v/>
      </c>
      <c r="M996" s="1" t="str">
        <f ca="1">IF($D996="-","",VLOOKUP($C996,aanmeldingen!$C:$AB,M$1,FALSE))</f>
        <v/>
      </c>
      <c r="N996" s="1" t="str">
        <f ca="1">IF($D996="-","",VLOOKUP($C996,aanmeldingen!$C:$AB,N$1,FALSE))</f>
        <v/>
      </c>
      <c r="O996" s="1" t="str">
        <f ca="1">IF($D996="-","",VLOOKUP($C996,aanmeldingen!$C:$AB,O$1,FALSE))</f>
        <v/>
      </c>
      <c r="P996" s="1">
        <f t="shared" ca="1" si="94"/>
        <v>1</v>
      </c>
      <c r="Q996" s="20" t="str">
        <f ca="1">IF(B996=1,IF(VLOOKUP(D996,Scheidsrechters!B:P,15,FALSE)=0,"",VLOOKUP(D996,Scheidsrechters!B:P,15,FALSE)),"")</f>
        <v/>
      </c>
      <c r="S996" s="1">
        <f t="shared" ca="1" si="95"/>
        <v>1</v>
      </c>
      <c r="T996" s="26" t="str">
        <f ca="1">IFERROR(VLOOKUP(C996,aanmeldingen!$C:$L,10,FALSE),"")</f>
        <v/>
      </c>
      <c r="U996" s="26" t="str">
        <f ca="1">IFERROR(VLOOKUP(C996,aanmeldingen!$C:$V,20,FALSE),"")</f>
        <v/>
      </c>
    </row>
    <row r="997" spans="1:21" x14ac:dyDescent="0.2">
      <c r="A997" s="54">
        <f t="shared" ca="1" si="92"/>
        <v>1</v>
      </c>
      <c r="B997" s="54">
        <f t="shared" ca="1" si="93"/>
        <v>0</v>
      </c>
      <c r="C997" s="54">
        <f t="shared" si="90"/>
        <v>965</v>
      </c>
      <c r="D997" s="54" t="str">
        <f ca="1">IFERROR(VLOOKUP($C997,aanmeldingen!$C:$AB,D$1,FALSE),"-")</f>
        <v>-</v>
      </c>
      <c r="E997" s="54">
        <f t="shared" ca="1" si="91"/>
        <v>0</v>
      </c>
      <c r="F997" s="25" t="str">
        <f ca="1">IF($B997=1,VLOOKUP($C997,aanmeldingen!$C:$AB,F$1,FALSE),"")</f>
        <v/>
      </c>
      <c r="G997" s="1" t="str">
        <f ca="1">IF($B997=1,VLOOKUP($C997,aanmeldingen!$C:$AB,G$1,FALSE),"")</f>
        <v/>
      </c>
      <c r="H997" s="1" t="str">
        <f ca="1">IF($B997=1,VLOOKUP($C997,aanmeldingen!$C:$AB,H$1,FALSE),"")</f>
        <v/>
      </c>
      <c r="I997" s="26" t="str">
        <f ca="1">IF($B997=1,VLOOKUP($C997,aanmeldingen!$C:$AB,I$1,FALSE),"")</f>
        <v/>
      </c>
      <c r="J997" s="26" t="str">
        <f ca="1">IF($B997=1,VLOOKUP($C997,aanmeldingen!$C:$AB,J$1,FALSE),"")</f>
        <v/>
      </c>
      <c r="K997" s="18" t="str">
        <f ca="1">IF($B997=1,VLOOKUP($C997,aanmeldingen!$C:$AB,K$1,FALSE),"")</f>
        <v/>
      </c>
      <c r="L997" s="1" t="str">
        <f ca="1">IF($B997=1,VLOOKUP($C997,aanmeldingen!$C:$AB,L$1,FALSE),"")</f>
        <v/>
      </c>
      <c r="M997" s="1" t="str">
        <f ca="1">IF($D997="-","",VLOOKUP($C997,aanmeldingen!$C:$AB,M$1,FALSE))</f>
        <v/>
      </c>
      <c r="N997" s="1" t="str">
        <f ca="1">IF($D997="-","",VLOOKUP($C997,aanmeldingen!$C:$AB,N$1,FALSE))</f>
        <v/>
      </c>
      <c r="O997" s="1" t="str">
        <f ca="1">IF($D997="-","",VLOOKUP($C997,aanmeldingen!$C:$AB,O$1,FALSE))</f>
        <v/>
      </c>
      <c r="P997" s="1">
        <f t="shared" ca="1" si="94"/>
        <v>1</v>
      </c>
      <c r="Q997" s="20" t="str">
        <f ca="1">IF(B997=1,IF(VLOOKUP(D997,Scheidsrechters!B:P,15,FALSE)=0,"",VLOOKUP(D997,Scheidsrechters!B:P,15,FALSE)),"")</f>
        <v/>
      </c>
      <c r="S997" s="1">
        <f t="shared" ca="1" si="95"/>
        <v>1</v>
      </c>
      <c r="T997" s="26" t="str">
        <f ca="1">IFERROR(VLOOKUP(C997,aanmeldingen!$C:$L,10,FALSE),"")</f>
        <v/>
      </c>
      <c r="U997" s="26" t="str">
        <f ca="1">IFERROR(VLOOKUP(C997,aanmeldingen!$C:$V,20,FALSE),"")</f>
        <v/>
      </c>
    </row>
    <row r="998" spans="1:21" x14ac:dyDescent="0.2">
      <c r="A998" s="54">
        <f t="shared" ca="1" si="92"/>
        <v>1</v>
      </c>
      <c r="B998" s="54">
        <f t="shared" ca="1" si="93"/>
        <v>0</v>
      </c>
      <c r="C998" s="54">
        <f t="shared" si="90"/>
        <v>966</v>
      </c>
      <c r="D998" s="54" t="str">
        <f ca="1">IFERROR(VLOOKUP($C998,aanmeldingen!$C:$AB,D$1,FALSE),"-")</f>
        <v>-</v>
      </c>
      <c r="E998" s="54">
        <f t="shared" ca="1" si="91"/>
        <v>0</v>
      </c>
      <c r="F998" s="25" t="str">
        <f ca="1">IF($B998=1,VLOOKUP($C998,aanmeldingen!$C:$AB,F$1,FALSE),"")</f>
        <v/>
      </c>
      <c r="G998" s="1" t="str">
        <f ca="1">IF($B998=1,VLOOKUP($C998,aanmeldingen!$C:$AB,G$1,FALSE),"")</f>
        <v/>
      </c>
      <c r="H998" s="1" t="str">
        <f ca="1">IF($B998=1,VLOOKUP($C998,aanmeldingen!$C:$AB,H$1,FALSE),"")</f>
        <v/>
      </c>
      <c r="I998" s="26" t="str">
        <f ca="1">IF($B998=1,VLOOKUP($C998,aanmeldingen!$C:$AB,I$1,FALSE),"")</f>
        <v/>
      </c>
      <c r="J998" s="26" t="str">
        <f ca="1">IF($B998=1,VLOOKUP($C998,aanmeldingen!$C:$AB,J$1,FALSE),"")</f>
        <v/>
      </c>
      <c r="K998" s="18" t="str">
        <f ca="1">IF($B998=1,VLOOKUP($C998,aanmeldingen!$C:$AB,K$1,FALSE),"")</f>
        <v/>
      </c>
      <c r="L998" s="1" t="str">
        <f ca="1">IF($B998=1,VLOOKUP($C998,aanmeldingen!$C:$AB,L$1,FALSE),"")</f>
        <v/>
      </c>
      <c r="M998" s="1" t="str">
        <f ca="1">IF($D998="-","",VLOOKUP($C998,aanmeldingen!$C:$AB,M$1,FALSE))</f>
        <v/>
      </c>
      <c r="N998" s="1" t="str">
        <f ca="1">IF($D998="-","",VLOOKUP($C998,aanmeldingen!$C:$AB,N$1,FALSE))</f>
        <v/>
      </c>
      <c r="O998" s="1" t="str">
        <f ca="1">IF($D998="-","",VLOOKUP($C998,aanmeldingen!$C:$AB,O$1,FALSE))</f>
        <v/>
      </c>
      <c r="P998" s="1">
        <f t="shared" ca="1" si="94"/>
        <v>1</v>
      </c>
      <c r="Q998" s="20" t="str">
        <f ca="1">IF(B998=1,IF(VLOOKUP(D998,Scheidsrechters!B:P,15,FALSE)=0,"",VLOOKUP(D998,Scheidsrechters!B:P,15,FALSE)),"")</f>
        <v/>
      </c>
      <c r="S998" s="1">
        <f t="shared" ca="1" si="95"/>
        <v>1</v>
      </c>
      <c r="T998" s="26" t="str">
        <f ca="1">IFERROR(VLOOKUP(C998,aanmeldingen!$C:$L,10,FALSE),"")</f>
        <v/>
      </c>
      <c r="U998" s="26" t="str">
        <f ca="1">IFERROR(VLOOKUP(C998,aanmeldingen!$C:$V,20,FALSE),"")</f>
        <v/>
      </c>
    </row>
    <row r="999" spans="1:21" x14ac:dyDescent="0.2">
      <c r="A999" s="54">
        <f t="shared" ca="1" si="92"/>
        <v>1</v>
      </c>
      <c r="B999" s="54">
        <f t="shared" ca="1" si="93"/>
        <v>0</v>
      </c>
      <c r="C999" s="54">
        <f t="shared" si="90"/>
        <v>967</v>
      </c>
      <c r="D999" s="54" t="str">
        <f ca="1">IFERROR(VLOOKUP($C999,aanmeldingen!$C:$AB,D$1,FALSE),"-")</f>
        <v>-</v>
      </c>
      <c r="E999" s="54">
        <f t="shared" ca="1" si="91"/>
        <v>0</v>
      </c>
      <c r="F999" s="25" t="str">
        <f ca="1">IF($B999=1,VLOOKUP($C999,aanmeldingen!$C:$AB,F$1,FALSE),"")</f>
        <v/>
      </c>
      <c r="G999" s="1" t="str">
        <f ca="1">IF($B999=1,VLOOKUP($C999,aanmeldingen!$C:$AB,G$1,FALSE),"")</f>
        <v/>
      </c>
      <c r="H999" s="1" t="str">
        <f ca="1">IF($B999=1,VLOOKUP($C999,aanmeldingen!$C:$AB,H$1,FALSE),"")</f>
        <v/>
      </c>
      <c r="I999" s="26" t="str">
        <f ca="1">IF($B999=1,VLOOKUP($C999,aanmeldingen!$C:$AB,I$1,FALSE),"")</f>
        <v/>
      </c>
      <c r="J999" s="26" t="str">
        <f ca="1">IF($B999=1,VLOOKUP($C999,aanmeldingen!$C:$AB,J$1,FALSE),"")</f>
        <v/>
      </c>
      <c r="K999" s="18" t="str">
        <f ca="1">IF($B999=1,VLOOKUP($C999,aanmeldingen!$C:$AB,K$1,FALSE),"")</f>
        <v/>
      </c>
      <c r="L999" s="1" t="str">
        <f ca="1">IF($B999=1,VLOOKUP($C999,aanmeldingen!$C:$AB,L$1,FALSE),"")</f>
        <v/>
      </c>
      <c r="M999" s="1" t="str">
        <f ca="1">IF($D999="-","",VLOOKUP($C999,aanmeldingen!$C:$AB,M$1,FALSE))</f>
        <v/>
      </c>
      <c r="N999" s="1" t="str">
        <f ca="1">IF($D999="-","",VLOOKUP($C999,aanmeldingen!$C:$AB,N$1,FALSE))</f>
        <v/>
      </c>
      <c r="O999" s="1" t="str">
        <f ca="1">IF($D999="-","",VLOOKUP($C999,aanmeldingen!$C:$AB,O$1,FALSE))</f>
        <v/>
      </c>
      <c r="P999" s="1">
        <f t="shared" ca="1" si="94"/>
        <v>1</v>
      </c>
      <c r="Q999" s="20" t="str">
        <f ca="1">IF(B999=1,IF(VLOOKUP(D999,Scheidsrechters!B:P,15,FALSE)=0,"",VLOOKUP(D999,Scheidsrechters!B:P,15,FALSE)),"")</f>
        <v/>
      </c>
      <c r="S999" s="1">
        <f t="shared" ca="1" si="95"/>
        <v>1</v>
      </c>
      <c r="T999" s="26" t="str">
        <f ca="1">IFERROR(VLOOKUP(C999,aanmeldingen!$C:$L,10,FALSE),"")</f>
        <v/>
      </c>
      <c r="U999" s="26" t="str">
        <f ca="1">IFERROR(VLOOKUP(C999,aanmeldingen!$C:$V,20,FALSE),"")</f>
        <v/>
      </c>
    </row>
    <row r="1000" spans="1:21" x14ac:dyDescent="0.2">
      <c r="A1000" s="54">
        <f t="shared" ca="1" si="92"/>
        <v>1</v>
      </c>
      <c r="B1000" s="54">
        <f t="shared" ca="1" si="93"/>
        <v>0</v>
      </c>
      <c r="C1000" s="54">
        <f t="shared" si="90"/>
        <v>968</v>
      </c>
      <c r="D1000" s="54" t="str">
        <f ca="1">IFERROR(VLOOKUP($C1000,aanmeldingen!$C:$AB,D$1,FALSE),"-")</f>
        <v>-</v>
      </c>
      <c r="E1000" s="54">
        <f t="shared" ca="1" si="91"/>
        <v>0</v>
      </c>
      <c r="F1000" s="25" t="str">
        <f ca="1">IF($B1000=1,VLOOKUP($C1000,aanmeldingen!$C:$AB,F$1,FALSE),"")</f>
        <v/>
      </c>
      <c r="G1000" s="1" t="str">
        <f ca="1">IF($B1000=1,VLOOKUP($C1000,aanmeldingen!$C:$AB,G$1,FALSE),"")</f>
        <v/>
      </c>
      <c r="H1000" s="1" t="str">
        <f ca="1">IF($B1000=1,VLOOKUP($C1000,aanmeldingen!$C:$AB,H$1,FALSE),"")</f>
        <v/>
      </c>
      <c r="I1000" s="26" t="str">
        <f ca="1">IF($B1000=1,VLOOKUP($C1000,aanmeldingen!$C:$AB,I$1,FALSE),"")</f>
        <v/>
      </c>
      <c r="J1000" s="26" t="str">
        <f ca="1">IF($B1000=1,VLOOKUP($C1000,aanmeldingen!$C:$AB,J$1,FALSE),"")</f>
        <v/>
      </c>
      <c r="K1000" s="18" t="str">
        <f ca="1">IF($B1000=1,VLOOKUP($C1000,aanmeldingen!$C:$AB,K$1,FALSE),"")</f>
        <v/>
      </c>
      <c r="L1000" s="1" t="str">
        <f ca="1">IF($B1000=1,VLOOKUP($C1000,aanmeldingen!$C:$AB,L$1,FALSE),"")</f>
        <v/>
      </c>
      <c r="M1000" s="1" t="str">
        <f ca="1">IF($D1000="-","",VLOOKUP($C1000,aanmeldingen!$C:$AB,M$1,FALSE))</f>
        <v/>
      </c>
      <c r="N1000" s="1" t="str">
        <f ca="1">IF($D1000="-","",VLOOKUP($C1000,aanmeldingen!$C:$AB,N$1,FALSE))</f>
        <v/>
      </c>
      <c r="O1000" s="1" t="str">
        <f ca="1">IF($D1000="-","",VLOOKUP($C1000,aanmeldingen!$C:$AB,O$1,FALSE))</f>
        <v/>
      </c>
      <c r="P1000" s="1">
        <f t="shared" ca="1" si="94"/>
        <v>1</v>
      </c>
      <c r="Q1000" s="20" t="str">
        <f ca="1">IF(B1000=1,IF(VLOOKUP(D1000,Scheidsrechters!B:P,15,FALSE)=0,"",VLOOKUP(D1000,Scheidsrechters!B:P,15,FALSE)),"")</f>
        <v/>
      </c>
      <c r="S1000" s="1">
        <f t="shared" ca="1" si="95"/>
        <v>1</v>
      </c>
      <c r="T1000" s="26" t="str">
        <f ca="1">IFERROR(VLOOKUP(C1000,aanmeldingen!$C:$L,10,FALSE),"")</f>
        <v/>
      </c>
      <c r="U1000" s="26" t="str">
        <f ca="1">IFERROR(VLOOKUP(C1000,aanmeldingen!$C:$V,20,FALSE),"")</f>
        <v/>
      </c>
    </row>
    <row r="1001" spans="1:21" x14ac:dyDescent="0.2">
      <c r="A1001" s="54">
        <f t="shared" ca="1" si="92"/>
        <v>1</v>
      </c>
      <c r="B1001" s="54">
        <f t="shared" ca="1" si="93"/>
        <v>0</v>
      </c>
      <c r="C1001" s="54">
        <f t="shared" si="90"/>
        <v>969</v>
      </c>
      <c r="D1001" s="54" t="str">
        <f ca="1">IFERROR(VLOOKUP($C1001,aanmeldingen!$C:$AB,D$1,FALSE),"-")</f>
        <v>-</v>
      </c>
      <c r="E1001" s="54">
        <f t="shared" ca="1" si="91"/>
        <v>0</v>
      </c>
      <c r="F1001" s="25" t="str">
        <f ca="1">IF($B1001=1,VLOOKUP($C1001,aanmeldingen!$C:$AB,F$1,FALSE),"")</f>
        <v/>
      </c>
      <c r="G1001" s="1" t="str">
        <f ca="1">IF($B1001=1,VLOOKUP($C1001,aanmeldingen!$C:$AB,G$1,FALSE),"")</f>
        <v/>
      </c>
      <c r="H1001" s="1" t="str">
        <f ca="1">IF($B1001=1,VLOOKUP($C1001,aanmeldingen!$C:$AB,H$1,FALSE),"")</f>
        <v/>
      </c>
      <c r="I1001" s="26" t="str">
        <f ca="1">IF($B1001=1,VLOOKUP($C1001,aanmeldingen!$C:$AB,I$1,FALSE),"")</f>
        <v/>
      </c>
      <c r="J1001" s="26" t="str">
        <f ca="1">IF($B1001=1,VLOOKUP($C1001,aanmeldingen!$C:$AB,J$1,FALSE),"")</f>
        <v/>
      </c>
      <c r="K1001" s="18" t="str">
        <f ca="1">IF($B1001=1,VLOOKUP($C1001,aanmeldingen!$C:$AB,K$1,FALSE),"")</f>
        <v/>
      </c>
      <c r="L1001" s="1" t="str">
        <f ca="1">IF($B1001=1,VLOOKUP($C1001,aanmeldingen!$C:$AB,L$1,FALSE),"")</f>
        <v/>
      </c>
      <c r="M1001" s="1" t="str">
        <f ca="1">IF($D1001="-","",VLOOKUP($C1001,aanmeldingen!$C:$AB,M$1,FALSE))</f>
        <v/>
      </c>
      <c r="N1001" s="1" t="str">
        <f ca="1">IF($D1001="-","",VLOOKUP($C1001,aanmeldingen!$C:$AB,N$1,FALSE))</f>
        <v/>
      </c>
      <c r="O1001" s="1" t="str">
        <f ca="1">IF($D1001="-","",VLOOKUP($C1001,aanmeldingen!$C:$AB,O$1,FALSE))</f>
        <v/>
      </c>
      <c r="P1001" s="1">
        <f t="shared" ca="1" si="94"/>
        <v>1</v>
      </c>
      <c r="Q1001" s="20" t="str">
        <f ca="1">IF(B1001=1,IF(VLOOKUP(D1001,Scheidsrechters!B:P,15,FALSE)=0,"",VLOOKUP(D1001,Scheidsrechters!B:P,15,FALSE)),"")</f>
        <v/>
      </c>
      <c r="S1001" s="1">
        <f t="shared" ca="1" si="95"/>
        <v>1</v>
      </c>
      <c r="T1001" s="26" t="str">
        <f ca="1">IFERROR(VLOOKUP(C1001,aanmeldingen!$C:$L,10,FALSE),"")</f>
        <v/>
      </c>
      <c r="U1001" s="26" t="str">
        <f ca="1">IFERROR(VLOOKUP(C1001,aanmeldingen!$C:$V,20,FALSE),"")</f>
        <v/>
      </c>
    </row>
    <row r="1002" spans="1:21" x14ac:dyDescent="0.2">
      <c r="A1002" s="54">
        <f t="shared" ca="1" si="92"/>
        <v>1</v>
      </c>
      <c r="B1002" s="54">
        <f t="shared" ca="1" si="93"/>
        <v>0</v>
      </c>
      <c r="C1002" s="54">
        <f t="shared" si="90"/>
        <v>970</v>
      </c>
      <c r="D1002" s="54" t="str">
        <f ca="1">IFERROR(VLOOKUP($C1002,aanmeldingen!$C:$AB,D$1,FALSE),"-")</f>
        <v>-</v>
      </c>
      <c r="E1002" s="54">
        <f t="shared" ca="1" si="91"/>
        <v>0</v>
      </c>
      <c r="F1002" s="25" t="str">
        <f ca="1">IF($B1002=1,VLOOKUP($C1002,aanmeldingen!$C:$AB,F$1,FALSE),"")</f>
        <v/>
      </c>
      <c r="G1002" s="1" t="str">
        <f ca="1">IF($B1002=1,VLOOKUP($C1002,aanmeldingen!$C:$AB,G$1,FALSE),"")</f>
        <v/>
      </c>
      <c r="H1002" s="1" t="str">
        <f ca="1">IF($B1002=1,VLOOKUP($C1002,aanmeldingen!$C:$AB,H$1,FALSE),"")</f>
        <v/>
      </c>
      <c r="I1002" s="26" t="str">
        <f ca="1">IF($B1002=1,VLOOKUP($C1002,aanmeldingen!$C:$AB,I$1,FALSE),"")</f>
        <v/>
      </c>
      <c r="J1002" s="26" t="str">
        <f ca="1">IF($B1002=1,VLOOKUP($C1002,aanmeldingen!$C:$AB,J$1,FALSE),"")</f>
        <v/>
      </c>
      <c r="K1002" s="18" t="str">
        <f ca="1">IF($B1002=1,VLOOKUP($C1002,aanmeldingen!$C:$AB,K$1,FALSE),"")</f>
        <v/>
      </c>
      <c r="L1002" s="1" t="str">
        <f ca="1">IF($B1002=1,VLOOKUP($C1002,aanmeldingen!$C:$AB,L$1,FALSE),"")</f>
        <v/>
      </c>
      <c r="M1002" s="1" t="str">
        <f ca="1">IF($D1002="-","",VLOOKUP($C1002,aanmeldingen!$C:$AB,M$1,FALSE))</f>
        <v/>
      </c>
      <c r="N1002" s="1" t="str">
        <f ca="1">IF($D1002="-","",VLOOKUP($C1002,aanmeldingen!$C:$AB,N$1,FALSE))</f>
        <v/>
      </c>
      <c r="O1002" s="1" t="str">
        <f ca="1">IF($D1002="-","",VLOOKUP($C1002,aanmeldingen!$C:$AB,O$1,FALSE))</f>
        <v/>
      </c>
      <c r="P1002" s="1">
        <f t="shared" ca="1" si="94"/>
        <v>1</v>
      </c>
      <c r="Q1002" s="20" t="str">
        <f ca="1">IF(B1002=1,IF(VLOOKUP(D1002,Scheidsrechters!B:P,15,FALSE)=0,"",VLOOKUP(D1002,Scheidsrechters!B:P,15,FALSE)),"")</f>
        <v/>
      </c>
      <c r="S1002" s="1">
        <f t="shared" ca="1" si="95"/>
        <v>1</v>
      </c>
      <c r="T1002" s="26" t="str">
        <f ca="1">IFERROR(VLOOKUP(C1002,aanmeldingen!$C:$L,10,FALSE),"")</f>
        <v/>
      </c>
      <c r="U1002" s="26" t="str">
        <f ca="1">IFERROR(VLOOKUP(C1002,aanmeldingen!$C:$V,20,FALSE),"")</f>
        <v/>
      </c>
    </row>
    <row r="1003" spans="1:21" x14ac:dyDescent="0.2">
      <c r="A1003" s="54">
        <f t="shared" ca="1" si="92"/>
        <v>1</v>
      </c>
      <c r="B1003" s="54">
        <f t="shared" ca="1" si="93"/>
        <v>0</v>
      </c>
      <c r="C1003" s="54">
        <f t="shared" si="90"/>
        <v>971</v>
      </c>
      <c r="D1003" s="54" t="str">
        <f ca="1">IFERROR(VLOOKUP($C1003,aanmeldingen!$C:$AB,D$1,FALSE),"-")</f>
        <v>-</v>
      </c>
      <c r="E1003" s="54">
        <f t="shared" ca="1" si="91"/>
        <v>0</v>
      </c>
      <c r="F1003" s="25" t="str">
        <f ca="1">IF($B1003=1,VLOOKUP($C1003,aanmeldingen!$C:$AB,F$1,FALSE),"")</f>
        <v/>
      </c>
      <c r="G1003" s="1" t="str">
        <f ca="1">IF($B1003=1,VLOOKUP($C1003,aanmeldingen!$C:$AB,G$1,FALSE),"")</f>
        <v/>
      </c>
      <c r="H1003" s="1" t="str">
        <f ca="1">IF($B1003=1,VLOOKUP($C1003,aanmeldingen!$C:$AB,H$1,FALSE),"")</f>
        <v/>
      </c>
      <c r="I1003" s="26" t="str">
        <f ca="1">IF($B1003=1,VLOOKUP($C1003,aanmeldingen!$C:$AB,I$1,FALSE),"")</f>
        <v/>
      </c>
      <c r="J1003" s="26" t="str">
        <f ca="1">IF($B1003=1,VLOOKUP($C1003,aanmeldingen!$C:$AB,J$1,FALSE),"")</f>
        <v/>
      </c>
      <c r="K1003" s="18" t="str">
        <f ca="1">IF($B1003=1,VLOOKUP($C1003,aanmeldingen!$C:$AB,K$1,FALSE),"")</f>
        <v/>
      </c>
      <c r="L1003" s="1" t="str">
        <f ca="1">IF($B1003=1,VLOOKUP($C1003,aanmeldingen!$C:$AB,L$1,FALSE),"")</f>
        <v/>
      </c>
      <c r="M1003" s="1" t="str">
        <f ca="1">IF($D1003="-","",VLOOKUP($C1003,aanmeldingen!$C:$AB,M$1,FALSE))</f>
        <v/>
      </c>
      <c r="N1003" s="1" t="str">
        <f ca="1">IF($D1003="-","",VLOOKUP($C1003,aanmeldingen!$C:$AB,N$1,FALSE))</f>
        <v/>
      </c>
      <c r="O1003" s="1" t="str">
        <f ca="1">IF($D1003="-","",VLOOKUP($C1003,aanmeldingen!$C:$AB,O$1,FALSE))</f>
        <v/>
      </c>
      <c r="P1003" s="1">
        <f t="shared" ca="1" si="94"/>
        <v>1</v>
      </c>
      <c r="Q1003" s="20" t="str">
        <f ca="1">IF(B1003=1,IF(VLOOKUP(D1003,Scheidsrechters!B:P,15,FALSE)=0,"",VLOOKUP(D1003,Scheidsrechters!B:P,15,FALSE)),"")</f>
        <v/>
      </c>
      <c r="S1003" s="1">
        <f t="shared" ca="1" si="95"/>
        <v>1</v>
      </c>
      <c r="T1003" s="26" t="str">
        <f ca="1">IFERROR(VLOOKUP(C1003,aanmeldingen!$C:$L,10,FALSE),"")</f>
        <v/>
      </c>
      <c r="U1003" s="26" t="str">
        <f ca="1">IFERROR(VLOOKUP(C1003,aanmeldingen!$C:$V,20,FALSE),"")</f>
        <v/>
      </c>
    </row>
    <row r="1004" spans="1:21" x14ac:dyDescent="0.2">
      <c r="A1004" s="54">
        <f t="shared" ca="1" si="92"/>
        <v>1</v>
      </c>
      <c r="B1004" s="54">
        <f t="shared" ca="1" si="93"/>
        <v>0</v>
      </c>
      <c r="C1004" s="54">
        <f t="shared" si="90"/>
        <v>972</v>
      </c>
      <c r="D1004" s="54" t="str">
        <f ca="1">IFERROR(VLOOKUP($C1004,aanmeldingen!$C:$AB,D$1,FALSE),"-")</f>
        <v>-</v>
      </c>
      <c r="E1004" s="54">
        <f t="shared" ca="1" si="91"/>
        <v>0</v>
      </c>
      <c r="F1004" s="25" t="str">
        <f ca="1">IF($B1004=1,VLOOKUP($C1004,aanmeldingen!$C:$AB,F$1,FALSE),"")</f>
        <v/>
      </c>
      <c r="G1004" s="1" t="str">
        <f ca="1">IF($B1004=1,VLOOKUP($C1004,aanmeldingen!$C:$AB,G$1,FALSE),"")</f>
        <v/>
      </c>
      <c r="H1004" s="1" t="str">
        <f ca="1">IF($B1004=1,VLOOKUP($C1004,aanmeldingen!$C:$AB,H$1,FALSE),"")</f>
        <v/>
      </c>
      <c r="I1004" s="26" t="str">
        <f ca="1">IF($B1004=1,VLOOKUP($C1004,aanmeldingen!$C:$AB,I$1,FALSE),"")</f>
        <v/>
      </c>
      <c r="J1004" s="26" t="str">
        <f ca="1">IF($B1004=1,VLOOKUP($C1004,aanmeldingen!$C:$AB,J$1,FALSE),"")</f>
        <v/>
      </c>
      <c r="K1004" s="18" t="str">
        <f ca="1">IF($B1004=1,VLOOKUP($C1004,aanmeldingen!$C:$AB,K$1,FALSE),"")</f>
        <v/>
      </c>
      <c r="L1004" s="1" t="str">
        <f ca="1">IF($B1004=1,VLOOKUP($C1004,aanmeldingen!$C:$AB,L$1,FALSE),"")</f>
        <v/>
      </c>
      <c r="M1004" s="1" t="str">
        <f ca="1">IF($D1004="-","",VLOOKUP($C1004,aanmeldingen!$C:$AB,M$1,FALSE))</f>
        <v/>
      </c>
      <c r="N1004" s="1" t="str">
        <f ca="1">IF($D1004="-","",VLOOKUP($C1004,aanmeldingen!$C:$AB,N$1,FALSE))</f>
        <v/>
      </c>
      <c r="O1004" s="1" t="str">
        <f ca="1">IF($D1004="-","",VLOOKUP($C1004,aanmeldingen!$C:$AB,O$1,FALSE))</f>
        <v/>
      </c>
      <c r="P1004" s="1">
        <f t="shared" ca="1" si="94"/>
        <v>1</v>
      </c>
      <c r="Q1004" s="20" t="str">
        <f ca="1">IF(B1004=1,IF(VLOOKUP(D1004,Scheidsrechters!B:P,15,FALSE)=0,"",VLOOKUP(D1004,Scheidsrechters!B:P,15,FALSE)),"")</f>
        <v/>
      </c>
      <c r="S1004" s="1">
        <f t="shared" ca="1" si="95"/>
        <v>1</v>
      </c>
      <c r="T1004" s="26" t="str">
        <f ca="1">IFERROR(VLOOKUP(C1004,aanmeldingen!$C:$L,10,FALSE),"")</f>
        <v/>
      </c>
      <c r="U1004" s="26" t="str">
        <f ca="1">IFERROR(VLOOKUP(C1004,aanmeldingen!$C:$V,20,FALSE),"")</f>
        <v/>
      </c>
    </row>
    <row r="1005" spans="1:21" x14ac:dyDescent="0.2">
      <c r="A1005" s="54">
        <f t="shared" ca="1" si="92"/>
        <v>1</v>
      </c>
      <c r="B1005" s="54">
        <f t="shared" ca="1" si="93"/>
        <v>0</v>
      </c>
      <c r="C1005" s="54">
        <f t="shared" si="90"/>
        <v>973</v>
      </c>
      <c r="D1005" s="54" t="str">
        <f ca="1">IFERROR(VLOOKUP($C1005,aanmeldingen!$C:$AB,D$1,FALSE),"-")</f>
        <v>-</v>
      </c>
      <c r="E1005" s="54">
        <f t="shared" ca="1" si="91"/>
        <v>0</v>
      </c>
      <c r="F1005" s="25" t="str">
        <f ca="1">IF($B1005=1,VLOOKUP($C1005,aanmeldingen!$C:$AB,F$1,FALSE),"")</f>
        <v/>
      </c>
      <c r="G1005" s="1" t="str">
        <f ca="1">IF($B1005=1,VLOOKUP($C1005,aanmeldingen!$C:$AB,G$1,FALSE),"")</f>
        <v/>
      </c>
      <c r="H1005" s="1" t="str">
        <f ca="1">IF($B1005=1,VLOOKUP($C1005,aanmeldingen!$C:$AB,H$1,FALSE),"")</f>
        <v/>
      </c>
      <c r="I1005" s="26" t="str">
        <f ca="1">IF($B1005=1,VLOOKUP($C1005,aanmeldingen!$C:$AB,I$1,FALSE),"")</f>
        <v/>
      </c>
      <c r="J1005" s="26" t="str">
        <f ca="1">IF($B1005=1,VLOOKUP($C1005,aanmeldingen!$C:$AB,J$1,FALSE),"")</f>
        <v/>
      </c>
      <c r="K1005" s="18" t="str">
        <f ca="1">IF($B1005=1,VLOOKUP($C1005,aanmeldingen!$C:$AB,K$1,FALSE),"")</f>
        <v/>
      </c>
      <c r="L1005" s="1" t="str">
        <f ca="1">IF($B1005=1,VLOOKUP($C1005,aanmeldingen!$C:$AB,L$1,FALSE),"")</f>
        <v/>
      </c>
      <c r="M1005" s="1" t="str">
        <f ca="1">IF($D1005="-","",VLOOKUP($C1005,aanmeldingen!$C:$AB,M$1,FALSE))</f>
        <v/>
      </c>
      <c r="N1005" s="1" t="str">
        <f ca="1">IF($D1005="-","",VLOOKUP($C1005,aanmeldingen!$C:$AB,N$1,FALSE))</f>
        <v/>
      </c>
      <c r="O1005" s="1" t="str">
        <f ca="1">IF($D1005="-","",VLOOKUP($C1005,aanmeldingen!$C:$AB,O$1,FALSE))</f>
        <v/>
      </c>
      <c r="P1005" s="1">
        <f t="shared" ca="1" si="94"/>
        <v>1</v>
      </c>
      <c r="Q1005" s="20" t="str">
        <f ca="1">IF(B1005=1,IF(VLOOKUP(D1005,Scheidsrechters!B:P,15,FALSE)=0,"",VLOOKUP(D1005,Scheidsrechters!B:P,15,FALSE)),"")</f>
        <v/>
      </c>
      <c r="S1005" s="1">
        <f t="shared" ca="1" si="95"/>
        <v>1</v>
      </c>
      <c r="T1005" s="26" t="str">
        <f ca="1">IFERROR(VLOOKUP(C1005,aanmeldingen!$C:$L,10,FALSE),"")</f>
        <v/>
      </c>
      <c r="U1005" s="26" t="str">
        <f ca="1">IFERROR(VLOOKUP(C1005,aanmeldingen!$C:$V,20,FALSE),"")</f>
        <v/>
      </c>
    </row>
    <row r="1006" spans="1:21" x14ac:dyDescent="0.2">
      <c r="A1006" s="54">
        <f t="shared" ca="1" si="92"/>
        <v>1</v>
      </c>
      <c r="B1006" s="54">
        <f t="shared" ca="1" si="93"/>
        <v>0</v>
      </c>
      <c r="C1006" s="54">
        <f t="shared" si="90"/>
        <v>974</v>
      </c>
      <c r="D1006" s="54" t="str">
        <f ca="1">IFERROR(VLOOKUP($C1006,aanmeldingen!$C:$AB,D$1,FALSE),"-")</f>
        <v>-</v>
      </c>
      <c r="E1006" s="54">
        <f t="shared" ca="1" si="91"/>
        <v>0</v>
      </c>
      <c r="F1006" s="25" t="str">
        <f ca="1">IF($B1006=1,VLOOKUP($C1006,aanmeldingen!$C:$AB,F$1,FALSE),"")</f>
        <v/>
      </c>
      <c r="G1006" s="1" t="str">
        <f ca="1">IF($B1006=1,VLOOKUP($C1006,aanmeldingen!$C:$AB,G$1,FALSE),"")</f>
        <v/>
      </c>
      <c r="H1006" s="1" t="str">
        <f ca="1">IF($B1006=1,VLOOKUP($C1006,aanmeldingen!$C:$AB,H$1,FALSE),"")</f>
        <v/>
      </c>
      <c r="I1006" s="26" t="str">
        <f ca="1">IF($B1006=1,VLOOKUP($C1006,aanmeldingen!$C:$AB,I$1,FALSE),"")</f>
        <v/>
      </c>
      <c r="J1006" s="26" t="str">
        <f ca="1">IF($B1006=1,VLOOKUP($C1006,aanmeldingen!$C:$AB,J$1,FALSE),"")</f>
        <v/>
      </c>
      <c r="K1006" s="18" t="str">
        <f ca="1">IF($B1006=1,VLOOKUP($C1006,aanmeldingen!$C:$AB,K$1,FALSE),"")</f>
        <v/>
      </c>
      <c r="L1006" s="1" t="str">
        <f ca="1">IF($B1006=1,VLOOKUP($C1006,aanmeldingen!$C:$AB,L$1,FALSE),"")</f>
        <v/>
      </c>
      <c r="M1006" s="1" t="str">
        <f ca="1">IF($D1006="-","",VLOOKUP($C1006,aanmeldingen!$C:$AB,M$1,FALSE))</f>
        <v/>
      </c>
      <c r="N1006" s="1" t="str">
        <f ca="1">IF($D1006="-","",VLOOKUP($C1006,aanmeldingen!$C:$AB,N$1,FALSE))</f>
        <v/>
      </c>
      <c r="O1006" s="1" t="str">
        <f ca="1">IF($D1006="-","",VLOOKUP($C1006,aanmeldingen!$C:$AB,O$1,FALSE))</f>
        <v/>
      </c>
      <c r="P1006" s="1">
        <f t="shared" ca="1" si="94"/>
        <v>1</v>
      </c>
      <c r="Q1006" s="20" t="str">
        <f ca="1">IF(B1006=1,IF(VLOOKUP(D1006,Scheidsrechters!B:P,15,FALSE)=0,"",VLOOKUP(D1006,Scheidsrechters!B:P,15,FALSE)),"")</f>
        <v/>
      </c>
      <c r="S1006" s="1">
        <f t="shared" ca="1" si="95"/>
        <v>1</v>
      </c>
      <c r="T1006" s="26" t="str">
        <f ca="1">IFERROR(VLOOKUP(C1006,aanmeldingen!$C:$L,10,FALSE),"")</f>
        <v/>
      </c>
      <c r="U1006" s="26" t="str">
        <f ca="1">IFERROR(VLOOKUP(C1006,aanmeldingen!$C:$V,20,FALSE),"")</f>
        <v/>
      </c>
    </row>
    <row r="1007" spans="1:21" x14ac:dyDescent="0.2">
      <c r="A1007" s="54">
        <f t="shared" ca="1" si="92"/>
        <v>1</v>
      </c>
      <c r="B1007" s="54">
        <f t="shared" ca="1" si="93"/>
        <v>0</v>
      </c>
      <c r="C1007" s="54">
        <f t="shared" si="90"/>
        <v>975</v>
      </c>
      <c r="D1007" s="54" t="str">
        <f ca="1">IFERROR(VLOOKUP($C1007,aanmeldingen!$C:$AB,D$1,FALSE),"-")</f>
        <v>-</v>
      </c>
      <c r="E1007" s="54">
        <f t="shared" ca="1" si="91"/>
        <v>0</v>
      </c>
      <c r="F1007" s="25" t="str">
        <f ca="1">IF($B1007=1,VLOOKUP($C1007,aanmeldingen!$C:$AB,F$1,FALSE),"")</f>
        <v/>
      </c>
      <c r="G1007" s="1" t="str">
        <f ca="1">IF($B1007=1,VLOOKUP($C1007,aanmeldingen!$C:$AB,G$1,FALSE),"")</f>
        <v/>
      </c>
      <c r="H1007" s="1" t="str">
        <f ca="1">IF($B1007=1,VLOOKUP($C1007,aanmeldingen!$C:$AB,H$1,FALSE),"")</f>
        <v/>
      </c>
      <c r="I1007" s="26" t="str">
        <f ca="1">IF($B1007=1,VLOOKUP($C1007,aanmeldingen!$C:$AB,I$1,FALSE),"")</f>
        <v/>
      </c>
      <c r="J1007" s="26" t="str">
        <f ca="1">IF($B1007=1,VLOOKUP($C1007,aanmeldingen!$C:$AB,J$1,FALSE),"")</f>
        <v/>
      </c>
      <c r="K1007" s="18" t="str">
        <f ca="1">IF($B1007=1,VLOOKUP($C1007,aanmeldingen!$C:$AB,K$1,FALSE),"")</f>
        <v/>
      </c>
      <c r="L1007" s="1" t="str">
        <f ca="1">IF($B1007=1,VLOOKUP($C1007,aanmeldingen!$C:$AB,L$1,FALSE),"")</f>
        <v/>
      </c>
      <c r="M1007" s="1" t="str">
        <f ca="1">IF($D1007="-","",VLOOKUP($C1007,aanmeldingen!$C:$AB,M$1,FALSE))</f>
        <v/>
      </c>
      <c r="N1007" s="1" t="str">
        <f ca="1">IF($D1007="-","",VLOOKUP($C1007,aanmeldingen!$C:$AB,N$1,FALSE))</f>
        <v/>
      </c>
      <c r="O1007" s="1" t="str">
        <f ca="1">IF($D1007="-","",VLOOKUP($C1007,aanmeldingen!$C:$AB,O$1,FALSE))</f>
        <v/>
      </c>
      <c r="P1007" s="1">
        <f t="shared" ca="1" si="94"/>
        <v>1</v>
      </c>
      <c r="Q1007" s="20" t="str">
        <f ca="1">IF(B1007=1,IF(VLOOKUP(D1007,Scheidsrechters!B:P,15,FALSE)=0,"",VLOOKUP(D1007,Scheidsrechters!B:P,15,FALSE)),"")</f>
        <v/>
      </c>
      <c r="S1007" s="1">
        <f t="shared" ca="1" si="95"/>
        <v>1</v>
      </c>
      <c r="T1007" s="26" t="str">
        <f ca="1">IFERROR(VLOOKUP(C1007,aanmeldingen!$C:$L,10,FALSE),"")</f>
        <v/>
      </c>
      <c r="U1007" s="26" t="str">
        <f ca="1">IFERROR(VLOOKUP(C1007,aanmeldingen!$C:$V,20,FALSE),"")</f>
        <v/>
      </c>
    </row>
    <row r="1008" spans="1:21" x14ac:dyDescent="0.2">
      <c r="A1008" s="54">
        <f t="shared" ca="1" si="92"/>
        <v>1</v>
      </c>
      <c r="B1008" s="54">
        <f t="shared" ca="1" si="93"/>
        <v>0</v>
      </c>
      <c r="C1008" s="54">
        <f t="shared" si="90"/>
        <v>976</v>
      </c>
      <c r="D1008" s="54" t="str">
        <f ca="1">IFERROR(VLOOKUP($C1008,aanmeldingen!$C:$AB,D$1,FALSE),"-")</f>
        <v>-</v>
      </c>
      <c r="E1008" s="54">
        <f t="shared" ca="1" si="91"/>
        <v>0</v>
      </c>
      <c r="F1008" s="25" t="str">
        <f ca="1">IF($B1008=1,VLOOKUP($C1008,aanmeldingen!$C:$AB,F$1,FALSE),"")</f>
        <v/>
      </c>
      <c r="G1008" s="1" t="str">
        <f ca="1">IF($B1008=1,VLOOKUP($C1008,aanmeldingen!$C:$AB,G$1,FALSE),"")</f>
        <v/>
      </c>
      <c r="H1008" s="1" t="str">
        <f ca="1">IF($B1008=1,VLOOKUP($C1008,aanmeldingen!$C:$AB,H$1,FALSE),"")</f>
        <v/>
      </c>
      <c r="I1008" s="26" t="str">
        <f ca="1">IF($B1008=1,VLOOKUP($C1008,aanmeldingen!$C:$AB,I$1,FALSE),"")</f>
        <v/>
      </c>
      <c r="J1008" s="26" t="str">
        <f ca="1">IF($B1008=1,VLOOKUP($C1008,aanmeldingen!$C:$AB,J$1,FALSE),"")</f>
        <v/>
      </c>
      <c r="K1008" s="18" t="str">
        <f ca="1">IF($B1008=1,VLOOKUP($C1008,aanmeldingen!$C:$AB,K$1,FALSE),"")</f>
        <v/>
      </c>
      <c r="L1008" s="1" t="str">
        <f ca="1">IF($B1008=1,VLOOKUP($C1008,aanmeldingen!$C:$AB,L$1,FALSE),"")</f>
        <v/>
      </c>
      <c r="M1008" s="1" t="str">
        <f ca="1">IF($D1008="-","",VLOOKUP($C1008,aanmeldingen!$C:$AB,M$1,FALSE))</f>
        <v/>
      </c>
      <c r="N1008" s="1" t="str">
        <f ca="1">IF($D1008="-","",VLOOKUP($C1008,aanmeldingen!$C:$AB,N$1,FALSE))</f>
        <v/>
      </c>
      <c r="O1008" s="1" t="str">
        <f ca="1">IF($D1008="-","",VLOOKUP($C1008,aanmeldingen!$C:$AB,O$1,FALSE))</f>
        <v/>
      </c>
      <c r="P1008" s="1">
        <f t="shared" ca="1" si="94"/>
        <v>1</v>
      </c>
      <c r="Q1008" s="20" t="str">
        <f ca="1">IF(B1008=1,IF(VLOOKUP(D1008,Scheidsrechters!B:P,15,FALSE)=0,"",VLOOKUP(D1008,Scheidsrechters!B:P,15,FALSE)),"")</f>
        <v/>
      </c>
      <c r="S1008" s="1">
        <f t="shared" ca="1" si="95"/>
        <v>1</v>
      </c>
      <c r="T1008" s="26" t="str">
        <f ca="1">IFERROR(VLOOKUP(C1008,aanmeldingen!$C:$L,10,FALSE),"")</f>
        <v/>
      </c>
      <c r="U1008" s="26" t="str">
        <f ca="1">IFERROR(VLOOKUP(C1008,aanmeldingen!$C:$V,20,FALSE),"")</f>
        <v/>
      </c>
    </row>
    <row r="1009" spans="1:21" x14ac:dyDescent="0.2">
      <c r="A1009" s="54">
        <f t="shared" ca="1" si="92"/>
        <v>1</v>
      </c>
      <c r="B1009" s="54">
        <f t="shared" ca="1" si="93"/>
        <v>0</v>
      </c>
      <c r="C1009" s="54">
        <f t="shared" si="90"/>
        <v>977</v>
      </c>
      <c r="D1009" s="54" t="str">
        <f ca="1">IFERROR(VLOOKUP($C1009,aanmeldingen!$C:$AB,D$1,FALSE),"-")</f>
        <v>-</v>
      </c>
      <c r="E1009" s="54">
        <f t="shared" ca="1" si="91"/>
        <v>0</v>
      </c>
      <c r="F1009" s="25" t="str">
        <f ca="1">IF($B1009=1,VLOOKUP($C1009,aanmeldingen!$C:$AB,F$1,FALSE),"")</f>
        <v/>
      </c>
      <c r="G1009" s="1" t="str">
        <f ca="1">IF($B1009=1,VLOOKUP($C1009,aanmeldingen!$C:$AB,G$1,FALSE),"")</f>
        <v/>
      </c>
      <c r="H1009" s="1" t="str">
        <f ca="1">IF($B1009=1,VLOOKUP($C1009,aanmeldingen!$C:$AB,H$1,FALSE),"")</f>
        <v/>
      </c>
      <c r="I1009" s="26" t="str">
        <f ca="1">IF($B1009=1,VLOOKUP($C1009,aanmeldingen!$C:$AB,I$1,FALSE),"")</f>
        <v/>
      </c>
      <c r="J1009" s="26" t="str">
        <f ca="1">IF($B1009=1,VLOOKUP($C1009,aanmeldingen!$C:$AB,J$1,FALSE),"")</f>
        <v/>
      </c>
      <c r="K1009" s="18" t="str">
        <f ca="1">IF($B1009=1,VLOOKUP($C1009,aanmeldingen!$C:$AB,K$1,FALSE),"")</f>
        <v/>
      </c>
      <c r="L1009" s="1" t="str">
        <f ca="1">IF($B1009=1,VLOOKUP($C1009,aanmeldingen!$C:$AB,L$1,FALSE),"")</f>
        <v/>
      </c>
      <c r="M1009" s="1" t="str">
        <f ca="1">IF($D1009="-","",VLOOKUP($C1009,aanmeldingen!$C:$AB,M$1,FALSE))</f>
        <v/>
      </c>
      <c r="N1009" s="1" t="str">
        <f ca="1">IF($D1009="-","",VLOOKUP($C1009,aanmeldingen!$C:$AB,N$1,FALSE))</f>
        <v/>
      </c>
      <c r="O1009" s="1" t="str">
        <f ca="1">IF($D1009="-","",VLOOKUP($C1009,aanmeldingen!$C:$AB,O$1,FALSE))</f>
        <v/>
      </c>
      <c r="P1009" s="1">
        <f t="shared" ca="1" si="94"/>
        <v>1</v>
      </c>
      <c r="Q1009" s="20" t="str">
        <f ca="1">IF(B1009=1,IF(VLOOKUP(D1009,Scheidsrechters!B:P,15,FALSE)=0,"",VLOOKUP(D1009,Scheidsrechters!B:P,15,FALSE)),"")</f>
        <v/>
      </c>
      <c r="S1009" s="1">
        <f t="shared" ca="1" si="95"/>
        <v>1</v>
      </c>
      <c r="T1009" s="26" t="str">
        <f ca="1">IFERROR(VLOOKUP(C1009,aanmeldingen!$C:$L,10,FALSE),"")</f>
        <v/>
      </c>
      <c r="U1009" s="26" t="str">
        <f ca="1">IFERROR(VLOOKUP(C1009,aanmeldingen!$C:$V,20,FALSE),"")</f>
        <v/>
      </c>
    </row>
    <row r="1010" spans="1:21" x14ac:dyDescent="0.2">
      <c r="A1010" s="54">
        <f t="shared" ca="1" si="92"/>
        <v>1</v>
      </c>
      <c r="B1010" s="54">
        <f t="shared" ca="1" si="93"/>
        <v>0</v>
      </c>
      <c r="C1010" s="54">
        <f t="shared" si="90"/>
        <v>978</v>
      </c>
      <c r="D1010" s="54" t="str">
        <f ca="1">IFERROR(VLOOKUP($C1010,aanmeldingen!$C:$AB,D$1,FALSE),"-")</f>
        <v>-</v>
      </c>
      <c r="E1010" s="54">
        <f t="shared" ca="1" si="91"/>
        <v>0</v>
      </c>
      <c r="F1010" s="25" t="str">
        <f ca="1">IF($B1010=1,VLOOKUP($C1010,aanmeldingen!$C:$AB,F$1,FALSE),"")</f>
        <v/>
      </c>
      <c r="G1010" s="1" t="str">
        <f ca="1">IF($B1010=1,VLOOKUP($C1010,aanmeldingen!$C:$AB,G$1,FALSE),"")</f>
        <v/>
      </c>
      <c r="H1010" s="1" t="str">
        <f ca="1">IF($B1010=1,VLOOKUP($C1010,aanmeldingen!$C:$AB,H$1,FALSE),"")</f>
        <v/>
      </c>
      <c r="I1010" s="26" t="str">
        <f ca="1">IF($B1010=1,VLOOKUP($C1010,aanmeldingen!$C:$AB,I$1,FALSE),"")</f>
        <v/>
      </c>
      <c r="J1010" s="26" t="str">
        <f ca="1">IF($B1010=1,VLOOKUP($C1010,aanmeldingen!$C:$AB,J$1,FALSE),"")</f>
        <v/>
      </c>
      <c r="K1010" s="18" t="str">
        <f ca="1">IF($B1010=1,VLOOKUP($C1010,aanmeldingen!$C:$AB,K$1,FALSE),"")</f>
        <v/>
      </c>
      <c r="L1010" s="1" t="str">
        <f ca="1">IF($B1010=1,VLOOKUP($C1010,aanmeldingen!$C:$AB,L$1,FALSE),"")</f>
        <v/>
      </c>
      <c r="M1010" s="1" t="str">
        <f ca="1">IF($D1010="-","",VLOOKUP($C1010,aanmeldingen!$C:$AB,M$1,FALSE))</f>
        <v/>
      </c>
      <c r="N1010" s="1" t="str">
        <f ca="1">IF($D1010="-","",VLOOKUP($C1010,aanmeldingen!$C:$AB,N$1,FALSE))</f>
        <v/>
      </c>
      <c r="O1010" s="1" t="str">
        <f ca="1">IF($D1010="-","",VLOOKUP($C1010,aanmeldingen!$C:$AB,O$1,FALSE))</f>
        <v/>
      </c>
      <c r="P1010" s="1">
        <f t="shared" ca="1" si="94"/>
        <v>1</v>
      </c>
      <c r="Q1010" s="20" t="str">
        <f ca="1">IF(B1010=1,IF(VLOOKUP(D1010,Scheidsrechters!B:P,15,FALSE)=0,"",VLOOKUP(D1010,Scheidsrechters!B:P,15,FALSE)),"")</f>
        <v/>
      </c>
      <c r="S1010" s="1">
        <f t="shared" ca="1" si="95"/>
        <v>1</v>
      </c>
      <c r="T1010" s="26" t="str">
        <f ca="1">IFERROR(VLOOKUP(C1010,aanmeldingen!$C:$L,10,FALSE),"")</f>
        <v/>
      </c>
      <c r="U1010" s="26" t="str">
        <f ca="1">IFERROR(VLOOKUP(C1010,aanmeldingen!$C:$V,20,FALSE),"")</f>
        <v/>
      </c>
    </row>
    <row r="1011" spans="1:21" x14ac:dyDescent="0.2">
      <c r="A1011" s="54">
        <f t="shared" ca="1" si="92"/>
        <v>1</v>
      </c>
      <c r="B1011" s="54">
        <f t="shared" ca="1" si="93"/>
        <v>0</v>
      </c>
      <c r="C1011" s="54">
        <f t="shared" si="90"/>
        <v>979</v>
      </c>
      <c r="D1011" s="54" t="str">
        <f ca="1">IFERROR(VLOOKUP($C1011,aanmeldingen!$C:$AB,D$1,FALSE),"-")</f>
        <v>-</v>
      </c>
      <c r="E1011" s="54">
        <f t="shared" ca="1" si="91"/>
        <v>0</v>
      </c>
      <c r="F1011" s="25" t="str">
        <f ca="1">IF($B1011=1,VLOOKUP($C1011,aanmeldingen!$C:$AB,F$1,FALSE),"")</f>
        <v/>
      </c>
      <c r="G1011" s="1" t="str">
        <f ca="1">IF($B1011=1,VLOOKUP($C1011,aanmeldingen!$C:$AB,G$1,FALSE),"")</f>
        <v/>
      </c>
      <c r="H1011" s="1" t="str">
        <f ca="1">IF($B1011=1,VLOOKUP($C1011,aanmeldingen!$C:$AB,H$1,FALSE),"")</f>
        <v/>
      </c>
      <c r="I1011" s="26" t="str">
        <f ca="1">IF($B1011=1,VLOOKUP($C1011,aanmeldingen!$C:$AB,I$1,FALSE),"")</f>
        <v/>
      </c>
      <c r="J1011" s="26" t="str">
        <f ca="1">IF($B1011=1,VLOOKUP($C1011,aanmeldingen!$C:$AB,J$1,FALSE),"")</f>
        <v/>
      </c>
      <c r="K1011" s="18" t="str">
        <f ca="1">IF($B1011=1,VLOOKUP($C1011,aanmeldingen!$C:$AB,K$1,FALSE),"")</f>
        <v/>
      </c>
      <c r="L1011" s="1" t="str">
        <f ca="1">IF($B1011=1,VLOOKUP($C1011,aanmeldingen!$C:$AB,L$1,FALSE),"")</f>
        <v/>
      </c>
      <c r="M1011" s="1" t="str">
        <f ca="1">IF($D1011="-","",VLOOKUP($C1011,aanmeldingen!$C:$AB,M$1,FALSE))</f>
        <v/>
      </c>
      <c r="N1011" s="1" t="str">
        <f ca="1">IF($D1011="-","",VLOOKUP($C1011,aanmeldingen!$C:$AB,N$1,FALSE))</f>
        <v/>
      </c>
      <c r="O1011" s="1" t="str">
        <f ca="1">IF($D1011="-","",VLOOKUP($C1011,aanmeldingen!$C:$AB,O$1,FALSE))</f>
        <v/>
      </c>
      <c r="P1011" s="1">
        <f t="shared" ca="1" si="94"/>
        <v>1</v>
      </c>
      <c r="Q1011" s="20" t="str">
        <f ca="1">IF(B1011=1,IF(VLOOKUP(D1011,Scheidsrechters!B:P,15,FALSE)=0,"",VLOOKUP(D1011,Scheidsrechters!B:P,15,FALSE)),"")</f>
        <v/>
      </c>
      <c r="S1011" s="1">
        <f t="shared" ca="1" si="95"/>
        <v>1</v>
      </c>
      <c r="T1011" s="26" t="str">
        <f ca="1">IFERROR(VLOOKUP(C1011,aanmeldingen!$C:$L,10,FALSE),"")</f>
        <v/>
      </c>
      <c r="U1011" s="26" t="str">
        <f ca="1">IFERROR(VLOOKUP(C1011,aanmeldingen!$C:$V,20,FALSE),"")</f>
        <v/>
      </c>
    </row>
    <row r="1012" spans="1:21" x14ac:dyDescent="0.2">
      <c r="A1012" s="54">
        <f t="shared" ca="1" si="92"/>
        <v>1</v>
      </c>
      <c r="B1012" s="54">
        <f t="shared" ca="1" si="93"/>
        <v>0</v>
      </c>
      <c r="C1012" s="54">
        <f t="shared" si="90"/>
        <v>980</v>
      </c>
      <c r="D1012" s="54" t="str">
        <f ca="1">IFERROR(VLOOKUP($C1012,aanmeldingen!$C:$AB,D$1,FALSE),"-")</f>
        <v>-</v>
      </c>
      <c r="E1012" s="54">
        <f t="shared" ca="1" si="91"/>
        <v>0</v>
      </c>
      <c r="F1012" s="25" t="str">
        <f ca="1">IF($B1012=1,VLOOKUP($C1012,aanmeldingen!$C:$AB,F$1,FALSE),"")</f>
        <v/>
      </c>
      <c r="G1012" s="1" t="str">
        <f ca="1">IF($B1012=1,VLOOKUP($C1012,aanmeldingen!$C:$AB,G$1,FALSE),"")</f>
        <v/>
      </c>
      <c r="H1012" s="1" t="str">
        <f ca="1">IF($B1012=1,VLOOKUP($C1012,aanmeldingen!$C:$AB,H$1,FALSE),"")</f>
        <v/>
      </c>
      <c r="I1012" s="26" t="str">
        <f ca="1">IF($B1012=1,VLOOKUP($C1012,aanmeldingen!$C:$AB,I$1,FALSE),"")</f>
        <v/>
      </c>
      <c r="J1012" s="26" t="str">
        <f ca="1">IF($B1012=1,VLOOKUP($C1012,aanmeldingen!$C:$AB,J$1,FALSE),"")</f>
        <v/>
      </c>
      <c r="K1012" s="18" t="str">
        <f ca="1">IF($B1012=1,VLOOKUP($C1012,aanmeldingen!$C:$AB,K$1,FALSE),"")</f>
        <v/>
      </c>
      <c r="L1012" s="1" t="str">
        <f ca="1">IF($B1012=1,VLOOKUP($C1012,aanmeldingen!$C:$AB,L$1,FALSE),"")</f>
        <v/>
      </c>
      <c r="M1012" s="1" t="str">
        <f ca="1">IF($D1012="-","",VLOOKUP($C1012,aanmeldingen!$C:$AB,M$1,FALSE))</f>
        <v/>
      </c>
      <c r="N1012" s="1" t="str">
        <f ca="1">IF($D1012="-","",VLOOKUP($C1012,aanmeldingen!$C:$AB,N$1,FALSE))</f>
        <v/>
      </c>
      <c r="O1012" s="1" t="str">
        <f ca="1">IF($D1012="-","",VLOOKUP($C1012,aanmeldingen!$C:$AB,O$1,FALSE))</f>
        <v/>
      </c>
      <c r="P1012" s="1">
        <f t="shared" ca="1" si="94"/>
        <v>1</v>
      </c>
      <c r="Q1012" s="20" t="str">
        <f ca="1">IF(B1012=1,IF(VLOOKUP(D1012,Scheidsrechters!B:P,15,FALSE)=0,"",VLOOKUP(D1012,Scheidsrechters!B:P,15,FALSE)),"")</f>
        <v/>
      </c>
      <c r="S1012" s="1">
        <f t="shared" ca="1" si="95"/>
        <v>1</v>
      </c>
      <c r="T1012" s="26" t="str">
        <f ca="1">IFERROR(VLOOKUP(C1012,aanmeldingen!$C:$L,10,FALSE),"")</f>
        <v/>
      </c>
      <c r="U1012" s="26" t="str">
        <f ca="1">IFERROR(VLOOKUP(C1012,aanmeldingen!$C:$V,20,FALSE),"")</f>
        <v/>
      </c>
    </row>
    <row r="1013" spans="1:21" x14ac:dyDescent="0.2">
      <c r="A1013" s="54">
        <f t="shared" ca="1" si="92"/>
        <v>1</v>
      </c>
      <c r="B1013" s="54">
        <f t="shared" ca="1" si="93"/>
        <v>0</v>
      </c>
      <c r="C1013" s="54">
        <f t="shared" si="90"/>
        <v>981</v>
      </c>
      <c r="D1013" s="54" t="str">
        <f ca="1">IFERROR(VLOOKUP($C1013,aanmeldingen!$C:$AB,D$1,FALSE),"-")</f>
        <v>-</v>
      </c>
      <c r="E1013" s="54">
        <f t="shared" ca="1" si="91"/>
        <v>0</v>
      </c>
      <c r="F1013" s="25" t="str">
        <f ca="1">IF($B1013=1,VLOOKUP($C1013,aanmeldingen!$C:$AB,F$1,FALSE),"")</f>
        <v/>
      </c>
      <c r="G1013" s="1" t="str">
        <f ca="1">IF($B1013=1,VLOOKUP($C1013,aanmeldingen!$C:$AB,G$1,FALSE),"")</f>
        <v/>
      </c>
      <c r="H1013" s="1" t="str">
        <f ca="1">IF($B1013=1,VLOOKUP($C1013,aanmeldingen!$C:$AB,H$1,FALSE),"")</f>
        <v/>
      </c>
      <c r="I1013" s="26" t="str">
        <f ca="1">IF($B1013=1,VLOOKUP($C1013,aanmeldingen!$C:$AB,I$1,FALSE),"")</f>
        <v/>
      </c>
      <c r="J1013" s="26" t="str">
        <f ca="1">IF($B1013=1,VLOOKUP($C1013,aanmeldingen!$C:$AB,J$1,FALSE),"")</f>
        <v/>
      </c>
      <c r="K1013" s="18" t="str">
        <f ca="1">IF($B1013=1,VLOOKUP($C1013,aanmeldingen!$C:$AB,K$1,FALSE),"")</f>
        <v/>
      </c>
      <c r="L1013" s="1" t="str">
        <f ca="1">IF($B1013=1,VLOOKUP($C1013,aanmeldingen!$C:$AB,L$1,FALSE),"")</f>
        <v/>
      </c>
      <c r="M1013" s="1" t="str">
        <f ca="1">IF($D1013="-","",VLOOKUP($C1013,aanmeldingen!$C:$AB,M$1,FALSE))</f>
        <v/>
      </c>
      <c r="N1013" s="1" t="str">
        <f ca="1">IF($D1013="-","",VLOOKUP($C1013,aanmeldingen!$C:$AB,N$1,FALSE))</f>
        <v/>
      </c>
      <c r="O1013" s="1" t="str">
        <f ca="1">IF($D1013="-","",VLOOKUP($C1013,aanmeldingen!$C:$AB,O$1,FALSE))</f>
        <v/>
      </c>
      <c r="P1013" s="1">
        <f t="shared" ca="1" si="94"/>
        <v>1</v>
      </c>
      <c r="Q1013" s="20" t="str">
        <f ca="1">IF(B1013=1,IF(VLOOKUP(D1013,Scheidsrechters!B:P,15,FALSE)=0,"",VLOOKUP(D1013,Scheidsrechters!B:P,15,FALSE)),"")</f>
        <v/>
      </c>
      <c r="S1013" s="1">
        <f t="shared" ca="1" si="95"/>
        <v>1</v>
      </c>
      <c r="T1013" s="26" t="str">
        <f ca="1">IFERROR(VLOOKUP(C1013,aanmeldingen!$C:$L,10,FALSE),"")</f>
        <v/>
      </c>
      <c r="U1013" s="26" t="str">
        <f ca="1">IFERROR(VLOOKUP(C1013,aanmeldingen!$C:$V,20,FALSE),"")</f>
        <v/>
      </c>
    </row>
    <row r="1014" spans="1:21" x14ac:dyDescent="0.2">
      <c r="A1014" s="54">
        <f t="shared" ca="1" si="92"/>
        <v>1</v>
      </c>
      <c r="B1014" s="54">
        <f t="shared" ca="1" si="93"/>
        <v>0</v>
      </c>
      <c r="C1014" s="54">
        <f t="shared" si="90"/>
        <v>982</v>
      </c>
      <c r="D1014" s="54" t="str">
        <f ca="1">IFERROR(VLOOKUP($C1014,aanmeldingen!$C:$AB,D$1,FALSE),"-")</f>
        <v>-</v>
      </c>
      <c r="E1014" s="54">
        <f t="shared" ca="1" si="91"/>
        <v>0</v>
      </c>
      <c r="F1014" s="25" t="str">
        <f ca="1">IF($B1014=1,VLOOKUP($C1014,aanmeldingen!$C:$AB,F$1,FALSE),"")</f>
        <v/>
      </c>
      <c r="G1014" s="1" t="str">
        <f ca="1">IF($B1014=1,VLOOKUP($C1014,aanmeldingen!$C:$AB,G$1,FALSE),"")</f>
        <v/>
      </c>
      <c r="H1014" s="1" t="str">
        <f ca="1">IF($B1014=1,VLOOKUP($C1014,aanmeldingen!$C:$AB,H$1,FALSE),"")</f>
        <v/>
      </c>
      <c r="I1014" s="26" t="str">
        <f ca="1">IF($B1014=1,VLOOKUP($C1014,aanmeldingen!$C:$AB,I$1,FALSE),"")</f>
        <v/>
      </c>
      <c r="J1014" s="26" t="str">
        <f ca="1">IF($B1014=1,VLOOKUP($C1014,aanmeldingen!$C:$AB,J$1,FALSE),"")</f>
        <v/>
      </c>
      <c r="K1014" s="18" t="str">
        <f ca="1">IF($B1014=1,VLOOKUP($C1014,aanmeldingen!$C:$AB,K$1,FALSE),"")</f>
        <v/>
      </c>
      <c r="L1014" s="1" t="str">
        <f ca="1">IF($B1014=1,VLOOKUP($C1014,aanmeldingen!$C:$AB,L$1,FALSE),"")</f>
        <v/>
      </c>
      <c r="M1014" s="1" t="str">
        <f ca="1">IF($D1014="-","",VLOOKUP($C1014,aanmeldingen!$C:$AB,M$1,FALSE))</f>
        <v/>
      </c>
      <c r="N1014" s="1" t="str">
        <f ca="1">IF($D1014="-","",VLOOKUP($C1014,aanmeldingen!$C:$AB,N$1,FALSE))</f>
        <v/>
      </c>
      <c r="O1014" s="1" t="str">
        <f ca="1">IF($D1014="-","",VLOOKUP($C1014,aanmeldingen!$C:$AB,O$1,FALSE))</f>
        <v/>
      </c>
      <c r="P1014" s="1">
        <f t="shared" ca="1" si="94"/>
        <v>1</v>
      </c>
      <c r="Q1014" s="20" t="str">
        <f ca="1">IF(B1014=1,IF(VLOOKUP(D1014,Scheidsrechters!B:P,15,FALSE)=0,"",VLOOKUP(D1014,Scheidsrechters!B:P,15,FALSE)),"")</f>
        <v/>
      </c>
      <c r="S1014" s="1">
        <f t="shared" ca="1" si="95"/>
        <v>1</v>
      </c>
      <c r="T1014" s="26" t="str">
        <f ca="1">IFERROR(VLOOKUP(C1014,aanmeldingen!$C:$L,10,FALSE),"")</f>
        <v/>
      </c>
      <c r="U1014" s="26" t="str">
        <f ca="1">IFERROR(VLOOKUP(C1014,aanmeldingen!$C:$V,20,FALSE),"")</f>
        <v/>
      </c>
    </row>
    <row r="1015" spans="1:21" x14ac:dyDescent="0.2">
      <c r="A1015" s="54">
        <f t="shared" ca="1" si="92"/>
        <v>1</v>
      </c>
      <c r="B1015" s="54">
        <f t="shared" ca="1" si="93"/>
        <v>0</v>
      </c>
      <c r="C1015" s="54">
        <f t="shared" si="90"/>
        <v>983</v>
      </c>
      <c r="D1015" s="54" t="str">
        <f ca="1">IFERROR(VLOOKUP($C1015,aanmeldingen!$C:$AB,D$1,FALSE),"-")</f>
        <v>-</v>
      </c>
      <c r="E1015" s="54">
        <f t="shared" ca="1" si="91"/>
        <v>0</v>
      </c>
      <c r="F1015" s="25" t="str">
        <f ca="1">IF($B1015=1,VLOOKUP($C1015,aanmeldingen!$C:$AB,F$1,FALSE),"")</f>
        <v/>
      </c>
      <c r="G1015" s="1" t="str">
        <f ca="1">IF($B1015=1,VLOOKUP($C1015,aanmeldingen!$C:$AB,G$1,FALSE),"")</f>
        <v/>
      </c>
      <c r="H1015" s="1" t="str">
        <f ca="1">IF($B1015=1,VLOOKUP($C1015,aanmeldingen!$C:$AB,H$1,FALSE),"")</f>
        <v/>
      </c>
      <c r="I1015" s="26" t="str">
        <f ca="1">IF($B1015=1,VLOOKUP($C1015,aanmeldingen!$C:$AB,I$1,FALSE),"")</f>
        <v/>
      </c>
      <c r="J1015" s="26" t="str">
        <f ca="1">IF($B1015=1,VLOOKUP($C1015,aanmeldingen!$C:$AB,J$1,FALSE),"")</f>
        <v/>
      </c>
      <c r="K1015" s="18" t="str">
        <f ca="1">IF($B1015=1,VLOOKUP($C1015,aanmeldingen!$C:$AB,K$1,FALSE),"")</f>
        <v/>
      </c>
      <c r="L1015" s="1" t="str">
        <f ca="1">IF($B1015=1,VLOOKUP($C1015,aanmeldingen!$C:$AB,L$1,FALSE),"")</f>
        <v/>
      </c>
      <c r="M1015" s="1" t="str">
        <f ca="1">IF($D1015="-","",VLOOKUP($C1015,aanmeldingen!$C:$AB,M$1,FALSE))</f>
        <v/>
      </c>
      <c r="N1015" s="1" t="str">
        <f ca="1">IF($D1015="-","",VLOOKUP($C1015,aanmeldingen!$C:$AB,N$1,FALSE))</f>
        <v/>
      </c>
      <c r="O1015" s="1" t="str">
        <f ca="1">IF($D1015="-","",VLOOKUP($C1015,aanmeldingen!$C:$AB,O$1,FALSE))</f>
        <v/>
      </c>
      <c r="P1015" s="1">
        <f t="shared" ca="1" si="94"/>
        <v>1</v>
      </c>
      <c r="Q1015" s="20" t="str">
        <f ca="1">IF(B1015=1,IF(VLOOKUP(D1015,Scheidsrechters!B:P,15,FALSE)=0,"",VLOOKUP(D1015,Scheidsrechters!B:P,15,FALSE)),"")</f>
        <v/>
      </c>
      <c r="S1015" s="1">
        <f t="shared" ca="1" si="95"/>
        <v>1</v>
      </c>
      <c r="T1015" s="26" t="str">
        <f ca="1">IFERROR(VLOOKUP(C1015,aanmeldingen!$C:$L,10,FALSE),"")</f>
        <v/>
      </c>
      <c r="U1015" s="26" t="str">
        <f ca="1">IFERROR(VLOOKUP(C1015,aanmeldingen!$C:$V,20,FALSE),"")</f>
        <v/>
      </c>
    </row>
    <row r="1016" spans="1:21" x14ac:dyDescent="0.2">
      <c r="A1016" s="54">
        <f t="shared" ca="1" si="92"/>
        <v>1</v>
      </c>
      <c r="B1016" s="54">
        <f t="shared" ca="1" si="93"/>
        <v>0</v>
      </c>
      <c r="C1016" s="54">
        <f t="shared" si="90"/>
        <v>984</v>
      </c>
      <c r="D1016" s="54" t="str">
        <f ca="1">IFERROR(VLOOKUP($C1016,aanmeldingen!$C:$AB,D$1,FALSE),"-")</f>
        <v>-</v>
      </c>
      <c r="E1016" s="54">
        <f t="shared" ca="1" si="91"/>
        <v>0</v>
      </c>
      <c r="F1016" s="25" t="str">
        <f ca="1">IF($B1016=1,VLOOKUP($C1016,aanmeldingen!$C:$AB,F$1,FALSE),"")</f>
        <v/>
      </c>
      <c r="G1016" s="1" t="str">
        <f ca="1">IF($B1016=1,VLOOKUP($C1016,aanmeldingen!$C:$AB,G$1,FALSE),"")</f>
        <v/>
      </c>
      <c r="H1016" s="1" t="str">
        <f ca="1">IF($B1016=1,VLOOKUP($C1016,aanmeldingen!$C:$AB,H$1,FALSE),"")</f>
        <v/>
      </c>
      <c r="I1016" s="26" t="str">
        <f ca="1">IF($B1016=1,VLOOKUP($C1016,aanmeldingen!$C:$AB,I$1,FALSE),"")</f>
        <v/>
      </c>
      <c r="J1016" s="26" t="str">
        <f ca="1">IF($B1016=1,VLOOKUP($C1016,aanmeldingen!$C:$AB,J$1,FALSE),"")</f>
        <v/>
      </c>
      <c r="K1016" s="18" t="str">
        <f ca="1">IF($B1016=1,VLOOKUP($C1016,aanmeldingen!$C:$AB,K$1,FALSE),"")</f>
        <v/>
      </c>
      <c r="L1016" s="1" t="str">
        <f ca="1">IF($B1016=1,VLOOKUP($C1016,aanmeldingen!$C:$AB,L$1,FALSE),"")</f>
        <v/>
      </c>
      <c r="M1016" s="1" t="str">
        <f ca="1">IF($D1016="-","",VLOOKUP($C1016,aanmeldingen!$C:$AB,M$1,FALSE))</f>
        <v/>
      </c>
      <c r="N1016" s="1" t="str">
        <f ca="1">IF($D1016="-","",VLOOKUP($C1016,aanmeldingen!$C:$AB,N$1,FALSE))</f>
        <v/>
      </c>
      <c r="O1016" s="1" t="str">
        <f ca="1">IF($D1016="-","",VLOOKUP($C1016,aanmeldingen!$C:$AB,O$1,FALSE))</f>
        <v/>
      </c>
      <c r="P1016" s="1">
        <f t="shared" ca="1" si="94"/>
        <v>1</v>
      </c>
      <c r="Q1016" s="20" t="str">
        <f ca="1">IF(B1016=1,IF(VLOOKUP(D1016,Scheidsrechters!B:P,15,FALSE)=0,"",VLOOKUP(D1016,Scheidsrechters!B:P,15,FALSE)),"")</f>
        <v/>
      </c>
      <c r="S1016" s="1">
        <f t="shared" ca="1" si="95"/>
        <v>1</v>
      </c>
      <c r="T1016" s="26" t="str">
        <f ca="1">IFERROR(VLOOKUP(C1016,aanmeldingen!$C:$L,10,FALSE),"")</f>
        <v/>
      </c>
      <c r="U1016" s="26" t="str">
        <f ca="1">IFERROR(VLOOKUP(C1016,aanmeldingen!$C:$V,20,FALSE),"")</f>
        <v/>
      </c>
    </row>
    <row r="1017" spans="1:21" x14ac:dyDescent="0.2">
      <c r="A1017" s="54">
        <f t="shared" ca="1" si="92"/>
        <v>1</v>
      </c>
      <c r="B1017" s="54">
        <f t="shared" ca="1" si="93"/>
        <v>0</v>
      </c>
      <c r="C1017" s="54">
        <f t="shared" si="90"/>
        <v>985</v>
      </c>
      <c r="D1017" s="54" t="str">
        <f ca="1">IFERROR(VLOOKUP($C1017,aanmeldingen!$C:$AB,D$1,FALSE),"-")</f>
        <v>-</v>
      </c>
      <c r="E1017" s="54">
        <f t="shared" ca="1" si="91"/>
        <v>0</v>
      </c>
      <c r="F1017" s="25" t="str">
        <f ca="1">IF($B1017=1,VLOOKUP($C1017,aanmeldingen!$C:$AB,F$1,FALSE),"")</f>
        <v/>
      </c>
      <c r="G1017" s="1" t="str">
        <f ca="1">IF($B1017=1,VLOOKUP($C1017,aanmeldingen!$C:$AB,G$1,FALSE),"")</f>
        <v/>
      </c>
      <c r="H1017" s="1" t="str">
        <f ca="1">IF($B1017=1,VLOOKUP($C1017,aanmeldingen!$C:$AB,H$1,FALSE),"")</f>
        <v/>
      </c>
      <c r="I1017" s="26" t="str">
        <f ca="1">IF($B1017=1,VLOOKUP($C1017,aanmeldingen!$C:$AB,I$1,FALSE),"")</f>
        <v/>
      </c>
      <c r="J1017" s="26" t="str">
        <f ca="1">IF($B1017=1,VLOOKUP($C1017,aanmeldingen!$C:$AB,J$1,FALSE),"")</f>
        <v/>
      </c>
      <c r="K1017" s="18" t="str">
        <f ca="1">IF($B1017=1,VLOOKUP($C1017,aanmeldingen!$C:$AB,K$1,FALSE),"")</f>
        <v/>
      </c>
      <c r="L1017" s="1" t="str">
        <f ca="1">IF($B1017=1,VLOOKUP($C1017,aanmeldingen!$C:$AB,L$1,FALSE),"")</f>
        <v/>
      </c>
      <c r="M1017" s="1" t="str">
        <f ca="1">IF($D1017="-","",VLOOKUP($C1017,aanmeldingen!$C:$AB,M$1,FALSE))</f>
        <v/>
      </c>
      <c r="N1017" s="1" t="str">
        <f ca="1">IF($D1017="-","",VLOOKUP($C1017,aanmeldingen!$C:$AB,N$1,FALSE))</f>
        <v/>
      </c>
      <c r="O1017" s="1" t="str">
        <f ca="1">IF($D1017="-","",VLOOKUP($C1017,aanmeldingen!$C:$AB,O$1,FALSE))</f>
        <v/>
      </c>
      <c r="P1017" s="1">
        <f t="shared" ca="1" si="94"/>
        <v>1</v>
      </c>
      <c r="Q1017" s="20" t="str">
        <f ca="1">IF(B1017=1,IF(VLOOKUP(D1017,Scheidsrechters!B:P,15,FALSE)=0,"",VLOOKUP(D1017,Scheidsrechters!B:P,15,FALSE)),"")</f>
        <v/>
      </c>
      <c r="S1017" s="1">
        <f t="shared" ca="1" si="95"/>
        <v>1</v>
      </c>
      <c r="T1017" s="26" t="str">
        <f ca="1">IFERROR(VLOOKUP(C1017,aanmeldingen!$C:$L,10,FALSE),"")</f>
        <v/>
      </c>
      <c r="U1017" s="26" t="str">
        <f ca="1">IFERROR(VLOOKUP(C1017,aanmeldingen!$C:$V,20,FALSE),"")</f>
        <v/>
      </c>
    </row>
    <row r="1018" spans="1:21" x14ac:dyDescent="0.2">
      <c r="A1018" s="54">
        <f t="shared" ca="1" si="92"/>
        <v>1</v>
      </c>
      <c r="B1018" s="54">
        <f t="shared" ca="1" si="93"/>
        <v>0</v>
      </c>
      <c r="C1018" s="54">
        <f t="shared" si="90"/>
        <v>986</v>
      </c>
      <c r="D1018" s="54" t="str">
        <f ca="1">IFERROR(VLOOKUP($C1018,aanmeldingen!$C:$AB,D$1,FALSE),"-")</f>
        <v>-</v>
      </c>
      <c r="E1018" s="54">
        <f t="shared" ca="1" si="91"/>
        <v>0</v>
      </c>
      <c r="F1018" s="25" t="str">
        <f ca="1">IF($B1018=1,VLOOKUP($C1018,aanmeldingen!$C:$AB,F$1,FALSE),"")</f>
        <v/>
      </c>
      <c r="G1018" s="1" t="str">
        <f ca="1">IF($B1018=1,VLOOKUP($C1018,aanmeldingen!$C:$AB,G$1,FALSE),"")</f>
        <v/>
      </c>
      <c r="H1018" s="1" t="str">
        <f ca="1">IF($B1018=1,VLOOKUP($C1018,aanmeldingen!$C:$AB,H$1,FALSE),"")</f>
        <v/>
      </c>
      <c r="I1018" s="26" t="str">
        <f ca="1">IF($B1018=1,VLOOKUP($C1018,aanmeldingen!$C:$AB,I$1,FALSE),"")</f>
        <v/>
      </c>
      <c r="J1018" s="26" t="str">
        <f ca="1">IF($B1018=1,VLOOKUP($C1018,aanmeldingen!$C:$AB,J$1,FALSE),"")</f>
        <v/>
      </c>
      <c r="K1018" s="18" t="str">
        <f ca="1">IF($B1018=1,VLOOKUP($C1018,aanmeldingen!$C:$AB,K$1,FALSE),"")</f>
        <v/>
      </c>
      <c r="L1018" s="1" t="str">
        <f ca="1">IF($B1018=1,VLOOKUP($C1018,aanmeldingen!$C:$AB,L$1,FALSE),"")</f>
        <v/>
      </c>
      <c r="M1018" s="1" t="str">
        <f ca="1">IF($D1018="-","",VLOOKUP($C1018,aanmeldingen!$C:$AB,M$1,FALSE))</f>
        <v/>
      </c>
      <c r="N1018" s="1" t="str">
        <f ca="1">IF($D1018="-","",VLOOKUP($C1018,aanmeldingen!$C:$AB,N$1,FALSE))</f>
        <v/>
      </c>
      <c r="O1018" s="1" t="str">
        <f ca="1">IF($D1018="-","",VLOOKUP($C1018,aanmeldingen!$C:$AB,O$1,FALSE))</f>
        <v/>
      </c>
      <c r="P1018" s="1">
        <f t="shared" ca="1" si="94"/>
        <v>1</v>
      </c>
      <c r="Q1018" s="20" t="str">
        <f ca="1">IF(B1018=1,IF(VLOOKUP(D1018,Scheidsrechters!B:P,15,FALSE)=0,"",VLOOKUP(D1018,Scheidsrechters!B:P,15,FALSE)),"")</f>
        <v/>
      </c>
      <c r="S1018" s="1">
        <f t="shared" ca="1" si="95"/>
        <v>1</v>
      </c>
      <c r="T1018" s="26" t="str">
        <f ca="1">IFERROR(VLOOKUP(C1018,aanmeldingen!$C:$L,10,FALSE),"")</f>
        <v/>
      </c>
      <c r="U1018" s="26" t="str">
        <f ca="1">IFERROR(VLOOKUP(C1018,aanmeldingen!$C:$V,20,FALSE),"")</f>
        <v/>
      </c>
    </row>
    <row r="1019" spans="1:21" x14ac:dyDescent="0.2">
      <c r="A1019" s="54">
        <f t="shared" ca="1" si="92"/>
        <v>1</v>
      </c>
      <c r="B1019" s="54">
        <f t="shared" ca="1" si="93"/>
        <v>0</v>
      </c>
      <c r="C1019" s="54">
        <f t="shared" si="90"/>
        <v>987</v>
      </c>
      <c r="D1019" s="54" t="str">
        <f ca="1">IFERROR(VLOOKUP($C1019,aanmeldingen!$C:$AB,D$1,FALSE),"-")</f>
        <v>-</v>
      </c>
      <c r="E1019" s="54">
        <f t="shared" ca="1" si="91"/>
        <v>0</v>
      </c>
      <c r="F1019" s="25" t="str">
        <f ca="1">IF($B1019=1,VLOOKUP($C1019,aanmeldingen!$C:$AB,F$1,FALSE),"")</f>
        <v/>
      </c>
      <c r="G1019" s="1" t="str">
        <f ca="1">IF($B1019=1,VLOOKUP($C1019,aanmeldingen!$C:$AB,G$1,FALSE),"")</f>
        <v/>
      </c>
      <c r="H1019" s="1" t="str">
        <f ca="1">IF($B1019=1,VLOOKUP($C1019,aanmeldingen!$C:$AB,H$1,FALSE),"")</f>
        <v/>
      </c>
      <c r="I1019" s="26" t="str">
        <f ca="1">IF($B1019=1,VLOOKUP($C1019,aanmeldingen!$C:$AB,I$1,FALSE),"")</f>
        <v/>
      </c>
      <c r="J1019" s="26" t="str">
        <f ca="1">IF($B1019=1,VLOOKUP($C1019,aanmeldingen!$C:$AB,J$1,FALSE),"")</f>
        <v/>
      </c>
      <c r="K1019" s="18" t="str">
        <f ca="1">IF($B1019=1,VLOOKUP($C1019,aanmeldingen!$C:$AB,K$1,FALSE),"")</f>
        <v/>
      </c>
      <c r="L1019" s="1" t="str">
        <f ca="1">IF($B1019=1,VLOOKUP($C1019,aanmeldingen!$C:$AB,L$1,FALSE),"")</f>
        <v/>
      </c>
      <c r="M1019" s="1" t="str">
        <f ca="1">IF($D1019="-","",VLOOKUP($C1019,aanmeldingen!$C:$AB,M$1,FALSE))</f>
        <v/>
      </c>
      <c r="N1019" s="1" t="str">
        <f ca="1">IF($D1019="-","",VLOOKUP($C1019,aanmeldingen!$C:$AB,N$1,FALSE))</f>
        <v/>
      </c>
      <c r="O1019" s="1" t="str">
        <f ca="1">IF($D1019="-","",VLOOKUP($C1019,aanmeldingen!$C:$AB,O$1,FALSE))</f>
        <v/>
      </c>
      <c r="P1019" s="1">
        <f t="shared" ca="1" si="94"/>
        <v>1</v>
      </c>
      <c r="Q1019" s="20" t="str">
        <f ca="1">IF(B1019=1,IF(VLOOKUP(D1019,Scheidsrechters!B:P,15,FALSE)=0,"",VLOOKUP(D1019,Scheidsrechters!B:P,15,FALSE)),"")</f>
        <v/>
      </c>
      <c r="S1019" s="1">
        <f t="shared" ca="1" si="95"/>
        <v>1</v>
      </c>
      <c r="T1019" s="26" t="str">
        <f ca="1">IFERROR(VLOOKUP(C1019,aanmeldingen!$C:$L,10,FALSE),"")</f>
        <v/>
      </c>
      <c r="U1019" s="26" t="str">
        <f ca="1">IFERROR(VLOOKUP(C1019,aanmeldingen!$C:$V,20,FALSE),"")</f>
        <v/>
      </c>
    </row>
    <row r="1020" spans="1:21" x14ac:dyDescent="0.2">
      <c r="A1020" s="54">
        <f t="shared" ca="1" si="92"/>
        <v>1</v>
      </c>
      <c r="B1020" s="54">
        <f t="shared" ca="1" si="93"/>
        <v>0</v>
      </c>
      <c r="C1020" s="54">
        <f t="shared" si="90"/>
        <v>988</v>
      </c>
      <c r="D1020" s="54" t="str">
        <f ca="1">IFERROR(VLOOKUP($C1020,aanmeldingen!$C:$AB,D$1,FALSE),"-")</f>
        <v>-</v>
      </c>
      <c r="E1020" s="54">
        <f t="shared" ca="1" si="91"/>
        <v>0</v>
      </c>
      <c r="F1020" s="25" t="str">
        <f ca="1">IF($B1020=1,VLOOKUP($C1020,aanmeldingen!$C:$AB,F$1,FALSE),"")</f>
        <v/>
      </c>
      <c r="G1020" s="1" t="str">
        <f ca="1">IF($B1020=1,VLOOKUP($C1020,aanmeldingen!$C:$AB,G$1,FALSE),"")</f>
        <v/>
      </c>
      <c r="H1020" s="1" t="str">
        <f ca="1">IF($B1020=1,VLOOKUP($C1020,aanmeldingen!$C:$AB,H$1,FALSE),"")</f>
        <v/>
      </c>
      <c r="I1020" s="26" t="str">
        <f ca="1">IF($B1020=1,VLOOKUP($C1020,aanmeldingen!$C:$AB,I$1,FALSE),"")</f>
        <v/>
      </c>
      <c r="J1020" s="26" t="str">
        <f ca="1">IF($B1020=1,VLOOKUP($C1020,aanmeldingen!$C:$AB,J$1,FALSE),"")</f>
        <v/>
      </c>
      <c r="K1020" s="18" t="str">
        <f ca="1">IF($B1020=1,VLOOKUP($C1020,aanmeldingen!$C:$AB,K$1,FALSE),"")</f>
        <v/>
      </c>
      <c r="L1020" s="1" t="str">
        <f ca="1">IF($B1020=1,VLOOKUP($C1020,aanmeldingen!$C:$AB,L$1,FALSE),"")</f>
        <v/>
      </c>
      <c r="M1020" s="1" t="str">
        <f ca="1">IF($D1020="-","",VLOOKUP($C1020,aanmeldingen!$C:$AB,M$1,FALSE))</f>
        <v/>
      </c>
      <c r="N1020" s="1" t="str">
        <f ca="1">IF($D1020="-","",VLOOKUP($C1020,aanmeldingen!$C:$AB,N$1,FALSE))</f>
        <v/>
      </c>
      <c r="O1020" s="1" t="str">
        <f ca="1">IF($D1020="-","",VLOOKUP($C1020,aanmeldingen!$C:$AB,O$1,FALSE))</f>
        <v/>
      </c>
      <c r="P1020" s="1">
        <f t="shared" ca="1" si="94"/>
        <v>1</v>
      </c>
      <c r="Q1020" s="20" t="str">
        <f ca="1">IF(B1020=1,IF(VLOOKUP(D1020,Scheidsrechters!B:P,15,FALSE)=0,"",VLOOKUP(D1020,Scheidsrechters!B:P,15,FALSE)),"")</f>
        <v/>
      </c>
      <c r="S1020" s="1">
        <f t="shared" ca="1" si="95"/>
        <v>1</v>
      </c>
      <c r="T1020" s="26" t="str">
        <f ca="1">IFERROR(VLOOKUP(C1020,aanmeldingen!$C:$L,10,FALSE),"")</f>
        <v/>
      </c>
      <c r="U1020" s="26" t="str">
        <f ca="1">IFERROR(VLOOKUP(C1020,aanmeldingen!$C:$V,20,FALSE),"")</f>
        <v/>
      </c>
    </row>
    <row r="1021" spans="1:21" x14ac:dyDescent="0.2">
      <c r="A1021" s="54">
        <f t="shared" ca="1" si="92"/>
        <v>1</v>
      </c>
      <c r="B1021" s="54">
        <f t="shared" ca="1" si="93"/>
        <v>0</v>
      </c>
      <c r="C1021" s="54">
        <f t="shared" si="90"/>
        <v>989</v>
      </c>
      <c r="D1021" s="54" t="str">
        <f ca="1">IFERROR(VLOOKUP($C1021,aanmeldingen!$C:$AB,D$1,FALSE),"-")</f>
        <v>-</v>
      </c>
      <c r="E1021" s="54">
        <f t="shared" ca="1" si="91"/>
        <v>0</v>
      </c>
      <c r="F1021" s="25" t="str">
        <f ca="1">IF($B1021=1,VLOOKUP($C1021,aanmeldingen!$C:$AB,F$1,FALSE),"")</f>
        <v/>
      </c>
      <c r="G1021" s="1" t="str">
        <f ca="1">IF($B1021=1,VLOOKUP($C1021,aanmeldingen!$C:$AB,G$1,FALSE),"")</f>
        <v/>
      </c>
      <c r="H1021" s="1" t="str">
        <f ca="1">IF($B1021=1,VLOOKUP($C1021,aanmeldingen!$C:$AB,H$1,FALSE),"")</f>
        <v/>
      </c>
      <c r="I1021" s="26" t="str">
        <f ca="1">IF($B1021=1,VLOOKUP($C1021,aanmeldingen!$C:$AB,I$1,FALSE),"")</f>
        <v/>
      </c>
      <c r="J1021" s="26" t="str">
        <f ca="1">IF($B1021=1,VLOOKUP($C1021,aanmeldingen!$C:$AB,J$1,FALSE),"")</f>
        <v/>
      </c>
      <c r="K1021" s="18" t="str">
        <f ca="1">IF($B1021=1,VLOOKUP($C1021,aanmeldingen!$C:$AB,K$1,FALSE),"")</f>
        <v/>
      </c>
      <c r="L1021" s="1" t="str">
        <f ca="1">IF($B1021=1,VLOOKUP($C1021,aanmeldingen!$C:$AB,L$1,FALSE),"")</f>
        <v/>
      </c>
      <c r="M1021" s="1" t="str">
        <f ca="1">IF($D1021="-","",VLOOKUP($C1021,aanmeldingen!$C:$AB,M$1,FALSE))</f>
        <v/>
      </c>
      <c r="N1021" s="1" t="str">
        <f ca="1">IF($D1021="-","",VLOOKUP($C1021,aanmeldingen!$C:$AB,N$1,FALSE))</f>
        <v/>
      </c>
      <c r="O1021" s="1" t="str">
        <f ca="1">IF($D1021="-","",VLOOKUP($C1021,aanmeldingen!$C:$AB,O$1,FALSE))</f>
        <v/>
      </c>
      <c r="P1021" s="1">
        <f t="shared" ca="1" si="94"/>
        <v>1</v>
      </c>
      <c r="Q1021" s="20" t="str">
        <f ca="1">IF(B1021=1,IF(VLOOKUP(D1021,Scheidsrechters!B:P,15,FALSE)=0,"",VLOOKUP(D1021,Scheidsrechters!B:P,15,FALSE)),"")</f>
        <v/>
      </c>
      <c r="S1021" s="1">
        <f t="shared" ca="1" si="95"/>
        <v>1</v>
      </c>
      <c r="T1021" s="26" t="str">
        <f ca="1">IFERROR(VLOOKUP(C1021,aanmeldingen!$C:$L,10,FALSE),"")</f>
        <v/>
      </c>
      <c r="U1021" s="26" t="str">
        <f ca="1">IFERROR(VLOOKUP(C1021,aanmeldingen!$C:$V,20,FALSE),"")</f>
        <v/>
      </c>
    </row>
    <row r="1022" spans="1:21" x14ac:dyDescent="0.2">
      <c r="A1022" s="54">
        <f t="shared" ca="1" si="92"/>
        <v>1</v>
      </c>
      <c r="B1022" s="54">
        <f t="shared" ca="1" si="93"/>
        <v>0</v>
      </c>
      <c r="C1022" s="54">
        <f t="shared" si="90"/>
        <v>990</v>
      </c>
      <c r="D1022" s="54" t="str">
        <f ca="1">IFERROR(VLOOKUP($C1022,aanmeldingen!$C:$AB,D$1,FALSE),"-")</f>
        <v>-</v>
      </c>
      <c r="E1022" s="54">
        <f t="shared" ca="1" si="91"/>
        <v>0</v>
      </c>
      <c r="F1022" s="25" t="str">
        <f ca="1">IF($B1022=1,VLOOKUP($C1022,aanmeldingen!$C:$AB,F$1,FALSE),"")</f>
        <v/>
      </c>
      <c r="G1022" s="1" t="str">
        <f ca="1">IF($B1022=1,VLOOKUP($C1022,aanmeldingen!$C:$AB,G$1,FALSE),"")</f>
        <v/>
      </c>
      <c r="H1022" s="1" t="str">
        <f ca="1">IF($B1022=1,VLOOKUP($C1022,aanmeldingen!$C:$AB,H$1,FALSE),"")</f>
        <v/>
      </c>
      <c r="I1022" s="26" t="str">
        <f ca="1">IF($B1022=1,VLOOKUP($C1022,aanmeldingen!$C:$AB,I$1,FALSE),"")</f>
        <v/>
      </c>
      <c r="J1022" s="26" t="str">
        <f ca="1">IF($B1022=1,VLOOKUP($C1022,aanmeldingen!$C:$AB,J$1,FALSE),"")</f>
        <v/>
      </c>
      <c r="K1022" s="18" t="str">
        <f ca="1">IF($B1022=1,VLOOKUP($C1022,aanmeldingen!$C:$AB,K$1,FALSE),"")</f>
        <v/>
      </c>
      <c r="L1022" s="1" t="str">
        <f ca="1">IF($B1022=1,VLOOKUP($C1022,aanmeldingen!$C:$AB,L$1,FALSE),"")</f>
        <v/>
      </c>
      <c r="M1022" s="1" t="str">
        <f ca="1">IF($D1022="-","",VLOOKUP($C1022,aanmeldingen!$C:$AB,M$1,FALSE))</f>
        <v/>
      </c>
      <c r="N1022" s="1" t="str">
        <f ca="1">IF($D1022="-","",VLOOKUP($C1022,aanmeldingen!$C:$AB,N$1,FALSE))</f>
        <v/>
      </c>
      <c r="O1022" s="1" t="str">
        <f ca="1">IF($D1022="-","",VLOOKUP($C1022,aanmeldingen!$C:$AB,O$1,FALSE))</f>
        <v/>
      </c>
      <c r="P1022" s="1">
        <f t="shared" ca="1" si="94"/>
        <v>1</v>
      </c>
      <c r="Q1022" s="20" t="str">
        <f ca="1">IF(B1022=1,IF(VLOOKUP(D1022,Scheidsrechters!B:P,15,FALSE)=0,"",VLOOKUP(D1022,Scheidsrechters!B:P,15,FALSE)),"")</f>
        <v/>
      </c>
      <c r="S1022" s="1">
        <f t="shared" ca="1" si="95"/>
        <v>1</v>
      </c>
      <c r="T1022" s="26" t="str">
        <f ca="1">IFERROR(VLOOKUP(C1022,aanmeldingen!$C:$L,10,FALSE),"")</f>
        <v/>
      </c>
      <c r="U1022" s="26" t="str">
        <f ca="1">IFERROR(VLOOKUP(C1022,aanmeldingen!$C:$V,20,FALSE),"")</f>
        <v/>
      </c>
    </row>
    <row r="1023" spans="1:21" x14ac:dyDescent="0.2">
      <c r="A1023" s="54">
        <f t="shared" ca="1" si="92"/>
        <v>1</v>
      </c>
      <c r="B1023" s="54">
        <f t="shared" ca="1" si="93"/>
        <v>0</v>
      </c>
      <c r="C1023" s="54">
        <f t="shared" si="90"/>
        <v>991</v>
      </c>
      <c r="D1023" s="54" t="str">
        <f ca="1">IFERROR(VLOOKUP($C1023,aanmeldingen!$C:$AB,D$1,FALSE),"-")</f>
        <v>-</v>
      </c>
      <c r="E1023" s="54">
        <f t="shared" ca="1" si="91"/>
        <v>0</v>
      </c>
      <c r="F1023" s="25" t="str">
        <f ca="1">IF($B1023=1,VLOOKUP($C1023,aanmeldingen!$C:$AB,F$1,FALSE),"")</f>
        <v/>
      </c>
      <c r="G1023" s="1" t="str">
        <f ca="1">IF($B1023=1,VLOOKUP($C1023,aanmeldingen!$C:$AB,G$1,FALSE),"")</f>
        <v/>
      </c>
      <c r="H1023" s="1" t="str">
        <f ca="1">IF($B1023=1,VLOOKUP($C1023,aanmeldingen!$C:$AB,H$1,FALSE),"")</f>
        <v/>
      </c>
      <c r="I1023" s="26" t="str">
        <f ca="1">IF($B1023=1,VLOOKUP($C1023,aanmeldingen!$C:$AB,I$1,FALSE),"")</f>
        <v/>
      </c>
      <c r="J1023" s="26" t="str">
        <f ca="1">IF($B1023=1,VLOOKUP($C1023,aanmeldingen!$C:$AB,J$1,FALSE),"")</f>
        <v/>
      </c>
      <c r="K1023" s="18" t="str">
        <f ca="1">IF($B1023=1,VLOOKUP($C1023,aanmeldingen!$C:$AB,K$1,FALSE),"")</f>
        <v/>
      </c>
      <c r="L1023" s="1" t="str">
        <f ca="1">IF($B1023=1,VLOOKUP($C1023,aanmeldingen!$C:$AB,L$1,FALSE),"")</f>
        <v/>
      </c>
      <c r="M1023" s="1" t="str">
        <f ca="1">IF($D1023="-","",VLOOKUP($C1023,aanmeldingen!$C:$AB,M$1,FALSE))</f>
        <v/>
      </c>
      <c r="N1023" s="1" t="str">
        <f ca="1">IF($D1023="-","",VLOOKUP($C1023,aanmeldingen!$C:$AB,N$1,FALSE))</f>
        <v/>
      </c>
      <c r="O1023" s="1" t="str">
        <f ca="1">IF($D1023="-","",VLOOKUP($C1023,aanmeldingen!$C:$AB,O$1,FALSE))</f>
        <v/>
      </c>
      <c r="P1023" s="1">
        <f t="shared" ca="1" si="94"/>
        <v>1</v>
      </c>
      <c r="Q1023" s="20" t="str">
        <f ca="1">IF(B1023=1,IF(VLOOKUP(D1023,Scheidsrechters!B:P,15,FALSE)=0,"",VLOOKUP(D1023,Scheidsrechters!B:P,15,FALSE)),"")</f>
        <v/>
      </c>
      <c r="S1023" s="1">
        <f t="shared" ca="1" si="95"/>
        <v>1</v>
      </c>
      <c r="T1023" s="26" t="str">
        <f ca="1">IFERROR(VLOOKUP(C1023,aanmeldingen!$C:$L,10,FALSE),"")</f>
        <v/>
      </c>
      <c r="U1023" s="26" t="str">
        <f ca="1">IFERROR(VLOOKUP(C1023,aanmeldingen!$C:$V,20,FALSE),"")</f>
        <v/>
      </c>
    </row>
    <row r="1024" spans="1:21" x14ac:dyDescent="0.2">
      <c r="A1024" s="54">
        <f t="shared" ca="1" si="92"/>
        <v>1</v>
      </c>
      <c r="B1024" s="54">
        <f t="shared" ca="1" si="93"/>
        <v>0</v>
      </c>
      <c r="C1024" s="54">
        <f t="shared" si="90"/>
        <v>992</v>
      </c>
      <c r="D1024" s="54" t="str">
        <f ca="1">IFERROR(VLOOKUP($C1024,aanmeldingen!$C:$AB,D$1,FALSE),"-")</f>
        <v>-</v>
      </c>
      <c r="E1024" s="54">
        <f t="shared" ca="1" si="91"/>
        <v>0</v>
      </c>
      <c r="F1024" s="25" t="str">
        <f ca="1">IF($B1024=1,VLOOKUP($C1024,aanmeldingen!$C:$AB,F$1,FALSE),"")</f>
        <v/>
      </c>
      <c r="G1024" s="1" t="str">
        <f ca="1">IF($B1024=1,VLOOKUP($C1024,aanmeldingen!$C:$AB,G$1,FALSE),"")</f>
        <v/>
      </c>
      <c r="H1024" s="1" t="str">
        <f ca="1">IF($B1024=1,VLOOKUP($C1024,aanmeldingen!$C:$AB,H$1,FALSE),"")</f>
        <v/>
      </c>
      <c r="I1024" s="26" t="str">
        <f ca="1">IF($B1024=1,VLOOKUP($C1024,aanmeldingen!$C:$AB,I$1,FALSE),"")</f>
        <v/>
      </c>
      <c r="J1024" s="26" t="str">
        <f ca="1">IF($B1024=1,VLOOKUP($C1024,aanmeldingen!$C:$AB,J$1,FALSE),"")</f>
        <v/>
      </c>
      <c r="K1024" s="18" t="str">
        <f ca="1">IF($B1024=1,VLOOKUP($C1024,aanmeldingen!$C:$AB,K$1,FALSE),"")</f>
        <v/>
      </c>
      <c r="L1024" s="1" t="str">
        <f ca="1">IF($B1024=1,VLOOKUP($C1024,aanmeldingen!$C:$AB,L$1,FALSE),"")</f>
        <v/>
      </c>
      <c r="M1024" s="1" t="str">
        <f ca="1">IF($D1024="-","",VLOOKUP($C1024,aanmeldingen!$C:$AB,M$1,FALSE))</f>
        <v/>
      </c>
      <c r="N1024" s="1" t="str">
        <f ca="1">IF($D1024="-","",VLOOKUP($C1024,aanmeldingen!$C:$AB,N$1,FALSE))</f>
        <v/>
      </c>
      <c r="O1024" s="1" t="str">
        <f ca="1">IF($D1024="-","",VLOOKUP($C1024,aanmeldingen!$C:$AB,O$1,FALSE))</f>
        <v/>
      </c>
      <c r="P1024" s="1">
        <f t="shared" ca="1" si="94"/>
        <v>1</v>
      </c>
      <c r="Q1024" s="20" t="str">
        <f ca="1">IF(B1024=1,IF(VLOOKUP(D1024,Scheidsrechters!B:P,15,FALSE)=0,"",VLOOKUP(D1024,Scheidsrechters!B:P,15,FALSE)),"")</f>
        <v/>
      </c>
      <c r="S1024" s="1">
        <f t="shared" ca="1" si="95"/>
        <v>1</v>
      </c>
      <c r="T1024" s="26" t="str">
        <f ca="1">IFERROR(VLOOKUP(C1024,aanmeldingen!$C:$L,10,FALSE),"")</f>
        <v/>
      </c>
      <c r="U1024" s="26" t="str">
        <f ca="1">IFERROR(VLOOKUP(C1024,aanmeldingen!$C:$V,20,FALSE),"")</f>
        <v/>
      </c>
    </row>
    <row r="1025" spans="1:21" x14ac:dyDescent="0.2">
      <c r="A1025" s="54">
        <f t="shared" ca="1" si="92"/>
        <v>1</v>
      </c>
      <c r="B1025" s="54">
        <f t="shared" ca="1" si="93"/>
        <v>0</v>
      </c>
      <c r="C1025" s="54">
        <f t="shared" si="90"/>
        <v>993</v>
      </c>
      <c r="D1025" s="54" t="str">
        <f ca="1">IFERROR(VLOOKUP($C1025,aanmeldingen!$C:$AB,D$1,FALSE),"-")</f>
        <v>-</v>
      </c>
      <c r="E1025" s="54">
        <f t="shared" ca="1" si="91"/>
        <v>0</v>
      </c>
      <c r="F1025" s="25" t="str">
        <f ca="1">IF($B1025=1,VLOOKUP($C1025,aanmeldingen!$C:$AB,F$1,FALSE),"")</f>
        <v/>
      </c>
      <c r="G1025" s="1" t="str">
        <f ca="1">IF($B1025=1,VLOOKUP($C1025,aanmeldingen!$C:$AB,G$1,FALSE),"")</f>
        <v/>
      </c>
      <c r="H1025" s="1" t="str">
        <f ca="1">IF($B1025=1,VLOOKUP($C1025,aanmeldingen!$C:$AB,H$1,FALSE),"")</f>
        <v/>
      </c>
      <c r="I1025" s="26" t="str">
        <f ca="1">IF($B1025=1,VLOOKUP($C1025,aanmeldingen!$C:$AB,I$1,FALSE),"")</f>
        <v/>
      </c>
      <c r="J1025" s="26" t="str">
        <f ca="1">IF($B1025=1,VLOOKUP($C1025,aanmeldingen!$C:$AB,J$1,FALSE),"")</f>
        <v/>
      </c>
      <c r="K1025" s="18" t="str">
        <f ca="1">IF($B1025=1,VLOOKUP($C1025,aanmeldingen!$C:$AB,K$1,FALSE),"")</f>
        <v/>
      </c>
      <c r="L1025" s="1" t="str">
        <f ca="1">IF($B1025=1,VLOOKUP($C1025,aanmeldingen!$C:$AB,L$1,FALSE),"")</f>
        <v/>
      </c>
      <c r="M1025" s="1" t="str">
        <f ca="1">IF($D1025="-","",VLOOKUP($C1025,aanmeldingen!$C:$AB,M$1,FALSE))</f>
        <v/>
      </c>
      <c r="N1025" s="1" t="str">
        <f ca="1">IF($D1025="-","",VLOOKUP($C1025,aanmeldingen!$C:$AB,N$1,FALSE))</f>
        <v/>
      </c>
      <c r="O1025" s="1" t="str">
        <f ca="1">IF($D1025="-","",VLOOKUP($C1025,aanmeldingen!$C:$AB,O$1,FALSE))</f>
        <v/>
      </c>
      <c r="P1025" s="1">
        <f t="shared" ca="1" si="94"/>
        <v>1</v>
      </c>
      <c r="Q1025" s="20" t="str">
        <f ca="1">IF(B1025=1,IF(VLOOKUP(D1025,Scheidsrechters!B:P,15,FALSE)=0,"",VLOOKUP(D1025,Scheidsrechters!B:P,15,FALSE)),"")</f>
        <v/>
      </c>
      <c r="S1025" s="1">
        <f t="shared" ca="1" si="95"/>
        <v>1</v>
      </c>
      <c r="T1025" s="26" t="str">
        <f ca="1">IFERROR(VLOOKUP(C1025,aanmeldingen!$C:$L,10,FALSE),"")</f>
        <v/>
      </c>
      <c r="U1025" s="26" t="str">
        <f ca="1">IFERROR(VLOOKUP(C1025,aanmeldingen!$C:$V,20,FALSE),"")</f>
        <v/>
      </c>
    </row>
  </sheetData>
  <mergeCells count="11">
    <mergeCell ref="K32:L32"/>
    <mergeCell ref="M32:O32"/>
    <mergeCell ref="F4:Q4"/>
    <mergeCell ref="G9:I9"/>
    <mergeCell ref="J9:K9"/>
    <mergeCell ref="K12:L12"/>
    <mergeCell ref="M12:O12"/>
    <mergeCell ref="F11:Q11"/>
    <mergeCell ref="F31:Q31"/>
    <mergeCell ref="G7:M8"/>
    <mergeCell ref="G5:L6"/>
  </mergeCells>
  <conditionalFormatting sqref="F33:F1025 F13:F29">
    <cfRule type="expression" dxfId="2655" priority="57">
      <formula>A13=4</formula>
    </cfRule>
    <cfRule type="expression" dxfId="2654" priority="58">
      <formula>A13=3</formula>
    </cfRule>
    <cfRule type="expression" dxfId="2653" priority="75">
      <formula>A13=0</formula>
    </cfRule>
    <cfRule type="expression" dxfId="2652" priority="76">
      <formula>A13=1</formula>
    </cfRule>
    <cfRule type="expression" dxfId="2651" priority="86">
      <formula>B13=1</formula>
    </cfRule>
  </conditionalFormatting>
  <conditionalFormatting sqref="G13:P29 G33:P1025">
    <cfRule type="expression" dxfId="2650" priority="55">
      <formula>$A13=4</formula>
    </cfRule>
    <cfRule type="expression" dxfId="2649" priority="56">
      <formula>$A13=3</formula>
    </cfRule>
    <cfRule type="expression" dxfId="2648" priority="73">
      <formula>$A13=0</formula>
    </cfRule>
    <cfRule type="expression" dxfId="2647" priority="74">
      <formula>$A13=1</formula>
    </cfRule>
    <cfRule type="expression" dxfId="2646" priority="85">
      <formula>$B13=1</formula>
    </cfRule>
  </conditionalFormatting>
  <conditionalFormatting sqref="H33:L33 H13:P21">
    <cfRule type="expression" dxfId="2645" priority="84">
      <formula>$B13=1</formula>
    </cfRule>
  </conditionalFormatting>
  <conditionalFormatting sqref="M33:P33">
    <cfRule type="expression" dxfId="2644" priority="83">
      <formula>$B33=1</formula>
    </cfRule>
  </conditionalFormatting>
  <conditionalFormatting sqref="Q33:Q1025 Q13:Q29">
    <cfRule type="expression" dxfId="2643" priority="53">
      <formula>A13=4</formula>
    </cfRule>
    <cfRule type="expression" dxfId="2642" priority="54">
      <formula>A13=3</formula>
    </cfRule>
    <cfRule type="expression" dxfId="2641" priority="71">
      <formula>A13=0</formula>
    </cfRule>
    <cfRule type="expression" dxfId="2640" priority="72">
      <formula>A13=1</formula>
    </cfRule>
    <cfRule type="expression" dxfId="2639" priority="82">
      <formula>$B13=1</formula>
    </cfRule>
  </conditionalFormatting>
  <conditionalFormatting sqref="S33:S1025">
    <cfRule type="cellIs" dxfId="2638" priority="59" operator="equal">
      <formula>3</formula>
    </cfRule>
    <cfRule type="cellIs" dxfId="2637" priority="60" operator="equal">
      <formula>2</formula>
    </cfRule>
    <cfRule type="cellIs" dxfId="2636" priority="61" operator="equal">
      <formula>1</formula>
    </cfRule>
  </conditionalFormatting>
  <conditionalFormatting sqref="P33">
    <cfRule type="iconSet" priority="18">
      <iconSet iconSet="3Symbols2">
        <cfvo type="percent" val="0"/>
        <cfvo type="percent" val="33"/>
        <cfvo type="percent" val="67"/>
      </iconSet>
    </cfRule>
  </conditionalFormatting>
  <conditionalFormatting sqref="P34">
    <cfRule type="expression" dxfId="2635" priority="17">
      <formula>$B34=1</formula>
    </cfRule>
  </conditionalFormatting>
  <conditionalFormatting sqref="P34">
    <cfRule type="iconSet" priority="16">
      <iconSet iconSet="3Symbols2">
        <cfvo type="percent" val="0"/>
        <cfvo type="percent" val="33"/>
        <cfvo type="percent" val="67"/>
      </iconSet>
    </cfRule>
  </conditionalFormatting>
  <conditionalFormatting sqref="P33">
    <cfRule type="expression" dxfId="2634" priority="15">
      <formula>$B33=1</formula>
    </cfRule>
  </conditionalFormatting>
  <conditionalFormatting sqref="P33">
    <cfRule type="iconSet" priority="14">
      <iconSet iconSet="3Symbols2">
        <cfvo type="percent" val="0"/>
        <cfvo type="percent" val="33"/>
        <cfvo type="percent" val="67"/>
      </iconSet>
    </cfRule>
  </conditionalFormatting>
  <conditionalFormatting sqref="P34:P1025">
    <cfRule type="expression" dxfId="2633" priority="13">
      <formula>$B34=1</formula>
    </cfRule>
  </conditionalFormatting>
  <conditionalFormatting sqref="P34:P1025">
    <cfRule type="iconSet" priority="12">
      <iconSet iconSet="3Symbols2">
        <cfvo type="percent" val="0"/>
        <cfvo type="percent" val="33"/>
        <cfvo type="percent" val="67"/>
      </iconSet>
    </cfRule>
  </conditionalFormatting>
  <conditionalFormatting sqref="P34:P1025">
    <cfRule type="expression" dxfId="2632" priority="11">
      <formula>$B34=1</formula>
    </cfRule>
  </conditionalFormatting>
  <conditionalFormatting sqref="P34:P1025">
    <cfRule type="iconSet" priority="10">
      <iconSet iconSet="3Symbols2">
        <cfvo type="percent" val="0"/>
        <cfvo type="percent" val="33"/>
        <cfvo type="percent" val="67"/>
      </iconSet>
    </cfRule>
  </conditionalFormatting>
  <conditionalFormatting sqref="P8">
    <cfRule type="iconSet" priority="1">
      <iconSet iconSet="3Symbols2">
        <cfvo type="percent" val="0"/>
        <cfvo type="percent" val="33"/>
        <cfvo type="percent" val="67"/>
      </iconSet>
    </cfRule>
  </conditionalFormatting>
  <hyperlinks>
    <hyperlink ref="H2" r:id="rId1"/>
  </hyperlinks>
  <pageMargins left="0.70866141732283472" right="0.70866141732283472" top="0.74803149606299213" bottom="0.74803149606299213" header="0.31496062992125984" footer="0.31496062992125984"/>
  <pageSetup paperSize="9" scale="45" fitToHeight="7" orientation="portrait" horizontalDpi="4294967294" verticalDpi="429496729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00"/>
  <sheetViews>
    <sheetView zoomScaleNormal="100" workbookViewId="0">
      <pane ySplit="2" topLeftCell="A336" activePane="bottomLeft" state="frozen"/>
      <selection pane="bottomLeft" activeCell="O375" sqref="O375:P375"/>
    </sheetView>
  </sheetViews>
  <sheetFormatPr defaultColWidth="9.140625" defaultRowHeight="11.25" x14ac:dyDescent="0.2"/>
  <cols>
    <col min="1" max="1" width="6.140625" style="71" customWidth="1"/>
    <col min="2" max="2" width="7" style="71" customWidth="1"/>
    <col min="3" max="4" width="6" style="71" customWidth="1"/>
    <col min="5" max="5" width="10" style="71" bestFit="1" customWidth="1"/>
    <col min="6" max="6" width="14.7109375" style="71" customWidth="1"/>
    <col min="7" max="7" width="4.85546875" style="71" customWidth="1"/>
    <col min="8" max="9" width="9" style="48" customWidth="1"/>
    <col min="10" max="10" width="10.140625" style="48" customWidth="1"/>
    <col min="11" max="11" width="9" style="48" customWidth="1"/>
    <col min="12" max="14" width="3.28515625" style="71" customWidth="1"/>
    <col min="15" max="15" width="73.140625" style="89" bestFit="1" customWidth="1"/>
    <col min="16" max="16" width="26.140625" style="71" bestFit="1" customWidth="1"/>
    <col min="17" max="29" width="9.140625" style="71"/>
    <col min="30" max="30" width="12.7109375" style="71" customWidth="1"/>
    <col min="31" max="16384" width="9.140625" style="71"/>
  </cols>
  <sheetData>
    <row r="1" spans="1:30" s="68" customFormat="1" x14ac:dyDescent="0.2">
      <c r="C1" s="68">
        <v>2</v>
      </c>
      <c r="D1" s="68">
        <v>3</v>
      </c>
      <c r="E1" s="68">
        <v>4</v>
      </c>
      <c r="F1" s="68">
        <v>5</v>
      </c>
      <c r="G1" s="68">
        <v>6</v>
      </c>
      <c r="H1" s="47">
        <v>7</v>
      </c>
      <c r="I1" s="47">
        <v>8</v>
      </c>
      <c r="J1" s="47">
        <v>9</v>
      </c>
      <c r="K1" s="47">
        <v>10</v>
      </c>
      <c r="L1" s="68">
        <v>11</v>
      </c>
      <c r="M1" s="68" t="s">
        <v>565</v>
      </c>
      <c r="O1" s="86"/>
    </row>
    <row r="2" spans="1:30" s="70" customFormat="1" x14ac:dyDescent="0.2">
      <c r="C2" s="70" t="s">
        <v>14</v>
      </c>
      <c r="D2" s="70" t="s">
        <v>15</v>
      </c>
      <c r="E2" s="70" t="s">
        <v>474</v>
      </c>
      <c r="F2" s="70" t="s">
        <v>475</v>
      </c>
      <c r="G2" s="70" t="s">
        <v>13</v>
      </c>
      <c r="H2" s="85" t="s">
        <v>476</v>
      </c>
      <c r="I2" s="85" t="s">
        <v>477</v>
      </c>
      <c r="J2" s="85" t="s">
        <v>558</v>
      </c>
      <c r="K2" s="85" t="s">
        <v>478</v>
      </c>
      <c r="L2" s="69" t="s">
        <v>479</v>
      </c>
      <c r="M2" s="69" t="s">
        <v>567</v>
      </c>
      <c r="N2" s="70" t="s">
        <v>568</v>
      </c>
      <c r="O2" s="87" t="s">
        <v>559</v>
      </c>
      <c r="P2" s="70" t="s">
        <v>560</v>
      </c>
      <c r="Q2" s="70" t="s">
        <v>561</v>
      </c>
      <c r="R2" s="70" t="s">
        <v>1754</v>
      </c>
      <c r="S2" s="70" t="s">
        <v>1755</v>
      </c>
      <c r="T2" s="70" t="s">
        <v>1756</v>
      </c>
      <c r="AD2" s="70" t="s">
        <v>562</v>
      </c>
    </row>
    <row r="3" spans="1:30" ht="11.25" customHeight="1" x14ac:dyDescent="0.2">
      <c r="A3" s="71" t="str">
        <f t="shared" ref="A3:A66" si="0">F3&amp;E3&amp;C3&amp;D3</f>
        <v>BelgradoSATDamesDegen</v>
      </c>
      <c r="B3" s="71">
        <f t="shared" ref="B3:B66" si="1">B2+1</f>
        <v>1</v>
      </c>
      <c r="C3" s="71" t="str">
        <f>VLOOKUP($B3,wedstrijden!$B:$L,C$1,FALSE)</f>
        <v>Dames</v>
      </c>
      <c r="D3" s="71" t="str">
        <f>VLOOKUP($B3,wedstrijden!$B:$L,D$1,FALSE)</f>
        <v>Degen</v>
      </c>
      <c r="E3" s="71" t="str">
        <f>VLOOKUP($B3,wedstrijden!$B:$L,E$1,FALSE)</f>
        <v>SAT</v>
      </c>
      <c r="F3" s="71" t="str">
        <f>VLOOKUP($B3,wedstrijden!$B:$L,F$1,FALSE)</f>
        <v>Belgrado</v>
      </c>
      <c r="G3" s="71" t="str">
        <f>VLOOKUP($B3,wedstrijden!$B:$L,G$1,FALSE)</f>
        <v>SRB</v>
      </c>
      <c r="H3" s="48">
        <f>VLOOKUP($B3,wedstrijden!$B:$L,H$1,FALSE)</f>
        <v>43344</v>
      </c>
      <c r="I3" s="48">
        <f>VLOOKUP($B3,wedstrijden!$B:$L,I$1,FALSE)</f>
        <v>43345</v>
      </c>
      <c r="J3" s="48">
        <f>VLOOKUP($B3,wedstrijden!$B:$L,J$1,FALSE)</f>
        <v>43337</v>
      </c>
      <c r="K3" s="48">
        <f>VLOOKUP($B3,wedstrijden!$B:$L,K$1,FALSE)</f>
        <v>43316</v>
      </c>
      <c r="L3" s="71">
        <f>VLOOKUP($B3,wedstrijden!$B:$L,L$1,FALSE)</f>
        <v>0</v>
      </c>
      <c r="M3" s="71">
        <f>VLOOKUP(E3,lookups!G:J,4,FALSE)</f>
        <v>5</v>
      </c>
      <c r="N3" s="71">
        <f>IF(L3&gt;=M3,1,0)</f>
        <v>0</v>
      </c>
      <c r="O3" s="72"/>
      <c r="P3" s="72"/>
      <c r="Q3" s="72"/>
      <c r="R3" s="72"/>
      <c r="S3" s="72"/>
      <c r="T3" s="72"/>
      <c r="U3" s="72"/>
      <c r="V3" s="72"/>
      <c r="W3" s="72"/>
      <c r="AD3" s="71" t="str">
        <f>LEFT(C3,1)&amp;LEFT(D3,1)&amp;E3&amp;MONTH(H3)</f>
        <v>DDSAT9</v>
      </c>
    </row>
    <row r="4" spans="1:30" ht="11.25" customHeight="1" x14ac:dyDescent="0.2">
      <c r="A4" s="71" t="str">
        <f t="shared" si="0"/>
        <v>BelgradoSATHerenDegen</v>
      </c>
      <c r="B4" s="71">
        <f t="shared" si="1"/>
        <v>2</v>
      </c>
      <c r="C4" s="71" t="str">
        <f>VLOOKUP($B4,wedstrijden!$B:$L,C$1,FALSE)</f>
        <v>Heren</v>
      </c>
      <c r="D4" s="71" t="str">
        <f>VLOOKUP($B4,wedstrijden!$B:$L,D$1,FALSE)</f>
        <v>Degen</v>
      </c>
      <c r="E4" s="71" t="str">
        <f>VLOOKUP($B4,wedstrijden!$B:$L,E$1,FALSE)</f>
        <v>SAT</v>
      </c>
      <c r="F4" s="71" t="str">
        <f>VLOOKUP($B4,wedstrijden!$B:$L,F$1,FALSE)</f>
        <v>Belgrado</v>
      </c>
      <c r="G4" s="71" t="str">
        <f>VLOOKUP($B4,wedstrijden!$B:$L,G$1,FALSE)</f>
        <v>SRB</v>
      </c>
      <c r="H4" s="48">
        <f>VLOOKUP($B4,wedstrijden!$B:$L,H$1,FALSE)</f>
        <v>43344</v>
      </c>
      <c r="I4" s="48">
        <f>VLOOKUP($B4,wedstrijden!$B:$L,I$1,FALSE)</f>
        <v>43345</v>
      </c>
      <c r="J4" s="48">
        <f>VLOOKUP($B4,wedstrijden!$B:$L,J$1,FALSE)</f>
        <v>43337</v>
      </c>
      <c r="K4" s="48">
        <f>VLOOKUP($B4,wedstrijden!$B:$L,K$1,FALSE)</f>
        <v>43316</v>
      </c>
      <c r="L4" s="71">
        <f>VLOOKUP($B4,wedstrijden!$B:$L,L$1,FALSE)</f>
        <v>1</v>
      </c>
      <c r="M4" s="71">
        <f>VLOOKUP(E4,lookups!G:J,4,FALSE)</f>
        <v>5</v>
      </c>
      <c r="N4" s="71">
        <f t="shared" ref="N4:N67" si="2">IF(L4&gt;=M4,1,0)</f>
        <v>0</v>
      </c>
      <c r="O4" s="72"/>
      <c r="P4" s="72"/>
      <c r="Q4" s="72"/>
      <c r="R4" s="72"/>
      <c r="S4" s="72"/>
      <c r="T4" s="72"/>
      <c r="U4" s="72"/>
      <c r="V4" s="72"/>
      <c r="W4" s="72"/>
      <c r="AD4" s="71" t="str">
        <f t="shared" ref="AD4:AD67" si="3">LEFT(C4,1)&amp;LEFT(D4,1)&amp;E4&amp;MONTH(H4)</f>
        <v>HDSAT9</v>
      </c>
    </row>
    <row r="5" spans="1:30" x14ac:dyDescent="0.2">
      <c r="A5" s="71" t="str">
        <f t="shared" si="0"/>
        <v>AmsterdamSATHerenFloret</v>
      </c>
      <c r="B5" s="71">
        <f t="shared" si="1"/>
        <v>3</v>
      </c>
      <c r="C5" s="71" t="str">
        <f>VLOOKUP($B5,wedstrijden!$B:$L,C$1,FALSE)</f>
        <v>Heren</v>
      </c>
      <c r="D5" s="71" t="str">
        <f>VLOOKUP($B5,wedstrijden!$B:$L,D$1,FALSE)</f>
        <v>Floret</v>
      </c>
      <c r="E5" s="71" t="str">
        <f>VLOOKUP($B5,wedstrijden!$B:$L,E$1,FALSE)</f>
        <v>SAT</v>
      </c>
      <c r="F5" s="71" t="str">
        <f>VLOOKUP($B5,wedstrijden!$B:$L,F$1,FALSE)</f>
        <v>Amsterdam</v>
      </c>
      <c r="G5" s="71" t="str">
        <f>VLOOKUP($B5,wedstrijden!$B:$L,G$1,FALSE)</f>
        <v>NED</v>
      </c>
      <c r="H5" s="48">
        <f>VLOOKUP($B5,wedstrijden!$B:$L,H$1,FALSE)</f>
        <v>43351</v>
      </c>
      <c r="I5" s="48">
        <f>VLOOKUP($B5,wedstrijden!$B:$L,I$1,FALSE)</f>
        <v>43351</v>
      </c>
      <c r="J5" s="48">
        <f>VLOOKUP($B5,wedstrijden!$B:$L,J$1,FALSE)</f>
        <v>43344</v>
      </c>
      <c r="K5" s="48">
        <f>VLOOKUP($B5,wedstrijden!$B:$L,K$1,FALSE)</f>
        <v>43323</v>
      </c>
      <c r="L5" s="71">
        <f>VLOOKUP($B5,wedstrijden!$B:$L,L$1,FALSE)</f>
        <v>28</v>
      </c>
      <c r="M5" s="71">
        <f>VLOOKUP(E5,lookups!G:J,4,FALSE)</f>
        <v>5</v>
      </c>
      <c r="N5" s="71">
        <f t="shared" si="2"/>
        <v>1</v>
      </c>
      <c r="O5" s="72"/>
      <c r="P5" s="72"/>
      <c r="Q5" s="72"/>
      <c r="R5" s="72"/>
      <c r="S5" s="72"/>
      <c r="T5" s="72"/>
      <c r="U5" s="72"/>
      <c r="V5" s="72"/>
      <c r="W5" s="72"/>
      <c r="AD5" s="71" t="str">
        <f t="shared" si="3"/>
        <v>HFSAT9</v>
      </c>
    </row>
    <row r="6" spans="1:30" ht="11.25" customHeight="1" x14ac:dyDescent="0.2">
      <c r="A6" s="71" t="str">
        <f t="shared" si="0"/>
        <v>Ulan-BatorSATDamesDegen</v>
      </c>
      <c r="B6" s="71">
        <f t="shared" si="1"/>
        <v>4</v>
      </c>
      <c r="C6" s="71" t="str">
        <f>VLOOKUP($B6,wedstrijden!$B:$L,C$1,FALSE)</f>
        <v>Dames</v>
      </c>
      <c r="D6" s="71" t="str">
        <f>VLOOKUP($B6,wedstrijden!$B:$L,D$1,FALSE)</f>
        <v>Degen</v>
      </c>
      <c r="E6" s="71" t="str">
        <f>VLOOKUP($B6,wedstrijden!$B:$L,E$1,FALSE)</f>
        <v>SAT</v>
      </c>
      <c r="F6" s="71" t="str">
        <f>VLOOKUP($B6,wedstrijden!$B:$L,F$1,FALSE)</f>
        <v>Ulan-Bator</v>
      </c>
      <c r="G6" s="71" t="str">
        <f>VLOOKUP($B6,wedstrijden!$B:$L,G$1,FALSE)</f>
        <v>MGL</v>
      </c>
      <c r="H6" s="48">
        <f>VLOOKUP($B6,wedstrijden!$B:$L,H$1,FALSE)</f>
        <v>43351</v>
      </c>
      <c r="I6" s="48">
        <f>VLOOKUP($B6,wedstrijden!$B:$L,I$1,FALSE)</f>
        <v>43352</v>
      </c>
      <c r="J6" s="48">
        <f>VLOOKUP($B6,wedstrijden!$B:$L,J$1,FALSE)</f>
        <v>43344</v>
      </c>
      <c r="K6" s="48">
        <f>VLOOKUP($B6,wedstrijden!$B:$L,K$1,FALSE)</f>
        <v>43323</v>
      </c>
      <c r="L6" s="71">
        <f>VLOOKUP($B6,wedstrijden!$B:$L,L$1,FALSE)</f>
        <v>0</v>
      </c>
      <c r="M6" s="71">
        <f>VLOOKUP(E6,lookups!G:J,4,FALSE)</f>
        <v>5</v>
      </c>
      <c r="N6" s="71">
        <f t="shared" si="2"/>
        <v>0</v>
      </c>
      <c r="O6" s="72"/>
      <c r="P6" s="72"/>
      <c r="Q6" s="72"/>
      <c r="R6" s="72"/>
      <c r="S6" s="72"/>
      <c r="T6" s="72"/>
      <c r="U6" s="72"/>
      <c r="V6" s="72"/>
      <c r="W6" s="72"/>
      <c r="AD6" s="71" t="str">
        <f t="shared" si="3"/>
        <v>DDSAT9</v>
      </c>
    </row>
    <row r="7" spans="1:30" ht="11.25" customHeight="1" x14ac:dyDescent="0.2">
      <c r="A7" s="71" t="str">
        <f t="shared" si="0"/>
        <v>AmsterdamSATDamesFloret</v>
      </c>
      <c r="B7" s="71">
        <f t="shared" si="1"/>
        <v>5</v>
      </c>
      <c r="C7" s="71" t="str">
        <f>VLOOKUP($B7,wedstrijden!$B:$L,C$1,FALSE)</f>
        <v>Dames</v>
      </c>
      <c r="D7" s="71" t="str">
        <f>VLOOKUP($B7,wedstrijden!$B:$L,D$1,FALSE)</f>
        <v>Floret</v>
      </c>
      <c r="E7" s="71" t="str">
        <f>VLOOKUP($B7,wedstrijden!$B:$L,E$1,FALSE)</f>
        <v>SAT</v>
      </c>
      <c r="F7" s="71" t="str">
        <f>VLOOKUP($B7,wedstrijden!$B:$L,F$1,FALSE)</f>
        <v>Amsterdam</v>
      </c>
      <c r="G7" s="71" t="str">
        <f>VLOOKUP($B7,wedstrijden!$B:$L,G$1,FALSE)</f>
        <v>NED</v>
      </c>
      <c r="H7" s="48">
        <f>VLOOKUP($B7,wedstrijden!$B:$L,H$1,FALSE)</f>
        <v>43352</v>
      </c>
      <c r="I7" s="48">
        <f>VLOOKUP($B7,wedstrijden!$B:$L,I$1,FALSE)</f>
        <v>43352</v>
      </c>
      <c r="J7" s="48">
        <f>VLOOKUP($B7,wedstrijden!$B:$L,J$1,FALSE)</f>
        <v>43345</v>
      </c>
      <c r="K7" s="48">
        <f>VLOOKUP($B7,wedstrijden!$B:$L,K$1,FALSE)</f>
        <v>43324</v>
      </c>
      <c r="L7" s="71">
        <f>VLOOKUP($B7,wedstrijden!$B:$L,L$1,FALSE)</f>
        <v>7</v>
      </c>
      <c r="M7" s="71">
        <f>VLOOKUP(E7,lookups!G:J,4,FALSE)</f>
        <v>5</v>
      </c>
      <c r="N7" s="71">
        <f t="shared" si="2"/>
        <v>1</v>
      </c>
      <c r="O7" s="72"/>
      <c r="P7" s="72"/>
      <c r="Q7" s="72"/>
      <c r="R7" s="72"/>
      <c r="S7" s="72"/>
      <c r="T7" s="72"/>
      <c r="U7" s="72"/>
      <c r="V7" s="72"/>
      <c r="W7" s="72"/>
      <c r="AD7" s="71" t="str">
        <f t="shared" si="3"/>
        <v>DFSAT9</v>
      </c>
    </row>
    <row r="8" spans="1:30" ht="11.25" customHeight="1" x14ac:dyDescent="0.2">
      <c r="A8" s="71" t="str">
        <f t="shared" si="0"/>
        <v>AmsterdamSATHerenSabel</v>
      </c>
      <c r="B8" s="71">
        <f t="shared" si="1"/>
        <v>6</v>
      </c>
      <c r="C8" s="71" t="str">
        <f>VLOOKUP($B8,wedstrijden!$B:$L,C$1,FALSE)</f>
        <v>Heren</v>
      </c>
      <c r="D8" s="71" t="str">
        <f>VLOOKUP($B8,wedstrijden!$B:$L,D$1,FALSE)</f>
        <v>Sabel</v>
      </c>
      <c r="E8" s="71" t="str">
        <f>VLOOKUP($B8,wedstrijden!$B:$L,E$1,FALSE)</f>
        <v>SAT</v>
      </c>
      <c r="F8" s="71" t="str">
        <f>VLOOKUP($B8,wedstrijden!$B:$L,F$1,FALSE)</f>
        <v>Amsterdam</v>
      </c>
      <c r="G8" s="71" t="str">
        <f>VLOOKUP($B8,wedstrijden!$B:$L,G$1,FALSE)</f>
        <v>NED</v>
      </c>
      <c r="H8" s="48">
        <f>VLOOKUP($B8,wedstrijden!$B:$L,H$1,FALSE)</f>
        <v>43352</v>
      </c>
      <c r="I8" s="48">
        <f>VLOOKUP($B8,wedstrijden!$B:$L,I$1,FALSE)</f>
        <v>43352</v>
      </c>
      <c r="J8" s="48">
        <f>VLOOKUP($B8,wedstrijden!$B:$L,J$1,FALSE)</f>
        <v>43345</v>
      </c>
      <c r="K8" s="48">
        <f>VLOOKUP($B8,wedstrijden!$B:$L,K$1,FALSE)</f>
        <v>43324</v>
      </c>
      <c r="L8" s="71">
        <f>VLOOKUP($B8,wedstrijden!$B:$L,L$1,FALSE)</f>
        <v>16</v>
      </c>
      <c r="M8" s="71">
        <f>VLOOKUP(E8,lookups!G:J,4,FALSE)</f>
        <v>5</v>
      </c>
      <c r="N8" s="71">
        <f t="shared" si="2"/>
        <v>1</v>
      </c>
      <c r="O8" s="72"/>
      <c r="P8" s="72"/>
      <c r="Q8" s="72"/>
      <c r="R8" s="72"/>
      <c r="S8" s="72"/>
      <c r="T8" s="72"/>
      <c r="U8" s="72"/>
      <c r="V8" s="72"/>
      <c r="W8" s="72"/>
      <c r="AD8" s="71" t="str">
        <f t="shared" si="3"/>
        <v>HSSAT9</v>
      </c>
    </row>
    <row r="9" spans="1:30" x14ac:dyDescent="0.2">
      <c r="A9" s="71" t="str">
        <f t="shared" si="0"/>
        <v>BratislavaSATDamesDegen</v>
      </c>
      <c r="B9" s="71">
        <f t="shared" si="1"/>
        <v>7</v>
      </c>
      <c r="C9" s="71" t="str">
        <f>VLOOKUP($B9,wedstrijden!$B:$L,C$1,FALSE)</f>
        <v>Dames</v>
      </c>
      <c r="D9" s="71" t="str">
        <f>VLOOKUP($B9,wedstrijden!$B:$L,D$1,FALSE)</f>
        <v>Degen</v>
      </c>
      <c r="E9" s="71" t="str">
        <f>VLOOKUP($B9,wedstrijden!$B:$L,E$1,FALSE)</f>
        <v>SAT</v>
      </c>
      <c r="F9" s="71" t="str">
        <f>VLOOKUP($B9,wedstrijden!$B:$L,F$1,FALSE)</f>
        <v>Bratislava</v>
      </c>
      <c r="G9" s="71" t="str">
        <f>VLOOKUP($B9,wedstrijden!$B:$L,G$1,FALSE)</f>
        <v>SVK</v>
      </c>
      <c r="H9" s="48">
        <f>VLOOKUP($B9,wedstrijden!$B:$L,H$1,FALSE)</f>
        <v>43358</v>
      </c>
      <c r="I9" s="48">
        <f>VLOOKUP($B9,wedstrijden!$B:$L,I$1,FALSE)</f>
        <v>43359</v>
      </c>
      <c r="J9" s="48">
        <f>VLOOKUP($B9,wedstrijden!$B:$L,J$1,FALSE)</f>
        <v>43351</v>
      </c>
      <c r="K9" s="48">
        <f>VLOOKUP($B9,wedstrijden!$B:$L,K$1,FALSE)</f>
        <v>43330</v>
      </c>
      <c r="L9" s="71">
        <f>VLOOKUP($B9,wedstrijden!$B:$L,L$1,FALSE)</f>
        <v>7</v>
      </c>
      <c r="M9" s="71">
        <f>VLOOKUP(E9,lookups!G:J,4,FALSE)</f>
        <v>5</v>
      </c>
      <c r="N9" s="71">
        <f t="shared" si="2"/>
        <v>1</v>
      </c>
      <c r="O9" s="72" t="s">
        <v>2667</v>
      </c>
      <c r="P9" s="72" t="s">
        <v>2602</v>
      </c>
      <c r="Q9" s="72">
        <v>300</v>
      </c>
      <c r="R9" s="72"/>
      <c r="S9" s="72"/>
      <c r="T9" s="72"/>
      <c r="U9" s="72"/>
      <c r="V9" s="72"/>
      <c r="W9" s="72"/>
      <c r="AD9" s="71" t="str">
        <f t="shared" si="3"/>
        <v>DDSAT9</v>
      </c>
    </row>
    <row r="10" spans="1:30" ht="11.25" customHeight="1" x14ac:dyDescent="0.2">
      <c r="A10" s="71" t="str">
        <f t="shared" si="0"/>
        <v>BratislavaU23DamesDegen</v>
      </c>
      <c r="B10" s="71">
        <f t="shared" si="1"/>
        <v>8</v>
      </c>
      <c r="C10" s="71" t="str">
        <f>VLOOKUP($B10,wedstrijden!$B:$L,C$1,FALSE)</f>
        <v>Dames</v>
      </c>
      <c r="D10" s="71" t="str">
        <f>VLOOKUP($B10,wedstrijden!$B:$L,D$1,FALSE)</f>
        <v>Degen</v>
      </c>
      <c r="E10" s="71" t="str">
        <f>VLOOKUP($B10,wedstrijden!$B:$L,E$1,FALSE)</f>
        <v>U23</v>
      </c>
      <c r="F10" s="71" t="str">
        <f>VLOOKUP($B10,wedstrijden!$B:$L,F$1,FALSE)</f>
        <v>Bratislava</v>
      </c>
      <c r="G10" s="71" t="str">
        <f>VLOOKUP($B10,wedstrijden!$B:$L,G$1,FALSE)</f>
        <v>SVK</v>
      </c>
      <c r="H10" s="48">
        <f>VLOOKUP($B10,wedstrijden!$B:$L,H$1,FALSE)</f>
        <v>43358</v>
      </c>
      <c r="I10" s="48">
        <f>VLOOKUP($B10,wedstrijden!$B:$L,I$1,FALSE)</f>
        <v>43359</v>
      </c>
      <c r="J10" s="48">
        <f>VLOOKUP($B10,wedstrijden!$B:$L,J$1,FALSE)</f>
        <v>43351</v>
      </c>
      <c r="K10" s="48">
        <f>VLOOKUP($B10,wedstrijden!$B:$L,K$1,FALSE)</f>
        <v>43330</v>
      </c>
      <c r="L10" s="71">
        <f>VLOOKUP($B10,wedstrijden!$B:$L,L$1,FALSE)</f>
        <v>0</v>
      </c>
      <c r="M10" s="71">
        <f>VLOOKUP(E10,lookups!G:J,4,FALSE)</f>
        <v>1</v>
      </c>
      <c r="N10" s="71">
        <f t="shared" si="2"/>
        <v>0</v>
      </c>
      <c r="O10" s="72"/>
      <c r="P10" s="72"/>
      <c r="Q10" s="72"/>
      <c r="R10" s="72"/>
      <c r="S10" s="72"/>
      <c r="T10" s="72"/>
      <c r="U10" s="72"/>
      <c r="V10" s="72"/>
      <c r="W10" s="72"/>
      <c r="AD10" s="71" t="str">
        <f t="shared" si="3"/>
        <v>DDU239</v>
      </c>
    </row>
    <row r="11" spans="1:30" ht="11.25" customHeight="1" x14ac:dyDescent="0.2">
      <c r="A11" s="71" t="str">
        <f t="shared" si="0"/>
        <v>BratislavaU23HerenDegen</v>
      </c>
      <c r="B11" s="71">
        <f t="shared" si="1"/>
        <v>9</v>
      </c>
      <c r="C11" s="71" t="str">
        <f>VLOOKUP($B11,wedstrijden!$B:$L,C$1,FALSE)</f>
        <v>Heren</v>
      </c>
      <c r="D11" s="71" t="str">
        <f>VLOOKUP($B11,wedstrijden!$B:$L,D$1,FALSE)</f>
        <v>Degen</v>
      </c>
      <c r="E11" s="71" t="str">
        <f>VLOOKUP($B11,wedstrijden!$B:$L,E$1,FALSE)</f>
        <v>U23</v>
      </c>
      <c r="F11" s="71" t="str">
        <f>VLOOKUP($B11,wedstrijden!$B:$L,F$1,FALSE)</f>
        <v>Bratislava</v>
      </c>
      <c r="G11" s="71" t="str">
        <f>VLOOKUP($B11,wedstrijden!$B:$L,G$1,FALSE)</f>
        <v>SVK</v>
      </c>
      <c r="H11" s="48">
        <f>VLOOKUP($B11,wedstrijden!$B:$L,H$1,FALSE)</f>
        <v>43358</v>
      </c>
      <c r="I11" s="48">
        <f>VLOOKUP($B11,wedstrijden!$B:$L,I$1,FALSE)</f>
        <v>43359</v>
      </c>
      <c r="J11" s="48">
        <f>VLOOKUP($B11,wedstrijden!$B:$L,J$1,FALSE)</f>
        <v>43351</v>
      </c>
      <c r="K11" s="48">
        <f>VLOOKUP($B11,wedstrijden!$B:$L,K$1,FALSE)</f>
        <v>43330</v>
      </c>
      <c r="L11" s="71">
        <f>VLOOKUP($B11,wedstrijden!$B:$L,L$1,FALSE)</f>
        <v>0</v>
      </c>
      <c r="M11" s="71">
        <f>VLOOKUP(E11,lookups!G:J,4,FALSE)</f>
        <v>1</v>
      </c>
      <c r="N11" s="71">
        <f t="shared" si="2"/>
        <v>0</v>
      </c>
      <c r="O11" s="72"/>
      <c r="P11" s="72"/>
      <c r="Q11" s="72"/>
      <c r="R11" s="72"/>
      <c r="S11" s="72"/>
      <c r="T11" s="72"/>
      <c r="U11" s="72"/>
      <c r="V11" s="72"/>
      <c r="W11" s="72"/>
      <c r="AD11" s="71" t="str">
        <f t="shared" si="3"/>
        <v>HDU239</v>
      </c>
    </row>
    <row r="12" spans="1:30" ht="11.25" customHeight="1" x14ac:dyDescent="0.2">
      <c r="A12" s="71" t="str">
        <f t="shared" si="0"/>
        <v>BratislavaSATDamesFloret</v>
      </c>
      <c r="B12" s="71">
        <f t="shared" si="1"/>
        <v>10</v>
      </c>
      <c r="C12" s="71" t="str">
        <f>VLOOKUP($B12,wedstrijden!$B:$L,C$1,FALSE)</f>
        <v>Dames</v>
      </c>
      <c r="D12" s="71" t="str">
        <f>VLOOKUP($B12,wedstrijden!$B:$L,D$1,FALSE)</f>
        <v>Floret</v>
      </c>
      <c r="E12" s="71" t="str">
        <f>VLOOKUP($B12,wedstrijden!$B:$L,E$1,FALSE)</f>
        <v>SAT</v>
      </c>
      <c r="F12" s="71" t="str">
        <f>VLOOKUP($B12,wedstrijden!$B:$L,F$1,FALSE)</f>
        <v>Bratislava</v>
      </c>
      <c r="G12" s="71" t="str">
        <f>VLOOKUP($B12,wedstrijden!$B:$L,G$1,FALSE)</f>
        <v>SVK</v>
      </c>
      <c r="H12" s="48">
        <f>VLOOKUP($B12,wedstrijden!$B:$L,H$1,FALSE)</f>
        <v>43358</v>
      </c>
      <c r="I12" s="48">
        <f>VLOOKUP($B12,wedstrijden!$B:$L,I$1,FALSE)</f>
        <v>43359</v>
      </c>
      <c r="J12" s="48">
        <f>VLOOKUP($B12,wedstrijden!$B:$L,J$1,FALSE)</f>
        <v>43351</v>
      </c>
      <c r="K12" s="48">
        <f>VLOOKUP($B12,wedstrijden!$B:$L,K$1,FALSE)</f>
        <v>43330</v>
      </c>
      <c r="L12" s="71">
        <f>VLOOKUP($B12,wedstrijden!$B:$L,L$1,FALSE)</f>
        <v>1</v>
      </c>
      <c r="M12" s="71">
        <f>VLOOKUP(E12,lookups!G:J,4,FALSE)</f>
        <v>5</v>
      </c>
      <c r="N12" s="71">
        <f t="shared" si="2"/>
        <v>0</v>
      </c>
      <c r="O12" s="72"/>
      <c r="P12" s="72"/>
      <c r="Q12" s="72"/>
      <c r="R12" s="72"/>
      <c r="S12" s="72"/>
      <c r="T12" s="72"/>
      <c r="U12" s="72"/>
      <c r="V12" s="72"/>
      <c r="W12" s="72"/>
      <c r="AD12" s="71" t="str">
        <f t="shared" si="3"/>
        <v>DFSAT9</v>
      </c>
    </row>
    <row r="13" spans="1:30" ht="11.25" customHeight="1" x14ac:dyDescent="0.2">
      <c r="A13" s="71" t="str">
        <f t="shared" si="0"/>
        <v>BratislavaSATHerenFloret</v>
      </c>
      <c r="B13" s="71">
        <f t="shared" si="1"/>
        <v>11</v>
      </c>
      <c r="C13" s="71" t="str">
        <f>VLOOKUP($B13,wedstrijden!$B:$L,C$1,FALSE)</f>
        <v>Heren</v>
      </c>
      <c r="D13" s="71" t="str">
        <f>VLOOKUP($B13,wedstrijden!$B:$L,D$1,FALSE)</f>
        <v>Floret</v>
      </c>
      <c r="E13" s="71" t="str">
        <f>VLOOKUP($B13,wedstrijden!$B:$L,E$1,FALSE)</f>
        <v>SAT</v>
      </c>
      <c r="F13" s="71" t="str">
        <f>VLOOKUP($B13,wedstrijden!$B:$L,F$1,FALSE)</f>
        <v>Bratislava</v>
      </c>
      <c r="G13" s="71" t="str">
        <f>VLOOKUP($B13,wedstrijden!$B:$L,G$1,FALSE)</f>
        <v>SVK</v>
      </c>
      <c r="H13" s="48">
        <f>VLOOKUP($B13,wedstrijden!$B:$L,H$1,FALSE)</f>
        <v>43358</v>
      </c>
      <c r="I13" s="48">
        <f>VLOOKUP($B13,wedstrijden!$B:$L,I$1,FALSE)</f>
        <v>43359</v>
      </c>
      <c r="J13" s="48">
        <f>VLOOKUP($B13,wedstrijden!$B:$L,J$1,FALSE)</f>
        <v>43351</v>
      </c>
      <c r="K13" s="48">
        <f>VLOOKUP($B13,wedstrijden!$B:$L,K$1,FALSE)</f>
        <v>43330</v>
      </c>
      <c r="L13" s="71">
        <f>VLOOKUP($B13,wedstrijden!$B:$L,L$1,FALSE)</f>
        <v>1</v>
      </c>
      <c r="M13" s="71">
        <f>VLOOKUP(E13,lookups!G:J,4,FALSE)</f>
        <v>5</v>
      </c>
      <c r="N13" s="71">
        <f t="shared" si="2"/>
        <v>0</v>
      </c>
      <c r="O13" s="72"/>
      <c r="P13" s="72"/>
      <c r="Q13" s="72"/>
      <c r="R13" s="72"/>
      <c r="S13" s="72"/>
      <c r="T13" s="72"/>
      <c r="U13" s="72"/>
      <c r="V13" s="72"/>
      <c r="W13" s="72"/>
      <c r="AD13" s="71" t="str">
        <f t="shared" si="3"/>
        <v>HFSAT9</v>
      </c>
    </row>
    <row r="14" spans="1:30" x14ac:dyDescent="0.2">
      <c r="A14" s="71" t="str">
        <f t="shared" si="0"/>
        <v>BratislavaU23DamesFloret</v>
      </c>
      <c r="B14" s="71">
        <f t="shared" si="1"/>
        <v>12</v>
      </c>
      <c r="C14" s="71" t="str">
        <f>VLOOKUP($B14,wedstrijden!$B:$L,C$1,FALSE)</f>
        <v>Dames</v>
      </c>
      <c r="D14" s="71" t="str">
        <f>VLOOKUP($B14,wedstrijden!$B:$L,D$1,FALSE)</f>
        <v>Floret</v>
      </c>
      <c r="E14" s="71" t="str">
        <f>VLOOKUP($B14,wedstrijden!$B:$L,E$1,FALSE)</f>
        <v>U23</v>
      </c>
      <c r="F14" s="71" t="str">
        <f>VLOOKUP($B14,wedstrijden!$B:$L,F$1,FALSE)</f>
        <v>Bratislava</v>
      </c>
      <c r="G14" s="71" t="str">
        <f>VLOOKUP($B14,wedstrijden!$B:$L,G$1,FALSE)</f>
        <v>SVK</v>
      </c>
      <c r="H14" s="48">
        <f>VLOOKUP($B14,wedstrijden!$B:$L,H$1,FALSE)</f>
        <v>43358</v>
      </c>
      <c r="I14" s="48">
        <f>VLOOKUP($B14,wedstrijden!$B:$L,I$1,FALSE)</f>
        <v>43359</v>
      </c>
      <c r="J14" s="48">
        <f>VLOOKUP($B14,wedstrijden!$B:$L,J$1,FALSE)</f>
        <v>43351</v>
      </c>
      <c r="K14" s="48">
        <f>VLOOKUP($B14,wedstrijden!$B:$L,K$1,FALSE)</f>
        <v>43330</v>
      </c>
      <c r="L14" s="71">
        <f>VLOOKUP($B14,wedstrijden!$B:$L,L$1,FALSE)</f>
        <v>0</v>
      </c>
      <c r="M14" s="71">
        <f>VLOOKUP(E14,lookups!G:J,4,FALSE)</f>
        <v>1</v>
      </c>
      <c r="N14" s="71">
        <f t="shared" si="2"/>
        <v>0</v>
      </c>
      <c r="O14" s="72"/>
      <c r="P14" s="72"/>
      <c r="Q14" s="72"/>
      <c r="R14" s="72"/>
      <c r="S14" s="72"/>
      <c r="T14" s="72"/>
      <c r="U14" s="72"/>
      <c r="V14" s="72"/>
      <c r="W14" s="72"/>
      <c r="AD14" s="71" t="str">
        <f t="shared" si="3"/>
        <v>DFU239</v>
      </c>
    </row>
    <row r="15" spans="1:30" ht="11.25" customHeight="1" x14ac:dyDescent="0.2">
      <c r="A15" s="71" t="str">
        <f t="shared" si="0"/>
        <v>BratislavaU23HerenFloret</v>
      </c>
      <c r="B15" s="71">
        <f t="shared" si="1"/>
        <v>13</v>
      </c>
      <c r="C15" s="71" t="str">
        <f>VLOOKUP($B15,wedstrijden!$B:$L,C$1,FALSE)</f>
        <v>Heren</v>
      </c>
      <c r="D15" s="71" t="str">
        <f>VLOOKUP($B15,wedstrijden!$B:$L,D$1,FALSE)</f>
        <v>Floret</v>
      </c>
      <c r="E15" s="71" t="str">
        <f>VLOOKUP($B15,wedstrijden!$B:$L,E$1,FALSE)</f>
        <v>U23</v>
      </c>
      <c r="F15" s="71" t="str">
        <f>VLOOKUP($B15,wedstrijden!$B:$L,F$1,FALSE)</f>
        <v>Bratislava</v>
      </c>
      <c r="G15" s="71" t="str">
        <f>VLOOKUP($B15,wedstrijden!$B:$L,G$1,FALSE)</f>
        <v>SVK</v>
      </c>
      <c r="H15" s="48">
        <f>VLOOKUP($B15,wedstrijden!$B:$L,H$1,FALSE)</f>
        <v>43358</v>
      </c>
      <c r="I15" s="48">
        <f>VLOOKUP($B15,wedstrijden!$B:$L,I$1,FALSE)</f>
        <v>43359</v>
      </c>
      <c r="J15" s="48">
        <f>VLOOKUP($B15,wedstrijden!$B:$L,J$1,FALSE)</f>
        <v>43351</v>
      </c>
      <c r="K15" s="48">
        <f>VLOOKUP($B15,wedstrijden!$B:$L,K$1,FALSE)</f>
        <v>43330</v>
      </c>
      <c r="L15" s="71">
        <f>VLOOKUP($B15,wedstrijden!$B:$L,L$1,FALSE)</f>
        <v>0</v>
      </c>
      <c r="M15" s="71">
        <f>VLOOKUP(E15,lookups!G:J,4,FALSE)</f>
        <v>1</v>
      </c>
      <c r="N15" s="71">
        <f t="shared" si="2"/>
        <v>0</v>
      </c>
      <c r="O15" s="72"/>
      <c r="P15" s="72"/>
      <c r="Q15" s="72"/>
      <c r="R15" s="72"/>
      <c r="S15" s="72"/>
      <c r="T15" s="72"/>
      <c r="U15" s="72"/>
      <c r="V15" s="72"/>
      <c r="W15" s="72"/>
      <c r="AD15" s="71" t="str">
        <f t="shared" si="3"/>
        <v>HFU239</v>
      </c>
    </row>
    <row r="16" spans="1:30" ht="11.25" customHeight="1" x14ac:dyDescent="0.2">
      <c r="A16" s="71" t="str">
        <f t="shared" si="0"/>
        <v>GeneveECCDamesDegen</v>
      </c>
      <c r="B16" s="71">
        <f t="shared" si="1"/>
        <v>14</v>
      </c>
      <c r="C16" s="71" t="str">
        <f>VLOOKUP($B16,wedstrijden!$B:$L,C$1,FALSE)</f>
        <v>Dames</v>
      </c>
      <c r="D16" s="71" t="str">
        <f>VLOOKUP($B16,wedstrijden!$B:$L,D$1,FALSE)</f>
        <v>Degen</v>
      </c>
      <c r="E16" s="71" t="str">
        <f>VLOOKUP($B16,wedstrijden!$B:$L,E$1,FALSE)</f>
        <v>ECC</v>
      </c>
      <c r="F16" s="71" t="str">
        <f>VLOOKUP($B16,wedstrijden!$B:$L,F$1,FALSE)</f>
        <v>Geneve</v>
      </c>
      <c r="G16" s="71" t="str">
        <f>VLOOKUP($B16,wedstrijden!$B:$L,G$1,FALSE)</f>
        <v>SUI</v>
      </c>
      <c r="H16" s="48">
        <f>VLOOKUP($B16,wedstrijden!$B:$L,H$1,FALSE)</f>
        <v>43358</v>
      </c>
      <c r="I16" s="48">
        <f>VLOOKUP($B16,wedstrijden!$B:$L,I$1,FALSE)</f>
        <v>43359</v>
      </c>
      <c r="J16" s="48">
        <f>VLOOKUP($B16,wedstrijden!$B:$L,J$1,FALSE)</f>
        <v>43351</v>
      </c>
      <c r="K16" s="48">
        <f>VLOOKUP($B16,wedstrijden!$B:$L,K$1,FALSE)</f>
        <v>43330</v>
      </c>
      <c r="L16" s="71">
        <f>VLOOKUP($B16,wedstrijden!$B:$L,L$1,FALSE)</f>
        <v>0</v>
      </c>
      <c r="M16" s="71">
        <f>VLOOKUP(E16,lookups!G:J,4,FALSE)</f>
        <v>5</v>
      </c>
      <c r="N16" s="71">
        <f t="shared" si="2"/>
        <v>0</v>
      </c>
      <c r="O16" s="88"/>
      <c r="P16" s="72"/>
      <c r="Q16" s="72"/>
      <c r="R16" s="72"/>
      <c r="S16" s="72"/>
      <c r="T16" s="72"/>
      <c r="U16" s="72"/>
      <c r="V16" s="72"/>
      <c r="W16" s="72"/>
      <c r="AD16" s="71" t="str">
        <f t="shared" si="3"/>
        <v>DDECC9</v>
      </c>
    </row>
    <row r="17" spans="1:30" x14ac:dyDescent="0.2">
      <c r="A17" s="71" t="str">
        <f t="shared" si="0"/>
        <v>GeneveECCHerenDegen</v>
      </c>
      <c r="B17" s="71">
        <f t="shared" si="1"/>
        <v>15</v>
      </c>
      <c r="C17" s="71" t="str">
        <f>VLOOKUP($B17,wedstrijden!$B:$L,C$1,FALSE)</f>
        <v>Heren</v>
      </c>
      <c r="D17" s="71" t="str">
        <f>VLOOKUP($B17,wedstrijden!$B:$L,D$1,FALSE)</f>
        <v>Degen</v>
      </c>
      <c r="E17" s="71" t="str">
        <f>VLOOKUP($B17,wedstrijden!$B:$L,E$1,FALSE)</f>
        <v>ECC</v>
      </c>
      <c r="F17" s="71" t="str">
        <f>VLOOKUP($B17,wedstrijden!$B:$L,F$1,FALSE)</f>
        <v>Geneve</v>
      </c>
      <c r="G17" s="71" t="str">
        <f>VLOOKUP($B17,wedstrijden!$B:$L,G$1,FALSE)</f>
        <v>SUI</v>
      </c>
      <c r="H17" s="48">
        <f>VLOOKUP($B17,wedstrijden!$B:$L,H$1,FALSE)</f>
        <v>43358</v>
      </c>
      <c r="I17" s="48">
        <f>VLOOKUP($B17,wedstrijden!$B:$L,I$1,FALSE)</f>
        <v>43359</v>
      </c>
      <c r="J17" s="48">
        <f>VLOOKUP($B17,wedstrijden!$B:$L,J$1,FALSE)</f>
        <v>43351</v>
      </c>
      <c r="K17" s="48">
        <f>VLOOKUP($B17,wedstrijden!$B:$L,K$1,FALSE)</f>
        <v>43330</v>
      </c>
      <c r="L17" s="71">
        <f>VLOOKUP($B17,wedstrijden!$B:$L,L$1,FALSE)</f>
        <v>1</v>
      </c>
      <c r="M17" s="71">
        <f>VLOOKUP(E17,lookups!G:J,4,FALSE)</f>
        <v>5</v>
      </c>
      <c r="N17" s="71">
        <f t="shared" si="2"/>
        <v>0</v>
      </c>
      <c r="O17" s="72"/>
      <c r="P17" s="72"/>
      <c r="Q17" s="72"/>
      <c r="R17" s="72"/>
      <c r="S17" s="72"/>
      <c r="T17" s="72"/>
      <c r="U17" s="72"/>
      <c r="V17" s="72"/>
      <c r="W17" s="72"/>
      <c r="AD17" s="71" t="str">
        <f t="shared" si="3"/>
        <v>HDECC9</v>
      </c>
    </row>
    <row r="18" spans="1:30" ht="11.25" customHeight="1" x14ac:dyDescent="0.2">
      <c r="A18" s="71" t="str">
        <f t="shared" si="0"/>
        <v>KoninECCDamesSabel</v>
      </c>
      <c r="B18" s="71">
        <f t="shared" si="1"/>
        <v>16</v>
      </c>
      <c r="C18" s="71" t="str">
        <f>VLOOKUP($B18,wedstrijden!$B:$L,C$1,FALSE)</f>
        <v>Dames</v>
      </c>
      <c r="D18" s="71" t="str">
        <f>VLOOKUP($B18,wedstrijden!$B:$L,D$1,FALSE)</f>
        <v>Sabel</v>
      </c>
      <c r="E18" s="71" t="str">
        <f>VLOOKUP($B18,wedstrijden!$B:$L,E$1,FALSE)</f>
        <v>ECC</v>
      </c>
      <c r="F18" s="71" t="str">
        <f>VLOOKUP($B18,wedstrijden!$B:$L,F$1,FALSE)</f>
        <v>Konin</v>
      </c>
      <c r="G18" s="71" t="str">
        <f>VLOOKUP($B18,wedstrijden!$B:$L,G$1,FALSE)</f>
        <v>POL</v>
      </c>
      <c r="H18" s="48">
        <f>VLOOKUP($B18,wedstrijden!$B:$L,H$1,FALSE)</f>
        <v>43358</v>
      </c>
      <c r="I18" s="48">
        <f>VLOOKUP($B18,wedstrijden!$B:$L,I$1,FALSE)</f>
        <v>43359</v>
      </c>
      <c r="J18" s="48">
        <f>VLOOKUP($B18,wedstrijden!$B:$L,J$1,FALSE)</f>
        <v>43351</v>
      </c>
      <c r="K18" s="48">
        <f>VLOOKUP($B18,wedstrijden!$B:$L,K$1,FALSE)</f>
        <v>43330</v>
      </c>
      <c r="L18" s="71">
        <f>VLOOKUP($B18,wedstrijden!$B:$L,L$1,FALSE)</f>
        <v>1</v>
      </c>
      <c r="M18" s="71">
        <f>VLOOKUP(E18,lookups!G:J,4,FALSE)</f>
        <v>5</v>
      </c>
      <c r="N18" s="71">
        <f t="shared" si="2"/>
        <v>0</v>
      </c>
      <c r="O18" s="88"/>
      <c r="P18" s="72"/>
      <c r="Q18" s="72"/>
      <c r="R18" s="72"/>
      <c r="S18" s="72"/>
      <c r="T18" s="72"/>
      <c r="U18" s="72"/>
      <c r="V18" s="72"/>
      <c r="W18" s="72"/>
      <c r="AD18" s="71" t="str">
        <f t="shared" si="3"/>
        <v>DSECC9</v>
      </c>
    </row>
    <row r="19" spans="1:30" ht="11.25" customHeight="1" x14ac:dyDescent="0.2">
      <c r="A19" s="71" t="str">
        <f t="shared" si="0"/>
        <v>KoninECCHerenSabel</v>
      </c>
      <c r="B19" s="71">
        <f t="shared" si="1"/>
        <v>17</v>
      </c>
      <c r="C19" s="71" t="str">
        <f>VLOOKUP($B19,wedstrijden!$B:$L,C$1,FALSE)</f>
        <v>Heren</v>
      </c>
      <c r="D19" s="71" t="str">
        <f>VLOOKUP($B19,wedstrijden!$B:$L,D$1,FALSE)</f>
        <v>Sabel</v>
      </c>
      <c r="E19" s="71" t="str">
        <f>VLOOKUP($B19,wedstrijden!$B:$L,E$1,FALSE)</f>
        <v>ECC</v>
      </c>
      <c r="F19" s="71" t="str">
        <f>VLOOKUP($B19,wedstrijden!$B:$L,F$1,FALSE)</f>
        <v>Konin</v>
      </c>
      <c r="G19" s="71" t="str">
        <f>VLOOKUP($B19,wedstrijden!$B:$L,G$1,FALSE)</f>
        <v>POL</v>
      </c>
      <c r="H19" s="48">
        <f>VLOOKUP($B19,wedstrijden!$B:$L,H$1,FALSE)</f>
        <v>43358</v>
      </c>
      <c r="I19" s="48">
        <f>VLOOKUP($B19,wedstrijden!$B:$L,I$1,FALSE)</f>
        <v>43359</v>
      </c>
      <c r="J19" s="48">
        <f>VLOOKUP($B19,wedstrijden!$B:$L,J$1,FALSE)</f>
        <v>43351</v>
      </c>
      <c r="K19" s="48">
        <f>VLOOKUP($B19,wedstrijden!$B:$L,K$1,FALSE)</f>
        <v>43330</v>
      </c>
      <c r="L19" s="71">
        <f>VLOOKUP($B19,wedstrijden!$B:$L,L$1,FALSE)</f>
        <v>1</v>
      </c>
      <c r="M19" s="71">
        <f>VLOOKUP(E19,lookups!G:J,4,FALSE)</f>
        <v>5</v>
      </c>
      <c r="N19" s="71">
        <f t="shared" si="2"/>
        <v>0</v>
      </c>
      <c r="O19" s="72"/>
      <c r="P19" s="72"/>
      <c r="Q19" s="72"/>
      <c r="R19" s="72"/>
      <c r="S19" s="72"/>
      <c r="T19" s="72"/>
      <c r="U19" s="72"/>
      <c r="V19" s="72"/>
      <c r="W19" s="72"/>
      <c r="AD19" s="71" t="str">
        <f t="shared" si="3"/>
        <v>HSECC9</v>
      </c>
    </row>
    <row r="20" spans="1:30" ht="11.25" customHeight="1" x14ac:dyDescent="0.2">
      <c r="A20" s="71" t="str">
        <f t="shared" si="0"/>
        <v>San JuanSATHerenDegen</v>
      </c>
      <c r="B20" s="71">
        <f t="shared" si="1"/>
        <v>18</v>
      </c>
      <c r="C20" s="71" t="str">
        <f>VLOOKUP($B20,wedstrijden!$B:$L,C$1,FALSE)</f>
        <v>Heren</v>
      </c>
      <c r="D20" s="71" t="str">
        <f>VLOOKUP($B20,wedstrijden!$B:$L,D$1,FALSE)</f>
        <v>Degen</v>
      </c>
      <c r="E20" s="71" t="str">
        <f>VLOOKUP($B20,wedstrijden!$B:$L,E$1,FALSE)</f>
        <v>SAT</v>
      </c>
      <c r="F20" s="71" t="str">
        <f>VLOOKUP($B20,wedstrijden!$B:$L,F$1,FALSE)</f>
        <v>San Juan</v>
      </c>
      <c r="G20" s="71" t="str">
        <f>VLOOKUP($B20,wedstrijden!$B:$L,G$1,FALSE)</f>
        <v>MEX</v>
      </c>
      <c r="H20" s="48">
        <f>VLOOKUP($B20,wedstrijden!$B:$L,H$1,FALSE)</f>
        <v>43358</v>
      </c>
      <c r="I20" s="48">
        <f>VLOOKUP($B20,wedstrijden!$B:$L,I$1,FALSE)</f>
        <v>43359</v>
      </c>
      <c r="J20" s="48">
        <f>VLOOKUP($B20,wedstrijden!$B:$L,J$1,FALSE)</f>
        <v>43351</v>
      </c>
      <c r="K20" s="48">
        <f>VLOOKUP($B20,wedstrijden!$B:$L,K$1,FALSE)</f>
        <v>43330</v>
      </c>
      <c r="L20" s="71">
        <f>VLOOKUP($B20,wedstrijden!$B:$L,L$1,FALSE)</f>
        <v>0</v>
      </c>
      <c r="M20" s="71">
        <f>VLOOKUP(E20,lookups!G:J,4,FALSE)</f>
        <v>5</v>
      </c>
      <c r="N20" s="71">
        <f t="shared" si="2"/>
        <v>0</v>
      </c>
      <c r="O20" s="72"/>
      <c r="P20" s="72"/>
      <c r="Q20" s="72"/>
      <c r="R20" s="72"/>
      <c r="S20" s="72"/>
      <c r="T20" s="72"/>
      <c r="U20" s="72"/>
      <c r="V20" s="72"/>
      <c r="W20" s="72"/>
      <c r="AD20" s="71" t="str">
        <f t="shared" si="3"/>
        <v>HDSAT9</v>
      </c>
    </row>
    <row r="21" spans="1:30" x14ac:dyDescent="0.2">
      <c r="A21" s="71" t="str">
        <f t="shared" si="0"/>
        <v>BoekarestSATDamesFloret</v>
      </c>
      <c r="B21" s="71">
        <f t="shared" si="1"/>
        <v>19</v>
      </c>
      <c r="C21" s="71" t="str">
        <f>VLOOKUP($B21,wedstrijden!$B:$L,C$1,FALSE)</f>
        <v>Dames</v>
      </c>
      <c r="D21" s="71" t="str">
        <f>VLOOKUP($B21,wedstrijden!$B:$L,D$1,FALSE)</f>
        <v>Floret</v>
      </c>
      <c r="E21" s="71" t="str">
        <f>VLOOKUP($B21,wedstrijden!$B:$L,E$1,FALSE)</f>
        <v>SAT</v>
      </c>
      <c r="F21" s="71" t="str">
        <f>VLOOKUP($B21,wedstrijden!$B:$L,F$1,FALSE)</f>
        <v>Boekarest</v>
      </c>
      <c r="G21" s="71" t="str">
        <f>VLOOKUP($B21,wedstrijden!$B:$L,G$1,FALSE)</f>
        <v>ROU</v>
      </c>
      <c r="H21" s="48">
        <f>VLOOKUP($B21,wedstrijden!$B:$L,H$1,FALSE)</f>
        <v>43365</v>
      </c>
      <c r="I21" s="48">
        <f>VLOOKUP($B21,wedstrijden!$B:$L,I$1,FALSE)</f>
        <v>43366</v>
      </c>
      <c r="J21" s="48">
        <f>VLOOKUP($B21,wedstrijden!$B:$L,J$1,FALSE)</f>
        <v>43358</v>
      </c>
      <c r="K21" s="48">
        <f>VLOOKUP($B21,wedstrijden!$B:$L,K$1,FALSE)</f>
        <v>43337</v>
      </c>
      <c r="L21" s="71">
        <f>VLOOKUP($B21,wedstrijden!$B:$L,L$1,FALSE)</f>
        <v>1</v>
      </c>
      <c r="M21" s="71">
        <f>VLOOKUP(E21,lookups!G:J,4,FALSE)</f>
        <v>5</v>
      </c>
      <c r="N21" s="71">
        <f t="shared" si="2"/>
        <v>0</v>
      </c>
      <c r="O21" s="72"/>
      <c r="P21" s="72"/>
      <c r="Q21" s="72"/>
      <c r="R21" s="72"/>
      <c r="S21" s="72"/>
      <c r="T21" s="72"/>
      <c r="U21" s="72"/>
      <c r="V21" s="72"/>
      <c r="W21" s="72"/>
      <c r="AD21" s="71" t="str">
        <f t="shared" si="3"/>
        <v>DFSAT9</v>
      </c>
    </row>
    <row r="22" spans="1:30" ht="11.25" customHeight="1" x14ac:dyDescent="0.2">
      <c r="A22" s="71" t="str">
        <f t="shared" si="0"/>
        <v>BoekarestSATHerenFloret</v>
      </c>
      <c r="B22" s="71">
        <f t="shared" si="1"/>
        <v>20</v>
      </c>
      <c r="C22" s="71" t="str">
        <f>VLOOKUP($B22,wedstrijden!$B:$L,C$1,FALSE)</f>
        <v>Heren</v>
      </c>
      <c r="D22" s="71" t="str">
        <f>VLOOKUP($B22,wedstrijden!$B:$L,D$1,FALSE)</f>
        <v>Floret</v>
      </c>
      <c r="E22" s="71" t="str">
        <f>VLOOKUP($B22,wedstrijden!$B:$L,E$1,FALSE)</f>
        <v>SAT</v>
      </c>
      <c r="F22" s="71" t="str">
        <f>VLOOKUP($B22,wedstrijden!$B:$L,F$1,FALSE)</f>
        <v>Boekarest</v>
      </c>
      <c r="G22" s="71" t="str">
        <f>VLOOKUP($B22,wedstrijden!$B:$L,G$1,FALSE)</f>
        <v>ROU</v>
      </c>
      <c r="H22" s="48">
        <f>VLOOKUP($B22,wedstrijden!$B:$L,H$1,FALSE)</f>
        <v>43365</v>
      </c>
      <c r="I22" s="48">
        <f>VLOOKUP($B22,wedstrijden!$B:$L,I$1,FALSE)</f>
        <v>43366</v>
      </c>
      <c r="J22" s="48">
        <f>VLOOKUP($B22,wedstrijden!$B:$L,J$1,FALSE)</f>
        <v>43358</v>
      </c>
      <c r="K22" s="48">
        <f>VLOOKUP($B22,wedstrijden!$B:$L,K$1,FALSE)</f>
        <v>43337</v>
      </c>
      <c r="L22" s="71">
        <f>VLOOKUP($B22,wedstrijden!$B:$L,L$1,FALSE)</f>
        <v>0</v>
      </c>
      <c r="M22" s="71">
        <f>VLOOKUP(E22,lookups!G:J,4,FALSE)</f>
        <v>5</v>
      </c>
      <c r="N22" s="71">
        <f t="shared" si="2"/>
        <v>0</v>
      </c>
      <c r="O22" s="72"/>
      <c r="P22" s="72"/>
      <c r="Q22" s="72"/>
      <c r="R22" s="72"/>
      <c r="S22" s="72"/>
      <c r="T22" s="72"/>
      <c r="U22" s="72"/>
      <c r="V22" s="72"/>
      <c r="W22" s="72"/>
      <c r="AD22" s="71" t="str">
        <f t="shared" si="3"/>
        <v>HFSAT9</v>
      </c>
    </row>
    <row r="23" spans="1:30" x14ac:dyDescent="0.2">
      <c r="A23" s="71" t="str">
        <f t="shared" si="0"/>
        <v>PlovdivSATHerenSabel</v>
      </c>
      <c r="B23" s="71">
        <f t="shared" si="1"/>
        <v>21</v>
      </c>
      <c r="C23" s="71" t="str">
        <f>VLOOKUP($B23,wedstrijden!$B:$L,C$1,FALSE)</f>
        <v>Heren</v>
      </c>
      <c r="D23" s="71" t="str">
        <f>VLOOKUP($B23,wedstrijden!$B:$L,D$1,FALSE)</f>
        <v>Sabel</v>
      </c>
      <c r="E23" s="71" t="str">
        <f>VLOOKUP($B23,wedstrijden!$B:$L,E$1,FALSE)</f>
        <v>SAT</v>
      </c>
      <c r="F23" s="71" t="str">
        <f>VLOOKUP($B23,wedstrijden!$B:$L,F$1,FALSE)</f>
        <v>Plovdiv</v>
      </c>
      <c r="G23" s="71" t="str">
        <f>VLOOKUP($B23,wedstrijden!$B:$L,G$1,FALSE)</f>
        <v>BUL</v>
      </c>
      <c r="H23" s="48">
        <f>VLOOKUP($B23,wedstrijden!$B:$L,H$1,FALSE)</f>
        <v>43365</v>
      </c>
      <c r="I23" s="48">
        <f>VLOOKUP($B23,wedstrijden!$B:$L,I$1,FALSE)</f>
        <v>43365</v>
      </c>
      <c r="J23" s="48">
        <f>VLOOKUP($B23,wedstrijden!$B:$L,J$1,FALSE)</f>
        <v>43358</v>
      </c>
      <c r="K23" s="48">
        <f>VLOOKUP($B23,wedstrijden!$B:$L,K$1,FALSE)</f>
        <v>43337</v>
      </c>
      <c r="L23" s="71">
        <f>VLOOKUP($B23,wedstrijden!$B:$L,L$1,FALSE)</f>
        <v>0</v>
      </c>
      <c r="M23" s="71">
        <f>VLOOKUP(E23,lookups!G:J,4,FALSE)</f>
        <v>5</v>
      </c>
      <c r="N23" s="71">
        <f t="shared" si="2"/>
        <v>0</v>
      </c>
      <c r="O23" s="72"/>
      <c r="P23" s="72"/>
      <c r="Q23" s="72"/>
      <c r="R23" s="72"/>
      <c r="S23" s="72"/>
      <c r="T23" s="72"/>
      <c r="U23" s="72"/>
      <c r="V23" s="72"/>
      <c r="W23" s="72"/>
      <c r="AD23" s="71" t="str">
        <f t="shared" si="3"/>
        <v>HSSAT9</v>
      </c>
    </row>
    <row r="24" spans="1:30" ht="11.25" customHeight="1" x14ac:dyDescent="0.2">
      <c r="A24" s="71" t="str">
        <f t="shared" si="0"/>
        <v>StockholmSATDamesDegen</v>
      </c>
      <c r="B24" s="71">
        <f t="shared" si="1"/>
        <v>22</v>
      </c>
      <c r="C24" s="71" t="str">
        <f>VLOOKUP($B24,wedstrijden!$B:$L,C$1,FALSE)</f>
        <v>Dames</v>
      </c>
      <c r="D24" s="71" t="str">
        <f>VLOOKUP($B24,wedstrijden!$B:$L,D$1,FALSE)</f>
        <v>Degen</v>
      </c>
      <c r="E24" s="71" t="str">
        <f>VLOOKUP($B24,wedstrijden!$B:$L,E$1,FALSE)</f>
        <v>SAT</v>
      </c>
      <c r="F24" s="71" t="str">
        <f>VLOOKUP($B24,wedstrijden!$B:$L,F$1,FALSE)</f>
        <v>Stockholm</v>
      </c>
      <c r="G24" s="71" t="str">
        <f>VLOOKUP($B24,wedstrijden!$B:$L,G$1,FALSE)</f>
        <v>SWE</v>
      </c>
      <c r="H24" s="48">
        <f>VLOOKUP($B24,wedstrijden!$B:$L,H$1,FALSE)</f>
        <v>43365</v>
      </c>
      <c r="I24" s="48">
        <f>VLOOKUP($B24,wedstrijden!$B:$L,I$1,FALSE)</f>
        <v>43366</v>
      </c>
      <c r="J24" s="48">
        <f>VLOOKUP($B24,wedstrijden!$B:$L,J$1,FALSE)</f>
        <v>43358</v>
      </c>
      <c r="K24" s="48">
        <f>VLOOKUP($B24,wedstrijden!$B:$L,K$1,FALSE)</f>
        <v>43337</v>
      </c>
      <c r="L24" s="71">
        <f>VLOOKUP($B24,wedstrijden!$B:$L,L$1,FALSE)</f>
        <v>1</v>
      </c>
      <c r="M24" s="71">
        <f>VLOOKUP(E24,lookups!G:J,4,FALSE)</f>
        <v>5</v>
      </c>
      <c r="N24" s="71">
        <f t="shared" si="2"/>
        <v>0</v>
      </c>
      <c r="O24" s="72" t="s">
        <v>2606</v>
      </c>
      <c r="P24" s="72"/>
      <c r="Q24" s="72"/>
      <c r="R24" s="72"/>
      <c r="S24" s="72"/>
      <c r="T24" s="72"/>
      <c r="U24" s="72"/>
      <c r="V24" s="72"/>
      <c r="W24" s="72"/>
      <c r="AD24" s="71" t="str">
        <f t="shared" si="3"/>
        <v>DDSAT9</v>
      </c>
    </row>
    <row r="25" spans="1:30" ht="11.25" customHeight="1" x14ac:dyDescent="0.2">
      <c r="A25" s="71" t="str">
        <f t="shared" si="0"/>
        <v>StockholmSATHerenDegen</v>
      </c>
      <c r="B25" s="71">
        <f t="shared" si="1"/>
        <v>23</v>
      </c>
      <c r="C25" s="71" t="str">
        <f>VLOOKUP($B25,wedstrijden!$B:$L,C$1,FALSE)</f>
        <v>Heren</v>
      </c>
      <c r="D25" s="71" t="str">
        <f>VLOOKUP($B25,wedstrijden!$B:$L,D$1,FALSE)</f>
        <v>Degen</v>
      </c>
      <c r="E25" s="71" t="str">
        <f>VLOOKUP($B25,wedstrijden!$B:$L,E$1,FALSE)</f>
        <v>SAT</v>
      </c>
      <c r="F25" s="71" t="str">
        <f>VLOOKUP($B25,wedstrijden!$B:$L,F$1,FALSE)</f>
        <v>Stockholm</v>
      </c>
      <c r="G25" s="71" t="str">
        <f>VLOOKUP($B25,wedstrijden!$B:$L,G$1,FALSE)</f>
        <v>SWE</v>
      </c>
      <c r="H25" s="48">
        <f>VLOOKUP($B25,wedstrijden!$B:$L,H$1,FALSE)</f>
        <v>43365</v>
      </c>
      <c r="I25" s="48">
        <f>VLOOKUP($B25,wedstrijden!$B:$L,I$1,FALSE)</f>
        <v>43366</v>
      </c>
      <c r="J25" s="48">
        <f>VLOOKUP($B25,wedstrijden!$B:$L,J$1,FALSE)</f>
        <v>43358</v>
      </c>
      <c r="K25" s="48">
        <f>VLOOKUP($B25,wedstrijden!$B:$L,K$1,FALSE)</f>
        <v>43337</v>
      </c>
      <c r="L25" s="71">
        <f>VLOOKUP($B25,wedstrijden!$B:$L,L$1,FALSE)</f>
        <v>0</v>
      </c>
      <c r="M25" s="71">
        <f>VLOOKUP(E25,lookups!G:J,4,FALSE)</f>
        <v>5</v>
      </c>
      <c r="N25" s="71">
        <f t="shared" si="2"/>
        <v>0</v>
      </c>
      <c r="O25" s="72" t="s">
        <v>2606</v>
      </c>
      <c r="P25" s="72"/>
      <c r="Q25" s="72"/>
      <c r="R25" s="72"/>
      <c r="S25" s="72"/>
      <c r="T25" s="72"/>
      <c r="U25" s="72"/>
      <c r="V25" s="72"/>
      <c r="W25" s="72"/>
      <c r="AD25" s="71" t="str">
        <f t="shared" si="3"/>
        <v>HDSAT9</v>
      </c>
    </row>
    <row r="26" spans="1:30" ht="11.25" customHeight="1" x14ac:dyDescent="0.2">
      <c r="A26" s="71" t="str">
        <f t="shared" si="0"/>
        <v>PlovdivSATDamesSabel</v>
      </c>
      <c r="B26" s="71">
        <f t="shared" si="1"/>
        <v>24</v>
      </c>
      <c r="C26" s="71" t="str">
        <f>VLOOKUP($B26,wedstrijden!$B:$L,C$1,FALSE)</f>
        <v>Dames</v>
      </c>
      <c r="D26" s="71" t="str">
        <f>VLOOKUP($B26,wedstrijden!$B:$L,D$1,FALSE)</f>
        <v>Sabel</v>
      </c>
      <c r="E26" s="71" t="str">
        <f>VLOOKUP($B26,wedstrijden!$B:$L,E$1,FALSE)</f>
        <v>SAT</v>
      </c>
      <c r="F26" s="71" t="str">
        <f>VLOOKUP($B26,wedstrijden!$B:$L,F$1,FALSE)</f>
        <v>Plovdiv</v>
      </c>
      <c r="G26" s="71" t="str">
        <f>VLOOKUP($B26,wedstrijden!$B:$L,G$1,FALSE)</f>
        <v>BUL</v>
      </c>
      <c r="H26" s="48">
        <f>VLOOKUP($B26,wedstrijden!$B:$L,H$1,FALSE)</f>
        <v>43366</v>
      </c>
      <c r="I26" s="48">
        <f>VLOOKUP($B26,wedstrijden!$B:$L,I$1,FALSE)</f>
        <v>43366</v>
      </c>
      <c r="J26" s="48">
        <f>VLOOKUP($B26,wedstrijden!$B:$L,J$1,FALSE)</f>
        <v>43359</v>
      </c>
      <c r="K26" s="48">
        <f>VLOOKUP($B26,wedstrijden!$B:$L,K$1,FALSE)</f>
        <v>43338</v>
      </c>
      <c r="L26" s="71">
        <f>VLOOKUP($B26,wedstrijden!$B:$L,L$1,FALSE)</f>
        <v>0</v>
      </c>
      <c r="M26" s="71">
        <f>VLOOKUP(E26,lookups!G:J,4,FALSE)</f>
        <v>5</v>
      </c>
      <c r="N26" s="71">
        <f t="shared" si="2"/>
        <v>0</v>
      </c>
      <c r="O26" s="72"/>
      <c r="P26" s="72"/>
      <c r="Q26" s="72"/>
      <c r="R26" s="72"/>
      <c r="S26" s="72"/>
      <c r="T26" s="72"/>
      <c r="U26" s="72"/>
      <c r="V26" s="72"/>
      <c r="W26" s="72"/>
      <c r="AD26" s="71" t="str">
        <f t="shared" si="3"/>
        <v>DSSAT9</v>
      </c>
    </row>
    <row r="27" spans="1:30" ht="11.25" customHeight="1" x14ac:dyDescent="0.2">
      <c r="A27" s="71" t="str">
        <f t="shared" si="0"/>
        <v>CancunSATDamesFloret</v>
      </c>
      <c r="B27" s="71">
        <f t="shared" si="1"/>
        <v>25</v>
      </c>
      <c r="C27" s="71" t="str">
        <f>VLOOKUP($B27,wedstrijden!$B:$L,C$1,FALSE)</f>
        <v>Dames</v>
      </c>
      <c r="D27" s="71" t="str">
        <f>VLOOKUP($B27,wedstrijden!$B:$L,D$1,FALSE)</f>
        <v>Floret</v>
      </c>
      <c r="E27" s="71" t="str">
        <f>VLOOKUP($B27,wedstrijden!$B:$L,E$1,FALSE)</f>
        <v>SAT</v>
      </c>
      <c r="F27" s="71" t="str">
        <f>VLOOKUP($B27,wedstrijden!$B:$L,F$1,FALSE)</f>
        <v>Cancun</v>
      </c>
      <c r="G27" s="71" t="str">
        <f>VLOOKUP($B27,wedstrijden!$B:$L,G$1,FALSE)</f>
        <v>MEX</v>
      </c>
      <c r="H27" s="48">
        <f>VLOOKUP($B27,wedstrijden!$B:$L,H$1,FALSE)</f>
        <v>43372</v>
      </c>
      <c r="I27" s="48">
        <f>VLOOKUP($B27,wedstrijden!$B:$L,I$1,FALSE)</f>
        <v>43373</v>
      </c>
      <c r="J27" s="48">
        <f>VLOOKUP($B27,wedstrijden!$B:$L,J$1,FALSE)</f>
        <v>43365</v>
      </c>
      <c r="K27" s="48">
        <f>VLOOKUP($B27,wedstrijden!$B:$L,K$1,FALSE)</f>
        <v>43344</v>
      </c>
      <c r="L27" s="71">
        <f>VLOOKUP($B27,wedstrijden!$B:$L,L$1,FALSE)</f>
        <v>0</v>
      </c>
      <c r="M27" s="71">
        <f>VLOOKUP(E27,lookups!G:J,4,FALSE)</f>
        <v>5</v>
      </c>
      <c r="N27" s="71">
        <f t="shared" si="2"/>
        <v>0</v>
      </c>
      <c r="O27" s="72"/>
      <c r="P27" s="72"/>
      <c r="Q27" s="72"/>
      <c r="R27" s="72"/>
      <c r="S27" s="72"/>
      <c r="T27" s="72"/>
      <c r="U27" s="72"/>
      <c r="V27" s="72"/>
      <c r="W27" s="72"/>
      <c r="AD27" s="71" t="str">
        <f t="shared" si="3"/>
        <v>DFSAT9</v>
      </c>
    </row>
    <row r="28" spans="1:30" ht="11.25" customHeight="1" x14ac:dyDescent="0.2">
      <c r="A28" s="71" t="str">
        <f t="shared" si="0"/>
        <v>CancunSATHerenFloret</v>
      </c>
      <c r="B28" s="71">
        <f t="shared" si="1"/>
        <v>26</v>
      </c>
      <c r="C28" s="71" t="str">
        <f>VLOOKUP($B28,wedstrijden!$B:$L,C$1,FALSE)</f>
        <v>Heren</v>
      </c>
      <c r="D28" s="71" t="str">
        <f>VLOOKUP($B28,wedstrijden!$B:$L,D$1,FALSE)</f>
        <v>Floret</v>
      </c>
      <c r="E28" s="71" t="str">
        <f>VLOOKUP($B28,wedstrijden!$B:$L,E$1,FALSE)</f>
        <v>SAT</v>
      </c>
      <c r="F28" s="71" t="str">
        <f>VLOOKUP($B28,wedstrijden!$B:$L,F$1,FALSE)</f>
        <v>Cancun</v>
      </c>
      <c r="G28" s="71" t="str">
        <f>VLOOKUP($B28,wedstrijden!$B:$L,G$1,FALSE)</f>
        <v>MEX</v>
      </c>
      <c r="H28" s="48">
        <f>VLOOKUP($B28,wedstrijden!$B:$L,H$1,FALSE)</f>
        <v>43372</v>
      </c>
      <c r="I28" s="48">
        <f>VLOOKUP($B28,wedstrijden!$B:$L,I$1,FALSE)</f>
        <v>43373</v>
      </c>
      <c r="J28" s="48">
        <f>VLOOKUP($B28,wedstrijden!$B:$L,J$1,FALSE)</f>
        <v>43365</v>
      </c>
      <c r="K28" s="48">
        <f>VLOOKUP($B28,wedstrijden!$B:$L,K$1,FALSE)</f>
        <v>43344</v>
      </c>
      <c r="L28" s="71">
        <f>VLOOKUP($B28,wedstrijden!$B:$L,L$1,FALSE)</f>
        <v>0</v>
      </c>
      <c r="M28" s="71">
        <f>VLOOKUP(E28,lookups!G:J,4,FALSE)</f>
        <v>5</v>
      </c>
      <c r="N28" s="71">
        <f t="shared" si="2"/>
        <v>0</v>
      </c>
      <c r="O28" s="72"/>
      <c r="P28" s="72"/>
      <c r="Q28" s="72"/>
      <c r="R28" s="72"/>
      <c r="S28" s="72"/>
      <c r="T28" s="72"/>
      <c r="U28" s="72"/>
      <c r="V28" s="72"/>
      <c r="W28" s="72"/>
      <c r="AD28" s="71" t="str">
        <f t="shared" si="3"/>
        <v>HFSAT9</v>
      </c>
    </row>
    <row r="29" spans="1:30" ht="11.25" customHeight="1" x14ac:dyDescent="0.2">
      <c r="A29" s="71" t="str">
        <f t="shared" si="0"/>
        <v>GenÃ¨veSATDamesDegen</v>
      </c>
      <c r="B29" s="71">
        <f t="shared" si="1"/>
        <v>27</v>
      </c>
      <c r="C29" s="71" t="str">
        <f>VLOOKUP($B29,wedstrijden!$B:$L,C$1,FALSE)</f>
        <v>Dames</v>
      </c>
      <c r="D29" s="71" t="str">
        <f>VLOOKUP($B29,wedstrijden!$B:$L,D$1,FALSE)</f>
        <v>Degen</v>
      </c>
      <c r="E29" s="71" t="str">
        <f>VLOOKUP($B29,wedstrijden!$B:$L,E$1,FALSE)</f>
        <v>SAT</v>
      </c>
      <c r="F29" s="71" t="str">
        <f>VLOOKUP($B29,wedstrijden!$B:$L,F$1,FALSE)</f>
        <v>GenÃ¨ve</v>
      </c>
      <c r="G29" s="71" t="str">
        <f>VLOOKUP($B29,wedstrijden!$B:$L,G$1,FALSE)</f>
        <v>SUI</v>
      </c>
      <c r="H29" s="48">
        <f>VLOOKUP($B29,wedstrijden!$B:$L,H$1,FALSE)</f>
        <v>43372</v>
      </c>
      <c r="I29" s="48">
        <f>VLOOKUP($B29,wedstrijden!$B:$L,I$1,FALSE)</f>
        <v>43372</v>
      </c>
      <c r="J29" s="48">
        <f>VLOOKUP($B29,wedstrijden!$B:$L,J$1,FALSE)</f>
        <v>43365</v>
      </c>
      <c r="K29" s="48">
        <f>VLOOKUP($B29,wedstrijden!$B:$L,K$1,FALSE)</f>
        <v>43344</v>
      </c>
      <c r="L29" s="71">
        <f>VLOOKUP($B29,wedstrijden!$B:$L,L$1,FALSE)</f>
        <v>0</v>
      </c>
      <c r="M29" s="71">
        <f>VLOOKUP(E29,lookups!G:J,4,FALSE)</f>
        <v>5</v>
      </c>
      <c r="N29" s="71">
        <f t="shared" si="2"/>
        <v>0</v>
      </c>
      <c r="O29" s="72"/>
      <c r="P29" s="72"/>
      <c r="Q29" s="72"/>
      <c r="R29" s="72"/>
      <c r="S29" s="72"/>
      <c r="T29" s="72"/>
      <c r="U29" s="72"/>
      <c r="V29" s="72"/>
      <c r="W29" s="72"/>
      <c r="AD29" s="71" t="str">
        <f t="shared" si="3"/>
        <v>DDSAT9</v>
      </c>
    </row>
    <row r="30" spans="1:30" ht="11.25" customHeight="1" x14ac:dyDescent="0.2">
      <c r="A30" s="71" t="str">
        <f t="shared" si="0"/>
        <v>GentSATDamesSabel</v>
      </c>
      <c r="B30" s="71">
        <f t="shared" si="1"/>
        <v>28</v>
      </c>
      <c r="C30" s="71" t="str">
        <f>VLOOKUP($B30,wedstrijden!$B:$L,C$1,FALSE)</f>
        <v>Dames</v>
      </c>
      <c r="D30" s="71" t="str">
        <f>VLOOKUP($B30,wedstrijden!$B:$L,D$1,FALSE)</f>
        <v>Sabel</v>
      </c>
      <c r="E30" s="71" t="str">
        <f>VLOOKUP($B30,wedstrijden!$B:$L,E$1,FALSE)</f>
        <v>SAT</v>
      </c>
      <c r="F30" s="71" t="str">
        <f>VLOOKUP($B30,wedstrijden!$B:$L,F$1,FALSE)</f>
        <v>Gent</v>
      </c>
      <c r="G30" s="71" t="str">
        <f>VLOOKUP($B30,wedstrijden!$B:$L,G$1,FALSE)</f>
        <v>BEL</v>
      </c>
      <c r="H30" s="48">
        <f>VLOOKUP($B30,wedstrijden!$B:$L,H$1,FALSE)</f>
        <v>43372</v>
      </c>
      <c r="I30" s="48">
        <f>VLOOKUP($B30,wedstrijden!$B:$L,I$1,FALSE)</f>
        <v>43373</v>
      </c>
      <c r="J30" s="48">
        <f>VLOOKUP($B30,wedstrijden!$B:$L,J$1,FALSE)</f>
        <v>43365</v>
      </c>
      <c r="K30" s="48">
        <f>VLOOKUP($B30,wedstrijden!$B:$L,K$1,FALSE)</f>
        <v>43344</v>
      </c>
      <c r="L30" s="71">
        <f>VLOOKUP($B30,wedstrijden!$B:$L,L$1,FALSE)</f>
        <v>2</v>
      </c>
      <c r="M30" s="71">
        <f>VLOOKUP(E30,lookups!G:J,4,FALSE)</f>
        <v>5</v>
      </c>
      <c r="N30" s="71">
        <f t="shared" si="2"/>
        <v>0</v>
      </c>
      <c r="O30" s="88"/>
      <c r="P30" s="72"/>
      <c r="Q30" s="72"/>
      <c r="R30" s="72"/>
      <c r="S30" s="72"/>
      <c r="T30" s="72"/>
      <c r="U30" s="72"/>
      <c r="V30" s="72"/>
      <c r="W30" s="72"/>
      <c r="AD30" s="71" t="str">
        <f t="shared" si="3"/>
        <v>DSSAT9</v>
      </c>
    </row>
    <row r="31" spans="1:30" ht="11.25" customHeight="1" x14ac:dyDescent="0.2">
      <c r="A31" s="71" t="str">
        <f t="shared" si="0"/>
        <v>GentSATHerenSabel</v>
      </c>
      <c r="B31" s="71">
        <f t="shared" si="1"/>
        <v>29</v>
      </c>
      <c r="C31" s="71" t="str">
        <f>VLOOKUP($B31,wedstrijden!$B:$L,C$1,FALSE)</f>
        <v>Heren</v>
      </c>
      <c r="D31" s="71" t="str">
        <f>VLOOKUP($B31,wedstrijden!$B:$L,D$1,FALSE)</f>
        <v>Sabel</v>
      </c>
      <c r="E31" s="71" t="str">
        <f>VLOOKUP($B31,wedstrijden!$B:$L,E$1,FALSE)</f>
        <v>SAT</v>
      </c>
      <c r="F31" s="71" t="str">
        <f>VLOOKUP($B31,wedstrijden!$B:$L,F$1,FALSE)</f>
        <v>Gent</v>
      </c>
      <c r="G31" s="71" t="str">
        <f>VLOOKUP($B31,wedstrijden!$B:$L,G$1,FALSE)</f>
        <v>BEL</v>
      </c>
      <c r="H31" s="48">
        <f>VLOOKUP($B31,wedstrijden!$B:$L,H$1,FALSE)</f>
        <v>43372</v>
      </c>
      <c r="I31" s="48">
        <f>VLOOKUP($B31,wedstrijden!$B:$L,I$1,FALSE)</f>
        <v>43373</v>
      </c>
      <c r="J31" s="48">
        <f>VLOOKUP($B31,wedstrijden!$B:$L,J$1,FALSE)</f>
        <v>43365</v>
      </c>
      <c r="K31" s="48">
        <f>VLOOKUP($B31,wedstrijden!$B:$L,K$1,FALSE)</f>
        <v>43344</v>
      </c>
      <c r="L31" s="71">
        <f>VLOOKUP($B31,wedstrijden!$B:$L,L$1,FALSE)</f>
        <v>7</v>
      </c>
      <c r="M31" s="71">
        <f>VLOOKUP(E31,lookups!G:J,4,FALSE)</f>
        <v>5</v>
      </c>
      <c r="N31" s="71">
        <f t="shared" si="2"/>
        <v>1</v>
      </c>
      <c r="O31" s="72" t="s">
        <v>2672</v>
      </c>
      <c r="P31" s="72" t="s">
        <v>2149</v>
      </c>
      <c r="Q31" s="72"/>
      <c r="R31" s="72"/>
      <c r="S31" s="72"/>
      <c r="T31" s="72"/>
      <c r="U31" s="72"/>
      <c r="V31" s="72"/>
      <c r="W31" s="72"/>
      <c r="AD31" s="71" t="str">
        <f t="shared" si="3"/>
        <v>HSSAT9</v>
      </c>
    </row>
    <row r="32" spans="1:30" ht="11.25" customHeight="1" x14ac:dyDescent="0.2">
      <c r="A32" s="71" t="str">
        <f t="shared" si="0"/>
        <v>ManchesterECCDamesFloret</v>
      </c>
      <c r="B32" s="71">
        <f t="shared" si="1"/>
        <v>30</v>
      </c>
      <c r="C32" s="71" t="str">
        <f>VLOOKUP($B32,wedstrijden!$B:$L,C$1,FALSE)</f>
        <v>Dames</v>
      </c>
      <c r="D32" s="71" t="str">
        <f>VLOOKUP($B32,wedstrijden!$B:$L,D$1,FALSE)</f>
        <v>Floret</v>
      </c>
      <c r="E32" s="71" t="str">
        <f>VLOOKUP($B32,wedstrijden!$B:$L,E$1,FALSE)</f>
        <v>ECC</v>
      </c>
      <c r="F32" s="71" t="str">
        <f>VLOOKUP($B32,wedstrijden!$B:$L,F$1,FALSE)</f>
        <v>Manchester</v>
      </c>
      <c r="G32" s="71" t="str">
        <f>VLOOKUP($B32,wedstrijden!$B:$L,G$1,FALSE)</f>
        <v>GBR</v>
      </c>
      <c r="H32" s="48">
        <f>VLOOKUP($B32,wedstrijden!$B:$L,H$1,FALSE)</f>
        <v>43372</v>
      </c>
      <c r="I32" s="48">
        <f>VLOOKUP($B32,wedstrijden!$B:$L,I$1,FALSE)</f>
        <v>43373</v>
      </c>
      <c r="J32" s="48">
        <f>VLOOKUP($B32,wedstrijden!$B:$L,J$1,FALSE)</f>
        <v>43365</v>
      </c>
      <c r="K32" s="48">
        <f>VLOOKUP($B32,wedstrijden!$B:$L,K$1,FALSE)</f>
        <v>43344</v>
      </c>
      <c r="L32" s="71">
        <f>VLOOKUP($B32,wedstrijden!$B:$L,L$1,FALSE)</f>
        <v>4</v>
      </c>
      <c r="M32" s="71">
        <f>VLOOKUP(E32,lookups!G:J,4,FALSE)</f>
        <v>5</v>
      </c>
      <c r="N32" s="71">
        <f t="shared" si="2"/>
        <v>0</v>
      </c>
      <c r="O32" s="88" t="s">
        <v>2664</v>
      </c>
      <c r="P32" s="72" t="s">
        <v>1049</v>
      </c>
      <c r="Q32" s="72"/>
      <c r="R32" s="72"/>
      <c r="S32" s="72"/>
      <c r="T32" s="72"/>
      <c r="U32" s="72"/>
      <c r="V32" s="72"/>
      <c r="W32" s="72"/>
      <c r="AD32" s="71" t="str">
        <f t="shared" si="3"/>
        <v>DFECC9</v>
      </c>
    </row>
    <row r="33" spans="1:30" x14ac:dyDescent="0.2">
      <c r="A33" s="71" t="str">
        <f t="shared" si="0"/>
        <v>ManchesterECCHerenFloret</v>
      </c>
      <c r="B33" s="71">
        <f t="shared" si="1"/>
        <v>31</v>
      </c>
      <c r="C33" s="71" t="str">
        <f>VLOOKUP($B33,wedstrijden!$B:$L,C$1,FALSE)</f>
        <v>Heren</v>
      </c>
      <c r="D33" s="71" t="str">
        <f>VLOOKUP($B33,wedstrijden!$B:$L,D$1,FALSE)</f>
        <v>Floret</v>
      </c>
      <c r="E33" s="71" t="str">
        <f>VLOOKUP($B33,wedstrijden!$B:$L,E$1,FALSE)</f>
        <v>ECC</v>
      </c>
      <c r="F33" s="71" t="str">
        <f>VLOOKUP($B33,wedstrijden!$B:$L,F$1,FALSE)</f>
        <v>Manchester</v>
      </c>
      <c r="G33" s="71" t="str">
        <f>VLOOKUP($B33,wedstrijden!$B:$L,G$1,FALSE)</f>
        <v>GBR</v>
      </c>
      <c r="H33" s="48">
        <f>VLOOKUP($B33,wedstrijden!$B:$L,H$1,FALSE)</f>
        <v>43372</v>
      </c>
      <c r="I33" s="48">
        <f>VLOOKUP($B33,wedstrijden!$B:$L,I$1,FALSE)</f>
        <v>43373</v>
      </c>
      <c r="J33" s="48">
        <f>VLOOKUP($B33,wedstrijden!$B:$L,J$1,FALSE)</f>
        <v>43365</v>
      </c>
      <c r="K33" s="48">
        <f>VLOOKUP($B33,wedstrijden!$B:$L,K$1,FALSE)</f>
        <v>43344</v>
      </c>
      <c r="L33" s="71">
        <f>VLOOKUP($B33,wedstrijden!$B:$L,L$1,FALSE)</f>
        <v>8</v>
      </c>
      <c r="M33" s="71">
        <f>VLOOKUP(E33,lookups!G:J,4,FALSE)</f>
        <v>5</v>
      </c>
      <c r="N33" s="71">
        <f t="shared" si="2"/>
        <v>1</v>
      </c>
      <c r="O33" s="88" t="s">
        <v>2664</v>
      </c>
      <c r="P33" s="72" t="s">
        <v>2136</v>
      </c>
      <c r="Q33" s="72"/>
      <c r="R33" s="72"/>
      <c r="S33" s="72"/>
      <c r="T33" s="72"/>
      <c r="U33" s="72"/>
      <c r="V33" s="72"/>
      <c r="W33" s="72"/>
      <c r="AD33" s="71" t="str">
        <f t="shared" si="3"/>
        <v>HFECC9</v>
      </c>
    </row>
    <row r="34" spans="1:30" ht="11.25" customHeight="1" x14ac:dyDescent="0.2">
      <c r="A34" s="71" t="str">
        <f t="shared" si="0"/>
        <v>NovaraECCDamesDegen</v>
      </c>
      <c r="B34" s="71">
        <f t="shared" si="1"/>
        <v>32</v>
      </c>
      <c r="C34" s="71" t="str">
        <f>VLOOKUP($B34,wedstrijden!$B:$L,C$1,FALSE)</f>
        <v>Dames</v>
      </c>
      <c r="D34" s="71" t="str">
        <f>VLOOKUP($B34,wedstrijden!$B:$L,D$1,FALSE)</f>
        <v>Degen</v>
      </c>
      <c r="E34" s="71" t="str">
        <f>VLOOKUP($B34,wedstrijden!$B:$L,E$1,FALSE)</f>
        <v>ECC</v>
      </c>
      <c r="F34" s="71" t="str">
        <f>VLOOKUP($B34,wedstrijden!$B:$L,F$1,FALSE)</f>
        <v>Novara</v>
      </c>
      <c r="G34" s="71" t="str">
        <f>VLOOKUP($B34,wedstrijden!$B:$L,G$1,FALSE)</f>
        <v>ITA</v>
      </c>
      <c r="H34" s="48">
        <f>VLOOKUP($B34,wedstrijden!$B:$L,H$1,FALSE)</f>
        <v>43372</v>
      </c>
      <c r="I34" s="48">
        <f>VLOOKUP($B34,wedstrijden!$B:$L,I$1,FALSE)</f>
        <v>43373</v>
      </c>
      <c r="J34" s="48">
        <f>VLOOKUP($B34,wedstrijden!$B:$L,J$1,FALSE)</f>
        <v>43365</v>
      </c>
      <c r="K34" s="48">
        <f>VLOOKUP($B34,wedstrijden!$B:$L,K$1,FALSE)</f>
        <v>43344</v>
      </c>
      <c r="L34" s="71">
        <f>VLOOKUP($B34,wedstrijden!$B:$L,L$1,FALSE)</f>
        <v>0</v>
      </c>
      <c r="M34" s="71">
        <f>VLOOKUP(E34,lookups!G:J,4,FALSE)</f>
        <v>5</v>
      </c>
      <c r="N34" s="71">
        <f t="shared" si="2"/>
        <v>0</v>
      </c>
      <c r="O34" s="88"/>
      <c r="P34" s="72"/>
      <c r="Q34" s="72"/>
      <c r="R34" s="72"/>
      <c r="S34" s="72"/>
      <c r="T34" s="72"/>
      <c r="U34" s="72"/>
      <c r="V34" s="72"/>
      <c r="W34" s="72"/>
      <c r="AD34" s="71" t="str">
        <f t="shared" si="3"/>
        <v>DDECC9</v>
      </c>
    </row>
    <row r="35" spans="1:30" ht="11.25" customHeight="1" x14ac:dyDescent="0.2">
      <c r="A35" s="71" t="str">
        <f t="shared" si="0"/>
        <v>NovaraECC EqDamesDegen</v>
      </c>
      <c r="B35" s="71">
        <f t="shared" si="1"/>
        <v>33</v>
      </c>
      <c r="C35" s="71" t="str">
        <f>VLOOKUP($B35,wedstrijden!$B:$L,C$1,FALSE)</f>
        <v>Dames</v>
      </c>
      <c r="D35" s="71" t="str">
        <f>VLOOKUP($B35,wedstrijden!$B:$L,D$1,FALSE)</f>
        <v>Degen</v>
      </c>
      <c r="E35" s="71" t="str">
        <f>VLOOKUP($B35,wedstrijden!$B:$L,E$1,FALSE)</f>
        <v>ECC Eq</v>
      </c>
      <c r="F35" s="71" t="str">
        <f>VLOOKUP($B35,wedstrijden!$B:$L,F$1,FALSE)</f>
        <v>Novara</v>
      </c>
      <c r="G35" s="71" t="str">
        <f>VLOOKUP($B35,wedstrijden!$B:$L,G$1,FALSE)</f>
        <v>ITA</v>
      </c>
      <c r="H35" s="48">
        <f>VLOOKUP($B35,wedstrijden!$B:$L,H$1,FALSE)</f>
        <v>43372</v>
      </c>
      <c r="I35" s="48">
        <f>VLOOKUP($B35,wedstrijden!$B:$L,I$1,FALSE)</f>
        <v>43373</v>
      </c>
      <c r="J35" s="48">
        <f>VLOOKUP($B35,wedstrijden!$B:$L,J$1,FALSE)</f>
        <v>43365</v>
      </c>
      <c r="K35" s="48">
        <f>VLOOKUP($B35,wedstrijden!$B:$L,K$1,FALSE)</f>
        <v>43344</v>
      </c>
      <c r="L35" s="71">
        <f>VLOOKUP($B35,wedstrijden!$B:$L,L$1,FALSE)</f>
        <v>0</v>
      </c>
      <c r="M35" s="71">
        <f>VLOOKUP(E35,lookups!G:J,4,FALSE)</f>
        <v>3</v>
      </c>
      <c r="N35" s="71">
        <f t="shared" si="2"/>
        <v>0</v>
      </c>
      <c r="O35" s="72"/>
      <c r="P35" s="72"/>
      <c r="Q35" s="72"/>
      <c r="R35" s="72"/>
      <c r="S35" s="72"/>
      <c r="T35" s="72"/>
      <c r="U35" s="72"/>
      <c r="V35" s="72"/>
      <c r="W35" s="72"/>
      <c r="AD35" s="71" t="str">
        <f t="shared" si="3"/>
        <v>DDECC Eq9</v>
      </c>
    </row>
    <row r="36" spans="1:30" ht="11.25" customHeight="1" x14ac:dyDescent="0.2">
      <c r="A36" s="71" t="str">
        <f t="shared" si="0"/>
        <v>OsloSATHerenDegen</v>
      </c>
      <c r="B36" s="71">
        <f t="shared" si="1"/>
        <v>34</v>
      </c>
      <c r="C36" s="71" t="str">
        <f>VLOOKUP($B36,wedstrijden!$B:$L,C$1,FALSE)</f>
        <v>Heren</v>
      </c>
      <c r="D36" s="71" t="str">
        <f>VLOOKUP($B36,wedstrijden!$B:$L,D$1,FALSE)</f>
        <v>Degen</v>
      </c>
      <c r="E36" s="71" t="str">
        <f>VLOOKUP($B36,wedstrijden!$B:$L,E$1,FALSE)</f>
        <v>SAT</v>
      </c>
      <c r="F36" s="71" t="str">
        <f>VLOOKUP($B36,wedstrijden!$B:$L,F$1,FALSE)</f>
        <v>Oslo</v>
      </c>
      <c r="G36" s="71" t="str">
        <f>VLOOKUP($B36,wedstrijden!$B:$L,G$1,FALSE)</f>
        <v>NOR</v>
      </c>
      <c r="H36" s="48">
        <f>VLOOKUP($B36,wedstrijden!$B:$L,H$1,FALSE)</f>
        <v>43372</v>
      </c>
      <c r="I36" s="48">
        <f>VLOOKUP($B36,wedstrijden!$B:$L,I$1,FALSE)</f>
        <v>43372</v>
      </c>
      <c r="J36" s="48">
        <f>VLOOKUP($B36,wedstrijden!$B:$L,J$1,FALSE)</f>
        <v>43365</v>
      </c>
      <c r="K36" s="48">
        <f>VLOOKUP($B36,wedstrijden!$B:$L,K$1,FALSE)</f>
        <v>43344</v>
      </c>
      <c r="L36" s="71">
        <f>VLOOKUP($B36,wedstrijden!$B:$L,L$1,FALSE)</f>
        <v>1</v>
      </c>
      <c r="M36" s="71">
        <f>VLOOKUP(E36,lookups!G:J,4,FALSE)</f>
        <v>5</v>
      </c>
      <c r="N36" s="71">
        <f t="shared" si="2"/>
        <v>0</v>
      </c>
      <c r="O36" s="72"/>
      <c r="P36" s="72"/>
      <c r="Q36" s="72"/>
      <c r="R36" s="72"/>
      <c r="S36" s="72"/>
      <c r="T36" s="72"/>
      <c r="U36" s="72"/>
      <c r="V36" s="72"/>
      <c r="W36" s="72"/>
      <c r="AD36" s="71" t="str">
        <f t="shared" si="3"/>
        <v>HDSAT9</v>
      </c>
    </row>
    <row r="37" spans="1:30" ht="11.25" customHeight="1" x14ac:dyDescent="0.2">
      <c r="A37" s="71" t="str">
        <f t="shared" si="0"/>
        <v>GenÃ¨veSATHerenDegen</v>
      </c>
      <c r="B37" s="71">
        <f t="shared" si="1"/>
        <v>35</v>
      </c>
      <c r="C37" s="71" t="str">
        <f>VLOOKUP($B37,wedstrijden!$B:$L,C$1,FALSE)</f>
        <v>Heren</v>
      </c>
      <c r="D37" s="71" t="str">
        <f>VLOOKUP($B37,wedstrijden!$B:$L,D$1,FALSE)</f>
        <v>Degen</v>
      </c>
      <c r="E37" s="71" t="str">
        <f>VLOOKUP($B37,wedstrijden!$B:$L,E$1,FALSE)</f>
        <v>SAT</v>
      </c>
      <c r="F37" s="71" t="str">
        <f>VLOOKUP($B37,wedstrijden!$B:$L,F$1,FALSE)</f>
        <v>GenÃ¨ve</v>
      </c>
      <c r="G37" s="71" t="str">
        <f>VLOOKUP($B37,wedstrijden!$B:$L,G$1,FALSE)</f>
        <v>SUI</v>
      </c>
      <c r="H37" s="48">
        <f>VLOOKUP($B37,wedstrijden!$B:$L,H$1,FALSE)</f>
        <v>43373</v>
      </c>
      <c r="I37" s="48">
        <f>VLOOKUP($B37,wedstrijden!$B:$L,I$1,FALSE)</f>
        <v>43373</v>
      </c>
      <c r="J37" s="48">
        <f>VLOOKUP($B37,wedstrijden!$B:$L,J$1,FALSE)</f>
        <v>43366</v>
      </c>
      <c r="K37" s="48">
        <f>VLOOKUP($B37,wedstrijden!$B:$L,K$1,FALSE)</f>
        <v>43345</v>
      </c>
      <c r="L37" s="71">
        <f>VLOOKUP($B37,wedstrijden!$B:$L,L$1,FALSE)</f>
        <v>0</v>
      </c>
      <c r="M37" s="71">
        <f>VLOOKUP(E37,lookups!G:J,4,FALSE)</f>
        <v>5</v>
      </c>
      <c r="N37" s="71">
        <f t="shared" si="2"/>
        <v>0</v>
      </c>
      <c r="O37" s="72"/>
      <c r="P37" s="72"/>
      <c r="Q37" s="72"/>
      <c r="R37" s="72"/>
      <c r="S37" s="72"/>
      <c r="T37" s="72"/>
      <c r="U37" s="72"/>
      <c r="V37" s="72"/>
      <c r="W37" s="72"/>
      <c r="AD37" s="71" t="str">
        <f t="shared" si="3"/>
        <v>HDSAT9</v>
      </c>
    </row>
    <row r="38" spans="1:30" x14ac:dyDescent="0.2">
      <c r="A38" s="71" t="str">
        <f t="shared" si="0"/>
        <v>GodolloECCDamesSabel</v>
      </c>
      <c r="B38" s="71">
        <f t="shared" si="1"/>
        <v>36</v>
      </c>
      <c r="C38" s="71" t="str">
        <f>VLOOKUP($B38,wedstrijden!$B:$L,C$1,FALSE)</f>
        <v>Dames</v>
      </c>
      <c r="D38" s="71" t="str">
        <f>VLOOKUP($B38,wedstrijden!$B:$L,D$1,FALSE)</f>
        <v>Sabel</v>
      </c>
      <c r="E38" s="71" t="str">
        <f>VLOOKUP($B38,wedstrijden!$B:$L,E$1,FALSE)</f>
        <v>ECC</v>
      </c>
      <c r="F38" s="71" t="str">
        <f>VLOOKUP($B38,wedstrijden!$B:$L,F$1,FALSE)</f>
        <v>Godollo</v>
      </c>
      <c r="G38" s="71" t="str">
        <f>VLOOKUP($B38,wedstrijden!$B:$L,G$1,FALSE)</f>
        <v>HUN</v>
      </c>
      <c r="H38" s="48">
        <f>VLOOKUP($B38,wedstrijden!$B:$L,H$1,FALSE)</f>
        <v>43379</v>
      </c>
      <c r="I38" s="48">
        <f>VLOOKUP($B38,wedstrijden!$B:$L,I$1,FALSE)</f>
        <v>43380</v>
      </c>
      <c r="J38" s="48">
        <f>VLOOKUP($B38,wedstrijden!$B:$L,J$1,FALSE)</f>
        <v>43372</v>
      </c>
      <c r="K38" s="48">
        <f>VLOOKUP($B38,wedstrijden!$B:$L,K$1,FALSE)</f>
        <v>43351</v>
      </c>
      <c r="L38" s="71">
        <f>VLOOKUP($B38,wedstrijden!$B:$L,L$1,FALSE)</f>
        <v>0</v>
      </c>
      <c r="M38" s="71">
        <f>VLOOKUP(E38,lookups!G:J,4,FALSE)</f>
        <v>5</v>
      </c>
      <c r="N38" s="71">
        <f t="shared" si="2"/>
        <v>0</v>
      </c>
      <c r="O38" s="72"/>
      <c r="P38" s="72"/>
      <c r="Q38" s="72"/>
      <c r="R38" s="72"/>
      <c r="S38" s="72"/>
      <c r="T38" s="72"/>
      <c r="U38" s="72"/>
      <c r="V38" s="72"/>
      <c r="W38" s="72"/>
      <c r="AD38" s="71" t="str">
        <f t="shared" si="3"/>
        <v>DSECC10</v>
      </c>
    </row>
    <row r="39" spans="1:30" x14ac:dyDescent="0.2">
      <c r="A39" s="71" t="str">
        <f t="shared" si="0"/>
        <v>GodolloECC EqDamesSabel</v>
      </c>
      <c r="B39" s="71">
        <f t="shared" si="1"/>
        <v>37</v>
      </c>
      <c r="C39" s="71" t="str">
        <f>VLOOKUP($B39,wedstrijden!$B:$L,C$1,FALSE)</f>
        <v>Dames</v>
      </c>
      <c r="D39" s="71" t="str">
        <f>VLOOKUP($B39,wedstrijden!$B:$L,D$1,FALSE)</f>
        <v>Sabel</v>
      </c>
      <c r="E39" s="71" t="str">
        <f>VLOOKUP($B39,wedstrijden!$B:$L,E$1,FALSE)</f>
        <v>ECC Eq</v>
      </c>
      <c r="F39" s="71" t="str">
        <f>VLOOKUP($B39,wedstrijden!$B:$L,F$1,FALSE)</f>
        <v>Godollo</v>
      </c>
      <c r="G39" s="71" t="str">
        <f>VLOOKUP($B39,wedstrijden!$B:$L,G$1,FALSE)</f>
        <v>HUN</v>
      </c>
      <c r="H39" s="48">
        <f>VLOOKUP($B39,wedstrijden!$B:$L,H$1,FALSE)</f>
        <v>43379</v>
      </c>
      <c r="I39" s="48">
        <f>VLOOKUP($B39,wedstrijden!$B:$L,I$1,FALSE)</f>
        <v>43380</v>
      </c>
      <c r="J39" s="48">
        <f>VLOOKUP($B39,wedstrijden!$B:$L,J$1,FALSE)</f>
        <v>43372</v>
      </c>
      <c r="K39" s="48">
        <f>VLOOKUP($B39,wedstrijden!$B:$L,K$1,FALSE)</f>
        <v>43351</v>
      </c>
      <c r="L39" s="71">
        <f>VLOOKUP($B39,wedstrijden!$B:$L,L$1,FALSE)</f>
        <v>0</v>
      </c>
      <c r="M39" s="71">
        <f>VLOOKUP(E39,lookups!G:J,4,FALSE)</f>
        <v>3</v>
      </c>
      <c r="N39" s="71">
        <f t="shared" si="2"/>
        <v>0</v>
      </c>
      <c r="O39" s="72"/>
      <c r="P39" s="72"/>
      <c r="Q39" s="72"/>
      <c r="R39" s="72"/>
      <c r="S39" s="72"/>
      <c r="T39" s="72"/>
      <c r="U39" s="72"/>
      <c r="V39" s="72"/>
      <c r="W39" s="72"/>
      <c r="AD39" s="71" t="str">
        <f t="shared" si="3"/>
        <v>DSECC Eq10</v>
      </c>
    </row>
    <row r="40" spans="1:30" ht="11.25" customHeight="1" x14ac:dyDescent="0.2">
      <c r="A40" s="71" t="str">
        <f t="shared" si="0"/>
        <v>GodolloECCHerenSabel</v>
      </c>
      <c r="B40" s="71">
        <f t="shared" si="1"/>
        <v>38</v>
      </c>
      <c r="C40" s="71" t="str">
        <f>VLOOKUP($B40,wedstrijden!$B:$L,C$1,FALSE)</f>
        <v>Heren</v>
      </c>
      <c r="D40" s="71" t="str">
        <f>VLOOKUP($B40,wedstrijden!$B:$L,D$1,FALSE)</f>
        <v>Sabel</v>
      </c>
      <c r="E40" s="71" t="str">
        <f>VLOOKUP($B40,wedstrijden!$B:$L,E$1,FALSE)</f>
        <v>ECC</v>
      </c>
      <c r="F40" s="71" t="str">
        <f>VLOOKUP($B40,wedstrijden!$B:$L,F$1,FALSE)</f>
        <v>Godollo</v>
      </c>
      <c r="G40" s="71" t="str">
        <f>VLOOKUP($B40,wedstrijden!$B:$L,G$1,FALSE)</f>
        <v>HUN</v>
      </c>
      <c r="H40" s="48">
        <f>VLOOKUP($B40,wedstrijden!$B:$L,H$1,FALSE)</f>
        <v>43379</v>
      </c>
      <c r="I40" s="48">
        <f>VLOOKUP($B40,wedstrijden!$B:$L,I$1,FALSE)</f>
        <v>43380</v>
      </c>
      <c r="J40" s="48">
        <f>VLOOKUP($B40,wedstrijden!$B:$L,J$1,FALSE)</f>
        <v>43372</v>
      </c>
      <c r="K40" s="48">
        <f>VLOOKUP($B40,wedstrijden!$B:$L,K$1,FALSE)</f>
        <v>43351</v>
      </c>
      <c r="L40" s="71">
        <f>VLOOKUP($B40,wedstrijden!$B:$L,L$1,FALSE)</f>
        <v>0</v>
      </c>
      <c r="M40" s="71">
        <f>VLOOKUP(E40,lookups!G:J,4,FALSE)</f>
        <v>5</v>
      </c>
      <c r="N40" s="71">
        <f t="shared" si="2"/>
        <v>0</v>
      </c>
      <c r="O40" s="72"/>
      <c r="P40" s="72"/>
      <c r="Q40" s="72"/>
      <c r="R40" s="72"/>
      <c r="S40" s="72"/>
      <c r="T40" s="72"/>
      <c r="U40" s="72"/>
      <c r="V40" s="72"/>
      <c r="W40" s="72"/>
      <c r="AD40" s="71" t="str">
        <f t="shared" si="3"/>
        <v>HSECC10</v>
      </c>
    </row>
    <row r="41" spans="1:30" ht="11.25" customHeight="1" x14ac:dyDescent="0.2">
      <c r="A41" s="71" t="str">
        <f t="shared" si="0"/>
        <v>GodolloECC EqHerenSabel</v>
      </c>
      <c r="B41" s="71">
        <f t="shared" si="1"/>
        <v>39</v>
      </c>
      <c r="C41" s="71" t="str">
        <f>VLOOKUP($B41,wedstrijden!$B:$L,C$1,FALSE)</f>
        <v>Heren</v>
      </c>
      <c r="D41" s="71" t="str">
        <f>VLOOKUP($B41,wedstrijden!$B:$L,D$1,FALSE)</f>
        <v>Sabel</v>
      </c>
      <c r="E41" s="71" t="str">
        <f>VLOOKUP($B41,wedstrijden!$B:$L,E$1,FALSE)</f>
        <v>ECC Eq</v>
      </c>
      <c r="F41" s="71" t="str">
        <f>VLOOKUP($B41,wedstrijden!$B:$L,F$1,FALSE)</f>
        <v>Godollo</v>
      </c>
      <c r="G41" s="71" t="str">
        <f>VLOOKUP($B41,wedstrijden!$B:$L,G$1,FALSE)</f>
        <v>HUN</v>
      </c>
      <c r="H41" s="48">
        <f>VLOOKUP($B41,wedstrijden!$B:$L,H$1,FALSE)</f>
        <v>43379</v>
      </c>
      <c r="I41" s="48">
        <f>VLOOKUP($B41,wedstrijden!$B:$L,I$1,FALSE)</f>
        <v>43380</v>
      </c>
      <c r="J41" s="48">
        <f>VLOOKUP($B41,wedstrijden!$B:$L,J$1,FALSE)</f>
        <v>43372</v>
      </c>
      <c r="K41" s="48">
        <f>VLOOKUP($B41,wedstrijden!$B:$L,K$1,FALSE)</f>
        <v>43351</v>
      </c>
      <c r="L41" s="71">
        <f>VLOOKUP($B41,wedstrijden!$B:$L,L$1,FALSE)</f>
        <v>0</v>
      </c>
      <c r="M41" s="71">
        <f>VLOOKUP(E41,lookups!G:J,4,FALSE)</f>
        <v>3</v>
      </c>
      <c r="N41" s="71">
        <f t="shared" si="2"/>
        <v>0</v>
      </c>
      <c r="O41" s="88"/>
      <c r="P41" s="72"/>
      <c r="Q41" s="72"/>
      <c r="R41" s="72"/>
      <c r="S41" s="72"/>
      <c r="T41" s="72"/>
      <c r="U41" s="72"/>
      <c r="V41" s="72"/>
      <c r="W41" s="72"/>
      <c r="AD41" s="71" t="str">
        <f t="shared" si="3"/>
        <v>HSECC Eq10</v>
      </c>
    </row>
    <row r="42" spans="1:30" ht="11.25" customHeight="1" x14ac:dyDescent="0.2">
      <c r="A42" s="71" t="str">
        <f t="shared" si="0"/>
        <v>KopenhagenSATDamesFloret</v>
      </c>
      <c r="B42" s="71">
        <f t="shared" si="1"/>
        <v>40</v>
      </c>
      <c r="C42" s="71" t="str">
        <f>VLOOKUP($B42,wedstrijden!$B:$L,C$1,FALSE)</f>
        <v>Dames</v>
      </c>
      <c r="D42" s="71" t="str">
        <f>VLOOKUP($B42,wedstrijden!$B:$L,D$1,FALSE)</f>
        <v>Floret</v>
      </c>
      <c r="E42" s="71" t="str">
        <f>VLOOKUP($B42,wedstrijden!$B:$L,E$1,FALSE)</f>
        <v>SAT</v>
      </c>
      <c r="F42" s="71" t="str">
        <f>VLOOKUP($B42,wedstrijden!$B:$L,F$1,FALSE)</f>
        <v>Kopenhagen</v>
      </c>
      <c r="G42" s="71" t="str">
        <f>VLOOKUP($B42,wedstrijden!$B:$L,G$1,FALSE)</f>
        <v>DEN</v>
      </c>
      <c r="H42" s="48">
        <f>VLOOKUP($B42,wedstrijden!$B:$L,H$1,FALSE)</f>
        <v>43379</v>
      </c>
      <c r="I42" s="48">
        <f>VLOOKUP($B42,wedstrijden!$B:$L,I$1,FALSE)</f>
        <v>43380</v>
      </c>
      <c r="J42" s="48">
        <f>VLOOKUP($B42,wedstrijden!$B:$L,J$1,FALSE)</f>
        <v>43372</v>
      </c>
      <c r="K42" s="48">
        <f>VLOOKUP($B42,wedstrijden!$B:$L,K$1,FALSE)</f>
        <v>43351</v>
      </c>
      <c r="L42" s="71">
        <f>VLOOKUP($B42,wedstrijden!$B:$L,L$1,FALSE)</f>
        <v>1</v>
      </c>
      <c r="M42" s="71">
        <f>VLOOKUP(E42,lookups!G:J,4,FALSE)</f>
        <v>5</v>
      </c>
      <c r="N42" s="71">
        <f t="shared" si="2"/>
        <v>0</v>
      </c>
      <c r="O42" s="72"/>
      <c r="P42" s="72"/>
      <c r="Q42" s="72"/>
      <c r="R42" s="72"/>
      <c r="S42" s="72"/>
      <c r="T42" s="72"/>
      <c r="U42" s="72"/>
      <c r="V42" s="72"/>
      <c r="W42" s="72"/>
      <c r="AD42" s="71" t="str">
        <f t="shared" si="3"/>
        <v>DFSAT10</v>
      </c>
    </row>
    <row r="43" spans="1:30" ht="11.25" customHeight="1" x14ac:dyDescent="0.2">
      <c r="A43" s="71" t="str">
        <f t="shared" si="0"/>
        <v>KopenhagenU23DamesFloret</v>
      </c>
      <c r="B43" s="71">
        <f t="shared" si="1"/>
        <v>41</v>
      </c>
      <c r="C43" s="71" t="str">
        <f>VLOOKUP($B43,wedstrijden!$B:$L,C$1,FALSE)</f>
        <v>Dames</v>
      </c>
      <c r="D43" s="71" t="str">
        <f>VLOOKUP($B43,wedstrijden!$B:$L,D$1,FALSE)</f>
        <v>Floret</v>
      </c>
      <c r="E43" s="71" t="str">
        <f>VLOOKUP($B43,wedstrijden!$B:$L,E$1,FALSE)</f>
        <v>U23</v>
      </c>
      <c r="F43" s="71" t="str">
        <f>VLOOKUP($B43,wedstrijden!$B:$L,F$1,FALSE)</f>
        <v>Kopenhagen</v>
      </c>
      <c r="G43" s="71" t="str">
        <f>VLOOKUP($B43,wedstrijden!$B:$L,G$1,FALSE)</f>
        <v>DEN</v>
      </c>
      <c r="H43" s="48">
        <f>VLOOKUP($B43,wedstrijden!$B:$L,H$1,FALSE)</f>
        <v>43379</v>
      </c>
      <c r="I43" s="48">
        <f>VLOOKUP($B43,wedstrijden!$B:$L,I$1,FALSE)</f>
        <v>43380</v>
      </c>
      <c r="J43" s="48">
        <f>VLOOKUP($B43,wedstrijden!$B:$L,J$1,FALSE)</f>
        <v>43372</v>
      </c>
      <c r="K43" s="48">
        <f>VLOOKUP($B43,wedstrijden!$B:$L,K$1,FALSE)</f>
        <v>43351</v>
      </c>
      <c r="L43" s="71">
        <f>VLOOKUP($B43,wedstrijden!$B:$L,L$1,FALSE)</f>
        <v>0</v>
      </c>
      <c r="M43" s="71">
        <f>VLOOKUP(E43,lookups!G:J,4,FALSE)</f>
        <v>1</v>
      </c>
      <c r="N43" s="71">
        <f t="shared" si="2"/>
        <v>0</v>
      </c>
      <c r="O43" s="72"/>
      <c r="P43" s="72"/>
      <c r="Q43" s="72"/>
      <c r="R43" s="72"/>
      <c r="S43" s="72"/>
      <c r="T43" s="72"/>
      <c r="U43" s="72"/>
      <c r="V43" s="72"/>
      <c r="W43" s="72"/>
      <c r="AD43" s="71" t="str">
        <f t="shared" si="3"/>
        <v>DFU2310</v>
      </c>
    </row>
    <row r="44" spans="1:30" ht="11.25" customHeight="1" x14ac:dyDescent="0.2">
      <c r="A44" s="71" t="str">
        <f t="shared" si="0"/>
        <v>KopenhagenSATHerenFloret</v>
      </c>
      <c r="B44" s="71">
        <f t="shared" si="1"/>
        <v>42</v>
      </c>
      <c r="C44" s="71" t="str">
        <f>VLOOKUP($B44,wedstrijden!$B:$L,C$1,FALSE)</f>
        <v>Heren</v>
      </c>
      <c r="D44" s="71" t="str">
        <f>VLOOKUP($B44,wedstrijden!$B:$L,D$1,FALSE)</f>
        <v>Floret</v>
      </c>
      <c r="E44" s="71" t="str">
        <f>VLOOKUP($B44,wedstrijden!$B:$L,E$1,FALSE)</f>
        <v>SAT</v>
      </c>
      <c r="F44" s="71" t="str">
        <f>VLOOKUP($B44,wedstrijden!$B:$L,F$1,FALSE)</f>
        <v>Kopenhagen</v>
      </c>
      <c r="G44" s="71" t="str">
        <f>VLOOKUP($B44,wedstrijden!$B:$L,G$1,FALSE)</f>
        <v>DEN</v>
      </c>
      <c r="H44" s="48">
        <f>VLOOKUP($B44,wedstrijden!$B:$L,H$1,FALSE)</f>
        <v>43379</v>
      </c>
      <c r="I44" s="48">
        <f>VLOOKUP($B44,wedstrijden!$B:$L,I$1,FALSE)</f>
        <v>43380</v>
      </c>
      <c r="J44" s="48">
        <f>VLOOKUP($B44,wedstrijden!$B:$L,J$1,FALSE)</f>
        <v>43372</v>
      </c>
      <c r="K44" s="48">
        <f>VLOOKUP($B44,wedstrijden!$B:$L,K$1,FALSE)</f>
        <v>43351</v>
      </c>
      <c r="L44" s="71">
        <f>VLOOKUP($B44,wedstrijden!$B:$L,L$1,FALSE)</f>
        <v>7</v>
      </c>
      <c r="M44" s="71">
        <f>VLOOKUP(E44,lookups!G:J,4,FALSE)</f>
        <v>5</v>
      </c>
      <c r="N44" s="71">
        <f t="shared" si="2"/>
        <v>1</v>
      </c>
      <c r="O44" s="88" t="s">
        <v>2670</v>
      </c>
      <c r="P44" s="72" t="s">
        <v>2670</v>
      </c>
      <c r="Q44" s="72" t="s">
        <v>77</v>
      </c>
      <c r="R44" s="72"/>
      <c r="S44" s="72"/>
      <c r="T44" s="72"/>
      <c r="U44" s="72"/>
      <c r="V44" s="72"/>
      <c r="W44" s="72"/>
      <c r="AD44" s="71" t="str">
        <f t="shared" si="3"/>
        <v>HFSAT10</v>
      </c>
    </row>
    <row r="45" spans="1:30" ht="11.25" customHeight="1" x14ac:dyDescent="0.2">
      <c r="A45" s="71" t="str">
        <f t="shared" si="0"/>
        <v>KopenhagenU23HerenFloret</v>
      </c>
      <c r="B45" s="71">
        <f t="shared" si="1"/>
        <v>43</v>
      </c>
      <c r="C45" s="71" t="str">
        <f>VLOOKUP($B45,wedstrijden!$B:$L,C$1,FALSE)</f>
        <v>Heren</v>
      </c>
      <c r="D45" s="71" t="str">
        <f>VLOOKUP($B45,wedstrijden!$B:$L,D$1,FALSE)</f>
        <v>Floret</v>
      </c>
      <c r="E45" s="71" t="str">
        <f>VLOOKUP($B45,wedstrijden!$B:$L,E$1,FALSE)</f>
        <v>U23</v>
      </c>
      <c r="F45" s="71" t="str">
        <f>VLOOKUP($B45,wedstrijden!$B:$L,F$1,FALSE)</f>
        <v>Kopenhagen</v>
      </c>
      <c r="G45" s="71" t="str">
        <f>VLOOKUP($B45,wedstrijden!$B:$L,G$1,FALSE)</f>
        <v>DEN</v>
      </c>
      <c r="H45" s="48">
        <f>VLOOKUP($B45,wedstrijden!$B:$L,H$1,FALSE)</f>
        <v>43379</v>
      </c>
      <c r="I45" s="48">
        <f>VLOOKUP($B45,wedstrijden!$B:$L,I$1,FALSE)</f>
        <v>43380</v>
      </c>
      <c r="J45" s="48">
        <f>VLOOKUP($B45,wedstrijden!$B:$L,J$1,FALSE)</f>
        <v>43372</v>
      </c>
      <c r="K45" s="48">
        <f>VLOOKUP($B45,wedstrijden!$B:$L,K$1,FALSE)</f>
        <v>43351</v>
      </c>
      <c r="L45" s="71">
        <f>VLOOKUP($B45,wedstrijden!$B:$L,L$1,FALSE)</f>
        <v>0</v>
      </c>
      <c r="M45" s="71">
        <f>VLOOKUP(E45,lookups!G:J,4,FALSE)</f>
        <v>1</v>
      </c>
      <c r="N45" s="71">
        <f t="shared" si="2"/>
        <v>0</v>
      </c>
      <c r="O45" s="88"/>
      <c r="P45" s="72"/>
      <c r="Q45" s="72"/>
      <c r="R45" s="72"/>
      <c r="S45" s="72"/>
      <c r="T45" s="72"/>
      <c r="U45" s="72"/>
      <c r="V45" s="72"/>
      <c r="W45" s="72"/>
      <c r="AD45" s="71" t="str">
        <f t="shared" si="3"/>
        <v>HFU2310</v>
      </c>
    </row>
    <row r="46" spans="1:30" ht="11.25" customHeight="1" x14ac:dyDescent="0.2">
      <c r="A46" s="71" t="str">
        <f t="shared" si="0"/>
        <v>ReykjavikSATDamesSabel</v>
      </c>
      <c r="B46" s="71">
        <f t="shared" si="1"/>
        <v>44</v>
      </c>
      <c r="C46" s="71" t="str">
        <f>VLOOKUP($B46,wedstrijden!$B:$L,C$1,FALSE)</f>
        <v>Dames</v>
      </c>
      <c r="D46" s="71" t="str">
        <f>VLOOKUP($B46,wedstrijden!$B:$L,D$1,FALSE)</f>
        <v>Sabel</v>
      </c>
      <c r="E46" s="71" t="str">
        <f>VLOOKUP($B46,wedstrijden!$B:$L,E$1,FALSE)</f>
        <v>SAT</v>
      </c>
      <c r="F46" s="71" t="str">
        <f>VLOOKUP($B46,wedstrijden!$B:$L,F$1,FALSE)</f>
        <v>Reykjavik</v>
      </c>
      <c r="G46" s="71" t="str">
        <f>VLOOKUP($B46,wedstrijden!$B:$L,G$1,FALSE)</f>
        <v>ISL</v>
      </c>
      <c r="H46" s="48">
        <f>VLOOKUP($B46,wedstrijden!$B:$L,H$1,FALSE)</f>
        <v>43379</v>
      </c>
      <c r="I46" s="48">
        <f>VLOOKUP($B46,wedstrijden!$B:$L,I$1,FALSE)</f>
        <v>43380</v>
      </c>
      <c r="J46" s="48">
        <f>VLOOKUP($B46,wedstrijden!$B:$L,J$1,FALSE)</f>
        <v>43372</v>
      </c>
      <c r="K46" s="48">
        <f>VLOOKUP($B46,wedstrijden!$B:$L,K$1,FALSE)</f>
        <v>43351</v>
      </c>
      <c r="L46" s="71">
        <f>VLOOKUP($B46,wedstrijden!$B:$L,L$1,FALSE)</f>
        <v>0</v>
      </c>
      <c r="M46" s="71">
        <f>VLOOKUP(E46,lookups!G:J,4,FALSE)</f>
        <v>5</v>
      </c>
      <c r="N46" s="71">
        <f t="shared" si="2"/>
        <v>0</v>
      </c>
      <c r="O46" s="88"/>
      <c r="P46" s="72"/>
      <c r="Q46" s="72"/>
      <c r="R46" s="72"/>
      <c r="S46" s="72"/>
      <c r="T46" s="72"/>
      <c r="U46" s="72"/>
      <c r="V46" s="72"/>
      <c r="W46" s="72"/>
      <c r="AD46" s="71" t="str">
        <f t="shared" si="3"/>
        <v>DSSAT10</v>
      </c>
    </row>
    <row r="47" spans="1:30" ht="11.25" customHeight="1" x14ac:dyDescent="0.2">
      <c r="A47" s="71" t="str">
        <f t="shared" si="0"/>
        <v>ReykjavikSATHerenSabel</v>
      </c>
      <c r="B47" s="71">
        <f t="shared" si="1"/>
        <v>45</v>
      </c>
      <c r="C47" s="71" t="str">
        <f>VLOOKUP($B47,wedstrijden!$B:$L,C$1,FALSE)</f>
        <v>Heren</v>
      </c>
      <c r="D47" s="71" t="str">
        <f>VLOOKUP($B47,wedstrijden!$B:$L,D$1,FALSE)</f>
        <v>Sabel</v>
      </c>
      <c r="E47" s="71" t="str">
        <f>VLOOKUP($B47,wedstrijden!$B:$L,E$1,FALSE)</f>
        <v>SAT</v>
      </c>
      <c r="F47" s="71" t="str">
        <f>VLOOKUP($B47,wedstrijden!$B:$L,F$1,FALSE)</f>
        <v>Reykjavik</v>
      </c>
      <c r="G47" s="71" t="str">
        <f>VLOOKUP($B47,wedstrijden!$B:$L,G$1,FALSE)</f>
        <v>ISL</v>
      </c>
      <c r="H47" s="48">
        <f>VLOOKUP($B47,wedstrijden!$B:$L,H$1,FALSE)</f>
        <v>43379</v>
      </c>
      <c r="I47" s="48">
        <f>VLOOKUP($B47,wedstrijden!$B:$L,I$1,FALSE)</f>
        <v>43380</v>
      </c>
      <c r="J47" s="48">
        <f>VLOOKUP($B47,wedstrijden!$B:$L,J$1,FALSE)</f>
        <v>43372</v>
      </c>
      <c r="K47" s="48">
        <f>VLOOKUP($B47,wedstrijden!$B:$L,K$1,FALSE)</f>
        <v>43351</v>
      </c>
      <c r="L47" s="71">
        <f>VLOOKUP($B47,wedstrijden!$B:$L,L$1,FALSE)</f>
        <v>0</v>
      </c>
      <c r="M47" s="71">
        <f>VLOOKUP(E47,lookups!G:J,4,FALSE)</f>
        <v>5</v>
      </c>
      <c r="N47" s="71">
        <f t="shared" si="2"/>
        <v>0</v>
      </c>
      <c r="O47" s="72"/>
      <c r="P47" s="72"/>
      <c r="Q47" s="72"/>
      <c r="R47" s="72"/>
      <c r="S47" s="72"/>
      <c r="T47" s="72"/>
      <c r="U47" s="72"/>
      <c r="V47" s="72"/>
      <c r="W47" s="72"/>
      <c r="AD47" s="71" t="str">
        <f t="shared" si="3"/>
        <v>HSSAT10</v>
      </c>
    </row>
    <row r="48" spans="1:30" ht="11.25" customHeight="1" x14ac:dyDescent="0.2">
      <c r="A48" s="71" t="str">
        <f t="shared" si="0"/>
        <v>TurkuSATDamesDegen</v>
      </c>
      <c r="B48" s="71">
        <f t="shared" si="1"/>
        <v>46</v>
      </c>
      <c r="C48" s="71" t="str">
        <f>VLOOKUP($B48,wedstrijden!$B:$L,C$1,FALSE)</f>
        <v>Dames</v>
      </c>
      <c r="D48" s="71" t="str">
        <f>VLOOKUP($B48,wedstrijden!$B:$L,D$1,FALSE)</f>
        <v>Degen</v>
      </c>
      <c r="E48" s="71" t="str">
        <f>VLOOKUP($B48,wedstrijden!$B:$L,E$1,FALSE)</f>
        <v>SAT</v>
      </c>
      <c r="F48" s="71" t="str">
        <f>VLOOKUP($B48,wedstrijden!$B:$L,F$1,FALSE)</f>
        <v>Turku</v>
      </c>
      <c r="G48" s="71" t="str">
        <f>VLOOKUP($B48,wedstrijden!$B:$L,G$1,FALSE)</f>
        <v>FIN</v>
      </c>
      <c r="H48" s="48">
        <f>VLOOKUP($B48,wedstrijden!$B:$L,H$1,FALSE)</f>
        <v>43379</v>
      </c>
      <c r="I48" s="48">
        <f>VLOOKUP($B48,wedstrijden!$B:$L,I$1,FALSE)</f>
        <v>43380</v>
      </c>
      <c r="J48" s="48">
        <f>VLOOKUP($B48,wedstrijden!$B:$L,J$1,FALSE)</f>
        <v>43372</v>
      </c>
      <c r="K48" s="48">
        <f>VLOOKUP($B48,wedstrijden!$B:$L,K$1,FALSE)</f>
        <v>43351</v>
      </c>
      <c r="L48" s="71">
        <f>VLOOKUP($B48,wedstrijden!$B:$L,L$1,FALSE)</f>
        <v>0</v>
      </c>
      <c r="M48" s="71">
        <f>VLOOKUP(E48,lookups!G:J,4,FALSE)</f>
        <v>5</v>
      </c>
      <c r="N48" s="71">
        <f t="shared" si="2"/>
        <v>0</v>
      </c>
      <c r="O48" s="88"/>
      <c r="P48" s="72"/>
      <c r="Q48" s="72"/>
      <c r="R48" s="72"/>
      <c r="S48" s="72"/>
      <c r="T48" s="72"/>
      <c r="U48" s="72"/>
      <c r="V48" s="72"/>
      <c r="W48" s="72"/>
      <c r="AD48" s="71" t="str">
        <f t="shared" si="3"/>
        <v>DDSAT10</v>
      </c>
    </row>
    <row r="49" spans="1:30" ht="11.25" customHeight="1" x14ac:dyDescent="0.2">
      <c r="A49" s="71" t="str">
        <f t="shared" si="0"/>
        <v>TurkuSATHerenDegen</v>
      </c>
      <c r="B49" s="71">
        <f t="shared" si="1"/>
        <v>47</v>
      </c>
      <c r="C49" s="71" t="str">
        <f>VLOOKUP($B49,wedstrijden!$B:$L,C$1,FALSE)</f>
        <v>Heren</v>
      </c>
      <c r="D49" s="71" t="str">
        <f>VLOOKUP($B49,wedstrijden!$B:$L,D$1,FALSE)</f>
        <v>Degen</v>
      </c>
      <c r="E49" s="71" t="str">
        <f>VLOOKUP($B49,wedstrijden!$B:$L,E$1,FALSE)</f>
        <v>SAT</v>
      </c>
      <c r="F49" s="71" t="str">
        <f>VLOOKUP($B49,wedstrijden!$B:$L,F$1,FALSE)</f>
        <v>Turku</v>
      </c>
      <c r="G49" s="71" t="str">
        <f>VLOOKUP($B49,wedstrijden!$B:$L,G$1,FALSE)</f>
        <v>FIN</v>
      </c>
      <c r="H49" s="48">
        <f>VLOOKUP($B49,wedstrijden!$B:$L,H$1,FALSE)</f>
        <v>43379</v>
      </c>
      <c r="I49" s="48">
        <f>VLOOKUP($B49,wedstrijden!$B:$L,I$1,FALSE)</f>
        <v>43380</v>
      </c>
      <c r="J49" s="48">
        <f>VLOOKUP($B49,wedstrijden!$B:$L,J$1,FALSE)</f>
        <v>43372</v>
      </c>
      <c r="K49" s="48">
        <f>VLOOKUP($B49,wedstrijden!$B:$L,K$1,FALSE)</f>
        <v>43351</v>
      </c>
      <c r="L49" s="71">
        <f>VLOOKUP($B49,wedstrijden!$B:$L,L$1,FALSE)</f>
        <v>0</v>
      </c>
      <c r="M49" s="71">
        <f>VLOOKUP(E49,lookups!G:J,4,FALSE)</f>
        <v>5</v>
      </c>
      <c r="N49" s="71">
        <f t="shared" si="2"/>
        <v>0</v>
      </c>
      <c r="O49" s="72"/>
      <c r="P49" s="72"/>
      <c r="Q49" s="72"/>
      <c r="R49" s="72"/>
      <c r="S49" s="72"/>
      <c r="T49" s="72"/>
      <c r="U49" s="72"/>
      <c r="V49" s="72"/>
      <c r="W49" s="72"/>
      <c r="AD49" s="71" t="str">
        <f t="shared" si="3"/>
        <v>HDSAT10</v>
      </c>
    </row>
    <row r="50" spans="1:30" ht="11.25" customHeight="1" x14ac:dyDescent="0.2">
      <c r="A50" s="71" t="str">
        <f t="shared" si="0"/>
        <v>LondenECCDamesSabel</v>
      </c>
      <c r="B50" s="71">
        <f t="shared" si="1"/>
        <v>48</v>
      </c>
      <c r="C50" s="71" t="str">
        <f>VLOOKUP($B50,wedstrijden!$B:$L,C$1,FALSE)</f>
        <v>Dames</v>
      </c>
      <c r="D50" s="71" t="str">
        <f>VLOOKUP($B50,wedstrijden!$B:$L,D$1,FALSE)</f>
        <v>Sabel</v>
      </c>
      <c r="E50" s="71" t="str">
        <f>VLOOKUP($B50,wedstrijden!$B:$L,E$1,FALSE)</f>
        <v>ECC</v>
      </c>
      <c r="F50" s="71" t="str">
        <f>VLOOKUP($B50,wedstrijden!$B:$L,F$1,FALSE)</f>
        <v>Londen</v>
      </c>
      <c r="G50" s="71" t="str">
        <f>VLOOKUP($B50,wedstrijden!$B:$L,G$1,FALSE)</f>
        <v>GBR</v>
      </c>
      <c r="H50" s="48">
        <f>VLOOKUP($B50,wedstrijden!$B:$L,H$1,FALSE)</f>
        <v>43386</v>
      </c>
      <c r="I50" s="48">
        <f>VLOOKUP($B50,wedstrijden!$B:$L,I$1,FALSE)</f>
        <v>43387</v>
      </c>
      <c r="J50" s="48">
        <f>VLOOKUP($B50,wedstrijden!$B:$L,J$1,FALSE)</f>
        <v>43379</v>
      </c>
      <c r="K50" s="48">
        <f>VLOOKUP($B50,wedstrijden!$B:$L,K$1,FALSE)</f>
        <v>43358</v>
      </c>
      <c r="L50" s="71">
        <f>VLOOKUP($B50,wedstrijden!$B:$L,L$1,FALSE)</f>
        <v>3</v>
      </c>
      <c r="M50" s="71">
        <f>VLOOKUP(E50,lookups!G:J,4,FALSE)</f>
        <v>5</v>
      </c>
      <c r="N50" s="71">
        <f t="shared" si="2"/>
        <v>0</v>
      </c>
      <c r="O50" s="72"/>
      <c r="P50" s="72"/>
      <c r="Q50" s="72"/>
      <c r="R50" s="72"/>
      <c r="S50" s="72"/>
      <c r="T50" s="72"/>
      <c r="U50" s="72"/>
      <c r="V50" s="72"/>
      <c r="W50" s="72"/>
      <c r="AD50" s="71" t="str">
        <f t="shared" si="3"/>
        <v>DSECC10</v>
      </c>
    </row>
    <row r="51" spans="1:30" ht="11.25" customHeight="1" x14ac:dyDescent="0.2">
      <c r="A51" s="71" t="str">
        <f t="shared" si="0"/>
        <v>LondenECC EqDamesSabel</v>
      </c>
      <c r="B51" s="71">
        <f t="shared" si="1"/>
        <v>49</v>
      </c>
      <c r="C51" s="71" t="str">
        <f>VLOOKUP($B51,wedstrijden!$B:$L,C$1,FALSE)</f>
        <v>Dames</v>
      </c>
      <c r="D51" s="71" t="str">
        <f>VLOOKUP($B51,wedstrijden!$B:$L,D$1,FALSE)</f>
        <v>Sabel</v>
      </c>
      <c r="E51" s="71" t="str">
        <f>VLOOKUP($B51,wedstrijden!$B:$L,E$1,FALSE)</f>
        <v>ECC Eq</v>
      </c>
      <c r="F51" s="71" t="str">
        <f>VLOOKUP($B51,wedstrijden!$B:$L,F$1,FALSE)</f>
        <v>Londen</v>
      </c>
      <c r="G51" s="71" t="str">
        <f>VLOOKUP($B51,wedstrijden!$B:$L,G$1,FALSE)</f>
        <v>GBR</v>
      </c>
      <c r="H51" s="48">
        <f>VLOOKUP($B51,wedstrijden!$B:$L,H$1,FALSE)</f>
        <v>43386</v>
      </c>
      <c r="I51" s="48">
        <f>VLOOKUP($B51,wedstrijden!$B:$L,I$1,FALSE)</f>
        <v>43387</v>
      </c>
      <c r="J51" s="48">
        <f>VLOOKUP($B51,wedstrijden!$B:$L,J$1,FALSE)</f>
        <v>43379</v>
      </c>
      <c r="K51" s="48">
        <f>VLOOKUP($B51,wedstrijden!$B:$L,K$1,FALSE)</f>
        <v>43358</v>
      </c>
      <c r="L51" s="71">
        <f>VLOOKUP($B51,wedstrijden!$B:$L,L$1,FALSE)</f>
        <v>3</v>
      </c>
      <c r="M51" s="71">
        <f>VLOOKUP(E51,lookups!G:J,4,FALSE)</f>
        <v>3</v>
      </c>
      <c r="N51" s="71">
        <f t="shared" si="2"/>
        <v>1</v>
      </c>
      <c r="O51" s="72" t="s">
        <v>2806</v>
      </c>
      <c r="P51" s="72" t="s">
        <v>2811</v>
      </c>
      <c r="Q51" s="72"/>
      <c r="R51" s="72"/>
      <c r="S51" s="72"/>
      <c r="T51" s="72"/>
      <c r="U51" s="72"/>
      <c r="V51" s="72"/>
      <c r="W51" s="72"/>
      <c r="AD51" s="71" t="str">
        <f t="shared" si="3"/>
        <v>DSECC Eq10</v>
      </c>
    </row>
    <row r="52" spans="1:30" x14ac:dyDescent="0.2">
      <c r="A52" s="71" t="str">
        <f t="shared" si="0"/>
        <v>LondenSATHerenFloret</v>
      </c>
      <c r="B52" s="71">
        <f t="shared" si="1"/>
        <v>50</v>
      </c>
      <c r="C52" s="71" t="str">
        <f>VLOOKUP($B52,wedstrijden!$B:$L,C$1,FALSE)</f>
        <v>Heren</v>
      </c>
      <c r="D52" s="71" t="str">
        <f>VLOOKUP($B52,wedstrijden!$B:$L,D$1,FALSE)</f>
        <v>Floret</v>
      </c>
      <c r="E52" s="71" t="str">
        <f>VLOOKUP($B52,wedstrijden!$B:$L,E$1,FALSE)</f>
        <v>SAT</v>
      </c>
      <c r="F52" s="71" t="str">
        <f>VLOOKUP($B52,wedstrijden!$B:$L,F$1,FALSE)</f>
        <v>Londen</v>
      </c>
      <c r="G52" s="71" t="str">
        <f>VLOOKUP($B52,wedstrijden!$B:$L,G$1,FALSE)</f>
        <v>GBR</v>
      </c>
      <c r="H52" s="48">
        <f>VLOOKUP($B52,wedstrijden!$B:$L,H$1,FALSE)</f>
        <v>43386</v>
      </c>
      <c r="I52" s="48">
        <f>VLOOKUP($B52,wedstrijden!$B:$L,I$1,FALSE)</f>
        <v>43387</v>
      </c>
      <c r="J52" s="48">
        <f>VLOOKUP($B52,wedstrijden!$B:$L,J$1,FALSE)</f>
        <v>43379</v>
      </c>
      <c r="K52" s="48">
        <f>VLOOKUP($B52,wedstrijden!$B:$L,K$1,FALSE)</f>
        <v>43358</v>
      </c>
      <c r="L52" s="71">
        <f>VLOOKUP($B52,wedstrijden!$B:$L,L$1,FALSE)</f>
        <v>5</v>
      </c>
      <c r="M52" s="71">
        <f>VLOOKUP(E52,lookups!G:J,4,FALSE)</f>
        <v>5</v>
      </c>
      <c r="N52" s="71">
        <f t="shared" si="2"/>
        <v>1</v>
      </c>
      <c r="O52" s="72" t="s">
        <v>2767</v>
      </c>
      <c r="P52" s="72" t="s">
        <v>846</v>
      </c>
      <c r="Q52" s="72"/>
      <c r="R52" s="72"/>
      <c r="S52" s="72"/>
      <c r="T52" s="72"/>
      <c r="U52" s="72"/>
      <c r="V52" s="72"/>
      <c r="W52" s="72"/>
      <c r="AD52" s="71" t="str">
        <f t="shared" si="3"/>
        <v>HFSAT10</v>
      </c>
    </row>
    <row r="53" spans="1:30" x14ac:dyDescent="0.2">
      <c r="A53" s="71" t="str">
        <f t="shared" si="0"/>
        <v>LondenSATHerenSabel</v>
      </c>
      <c r="B53" s="71">
        <f t="shared" si="1"/>
        <v>51</v>
      </c>
      <c r="C53" s="71" t="str">
        <f>VLOOKUP($B53,wedstrijden!$B:$L,C$1,FALSE)</f>
        <v>Heren</v>
      </c>
      <c r="D53" s="71" t="str">
        <f>VLOOKUP($B53,wedstrijden!$B:$L,D$1,FALSE)</f>
        <v>Sabel</v>
      </c>
      <c r="E53" s="71" t="str">
        <f>VLOOKUP($B53,wedstrijden!$B:$L,E$1,FALSE)</f>
        <v>SAT</v>
      </c>
      <c r="F53" s="71" t="str">
        <f>VLOOKUP($B53,wedstrijden!$B:$L,F$1,FALSE)</f>
        <v>Londen</v>
      </c>
      <c r="G53" s="71" t="str">
        <f>VLOOKUP($B53,wedstrijden!$B:$L,G$1,FALSE)</f>
        <v>GBR</v>
      </c>
      <c r="H53" s="48">
        <f>VLOOKUP($B53,wedstrijden!$B:$L,H$1,FALSE)</f>
        <v>43386</v>
      </c>
      <c r="I53" s="48">
        <f>VLOOKUP($B53,wedstrijden!$B:$L,I$1,FALSE)</f>
        <v>43387</v>
      </c>
      <c r="J53" s="48">
        <f>VLOOKUP($B53,wedstrijden!$B:$L,J$1,FALSE)</f>
        <v>43379</v>
      </c>
      <c r="K53" s="48">
        <f>VLOOKUP($B53,wedstrijden!$B:$L,K$1,FALSE)</f>
        <v>43358</v>
      </c>
      <c r="L53" s="71">
        <f>VLOOKUP($B53,wedstrijden!$B:$L,L$1,FALSE)</f>
        <v>0</v>
      </c>
      <c r="M53" s="71">
        <f>VLOOKUP(E53,lookups!G:J,4,FALSE)</f>
        <v>5</v>
      </c>
      <c r="N53" s="71">
        <f t="shared" si="2"/>
        <v>0</v>
      </c>
      <c r="O53" s="72"/>
      <c r="P53" s="72"/>
      <c r="Q53" s="72"/>
      <c r="R53" s="72"/>
      <c r="S53" s="72"/>
      <c r="T53" s="72"/>
      <c r="U53" s="72"/>
      <c r="V53" s="72"/>
      <c r="W53" s="72"/>
      <c r="AD53" s="71" t="str">
        <f t="shared" si="3"/>
        <v>HSSAT10</v>
      </c>
    </row>
    <row r="54" spans="1:30" ht="11.25" customHeight="1" x14ac:dyDescent="0.2">
      <c r="A54" s="71" t="str">
        <f t="shared" si="0"/>
        <v>LondenECCHerenSabel</v>
      </c>
      <c r="B54" s="71">
        <f t="shared" si="1"/>
        <v>52</v>
      </c>
      <c r="C54" s="71" t="str">
        <f>VLOOKUP($B54,wedstrijden!$B:$L,C$1,FALSE)</f>
        <v>Heren</v>
      </c>
      <c r="D54" s="71" t="str">
        <f>VLOOKUP($B54,wedstrijden!$B:$L,D$1,FALSE)</f>
        <v>Sabel</v>
      </c>
      <c r="E54" s="71" t="str">
        <f>VLOOKUP($B54,wedstrijden!$B:$L,E$1,FALSE)</f>
        <v>ECC</v>
      </c>
      <c r="F54" s="71" t="str">
        <f>VLOOKUP($B54,wedstrijden!$B:$L,F$1,FALSE)</f>
        <v>Londen</v>
      </c>
      <c r="G54" s="71" t="str">
        <f>VLOOKUP($B54,wedstrijden!$B:$L,G$1,FALSE)</f>
        <v>GBR</v>
      </c>
      <c r="H54" s="48">
        <f>VLOOKUP($B54,wedstrijden!$B:$L,H$1,FALSE)</f>
        <v>43386</v>
      </c>
      <c r="I54" s="48">
        <f>VLOOKUP($B54,wedstrijden!$B:$L,I$1,FALSE)</f>
        <v>43387</v>
      </c>
      <c r="J54" s="48">
        <f>VLOOKUP($B54,wedstrijden!$B:$L,J$1,FALSE)</f>
        <v>43379</v>
      </c>
      <c r="K54" s="48">
        <f>VLOOKUP($B54,wedstrijden!$B:$L,K$1,FALSE)</f>
        <v>43358</v>
      </c>
      <c r="L54" s="71">
        <f>VLOOKUP($B54,wedstrijden!$B:$L,L$1,FALSE)</f>
        <v>3</v>
      </c>
      <c r="M54" s="71">
        <f>VLOOKUP(E54,lookups!G:J,4,FALSE)</f>
        <v>5</v>
      </c>
      <c r="N54" s="71">
        <f t="shared" si="2"/>
        <v>0</v>
      </c>
      <c r="O54" s="72"/>
      <c r="P54" s="72"/>
      <c r="Q54" s="72"/>
      <c r="R54" s="72"/>
      <c r="S54" s="72"/>
      <c r="T54" s="72"/>
      <c r="U54" s="72"/>
      <c r="V54" s="72"/>
      <c r="W54" s="72"/>
      <c r="AD54" s="71" t="str">
        <f t="shared" si="3"/>
        <v>HSECC10</v>
      </c>
    </row>
    <row r="55" spans="1:30" ht="11.25" customHeight="1" x14ac:dyDescent="0.2">
      <c r="A55" s="71" t="str">
        <f t="shared" si="0"/>
        <v>LondenECC EqHerenSabel</v>
      </c>
      <c r="B55" s="71">
        <f t="shared" si="1"/>
        <v>53</v>
      </c>
      <c r="C55" s="71" t="str">
        <f>VLOOKUP($B55,wedstrijden!$B:$L,C$1,FALSE)</f>
        <v>Heren</v>
      </c>
      <c r="D55" s="71" t="str">
        <f>VLOOKUP($B55,wedstrijden!$B:$L,D$1,FALSE)</f>
        <v>Sabel</v>
      </c>
      <c r="E55" s="71" t="str">
        <f>VLOOKUP($B55,wedstrijden!$B:$L,E$1,FALSE)</f>
        <v>ECC Eq</v>
      </c>
      <c r="F55" s="71" t="str">
        <f>VLOOKUP($B55,wedstrijden!$B:$L,F$1,FALSE)</f>
        <v>Londen</v>
      </c>
      <c r="G55" s="71" t="str">
        <f>VLOOKUP($B55,wedstrijden!$B:$L,G$1,FALSE)</f>
        <v>GBR</v>
      </c>
      <c r="H55" s="48">
        <f>VLOOKUP($B55,wedstrijden!$B:$L,H$1,FALSE)</f>
        <v>43386</v>
      </c>
      <c r="I55" s="48">
        <f>VLOOKUP($B55,wedstrijden!$B:$L,I$1,FALSE)</f>
        <v>43387</v>
      </c>
      <c r="J55" s="48">
        <f>VLOOKUP($B55,wedstrijden!$B:$L,J$1,FALSE)</f>
        <v>43379</v>
      </c>
      <c r="K55" s="48">
        <f>VLOOKUP($B55,wedstrijden!$B:$L,K$1,FALSE)</f>
        <v>43358</v>
      </c>
      <c r="L55" s="71">
        <f>VLOOKUP($B55,wedstrijden!$B:$L,L$1,FALSE)</f>
        <v>0</v>
      </c>
      <c r="M55" s="71">
        <f>VLOOKUP(E55,lookups!G:J,4,FALSE)</f>
        <v>3</v>
      </c>
      <c r="N55" s="71">
        <f t="shared" si="2"/>
        <v>0</v>
      </c>
      <c r="O55" s="72"/>
      <c r="P55" s="72"/>
      <c r="Q55" s="72"/>
      <c r="R55" s="72"/>
      <c r="S55" s="72"/>
      <c r="T55" s="72"/>
      <c r="U55" s="72"/>
      <c r="V55" s="72"/>
      <c r="W55" s="72"/>
      <c r="AD55" s="71" t="str">
        <f t="shared" si="3"/>
        <v>HSECC Eq10</v>
      </c>
    </row>
    <row r="56" spans="1:30" ht="11.25" customHeight="1" x14ac:dyDescent="0.2">
      <c r="A56" s="71" t="str">
        <f t="shared" si="0"/>
        <v>SamorinECCDamesFloret</v>
      </c>
      <c r="B56" s="71">
        <f t="shared" si="1"/>
        <v>54</v>
      </c>
      <c r="C56" s="71" t="str">
        <f>VLOOKUP($B56,wedstrijden!$B:$L,C$1,FALSE)</f>
        <v>Dames</v>
      </c>
      <c r="D56" s="71" t="str">
        <f>VLOOKUP($B56,wedstrijden!$B:$L,D$1,FALSE)</f>
        <v>Floret</v>
      </c>
      <c r="E56" s="71" t="str">
        <f>VLOOKUP($B56,wedstrijden!$B:$L,E$1,FALSE)</f>
        <v>ECC</v>
      </c>
      <c r="F56" s="71" t="str">
        <f>VLOOKUP($B56,wedstrijden!$B:$L,F$1,FALSE)</f>
        <v>Samorin</v>
      </c>
      <c r="G56" s="71" t="str">
        <f>VLOOKUP($B56,wedstrijden!$B:$L,G$1,FALSE)</f>
        <v>SVK</v>
      </c>
      <c r="H56" s="48">
        <f>VLOOKUP($B56,wedstrijden!$B:$L,H$1,FALSE)</f>
        <v>43386</v>
      </c>
      <c r="I56" s="48">
        <f>VLOOKUP($B56,wedstrijden!$B:$L,I$1,FALSE)</f>
        <v>43387</v>
      </c>
      <c r="J56" s="48">
        <f>VLOOKUP($B56,wedstrijden!$B:$L,J$1,FALSE)</f>
        <v>43379</v>
      </c>
      <c r="K56" s="48">
        <f>VLOOKUP($B56,wedstrijden!$B:$L,K$1,FALSE)</f>
        <v>43358</v>
      </c>
      <c r="L56" s="71">
        <f>VLOOKUP($B56,wedstrijden!$B:$L,L$1,FALSE)</f>
        <v>0</v>
      </c>
      <c r="M56" s="71">
        <f>VLOOKUP(E56,lookups!G:J,4,FALSE)</f>
        <v>5</v>
      </c>
      <c r="N56" s="71">
        <f t="shared" si="2"/>
        <v>0</v>
      </c>
      <c r="O56" s="72"/>
      <c r="P56" s="72"/>
      <c r="Q56" s="72"/>
      <c r="R56" s="72"/>
      <c r="S56" s="72"/>
      <c r="T56" s="72"/>
      <c r="U56" s="72"/>
      <c r="V56" s="72"/>
      <c r="W56" s="72"/>
      <c r="AD56" s="71" t="str">
        <f t="shared" si="3"/>
        <v>DFECC10</v>
      </c>
    </row>
    <row r="57" spans="1:30" ht="11.25" customHeight="1" x14ac:dyDescent="0.2">
      <c r="A57" s="71" t="str">
        <f t="shared" si="0"/>
        <v>SamorinECC EqDamesFloret</v>
      </c>
      <c r="B57" s="71">
        <f t="shared" si="1"/>
        <v>55</v>
      </c>
      <c r="C57" s="71" t="str">
        <f>VLOOKUP($B57,wedstrijden!$B:$L,C$1,FALSE)</f>
        <v>Dames</v>
      </c>
      <c r="D57" s="71" t="str">
        <f>VLOOKUP($B57,wedstrijden!$B:$L,D$1,FALSE)</f>
        <v>Floret</v>
      </c>
      <c r="E57" s="71" t="str">
        <f>VLOOKUP($B57,wedstrijden!$B:$L,E$1,FALSE)</f>
        <v>ECC Eq</v>
      </c>
      <c r="F57" s="71" t="str">
        <f>VLOOKUP($B57,wedstrijden!$B:$L,F$1,FALSE)</f>
        <v>Samorin</v>
      </c>
      <c r="G57" s="71" t="str">
        <f>VLOOKUP($B57,wedstrijden!$B:$L,G$1,FALSE)</f>
        <v>SVK</v>
      </c>
      <c r="H57" s="48">
        <f>VLOOKUP($B57,wedstrijden!$B:$L,H$1,FALSE)</f>
        <v>43386</v>
      </c>
      <c r="I57" s="48">
        <f>VLOOKUP($B57,wedstrijden!$B:$L,I$1,FALSE)</f>
        <v>43387</v>
      </c>
      <c r="J57" s="48">
        <f>VLOOKUP($B57,wedstrijden!$B:$L,J$1,FALSE)</f>
        <v>43379</v>
      </c>
      <c r="K57" s="48">
        <f>VLOOKUP($B57,wedstrijden!$B:$L,K$1,FALSE)</f>
        <v>43358</v>
      </c>
      <c r="L57" s="71">
        <f>VLOOKUP($B57,wedstrijden!$B:$L,L$1,FALSE)</f>
        <v>0</v>
      </c>
      <c r="M57" s="71">
        <f>VLOOKUP(E57,lookups!G:J,4,FALSE)</f>
        <v>3</v>
      </c>
      <c r="N57" s="71">
        <f t="shared" si="2"/>
        <v>0</v>
      </c>
      <c r="O57" s="72"/>
      <c r="P57" s="72"/>
      <c r="Q57" s="72"/>
      <c r="R57" s="72"/>
      <c r="S57" s="72"/>
      <c r="T57" s="72"/>
      <c r="U57" s="72"/>
      <c r="V57" s="72"/>
      <c r="W57" s="72"/>
      <c r="AD57" s="71" t="str">
        <f t="shared" si="3"/>
        <v>DFECC Eq10</v>
      </c>
    </row>
    <row r="58" spans="1:30" ht="11.25" customHeight="1" x14ac:dyDescent="0.2">
      <c r="A58" s="71" t="str">
        <f t="shared" si="0"/>
        <v>SplitSATDamesDegen</v>
      </c>
      <c r="B58" s="71">
        <f t="shared" si="1"/>
        <v>56</v>
      </c>
      <c r="C58" s="71" t="str">
        <f>VLOOKUP($B58,wedstrijden!$B:$L,C$1,FALSE)</f>
        <v>Dames</v>
      </c>
      <c r="D58" s="71" t="str">
        <f>VLOOKUP($B58,wedstrijden!$B:$L,D$1,FALSE)</f>
        <v>Degen</v>
      </c>
      <c r="E58" s="71" t="str">
        <f>VLOOKUP($B58,wedstrijden!$B:$L,E$1,FALSE)</f>
        <v>SAT</v>
      </c>
      <c r="F58" s="71" t="str">
        <f>VLOOKUP($B58,wedstrijden!$B:$L,F$1,FALSE)</f>
        <v>Split</v>
      </c>
      <c r="G58" s="71" t="str">
        <f>VLOOKUP($B58,wedstrijden!$B:$L,G$1,FALSE)</f>
        <v>CRO</v>
      </c>
      <c r="H58" s="48">
        <f>VLOOKUP($B58,wedstrijden!$B:$L,H$1,FALSE)</f>
        <v>43386</v>
      </c>
      <c r="I58" s="48">
        <f>VLOOKUP($B58,wedstrijden!$B:$L,I$1,FALSE)</f>
        <v>43387</v>
      </c>
      <c r="J58" s="48">
        <f>VLOOKUP($B58,wedstrijden!$B:$L,J$1,FALSE)</f>
        <v>43379</v>
      </c>
      <c r="K58" s="48">
        <f>VLOOKUP($B58,wedstrijden!$B:$L,K$1,FALSE)</f>
        <v>43358</v>
      </c>
      <c r="L58" s="71">
        <f>VLOOKUP($B58,wedstrijden!$B:$L,L$1,FALSE)</f>
        <v>5</v>
      </c>
      <c r="M58" s="71">
        <f>VLOOKUP(E58,lookups!G:J,4,FALSE)</f>
        <v>5</v>
      </c>
      <c r="N58" s="71">
        <f t="shared" si="2"/>
        <v>1</v>
      </c>
      <c r="O58" s="72" t="s">
        <v>2767</v>
      </c>
      <c r="P58" s="72" t="s">
        <v>1049</v>
      </c>
      <c r="Q58" s="72"/>
      <c r="R58" s="72"/>
      <c r="S58" s="72"/>
      <c r="T58" s="72"/>
      <c r="U58" s="72"/>
      <c r="V58" s="72"/>
      <c r="W58" s="72"/>
      <c r="AD58" s="71" t="str">
        <f t="shared" si="3"/>
        <v>DDSAT10</v>
      </c>
    </row>
    <row r="59" spans="1:30" ht="11.25" customHeight="1" x14ac:dyDescent="0.2">
      <c r="A59" s="71" t="str">
        <f t="shared" si="0"/>
        <v>SplitSATHerenDegen</v>
      </c>
      <c r="B59" s="71">
        <f t="shared" si="1"/>
        <v>57</v>
      </c>
      <c r="C59" s="71" t="str">
        <f>VLOOKUP($B59,wedstrijden!$B:$L,C$1,FALSE)</f>
        <v>Heren</v>
      </c>
      <c r="D59" s="71" t="str">
        <f>VLOOKUP($B59,wedstrijden!$B:$L,D$1,FALSE)</f>
        <v>Degen</v>
      </c>
      <c r="E59" s="71" t="str">
        <f>VLOOKUP($B59,wedstrijden!$B:$L,E$1,FALSE)</f>
        <v>SAT</v>
      </c>
      <c r="F59" s="71" t="str">
        <f>VLOOKUP($B59,wedstrijden!$B:$L,F$1,FALSE)</f>
        <v>Split</v>
      </c>
      <c r="G59" s="71" t="str">
        <f>VLOOKUP($B59,wedstrijden!$B:$L,G$1,FALSE)</f>
        <v>CRO</v>
      </c>
      <c r="H59" s="48">
        <f>VLOOKUP($B59,wedstrijden!$B:$L,H$1,FALSE)</f>
        <v>43386</v>
      </c>
      <c r="I59" s="48">
        <f>VLOOKUP($B59,wedstrijden!$B:$L,I$1,FALSE)</f>
        <v>43387</v>
      </c>
      <c r="J59" s="48">
        <f>VLOOKUP($B59,wedstrijden!$B:$L,J$1,FALSE)</f>
        <v>43379</v>
      </c>
      <c r="K59" s="48">
        <f>VLOOKUP($B59,wedstrijden!$B:$L,K$1,FALSE)</f>
        <v>43358</v>
      </c>
      <c r="L59" s="71">
        <f>VLOOKUP($B59,wedstrijden!$B:$L,L$1,FALSE)</f>
        <v>2</v>
      </c>
      <c r="M59" s="71">
        <f>VLOOKUP(E59,lookups!G:J,4,FALSE)</f>
        <v>5</v>
      </c>
      <c r="N59" s="71">
        <f t="shared" si="2"/>
        <v>0</v>
      </c>
      <c r="O59" s="72" t="s">
        <v>2606</v>
      </c>
      <c r="P59" s="72"/>
      <c r="Q59" s="72"/>
      <c r="R59" s="72"/>
      <c r="S59" s="72"/>
      <c r="T59" s="72"/>
      <c r="U59" s="72"/>
      <c r="V59" s="72"/>
      <c r="W59" s="72"/>
      <c r="AD59" s="71" t="str">
        <f t="shared" si="3"/>
        <v>HDSAT10</v>
      </c>
    </row>
    <row r="60" spans="1:30" ht="11.25" customHeight="1" x14ac:dyDescent="0.2">
      <c r="A60" s="71" t="str">
        <f t="shared" si="0"/>
        <v>ThessalonikiECCHerenFloret</v>
      </c>
      <c r="B60" s="71">
        <f t="shared" si="1"/>
        <v>58</v>
      </c>
      <c r="C60" s="71" t="str">
        <f>VLOOKUP($B60,wedstrijden!$B:$L,C$1,FALSE)</f>
        <v>Heren</v>
      </c>
      <c r="D60" s="71" t="str">
        <f>VLOOKUP($B60,wedstrijden!$B:$L,D$1,FALSE)</f>
        <v>Floret</v>
      </c>
      <c r="E60" s="71" t="str">
        <f>VLOOKUP($B60,wedstrijden!$B:$L,E$1,FALSE)</f>
        <v>ECC</v>
      </c>
      <c r="F60" s="71" t="str">
        <f>VLOOKUP($B60,wedstrijden!$B:$L,F$1,FALSE)</f>
        <v>Thessaloniki</v>
      </c>
      <c r="G60" s="71" t="str">
        <f>VLOOKUP($B60,wedstrijden!$B:$L,G$1,FALSE)</f>
        <v>GRE</v>
      </c>
      <c r="H60" s="48">
        <f>VLOOKUP($B60,wedstrijden!$B:$L,H$1,FALSE)</f>
        <v>43386</v>
      </c>
      <c r="I60" s="48">
        <f>VLOOKUP($B60,wedstrijden!$B:$L,I$1,FALSE)</f>
        <v>43387</v>
      </c>
      <c r="J60" s="48">
        <f>VLOOKUP($B60,wedstrijden!$B:$L,J$1,FALSE)</f>
        <v>43379</v>
      </c>
      <c r="K60" s="48">
        <f>VLOOKUP($B60,wedstrijden!$B:$L,K$1,FALSE)</f>
        <v>43358</v>
      </c>
      <c r="L60" s="71">
        <f>VLOOKUP($B60,wedstrijden!$B:$L,L$1,FALSE)</f>
        <v>0</v>
      </c>
      <c r="M60" s="71">
        <f>VLOOKUP(E60,lookups!G:J,4,FALSE)</f>
        <v>5</v>
      </c>
      <c r="N60" s="71">
        <f t="shared" si="2"/>
        <v>0</v>
      </c>
      <c r="O60" s="72"/>
      <c r="P60" s="72"/>
      <c r="Q60" s="72"/>
      <c r="R60" s="72"/>
      <c r="S60" s="72"/>
      <c r="T60" s="72"/>
      <c r="U60" s="72"/>
      <c r="V60" s="72"/>
      <c r="W60" s="72"/>
      <c r="AD60" s="71" t="str">
        <f t="shared" si="3"/>
        <v>HFECC10</v>
      </c>
    </row>
    <row r="61" spans="1:30" ht="11.25" customHeight="1" x14ac:dyDescent="0.2">
      <c r="A61" s="71" t="str">
        <f t="shared" si="0"/>
        <v>ThessalonikiECC EqHerenFloret</v>
      </c>
      <c r="B61" s="71">
        <f t="shared" si="1"/>
        <v>59</v>
      </c>
      <c r="C61" s="71" t="str">
        <f>VLOOKUP($B61,wedstrijden!$B:$L,C$1,FALSE)</f>
        <v>Heren</v>
      </c>
      <c r="D61" s="71" t="str">
        <f>VLOOKUP($B61,wedstrijden!$B:$L,D$1,FALSE)</f>
        <v>Floret</v>
      </c>
      <c r="E61" s="71" t="str">
        <f>VLOOKUP($B61,wedstrijden!$B:$L,E$1,FALSE)</f>
        <v>ECC Eq</v>
      </c>
      <c r="F61" s="71" t="str">
        <f>VLOOKUP($B61,wedstrijden!$B:$L,F$1,FALSE)</f>
        <v>Thessaloniki</v>
      </c>
      <c r="G61" s="71" t="str">
        <f>VLOOKUP($B61,wedstrijden!$B:$L,G$1,FALSE)</f>
        <v>GRE</v>
      </c>
      <c r="H61" s="48">
        <f>VLOOKUP($B61,wedstrijden!$B:$L,H$1,FALSE)</f>
        <v>43386</v>
      </c>
      <c r="I61" s="48">
        <f>VLOOKUP($B61,wedstrijden!$B:$L,I$1,FALSE)</f>
        <v>43387</v>
      </c>
      <c r="J61" s="48">
        <f>VLOOKUP($B61,wedstrijden!$B:$L,J$1,FALSE)</f>
        <v>43379</v>
      </c>
      <c r="K61" s="48">
        <f>VLOOKUP($B61,wedstrijden!$B:$L,K$1,FALSE)</f>
        <v>43358</v>
      </c>
      <c r="L61" s="71">
        <f>VLOOKUP($B61,wedstrijden!$B:$L,L$1,FALSE)</f>
        <v>0</v>
      </c>
      <c r="M61" s="71">
        <f>VLOOKUP(E61,lookups!G:J,4,FALSE)</f>
        <v>3</v>
      </c>
      <c r="N61" s="71">
        <f t="shared" si="2"/>
        <v>0</v>
      </c>
      <c r="O61" s="72"/>
      <c r="P61" s="72"/>
      <c r="Q61" s="72"/>
      <c r="R61" s="72"/>
      <c r="S61" s="72"/>
      <c r="T61" s="72"/>
      <c r="U61" s="72"/>
      <c r="V61" s="72"/>
      <c r="W61" s="72"/>
      <c r="AD61" s="71" t="str">
        <f t="shared" si="3"/>
        <v>HFECC Eq10</v>
      </c>
    </row>
    <row r="62" spans="1:30" ht="11.25" customHeight="1" x14ac:dyDescent="0.2">
      <c r="A62" s="71" t="str">
        <f t="shared" si="0"/>
        <v>AntalyaSATDamesFloret</v>
      </c>
      <c r="B62" s="71">
        <f t="shared" si="1"/>
        <v>60</v>
      </c>
      <c r="C62" s="71" t="str">
        <f>VLOOKUP($B62,wedstrijden!$B:$L,C$1,FALSE)</f>
        <v>Dames</v>
      </c>
      <c r="D62" s="71" t="str">
        <f>VLOOKUP($B62,wedstrijden!$B:$L,D$1,FALSE)</f>
        <v>Floret</v>
      </c>
      <c r="E62" s="71" t="str">
        <f>VLOOKUP($B62,wedstrijden!$B:$L,E$1,FALSE)</f>
        <v>SAT</v>
      </c>
      <c r="F62" s="71" t="str">
        <f>VLOOKUP($B62,wedstrijden!$B:$L,F$1,FALSE)</f>
        <v>Antalya</v>
      </c>
      <c r="G62" s="71" t="str">
        <f>VLOOKUP($B62,wedstrijden!$B:$L,G$1,FALSE)</f>
        <v>TUR</v>
      </c>
      <c r="H62" s="48">
        <f>VLOOKUP($B62,wedstrijden!$B:$L,H$1,FALSE)</f>
        <v>43393</v>
      </c>
      <c r="I62" s="48">
        <f>VLOOKUP($B62,wedstrijden!$B:$L,I$1,FALSE)</f>
        <v>43394</v>
      </c>
      <c r="J62" s="48">
        <f>VLOOKUP($B62,wedstrijden!$B:$L,J$1,FALSE)</f>
        <v>43386</v>
      </c>
      <c r="K62" s="48">
        <f>VLOOKUP($B62,wedstrijden!$B:$L,K$1,FALSE)</f>
        <v>43365</v>
      </c>
      <c r="L62" s="71">
        <f>VLOOKUP($B62,wedstrijden!$B:$L,L$1,FALSE)</f>
        <v>1</v>
      </c>
      <c r="M62" s="71">
        <f>VLOOKUP(E62,lookups!G:J,4,FALSE)</f>
        <v>5</v>
      </c>
      <c r="N62" s="71">
        <f t="shared" si="2"/>
        <v>0</v>
      </c>
      <c r="O62" s="72"/>
      <c r="P62" s="72"/>
      <c r="Q62" s="72"/>
      <c r="R62" s="72"/>
      <c r="S62" s="72"/>
      <c r="T62" s="72"/>
      <c r="U62" s="72"/>
      <c r="V62" s="72"/>
      <c r="W62" s="72"/>
      <c r="AD62" s="71" t="str">
        <f t="shared" si="3"/>
        <v>DFSAT10</v>
      </c>
    </row>
    <row r="63" spans="1:30" ht="11.25" customHeight="1" x14ac:dyDescent="0.2">
      <c r="A63" s="71" t="str">
        <f t="shared" si="0"/>
        <v>AntalyaSATDamesSabel</v>
      </c>
      <c r="B63" s="71">
        <f t="shared" si="1"/>
        <v>61</v>
      </c>
      <c r="C63" s="71" t="str">
        <f>VLOOKUP($B63,wedstrijden!$B:$L,C$1,FALSE)</f>
        <v>Dames</v>
      </c>
      <c r="D63" s="71" t="str">
        <f>VLOOKUP($B63,wedstrijden!$B:$L,D$1,FALSE)</f>
        <v>Sabel</v>
      </c>
      <c r="E63" s="71" t="str">
        <f>VLOOKUP($B63,wedstrijden!$B:$L,E$1,FALSE)</f>
        <v>SAT</v>
      </c>
      <c r="F63" s="71" t="str">
        <f>VLOOKUP($B63,wedstrijden!$B:$L,F$1,FALSE)</f>
        <v>Antalya</v>
      </c>
      <c r="G63" s="71" t="str">
        <f>VLOOKUP($B63,wedstrijden!$B:$L,G$1,FALSE)</f>
        <v>TUR</v>
      </c>
      <c r="H63" s="48">
        <f>VLOOKUP($B63,wedstrijden!$B:$L,H$1,FALSE)</f>
        <v>43393</v>
      </c>
      <c r="I63" s="48">
        <f>VLOOKUP($B63,wedstrijden!$B:$L,I$1,FALSE)</f>
        <v>43394</v>
      </c>
      <c r="J63" s="48">
        <f>VLOOKUP($B63,wedstrijden!$B:$L,J$1,FALSE)</f>
        <v>43386</v>
      </c>
      <c r="K63" s="48">
        <f>VLOOKUP($B63,wedstrijden!$B:$L,K$1,FALSE)</f>
        <v>43365</v>
      </c>
      <c r="L63" s="71">
        <f>VLOOKUP($B63,wedstrijden!$B:$L,L$1,FALSE)</f>
        <v>0</v>
      </c>
      <c r="M63" s="71">
        <f>VLOOKUP(E63,lookups!G:J,4,FALSE)</f>
        <v>5</v>
      </c>
      <c r="N63" s="71">
        <f t="shared" si="2"/>
        <v>0</v>
      </c>
      <c r="O63" s="88"/>
      <c r="P63" s="72"/>
      <c r="Q63" s="72"/>
      <c r="R63" s="72"/>
      <c r="S63" s="72"/>
      <c r="T63" s="72"/>
      <c r="U63" s="72"/>
      <c r="V63" s="72"/>
      <c r="W63" s="72"/>
      <c r="AD63" s="71" t="str">
        <f t="shared" si="3"/>
        <v>DSSAT10</v>
      </c>
    </row>
    <row r="64" spans="1:30" ht="11.25" customHeight="1" x14ac:dyDescent="0.2">
      <c r="A64" s="71" t="str">
        <f t="shared" si="0"/>
        <v>MoscowECCDamesSabel</v>
      </c>
      <c r="B64" s="71">
        <f t="shared" si="1"/>
        <v>62</v>
      </c>
      <c r="C64" s="71" t="str">
        <f>VLOOKUP($B64,wedstrijden!$B:$L,C$1,FALSE)</f>
        <v>Dames</v>
      </c>
      <c r="D64" s="71" t="str">
        <f>VLOOKUP($B64,wedstrijden!$B:$L,D$1,FALSE)</f>
        <v>Sabel</v>
      </c>
      <c r="E64" s="71" t="str">
        <f>VLOOKUP($B64,wedstrijden!$B:$L,E$1,FALSE)</f>
        <v>ECC</v>
      </c>
      <c r="F64" s="71" t="str">
        <f>VLOOKUP($B64,wedstrijden!$B:$L,F$1,FALSE)</f>
        <v>Moscow</v>
      </c>
      <c r="G64" s="71" t="str">
        <f>VLOOKUP($B64,wedstrijden!$B:$L,G$1,FALSE)</f>
        <v>RUS</v>
      </c>
      <c r="H64" s="48">
        <f>VLOOKUP($B64,wedstrijden!$B:$L,H$1,FALSE)</f>
        <v>43393</v>
      </c>
      <c r="I64" s="48">
        <f>VLOOKUP($B64,wedstrijden!$B:$L,I$1,FALSE)</f>
        <v>43394</v>
      </c>
      <c r="J64" s="48">
        <f>VLOOKUP($B64,wedstrijden!$B:$L,J$1,FALSE)</f>
        <v>43386</v>
      </c>
      <c r="K64" s="48">
        <f>VLOOKUP($B64,wedstrijden!$B:$L,K$1,FALSE)</f>
        <v>43365</v>
      </c>
      <c r="L64" s="71">
        <f>VLOOKUP($B64,wedstrijden!$B:$L,L$1,FALSE)</f>
        <v>0</v>
      </c>
      <c r="M64" s="71">
        <f>VLOOKUP(E64,lookups!G:J,4,FALSE)</f>
        <v>5</v>
      </c>
      <c r="N64" s="71">
        <f t="shared" si="2"/>
        <v>0</v>
      </c>
      <c r="O64" s="72"/>
      <c r="P64" s="72"/>
      <c r="Q64" s="72"/>
      <c r="R64" s="72"/>
      <c r="S64" s="72"/>
      <c r="T64" s="72"/>
      <c r="U64" s="72"/>
      <c r="V64" s="72"/>
      <c r="W64" s="72"/>
      <c r="AD64" s="71" t="str">
        <f t="shared" si="3"/>
        <v>DSECC10</v>
      </c>
    </row>
    <row r="65" spans="1:30" x14ac:dyDescent="0.2">
      <c r="A65" s="71" t="str">
        <f t="shared" si="0"/>
        <v>MoscowECC EqDamesSabel</v>
      </c>
      <c r="B65" s="71">
        <f t="shared" si="1"/>
        <v>63</v>
      </c>
      <c r="C65" s="71" t="str">
        <f>VLOOKUP($B65,wedstrijden!$B:$L,C$1,FALSE)</f>
        <v>Dames</v>
      </c>
      <c r="D65" s="71" t="str">
        <f>VLOOKUP($B65,wedstrijden!$B:$L,D$1,FALSE)</f>
        <v>Sabel</v>
      </c>
      <c r="E65" s="71" t="str">
        <f>VLOOKUP($B65,wedstrijden!$B:$L,E$1,FALSE)</f>
        <v>ECC Eq</v>
      </c>
      <c r="F65" s="71" t="str">
        <f>VLOOKUP($B65,wedstrijden!$B:$L,F$1,FALSE)</f>
        <v>Moscow</v>
      </c>
      <c r="G65" s="71" t="str">
        <f>VLOOKUP($B65,wedstrijden!$B:$L,G$1,FALSE)</f>
        <v>RUS</v>
      </c>
      <c r="H65" s="48">
        <f>VLOOKUP($B65,wedstrijden!$B:$L,H$1,FALSE)</f>
        <v>43393</v>
      </c>
      <c r="I65" s="48">
        <f>VLOOKUP($B65,wedstrijden!$B:$L,I$1,FALSE)</f>
        <v>43394</v>
      </c>
      <c r="J65" s="48">
        <f>VLOOKUP($B65,wedstrijden!$B:$L,J$1,FALSE)</f>
        <v>43386</v>
      </c>
      <c r="K65" s="48">
        <f>VLOOKUP($B65,wedstrijden!$B:$L,K$1,FALSE)</f>
        <v>43365</v>
      </c>
      <c r="L65" s="71">
        <f>VLOOKUP($B65,wedstrijden!$B:$L,L$1,FALSE)</f>
        <v>0</v>
      </c>
      <c r="M65" s="71">
        <f>VLOOKUP(E65,lookups!G:J,4,FALSE)</f>
        <v>3</v>
      </c>
      <c r="N65" s="71">
        <f t="shared" si="2"/>
        <v>0</v>
      </c>
      <c r="O65" s="72"/>
      <c r="P65" s="72"/>
      <c r="Q65" s="72"/>
      <c r="R65" s="72"/>
      <c r="S65" s="72"/>
      <c r="T65" s="72"/>
      <c r="U65" s="72"/>
      <c r="V65" s="72"/>
      <c r="W65" s="72"/>
      <c r="AD65" s="71" t="str">
        <f t="shared" si="3"/>
        <v>DSECC Eq10</v>
      </c>
    </row>
    <row r="66" spans="1:30" x14ac:dyDescent="0.2">
      <c r="A66" s="71" t="str">
        <f t="shared" si="0"/>
        <v>MoscowECCHerenSabel</v>
      </c>
      <c r="B66" s="71">
        <f t="shared" si="1"/>
        <v>64</v>
      </c>
      <c r="C66" s="71" t="str">
        <f>VLOOKUP($B66,wedstrijden!$B:$L,C$1,FALSE)</f>
        <v>Heren</v>
      </c>
      <c r="D66" s="71" t="str">
        <f>VLOOKUP($B66,wedstrijden!$B:$L,D$1,FALSE)</f>
        <v>Sabel</v>
      </c>
      <c r="E66" s="71" t="str">
        <f>VLOOKUP($B66,wedstrijden!$B:$L,E$1,FALSE)</f>
        <v>ECC</v>
      </c>
      <c r="F66" s="71" t="str">
        <f>VLOOKUP($B66,wedstrijden!$B:$L,F$1,FALSE)</f>
        <v>Moscow</v>
      </c>
      <c r="G66" s="71" t="str">
        <f>VLOOKUP($B66,wedstrijden!$B:$L,G$1,FALSE)</f>
        <v>RUS</v>
      </c>
      <c r="H66" s="48">
        <f>VLOOKUP($B66,wedstrijden!$B:$L,H$1,FALSE)</f>
        <v>43393</v>
      </c>
      <c r="I66" s="48">
        <f>VLOOKUP($B66,wedstrijden!$B:$L,I$1,FALSE)</f>
        <v>43394</v>
      </c>
      <c r="J66" s="48">
        <f>VLOOKUP($B66,wedstrijden!$B:$L,J$1,FALSE)</f>
        <v>43386</v>
      </c>
      <c r="K66" s="48">
        <f>VLOOKUP($B66,wedstrijden!$B:$L,K$1,FALSE)</f>
        <v>43365</v>
      </c>
      <c r="L66" s="71">
        <f>VLOOKUP($B66,wedstrijden!$B:$L,L$1,FALSE)</f>
        <v>0</v>
      </c>
      <c r="M66" s="71">
        <f>VLOOKUP(E66,lookups!G:J,4,FALSE)</f>
        <v>5</v>
      </c>
      <c r="N66" s="71">
        <f t="shared" si="2"/>
        <v>0</v>
      </c>
      <c r="O66" s="72"/>
      <c r="P66" s="72"/>
      <c r="Q66" s="72"/>
      <c r="R66" s="72"/>
      <c r="S66" s="72"/>
      <c r="T66" s="72"/>
      <c r="U66" s="72"/>
      <c r="V66" s="72"/>
      <c r="W66" s="72"/>
      <c r="AD66" s="71" t="str">
        <f t="shared" si="3"/>
        <v>HSECC10</v>
      </c>
    </row>
    <row r="67" spans="1:30" ht="11.25" customHeight="1" x14ac:dyDescent="0.2">
      <c r="A67" s="71" t="str">
        <f t="shared" ref="A67:A130" si="4">F67&amp;E67&amp;C67&amp;D67</f>
        <v>MoscowECC EqHerenSabel</v>
      </c>
      <c r="B67" s="71">
        <f t="shared" ref="B67:B130" si="5">B66+1</f>
        <v>65</v>
      </c>
      <c r="C67" s="71" t="str">
        <f>VLOOKUP($B67,wedstrijden!$B:$L,C$1,FALSE)</f>
        <v>Heren</v>
      </c>
      <c r="D67" s="71" t="str">
        <f>VLOOKUP($B67,wedstrijden!$B:$L,D$1,FALSE)</f>
        <v>Sabel</v>
      </c>
      <c r="E67" s="71" t="str">
        <f>VLOOKUP($B67,wedstrijden!$B:$L,E$1,FALSE)</f>
        <v>ECC Eq</v>
      </c>
      <c r="F67" s="71" t="str">
        <f>VLOOKUP($B67,wedstrijden!$B:$L,F$1,FALSE)</f>
        <v>Moscow</v>
      </c>
      <c r="G67" s="71" t="str">
        <f>VLOOKUP($B67,wedstrijden!$B:$L,G$1,FALSE)</f>
        <v>RUS</v>
      </c>
      <c r="H67" s="48">
        <f>VLOOKUP($B67,wedstrijden!$B:$L,H$1,FALSE)</f>
        <v>43393</v>
      </c>
      <c r="I67" s="48">
        <f>VLOOKUP($B67,wedstrijden!$B:$L,I$1,FALSE)</f>
        <v>43394</v>
      </c>
      <c r="J67" s="48">
        <f>VLOOKUP($B67,wedstrijden!$B:$L,J$1,FALSE)</f>
        <v>43386</v>
      </c>
      <c r="K67" s="48">
        <f>VLOOKUP($B67,wedstrijden!$B:$L,K$1,FALSE)</f>
        <v>43365</v>
      </c>
      <c r="L67" s="71">
        <f>VLOOKUP($B67,wedstrijden!$B:$L,L$1,FALSE)</f>
        <v>0</v>
      </c>
      <c r="M67" s="71">
        <f>VLOOKUP(E67,lookups!G:J,4,FALSE)</f>
        <v>3</v>
      </c>
      <c r="N67" s="71">
        <f t="shared" si="2"/>
        <v>0</v>
      </c>
      <c r="O67" s="72"/>
      <c r="P67" s="72"/>
      <c r="Q67" s="72"/>
      <c r="R67" s="72"/>
      <c r="S67" s="72"/>
      <c r="T67" s="72"/>
      <c r="U67" s="72"/>
      <c r="V67" s="72"/>
      <c r="W67" s="72"/>
      <c r="AD67" s="71" t="str">
        <f t="shared" si="3"/>
        <v>HSECC Eq10</v>
      </c>
    </row>
    <row r="68" spans="1:30" ht="11.25" customHeight="1" x14ac:dyDescent="0.2">
      <c r="A68" s="71" t="str">
        <f t="shared" si="4"/>
        <v>San-JoseSATDamesDegen</v>
      </c>
      <c r="B68" s="71">
        <f t="shared" si="5"/>
        <v>66</v>
      </c>
      <c r="C68" s="71" t="str">
        <f>VLOOKUP($B68,wedstrijden!$B:$L,C$1,FALSE)</f>
        <v>Dames</v>
      </c>
      <c r="D68" s="71" t="str">
        <f>VLOOKUP($B68,wedstrijden!$B:$L,D$1,FALSE)</f>
        <v>Degen</v>
      </c>
      <c r="E68" s="71" t="str">
        <f>VLOOKUP($B68,wedstrijden!$B:$L,E$1,FALSE)</f>
        <v>SAT</v>
      </c>
      <c r="F68" s="71" t="str">
        <f>VLOOKUP($B68,wedstrijden!$B:$L,F$1,FALSE)</f>
        <v>San-Jose</v>
      </c>
      <c r="G68" s="71" t="str">
        <f>VLOOKUP($B68,wedstrijden!$B:$L,G$1,FALSE)</f>
        <v>CRC</v>
      </c>
      <c r="H68" s="48">
        <f>VLOOKUP($B68,wedstrijden!$B:$L,H$1,FALSE)</f>
        <v>43393</v>
      </c>
      <c r="I68" s="48">
        <f>VLOOKUP($B68,wedstrijden!$B:$L,I$1,FALSE)</f>
        <v>43394</v>
      </c>
      <c r="J68" s="48">
        <f>VLOOKUP($B68,wedstrijden!$B:$L,J$1,FALSE)</f>
        <v>43386</v>
      </c>
      <c r="K68" s="48">
        <f>VLOOKUP($B68,wedstrijden!$B:$L,K$1,FALSE)</f>
        <v>43365</v>
      </c>
      <c r="L68" s="71">
        <f>VLOOKUP($B68,wedstrijden!$B:$L,L$1,FALSE)</f>
        <v>0</v>
      </c>
      <c r="M68" s="71">
        <f>VLOOKUP(E68,lookups!G:J,4,FALSE)</f>
        <v>5</v>
      </c>
      <c r="N68" s="71">
        <f t="shared" ref="N68:N131" si="6">IF(L68&gt;=M68,1,0)</f>
        <v>0</v>
      </c>
      <c r="O68" s="72"/>
      <c r="P68" s="72"/>
      <c r="Q68" s="72"/>
      <c r="R68" s="72"/>
      <c r="S68" s="72"/>
      <c r="T68" s="72"/>
      <c r="U68" s="72"/>
      <c r="V68" s="72"/>
      <c r="W68" s="72"/>
      <c r="AD68" s="71" t="str">
        <f t="shared" ref="AD68:AD131" si="7">LEFT(C68,1)&amp;LEFT(D68,1)&amp;E68&amp;MONTH(H68)</f>
        <v>DDSAT10</v>
      </c>
    </row>
    <row r="69" spans="1:30" ht="11.25" customHeight="1" x14ac:dyDescent="0.2">
      <c r="A69" s="71" t="str">
        <f t="shared" si="4"/>
        <v>San-JoseSATHerenDegen</v>
      </c>
      <c r="B69" s="71">
        <f t="shared" si="5"/>
        <v>67</v>
      </c>
      <c r="C69" s="71" t="str">
        <f>VLOOKUP($B69,wedstrijden!$B:$L,C$1,FALSE)</f>
        <v>Heren</v>
      </c>
      <c r="D69" s="71" t="str">
        <f>VLOOKUP($B69,wedstrijden!$B:$L,D$1,FALSE)</f>
        <v>Degen</v>
      </c>
      <c r="E69" s="71" t="str">
        <f>VLOOKUP($B69,wedstrijden!$B:$L,E$1,FALSE)</f>
        <v>SAT</v>
      </c>
      <c r="F69" s="71" t="str">
        <f>VLOOKUP($B69,wedstrijden!$B:$L,F$1,FALSE)</f>
        <v>San-Jose</v>
      </c>
      <c r="G69" s="71" t="str">
        <f>VLOOKUP($B69,wedstrijden!$B:$L,G$1,FALSE)</f>
        <v>CRC</v>
      </c>
      <c r="H69" s="48">
        <f>VLOOKUP($B69,wedstrijden!$B:$L,H$1,FALSE)</f>
        <v>43393</v>
      </c>
      <c r="I69" s="48">
        <f>VLOOKUP($B69,wedstrijden!$B:$L,I$1,FALSE)</f>
        <v>43394</v>
      </c>
      <c r="J69" s="48">
        <f>VLOOKUP($B69,wedstrijden!$B:$L,J$1,FALSE)</f>
        <v>43386</v>
      </c>
      <c r="K69" s="48">
        <f>VLOOKUP($B69,wedstrijden!$B:$L,K$1,FALSE)</f>
        <v>43365</v>
      </c>
      <c r="L69" s="71">
        <f>VLOOKUP($B69,wedstrijden!$B:$L,L$1,FALSE)</f>
        <v>0</v>
      </c>
      <c r="M69" s="71">
        <f>VLOOKUP(E69,lookups!G:J,4,FALSE)</f>
        <v>5</v>
      </c>
      <c r="N69" s="71">
        <f t="shared" si="6"/>
        <v>0</v>
      </c>
      <c r="O69" s="72"/>
      <c r="P69" s="72"/>
      <c r="Q69" s="72"/>
      <c r="R69" s="72"/>
      <c r="S69" s="72"/>
      <c r="T69" s="72"/>
      <c r="U69" s="72"/>
      <c r="V69" s="72"/>
      <c r="W69" s="72"/>
      <c r="AD69" s="71" t="str">
        <f t="shared" si="7"/>
        <v>HDSAT10</v>
      </c>
    </row>
    <row r="70" spans="1:30" ht="11.25" customHeight="1" x14ac:dyDescent="0.2">
      <c r="A70" s="71" t="str">
        <f t="shared" si="4"/>
        <v>ZrenjaninECCDamesDegen</v>
      </c>
      <c r="B70" s="71">
        <f t="shared" si="5"/>
        <v>68</v>
      </c>
      <c r="C70" s="71" t="str">
        <f>VLOOKUP($B70,wedstrijden!$B:$L,C$1,FALSE)</f>
        <v>Dames</v>
      </c>
      <c r="D70" s="71" t="str">
        <f>VLOOKUP($B70,wedstrijden!$B:$L,D$1,FALSE)</f>
        <v>Degen</v>
      </c>
      <c r="E70" s="71" t="str">
        <f>VLOOKUP($B70,wedstrijden!$B:$L,E$1,FALSE)</f>
        <v>ECC</v>
      </c>
      <c r="F70" s="71" t="str">
        <f>VLOOKUP($B70,wedstrijden!$B:$L,F$1,FALSE)</f>
        <v>Zrenjanin</v>
      </c>
      <c r="G70" s="71" t="str">
        <f>VLOOKUP($B70,wedstrijden!$B:$L,G$1,FALSE)</f>
        <v>SRB</v>
      </c>
      <c r="H70" s="48">
        <f>VLOOKUP($B70,wedstrijden!$B:$L,H$1,FALSE)</f>
        <v>43393</v>
      </c>
      <c r="I70" s="48">
        <f>VLOOKUP($B70,wedstrijden!$B:$L,I$1,FALSE)</f>
        <v>43394</v>
      </c>
      <c r="J70" s="48">
        <f>VLOOKUP($B70,wedstrijden!$B:$L,J$1,FALSE)</f>
        <v>43386</v>
      </c>
      <c r="K70" s="48">
        <f>VLOOKUP($B70,wedstrijden!$B:$L,K$1,FALSE)</f>
        <v>43365</v>
      </c>
      <c r="L70" s="71">
        <f>VLOOKUP($B70,wedstrijden!$B:$L,L$1,FALSE)</f>
        <v>0</v>
      </c>
      <c r="M70" s="71">
        <f>VLOOKUP(E70,lookups!G:J,4,FALSE)</f>
        <v>5</v>
      </c>
      <c r="N70" s="71">
        <f t="shared" si="6"/>
        <v>0</v>
      </c>
      <c r="O70" s="72"/>
      <c r="P70" s="72"/>
      <c r="Q70" s="72"/>
      <c r="R70" s="72"/>
      <c r="S70" s="72"/>
      <c r="T70" s="72"/>
      <c r="U70" s="72"/>
      <c r="V70" s="72"/>
      <c r="W70" s="72"/>
      <c r="AD70" s="71" t="str">
        <f t="shared" si="7"/>
        <v>DDECC10</v>
      </c>
    </row>
    <row r="71" spans="1:30" ht="11.25" customHeight="1" x14ac:dyDescent="0.2">
      <c r="A71" s="71" t="str">
        <f t="shared" si="4"/>
        <v>ZrenjaninECC EqDamesDegen</v>
      </c>
      <c r="B71" s="71">
        <f t="shared" si="5"/>
        <v>69</v>
      </c>
      <c r="C71" s="71" t="str">
        <f>VLOOKUP($B71,wedstrijden!$B:$L,C$1,FALSE)</f>
        <v>Dames</v>
      </c>
      <c r="D71" s="71" t="str">
        <f>VLOOKUP($B71,wedstrijden!$B:$L,D$1,FALSE)</f>
        <v>Degen</v>
      </c>
      <c r="E71" s="71" t="str">
        <f>VLOOKUP($B71,wedstrijden!$B:$L,E$1,FALSE)</f>
        <v>ECC Eq</v>
      </c>
      <c r="F71" s="71" t="str">
        <f>VLOOKUP($B71,wedstrijden!$B:$L,F$1,FALSE)</f>
        <v>Zrenjanin</v>
      </c>
      <c r="G71" s="71" t="str">
        <f>VLOOKUP($B71,wedstrijden!$B:$L,G$1,FALSE)</f>
        <v>SRB</v>
      </c>
      <c r="H71" s="48">
        <f>VLOOKUP($B71,wedstrijden!$B:$L,H$1,FALSE)</f>
        <v>43393</v>
      </c>
      <c r="I71" s="48">
        <f>VLOOKUP($B71,wedstrijden!$B:$L,I$1,FALSE)</f>
        <v>43394</v>
      </c>
      <c r="J71" s="48">
        <f>VLOOKUP($B71,wedstrijden!$B:$L,J$1,FALSE)</f>
        <v>43386</v>
      </c>
      <c r="K71" s="48">
        <f>VLOOKUP($B71,wedstrijden!$B:$L,K$1,FALSE)</f>
        <v>43365</v>
      </c>
      <c r="L71" s="71">
        <f>VLOOKUP($B71,wedstrijden!$B:$L,L$1,FALSE)</f>
        <v>0</v>
      </c>
      <c r="M71" s="71">
        <f>VLOOKUP(E71,lookups!G:J,4,FALSE)</f>
        <v>3</v>
      </c>
      <c r="N71" s="71">
        <f t="shared" si="6"/>
        <v>0</v>
      </c>
      <c r="O71" s="72"/>
      <c r="P71" s="72"/>
      <c r="Q71" s="72"/>
      <c r="R71" s="72"/>
      <c r="S71" s="72"/>
      <c r="T71" s="72"/>
      <c r="U71" s="72"/>
      <c r="V71" s="72"/>
      <c r="W71" s="72"/>
      <c r="AD71" s="71" t="str">
        <f t="shared" si="7"/>
        <v>DDECC Eq10</v>
      </c>
    </row>
    <row r="72" spans="1:30" ht="11.25" customHeight="1" x14ac:dyDescent="0.2">
      <c r="A72" s="71" t="str">
        <f t="shared" si="4"/>
        <v>ZrenjaninECCHerenDegen</v>
      </c>
      <c r="B72" s="71">
        <f t="shared" si="5"/>
        <v>70</v>
      </c>
      <c r="C72" s="71" t="str">
        <f>VLOOKUP($B72,wedstrijden!$B:$L,C$1,FALSE)</f>
        <v>Heren</v>
      </c>
      <c r="D72" s="71" t="str">
        <f>VLOOKUP($B72,wedstrijden!$B:$L,D$1,FALSE)</f>
        <v>Degen</v>
      </c>
      <c r="E72" s="71" t="str">
        <f>VLOOKUP($B72,wedstrijden!$B:$L,E$1,FALSE)</f>
        <v>ECC</v>
      </c>
      <c r="F72" s="71" t="str">
        <f>VLOOKUP($B72,wedstrijden!$B:$L,F$1,FALSE)</f>
        <v>Zrenjanin</v>
      </c>
      <c r="G72" s="71" t="str">
        <f>VLOOKUP($B72,wedstrijden!$B:$L,G$1,FALSE)</f>
        <v>SRB</v>
      </c>
      <c r="H72" s="48">
        <f>VLOOKUP($B72,wedstrijden!$B:$L,H$1,FALSE)</f>
        <v>43393</v>
      </c>
      <c r="I72" s="48">
        <f>VLOOKUP($B72,wedstrijden!$B:$L,I$1,FALSE)</f>
        <v>43394</v>
      </c>
      <c r="J72" s="48">
        <f>VLOOKUP($B72,wedstrijden!$B:$L,J$1,FALSE)</f>
        <v>43386</v>
      </c>
      <c r="K72" s="48">
        <f>VLOOKUP($B72,wedstrijden!$B:$L,K$1,FALSE)</f>
        <v>43365</v>
      </c>
      <c r="L72" s="71">
        <f>VLOOKUP($B72,wedstrijden!$B:$L,L$1,FALSE)</f>
        <v>1</v>
      </c>
      <c r="M72" s="71">
        <f>VLOOKUP(E72,lookups!G:J,4,FALSE)</f>
        <v>5</v>
      </c>
      <c r="N72" s="71">
        <f t="shared" si="6"/>
        <v>0</v>
      </c>
      <c r="O72" s="72"/>
      <c r="P72" s="72"/>
      <c r="Q72" s="72"/>
      <c r="R72" s="72"/>
      <c r="S72" s="72"/>
      <c r="T72" s="72"/>
      <c r="U72" s="72"/>
      <c r="V72" s="72"/>
      <c r="W72" s="72"/>
      <c r="AD72" s="71" t="str">
        <f t="shared" si="7"/>
        <v>HDECC10</v>
      </c>
    </row>
    <row r="73" spans="1:30" ht="11.25" customHeight="1" x14ac:dyDescent="0.2">
      <c r="A73" s="71" t="str">
        <f t="shared" si="4"/>
        <v>ZrenjaninECC EqHerenDegen</v>
      </c>
      <c r="B73" s="71">
        <f t="shared" si="5"/>
        <v>71</v>
      </c>
      <c r="C73" s="71" t="str">
        <f>VLOOKUP($B73,wedstrijden!$B:$L,C$1,FALSE)</f>
        <v>Heren</v>
      </c>
      <c r="D73" s="71" t="str">
        <f>VLOOKUP($B73,wedstrijden!$B:$L,D$1,FALSE)</f>
        <v>Degen</v>
      </c>
      <c r="E73" s="71" t="str">
        <f>VLOOKUP($B73,wedstrijden!$B:$L,E$1,FALSE)</f>
        <v>ECC Eq</v>
      </c>
      <c r="F73" s="71" t="str">
        <f>VLOOKUP($B73,wedstrijden!$B:$L,F$1,FALSE)</f>
        <v>Zrenjanin</v>
      </c>
      <c r="G73" s="71" t="str">
        <f>VLOOKUP($B73,wedstrijden!$B:$L,G$1,FALSE)</f>
        <v>SRB</v>
      </c>
      <c r="H73" s="48">
        <f>VLOOKUP($B73,wedstrijden!$B:$L,H$1,FALSE)</f>
        <v>43393</v>
      </c>
      <c r="I73" s="48">
        <f>VLOOKUP($B73,wedstrijden!$B:$L,I$1,FALSE)</f>
        <v>43394</v>
      </c>
      <c r="J73" s="48">
        <f>VLOOKUP($B73,wedstrijden!$B:$L,J$1,FALSE)</f>
        <v>43386</v>
      </c>
      <c r="K73" s="48">
        <f>VLOOKUP($B73,wedstrijden!$B:$L,K$1,FALSE)</f>
        <v>43365</v>
      </c>
      <c r="L73" s="71">
        <f>VLOOKUP($B73,wedstrijden!$B:$L,L$1,FALSE)</f>
        <v>0</v>
      </c>
      <c r="M73" s="71">
        <f>VLOOKUP(E73,lookups!G:J,4,FALSE)</f>
        <v>3</v>
      </c>
      <c r="N73" s="71">
        <f t="shared" si="6"/>
        <v>0</v>
      </c>
      <c r="O73" s="72"/>
      <c r="P73" s="72"/>
      <c r="Q73" s="72"/>
      <c r="R73" s="72"/>
      <c r="S73" s="72"/>
      <c r="T73" s="72"/>
      <c r="U73" s="72"/>
      <c r="V73" s="72"/>
      <c r="W73" s="72"/>
      <c r="AD73" s="71" t="str">
        <f t="shared" si="7"/>
        <v>HDECC Eq10</v>
      </c>
    </row>
    <row r="74" spans="1:30" ht="11.25" customHeight="1" x14ac:dyDescent="0.2">
      <c r="A74" s="71" t="str">
        <f t="shared" si="4"/>
        <v>BarcelonaSATDamesFloret</v>
      </c>
      <c r="B74" s="71">
        <f t="shared" si="5"/>
        <v>72</v>
      </c>
      <c r="C74" s="71" t="str">
        <f>VLOOKUP($B74,wedstrijden!$B:$L,C$1,FALSE)</f>
        <v>Dames</v>
      </c>
      <c r="D74" s="71" t="str">
        <f>VLOOKUP($B74,wedstrijden!$B:$L,D$1,FALSE)</f>
        <v>Floret</v>
      </c>
      <c r="E74" s="71" t="str">
        <f>VLOOKUP($B74,wedstrijden!$B:$L,E$1,FALSE)</f>
        <v>SAT</v>
      </c>
      <c r="F74" s="71" t="str">
        <f>VLOOKUP($B74,wedstrijden!$B:$L,F$1,FALSE)</f>
        <v>Barcelona</v>
      </c>
      <c r="G74" s="71" t="str">
        <f>VLOOKUP($B74,wedstrijden!$B:$L,G$1,FALSE)</f>
        <v>ESP</v>
      </c>
      <c r="H74" s="48">
        <f>VLOOKUP($B74,wedstrijden!$B:$L,H$1,FALSE)</f>
        <v>43400</v>
      </c>
      <c r="I74" s="48">
        <f>VLOOKUP($B74,wedstrijden!$B:$L,I$1,FALSE)</f>
        <v>43401</v>
      </c>
      <c r="J74" s="48">
        <f>VLOOKUP($B74,wedstrijden!$B:$L,J$1,FALSE)</f>
        <v>43393</v>
      </c>
      <c r="K74" s="48">
        <f>VLOOKUP($B74,wedstrijden!$B:$L,K$1,FALSE)</f>
        <v>43372</v>
      </c>
      <c r="L74" s="71">
        <f>VLOOKUP($B74,wedstrijden!$B:$L,L$1,FALSE)</f>
        <v>1</v>
      </c>
      <c r="M74" s="71">
        <f>VLOOKUP(E74,lookups!G:J,4,FALSE)</f>
        <v>5</v>
      </c>
      <c r="N74" s="71">
        <f t="shared" si="6"/>
        <v>0</v>
      </c>
      <c r="O74" s="72" t="s">
        <v>2612</v>
      </c>
      <c r="P74" s="72"/>
      <c r="Q74" s="72"/>
      <c r="R74" s="72"/>
      <c r="S74" s="72"/>
      <c r="T74" s="72"/>
      <c r="U74" s="72"/>
      <c r="V74" s="72"/>
      <c r="W74" s="72"/>
      <c r="AD74" s="71" t="str">
        <f t="shared" si="7"/>
        <v>DFSAT10</v>
      </c>
    </row>
    <row r="75" spans="1:30" ht="11.25" customHeight="1" x14ac:dyDescent="0.2">
      <c r="A75" s="71" t="str">
        <f t="shared" si="4"/>
        <v>BarcelonaSATHerenFloret</v>
      </c>
      <c r="B75" s="71">
        <f t="shared" si="5"/>
        <v>73</v>
      </c>
      <c r="C75" s="71" t="str">
        <f>VLOOKUP($B75,wedstrijden!$B:$L,C$1,FALSE)</f>
        <v>Heren</v>
      </c>
      <c r="D75" s="71" t="str">
        <f>VLOOKUP($B75,wedstrijden!$B:$L,D$1,FALSE)</f>
        <v>Floret</v>
      </c>
      <c r="E75" s="71" t="str">
        <f>VLOOKUP($B75,wedstrijden!$B:$L,E$1,FALSE)</f>
        <v>SAT</v>
      </c>
      <c r="F75" s="71" t="str">
        <f>VLOOKUP($B75,wedstrijden!$B:$L,F$1,FALSE)</f>
        <v>Barcelona</v>
      </c>
      <c r="G75" s="71" t="str">
        <f>VLOOKUP($B75,wedstrijden!$B:$L,G$1,FALSE)</f>
        <v>ESP</v>
      </c>
      <c r="H75" s="48">
        <f>VLOOKUP($B75,wedstrijden!$B:$L,H$1,FALSE)</f>
        <v>43400</v>
      </c>
      <c r="I75" s="48">
        <f>VLOOKUP($B75,wedstrijden!$B:$L,I$1,FALSE)</f>
        <v>43401</v>
      </c>
      <c r="J75" s="48">
        <f>VLOOKUP($B75,wedstrijden!$B:$L,J$1,FALSE)</f>
        <v>43393</v>
      </c>
      <c r="K75" s="48">
        <f>VLOOKUP($B75,wedstrijden!$B:$L,K$1,FALSE)</f>
        <v>43372</v>
      </c>
      <c r="L75" s="71">
        <f>VLOOKUP($B75,wedstrijden!$B:$L,L$1,FALSE)</f>
        <v>0</v>
      </c>
      <c r="M75" s="71">
        <f>VLOOKUP(E75,lookups!G:J,4,FALSE)</f>
        <v>5</v>
      </c>
      <c r="N75" s="71">
        <f t="shared" si="6"/>
        <v>0</v>
      </c>
      <c r="O75" s="72" t="s">
        <v>2612</v>
      </c>
      <c r="P75" s="72"/>
      <c r="Q75" s="72"/>
      <c r="R75" s="72"/>
      <c r="S75" s="72"/>
      <c r="T75" s="72"/>
      <c r="U75" s="72"/>
      <c r="V75" s="72"/>
      <c r="W75" s="72"/>
      <c r="AD75" s="71" t="str">
        <f t="shared" si="7"/>
        <v>HFSAT10</v>
      </c>
    </row>
    <row r="76" spans="1:30" ht="11.25" customHeight="1" x14ac:dyDescent="0.2">
      <c r="A76" s="71" t="str">
        <f t="shared" si="4"/>
        <v>Barcelona SabadelU23DamesFloret</v>
      </c>
      <c r="B76" s="71">
        <f t="shared" si="5"/>
        <v>74</v>
      </c>
      <c r="C76" s="71" t="str">
        <f>VLOOKUP($B76,wedstrijden!$B:$L,C$1,FALSE)</f>
        <v>Dames</v>
      </c>
      <c r="D76" s="71" t="str">
        <f>VLOOKUP($B76,wedstrijden!$B:$L,D$1,FALSE)</f>
        <v>Floret</v>
      </c>
      <c r="E76" s="71" t="str">
        <f>VLOOKUP($B76,wedstrijden!$B:$L,E$1,FALSE)</f>
        <v>U23</v>
      </c>
      <c r="F76" s="71" t="str">
        <f>VLOOKUP($B76,wedstrijden!$B:$L,F$1,FALSE)</f>
        <v>Barcelona Sabadel</v>
      </c>
      <c r="G76" s="71" t="str">
        <f>VLOOKUP($B76,wedstrijden!$B:$L,G$1,FALSE)</f>
        <v>ESP</v>
      </c>
      <c r="H76" s="48">
        <f>VLOOKUP($B76,wedstrijden!$B:$L,H$1,FALSE)</f>
        <v>43400</v>
      </c>
      <c r="I76" s="48">
        <f>VLOOKUP($B76,wedstrijden!$B:$L,I$1,FALSE)</f>
        <v>43401</v>
      </c>
      <c r="J76" s="48">
        <f>VLOOKUP($B76,wedstrijden!$B:$L,J$1,FALSE)</f>
        <v>43393</v>
      </c>
      <c r="K76" s="48">
        <f>VLOOKUP($B76,wedstrijden!$B:$L,K$1,FALSE)</f>
        <v>43372</v>
      </c>
      <c r="L76" s="71">
        <f>VLOOKUP($B76,wedstrijden!$B:$L,L$1,FALSE)</f>
        <v>1</v>
      </c>
      <c r="M76" s="71">
        <f>VLOOKUP(E76,lookups!G:J,4,FALSE)</f>
        <v>1</v>
      </c>
      <c r="N76" s="71">
        <f t="shared" si="6"/>
        <v>1</v>
      </c>
      <c r="O76" s="72"/>
      <c r="P76" s="72"/>
      <c r="Q76" s="72"/>
      <c r="R76" s="72"/>
      <c r="S76" s="72"/>
      <c r="T76" s="72"/>
      <c r="U76" s="72"/>
      <c r="V76" s="72"/>
      <c r="W76" s="72"/>
      <c r="AD76" s="71" t="str">
        <f t="shared" si="7"/>
        <v>DFU2310</v>
      </c>
    </row>
    <row r="77" spans="1:30" ht="11.25" customHeight="1" x14ac:dyDescent="0.2">
      <c r="A77" s="71" t="str">
        <f t="shared" si="4"/>
        <v>Barcelona SabadelU23HerenFloret</v>
      </c>
      <c r="B77" s="71">
        <f t="shared" si="5"/>
        <v>75</v>
      </c>
      <c r="C77" s="71" t="str">
        <f>VLOOKUP($B77,wedstrijden!$B:$L,C$1,FALSE)</f>
        <v>Heren</v>
      </c>
      <c r="D77" s="71" t="str">
        <f>VLOOKUP($B77,wedstrijden!$B:$L,D$1,FALSE)</f>
        <v>Floret</v>
      </c>
      <c r="E77" s="71" t="str">
        <f>VLOOKUP($B77,wedstrijden!$B:$L,E$1,FALSE)</f>
        <v>U23</v>
      </c>
      <c r="F77" s="71" t="str">
        <f>VLOOKUP($B77,wedstrijden!$B:$L,F$1,FALSE)</f>
        <v>Barcelona Sabadel</v>
      </c>
      <c r="G77" s="71" t="str">
        <f>VLOOKUP($B77,wedstrijden!$B:$L,G$1,FALSE)</f>
        <v>ESP</v>
      </c>
      <c r="H77" s="48">
        <f>VLOOKUP($B77,wedstrijden!$B:$L,H$1,FALSE)</f>
        <v>43400</v>
      </c>
      <c r="I77" s="48">
        <f>VLOOKUP($B77,wedstrijden!$B:$L,I$1,FALSE)</f>
        <v>43401</v>
      </c>
      <c r="J77" s="48">
        <f>VLOOKUP($B77,wedstrijden!$B:$L,J$1,FALSE)</f>
        <v>43393</v>
      </c>
      <c r="K77" s="48">
        <f>VLOOKUP($B77,wedstrijden!$B:$L,K$1,FALSE)</f>
        <v>43372</v>
      </c>
      <c r="L77" s="71">
        <f>VLOOKUP($B77,wedstrijden!$B:$L,L$1,FALSE)</f>
        <v>0</v>
      </c>
      <c r="M77" s="71">
        <f>VLOOKUP(E77,lookups!G:J,4,FALSE)</f>
        <v>1</v>
      </c>
      <c r="N77" s="71">
        <f t="shared" si="6"/>
        <v>0</v>
      </c>
      <c r="O77" s="72"/>
      <c r="P77" s="72"/>
      <c r="Q77" s="72"/>
      <c r="R77" s="72"/>
      <c r="S77" s="72"/>
      <c r="T77" s="72"/>
      <c r="U77" s="72"/>
      <c r="V77" s="72"/>
      <c r="W77" s="72"/>
      <c r="AD77" s="71" t="str">
        <f t="shared" si="7"/>
        <v>HFU2310</v>
      </c>
    </row>
    <row r="78" spans="1:30" x14ac:dyDescent="0.2">
      <c r="A78" s="71" t="str">
        <f t="shared" si="4"/>
        <v>DublinSATHerenDegen</v>
      </c>
      <c r="B78" s="71">
        <f t="shared" si="5"/>
        <v>76</v>
      </c>
      <c r="C78" s="71" t="str">
        <f>VLOOKUP($B78,wedstrijden!$B:$L,C$1,FALSE)</f>
        <v>Heren</v>
      </c>
      <c r="D78" s="71" t="str">
        <f>VLOOKUP($B78,wedstrijden!$B:$L,D$1,FALSE)</f>
        <v>Degen</v>
      </c>
      <c r="E78" s="71" t="str">
        <f>VLOOKUP($B78,wedstrijden!$B:$L,E$1,FALSE)</f>
        <v>SAT</v>
      </c>
      <c r="F78" s="71" t="str">
        <f>VLOOKUP($B78,wedstrijden!$B:$L,F$1,FALSE)</f>
        <v>Dublin</v>
      </c>
      <c r="G78" s="71" t="str">
        <f>VLOOKUP($B78,wedstrijden!$B:$L,G$1,FALSE)</f>
        <v>IRL</v>
      </c>
      <c r="H78" s="48">
        <f>VLOOKUP($B78,wedstrijden!$B:$L,H$1,FALSE)</f>
        <v>43400</v>
      </c>
      <c r="I78" s="48">
        <f>VLOOKUP($B78,wedstrijden!$B:$L,I$1,FALSE)</f>
        <v>43401</v>
      </c>
      <c r="J78" s="48">
        <f>VLOOKUP($B78,wedstrijden!$B:$L,J$1,FALSE)</f>
        <v>43393</v>
      </c>
      <c r="K78" s="48">
        <f>VLOOKUP($B78,wedstrijden!$B:$L,K$1,FALSE)</f>
        <v>43372</v>
      </c>
      <c r="L78" s="71">
        <f>VLOOKUP($B78,wedstrijden!$B:$L,L$1,FALSE)</f>
        <v>2</v>
      </c>
      <c r="M78" s="71">
        <f>VLOOKUP(E78,lookups!G:J,4,FALSE)</f>
        <v>5</v>
      </c>
      <c r="N78" s="71">
        <f t="shared" si="6"/>
        <v>0</v>
      </c>
      <c r="O78" s="72" t="s">
        <v>2665</v>
      </c>
      <c r="P78" s="72" t="s">
        <v>846</v>
      </c>
      <c r="Q78" s="72"/>
      <c r="R78" s="72"/>
      <c r="S78" s="72"/>
      <c r="T78" s="72"/>
      <c r="U78" s="72"/>
      <c r="V78" s="72"/>
      <c r="W78" s="72"/>
      <c r="AD78" s="71" t="str">
        <f t="shared" si="7"/>
        <v>HDSAT10</v>
      </c>
    </row>
    <row r="79" spans="1:30" ht="11.25" customHeight="1" x14ac:dyDescent="0.2">
      <c r="A79" s="71" t="str">
        <f t="shared" si="4"/>
        <v>KlagenfurtECCDamesDegen</v>
      </c>
      <c r="B79" s="71">
        <f t="shared" si="5"/>
        <v>77</v>
      </c>
      <c r="C79" s="71" t="str">
        <f>VLOOKUP($B79,wedstrijden!$B:$L,C$1,FALSE)</f>
        <v>Dames</v>
      </c>
      <c r="D79" s="71" t="str">
        <f>VLOOKUP($B79,wedstrijden!$B:$L,D$1,FALSE)</f>
        <v>Degen</v>
      </c>
      <c r="E79" s="71" t="str">
        <f>VLOOKUP($B79,wedstrijden!$B:$L,E$1,FALSE)</f>
        <v>ECC</v>
      </c>
      <c r="F79" s="71" t="str">
        <f>VLOOKUP($B79,wedstrijden!$B:$L,F$1,FALSE)</f>
        <v>Klagenfurt</v>
      </c>
      <c r="G79" s="71" t="str">
        <f>VLOOKUP($B79,wedstrijden!$B:$L,G$1,FALSE)</f>
        <v>AUT</v>
      </c>
      <c r="H79" s="48">
        <f>VLOOKUP($B79,wedstrijden!$B:$L,H$1,FALSE)</f>
        <v>43400</v>
      </c>
      <c r="I79" s="48">
        <f>VLOOKUP($B79,wedstrijden!$B:$L,I$1,FALSE)</f>
        <v>43401</v>
      </c>
      <c r="J79" s="48">
        <f>VLOOKUP($B79,wedstrijden!$B:$L,J$1,FALSE)</f>
        <v>43393</v>
      </c>
      <c r="K79" s="48">
        <f>VLOOKUP($B79,wedstrijden!$B:$L,K$1,FALSE)</f>
        <v>43372</v>
      </c>
      <c r="L79" s="71">
        <f>VLOOKUP($B79,wedstrijden!$B:$L,L$1,FALSE)</f>
        <v>1</v>
      </c>
      <c r="M79" s="71">
        <f>VLOOKUP(E79,lookups!G:J,4,FALSE)</f>
        <v>5</v>
      </c>
      <c r="N79" s="71">
        <f t="shared" si="6"/>
        <v>0</v>
      </c>
      <c r="O79" s="72" t="s">
        <v>2608</v>
      </c>
      <c r="P79" s="72"/>
      <c r="Q79" s="72"/>
      <c r="R79" s="72"/>
      <c r="S79" s="72"/>
      <c r="T79" s="72"/>
      <c r="U79" s="72"/>
      <c r="V79" s="72"/>
      <c r="W79" s="72"/>
      <c r="AD79" s="71" t="str">
        <f t="shared" si="7"/>
        <v>DDECC10</v>
      </c>
    </row>
    <row r="80" spans="1:30" ht="11.25" customHeight="1" x14ac:dyDescent="0.2">
      <c r="A80" s="71" t="str">
        <f t="shared" si="4"/>
        <v>KlagenfurtECC EqDamesDegen</v>
      </c>
      <c r="B80" s="71">
        <f t="shared" si="5"/>
        <v>78</v>
      </c>
      <c r="C80" s="71" t="str">
        <f>VLOOKUP($B80,wedstrijden!$B:$L,C$1,FALSE)</f>
        <v>Dames</v>
      </c>
      <c r="D80" s="71" t="str">
        <f>VLOOKUP($B80,wedstrijden!$B:$L,D$1,FALSE)</f>
        <v>Degen</v>
      </c>
      <c r="E80" s="71" t="str">
        <f>VLOOKUP($B80,wedstrijden!$B:$L,E$1,FALSE)</f>
        <v>ECC Eq</v>
      </c>
      <c r="F80" s="71" t="str">
        <f>VLOOKUP($B80,wedstrijden!$B:$L,F$1,FALSE)</f>
        <v>Klagenfurt</v>
      </c>
      <c r="G80" s="71" t="str">
        <f>VLOOKUP($B80,wedstrijden!$B:$L,G$1,FALSE)</f>
        <v>AUT</v>
      </c>
      <c r="H80" s="48">
        <f>VLOOKUP($B80,wedstrijden!$B:$L,H$1,FALSE)</f>
        <v>43400</v>
      </c>
      <c r="I80" s="48">
        <f>VLOOKUP($B80,wedstrijden!$B:$L,I$1,FALSE)</f>
        <v>43401</v>
      </c>
      <c r="J80" s="48">
        <f>VLOOKUP($B80,wedstrijden!$B:$L,J$1,FALSE)</f>
        <v>43393</v>
      </c>
      <c r="K80" s="48">
        <f>VLOOKUP($B80,wedstrijden!$B:$L,K$1,FALSE)</f>
        <v>43372</v>
      </c>
      <c r="L80" s="71">
        <f>VLOOKUP($B80,wedstrijden!$B:$L,L$1,FALSE)</f>
        <v>0</v>
      </c>
      <c r="M80" s="71">
        <f>VLOOKUP(E80,lookups!G:J,4,FALSE)</f>
        <v>3</v>
      </c>
      <c r="N80" s="71">
        <f t="shared" si="6"/>
        <v>0</v>
      </c>
      <c r="O80" s="72" t="s">
        <v>2608</v>
      </c>
      <c r="P80" s="72"/>
      <c r="Q80" s="72"/>
      <c r="R80" s="72"/>
      <c r="S80" s="72"/>
      <c r="T80" s="72"/>
      <c r="U80" s="72"/>
      <c r="V80" s="72"/>
      <c r="W80" s="72"/>
      <c r="AD80" s="71" t="str">
        <f t="shared" si="7"/>
        <v>DDECC Eq10</v>
      </c>
    </row>
    <row r="81" spans="1:30" ht="11.25" customHeight="1" x14ac:dyDescent="0.2">
      <c r="A81" s="71" t="str">
        <f t="shared" si="4"/>
        <v>KlagenfurtECCHerenDegen</v>
      </c>
      <c r="B81" s="71">
        <f t="shared" si="5"/>
        <v>79</v>
      </c>
      <c r="C81" s="71" t="str">
        <f>VLOOKUP($B81,wedstrijden!$B:$L,C$1,FALSE)</f>
        <v>Heren</v>
      </c>
      <c r="D81" s="71" t="str">
        <f>VLOOKUP($B81,wedstrijden!$B:$L,D$1,FALSE)</f>
        <v>Degen</v>
      </c>
      <c r="E81" s="71" t="str">
        <f>VLOOKUP($B81,wedstrijden!$B:$L,E$1,FALSE)</f>
        <v>ECC</v>
      </c>
      <c r="F81" s="71" t="str">
        <f>VLOOKUP($B81,wedstrijden!$B:$L,F$1,FALSE)</f>
        <v>Klagenfurt</v>
      </c>
      <c r="G81" s="71" t="str">
        <f>VLOOKUP($B81,wedstrijden!$B:$L,G$1,FALSE)</f>
        <v>AUT</v>
      </c>
      <c r="H81" s="48">
        <f>VLOOKUP($B81,wedstrijden!$B:$L,H$1,FALSE)</f>
        <v>43400</v>
      </c>
      <c r="I81" s="48">
        <f>VLOOKUP($B81,wedstrijden!$B:$L,I$1,FALSE)</f>
        <v>43401</v>
      </c>
      <c r="J81" s="48">
        <f>VLOOKUP($B81,wedstrijden!$B:$L,J$1,FALSE)</f>
        <v>43393</v>
      </c>
      <c r="K81" s="48">
        <f>VLOOKUP($B81,wedstrijden!$B:$L,K$1,FALSE)</f>
        <v>43372</v>
      </c>
      <c r="L81" s="71">
        <f>VLOOKUP($B81,wedstrijden!$B:$L,L$1,FALSE)</f>
        <v>2</v>
      </c>
      <c r="M81" s="71">
        <f>VLOOKUP(E81,lookups!G:J,4,FALSE)</f>
        <v>5</v>
      </c>
      <c r="N81" s="71">
        <f t="shared" si="6"/>
        <v>0</v>
      </c>
      <c r="O81" s="72" t="s">
        <v>2608</v>
      </c>
      <c r="P81" s="72"/>
      <c r="Q81" s="72"/>
      <c r="R81" s="72"/>
      <c r="S81" s="72"/>
      <c r="T81" s="72"/>
      <c r="U81" s="72"/>
      <c r="V81" s="72"/>
      <c r="W81" s="72"/>
      <c r="AD81" s="71" t="str">
        <f t="shared" si="7"/>
        <v>HDECC10</v>
      </c>
    </row>
    <row r="82" spans="1:30" x14ac:dyDescent="0.2">
      <c r="A82" s="71" t="str">
        <f t="shared" si="4"/>
        <v>KlagenfurtECC EqHerenDegen</v>
      </c>
      <c r="B82" s="71">
        <f t="shared" si="5"/>
        <v>80</v>
      </c>
      <c r="C82" s="71" t="str">
        <f>VLOOKUP($B82,wedstrijden!$B:$L,C$1,FALSE)</f>
        <v>Heren</v>
      </c>
      <c r="D82" s="71" t="str">
        <f>VLOOKUP($B82,wedstrijden!$B:$L,D$1,FALSE)</f>
        <v>Degen</v>
      </c>
      <c r="E82" s="71" t="str">
        <f>VLOOKUP($B82,wedstrijden!$B:$L,E$1,FALSE)</f>
        <v>ECC Eq</v>
      </c>
      <c r="F82" s="71" t="str">
        <f>VLOOKUP($B82,wedstrijden!$B:$L,F$1,FALSE)</f>
        <v>Klagenfurt</v>
      </c>
      <c r="G82" s="71" t="str">
        <f>VLOOKUP($B82,wedstrijden!$B:$L,G$1,FALSE)</f>
        <v>AUT</v>
      </c>
      <c r="H82" s="48">
        <f>VLOOKUP($B82,wedstrijden!$B:$L,H$1,FALSE)</f>
        <v>43400</v>
      </c>
      <c r="I82" s="48">
        <f>VLOOKUP($B82,wedstrijden!$B:$L,I$1,FALSE)</f>
        <v>43401</v>
      </c>
      <c r="J82" s="48">
        <f>VLOOKUP($B82,wedstrijden!$B:$L,J$1,FALSE)</f>
        <v>43393</v>
      </c>
      <c r="K82" s="48">
        <f>VLOOKUP($B82,wedstrijden!$B:$L,K$1,FALSE)</f>
        <v>43372</v>
      </c>
      <c r="L82" s="71">
        <f>VLOOKUP($B82,wedstrijden!$B:$L,L$1,FALSE)</f>
        <v>0</v>
      </c>
      <c r="M82" s="71">
        <f>VLOOKUP(E82,lookups!G:J,4,FALSE)</f>
        <v>3</v>
      </c>
      <c r="N82" s="71">
        <f t="shared" si="6"/>
        <v>0</v>
      </c>
      <c r="O82" s="72" t="s">
        <v>2608</v>
      </c>
      <c r="P82" s="72"/>
      <c r="Q82" s="72"/>
      <c r="R82" s="72"/>
      <c r="S82" s="72"/>
      <c r="T82" s="72"/>
      <c r="U82" s="72"/>
      <c r="V82" s="72"/>
      <c r="W82" s="72"/>
      <c r="AD82" s="71" t="str">
        <f t="shared" si="7"/>
        <v>HDECC Eq10</v>
      </c>
    </row>
    <row r="83" spans="1:30" ht="11.25" customHeight="1" x14ac:dyDescent="0.2">
      <c r="A83" s="71" t="str">
        <f t="shared" si="4"/>
        <v>MaalotSATDamesDegen</v>
      </c>
      <c r="B83" s="71">
        <f t="shared" si="5"/>
        <v>81</v>
      </c>
      <c r="C83" s="71" t="str">
        <f>VLOOKUP($B83,wedstrijden!$B:$L,C$1,FALSE)</f>
        <v>Dames</v>
      </c>
      <c r="D83" s="71" t="str">
        <f>VLOOKUP($B83,wedstrijden!$B:$L,D$1,FALSE)</f>
        <v>Degen</v>
      </c>
      <c r="E83" s="71" t="str">
        <f>VLOOKUP($B83,wedstrijden!$B:$L,E$1,FALSE)</f>
        <v>SAT</v>
      </c>
      <c r="F83" s="71" t="str">
        <f>VLOOKUP($B83,wedstrijden!$B:$L,F$1,FALSE)</f>
        <v>Maalot</v>
      </c>
      <c r="G83" s="71" t="str">
        <f>VLOOKUP($B83,wedstrijden!$B:$L,G$1,FALSE)</f>
        <v>ISR</v>
      </c>
      <c r="H83" s="48">
        <f>VLOOKUP($B83,wedstrijden!$B:$L,H$1,FALSE)</f>
        <v>43400</v>
      </c>
      <c r="I83" s="48">
        <f>VLOOKUP($B83,wedstrijden!$B:$L,I$1,FALSE)</f>
        <v>43400</v>
      </c>
      <c r="J83" s="48">
        <f>VLOOKUP($B83,wedstrijden!$B:$L,J$1,FALSE)</f>
        <v>43393</v>
      </c>
      <c r="K83" s="48">
        <f>VLOOKUP($B83,wedstrijden!$B:$L,K$1,FALSE)</f>
        <v>43372</v>
      </c>
      <c r="L83" s="71">
        <f>VLOOKUP($B83,wedstrijden!$B:$L,L$1,FALSE)</f>
        <v>0</v>
      </c>
      <c r="M83" s="71">
        <f>VLOOKUP(E83,lookups!G:J,4,FALSE)</f>
        <v>5</v>
      </c>
      <c r="N83" s="71">
        <f t="shared" si="6"/>
        <v>0</v>
      </c>
      <c r="O83" s="72"/>
      <c r="P83" s="72"/>
      <c r="Q83" s="72"/>
      <c r="R83" s="72"/>
      <c r="S83" s="72"/>
      <c r="T83" s="72"/>
      <c r="U83" s="72"/>
      <c r="V83" s="72"/>
      <c r="W83" s="72"/>
      <c r="AD83" s="71" t="str">
        <f t="shared" si="7"/>
        <v>DDSAT10</v>
      </c>
    </row>
    <row r="84" spans="1:30" ht="11.25" customHeight="1" x14ac:dyDescent="0.2">
      <c r="A84" s="71" t="str">
        <f t="shared" si="4"/>
        <v>Parijs AntonyU23HerenFloret</v>
      </c>
      <c r="B84" s="71">
        <f t="shared" si="5"/>
        <v>82</v>
      </c>
      <c r="C84" s="71" t="str">
        <f>VLOOKUP($B84,wedstrijden!$B:$L,C$1,FALSE)</f>
        <v>Heren</v>
      </c>
      <c r="D84" s="71" t="str">
        <f>VLOOKUP($B84,wedstrijden!$B:$L,D$1,FALSE)</f>
        <v>Floret</v>
      </c>
      <c r="E84" s="71" t="str">
        <f>VLOOKUP($B84,wedstrijden!$B:$L,E$1,FALSE)</f>
        <v>U23</v>
      </c>
      <c r="F84" s="71" t="str">
        <f>VLOOKUP($B84,wedstrijden!$B:$L,F$1,FALSE)</f>
        <v>Parijs Antony</v>
      </c>
      <c r="G84" s="71" t="str">
        <f>VLOOKUP($B84,wedstrijden!$B:$L,G$1,FALSE)</f>
        <v>FRA</v>
      </c>
      <c r="H84" s="48">
        <f>VLOOKUP($B84,wedstrijden!$B:$L,H$1,FALSE)</f>
        <v>43400</v>
      </c>
      <c r="I84" s="48">
        <f>VLOOKUP($B84,wedstrijden!$B:$L,I$1,FALSE)</f>
        <v>43401</v>
      </c>
      <c r="J84" s="48">
        <f>VLOOKUP($B84,wedstrijden!$B:$L,J$1,FALSE)</f>
        <v>43393</v>
      </c>
      <c r="K84" s="48">
        <f>VLOOKUP($B84,wedstrijden!$B:$L,K$1,FALSE)</f>
        <v>43372</v>
      </c>
      <c r="L84" s="71">
        <f>VLOOKUP($B84,wedstrijden!$B:$L,L$1,FALSE)</f>
        <v>8</v>
      </c>
      <c r="M84" s="71">
        <f>VLOOKUP(E84,lookups!G:J,4,FALSE)</f>
        <v>1</v>
      </c>
      <c r="N84" s="71">
        <f t="shared" si="6"/>
        <v>1</v>
      </c>
      <c r="O84" s="72" t="s">
        <v>2807</v>
      </c>
      <c r="P84" s="72" t="s">
        <v>2095</v>
      </c>
      <c r="Q84" s="72"/>
      <c r="R84" s="72"/>
      <c r="S84" s="72"/>
      <c r="T84" s="72"/>
      <c r="U84" s="72"/>
      <c r="V84" s="72"/>
      <c r="W84" s="72"/>
      <c r="AD84" s="71" t="str">
        <f t="shared" si="7"/>
        <v>HFU2310</v>
      </c>
    </row>
    <row r="85" spans="1:30" ht="11.25" customHeight="1" x14ac:dyDescent="0.2">
      <c r="A85" s="71" t="str">
        <f t="shared" si="4"/>
        <v>TbilisiSATDamesSabel</v>
      </c>
      <c r="B85" s="71">
        <f t="shared" si="5"/>
        <v>83</v>
      </c>
      <c r="C85" s="71" t="str">
        <f>VLOOKUP($B85,wedstrijden!$B:$L,C$1,FALSE)</f>
        <v>Dames</v>
      </c>
      <c r="D85" s="71" t="str">
        <f>VLOOKUP($B85,wedstrijden!$B:$L,D$1,FALSE)</f>
        <v>Sabel</v>
      </c>
      <c r="E85" s="71" t="str">
        <f>VLOOKUP($B85,wedstrijden!$B:$L,E$1,FALSE)</f>
        <v>SAT</v>
      </c>
      <c r="F85" s="71" t="str">
        <f>VLOOKUP($B85,wedstrijden!$B:$L,F$1,FALSE)</f>
        <v>Tbilisi</v>
      </c>
      <c r="G85" s="71" t="str">
        <f>VLOOKUP($B85,wedstrijden!$B:$L,G$1,FALSE)</f>
        <v>GEO</v>
      </c>
      <c r="H85" s="48">
        <f>VLOOKUP($B85,wedstrijden!$B:$L,H$1,FALSE)</f>
        <v>43400</v>
      </c>
      <c r="I85" s="48">
        <f>VLOOKUP($B85,wedstrijden!$B:$L,I$1,FALSE)</f>
        <v>43401</v>
      </c>
      <c r="J85" s="48">
        <f>VLOOKUP($B85,wedstrijden!$B:$L,J$1,FALSE)</f>
        <v>43393</v>
      </c>
      <c r="K85" s="48">
        <f>VLOOKUP($B85,wedstrijden!$B:$L,K$1,FALSE)</f>
        <v>43372</v>
      </c>
      <c r="L85" s="71">
        <f>VLOOKUP($B85,wedstrijden!$B:$L,L$1,FALSE)</f>
        <v>0</v>
      </c>
      <c r="M85" s="71">
        <f>VLOOKUP(E85,lookups!G:J,4,FALSE)</f>
        <v>5</v>
      </c>
      <c r="N85" s="71">
        <f t="shared" si="6"/>
        <v>0</v>
      </c>
      <c r="O85" s="72"/>
      <c r="P85" s="72"/>
      <c r="Q85" s="72"/>
      <c r="R85" s="72"/>
      <c r="S85" s="72"/>
      <c r="T85" s="72"/>
      <c r="U85" s="72"/>
      <c r="V85" s="72"/>
      <c r="W85" s="72"/>
      <c r="AD85" s="71" t="str">
        <f t="shared" si="7"/>
        <v>DSSAT10</v>
      </c>
    </row>
    <row r="86" spans="1:30" ht="11.25" customHeight="1" x14ac:dyDescent="0.2">
      <c r="A86" s="71" t="str">
        <f t="shared" si="4"/>
        <v>TbilisiSATHerenSabel</v>
      </c>
      <c r="B86" s="71">
        <f t="shared" si="5"/>
        <v>84</v>
      </c>
      <c r="C86" s="71" t="str">
        <f>VLOOKUP($B86,wedstrijden!$B:$L,C$1,FALSE)</f>
        <v>Heren</v>
      </c>
      <c r="D86" s="71" t="str">
        <f>VLOOKUP($B86,wedstrijden!$B:$L,D$1,FALSE)</f>
        <v>Sabel</v>
      </c>
      <c r="E86" s="71" t="str">
        <f>VLOOKUP($B86,wedstrijden!$B:$L,E$1,FALSE)</f>
        <v>SAT</v>
      </c>
      <c r="F86" s="71" t="str">
        <f>VLOOKUP($B86,wedstrijden!$B:$L,F$1,FALSE)</f>
        <v>Tbilisi</v>
      </c>
      <c r="G86" s="71" t="str">
        <f>VLOOKUP($B86,wedstrijden!$B:$L,G$1,FALSE)</f>
        <v>GEO</v>
      </c>
      <c r="H86" s="48">
        <f>VLOOKUP($B86,wedstrijden!$B:$L,H$1,FALSE)</f>
        <v>43400</v>
      </c>
      <c r="I86" s="48">
        <f>VLOOKUP($B86,wedstrijden!$B:$L,I$1,FALSE)</f>
        <v>43401</v>
      </c>
      <c r="J86" s="48">
        <f>VLOOKUP($B86,wedstrijden!$B:$L,J$1,FALSE)</f>
        <v>43393</v>
      </c>
      <c r="K86" s="48">
        <f>VLOOKUP($B86,wedstrijden!$B:$L,K$1,FALSE)</f>
        <v>43372</v>
      </c>
      <c r="L86" s="71">
        <f>VLOOKUP($B86,wedstrijden!$B:$L,L$1,FALSE)</f>
        <v>0</v>
      </c>
      <c r="M86" s="71">
        <f>VLOOKUP(E86,lookups!G:J,4,FALSE)</f>
        <v>5</v>
      </c>
      <c r="N86" s="71">
        <f t="shared" si="6"/>
        <v>0</v>
      </c>
      <c r="O86" s="72"/>
      <c r="P86" s="72"/>
      <c r="Q86" s="72"/>
      <c r="R86" s="72"/>
      <c r="S86" s="72"/>
      <c r="T86" s="72"/>
      <c r="U86" s="72"/>
      <c r="V86" s="72"/>
      <c r="W86" s="72"/>
      <c r="AD86" s="71" t="str">
        <f t="shared" si="7"/>
        <v>HSSAT10</v>
      </c>
    </row>
    <row r="87" spans="1:30" x14ac:dyDescent="0.2">
      <c r="A87" s="71" t="str">
        <f t="shared" si="4"/>
        <v>ColmarU23DamesDegen</v>
      </c>
      <c r="B87" s="71">
        <f t="shared" si="5"/>
        <v>85</v>
      </c>
      <c r="C87" s="71" t="str">
        <f>VLOOKUP($B87,wedstrijden!$B:$L,C$1,FALSE)</f>
        <v>Dames</v>
      </c>
      <c r="D87" s="71" t="str">
        <f>VLOOKUP($B87,wedstrijden!$B:$L,D$1,FALSE)</f>
        <v>Degen</v>
      </c>
      <c r="E87" s="71" t="str">
        <f>VLOOKUP($B87,wedstrijden!$B:$L,E$1,FALSE)</f>
        <v>U23</v>
      </c>
      <c r="F87" s="71" t="str">
        <f>VLOOKUP($B87,wedstrijden!$B:$L,F$1,FALSE)</f>
        <v>Colmar</v>
      </c>
      <c r="G87" s="71" t="str">
        <f>VLOOKUP($B87,wedstrijden!$B:$L,G$1,FALSE)</f>
        <v>FRA</v>
      </c>
      <c r="H87" s="48">
        <f>VLOOKUP($B87,wedstrijden!$B:$L,H$1,FALSE)</f>
        <v>43407</v>
      </c>
      <c r="I87" s="48">
        <f>VLOOKUP($B87,wedstrijden!$B:$L,I$1,FALSE)</f>
        <v>43408</v>
      </c>
      <c r="J87" s="48">
        <f>VLOOKUP($B87,wedstrijden!$B:$L,J$1,FALSE)</f>
        <v>43400</v>
      </c>
      <c r="K87" s="48">
        <f>VLOOKUP($B87,wedstrijden!$B:$L,K$1,FALSE)</f>
        <v>43379</v>
      </c>
      <c r="L87" s="71">
        <f>VLOOKUP($B87,wedstrijden!$B:$L,L$1,FALSE)</f>
        <v>11</v>
      </c>
      <c r="M87" s="71">
        <f>VLOOKUP(E87,lookups!G:J,4,FALSE)</f>
        <v>1</v>
      </c>
      <c r="N87" s="71">
        <f t="shared" si="6"/>
        <v>1</v>
      </c>
      <c r="O87" s="72" t="s">
        <v>2821</v>
      </c>
      <c r="P87" s="72" t="s">
        <v>2817</v>
      </c>
      <c r="Q87" s="72"/>
      <c r="R87" s="72"/>
      <c r="S87" s="72"/>
      <c r="T87" s="72"/>
      <c r="U87" s="72"/>
      <c r="V87" s="72"/>
      <c r="W87" s="72"/>
      <c r="AD87" s="71" t="str">
        <f t="shared" si="7"/>
        <v>DDU2311</v>
      </c>
    </row>
    <row r="88" spans="1:30" ht="11.25" customHeight="1" x14ac:dyDescent="0.2">
      <c r="A88" s="71" t="str">
        <f t="shared" si="4"/>
        <v>ColmarU23HerenDegen</v>
      </c>
      <c r="B88" s="71">
        <f t="shared" si="5"/>
        <v>86</v>
      </c>
      <c r="C88" s="71" t="str">
        <f>VLOOKUP($B88,wedstrijden!$B:$L,C$1,FALSE)</f>
        <v>Heren</v>
      </c>
      <c r="D88" s="71" t="str">
        <f>VLOOKUP($B88,wedstrijden!$B:$L,D$1,FALSE)</f>
        <v>Degen</v>
      </c>
      <c r="E88" s="71" t="str">
        <f>VLOOKUP($B88,wedstrijden!$B:$L,E$1,FALSE)</f>
        <v>U23</v>
      </c>
      <c r="F88" s="71" t="str">
        <f>VLOOKUP($B88,wedstrijden!$B:$L,F$1,FALSE)</f>
        <v>Colmar</v>
      </c>
      <c r="G88" s="71" t="str">
        <f>VLOOKUP($B88,wedstrijden!$B:$L,G$1,FALSE)</f>
        <v>FRA</v>
      </c>
      <c r="H88" s="48">
        <f>VLOOKUP($B88,wedstrijden!$B:$L,H$1,FALSE)</f>
        <v>43407</v>
      </c>
      <c r="I88" s="48">
        <f>VLOOKUP($B88,wedstrijden!$B:$L,I$1,FALSE)</f>
        <v>43408</v>
      </c>
      <c r="J88" s="48">
        <f>VLOOKUP($B88,wedstrijden!$B:$L,J$1,FALSE)</f>
        <v>43400</v>
      </c>
      <c r="K88" s="48">
        <f>VLOOKUP($B88,wedstrijden!$B:$L,K$1,FALSE)</f>
        <v>43379</v>
      </c>
      <c r="L88" s="71">
        <f>VLOOKUP($B88,wedstrijden!$B:$L,L$1,FALSE)</f>
        <v>10</v>
      </c>
      <c r="M88" s="71">
        <f>VLOOKUP(E88,lookups!G:J,4,FALSE)</f>
        <v>1</v>
      </c>
      <c r="N88" s="71">
        <f t="shared" si="6"/>
        <v>1</v>
      </c>
      <c r="O88" s="72" t="s">
        <v>2818</v>
      </c>
      <c r="P88" s="72" t="s">
        <v>2808</v>
      </c>
      <c r="Q88" s="72"/>
      <c r="R88" s="72"/>
      <c r="S88" s="72"/>
      <c r="T88" s="72"/>
      <c r="U88" s="72"/>
      <c r="V88" s="72"/>
      <c r="W88" s="72"/>
      <c r="AD88" s="71" t="str">
        <f t="shared" si="7"/>
        <v>HDU2311</v>
      </c>
    </row>
    <row r="89" spans="1:30" ht="11.25" customHeight="1" x14ac:dyDescent="0.2">
      <c r="A89" s="71" t="str">
        <f t="shared" si="4"/>
        <v>GrenobleECCDamesDegen</v>
      </c>
      <c r="B89" s="71">
        <f t="shared" si="5"/>
        <v>87</v>
      </c>
      <c r="C89" s="71" t="str">
        <f>VLOOKUP($B89,wedstrijden!$B:$L,C$1,FALSE)</f>
        <v>Dames</v>
      </c>
      <c r="D89" s="71" t="str">
        <f>VLOOKUP($B89,wedstrijden!$B:$L,D$1,FALSE)</f>
        <v>Degen</v>
      </c>
      <c r="E89" s="71" t="str">
        <f>VLOOKUP($B89,wedstrijden!$B:$L,E$1,FALSE)</f>
        <v>ECC</v>
      </c>
      <c r="F89" s="71" t="str">
        <f>VLOOKUP($B89,wedstrijden!$B:$L,F$1,FALSE)</f>
        <v>Grenoble</v>
      </c>
      <c r="G89" s="71" t="str">
        <f>VLOOKUP($B89,wedstrijden!$B:$L,G$1,FALSE)</f>
        <v>FRA</v>
      </c>
      <c r="H89" s="48">
        <f>VLOOKUP($B89,wedstrijden!$B:$L,H$1,FALSE)</f>
        <v>43407</v>
      </c>
      <c r="I89" s="48">
        <f>VLOOKUP($B89,wedstrijden!$B:$L,I$1,FALSE)</f>
        <v>43408</v>
      </c>
      <c r="J89" s="48">
        <f>VLOOKUP($B89,wedstrijden!$B:$L,J$1,FALSE)</f>
        <v>43400</v>
      </c>
      <c r="K89" s="48">
        <f>VLOOKUP($B89,wedstrijden!$B:$L,K$1,FALSE)</f>
        <v>43379</v>
      </c>
      <c r="L89" s="71">
        <f>VLOOKUP($B89,wedstrijden!$B:$L,L$1,FALSE)</f>
        <v>0</v>
      </c>
      <c r="M89" s="71">
        <f>VLOOKUP(E89,lookups!G:J,4,FALSE)</f>
        <v>5</v>
      </c>
      <c r="N89" s="71">
        <f t="shared" si="6"/>
        <v>0</v>
      </c>
      <c r="O89" s="72" t="s">
        <v>2607</v>
      </c>
      <c r="P89" s="72"/>
      <c r="Q89" s="72"/>
      <c r="R89" s="72"/>
      <c r="S89" s="72"/>
      <c r="T89" s="72"/>
      <c r="U89" s="72"/>
      <c r="V89" s="72"/>
      <c r="W89" s="72"/>
      <c r="AD89" s="71" t="str">
        <f t="shared" si="7"/>
        <v>DDECC11</v>
      </c>
    </row>
    <row r="90" spans="1:30" ht="11.25" customHeight="1" x14ac:dyDescent="0.2">
      <c r="A90" s="71" t="str">
        <f t="shared" si="4"/>
        <v>GrenobleECC EqDamesDegen</v>
      </c>
      <c r="B90" s="71">
        <f t="shared" si="5"/>
        <v>88</v>
      </c>
      <c r="C90" s="71" t="str">
        <f>VLOOKUP($B90,wedstrijden!$B:$L,C$1,FALSE)</f>
        <v>Dames</v>
      </c>
      <c r="D90" s="71" t="str">
        <f>VLOOKUP($B90,wedstrijden!$B:$L,D$1,FALSE)</f>
        <v>Degen</v>
      </c>
      <c r="E90" s="71" t="str">
        <f>VLOOKUP($B90,wedstrijden!$B:$L,E$1,FALSE)</f>
        <v>ECC Eq</v>
      </c>
      <c r="F90" s="71" t="str">
        <f>VLOOKUP($B90,wedstrijden!$B:$L,F$1,FALSE)</f>
        <v>Grenoble</v>
      </c>
      <c r="G90" s="71" t="str">
        <f>VLOOKUP($B90,wedstrijden!$B:$L,G$1,FALSE)</f>
        <v>FRA</v>
      </c>
      <c r="H90" s="48">
        <f>VLOOKUP($B90,wedstrijden!$B:$L,H$1,FALSE)</f>
        <v>43407</v>
      </c>
      <c r="I90" s="48">
        <f>VLOOKUP($B90,wedstrijden!$B:$L,I$1,FALSE)</f>
        <v>43408</v>
      </c>
      <c r="J90" s="48">
        <f>VLOOKUP($B90,wedstrijden!$B:$L,J$1,FALSE)</f>
        <v>43400</v>
      </c>
      <c r="K90" s="48">
        <f>VLOOKUP($B90,wedstrijden!$B:$L,K$1,FALSE)</f>
        <v>43379</v>
      </c>
      <c r="L90" s="71">
        <f>VLOOKUP($B90,wedstrijden!$B:$L,L$1,FALSE)</f>
        <v>0</v>
      </c>
      <c r="M90" s="71">
        <f>VLOOKUP(E90,lookups!G:J,4,FALSE)</f>
        <v>3</v>
      </c>
      <c r="N90" s="71">
        <f t="shared" si="6"/>
        <v>0</v>
      </c>
      <c r="O90" s="72" t="s">
        <v>2607</v>
      </c>
      <c r="P90" s="72"/>
      <c r="Q90" s="72"/>
      <c r="R90" s="72"/>
      <c r="S90" s="72"/>
      <c r="T90" s="72"/>
      <c r="U90" s="72"/>
      <c r="V90" s="72"/>
      <c r="W90" s="72"/>
      <c r="AD90" s="71" t="str">
        <f t="shared" si="7"/>
        <v>DDECC Eq11</v>
      </c>
    </row>
    <row r="91" spans="1:30" ht="11.25" customHeight="1" x14ac:dyDescent="0.2">
      <c r="A91" s="71" t="str">
        <f t="shared" si="4"/>
        <v>GrenobleECCHerenDegen</v>
      </c>
      <c r="B91" s="71">
        <f t="shared" si="5"/>
        <v>89</v>
      </c>
      <c r="C91" s="71" t="str">
        <f>VLOOKUP($B91,wedstrijden!$B:$L,C$1,FALSE)</f>
        <v>Heren</v>
      </c>
      <c r="D91" s="71" t="str">
        <f>VLOOKUP($B91,wedstrijden!$B:$L,D$1,FALSE)</f>
        <v>Degen</v>
      </c>
      <c r="E91" s="71" t="str">
        <f>VLOOKUP($B91,wedstrijden!$B:$L,E$1,FALSE)</f>
        <v>ECC</v>
      </c>
      <c r="F91" s="71" t="str">
        <f>VLOOKUP($B91,wedstrijden!$B:$L,F$1,FALSE)</f>
        <v>Grenoble</v>
      </c>
      <c r="G91" s="71" t="str">
        <f>VLOOKUP($B91,wedstrijden!$B:$L,G$1,FALSE)</f>
        <v>FRA</v>
      </c>
      <c r="H91" s="48">
        <f>VLOOKUP($B91,wedstrijden!$B:$L,H$1,FALSE)</f>
        <v>43407</v>
      </c>
      <c r="I91" s="48">
        <f>VLOOKUP($B91,wedstrijden!$B:$L,I$1,FALSE)</f>
        <v>43408</v>
      </c>
      <c r="J91" s="48">
        <f>VLOOKUP($B91,wedstrijden!$B:$L,J$1,FALSE)</f>
        <v>43400</v>
      </c>
      <c r="K91" s="48">
        <f>VLOOKUP($B91,wedstrijden!$B:$L,K$1,FALSE)</f>
        <v>43379</v>
      </c>
      <c r="L91" s="71">
        <f>VLOOKUP($B91,wedstrijden!$B:$L,L$1,FALSE)</f>
        <v>0</v>
      </c>
      <c r="M91" s="71">
        <f>VLOOKUP(E91,lookups!G:J,4,FALSE)</f>
        <v>5</v>
      </c>
      <c r="N91" s="71">
        <f t="shared" si="6"/>
        <v>0</v>
      </c>
      <c r="O91" s="72" t="s">
        <v>2607</v>
      </c>
      <c r="P91" s="72"/>
      <c r="Q91" s="72"/>
      <c r="R91" s="72"/>
      <c r="S91" s="72"/>
      <c r="T91" s="72"/>
      <c r="U91" s="72"/>
      <c r="V91" s="72"/>
      <c r="W91" s="72"/>
      <c r="AD91" s="71" t="str">
        <f t="shared" si="7"/>
        <v>HDECC11</v>
      </c>
    </row>
    <row r="92" spans="1:30" ht="11.25" customHeight="1" x14ac:dyDescent="0.2">
      <c r="A92" s="71" t="str">
        <f t="shared" si="4"/>
        <v>GrenobleECC EqHerenDegen</v>
      </c>
      <c r="B92" s="71">
        <f t="shared" si="5"/>
        <v>90</v>
      </c>
      <c r="C92" s="71" t="str">
        <f>VLOOKUP($B92,wedstrijden!$B:$L,C$1,FALSE)</f>
        <v>Heren</v>
      </c>
      <c r="D92" s="71" t="str">
        <f>VLOOKUP($B92,wedstrijden!$B:$L,D$1,FALSE)</f>
        <v>Degen</v>
      </c>
      <c r="E92" s="71" t="str">
        <f>VLOOKUP($B92,wedstrijden!$B:$L,E$1,FALSE)</f>
        <v>ECC Eq</v>
      </c>
      <c r="F92" s="71" t="str">
        <f>VLOOKUP($B92,wedstrijden!$B:$L,F$1,FALSE)</f>
        <v>Grenoble</v>
      </c>
      <c r="G92" s="71" t="str">
        <f>VLOOKUP($B92,wedstrijden!$B:$L,G$1,FALSE)</f>
        <v>FRA</v>
      </c>
      <c r="H92" s="48">
        <f>VLOOKUP($B92,wedstrijden!$B:$L,H$1,FALSE)</f>
        <v>43407</v>
      </c>
      <c r="I92" s="48">
        <f>VLOOKUP($B92,wedstrijden!$B:$L,I$1,FALSE)</f>
        <v>43408</v>
      </c>
      <c r="J92" s="48">
        <f>VLOOKUP($B92,wedstrijden!$B:$L,J$1,FALSE)</f>
        <v>43400</v>
      </c>
      <c r="K92" s="48">
        <f>VLOOKUP($B92,wedstrijden!$B:$L,K$1,FALSE)</f>
        <v>43379</v>
      </c>
      <c r="L92" s="71">
        <f>VLOOKUP($B92,wedstrijden!$B:$L,L$1,FALSE)</f>
        <v>0</v>
      </c>
      <c r="M92" s="71">
        <f>VLOOKUP(E92,lookups!G:J,4,FALSE)</f>
        <v>3</v>
      </c>
      <c r="N92" s="71">
        <f t="shared" si="6"/>
        <v>0</v>
      </c>
      <c r="O92" s="72" t="s">
        <v>2607</v>
      </c>
      <c r="P92" s="72"/>
      <c r="Q92" s="72"/>
      <c r="R92" s="72"/>
      <c r="S92" s="72"/>
      <c r="T92" s="72"/>
      <c r="U92" s="72"/>
      <c r="V92" s="72"/>
      <c r="W92" s="72"/>
      <c r="AD92" s="71" t="str">
        <f t="shared" si="7"/>
        <v>HDECC Eq11</v>
      </c>
    </row>
    <row r="93" spans="1:30" ht="11.25" customHeight="1" x14ac:dyDescent="0.2">
      <c r="A93" s="71" t="str">
        <f t="shared" si="4"/>
        <v>LondenWB JunDamesFloret</v>
      </c>
      <c r="B93" s="71">
        <f t="shared" si="5"/>
        <v>91</v>
      </c>
      <c r="C93" s="71" t="str">
        <f>VLOOKUP($B93,wedstrijden!$B:$L,C$1,FALSE)</f>
        <v>Dames</v>
      </c>
      <c r="D93" s="71" t="str">
        <f>VLOOKUP($B93,wedstrijden!$B:$L,D$1,FALSE)</f>
        <v>Floret</v>
      </c>
      <c r="E93" s="71" t="str">
        <f>VLOOKUP($B93,wedstrijden!$B:$L,E$1,FALSE)</f>
        <v>WB Jun</v>
      </c>
      <c r="F93" s="71" t="str">
        <f>VLOOKUP($B93,wedstrijden!$B:$L,F$1,FALSE)</f>
        <v>Londen</v>
      </c>
      <c r="G93" s="71" t="str">
        <f>VLOOKUP($B93,wedstrijden!$B:$L,G$1,FALSE)</f>
        <v>GBR</v>
      </c>
      <c r="H93" s="48">
        <f>VLOOKUP($B93,wedstrijden!$B:$L,H$1,FALSE)</f>
        <v>43407</v>
      </c>
      <c r="I93" s="48">
        <f>VLOOKUP($B93,wedstrijden!$B:$L,I$1,FALSE)</f>
        <v>43408</v>
      </c>
      <c r="J93" s="48">
        <f>VLOOKUP($B93,wedstrijden!$B:$L,J$1,FALSE)</f>
        <v>43400</v>
      </c>
      <c r="K93" s="48">
        <f>VLOOKUP($B93,wedstrijden!$B:$L,K$1,FALSE)</f>
        <v>43379</v>
      </c>
      <c r="L93" s="71">
        <f>VLOOKUP($B93,wedstrijden!$B:$L,L$1,FALSE)</f>
        <v>0</v>
      </c>
      <c r="M93" s="71">
        <f>VLOOKUP(E93,lookups!G:J,4,FALSE)</f>
        <v>5</v>
      </c>
      <c r="N93" s="71">
        <f t="shared" si="6"/>
        <v>0</v>
      </c>
      <c r="O93" s="72" t="s">
        <v>2614</v>
      </c>
      <c r="P93" s="72"/>
      <c r="Q93" s="72"/>
      <c r="R93" s="72"/>
      <c r="S93" s="72"/>
      <c r="T93" s="72"/>
      <c r="U93" s="72"/>
      <c r="V93" s="72"/>
      <c r="W93" s="72"/>
      <c r="AD93" s="71" t="str">
        <f t="shared" si="7"/>
        <v>DFWB Jun11</v>
      </c>
    </row>
    <row r="94" spans="1:30" ht="11.25" customHeight="1" x14ac:dyDescent="0.2">
      <c r="A94" s="71" t="str">
        <f t="shared" si="4"/>
        <v>LondenU23DamesFloret</v>
      </c>
      <c r="B94" s="71">
        <f t="shared" si="5"/>
        <v>92</v>
      </c>
      <c r="C94" s="71" t="str">
        <f>VLOOKUP($B94,wedstrijden!$B:$L,C$1,FALSE)</f>
        <v>Dames</v>
      </c>
      <c r="D94" s="71" t="str">
        <f>VLOOKUP($B94,wedstrijden!$B:$L,D$1,FALSE)</f>
        <v>Floret</v>
      </c>
      <c r="E94" s="71" t="str">
        <f>VLOOKUP($B94,wedstrijden!$B:$L,E$1,FALSE)</f>
        <v>U23</v>
      </c>
      <c r="F94" s="71" t="str">
        <f>VLOOKUP($B94,wedstrijden!$B:$L,F$1,FALSE)</f>
        <v>Londen</v>
      </c>
      <c r="G94" s="71" t="str">
        <f>VLOOKUP($B94,wedstrijden!$B:$L,G$1,FALSE)</f>
        <v>GBR</v>
      </c>
      <c r="H94" s="48">
        <f>VLOOKUP($B94,wedstrijden!$B:$L,H$1,FALSE)</f>
        <v>43407</v>
      </c>
      <c r="I94" s="48">
        <f>VLOOKUP($B94,wedstrijden!$B:$L,I$1,FALSE)</f>
        <v>43408</v>
      </c>
      <c r="J94" s="48">
        <f>VLOOKUP($B94,wedstrijden!$B:$L,J$1,FALSE)</f>
        <v>43400</v>
      </c>
      <c r="K94" s="48">
        <f>VLOOKUP($B94,wedstrijden!$B:$L,K$1,FALSE)</f>
        <v>43379</v>
      </c>
      <c r="L94" s="71">
        <f>VLOOKUP($B94,wedstrijden!$B:$L,L$1,FALSE)</f>
        <v>0</v>
      </c>
      <c r="M94" s="71">
        <f>VLOOKUP(E94,lookups!G:J,4,FALSE)</f>
        <v>1</v>
      </c>
      <c r="N94" s="71">
        <f t="shared" si="6"/>
        <v>0</v>
      </c>
      <c r="O94" s="72" t="s">
        <v>2613</v>
      </c>
      <c r="P94" s="72"/>
      <c r="Q94" s="72"/>
      <c r="R94" s="72"/>
      <c r="S94" s="72"/>
      <c r="T94" s="72"/>
      <c r="U94" s="72"/>
      <c r="V94" s="72"/>
      <c r="W94" s="72"/>
      <c r="AD94" s="71" t="str">
        <f t="shared" si="7"/>
        <v>DFU2311</v>
      </c>
    </row>
    <row r="95" spans="1:30" ht="11.25" customHeight="1" x14ac:dyDescent="0.2">
      <c r="A95" s="71" t="str">
        <f t="shared" si="4"/>
        <v>LondenWB JunHerenFloret</v>
      </c>
      <c r="B95" s="71">
        <f t="shared" si="5"/>
        <v>93</v>
      </c>
      <c r="C95" s="71" t="str">
        <f>VLOOKUP($B95,wedstrijden!$B:$L,C$1,FALSE)</f>
        <v>Heren</v>
      </c>
      <c r="D95" s="71" t="str">
        <f>VLOOKUP($B95,wedstrijden!$B:$L,D$1,FALSE)</f>
        <v>Floret</v>
      </c>
      <c r="E95" s="71" t="str">
        <f>VLOOKUP($B95,wedstrijden!$B:$L,E$1,FALSE)</f>
        <v>WB Jun</v>
      </c>
      <c r="F95" s="71" t="str">
        <f>VLOOKUP($B95,wedstrijden!$B:$L,F$1,FALSE)</f>
        <v>Londen</v>
      </c>
      <c r="G95" s="71" t="str">
        <f>VLOOKUP($B95,wedstrijden!$B:$L,G$1,FALSE)</f>
        <v>GBR</v>
      </c>
      <c r="H95" s="48">
        <f>VLOOKUP($B95,wedstrijden!$B:$L,H$1,FALSE)</f>
        <v>43407</v>
      </c>
      <c r="I95" s="48">
        <f>VLOOKUP($B95,wedstrijden!$B:$L,I$1,FALSE)</f>
        <v>43408</v>
      </c>
      <c r="J95" s="48">
        <f>VLOOKUP($B95,wedstrijden!$B:$L,J$1,FALSE)</f>
        <v>43400</v>
      </c>
      <c r="K95" s="48">
        <f>VLOOKUP($B95,wedstrijden!$B:$L,K$1,FALSE)</f>
        <v>43379</v>
      </c>
      <c r="L95" s="71">
        <f>VLOOKUP($B95,wedstrijden!$B:$L,L$1,FALSE)</f>
        <v>7</v>
      </c>
      <c r="M95" s="71">
        <f>VLOOKUP(E95,lookups!G:J,4,FALSE)</f>
        <v>5</v>
      </c>
      <c r="N95" s="71">
        <f t="shared" si="6"/>
        <v>1</v>
      </c>
      <c r="O95" s="72" t="s">
        <v>2819</v>
      </c>
      <c r="P95" s="72" t="s">
        <v>1048</v>
      </c>
      <c r="Q95" s="72"/>
      <c r="R95" s="72"/>
      <c r="S95" s="72"/>
      <c r="T95" s="72"/>
      <c r="U95" s="72"/>
      <c r="V95" s="72"/>
      <c r="W95" s="72"/>
      <c r="AD95" s="71" t="str">
        <f t="shared" si="7"/>
        <v>HFWB Jun11</v>
      </c>
    </row>
    <row r="96" spans="1:30" ht="11.25" customHeight="1" x14ac:dyDescent="0.2">
      <c r="A96" s="71" t="str">
        <f t="shared" si="4"/>
        <v>LondenU23HerenFloret</v>
      </c>
      <c r="B96" s="71">
        <f t="shared" si="5"/>
        <v>94</v>
      </c>
      <c r="C96" s="71" t="str">
        <f>VLOOKUP($B96,wedstrijden!$B:$L,C$1,FALSE)</f>
        <v>Heren</v>
      </c>
      <c r="D96" s="71" t="str">
        <f>VLOOKUP($B96,wedstrijden!$B:$L,D$1,FALSE)</f>
        <v>Floret</v>
      </c>
      <c r="E96" s="71" t="str">
        <f>VLOOKUP($B96,wedstrijden!$B:$L,E$1,FALSE)</f>
        <v>U23</v>
      </c>
      <c r="F96" s="71" t="str">
        <f>VLOOKUP($B96,wedstrijden!$B:$L,F$1,FALSE)</f>
        <v>Londen</v>
      </c>
      <c r="G96" s="71" t="str">
        <f>VLOOKUP($B96,wedstrijden!$B:$L,G$1,FALSE)</f>
        <v>GBR</v>
      </c>
      <c r="H96" s="48">
        <f>VLOOKUP($B96,wedstrijden!$B:$L,H$1,FALSE)</f>
        <v>43407</v>
      </c>
      <c r="I96" s="48">
        <f>VLOOKUP($B96,wedstrijden!$B:$L,I$1,FALSE)</f>
        <v>43408</v>
      </c>
      <c r="J96" s="48">
        <f>VLOOKUP($B96,wedstrijden!$B:$L,J$1,FALSE)</f>
        <v>43400</v>
      </c>
      <c r="K96" s="48">
        <f>VLOOKUP($B96,wedstrijden!$B:$L,K$1,FALSE)</f>
        <v>43379</v>
      </c>
      <c r="L96" s="71">
        <f>VLOOKUP($B96,wedstrijden!$B:$L,L$1,FALSE)</f>
        <v>8</v>
      </c>
      <c r="M96" s="71">
        <f>VLOOKUP(E96,lookups!G:J,4,FALSE)</f>
        <v>1</v>
      </c>
      <c r="N96" s="71">
        <f t="shared" si="6"/>
        <v>1</v>
      </c>
      <c r="O96" s="72" t="s">
        <v>2820</v>
      </c>
      <c r="P96" s="72" t="s">
        <v>1048</v>
      </c>
      <c r="Q96" s="72"/>
      <c r="R96" s="72"/>
      <c r="S96" s="72"/>
      <c r="T96" s="72"/>
      <c r="U96" s="72"/>
      <c r="V96" s="72"/>
      <c r="W96" s="72"/>
      <c r="AD96" s="71" t="str">
        <f t="shared" si="7"/>
        <v>HFU2311</v>
      </c>
    </row>
    <row r="97" spans="1:30" ht="11.25" customHeight="1" x14ac:dyDescent="0.2">
      <c r="A97" s="71" t="str">
        <f t="shared" si="4"/>
        <v>San SalvadorWB JunDamesDegen</v>
      </c>
      <c r="B97" s="71">
        <f t="shared" si="5"/>
        <v>95</v>
      </c>
      <c r="C97" s="71" t="str">
        <f>VLOOKUP($B97,wedstrijden!$B:$L,C$1,FALSE)</f>
        <v>Dames</v>
      </c>
      <c r="D97" s="71" t="str">
        <f>VLOOKUP($B97,wedstrijden!$B:$L,D$1,FALSE)</f>
        <v>Degen</v>
      </c>
      <c r="E97" s="71" t="str">
        <f>VLOOKUP($B97,wedstrijden!$B:$L,E$1,FALSE)</f>
        <v>WB Jun</v>
      </c>
      <c r="F97" s="71" t="str">
        <f>VLOOKUP($B97,wedstrijden!$B:$L,F$1,FALSE)</f>
        <v>San Salvador</v>
      </c>
      <c r="G97" s="71" t="str">
        <f>VLOOKUP($B97,wedstrijden!$B:$L,G$1,FALSE)</f>
        <v>ESA</v>
      </c>
      <c r="H97" s="48">
        <f>VLOOKUP($B97,wedstrijden!$B:$L,H$1,FALSE)</f>
        <v>43407</v>
      </c>
      <c r="I97" s="48">
        <f>VLOOKUP($B97,wedstrijden!$B:$L,I$1,FALSE)</f>
        <v>43408</v>
      </c>
      <c r="J97" s="48">
        <f>VLOOKUP($B97,wedstrijden!$B:$L,J$1,FALSE)</f>
        <v>43400</v>
      </c>
      <c r="K97" s="48">
        <f>VLOOKUP($B97,wedstrijden!$B:$L,K$1,FALSE)</f>
        <v>43379</v>
      </c>
      <c r="L97" s="71">
        <f>VLOOKUP($B97,wedstrijden!$B:$L,L$1,FALSE)</f>
        <v>0</v>
      </c>
      <c r="M97" s="71">
        <f>VLOOKUP(E97,lookups!G:J,4,FALSE)</f>
        <v>5</v>
      </c>
      <c r="N97" s="71">
        <f t="shared" si="6"/>
        <v>0</v>
      </c>
      <c r="O97" s="72"/>
      <c r="P97" s="72"/>
      <c r="Q97" s="72"/>
      <c r="R97" s="72"/>
      <c r="S97" s="72"/>
      <c r="T97" s="72"/>
      <c r="U97" s="72"/>
      <c r="V97" s="72"/>
      <c r="W97" s="72"/>
      <c r="AD97" s="71" t="str">
        <f t="shared" si="7"/>
        <v>DDWB Jun11</v>
      </c>
    </row>
    <row r="98" spans="1:30" x14ac:dyDescent="0.2">
      <c r="A98" s="71" t="str">
        <f t="shared" si="4"/>
        <v>San SalvadorWB JunHerenDegen</v>
      </c>
      <c r="B98" s="71">
        <f t="shared" si="5"/>
        <v>96</v>
      </c>
      <c r="C98" s="71" t="str">
        <f>VLOOKUP($B98,wedstrijden!$B:$L,C$1,FALSE)</f>
        <v>Heren</v>
      </c>
      <c r="D98" s="71" t="str">
        <f>VLOOKUP($B98,wedstrijden!$B:$L,D$1,FALSE)</f>
        <v>Degen</v>
      </c>
      <c r="E98" s="71" t="str">
        <f>VLOOKUP($B98,wedstrijden!$B:$L,E$1,FALSE)</f>
        <v>WB Jun</v>
      </c>
      <c r="F98" s="71" t="str">
        <f>VLOOKUP($B98,wedstrijden!$B:$L,F$1,FALSE)</f>
        <v>San Salvador</v>
      </c>
      <c r="G98" s="71" t="str">
        <f>VLOOKUP($B98,wedstrijden!$B:$L,G$1,FALSE)</f>
        <v>ESA</v>
      </c>
      <c r="H98" s="48">
        <f>VLOOKUP($B98,wedstrijden!$B:$L,H$1,FALSE)</f>
        <v>43407</v>
      </c>
      <c r="I98" s="48">
        <f>VLOOKUP($B98,wedstrijden!$B:$L,I$1,FALSE)</f>
        <v>43408</v>
      </c>
      <c r="J98" s="48">
        <f>VLOOKUP($B98,wedstrijden!$B:$L,J$1,FALSE)</f>
        <v>43400</v>
      </c>
      <c r="K98" s="48">
        <f>VLOOKUP($B98,wedstrijden!$B:$L,K$1,FALSE)</f>
        <v>43379</v>
      </c>
      <c r="L98" s="71">
        <f>VLOOKUP($B98,wedstrijden!$B:$L,L$1,FALSE)</f>
        <v>0</v>
      </c>
      <c r="M98" s="71">
        <f>VLOOKUP(E98,lookups!G:J,4,FALSE)</f>
        <v>5</v>
      </c>
      <c r="N98" s="71">
        <f t="shared" si="6"/>
        <v>0</v>
      </c>
      <c r="O98" s="72"/>
      <c r="P98" s="72"/>
      <c r="Q98" s="72"/>
      <c r="R98" s="72"/>
      <c r="S98" s="72"/>
      <c r="T98" s="72"/>
      <c r="U98" s="72"/>
      <c r="V98" s="72"/>
      <c r="W98" s="72"/>
      <c r="AD98" s="71" t="str">
        <f t="shared" si="7"/>
        <v>HDWB Jun11</v>
      </c>
    </row>
    <row r="99" spans="1:30" x14ac:dyDescent="0.2">
      <c r="A99" s="71" t="str">
        <f t="shared" si="4"/>
        <v>SochiWB JunDamesSabel</v>
      </c>
      <c r="B99" s="71">
        <f t="shared" si="5"/>
        <v>97</v>
      </c>
      <c r="C99" s="71" t="str">
        <f>VLOOKUP($B99,wedstrijden!$B:$L,C$1,FALSE)</f>
        <v>Dames</v>
      </c>
      <c r="D99" s="71" t="str">
        <f>VLOOKUP($B99,wedstrijden!$B:$L,D$1,FALSE)</f>
        <v>Sabel</v>
      </c>
      <c r="E99" s="71" t="str">
        <f>VLOOKUP($B99,wedstrijden!$B:$L,E$1,FALSE)</f>
        <v>WB Jun</v>
      </c>
      <c r="F99" s="71" t="str">
        <f>VLOOKUP($B99,wedstrijden!$B:$L,F$1,FALSE)</f>
        <v>Sochi</v>
      </c>
      <c r="G99" s="71" t="str">
        <f>VLOOKUP($B99,wedstrijden!$B:$L,G$1,FALSE)</f>
        <v>RUS</v>
      </c>
      <c r="H99" s="48">
        <f>VLOOKUP($B99,wedstrijden!$B:$L,H$1,FALSE)</f>
        <v>43407</v>
      </c>
      <c r="I99" s="48">
        <f>VLOOKUP($B99,wedstrijden!$B:$L,I$1,FALSE)</f>
        <v>43408</v>
      </c>
      <c r="J99" s="48">
        <f>VLOOKUP($B99,wedstrijden!$B:$L,J$1,FALSE)</f>
        <v>43400</v>
      </c>
      <c r="K99" s="48">
        <f>VLOOKUP($B99,wedstrijden!$B:$L,K$1,FALSE)</f>
        <v>43379</v>
      </c>
      <c r="L99" s="71">
        <f>VLOOKUP($B99,wedstrijden!$B:$L,L$1,FALSE)</f>
        <v>0</v>
      </c>
      <c r="M99" s="71">
        <f>VLOOKUP(E99,lookups!G:J,4,FALSE)</f>
        <v>5</v>
      </c>
      <c r="N99" s="71">
        <f t="shared" si="6"/>
        <v>0</v>
      </c>
      <c r="O99" s="72"/>
      <c r="P99" s="72"/>
      <c r="Q99" s="72"/>
      <c r="R99" s="72"/>
      <c r="S99" s="72"/>
      <c r="T99" s="72"/>
      <c r="U99" s="72"/>
      <c r="V99" s="72"/>
      <c r="W99" s="72"/>
      <c r="AD99" s="71" t="str">
        <f t="shared" si="7"/>
        <v>DSWB Jun11</v>
      </c>
    </row>
    <row r="100" spans="1:30" ht="11.25" customHeight="1" x14ac:dyDescent="0.2">
      <c r="A100" s="71" t="str">
        <f t="shared" si="4"/>
        <v>SochiWB JunHerenSabel</v>
      </c>
      <c r="B100" s="71">
        <f t="shared" si="5"/>
        <v>98</v>
      </c>
      <c r="C100" s="71" t="str">
        <f>VLOOKUP($B100,wedstrijden!$B:$L,C$1,FALSE)</f>
        <v>Heren</v>
      </c>
      <c r="D100" s="71" t="str">
        <f>VLOOKUP($B100,wedstrijden!$B:$L,D$1,FALSE)</f>
        <v>Sabel</v>
      </c>
      <c r="E100" s="71" t="str">
        <f>VLOOKUP($B100,wedstrijden!$B:$L,E$1,FALSE)</f>
        <v>WB Jun</v>
      </c>
      <c r="F100" s="71" t="str">
        <f>VLOOKUP($B100,wedstrijden!$B:$L,F$1,FALSE)</f>
        <v>Sochi</v>
      </c>
      <c r="G100" s="71" t="str">
        <f>VLOOKUP($B100,wedstrijden!$B:$L,G$1,FALSE)</f>
        <v>RUS</v>
      </c>
      <c r="H100" s="48">
        <f>VLOOKUP($B100,wedstrijden!$B:$L,H$1,FALSE)</f>
        <v>43407</v>
      </c>
      <c r="I100" s="48">
        <f>VLOOKUP($B100,wedstrijden!$B:$L,I$1,FALSE)</f>
        <v>43407</v>
      </c>
      <c r="J100" s="48">
        <f>VLOOKUP($B100,wedstrijden!$B:$L,J$1,FALSE)</f>
        <v>43400</v>
      </c>
      <c r="K100" s="48">
        <f>VLOOKUP($B100,wedstrijden!$B:$L,K$1,FALSE)</f>
        <v>43379</v>
      </c>
      <c r="L100" s="71">
        <f>VLOOKUP($B100,wedstrijden!$B:$L,L$1,FALSE)</f>
        <v>0</v>
      </c>
      <c r="M100" s="71">
        <f>VLOOKUP(E100,lookups!G:J,4,FALSE)</f>
        <v>5</v>
      </c>
      <c r="N100" s="71">
        <f t="shared" si="6"/>
        <v>0</v>
      </c>
      <c r="O100" s="72"/>
      <c r="P100" s="72"/>
      <c r="Q100" s="72"/>
      <c r="R100" s="72"/>
      <c r="S100" s="72"/>
      <c r="T100" s="72"/>
      <c r="U100" s="72"/>
      <c r="V100" s="72"/>
      <c r="W100" s="72"/>
      <c r="AD100" s="71" t="str">
        <f t="shared" si="7"/>
        <v>HSWB Jun11</v>
      </c>
    </row>
    <row r="101" spans="1:30" ht="11.25" customHeight="1" x14ac:dyDescent="0.2">
      <c r="A101" s="71" t="str">
        <f t="shared" si="4"/>
        <v>SochiWB Jun EqHerenSabel</v>
      </c>
      <c r="B101" s="71">
        <f t="shared" si="5"/>
        <v>99</v>
      </c>
      <c r="C101" s="71" t="str">
        <f>VLOOKUP($B101,wedstrijden!$B:$L,C$1,FALSE)</f>
        <v>Heren</v>
      </c>
      <c r="D101" s="71" t="str">
        <f>VLOOKUP($B101,wedstrijden!$B:$L,D$1,FALSE)</f>
        <v>Sabel</v>
      </c>
      <c r="E101" s="71" t="str">
        <f>VLOOKUP($B101,wedstrijden!$B:$L,E$1,FALSE)</f>
        <v>WB Jun Eq</v>
      </c>
      <c r="F101" s="71" t="str">
        <f>VLOOKUP($B101,wedstrijden!$B:$L,F$1,FALSE)</f>
        <v>Sochi</v>
      </c>
      <c r="G101" s="71" t="str">
        <f>VLOOKUP($B101,wedstrijden!$B:$L,G$1,FALSE)</f>
        <v>RUS</v>
      </c>
      <c r="H101" s="48">
        <f>VLOOKUP($B101,wedstrijden!$B:$L,H$1,FALSE)</f>
        <v>43408</v>
      </c>
      <c r="I101" s="48">
        <f>VLOOKUP($B101,wedstrijden!$B:$L,I$1,FALSE)</f>
        <v>43408</v>
      </c>
      <c r="J101" s="48">
        <f>VLOOKUP($B101,wedstrijden!$B:$L,J$1,FALSE)</f>
        <v>43401</v>
      </c>
      <c r="K101" s="48">
        <f>VLOOKUP($B101,wedstrijden!$B:$L,K$1,FALSE)</f>
        <v>43380</v>
      </c>
      <c r="L101" s="71">
        <f>VLOOKUP($B101,wedstrijden!$B:$L,L$1,FALSE)</f>
        <v>0</v>
      </c>
      <c r="M101" s="71">
        <f>VLOOKUP(E101,lookups!G:J,4,FALSE)</f>
        <v>1</v>
      </c>
      <c r="N101" s="71">
        <f t="shared" si="6"/>
        <v>0</v>
      </c>
      <c r="O101" s="72"/>
      <c r="P101" s="72"/>
      <c r="Q101" s="72"/>
      <c r="R101" s="72"/>
      <c r="S101" s="72"/>
      <c r="T101" s="72"/>
      <c r="U101" s="72"/>
      <c r="V101" s="72"/>
      <c r="W101" s="72"/>
      <c r="AD101" s="71" t="str">
        <f t="shared" si="7"/>
        <v>HSWB Jun Eq11</v>
      </c>
    </row>
    <row r="102" spans="1:30" ht="11.25" customHeight="1" x14ac:dyDescent="0.2">
      <c r="A102" s="71" t="str">
        <f t="shared" si="4"/>
        <v>BonnWBHerenFloret</v>
      </c>
      <c r="B102" s="71">
        <f t="shared" si="5"/>
        <v>100</v>
      </c>
      <c r="C102" s="71" t="str">
        <f>VLOOKUP($B102,wedstrijden!$B:$L,C$1,FALSE)</f>
        <v>Heren</v>
      </c>
      <c r="D102" s="71" t="str">
        <f>VLOOKUP($B102,wedstrijden!$B:$L,D$1,FALSE)</f>
        <v>Floret</v>
      </c>
      <c r="E102" s="71" t="str">
        <f>VLOOKUP($B102,wedstrijden!$B:$L,E$1,FALSE)</f>
        <v>WB</v>
      </c>
      <c r="F102" s="71" t="str">
        <f>VLOOKUP($B102,wedstrijden!$B:$L,F$1,FALSE)</f>
        <v>Bonn</v>
      </c>
      <c r="G102" s="71" t="str">
        <f>VLOOKUP($B102,wedstrijden!$B:$L,G$1,FALSE)</f>
        <v>GER</v>
      </c>
      <c r="H102" s="48">
        <f>VLOOKUP($B102,wedstrijden!$B:$L,H$1,FALSE)</f>
        <v>43413</v>
      </c>
      <c r="I102" s="48">
        <f>VLOOKUP($B102,wedstrijden!$B:$L,I$1,FALSE)</f>
        <v>43414</v>
      </c>
      <c r="J102" s="48">
        <f>VLOOKUP($B102,wedstrijden!$B:$L,J$1,FALSE)</f>
        <v>43406</v>
      </c>
      <c r="K102" s="48">
        <f>VLOOKUP($B102,wedstrijden!$B:$L,K$1,FALSE)</f>
        <v>43385</v>
      </c>
      <c r="L102" s="71">
        <f>VLOOKUP($B102,wedstrijden!$B:$L,L$1,FALSE)</f>
        <v>7</v>
      </c>
      <c r="M102" s="71" t="str">
        <f>VLOOKUP(E102,lookups!G:J,4,FALSE)</f>
        <v>niet</v>
      </c>
      <c r="N102" s="71">
        <f t="shared" si="6"/>
        <v>0</v>
      </c>
      <c r="O102" s="72"/>
      <c r="P102" s="72"/>
      <c r="Q102" s="72"/>
      <c r="R102" s="72"/>
      <c r="S102" s="72"/>
      <c r="T102" s="72"/>
      <c r="U102" s="72"/>
      <c r="V102" s="72"/>
      <c r="W102" s="72"/>
      <c r="AD102" s="71" t="str">
        <f t="shared" si="7"/>
        <v>HFWB11</v>
      </c>
    </row>
    <row r="103" spans="1:30" ht="11.25" customHeight="1" x14ac:dyDescent="0.2">
      <c r="A103" s="71" t="str">
        <f t="shared" si="4"/>
        <v>BudapestECCDamesDegen</v>
      </c>
      <c r="B103" s="71">
        <f t="shared" si="5"/>
        <v>101</v>
      </c>
      <c r="C103" s="71" t="str">
        <f>VLOOKUP($B103,wedstrijden!$B:$L,C$1,FALSE)</f>
        <v>Dames</v>
      </c>
      <c r="D103" s="71" t="str">
        <f>VLOOKUP($B103,wedstrijden!$B:$L,D$1,FALSE)</f>
        <v>Degen</v>
      </c>
      <c r="E103" s="71" t="str">
        <f>VLOOKUP($B103,wedstrijden!$B:$L,E$1,FALSE)</f>
        <v>ECC</v>
      </c>
      <c r="F103" s="71" t="str">
        <f>VLOOKUP($B103,wedstrijden!$B:$L,F$1,FALSE)</f>
        <v>Budapest</v>
      </c>
      <c r="G103" s="71" t="str">
        <f>VLOOKUP($B103,wedstrijden!$B:$L,G$1,FALSE)</f>
        <v>HUN</v>
      </c>
      <c r="H103" s="48">
        <f>VLOOKUP($B103,wedstrijden!$B:$L,H$1,FALSE)</f>
        <v>43413</v>
      </c>
      <c r="I103" s="48">
        <f>VLOOKUP($B103,wedstrijden!$B:$L,I$1,FALSE)</f>
        <v>43415</v>
      </c>
      <c r="J103" s="48">
        <f>VLOOKUP($B103,wedstrijden!$B:$L,J$1,FALSE)</f>
        <v>43406</v>
      </c>
      <c r="K103" s="48">
        <f>VLOOKUP($B103,wedstrijden!$B:$L,K$1,FALSE)</f>
        <v>43385</v>
      </c>
      <c r="L103" s="71">
        <f>VLOOKUP($B103,wedstrijden!$B:$L,L$1,FALSE)</f>
        <v>0</v>
      </c>
      <c r="M103" s="71">
        <f>VLOOKUP(E103,lookups!G:J,4,FALSE)</f>
        <v>5</v>
      </c>
      <c r="N103" s="71">
        <f t="shared" si="6"/>
        <v>0</v>
      </c>
      <c r="O103" s="72"/>
      <c r="P103" s="72"/>
      <c r="Q103" s="72"/>
      <c r="R103" s="72"/>
      <c r="S103" s="72"/>
      <c r="T103" s="72"/>
      <c r="U103" s="72"/>
      <c r="V103" s="72"/>
      <c r="W103" s="72"/>
      <c r="AD103" s="71" t="str">
        <f t="shared" si="7"/>
        <v>DDECC11</v>
      </c>
    </row>
    <row r="104" spans="1:30" ht="11.25" customHeight="1" x14ac:dyDescent="0.2">
      <c r="A104" s="71" t="str">
        <f t="shared" si="4"/>
        <v>BudapestECC EqDamesDegen</v>
      </c>
      <c r="B104" s="71">
        <f t="shared" si="5"/>
        <v>102</v>
      </c>
      <c r="C104" s="71" t="str">
        <f>VLOOKUP($B104,wedstrijden!$B:$L,C$1,FALSE)</f>
        <v>Dames</v>
      </c>
      <c r="D104" s="71" t="str">
        <f>VLOOKUP($B104,wedstrijden!$B:$L,D$1,FALSE)</f>
        <v>Degen</v>
      </c>
      <c r="E104" s="71" t="str">
        <f>VLOOKUP($B104,wedstrijden!$B:$L,E$1,FALSE)</f>
        <v>ECC Eq</v>
      </c>
      <c r="F104" s="71" t="str">
        <f>VLOOKUP($B104,wedstrijden!$B:$L,F$1,FALSE)</f>
        <v>Budapest</v>
      </c>
      <c r="G104" s="71" t="str">
        <f>VLOOKUP($B104,wedstrijden!$B:$L,G$1,FALSE)</f>
        <v>HUN</v>
      </c>
      <c r="H104" s="48">
        <f>VLOOKUP($B104,wedstrijden!$B:$L,H$1,FALSE)</f>
        <v>43413</v>
      </c>
      <c r="I104" s="48">
        <f>VLOOKUP($B104,wedstrijden!$B:$L,I$1,FALSE)</f>
        <v>43415</v>
      </c>
      <c r="J104" s="48">
        <f>VLOOKUP($B104,wedstrijden!$B:$L,J$1,FALSE)</f>
        <v>43406</v>
      </c>
      <c r="K104" s="48">
        <f>VLOOKUP($B104,wedstrijden!$B:$L,K$1,FALSE)</f>
        <v>43385</v>
      </c>
      <c r="L104" s="71">
        <f>VLOOKUP($B104,wedstrijden!$B:$L,L$1,FALSE)</f>
        <v>0</v>
      </c>
      <c r="M104" s="71">
        <f>VLOOKUP(E104,lookups!G:J,4,FALSE)</f>
        <v>3</v>
      </c>
      <c r="N104" s="71">
        <f t="shared" si="6"/>
        <v>0</v>
      </c>
      <c r="O104" s="72"/>
      <c r="P104" s="72"/>
      <c r="Q104" s="72"/>
      <c r="R104" s="72"/>
      <c r="S104" s="72"/>
      <c r="T104" s="72"/>
      <c r="U104" s="72"/>
      <c r="V104" s="72"/>
      <c r="W104" s="72"/>
      <c r="AD104" s="71" t="str">
        <f t="shared" si="7"/>
        <v>DDECC Eq11</v>
      </c>
    </row>
    <row r="105" spans="1:30" ht="11.25" customHeight="1" x14ac:dyDescent="0.2">
      <c r="A105" s="71" t="str">
        <f t="shared" si="4"/>
        <v>BudapestECCDamesFloret</v>
      </c>
      <c r="B105" s="71">
        <f t="shared" si="5"/>
        <v>103</v>
      </c>
      <c r="C105" s="71" t="str">
        <f>VLOOKUP($B105,wedstrijden!$B:$L,C$1,FALSE)</f>
        <v>Dames</v>
      </c>
      <c r="D105" s="71" t="str">
        <f>VLOOKUP($B105,wedstrijden!$B:$L,D$1,FALSE)</f>
        <v>Floret</v>
      </c>
      <c r="E105" s="71" t="str">
        <f>VLOOKUP($B105,wedstrijden!$B:$L,E$1,FALSE)</f>
        <v>ECC</v>
      </c>
      <c r="F105" s="71" t="str">
        <f>VLOOKUP($B105,wedstrijden!$B:$L,F$1,FALSE)</f>
        <v>Budapest</v>
      </c>
      <c r="G105" s="71" t="str">
        <f>VLOOKUP($B105,wedstrijden!$B:$L,G$1,FALSE)</f>
        <v>HUN</v>
      </c>
      <c r="H105" s="48">
        <f>VLOOKUP($B105,wedstrijden!$B:$L,H$1,FALSE)</f>
        <v>43413</v>
      </c>
      <c r="I105" s="48">
        <f>VLOOKUP($B105,wedstrijden!$B:$L,I$1,FALSE)</f>
        <v>43415</v>
      </c>
      <c r="J105" s="48">
        <f>VLOOKUP($B105,wedstrijden!$B:$L,J$1,FALSE)</f>
        <v>43406</v>
      </c>
      <c r="K105" s="48">
        <f>VLOOKUP($B105,wedstrijden!$B:$L,K$1,FALSE)</f>
        <v>43385</v>
      </c>
      <c r="L105" s="71">
        <f>VLOOKUP($B105,wedstrijden!$B:$L,L$1,FALSE)</f>
        <v>2</v>
      </c>
      <c r="M105" s="71">
        <f>VLOOKUP(E105,lookups!G:J,4,FALSE)</f>
        <v>5</v>
      </c>
      <c r="N105" s="71">
        <f t="shared" si="6"/>
        <v>0</v>
      </c>
      <c r="O105" s="72" t="s">
        <v>2606</v>
      </c>
      <c r="P105" s="72"/>
      <c r="Q105" s="72"/>
      <c r="R105" s="72"/>
      <c r="S105" s="72"/>
      <c r="T105" s="72"/>
      <c r="U105" s="72"/>
      <c r="V105" s="72"/>
      <c r="W105" s="72"/>
      <c r="AD105" s="71" t="str">
        <f t="shared" si="7"/>
        <v>DFECC11</v>
      </c>
    </row>
    <row r="106" spans="1:30" ht="11.25" customHeight="1" x14ac:dyDescent="0.2">
      <c r="A106" s="71" t="str">
        <f t="shared" si="4"/>
        <v>BudapestECC EqDamesFloret</v>
      </c>
      <c r="B106" s="71">
        <f t="shared" si="5"/>
        <v>104</v>
      </c>
      <c r="C106" s="71" t="str">
        <f>VLOOKUP($B106,wedstrijden!$B:$L,C$1,FALSE)</f>
        <v>Dames</v>
      </c>
      <c r="D106" s="71" t="str">
        <f>VLOOKUP($B106,wedstrijden!$B:$L,D$1,FALSE)</f>
        <v>Floret</v>
      </c>
      <c r="E106" s="71" t="str">
        <f>VLOOKUP($B106,wedstrijden!$B:$L,E$1,FALSE)</f>
        <v>ECC Eq</v>
      </c>
      <c r="F106" s="71" t="str">
        <f>VLOOKUP($B106,wedstrijden!$B:$L,F$1,FALSE)</f>
        <v>Budapest</v>
      </c>
      <c r="G106" s="71" t="str">
        <f>VLOOKUP($B106,wedstrijden!$B:$L,G$1,FALSE)</f>
        <v>HUN</v>
      </c>
      <c r="H106" s="48">
        <f>VLOOKUP($B106,wedstrijden!$B:$L,H$1,FALSE)</f>
        <v>43413</v>
      </c>
      <c r="I106" s="48">
        <f>VLOOKUP($B106,wedstrijden!$B:$L,I$1,FALSE)</f>
        <v>43415</v>
      </c>
      <c r="J106" s="48">
        <f>VLOOKUP($B106,wedstrijden!$B:$L,J$1,FALSE)</f>
        <v>43406</v>
      </c>
      <c r="K106" s="48">
        <f>VLOOKUP($B106,wedstrijden!$B:$L,K$1,FALSE)</f>
        <v>43385</v>
      </c>
      <c r="L106" s="71">
        <f>VLOOKUP($B106,wedstrijden!$B:$L,L$1,FALSE)</f>
        <v>2</v>
      </c>
      <c r="M106" s="71">
        <f>VLOOKUP(E106,lookups!G:J,4,FALSE)</f>
        <v>3</v>
      </c>
      <c r="N106" s="71">
        <f t="shared" si="6"/>
        <v>0</v>
      </c>
      <c r="O106" s="72" t="s">
        <v>2823</v>
      </c>
      <c r="P106" s="72"/>
      <c r="Q106" s="72"/>
      <c r="R106" s="72"/>
      <c r="S106" s="72"/>
      <c r="T106" s="72"/>
      <c r="U106" s="72"/>
      <c r="V106" s="72"/>
      <c r="W106" s="72"/>
      <c r="AD106" s="71" t="str">
        <f t="shared" si="7"/>
        <v>DFECC Eq11</v>
      </c>
    </row>
    <row r="107" spans="1:30" ht="11.25" customHeight="1" x14ac:dyDescent="0.2">
      <c r="A107" s="71" t="str">
        <f t="shared" si="4"/>
        <v>BudapestECCHerenDegen</v>
      </c>
      <c r="B107" s="71">
        <f t="shared" si="5"/>
        <v>105</v>
      </c>
      <c r="C107" s="71" t="str">
        <f>VLOOKUP($B107,wedstrijden!$B:$L,C$1,FALSE)</f>
        <v>Heren</v>
      </c>
      <c r="D107" s="71" t="str">
        <f>VLOOKUP($B107,wedstrijden!$B:$L,D$1,FALSE)</f>
        <v>Degen</v>
      </c>
      <c r="E107" s="71" t="str">
        <f>VLOOKUP($B107,wedstrijden!$B:$L,E$1,FALSE)</f>
        <v>ECC</v>
      </c>
      <c r="F107" s="71" t="str">
        <f>VLOOKUP($B107,wedstrijden!$B:$L,F$1,FALSE)</f>
        <v>Budapest</v>
      </c>
      <c r="G107" s="71" t="str">
        <f>VLOOKUP($B107,wedstrijden!$B:$L,G$1,FALSE)</f>
        <v>HUN</v>
      </c>
      <c r="H107" s="48">
        <f>VLOOKUP($B107,wedstrijden!$B:$L,H$1,FALSE)</f>
        <v>43413</v>
      </c>
      <c r="I107" s="48">
        <f>VLOOKUP($B107,wedstrijden!$B:$L,I$1,FALSE)</f>
        <v>43415</v>
      </c>
      <c r="J107" s="48">
        <f>VLOOKUP($B107,wedstrijden!$B:$L,J$1,FALSE)</f>
        <v>43406</v>
      </c>
      <c r="K107" s="48">
        <f>VLOOKUP($B107,wedstrijden!$B:$L,K$1,FALSE)</f>
        <v>43385</v>
      </c>
      <c r="L107" s="71">
        <f>VLOOKUP($B107,wedstrijden!$B:$L,L$1,FALSE)</f>
        <v>2</v>
      </c>
      <c r="M107" s="71">
        <f>VLOOKUP(E107,lookups!G:J,4,FALSE)</f>
        <v>5</v>
      </c>
      <c r="N107" s="71">
        <f t="shared" si="6"/>
        <v>0</v>
      </c>
      <c r="O107" s="72"/>
      <c r="P107" s="72"/>
      <c r="Q107" s="72"/>
      <c r="R107" s="72"/>
      <c r="S107" s="72"/>
      <c r="T107" s="72"/>
      <c r="U107" s="72"/>
      <c r="V107" s="72"/>
      <c r="W107" s="72"/>
      <c r="AD107" s="71" t="str">
        <f t="shared" si="7"/>
        <v>HDECC11</v>
      </c>
    </row>
    <row r="108" spans="1:30" ht="11.25" customHeight="1" x14ac:dyDescent="0.2">
      <c r="A108" s="71" t="str">
        <f t="shared" si="4"/>
        <v>BudapestECC EqHerenDegen</v>
      </c>
      <c r="B108" s="71">
        <f t="shared" si="5"/>
        <v>106</v>
      </c>
      <c r="C108" s="71" t="str">
        <f>VLOOKUP($B108,wedstrijden!$B:$L,C$1,FALSE)</f>
        <v>Heren</v>
      </c>
      <c r="D108" s="71" t="str">
        <f>VLOOKUP($B108,wedstrijden!$B:$L,D$1,FALSE)</f>
        <v>Degen</v>
      </c>
      <c r="E108" s="71" t="str">
        <f>VLOOKUP($B108,wedstrijden!$B:$L,E$1,FALSE)</f>
        <v>ECC Eq</v>
      </c>
      <c r="F108" s="71" t="str">
        <f>VLOOKUP($B108,wedstrijden!$B:$L,F$1,FALSE)</f>
        <v>Budapest</v>
      </c>
      <c r="G108" s="71" t="str">
        <f>VLOOKUP($B108,wedstrijden!$B:$L,G$1,FALSE)</f>
        <v>HUN</v>
      </c>
      <c r="H108" s="48">
        <f>VLOOKUP($B108,wedstrijden!$B:$L,H$1,FALSE)</f>
        <v>43413</v>
      </c>
      <c r="I108" s="48">
        <f>VLOOKUP($B108,wedstrijden!$B:$L,I$1,FALSE)</f>
        <v>43415</v>
      </c>
      <c r="J108" s="48">
        <f>VLOOKUP($B108,wedstrijden!$B:$L,J$1,FALSE)</f>
        <v>43406</v>
      </c>
      <c r="K108" s="48">
        <f>VLOOKUP($B108,wedstrijden!$B:$L,K$1,FALSE)</f>
        <v>43385</v>
      </c>
      <c r="L108" s="71">
        <f>VLOOKUP($B108,wedstrijden!$B:$L,L$1,FALSE)</f>
        <v>0</v>
      </c>
      <c r="M108" s="71">
        <f>VLOOKUP(E108,lookups!G:J,4,FALSE)</f>
        <v>3</v>
      </c>
      <c r="N108" s="71">
        <f t="shared" si="6"/>
        <v>0</v>
      </c>
      <c r="O108" s="72"/>
      <c r="P108" s="72"/>
      <c r="Q108" s="72"/>
      <c r="R108" s="72"/>
      <c r="S108" s="72"/>
      <c r="T108" s="72"/>
      <c r="U108" s="72"/>
      <c r="V108" s="72"/>
      <c r="W108" s="72"/>
      <c r="AD108" s="71" t="str">
        <f t="shared" si="7"/>
        <v>HDECC Eq11</v>
      </c>
    </row>
    <row r="109" spans="1:30" ht="11.25" customHeight="1" x14ac:dyDescent="0.2">
      <c r="A109" s="71" t="str">
        <f t="shared" si="4"/>
        <v>BudapestECCHerenFloret</v>
      </c>
      <c r="B109" s="71">
        <f t="shared" si="5"/>
        <v>107</v>
      </c>
      <c r="C109" s="71" t="str">
        <f>VLOOKUP($B109,wedstrijden!$B:$L,C$1,FALSE)</f>
        <v>Heren</v>
      </c>
      <c r="D109" s="71" t="str">
        <f>VLOOKUP($B109,wedstrijden!$B:$L,D$1,FALSE)</f>
        <v>Floret</v>
      </c>
      <c r="E109" s="71" t="str">
        <f>VLOOKUP($B109,wedstrijden!$B:$L,E$1,FALSE)</f>
        <v>ECC</v>
      </c>
      <c r="F109" s="71" t="str">
        <f>VLOOKUP($B109,wedstrijden!$B:$L,F$1,FALSE)</f>
        <v>Budapest</v>
      </c>
      <c r="G109" s="71" t="str">
        <f>VLOOKUP($B109,wedstrijden!$B:$L,G$1,FALSE)</f>
        <v>HUN</v>
      </c>
      <c r="H109" s="48">
        <f>VLOOKUP($B109,wedstrijden!$B:$L,H$1,FALSE)</f>
        <v>43413</v>
      </c>
      <c r="I109" s="48">
        <f>VLOOKUP($B109,wedstrijden!$B:$L,I$1,FALSE)</f>
        <v>43415</v>
      </c>
      <c r="J109" s="48">
        <f>VLOOKUP($B109,wedstrijden!$B:$L,J$1,FALSE)</f>
        <v>43406</v>
      </c>
      <c r="K109" s="48">
        <f>VLOOKUP($B109,wedstrijden!$B:$L,K$1,FALSE)</f>
        <v>43385</v>
      </c>
      <c r="L109" s="71">
        <f>VLOOKUP($B109,wedstrijden!$B:$L,L$1,FALSE)</f>
        <v>4</v>
      </c>
      <c r="M109" s="71">
        <f>VLOOKUP(E109,lookups!G:J,4,FALSE)</f>
        <v>5</v>
      </c>
      <c r="N109" s="71">
        <f t="shared" si="6"/>
        <v>0</v>
      </c>
      <c r="O109" s="72" t="s">
        <v>2606</v>
      </c>
      <c r="P109" s="72"/>
      <c r="Q109" s="72"/>
      <c r="R109" s="72"/>
      <c r="S109" s="72"/>
      <c r="T109" s="72"/>
      <c r="U109" s="72"/>
      <c r="V109" s="72"/>
      <c r="W109" s="72"/>
      <c r="AD109" s="71" t="str">
        <f t="shared" si="7"/>
        <v>HFECC11</v>
      </c>
    </row>
    <row r="110" spans="1:30" ht="11.25" customHeight="1" x14ac:dyDescent="0.2">
      <c r="A110" s="71" t="str">
        <f t="shared" si="4"/>
        <v>BudapestECC EqHerenFloret</v>
      </c>
      <c r="B110" s="71">
        <f t="shared" si="5"/>
        <v>108</v>
      </c>
      <c r="C110" s="71" t="str">
        <f>VLOOKUP($B110,wedstrijden!$B:$L,C$1,FALSE)</f>
        <v>Heren</v>
      </c>
      <c r="D110" s="71" t="str">
        <f>VLOOKUP($B110,wedstrijden!$B:$L,D$1,FALSE)</f>
        <v>Floret</v>
      </c>
      <c r="E110" s="71" t="str">
        <f>VLOOKUP($B110,wedstrijden!$B:$L,E$1,FALSE)</f>
        <v>ECC Eq</v>
      </c>
      <c r="F110" s="71" t="str">
        <f>VLOOKUP($B110,wedstrijden!$B:$L,F$1,FALSE)</f>
        <v>Budapest</v>
      </c>
      <c r="G110" s="71" t="str">
        <f>VLOOKUP($B110,wedstrijden!$B:$L,G$1,FALSE)</f>
        <v>HUN</v>
      </c>
      <c r="H110" s="48">
        <f>VLOOKUP($B110,wedstrijden!$B:$L,H$1,FALSE)</f>
        <v>43413</v>
      </c>
      <c r="I110" s="48">
        <f>VLOOKUP($B110,wedstrijden!$B:$L,I$1,FALSE)</f>
        <v>43415</v>
      </c>
      <c r="J110" s="48">
        <f>VLOOKUP($B110,wedstrijden!$B:$L,J$1,FALSE)</f>
        <v>43406</v>
      </c>
      <c r="K110" s="48">
        <f>VLOOKUP($B110,wedstrijden!$B:$L,K$1,FALSE)</f>
        <v>43385</v>
      </c>
      <c r="L110" s="71">
        <f>VLOOKUP($B110,wedstrijden!$B:$L,L$1,FALSE)</f>
        <v>4</v>
      </c>
      <c r="M110" s="71">
        <f>VLOOKUP(E110,lookups!G:J,4,FALSE)</f>
        <v>3</v>
      </c>
      <c r="N110" s="71">
        <f t="shared" si="6"/>
        <v>1</v>
      </c>
      <c r="O110" s="72" t="s">
        <v>2911</v>
      </c>
      <c r="P110" s="72" t="s">
        <v>1049</v>
      </c>
      <c r="Q110" s="72"/>
      <c r="R110" s="72"/>
      <c r="S110" s="72"/>
      <c r="T110" s="72"/>
      <c r="U110" s="72"/>
      <c r="V110" s="72"/>
      <c r="W110" s="72"/>
      <c r="AD110" s="71" t="str">
        <f t="shared" si="7"/>
        <v>HFECC Eq11</v>
      </c>
    </row>
    <row r="111" spans="1:30" ht="11.25" customHeight="1" x14ac:dyDescent="0.2">
      <c r="A111" s="71" t="str">
        <f t="shared" si="4"/>
        <v>OrlÃ©ansWBDamesSabel</v>
      </c>
      <c r="B111" s="71">
        <f t="shared" si="5"/>
        <v>109</v>
      </c>
      <c r="C111" s="71" t="str">
        <f>VLOOKUP($B111,wedstrijden!$B:$L,C$1,FALSE)</f>
        <v>Dames</v>
      </c>
      <c r="D111" s="71" t="str">
        <f>VLOOKUP($B111,wedstrijden!$B:$L,D$1,FALSE)</f>
        <v>Sabel</v>
      </c>
      <c r="E111" s="71" t="str">
        <f>VLOOKUP($B111,wedstrijden!$B:$L,E$1,FALSE)</f>
        <v>WB</v>
      </c>
      <c r="F111" s="71" t="str">
        <f>VLOOKUP($B111,wedstrijden!$B:$L,F$1,FALSE)</f>
        <v>OrlÃ©ans</v>
      </c>
      <c r="G111" s="71" t="str">
        <f>VLOOKUP($B111,wedstrijden!$B:$L,G$1,FALSE)</f>
        <v>FRA</v>
      </c>
      <c r="H111" s="48">
        <f>VLOOKUP($B111,wedstrijden!$B:$L,H$1,FALSE)</f>
        <v>43413</v>
      </c>
      <c r="I111" s="48">
        <f>VLOOKUP($B111,wedstrijden!$B:$L,I$1,FALSE)</f>
        <v>43414</v>
      </c>
      <c r="J111" s="48">
        <f>VLOOKUP($B111,wedstrijden!$B:$L,J$1,FALSE)</f>
        <v>43406</v>
      </c>
      <c r="K111" s="48">
        <f>VLOOKUP($B111,wedstrijden!$B:$L,K$1,FALSE)</f>
        <v>43385</v>
      </c>
      <c r="L111" s="71">
        <f>VLOOKUP($B111,wedstrijden!$B:$L,L$1,FALSE)</f>
        <v>0</v>
      </c>
      <c r="M111" s="71" t="str">
        <f>VLOOKUP(E111,lookups!G:J,4,FALSE)</f>
        <v>niet</v>
      </c>
      <c r="N111" s="71">
        <f t="shared" si="6"/>
        <v>0</v>
      </c>
      <c r="O111" s="72"/>
      <c r="P111" s="72"/>
      <c r="Q111" s="72"/>
      <c r="R111" s="72"/>
      <c r="S111" s="72"/>
      <c r="T111" s="72"/>
      <c r="U111" s="72"/>
      <c r="V111" s="72"/>
      <c r="W111" s="72"/>
      <c r="AD111" s="71" t="str">
        <f t="shared" si="7"/>
        <v>DSWB11</v>
      </c>
    </row>
    <row r="112" spans="1:30" ht="11.25" customHeight="1" x14ac:dyDescent="0.2">
      <c r="A112" s="71" t="str">
        <f t="shared" si="4"/>
        <v>TallinWBDamesDegen</v>
      </c>
      <c r="B112" s="71">
        <f t="shared" si="5"/>
        <v>110</v>
      </c>
      <c r="C112" s="71" t="str">
        <f>VLOOKUP($B112,wedstrijden!$B:$L,C$1,FALSE)</f>
        <v>Dames</v>
      </c>
      <c r="D112" s="71" t="str">
        <f>VLOOKUP($B112,wedstrijden!$B:$L,D$1,FALSE)</f>
        <v>Degen</v>
      </c>
      <c r="E112" s="71" t="str">
        <f>VLOOKUP($B112,wedstrijden!$B:$L,E$1,FALSE)</f>
        <v>WB</v>
      </c>
      <c r="F112" s="71" t="str">
        <f>VLOOKUP($B112,wedstrijden!$B:$L,F$1,FALSE)</f>
        <v>Tallin</v>
      </c>
      <c r="G112" s="71" t="str">
        <f>VLOOKUP($B112,wedstrijden!$B:$L,G$1,FALSE)</f>
        <v>EST</v>
      </c>
      <c r="H112" s="48">
        <f>VLOOKUP($B112,wedstrijden!$B:$L,H$1,FALSE)</f>
        <v>43413</v>
      </c>
      <c r="I112" s="48">
        <f>VLOOKUP($B112,wedstrijden!$B:$L,I$1,FALSE)</f>
        <v>43414</v>
      </c>
      <c r="J112" s="48">
        <f>VLOOKUP($B112,wedstrijden!$B:$L,J$1,FALSE)</f>
        <v>43406</v>
      </c>
      <c r="K112" s="48">
        <f>VLOOKUP($B112,wedstrijden!$B:$L,K$1,FALSE)</f>
        <v>43385</v>
      </c>
      <c r="L112" s="71">
        <f>VLOOKUP($B112,wedstrijden!$B:$L,L$1,FALSE)</f>
        <v>1</v>
      </c>
      <c r="M112" s="71" t="str">
        <f>VLOOKUP(E112,lookups!G:J,4,FALSE)</f>
        <v>niet</v>
      </c>
      <c r="N112" s="71">
        <f t="shared" si="6"/>
        <v>0</v>
      </c>
      <c r="O112" s="72"/>
      <c r="P112" s="72"/>
      <c r="Q112" s="72"/>
      <c r="R112" s="72"/>
      <c r="S112" s="72"/>
      <c r="T112" s="72"/>
      <c r="U112" s="72"/>
      <c r="V112" s="72"/>
      <c r="W112" s="72"/>
      <c r="AD112" s="71" t="str">
        <f t="shared" si="7"/>
        <v>DDWB11</v>
      </c>
    </row>
    <row r="113" spans="1:30" ht="11.25" customHeight="1" x14ac:dyDescent="0.2">
      <c r="A113" s="71" t="str">
        <f t="shared" si="4"/>
        <v>IstanbulECCDamesSabel</v>
      </c>
      <c r="B113" s="71">
        <f t="shared" si="5"/>
        <v>111</v>
      </c>
      <c r="C113" s="71" t="str">
        <f>VLOOKUP($B113,wedstrijden!$B:$L,C$1,FALSE)</f>
        <v>Dames</v>
      </c>
      <c r="D113" s="71" t="str">
        <f>VLOOKUP($B113,wedstrijden!$B:$L,D$1,FALSE)</f>
        <v>Sabel</v>
      </c>
      <c r="E113" s="71" t="str">
        <f>VLOOKUP($B113,wedstrijden!$B:$L,E$1,FALSE)</f>
        <v>ECC</v>
      </c>
      <c r="F113" s="71" t="str">
        <f>VLOOKUP($B113,wedstrijden!$B:$L,F$1,FALSE)</f>
        <v>Istanbul</v>
      </c>
      <c r="G113" s="71" t="str">
        <f>VLOOKUP($B113,wedstrijden!$B:$L,G$1,FALSE)</f>
        <v>TUR</v>
      </c>
      <c r="H113" s="48">
        <f>VLOOKUP($B113,wedstrijden!$B:$L,H$1,FALSE)</f>
        <v>43414</v>
      </c>
      <c r="I113" s="48">
        <f>VLOOKUP($B113,wedstrijden!$B:$L,I$1,FALSE)</f>
        <v>43415</v>
      </c>
      <c r="J113" s="48">
        <f>VLOOKUP($B113,wedstrijden!$B:$L,J$1,FALSE)</f>
        <v>43407</v>
      </c>
      <c r="K113" s="48">
        <f>VLOOKUP($B113,wedstrijden!$B:$L,K$1,FALSE)</f>
        <v>43386</v>
      </c>
      <c r="L113" s="71">
        <f>VLOOKUP($B113,wedstrijden!$B:$L,L$1,FALSE)</f>
        <v>0</v>
      </c>
      <c r="M113" s="71">
        <f>VLOOKUP(E113,lookups!G:J,4,FALSE)</f>
        <v>5</v>
      </c>
      <c r="N113" s="71">
        <f t="shared" si="6"/>
        <v>0</v>
      </c>
      <c r="O113" s="72"/>
      <c r="P113" s="72"/>
      <c r="Q113" s="72"/>
      <c r="R113" s="72"/>
      <c r="S113" s="72"/>
      <c r="T113" s="72"/>
      <c r="U113" s="72"/>
      <c r="V113" s="72"/>
      <c r="W113" s="72"/>
      <c r="AD113" s="71" t="str">
        <f t="shared" si="7"/>
        <v>DSECC11</v>
      </c>
    </row>
    <row r="114" spans="1:30" x14ac:dyDescent="0.2">
      <c r="A114" s="71" t="str">
        <f t="shared" si="4"/>
        <v>IstanbulECC EqDamesSabel</v>
      </c>
      <c r="B114" s="71">
        <f t="shared" si="5"/>
        <v>112</v>
      </c>
      <c r="C114" s="71" t="str">
        <f>VLOOKUP($B114,wedstrijden!$B:$L,C$1,FALSE)</f>
        <v>Dames</v>
      </c>
      <c r="D114" s="71" t="str">
        <f>VLOOKUP($B114,wedstrijden!$B:$L,D$1,FALSE)</f>
        <v>Sabel</v>
      </c>
      <c r="E114" s="71" t="str">
        <f>VLOOKUP($B114,wedstrijden!$B:$L,E$1,FALSE)</f>
        <v>ECC Eq</v>
      </c>
      <c r="F114" s="71" t="str">
        <f>VLOOKUP($B114,wedstrijden!$B:$L,F$1,FALSE)</f>
        <v>Istanbul</v>
      </c>
      <c r="G114" s="71" t="str">
        <f>VLOOKUP($B114,wedstrijden!$B:$L,G$1,FALSE)</f>
        <v>TUR</v>
      </c>
      <c r="H114" s="48">
        <f>VLOOKUP($B114,wedstrijden!$B:$L,H$1,FALSE)</f>
        <v>43414</v>
      </c>
      <c r="I114" s="48">
        <f>VLOOKUP($B114,wedstrijden!$B:$L,I$1,FALSE)</f>
        <v>43415</v>
      </c>
      <c r="J114" s="48">
        <f>VLOOKUP($B114,wedstrijden!$B:$L,J$1,FALSE)</f>
        <v>43407</v>
      </c>
      <c r="K114" s="48">
        <f>VLOOKUP($B114,wedstrijden!$B:$L,K$1,FALSE)</f>
        <v>43386</v>
      </c>
      <c r="L114" s="71">
        <f>VLOOKUP($B114,wedstrijden!$B:$L,L$1,FALSE)</f>
        <v>0</v>
      </c>
      <c r="M114" s="71">
        <f>VLOOKUP(E114,lookups!G:J,4,FALSE)</f>
        <v>3</v>
      </c>
      <c r="N114" s="71">
        <f t="shared" si="6"/>
        <v>0</v>
      </c>
      <c r="O114" s="72"/>
      <c r="P114" s="72"/>
      <c r="Q114" s="72"/>
      <c r="R114" s="72"/>
      <c r="S114" s="72"/>
      <c r="T114" s="72"/>
      <c r="U114" s="72"/>
      <c r="V114" s="72"/>
      <c r="W114" s="72"/>
      <c r="AD114" s="71" t="str">
        <f t="shared" si="7"/>
        <v>DSECC Eq11</v>
      </c>
    </row>
    <row r="115" spans="1:30" ht="11.25" customHeight="1" x14ac:dyDescent="0.2">
      <c r="A115" s="71" t="str">
        <f t="shared" si="4"/>
        <v>IstanbulECCHerenSabel</v>
      </c>
      <c r="B115" s="71">
        <f t="shared" si="5"/>
        <v>113</v>
      </c>
      <c r="C115" s="71" t="str">
        <f>VLOOKUP($B115,wedstrijden!$B:$L,C$1,FALSE)</f>
        <v>Heren</v>
      </c>
      <c r="D115" s="71" t="str">
        <f>VLOOKUP($B115,wedstrijden!$B:$L,D$1,FALSE)</f>
        <v>Sabel</v>
      </c>
      <c r="E115" s="71" t="str">
        <f>VLOOKUP($B115,wedstrijden!$B:$L,E$1,FALSE)</f>
        <v>ECC</v>
      </c>
      <c r="F115" s="71" t="str">
        <f>VLOOKUP($B115,wedstrijden!$B:$L,F$1,FALSE)</f>
        <v>Istanbul</v>
      </c>
      <c r="G115" s="71" t="str">
        <f>VLOOKUP($B115,wedstrijden!$B:$L,G$1,FALSE)</f>
        <v>TUR</v>
      </c>
      <c r="H115" s="48">
        <f>VLOOKUP($B115,wedstrijden!$B:$L,H$1,FALSE)</f>
        <v>43414</v>
      </c>
      <c r="I115" s="48">
        <f>VLOOKUP($B115,wedstrijden!$B:$L,I$1,FALSE)</f>
        <v>43415</v>
      </c>
      <c r="J115" s="48">
        <f>VLOOKUP($B115,wedstrijden!$B:$L,J$1,FALSE)</f>
        <v>43407</v>
      </c>
      <c r="K115" s="48">
        <f>VLOOKUP($B115,wedstrijden!$B:$L,K$1,FALSE)</f>
        <v>43386</v>
      </c>
      <c r="L115" s="71">
        <f>VLOOKUP($B115,wedstrijden!$B:$L,L$1,FALSE)</f>
        <v>0</v>
      </c>
      <c r="M115" s="71">
        <f>VLOOKUP(E115,lookups!G:J,4,FALSE)</f>
        <v>5</v>
      </c>
      <c r="N115" s="71">
        <f t="shared" si="6"/>
        <v>0</v>
      </c>
      <c r="O115" s="72"/>
      <c r="P115" s="72"/>
      <c r="Q115" s="72"/>
      <c r="R115" s="72"/>
      <c r="S115" s="72"/>
      <c r="T115" s="72"/>
      <c r="U115" s="72"/>
      <c r="V115" s="72"/>
      <c r="W115" s="72"/>
      <c r="AD115" s="71" t="str">
        <f t="shared" si="7"/>
        <v>HSECC11</v>
      </c>
    </row>
    <row r="116" spans="1:30" ht="11.25" customHeight="1" x14ac:dyDescent="0.2">
      <c r="A116" s="71" t="str">
        <f t="shared" si="4"/>
        <v>IstanbulECC EqHerenSabel</v>
      </c>
      <c r="B116" s="71">
        <f t="shared" si="5"/>
        <v>114</v>
      </c>
      <c r="C116" s="71" t="str">
        <f>VLOOKUP($B116,wedstrijden!$B:$L,C$1,FALSE)</f>
        <v>Heren</v>
      </c>
      <c r="D116" s="71" t="str">
        <f>VLOOKUP($B116,wedstrijden!$B:$L,D$1,FALSE)</f>
        <v>Sabel</v>
      </c>
      <c r="E116" s="71" t="str">
        <f>VLOOKUP($B116,wedstrijden!$B:$L,E$1,FALSE)</f>
        <v>ECC Eq</v>
      </c>
      <c r="F116" s="71" t="str">
        <f>VLOOKUP($B116,wedstrijden!$B:$L,F$1,FALSE)</f>
        <v>Istanbul</v>
      </c>
      <c r="G116" s="71" t="str">
        <f>VLOOKUP($B116,wedstrijden!$B:$L,G$1,FALSE)</f>
        <v>TUR</v>
      </c>
      <c r="H116" s="48">
        <f>VLOOKUP($B116,wedstrijden!$B:$L,H$1,FALSE)</f>
        <v>43414</v>
      </c>
      <c r="I116" s="48">
        <f>VLOOKUP($B116,wedstrijden!$B:$L,I$1,FALSE)</f>
        <v>43415</v>
      </c>
      <c r="J116" s="48">
        <f>VLOOKUP($B116,wedstrijden!$B:$L,J$1,FALSE)</f>
        <v>43407</v>
      </c>
      <c r="K116" s="48">
        <f>VLOOKUP($B116,wedstrijden!$B:$L,K$1,FALSE)</f>
        <v>43386</v>
      </c>
      <c r="L116" s="71">
        <f>VLOOKUP($B116,wedstrijden!$B:$L,L$1,FALSE)</f>
        <v>0</v>
      </c>
      <c r="M116" s="71">
        <f>VLOOKUP(E116,lookups!G:J,4,FALSE)</f>
        <v>3</v>
      </c>
      <c r="N116" s="71">
        <f t="shared" si="6"/>
        <v>0</v>
      </c>
      <c r="O116" s="72"/>
      <c r="P116" s="72"/>
      <c r="Q116" s="72"/>
      <c r="R116" s="72"/>
      <c r="S116" s="72"/>
      <c r="T116" s="72"/>
      <c r="U116" s="72"/>
      <c r="V116" s="72"/>
      <c r="W116" s="72"/>
      <c r="AD116" s="71" t="str">
        <f t="shared" si="7"/>
        <v>HSECC Eq11</v>
      </c>
    </row>
    <row r="117" spans="1:30" ht="11.25" customHeight="1" x14ac:dyDescent="0.2">
      <c r="A117" s="71" t="str">
        <f t="shared" si="4"/>
        <v>BonnWB EqHerenFloret</v>
      </c>
      <c r="B117" s="71">
        <f t="shared" si="5"/>
        <v>115</v>
      </c>
      <c r="C117" s="71" t="str">
        <f>VLOOKUP($B117,wedstrijden!$B:$L,C$1,FALSE)</f>
        <v>Heren</v>
      </c>
      <c r="D117" s="71" t="str">
        <f>VLOOKUP($B117,wedstrijden!$B:$L,D$1,FALSE)</f>
        <v>Floret</v>
      </c>
      <c r="E117" s="71" t="str">
        <f>VLOOKUP($B117,wedstrijden!$B:$L,E$1,FALSE)</f>
        <v>WB Eq</v>
      </c>
      <c r="F117" s="71" t="str">
        <f>VLOOKUP($B117,wedstrijden!$B:$L,F$1,FALSE)</f>
        <v>Bonn</v>
      </c>
      <c r="G117" s="71" t="str">
        <f>VLOOKUP($B117,wedstrijden!$B:$L,G$1,FALSE)</f>
        <v>GER</v>
      </c>
      <c r="H117" s="48">
        <f>VLOOKUP($B117,wedstrijden!$B:$L,H$1,FALSE)</f>
        <v>43415</v>
      </c>
      <c r="I117" s="48">
        <f>VLOOKUP($B117,wedstrijden!$B:$L,I$1,FALSE)</f>
        <v>43415</v>
      </c>
      <c r="J117" s="48">
        <f>VLOOKUP($B117,wedstrijden!$B:$L,J$1,FALSE)</f>
        <v>43408</v>
      </c>
      <c r="K117" s="48">
        <f>VLOOKUP($B117,wedstrijden!$B:$L,K$1,FALSE)</f>
        <v>43387</v>
      </c>
      <c r="L117" s="71">
        <f>VLOOKUP($B117,wedstrijden!$B:$L,L$1,FALSE)</f>
        <v>4</v>
      </c>
      <c r="M117" s="71" t="str">
        <f>VLOOKUP(E117,lookups!G:J,4,FALSE)</f>
        <v>niet</v>
      </c>
      <c r="N117" s="71">
        <f t="shared" si="6"/>
        <v>0</v>
      </c>
      <c r="O117" s="72"/>
      <c r="P117" s="72"/>
      <c r="Q117" s="72"/>
      <c r="R117" s="72"/>
      <c r="S117" s="72"/>
      <c r="T117" s="72"/>
      <c r="U117" s="72"/>
      <c r="V117" s="72"/>
      <c r="W117" s="72"/>
      <c r="AD117" s="71" t="str">
        <f t="shared" si="7"/>
        <v>HFWB Eq11</v>
      </c>
    </row>
    <row r="118" spans="1:30" ht="11.25" customHeight="1" x14ac:dyDescent="0.2">
      <c r="A118" s="71" t="str">
        <f t="shared" si="4"/>
        <v>OrlÃ©ansWB EqDamesSabel</v>
      </c>
      <c r="B118" s="71">
        <f t="shared" si="5"/>
        <v>116</v>
      </c>
      <c r="C118" s="71" t="str">
        <f>VLOOKUP($B118,wedstrijden!$B:$L,C$1,FALSE)</f>
        <v>Dames</v>
      </c>
      <c r="D118" s="71" t="str">
        <f>VLOOKUP($B118,wedstrijden!$B:$L,D$1,FALSE)</f>
        <v>Sabel</v>
      </c>
      <c r="E118" s="71" t="str">
        <f>VLOOKUP($B118,wedstrijden!$B:$L,E$1,FALSE)</f>
        <v>WB Eq</v>
      </c>
      <c r="F118" s="71" t="str">
        <f>VLOOKUP($B118,wedstrijden!$B:$L,F$1,FALSE)</f>
        <v>OrlÃ©ans</v>
      </c>
      <c r="G118" s="71" t="str">
        <f>VLOOKUP($B118,wedstrijden!$B:$L,G$1,FALSE)</f>
        <v>FRA</v>
      </c>
      <c r="H118" s="48">
        <f>VLOOKUP($B118,wedstrijden!$B:$L,H$1,FALSE)</f>
        <v>43415</v>
      </c>
      <c r="I118" s="48">
        <f>VLOOKUP($B118,wedstrijden!$B:$L,I$1,FALSE)</f>
        <v>43415</v>
      </c>
      <c r="J118" s="48">
        <f>VLOOKUP($B118,wedstrijden!$B:$L,J$1,FALSE)</f>
        <v>43408</v>
      </c>
      <c r="K118" s="48">
        <f>VLOOKUP($B118,wedstrijden!$B:$L,K$1,FALSE)</f>
        <v>43387</v>
      </c>
      <c r="L118" s="71">
        <f>VLOOKUP($B118,wedstrijden!$B:$L,L$1,FALSE)</f>
        <v>0</v>
      </c>
      <c r="M118" s="71" t="str">
        <f>VLOOKUP(E118,lookups!G:J,4,FALSE)</f>
        <v>niet</v>
      </c>
      <c r="N118" s="71">
        <f t="shared" si="6"/>
        <v>0</v>
      </c>
      <c r="O118" s="72"/>
      <c r="P118" s="72"/>
      <c r="Q118" s="72"/>
      <c r="R118" s="72"/>
      <c r="S118" s="72"/>
      <c r="T118" s="72"/>
      <c r="U118" s="72"/>
      <c r="V118" s="72"/>
      <c r="W118" s="72"/>
      <c r="AD118" s="71" t="str">
        <f t="shared" si="7"/>
        <v>DSWB Eq11</v>
      </c>
    </row>
    <row r="119" spans="1:30" x14ac:dyDescent="0.2">
      <c r="A119" s="71" t="str">
        <f t="shared" si="4"/>
        <v>TallinWB EqDamesDegen</v>
      </c>
      <c r="B119" s="71">
        <f t="shared" si="5"/>
        <v>117</v>
      </c>
      <c r="C119" s="71" t="str">
        <f>VLOOKUP($B119,wedstrijden!$B:$L,C$1,FALSE)</f>
        <v>Dames</v>
      </c>
      <c r="D119" s="71" t="str">
        <f>VLOOKUP($B119,wedstrijden!$B:$L,D$1,FALSE)</f>
        <v>Degen</v>
      </c>
      <c r="E119" s="71" t="str">
        <f>VLOOKUP($B119,wedstrijden!$B:$L,E$1,FALSE)</f>
        <v>WB Eq</v>
      </c>
      <c r="F119" s="71" t="str">
        <f>VLOOKUP($B119,wedstrijden!$B:$L,F$1,FALSE)</f>
        <v>Tallin</v>
      </c>
      <c r="G119" s="71" t="str">
        <f>VLOOKUP($B119,wedstrijden!$B:$L,G$1,FALSE)</f>
        <v>EST</v>
      </c>
      <c r="H119" s="48">
        <f>VLOOKUP($B119,wedstrijden!$B:$L,H$1,FALSE)</f>
        <v>43415</v>
      </c>
      <c r="I119" s="48">
        <f>VLOOKUP($B119,wedstrijden!$B:$L,I$1,FALSE)</f>
        <v>43415</v>
      </c>
      <c r="J119" s="48">
        <f>VLOOKUP($B119,wedstrijden!$B:$L,J$1,FALSE)</f>
        <v>43408</v>
      </c>
      <c r="K119" s="48">
        <f>VLOOKUP($B119,wedstrijden!$B:$L,K$1,FALSE)</f>
        <v>43387</v>
      </c>
      <c r="L119" s="71">
        <f>VLOOKUP($B119,wedstrijden!$B:$L,L$1,FALSE)</f>
        <v>0</v>
      </c>
      <c r="M119" s="71" t="str">
        <f>VLOOKUP(E119,lookups!G:J,4,FALSE)</f>
        <v>niet</v>
      </c>
      <c r="N119" s="71">
        <f t="shared" si="6"/>
        <v>0</v>
      </c>
      <c r="O119" s="72"/>
      <c r="P119" s="72"/>
      <c r="Q119" s="72"/>
      <c r="R119" s="72"/>
      <c r="S119" s="72"/>
      <c r="T119" s="72"/>
      <c r="U119" s="72"/>
      <c r="V119" s="72"/>
      <c r="W119" s="72"/>
      <c r="AD119" s="71" t="str">
        <f t="shared" si="7"/>
        <v>DDWB Eq11</v>
      </c>
    </row>
    <row r="120" spans="1:30" ht="11.25" customHeight="1" x14ac:dyDescent="0.2">
      <c r="A120" s="71" t="str">
        <f t="shared" si="4"/>
        <v>AlgiersWBHerenSabel</v>
      </c>
      <c r="B120" s="71">
        <f t="shared" si="5"/>
        <v>118</v>
      </c>
      <c r="C120" s="71" t="str">
        <f>VLOOKUP($B120,wedstrijden!$B:$L,C$1,FALSE)</f>
        <v>Heren</v>
      </c>
      <c r="D120" s="71" t="str">
        <f>VLOOKUP($B120,wedstrijden!$B:$L,D$1,FALSE)</f>
        <v>Sabel</v>
      </c>
      <c r="E120" s="71" t="str">
        <f>VLOOKUP($B120,wedstrijden!$B:$L,E$1,FALSE)</f>
        <v>WB</v>
      </c>
      <c r="F120" s="71" t="str">
        <f>VLOOKUP($B120,wedstrijden!$B:$L,F$1,FALSE)</f>
        <v>Algiers</v>
      </c>
      <c r="G120" s="71" t="str">
        <f>VLOOKUP($B120,wedstrijden!$B:$L,G$1,FALSE)</f>
        <v>ALG</v>
      </c>
      <c r="H120" s="48">
        <f>VLOOKUP($B120,wedstrijden!$B:$L,H$1,FALSE)</f>
        <v>43420</v>
      </c>
      <c r="I120" s="48">
        <f>VLOOKUP($B120,wedstrijden!$B:$L,I$1,FALSE)</f>
        <v>43421</v>
      </c>
      <c r="J120" s="48">
        <f>VLOOKUP($B120,wedstrijden!$B:$L,J$1,FALSE)</f>
        <v>43413</v>
      </c>
      <c r="K120" s="48">
        <f>VLOOKUP($B120,wedstrijden!$B:$L,K$1,FALSE)</f>
        <v>43392</v>
      </c>
      <c r="L120" s="71">
        <f>VLOOKUP($B120,wedstrijden!$B:$L,L$1,FALSE)</f>
        <v>0</v>
      </c>
      <c r="M120" s="71" t="str">
        <f>VLOOKUP(E120,lookups!G:J,4,FALSE)</f>
        <v>niet</v>
      </c>
      <c r="N120" s="71">
        <f t="shared" si="6"/>
        <v>0</v>
      </c>
      <c r="O120" s="72"/>
      <c r="P120" s="72"/>
      <c r="Q120" s="72"/>
      <c r="R120" s="72"/>
      <c r="S120" s="72"/>
      <c r="T120" s="72"/>
      <c r="U120" s="72"/>
      <c r="V120" s="72"/>
      <c r="W120" s="72"/>
      <c r="AD120" s="71" t="str">
        <f t="shared" si="7"/>
        <v>HSWB11</v>
      </c>
    </row>
    <row r="121" spans="1:30" ht="11.25" customHeight="1" x14ac:dyDescent="0.2">
      <c r="A121" s="71" t="str">
        <f t="shared" si="4"/>
        <v>BudapestU23DamesFloret</v>
      </c>
      <c r="B121" s="71">
        <f t="shared" si="5"/>
        <v>119</v>
      </c>
      <c r="C121" s="71" t="str">
        <f>VLOOKUP($B121,wedstrijden!$B:$L,C$1,FALSE)</f>
        <v>Dames</v>
      </c>
      <c r="D121" s="71" t="str">
        <f>VLOOKUP($B121,wedstrijden!$B:$L,D$1,FALSE)</f>
        <v>Floret</v>
      </c>
      <c r="E121" s="71" t="str">
        <f>VLOOKUP($B121,wedstrijden!$B:$L,E$1,FALSE)</f>
        <v>U23</v>
      </c>
      <c r="F121" s="71" t="str">
        <f>VLOOKUP($B121,wedstrijden!$B:$L,F$1,FALSE)</f>
        <v>Budapest</v>
      </c>
      <c r="G121" s="71" t="str">
        <f>VLOOKUP($B121,wedstrijden!$B:$L,G$1,FALSE)</f>
        <v>HUN</v>
      </c>
      <c r="H121" s="48">
        <f>VLOOKUP($B121,wedstrijden!$B:$L,H$1,FALSE)</f>
        <v>43421</v>
      </c>
      <c r="I121" s="48">
        <f>VLOOKUP($B121,wedstrijden!$B:$L,I$1,FALSE)</f>
        <v>43422</v>
      </c>
      <c r="J121" s="48">
        <f>VLOOKUP($B121,wedstrijden!$B:$L,J$1,FALSE)</f>
        <v>43414</v>
      </c>
      <c r="K121" s="48">
        <f>VLOOKUP($B121,wedstrijden!$B:$L,K$1,FALSE)</f>
        <v>43393</v>
      </c>
      <c r="L121" s="71">
        <f>VLOOKUP($B121,wedstrijden!$B:$L,L$1,FALSE)</f>
        <v>0</v>
      </c>
      <c r="M121" s="71">
        <f>VLOOKUP(E121,lookups!G:J,4,FALSE)</f>
        <v>1</v>
      </c>
      <c r="N121" s="71">
        <f t="shared" si="6"/>
        <v>0</v>
      </c>
      <c r="O121" s="72"/>
      <c r="P121" s="72"/>
      <c r="Q121" s="72"/>
      <c r="R121" s="72"/>
      <c r="S121" s="72"/>
      <c r="T121" s="72"/>
      <c r="U121" s="72"/>
      <c r="V121" s="72"/>
      <c r="W121" s="72"/>
      <c r="AD121" s="71" t="str">
        <f t="shared" si="7"/>
        <v>DFU2311</v>
      </c>
    </row>
    <row r="122" spans="1:30" ht="11.25" customHeight="1" x14ac:dyDescent="0.2">
      <c r="A122" s="71" t="str">
        <f t="shared" si="4"/>
        <v>BudapestU23HerenFloret</v>
      </c>
      <c r="B122" s="71">
        <f t="shared" si="5"/>
        <v>120</v>
      </c>
      <c r="C122" s="71" t="str">
        <f>VLOOKUP($B122,wedstrijden!$B:$L,C$1,FALSE)</f>
        <v>Heren</v>
      </c>
      <c r="D122" s="71" t="str">
        <f>VLOOKUP($B122,wedstrijden!$B:$L,D$1,FALSE)</f>
        <v>Floret</v>
      </c>
      <c r="E122" s="71" t="str">
        <f>VLOOKUP($B122,wedstrijden!$B:$L,E$1,FALSE)</f>
        <v>U23</v>
      </c>
      <c r="F122" s="71" t="str">
        <f>VLOOKUP($B122,wedstrijden!$B:$L,F$1,FALSE)</f>
        <v>Budapest</v>
      </c>
      <c r="G122" s="71" t="str">
        <f>VLOOKUP($B122,wedstrijden!$B:$L,G$1,FALSE)</f>
        <v>HUN</v>
      </c>
      <c r="H122" s="48">
        <f>VLOOKUP($B122,wedstrijden!$B:$L,H$1,FALSE)</f>
        <v>43421</v>
      </c>
      <c r="I122" s="48">
        <f>VLOOKUP($B122,wedstrijden!$B:$L,I$1,FALSE)</f>
        <v>43422</v>
      </c>
      <c r="J122" s="48">
        <f>VLOOKUP($B122,wedstrijden!$B:$L,J$1,FALSE)</f>
        <v>43414</v>
      </c>
      <c r="K122" s="48">
        <f>VLOOKUP($B122,wedstrijden!$B:$L,K$1,FALSE)</f>
        <v>43393</v>
      </c>
      <c r="L122" s="71">
        <f>VLOOKUP($B122,wedstrijden!$B:$L,L$1,FALSE)</f>
        <v>0</v>
      </c>
      <c r="M122" s="71">
        <f>VLOOKUP(E122,lookups!G:J,4,FALSE)</f>
        <v>1</v>
      </c>
      <c r="N122" s="71">
        <f t="shared" si="6"/>
        <v>0</v>
      </c>
      <c r="O122" s="88"/>
      <c r="P122" s="72"/>
      <c r="Q122" s="72"/>
      <c r="R122" s="72"/>
      <c r="S122" s="72"/>
      <c r="T122" s="72"/>
      <c r="U122" s="72"/>
      <c r="V122" s="72"/>
      <c r="W122" s="72"/>
      <c r="AD122" s="71" t="str">
        <f t="shared" si="7"/>
        <v>HFU2311</v>
      </c>
    </row>
    <row r="123" spans="1:30" x14ac:dyDescent="0.2">
      <c r="A123" s="71" t="str">
        <f t="shared" si="4"/>
        <v>GdanskU23DamesFloret</v>
      </c>
      <c r="B123" s="71">
        <f t="shared" si="5"/>
        <v>121</v>
      </c>
      <c r="C123" s="71" t="str">
        <f>VLOOKUP($B123,wedstrijden!$B:$L,C$1,FALSE)</f>
        <v>Dames</v>
      </c>
      <c r="D123" s="71" t="str">
        <f>VLOOKUP($B123,wedstrijden!$B:$L,D$1,FALSE)</f>
        <v>Floret</v>
      </c>
      <c r="E123" s="71" t="str">
        <f>VLOOKUP($B123,wedstrijden!$B:$L,E$1,FALSE)</f>
        <v>U23</v>
      </c>
      <c r="F123" s="71" t="str">
        <f>VLOOKUP($B123,wedstrijden!$B:$L,F$1,FALSE)</f>
        <v>Gdansk</v>
      </c>
      <c r="G123" s="71" t="str">
        <f>VLOOKUP($B123,wedstrijden!$B:$L,G$1,FALSE)</f>
        <v>POL</v>
      </c>
      <c r="H123" s="48">
        <f>VLOOKUP($B123,wedstrijden!$B:$L,H$1,FALSE)</f>
        <v>43421</v>
      </c>
      <c r="I123" s="48">
        <f>VLOOKUP($B123,wedstrijden!$B:$L,I$1,FALSE)</f>
        <v>43422</v>
      </c>
      <c r="J123" s="48">
        <f>VLOOKUP($B123,wedstrijden!$B:$L,J$1,FALSE)</f>
        <v>43414</v>
      </c>
      <c r="K123" s="48">
        <f>VLOOKUP($B123,wedstrijden!$B:$L,K$1,FALSE)</f>
        <v>43393</v>
      </c>
      <c r="L123" s="71">
        <f>VLOOKUP($B123,wedstrijden!$B:$L,L$1,FALSE)</f>
        <v>0</v>
      </c>
      <c r="M123" s="71">
        <f>VLOOKUP(E123,lookups!G:J,4,FALSE)</f>
        <v>1</v>
      </c>
      <c r="N123" s="71">
        <f t="shared" si="6"/>
        <v>0</v>
      </c>
      <c r="O123" s="72"/>
      <c r="P123" s="72"/>
      <c r="Q123" s="72"/>
      <c r="R123" s="72"/>
      <c r="S123" s="72"/>
      <c r="T123" s="72"/>
      <c r="U123" s="72"/>
      <c r="V123" s="72"/>
      <c r="W123" s="72"/>
      <c r="AD123" s="71" t="str">
        <f t="shared" si="7"/>
        <v>DFU2311</v>
      </c>
    </row>
    <row r="124" spans="1:30" ht="11.25" customHeight="1" x14ac:dyDescent="0.2">
      <c r="A124" s="71" t="str">
        <f t="shared" si="4"/>
        <v>GdanskU23HerenFloret</v>
      </c>
      <c r="B124" s="71">
        <f t="shared" si="5"/>
        <v>122</v>
      </c>
      <c r="C124" s="71" t="str">
        <f>VLOOKUP($B124,wedstrijden!$B:$L,C$1,FALSE)</f>
        <v>Heren</v>
      </c>
      <c r="D124" s="71" t="str">
        <f>VLOOKUP($B124,wedstrijden!$B:$L,D$1,FALSE)</f>
        <v>Floret</v>
      </c>
      <c r="E124" s="71" t="str">
        <f>VLOOKUP($B124,wedstrijden!$B:$L,E$1,FALSE)</f>
        <v>U23</v>
      </c>
      <c r="F124" s="71" t="str">
        <f>VLOOKUP($B124,wedstrijden!$B:$L,F$1,FALSE)</f>
        <v>Gdansk</v>
      </c>
      <c r="G124" s="71" t="str">
        <f>VLOOKUP($B124,wedstrijden!$B:$L,G$1,FALSE)</f>
        <v>POL</v>
      </c>
      <c r="H124" s="48">
        <f>VLOOKUP($B124,wedstrijden!$B:$L,H$1,FALSE)</f>
        <v>43421</v>
      </c>
      <c r="I124" s="48">
        <f>VLOOKUP($B124,wedstrijden!$B:$L,I$1,FALSE)</f>
        <v>43422</v>
      </c>
      <c r="J124" s="48">
        <f>VLOOKUP($B124,wedstrijden!$B:$L,J$1,FALSE)</f>
        <v>43414</v>
      </c>
      <c r="K124" s="48">
        <f>VLOOKUP($B124,wedstrijden!$B:$L,K$1,FALSE)</f>
        <v>43393</v>
      </c>
      <c r="L124" s="71">
        <f>VLOOKUP($B124,wedstrijden!$B:$L,L$1,FALSE)</f>
        <v>0</v>
      </c>
      <c r="M124" s="71">
        <f>VLOOKUP(E124,lookups!G:J,4,FALSE)</f>
        <v>1</v>
      </c>
      <c r="N124" s="71">
        <f t="shared" si="6"/>
        <v>0</v>
      </c>
      <c r="O124" s="72"/>
      <c r="P124" s="72"/>
      <c r="Q124" s="72"/>
      <c r="R124" s="72"/>
      <c r="S124" s="72"/>
      <c r="T124" s="72"/>
      <c r="U124" s="72"/>
      <c r="V124" s="72"/>
      <c r="W124" s="72"/>
      <c r="AD124" s="71" t="str">
        <f t="shared" si="7"/>
        <v>HFU2311</v>
      </c>
    </row>
    <row r="125" spans="1:30" ht="11.25" customHeight="1" x14ac:dyDescent="0.2">
      <c r="A125" s="71" t="str">
        <f t="shared" si="4"/>
        <v>Guatemala CityWB JunDamesFloret</v>
      </c>
      <c r="B125" s="71">
        <f t="shared" si="5"/>
        <v>123</v>
      </c>
      <c r="C125" s="71" t="str">
        <f>VLOOKUP($B125,wedstrijden!$B:$L,C$1,FALSE)</f>
        <v>Dames</v>
      </c>
      <c r="D125" s="71" t="str">
        <f>VLOOKUP($B125,wedstrijden!$B:$L,D$1,FALSE)</f>
        <v>Floret</v>
      </c>
      <c r="E125" s="71" t="str">
        <f>VLOOKUP($B125,wedstrijden!$B:$L,E$1,FALSE)</f>
        <v>WB Jun</v>
      </c>
      <c r="F125" s="71" t="str">
        <f>VLOOKUP($B125,wedstrijden!$B:$L,F$1,FALSE)</f>
        <v>Guatemala City</v>
      </c>
      <c r="G125" s="71" t="str">
        <f>VLOOKUP($B125,wedstrijden!$B:$L,G$1,FALSE)</f>
        <v>GUA</v>
      </c>
      <c r="H125" s="48">
        <f>VLOOKUP($B125,wedstrijden!$B:$L,H$1,FALSE)</f>
        <v>43421</v>
      </c>
      <c r="I125" s="48">
        <f>VLOOKUP($B125,wedstrijden!$B:$L,I$1,FALSE)</f>
        <v>43422</v>
      </c>
      <c r="J125" s="48">
        <f>VLOOKUP($B125,wedstrijden!$B:$L,J$1,FALSE)</f>
        <v>43414</v>
      </c>
      <c r="K125" s="48">
        <f>VLOOKUP($B125,wedstrijden!$B:$L,K$1,FALSE)</f>
        <v>43393</v>
      </c>
      <c r="L125" s="71">
        <f>VLOOKUP($B125,wedstrijden!$B:$L,L$1,FALSE)</f>
        <v>0</v>
      </c>
      <c r="M125" s="71">
        <f>VLOOKUP(E125,lookups!G:J,4,FALSE)</f>
        <v>5</v>
      </c>
      <c r="N125" s="71">
        <f t="shared" si="6"/>
        <v>0</v>
      </c>
      <c r="O125" s="88"/>
      <c r="P125" s="72"/>
      <c r="Q125" s="72"/>
      <c r="R125" s="72"/>
      <c r="S125" s="72"/>
      <c r="T125" s="72"/>
      <c r="U125" s="72"/>
      <c r="V125" s="72"/>
      <c r="W125" s="72"/>
      <c r="AD125" s="71" t="str">
        <f t="shared" si="7"/>
        <v>DFWB Jun11</v>
      </c>
    </row>
    <row r="126" spans="1:30" ht="11.25" customHeight="1" x14ac:dyDescent="0.2">
      <c r="A126" s="71" t="str">
        <f t="shared" si="4"/>
        <v>Guatemala CityWB JunHerenFloret</v>
      </c>
      <c r="B126" s="71">
        <f t="shared" si="5"/>
        <v>124</v>
      </c>
      <c r="C126" s="71" t="str">
        <f>VLOOKUP($B126,wedstrijden!$B:$L,C$1,FALSE)</f>
        <v>Heren</v>
      </c>
      <c r="D126" s="71" t="str">
        <f>VLOOKUP($B126,wedstrijden!$B:$L,D$1,FALSE)</f>
        <v>Floret</v>
      </c>
      <c r="E126" s="71" t="str">
        <f>VLOOKUP($B126,wedstrijden!$B:$L,E$1,FALSE)</f>
        <v>WB Jun</v>
      </c>
      <c r="F126" s="71" t="str">
        <f>VLOOKUP($B126,wedstrijden!$B:$L,F$1,FALSE)</f>
        <v>Guatemala City</v>
      </c>
      <c r="G126" s="71" t="str">
        <f>VLOOKUP($B126,wedstrijden!$B:$L,G$1,FALSE)</f>
        <v>GUA</v>
      </c>
      <c r="H126" s="48">
        <f>VLOOKUP($B126,wedstrijden!$B:$L,H$1,FALSE)</f>
        <v>43421</v>
      </c>
      <c r="I126" s="48">
        <f>VLOOKUP($B126,wedstrijden!$B:$L,I$1,FALSE)</f>
        <v>43422</v>
      </c>
      <c r="J126" s="48">
        <f>VLOOKUP($B126,wedstrijden!$B:$L,J$1,FALSE)</f>
        <v>43414</v>
      </c>
      <c r="K126" s="48">
        <f>VLOOKUP($B126,wedstrijden!$B:$L,K$1,FALSE)</f>
        <v>43393</v>
      </c>
      <c r="L126" s="71">
        <f>VLOOKUP($B126,wedstrijden!$B:$L,L$1,FALSE)</f>
        <v>0</v>
      </c>
      <c r="M126" s="71">
        <f>VLOOKUP(E126,lookups!G:J,4,FALSE)</f>
        <v>5</v>
      </c>
      <c r="N126" s="71">
        <f t="shared" si="6"/>
        <v>0</v>
      </c>
      <c r="O126" s="88"/>
      <c r="P126" s="72"/>
      <c r="Q126" s="72"/>
      <c r="R126" s="72"/>
      <c r="S126" s="72"/>
      <c r="T126" s="72"/>
      <c r="U126" s="72"/>
      <c r="V126" s="72"/>
      <c r="W126" s="72"/>
      <c r="AD126" s="71" t="str">
        <f t="shared" si="7"/>
        <v>HFWB Jun11</v>
      </c>
    </row>
    <row r="127" spans="1:30" ht="11.25" customHeight="1" x14ac:dyDescent="0.2">
      <c r="A127" s="71" t="str">
        <f t="shared" si="4"/>
        <v>RigaWB JunHerenDegen</v>
      </c>
      <c r="B127" s="71">
        <f t="shared" si="5"/>
        <v>125</v>
      </c>
      <c r="C127" s="71" t="str">
        <f>VLOOKUP($B127,wedstrijden!$B:$L,C$1,FALSE)</f>
        <v>Heren</v>
      </c>
      <c r="D127" s="71" t="str">
        <f>VLOOKUP($B127,wedstrijden!$B:$L,D$1,FALSE)</f>
        <v>Degen</v>
      </c>
      <c r="E127" s="71" t="str">
        <f>VLOOKUP($B127,wedstrijden!$B:$L,E$1,FALSE)</f>
        <v>WB Jun</v>
      </c>
      <c r="F127" s="71" t="str">
        <f>VLOOKUP($B127,wedstrijden!$B:$L,F$1,FALSE)</f>
        <v>Riga</v>
      </c>
      <c r="G127" s="71" t="str">
        <f>VLOOKUP($B127,wedstrijden!$B:$L,G$1,FALSE)</f>
        <v>LAT</v>
      </c>
      <c r="H127" s="48">
        <f>VLOOKUP($B127,wedstrijden!$B:$L,H$1,FALSE)</f>
        <v>43421</v>
      </c>
      <c r="I127" s="48">
        <f>VLOOKUP($B127,wedstrijden!$B:$L,I$1,FALSE)</f>
        <v>43421</v>
      </c>
      <c r="J127" s="48">
        <f>VLOOKUP($B127,wedstrijden!$B:$L,J$1,FALSE)</f>
        <v>43414</v>
      </c>
      <c r="K127" s="48">
        <f>VLOOKUP($B127,wedstrijden!$B:$L,K$1,FALSE)</f>
        <v>43393</v>
      </c>
      <c r="L127" s="71">
        <f>VLOOKUP($B127,wedstrijden!$B:$L,L$1,FALSE)</f>
        <v>1</v>
      </c>
      <c r="M127" s="71">
        <f>VLOOKUP(E127,lookups!G:J,4,FALSE)</f>
        <v>5</v>
      </c>
      <c r="N127" s="71">
        <f t="shared" si="6"/>
        <v>0</v>
      </c>
      <c r="O127" s="88" t="s">
        <v>2606</v>
      </c>
      <c r="P127" s="72"/>
      <c r="Q127" s="72"/>
      <c r="R127" s="72"/>
      <c r="S127" s="72"/>
      <c r="T127" s="72"/>
      <c r="U127" s="72"/>
      <c r="V127" s="72"/>
      <c r="W127" s="72"/>
      <c r="AD127" s="71" t="str">
        <f t="shared" si="7"/>
        <v>HDWB Jun11</v>
      </c>
    </row>
    <row r="128" spans="1:30" x14ac:dyDescent="0.2">
      <c r="A128" s="71" t="str">
        <f t="shared" si="4"/>
        <v>SofiaECCDamesSabel</v>
      </c>
      <c r="B128" s="71">
        <f t="shared" si="5"/>
        <v>126</v>
      </c>
      <c r="C128" s="71" t="str">
        <f>VLOOKUP($B128,wedstrijden!$B:$L,C$1,FALSE)</f>
        <v>Dames</v>
      </c>
      <c r="D128" s="71" t="str">
        <f>VLOOKUP($B128,wedstrijden!$B:$L,D$1,FALSE)</f>
        <v>Sabel</v>
      </c>
      <c r="E128" s="71" t="str">
        <f>VLOOKUP($B128,wedstrijden!$B:$L,E$1,FALSE)</f>
        <v>ECC</v>
      </c>
      <c r="F128" s="71" t="str">
        <f>VLOOKUP($B128,wedstrijden!$B:$L,F$1,FALSE)</f>
        <v>Sofia</v>
      </c>
      <c r="G128" s="71" t="str">
        <f>VLOOKUP($B128,wedstrijden!$B:$L,G$1,FALSE)</f>
        <v>BUL</v>
      </c>
      <c r="H128" s="48">
        <f>VLOOKUP($B128,wedstrijden!$B:$L,H$1,FALSE)</f>
        <v>43421</v>
      </c>
      <c r="I128" s="48">
        <f>VLOOKUP($B128,wedstrijden!$B:$L,I$1,FALSE)</f>
        <v>43422</v>
      </c>
      <c r="J128" s="48">
        <f>VLOOKUP($B128,wedstrijden!$B:$L,J$1,FALSE)</f>
        <v>43414</v>
      </c>
      <c r="K128" s="48">
        <f>VLOOKUP($B128,wedstrijden!$B:$L,K$1,FALSE)</f>
        <v>43393</v>
      </c>
      <c r="L128" s="71">
        <f>VLOOKUP($B128,wedstrijden!$B:$L,L$1,FALSE)</f>
        <v>1</v>
      </c>
      <c r="M128" s="71">
        <f>VLOOKUP(E128,lookups!G:J,4,FALSE)</f>
        <v>5</v>
      </c>
      <c r="N128" s="71">
        <f t="shared" si="6"/>
        <v>0</v>
      </c>
      <c r="O128" s="72"/>
      <c r="P128" s="72"/>
      <c r="Q128" s="72"/>
      <c r="R128" s="72"/>
      <c r="S128" s="72"/>
      <c r="T128" s="72"/>
      <c r="U128" s="72"/>
      <c r="V128" s="72"/>
      <c r="W128" s="72"/>
      <c r="AD128" s="71" t="str">
        <f t="shared" si="7"/>
        <v>DSECC11</v>
      </c>
    </row>
    <row r="129" spans="1:30" x14ac:dyDescent="0.2">
      <c r="A129" s="71" t="str">
        <f t="shared" si="4"/>
        <v>SofiaECC EqDamesSabel</v>
      </c>
      <c r="B129" s="71">
        <f t="shared" si="5"/>
        <v>127</v>
      </c>
      <c r="C129" s="71" t="str">
        <f>VLOOKUP($B129,wedstrijden!$B:$L,C$1,FALSE)</f>
        <v>Dames</v>
      </c>
      <c r="D129" s="71" t="str">
        <f>VLOOKUP($B129,wedstrijden!$B:$L,D$1,FALSE)</f>
        <v>Sabel</v>
      </c>
      <c r="E129" s="71" t="str">
        <f>VLOOKUP($B129,wedstrijden!$B:$L,E$1,FALSE)</f>
        <v>ECC Eq</v>
      </c>
      <c r="F129" s="71" t="str">
        <f>VLOOKUP($B129,wedstrijden!$B:$L,F$1,FALSE)</f>
        <v>Sofia</v>
      </c>
      <c r="G129" s="71" t="str">
        <f>VLOOKUP($B129,wedstrijden!$B:$L,G$1,FALSE)</f>
        <v>BUL</v>
      </c>
      <c r="H129" s="48">
        <f>VLOOKUP($B129,wedstrijden!$B:$L,H$1,FALSE)</f>
        <v>43421</v>
      </c>
      <c r="I129" s="48">
        <f>VLOOKUP($B129,wedstrijden!$B:$L,I$1,FALSE)</f>
        <v>43422</v>
      </c>
      <c r="J129" s="48">
        <f>VLOOKUP($B129,wedstrijden!$B:$L,J$1,FALSE)</f>
        <v>43414</v>
      </c>
      <c r="K129" s="48">
        <f>VLOOKUP($B129,wedstrijden!$B:$L,K$1,FALSE)</f>
        <v>43393</v>
      </c>
      <c r="L129" s="71">
        <f>VLOOKUP($B129,wedstrijden!$B:$L,L$1,FALSE)</f>
        <v>0</v>
      </c>
      <c r="M129" s="71">
        <f>VLOOKUP(E129,lookups!G:J,4,FALSE)</f>
        <v>3</v>
      </c>
      <c r="N129" s="71">
        <f t="shared" si="6"/>
        <v>0</v>
      </c>
      <c r="O129" s="88"/>
      <c r="P129" s="72"/>
      <c r="Q129" s="72"/>
      <c r="R129" s="72"/>
      <c r="S129" s="72"/>
      <c r="T129" s="72"/>
      <c r="U129" s="72"/>
      <c r="V129" s="72"/>
      <c r="W129" s="72"/>
      <c r="AD129" s="71" t="str">
        <f t="shared" si="7"/>
        <v>DSECC Eq11</v>
      </c>
    </row>
    <row r="130" spans="1:30" ht="11.25" customHeight="1" x14ac:dyDescent="0.2">
      <c r="A130" s="71" t="str">
        <f t="shared" si="4"/>
        <v>SofiaECCHerenSabel</v>
      </c>
      <c r="B130" s="71">
        <f t="shared" si="5"/>
        <v>128</v>
      </c>
      <c r="C130" s="71" t="str">
        <f>VLOOKUP($B130,wedstrijden!$B:$L,C$1,FALSE)</f>
        <v>Heren</v>
      </c>
      <c r="D130" s="71" t="str">
        <f>VLOOKUP($B130,wedstrijden!$B:$L,D$1,FALSE)</f>
        <v>Sabel</v>
      </c>
      <c r="E130" s="71" t="str">
        <f>VLOOKUP($B130,wedstrijden!$B:$L,E$1,FALSE)</f>
        <v>ECC</v>
      </c>
      <c r="F130" s="71" t="str">
        <f>VLOOKUP($B130,wedstrijden!$B:$L,F$1,FALSE)</f>
        <v>Sofia</v>
      </c>
      <c r="G130" s="71" t="str">
        <f>VLOOKUP($B130,wedstrijden!$B:$L,G$1,FALSE)</f>
        <v>BUL</v>
      </c>
      <c r="H130" s="48">
        <f>VLOOKUP($B130,wedstrijden!$B:$L,H$1,FALSE)</f>
        <v>43421</v>
      </c>
      <c r="I130" s="48">
        <f>VLOOKUP($B130,wedstrijden!$B:$L,I$1,FALSE)</f>
        <v>43422</v>
      </c>
      <c r="J130" s="48">
        <f>VLOOKUP($B130,wedstrijden!$B:$L,J$1,FALSE)</f>
        <v>43414</v>
      </c>
      <c r="K130" s="48">
        <f>VLOOKUP($B130,wedstrijden!$B:$L,K$1,FALSE)</f>
        <v>43393</v>
      </c>
      <c r="L130" s="71">
        <f>VLOOKUP($B130,wedstrijden!$B:$L,L$1,FALSE)</f>
        <v>1</v>
      </c>
      <c r="M130" s="71">
        <f>VLOOKUP(E130,lookups!G:J,4,FALSE)</f>
        <v>5</v>
      </c>
      <c r="N130" s="71">
        <f t="shared" si="6"/>
        <v>0</v>
      </c>
      <c r="O130" s="72"/>
      <c r="P130" s="72"/>
      <c r="Q130" s="72"/>
      <c r="R130" s="72"/>
      <c r="S130" s="72"/>
      <c r="T130" s="72"/>
      <c r="U130" s="72"/>
      <c r="V130" s="72"/>
      <c r="W130" s="72"/>
      <c r="AD130" s="71" t="str">
        <f t="shared" si="7"/>
        <v>HSECC11</v>
      </c>
    </row>
    <row r="131" spans="1:30" x14ac:dyDescent="0.2">
      <c r="A131" s="71" t="str">
        <f t="shared" ref="A131:A194" si="8">F131&amp;E131&amp;C131&amp;D131</f>
        <v>SofiaECC EqHerenSabel</v>
      </c>
      <c r="B131" s="71">
        <f t="shared" ref="B131:B194" si="9">B130+1</f>
        <v>129</v>
      </c>
      <c r="C131" s="71" t="str">
        <f>VLOOKUP($B131,wedstrijden!$B:$L,C$1,FALSE)</f>
        <v>Heren</v>
      </c>
      <c r="D131" s="71" t="str">
        <f>VLOOKUP($B131,wedstrijden!$B:$L,D$1,FALSE)</f>
        <v>Sabel</v>
      </c>
      <c r="E131" s="71" t="str">
        <f>VLOOKUP($B131,wedstrijden!$B:$L,E$1,FALSE)</f>
        <v>ECC Eq</v>
      </c>
      <c r="F131" s="71" t="str">
        <f>VLOOKUP($B131,wedstrijden!$B:$L,F$1,FALSE)</f>
        <v>Sofia</v>
      </c>
      <c r="G131" s="71" t="str">
        <f>VLOOKUP($B131,wedstrijden!$B:$L,G$1,FALSE)</f>
        <v>BUL</v>
      </c>
      <c r="H131" s="48">
        <f>VLOOKUP($B131,wedstrijden!$B:$L,H$1,FALSE)</f>
        <v>43421</v>
      </c>
      <c r="I131" s="48">
        <f>VLOOKUP($B131,wedstrijden!$B:$L,I$1,FALSE)</f>
        <v>43422</v>
      </c>
      <c r="J131" s="48">
        <f>VLOOKUP($B131,wedstrijden!$B:$L,J$1,FALSE)</f>
        <v>43414</v>
      </c>
      <c r="K131" s="48">
        <f>VLOOKUP($B131,wedstrijden!$B:$L,K$1,FALSE)</f>
        <v>43393</v>
      </c>
      <c r="L131" s="71">
        <f>VLOOKUP($B131,wedstrijden!$B:$L,L$1,FALSE)</f>
        <v>0</v>
      </c>
      <c r="M131" s="71">
        <f>VLOOKUP(E131,lookups!G:J,4,FALSE)</f>
        <v>3</v>
      </c>
      <c r="N131" s="71">
        <f t="shared" si="6"/>
        <v>0</v>
      </c>
      <c r="O131" s="72"/>
      <c r="P131" s="72"/>
      <c r="Q131" s="72"/>
      <c r="R131" s="72"/>
      <c r="S131" s="72"/>
      <c r="T131" s="72"/>
      <c r="U131" s="72"/>
      <c r="V131" s="72"/>
      <c r="W131" s="72"/>
      <c r="AD131" s="71" t="str">
        <f t="shared" si="7"/>
        <v>HSECC Eq11</v>
      </c>
    </row>
    <row r="132" spans="1:30" x14ac:dyDescent="0.2">
      <c r="A132" s="71" t="str">
        <f t="shared" si="8"/>
        <v>TashkentWB JunDamesSabel</v>
      </c>
      <c r="B132" s="71">
        <f t="shared" si="9"/>
        <v>130</v>
      </c>
      <c r="C132" s="71" t="str">
        <f>VLOOKUP($B132,wedstrijden!$B:$L,C$1,FALSE)</f>
        <v>Dames</v>
      </c>
      <c r="D132" s="71" t="str">
        <f>VLOOKUP($B132,wedstrijden!$B:$L,D$1,FALSE)</f>
        <v>Sabel</v>
      </c>
      <c r="E132" s="71" t="str">
        <f>VLOOKUP($B132,wedstrijden!$B:$L,E$1,FALSE)</f>
        <v>WB Jun</v>
      </c>
      <c r="F132" s="71" t="str">
        <f>VLOOKUP($B132,wedstrijden!$B:$L,F$1,FALSE)</f>
        <v>Tashkent</v>
      </c>
      <c r="G132" s="71" t="str">
        <f>VLOOKUP($B132,wedstrijden!$B:$L,G$1,FALSE)</f>
        <v>UZB</v>
      </c>
      <c r="H132" s="48">
        <f>VLOOKUP($B132,wedstrijden!$B:$L,H$1,FALSE)</f>
        <v>43421</v>
      </c>
      <c r="I132" s="48">
        <f>VLOOKUP($B132,wedstrijden!$B:$L,I$1,FALSE)</f>
        <v>43421</v>
      </c>
      <c r="J132" s="48">
        <f>VLOOKUP($B132,wedstrijden!$B:$L,J$1,FALSE)</f>
        <v>43414</v>
      </c>
      <c r="K132" s="48">
        <f>VLOOKUP($B132,wedstrijden!$B:$L,K$1,FALSE)</f>
        <v>43393</v>
      </c>
      <c r="L132" s="71">
        <f>VLOOKUP($B132,wedstrijden!$B:$L,L$1,FALSE)</f>
        <v>0</v>
      </c>
      <c r="M132" s="71">
        <f>VLOOKUP(E132,lookups!G:J,4,FALSE)</f>
        <v>5</v>
      </c>
      <c r="N132" s="71">
        <f t="shared" ref="N132:N195" si="10">IF(L132&gt;=M132,1,0)</f>
        <v>0</v>
      </c>
      <c r="O132" s="72"/>
      <c r="P132" s="72"/>
      <c r="Q132" s="72"/>
      <c r="R132" s="72"/>
      <c r="S132" s="72"/>
      <c r="T132" s="72"/>
      <c r="U132" s="72"/>
      <c r="V132" s="72"/>
      <c r="W132" s="72"/>
      <c r="AD132" s="71" t="str">
        <f t="shared" ref="AD132:AD195" si="11">LEFT(C132,1)&amp;LEFT(D132,1)&amp;E132&amp;MONTH(H132)</f>
        <v>DSWB Jun11</v>
      </c>
    </row>
    <row r="133" spans="1:30" x14ac:dyDescent="0.2">
      <c r="A133" s="71" t="str">
        <f t="shared" si="8"/>
        <v>AlgiersWB EqHerenSabel</v>
      </c>
      <c r="B133" s="71">
        <f t="shared" si="9"/>
        <v>131</v>
      </c>
      <c r="C133" s="71" t="str">
        <f>VLOOKUP($B133,wedstrijden!$B:$L,C$1,FALSE)</f>
        <v>Heren</v>
      </c>
      <c r="D133" s="71" t="str">
        <f>VLOOKUP($B133,wedstrijden!$B:$L,D$1,FALSE)</f>
        <v>Sabel</v>
      </c>
      <c r="E133" s="71" t="str">
        <f>VLOOKUP($B133,wedstrijden!$B:$L,E$1,FALSE)</f>
        <v>WB Eq</v>
      </c>
      <c r="F133" s="71" t="str">
        <f>VLOOKUP($B133,wedstrijden!$B:$L,F$1,FALSE)</f>
        <v>Algiers</v>
      </c>
      <c r="G133" s="71" t="str">
        <f>VLOOKUP($B133,wedstrijden!$B:$L,G$1,FALSE)</f>
        <v>ALG</v>
      </c>
      <c r="H133" s="48">
        <f>VLOOKUP($B133,wedstrijden!$B:$L,H$1,FALSE)</f>
        <v>43422</v>
      </c>
      <c r="I133" s="48">
        <f>VLOOKUP($B133,wedstrijden!$B:$L,I$1,FALSE)</f>
        <v>43422</v>
      </c>
      <c r="J133" s="48">
        <f>VLOOKUP($B133,wedstrijden!$B:$L,J$1,FALSE)</f>
        <v>43415</v>
      </c>
      <c r="K133" s="48">
        <f>VLOOKUP($B133,wedstrijden!$B:$L,K$1,FALSE)</f>
        <v>43394</v>
      </c>
      <c r="L133" s="71">
        <f>VLOOKUP($B133,wedstrijden!$B:$L,L$1,FALSE)</f>
        <v>0</v>
      </c>
      <c r="M133" s="71" t="str">
        <f>VLOOKUP(E133,lookups!G:J,4,FALSE)</f>
        <v>niet</v>
      </c>
      <c r="N133" s="71">
        <f t="shared" si="10"/>
        <v>0</v>
      </c>
      <c r="O133" s="72"/>
      <c r="P133" s="72"/>
      <c r="Q133" s="72"/>
      <c r="R133" s="72"/>
      <c r="S133" s="72"/>
      <c r="T133" s="72"/>
      <c r="U133" s="72"/>
      <c r="V133" s="72"/>
      <c r="W133" s="72"/>
      <c r="AD133" s="71" t="str">
        <f t="shared" si="11"/>
        <v>HSWB Eq11</v>
      </c>
    </row>
    <row r="134" spans="1:30" x14ac:dyDescent="0.2">
      <c r="A134" s="71" t="str">
        <f t="shared" si="8"/>
        <v>RigaWB Jun EqHerenDegen</v>
      </c>
      <c r="B134" s="71">
        <f t="shared" si="9"/>
        <v>132</v>
      </c>
      <c r="C134" s="71" t="str">
        <f>VLOOKUP($B134,wedstrijden!$B:$L,C$1,FALSE)</f>
        <v>Heren</v>
      </c>
      <c r="D134" s="71" t="str">
        <f>VLOOKUP($B134,wedstrijden!$B:$L,D$1,FALSE)</f>
        <v>Degen</v>
      </c>
      <c r="E134" s="71" t="str">
        <f>VLOOKUP($B134,wedstrijden!$B:$L,E$1,FALSE)</f>
        <v>WB Jun Eq</v>
      </c>
      <c r="F134" s="71" t="str">
        <f>VLOOKUP($B134,wedstrijden!$B:$L,F$1,FALSE)</f>
        <v>Riga</v>
      </c>
      <c r="G134" s="71" t="str">
        <f>VLOOKUP($B134,wedstrijden!$B:$L,G$1,FALSE)</f>
        <v>LAT</v>
      </c>
      <c r="H134" s="48">
        <f>VLOOKUP($B134,wedstrijden!$B:$L,H$1,FALSE)</f>
        <v>43422</v>
      </c>
      <c r="I134" s="48">
        <f>VLOOKUP($B134,wedstrijden!$B:$L,I$1,FALSE)</f>
        <v>43422</v>
      </c>
      <c r="J134" s="48">
        <f>VLOOKUP($B134,wedstrijden!$B:$L,J$1,FALSE)</f>
        <v>43415</v>
      </c>
      <c r="K134" s="48">
        <f>VLOOKUP($B134,wedstrijden!$B:$L,K$1,FALSE)</f>
        <v>43394</v>
      </c>
      <c r="L134" s="71">
        <f>VLOOKUP($B134,wedstrijden!$B:$L,L$1,FALSE)</f>
        <v>0</v>
      </c>
      <c r="M134" s="71">
        <f>VLOOKUP(E134,lookups!G:J,4,FALSE)</f>
        <v>1</v>
      </c>
      <c r="N134" s="71">
        <f t="shared" si="10"/>
        <v>0</v>
      </c>
      <c r="O134" s="72" t="s">
        <v>2606</v>
      </c>
      <c r="P134" s="72"/>
      <c r="Q134" s="72"/>
      <c r="R134" s="72"/>
      <c r="S134" s="72"/>
      <c r="T134" s="72"/>
      <c r="U134" s="72"/>
      <c r="V134" s="72"/>
      <c r="W134" s="72"/>
      <c r="AD134" s="71" t="str">
        <f t="shared" si="11"/>
        <v>HDWB Jun Eq11</v>
      </c>
    </row>
    <row r="135" spans="1:30" x14ac:dyDescent="0.2">
      <c r="A135" s="71" t="str">
        <f t="shared" si="8"/>
        <v>TashkentWB Jun EqDamesSabel</v>
      </c>
      <c r="B135" s="71">
        <f t="shared" si="9"/>
        <v>133</v>
      </c>
      <c r="C135" s="71" t="str">
        <f>VLOOKUP($B135,wedstrijden!$B:$L,C$1,FALSE)</f>
        <v>Dames</v>
      </c>
      <c r="D135" s="71" t="str">
        <f>VLOOKUP($B135,wedstrijden!$B:$L,D$1,FALSE)</f>
        <v>Sabel</v>
      </c>
      <c r="E135" s="71" t="str">
        <f>VLOOKUP($B135,wedstrijden!$B:$L,E$1,FALSE)</f>
        <v>WB Jun Eq</v>
      </c>
      <c r="F135" s="71" t="str">
        <f>VLOOKUP($B135,wedstrijden!$B:$L,F$1,FALSE)</f>
        <v>Tashkent</v>
      </c>
      <c r="G135" s="71" t="str">
        <f>VLOOKUP($B135,wedstrijden!$B:$L,G$1,FALSE)</f>
        <v>UZB</v>
      </c>
      <c r="H135" s="48">
        <f>VLOOKUP($B135,wedstrijden!$B:$L,H$1,FALSE)</f>
        <v>43422</v>
      </c>
      <c r="I135" s="48">
        <f>VLOOKUP($B135,wedstrijden!$B:$L,I$1,FALSE)</f>
        <v>43422</v>
      </c>
      <c r="J135" s="48">
        <f>VLOOKUP($B135,wedstrijden!$B:$L,J$1,FALSE)</f>
        <v>43415</v>
      </c>
      <c r="K135" s="48">
        <f>VLOOKUP($B135,wedstrijden!$B:$L,K$1,FALSE)</f>
        <v>43394</v>
      </c>
      <c r="L135" s="71">
        <f>VLOOKUP($B135,wedstrijden!$B:$L,L$1,FALSE)</f>
        <v>0</v>
      </c>
      <c r="M135" s="71">
        <f>VLOOKUP(E135,lookups!G:J,4,FALSE)</f>
        <v>1</v>
      </c>
      <c r="N135" s="71">
        <f t="shared" si="10"/>
        <v>0</v>
      </c>
      <c r="O135" s="72"/>
      <c r="P135" s="72"/>
      <c r="Q135" s="72"/>
      <c r="R135" s="72"/>
      <c r="S135" s="72"/>
      <c r="T135" s="72"/>
      <c r="U135" s="72"/>
      <c r="V135" s="72"/>
      <c r="W135" s="72"/>
      <c r="AD135" s="71" t="str">
        <f t="shared" si="11"/>
        <v>DSWB Jun Eq11</v>
      </c>
    </row>
    <row r="136" spans="1:30" x14ac:dyDescent="0.2">
      <c r="A136" s="71" t="str">
        <f t="shared" si="8"/>
        <v>AlgiersWBDamesFloret</v>
      </c>
      <c r="B136" s="71">
        <f t="shared" si="9"/>
        <v>134</v>
      </c>
      <c r="C136" s="71" t="str">
        <f>VLOOKUP($B136,wedstrijden!$B:$L,C$1,FALSE)</f>
        <v>Dames</v>
      </c>
      <c r="D136" s="71" t="str">
        <f>VLOOKUP($B136,wedstrijden!$B:$L,D$1,FALSE)</f>
        <v>Floret</v>
      </c>
      <c r="E136" s="71" t="str">
        <f>VLOOKUP($B136,wedstrijden!$B:$L,E$1,FALSE)</f>
        <v>WB</v>
      </c>
      <c r="F136" s="71" t="str">
        <f>VLOOKUP($B136,wedstrijden!$B:$L,F$1,FALSE)</f>
        <v>Algiers</v>
      </c>
      <c r="G136" s="71" t="str">
        <f>VLOOKUP($B136,wedstrijden!$B:$L,G$1,FALSE)</f>
        <v>ALG</v>
      </c>
      <c r="H136" s="48">
        <f>VLOOKUP($B136,wedstrijden!$B:$L,H$1,FALSE)</f>
        <v>43427</v>
      </c>
      <c r="I136" s="48">
        <f>VLOOKUP($B136,wedstrijden!$B:$L,I$1,FALSE)</f>
        <v>43428</v>
      </c>
      <c r="J136" s="48">
        <f>VLOOKUP($B136,wedstrijden!$B:$L,J$1,FALSE)</f>
        <v>43420</v>
      </c>
      <c r="K136" s="48">
        <f>VLOOKUP($B136,wedstrijden!$B:$L,K$1,FALSE)</f>
        <v>43399</v>
      </c>
      <c r="L136" s="71">
        <f>VLOOKUP($B136,wedstrijden!$B:$L,L$1,FALSE)</f>
        <v>1</v>
      </c>
      <c r="M136" s="71" t="str">
        <f>VLOOKUP(E136,lookups!G:J,4,FALSE)</f>
        <v>niet</v>
      </c>
      <c r="N136" s="71">
        <f t="shared" si="10"/>
        <v>0</v>
      </c>
      <c r="O136" s="72"/>
      <c r="P136" s="72"/>
      <c r="Q136" s="72"/>
      <c r="R136" s="72"/>
      <c r="S136" s="72"/>
      <c r="T136" s="72"/>
      <c r="U136" s="72"/>
      <c r="V136" s="72"/>
      <c r="W136" s="72"/>
      <c r="AD136" s="71" t="str">
        <f t="shared" si="11"/>
        <v>DFWB11</v>
      </c>
    </row>
    <row r="137" spans="1:30" ht="11.25" customHeight="1" x14ac:dyDescent="0.2">
      <c r="A137" s="71" t="str">
        <f t="shared" si="8"/>
        <v>BernWBHerenDegen</v>
      </c>
      <c r="B137" s="71">
        <f t="shared" si="9"/>
        <v>135</v>
      </c>
      <c r="C137" s="71" t="str">
        <f>VLOOKUP($B137,wedstrijden!$B:$L,C$1,FALSE)</f>
        <v>Heren</v>
      </c>
      <c r="D137" s="71" t="str">
        <f>VLOOKUP($B137,wedstrijden!$B:$L,D$1,FALSE)</f>
        <v>Degen</v>
      </c>
      <c r="E137" s="71" t="str">
        <f>VLOOKUP($B137,wedstrijden!$B:$L,E$1,FALSE)</f>
        <v>WB</v>
      </c>
      <c r="F137" s="71" t="str">
        <f>VLOOKUP($B137,wedstrijden!$B:$L,F$1,FALSE)</f>
        <v>Bern</v>
      </c>
      <c r="G137" s="71" t="str">
        <f>VLOOKUP($B137,wedstrijden!$B:$L,G$1,FALSE)</f>
        <v>SUI</v>
      </c>
      <c r="H137" s="48">
        <f>VLOOKUP($B137,wedstrijden!$B:$L,H$1,FALSE)</f>
        <v>43427</v>
      </c>
      <c r="I137" s="48">
        <f>VLOOKUP($B137,wedstrijden!$B:$L,I$1,FALSE)</f>
        <v>43428</v>
      </c>
      <c r="J137" s="48">
        <f>VLOOKUP($B137,wedstrijden!$B:$L,J$1,FALSE)</f>
        <v>43420</v>
      </c>
      <c r="K137" s="48">
        <f>VLOOKUP($B137,wedstrijden!$B:$L,K$1,FALSE)</f>
        <v>43399</v>
      </c>
      <c r="L137" s="71">
        <f>VLOOKUP($B137,wedstrijden!$B:$L,L$1,FALSE)</f>
        <v>7</v>
      </c>
      <c r="M137" s="71" t="str">
        <f>VLOOKUP(E137,lookups!G:J,4,FALSE)</f>
        <v>niet</v>
      </c>
      <c r="N137" s="71">
        <f t="shared" si="10"/>
        <v>0</v>
      </c>
      <c r="O137" s="72"/>
      <c r="P137" s="72"/>
      <c r="Q137" s="72"/>
      <c r="R137" s="72"/>
      <c r="S137" s="72"/>
      <c r="T137" s="72"/>
      <c r="U137" s="72"/>
      <c r="V137" s="72"/>
      <c r="W137" s="72"/>
      <c r="AD137" s="71" t="str">
        <f t="shared" si="11"/>
        <v>HDWB11</v>
      </c>
    </row>
    <row r="138" spans="1:30" x14ac:dyDescent="0.2">
      <c r="A138" s="71" t="str">
        <f t="shared" si="8"/>
        <v>San-JuanWB JunDamesDegen</v>
      </c>
      <c r="B138" s="71">
        <f t="shared" si="9"/>
        <v>136</v>
      </c>
      <c r="C138" s="71" t="str">
        <f>VLOOKUP($B138,wedstrijden!$B:$L,C$1,FALSE)</f>
        <v>Dames</v>
      </c>
      <c r="D138" s="71" t="str">
        <f>VLOOKUP($B138,wedstrijden!$B:$L,D$1,FALSE)</f>
        <v>Degen</v>
      </c>
      <c r="E138" s="71" t="str">
        <f>VLOOKUP($B138,wedstrijden!$B:$L,E$1,FALSE)</f>
        <v>WB Jun</v>
      </c>
      <c r="F138" s="71" t="str">
        <f>VLOOKUP($B138,wedstrijden!$B:$L,F$1,FALSE)</f>
        <v>San-Juan</v>
      </c>
      <c r="G138" s="71" t="str">
        <f>VLOOKUP($B138,wedstrijden!$B:$L,G$1,FALSE)</f>
        <v>PUR</v>
      </c>
      <c r="H138" s="48">
        <f>VLOOKUP($B138,wedstrijden!$B:$L,H$1,FALSE)</f>
        <v>43427</v>
      </c>
      <c r="I138" s="48">
        <f>VLOOKUP($B138,wedstrijden!$B:$L,I$1,FALSE)</f>
        <v>43429</v>
      </c>
      <c r="J138" s="48">
        <f>VLOOKUP($B138,wedstrijden!$B:$L,J$1,FALSE)</f>
        <v>43420</v>
      </c>
      <c r="K138" s="48">
        <f>VLOOKUP($B138,wedstrijden!$B:$L,K$1,FALSE)</f>
        <v>43399</v>
      </c>
      <c r="L138" s="71">
        <f>VLOOKUP($B138,wedstrijden!$B:$L,L$1,FALSE)</f>
        <v>0</v>
      </c>
      <c r="M138" s="71">
        <f>VLOOKUP(E138,lookups!G:J,4,FALSE)</f>
        <v>5</v>
      </c>
      <c r="N138" s="71">
        <f t="shared" si="10"/>
        <v>0</v>
      </c>
      <c r="O138" s="72"/>
      <c r="P138" s="72"/>
      <c r="Q138" s="72"/>
      <c r="R138" s="72"/>
      <c r="S138" s="72"/>
      <c r="T138" s="72"/>
      <c r="U138" s="72"/>
      <c r="V138" s="72"/>
      <c r="W138" s="72"/>
      <c r="AD138" s="71" t="str">
        <f t="shared" si="11"/>
        <v>DDWB Jun11</v>
      </c>
    </row>
    <row r="139" spans="1:30" ht="11.25" customHeight="1" x14ac:dyDescent="0.2">
      <c r="A139" s="71" t="str">
        <f t="shared" si="8"/>
        <v>San-JuanWB Jun EqDamesDegen</v>
      </c>
      <c r="B139" s="71">
        <f t="shared" si="9"/>
        <v>137</v>
      </c>
      <c r="C139" s="71" t="str">
        <f>VLOOKUP($B139,wedstrijden!$B:$L,C$1,FALSE)</f>
        <v>Dames</v>
      </c>
      <c r="D139" s="71" t="str">
        <f>VLOOKUP($B139,wedstrijden!$B:$L,D$1,FALSE)</f>
        <v>Degen</v>
      </c>
      <c r="E139" s="71" t="str">
        <f>VLOOKUP($B139,wedstrijden!$B:$L,E$1,FALSE)</f>
        <v>WB Jun Eq</v>
      </c>
      <c r="F139" s="71" t="str">
        <f>VLOOKUP($B139,wedstrijden!$B:$L,F$1,FALSE)</f>
        <v>San-Juan</v>
      </c>
      <c r="G139" s="71" t="str">
        <f>VLOOKUP($B139,wedstrijden!$B:$L,G$1,FALSE)</f>
        <v>PUR</v>
      </c>
      <c r="H139" s="48">
        <f>VLOOKUP($B139,wedstrijden!$B:$L,H$1,FALSE)</f>
        <v>43427</v>
      </c>
      <c r="I139" s="48">
        <f>VLOOKUP($B139,wedstrijden!$B:$L,I$1,FALSE)</f>
        <v>43429</v>
      </c>
      <c r="J139" s="48">
        <f>VLOOKUP($B139,wedstrijden!$B:$L,J$1,FALSE)</f>
        <v>43420</v>
      </c>
      <c r="K139" s="48">
        <f>VLOOKUP($B139,wedstrijden!$B:$L,K$1,FALSE)</f>
        <v>43399</v>
      </c>
      <c r="L139" s="71">
        <f>VLOOKUP($B139,wedstrijden!$B:$L,L$1,FALSE)</f>
        <v>0</v>
      </c>
      <c r="M139" s="71">
        <f>VLOOKUP(E139,lookups!G:J,4,FALSE)</f>
        <v>1</v>
      </c>
      <c r="N139" s="71">
        <f t="shared" si="10"/>
        <v>0</v>
      </c>
      <c r="O139" s="72"/>
      <c r="P139" s="72"/>
      <c r="Q139" s="72"/>
      <c r="R139" s="72"/>
      <c r="S139" s="72"/>
      <c r="T139" s="72"/>
      <c r="U139" s="72"/>
      <c r="V139" s="72"/>
      <c r="W139" s="72"/>
      <c r="AD139" s="71" t="str">
        <f t="shared" si="11"/>
        <v>DDWB Jun Eq11</v>
      </c>
    </row>
    <row r="140" spans="1:30" ht="11.25" customHeight="1" x14ac:dyDescent="0.2">
      <c r="A140" s="71" t="str">
        <f t="shared" si="8"/>
        <v>BonnECCHerenDegen</v>
      </c>
      <c r="B140" s="71">
        <f t="shared" si="9"/>
        <v>138</v>
      </c>
      <c r="C140" s="71" t="str">
        <f>VLOOKUP($B140,wedstrijden!$B:$L,C$1,FALSE)</f>
        <v>Heren</v>
      </c>
      <c r="D140" s="71" t="str">
        <f>VLOOKUP($B140,wedstrijden!$B:$L,D$1,FALSE)</f>
        <v>Degen</v>
      </c>
      <c r="E140" s="71" t="str">
        <f>VLOOKUP($B140,wedstrijden!$B:$L,E$1,FALSE)</f>
        <v>ECC</v>
      </c>
      <c r="F140" s="71" t="str">
        <f>VLOOKUP($B140,wedstrijden!$B:$L,F$1,FALSE)</f>
        <v>Bonn</v>
      </c>
      <c r="G140" s="71" t="str">
        <f>VLOOKUP($B140,wedstrijden!$B:$L,G$1,FALSE)</f>
        <v>GER</v>
      </c>
      <c r="H140" s="48">
        <f>VLOOKUP($B140,wedstrijden!$B:$L,H$1,FALSE)</f>
        <v>43428</v>
      </c>
      <c r="I140" s="48">
        <f>VLOOKUP($B140,wedstrijden!$B:$L,I$1,FALSE)</f>
        <v>43429</v>
      </c>
      <c r="J140" s="48">
        <f>VLOOKUP($B140,wedstrijden!$B:$L,J$1,FALSE)</f>
        <v>43421</v>
      </c>
      <c r="K140" s="48">
        <f>VLOOKUP($B140,wedstrijden!$B:$L,K$1,FALSE)</f>
        <v>43400</v>
      </c>
      <c r="L140" s="71">
        <f>VLOOKUP($B140,wedstrijden!$B:$L,L$1,FALSE)</f>
        <v>9</v>
      </c>
      <c r="M140" s="71">
        <f>VLOOKUP(E140,lookups!G:J,4,FALSE)</f>
        <v>5</v>
      </c>
      <c r="N140" s="71">
        <f t="shared" si="10"/>
        <v>1</v>
      </c>
      <c r="O140" s="72" t="s">
        <v>2820</v>
      </c>
      <c r="P140" s="72" t="s">
        <v>2669</v>
      </c>
      <c r="Q140" s="72"/>
      <c r="R140" s="72"/>
      <c r="S140" s="72"/>
      <c r="T140" s="72"/>
      <c r="U140" s="72"/>
      <c r="V140" s="72"/>
      <c r="W140" s="72"/>
      <c r="AD140" s="71" t="str">
        <f t="shared" si="11"/>
        <v>HDECC11</v>
      </c>
    </row>
    <row r="141" spans="1:30" ht="11.25" customHeight="1" x14ac:dyDescent="0.2">
      <c r="A141" s="71" t="str">
        <f t="shared" si="8"/>
        <v>BonnECC EqHerenDegen</v>
      </c>
      <c r="B141" s="71">
        <f t="shared" si="9"/>
        <v>139</v>
      </c>
      <c r="C141" s="71" t="str">
        <f>VLOOKUP($B141,wedstrijden!$B:$L,C$1,FALSE)</f>
        <v>Heren</v>
      </c>
      <c r="D141" s="71" t="str">
        <f>VLOOKUP($B141,wedstrijden!$B:$L,D$1,FALSE)</f>
        <v>Degen</v>
      </c>
      <c r="E141" s="71" t="str">
        <f>VLOOKUP($B141,wedstrijden!$B:$L,E$1,FALSE)</f>
        <v>ECC Eq</v>
      </c>
      <c r="F141" s="71" t="str">
        <f>VLOOKUP($B141,wedstrijden!$B:$L,F$1,FALSE)</f>
        <v>Bonn</v>
      </c>
      <c r="G141" s="71" t="str">
        <f>VLOOKUP($B141,wedstrijden!$B:$L,G$1,FALSE)</f>
        <v>GER</v>
      </c>
      <c r="H141" s="48">
        <f>VLOOKUP($B141,wedstrijden!$B:$L,H$1,FALSE)</f>
        <v>43428</v>
      </c>
      <c r="I141" s="48">
        <f>VLOOKUP($B141,wedstrijden!$B:$L,I$1,FALSE)</f>
        <v>43429</v>
      </c>
      <c r="J141" s="48">
        <f>VLOOKUP($B141,wedstrijden!$B:$L,J$1,FALSE)</f>
        <v>43421</v>
      </c>
      <c r="K141" s="48">
        <f>VLOOKUP($B141,wedstrijden!$B:$L,K$1,FALSE)</f>
        <v>43400</v>
      </c>
      <c r="L141" s="71">
        <f>VLOOKUP($B141,wedstrijden!$B:$L,L$1,FALSE)</f>
        <v>0</v>
      </c>
      <c r="M141" s="71">
        <f>VLOOKUP(E141,lookups!G:J,4,FALSE)</f>
        <v>3</v>
      </c>
      <c r="N141" s="71">
        <f t="shared" si="10"/>
        <v>0</v>
      </c>
      <c r="O141" s="72" t="s">
        <v>2609</v>
      </c>
      <c r="P141" s="72"/>
      <c r="Q141" s="72"/>
      <c r="R141" s="72"/>
      <c r="S141" s="72"/>
      <c r="T141" s="72"/>
      <c r="U141" s="72"/>
      <c r="V141" s="72"/>
      <c r="W141" s="72"/>
      <c r="AD141" s="71" t="str">
        <f t="shared" si="11"/>
        <v>HDECC Eq11</v>
      </c>
    </row>
    <row r="142" spans="1:30" ht="11.25" customHeight="1" x14ac:dyDescent="0.2">
      <c r="A142" s="71" t="str">
        <f t="shared" si="8"/>
        <v>HeidenheimECCDamesDegen</v>
      </c>
      <c r="B142" s="71">
        <f t="shared" si="9"/>
        <v>140</v>
      </c>
      <c r="C142" s="71" t="str">
        <f>VLOOKUP($B142,wedstrijden!$B:$L,C$1,FALSE)</f>
        <v>Dames</v>
      </c>
      <c r="D142" s="71" t="str">
        <f>VLOOKUP($B142,wedstrijden!$B:$L,D$1,FALSE)</f>
        <v>Degen</v>
      </c>
      <c r="E142" s="71" t="str">
        <f>VLOOKUP($B142,wedstrijden!$B:$L,E$1,FALSE)</f>
        <v>ECC</v>
      </c>
      <c r="F142" s="71" t="str">
        <f>VLOOKUP($B142,wedstrijden!$B:$L,F$1,FALSE)</f>
        <v>Heidenheim</v>
      </c>
      <c r="G142" s="71" t="str">
        <f>VLOOKUP($B142,wedstrijden!$B:$L,G$1,FALSE)</f>
        <v>GER</v>
      </c>
      <c r="H142" s="48">
        <f>VLOOKUP($B142,wedstrijden!$B:$L,H$1,FALSE)</f>
        <v>43428</v>
      </c>
      <c r="I142" s="48">
        <f>VLOOKUP($B142,wedstrijden!$B:$L,I$1,FALSE)</f>
        <v>43429</v>
      </c>
      <c r="J142" s="48">
        <f>VLOOKUP($B142,wedstrijden!$B:$L,J$1,FALSE)</f>
        <v>43421</v>
      </c>
      <c r="K142" s="48">
        <f>VLOOKUP($B142,wedstrijden!$B:$L,K$1,FALSE)</f>
        <v>43400</v>
      </c>
      <c r="L142" s="71">
        <f>VLOOKUP($B142,wedstrijden!$B:$L,L$1,FALSE)</f>
        <v>0</v>
      </c>
      <c r="M142" s="71">
        <f>VLOOKUP(E142,lookups!G:J,4,FALSE)</f>
        <v>5</v>
      </c>
      <c r="N142" s="71">
        <f t="shared" si="10"/>
        <v>0</v>
      </c>
      <c r="O142" s="72" t="s">
        <v>2609</v>
      </c>
      <c r="P142" s="72"/>
      <c r="Q142" s="72"/>
      <c r="R142" s="72"/>
      <c r="S142" s="72"/>
      <c r="T142" s="72"/>
      <c r="U142" s="72"/>
      <c r="V142" s="72"/>
      <c r="W142" s="72"/>
      <c r="AD142" s="71" t="str">
        <f t="shared" si="11"/>
        <v>DDECC11</v>
      </c>
    </row>
    <row r="143" spans="1:30" ht="11.25" customHeight="1" x14ac:dyDescent="0.2">
      <c r="A143" s="71" t="str">
        <f t="shared" si="8"/>
        <v>HeidenheimECC EqDamesDegen</v>
      </c>
      <c r="B143" s="71">
        <f t="shared" si="9"/>
        <v>141</v>
      </c>
      <c r="C143" s="71" t="str">
        <f>VLOOKUP($B143,wedstrijden!$B:$L,C$1,FALSE)</f>
        <v>Dames</v>
      </c>
      <c r="D143" s="71" t="str">
        <f>VLOOKUP($B143,wedstrijden!$B:$L,D$1,FALSE)</f>
        <v>Degen</v>
      </c>
      <c r="E143" s="71" t="str">
        <f>VLOOKUP($B143,wedstrijden!$B:$L,E$1,FALSE)</f>
        <v>ECC Eq</v>
      </c>
      <c r="F143" s="71" t="str">
        <f>VLOOKUP($B143,wedstrijden!$B:$L,F$1,FALSE)</f>
        <v>Heidenheim</v>
      </c>
      <c r="G143" s="71" t="str">
        <f>VLOOKUP($B143,wedstrijden!$B:$L,G$1,FALSE)</f>
        <v>GER</v>
      </c>
      <c r="H143" s="48">
        <f>VLOOKUP($B143,wedstrijden!$B:$L,H$1,FALSE)</f>
        <v>43428</v>
      </c>
      <c r="I143" s="48">
        <f>VLOOKUP($B143,wedstrijden!$B:$L,I$1,FALSE)</f>
        <v>43429</v>
      </c>
      <c r="J143" s="48">
        <f>VLOOKUP($B143,wedstrijden!$B:$L,J$1,FALSE)</f>
        <v>43421</v>
      </c>
      <c r="K143" s="48">
        <f>VLOOKUP($B143,wedstrijden!$B:$L,K$1,FALSE)</f>
        <v>43400</v>
      </c>
      <c r="L143" s="71">
        <f>VLOOKUP($B143,wedstrijden!$B:$L,L$1,FALSE)</f>
        <v>0</v>
      </c>
      <c r="M143" s="71">
        <f>VLOOKUP(E143,lookups!G:J,4,FALSE)</f>
        <v>3</v>
      </c>
      <c r="N143" s="71">
        <f t="shared" si="10"/>
        <v>0</v>
      </c>
      <c r="O143" s="72" t="s">
        <v>2609</v>
      </c>
      <c r="P143" s="72"/>
      <c r="Q143" s="72"/>
      <c r="R143" s="72"/>
      <c r="S143" s="72"/>
      <c r="T143" s="72"/>
      <c r="U143" s="72"/>
      <c r="V143" s="72"/>
      <c r="W143" s="72"/>
      <c r="AD143" s="71" t="str">
        <f t="shared" si="11"/>
        <v>DDECC Eq11</v>
      </c>
    </row>
    <row r="144" spans="1:30" ht="11.25" customHeight="1" x14ac:dyDescent="0.2">
      <c r="A144" s="71" t="str">
        <f t="shared" si="8"/>
        <v>MoedlingECCDamesFloret</v>
      </c>
      <c r="B144" s="71">
        <f t="shared" si="9"/>
        <v>142</v>
      </c>
      <c r="C144" s="71" t="str">
        <f>VLOOKUP($B144,wedstrijden!$B:$L,C$1,FALSE)</f>
        <v>Dames</v>
      </c>
      <c r="D144" s="71" t="str">
        <f>VLOOKUP($B144,wedstrijden!$B:$L,D$1,FALSE)</f>
        <v>Floret</v>
      </c>
      <c r="E144" s="71" t="str">
        <f>VLOOKUP($B144,wedstrijden!$B:$L,E$1,FALSE)</f>
        <v>ECC</v>
      </c>
      <c r="F144" s="71" t="str">
        <f>VLOOKUP($B144,wedstrijden!$B:$L,F$1,FALSE)</f>
        <v>Moedling</v>
      </c>
      <c r="G144" s="71" t="str">
        <f>VLOOKUP($B144,wedstrijden!$B:$L,G$1,FALSE)</f>
        <v>AUT</v>
      </c>
      <c r="H144" s="48">
        <f>VLOOKUP($B144,wedstrijden!$B:$L,H$1,FALSE)</f>
        <v>43428</v>
      </c>
      <c r="I144" s="48">
        <f>VLOOKUP($B144,wedstrijden!$B:$L,I$1,FALSE)</f>
        <v>43429</v>
      </c>
      <c r="J144" s="48">
        <f>VLOOKUP($B144,wedstrijden!$B:$L,J$1,FALSE)</f>
        <v>43421</v>
      </c>
      <c r="K144" s="48">
        <f>VLOOKUP($B144,wedstrijden!$B:$L,K$1,FALSE)</f>
        <v>43400</v>
      </c>
      <c r="L144" s="71">
        <f>VLOOKUP($B144,wedstrijden!$B:$L,L$1,FALSE)</f>
        <v>4</v>
      </c>
      <c r="M144" s="71">
        <f>VLOOKUP(E144,lookups!G:J,4,FALSE)</f>
        <v>5</v>
      </c>
      <c r="N144" s="71">
        <f t="shared" si="10"/>
        <v>0</v>
      </c>
      <c r="O144" s="72" t="s">
        <v>2615</v>
      </c>
      <c r="P144" s="72"/>
      <c r="Q144" s="72"/>
      <c r="R144" s="72"/>
      <c r="S144" s="72"/>
      <c r="T144" s="72"/>
      <c r="U144" s="72"/>
      <c r="V144" s="72"/>
      <c r="W144" s="72"/>
      <c r="AD144" s="71" t="str">
        <f t="shared" si="11"/>
        <v>DFECC11</v>
      </c>
    </row>
    <row r="145" spans="1:30" ht="11.25" customHeight="1" x14ac:dyDescent="0.2">
      <c r="A145" s="71" t="str">
        <f t="shared" si="8"/>
        <v>MoedlingECC EqDamesFloret</v>
      </c>
      <c r="B145" s="71">
        <f t="shared" si="9"/>
        <v>143</v>
      </c>
      <c r="C145" s="71" t="str">
        <f>VLOOKUP($B145,wedstrijden!$B:$L,C$1,FALSE)</f>
        <v>Dames</v>
      </c>
      <c r="D145" s="71" t="str">
        <f>VLOOKUP($B145,wedstrijden!$B:$L,D$1,FALSE)</f>
        <v>Floret</v>
      </c>
      <c r="E145" s="71" t="str">
        <f>VLOOKUP($B145,wedstrijden!$B:$L,E$1,FALSE)</f>
        <v>ECC Eq</v>
      </c>
      <c r="F145" s="71" t="str">
        <f>VLOOKUP($B145,wedstrijden!$B:$L,F$1,FALSE)</f>
        <v>Moedling</v>
      </c>
      <c r="G145" s="71" t="str">
        <f>VLOOKUP($B145,wedstrijden!$B:$L,G$1,FALSE)</f>
        <v>AUT</v>
      </c>
      <c r="H145" s="48">
        <f>VLOOKUP($B145,wedstrijden!$B:$L,H$1,FALSE)</f>
        <v>43428</v>
      </c>
      <c r="I145" s="48">
        <f>VLOOKUP($B145,wedstrijden!$B:$L,I$1,FALSE)</f>
        <v>43429</v>
      </c>
      <c r="J145" s="48">
        <f>VLOOKUP($B145,wedstrijden!$B:$L,J$1,FALSE)</f>
        <v>43421</v>
      </c>
      <c r="K145" s="48">
        <f>VLOOKUP($B145,wedstrijden!$B:$L,K$1,FALSE)</f>
        <v>43400</v>
      </c>
      <c r="L145" s="71">
        <f>VLOOKUP($B145,wedstrijden!$B:$L,L$1,FALSE)</f>
        <v>4</v>
      </c>
      <c r="M145" s="71">
        <f>VLOOKUP(E145,lookups!G:J,4,FALSE)</f>
        <v>3</v>
      </c>
      <c r="N145" s="71">
        <f t="shared" si="10"/>
        <v>1</v>
      </c>
      <c r="O145" s="72" t="s">
        <v>2820</v>
      </c>
      <c r="P145" s="72" t="s">
        <v>2136</v>
      </c>
      <c r="Q145" s="72"/>
      <c r="R145" s="72"/>
      <c r="S145" s="72"/>
      <c r="T145" s="72"/>
      <c r="U145" s="72"/>
      <c r="V145" s="72"/>
      <c r="W145" s="72"/>
      <c r="AD145" s="71" t="str">
        <f t="shared" si="11"/>
        <v>DFECC Eq11</v>
      </c>
    </row>
    <row r="146" spans="1:30" ht="11.25" customHeight="1" x14ac:dyDescent="0.2">
      <c r="A146" s="71" t="str">
        <f t="shared" si="8"/>
        <v>MoedlingECCHerenFloret</v>
      </c>
      <c r="B146" s="71">
        <f t="shared" si="9"/>
        <v>144</v>
      </c>
      <c r="C146" s="71" t="str">
        <f>VLOOKUP($B146,wedstrijden!$B:$L,C$1,FALSE)</f>
        <v>Heren</v>
      </c>
      <c r="D146" s="71" t="str">
        <f>VLOOKUP($B146,wedstrijden!$B:$L,D$1,FALSE)</f>
        <v>Floret</v>
      </c>
      <c r="E146" s="71" t="str">
        <f>VLOOKUP($B146,wedstrijden!$B:$L,E$1,FALSE)</f>
        <v>ECC</v>
      </c>
      <c r="F146" s="71" t="str">
        <f>VLOOKUP($B146,wedstrijden!$B:$L,F$1,FALSE)</f>
        <v>Moedling</v>
      </c>
      <c r="G146" s="71" t="str">
        <f>VLOOKUP($B146,wedstrijden!$B:$L,G$1,FALSE)</f>
        <v>AUT</v>
      </c>
      <c r="H146" s="48">
        <f>VLOOKUP($B146,wedstrijden!$B:$L,H$1,FALSE)</f>
        <v>43428</v>
      </c>
      <c r="I146" s="48">
        <f>VLOOKUP($B146,wedstrijden!$B:$L,I$1,FALSE)</f>
        <v>43429</v>
      </c>
      <c r="J146" s="48">
        <f>VLOOKUP($B146,wedstrijden!$B:$L,J$1,FALSE)</f>
        <v>43421</v>
      </c>
      <c r="K146" s="48">
        <f>VLOOKUP($B146,wedstrijden!$B:$L,K$1,FALSE)</f>
        <v>43400</v>
      </c>
      <c r="L146" s="71">
        <f>VLOOKUP($B146,wedstrijden!$B:$L,L$1,FALSE)</f>
        <v>8</v>
      </c>
      <c r="M146" s="71">
        <f>VLOOKUP(E146,lookups!G:J,4,FALSE)</f>
        <v>5</v>
      </c>
      <c r="N146" s="71">
        <f t="shared" si="10"/>
        <v>1</v>
      </c>
      <c r="O146" s="72" t="s">
        <v>2820</v>
      </c>
      <c r="P146" s="72" t="s">
        <v>1049</v>
      </c>
      <c r="Q146" s="72"/>
      <c r="R146" s="72"/>
      <c r="S146" s="72"/>
      <c r="T146" s="72"/>
      <c r="U146" s="72"/>
      <c r="V146" s="72"/>
      <c r="W146" s="72"/>
      <c r="AD146" s="71" t="str">
        <f t="shared" si="11"/>
        <v>HFECC11</v>
      </c>
    </row>
    <row r="147" spans="1:30" ht="11.25" customHeight="1" x14ac:dyDescent="0.2">
      <c r="A147" s="71" t="str">
        <f t="shared" si="8"/>
        <v>MoedlingECC EqHerenFloret</v>
      </c>
      <c r="B147" s="71">
        <f t="shared" si="9"/>
        <v>145</v>
      </c>
      <c r="C147" s="71" t="str">
        <f>VLOOKUP($B147,wedstrijden!$B:$L,C$1,FALSE)</f>
        <v>Heren</v>
      </c>
      <c r="D147" s="71" t="str">
        <f>VLOOKUP($B147,wedstrijden!$B:$L,D$1,FALSE)</f>
        <v>Floret</v>
      </c>
      <c r="E147" s="71" t="str">
        <f>VLOOKUP($B147,wedstrijden!$B:$L,E$1,FALSE)</f>
        <v>ECC Eq</v>
      </c>
      <c r="F147" s="71" t="str">
        <f>VLOOKUP($B147,wedstrijden!$B:$L,F$1,FALSE)</f>
        <v>Moedling</v>
      </c>
      <c r="G147" s="71" t="str">
        <f>VLOOKUP($B147,wedstrijden!$B:$L,G$1,FALSE)</f>
        <v>AUT</v>
      </c>
      <c r="H147" s="48">
        <f>VLOOKUP($B147,wedstrijden!$B:$L,H$1,FALSE)</f>
        <v>43428</v>
      </c>
      <c r="I147" s="48">
        <f>VLOOKUP($B147,wedstrijden!$B:$L,I$1,FALSE)</f>
        <v>43429</v>
      </c>
      <c r="J147" s="48">
        <f>VLOOKUP($B147,wedstrijden!$B:$L,J$1,FALSE)</f>
        <v>43421</v>
      </c>
      <c r="K147" s="48">
        <f>VLOOKUP($B147,wedstrijden!$B:$L,K$1,FALSE)</f>
        <v>43400</v>
      </c>
      <c r="L147" s="71">
        <f>VLOOKUP($B147,wedstrijden!$B:$L,L$1,FALSE)</f>
        <v>8</v>
      </c>
      <c r="M147" s="71">
        <f>VLOOKUP(E147,lookups!G:J,4,FALSE)</f>
        <v>3</v>
      </c>
      <c r="N147" s="71">
        <f t="shared" si="10"/>
        <v>1</v>
      </c>
      <c r="O147" s="72" t="s">
        <v>2820</v>
      </c>
      <c r="P147" s="72" t="s">
        <v>1049</v>
      </c>
      <c r="Q147" s="72"/>
      <c r="R147" s="72"/>
      <c r="S147" s="72"/>
      <c r="T147" s="72"/>
      <c r="U147" s="72"/>
      <c r="V147" s="72"/>
      <c r="W147" s="72"/>
      <c r="AD147" s="71" t="str">
        <f t="shared" si="11"/>
        <v>HFECC Eq11</v>
      </c>
    </row>
    <row r="148" spans="1:30" x14ac:dyDescent="0.2">
      <c r="A148" s="71" t="str">
        <f t="shared" si="8"/>
        <v>MunchenU23DamesSabel</v>
      </c>
      <c r="B148" s="71">
        <f t="shared" si="9"/>
        <v>146</v>
      </c>
      <c r="C148" s="71" t="str">
        <f>VLOOKUP($B148,wedstrijden!$B:$L,C$1,FALSE)</f>
        <v>Dames</v>
      </c>
      <c r="D148" s="71" t="str">
        <f>VLOOKUP($B148,wedstrijden!$B:$L,D$1,FALSE)</f>
        <v>Sabel</v>
      </c>
      <c r="E148" s="71" t="str">
        <f>VLOOKUP($B148,wedstrijden!$B:$L,E$1,FALSE)</f>
        <v>U23</v>
      </c>
      <c r="F148" s="71" t="str">
        <f>VLOOKUP($B148,wedstrijden!$B:$L,F$1,FALSE)</f>
        <v>Munchen</v>
      </c>
      <c r="G148" s="71" t="str">
        <f>VLOOKUP($B148,wedstrijden!$B:$L,G$1,FALSE)</f>
        <v>GER</v>
      </c>
      <c r="H148" s="48">
        <f>VLOOKUP($B148,wedstrijden!$B:$L,H$1,FALSE)</f>
        <v>43428</v>
      </c>
      <c r="I148" s="48">
        <f>VLOOKUP($B148,wedstrijden!$B:$L,I$1,FALSE)</f>
        <v>43429</v>
      </c>
      <c r="J148" s="48">
        <f>VLOOKUP($B148,wedstrijden!$B:$L,J$1,FALSE)</f>
        <v>43421</v>
      </c>
      <c r="K148" s="48">
        <f>VLOOKUP($B148,wedstrijden!$B:$L,K$1,FALSE)</f>
        <v>43400</v>
      </c>
      <c r="L148" s="71">
        <f>VLOOKUP($B148,wedstrijden!$B:$L,L$1,FALSE)</f>
        <v>2</v>
      </c>
      <c r="M148" s="71">
        <f>VLOOKUP(E148,lookups!G:J,4,FALSE)</f>
        <v>1</v>
      </c>
      <c r="N148" s="71">
        <f t="shared" si="10"/>
        <v>1</v>
      </c>
      <c r="O148" s="72"/>
      <c r="P148" s="72"/>
      <c r="Q148" s="72"/>
      <c r="R148" s="72"/>
      <c r="S148" s="72"/>
      <c r="T148" s="72"/>
      <c r="U148" s="72"/>
      <c r="V148" s="72"/>
      <c r="W148" s="72"/>
      <c r="AD148" s="71" t="str">
        <f t="shared" si="11"/>
        <v>DSU2311</v>
      </c>
    </row>
    <row r="149" spans="1:30" x14ac:dyDescent="0.2">
      <c r="A149" s="71" t="str">
        <f t="shared" si="8"/>
        <v>MunchenU23HerenSabel</v>
      </c>
      <c r="B149" s="71">
        <f t="shared" si="9"/>
        <v>147</v>
      </c>
      <c r="C149" s="71" t="str">
        <f>VLOOKUP($B149,wedstrijden!$B:$L,C$1,FALSE)</f>
        <v>Heren</v>
      </c>
      <c r="D149" s="71" t="str">
        <f>VLOOKUP($B149,wedstrijden!$B:$L,D$1,FALSE)</f>
        <v>Sabel</v>
      </c>
      <c r="E149" s="71" t="str">
        <f>VLOOKUP($B149,wedstrijden!$B:$L,E$1,FALSE)</f>
        <v>U23</v>
      </c>
      <c r="F149" s="71" t="str">
        <f>VLOOKUP($B149,wedstrijden!$B:$L,F$1,FALSE)</f>
        <v>Munchen</v>
      </c>
      <c r="G149" s="71" t="str">
        <f>VLOOKUP($B149,wedstrijden!$B:$L,G$1,FALSE)</f>
        <v>GER</v>
      </c>
      <c r="H149" s="48">
        <f>VLOOKUP($B149,wedstrijden!$B:$L,H$1,FALSE)</f>
        <v>43428</v>
      </c>
      <c r="I149" s="48">
        <f>VLOOKUP($B149,wedstrijden!$B:$L,I$1,FALSE)</f>
        <v>43429</v>
      </c>
      <c r="J149" s="48">
        <f>VLOOKUP($B149,wedstrijden!$B:$L,J$1,FALSE)</f>
        <v>43421</v>
      </c>
      <c r="K149" s="48">
        <f>VLOOKUP($B149,wedstrijden!$B:$L,K$1,FALSE)</f>
        <v>43400</v>
      </c>
      <c r="L149" s="71">
        <f>VLOOKUP($B149,wedstrijden!$B:$L,L$1,FALSE)</f>
        <v>1</v>
      </c>
      <c r="M149" s="71">
        <f>VLOOKUP(E149,lookups!G:J,4,FALSE)</f>
        <v>1</v>
      </c>
      <c r="N149" s="71">
        <f t="shared" si="10"/>
        <v>1</v>
      </c>
      <c r="O149" s="72"/>
      <c r="P149" s="72"/>
      <c r="Q149" s="72"/>
      <c r="R149" s="72"/>
      <c r="S149" s="72"/>
      <c r="T149" s="72"/>
      <c r="U149" s="72"/>
      <c r="V149" s="72"/>
      <c r="W149" s="72"/>
      <c r="AD149" s="71" t="str">
        <f t="shared" si="11"/>
        <v>HSU2311</v>
      </c>
    </row>
    <row r="150" spans="1:30" x14ac:dyDescent="0.2">
      <c r="A150" s="71" t="str">
        <f t="shared" si="8"/>
        <v>SosnowiecU23DamesSabel</v>
      </c>
      <c r="B150" s="71">
        <f t="shared" si="9"/>
        <v>148</v>
      </c>
      <c r="C150" s="71" t="str">
        <f>VLOOKUP($B150,wedstrijden!$B:$L,C$1,FALSE)</f>
        <v>Dames</v>
      </c>
      <c r="D150" s="71" t="str">
        <f>VLOOKUP($B150,wedstrijden!$B:$L,D$1,FALSE)</f>
        <v>Sabel</v>
      </c>
      <c r="E150" s="71" t="str">
        <f>VLOOKUP($B150,wedstrijden!$B:$L,E$1,FALSE)</f>
        <v>U23</v>
      </c>
      <c r="F150" s="71" t="str">
        <f>VLOOKUP($B150,wedstrijden!$B:$L,F$1,FALSE)</f>
        <v>Sosnowiec</v>
      </c>
      <c r="G150" s="71" t="str">
        <f>VLOOKUP($B150,wedstrijden!$B:$L,G$1,FALSE)</f>
        <v>POL</v>
      </c>
      <c r="H150" s="48">
        <f>VLOOKUP($B150,wedstrijden!$B:$L,H$1,FALSE)</f>
        <v>43428</v>
      </c>
      <c r="I150" s="48">
        <f>VLOOKUP($B150,wedstrijden!$B:$L,I$1,FALSE)</f>
        <v>43429</v>
      </c>
      <c r="J150" s="48">
        <f>VLOOKUP($B150,wedstrijden!$B:$L,J$1,FALSE)</f>
        <v>43421</v>
      </c>
      <c r="K150" s="48">
        <f>VLOOKUP($B150,wedstrijden!$B:$L,K$1,FALSE)</f>
        <v>43400</v>
      </c>
      <c r="L150" s="71">
        <f>VLOOKUP($B150,wedstrijden!$B:$L,L$1,FALSE)</f>
        <v>0</v>
      </c>
      <c r="M150" s="71">
        <f>VLOOKUP(E150,lookups!G:J,4,FALSE)</f>
        <v>1</v>
      </c>
      <c r="N150" s="71">
        <f t="shared" si="10"/>
        <v>0</v>
      </c>
      <c r="O150" s="72"/>
      <c r="P150" s="72"/>
      <c r="Q150" s="72"/>
      <c r="R150" s="72"/>
      <c r="S150" s="72"/>
      <c r="T150" s="72"/>
      <c r="U150" s="72"/>
      <c r="V150" s="72"/>
      <c r="W150" s="72"/>
      <c r="AD150" s="71" t="str">
        <f t="shared" si="11"/>
        <v>DSU2311</v>
      </c>
    </row>
    <row r="151" spans="1:30" ht="11.25" customHeight="1" x14ac:dyDescent="0.2">
      <c r="A151" s="71" t="str">
        <f t="shared" si="8"/>
        <v>SosnowiecU23HerenSabel</v>
      </c>
      <c r="B151" s="71">
        <f t="shared" si="9"/>
        <v>149</v>
      </c>
      <c r="C151" s="71" t="str">
        <f>VLOOKUP($B151,wedstrijden!$B:$L,C$1,FALSE)</f>
        <v>Heren</v>
      </c>
      <c r="D151" s="71" t="str">
        <f>VLOOKUP($B151,wedstrijden!$B:$L,D$1,FALSE)</f>
        <v>Sabel</v>
      </c>
      <c r="E151" s="71" t="str">
        <f>VLOOKUP($B151,wedstrijden!$B:$L,E$1,FALSE)</f>
        <v>U23</v>
      </c>
      <c r="F151" s="71" t="str">
        <f>VLOOKUP($B151,wedstrijden!$B:$L,F$1,FALSE)</f>
        <v>Sosnowiec</v>
      </c>
      <c r="G151" s="71" t="str">
        <f>VLOOKUP($B151,wedstrijden!$B:$L,G$1,FALSE)</f>
        <v>POL</v>
      </c>
      <c r="H151" s="48">
        <f>VLOOKUP($B151,wedstrijden!$B:$L,H$1,FALSE)</f>
        <v>43428</v>
      </c>
      <c r="I151" s="48">
        <f>VLOOKUP($B151,wedstrijden!$B:$L,I$1,FALSE)</f>
        <v>43429</v>
      </c>
      <c r="J151" s="48">
        <f>VLOOKUP($B151,wedstrijden!$B:$L,J$1,FALSE)</f>
        <v>43421</v>
      </c>
      <c r="K151" s="48">
        <f>VLOOKUP($B151,wedstrijden!$B:$L,K$1,FALSE)</f>
        <v>43400</v>
      </c>
      <c r="L151" s="71">
        <f>VLOOKUP($B151,wedstrijden!$B:$L,L$1,FALSE)</f>
        <v>0</v>
      </c>
      <c r="M151" s="71">
        <f>VLOOKUP(E151,lookups!G:J,4,FALSE)</f>
        <v>1</v>
      </c>
      <c r="N151" s="71">
        <f t="shared" si="10"/>
        <v>0</v>
      </c>
      <c r="O151" s="72"/>
      <c r="P151" s="72"/>
      <c r="Q151" s="72"/>
      <c r="R151" s="72"/>
      <c r="S151" s="72"/>
      <c r="T151" s="72"/>
      <c r="U151" s="72"/>
      <c r="V151" s="72"/>
      <c r="W151" s="72"/>
      <c r="AD151" s="71" t="str">
        <f t="shared" si="11"/>
        <v>HSU2311</v>
      </c>
    </row>
    <row r="152" spans="1:30" ht="11.25" customHeight="1" x14ac:dyDescent="0.2">
      <c r="A152" s="71" t="str">
        <f t="shared" si="8"/>
        <v>TeheranWB JunHerenSabel</v>
      </c>
      <c r="B152" s="71">
        <f t="shared" si="9"/>
        <v>150</v>
      </c>
      <c r="C152" s="71" t="str">
        <f>VLOOKUP($B152,wedstrijden!$B:$L,C$1,FALSE)</f>
        <v>Heren</v>
      </c>
      <c r="D152" s="71" t="str">
        <f>VLOOKUP($B152,wedstrijden!$B:$L,D$1,FALSE)</f>
        <v>Sabel</v>
      </c>
      <c r="E152" s="71" t="str">
        <f>VLOOKUP($B152,wedstrijden!$B:$L,E$1,FALSE)</f>
        <v>WB Jun</v>
      </c>
      <c r="F152" s="71" t="str">
        <f>VLOOKUP($B152,wedstrijden!$B:$L,F$1,FALSE)</f>
        <v>Teheran</v>
      </c>
      <c r="G152" s="71" t="str">
        <f>VLOOKUP($B152,wedstrijden!$B:$L,G$1,FALSE)</f>
        <v>IRI</v>
      </c>
      <c r="H152" s="48">
        <f>VLOOKUP($B152,wedstrijden!$B:$L,H$1,FALSE)</f>
        <v>43428</v>
      </c>
      <c r="I152" s="48">
        <f>VLOOKUP($B152,wedstrijden!$B:$L,I$1,FALSE)</f>
        <v>43428</v>
      </c>
      <c r="J152" s="48">
        <f>VLOOKUP($B152,wedstrijden!$B:$L,J$1,FALSE)</f>
        <v>43421</v>
      </c>
      <c r="K152" s="48">
        <f>VLOOKUP($B152,wedstrijden!$B:$L,K$1,FALSE)</f>
        <v>43400</v>
      </c>
      <c r="L152" s="71">
        <f>VLOOKUP($B152,wedstrijden!$B:$L,L$1,FALSE)</f>
        <v>0</v>
      </c>
      <c r="M152" s="71">
        <f>VLOOKUP(E152,lookups!G:J,4,FALSE)</f>
        <v>5</v>
      </c>
      <c r="N152" s="71">
        <f t="shared" si="10"/>
        <v>0</v>
      </c>
      <c r="O152" s="72"/>
      <c r="P152" s="72"/>
      <c r="Q152" s="72"/>
      <c r="R152" s="72"/>
      <c r="S152" s="72"/>
      <c r="T152" s="72"/>
      <c r="U152" s="72"/>
      <c r="V152" s="72"/>
      <c r="W152" s="72"/>
      <c r="AD152" s="71" t="str">
        <f t="shared" si="11"/>
        <v>HSWB Jun11</v>
      </c>
    </row>
    <row r="153" spans="1:30" ht="11.25" customHeight="1" x14ac:dyDescent="0.2">
      <c r="A153" s="71" t="str">
        <f t="shared" si="8"/>
        <v>AlgiersWB EqDamesFloret</v>
      </c>
      <c r="B153" s="71">
        <f t="shared" si="9"/>
        <v>151</v>
      </c>
      <c r="C153" s="71" t="str">
        <f>VLOOKUP($B153,wedstrijden!$B:$L,C$1,FALSE)</f>
        <v>Dames</v>
      </c>
      <c r="D153" s="71" t="str">
        <f>VLOOKUP($B153,wedstrijden!$B:$L,D$1,FALSE)</f>
        <v>Floret</v>
      </c>
      <c r="E153" s="71" t="str">
        <f>VLOOKUP($B153,wedstrijden!$B:$L,E$1,FALSE)</f>
        <v>WB Eq</v>
      </c>
      <c r="F153" s="71" t="str">
        <f>VLOOKUP($B153,wedstrijden!$B:$L,F$1,FALSE)</f>
        <v>Algiers</v>
      </c>
      <c r="G153" s="71" t="str">
        <f>VLOOKUP($B153,wedstrijden!$B:$L,G$1,FALSE)</f>
        <v>ALG</v>
      </c>
      <c r="H153" s="48">
        <f>VLOOKUP($B153,wedstrijden!$B:$L,H$1,FALSE)</f>
        <v>43429</v>
      </c>
      <c r="I153" s="48">
        <f>VLOOKUP($B153,wedstrijden!$B:$L,I$1,FALSE)</f>
        <v>43429</v>
      </c>
      <c r="J153" s="48">
        <f>VLOOKUP($B153,wedstrijden!$B:$L,J$1,FALSE)</f>
        <v>43422</v>
      </c>
      <c r="K153" s="48">
        <f>VLOOKUP($B153,wedstrijden!$B:$L,K$1,FALSE)</f>
        <v>43401</v>
      </c>
      <c r="L153" s="71">
        <f>VLOOKUP($B153,wedstrijden!$B:$L,L$1,FALSE)</f>
        <v>0</v>
      </c>
      <c r="M153" s="71" t="str">
        <f>VLOOKUP(E153,lookups!G:J,4,FALSE)</f>
        <v>niet</v>
      </c>
      <c r="N153" s="71">
        <f t="shared" si="10"/>
        <v>0</v>
      </c>
      <c r="O153" s="72"/>
      <c r="P153" s="72"/>
      <c r="Q153" s="72"/>
      <c r="R153" s="72"/>
      <c r="S153" s="72"/>
      <c r="T153" s="72"/>
      <c r="U153" s="72"/>
      <c r="V153" s="72"/>
      <c r="W153" s="72"/>
      <c r="AD153" s="71" t="str">
        <f t="shared" si="11"/>
        <v>DFWB Eq11</v>
      </c>
    </row>
    <row r="154" spans="1:30" ht="11.25" customHeight="1" x14ac:dyDescent="0.2">
      <c r="A154" s="71" t="str">
        <f t="shared" si="8"/>
        <v>BernWB EqHerenDegen</v>
      </c>
      <c r="B154" s="71">
        <f t="shared" si="9"/>
        <v>152</v>
      </c>
      <c r="C154" s="71" t="str">
        <f>VLOOKUP($B154,wedstrijden!$B:$L,C$1,FALSE)</f>
        <v>Heren</v>
      </c>
      <c r="D154" s="71" t="str">
        <f>VLOOKUP($B154,wedstrijden!$B:$L,D$1,FALSE)</f>
        <v>Degen</v>
      </c>
      <c r="E154" s="71" t="str">
        <f>VLOOKUP($B154,wedstrijden!$B:$L,E$1,FALSE)</f>
        <v>WB Eq</v>
      </c>
      <c r="F154" s="71" t="str">
        <f>VLOOKUP($B154,wedstrijden!$B:$L,F$1,FALSE)</f>
        <v>Bern</v>
      </c>
      <c r="G154" s="71" t="str">
        <f>VLOOKUP($B154,wedstrijden!$B:$L,G$1,FALSE)</f>
        <v>SUI</v>
      </c>
      <c r="H154" s="48">
        <f>VLOOKUP($B154,wedstrijden!$B:$L,H$1,FALSE)</f>
        <v>43429</v>
      </c>
      <c r="I154" s="48">
        <f>VLOOKUP($B154,wedstrijden!$B:$L,I$1,FALSE)</f>
        <v>43429</v>
      </c>
      <c r="J154" s="48">
        <f>VLOOKUP($B154,wedstrijden!$B:$L,J$1,FALSE)</f>
        <v>43422</v>
      </c>
      <c r="K154" s="48">
        <f>VLOOKUP($B154,wedstrijden!$B:$L,K$1,FALSE)</f>
        <v>43401</v>
      </c>
      <c r="L154" s="71">
        <f>VLOOKUP($B154,wedstrijden!$B:$L,L$1,FALSE)</f>
        <v>4</v>
      </c>
      <c r="M154" s="71" t="str">
        <f>VLOOKUP(E154,lookups!G:J,4,FALSE)</f>
        <v>niet</v>
      </c>
      <c r="N154" s="71">
        <f t="shared" si="10"/>
        <v>0</v>
      </c>
      <c r="O154" s="72"/>
      <c r="P154" s="72"/>
      <c r="Q154" s="72"/>
      <c r="R154" s="72"/>
      <c r="S154" s="72"/>
      <c r="T154" s="72"/>
      <c r="U154" s="72"/>
      <c r="V154" s="72"/>
      <c r="W154" s="72"/>
      <c r="AD154" s="71" t="str">
        <f t="shared" si="11"/>
        <v>HDWB Eq11</v>
      </c>
    </row>
    <row r="155" spans="1:30" ht="11.25" customHeight="1" x14ac:dyDescent="0.2">
      <c r="A155" s="71" t="str">
        <f t="shared" si="8"/>
        <v>TeheranWB Jun EqHerenSabel</v>
      </c>
      <c r="B155" s="71">
        <f t="shared" si="9"/>
        <v>153</v>
      </c>
      <c r="C155" s="71" t="str">
        <f>VLOOKUP($B155,wedstrijden!$B:$L,C$1,FALSE)</f>
        <v>Heren</v>
      </c>
      <c r="D155" s="71" t="str">
        <f>VLOOKUP($B155,wedstrijden!$B:$L,D$1,FALSE)</f>
        <v>Sabel</v>
      </c>
      <c r="E155" s="71" t="str">
        <f>VLOOKUP($B155,wedstrijden!$B:$L,E$1,FALSE)</f>
        <v>WB Jun Eq</v>
      </c>
      <c r="F155" s="71" t="str">
        <f>VLOOKUP($B155,wedstrijden!$B:$L,F$1,FALSE)</f>
        <v>Teheran</v>
      </c>
      <c r="G155" s="71" t="str">
        <f>VLOOKUP($B155,wedstrijden!$B:$L,G$1,FALSE)</f>
        <v>IRI</v>
      </c>
      <c r="H155" s="48">
        <f>VLOOKUP($B155,wedstrijden!$B:$L,H$1,FALSE)</f>
        <v>43429</v>
      </c>
      <c r="I155" s="48">
        <f>VLOOKUP($B155,wedstrijden!$B:$L,I$1,FALSE)</f>
        <v>43429</v>
      </c>
      <c r="J155" s="48">
        <f>VLOOKUP($B155,wedstrijden!$B:$L,J$1,FALSE)</f>
        <v>43422</v>
      </c>
      <c r="K155" s="48">
        <f>VLOOKUP($B155,wedstrijden!$B:$L,K$1,FALSE)</f>
        <v>43401</v>
      </c>
      <c r="L155" s="71">
        <f>VLOOKUP($B155,wedstrijden!$B:$L,L$1,FALSE)</f>
        <v>0</v>
      </c>
      <c r="M155" s="71">
        <f>VLOOKUP(E155,lookups!G:J,4,FALSE)</f>
        <v>1</v>
      </c>
      <c r="N155" s="71">
        <f t="shared" si="10"/>
        <v>0</v>
      </c>
      <c r="O155" s="72"/>
      <c r="P155" s="72"/>
      <c r="Q155" s="72"/>
      <c r="R155" s="72"/>
      <c r="S155" s="72"/>
      <c r="T155" s="72"/>
      <c r="U155" s="72"/>
      <c r="V155" s="72"/>
      <c r="W155" s="72"/>
      <c r="AD155" s="71" t="str">
        <f t="shared" si="11"/>
        <v>HSWB Jun Eq11</v>
      </c>
    </row>
    <row r="156" spans="1:30" ht="11.25" customHeight="1" x14ac:dyDescent="0.2">
      <c r="A156" s="71" t="str">
        <f t="shared" si="8"/>
        <v>CabriesECCDamesFloret</v>
      </c>
      <c r="B156" s="71">
        <f t="shared" si="9"/>
        <v>154</v>
      </c>
      <c r="C156" s="71" t="str">
        <f>VLOOKUP($B156,wedstrijden!$B:$L,C$1,FALSE)</f>
        <v>Dames</v>
      </c>
      <c r="D156" s="71" t="str">
        <f>VLOOKUP($B156,wedstrijden!$B:$L,D$1,FALSE)</f>
        <v>Floret</v>
      </c>
      <c r="E156" s="71" t="str">
        <f>VLOOKUP($B156,wedstrijden!$B:$L,E$1,FALSE)</f>
        <v>ECC</v>
      </c>
      <c r="F156" s="71" t="str">
        <f>VLOOKUP($B156,wedstrijden!$B:$L,F$1,FALSE)</f>
        <v>Cabries</v>
      </c>
      <c r="G156" s="71" t="str">
        <f>VLOOKUP($B156,wedstrijden!$B:$L,G$1,FALSE)</f>
        <v>FRA</v>
      </c>
      <c r="H156" s="48">
        <f>VLOOKUP($B156,wedstrijden!$B:$L,H$1,FALSE)</f>
        <v>43435</v>
      </c>
      <c r="I156" s="48">
        <f>VLOOKUP($B156,wedstrijden!$B:$L,I$1,FALSE)</f>
        <v>43436</v>
      </c>
      <c r="J156" s="48">
        <f>VLOOKUP($B156,wedstrijden!$B:$L,J$1,FALSE)</f>
        <v>43428</v>
      </c>
      <c r="K156" s="48">
        <f>VLOOKUP($B156,wedstrijden!$B:$L,K$1,FALSE)</f>
        <v>43407</v>
      </c>
      <c r="L156" s="71">
        <f>VLOOKUP($B156,wedstrijden!$B:$L,L$1,FALSE)</f>
        <v>3</v>
      </c>
      <c r="M156" s="71">
        <f>VLOOKUP(E156,lookups!G:J,4,FALSE)</f>
        <v>5</v>
      </c>
      <c r="N156" s="71">
        <f t="shared" si="10"/>
        <v>0</v>
      </c>
      <c r="O156" s="72" t="s">
        <v>2606</v>
      </c>
      <c r="P156" s="72"/>
      <c r="Q156" s="72"/>
      <c r="R156" s="72"/>
      <c r="S156" s="72"/>
      <c r="T156" s="72"/>
      <c r="U156" s="72"/>
      <c r="V156" s="72"/>
      <c r="W156" s="72"/>
      <c r="AD156" s="71" t="str">
        <f t="shared" si="11"/>
        <v>DFECC12</v>
      </c>
    </row>
    <row r="157" spans="1:30" ht="11.25" customHeight="1" x14ac:dyDescent="0.2">
      <c r="A157" s="71" t="str">
        <f t="shared" si="8"/>
        <v>CabriesECC EqDamesFloret</v>
      </c>
      <c r="B157" s="71">
        <f t="shared" si="9"/>
        <v>155</v>
      </c>
      <c r="C157" s="71" t="str">
        <f>VLOOKUP($B157,wedstrijden!$B:$L,C$1,FALSE)</f>
        <v>Dames</v>
      </c>
      <c r="D157" s="71" t="str">
        <f>VLOOKUP($B157,wedstrijden!$B:$L,D$1,FALSE)</f>
        <v>Floret</v>
      </c>
      <c r="E157" s="71" t="str">
        <f>VLOOKUP($B157,wedstrijden!$B:$L,E$1,FALSE)</f>
        <v>ECC Eq</v>
      </c>
      <c r="F157" s="71" t="str">
        <f>VLOOKUP($B157,wedstrijden!$B:$L,F$1,FALSE)</f>
        <v>Cabries</v>
      </c>
      <c r="G157" s="71" t="str">
        <f>VLOOKUP($B157,wedstrijden!$B:$L,G$1,FALSE)</f>
        <v>FRA</v>
      </c>
      <c r="H157" s="48">
        <f>VLOOKUP($B157,wedstrijden!$B:$L,H$1,FALSE)</f>
        <v>43435</v>
      </c>
      <c r="I157" s="48">
        <f>VLOOKUP($B157,wedstrijden!$B:$L,I$1,FALSE)</f>
        <v>43436</v>
      </c>
      <c r="J157" s="48">
        <f>VLOOKUP($B157,wedstrijden!$B:$L,J$1,FALSE)</f>
        <v>43428</v>
      </c>
      <c r="K157" s="48">
        <f>VLOOKUP($B157,wedstrijden!$B:$L,K$1,FALSE)</f>
        <v>43407</v>
      </c>
      <c r="L157" s="71">
        <f>VLOOKUP($B157,wedstrijden!$B:$L,L$1,FALSE)</f>
        <v>3</v>
      </c>
      <c r="M157" s="71">
        <f>VLOOKUP(E157,lookups!G:J,4,FALSE)</f>
        <v>3</v>
      </c>
      <c r="N157" s="71">
        <f t="shared" si="10"/>
        <v>1</v>
      </c>
      <c r="O157" s="72" t="s">
        <v>2769</v>
      </c>
      <c r="P157" s="72" t="s">
        <v>2674</v>
      </c>
      <c r="Q157" s="72"/>
      <c r="R157" s="72"/>
      <c r="S157" s="72"/>
      <c r="T157" s="72"/>
      <c r="U157" s="72"/>
      <c r="V157" s="72"/>
      <c r="W157" s="72"/>
      <c r="AD157" s="71" t="str">
        <f t="shared" si="11"/>
        <v>DFECC Eq12</v>
      </c>
    </row>
    <row r="158" spans="1:30" ht="11.25" customHeight="1" x14ac:dyDescent="0.2">
      <c r="A158" s="71" t="str">
        <f t="shared" si="8"/>
        <v>CabriesECCHerenFloret</v>
      </c>
      <c r="B158" s="71">
        <f t="shared" si="9"/>
        <v>156</v>
      </c>
      <c r="C158" s="71" t="str">
        <f>VLOOKUP($B158,wedstrijden!$B:$L,C$1,FALSE)</f>
        <v>Heren</v>
      </c>
      <c r="D158" s="71" t="str">
        <f>VLOOKUP($B158,wedstrijden!$B:$L,D$1,FALSE)</f>
        <v>Floret</v>
      </c>
      <c r="E158" s="71" t="str">
        <f>VLOOKUP($B158,wedstrijden!$B:$L,E$1,FALSE)</f>
        <v>ECC</v>
      </c>
      <c r="F158" s="71" t="str">
        <f>VLOOKUP($B158,wedstrijden!$B:$L,F$1,FALSE)</f>
        <v>Cabries</v>
      </c>
      <c r="G158" s="71" t="str">
        <f>VLOOKUP($B158,wedstrijden!$B:$L,G$1,FALSE)</f>
        <v>FRA</v>
      </c>
      <c r="H158" s="48">
        <f>VLOOKUP($B158,wedstrijden!$B:$L,H$1,FALSE)</f>
        <v>43435</v>
      </c>
      <c r="I158" s="48">
        <f>VLOOKUP($B158,wedstrijden!$B:$L,I$1,FALSE)</f>
        <v>43436</v>
      </c>
      <c r="J158" s="48">
        <f>VLOOKUP($B158,wedstrijden!$B:$L,J$1,FALSE)</f>
        <v>43428</v>
      </c>
      <c r="K158" s="48">
        <f>VLOOKUP($B158,wedstrijden!$B:$L,K$1,FALSE)</f>
        <v>43407</v>
      </c>
      <c r="L158" s="71">
        <f>VLOOKUP($B158,wedstrijden!$B:$L,L$1,FALSE)</f>
        <v>5</v>
      </c>
      <c r="M158" s="71">
        <f>VLOOKUP(E158,lookups!G:J,4,FALSE)</f>
        <v>5</v>
      </c>
      <c r="N158" s="71">
        <f t="shared" si="10"/>
        <v>1</v>
      </c>
      <c r="O158" s="72" t="s">
        <v>2909</v>
      </c>
      <c r="P158" s="72" t="s">
        <v>2095</v>
      </c>
      <c r="Q158" s="72"/>
      <c r="R158" s="72"/>
      <c r="S158" s="72"/>
      <c r="T158" s="72"/>
      <c r="U158" s="72"/>
      <c r="V158" s="72"/>
      <c r="W158" s="72"/>
      <c r="AD158" s="71" t="str">
        <f t="shared" si="11"/>
        <v>HFECC12</v>
      </c>
    </row>
    <row r="159" spans="1:30" ht="11.25" customHeight="1" x14ac:dyDescent="0.2">
      <c r="A159" s="71" t="str">
        <f t="shared" si="8"/>
        <v>CabriesECC EqHerenFloret</v>
      </c>
      <c r="B159" s="71">
        <f t="shared" si="9"/>
        <v>157</v>
      </c>
      <c r="C159" s="71" t="str">
        <f>VLOOKUP($B159,wedstrijden!$B:$L,C$1,FALSE)</f>
        <v>Heren</v>
      </c>
      <c r="D159" s="71" t="str">
        <f>VLOOKUP($B159,wedstrijden!$B:$L,D$1,FALSE)</f>
        <v>Floret</v>
      </c>
      <c r="E159" s="71" t="str">
        <f>VLOOKUP($B159,wedstrijden!$B:$L,E$1,FALSE)</f>
        <v>ECC Eq</v>
      </c>
      <c r="F159" s="71" t="str">
        <f>VLOOKUP($B159,wedstrijden!$B:$L,F$1,FALSE)</f>
        <v>Cabries</v>
      </c>
      <c r="G159" s="71" t="str">
        <f>VLOOKUP($B159,wedstrijden!$B:$L,G$1,FALSE)</f>
        <v>FRA</v>
      </c>
      <c r="H159" s="48">
        <f>VLOOKUP($B159,wedstrijden!$B:$L,H$1,FALSE)</f>
        <v>43435</v>
      </c>
      <c r="I159" s="48">
        <f>VLOOKUP($B159,wedstrijden!$B:$L,I$1,FALSE)</f>
        <v>43436</v>
      </c>
      <c r="J159" s="48">
        <f>VLOOKUP($B159,wedstrijden!$B:$L,J$1,FALSE)</f>
        <v>43428</v>
      </c>
      <c r="K159" s="48">
        <f>VLOOKUP($B159,wedstrijden!$B:$L,K$1,FALSE)</f>
        <v>43407</v>
      </c>
      <c r="L159" s="71">
        <f>VLOOKUP($B159,wedstrijden!$B:$L,L$1,FALSE)</f>
        <v>5</v>
      </c>
      <c r="M159" s="71">
        <f>VLOOKUP(E159,lookups!G:J,4,FALSE)</f>
        <v>3</v>
      </c>
      <c r="N159" s="71">
        <f t="shared" si="10"/>
        <v>1</v>
      </c>
      <c r="O159" s="72" t="s">
        <v>2909</v>
      </c>
      <c r="P159" s="72" t="s">
        <v>2095</v>
      </c>
      <c r="Q159" s="72"/>
      <c r="R159" s="72"/>
      <c r="S159" s="72"/>
      <c r="T159" s="72"/>
      <c r="U159" s="72"/>
      <c r="V159" s="72"/>
      <c r="W159" s="72"/>
      <c r="AD159" s="71" t="str">
        <f t="shared" si="11"/>
        <v>HFECC Eq12</v>
      </c>
    </row>
    <row r="160" spans="1:30" ht="11.25" customHeight="1" x14ac:dyDescent="0.2">
      <c r="A160" s="71" t="str">
        <f t="shared" si="8"/>
        <v>EislingenECCDamesSabel</v>
      </c>
      <c r="B160" s="71">
        <f t="shared" si="9"/>
        <v>158</v>
      </c>
      <c r="C160" s="71" t="str">
        <f>VLOOKUP($B160,wedstrijden!$B:$L,C$1,FALSE)</f>
        <v>Dames</v>
      </c>
      <c r="D160" s="71" t="str">
        <f>VLOOKUP($B160,wedstrijden!$B:$L,D$1,FALSE)</f>
        <v>Sabel</v>
      </c>
      <c r="E160" s="71" t="str">
        <f>VLOOKUP($B160,wedstrijden!$B:$L,E$1,FALSE)</f>
        <v>ECC</v>
      </c>
      <c r="F160" s="71" t="str">
        <f>VLOOKUP($B160,wedstrijden!$B:$L,F$1,FALSE)</f>
        <v>Eislingen</v>
      </c>
      <c r="G160" s="71" t="str">
        <f>VLOOKUP($B160,wedstrijden!$B:$L,G$1,FALSE)</f>
        <v>GER</v>
      </c>
      <c r="H160" s="48">
        <f>VLOOKUP($B160,wedstrijden!$B:$L,H$1,FALSE)</f>
        <v>43435</v>
      </c>
      <c r="I160" s="48">
        <f>VLOOKUP($B160,wedstrijden!$B:$L,I$1,FALSE)</f>
        <v>43436</v>
      </c>
      <c r="J160" s="48">
        <f>VLOOKUP($B160,wedstrijden!$B:$L,J$1,FALSE)</f>
        <v>43428</v>
      </c>
      <c r="K160" s="48">
        <f>VLOOKUP($B160,wedstrijden!$B:$L,K$1,FALSE)</f>
        <v>43407</v>
      </c>
      <c r="L160" s="71">
        <f>VLOOKUP($B160,wedstrijden!$B:$L,L$1,FALSE)</f>
        <v>3</v>
      </c>
      <c r="M160" s="71">
        <f>VLOOKUP(E160,lookups!G:J,4,FALSE)</f>
        <v>5</v>
      </c>
      <c r="N160" s="71">
        <f t="shared" si="10"/>
        <v>0</v>
      </c>
      <c r="O160" s="72"/>
      <c r="P160" s="72"/>
      <c r="Q160" s="72"/>
      <c r="R160" s="72"/>
      <c r="S160" s="72"/>
      <c r="T160" s="72"/>
      <c r="U160" s="72"/>
      <c r="V160" s="72"/>
      <c r="W160" s="72"/>
      <c r="AD160" s="71" t="str">
        <f t="shared" si="11"/>
        <v>DSECC12</v>
      </c>
    </row>
    <row r="161" spans="1:30" ht="11.25" customHeight="1" x14ac:dyDescent="0.2">
      <c r="A161" s="71" t="str">
        <f t="shared" si="8"/>
        <v>EislingenECC EqDamesSabel</v>
      </c>
      <c r="B161" s="71">
        <f t="shared" si="9"/>
        <v>159</v>
      </c>
      <c r="C161" s="71" t="str">
        <f>VLOOKUP($B161,wedstrijden!$B:$L,C$1,FALSE)</f>
        <v>Dames</v>
      </c>
      <c r="D161" s="71" t="str">
        <f>VLOOKUP($B161,wedstrijden!$B:$L,D$1,FALSE)</f>
        <v>Sabel</v>
      </c>
      <c r="E161" s="71" t="str">
        <f>VLOOKUP($B161,wedstrijden!$B:$L,E$1,FALSE)</f>
        <v>ECC Eq</v>
      </c>
      <c r="F161" s="71" t="str">
        <f>VLOOKUP($B161,wedstrijden!$B:$L,F$1,FALSE)</f>
        <v>Eislingen</v>
      </c>
      <c r="G161" s="71" t="str">
        <f>VLOOKUP($B161,wedstrijden!$B:$L,G$1,FALSE)</f>
        <v>GER</v>
      </c>
      <c r="H161" s="48">
        <f>VLOOKUP($B161,wedstrijden!$B:$L,H$1,FALSE)</f>
        <v>43435</v>
      </c>
      <c r="I161" s="48">
        <f>VLOOKUP($B161,wedstrijden!$B:$L,I$1,FALSE)</f>
        <v>43436</v>
      </c>
      <c r="J161" s="48">
        <f>VLOOKUP($B161,wedstrijden!$B:$L,J$1,FALSE)</f>
        <v>43428</v>
      </c>
      <c r="K161" s="48">
        <f>VLOOKUP($B161,wedstrijden!$B:$L,K$1,FALSE)</f>
        <v>43407</v>
      </c>
      <c r="L161" s="71">
        <f>VLOOKUP($B161,wedstrijden!$B:$L,L$1,FALSE)</f>
        <v>3</v>
      </c>
      <c r="M161" s="71">
        <f>VLOOKUP(E161,lookups!G:J,4,FALSE)</f>
        <v>3</v>
      </c>
      <c r="N161" s="71">
        <f t="shared" si="10"/>
        <v>1</v>
      </c>
      <c r="O161" s="72" t="s">
        <v>2910</v>
      </c>
      <c r="P161" s="72" t="s">
        <v>2826</v>
      </c>
      <c r="Q161" s="72"/>
      <c r="R161" s="72"/>
      <c r="S161" s="72"/>
      <c r="T161" s="72"/>
      <c r="U161" s="72"/>
      <c r="V161" s="72"/>
      <c r="W161" s="72"/>
      <c r="AD161" s="71" t="str">
        <f t="shared" si="11"/>
        <v>DSECC Eq12</v>
      </c>
    </row>
    <row r="162" spans="1:30" ht="11.25" customHeight="1" x14ac:dyDescent="0.2">
      <c r="A162" s="71" t="str">
        <f t="shared" si="8"/>
        <v>EislingenECCHerenSabel</v>
      </c>
      <c r="B162" s="71">
        <f t="shared" si="9"/>
        <v>160</v>
      </c>
      <c r="C162" s="71" t="str">
        <f>VLOOKUP($B162,wedstrijden!$B:$L,C$1,FALSE)</f>
        <v>Heren</v>
      </c>
      <c r="D162" s="71" t="str">
        <f>VLOOKUP($B162,wedstrijden!$B:$L,D$1,FALSE)</f>
        <v>Sabel</v>
      </c>
      <c r="E162" s="71" t="str">
        <f>VLOOKUP($B162,wedstrijden!$B:$L,E$1,FALSE)</f>
        <v>ECC</v>
      </c>
      <c r="F162" s="71" t="str">
        <f>VLOOKUP($B162,wedstrijden!$B:$L,F$1,FALSE)</f>
        <v>Eislingen</v>
      </c>
      <c r="G162" s="71" t="str">
        <f>VLOOKUP($B162,wedstrijden!$B:$L,G$1,FALSE)</f>
        <v>GER</v>
      </c>
      <c r="H162" s="48">
        <f>VLOOKUP($B162,wedstrijden!$B:$L,H$1,FALSE)</f>
        <v>43435</v>
      </c>
      <c r="I162" s="48">
        <f>VLOOKUP($B162,wedstrijden!$B:$L,I$1,FALSE)</f>
        <v>43436</v>
      </c>
      <c r="J162" s="48">
        <f>VLOOKUP($B162,wedstrijden!$B:$L,J$1,FALSE)</f>
        <v>43428</v>
      </c>
      <c r="K162" s="48">
        <f>VLOOKUP($B162,wedstrijden!$B:$L,K$1,FALSE)</f>
        <v>43407</v>
      </c>
      <c r="L162" s="71">
        <f>VLOOKUP($B162,wedstrijden!$B:$L,L$1,FALSE)</f>
        <v>3</v>
      </c>
      <c r="M162" s="71">
        <f>VLOOKUP(E162,lookups!G:J,4,FALSE)</f>
        <v>5</v>
      </c>
      <c r="N162" s="71">
        <f t="shared" si="10"/>
        <v>0</v>
      </c>
      <c r="O162" s="72"/>
      <c r="P162" s="72"/>
      <c r="Q162" s="72"/>
      <c r="R162" s="72"/>
      <c r="S162" s="72"/>
      <c r="T162" s="72"/>
      <c r="U162" s="72"/>
      <c r="V162" s="72"/>
      <c r="W162" s="72"/>
      <c r="AD162" s="71" t="str">
        <f t="shared" si="11"/>
        <v>HSECC12</v>
      </c>
    </row>
    <row r="163" spans="1:30" ht="11.25" customHeight="1" x14ac:dyDescent="0.2">
      <c r="A163" s="71" t="str">
        <f t="shared" si="8"/>
        <v>EislingenECC EqHerenSabel</v>
      </c>
      <c r="B163" s="71">
        <f t="shared" si="9"/>
        <v>161</v>
      </c>
      <c r="C163" s="71" t="str">
        <f>VLOOKUP($B163,wedstrijden!$B:$L,C$1,FALSE)</f>
        <v>Heren</v>
      </c>
      <c r="D163" s="71" t="str">
        <f>VLOOKUP($B163,wedstrijden!$B:$L,D$1,FALSE)</f>
        <v>Sabel</v>
      </c>
      <c r="E163" s="71" t="str">
        <f>VLOOKUP($B163,wedstrijden!$B:$L,E$1,FALSE)</f>
        <v>ECC Eq</v>
      </c>
      <c r="F163" s="71" t="str">
        <f>VLOOKUP($B163,wedstrijden!$B:$L,F$1,FALSE)</f>
        <v>Eislingen</v>
      </c>
      <c r="G163" s="71" t="str">
        <f>VLOOKUP($B163,wedstrijden!$B:$L,G$1,FALSE)</f>
        <v>GER</v>
      </c>
      <c r="H163" s="48">
        <f>VLOOKUP($B163,wedstrijden!$B:$L,H$1,FALSE)</f>
        <v>43435</v>
      </c>
      <c r="I163" s="48">
        <f>VLOOKUP($B163,wedstrijden!$B:$L,I$1,FALSE)</f>
        <v>43436</v>
      </c>
      <c r="J163" s="48">
        <f>VLOOKUP($B163,wedstrijden!$B:$L,J$1,FALSE)</f>
        <v>43428</v>
      </c>
      <c r="K163" s="48">
        <f>VLOOKUP($B163,wedstrijden!$B:$L,K$1,FALSE)</f>
        <v>43407</v>
      </c>
      <c r="L163" s="71">
        <f>VLOOKUP($B163,wedstrijden!$B:$L,L$1,FALSE)</f>
        <v>0</v>
      </c>
      <c r="M163" s="71">
        <f>VLOOKUP(E163,lookups!G:J,4,FALSE)</f>
        <v>3</v>
      </c>
      <c r="N163" s="71">
        <f t="shared" si="10"/>
        <v>0</v>
      </c>
      <c r="O163" s="72"/>
      <c r="P163" s="72"/>
      <c r="Q163" s="72"/>
      <c r="R163" s="72"/>
      <c r="S163" s="72"/>
      <c r="T163" s="72"/>
      <c r="U163" s="72"/>
      <c r="V163" s="72"/>
      <c r="W163" s="72"/>
      <c r="AD163" s="71" t="str">
        <f t="shared" si="11"/>
        <v>HSECC Eq12</v>
      </c>
    </row>
    <row r="164" spans="1:30" ht="11.25" customHeight="1" x14ac:dyDescent="0.2">
      <c r="A164" s="71" t="str">
        <f t="shared" si="8"/>
        <v>KopenhagenECCDamesDegen</v>
      </c>
      <c r="B164" s="71">
        <f t="shared" si="9"/>
        <v>162</v>
      </c>
      <c r="C164" s="71" t="str">
        <f>VLOOKUP($B164,wedstrijden!$B:$L,C$1,FALSE)</f>
        <v>Dames</v>
      </c>
      <c r="D164" s="71" t="str">
        <f>VLOOKUP($B164,wedstrijden!$B:$L,D$1,FALSE)</f>
        <v>Degen</v>
      </c>
      <c r="E164" s="71" t="str">
        <f>VLOOKUP($B164,wedstrijden!$B:$L,E$1,FALSE)</f>
        <v>ECC</v>
      </c>
      <c r="F164" s="71" t="str">
        <f>VLOOKUP($B164,wedstrijden!$B:$L,F$1,FALSE)</f>
        <v>Kopenhagen</v>
      </c>
      <c r="G164" s="71" t="str">
        <f>VLOOKUP($B164,wedstrijden!$B:$L,G$1,FALSE)</f>
        <v>DEN</v>
      </c>
      <c r="H164" s="48">
        <f>VLOOKUP($B164,wedstrijden!$B:$L,H$1,FALSE)</f>
        <v>43435</v>
      </c>
      <c r="I164" s="48">
        <f>VLOOKUP($B164,wedstrijden!$B:$L,I$1,FALSE)</f>
        <v>43436</v>
      </c>
      <c r="J164" s="48">
        <f>VLOOKUP($B164,wedstrijden!$B:$L,J$1,FALSE)</f>
        <v>43428</v>
      </c>
      <c r="K164" s="48">
        <f>VLOOKUP($B164,wedstrijden!$B:$L,K$1,FALSE)</f>
        <v>43407</v>
      </c>
      <c r="L164" s="71">
        <f>VLOOKUP($B164,wedstrijden!$B:$L,L$1,FALSE)</f>
        <v>2</v>
      </c>
      <c r="M164" s="71">
        <f>VLOOKUP(E164,lookups!G:J,4,FALSE)</f>
        <v>5</v>
      </c>
      <c r="N164" s="71">
        <f t="shared" si="10"/>
        <v>0</v>
      </c>
      <c r="O164" s="72" t="s">
        <v>2607</v>
      </c>
      <c r="P164" s="72"/>
      <c r="Q164" s="72"/>
      <c r="R164" s="72"/>
      <c r="S164" s="72"/>
      <c r="T164" s="72"/>
      <c r="U164" s="72"/>
      <c r="V164" s="72"/>
      <c r="W164" s="72"/>
      <c r="AD164" s="71" t="str">
        <f t="shared" si="11"/>
        <v>DDECC12</v>
      </c>
    </row>
    <row r="165" spans="1:30" ht="11.25" customHeight="1" x14ac:dyDescent="0.2">
      <c r="A165" s="71" t="str">
        <f t="shared" si="8"/>
        <v>KopenhagenECC EqDamesDegen</v>
      </c>
      <c r="B165" s="71">
        <f t="shared" si="9"/>
        <v>163</v>
      </c>
      <c r="C165" s="71" t="str">
        <f>VLOOKUP($B165,wedstrijden!$B:$L,C$1,FALSE)</f>
        <v>Dames</v>
      </c>
      <c r="D165" s="71" t="str">
        <f>VLOOKUP($B165,wedstrijden!$B:$L,D$1,FALSE)</f>
        <v>Degen</v>
      </c>
      <c r="E165" s="71" t="str">
        <f>VLOOKUP($B165,wedstrijden!$B:$L,E$1,FALSE)</f>
        <v>ECC Eq</v>
      </c>
      <c r="F165" s="71" t="str">
        <f>VLOOKUP($B165,wedstrijden!$B:$L,F$1,FALSE)</f>
        <v>Kopenhagen</v>
      </c>
      <c r="G165" s="71" t="str">
        <f>VLOOKUP($B165,wedstrijden!$B:$L,G$1,FALSE)</f>
        <v>DEN</v>
      </c>
      <c r="H165" s="48">
        <f>VLOOKUP($B165,wedstrijden!$B:$L,H$1,FALSE)</f>
        <v>43435</v>
      </c>
      <c r="I165" s="48">
        <f>VLOOKUP($B165,wedstrijden!$B:$L,I$1,FALSE)</f>
        <v>43436</v>
      </c>
      <c r="J165" s="48">
        <f>VLOOKUP($B165,wedstrijden!$B:$L,J$1,FALSE)</f>
        <v>43428</v>
      </c>
      <c r="K165" s="48">
        <f>VLOOKUP($B165,wedstrijden!$B:$L,K$1,FALSE)</f>
        <v>43407</v>
      </c>
      <c r="L165" s="71">
        <f>VLOOKUP($B165,wedstrijden!$B:$L,L$1,FALSE)</f>
        <v>0</v>
      </c>
      <c r="M165" s="71">
        <f>VLOOKUP(E165,lookups!G:J,4,FALSE)</f>
        <v>3</v>
      </c>
      <c r="N165" s="71">
        <f t="shared" si="10"/>
        <v>0</v>
      </c>
      <c r="O165" s="72" t="s">
        <v>2607</v>
      </c>
      <c r="P165" s="72"/>
      <c r="Q165" s="72"/>
      <c r="R165" s="72"/>
      <c r="S165" s="72"/>
      <c r="T165" s="72"/>
      <c r="U165" s="72"/>
      <c r="V165" s="72"/>
      <c r="W165" s="72"/>
      <c r="AD165" s="71" t="str">
        <f t="shared" si="11"/>
        <v>DDECC Eq12</v>
      </c>
    </row>
    <row r="166" spans="1:30" ht="11.25" customHeight="1" x14ac:dyDescent="0.2">
      <c r="A166" s="71" t="str">
        <f t="shared" si="8"/>
        <v>KopenhagenECCHerenDegen</v>
      </c>
      <c r="B166" s="71">
        <f t="shared" si="9"/>
        <v>164</v>
      </c>
      <c r="C166" s="71" t="str">
        <f>VLOOKUP($B166,wedstrijden!$B:$L,C$1,FALSE)</f>
        <v>Heren</v>
      </c>
      <c r="D166" s="71" t="str">
        <f>VLOOKUP($B166,wedstrijden!$B:$L,D$1,FALSE)</f>
        <v>Degen</v>
      </c>
      <c r="E166" s="71" t="str">
        <f>VLOOKUP($B166,wedstrijden!$B:$L,E$1,FALSE)</f>
        <v>ECC</v>
      </c>
      <c r="F166" s="71" t="str">
        <f>VLOOKUP($B166,wedstrijden!$B:$L,F$1,FALSE)</f>
        <v>Kopenhagen</v>
      </c>
      <c r="G166" s="71" t="str">
        <f>VLOOKUP($B166,wedstrijden!$B:$L,G$1,FALSE)</f>
        <v>DEN</v>
      </c>
      <c r="H166" s="48">
        <f>VLOOKUP($B166,wedstrijden!$B:$L,H$1,FALSE)</f>
        <v>43435</v>
      </c>
      <c r="I166" s="48">
        <f>VLOOKUP($B166,wedstrijden!$B:$L,I$1,FALSE)</f>
        <v>43436</v>
      </c>
      <c r="J166" s="48">
        <f>VLOOKUP($B166,wedstrijden!$B:$L,J$1,FALSE)</f>
        <v>43428</v>
      </c>
      <c r="K166" s="48">
        <f>VLOOKUP($B166,wedstrijden!$B:$L,K$1,FALSE)</f>
        <v>43407</v>
      </c>
      <c r="L166" s="71">
        <f>VLOOKUP($B166,wedstrijden!$B:$L,L$1,FALSE)</f>
        <v>3</v>
      </c>
      <c r="M166" s="71">
        <f>VLOOKUP(E166,lookups!G:J,4,FALSE)</f>
        <v>5</v>
      </c>
      <c r="N166" s="71">
        <f t="shared" si="10"/>
        <v>0</v>
      </c>
      <c r="O166" s="72" t="s">
        <v>2607</v>
      </c>
      <c r="P166" s="72"/>
      <c r="Q166" s="72"/>
      <c r="R166" s="72"/>
      <c r="S166" s="72"/>
      <c r="T166" s="72"/>
      <c r="U166" s="72"/>
      <c r="V166" s="72"/>
      <c r="W166" s="72"/>
      <c r="AD166" s="71" t="str">
        <f t="shared" si="11"/>
        <v>HDECC12</v>
      </c>
    </row>
    <row r="167" spans="1:30" x14ac:dyDescent="0.2">
      <c r="A167" s="71" t="str">
        <f t="shared" si="8"/>
        <v>KopenhagenECC EqHerenDegen</v>
      </c>
      <c r="B167" s="71">
        <f t="shared" si="9"/>
        <v>165</v>
      </c>
      <c r="C167" s="71" t="str">
        <f>VLOOKUP($B167,wedstrijden!$B:$L,C$1,FALSE)</f>
        <v>Heren</v>
      </c>
      <c r="D167" s="71" t="str">
        <f>VLOOKUP($B167,wedstrijden!$B:$L,D$1,FALSE)</f>
        <v>Degen</v>
      </c>
      <c r="E167" s="71" t="str">
        <f>VLOOKUP($B167,wedstrijden!$B:$L,E$1,FALSE)</f>
        <v>ECC Eq</v>
      </c>
      <c r="F167" s="71" t="str">
        <f>VLOOKUP($B167,wedstrijden!$B:$L,F$1,FALSE)</f>
        <v>Kopenhagen</v>
      </c>
      <c r="G167" s="71" t="str">
        <f>VLOOKUP($B167,wedstrijden!$B:$L,G$1,FALSE)</f>
        <v>DEN</v>
      </c>
      <c r="H167" s="48">
        <f>VLOOKUP($B167,wedstrijden!$B:$L,H$1,FALSE)</f>
        <v>43435</v>
      </c>
      <c r="I167" s="48">
        <f>VLOOKUP($B167,wedstrijden!$B:$L,I$1,FALSE)</f>
        <v>43436</v>
      </c>
      <c r="J167" s="48">
        <f>VLOOKUP($B167,wedstrijden!$B:$L,J$1,FALSE)</f>
        <v>43428</v>
      </c>
      <c r="K167" s="48">
        <f>VLOOKUP($B167,wedstrijden!$B:$L,K$1,FALSE)</f>
        <v>43407</v>
      </c>
      <c r="L167" s="71">
        <f>VLOOKUP($B167,wedstrijden!$B:$L,L$1,FALSE)</f>
        <v>0</v>
      </c>
      <c r="M167" s="71">
        <f>VLOOKUP(E167,lookups!G:J,4,FALSE)</f>
        <v>3</v>
      </c>
      <c r="N167" s="71">
        <f t="shared" si="10"/>
        <v>0</v>
      </c>
      <c r="O167" s="72" t="s">
        <v>2607</v>
      </c>
      <c r="P167" s="72"/>
      <c r="Q167" s="72"/>
      <c r="R167" s="72"/>
      <c r="S167" s="72"/>
      <c r="T167" s="72"/>
      <c r="U167" s="72"/>
      <c r="V167" s="72"/>
      <c r="W167" s="72"/>
      <c r="AD167" s="71" t="str">
        <f t="shared" si="11"/>
        <v>HDECC Eq12</v>
      </c>
    </row>
    <row r="168" spans="1:30" ht="11.25" customHeight="1" x14ac:dyDescent="0.2">
      <c r="A168" s="71" t="str">
        <f t="shared" si="8"/>
        <v>LuxemburgWB JunDamesDegen</v>
      </c>
      <c r="B168" s="71">
        <f t="shared" si="9"/>
        <v>166</v>
      </c>
      <c r="C168" s="71" t="str">
        <f>VLOOKUP($B168,wedstrijden!$B:$L,C$1,FALSE)</f>
        <v>Dames</v>
      </c>
      <c r="D168" s="71" t="str">
        <f>VLOOKUP($B168,wedstrijden!$B:$L,D$1,FALSE)</f>
        <v>Degen</v>
      </c>
      <c r="E168" s="71" t="str">
        <f>VLOOKUP($B168,wedstrijden!$B:$L,E$1,FALSE)</f>
        <v>WB Jun</v>
      </c>
      <c r="F168" s="71" t="str">
        <f>VLOOKUP($B168,wedstrijden!$B:$L,F$1,FALSE)</f>
        <v>Luxemburg</v>
      </c>
      <c r="G168" s="71" t="str">
        <f>VLOOKUP($B168,wedstrijden!$B:$L,G$1,FALSE)</f>
        <v>LUX</v>
      </c>
      <c r="H168" s="48">
        <f>VLOOKUP($B168,wedstrijden!$B:$L,H$1,FALSE)</f>
        <v>43435</v>
      </c>
      <c r="I168" s="48">
        <f>VLOOKUP($B168,wedstrijden!$B:$L,I$1,FALSE)</f>
        <v>43436</v>
      </c>
      <c r="J168" s="48">
        <f>VLOOKUP($B168,wedstrijden!$B:$L,J$1,FALSE)</f>
        <v>43428</v>
      </c>
      <c r="K168" s="48">
        <f>VLOOKUP($B168,wedstrijden!$B:$L,K$1,FALSE)</f>
        <v>43407</v>
      </c>
      <c r="L168" s="71">
        <f>VLOOKUP($B168,wedstrijden!$B:$L,L$1,FALSE)</f>
        <v>1</v>
      </c>
      <c r="M168" s="71">
        <f>VLOOKUP(E168,lookups!G:J,4,FALSE)</f>
        <v>5</v>
      </c>
      <c r="N168" s="71">
        <f t="shared" si="10"/>
        <v>0</v>
      </c>
      <c r="O168" s="72"/>
      <c r="P168" s="72"/>
      <c r="Q168" s="72"/>
      <c r="R168" s="72"/>
      <c r="S168" s="72"/>
      <c r="T168" s="72"/>
      <c r="U168" s="72"/>
      <c r="V168" s="72"/>
      <c r="W168" s="72"/>
      <c r="AD168" s="71" t="str">
        <f t="shared" si="11"/>
        <v>DDWB Jun12</v>
      </c>
    </row>
    <row r="169" spans="1:30" ht="11.25" customHeight="1" x14ac:dyDescent="0.2">
      <c r="A169" s="71" t="str">
        <f t="shared" si="8"/>
        <v>LuxemburgWB JunHerenDegen</v>
      </c>
      <c r="B169" s="71">
        <f t="shared" si="9"/>
        <v>167</v>
      </c>
      <c r="C169" s="71" t="str">
        <f>VLOOKUP($B169,wedstrijden!$B:$L,C$1,FALSE)</f>
        <v>Heren</v>
      </c>
      <c r="D169" s="71" t="str">
        <f>VLOOKUP($B169,wedstrijden!$B:$L,D$1,FALSE)</f>
        <v>Degen</v>
      </c>
      <c r="E169" s="71" t="str">
        <f>VLOOKUP($B169,wedstrijden!$B:$L,E$1,FALSE)</f>
        <v>WB Jun</v>
      </c>
      <c r="F169" s="71" t="str">
        <f>VLOOKUP($B169,wedstrijden!$B:$L,F$1,FALSE)</f>
        <v>Luxemburg</v>
      </c>
      <c r="G169" s="71" t="str">
        <f>VLOOKUP($B169,wedstrijden!$B:$L,G$1,FALSE)</f>
        <v>LUX</v>
      </c>
      <c r="H169" s="48">
        <f>VLOOKUP($B169,wedstrijden!$B:$L,H$1,FALSE)</f>
        <v>43435</v>
      </c>
      <c r="I169" s="48">
        <f>VLOOKUP($B169,wedstrijden!$B:$L,I$1,FALSE)</f>
        <v>43436</v>
      </c>
      <c r="J169" s="48">
        <f>VLOOKUP($B169,wedstrijden!$B:$L,J$1,FALSE)</f>
        <v>43428</v>
      </c>
      <c r="K169" s="48">
        <f>VLOOKUP($B169,wedstrijden!$B:$L,K$1,FALSE)</f>
        <v>43407</v>
      </c>
      <c r="L169" s="71">
        <f>VLOOKUP($B169,wedstrijden!$B:$L,L$1,FALSE)</f>
        <v>5</v>
      </c>
      <c r="M169" s="71">
        <f>VLOOKUP(E169,lookups!G:J,4,FALSE)</f>
        <v>5</v>
      </c>
      <c r="N169" s="71">
        <f t="shared" si="10"/>
        <v>1</v>
      </c>
      <c r="O169" s="72" t="s">
        <v>2908</v>
      </c>
      <c r="P169" s="72" t="s">
        <v>1049</v>
      </c>
      <c r="Q169" s="72"/>
      <c r="R169" s="72"/>
      <c r="S169" s="72"/>
      <c r="T169" s="72"/>
      <c r="U169" s="72"/>
      <c r="V169" s="72"/>
      <c r="W169" s="72"/>
      <c r="AD169" s="71" t="str">
        <f t="shared" si="11"/>
        <v>HDWB Jun12</v>
      </c>
    </row>
    <row r="170" spans="1:30" x14ac:dyDescent="0.2">
      <c r="A170" s="71" t="str">
        <f t="shared" si="8"/>
        <v>MoedlingU23DamesDegen</v>
      </c>
      <c r="B170" s="71">
        <f t="shared" si="9"/>
        <v>168</v>
      </c>
      <c r="C170" s="71" t="str">
        <f>VLOOKUP($B170,wedstrijden!$B:$L,C$1,FALSE)</f>
        <v>Dames</v>
      </c>
      <c r="D170" s="71" t="str">
        <f>VLOOKUP($B170,wedstrijden!$B:$L,D$1,FALSE)</f>
        <v>Degen</v>
      </c>
      <c r="E170" s="71" t="str">
        <f>VLOOKUP($B170,wedstrijden!$B:$L,E$1,FALSE)</f>
        <v>U23</v>
      </c>
      <c r="F170" s="71" t="str">
        <f>VLOOKUP($B170,wedstrijden!$B:$L,F$1,FALSE)</f>
        <v>Moedling</v>
      </c>
      <c r="G170" s="71" t="str">
        <f>VLOOKUP($B170,wedstrijden!$B:$L,G$1,FALSE)</f>
        <v>AUT</v>
      </c>
      <c r="H170" s="48">
        <f>VLOOKUP($B170,wedstrijden!$B:$L,H$1,FALSE)</f>
        <v>43435</v>
      </c>
      <c r="I170" s="48">
        <f>VLOOKUP($B170,wedstrijden!$B:$L,I$1,FALSE)</f>
        <v>43436</v>
      </c>
      <c r="J170" s="48">
        <f>VLOOKUP($B170,wedstrijden!$B:$L,J$1,FALSE)</f>
        <v>43428</v>
      </c>
      <c r="K170" s="48">
        <f>VLOOKUP($B170,wedstrijden!$B:$L,K$1,FALSE)</f>
        <v>43407</v>
      </c>
      <c r="L170" s="71">
        <f>VLOOKUP($B170,wedstrijden!$B:$L,L$1,FALSE)</f>
        <v>3</v>
      </c>
      <c r="M170" s="71">
        <f>VLOOKUP(E170,lookups!G:J,4,FALSE)</f>
        <v>1</v>
      </c>
      <c r="N170" s="71">
        <f t="shared" si="10"/>
        <v>1</v>
      </c>
      <c r="O170" s="72" t="s">
        <v>2607</v>
      </c>
      <c r="P170" s="72"/>
      <c r="Q170" s="72"/>
      <c r="R170" s="72"/>
      <c r="S170" s="72"/>
      <c r="T170" s="72"/>
      <c r="U170" s="72"/>
      <c r="V170" s="72"/>
      <c r="W170" s="72"/>
      <c r="AD170" s="71" t="str">
        <f t="shared" si="11"/>
        <v>DDU2312</v>
      </c>
    </row>
    <row r="171" spans="1:30" ht="11.25" customHeight="1" x14ac:dyDescent="0.2">
      <c r="A171" s="71" t="str">
        <f t="shared" si="8"/>
        <v>MoedlingU23DamesFloret</v>
      </c>
      <c r="B171" s="71">
        <f t="shared" si="9"/>
        <v>169</v>
      </c>
      <c r="C171" s="71" t="str">
        <f>VLOOKUP($B171,wedstrijden!$B:$L,C$1,FALSE)</f>
        <v>Dames</v>
      </c>
      <c r="D171" s="71" t="str">
        <f>VLOOKUP($B171,wedstrijden!$B:$L,D$1,FALSE)</f>
        <v>Floret</v>
      </c>
      <c r="E171" s="71" t="str">
        <f>VLOOKUP($B171,wedstrijden!$B:$L,E$1,FALSE)</f>
        <v>U23</v>
      </c>
      <c r="F171" s="71" t="str">
        <f>VLOOKUP($B171,wedstrijden!$B:$L,F$1,FALSE)</f>
        <v>Moedling</v>
      </c>
      <c r="G171" s="71" t="str">
        <f>VLOOKUP($B171,wedstrijden!$B:$L,G$1,FALSE)</f>
        <v>AUT</v>
      </c>
      <c r="H171" s="48">
        <f>VLOOKUP($B171,wedstrijden!$B:$L,H$1,FALSE)</f>
        <v>43435</v>
      </c>
      <c r="I171" s="48">
        <f>VLOOKUP($B171,wedstrijden!$B:$L,I$1,FALSE)</f>
        <v>43436</v>
      </c>
      <c r="J171" s="48">
        <f>VLOOKUP($B171,wedstrijden!$B:$L,J$1,FALSE)</f>
        <v>43428</v>
      </c>
      <c r="K171" s="48">
        <f>VLOOKUP($B171,wedstrijden!$B:$L,K$1,FALSE)</f>
        <v>43407</v>
      </c>
      <c r="L171" s="71">
        <f>VLOOKUP($B171,wedstrijden!$B:$L,L$1,FALSE)</f>
        <v>0</v>
      </c>
      <c r="M171" s="71">
        <f>VLOOKUP(E171,lookups!G:J,4,FALSE)</f>
        <v>1</v>
      </c>
      <c r="N171" s="71">
        <f t="shared" si="10"/>
        <v>0</v>
      </c>
      <c r="O171" s="72"/>
      <c r="P171" s="72"/>
      <c r="Q171" s="72"/>
      <c r="R171" s="72"/>
      <c r="S171" s="72"/>
      <c r="T171" s="72"/>
      <c r="U171" s="72"/>
      <c r="V171" s="72"/>
      <c r="W171" s="72"/>
      <c r="AD171" s="71" t="str">
        <f t="shared" si="11"/>
        <v>DFU2312</v>
      </c>
    </row>
    <row r="172" spans="1:30" ht="11.25" customHeight="1" x14ac:dyDescent="0.2">
      <c r="A172" s="71" t="str">
        <f t="shared" si="8"/>
        <v>MoedlingU23HerenDegen</v>
      </c>
      <c r="B172" s="71">
        <f t="shared" si="9"/>
        <v>170</v>
      </c>
      <c r="C172" s="71" t="str">
        <f>VLOOKUP($B172,wedstrijden!$B:$L,C$1,FALSE)</f>
        <v>Heren</v>
      </c>
      <c r="D172" s="71" t="str">
        <f>VLOOKUP($B172,wedstrijden!$B:$L,D$1,FALSE)</f>
        <v>Degen</v>
      </c>
      <c r="E172" s="71" t="str">
        <f>VLOOKUP($B172,wedstrijden!$B:$L,E$1,FALSE)</f>
        <v>U23</v>
      </c>
      <c r="F172" s="71" t="str">
        <f>VLOOKUP($B172,wedstrijden!$B:$L,F$1,FALSE)</f>
        <v>Moedling</v>
      </c>
      <c r="G172" s="71" t="str">
        <f>VLOOKUP($B172,wedstrijden!$B:$L,G$1,FALSE)</f>
        <v>AUT</v>
      </c>
      <c r="H172" s="48">
        <f>VLOOKUP($B172,wedstrijden!$B:$L,H$1,FALSE)</f>
        <v>43435</v>
      </c>
      <c r="I172" s="48">
        <f>VLOOKUP($B172,wedstrijden!$B:$L,I$1,FALSE)</f>
        <v>43436</v>
      </c>
      <c r="J172" s="48">
        <f>VLOOKUP($B172,wedstrijden!$B:$L,J$1,FALSE)</f>
        <v>43428</v>
      </c>
      <c r="K172" s="48">
        <f>VLOOKUP($B172,wedstrijden!$B:$L,K$1,FALSE)</f>
        <v>43407</v>
      </c>
      <c r="L172" s="71">
        <f>VLOOKUP($B172,wedstrijden!$B:$L,L$1,FALSE)</f>
        <v>4</v>
      </c>
      <c r="M172" s="71">
        <f>VLOOKUP(E172,lookups!G:J,4,FALSE)</f>
        <v>1</v>
      </c>
      <c r="N172" s="71">
        <f t="shared" si="10"/>
        <v>1</v>
      </c>
      <c r="O172" s="72" t="s">
        <v>2607</v>
      </c>
      <c r="P172" s="72"/>
      <c r="Q172" s="72"/>
      <c r="R172" s="72"/>
      <c r="S172" s="72"/>
      <c r="T172" s="72"/>
      <c r="U172" s="72"/>
      <c r="V172" s="72"/>
      <c r="W172" s="72"/>
      <c r="AD172" s="71" t="str">
        <f t="shared" si="11"/>
        <v>HDU2312</v>
      </c>
    </row>
    <row r="173" spans="1:30" ht="11.25" customHeight="1" x14ac:dyDescent="0.2">
      <c r="A173" s="71" t="str">
        <f t="shared" si="8"/>
        <v>MoedlingU23HerenFloret</v>
      </c>
      <c r="B173" s="71">
        <f t="shared" si="9"/>
        <v>171</v>
      </c>
      <c r="C173" s="71" t="str">
        <f>VLOOKUP($B173,wedstrijden!$B:$L,C$1,FALSE)</f>
        <v>Heren</v>
      </c>
      <c r="D173" s="71" t="str">
        <f>VLOOKUP($B173,wedstrijden!$B:$L,D$1,FALSE)</f>
        <v>Floret</v>
      </c>
      <c r="E173" s="71" t="str">
        <f>VLOOKUP($B173,wedstrijden!$B:$L,E$1,FALSE)</f>
        <v>U23</v>
      </c>
      <c r="F173" s="71" t="str">
        <f>VLOOKUP($B173,wedstrijden!$B:$L,F$1,FALSE)</f>
        <v>Moedling</v>
      </c>
      <c r="G173" s="71" t="str">
        <f>VLOOKUP($B173,wedstrijden!$B:$L,G$1,FALSE)</f>
        <v>AUT</v>
      </c>
      <c r="H173" s="48">
        <f>VLOOKUP($B173,wedstrijden!$B:$L,H$1,FALSE)</f>
        <v>43435</v>
      </c>
      <c r="I173" s="48">
        <f>VLOOKUP($B173,wedstrijden!$B:$L,I$1,FALSE)</f>
        <v>43436</v>
      </c>
      <c r="J173" s="48">
        <f>VLOOKUP($B173,wedstrijden!$B:$L,J$1,FALSE)</f>
        <v>43428</v>
      </c>
      <c r="K173" s="48">
        <f>VLOOKUP($B173,wedstrijden!$B:$L,K$1,FALSE)</f>
        <v>43407</v>
      </c>
      <c r="L173" s="71">
        <f>VLOOKUP($B173,wedstrijden!$B:$L,L$1,FALSE)</f>
        <v>0</v>
      </c>
      <c r="M173" s="71">
        <f>VLOOKUP(E173,lookups!G:J,4,FALSE)</f>
        <v>1</v>
      </c>
      <c r="N173" s="71">
        <f t="shared" si="10"/>
        <v>0</v>
      </c>
      <c r="O173" s="72"/>
      <c r="P173" s="72"/>
      <c r="Q173" s="72"/>
      <c r="R173" s="72"/>
      <c r="S173" s="72"/>
      <c r="T173" s="72"/>
      <c r="U173" s="72"/>
      <c r="V173" s="72"/>
      <c r="W173" s="72"/>
      <c r="AD173" s="71" t="str">
        <f t="shared" si="11"/>
        <v>HFU2312</v>
      </c>
    </row>
    <row r="174" spans="1:30" x14ac:dyDescent="0.2">
      <c r="A174" s="71" t="str">
        <f t="shared" si="8"/>
        <v>BangkokWB JunHerenFloret</v>
      </c>
      <c r="B174" s="71">
        <f t="shared" si="9"/>
        <v>172</v>
      </c>
      <c r="C174" s="71" t="str">
        <f>VLOOKUP($B174,wedstrijden!$B:$L,C$1,FALSE)</f>
        <v>Heren</v>
      </c>
      <c r="D174" s="71" t="str">
        <f>VLOOKUP($B174,wedstrijden!$B:$L,D$1,FALSE)</f>
        <v>Floret</v>
      </c>
      <c r="E174" s="71" t="str">
        <f>VLOOKUP($B174,wedstrijden!$B:$L,E$1,FALSE)</f>
        <v>WB Jun</v>
      </c>
      <c r="F174" s="71" t="str">
        <f>VLOOKUP($B174,wedstrijden!$B:$L,F$1,FALSE)</f>
        <v>Bangkok</v>
      </c>
      <c r="G174" s="71" t="str">
        <f>VLOOKUP($B174,wedstrijden!$B:$L,G$1,FALSE)</f>
        <v>THA</v>
      </c>
      <c r="H174" s="48">
        <f>VLOOKUP($B174,wedstrijden!$B:$L,H$1,FALSE)</f>
        <v>43442</v>
      </c>
      <c r="I174" s="48">
        <f>VLOOKUP($B174,wedstrijden!$B:$L,I$1,FALSE)</f>
        <v>43442</v>
      </c>
      <c r="J174" s="48">
        <f>VLOOKUP($B174,wedstrijden!$B:$L,J$1,FALSE)</f>
        <v>43435</v>
      </c>
      <c r="K174" s="48">
        <f>VLOOKUP($B174,wedstrijden!$B:$L,K$1,FALSE)</f>
        <v>43414</v>
      </c>
      <c r="L174" s="71">
        <f>VLOOKUP($B174,wedstrijden!$B:$L,L$1,FALSE)</f>
        <v>0</v>
      </c>
      <c r="M174" s="71">
        <f>VLOOKUP(E174,lookups!G:J,4,FALSE)</f>
        <v>5</v>
      </c>
      <c r="N174" s="71">
        <f t="shared" si="10"/>
        <v>0</v>
      </c>
      <c r="O174" s="72" t="s">
        <v>2616</v>
      </c>
      <c r="P174" s="72"/>
      <c r="Q174" s="72"/>
      <c r="R174" s="72"/>
      <c r="S174" s="72"/>
      <c r="T174" s="72"/>
      <c r="U174" s="72"/>
      <c r="V174" s="72"/>
      <c r="W174" s="72"/>
      <c r="AD174" s="71" t="str">
        <f t="shared" si="11"/>
        <v>HFWB Jun12</v>
      </c>
    </row>
    <row r="175" spans="1:30" ht="11.25" customHeight="1" x14ac:dyDescent="0.2">
      <c r="A175" s="71" t="str">
        <f t="shared" si="8"/>
        <v>EsslingenU23HerenFloret</v>
      </c>
      <c r="B175" s="71">
        <f t="shared" si="9"/>
        <v>173</v>
      </c>
      <c r="C175" s="71" t="str">
        <f>VLOOKUP($B175,wedstrijden!$B:$L,C$1,FALSE)</f>
        <v>Heren</v>
      </c>
      <c r="D175" s="71" t="str">
        <f>VLOOKUP($B175,wedstrijden!$B:$L,D$1,FALSE)</f>
        <v>Floret</v>
      </c>
      <c r="E175" s="71" t="str">
        <f>VLOOKUP($B175,wedstrijden!$B:$L,E$1,FALSE)</f>
        <v>U23</v>
      </c>
      <c r="F175" s="71" t="str">
        <f>VLOOKUP($B175,wedstrijden!$B:$L,F$1,FALSE)</f>
        <v>Esslingen</v>
      </c>
      <c r="G175" s="71" t="str">
        <f>VLOOKUP($B175,wedstrijden!$B:$L,G$1,FALSE)</f>
        <v>GER</v>
      </c>
      <c r="H175" s="48">
        <f>VLOOKUP($B175,wedstrijden!$B:$L,H$1,FALSE)</f>
        <v>43442</v>
      </c>
      <c r="I175" s="48">
        <f>VLOOKUP($B175,wedstrijden!$B:$L,I$1,FALSE)</f>
        <v>43443</v>
      </c>
      <c r="J175" s="48">
        <f>VLOOKUP($B175,wedstrijden!$B:$L,J$1,FALSE)</f>
        <v>43435</v>
      </c>
      <c r="K175" s="48">
        <f>VLOOKUP($B175,wedstrijden!$B:$L,K$1,FALSE)</f>
        <v>43414</v>
      </c>
      <c r="L175" s="71">
        <f>VLOOKUP($B175,wedstrijden!$B:$L,L$1,FALSE)</f>
        <v>12</v>
      </c>
      <c r="M175" s="71">
        <f>VLOOKUP(E175,lookups!G:J,4,FALSE)</f>
        <v>1</v>
      </c>
      <c r="N175" s="71">
        <f t="shared" si="10"/>
        <v>1</v>
      </c>
      <c r="O175" s="72" t="s">
        <v>2915</v>
      </c>
      <c r="P175" s="72" t="s">
        <v>2912</v>
      </c>
      <c r="Q175" s="72"/>
      <c r="R175" s="72"/>
      <c r="S175" s="72"/>
      <c r="T175" s="72"/>
      <c r="U175" s="72"/>
      <c r="V175" s="72"/>
      <c r="W175" s="72"/>
      <c r="AD175" s="71" t="str">
        <f t="shared" si="11"/>
        <v>HFU2312</v>
      </c>
    </row>
    <row r="176" spans="1:30" ht="11.25" customHeight="1" x14ac:dyDescent="0.2">
      <c r="A176" s="71" t="str">
        <f t="shared" si="8"/>
        <v>SosnowiecWB JunDamesSabel</v>
      </c>
      <c r="B176" s="71">
        <f t="shared" si="9"/>
        <v>174</v>
      </c>
      <c r="C176" s="71" t="str">
        <f>VLOOKUP($B176,wedstrijden!$B:$L,C$1,FALSE)</f>
        <v>Dames</v>
      </c>
      <c r="D176" s="71" t="str">
        <f>VLOOKUP($B176,wedstrijden!$B:$L,D$1,FALSE)</f>
        <v>Sabel</v>
      </c>
      <c r="E176" s="71" t="str">
        <f>VLOOKUP($B176,wedstrijden!$B:$L,E$1,FALSE)</f>
        <v>WB Jun</v>
      </c>
      <c r="F176" s="71" t="str">
        <f>VLOOKUP($B176,wedstrijden!$B:$L,F$1,FALSE)</f>
        <v>Sosnowiec</v>
      </c>
      <c r="G176" s="71" t="str">
        <f>VLOOKUP($B176,wedstrijden!$B:$L,G$1,FALSE)</f>
        <v>POL</v>
      </c>
      <c r="H176" s="48">
        <f>VLOOKUP($B176,wedstrijden!$B:$L,H$1,FALSE)</f>
        <v>43442</v>
      </c>
      <c r="I176" s="48">
        <f>VLOOKUP($B176,wedstrijden!$B:$L,I$1,FALSE)</f>
        <v>43442</v>
      </c>
      <c r="J176" s="48">
        <f>VLOOKUP($B176,wedstrijden!$B:$L,J$1,FALSE)</f>
        <v>43435</v>
      </c>
      <c r="K176" s="48">
        <f>VLOOKUP($B176,wedstrijden!$B:$L,K$1,FALSE)</f>
        <v>43414</v>
      </c>
      <c r="L176" s="71">
        <f>VLOOKUP($B176,wedstrijden!$B:$L,L$1,FALSE)</f>
        <v>2</v>
      </c>
      <c r="M176" s="71">
        <f>VLOOKUP(E176,lookups!G:J,4,FALSE)</f>
        <v>5</v>
      </c>
      <c r="N176" s="71">
        <f t="shared" si="10"/>
        <v>0</v>
      </c>
      <c r="O176" s="90" t="s">
        <v>2610</v>
      </c>
      <c r="P176" s="72"/>
      <c r="Q176" s="72"/>
      <c r="R176" s="72"/>
      <c r="S176" s="72"/>
      <c r="T176" s="72"/>
      <c r="U176" s="72"/>
      <c r="V176" s="72"/>
      <c r="W176" s="72"/>
      <c r="AD176" s="71" t="str">
        <f t="shared" si="11"/>
        <v>DSWB Jun12</v>
      </c>
    </row>
    <row r="177" spans="1:30" ht="11.25" customHeight="1" x14ac:dyDescent="0.2">
      <c r="A177" s="71" t="str">
        <f t="shared" si="8"/>
        <v>SosnowiecWB JunHerenSabel</v>
      </c>
      <c r="B177" s="71">
        <f t="shared" si="9"/>
        <v>175</v>
      </c>
      <c r="C177" s="71" t="str">
        <f>VLOOKUP($B177,wedstrijden!$B:$L,C$1,FALSE)</f>
        <v>Heren</v>
      </c>
      <c r="D177" s="71" t="str">
        <f>VLOOKUP($B177,wedstrijden!$B:$L,D$1,FALSE)</f>
        <v>Sabel</v>
      </c>
      <c r="E177" s="71" t="str">
        <f>VLOOKUP($B177,wedstrijden!$B:$L,E$1,FALSE)</f>
        <v>WB Jun</v>
      </c>
      <c r="F177" s="71" t="str">
        <f>VLOOKUP($B177,wedstrijden!$B:$L,F$1,FALSE)</f>
        <v>Sosnowiec</v>
      </c>
      <c r="G177" s="71" t="str">
        <f>VLOOKUP($B177,wedstrijden!$B:$L,G$1,FALSE)</f>
        <v>POL</v>
      </c>
      <c r="H177" s="48">
        <f>VLOOKUP($B177,wedstrijden!$B:$L,H$1,FALSE)</f>
        <v>43442</v>
      </c>
      <c r="I177" s="48">
        <f>VLOOKUP($B177,wedstrijden!$B:$L,I$1,FALSE)</f>
        <v>43443</v>
      </c>
      <c r="J177" s="48">
        <f>VLOOKUP($B177,wedstrijden!$B:$L,J$1,FALSE)</f>
        <v>43435</v>
      </c>
      <c r="K177" s="48">
        <f>VLOOKUP($B177,wedstrijden!$B:$L,K$1,FALSE)</f>
        <v>43414</v>
      </c>
      <c r="L177" s="71">
        <f>VLOOKUP($B177,wedstrijden!$B:$L,L$1,FALSE)</f>
        <v>3</v>
      </c>
      <c r="M177" s="71">
        <f>VLOOKUP(E177,lookups!G:J,4,FALSE)</f>
        <v>5</v>
      </c>
      <c r="N177" s="71">
        <f t="shared" si="10"/>
        <v>0</v>
      </c>
      <c r="O177" s="90" t="s">
        <v>2610</v>
      </c>
      <c r="P177" s="72"/>
      <c r="Q177" s="72"/>
      <c r="R177" s="72"/>
      <c r="S177" s="72"/>
      <c r="T177" s="72"/>
      <c r="U177" s="72"/>
      <c r="V177" s="72"/>
      <c r="W177" s="72"/>
      <c r="AD177" s="71" t="str">
        <f t="shared" si="11"/>
        <v>HSWB Jun12</v>
      </c>
    </row>
    <row r="178" spans="1:30" x14ac:dyDescent="0.2">
      <c r="A178" s="71" t="str">
        <f t="shared" si="8"/>
        <v>TimisoaraWB JunDamesFloret</v>
      </c>
      <c r="B178" s="71">
        <f t="shared" si="9"/>
        <v>176</v>
      </c>
      <c r="C178" s="71" t="str">
        <f>VLOOKUP($B178,wedstrijden!$B:$L,C$1,FALSE)</f>
        <v>Dames</v>
      </c>
      <c r="D178" s="71" t="str">
        <f>VLOOKUP($B178,wedstrijden!$B:$L,D$1,FALSE)</f>
        <v>Floret</v>
      </c>
      <c r="E178" s="71" t="str">
        <f>VLOOKUP($B178,wedstrijden!$B:$L,E$1,FALSE)</f>
        <v>WB Jun</v>
      </c>
      <c r="F178" s="71" t="str">
        <f>VLOOKUP($B178,wedstrijden!$B:$L,F$1,FALSE)</f>
        <v>Timisoara</v>
      </c>
      <c r="G178" s="71" t="str">
        <f>VLOOKUP($B178,wedstrijden!$B:$L,G$1,FALSE)</f>
        <v>ROU</v>
      </c>
      <c r="H178" s="48">
        <f>VLOOKUP($B178,wedstrijden!$B:$L,H$1,FALSE)</f>
        <v>43442</v>
      </c>
      <c r="I178" s="48">
        <f>VLOOKUP($B178,wedstrijden!$B:$L,I$1,FALSE)</f>
        <v>43442</v>
      </c>
      <c r="J178" s="48">
        <f>VLOOKUP($B178,wedstrijden!$B:$L,J$1,FALSE)</f>
        <v>43435</v>
      </c>
      <c r="K178" s="48">
        <f>VLOOKUP($B178,wedstrijden!$B:$L,K$1,FALSE)</f>
        <v>43414</v>
      </c>
      <c r="L178" s="71">
        <f>VLOOKUP($B178,wedstrijden!$B:$L,L$1,FALSE)</f>
        <v>0</v>
      </c>
      <c r="M178" s="71">
        <f>VLOOKUP(E178,lookups!G:J,4,FALSE)</f>
        <v>5</v>
      </c>
      <c r="N178" s="71">
        <f t="shared" si="10"/>
        <v>0</v>
      </c>
      <c r="O178" s="90"/>
      <c r="P178" s="72"/>
      <c r="Q178" s="72"/>
      <c r="R178" s="72"/>
      <c r="S178" s="72"/>
      <c r="T178" s="72"/>
      <c r="U178" s="72"/>
      <c r="V178" s="72"/>
      <c r="W178" s="72"/>
      <c r="AD178" s="71" t="str">
        <f t="shared" si="11"/>
        <v>DFWB Jun12</v>
      </c>
    </row>
    <row r="179" spans="1:30" ht="11.25" customHeight="1" x14ac:dyDescent="0.2">
      <c r="A179" s="71" t="str">
        <f t="shared" si="8"/>
        <v>BangkokWB Jun EqHerenFloret</v>
      </c>
      <c r="B179" s="71">
        <f t="shared" si="9"/>
        <v>177</v>
      </c>
      <c r="C179" s="71" t="str">
        <f>VLOOKUP($B179,wedstrijden!$B:$L,C$1,FALSE)</f>
        <v>Heren</v>
      </c>
      <c r="D179" s="71" t="str">
        <f>VLOOKUP($B179,wedstrijden!$B:$L,D$1,FALSE)</f>
        <v>Floret</v>
      </c>
      <c r="E179" s="71" t="str">
        <f>VLOOKUP($B179,wedstrijden!$B:$L,E$1,FALSE)</f>
        <v>WB Jun Eq</v>
      </c>
      <c r="F179" s="71" t="str">
        <f>VLOOKUP($B179,wedstrijden!$B:$L,F$1,FALSE)</f>
        <v>Bangkok</v>
      </c>
      <c r="G179" s="71" t="str">
        <f>VLOOKUP($B179,wedstrijden!$B:$L,G$1,FALSE)</f>
        <v>THA</v>
      </c>
      <c r="H179" s="48">
        <f>VLOOKUP($B179,wedstrijden!$B:$L,H$1,FALSE)</f>
        <v>43443</v>
      </c>
      <c r="I179" s="48">
        <f>VLOOKUP($B179,wedstrijden!$B:$L,I$1,FALSE)</f>
        <v>43443</v>
      </c>
      <c r="J179" s="48">
        <f>VLOOKUP($B179,wedstrijden!$B:$L,J$1,FALSE)</f>
        <v>43436</v>
      </c>
      <c r="K179" s="48">
        <f>VLOOKUP($B179,wedstrijden!$B:$L,K$1,FALSE)</f>
        <v>43415</v>
      </c>
      <c r="L179" s="71">
        <f>VLOOKUP($B179,wedstrijden!$B:$L,L$1,FALSE)</f>
        <v>0</v>
      </c>
      <c r="M179" s="71">
        <f>VLOOKUP(E179,lookups!G:J,4,FALSE)</f>
        <v>1</v>
      </c>
      <c r="N179" s="71">
        <f t="shared" si="10"/>
        <v>0</v>
      </c>
      <c r="O179" s="90"/>
      <c r="P179" s="72"/>
      <c r="Q179" s="72"/>
      <c r="R179" s="72"/>
      <c r="S179" s="72"/>
      <c r="T179" s="72"/>
      <c r="U179" s="72"/>
      <c r="V179" s="72"/>
      <c r="W179" s="72"/>
      <c r="AD179" s="71" t="str">
        <f t="shared" si="11"/>
        <v>HFWB Jun Eq12</v>
      </c>
    </row>
    <row r="180" spans="1:30" ht="11.25" customHeight="1" x14ac:dyDescent="0.2">
      <c r="A180" s="71" t="str">
        <f t="shared" si="8"/>
        <v>SosnowiecWB Jun EqDamesSabel</v>
      </c>
      <c r="B180" s="71">
        <f t="shared" si="9"/>
        <v>178</v>
      </c>
      <c r="C180" s="71" t="str">
        <f>VLOOKUP($B180,wedstrijden!$B:$L,C$1,FALSE)</f>
        <v>Dames</v>
      </c>
      <c r="D180" s="71" t="str">
        <f>VLOOKUP($B180,wedstrijden!$B:$L,D$1,FALSE)</f>
        <v>Sabel</v>
      </c>
      <c r="E180" s="71" t="str">
        <f>VLOOKUP($B180,wedstrijden!$B:$L,E$1,FALSE)</f>
        <v>WB Jun Eq</v>
      </c>
      <c r="F180" s="71" t="str">
        <f>VLOOKUP($B180,wedstrijden!$B:$L,F$1,FALSE)</f>
        <v>Sosnowiec</v>
      </c>
      <c r="G180" s="71" t="str">
        <f>VLOOKUP($B180,wedstrijden!$B:$L,G$1,FALSE)</f>
        <v>POL</v>
      </c>
      <c r="H180" s="48">
        <f>VLOOKUP($B180,wedstrijden!$B:$L,H$1,FALSE)</f>
        <v>43443</v>
      </c>
      <c r="I180" s="48">
        <f>VLOOKUP($B180,wedstrijden!$B:$L,I$1,FALSE)</f>
        <v>43443</v>
      </c>
      <c r="J180" s="48">
        <f>VLOOKUP($B180,wedstrijden!$B:$L,J$1,FALSE)</f>
        <v>43436</v>
      </c>
      <c r="K180" s="48">
        <f>VLOOKUP($B180,wedstrijden!$B:$L,K$1,FALSE)</f>
        <v>43415</v>
      </c>
      <c r="L180" s="71">
        <f>VLOOKUP($B180,wedstrijden!$B:$L,L$1,FALSE)</f>
        <v>0</v>
      </c>
      <c r="M180" s="71">
        <f>VLOOKUP(E180,lookups!G:J,4,FALSE)</f>
        <v>1</v>
      </c>
      <c r="N180" s="71">
        <f t="shared" si="10"/>
        <v>0</v>
      </c>
      <c r="O180" s="90"/>
      <c r="P180" s="72"/>
      <c r="Q180" s="72"/>
      <c r="R180" s="72"/>
      <c r="S180" s="72"/>
      <c r="T180" s="72"/>
      <c r="U180" s="72"/>
      <c r="V180" s="72"/>
      <c r="W180" s="72"/>
      <c r="AD180" s="71" t="str">
        <f t="shared" si="11"/>
        <v>DSWB Jun Eq12</v>
      </c>
    </row>
    <row r="181" spans="1:30" ht="11.25" customHeight="1" x14ac:dyDescent="0.2">
      <c r="A181" s="71" t="str">
        <f t="shared" si="8"/>
        <v>TimisoaraWB Jun EqDamesFloret</v>
      </c>
      <c r="B181" s="71">
        <f t="shared" si="9"/>
        <v>179</v>
      </c>
      <c r="C181" s="71" t="str">
        <f>VLOOKUP($B181,wedstrijden!$B:$L,C$1,FALSE)</f>
        <v>Dames</v>
      </c>
      <c r="D181" s="71" t="str">
        <f>VLOOKUP($B181,wedstrijden!$B:$L,D$1,FALSE)</f>
        <v>Floret</v>
      </c>
      <c r="E181" s="71" t="str">
        <f>VLOOKUP($B181,wedstrijden!$B:$L,E$1,FALSE)</f>
        <v>WB Jun Eq</v>
      </c>
      <c r="F181" s="71" t="str">
        <f>VLOOKUP($B181,wedstrijden!$B:$L,F$1,FALSE)</f>
        <v>Timisoara</v>
      </c>
      <c r="G181" s="71" t="str">
        <f>VLOOKUP($B181,wedstrijden!$B:$L,G$1,FALSE)</f>
        <v>ROU</v>
      </c>
      <c r="H181" s="48">
        <f>VLOOKUP($B181,wedstrijden!$B:$L,H$1,FALSE)</f>
        <v>43443</v>
      </c>
      <c r="I181" s="48">
        <f>VLOOKUP($B181,wedstrijden!$B:$L,I$1,FALSE)</f>
        <v>43443</v>
      </c>
      <c r="J181" s="48">
        <f>VLOOKUP($B181,wedstrijden!$B:$L,J$1,FALSE)</f>
        <v>43436</v>
      </c>
      <c r="K181" s="48">
        <f>VLOOKUP($B181,wedstrijden!$B:$L,K$1,FALSE)</f>
        <v>43415</v>
      </c>
      <c r="L181" s="71">
        <f>VLOOKUP($B181,wedstrijden!$B:$L,L$1,FALSE)</f>
        <v>0</v>
      </c>
      <c r="M181" s="71">
        <f>VLOOKUP(E181,lookups!G:J,4,FALSE)</f>
        <v>1</v>
      </c>
      <c r="N181" s="71">
        <f t="shared" si="10"/>
        <v>0</v>
      </c>
      <c r="O181" s="72" t="s">
        <v>2616</v>
      </c>
      <c r="P181" s="72"/>
      <c r="Q181" s="72"/>
      <c r="R181" s="72"/>
      <c r="S181" s="72"/>
      <c r="T181" s="72"/>
      <c r="U181" s="72"/>
      <c r="V181" s="72"/>
      <c r="W181" s="72"/>
      <c r="AD181" s="71" t="str">
        <f t="shared" si="11"/>
        <v>DFWB Jun Eq12</v>
      </c>
    </row>
    <row r="182" spans="1:30" ht="11.25" customHeight="1" x14ac:dyDescent="0.2">
      <c r="A182" s="71" t="str">
        <f t="shared" si="8"/>
        <v>BurgosWB JunDamesDegen</v>
      </c>
      <c r="B182" s="71">
        <f t="shared" si="9"/>
        <v>180</v>
      </c>
      <c r="C182" s="71" t="str">
        <f>VLOOKUP($B182,wedstrijden!$B:$L,C$1,FALSE)</f>
        <v>Dames</v>
      </c>
      <c r="D182" s="71" t="str">
        <f>VLOOKUP($B182,wedstrijden!$B:$L,D$1,FALSE)</f>
        <v>Degen</v>
      </c>
      <c r="E182" s="71" t="str">
        <f>VLOOKUP($B182,wedstrijden!$B:$L,E$1,FALSE)</f>
        <v>WB Jun</v>
      </c>
      <c r="F182" s="71" t="str">
        <f>VLOOKUP($B182,wedstrijden!$B:$L,F$1,FALSE)</f>
        <v>Burgos</v>
      </c>
      <c r="G182" s="71" t="str">
        <f>VLOOKUP($B182,wedstrijden!$B:$L,G$1,FALSE)</f>
        <v>ESP</v>
      </c>
      <c r="H182" s="48">
        <f>VLOOKUP($B182,wedstrijden!$B:$L,H$1,FALSE)</f>
        <v>43449</v>
      </c>
      <c r="I182" s="48">
        <f>VLOOKUP($B182,wedstrijden!$B:$L,I$1,FALSE)</f>
        <v>43449</v>
      </c>
      <c r="J182" s="48">
        <f>VLOOKUP($B182,wedstrijden!$B:$L,J$1,FALSE)</f>
        <v>43442</v>
      </c>
      <c r="K182" s="48">
        <f>VLOOKUP($B182,wedstrijden!$B:$L,K$1,FALSE)</f>
        <v>43421</v>
      </c>
      <c r="L182" s="71">
        <f>VLOOKUP($B182,wedstrijden!$B:$L,L$1,FALSE)</f>
        <v>1</v>
      </c>
      <c r="M182" s="71">
        <f>VLOOKUP(E182,lookups!G:J,4,FALSE)</f>
        <v>5</v>
      </c>
      <c r="N182" s="71">
        <f t="shared" si="10"/>
        <v>0</v>
      </c>
      <c r="O182" s="90"/>
      <c r="P182" s="72"/>
      <c r="Q182" s="72"/>
      <c r="R182" s="72"/>
      <c r="S182" s="72"/>
      <c r="T182" s="72"/>
      <c r="U182" s="72"/>
      <c r="V182" s="72"/>
      <c r="W182" s="72"/>
      <c r="AD182" s="71" t="str">
        <f t="shared" si="11"/>
        <v>DDWB Jun12</v>
      </c>
    </row>
    <row r="183" spans="1:30" ht="11.25" customHeight="1" x14ac:dyDescent="0.2">
      <c r="A183" s="71" t="str">
        <f t="shared" si="8"/>
        <v>DormagenWB JunDamesSabel</v>
      </c>
      <c r="B183" s="71">
        <f t="shared" si="9"/>
        <v>181</v>
      </c>
      <c r="C183" s="71" t="str">
        <f>VLOOKUP($B183,wedstrijden!$B:$L,C$1,FALSE)</f>
        <v>Dames</v>
      </c>
      <c r="D183" s="71" t="str">
        <f>VLOOKUP($B183,wedstrijden!$B:$L,D$1,FALSE)</f>
        <v>Sabel</v>
      </c>
      <c r="E183" s="71" t="str">
        <f>VLOOKUP($B183,wedstrijden!$B:$L,E$1,FALSE)</f>
        <v>WB Jun</v>
      </c>
      <c r="F183" s="71" t="str">
        <f>VLOOKUP($B183,wedstrijden!$B:$L,F$1,FALSE)</f>
        <v>Dormagen</v>
      </c>
      <c r="G183" s="71" t="str">
        <f>VLOOKUP($B183,wedstrijden!$B:$L,G$1,FALSE)</f>
        <v>GER</v>
      </c>
      <c r="H183" s="48">
        <f>VLOOKUP($B183,wedstrijden!$B:$L,H$1,FALSE)</f>
        <v>43449</v>
      </c>
      <c r="I183" s="48">
        <f>VLOOKUP($B183,wedstrijden!$B:$L,I$1,FALSE)</f>
        <v>43450</v>
      </c>
      <c r="J183" s="48">
        <f>VLOOKUP($B183,wedstrijden!$B:$L,J$1,FALSE)</f>
        <v>43442</v>
      </c>
      <c r="K183" s="48">
        <f>VLOOKUP($B183,wedstrijden!$B:$L,K$1,FALSE)</f>
        <v>43421</v>
      </c>
      <c r="L183" s="71">
        <f>VLOOKUP($B183,wedstrijden!$B:$L,L$1,FALSE)</f>
        <v>3</v>
      </c>
      <c r="M183" s="71">
        <f>VLOOKUP(E183,lookups!G:J,4,FALSE)</f>
        <v>5</v>
      </c>
      <c r="N183" s="71">
        <f t="shared" si="10"/>
        <v>0</v>
      </c>
      <c r="O183" s="72"/>
      <c r="P183" s="72"/>
      <c r="Q183" s="72"/>
      <c r="R183" s="72"/>
      <c r="S183" s="72"/>
      <c r="T183" s="72"/>
      <c r="U183" s="72"/>
      <c r="V183" s="72"/>
      <c r="W183" s="72"/>
      <c r="AD183" s="71" t="str">
        <f t="shared" si="11"/>
        <v>DSWB Jun12</v>
      </c>
    </row>
    <row r="184" spans="1:30" ht="11.25" customHeight="1" x14ac:dyDescent="0.2">
      <c r="A184" s="71" t="str">
        <f t="shared" si="8"/>
        <v>DormagenWB JunHerenSabel</v>
      </c>
      <c r="B184" s="71">
        <f t="shared" si="9"/>
        <v>182</v>
      </c>
      <c r="C184" s="71" t="str">
        <f>VLOOKUP($B184,wedstrijden!$B:$L,C$1,FALSE)</f>
        <v>Heren</v>
      </c>
      <c r="D184" s="71" t="str">
        <f>VLOOKUP($B184,wedstrijden!$B:$L,D$1,FALSE)</f>
        <v>Sabel</v>
      </c>
      <c r="E184" s="71" t="str">
        <f>VLOOKUP($B184,wedstrijden!$B:$L,E$1,FALSE)</f>
        <v>WB Jun</v>
      </c>
      <c r="F184" s="71" t="str">
        <f>VLOOKUP($B184,wedstrijden!$B:$L,F$1,FALSE)</f>
        <v>Dormagen</v>
      </c>
      <c r="G184" s="71" t="str">
        <f>VLOOKUP($B184,wedstrijden!$B:$L,G$1,FALSE)</f>
        <v>GER</v>
      </c>
      <c r="H184" s="48">
        <f>VLOOKUP($B184,wedstrijden!$B:$L,H$1,FALSE)</f>
        <v>43449</v>
      </c>
      <c r="I184" s="48">
        <f>VLOOKUP($B184,wedstrijden!$B:$L,I$1,FALSE)</f>
        <v>43450</v>
      </c>
      <c r="J184" s="48">
        <f>VLOOKUP($B184,wedstrijden!$B:$L,J$1,FALSE)</f>
        <v>43442</v>
      </c>
      <c r="K184" s="48">
        <f>VLOOKUP($B184,wedstrijden!$B:$L,K$1,FALSE)</f>
        <v>43421</v>
      </c>
      <c r="L184" s="71">
        <f>VLOOKUP($B184,wedstrijden!$B:$L,L$1,FALSE)</f>
        <v>5</v>
      </c>
      <c r="M184" s="71">
        <f>VLOOKUP(E184,lookups!G:J,4,FALSE)</f>
        <v>5</v>
      </c>
      <c r="N184" s="71">
        <f t="shared" si="10"/>
        <v>1</v>
      </c>
      <c r="O184" s="72" t="s">
        <v>2921</v>
      </c>
      <c r="P184" s="72" t="s">
        <v>2674</v>
      </c>
      <c r="Q184" s="72"/>
      <c r="R184" s="72"/>
      <c r="S184" s="72"/>
      <c r="T184" s="72"/>
      <c r="U184" s="72"/>
      <c r="V184" s="72"/>
      <c r="W184" s="72"/>
      <c r="AD184" s="71" t="str">
        <f t="shared" si="11"/>
        <v>HSWB Jun12</v>
      </c>
    </row>
    <row r="185" spans="1:30" ht="11.25" customHeight="1" x14ac:dyDescent="0.2">
      <c r="A185" s="71" t="str">
        <f t="shared" si="8"/>
        <v>HalleECCHerenFloret</v>
      </c>
      <c r="B185" s="71">
        <f t="shared" si="9"/>
        <v>183</v>
      </c>
      <c r="C185" s="71" t="str">
        <f>VLOOKUP($B185,wedstrijden!$B:$L,C$1,FALSE)</f>
        <v>Heren</v>
      </c>
      <c r="D185" s="71" t="str">
        <f>VLOOKUP($B185,wedstrijden!$B:$L,D$1,FALSE)</f>
        <v>Floret</v>
      </c>
      <c r="E185" s="71" t="str">
        <f>VLOOKUP($B185,wedstrijden!$B:$L,E$1,FALSE)</f>
        <v>ECC</v>
      </c>
      <c r="F185" s="71" t="str">
        <f>VLOOKUP($B185,wedstrijden!$B:$L,F$1,FALSE)</f>
        <v>Halle</v>
      </c>
      <c r="G185" s="71" t="str">
        <f>VLOOKUP($B185,wedstrijden!$B:$L,G$1,FALSE)</f>
        <v>GER</v>
      </c>
      <c r="H185" s="48">
        <f>VLOOKUP($B185,wedstrijden!$B:$L,H$1,FALSE)</f>
        <v>43449</v>
      </c>
      <c r="I185" s="48">
        <f>VLOOKUP($B185,wedstrijden!$B:$L,I$1,FALSE)</f>
        <v>43450</v>
      </c>
      <c r="J185" s="48">
        <f>VLOOKUP($B185,wedstrijden!$B:$L,J$1,FALSE)</f>
        <v>43442</v>
      </c>
      <c r="K185" s="48">
        <f>VLOOKUP($B185,wedstrijden!$B:$L,K$1,FALSE)</f>
        <v>43421</v>
      </c>
      <c r="L185" s="71">
        <f>VLOOKUP($B185,wedstrijden!$B:$L,L$1,FALSE)</f>
        <v>9</v>
      </c>
      <c r="M185" s="71">
        <f>VLOOKUP(E185,lookups!G:J,4,FALSE)</f>
        <v>5</v>
      </c>
      <c r="N185" s="71">
        <f t="shared" si="10"/>
        <v>1</v>
      </c>
      <c r="O185" s="72" t="s">
        <v>2914</v>
      </c>
      <c r="P185" s="72" t="s">
        <v>2913</v>
      </c>
      <c r="Q185" s="72"/>
      <c r="R185" s="72"/>
      <c r="S185" s="72"/>
      <c r="T185" s="72"/>
      <c r="U185" s="72"/>
      <c r="V185" s="72"/>
      <c r="W185" s="72"/>
      <c r="AD185" s="71" t="str">
        <f t="shared" si="11"/>
        <v>HFECC12</v>
      </c>
    </row>
    <row r="186" spans="1:30" ht="11.25" customHeight="1" x14ac:dyDescent="0.2">
      <c r="A186" s="71" t="str">
        <f t="shared" si="8"/>
        <v>HalleECC EqHerenFloret</v>
      </c>
      <c r="B186" s="71">
        <f t="shared" si="9"/>
        <v>184</v>
      </c>
      <c r="C186" s="71" t="str">
        <f>VLOOKUP($B186,wedstrijden!$B:$L,C$1,FALSE)</f>
        <v>Heren</v>
      </c>
      <c r="D186" s="71" t="str">
        <f>VLOOKUP($B186,wedstrijden!$B:$L,D$1,FALSE)</f>
        <v>Floret</v>
      </c>
      <c r="E186" s="71" t="str">
        <f>VLOOKUP($B186,wedstrijden!$B:$L,E$1,FALSE)</f>
        <v>ECC Eq</v>
      </c>
      <c r="F186" s="71" t="str">
        <f>VLOOKUP($B186,wedstrijden!$B:$L,F$1,FALSE)</f>
        <v>Halle</v>
      </c>
      <c r="G186" s="71" t="str">
        <f>VLOOKUP($B186,wedstrijden!$B:$L,G$1,FALSE)</f>
        <v>GER</v>
      </c>
      <c r="H186" s="48">
        <f>VLOOKUP($B186,wedstrijden!$B:$L,H$1,FALSE)</f>
        <v>43449</v>
      </c>
      <c r="I186" s="48">
        <f>VLOOKUP($B186,wedstrijden!$B:$L,I$1,FALSE)</f>
        <v>43450</v>
      </c>
      <c r="J186" s="48">
        <f>VLOOKUP($B186,wedstrijden!$B:$L,J$1,FALSE)</f>
        <v>43442</v>
      </c>
      <c r="K186" s="48">
        <f>VLOOKUP($B186,wedstrijden!$B:$L,K$1,FALSE)</f>
        <v>43421</v>
      </c>
      <c r="L186" s="71">
        <f>VLOOKUP($B186,wedstrijden!$B:$L,L$1,FALSE)</f>
        <v>9</v>
      </c>
      <c r="M186" s="71">
        <f>VLOOKUP(E186,lookups!G:J,4,FALSE)</f>
        <v>3</v>
      </c>
      <c r="N186" s="71">
        <f t="shared" si="10"/>
        <v>1</v>
      </c>
      <c r="O186" s="72" t="s">
        <v>2914</v>
      </c>
      <c r="P186" s="72" t="s">
        <v>2913</v>
      </c>
      <c r="Q186" s="72"/>
      <c r="R186" s="72"/>
      <c r="S186" s="72"/>
      <c r="T186" s="72"/>
      <c r="U186" s="72"/>
      <c r="V186" s="72"/>
      <c r="W186" s="72"/>
      <c r="AD186" s="71" t="str">
        <f t="shared" si="11"/>
        <v>HFECC Eq12</v>
      </c>
    </row>
    <row r="187" spans="1:30" ht="11.25" customHeight="1" x14ac:dyDescent="0.2">
      <c r="A187" s="71" t="str">
        <f t="shared" si="8"/>
        <v>HeraklionWB JunHerenDegen</v>
      </c>
      <c r="B187" s="71">
        <f t="shared" si="9"/>
        <v>185</v>
      </c>
      <c r="C187" s="71" t="str">
        <f>VLOOKUP($B187,wedstrijden!$B:$L,C$1,FALSE)</f>
        <v>Heren</v>
      </c>
      <c r="D187" s="71" t="str">
        <f>VLOOKUP($B187,wedstrijden!$B:$L,D$1,FALSE)</f>
        <v>Degen</v>
      </c>
      <c r="E187" s="71" t="str">
        <f>VLOOKUP($B187,wedstrijden!$B:$L,E$1,FALSE)</f>
        <v>WB Jun</v>
      </c>
      <c r="F187" s="71" t="str">
        <f>VLOOKUP($B187,wedstrijden!$B:$L,F$1,FALSE)</f>
        <v>Heraklion</v>
      </c>
      <c r="G187" s="71" t="str">
        <f>VLOOKUP($B187,wedstrijden!$B:$L,G$1,FALSE)</f>
        <v>GRE</v>
      </c>
      <c r="H187" s="48">
        <f>VLOOKUP($B187,wedstrijden!$B:$L,H$1,FALSE)</f>
        <v>43449</v>
      </c>
      <c r="I187" s="48">
        <f>VLOOKUP($B187,wedstrijden!$B:$L,I$1,FALSE)</f>
        <v>43449</v>
      </c>
      <c r="J187" s="48">
        <f>VLOOKUP($B187,wedstrijden!$B:$L,J$1,FALSE)</f>
        <v>43442</v>
      </c>
      <c r="K187" s="48">
        <f>VLOOKUP($B187,wedstrijden!$B:$L,K$1,FALSE)</f>
        <v>43421</v>
      </c>
      <c r="L187" s="71">
        <f>VLOOKUP($B187,wedstrijden!$B:$L,L$1,FALSE)</f>
        <v>0</v>
      </c>
      <c r="M187" s="71">
        <f>VLOOKUP(E187,lookups!G:J,4,FALSE)</f>
        <v>5</v>
      </c>
      <c r="N187" s="71">
        <f t="shared" si="10"/>
        <v>0</v>
      </c>
      <c r="O187" s="72"/>
      <c r="P187" s="72"/>
      <c r="Q187" s="72"/>
      <c r="R187" s="72"/>
      <c r="S187" s="72"/>
      <c r="T187" s="72"/>
      <c r="U187" s="72"/>
      <c r="V187" s="72"/>
      <c r="W187" s="72"/>
      <c r="AD187" s="71" t="str">
        <f t="shared" si="11"/>
        <v>HDWB Jun12</v>
      </c>
    </row>
    <row r="188" spans="1:30" ht="11.25" customHeight="1" x14ac:dyDescent="0.2">
      <c r="A188" s="71" t="str">
        <f t="shared" si="8"/>
        <v>HavanaWB JunDamesFloret</v>
      </c>
      <c r="B188" s="71">
        <f t="shared" si="9"/>
        <v>186</v>
      </c>
      <c r="C188" s="71" t="str">
        <f>VLOOKUP($B188,wedstrijden!$B:$L,C$1,FALSE)</f>
        <v>Dames</v>
      </c>
      <c r="D188" s="71" t="str">
        <f>VLOOKUP($B188,wedstrijden!$B:$L,D$1,FALSE)</f>
        <v>Floret</v>
      </c>
      <c r="E188" s="71" t="str">
        <f>VLOOKUP($B188,wedstrijden!$B:$L,E$1,FALSE)</f>
        <v>WB Jun</v>
      </c>
      <c r="F188" s="71" t="str">
        <f>VLOOKUP($B188,wedstrijden!$B:$L,F$1,FALSE)</f>
        <v>Havana</v>
      </c>
      <c r="G188" s="71" t="str">
        <f>VLOOKUP($B188,wedstrijden!$B:$L,G$1,FALSE)</f>
        <v>CUB</v>
      </c>
      <c r="H188" s="48">
        <f>VLOOKUP($B188,wedstrijden!$B:$L,H$1,FALSE)</f>
        <v>43449</v>
      </c>
      <c r="I188" s="48">
        <f>VLOOKUP($B188,wedstrijden!$B:$L,I$1,FALSE)</f>
        <v>43450</v>
      </c>
      <c r="J188" s="48">
        <f>VLOOKUP($B188,wedstrijden!$B:$L,J$1,FALSE)</f>
        <v>43442</v>
      </c>
      <c r="K188" s="48">
        <f>VLOOKUP($B188,wedstrijden!$B:$L,K$1,FALSE)</f>
        <v>43421</v>
      </c>
      <c r="L188" s="71">
        <f>VLOOKUP($B188,wedstrijden!$B:$L,L$1,FALSE)</f>
        <v>0</v>
      </c>
      <c r="M188" s="71">
        <f>VLOOKUP(E188,lookups!G:J,4,FALSE)</f>
        <v>5</v>
      </c>
      <c r="N188" s="71">
        <f t="shared" si="10"/>
        <v>0</v>
      </c>
      <c r="O188" s="72"/>
      <c r="P188" s="72"/>
      <c r="Q188" s="72"/>
      <c r="R188" s="72"/>
      <c r="S188" s="72"/>
      <c r="T188" s="72"/>
      <c r="U188" s="72"/>
      <c r="V188" s="72"/>
      <c r="W188" s="72"/>
      <c r="AD188" s="71" t="str">
        <f t="shared" si="11"/>
        <v>DFWB Jun12</v>
      </c>
    </row>
    <row r="189" spans="1:30" ht="11.25" customHeight="1" x14ac:dyDescent="0.2">
      <c r="A189" s="71" t="str">
        <f t="shared" si="8"/>
        <v>HavanaWB JunHerenFloret</v>
      </c>
      <c r="B189" s="71">
        <f t="shared" si="9"/>
        <v>187</v>
      </c>
      <c r="C189" s="71" t="str">
        <f>VLOOKUP($B189,wedstrijden!$B:$L,C$1,FALSE)</f>
        <v>Heren</v>
      </c>
      <c r="D189" s="71" t="str">
        <f>VLOOKUP($B189,wedstrijden!$B:$L,D$1,FALSE)</f>
        <v>Floret</v>
      </c>
      <c r="E189" s="71" t="str">
        <f>VLOOKUP($B189,wedstrijden!$B:$L,E$1,FALSE)</f>
        <v>WB Jun</v>
      </c>
      <c r="F189" s="71" t="str">
        <f>VLOOKUP($B189,wedstrijden!$B:$L,F$1,FALSE)</f>
        <v>Havana</v>
      </c>
      <c r="G189" s="71" t="str">
        <f>VLOOKUP($B189,wedstrijden!$B:$L,G$1,FALSE)</f>
        <v>CUB</v>
      </c>
      <c r="H189" s="48">
        <f>VLOOKUP($B189,wedstrijden!$B:$L,H$1,FALSE)</f>
        <v>43449</v>
      </c>
      <c r="I189" s="48">
        <f>VLOOKUP($B189,wedstrijden!$B:$L,I$1,FALSE)</f>
        <v>43450</v>
      </c>
      <c r="J189" s="48">
        <f>VLOOKUP($B189,wedstrijden!$B:$L,J$1,FALSE)</f>
        <v>43442</v>
      </c>
      <c r="K189" s="48">
        <f>VLOOKUP($B189,wedstrijden!$B:$L,K$1,FALSE)</f>
        <v>43421</v>
      </c>
      <c r="L189" s="71">
        <f>VLOOKUP($B189,wedstrijden!$B:$L,L$1,FALSE)</f>
        <v>0</v>
      </c>
      <c r="M189" s="71">
        <f>VLOOKUP(E189,lookups!G:J,4,FALSE)</f>
        <v>5</v>
      </c>
      <c r="N189" s="71">
        <f t="shared" si="10"/>
        <v>0</v>
      </c>
      <c r="O189" s="72"/>
      <c r="P189" s="72"/>
      <c r="Q189" s="72"/>
      <c r="R189" s="72"/>
      <c r="S189" s="72"/>
      <c r="T189" s="72"/>
      <c r="U189" s="72"/>
      <c r="V189" s="72"/>
      <c r="W189" s="72"/>
      <c r="AD189" s="71" t="str">
        <f t="shared" si="11"/>
        <v>HFWB Jun12</v>
      </c>
    </row>
    <row r="190" spans="1:30" ht="11.25" customHeight="1" x14ac:dyDescent="0.2">
      <c r="A190" s="71" t="str">
        <f t="shared" si="8"/>
        <v>TauberbischofsheimECCDamesFloret</v>
      </c>
      <c r="B190" s="71">
        <f t="shared" si="9"/>
        <v>188</v>
      </c>
      <c r="C190" s="71" t="str">
        <f>VLOOKUP($B190,wedstrijden!$B:$L,C$1,FALSE)</f>
        <v>Dames</v>
      </c>
      <c r="D190" s="71" t="str">
        <f>VLOOKUP($B190,wedstrijden!$B:$L,D$1,FALSE)</f>
        <v>Floret</v>
      </c>
      <c r="E190" s="71" t="str">
        <f>VLOOKUP($B190,wedstrijden!$B:$L,E$1,FALSE)</f>
        <v>ECC</v>
      </c>
      <c r="F190" s="71" t="str">
        <f>VLOOKUP($B190,wedstrijden!$B:$L,F$1,FALSE)</f>
        <v>Tauberbischofsheim</v>
      </c>
      <c r="G190" s="71" t="str">
        <f>VLOOKUP($B190,wedstrijden!$B:$L,G$1,FALSE)</f>
        <v>GER</v>
      </c>
      <c r="H190" s="48">
        <f>VLOOKUP($B190,wedstrijden!$B:$L,H$1,FALSE)</f>
        <v>43449</v>
      </c>
      <c r="I190" s="48">
        <f>VLOOKUP($B190,wedstrijden!$B:$L,I$1,FALSE)</f>
        <v>43450</v>
      </c>
      <c r="J190" s="48">
        <f>VLOOKUP($B190,wedstrijden!$B:$L,J$1,FALSE)</f>
        <v>43442</v>
      </c>
      <c r="K190" s="48">
        <f>VLOOKUP($B190,wedstrijden!$B:$L,K$1,FALSE)</f>
        <v>43421</v>
      </c>
      <c r="L190" s="71">
        <f>VLOOKUP($B190,wedstrijden!$B:$L,L$1,FALSE)</f>
        <v>6</v>
      </c>
      <c r="M190" s="71">
        <f>VLOOKUP(E190,lookups!G:J,4,FALSE)</f>
        <v>5</v>
      </c>
      <c r="N190" s="71">
        <f t="shared" si="10"/>
        <v>1</v>
      </c>
      <c r="O190" s="72" t="s">
        <v>2923</v>
      </c>
      <c r="P190" s="72" t="s">
        <v>2924</v>
      </c>
      <c r="Q190" s="72"/>
      <c r="R190" s="72"/>
      <c r="S190" s="72"/>
      <c r="T190" s="72"/>
      <c r="U190" s="72"/>
      <c r="V190" s="72"/>
      <c r="W190" s="72"/>
      <c r="AD190" s="71" t="str">
        <f t="shared" si="11"/>
        <v>DFECC12</v>
      </c>
    </row>
    <row r="191" spans="1:30" ht="11.25" customHeight="1" x14ac:dyDescent="0.2">
      <c r="A191" s="71" t="str">
        <f t="shared" si="8"/>
        <v>TauberbischofsheimECC EqDamesFloret</v>
      </c>
      <c r="B191" s="71">
        <f t="shared" si="9"/>
        <v>189</v>
      </c>
      <c r="C191" s="71" t="str">
        <f>VLOOKUP($B191,wedstrijden!$B:$L,C$1,FALSE)</f>
        <v>Dames</v>
      </c>
      <c r="D191" s="71" t="str">
        <f>VLOOKUP($B191,wedstrijden!$B:$L,D$1,FALSE)</f>
        <v>Floret</v>
      </c>
      <c r="E191" s="71" t="str">
        <f>VLOOKUP($B191,wedstrijden!$B:$L,E$1,FALSE)</f>
        <v>ECC Eq</v>
      </c>
      <c r="F191" s="71" t="str">
        <f>VLOOKUP($B191,wedstrijden!$B:$L,F$1,FALSE)</f>
        <v>Tauberbischofsheim</v>
      </c>
      <c r="G191" s="71" t="str">
        <f>VLOOKUP($B191,wedstrijden!$B:$L,G$1,FALSE)</f>
        <v>GER</v>
      </c>
      <c r="H191" s="48">
        <f>VLOOKUP($B191,wedstrijden!$B:$L,H$1,FALSE)</f>
        <v>43449</v>
      </c>
      <c r="I191" s="48">
        <f>VLOOKUP($B191,wedstrijden!$B:$L,I$1,FALSE)</f>
        <v>43450</v>
      </c>
      <c r="J191" s="48">
        <f>VLOOKUP($B191,wedstrijden!$B:$L,J$1,FALSE)</f>
        <v>43442</v>
      </c>
      <c r="K191" s="48">
        <f>VLOOKUP($B191,wedstrijden!$B:$L,K$1,FALSE)</f>
        <v>43421</v>
      </c>
      <c r="L191" s="71">
        <f>VLOOKUP($B191,wedstrijden!$B:$L,L$1,FALSE)</f>
        <v>6</v>
      </c>
      <c r="M191" s="71">
        <f>VLOOKUP(E191,lookups!G:J,4,FALSE)</f>
        <v>3</v>
      </c>
      <c r="N191" s="71">
        <f t="shared" si="10"/>
        <v>1</v>
      </c>
      <c r="O191" s="72" t="s">
        <v>2923</v>
      </c>
      <c r="P191" s="72" t="s">
        <v>2924</v>
      </c>
      <c r="Q191" s="72"/>
      <c r="R191" s="72"/>
      <c r="S191" s="72"/>
      <c r="T191" s="72"/>
      <c r="U191" s="72"/>
      <c r="V191" s="72"/>
      <c r="W191" s="72"/>
      <c r="AD191" s="71" t="str">
        <f t="shared" si="11"/>
        <v>DFECC Eq12</v>
      </c>
    </row>
    <row r="192" spans="1:30" ht="11.25" customHeight="1" x14ac:dyDescent="0.2">
      <c r="A192" s="71" t="str">
        <f t="shared" si="8"/>
        <v>BurgosWB Jun EqDamesDegen</v>
      </c>
      <c r="B192" s="71">
        <f t="shared" si="9"/>
        <v>190</v>
      </c>
      <c r="C192" s="71" t="str">
        <f>VLOOKUP($B192,wedstrijden!$B:$L,C$1,FALSE)</f>
        <v>Dames</v>
      </c>
      <c r="D192" s="71" t="str">
        <f>VLOOKUP($B192,wedstrijden!$B:$L,D$1,FALSE)</f>
        <v>Degen</v>
      </c>
      <c r="E192" s="71" t="str">
        <f>VLOOKUP($B192,wedstrijden!$B:$L,E$1,FALSE)</f>
        <v>WB Jun Eq</v>
      </c>
      <c r="F192" s="71" t="str">
        <f>VLOOKUP($B192,wedstrijden!$B:$L,F$1,FALSE)</f>
        <v>Burgos</v>
      </c>
      <c r="G192" s="71" t="str">
        <f>VLOOKUP($B192,wedstrijden!$B:$L,G$1,FALSE)</f>
        <v>ESP</v>
      </c>
      <c r="H192" s="48">
        <f>VLOOKUP($B192,wedstrijden!$B:$L,H$1,FALSE)</f>
        <v>43450</v>
      </c>
      <c r="I192" s="48">
        <f>VLOOKUP($B192,wedstrijden!$B:$L,I$1,FALSE)</f>
        <v>43450</v>
      </c>
      <c r="J192" s="48">
        <f>VLOOKUP($B192,wedstrijden!$B:$L,J$1,FALSE)</f>
        <v>43443</v>
      </c>
      <c r="K192" s="48">
        <f>VLOOKUP($B192,wedstrijden!$B:$L,K$1,FALSE)</f>
        <v>43422</v>
      </c>
      <c r="L192" s="71">
        <f>VLOOKUP($B192,wedstrijden!$B:$L,L$1,FALSE)</f>
        <v>0</v>
      </c>
      <c r="M192" s="71">
        <f>VLOOKUP(E192,lookups!G:J,4,FALSE)</f>
        <v>1</v>
      </c>
      <c r="N192" s="71">
        <f t="shared" si="10"/>
        <v>0</v>
      </c>
      <c r="O192" s="72"/>
      <c r="P192" s="72"/>
      <c r="Q192" s="72"/>
      <c r="R192" s="72"/>
      <c r="S192" s="72"/>
      <c r="T192" s="72"/>
      <c r="U192" s="72"/>
      <c r="V192" s="72"/>
      <c r="W192" s="72"/>
      <c r="AD192" s="71" t="str">
        <f t="shared" si="11"/>
        <v>DDWB Jun Eq12</v>
      </c>
    </row>
    <row r="193" spans="1:30" ht="11.25" customHeight="1" x14ac:dyDescent="0.2">
      <c r="A193" s="71" t="str">
        <f t="shared" si="8"/>
        <v>HeraklionWB Jun EqHerenDegen</v>
      </c>
      <c r="B193" s="71">
        <f t="shared" si="9"/>
        <v>191</v>
      </c>
      <c r="C193" s="71" t="str">
        <f>VLOOKUP($B193,wedstrijden!$B:$L,C$1,FALSE)</f>
        <v>Heren</v>
      </c>
      <c r="D193" s="71" t="str">
        <f>VLOOKUP($B193,wedstrijden!$B:$L,D$1,FALSE)</f>
        <v>Degen</v>
      </c>
      <c r="E193" s="71" t="str">
        <f>VLOOKUP($B193,wedstrijden!$B:$L,E$1,FALSE)</f>
        <v>WB Jun Eq</v>
      </c>
      <c r="F193" s="71" t="str">
        <f>VLOOKUP($B193,wedstrijden!$B:$L,F$1,FALSE)</f>
        <v>Heraklion</v>
      </c>
      <c r="G193" s="71" t="str">
        <f>VLOOKUP($B193,wedstrijden!$B:$L,G$1,FALSE)</f>
        <v>GRE</v>
      </c>
      <c r="H193" s="48">
        <f>VLOOKUP($B193,wedstrijden!$B:$L,H$1,FALSE)</f>
        <v>43450</v>
      </c>
      <c r="I193" s="48">
        <f>VLOOKUP($B193,wedstrijden!$B:$L,I$1,FALSE)</f>
        <v>43450</v>
      </c>
      <c r="J193" s="48">
        <f>VLOOKUP($B193,wedstrijden!$B:$L,J$1,FALSE)</f>
        <v>43443</v>
      </c>
      <c r="K193" s="48">
        <f>VLOOKUP($B193,wedstrijden!$B:$L,K$1,FALSE)</f>
        <v>43422</v>
      </c>
      <c r="L193" s="71">
        <f>VLOOKUP($B193,wedstrijden!$B:$L,L$1,FALSE)</f>
        <v>0</v>
      </c>
      <c r="M193" s="71">
        <f>VLOOKUP(E193,lookups!G:J,4,FALSE)</f>
        <v>1</v>
      </c>
      <c r="N193" s="71">
        <f t="shared" si="10"/>
        <v>0</v>
      </c>
      <c r="O193" s="72"/>
      <c r="P193" s="72"/>
      <c r="Q193" s="72"/>
      <c r="R193" s="72"/>
      <c r="S193" s="72"/>
      <c r="T193" s="72"/>
      <c r="U193" s="72"/>
      <c r="V193" s="72"/>
      <c r="W193" s="72"/>
      <c r="AD193" s="71" t="str">
        <f t="shared" si="11"/>
        <v>HDWB Jun Eq12</v>
      </c>
    </row>
    <row r="194" spans="1:30" ht="11.25" customHeight="1" x14ac:dyDescent="0.2">
      <c r="A194" s="71" t="str">
        <f t="shared" si="8"/>
        <v>BudapestWB JunDamesSabel</v>
      </c>
      <c r="B194" s="71">
        <f t="shared" si="9"/>
        <v>192</v>
      </c>
      <c r="C194" s="71" t="str">
        <f>VLOOKUP($B194,wedstrijden!$B:$L,C$1,FALSE)</f>
        <v>Dames</v>
      </c>
      <c r="D194" s="71" t="str">
        <f>VLOOKUP($B194,wedstrijden!$B:$L,D$1,FALSE)</f>
        <v>Sabel</v>
      </c>
      <c r="E194" s="71" t="str">
        <f>VLOOKUP($B194,wedstrijden!$B:$L,E$1,FALSE)</f>
        <v>WB Jun</v>
      </c>
      <c r="F194" s="71" t="str">
        <f>VLOOKUP($B194,wedstrijden!$B:$L,F$1,FALSE)</f>
        <v>Budapest</v>
      </c>
      <c r="G194" s="71" t="str">
        <f>VLOOKUP($B194,wedstrijden!$B:$L,G$1,FALSE)</f>
        <v>HUN</v>
      </c>
      <c r="H194" s="48">
        <f>VLOOKUP($B194,wedstrijden!$B:$L,H$1,FALSE)</f>
        <v>43470</v>
      </c>
      <c r="I194" s="48">
        <f>VLOOKUP($B194,wedstrijden!$B:$L,I$1,FALSE)</f>
        <v>43471</v>
      </c>
      <c r="J194" s="48">
        <f>VLOOKUP($B194,wedstrijden!$B:$L,J$1,FALSE)</f>
        <v>43463</v>
      </c>
      <c r="K194" s="48">
        <f>VLOOKUP($B194,wedstrijden!$B:$L,K$1,FALSE)</f>
        <v>43442</v>
      </c>
      <c r="L194" s="71">
        <f>VLOOKUP($B194,wedstrijden!$B:$L,L$1,FALSE)</f>
        <v>1</v>
      </c>
      <c r="M194" s="71">
        <f>VLOOKUP(E194,lookups!G:J,4,FALSE)</f>
        <v>5</v>
      </c>
      <c r="N194" s="71">
        <f t="shared" si="10"/>
        <v>0</v>
      </c>
      <c r="O194" s="72"/>
      <c r="P194" s="72"/>
      <c r="Q194" s="72"/>
      <c r="R194" s="72"/>
      <c r="S194" s="72"/>
      <c r="T194" s="72"/>
      <c r="U194" s="72"/>
      <c r="V194" s="72"/>
      <c r="W194" s="72"/>
      <c r="AD194" s="71" t="str">
        <f t="shared" si="11"/>
        <v>DSWB Jun1</v>
      </c>
    </row>
    <row r="195" spans="1:30" ht="11.25" customHeight="1" x14ac:dyDescent="0.2">
      <c r="A195" s="71" t="str">
        <f t="shared" ref="A195:A218" si="12">F195&amp;E195&amp;C195&amp;D195</f>
        <v>BudapestWB JunHerenSabel</v>
      </c>
      <c r="B195" s="71">
        <f t="shared" ref="B195:B218" si="13">B194+1</f>
        <v>193</v>
      </c>
      <c r="C195" s="71" t="str">
        <f>VLOOKUP($B195,wedstrijden!$B:$L,C$1,FALSE)</f>
        <v>Heren</v>
      </c>
      <c r="D195" s="71" t="str">
        <f>VLOOKUP($B195,wedstrijden!$B:$L,D$1,FALSE)</f>
        <v>Sabel</v>
      </c>
      <c r="E195" s="71" t="str">
        <f>VLOOKUP($B195,wedstrijden!$B:$L,E$1,FALSE)</f>
        <v>WB Jun</v>
      </c>
      <c r="F195" s="71" t="str">
        <f>VLOOKUP($B195,wedstrijden!$B:$L,F$1,FALSE)</f>
        <v>Budapest</v>
      </c>
      <c r="G195" s="71" t="str">
        <f>VLOOKUP($B195,wedstrijden!$B:$L,G$1,FALSE)</f>
        <v>HUN</v>
      </c>
      <c r="H195" s="48">
        <f>VLOOKUP($B195,wedstrijden!$B:$L,H$1,FALSE)</f>
        <v>43470</v>
      </c>
      <c r="I195" s="48">
        <f>VLOOKUP($B195,wedstrijden!$B:$L,I$1,FALSE)</f>
        <v>43471</v>
      </c>
      <c r="J195" s="48">
        <f>VLOOKUP($B195,wedstrijden!$B:$L,J$1,FALSE)</f>
        <v>43463</v>
      </c>
      <c r="K195" s="48">
        <f>VLOOKUP($B195,wedstrijden!$B:$L,K$1,FALSE)</f>
        <v>43442</v>
      </c>
      <c r="L195" s="71">
        <f>VLOOKUP($B195,wedstrijden!$B:$L,L$1,FALSE)</f>
        <v>1</v>
      </c>
      <c r="M195" s="71">
        <f>VLOOKUP(E195,lookups!G:J,4,FALSE)</f>
        <v>5</v>
      </c>
      <c r="N195" s="71">
        <f t="shared" si="10"/>
        <v>0</v>
      </c>
      <c r="O195" s="72"/>
      <c r="P195" s="72"/>
      <c r="Q195" s="72"/>
      <c r="R195" s="72"/>
      <c r="S195" s="72"/>
      <c r="T195" s="72"/>
      <c r="U195" s="72"/>
      <c r="V195" s="72"/>
      <c r="W195" s="72"/>
      <c r="AD195" s="71" t="str">
        <f t="shared" si="11"/>
        <v>HSWB Jun1</v>
      </c>
    </row>
    <row r="196" spans="1:30" ht="11.25" customHeight="1" x14ac:dyDescent="0.2">
      <c r="A196" s="71" t="str">
        <f t="shared" si="12"/>
        <v>TokyoWB JunHerenDegen</v>
      </c>
      <c r="B196" s="71">
        <f t="shared" si="13"/>
        <v>194</v>
      </c>
      <c r="C196" s="71" t="str">
        <f>VLOOKUP($B196,wedstrijden!$B:$L,C$1,FALSE)</f>
        <v>Heren</v>
      </c>
      <c r="D196" s="71" t="str">
        <f>VLOOKUP($B196,wedstrijden!$B:$L,D$1,FALSE)</f>
        <v>Degen</v>
      </c>
      <c r="E196" s="71" t="str">
        <f>VLOOKUP($B196,wedstrijden!$B:$L,E$1,FALSE)</f>
        <v>WB Jun</v>
      </c>
      <c r="F196" s="71" t="str">
        <f>VLOOKUP($B196,wedstrijden!$B:$L,F$1,FALSE)</f>
        <v>Tokyo</v>
      </c>
      <c r="G196" s="71" t="str">
        <f>VLOOKUP($B196,wedstrijden!$B:$L,G$1,FALSE)</f>
        <v>JPN</v>
      </c>
      <c r="H196" s="48">
        <f>VLOOKUP($B196,wedstrijden!$B:$L,H$1,FALSE)</f>
        <v>43470</v>
      </c>
      <c r="I196" s="48">
        <f>VLOOKUP($B196,wedstrijden!$B:$L,I$1,FALSE)</f>
        <v>43471</v>
      </c>
      <c r="J196" s="48">
        <f>VLOOKUP($B196,wedstrijden!$B:$L,J$1,FALSE)</f>
        <v>43463</v>
      </c>
      <c r="K196" s="48">
        <f>VLOOKUP($B196,wedstrijden!$B:$L,K$1,FALSE)</f>
        <v>43442</v>
      </c>
      <c r="L196" s="71">
        <f>VLOOKUP($B196,wedstrijden!$B:$L,L$1,FALSE)</f>
        <v>0</v>
      </c>
      <c r="M196" s="71">
        <f>VLOOKUP(E196,lookups!G:J,4,FALSE)</f>
        <v>5</v>
      </c>
      <c r="N196" s="71">
        <f t="shared" ref="N196:N259" si="14">IF(L196&gt;=M196,1,0)</f>
        <v>0</v>
      </c>
      <c r="O196" s="72"/>
      <c r="P196" s="72"/>
      <c r="Q196" s="72"/>
      <c r="R196" s="72"/>
      <c r="S196" s="72"/>
      <c r="T196" s="72"/>
      <c r="U196" s="72"/>
      <c r="V196" s="72"/>
      <c r="W196" s="72"/>
      <c r="AD196" s="71" t="str">
        <f t="shared" ref="AD196:AD259" si="15">LEFT(C196,1)&amp;LEFT(D196,1)&amp;E196&amp;MONTH(H196)</f>
        <v>HDWB Jun1</v>
      </c>
    </row>
    <row r="197" spans="1:30" ht="11.25" customHeight="1" x14ac:dyDescent="0.2">
      <c r="A197" s="71" t="str">
        <f t="shared" si="12"/>
        <v>UdineWB JunDamesDegen</v>
      </c>
      <c r="B197" s="71">
        <f t="shared" si="13"/>
        <v>195</v>
      </c>
      <c r="C197" s="71" t="str">
        <f>VLOOKUP($B197,wedstrijden!$B:$L,C$1,FALSE)</f>
        <v>Dames</v>
      </c>
      <c r="D197" s="71" t="str">
        <f>VLOOKUP($B197,wedstrijden!$B:$L,D$1,FALSE)</f>
        <v>Degen</v>
      </c>
      <c r="E197" s="71" t="str">
        <f>VLOOKUP($B197,wedstrijden!$B:$L,E$1,FALSE)</f>
        <v>WB Jun</v>
      </c>
      <c r="F197" s="71" t="str">
        <f>VLOOKUP($B197,wedstrijden!$B:$L,F$1,FALSE)</f>
        <v>Udine</v>
      </c>
      <c r="G197" s="71" t="str">
        <f>VLOOKUP($B197,wedstrijden!$B:$L,G$1,FALSE)</f>
        <v>ITA</v>
      </c>
      <c r="H197" s="48">
        <f>VLOOKUP($B197,wedstrijden!$B:$L,H$1,FALSE)</f>
        <v>43470</v>
      </c>
      <c r="I197" s="48">
        <f>VLOOKUP($B197,wedstrijden!$B:$L,I$1,FALSE)</f>
        <v>43471</v>
      </c>
      <c r="J197" s="48">
        <f>VLOOKUP($B197,wedstrijden!$B:$L,J$1,FALSE)</f>
        <v>43463</v>
      </c>
      <c r="K197" s="48">
        <f>VLOOKUP($B197,wedstrijden!$B:$L,K$1,FALSE)</f>
        <v>43442</v>
      </c>
      <c r="L197" s="71">
        <f>VLOOKUP($B197,wedstrijden!$B:$L,L$1,FALSE)</f>
        <v>0</v>
      </c>
      <c r="M197" s="71">
        <f>VLOOKUP(E197,lookups!G:J,4,FALSE)</f>
        <v>5</v>
      </c>
      <c r="N197" s="71">
        <f t="shared" si="14"/>
        <v>0</v>
      </c>
      <c r="O197" s="72"/>
      <c r="P197" s="72"/>
      <c r="Q197" s="72"/>
      <c r="R197" s="72"/>
      <c r="S197" s="72"/>
      <c r="T197" s="72"/>
      <c r="U197" s="72"/>
      <c r="V197" s="72"/>
      <c r="W197" s="72"/>
      <c r="AD197" s="71" t="str">
        <f t="shared" si="15"/>
        <v>DDWB Jun1</v>
      </c>
    </row>
    <row r="198" spans="1:30" ht="11.25" customHeight="1" x14ac:dyDescent="0.2">
      <c r="A198" s="71" t="str">
        <f t="shared" si="12"/>
        <v>UdineWB JunDamesFloret</v>
      </c>
      <c r="B198" s="71">
        <f t="shared" si="13"/>
        <v>196</v>
      </c>
      <c r="C198" s="71" t="str">
        <f>VLOOKUP($B198,wedstrijden!$B:$L,C$1,FALSE)</f>
        <v>Dames</v>
      </c>
      <c r="D198" s="71" t="str">
        <f>VLOOKUP($B198,wedstrijden!$B:$L,D$1,FALSE)</f>
        <v>Floret</v>
      </c>
      <c r="E198" s="71" t="str">
        <f>VLOOKUP($B198,wedstrijden!$B:$L,E$1,FALSE)</f>
        <v>WB Jun</v>
      </c>
      <c r="F198" s="71" t="str">
        <f>VLOOKUP($B198,wedstrijden!$B:$L,F$1,FALSE)</f>
        <v>Udine</v>
      </c>
      <c r="G198" s="71" t="str">
        <f>VLOOKUP($B198,wedstrijden!$B:$L,G$1,FALSE)</f>
        <v>ITA</v>
      </c>
      <c r="H198" s="48">
        <f>VLOOKUP($B198,wedstrijden!$B:$L,H$1,FALSE)</f>
        <v>43470</v>
      </c>
      <c r="I198" s="48">
        <f>VLOOKUP($B198,wedstrijden!$B:$L,I$1,FALSE)</f>
        <v>43471</v>
      </c>
      <c r="J198" s="48">
        <f>VLOOKUP($B198,wedstrijden!$B:$L,J$1,FALSE)</f>
        <v>43463</v>
      </c>
      <c r="K198" s="48">
        <f>VLOOKUP($B198,wedstrijden!$B:$L,K$1,FALSE)</f>
        <v>43442</v>
      </c>
      <c r="L198" s="71">
        <f>VLOOKUP($B198,wedstrijden!$B:$L,L$1,FALSE)</f>
        <v>0</v>
      </c>
      <c r="M198" s="71">
        <f>VLOOKUP(E198,lookups!G:J,4,FALSE)</f>
        <v>5</v>
      </c>
      <c r="N198" s="71">
        <f t="shared" si="14"/>
        <v>0</v>
      </c>
      <c r="O198" s="72" t="s">
        <v>2617</v>
      </c>
      <c r="P198" s="72"/>
      <c r="Q198" s="72"/>
      <c r="R198" s="72"/>
      <c r="S198" s="72"/>
      <c r="T198" s="72"/>
      <c r="U198" s="72"/>
      <c r="V198" s="72"/>
      <c r="W198" s="72"/>
      <c r="AD198" s="71" t="str">
        <f t="shared" si="15"/>
        <v>DFWB Jun1</v>
      </c>
    </row>
    <row r="199" spans="1:30" ht="11.25" customHeight="1" x14ac:dyDescent="0.2">
      <c r="A199" s="71" t="str">
        <f t="shared" si="12"/>
        <v>UdineWB JunHerenFloret</v>
      </c>
      <c r="B199" s="71">
        <f t="shared" si="13"/>
        <v>197</v>
      </c>
      <c r="C199" s="71" t="str">
        <f>VLOOKUP($B199,wedstrijden!$B:$L,C$1,FALSE)</f>
        <v>Heren</v>
      </c>
      <c r="D199" s="71" t="str">
        <f>VLOOKUP($B199,wedstrijden!$B:$L,D$1,FALSE)</f>
        <v>Floret</v>
      </c>
      <c r="E199" s="71" t="str">
        <f>VLOOKUP($B199,wedstrijden!$B:$L,E$1,FALSE)</f>
        <v>WB Jun</v>
      </c>
      <c r="F199" s="71" t="str">
        <f>VLOOKUP($B199,wedstrijden!$B:$L,F$1,FALSE)</f>
        <v>Udine</v>
      </c>
      <c r="G199" s="71" t="str">
        <f>VLOOKUP($B199,wedstrijden!$B:$L,G$1,FALSE)</f>
        <v>ITA</v>
      </c>
      <c r="H199" s="48">
        <f>VLOOKUP($B199,wedstrijden!$B:$L,H$1,FALSE)</f>
        <v>43470</v>
      </c>
      <c r="I199" s="48">
        <f>VLOOKUP($B199,wedstrijden!$B:$L,I$1,FALSE)</f>
        <v>43471</v>
      </c>
      <c r="J199" s="48">
        <f>VLOOKUP($B199,wedstrijden!$B:$L,J$1,FALSE)</f>
        <v>43463</v>
      </c>
      <c r="K199" s="48">
        <f>VLOOKUP($B199,wedstrijden!$B:$L,K$1,FALSE)</f>
        <v>43442</v>
      </c>
      <c r="L199" s="71">
        <f>VLOOKUP($B199,wedstrijden!$B:$L,L$1,FALSE)</f>
        <v>6</v>
      </c>
      <c r="M199" s="71">
        <f>VLOOKUP(E199,lookups!G:J,4,FALSE)</f>
        <v>5</v>
      </c>
      <c r="N199" s="71">
        <f t="shared" si="14"/>
        <v>1</v>
      </c>
      <c r="O199" s="72" t="s">
        <v>2922</v>
      </c>
      <c r="P199" s="72" t="s">
        <v>2670</v>
      </c>
      <c r="Q199" s="72"/>
      <c r="R199" s="72"/>
      <c r="S199" s="72"/>
      <c r="T199" s="72"/>
      <c r="U199" s="72"/>
      <c r="V199" s="72"/>
      <c r="W199" s="72"/>
      <c r="AD199" s="71" t="str">
        <f t="shared" si="15"/>
        <v>HFWB Jun1</v>
      </c>
    </row>
    <row r="200" spans="1:30" ht="11.25" customHeight="1" x14ac:dyDescent="0.2">
      <c r="A200" s="71" t="str">
        <f t="shared" si="12"/>
        <v>BratislavaECCDamesDegen</v>
      </c>
      <c r="B200" s="71">
        <f t="shared" si="13"/>
        <v>198</v>
      </c>
      <c r="C200" s="71" t="str">
        <f>VLOOKUP($B200,wedstrijden!$B:$L,C$1,FALSE)</f>
        <v>Dames</v>
      </c>
      <c r="D200" s="71" t="str">
        <f>VLOOKUP($B200,wedstrijden!$B:$L,D$1,FALSE)</f>
        <v>Degen</v>
      </c>
      <c r="E200" s="71" t="str">
        <f>VLOOKUP($B200,wedstrijden!$B:$L,E$1,FALSE)</f>
        <v>ECC</v>
      </c>
      <c r="F200" s="71" t="str">
        <f>VLOOKUP($B200,wedstrijden!$B:$L,F$1,FALSE)</f>
        <v>Bratislava</v>
      </c>
      <c r="G200" s="71" t="str">
        <f>VLOOKUP($B200,wedstrijden!$B:$L,G$1,FALSE)</f>
        <v>SVK</v>
      </c>
      <c r="H200" s="48">
        <f>VLOOKUP($B200,wedstrijden!$B:$L,H$1,FALSE)</f>
        <v>43476</v>
      </c>
      <c r="I200" s="48">
        <f>VLOOKUP($B200,wedstrijden!$B:$L,I$1,FALSE)</f>
        <v>43478</v>
      </c>
      <c r="J200" s="48">
        <f>VLOOKUP($B200,wedstrijden!$B:$L,J$1,FALSE)</f>
        <v>43469</v>
      </c>
      <c r="K200" s="48">
        <f>VLOOKUP($B200,wedstrijden!$B:$L,K$1,FALSE)</f>
        <v>43448</v>
      </c>
      <c r="L200" s="71">
        <f>VLOOKUP($B200,wedstrijden!$B:$L,L$1,FALSE)</f>
        <v>0</v>
      </c>
      <c r="M200" s="71">
        <f>VLOOKUP(E200,lookups!G:J,4,FALSE)</f>
        <v>5</v>
      </c>
      <c r="N200" s="71">
        <f t="shared" si="14"/>
        <v>0</v>
      </c>
      <c r="O200" s="72"/>
      <c r="P200" s="72"/>
      <c r="Q200" s="72"/>
      <c r="R200" s="72"/>
      <c r="S200" s="72"/>
      <c r="T200" s="72"/>
      <c r="U200" s="72"/>
      <c r="V200" s="72"/>
      <c r="W200" s="72"/>
      <c r="AD200" s="71" t="str">
        <f t="shared" si="15"/>
        <v>DDECC1</v>
      </c>
    </row>
    <row r="201" spans="1:30" ht="11.25" customHeight="1" x14ac:dyDescent="0.2">
      <c r="A201" s="71" t="str">
        <f t="shared" si="12"/>
        <v>BratislavaECC EqDamesDegen</v>
      </c>
      <c r="B201" s="71">
        <f t="shared" si="13"/>
        <v>199</v>
      </c>
      <c r="C201" s="71" t="str">
        <f>VLOOKUP($B201,wedstrijden!$B:$L,C$1,FALSE)</f>
        <v>Dames</v>
      </c>
      <c r="D201" s="71" t="str">
        <f>VLOOKUP($B201,wedstrijden!$B:$L,D$1,FALSE)</f>
        <v>Degen</v>
      </c>
      <c r="E201" s="71" t="str">
        <f>VLOOKUP($B201,wedstrijden!$B:$L,E$1,FALSE)</f>
        <v>ECC Eq</v>
      </c>
      <c r="F201" s="71" t="str">
        <f>VLOOKUP($B201,wedstrijden!$B:$L,F$1,FALSE)</f>
        <v>Bratislava</v>
      </c>
      <c r="G201" s="71" t="str">
        <f>VLOOKUP($B201,wedstrijden!$B:$L,G$1,FALSE)</f>
        <v>SVK</v>
      </c>
      <c r="H201" s="48">
        <f>VLOOKUP($B201,wedstrijden!$B:$L,H$1,FALSE)</f>
        <v>43476</v>
      </c>
      <c r="I201" s="48">
        <f>VLOOKUP($B201,wedstrijden!$B:$L,I$1,FALSE)</f>
        <v>43478</v>
      </c>
      <c r="J201" s="48">
        <f>VLOOKUP($B201,wedstrijden!$B:$L,J$1,FALSE)</f>
        <v>43469</v>
      </c>
      <c r="K201" s="48">
        <f>VLOOKUP($B201,wedstrijden!$B:$L,K$1,FALSE)</f>
        <v>43448</v>
      </c>
      <c r="L201" s="71">
        <f>VLOOKUP($B201,wedstrijden!$B:$L,L$1,FALSE)</f>
        <v>0</v>
      </c>
      <c r="M201" s="71">
        <f>VLOOKUP(E201,lookups!G:J,4,FALSE)</f>
        <v>3</v>
      </c>
      <c r="N201" s="71">
        <f t="shared" si="14"/>
        <v>0</v>
      </c>
      <c r="O201" s="72"/>
      <c r="P201" s="72"/>
      <c r="Q201" s="72"/>
      <c r="R201" s="72"/>
      <c r="S201" s="72"/>
      <c r="T201" s="72"/>
      <c r="U201" s="72"/>
      <c r="V201" s="72"/>
      <c r="W201" s="72"/>
      <c r="AD201" s="71" t="str">
        <f t="shared" si="15"/>
        <v>DDECC Eq1</v>
      </c>
    </row>
    <row r="202" spans="1:30" ht="11.25" customHeight="1" x14ac:dyDescent="0.2">
      <c r="A202" s="71" t="str">
        <f t="shared" si="12"/>
        <v>BratislavaECCDamesFloret</v>
      </c>
      <c r="B202" s="71">
        <f t="shared" si="13"/>
        <v>200</v>
      </c>
      <c r="C202" s="71" t="str">
        <f>VLOOKUP($B202,wedstrijden!$B:$L,C$1,FALSE)</f>
        <v>Dames</v>
      </c>
      <c r="D202" s="71" t="str">
        <f>VLOOKUP($B202,wedstrijden!$B:$L,D$1,FALSE)</f>
        <v>Floret</v>
      </c>
      <c r="E202" s="71" t="str">
        <f>VLOOKUP($B202,wedstrijden!$B:$L,E$1,FALSE)</f>
        <v>ECC</v>
      </c>
      <c r="F202" s="71" t="str">
        <f>VLOOKUP($B202,wedstrijden!$B:$L,F$1,FALSE)</f>
        <v>Bratislava</v>
      </c>
      <c r="G202" s="71" t="str">
        <f>VLOOKUP($B202,wedstrijden!$B:$L,G$1,FALSE)</f>
        <v>SVK</v>
      </c>
      <c r="H202" s="48">
        <f>VLOOKUP($B202,wedstrijden!$B:$L,H$1,FALSE)</f>
        <v>43476</v>
      </c>
      <c r="I202" s="48">
        <f>VLOOKUP($B202,wedstrijden!$B:$L,I$1,FALSE)</f>
        <v>43478</v>
      </c>
      <c r="J202" s="48">
        <f>VLOOKUP($B202,wedstrijden!$B:$L,J$1,FALSE)</f>
        <v>43469</v>
      </c>
      <c r="K202" s="48">
        <f>VLOOKUP($B202,wedstrijden!$B:$L,K$1,FALSE)</f>
        <v>43448</v>
      </c>
      <c r="L202" s="71">
        <f>VLOOKUP($B202,wedstrijden!$B:$L,L$1,FALSE)</f>
        <v>0</v>
      </c>
      <c r="M202" s="71">
        <f>VLOOKUP(E202,lookups!G:J,4,FALSE)</f>
        <v>5</v>
      </c>
      <c r="N202" s="71">
        <f t="shared" si="14"/>
        <v>0</v>
      </c>
      <c r="O202" s="72"/>
      <c r="P202" s="72"/>
      <c r="Q202" s="72"/>
      <c r="R202" s="72"/>
      <c r="S202" s="72"/>
      <c r="T202" s="72"/>
      <c r="U202" s="72"/>
      <c r="V202" s="72"/>
      <c r="W202" s="72"/>
      <c r="AD202" s="71" t="str">
        <f t="shared" si="15"/>
        <v>DFECC1</v>
      </c>
    </row>
    <row r="203" spans="1:30" ht="11.25" customHeight="1" x14ac:dyDescent="0.2">
      <c r="A203" s="71" t="str">
        <f t="shared" si="12"/>
        <v>BratislavaECC EqDamesFloret</v>
      </c>
      <c r="B203" s="71">
        <f t="shared" si="13"/>
        <v>201</v>
      </c>
      <c r="C203" s="71" t="str">
        <f>VLOOKUP($B203,wedstrijden!$B:$L,C$1,FALSE)</f>
        <v>Dames</v>
      </c>
      <c r="D203" s="71" t="str">
        <f>VLOOKUP($B203,wedstrijden!$B:$L,D$1,FALSE)</f>
        <v>Floret</v>
      </c>
      <c r="E203" s="71" t="str">
        <f>VLOOKUP($B203,wedstrijden!$B:$L,E$1,FALSE)</f>
        <v>ECC Eq</v>
      </c>
      <c r="F203" s="71" t="str">
        <f>VLOOKUP($B203,wedstrijden!$B:$L,F$1,FALSE)</f>
        <v>Bratislava</v>
      </c>
      <c r="G203" s="71" t="str">
        <f>VLOOKUP($B203,wedstrijden!$B:$L,G$1,FALSE)</f>
        <v>SVK</v>
      </c>
      <c r="H203" s="48">
        <f>VLOOKUP($B203,wedstrijden!$B:$L,H$1,FALSE)</f>
        <v>43476</v>
      </c>
      <c r="I203" s="48">
        <f>VLOOKUP($B203,wedstrijden!$B:$L,I$1,FALSE)</f>
        <v>43478</v>
      </c>
      <c r="J203" s="48">
        <f>VLOOKUP($B203,wedstrijden!$B:$L,J$1,FALSE)</f>
        <v>43469</v>
      </c>
      <c r="K203" s="48">
        <f>VLOOKUP($B203,wedstrijden!$B:$L,K$1,FALSE)</f>
        <v>43448</v>
      </c>
      <c r="L203" s="71">
        <f>VLOOKUP($B203,wedstrijden!$B:$L,L$1,FALSE)</f>
        <v>0</v>
      </c>
      <c r="M203" s="71">
        <f>VLOOKUP(E203,lookups!G:J,4,FALSE)</f>
        <v>3</v>
      </c>
      <c r="N203" s="71">
        <f t="shared" si="14"/>
        <v>0</v>
      </c>
      <c r="O203" s="72"/>
      <c r="P203" s="72"/>
      <c r="Q203" s="72"/>
      <c r="R203" s="72"/>
      <c r="S203" s="72"/>
      <c r="T203" s="72"/>
      <c r="U203" s="72"/>
      <c r="V203" s="72"/>
      <c r="W203" s="72"/>
      <c r="AD203" s="71" t="str">
        <f t="shared" si="15"/>
        <v>DFECC Eq1</v>
      </c>
    </row>
    <row r="204" spans="1:30" ht="11.25" customHeight="1" x14ac:dyDescent="0.2">
      <c r="A204" s="71" t="str">
        <f t="shared" si="12"/>
        <v>BratislavaECCHerenDegen</v>
      </c>
      <c r="B204" s="71">
        <f t="shared" si="13"/>
        <v>202</v>
      </c>
      <c r="C204" s="71" t="str">
        <f>VLOOKUP($B204,wedstrijden!$B:$L,C$1,FALSE)</f>
        <v>Heren</v>
      </c>
      <c r="D204" s="71" t="str">
        <f>VLOOKUP($B204,wedstrijden!$B:$L,D$1,FALSE)</f>
        <v>Degen</v>
      </c>
      <c r="E204" s="71" t="str">
        <f>VLOOKUP($B204,wedstrijden!$B:$L,E$1,FALSE)</f>
        <v>ECC</v>
      </c>
      <c r="F204" s="71" t="str">
        <f>VLOOKUP($B204,wedstrijden!$B:$L,F$1,FALSE)</f>
        <v>Bratislava</v>
      </c>
      <c r="G204" s="71" t="str">
        <f>VLOOKUP($B204,wedstrijden!$B:$L,G$1,FALSE)</f>
        <v>SVK</v>
      </c>
      <c r="H204" s="48">
        <f>VLOOKUP($B204,wedstrijden!$B:$L,H$1,FALSE)</f>
        <v>43476</v>
      </c>
      <c r="I204" s="48">
        <f>VLOOKUP($B204,wedstrijden!$B:$L,I$1,FALSE)</f>
        <v>43478</v>
      </c>
      <c r="J204" s="48">
        <f>VLOOKUP($B204,wedstrijden!$B:$L,J$1,FALSE)</f>
        <v>43469</v>
      </c>
      <c r="K204" s="48">
        <f>VLOOKUP($B204,wedstrijden!$B:$L,K$1,FALSE)</f>
        <v>43448</v>
      </c>
      <c r="L204" s="71">
        <f>VLOOKUP($B204,wedstrijden!$B:$L,L$1,FALSE)</f>
        <v>1</v>
      </c>
      <c r="M204" s="71">
        <f>VLOOKUP(E204,lookups!G:J,4,FALSE)</f>
        <v>5</v>
      </c>
      <c r="N204" s="71">
        <f t="shared" si="14"/>
        <v>0</v>
      </c>
      <c r="O204" s="72"/>
      <c r="P204" s="72"/>
      <c r="Q204" s="72"/>
      <c r="R204" s="72"/>
      <c r="S204" s="72"/>
      <c r="T204" s="72"/>
      <c r="U204" s="72"/>
      <c r="V204" s="72"/>
      <c r="W204" s="72"/>
      <c r="AD204" s="71" t="str">
        <f t="shared" si="15"/>
        <v>HDECC1</v>
      </c>
    </row>
    <row r="205" spans="1:30" ht="11.25" customHeight="1" x14ac:dyDescent="0.2">
      <c r="A205" s="71" t="str">
        <f t="shared" si="12"/>
        <v>BratislavaECC EqHerenDegen</v>
      </c>
      <c r="B205" s="71">
        <f t="shared" si="13"/>
        <v>203</v>
      </c>
      <c r="C205" s="71" t="str">
        <f>VLOOKUP($B205,wedstrijden!$B:$L,C$1,FALSE)</f>
        <v>Heren</v>
      </c>
      <c r="D205" s="71" t="str">
        <f>VLOOKUP($B205,wedstrijden!$B:$L,D$1,FALSE)</f>
        <v>Degen</v>
      </c>
      <c r="E205" s="71" t="str">
        <f>VLOOKUP($B205,wedstrijden!$B:$L,E$1,FALSE)</f>
        <v>ECC Eq</v>
      </c>
      <c r="F205" s="71" t="str">
        <f>VLOOKUP($B205,wedstrijden!$B:$L,F$1,FALSE)</f>
        <v>Bratislava</v>
      </c>
      <c r="G205" s="71" t="str">
        <f>VLOOKUP($B205,wedstrijden!$B:$L,G$1,FALSE)</f>
        <v>SVK</v>
      </c>
      <c r="H205" s="48">
        <f>VLOOKUP($B205,wedstrijden!$B:$L,H$1,FALSE)</f>
        <v>43476</v>
      </c>
      <c r="I205" s="48">
        <f>VLOOKUP($B205,wedstrijden!$B:$L,I$1,FALSE)</f>
        <v>43478</v>
      </c>
      <c r="J205" s="48">
        <f>VLOOKUP($B205,wedstrijden!$B:$L,J$1,FALSE)</f>
        <v>43469</v>
      </c>
      <c r="K205" s="48">
        <f>VLOOKUP($B205,wedstrijden!$B:$L,K$1,FALSE)</f>
        <v>43448</v>
      </c>
      <c r="L205" s="71">
        <f>VLOOKUP($B205,wedstrijden!$B:$L,L$1,FALSE)</f>
        <v>0</v>
      </c>
      <c r="M205" s="71">
        <f>VLOOKUP(E205,lookups!G:J,4,FALSE)</f>
        <v>3</v>
      </c>
      <c r="N205" s="71">
        <f t="shared" si="14"/>
        <v>0</v>
      </c>
      <c r="O205" s="72"/>
      <c r="P205" s="72"/>
      <c r="Q205" s="72"/>
      <c r="R205" s="72"/>
      <c r="S205" s="72"/>
      <c r="T205" s="72"/>
      <c r="U205" s="72"/>
      <c r="V205" s="72"/>
      <c r="W205" s="72"/>
      <c r="AD205" s="71" t="str">
        <f t="shared" si="15"/>
        <v>HDECC Eq1</v>
      </c>
    </row>
    <row r="206" spans="1:30" x14ac:dyDescent="0.2">
      <c r="A206" s="71" t="str">
        <f t="shared" si="12"/>
        <v>BratislavaECCHerenFloret</v>
      </c>
      <c r="B206" s="71">
        <f t="shared" si="13"/>
        <v>204</v>
      </c>
      <c r="C206" s="71" t="str">
        <f>VLOOKUP($B206,wedstrijden!$B:$L,C$1,FALSE)</f>
        <v>Heren</v>
      </c>
      <c r="D206" s="71" t="str">
        <f>VLOOKUP($B206,wedstrijden!$B:$L,D$1,FALSE)</f>
        <v>Floret</v>
      </c>
      <c r="E206" s="71" t="str">
        <f>VLOOKUP($B206,wedstrijden!$B:$L,E$1,FALSE)</f>
        <v>ECC</v>
      </c>
      <c r="F206" s="71" t="str">
        <f>VLOOKUP($B206,wedstrijden!$B:$L,F$1,FALSE)</f>
        <v>Bratislava</v>
      </c>
      <c r="G206" s="71" t="str">
        <f>VLOOKUP($B206,wedstrijden!$B:$L,G$1,FALSE)</f>
        <v>SVK</v>
      </c>
      <c r="H206" s="48">
        <f>VLOOKUP($B206,wedstrijden!$B:$L,H$1,FALSE)</f>
        <v>43476</v>
      </c>
      <c r="I206" s="48">
        <f>VLOOKUP($B206,wedstrijden!$B:$L,I$1,FALSE)</f>
        <v>43478</v>
      </c>
      <c r="J206" s="48">
        <f>VLOOKUP($B206,wedstrijden!$B:$L,J$1,FALSE)</f>
        <v>43469</v>
      </c>
      <c r="K206" s="48">
        <f>VLOOKUP($B206,wedstrijden!$B:$L,K$1,FALSE)</f>
        <v>43448</v>
      </c>
      <c r="L206" s="71">
        <f>VLOOKUP($B206,wedstrijden!$B:$L,L$1,FALSE)</f>
        <v>6</v>
      </c>
      <c r="M206" s="71">
        <f>VLOOKUP(E206,lookups!G:J,4,FALSE)</f>
        <v>5</v>
      </c>
      <c r="N206" s="71">
        <f t="shared" si="14"/>
        <v>1</v>
      </c>
      <c r="O206" s="72" t="s">
        <v>3020</v>
      </c>
      <c r="P206" s="72" t="s">
        <v>3019</v>
      </c>
      <c r="Q206" s="72"/>
      <c r="R206" s="72"/>
      <c r="S206" s="72"/>
      <c r="T206" s="72"/>
      <c r="U206" s="72"/>
      <c r="V206" s="72"/>
      <c r="W206" s="72"/>
      <c r="AD206" s="71" t="str">
        <f t="shared" si="15"/>
        <v>HFECC1</v>
      </c>
    </row>
    <row r="207" spans="1:30" ht="11.25" customHeight="1" x14ac:dyDescent="0.2">
      <c r="A207" s="71" t="str">
        <f t="shared" si="12"/>
        <v>BratislavaECC EqHerenFloret</v>
      </c>
      <c r="B207" s="71">
        <f t="shared" si="13"/>
        <v>205</v>
      </c>
      <c r="C207" s="71" t="str">
        <f>VLOOKUP($B207,wedstrijden!$B:$L,C$1,FALSE)</f>
        <v>Heren</v>
      </c>
      <c r="D207" s="71" t="str">
        <f>VLOOKUP($B207,wedstrijden!$B:$L,D$1,FALSE)</f>
        <v>Floret</v>
      </c>
      <c r="E207" s="71" t="str">
        <f>VLOOKUP($B207,wedstrijden!$B:$L,E$1,FALSE)</f>
        <v>ECC Eq</v>
      </c>
      <c r="F207" s="71" t="str">
        <f>VLOOKUP($B207,wedstrijden!$B:$L,F$1,FALSE)</f>
        <v>Bratislava</v>
      </c>
      <c r="G207" s="71" t="str">
        <f>VLOOKUP($B207,wedstrijden!$B:$L,G$1,FALSE)</f>
        <v>SVK</v>
      </c>
      <c r="H207" s="48">
        <f>VLOOKUP($B207,wedstrijden!$B:$L,H$1,FALSE)</f>
        <v>43476</v>
      </c>
      <c r="I207" s="48">
        <f>VLOOKUP($B207,wedstrijden!$B:$L,I$1,FALSE)</f>
        <v>43478</v>
      </c>
      <c r="J207" s="48">
        <f>VLOOKUP($B207,wedstrijden!$B:$L,J$1,FALSE)</f>
        <v>43469</v>
      </c>
      <c r="K207" s="48">
        <f>VLOOKUP($B207,wedstrijden!$B:$L,K$1,FALSE)</f>
        <v>43448</v>
      </c>
      <c r="L207" s="71">
        <f>VLOOKUP($B207,wedstrijden!$B:$L,L$1,FALSE)</f>
        <v>6</v>
      </c>
      <c r="M207" s="71">
        <f>VLOOKUP(E207,lookups!G:J,4,FALSE)</f>
        <v>3</v>
      </c>
      <c r="N207" s="71">
        <f t="shared" si="14"/>
        <v>1</v>
      </c>
      <c r="O207" s="72" t="s">
        <v>3020</v>
      </c>
      <c r="P207" s="72" t="s">
        <v>3019</v>
      </c>
      <c r="Q207" s="72"/>
      <c r="R207" s="72"/>
      <c r="S207" s="72"/>
      <c r="T207" s="72"/>
      <c r="U207" s="72"/>
      <c r="V207" s="72"/>
      <c r="W207" s="72"/>
      <c r="AD207" s="71" t="str">
        <f t="shared" si="15"/>
        <v>HFECC Eq1</v>
      </c>
    </row>
    <row r="208" spans="1:30" ht="11.25" customHeight="1" x14ac:dyDescent="0.2">
      <c r="A208" s="71" t="str">
        <f t="shared" si="12"/>
        <v>GdanskWBDamesFloret</v>
      </c>
      <c r="B208" s="71">
        <f t="shared" si="13"/>
        <v>206</v>
      </c>
      <c r="C208" s="71" t="str">
        <f>VLOOKUP($B208,wedstrijden!$B:$L,C$1,FALSE)</f>
        <v>Dames</v>
      </c>
      <c r="D208" s="71" t="str">
        <f>VLOOKUP($B208,wedstrijden!$B:$L,D$1,FALSE)</f>
        <v>Floret</v>
      </c>
      <c r="E208" s="71" t="str">
        <f>VLOOKUP($B208,wedstrijden!$B:$L,E$1,FALSE)</f>
        <v>WB</v>
      </c>
      <c r="F208" s="71" t="str">
        <f>VLOOKUP($B208,wedstrijden!$B:$L,F$1,FALSE)</f>
        <v>Gdansk</v>
      </c>
      <c r="G208" s="71" t="str">
        <f>VLOOKUP($B208,wedstrijden!$B:$L,G$1,FALSE)</f>
        <v>POL</v>
      </c>
      <c r="H208" s="48">
        <f>VLOOKUP($B208,wedstrijden!$B:$L,H$1,FALSE)</f>
        <v>43476</v>
      </c>
      <c r="I208" s="48">
        <f>VLOOKUP($B208,wedstrijden!$B:$L,I$1,FALSE)</f>
        <v>43477</v>
      </c>
      <c r="J208" s="48">
        <f>VLOOKUP($B208,wedstrijden!$B:$L,J$1,FALSE)</f>
        <v>43469</v>
      </c>
      <c r="K208" s="48">
        <f>VLOOKUP($B208,wedstrijden!$B:$L,K$1,FALSE)</f>
        <v>43448</v>
      </c>
      <c r="L208" s="71">
        <f>VLOOKUP($B208,wedstrijden!$B:$L,L$1,FALSE)</f>
        <v>0</v>
      </c>
      <c r="M208" s="71" t="str">
        <f>VLOOKUP(E208,lookups!G:J,4,FALSE)</f>
        <v>niet</v>
      </c>
      <c r="N208" s="71">
        <f t="shared" si="14"/>
        <v>0</v>
      </c>
      <c r="O208" s="72"/>
      <c r="P208" s="72"/>
      <c r="Q208" s="72"/>
      <c r="R208" s="72"/>
      <c r="S208" s="72"/>
      <c r="T208" s="72"/>
      <c r="U208" s="72"/>
      <c r="V208" s="72"/>
      <c r="W208" s="72"/>
      <c r="AD208" s="71" t="str">
        <f t="shared" si="15"/>
        <v>DFWB1</v>
      </c>
    </row>
    <row r="209" spans="1:30" ht="11.25" customHeight="1" x14ac:dyDescent="0.2">
      <c r="A209" s="71" t="str">
        <f t="shared" si="12"/>
        <v>HeidenheimWBHerenDegen</v>
      </c>
      <c r="B209" s="71">
        <f t="shared" si="13"/>
        <v>207</v>
      </c>
      <c r="C209" s="71" t="str">
        <f>VLOOKUP($B209,wedstrijden!$B:$L,C$1,FALSE)</f>
        <v>Heren</v>
      </c>
      <c r="D209" s="71" t="str">
        <f>VLOOKUP($B209,wedstrijden!$B:$L,D$1,FALSE)</f>
        <v>Degen</v>
      </c>
      <c r="E209" s="71" t="str">
        <f>VLOOKUP($B209,wedstrijden!$B:$L,E$1,FALSE)</f>
        <v>WB</v>
      </c>
      <c r="F209" s="71" t="str">
        <f>VLOOKUP($B209,wedstrijden!$B:$L,F$1,FALSE)</f>
        <v>Heidenheim</v>
      </c>
      <c r="G209" s="71" t="str">
        <f>VLOOKUP($B209,wedstrijden!$B:$L,G$1,FALSE)</f>
        <v>GER</v>
      </c>
      <c r="H209" s="48">
        <f>VLOOKUP($B209,wedstrijden!$B:$L,H$1,FALSE)</f>
        <v>43476</v>
      </c>
      <c r="I209" s="48">
        <f>VLOOKUP($B209,wedstrijden!$B:$L,I$1,FALSE)</f>
        <v>43477</v>
      </c>
      <c r="J209" s="48">
        <f>VLOOKUP($B209,wedstrijden!$B:$L,J$1,FALSE)</f>
        <v>43469</v>
      </c>
      <c r="K209" s="48">
        <f>VLOOKUP($B209,wedstrijden!$B:$L,K$1,FALSE)</f>
        <v>43448</v>
      </c>
      <c r="L209" s="71">
        <f>VLOOKUP($B209,wedstrijden!$B:$L,L$1,FALSE)</f>
        <v>8</v>
      </c>
      <c r="M209" s="71" t="str">
        <f>VLOOKUP(E209,lookups!G:J,4,FALSE)</f>
        <v>niet</v>
      </c>
      <c r="N209" s="71">
        <f t="shared" si="14"/>
        <v>0</v>
      </c>
      <c r="O209" s="72"/>
      <c r="P209" s="72"/>
      <c r="Q209" s="72"/>
      <c r="R209" s="72"/>
      <c r="S209" s="72"/>
      <c r="T209" s="72"/>
      <c r="U209" s="72"/>
      <c r="V209" s="72"/>
      <c r="W209" s="72"/>
      <c r="AD209" s="71" t="str">
        <f t="shared" si="15"/>
        <v>HDWB1</v>
      </c>
    </row>
    <row r="210" spans="1:30" x14ac:dyDescent="0.2">
      <c r="A210" s="71" t="str">
        <f t="shared" si="12"/>
        <v>HavanaWBDamesDegen</v>
      </c>
      <c r="B210" s="71">
        <f t="shared" si="13"/>
        <v>208</v>
      </c>
      <c r="C210" s="71" t="str">
        <f>VLOOKUP($B210,wedstrijden!$B:$L,C$1,FALSE)</f>
        <v>Dames</v>
      </c>
      <c r="D210" s="71" t="str">
        <f>VLOOKUP($B210,wedstrijden!$B:$L,D$1,FALSE)</f>
        <v>Degen</v>
      </c>
      <c r="E210" s="71" t="str">
        <f>VLOOKUP($B210,wedstrijden!$B:$L,E$1,FALSE)</f>
        <v>WB</v>
      </c>
      <c r="F210" s="71" t="str">
        <f>VLOOKUP($B210,wedstrijden!$B:$L,F$1,FALSE)</f>
        <v>Havana</v>
      </c>
      <c r="G210" s="71" t="str">
        <f>VLOOKUP($B210,wedstrijden!$B:$L,G$1,FALSE)</f>
        <v>CUB</v>
      </c>
      <c r="H210" s="48">
        <f>VLOOKUP($B210,wedstrijden!$B:$L,H$1,FALSE)</f>
        <v>43476</v>
      </c>
      <c r="I210" s="48">
        <f>VLOOKUP($B210,wedstrijden!$B:$L,I$1,FALSE)</f>
        <v>43477</v>
      </c>
      <c r="J210" s="48">
        <f>VLOOKUP($B210,wedstrijden!$B:$L,J$1,FALSE)</f>
        <v>43469</v>
      </c>
      <c r="K210" s="48">
        <f>VLOOKUP($B210,wedstrijden!$B:$L,K$1,FALSE)</f>
        <v>43448</v>
      </c>
      <c r="L210" s="71">
        <f>VLOOKUP($B210,wedstrijden!$B:$L,L$1,FALSE)</f>
        <v>0</v>
      </c>
      <c r="M210" s="71" t="str">
        <f>VLOOKUP(E210,lookups!G:J,4,FALSE)</f>
        <v>niet</v>
      </c>
      <c r="N210" s="71">
        <f t="shared" si="14"/>
        <v>0</v>
      </c>
      <c r="O210" s="72"/>
      <c r="P210" s="72"/>
      <c r="Q210" s="72"/>
      <c r="R210" s="72"/>
      <c r="S210" s="72"/>
      <c r="T210" s="72"/>
      <c r="U210" s="72"/>
      <c r="V210" s="72"/>
      <c r="W210" s="72"/>
      <c r="AD210" s="71" t="str">
        <f t="shared" si="15"/>
        <v>DDWB1</v>
      </c>
    </row>
    <row r="211" spans="1:30" ht="11.25" customHeight="1" x14ac:dyDescent="0.2">
      <c r="A211" s="71" t="str">
        <f t="shared" si="12"/>
        <v>ParijsWBHerenFloret</v>
      </c>
      <c r="B211" s="71">
        <f t="shared" si="13"/>
        <v>209</v>
      </c>
      <c r="C211" s="71" t="str">
        <f>VLOOKUP($B211,wedstrijden!$B:$L,C$1,FALSE)</f>
        <v>Heren</v>
      </c>
      <c r="D211" s="71" t="str">
        <f>VLOOKUP($B211,wedstrijden!$B:$L,D$1,FALSE)</f>
        <v>Floret</v>
      </c>
      <c r="E211" s="71" t="str">
        <f>VLOOKUP($B211,wedstrijden!$B:$L,E$1,FALSE)</f>
        <v>WB</v>
      </c>
      <c r="F211" s="71" t="str">
        <f>VLOOKUP($B211,wedstrijden!$B:$L,F$1,FALSE)</f>
        <v>Parijs</v>
      </c>
      <c r="G211" s="71" t="str">
        <f>VLOOKUP($B211,wedstrijden!$B:$L,G$1,FALSE)</f>
        <v>FRA</v>
      </c>
      <c r="H211" s="48">
        <f>VLOOKUP($B211,wedstrijden!$B:$L,H$1,FALSE)</f>
        <v>43476</v>
      </c>
      <c r="I211" s="48">
        <f>VLOOKUP($B211,wedstrijden!$B:$L,I$1,FALSE)</f>
        <v>43477</v>
      </c>
      <c r="J211" s="48">
        <f>VLOOKUP($B211,wedstrijden!$B:$L,J$1,FALSE)</f>
        <v>43469</v>
      </c>
      <c r="K211" s="48">
        <f>VLOOKUP($B211,wedstrijden!$B:$L,K$1,FALSE)</f>
        <v>43448</v>
      </c>
      <c r="L211" s="71">
        <f>VLOOKUP($B211,wedstrijden!$B:$L,L$1,FALSE)</f>
        <v>5</v>
      </c>
      <c r="M211" s="71" t="str">
        <f>VLOOKUP(E211,lookups!G:J,4,FALSE)</f>
        <v>niet</v>
      </c>
      <c r="N211" s="71">
        <f t="shared" si="14"/>
        <v>0</v>
      </c>
      <c r="O211" s="72"/>
      <c r="P211" s="72"/>
      <c r="Q211" s="72"/>
      <c r="R211" s="72"/>
      <c r="S211" s="72"/>
      <c r="T211" s="72"/>
      <c r="U211" s="72"/>
      <c r="V211" s="72"/>
      <c r="W211" s="72"/>
      <c r="AD211" s="71" t="str">
        <f t="shared" si="15"/>
        <v>HFWB1</v>
      </c>
    </row>
    <row r="212" spans="1:30" ht="11.25" customHeight="1" x14ac:dyDescent="0.2">
      <c r="A212" s="71" t="str">
        <f t="shared" si="12"/>
        <v>BudapestU23DamesSabel</v>
      </c>
      <c r="B212" s="71">
        <f t="shared" si="13"/>
        <v>210</v>
      </c>
      <c r="C212" s="71" t="str">
        <f>VLOOKUP($B212,wedstrijden!$B:$L,C$1,FALSE)</f>
        <v>Dames</v>
      </c>
      <c r="D212" s="71" t="str">
        <f>VLOOKUP($B212,wedstrijden!$B:$L,D$1,FALSE)</f>
        <v>Sabel</v>
      </c>
      <c r="E212" s="71" t="str">
        <f>VLOOKUP($B212,wedstrijden!$B:$L,E$1,FALSE)</f>
        <v>U23</v>
      </c>
      <c r="F212" s="71" t="str">
        <f>VLOOKUP($B212,wedstrijden!$B:$L,F$1,FALSE)</f>
        <v>Budapest</v>
      </c>
      <c r="G212" s="71" t="str">
        <f>VLOOKUP($B212,wedstrijden!$B:$L,G$1,FALSE)</f>
        <v>HUN</v>
      </c>
      <c r="H212" s="48">
        <f>VLOOKUP($B212,wedstrijden!$B:$L,H$1,FALSE)</f>
        <v>43477</v>
      </c>
      <c r="I212" s="48">
        <f>VLOOKUP($B212,wedstrijden!$B:$L,I$1,FALSE)</f>
        <v>43478</v>
      </c>
      <c r="J212" s="48">
        <f>VLOOKUP($B212,wedstrijden!$B:$L,J$1,FALSE)</f>
        <v>43470</v>
      </c>
      <c r="K212" s="48">
        <f>VLOOKUP($B212,wedstrijden!$B:$L,K$1,FALSE)</f>
        <v>43449</v>
      </c>
      <c r="L212" s="71">
        <f>VLOOKUP($B212,wedstrijden!$B:$L,L$1,FALSE)</f>
        <v>1</v>
      </c>
      <c r="M212" s="71">
        <f>VLOOKUP(E212,lookups!G:J,4,FALSE)</f>
        <v>1</v>
      </c>
      <c r="N212" s="71">
        <f t="shared" si="14"/>
        <v>1</v>
      </c>
      <c r="O212" s="72"/>
      <c r="P212" s="72"/>
      <c r="Q212" s="72"/>
      <c r="R212" s="72"/>
      <c r="S212" s="72"/>
      <c r="T212" s="72"/>
      <c r="U212" s="72"/>
      <c r="V212" s="72"/>
      <c r="W212" s="72"/>
      <c r="AD212" s="71" t="str">
        <f t="shared" si="15"/>
        <v>DSU231</v>
      </c>
    </row>
    <row r="213" spans="1:30" ht="11.25" customHeight="1" x14ac:dyDescent="0.2">
      <c r="A213" s="71" t="str">
        <f t="shared" si="12"/>
        <v>BudapestU23HerenSabel</v>
      </c>
      <c r="B213" s="71">
        <f t="shared" si="13"/>
        <v>211</v>
      </c>
      <c r="C213" s="71" t="str">
        <f>VLOOKUP($B213,wedstrijden!$B:$L,C$1,FALSE)</f>
        <v>Heren</v>
      </c>
      <c r="D213" s="71" t="str">
        <f>VLOOKUP($B213,wedstrijden!$B:$L,D$1,FALSE)</f>
        <v>Sabel</v>
      </c>
      <c r="E213" s="71" t="str">
        <f>VLOOKUP($B213,wedstrijden!$B:$L,E$1,FALSE)</f>
        <v>U23</v>
      </c>
      <c r="F213" s="71" t="str">
        <f>VLOOKUP($B213,wedstrijden!$B:$L,F$1,FALSE)</f>
        <v>Budapest</v>
      </c>
      <c r="G213" s="71" t="str">
        <f>VLOOKUP($B213,wedstrijden!$B:$L,G$1,FALSE)</f>
        <v>HUN</v>
      </c>
      <c r="H213" s="48">
        <f>VLOOKUP($B213,wedstrijden!$B:$L,H$1,FALSE)</f>
        <v>43477</v>
      </c>
      <c r="I213" s="48">
        <f>VLOOKUP($B213,wedstrijden!$B:$L,I$1,FALSE)</f>
        <v>43478</v>
      </c>
      <c r="J213" s="48">
        <f>VLOOKUP($B213,wedstrijden!$B:$L,J$1,FALSE)</f>
        <v>43470</v>
      </c>
      <c r="K213" s="48">
        <f>VLOOKUP($B213,wedstrijden!$B:$L,K$1,FALSE)</f>
        <v>43449</v>
      </c>
      <c r="L213" s="71">
        <f>VLOOKUP($B213,wedstrijden!$B:$L,L$1,FALSE)</f>
        <v>0</v>
      </c>
      <c r="M213" s="71">
        <f>VLOOKUP(E213,lookups!G:J,4,FALSE)</f>
        <v>1</v>
      </c>
      <c r="N213" s="71">
        <f t="shared" si="14"/>
        <v>0</v>
      </c>
      <c r="O213" s="72"/>
      <c r="P213" s="72"/>
      <c r="Q213" s="72"/>
      <c r="R213" s="72"/>
      <c r="S213" s="72"/>
      <c r="T213" s="72"/>
      <c r="U213" s="72"/>
      <c r="V213" s="72"/>
      <c r="W213" s="72"/>
      <c r="AD213" s="71" t="str">
        <f t="shared" si="15"/>
        <v>HSU231</v>
      </c>
    </row>
    <row r="214" spans="1:30" ht="11.25" customHeight="1" x14ac:dyDescent="0.2">
      <c r="A214" s="71" t="str">
        <f t="shared" si="12"/>
        <v>MeylanECCDamesSabel</v>
      </c>
      <c r="B214" s="71">
        <f t="shared" si="13"/>
        <v>212</v>
      </c>
      <c r="C214" s="71" t="str">
        <f>VLOOKUP($B214,wedstrijden!$B:$L,C$1,FALSE)</f>
        <v>Dames</v>
      </c>
      <c r="D214" s="71" t="str">
        <f>VLOOKUP($B214,wedstrijden!$B:$L,D$1,FALSE)</f>
        <v>Sabel</v>
      </c>
      <c r="E214" s="71" t="str">
        <f>VLOOKUP($B214,wedstrijden!$B:$L,E$1,FALSE)</f>
        <v>ECC</v>
      </c>
      <c r="F214" s="71" t="str">
        <f>VLOOKUP($B214,wedstrijden!$B:$L,F$1,FALSE)</f>
        <v>Meylan</v>
      </c>
      <c r="G214" s="71" t="str">
        <f>VLOOKUP($B214,wedstrijden!$B:$L,G$1,FALSE)</f>
        <v>FRA</v>
      </c>
      <c r="H214" s="48">
        <f>VLOOKUP($B214,wedstrijden!$B:$L,H$1,FALSE)</f>
        <v>43477</v>
      </c>
      <c r="I214" s="48">
        <f>VLOOKUP($B214,wedstrijden!$B:$L,I$1,FALSE)</f>
        <v>43478</v>
      </c>
      <c r="J214" s="48">
        <f>VLOOKUP($B214,wedstrijden!$B:$L,J$1,FALSE)</f>
        <v>43470</v>
      </c>
      <c r="K214" s="48">
        <f>VLOOKUP($B214,wedstrijden!$B:$L,K$1,FALSE)</f>
        <v>43449</v>
      </c>
      <c r="L214" s="71">
        <f>VLOOKUP($B214,wedstrijden!$B:$L,L$1,FALSE)</f>
        <v>1</v>
      </c>
      <c r="M214" s="71">
        <f>VLOOKUP(E214,lookups!G:J,4,FALSE)</f>
        <v>5</v>
      </c>
      <c r="N214" s="71">
        <f t="shared" si="14"/>
        <v>0</v>
      </c>
      <c r="O214" s="72"/>
      <c r="P214" s="72"/>
      <c r="Q214" s="72"/>
      <c r="R214" s="72"/>
      <c r="S214" s="72"/>
      <c r="T214" s="72"/>
      <c r="U214" s="72"/>
      <c r="V214" s="72"/>
      <c r="W214" s="72"/>
      <c r="AD214" s="71" t="str">
        <f t="shared" si="15"/>
        <v>DSECC1</v>
      </c>
    </row>
    <row r="215" spans="1:30" ht="11.25" customHeight="1" x14ac:dyDescent="0.2">
      <c r="A215" s="71" t="str">
        <f t="shared" si="12"/>
        <v>MeylanECCHerenSabel</v>
      </c>
      <c r="B215" s="71">
        <f t="shared" si="13"/>
        <v>213</v>
      </c>
      <c r="C215" s="71" t="str">
        <f>VLOOKUP($B215,wedstrijden!$B:$L,C$1,FALSE)</f>
        <v>Heren</v>
      </c>
      <c r="D215" s="71" t="str">
        <f>VLOOKUP($B215,wedstrijden!$B:$L,D$1,FALSE)</f>
        <v>Sabel</v>
      </c>
      <c r="E215" s="71" t="str">
        <f>VLOOKUP($B215,wedstrijden!$B:$L,E$1,FALSE)</f>
        <v>ECC</v>
      </c>
      <c r="F215" s="71" t="str">
        <f>VLOOKUP($B215,wedstrijden!$B:$L,F$1,FALSE)</f>
        <v>Meylan</v>
      </c>
      <c r="G215" s="71" t="str">
        <f>VLOOKUP($B215,wedstrijden!$B:$L,G$1,FALSE)</f>
        <v>FRA</v>
      </c>
      <c r="H215" s="48">
        <f>VLOOKUP($B215,wedstrijden!$B:$L,H$1,FALSE)</f>
        <v>43477</v>
      </c>
      <c r="I215" s="48">
        <f>VLOOKUP($B215,wedstrijden!$B:$L,I$1,FALSE)</f>
        <v>43478</v>
      </c>
      <c r="J215" s="48">
        <f>VLOOKUP($B215,wedstrijden!$B:$L,J$1,FALSE)</f>
        <v>43470</v>
      </c>
      <c r="K215" s="48">
        <f>VLOOKUP($B215,wedstrijden!$B:$L,K$1,FALSE)</f>
        <v>43449</v>
      </c>
      <c r="L215" s="71">
        <f>VLOOKUP($B215,wedstrijden!$B:$L,L$1,FALSE)</f>
        <v>3</v>
      </c>
      <c r="M215" s="71">
        <f>VLOOKUP(E215,lookups!G:J,4,FALSE)</f>
        <v>5</v>
      </c>
      <c r="N215" s="71">
        <f t="shared" si="14"/>
        <v>0</v>
      </c>
      <c r="O215" s="72"/>
      <c r="P215" s="72"/>
      <c r="Q215" s="72"/>
      <c r="R215" s="72"/>
      <c r="S215" s="72"/>
      <c r="T215" s="72"/>
      <c r="U215" s="72"/>
      <c r="V215" s="72"/>
      <c r="W215" s="72"/>
      <c r="AD215" s="71" t="str">
        <f t="shared" si="15"/>
        <v>HSECC1</v>
      </c>
    </row>
    <row r="216" spans="1:30" ht="11.25" customHeight="1" x14ac:dyDescent="0.2">
      <c r="A216" s="71" t="str">
        <f t="shared" si="12"/>
        <v>Parijs AntonyU23DamesFloret</v>
      </c>
      <c r="B216" s="71">
        <f t="shared" si="13"/>
        <v>214</v>
      </c>
      <c r="C216" s="71" t="str">
        <f>VLOOKUP($B216,wedstrijden!$B:$L,C$1,FALSE)</f>
        <v>Dames</v>
      </c>
      <c r="D216" s="71" t="str">
        <f>VLOOKUP($B216,wedstrijden!$B:$L,D$1,FALSE)</f>
        <v>Floret</v>
      </c>
      <c r="E216" s="71" t="str">
        <f>VLOOKUP($B216,wedstrijden!$B:$L,E$1,FALSE)</f>
        <v>U23</v>
      </c>
      <c r="F216" s="71" t="str">
        <f>VLOOKUP($B216,wedstrijden!$B:$L,F$1,FALSE)</f>
        <v>Parijs Antony</v>
      </c>
      <c r="G216" s="71" t="str">
        <f>VLOOKUP($B216,wedstrijden!$B:$L,G$1,FALSE)</f>
        <v>FRA</v>
      </c>
      <c r="H216" s="48">
        <f>VLOOKUP($B216,wedstrijden!$B:$L,H$1,FALSE)</f>
        <v>43477</v>
      </c>
      <c r="I216" s="48">
        <f>VLOOKUP($B216,wedstrijden!$B:$L,I$1,FALSE)</f>
        <v>43478</v>
      </c>
      <c r="J216" s="48">
        <f>VLOOKUP($B216,wedstrijden!$B:$L,J$1,FALSE)</f>
        <v>43470</v>
      </c>
      <c r="K216" s="48">
        <f>VLOOKUP($B216,wedstrijden!$B:$L,K$1,FALSE)</f>
        <v>43449</v>
      </c>
      <c r="L216" s="71">
        <f>VLOOKUP($B216,wedstrijden!$B:$L,L$1,FALSE)</f>
        <v>0</v>
      </c>
      <c r="M216" s="71">
        <f>VLOOKUP(E216,lookups!G:J,4,FALSE)</f>
        <v>1</v>
      </c>
      <c r="N216" s="71">
        <f>IF(L216&gt;=M216,1,0)</f>
        <v>0</v>
      </c>
      <c r="O216" s="72"/>
      <c r="P216" s="72"/>
      <c r="Q216" s="72"/>
      <c r="R216" s="72"/>
      <c r="S216" s="72"/>
      <c r="T216" s="72"/>
      <c r="U216" s="72"/>
      <c r="V216" s="72"/>
      <c r="W216" s="72"/>
      <c r="AD216" s="71" t="str">
        <f t="shared" si="15"/>
        <v>DFU231</v>
      </c>
    </row>
    <row r="217" spans="1:30" ht="11.25" customHeight="1" x14ac:dyDescent="0.2">
      <c r="A217" s="71" t="str">
        <f t="shared" si="12"/>
        <v>PoznanECCDamesFloret</v>
      </c>
      <c r="B217" s="71">
        <f t="shared" si="13"/>
        <v>215</v>
      </c>
      <c r="C217" s="71" t="str">
        <f>VLOOKUP($B217,wedstrijden!$B:$L,C$1,FALSE)</f>
        <v>Dames</v>
      </c>
      <c r="D217" s="71" t="str">
        <f>VLOOKUP($B217,wedstrijden!$B:$L,D$1,FALSE)</f>
        <v>Floret</v>
      </c>
      <c r="E217" s="71" t="str">
        <f>VLOOKUP($B217,wedstrijden!$B:$L,E$1,FALSE)</f>
        <v>ECC</v>
      </c>
      <c r="F217" s="71" t="str">
        <f>VLOOKUP($B217,wedstrijden!$B:$L,F$1,FALSE)</f>
        <v>Poznan</v>
      </c>
      <c r="G217" s="71" t="str">
        <f>VLOOKUP($B217,wedstrijden!$B:$L,G$1,FALSE)</f>
        <v>POL</v>
      </c>
      <c r="H217" s="48">
        <f>VLOOKUP($B217,wedstrijden!$B:$L,H$1,FALSE)</f>
        <v>43477</v>
      </c>
      <c r="I217" s="48">
        <f>VLOOKUP($B217,wedstrijden!$B:$L,I$1,FALSE)</f>
        <v>43478</v>
      </c>
      <c r="J217" s="48">
        <f>VLOOKUP($B217,wedstrijden!$B:$L,J$1,FALSE)</f>
        <v>43470</v>
      </c>
      <c r="K217" s="48">
        <f>VLOOKUP($B217,wedstrijden!$B:$L,K$1,FALSE)</f>
        <v>43449</v>
      </c>
      <c r="L217" s="71">
        <f>VLOOKUP($B217,wedstrijden!$B:$L,L$1,FALSE)</f>
        <v>6</v>
      </c>
      <c r="M217" s="71">
        <f>VLOOKUP(E217,lookups!G:J,4,FALSE)</f>
        <v>5</v>
      </c>
      <c r="N217" s="71">
        <f t="shared" si="14"/>
        <v>1</v>
      </c>
      <c r="O217" s="72" t="s">
        <v>2943</v>
      </c>
      <c r="P217" s="72" t="s">
        <v>2942</v>
      </c>
      <c r="Q217" s="72"/>
      <c r="R217" s="72"/>
      <c r="S217" s="72"/>
      <c r="T217" s="72"/>
      <c r="U217" s="72"/>
      <c r="V217" s="72"/>
      <c r="W217" s="72"/>
      <c r="AD217" s="71" t="str">
        <f t="shared" si="15"/>
        <v>DFECC1</v>
      </c>
    </row>
    <row r="218" spans="1:30" ht="11.25" customHeight="1" x14ac:dyDescent="0.2">
      <c r="A218" s="71" t="str">
        <f t="shared" si="12"/>
        <v>PoznanECC EqDamesFloret</v>
      </c>
      <c r="B218" s="71">
        <f t="shared" si="13"/>
        <v>216</v>
      </c>
      <c r="C218" s="71" t="str">
        <f>VLOOKUP($B218,wedstrijden!$B:$L,C$1,FALSE)</f>
        <v>Dames</v>
      </c>
      <c r="D218" s="71" t="str">
        <f>VLOOKUP($B218,wedstrijden!$B:$L,D$1,FALSE)</f>
        <v>Floret</v>
      </c>
      <c r="E218" s="71" t="str">
        <f>VLOOKUP($B218,wedstrijden!$B:$L,E$1,FALSE)</f>
        <v>ECC Eq</v>
      </c>
      <c r="F218" s="71" t="str">
        <f>VLOOKUP($B218,wedstrijden!$B:$L,F$1,FALSE)</f>
        <v>Poznan</v>
      </c>
      <c r="G218" s="71" t="str">
        <f>VLOOKUP($B218,wedstrijden!$B:$L,G$1,FALSE)</f>
        <v>POL</v>
      </c>
      <c r="H218" s="48">
        <f>VLOOKUP($B218,wedstrijden!$B:$L,H$1,FALSE)</f>
        <v>43477</v>
      </c>
      <c r="I218" s="48">
        <f>VLOOKUP($B218,wedstrijden!$B:$L,I$1,FALSE)</f>
        <v>43478</v>
      </c>
      <c r="J218" s="48">
        <f>VLOOKUP($B218,wedstrijden!$B:$L,J$1,FALSE)</f>
        <v>43470</v>
      </c>
      <c r="K218" s="48">
        <f>VLOOKUP($B218,wedstrijden!$B:$L,K$1,FALSE)</f>
        <v>43449</v>
      </c>
      <c r="L218" s="71">
        <f>VLOOKUP($B218,wedstrijden!$B:$L,L$1,FALSE)</f>
        <v>6</v>
      </c>
      <c r="M218" s="71">
        <f>VLOOKUP(E218,lookups!G:J,4,FALSE)</f>
        <v>3</v>
      </c>
      <c r="N218" s="71">
        <f t="shared" si="14"/>
        <v>1</v>
      </c>
      <c r="O218" s="72" t="s">
        <v>2943</v>
      </c>
      <c r="P218" s="72" t="s">
        <v>2942</v>
      </c>
      <c r="Q218" s="72"/>
      <c r="R218" s="72"/>
      <c r="S218" s="72"/>
      <c r="T218" s="72"/>
      <c r="U218" s="72"/>
      <c r="V218" s="72"/>
      <c r="W218" s="72"/>
      <c r="AD218" s="71" t="str">
        <f t="shared" si="15"/>
        <v>DFECC Eq1</v>
      </c>
    </row>
    <row r="219" spans="1:30" ht="11.25" customHeight="1" x14ac:dyDescent="0.2">
      <c r="A219" s="71" t="str">
        <f>F219&amp;E219&amp;C219&amp;D219</f>
        <v>GdanskWB EqDamesFloret</v>
      </c>
      <c r="B219" s="71">
        <f>B218+1</f>
        <v>217</v>
      </c>
      <c r="C219" s="71" t="str">
        <f>VLOOKUP($B219,wedstrijden!$B:$L,C$1,FALSE)</f>
        <v>Dames</v>
      </c>
      <c r="D219" s="71" t="str">
        <f>VLOOKUP($B219,wedstrijden!$B:$L,D$1,FALSE)</f>
        <v>Floret</v>
      </c>
      <c r="E219" s="71" t="str">
        <f>VLOOKUP($B219,wedstrijden!$B:$L,E$1,FALSE)</f>
        <v>WB Eq</v>
      </c>
      <c r="F219" s="71" t="str">
        <f>VLOOKUP($B219,wedstrijden!$B:$L,F$1,FALSE)</f>
        <v>Gdansk</v>
      </c>
      <c r="G219" s="71" t="str">
        <f>VLOOKUP($B219,wedstrijden!$B:$L,G$1,FALSE)</f>
        <v>POL</v>
      </c>
      <c r="H219" s="48">
        <f>VLOOKUP($B219,wedstrijden!$B:$L,H$1,FALSE)</f>
        <v>43478</v>
      </c>
      <c r="I219" s="48">
        <f>VLOOKUP($B219,wedstrijden!$B:$L,I$1,FALSE)</f>
        <v>43478</v>
      </c>
      <c r="J219" s="48">
        <f>VLOOKUP($B219,wedstrijden!$B:$L,J$1,FALSE)</f>
        <v>43471</v>
      </c>
      <c r="K219" s="48">
        <f>VLOOKUP($B219,wedstrijden!$B:$L,K$1,FALSE)</f>
        <v>43450</v>
      </c>
      <c r="L219" s="71">
        <f>VLOOKUP($B219,wedstrijden!$B:$L,L$1,FALSE)</f>
        <v>0</v>
      </c>
      <c r="M219" s="71" t="str">
        <f>VLOOKUP(E219,lookups!G:J,4,FALSE)</f>
        <v>niet</v>
      </c>
      <c r="N219" s="71">
        <f t="shared" si="14"/>
        <v>0</v>
      </c>
      <c r="O219" s="72"/>
      <c r="P219" s="72"/>
      <c r="Q219" s="72"/>
      <c r="R219" s="72"/>
      <c r="S219" s="72"/>
      <c r="T219" s="72"/>
      <c r="U219" s="72"/>
      <c r="V219" s="72"/>
      <c r="W219" s="72"/>
      <c r="AD219" s="71" t="str">
        <f t="shared" si="15"/>
        <v>DFWB Eq1</v>
      </c>
    </row>
    <row r="220" spans="1:30" ht="11.25" customHeight="1" x14ac:dyDescent="0.2">
      <c r="A220" s="71" t="str">
        <f t="shared" ref="A220:A283" si="16">F220&amp;E220&amp;C220&amp;D220</f>
        <v>HeidenheimWB EqHerenDegen</v>
      </c>
      <c r="B220" s="71">
        <f t="shared" ref="B220:B283" si="17">B219+1</f>
        <v>218</v>
      </c>
      <c r="C220" s="71" t="str">
        <f>VLOOKUP($B220,wedstrijden!$B:$L,C$1,FALSE)</f>
        <v>Heren</v>
      </c>
      <c r="D220" s="71" t="str">
        <f>VLOOKUP($B220,wedstrijden!$B:$L,D$1,FALSE)</f>
        <v>Degen</v>
      </c>
      <c r="E220" s="71" t="str">
        <f>VLOOKUP($B220,wedstrijden!$B:$L,E$1,FALSE)</f>
        <v>WB Eq</v>
      </c>
      <c r="F220" s="71" t="str">
        <f>VLOOKUP($B220,wedstrijden!$B:$L,F$1,FALSE)</f>
        <v>Heidenheim</v>
      </c>
      <c r="G220" s="71" t="str">
        <f>VLOOKUP($B220,wedstrijden!$B:$L,G$1,FALSE)</f>
        <v>GER</v>
      </c>
      <c r="H220" s="48">
        <f>VLOOKUP($B220,wedstrijden!$B:$L,H$1,FALSE)</f>
        <v>43478</v>
      </c>
      <c r="I220" s="48">
        <f>VLOOKUP($B220,wedstrijden!$B:$L,I$1,FALSE)</f>
        <v>43478</v>
      </c>
      <c r="J220" s="48">
        <f>VLOOKUP($B220,wedstrijden!$B:$L,J$1,FALSE)</f>
        <v>43471</v>
      </c>
      <c r="K220" s="48">
        <f>VLOOKUP($B220,wedstrijden!$B:$L,K$1,FALSE)</f>
        <v>43450</v>
      </c>
      <c r="L220" s="71">
        <f>VLOOKUP($B220,wedstrijden!$B:$L,L$1,FALSE)</f>
        <v>4</v>
      </c>
      <c r="M220" s="71" t="str">
        <f>VLOOKUP(E220,lookups!G:J,4,FALSE)</f>
        <v>niet</v>
      </c>
      <c r="N220" s="71">
        <f t="shared" si="14"/>
        <v>0</v>
      </c>
      <c r="O220" s="72"/>
      <c r="P220" s="72"/>
      <c r="Q220" s="72"/>
      <c r="R220" s="72"/>
      <c r="S220" s="72"/>
      <c r="T220" s="72"/>
      <c r="U220" s="72"/>
      <c r="V220" s="72"/>
      <c r="W220" s="72"/>
      <c r="AD220" s="71" t="str">
        <f t="shared" si="15"/>
        <v>HDWB Eq1</v>
      </c>
    </row>
    <row r="221" spans="1:30" ht="11.25" customHeight="1" x14ac:dyDescent="0.2">
      <c r="A221" s="71" t="str">
        <f t="shared" si="16"/>
        <v>HavanaWB EqDamesDegen</v>
      </c>
      <c r="B221" s="71">
        <f t="shared" si="17"/>
        <v>219</v>
      </c>
      <c r="C221" s="71" t="str">
        <f>VLOOKUP($B221,wedstrijden!$B:$L,C$1,FALSE)</f>
        <v>Dames</v>
      </c>
      <c r="D221" s="71" t="str">
        <f>VLOOKUP($B221,wedstrijden!$B:$L,D$1,FALSE)</f>
        <v>Degen</v>
      </c>
      <c r="E221" s="71" t="str">
        <f>VLOOKUP($B221,wedstrijden!$B:$L,E$1,FALSE)</f>
        <v>WB Eq</v>
      </c>
      <c r="F221" s="71" t="str">
        <f>VLOOKUP($B221,wedstrijden!$B:$L,F$1,FALSE)</f>
        <v>Havana</v>
      </c>
      <c r="G221" s="71" t="str">
        <f>VLOOKUP($B221,wedstrijden!$B:$L,G$1,FALSE)</f>
        <v>CUB</v>
      </c>
      <c r="H221" s="48">
        <f>VLOOKUP($B221,wedstrijden!$B:$L,H$1,FALSE)</f>
        <v>43478</v>
      </c>
      <c r="I221" s="48">
        <f>VLOOKUP($B221,wedstrijden!$B:$L,I$1,FALSE)</f>
        <v>43478</v>
      </c>
      <c r="J221" s="48">
        <f>VLOOKUP($B221,wedstrijden!$B:$L,J$1,FALSE)</f>
        <v>43471</v>
      </c>
      <c r="K221" s="48">
        <f>VLOOKUP($B221,wedstrijden!$B:$L,K$1,FALSE)</f>
        <v>43450</v>
      </c>
      <c r="L221" s="71">
        <f>VLOOKUP($B221,wedstrijden!$B:$L,L$1,FALSE)</f>
        <v>0</v>
      </c>
      <c r="M221" s="71" t="str">
        <f>VLOOKUP(E221,lookups!G:J,4,FALSE)</f>
        <v>niet</v>
      </c>
      <c r="N221" s="71">
        <f t="shared" si="14"/>
        <v>0</v>
      </c>
      <c r="O221" s="72"/>
      <c r="P221" s="72"/>
      <c r="Q221" s="72"/>
      <c r="R221" s="72"/>
      <c r="S221" s="72"/>
      <c r="T221" s="72"/>
      <c r="U221" s="72"/>
      <c r="V221" s="72"/>
      <c r="W221" s="72"/>
      <c r="AD221" s="71" t="str">
        <f t="shared" si="15"/>
        <v>DDWB Eq1</v>
      </c>
    </row>
    <row r="222" spans="1:30" ht="11.25" customHeight="1" x14ac:dyDescent="0.2">
      <c r="A222" s="71" t="str">
        <f t="shared" si="16"/>
        <v>ParijsWB EqHerenFloret</v>
      </c>
      <c r="B222" s="71">
        <f t="shared" si="17"/>
        <v>220</v>
      </c>
      <c r="C222" s="71" t="str">
        <f>VLOOKUP($B222,wedstrijden!$B:$L,C$1,FALSE)</f>
        <v>Heren</v>
      </c>
      <c r="D222" s="71" t="str">
        <f>VLOOKUP($B222,wedstrijden!$B:$L,D$1,FALSE)</f>
        <v>Floret</v>
      </c>
      <c r="E222" s="71" t="str">
        <f>VLOOKUP($B222,wedstrijden!$B:$L,E$1,FALSE)</f>
        <v>WB Eq</v>
      </c>
      <c r="F222" s="71" t="str">
        <f>VLOOKUP($B222,wedstrijden!$B:$L,F$1,FALSE)</f>
        <v>Parijs</v>
      </c>
      <c r="G222" s="71" t="str">
        <f>VLOOKUP($B222,wedstrijden!$B:$L,G$1,FALSE)</f>
        <v>FRA</v>
      </c>
      <c r="H222" s="48">
        <f>VLOOKUP($B222,wedstrijden!$B:$L,H$1,FALSE)</f>
        <v>43478</v>
      </c>
      <c r="I222" s="48">
        <f>VLOOKUP($B222,wedstrijden!$B:$L,I$1,FALSE)</f>
        <v>43478</v>
      </c>
      <c r="J222" s="48">
        <f>VLOOKUP($B222,wedstrijden!$B:$L,J$1,FALSE)</f>
        <v>43471</v>
      </c>
      <c r="K222" s="48">
        <f>VLOOKUP($B222,wedstrijden!$B:$L,K$1,FALSE)</f>
        <v>43450</v>
      </c>
      <c r="L222" s="71">
        <f>VLOOKUP($B222,wedstrijden!$B:$L,L$1,FALSE)</f>
        <v>4</v>
      </c>
      <c r="M222" s="71" t="str">
        <f>VLOOKUP(E222,lookups!G:J,4,FALSE)</f>
        <v>niet</v>
      </c>
      <c r="N222" s="71">
        <f t="shared" si="14"/>
        <v>0</v>
      </c>
      <c r="O222" s="72"/>
      <c r="P222" s="72"/>
      <c r="Q222" s="72"/>
      <c r="R222" s="72"/>
      <c r="S222" s="72"/>
      <c r="T222" s="72"/>
      <c r="U222" s="72"/>
      <c r="V222" s="72"/>
      <c r="W222" s="72"/>
      <c r="AD222" s="71" t="str">
        <f t="shared" si="15"/>
        <v>HFWB Eq1</v>
      </c>
    </row>
    <row r="223" spans="1:30" ht="11.25" customHeight="1" x14ac:dyDescent="0.2">
      <c r="A223" s="71" t="str">
        <f t="shared" si="16"/>
        <v>Aix-en-ProvenceWB JunHerenFloret</v>
      </c>
      <c r="B223" s="71">
        <f t="shared" si="17"/>
        <v>221</v>
      </c>
      <c r="C223" s="71" t="str">
        <f>VLOOKUP($B223,wedstrijden!$B:$L,C$1,FALSE)</f>
        <v>Heren</v>
      </c>
      <c r="D223" s="71" t="str">
        <f>VLOOKUP($B223,wedstrijden!$B:$L,D$1,FALSE)</f>
        <v>Floret</v>
      </c>
      <c r="E223" s="71" t="str">
        <f>VLOOKUP($B223,wedstrijden!$B:$L,E$1,FALSE)</f>
        <v>WB Jun</v>
      </c>
      <c r="F223" s="71" t="str">
        <f>VLOOKUP($B223,wedstrijden!$B:$L,F$1,FALSE)</f>
        <v>Aix-en-Provence</v>
      </c>
      <c r="G223" s="71" t="str">
        <f>VLOOKUP($B223,wedstrijden!$B:$L,G$1,FALSE)</f>
        <v>FRA</v>
      </c>
      <c r="H223" s="48">
        <f>VLOOKUP($B223,wedstrijden!$B:$L,H$1,FALSE)</f>
        <v>43484</v>
      </c>
      <c r="I223" s="48">
        <f>VLOOKUP($B223,wedstrijden!$B:$L,I$1,FALSE)</f>
        <v>43484</v>
      </c>
      <c r="J223" s="48">
        <f>VLOOKUP($B223,wedstrijden!$B:$L,J$1,FALSE)</f>
        <v>43477</v>
      </c>
      <c r="K223" s="48">
        <f>VLOOKUP($B223,wedstrijden!$B:$L,K$1,FALSE)</f>
        <v>43456</v>
      </c>
      <c r="L223" s="71">
        <f>VLOOKUP($B223,wedstrijden!$B:$L,L$1,FALSE)</f>
        <v>5</v>
      </c>
      <c r="M223" s="71">
        <f>VLOOKUP(E223,lookups!G:J,4,FALSE)</f>
        <v>5</v>
      </c>
      <c r="N223" s="71">
        <f t="shared" si="14"/>
        <v>1</v>
      </c>
      <c r="O223" s="72" t="s">
        <v>2945</v>
      </c>
      <c r="P223" s="72" t="s">
        <v>1048</v>
      </c>
      <c r="Q223" s="72"/>
      <c r="R223" s="72"/>
      <c r="S223" s="72"/>
      <c r="T223" s="72"/>
      <c r="U223" s="72"/>
      <c r="V223" s="72"/>
      <c r="W223" s="72"/>
      <c r="AD223" s="71" t="str">
        <f t="shared" si="15"/>
        <v>HFWB Jun1</v>
      </c>
    </row>
    <row r="224" spans="1:30" ht="11.25" customHeight="1" x14ac:dyDescent="0.2">
      <c r="A224" s="71" t="str">
        <f t="shared" si="16"/>
        <v>MaalotWB JunDamesDegen</v>
      </c>
      <c r="B224" s="71">
        <f t="shared" si="17"/>
        <v>222</v>
      </c>
      <c r="C224" s="71" t="str">
        <f>VLOOKUP($B224,wedstrijden!$B:$L,C$1,FALSE)</f>
        <v>Dames</v>
      </c>
      <c r="D224" s="71" t="str">
        <f>VLOOKUP($B224,wedstrijden!$B:$L,D$1,FALSE)</f>
        <v>Degen</v>
      </c>
      <c r="E224" s="71" t="str">
        <f>VLOOKUP($B224,wedstrijden!$B:$L,E$1,FALSE)</f>
        <v>WB Jun</v>
      </c>
      <c r="F224" s="71" t="str">
        <f>VLOOKUP($B224,wedstrijden!$B:$L,F$1,FALSE)</f>
        <v>Maalot</v>
      </c>
      <c r="G224" s="71" t="str">
        <f>VLOOKUP($B224,wedstrijden!$B:$L,G$1,FALSE)</f>
        <v>ISR</v>
      </c>
      <c r="H224" s="48">
        <f>VLOOKUP($B224,wedstrijden!$B:$L,H$1,FALSE)</f>
        <v>43484</v>
      </c>
      <c r="I224" s="48">
        <f>VLOOKUP($B224,wedstrijden!$B:$L,I$1,FALSE)</f>
        <v>43485</v>
      </c>
      <c r="J224" s="48">
        <f>VLOOKUP($B224,wedstrijden!$B:$L,J$1,FALSE)</f>
        <v>43477</v>
      </c>
      <c r="K224" s="48">
        <f>VLOOKUP($B224,wedstrijden!$B:$L,K$1,FALSE)</f>
        <v>43456</v>
      </c>
      <c r="L224" s="71">
        <f>VLOOKUP($B224,wedstrijden!$B:$L,L$1,FALSE)</f>
        <v>0</v>
      </c>
      <c r="M224" s="71">
        <f>VLOOKUP(E224,lookups!G:J,4,FALSE)</f>
        <v>5</v>
      </c>
      <c r="N224" s="71">
        <f t="shared" si="14"/>
        <v>0</v>
      </c>
      <c r="O224" s="72"/>
      <c r="P224" s="72"/>
      <c r="Q224" s="72"/>
      <c r="R224" s="72"/>
      <c r="S224" s="72"/>
      <c r="T224" s="72"/>
      <c r="U224" s="72"/>
      <c r="V224" s="72"/>
      <c r="W224" s="72"/>
      <c r="AD224" s="71" t="str">
        <f t="shared" si="15"/>
        <v>DDWB Jun1</v>
      </c>
    </row>
    <row r="225" spans="1:30" ht="11.25" customHeight="1" x14ac:dyDescent="0.2">
      <c r="A225" s="71" t="str">
        <f t="shared" si="16"/>
        <v>ManamaWB JunHerenDegen</v>
      </c>
      <c r="B225" s="71">
        <f t="shared" si="17"/>
        <v>223</v>
      </c>
      <c r="C225" s="71" t="str">
        <f>VLOOKUP($B225,wedstrijden!$B:$L,C$1,FALSE)</f>
        <v>Heren</v>
      </c>
      <c r="D225" s="71" t="str">
        <f>VLOOKUP($B225,wedstrijden!$B:$L,D$1,FALSE)</f>
        <v>Degen</v>
      </c>
      <c r="E225" s="71" t="str">
        <f>VLOOKUP($B225,wedstrijden!$B:$L,E$1,FALSE)</f>
        <v>WB Jun</v>
      </c>
      <c r="F225" s="71" t="str">
        <f>VLOOKUP($B225,wedstrijden!$B:$L,F$1,FALSE)</f>
        <v>Manama</v>
      </c>
      <c r="G225" s="71" t="str">
        <f>VLOOKUP($B225,wedstrijden!$B:$L,G$1,FALSE)</f>
        <v>BRN</v>
      </c>
      <c r="H225" s="48">
        <f>VLOOKUP($B225,wedstrijden!$B:$L,H$1,FALSE)</f>
        <v>43484</v>
      </c>
      <c r="I225" s="48">
        <f>VLOOKUP($B225,wedstrijden!$B:$L,I$1,FALSE)</f>
        <v>43485</v>
      </c>
      <c r="J225" s="48">
        <f>VLOOKUP($B225,wedstrijden!$B:$L,J$1,FALSE)</f>
        <v>43477</v>
      </c>
      <c r="K225" s="48">
        <f>VLOOKUP($B225,wedstrijden!$B:$L,K$1,FALSE)</f>
        <v>43456</v>
      </c>
      <c r="L225" s="71">
        <f>VLOOKUP($B225,wedstrijden!$B:$L,L$1,FALSE)</f>
        <v>0</v>
      </c>
      <c r="M225" s="71">
        <f>VLOOKUP(E225,lookups!G:J,4,FALSE)</f>
        <v>5</v>
      </c>
      <c r="N225" s="71">
        <f t="shared" si="14"/>
        <v>0</v>
      </c>
      <c r="O225" s="72"/>
      <c r="P225" s="72"/>
      <c r="Q225" s="72"/>
      <c r="R225" s="72"/>
      <c r="S225" s="72"/>
      <c r="T225" s="72"/>
      <c r="U225" s="72"/>
      <c r="V225" s="72"/>
      <c r="W225" s="72"/>
      <c r="AD225" s="71" t="str">
        <f t="shared" si="15"/>
        <v>HDWB Jun1</v>
      </c>
    </row>
    <row r="226" spans="1:30" ht="11.25" customHeight="1" x14ac:dyDescent="0.2">
      <c r="A226" s="71" t="str">
        <f t="shared" si="16"/>
        <v>PhoenixWB JunHerenSabel</v>
      </c>
      <c r="B226" s="71">
        <f t="shared" si="17"/>
        <v>224</v>
      </c>
      <c r="C226" s="71" t="str">
        <f>VLOOKUP($B226,wedstrijden!$B:$L,C$1,FALSE)</f>
        <v>Heren</v>
      </c>
      <c r="D226" s="71" t="str">
        <f>VLOOKUP($B226,wedstrijden!$B:$L,D$1,FALSE)</f>
        <v>Sabel</v>
      </c>
      <c r="E226" s="71" t="str">
        <f>VLOOKUP($B226,wedstrijden!$B:$L,E$1,FALSE)</f>
        <v>WB Jun</v>
      </c>
      <c r="F226" s="71" t="str">
        <f>VLOOKUP($B226,wedstrijden!$B:$L,F$1,FALSE)</f>
        <v>Phoenix</v>
      </c>
      <c r="G226" s="71" t="str">
        <f>VLOOKUP($B226,wedstrijden!$B:$L,G$1,FALSE)</f>
        <v>USA</v>
      </c>
      <c r="H226" s="48">
        <f>VLOOKUP($B226,wedstrijden!$B:$L,H$1,FALSE)</f>
        <v>43484</v>
      </c>
      <c r="I226" s="48">
        <f>VLOOKUP($B226,wedstrijden!$B:$L,I$1,FALSE)</f>
        <v>43484</v>
      </c>
      <c r="J226" s="48">
        <f>VLOOKUP($B226,wedstrijden!$B:$L,J$1,FALSE)</f>
        <v>43477</v>
      </c>
      <c r="K226" s="48">
        <f>VLOOKUP($B226,wedstrijden!$B:$L,K$1,FALSE)</f>
        <v>43456</v>
      </c>
      <c r="L226" s="71">
        <f>VLOOKUP($B226,wedstrijden!$B:$L,L$1,FALSE)</f>
        <v>0</v>
      </c>
      <c r="M226" s="71">
        <f>VLOOKUP(E226,lookups!G:J,4,FALSE)</f>
        <v>5</v>
      </c>
      <c r="N226" s="71">
        <f t="shared" si="14"/>
        <v>0</v>
      </c>
      <c r="O226" s="72"/>
      <c r="P226" s="72"/>
      <c r="Q226" s="72"/>
      <c r="R226" s="72"/>
      <c r="S226" s="72"/>
      <c r="T226" s="72"/>
      <c r="U226" s="72"/>
      <c r="V226" s="72"/>
      <c r="W226" s="72"/>
      <c r="AD226" s="71" t="str">
        <f t="shared" si="15"/>
        <v>HSWB Jun1</v>
      </c>
    </row>
    <row r="227" spans="1:30" ht="11.25" customHeight="1" x14ac:dyDescent="0.2">
      <c r="A227" s="71" t="str">
        <f t="shared" si="16"/>
        <v>SegoviaWB JunDamesSabel</v>
      </c>
      <c r="B227" s="71">
        <f t="shared" si="17"/>
        <v>225</v>
      </c>
      <c r="C227" s="71" t="str">
        <f>VLOOKUP($B227,wedstrijden!$B:$L,C$1,FALSE)</f>
        <v>Dames</v>
      </c>
      <c r="D227" s="71" t="str">
        <f>VLOOKUP($B227,wedstrijden!$B:$L,D$1,FALSE)</f>
        <v>Sabel</v>
      </c>
      <c r="E227" s="71" t="str">
        <f>VLOOKUP($B227,wedstrijden!$B:$L,E$1,FALSE)</f>
        <v>WB Jun</v>
      </c>
      <c r="F227" s="71" t="str">
        <f>VLOOKUP($B227,wedstrijden!$B:$L,F$1,FALSE)</f>
        <v>Segovia</v>
      </c>
      <c r="G227" s="71" t="str">
        <f>VLOOKUP($B227,wedstrijden!$B:$L,G$1,FALSE)</f>
        <v>ESP</v>
      </c>
      <c r="H227" s="48">
        <f>VLOOKUP($B227,wedstrijden!$B:$L,H$1,FALSE)</f>
        <v>43484</v>
      </c>
      <c r="I227" s="48">
        <f>VLOOKUP($B227,wedstrijden!$B:$L,I$1,FALSE)</f>
        <v>43484</v>
      </c>
      <c r="J227" s="48">
        <f>VLOOKUP($B227,wedstrijden!$B:$L,J$1,FALSE)</f>
        <v>43477</v>
      </c>
      <c r="K227" s="48">
        <f>VLOOKUP($B227,wedstrijden!$B:$L,K$1,FALSE)</f>
        <v>43456</v>
      </c>
      <c r="L227" s="71">
        <f>VLOOKUP($B227,wedstrijden!$B:$L,L$1,FALSE)</f>
        <v>1</v>
      </c>
      <c r="M227" s="71">
        <f>VLOOKUP(E227,lookups!G:J,4,FALSE)</f>
        <v>5</v>
      </c>
      <c r="N227" s="71">
        <f t="shared" si="14"/>
        <v>0</v>
      </c>
      <c r="O227" s="72"/>
      <c r="P227" s="72"/>
      <c r="Q227" s="72"/>
      <c r="R227" s="72"/>
      <c r="S227" s="72"/>
      <c r="T227" s="72"/>
      <c r="U227" s="72"/>
      <c r="V227" s="72"/>
      <c r="W227" s="72"/>
      <c r="AD227" s="71" t="str">
        <f t="shared" si="15"/>
        <v>DSWB Jun1</v>
      </c>
    </row>
    <row r="228" spans="1:30" ht="11.25" customHeight="1" x14ac:dyDescent="0.2">
      <c r="A228" s="71" t="str">
        <f t="shared" si="16"/>
        <v>ZagrebWB JunDamesFloret</v>
      </c>
      <c r="B228" s="71">
        <f t="shared" si="17"/>
        <v>226</v>
      </c>
      <c r="C228" s="71" t="str">
        <f>VLOOKUP($B228,wedstrijden!$B:$L,C$1,FALSE)</f>
        <v>Dames</v>
      </c>
      <c r="D228" s="71" t="str">
        <f>VLOOKUP($B228,wedstrijden!$B:$L,D$1,FALSE)</f>
        <v>Floret</v>
      </c>
      <c r="E228" s="71" t="str">
        <f>VLOOKUP($B228,wedstrijden!$B:$L,E$1,FALSE)</f>
        <v>WB Jun</v>
      </c>
      <c r="F228" s="71" t="str">
        <f>VLOOKUP($B228,wedstrijden!$B:$L,F$1,FALSE)</f>
        <v>Zagreb</v>
      </c>
      <c r="G228" s="71" t="str">
        <f>VLOOKUP($B228,wedstrijden!$B:$L,G$1,FALSE)</f>
        <v>CRO</v>
      </c>
      <c r="H228" s="48">
        <f>VLOOKUP($B228,wedstrijden!$B:$L,H$1,FALSE)</f>
        <v>43484</v>
      </c>
      <c r="I228" s="48">
        <f>VLOOKUP($B228,wedstrijden!$B:$L,I$1,FALSE)</f>
        <v>43484</v>
      </c>
      <c r="J228" s="48">
        <f>VLOOKUP($B228,wedstrijden!$B:$L,J$1,FALSE)</f>
        <v>43477</v>
      </c>
      <c r="K228" s="48">
        <f>VLOOKUP($B228,wedstrijden!$B:$L,K$1,FALSE)</f>
        <v>43456</v>
      </c>
      <c r="L228" s="71">
        <f>VLOOKUP($B228,wedstrijden!$B:$L,L$1,FALSE)</f>
        <v>0</v>
      </c>
      <c r="M228" s="71">
        <f>VLOOKUP(E228,lookups!G:J,4,FALSE)</f>
        <v>5</v>
      </c>
      <c r="N228" s="71">
        <f t="shared" si="14"/>
        <v>0</v>
      </c>
      <c r="O228" s="72" t="s">
        <v>2618</v>
      </c>
      <c r="P228" s="72"/>
      <c r="Q228" s="72"/>
      <c r="R228" s="72"/>
      <c r="S228" s="72"/>
      <c r="T228" s="72"/>
      <c r="U228" s="72"/>
      <c r="V228" s="72"/>
      <c r="W228" s="72"/>
      <c r="AD228" s="71" t="str">
        <f t="shared" si="15"/>
        <v>DFWB Jun1</v>
      </c>
    </row>
    <row r="229" spans="1:30" ht="11.25" customHeight="1" x14ac:dyDescent="0.2">
      <c r="A229" s="71" t="str">
        <f t="shared" si="16"/>
        <v>Aix-en-ProvenceWB Jun EqHerenFloret</v>
      </c>
      <c r="B229" s="71">
        <f t="shared" si="17"/>
        <v>227</v>
      </c>
      <c r="C229" s="71" t="str">
        <f>VLOOKUP($B229,wedstrijden!$B:$L,C$1,FALSE)</f>
        <v>Heren</v>
      </c>
      <c r="D229" s="71" t="str">
        <f>VLOOKUP($B229,wedstrijden!$B:$L,D$1,FALSE)</f>
        <v>Floret</v>
      </c>
      <c r="E229" s="71" t="str">
        <f>VLOOKUP($B229,wedstrijden!$B:$L,E$1,FALSE)</f>
        <v>WB Jun Eq</v>
      </c>
      <c r="F229" s="71" t="str">
        <f>VLOOKUP($B229,wedstrijden!$B:$L,F$1,FALSE)</f>
        <v>Aix-en-Provence</v>
      </c>
      <c r="G229" s="71" t="str">
        <f>VLOOKUP($B229,wedstrijden!$B:$L,G$1,FALSE)</f>
        <v>FRA</v>
      </c>
      <c r="H229" s="48">
        <f>VLOOKUP($B229,wedstrijden!$B:$L,H$1,FALSE)</f>
        <v>43485</v>
      </c>
      <c r="I229" s="48">
        <f>VLOOKUP($B229,wedstrijden!$B:$L,I$1,FALSE)</f>
        <v>43485</v>
      </c>
      <c r="J229" s="48">
        <f>VLOOKUP($B229,wedstrijden!$B:$L,J$1,FALSE)</f>
        <v>43478</v>
      </c>
      <c r="K229" s="48">
        <f>VLOOKUP($B229,wedstrijden!$B:$L,K$1,FALSE)</f>
        <v>43457</v>
      </c>
      <c r="L229" s="71">
        <f>VLOOKUP($B229,wedstrijden!$B:$L,L$1,FALSE)</f>
        <v>4</v>
      </c>
      <c r="M229" s="71">
        <f>VLOOKUP(E229,lookups!G:J,4,FALSE)</f>
        <v>1</v>
      </c>
      <c r="N229" s="71">
        <f t="shared" si="14"/>
        <v>1</v>
      </c>
      <c r="O229" s="72" t="s">
        <v>2945</v>
      </c>
      <c r="P229" s="72" t="s">
        <v>1048</v>
      </c>
      <c r="Q229" s="72"/>
      <c r="R229" s="72"/>
      <c r="S229" s="72"/>
      <c r="T229" s="72"/>
      <c r="U229" s="72"/>
      <c r="V229" s="72"/>
      <c r="W229" s="72"/>
      <c r="AD229" s="71" t="str">
        <f t="shared" si="15"/>
        <v>HFWB Jun Eq1</v>
      </c>
    </row>
    <row r="230" spans="1:30" x14ac:dyDescent="0.2">
      <c r="A230" s="71" t="str">
        <f t="shared" si="16"/>
        <v>PhoenixWB Jun EqHerenSabel</v>
      </c>
      <c r="B230" s="71">
        <f t="shared" si="17"/>
        <v>228</v>
      </c>
      <c r="C230" s="71" t="str">
        <f>VLOOKUP($B230,wedstrijden!$B:$L,C$1,FALSE)</f>
        <v>Heren</v>
      </c>
      <c r="D230" s="71" t="str">
        <f>VLOOKUP($B230,wedstrijden!$B:$L,D$1,FALSE)</f>
        <v>Sabel</v>
      </c>
      <c r="E230" s="71" t="str">
        <f>VLOOKUP($B230,wedstrijden!$B:$L,E$1,FALSE)</f>
        <v>WB Jun Eq</v>
      </c>
      <c r="F230" s="71" t="str">
        <f>VLOOKUP($B230,wedstrijden!$B:$L,F$1,FALSE)</f>
        <v>Phoenix</v>
      </c>
      <c r="G230" s="71" t="str">
        <f>VLOOKUP($B230,wedstrijden!$B:$L,G$1,FALSE)</f>
        <v>USA</v>
      </c>
      <c r="H230" s="48">
        <f>VLOOKUP($B230,wedstrijden!$B:$L,H$1,FALSE)</f>
        <v>43485</v>
      </c>
      <c r="I230" s="48">
        <f>VLOOKUP($B230,wedstrijden!$B:$L,I$1,FALSE)</f>
        <v>43485</v>
      </c>
      <c r="J230" s="48">
        <f>VLOOKUP($B230,wedstrijden!$B:$L,J$1,FALSE)</f>
        <v>43478</v>
      </c>
      <c r="K230" s="48">
        <f>VLOOKUP($B230,wedstrijden!$B:$L,K$1,FALSE)</f>
        <v>43457</v>
      </c>
      <c r="L230" s="71">
        <f>VLOOKUP($B230,wedstrijden!$B:$L,L$1,FALSE)</f>
        <v>0</v>
      </c>
      <c r="M230" s="71">
        <f>VLOOKUP(E230,lookups!G:J,4,FALSE)</f>
        <v>1</v>
      </c>
      <c r="N230" s="71">
        <f t="shared" si="14"/>
        <v>0</v>
      </c>
      <c r="O230" s="72"/>
      <c r="P230" s="72"/>
      <c r="Q230" s="72"/>
      <c r="R230" s="72"/>
      <c r="S230" s="72"/>
      <c r="T230" s="72"/>
      <c r="U230" s="72"/>
      <c r="V230" s="72"/>
      <c r="W230" s="72"/>
      <c r="AD230" s="71" t="str">
        <f t="shared" si="15"/>
        <v>HSWB Jun Eq1</v>
      </c>
    </row>
    <row r="231" spans="1:30" ht="11.25" customHeight="1" x14ac:dyDescent="0.2">
      <c r="A231" s="71" t="str">
        <f t="shared" si="16"/>
        <v>SegoviaWB Jun EqDamesSabel</v>
      </c>
      <c r="B231" s="71">
        <f t="shared" si="17"/>
        <v>229</v>
      </c>
      <c r="C231" s="71" t="str">
        <f>VLOOKUP($B231,wedstrijden!$B:$L,C$1,FALSE)</f>
        <v>Dames</v>
      </c>
      <c r="D231" s="71" t="str">
        <f>VLOOKUP($B231,wedstrijden!$B:$L,D$1,FALSE)</f>
        <v>Sabel</v>
      </c>
      <c r="E231" s="71" t="str">
        <f>VLOOKUP($B231,wedstrijden!$B:$L,E$1,FALSE)</f>
        <v>WB Jun Eq</v>
      </c>
      <c r="F231" s="71" t="str">
        <f>VLOOKUP($B231,wedstrijden!$B:$L,F$1,FALSE)</f>
        <v>Segovia</v>
      </c>
      <c r="G231" s="71" t="str">
        <f>VLOOKUP($B231,wedstrijden!$B:$L,G$1,FALSE)</f>
        <v>ESP</v>
      </c>
      <c r="H231" s="48">
        <f>VLOOKUP($B231,wedstrijden!$B:$L,H$1,FALSE)</f>
        <v>43485</v>
      </c>
      <c r="I231" s="48">
        <f>VLOOKUP($B231,wedstrijden!$B:$L,I$1,FALSE)</f>
        <v>43485</v>
      </c>
      <c r="J231" s="48">
        <f>VLOOKUP($B231,wedstrijden!$B:$L,J$1,FALSE)</f>
        <v>43478</v>
      </c>
      <c r="K231" s="48">
        <f>VLOOKUP($B231,wedstrijden!$B:$L,K$1,FALSE)</f>
        <v>43457</v>
      </c>
      <c r="L231" s="71">
        <f>VLOOKUP($B231,wedstrijden!$B:$L,L$1,FALSE)</f>
        <v>0</v>
      </c>
      <c r="M231" s="71">
        <f>VLOOKUP(E231,lookups!G:J,4,FALSE)</f>
        <v>1</v>
      </c>
      <c r="N231" s="71">
        <f t="shared" si="14"/>
        <v>0</v>
      </c>
      <c r="O231" s="72"/>
      <c r="P231" s="72"/>
      <c r="Q231" s="72"/>
      <c r="R231" s="72"/>
      <c r="S231" s="72"/>
      <c r="T231" s="72"/>
      <c r="U231" s="72"/>
      <c r="V231" s="72"/>
      <c r="W231" s="72"/>
      <c r="AD231" s="71" t="str">
        <f t="shared" si="15"/>
        <v>DSWB Jun Eq1</v>
      </c>
    </row>
    <row r="232" spans="1:30" ht="11.25" customHeight="1" x14ac:dyDescent="0.2">
      <c r="A232" s="71" t="str">
        <f t="shared" si="16"/>
        <v>ZagrebWB Jun EqDamesFloret</v>
      </c>
      <c r="B232" s="71">
        <f t="shared" si="17"/>
        <v>230</v>
      </c>
      <c r="C232" s="71" t="str">
        <f>VLOOKUP($B232,wedstrijden!$B:$L,C$1,FALSE)</f>
        <v>Dames</v>
      </c>
      <c r="D232" s="71" t="str">
        <f>VLOOKUP($B232,wedstrijden!$B:$L,D$1,FALSE)</f>
        <v>Floret</v>
      </c>
      <c r="E232" s="71" t="str">
        <f>VLOOKUP($B232,wedstrijden!$B:$L,E$1,FALSE)</f>
        <v>WB Jun Eq</v>
      </c>
      <c r="F232" s="71" t="str">
        <f>VLOOKUP($B232,wedstrijden!$B:$L,F$1,FALSE)</f>
        <v>Zagreb</v>
      </c>
      <c r="G232" s="71" t="str">
        <f>VLOOKUP($B232,wedstrijden!$B:$L,G$1,FALSE)</f>
        <v>CRO</v>
      </c>
      <c r="H232" s="48">
        <f>VLOOKUP($B232,wedstrijden!$B:$L,H$1,FALSE)</f>
        <v>43485</v>
      </c>
      <c r="I232" s="48">
        <f>VLOOKUP($B232,wedstrijden!$B:$L,I$1,FALSE)</f>
        <v>43485</v>
      </c>
      <c r="J232" s="48">
        <f>VLOOKUP($B232,wedstrijden!$B:$L,J$1,FALSE)</f>
        <v>43478</v>
      </c>
      <c r="K232" s="48">
        <f>VLOOKUP($B232,wedstrijden!$B:$L,K$1,FALSE)</f>
        <v>43457</v>
      </c>
      <c r="L232" s="71">
        <f>VLOOKUP($B232,wedstrijden!$B:$L,L$1,FALSE)</f>
        <v>0</v>
      </c>
      <c r="M232" s="71">
        <f>VLOOKUP(E232,lookups!G:J,4,FALSE)</f>
        <v>1</v>
      </c>
      <c r="N232" s="71">
        <f t="shared" si="14"/>
        <v>0</v>
      </c>
      <c r="O232" s="72" t="s">
        <v>2618</v>
      </c>
      <c r="P232" s="72"/>
      <c r="Q232" s="72"/>
      <c r="R232" s="72"/>
      <c r="S232" s="72"/>
      <c r="T232" s="72"/>
      <c r="U232" s="72"/>
      <c r="V232" s="72"/>
      <c r="W232" s="72"/>
      <c r="AD232" s="71" t="str">
        <f t="shared" si="15"/>
        <v>DFWB Jun Eq1</v>
      </c>
    </row>
    <row r="233" spans="1:30" ht="11.25" customHeight="1" x14ac:dyDescent="0.2">
      <c r="A233" s="71" t="str">
        <f t="shared" si="16"/>
        <v>DohaGPDamesDegen</v>
      </c>
      <c r="B233" s="71">
        <f t="shared" si="17"/>
        <v>231</v>
      </c>
      <c r="C233" s="71" t="str">
        <f>VLOOKUP($B233,wedstrijden!$B:$L,C$1,FALSE)</f>
        <v>Dames</v>
      </c>
      <c r="D233" s="71" t="str">
        <f>VLOOKUP($B233,wedstrijden!$B:$L,D$1,FALSE)</f>
        <v>Degen</v>
      </c>
      <c r="E233" s="71" t="str">
        <f>VLOOKUP($B233,wedstrijden!$B:$L,E$1,FALSE)</f>
        <v>GP</v>
      </c>
      <c r="F233" s="71" t="str">
        <f>VLOOKUP($B233,wedstrijden!$B:$L,F$1,FALSE)</f>
        <v>Doha</v>
      </c>
      <c r="G233" s="71" t="str">
        <f>VLOOKUP($B233,wedstrijden!$B:$L,G$1,FALSE)</f>
        <v>QAT</v>
      </c>
      <c r="H233" s="48">
        <f>VLOOKUP($B233,wedstrijden!$B:$L,H$1,FALSE)</f>
        <v>43490</v>
      </c>
      <c r="I233" s="48">
        <f>VLOOKUP($B233,wedstrijden!$B:$L,I$1,FALSE)</f>
        <v>43492</v>
      </c>
      <c r="J233" s="48">
        <f>VLOOKUP($B233,wedstrijden!$B:$L,J$1,FALSE)</f>
        <v>43483</v>
      </c>
      <c r="K233" s="48">
        <f>VLOOKUP($B233,wedstrijden!$B:$L,K$1,FALSE)</f>
        <v>43462</v>
      </c>
      <c r="L233" s="71">
        <f>VLOOKUP($B233,wedstrijden!$B:$L,L$1,FALSE)</f>
        <v>1</v>
      </c>
      <c r="M233" s="71" t="str">
        <f>VLOOKUP(E233,lookups!G:J,4,FALSE)</f>
        <v>niet</v>
      </c>
      <c r="N233" s="71">
        <f t="shared" si="14"/>
        <v>0</v>
      </c>
      <c r="O233" s="72"/>
      <c r="P233" s="72"/>
      <c r="Q233" s="72"/>
      <c r="R233" s="72"/>
      <c r="S233" s="72"/>
      <c r="T233" s="72"/>
      <c r="U233" s="72"/>
      <c r="V233" s="72"/>
      <c r="W233" s="72"/>
      <c r="AD233" s="71" t="str">
        <f t="shared" si="15"/>
        <v>DDGP1</v>
      </c>
    </row>
    <row r="234" spans="1:30" ht="11.25" customHeight="1" x14ac:dyDescent="0.2">
      <c r="A234" s="71" t="str">
        <f t="shared" si="16"/>
        <v>DohaGPHerenDegen</v>
      </c>
      <c r="B234" s="71">
        <f t="shared" si="17"/>
        <v>232</v>
      </c>
      <c r="C234" s="71" t="str">
        <f>VLOOKUP($B234,wedstrijden!$B:$L,C$1,FALSE)</f>
        <v>Heren</v>
      </c>
      <c r="D234" s="71" t="str">
        <f>VLOOKUP($B234,wedstrijden!$B:$L,D$1,FALSE)</f>
        <v>Degen</v>
      </c>
      <c r="E234" s="71" t="str">
        <f>VLOOKUP($B234,wedstrijden!$B:$L,E$1,FALSE)</f>
        <v>GP</v>
      </c>
      <c r="F234" s="71" t="str">
        <f>VLOOKUP($B234,wedstrijden!$B:$L,F$1,FALSE)</f>
        <v>Doha</v>
      </c>
      <c r="G234" s="71" t="str">
        <f>VLOOKUP($B234,wedstrijden!$B:$L,G$1,FALSE)</f>
        <v>QAT</v>
      </c>
      <c r="H234" s="48">
        <f>VLOOKUP($B234,wedstrijden!$B:$L,H$1,FALSE)</f>
        <v>43490</v>
      </c>
      <c r="I234" s="48">
        <f>VLOOKUP($B234,wedstrijden!$B:$L,I$1,FALSE)</f>
        <v>43492</v>
      </c>
      <c r="J234" s="48">
        <f>VLOOKUP($B234,wedstrijden!$B:$L,J$1,FALSE)</f>
        <v>43483</v>
      </c>
      <c r="K234" s="48">
        <f>VLOOKUP($B234,wedstrijden!$B:$L,K$1,FALSE)</f>
        <v>43462</v>
      </c>
      <c r="L234" s="71">
        <f>VLOOKUP($B234,wedstrijden!$B:$L,L$1,FALSE)</f>
        <v>2</v>
      </c>
      <c r="M234" s="71" t="str">
        <f>VLOOKUP(E234,lookups!G:J,4,FALSE)</f>
        <v>niet</v>
      </c>
      <c r="N234" s="71">
        <f t="shared" si="14"/>
        <v>0</v>
      </c>
      <c r="O234" s="72"/>
      <c r="P234" s="72"/>
      <c r="Q234" s="72"/>
      <c r="R234" s="72"/>
      <c r="S234" s="72"/>
      <c r="T234" s="72"/>
      <c r="U234" s="72"/>
      <c r="V234" s="72"/>
      <c r="W234" s="72"/>
      <c r="AD234" s="71" t="str">
        <f t="shared" si="15"/>
        <v>HDGP1</v>
      </c>
    </row>
    <row r="235" spans="1:30" ht="11.25" customHeight="1" x14ac:dyDescent="0.2">
      <c r="A235" s="71" t="str">
        <f t="shared" si="16"/>
        <v>Salt Lake CityWBDamesSabel</v>
      </c>
      <c r="B235" s="71">
        <f t="shared" si="17"/>
        <v>233</v>
      </c>
      <c r="C235" s="71" t="str">
        <f>VLOOKUP($B235,wedstrijden!$B:$L,C$1,FALSE)</f>
        <v>Dames</v>
      </c>
      <c r="D235" s="71" t="str">
        <f>VLOOKUP($B235,wedstrijden!$B:$L,D$1,FALSE)</f>
        <v>Sabel</v>
      </c>
      <c r="E235" s="71" t="str">
        <f>VLOOKUP($B235,wedstrijden!$B:$L,E$1,FALSE)</f>
        <v>WB</v>
      </c>
      <c r="F235" s="71" t="str">
        <f>VLOOKUP($B235,wedstrijden!$B:$L,F$1,FALSE)</f>
        <v>Salt Lake City</v>
      </c>
      <c r="G235" s="71" t="str">
        <f>VLOOKUP($B235,wedstrijden!$B:$L,G$1,FALSE)</f>
        <v>USA</v>
      </c>
      <c r="H235" s="48">
        <f>VLOOKUP($B235,wedstrijden!$B:$L,H$1,FALSE)</f>
        <v>43490</v>
      </c>
      <c r="I235" s="48">
        <f>VLOOKUP($B235,wedstrijden!$B:$L,I$1,FALSE)</f>
        <v>43491</v>
      </c>
      <c r="J235" s="48">
        <f>VLOOKUP($B235,wedstrijden!$B:$L,J$1,FALSE)</f>
        <v>43483</v>
      </c>
      <c r="K235" s="48">
        <f>VLOOKUP($B235,wedstrijden!$B:$L,K$1,FALSE)</f>
        <v>43462</v>
      </c>
      <c r="L235" s="71">
        <f>VLOOKUP($B235,wedstrijden!$B:$L,L$1,FALSE)</f>
        <v>0</v>
      </c>
      <c r="M235" s="71" t="str">
        <f>VLOOKUP(E235,lookups!G:J,4,FALSE)</f>
        <v>niet</v>
      </c>
      <c r="N235" s="71">
        <f t="shared" si="14"/>
        <v>0</v>
      </c>
      <c r="O235" s="72"/>
      <c r="P235" s="72"/>
      <c r="Q235" s="72"/>
      <c r="R235" s="72"/>
      <c r="S235" s="72"/>
      <c r="T235" s="72"/>
      <c r="U235" s="72"/>
      <c r="V235" s="72"/>
      <c r="W235" s="72"/>
      <c r="AD235" s="71" t="str">
        <f t="shared" si="15"/>
        <v>DSWB1</v>
      </c>
    </row>
    <row r="236" spans="1:30" ht="11.25" customHeight="1" x14ac:dyDescent="0.2">
      <c r="A236" s="71" t="str">
        <f t="shared" si="16"/>
        <v>St-MaurWBDamesFloret</v>
      </c>
      <c r="B236" s="71">
        <f t="shared" si="17"/>
        <v>234</v>
      </c>
      <c r="C236" s="71" t="str">
        <f>VLOOKUP($B236,wedstrijden!$B:$L,C$1,FALSE)</f>
        <v>Dames</v>
      </c>
      <c r="D236" s="71" t="str">
        <f>VLOOKUP($B236,wedstrijden!$B:$L,D$1,FALSE)</f>
        <v>Floret</v>
      </c>
      <c r="E236" s="71" t="str">
        <f>VLOOKUP($B236,wedstrijden!$B:$L,E$1,FALSE)</f>
        <v>WB</v>
      </c>
      <c r="F236" s="71" t="str">
        <f>VLOOKUP($B236,wedstrijden!$B:$L,F$1,FALSE)</f>
        <v>St-Maur</v>
      </c>
      <c r="G236" s="71" t="str">
        <f>VLOOKUP($B236,wedstrijden!$B:$L,G$1,FALSE)</f>
        <v>FRA</v>
      </c>
      <c r="H236" s="48">
        <f>VLOOKUP($B236,wedstrijden!$B:$L,H$1,FALSE)</f>
        <v>43490</v>
      </c>
      <c r="I236" s="48">
        <f>VLOOKUP($B236,wedstrijden!$B:$L,I$1,FALSE)</f>
        <v>43491</v>
      </c>
      <c r="J236" s="48">
        <f>VLOOKUP($B236,wedstrijden!$B:$L,J$1,FALSE)</f>
        <v>43483</v>
      </c>
      <c r="K236" s="48">
        <f>VLOOKUP($B236,wedstrijden!$B:$L,K$1,FALSE)</f>
        <v>43462</v>
      </c>
      <c r="L236" s="71">
        <f>VLOOKUP($B236,wedstrijden!$B:$L,L$1,FALSE)</f>
        <v>1</v>
      </c>
      <c r="M236" s="71" t="str">
        <f>VLOOKUP(E236,lookups!G:J,4,FALSE)</f>
        <v>niet</v>
      </c>
      <c r="N236" s="71">
        <f t="shared" si="14"/>
        <v>0</v>
      </c>
      <c r="O236" s="72"/>
      <c r="P236" s="72"/>
      <c r="Q236" s="72"/>
      <c r="R236" s="72"/>
      <c r="S236" s="72"/>
      <c r="T236" s="72"/>
      <c r="U236" s="72"/>
      <c r="V236" s="72"/>
      <c r="W236" s="72"/>
      <c r="AD236" s="71" t="str">
        <f t="shared" si="15"/>
        <v>DFWB1</v>
      </c>
    </row>
    <row r="237" spans="1:30" ht="11.25" customHeight="1" x14ac:dyDescent="0.2">
      <c r="A237" s="71" t="str">
        <f t="shared" si="16"/>
        <v>TokyoWBHerenFloret</v>
      </c>
      <c r="B237" s="71">
        <f t="shared" si="17"/>
        <v>235</v>
      </c>
      <c r="C237" s="71" t="str">
        <f>VLOOKUP($B237,wedstrijden!$B:$L,C$1,FALSE)</f>
        <v>Heren</v>
      </c>
      <c r="D237" s="71" t="str">
        <f>VLOOKUP($B237,wedstrijden!$B:$L,D$1,FALSE)</f>
        <v>Floret</v>
      </c>
      <c r="E237" s="71" t="str">
        <f>VLOOKUP($B237,wedstrijden!$B:$L,E$1,FALSE)</f>
        <v>WB</v>
      </c>
      <c r="F237" s="71" t="str">
        <f>VLOOKUP($B237,wedstrijden!$B:$L,F$1,FALSE)</f>
        <v>Tokyo</v>
      </c>
      <c r="G237" s="71" t="str">
        <f>VLOOKUP($B237,wedstrijden!$B:$L,G$1,FALSE)</f>
        <v>JPN</v>
      </c>
      <c r="H237" s="48">
        <f>VLOOKUP($B237,wedstrijden!$B:$L,H$1,FALSE)</f>
        <v>43490</v>
      </c>
      <c r="I237" s="48">
        <f>VLOOKUP($B237,wedstrijden!$B:$L,I$1,FALSE)</f>
        <v>43491</v>
      </c>
      <c r="J237" s="48">
        <f>VLOOKUP($B237,wedstrijden!$B:$L,J$1,FALSE)</f>
        <v>43483</v>
      </c>
      <c r="K237" s="48">
        <f>VLOOKUP($B237,wedstrijden!$B:$L,K$1,FALSE)</f>
        <v>43462</v>
      </c>
      <c r="L237" s="71">
        <f>VLOOKUP($B237,wedstrijden!$B:$L,L$1,FALSE)</f>
        <v>0</v>
      </c>
      <c r="M237" s="71" t="str">
        <f>VLOOKUP(E237,lookups!G:J,4,FALSE)</f>
        <v>niet</v>
      </c>
      <c r="N237" s="71">
        <f t="shared" si="14"/>
        <v>0</v>
      </c>
      <c r="O237" s="72"/>
      <c r="P237" s="72"/>
      <c r="Q237" s="72"/>
      <c r="R237" s="72"/>
      <c r="S237" s="72"/>
      <c r="T237" s="72"/>
      <c r="U237" s="72"/>
      <c r="V237" s="72"/>
      <c r="W237" s="72"/>
      <c r="AD237" s="71" t="str">
        <f t="shared" si="15"/>
        <v>HFWB1</v>
      </c>
    </row>
    <row r="238" spans="1:30" ht="11.25" customHeight="1" x14ac:dyDescent="0.2">
      <c r="A238" s="71" t="str">
        <f t="shared" si="16"/>
        <v>Busto ArsizioU23DamesDegen</v>
      </c>
      <c r="B238" s="71">
        <f t="shared" si="17"/>
        <v>236</v>
      </c>
      <c r="C238" s="71" t="str">
        <f>VLOOKUP($B238,wedstrijden!$B:$L,C$1,FALSE)</f>
        <v>Dames</v>
      </c>
      <c r="D238" s="71" t="str">
        <f>VLOOKUP($B238,wedstrijden!$B:$L,D$1,FALSE)</f>
        <v>Degen</v>
      </c>
      <c r="E238" s="71" t="str">
        <f>VLOOKUP($B238,wedstrijden!$B:$L,E$1,FALSE)</f>
        <v>U23</v>
      </c>
      <c r="F238" s="71" t="str">
        <f>VLOOKUP($B238,wedstrijden!$B:$L,F$1,FALSE)</f>
        <v>Busto Arsizio</v>
      </c>
      <c r="G238" s="71" t="str">
        <f>VLOOKUP($B238,wedstrijden!$B:$L,G$1,FALSE)</f>
        <v>ITA</v>
      </c>
      <c r="H238" s="48">
        <f>VLOOKUP($B238,wedstrijden!$B:$L,H$1,FALSE)</f>
        <v>43491</v>
      </c>
      <c r="I238" s="48">
        <f>VLOOKUP($B238,wedstrijden!$B:$L,I$1,FALSE)</f>
        <v>43492</v>
      </c>
      <c r="J238" s="48">
        <f>VLOOKUP($B238,wedstrijden!$B:$L,J$1,FALSE)</f>
        <v>43484</v>
      </c>
      <c r="K238" s="48">
        <f>VLOOKUP($B238,wedstrijden!$B:$L,K$1,FALSE)</f>
        <v>43463</v>
      </c>
      <c r="L238" s="71">
        <f>VLOOKUP($B238,wedstrijden!$B:$L,L$1,FALSE)</f>
        <v>8</v>
      </c>
      <c r="M238" s="71">
        <f>VLOOKUP(E238,lookups!G:J,4,FALSE)</f>
        <v>1</v>
      </c>
      <c r="N238" s="71">
        <f t="shared" si="14"/>
        <v>1</v>
      </c>
      <c r="O238" s="72" t="s">
        <v>2944</v>
      </c>
      <c r="P238" s="72" t="s">
        <v>2150</v>
      </c>
      <c r="Q238" s="72"/>
      <c r="R238" s="72"/>
      <c r="S238" s="72"/>
      <c r="T238" s="72"/>
      <c r="U238" s="72"/>
      <c r="V238" s="72"/>
      <c r="W238" s="72"/>
      <c r="AD238" s="71" t="str">
        <f t="shared" si="15"/>
        <v>DDU231</v>
      </c>
    </row>
    <row r="239" spans="1:30" ht="11.25" customHeight="1" x14ac:dyDescent="0.2">
      <c r="A239" s="71" t="str">
        <f t="shared" si="16"/>
        <v>Busto ArsizioU23HerenDegen</v>
      </c>
      <c r="B239" s="71">
        <f t="shared" si="17"/>
        <v>237</v>
      </c>
      <c r="C239" s="71" t="str">
        <f>VLOOKUP($B239,wedstrijden!$B:$L,C$1,FALSE)</f>
        <v>Heren</v>
      </c>
      <c r="D239" s="71" t="str">
        <f>VLOOKUP($B239,wedstrijden!$B:$L,D$1,FALSE)</f>
        <v>Degen</v>
      </c>
      <c r="E239" s="71" t="str">
        <f>VLOOKUP($B239,wedstrijden!$B:$L,E$1,FALSE)</f>
        <v>U23</v>
      </c>
      <c r="F239" s="71" t="str">
        <f>VLOOKUP($B239,wedstrijden!$B:$L,F$1,FALSE)</f>
        <v>Busto Arsizio</v>
      </c>
      <c r="G239" s="71" t="str">
        <f>VLOOKUP($B239,wedstrijden!$B:$L,G$1,FALSE)</f>
        <v>ITA</v>
      </c>
      <c r="H239" s="48">
        <f>VLOOKUP($B239,wedstrijden!$B:$L,H$1,FALSE)</f>
        <v>43491</v>
      </c>
      <c r="I239" s="48">
        <f>VLOOKUP($B239,wedstrijden!$B:$L,I$1,FALSE)</f>
        <v>43492</v>
      </c>
      <c r="J239" s="48">
        <f>VLOOKUP($B239,wedstrijden!$B:$L,J$1,FALSE)</f>
        <v>43484</v>
      </c>
      <c r="K239" s="48">
        <f>VLOOKUP($B239,wedstrijden!$B:$L,K$1,FALSE)</f>
        <v>43463</v>
      </c>
      <c r="L239" s="71">
        <f>VLOOKUP($B239,wedstrijden!$B:$L,L$1,FALSE)</f>
        <v>2</v>
      </c>
      <c r="M239" s="71">
        <f>VLOOKUP(E239,lookups!G:J,4,FALSE)</f>
        <v>1</v>
      </c>
      <c r="N239" s="71">
        <f t="shared" si="14"/>
        <v>1</v>
      </c>
      <c r="O239" s="72" t="s">
        <v>2770</v>
      </c>
      <c r="P239" s="72"/>
      <c r="Q239" s="72"/>
      <c r="R239" s="72"/>
      <c r="S239" s="72"/>
      <c r="T239" s="72"/>
      <c r="U239" s="72"/>
      <c r="V239" s="72"/>
      <c r="W239" s="72"/>
      <c r="AD239" s="71" t="str">
        <f t="shared" si="15"/>
        <v>HDU231</v>
      </c>
    </row>
    <row r="240" spans="1:30" ht="11.25" customHeight="1" x14ac:dyDescent="0.2">
      <c r="A240" s="71" t="str">
        <f t="shared" si="16"/>
        <v>Espoo HelsinkiECCDamesDegen</v>
      </c>
      <c r="B240" s="71">
        <f t="shared" si="17"/>
        <v>238</v>
      </c>
      <c r="C240" s="71" t="str">
        <f>VLOOKUP($B240,wedstrijden!$B:$L,C$1,FALSE)</f>
        <v>Dames</v>
      </c>
      <c r="D240" s="71" t="str">
        <f>VLOOKUP($B240,wedstrijden!$B:$L,D$1,FALSE)</f>
        <v>Degen</v>
      </c>
      <c r="E240" s="71" t="str">
        <f>VLOOKUP($B240,wedstrijden!$B:$L,E$1,FALSE)</f>
        <v>ECC</v>
      </c>
      <c r="F240" s="71" t="str">
        <f>VLOOKUP($B240,wedstrijden!$B:$L,F$1,FALSE)</f>
        <v>Espoo Helsinki</v>
      </c>
      <c r="G240" s="71" t="str">
        <f>VLOOKUP($B240,wedstrijden!$B:$L,G$1,FALSE)</f>
        <v>FIN</v>
      </c>
      <c r="H240" s="48">
        <f>VLOOKUP($B240,wedstrijden!$B:$L,H$1,FALSE)</f>
        <v>43491</v>
      </c>
      <c r="I240" s="48">
        <f>VLOOKUP($B240,wedstrijden!$B:$L,I$1,FALSE)</f>
        <v>43492</v>
      </c>
      <c r="J240" s="48">
        <f>VLOOKUP($B240,wedstrijden!$B:$L,J$1,FALSE)</f>
        <v>43484</v>
      </c>
      <c r="K240" s="48">
        <f>VLOOKUP($B240,wedstrijden!$B:$L,K$1,FALSE)</f>
        <v>43463</v>
      </c>
      <c r="L240" s="71">
        <f>VLOOKUP($B240,wedstrijden!$B:$L,L$1,FALSE)</f>
        <v>0</v>
      </c>
      <c r="M240" s="71">
        <f>VLOOKUP(E240,lookups!G:J,4,FALSE)</f>
        <v>5</v>
      </c>
      <c r="N240" s="71">
        <f t="shared" si="14"/>
        <v>0</v>
      </c>
      <c r="O240" s="72" t="s">
        <v>2611</v>
      </c>
      <c r="P240" s="72"/>
      <c r="Q240" s="72"/>
      <c r="R240" s="72"/>
      <c r="S240" s="72"/>
      <c r="T240" s="72"/>
      <c r="U240" s="72"/>
      <c r="V240" s="72"/>
      <c r="W240" s="72"/>
      <c r="AD240" s="71" t="str">
        <f t="shared" si="15"/>
        <v>DDECC1</v>
      </c>
    </row>
    <row r="241" spans="1:30" ht="11.25" customHeight="1" x14ac:dyDescent="0.2">
      <c r="A241" s="71" t="str">
        <f t="shared" si="16"/>
        <v>Espoo HelsinkiECC EqDamesDegen</v>
      </c>
      <c r="B241" s="71">
        <f t="shared" si="17"/>
        <v>239</v>
      </c>
      <c r="C241" s="71" t="str">
        <f>VLOOKUP($B241,wedstrijden!$B:$L,C$1,FALSE)</f>
        <v>Dames</v>
      </c>
      <c r="D241" s="71" t="str">
        <f>VLOOKUP($B241,wedstrijden!$B:$L,D$1,FALSE)</f>
        <v>Degen</v>
      </c>
      <c r="E241" s="71" t="str">
        <f>VLOOKUP($B241,wedstrijden!$B:$L,E$1,FALSE)</f>
        <v>ECC Eq</v>
      </c>
      <c r="F241" s="71" t="str">
        <f>VLOOKUP($B241,wedstrijden!$B:$L,F$1,FALSE)</f>
        <v>Espoo Helsinki</v>
      </c>
      <c r="G241" s="71" t="str">
        <f>VLOOKUP($B241,wedstrijden!$B:$L,G$1,FALSE)</f>
        <v>FIN</v>
      </c>
      <c r="H241" s="48">
        <f>VLOOKUP($B241,wedstrijden!$B:$L,H$1,FALSE)</f>
        <v>43491</v>
      </c>
      <c r="I241" s="48">
        <f>VLOOKUP($B241,wedstrijden!$B:$L,I$1,FALSE)</f>
        <v>43492</v>
      </c>
      <c r="J241" s="48">
        <f>VLOOKUP($B241,wedstrijden!$B:$L,J$1,FALSE)</f>
        <v>43484</v>
      </c>
      <c r="K241" s="48">
        <f>VLOOKUP($B241,wedstrijden!$B:$L,K$1,FALSE)</f>
        <v>43463</v>
      </c>
      <c r="L241" s="71">
        <f>VLOOKUP($B241,wedstrijden!$B:$L,L$1,FALSE)</f>
        <v>0</v>
      </c>
      <c r="M241" s="71">
        <f>VLOOKUP(E241,lookups!G:J,4,FALSE)</f>
        <v>3</v>
      </c>
      <c r="N241" s="71">
        <f t="shared" si="14"/>
        <v>0</v>
      </c>
      <c r="O241" s="72" t="s">
        <v>2611</v>
      </c>
      <c r="P241" s="72"/>
      <c r="Q241" s="72"/>
      <c r="R241" s="72"/>
      <c r="S241" s="72"/>
      <c r="T241" s="72"/>
      <c r="U241" s="72"/>
      <c r="V241" s="72"/>
      <c r="W241" s="72"/>
      <c r="AD241" s="71" t="str">
        <f t="shared" si="15"/>
        <v>DDECC Eq1</v>
      </c>
    </row>
    <row r="242" spans="1:30" ht="11.25" customHeight="1" x14ac:dyDescent="0.2">
      <c r="A242" s="71" t="str">
        <f t="shared" si="16"/>
        <v>Espoo HelsinkiECCHerenDegen</v>
      </c>
      <c r="B242" s="71">
        <f t="shared" si="17"/>
        <v>240</v>
      </c>
      <c r="C242" s="71" t="str">
        <f>VLOOKUP($B242,wedstrijden!$B:$L,C$1,FALSE)</f>
        <v>Heren</v>
      </c>
      <c r="D242" s="71" t="str">
        <f>VLOOKUP($B242,wedstrijden!$B:$L,D$1,FALSE)</f>
        <v>Degen</v>
      </c>
      <c r="E242" s="71" t="str">
        <f>VLOOKUP($B242,wedstrijden!$B:$L,E$1,FALSE)</f>
        <v>ECC</v>
      </c>
      <c r="F242" s="71" t="str">
        <f>VLOOKUP($B242,wedstrijden!$B:$L,F$1,FALSE)</f>
        <v>Espoo Helsinki</v>
      </c>
      <c r="G242" s="71" t="str">
        <f>VLOOKUP($B242,wedstrijden!$B:$L,G$1,FALSE)</f>
        <v>FIN</v>
      </c>
      <c r="H242" s="48">
        <f>VLOOKUP($B242,wedstrijden!$B:$L,H$1,FALSE)</f>
        <v>43491</v>
      </c>
      <c r="I242" s="48">
        <f>VLOOKUP($B242,wedstrijden!$B:$L,I$1,FALSE)</f>
        <v>43492</v>
      </c>
      <c r="J242" s="48">
        <f>VLOOKUP($B242,wedstrijden!$B:$L,J$1,FALSE)</f>
        <v>43484</v>
      </c>
      <c r="K242" s="48">
        <f>VLOOKUP($B242,wedstrijden!$B:$L,K$1,FALSE)</f>
        <v>43463</v>
      </c>
      <c r="L242" s="71">
        <f>VLOOKUP($B242,wedstrijden!$B:$L,L$1,FALSE)</f>
        <v>1</v>
      </c>
      <c r="M242" s="71">
        <f>VLOOKUP(E242,lookups!G:J,4,FALSE)</f>
        <v>5</v>
      </c>
      <c r="N242" s="71">
        <f t="shared" si="14"/>
        <v>0</v>
      </c>
      <c r="O242" s="72" t="s">
        <v>2611</v>
      </c>
      <c r="P242" s="72"/>
      <c r="Q242" s="72"/>
      <c r="R242" s="72"/>
      <c r="S242" s="72"/>
      <c r="T242" s="72"/>
      <c r="U242" s="72"/>
      <c r="V242" s="72"/>
      <c r="W242" s="72"/>
      <c r="AD242" s="71" t="str">
        <f t="shared" si="15"/>
        <v>HDECC1</v>
      </c>
    </row>
    <row r="243" spans="1:30" ht="11.25" customHeight="1" x14ac:dyDescent="0.2">
      <c r="A243" s="71" t="str">
        <f t="shared" si="16"/>
        <v>Espoo HelsinkiECC EqHerenDegen</v>
      </c>
      <c r="B243" s="71">
        <f t="shared" si="17"/>
        <v>241</v>
      </c>
      <c r="C243" s="71" t="str">
        <f>VLOOKUP($B243,wedstrijden!$B:$L,C$1,FALSE)</f>
        <v>Heren</v>
      </c>
      <c r="D243" s="71" t="str">
        <f>VLOOKUP($B243,wedstrijden!$B:$L,D$1,FALSE)</f>
        <v>Degen</v>
      </c>
      <c r="E243" s="71" t="str">
        <f>VLOOKUP($B243,wedstrijden!$B:$L,E$1,FALSE)</f>
        <v>ECC Eq</v>
      </c>
      <c r="F243" s="71" t="str">
        <f>VLOOKUP($B243,wedstrijden!$B:$L,F$1,FALSE)</f>
        <v>Espoo Helsinki</v>
      </c>
      <c r="G243" s="71" t="str">
        <f>VLOOKUP($B243,wedstrijden!$B:$L,G$1,FALSE)</f>
        <v>FIN</v>
      </c>
      <c r="H243" s="48">
        <f>VLOOKUP($B243,wedstrijden!$B:$L,H$1,FALSE)</f>
        <v>43491</v>
      </c>
      <c r="I243" s="48">
        <f>VLOOKUP($B243,wedstrijden!$B:$L,I$1,FALSE)</f>
        <v>43492</v>
      </c>
      <c r="J243" s="48">
        <f>VLOOKUP($B243,wedstrijden!$B:$L,J$1,FALSE)</f>
        <v>43484</v>
      </c>
      <c r="K243" s="48">
        <f>VLOOKUP($B243,wedstrijden!$B:$L,K$1,FALSE)</f>
        <v>43463</v>
      </c>
      <c r="L243" s="71">
        <f>VLOOKUP($B243,wedstrijden!$B:$L,L$1,FALSE)</f>
        <v>0</v>
      </c>
      <c r="M243" s="71">
        <f>VLOOKUP(E243,lookups!G:J,4,FALSE)</f>
        <v>3</v>
      </c>
      <c r="N243" s="71">
        <f t="shared" si="14"/>
        <v>0</v>
      </c>
      <c r="O243" s="72" t="s">
        <v>2611</v>
      </c>
      <c r="P243" s="72"/>
      <c r="Q243" s="72"/>
      <c r="R243" s="72"/>
      <c r="S243" s="72"/>
      <c r="T243" s="72"/>
      <c r="U243" s="72"/>
      <c r="V243" s="72"/>
      <c r="W243" s="72"/>
      <c r="AD243" s="71" t="str">
        <f t="shared" si="15"/>
        <v>HDECC Eq1</v>
      </c>
    </row>
    <row r="244" spans="1:30" ht="11.25" customHeight="1" x14ac:dyDescent="0.2">
      <c r="A244" s="71" t="str">
        <f t="shared" si="16"/>
        <v>MoedlingECCDamesSabel</v>
      </c>
      <c r="B244" s="71">
        <f t="shared" si="17"/>
        <v>242</v>
      </c>
      <c r="C244" s="71" t="str">
        <f>VLOOKUP($B244,wedstrijden!$B:$L,C$1,FALSE)</f>
        <v>Dames</v>
      </c>
      <c r="D244" s="71" t="str">
        <f>VLOOKUP($B244,wedstrijden!$B:$L,D$1,FALSE)</f>
        <v>Sabel</v>
      </c>
      <c r="E244" s="71" t="str">
        <f>VLOOKUP($B244,wedstrijden!$B:$L,E$1,FALSE)</f>
        <v>ECC</v>
      </c>
      <c r="F244" s="71" t="str">
        <f>VLOOKUP($B244,wedstrijden!$B:$L,F$1,FALSE)</f>
        <v>Moedling</v>
      </c>
      <c r="G244" s="71" t="str">
        <f>VLOOKUP($B244,wedstrijden!$B:$L,G$1,FALSE)</f>
        <v>AUT</v>
      </c>
      <c r="H244" s="48">
        <f>VLOOKUP($B244,wedstrijden!$B:$L,H$1,FALSE)</f>
        <v>43491</v>
      </c>
      <c r="I244" s="48">
        <f>VLOOKUP($B244,wedstrijden!$B:$L,I$1,FALSE)</f>
        <v>43492</v>
      </c>
      <c r="J244" s="48">
        <f>VLOOKUP($B244,wedstrijden!$B:$L,J$1,FALSE)</f>
        <v>43484</v>
      </c>
      <c r="K244" s="48">
        <f>VLOOKUP($B244,wedstrijden!$B:$L,K$1,FALSE)</f>
        <v>43463</v>
      </c>
      <c r="L244" s="71">
        <f>VLOOKUP($B244,wedstrijden!$B:$L,L$1,FALSE)</f>
        <v>2</v>
      </c>
      <c r="M244" s="71">
        <f>VLOOKUP(E244,lookups!G:J,4,FALSE)</f>
        <v>5</v>
      </c>
      <c r="N244" s="71">
        <f t="shared" si="14"/>
        <v>0</v>
      </c>
      <c r="O244" s="72"/>
      <c r="P244" s="72"/>
      <c r="Q244" s="72"/>
      <c r="R244" s="72"/>
      <c r="S244" s="72"/>
      <c r="T244" s="72"/>
      <c r="U244" s="72"/>
      <c r="V244" s="72"/>
      <c r="W244" s="72"/>
      <c r="AD244" s="71" t="str">
        <f t="shared" si="15"/>
        <v>DSECC1</v>
      </c>
    </row>
    <row r="245" spans="1:30" ht="11.25" customHeight="1" x14ac:dyDescent="0.2">
      <c r="A245" s="71" t="str">
        <f t="shared" si="16"/>
        <v>MoedlingECCHerenSabel</v>
      </c>
      <c r="B245" s="71">
        <f t="shared" si="17"/>
        <v>243</v>
      </c>
      <c r="C245" s="71" t="str">
        <f>VLOOKUP($B245,wedstrijden!$B:$L,C$1,FALSE)</f>
        <v>Heren</v>
      </c>
      <c r="D245" s="71" t="str">
        <f>VLOOKUP($B245,wedstrijden!$B:$L,D$1,FALSE)</f>
        <v>Sabel</v>
      </c>
      <c r="E245" s="71" t="str">
        <f>VLOOKUP($B245,wedstrijden!$B:$L,E$1,FALSE)</f>
        <v>ECC</v>
      </c>
      <c r="F245" s="71" t="str">
        <f>VLOOKUP($B245,wedstrijden!$B:$L,F$1,FALSE)</f>
        <v>Moedling</v>
      </c>
      <c r="G245" s="71" t="str">
        <f>VLOOKUP($B245,wedstrijden!$B:$L,G$1,FALSE)</f>
        <v>AUT</v>
      </c>
      <c r="H245" s="48">
        <f>VLOOKUP($B245,wedstrijden!$B:$L,H$1,FALSE)</f>
        <v>43491</v>
      </c>
      <c r="I245" s="48">
        <f>VLOOKUP($B245,wedstrijden!$B:$L,I$1,FALSE)</f>
        <v>43492</v>
      </c>
      <c r="J245" s="48">
        <f>VLOOKUP($B245,wedstrijden!$B:$L,J$1,FALSE)</f>
        <v>43484</v>
      </c>
      <c r="K245" s="48">
        <f>VLOOKUP($B245,wedstrijden!$B:$L,K$1,FALSE)</f>
        <v>43463</v>
      </c>
      <c r="L245" s="71">
        <f>VLOOKUP($B245,wedstrijden!$B:$L,L$1,FALSE)</f>
        <v>3</v>
      </c>
      <c r="M245" s="71">
        <f>VLOOKUP(E245,lookups!G:J,4,FALSE)</f>
        <v>5</v>
      </c>
      <c r="N245" s="71">
        <f t="shared" si="14"/>
        <v>0</v>
      </c>
      <c r="O245" s="72"/>
      <c r="P245" s="72"/>
      <c r="Q245" s="72"/>
      <c r="R245" s="72"/>
      <c r="S245" s="72"/>
      <c r="T245" s="72"/>
      <c r="U245" s="72"/>
      <c r="V245" s="72"/>
      <c r="W245" s="72"/>
      <c r="AD245" s="71" t="str">
        <f t="shared" si="15"/>
        <v>HSECC1</v>
      </c>
    </row>
    <row r="246" spans="1:30" x14ac:dyDescent="0.2">
      <c r="A246" s="71" t="str">
        <f t="shared" si="16"/>
        <v>RomaECCDamesFloret</v>
      </c>
      <c r="B246" s="71">
        <f t="shared" si="17"/>
        <v>244</v>
      </c>
      <c r="C246" s="71" t="str">
        <f>VLOOKUP($B246,wedstrijden!$B:$L,C$1,FALSE)</f>
        <v>Dames</v>
      </c>
      <c r="D246" s="71" t="str">
        <f>VLOOKUP($B246,wedstrijden!$B:$L,D$1,FALSE)</f>
        <v>Floret</v>
      </c>
      <c r="E246" s="71" t="str">
        <f>VLOOKUP($B246,wedstrijden!$B:$L,E$1,FALSE)</f>
        <v>ECC</v>
      </c>
      <c r="F246" s="71" t="str">
        <f>VLOOKUP($B246,wedstrijden!$B:$L,F$1,FALSE)</f>
        <v>Roma</v>
      </c>
      <c r="G246" s="71" t="str">
        <f>VLOOKUP($B246,wedstrijden!$B:$L,G$1,FALSE)</f>
        <v>ITA</v>
      </c>
      <c r="H246" s="48">
        <f>VLOOKUP($B246,wedstrijden!$B:$L,H$1,FALSE)</f>
        <v>43491</v>
      </c>
      <c r="I246" s="48">
        <f>VLOOKUP($B246,wedstrijden!$B:$L,I$1,FALSE)</f>
        <v>43492</v>
      </c>
      <c r="J246" s="48">
        <f>VLOOKUP($B246,wedstrijden!$B:$L,J$1,FALSE)</f>
        <v>43484</v>
      </c>
      <c r="K246" s="48">
        <f>VLOOKUP($B246,wedstrijden!$B:$L,K$1,FALSE)</f>
        <v>43463</v>
      </c>
      <c r="L246" s="71">
        <f>VLOOKUP($B246,wedstrijden!$B:$L,L$1,FALSE)</f>
        <v>0</v>
      </c>
      <c r="M246" s="71">
        <f>VLOOKUP(E246,lookups!G:J,4,FALSE)</f>
        <v>5</v>
      </c>
      <c r="N246" s="71">
        <f t="shared" si="14"/>
        <v>0</v>
      </c>
      <c r="O246" s="72" t="s">
        <v>2606</v>
      </c>
      <c r="P246" s="72"/>
      <c r="Q246" s="72"/>
      <c r="R246" s="72"/>
      <c r="S246" s="72"/>
      <c r="T246" s="72"/>
      <c r="U246" s="72"/>
      <c r="V246" s="72"/>
      <c r="W246" s="72"/>
      <c r="AD246" s="71" t="str">
        <f t="shared" si="15"/>
        <v>DFECC1</v>
      </c>
    </row>
    <row r="247" spans="1:30" ht="11.25" customHeight="1" x14ac:dyDescent="0.2">
      <c r="A247" s="71" t="str">
        <f t="shared" si="16"/>
        <v>RomaECCHerenFloret</v>
      </c>
      <c r="B247" s="71">
        <f t="shared" si="17"/>
        <v>245</v>
      </c>
      <c r="C247" s="71" t="str">
        <f>VLOOKUP($B247,wedstrijden!$B:$L,C$1,FALSE)</f>
        <v>Heren</v>
      </c>
      <c r="D247" s="71" t="str">
        <f>VLOOKUP($B247,wedstrijden!$B:$L,D$1,FALSE)</f>
        <v>Floret</v>
      </c>
      <c r="E247" s="71" t="str">
        <f>VLOOKUP($B247,wedstrijden!$B:$L,E$1,FALSE)</f>
        <v>ECC</v>
      </c>
      <c r="F247" s="71" t="str">
        <f>VLOOKUP($B247,wedstrijden!$B:$L,F$1,FALSE)</f>
        <v>Roma</v>
      </c>
      <c r="G247" s="71" t="str">
        <f>VLOOKUP($B247,wedstrijden!$B:$L,G$1,FALSE)</f>
        <v>ITA</v>
      </c>
      <c r="H247" s="48">
        <f>VLOOKUP($B247,wedstrijden!$B:$L,H$1,FALSE)</f>
        <v>43491</v>
      </c>
      <c r="I247" s="48">
        <f>VLOOKUP($B247,wedstrijden!$B:$L,I$1,FALSE)</f>
        <v>43492</v>
      </c>
      <c r="J247" s="48">
        <f>VLOOKUP($B247,wedstrijden!$B:$L,J$1,FALSE)</f>
        <v>43484</v>
      </c>
      <c r="K247" s="48">
        <f>VLOOKUP($B247,wedstrijden!$B:$L,K$1,FALSE)</f>
        <v>43463</v>
      </c>
      <c r="L247" s="71">
        <f>VLOOKUP($B247,wedstrijden!$B:$L,L$1,FALSE)</f>
        <v>0</v>
      </c>
      <c r="M247" s="71">
        <f>VLOOKUP(E247,lookups!G:J,4,FALSE)</f>
        <v>5</v>
      </c>
      <c r="N247" s="71">
        <f t="shared" si="14"/>
        <v>0</v>
      </c>
      <c r="O247" s="72" t="s">
        <v>2606</v>
      </c>
      <c r="P247" s="72"/>
      <c r="Q247" s="72"/>
      <c r="R247" s="72"/>
      <c r="S247" s="72"/>
      <c r="T247" s="72"/>
      <c r="U247" s="72"/>
      <c r="V247" s="72"/>
      <c r="W247" s="72"/>
      <c r="AD247" s="71" t="str">
        <f t="shared" si="15"/>
        <v>HFECC1</v>
      </c>
    </row>
    <row r="248" spans="1:30" ht="11.25" customHeight="1" x14ac:dyDescent="0.2">
      <c r="A248" s="71" t="str">
        <f t="shared" si="16"/>
        <v>Salt Lake CityWB EqDamesSabel</v>
      </c>
      <c r="B248" s="71">
        <f t="shared" si="17"/>
        <v>246</v>
      </c>
      <c r="C248" s="71" t="str">
        <f>VLOOKUP($B248,wedstrijden!$B:$L,C$1,FALSE)</f>
        <v>Dames</v>
      </c>
      <c r="D248" s="71" t="str">
        <f>VLOOKUP($B248,wedstrijden!$B:$L,D$1,FALSE)</f>
        <v>Sabel</v>
      </c>
      <c r="E248" s="71" t="str">
        <f>VLOOKUP($B248,wedstrijden!$B:$L,E$1,FALSE)</f>
        <v>WB Eq</v>
      </c>
      <c r="F248" s="71" t="str">
        <f>VLOOKUP($B248,wedstrijden!$B:$L,F$1,FALSE)</f>
        <v>Salt Lake City</v>
      </c>
      <c r="G248" s="71" t="str">
        <f>VLOOKUP($B248,wedstrijden!$B:$L,G$1,FALSE)</f>
        <v>USA</v>
      </c>
      <c r="H248" s="48">
        <f>VLOOKUP($B248,wedstrijden!$B:$L,H$1,FALSE)</f>
        <v>43492</v>
      </c>
      <c r="I248" s="48">
        <f>VLOOKUP($B248,wedstrijden!$B:$L,I$1,FALSE)</f>
        <v>43492</v>
      </c>
      <c r="J248" s="48">
        <f>VLOOKUP($B248,wedstrijden!$B:$L,J$1,FALSE)</f>
        <v>43485</v>
      </c>
      <c r="K248" s="48">
        <f>VLOOKUP($B248,wedstrijden!$B:$L,K$1,FALSE)</f>
        <v>43464</v>
      </c>
      <c r="L248" s="71">
        <f>VLOOKUP($B248,wedstrijden!$B:$L,L$1,FALSE)</f>
        <v>0</v>
      </c>
      <c r="M248" s="71" t="str">
        <f>VLOOKUP(E248,lookups!G:J,4,FALSE)</f>
        <v>niet</v>
      </c>
      <c r="N248" s="71">
        <f t="shared" si="14"/>
        <v>0</v>
      </c>
      <c r="O248" s="72"/>
      <c r="P248" s="72"/>
      <c r="Q248" s="72"/>
      <c r="R248" s="72"/>
      <c r="S248" s="72"/>
      <c r="T248" s="72"/>
      <c r="U248" s="72"/>
      <c r="V248" s="72"/>
      <c r="W248" s="72"/>
      <c r="AD248" s="71" t="str">
        <f t="shared" si="15"/>
        <v>DSWB Eq1</v>
      </c>
    </row>
    <row r="249" spans="1:30" ht="11.25" customHeight="1" x14ac:dyDescent="0.2">
      <c r="A249" s="71" t="str">
        <f t="shared" si="16"/>
        <v>St-MaurWB EqDamesFloret</v>
      </c>
      <c r="B249" s="71">
        <f t="shared" si="17"/>
        <v>247</v>
      </c>
      <c r="C249" s="71" t="str">
        <f>VLOOKUP($B249,wedstrijden!$B:$L,C$1,FALSE)</f>
        <v>Dames</v>
      </c>
      <c r="D249" s="71" t="str">
        <f>VLOOKUP($B249,wedstrijden!$B:$L,D$1,FALSE)</f>
        <v>Floret</v>
      </c>
      <c r="E249" s="71" t="str">
        <f>VLOOKUP($B249,wedstrijden!$B:$L,E$1,FALSE)</f>
        <v>WB Eq</v>
      </c>
      <c r="F249" s="71" t="str">
        <f>VLOOKUP($B249,wedstrijden!$B:$L,F$1,FALSE)</f>
        <v>St-Maur</v>
      </c>
      <c r="G249" s="71" t="str">
        <f>VLOOKUP($B249,wedstrijden!$B:$L,G$1,FALSE)</f>
        <v>FRA</v>
      </c>
      <c r="H249" s="48">
        <f>VLOOKUP($B249,wedstrijden!$B:$L,H$1,FALSE)</f>
        <v>43492</v>
      </c>
      <c r="I249" s="48">
        <f>VLOOKUP($B249,wedstrijden!$B:$L,I$1,FALSE)</f>
        <v>43492</v>
      </c>
      <c r="J249" s="48">
        <f>VLOOKUP($B249,wedstrijden!$B:$L,J$1,FALSE)</f>
        <v>43485</v>
      </c>
      <c r="K249" s="48">
        <f>VLOOKUP($B249,wedstrijden!$B:$L,K$1,FALSE)</f>
        <v>43464</v>
      </c>
      <c r="L249" s="71">
        <f>VLOOKUP($B249,wedstrijden!$B:$L,L$1,FALSE)</f>
        <v>0</v>
      </c>
      <c r="M249" s="71" t="str">
        <f>VLOOKUP(E249,lookups!G:J,4,FALSE)</f>
        <v>niet</v>
      </c>
      <c r="N249" s="71">
        <f t="shared" si="14"/>
        <v>0</v>
      </c>
      <c r="O249" s="72"/>
      <c r="P249" s="72"/>
      <c r="Q249" s="72"/>
      <c r="R249" s="72"/>
      <c r="S249" s="72"/>
      <c r="T249" s="72"/>
      <c r="U249" s="72"/>
      <c r="V249" s="72"/>
      <c r="W249" s="72"/>
      <c r="AD249" s="71" t="str">
        <f t="shared" si="15"/>
        <v>DFWB Eq1</v>
      </c>
    </row>
    <row r="250" spans="1:30" ht="11.25" customHeight="1" x14ac:dyDescent="0.2">
      <c r="A250" s="71" t="str">
        <f t="shared" si="16"/>
        <v>TokyoWB EqHerenFloret</v>
      </c>
      <c r="B250" s="71">
        <f t="shared" si="17"/>
        <v>248</v>
      </c>
      <c r="C250" s="71" t="str">
        <f>VLOOKUP($B250,wedstrijden!$B:$L,C$1,FALSE)</f>
        <v>Heren</v>
      </c>
      <c r="D250" s="71" t="str">
        <f>VLOOKUP($B250,wedstrijden!$B:$L,D$1,FALSE)</f>
        <v>Floret</v>
      </c>
      <c r="E250" s="71" t="str">
        <f>VLOOKUP($B250,wedstrijden!$B:$L,E$1,FALSE)</f>
        <v>WB Eq</v>
      </c>
      <c r="F250" s="71" t="str">
        <f>VLOOKUP($B250,wedstrijden!$B:$L,F$1,FALSE)</f>
        <v>Tokyo</v>
      </c>
      <c r="G250" s="71" t="str">
        <f>VLOOKUP($B250,wedstrijden!$B:$L,G$1,FALSE)</f>
        <v>JPN</v>
      </c>
      <c r="H250" s="48">
        <f>VLOOKUP($B250,wedstrijden!$B:$L,H$1,FALSE)</f>
        <v>43492</v>
      </c>
      <c r="I250" s="48">
        <f>VLOOKUP($B250,wedstrijden!$B:$L,I$1,FALSE)</f>
        <v>43492</v>
      </c>
      <c r="J250" s="48">
        <f>VLOOKUP($B250,wedstrijden!$B:$L,J$1,FALSE)</f>
        <v>43485</v>
      </c>
      <c r="K250" s="48">
        <f>VLOOKUP($B250,wedstrijden!$B:$L,K$1,FALSE)</f>
        <v>43464</v>
      </c>
      <c r="L250" s="71">
        <f>VLOOKUP($B250,wedstrijden!$B:$L,L$1,FALSE)</f>
        <v>0</v>
      </c>
      <c r="M250" s="71" t="str">
        <f>VLOOKUP(E250,lookups!G:J,4,FALSE)</f>
        <v>niet</v>
      </c>
      <c r="N250" s="71">
        <f t="shared" si="14"/>
        <v>0</v>
      </c>
      <c r="O250" s="72"/>
      <c r="P250" s="72"/>
      <c r="Q250" s="72"/>
      <c r="R250" s="72"/>
      <c r="S250" s="72"/>
      <c r="T250" s="72"/>
      <c r="U250" s="72"/>
      <c r="V250" s="72"/>
      <c r="W250" s="72"/>
      <c r="AD250" s="71" t="str">
        <f t="shared" si="15"/>
        <v>HFWB Eq1</v>
      </c>
    </row>
    <row r="251" spans="1:30" ht="11.25" customHeight="1" x14ac:dyDescent="0.2">
      <c r="A251" s="71" t="str">
        <f t="shared" si="16"/>
        <v>WarschauWBHerenSabel</v>
      </c>
      <c r="B251" s="71">
        <f t="shared" si="17"/>
        <v>249</v>
      </c>
      <c r="C251" s="71" t="str">
        <f>VLOOKUP($B251,wedstrijden!$B:$L,C$1,FALSE)</f>
        <v>Heren</v>
      </c>
      <c r="D251" s="71" t="str">
        <f>VLOOKUP($B251,wedstrijden!$B:$L,D$1,FALSE)</f>
        <v>Sabel</v>
      </c>
      <c r="E251" s="71" t="str">
        <f>VLOOKUP($B251,wedstrijden!$B:$L,E$1,FALSE)</f>
        <v>WB</v>
      </c>
      <c r="F251" s="71" t="str">
        <f>VLOOKUP($B251,wedstrijden!$B:$L,F$1,FALSE)</f>
        <v>Warschau</v>
      </c>
      <c r="G251" s="71" t="str">
        <f>VLOOKUP($B251,wedstrijden!$B:$L,G$1,FALSE)</f>
        <v>POL</v>
      </c>
      <c r="H251" s="48">
        <f>VLOOKUP($B251,wedstrijden!$B:$L,H$1,FALSE)</f>
        <v>43497</v>
      </c>
      <c r="I251" s="48">
        <f>VLOOKUP($B251,wedstrijden!$B:$L,I$1,FALSE)</f>
        <v>43498</v>
      </c>
      <c r="J251" s="48">
        <f>VLOOKUP($B251,wedstrijden!$B:$L,J$1,FALSE)</f>
        <v>43490</v>
      </c>
      <c r="K251" s="48">
        <f>VLOOKUP($B251,wedstrijden!$B:$L,K$1,FALSE)</f>
        <v>43469</v>
      </c>
      <c r="L251" s="71">
        <f>VLOOKUP($B251,wedstrijden!$B:$L,L$1,FALSE)</f>
        <v>0</v>
      </c>
      <c r="M251" s="71" t="str">
        <f>VLOOKUP(E251,lookups!G:J,4,FALSE)</f>
        <v>niet</v>
      </c>
      <c r="N251" s="71">
        <f t="shared" si="14"/>
        <v>0</v>
      </c>
      <c r="O251" s="72"/>
      <c r="P251" s="72"/>
      <c r="Q251" s="72"/>
      <c r="R251" s="72"/>
      <c r="S251" s="72"/>
      <c r="T251" s="72"/>
      <c r="U251" s="72"/>
      <c r="V251" s="72"/>
      <c r="W251" s="72"/>
      <c r="AD251" s="71" t="str">
        <f t="shared" si="15"/>
        <v>HSWB2</v>
      </c>
    </row>
    <row r="252" spans="1:30" ht="11.25" customHeight="1" x14ac:dyDescent="0.2">
      <c r="A252" s="71" t="str">
        <f t="shared" si="16"/>
        <v>BelgradoWB JunHerenDegen</v>
      </c>
      <c r="B252" s="71">
        <f t="shared" si="17"/>
        <v>250</v>
      </c>
      <c r="C252" s="71" t="str">
        <f>VLOOKUP($B252,wedstrijden!$B:$L,C$1,FALSE)</f>
        <v>Heren</v>
      </c>
      <c r="D252" s="71" t="str">
        <f>VLOOKUP($B252,wedstrijden!$B:$L,D$1,FALSE)</f>
        <v>Degen</v>
      </c>
      <c r="E252" s="71" t="str">
        <f>VLOOKUP($B252,wedstrijden!$B:$L,E$1,FALSE)</f>
        <v>WB Jun</v>
      </c>
      <c r="F252" s="71" t="str">
        <f>VLOOKUP($B252,wedstrijden!$B:$L,F$1,FALSE)</f>
        <v>Belgrado</v>
      </c>
      <c r="G252" s="71" t="str">
        <f>VLOOKUP($B252,wedstrijden!$B:$L,G$1,FALSE)</f>
        <v>SRB</v>
      </c>
      <c r="H252" s="48">
        <f>VLOOKUP($B252,wedstrijden!$B:$L,H$1,FALSE)</f>
        <v>43498</v>
      </c>
      <c r="I252" s="48">
        <f>VLOOKUP($B252,wedstrijden!$B:$L,I$1,FALSE)</f>
        <v>43498</v>
      </c>
      <c r="J252" s="48">
        <f>VLOOKUP($B252,wedstrijden!$B:$L,J$1,FALSE)</f>
        <v>43491</v>
      </c>
      <c r="K252" s="48">
        <f>VLOOKUP($B252,wedstrijden!$B:$L,K$1,FALSE)</f>
        <v>43470</v>
      </c>
      <c r="L252" s="71">
        <f>VLOOKUP($B252,wedstrijden!$B:$L,L$1,FALSE)</f>
        <v>0</v>
      </c>
      <c r="M252" s="71">
        <f>VLOOKUP(E252,lookups!G:J,4,FALSE)</f>
        <v>5</v>
      </c>
      <c r="N252" s="71">
        <f t="shared" si="14"/>
        <v>0</v>
      </c>
      <c r="O252" s="72"/>
      <c r="P252" s="72"/>
      <c r="Q252" s="72"/>
      <c r="R252" s="72"/>
      <c r="S252" s="72"/>
      <c r="T252" s="72"/>
      <c r="U252" s="72"/>
      <c r="V252" s="72"/>
      <c r="W252" s="72"/>
      <c r="AD252" s="71" t="str">
        <f t="shared" si="15"/>
        <v>HDWB Jun2</v>
      </c>
    </row>
    <row r="253" spans="1:30" ht="11.25" customHeight="1" x14ac:dyDescent="0.2">
      <c r="A253" s="71" t="str">
        <f t="shared" si="16"/>
        <v>BochumWB JunDamesFloret</v>
      </c>
      <c r="B253" s="71">
        <f t="shared" si="17"/>
        <v>251</v>
      </c>
      <c r="C253" s="71" t="str">
        <f>VLOOKUP($B253,wedstrijden!$B:$L,C$1,FALSE)</f>
        <v>Dames</v>
      </c>
      <c r="D253" s="71" t="str">
        <f>VLOOKUP($B253,wedstrijden!$B:$L,D$1,FALSE)</f>
        <v>Floret</v>
      </c>
      <c r="E253" s="71" t="str">
        <f>VLOOKUP($B253,wedstrijden!$B:$L,E$1,FALSE)</f>
        <v>WB Jun</v>
      </c>
      <c r="F253" s="71" t="str">
        <f>VLOOKUP($B253,wedstrijden!$B:$L,F$1,FALSE)</f>
        <v>Bochum</v>
      </c>
      <c r="G253" s="71" t="str">
        <f>VLOOKUP($B253,wedstrijden!$B:$L,G$1,FALSE)</f>
        <v>GER</v>
      </c>
      <c r="H253" s="48">
        <f>VLOOKUP($B253,wedstrijden!$B:$L,H$1,FALSE)</f>
        <v>43498</v>
      </c>
      <c r="I253" s="48">
        <f>VLOOKUP($B253,wedstrijden!$B:$L,I$1,FALSE)</f>
        <v>43498</v>
      </c>
      <c r="J253" s="48">
        <f>VLOOKUP($B253,wedstrijden!$B:$L,J$1,FALSE)</f>
        <v>43491</v>
      </c>
      <c r="K253" s="48">
        <f>VLOOKUP($B253,wedstrijden!$B:$L,K$1,FALSE)</f>
        <v>43470</v>
      </c>
      <c r="L253" s="71">
        <f>VLOOKUP($B253,wedstrijden!$B:$L,L$1,FALSE)</f>
        <v>0</v>
      </c>
      <c r="M253" s="71">
        <f>VLOOKUP(E253,lookups!G:J,4,FALSE)</f>
        <v>5</v>
      </c>
      <c r="N253" s="71">
        <f t="shared" si="14"/>
        <v>0</v>
      </c>
      <c r="O253" s="72"/>
      <c r="P253" s="72"/>
      <c r="Q253" s="72"/>
      <c r="R253" s="72"/>
      <c r="S253" s="72"/>
      <c r="T253" s="72"/>
      <c r="U253" s="72"/>
      <c r="V253" s="72"/>
      <c r="W253" s="72"/>
      <c r="AD253" s="71" t="str">
        <f t="shared" si="15"/>
        <v>DFWB Jun2</v>
      </c>
    </row>
    <row r="254" spans="1:30" ht="11.25" customHeight="1" x14ac:dyDescent="0.2">
      <c r="A254" s="71" t="str">
        <f t="shared" si="16"/>
        <v>BratislavaWB JunDamesDegen</v>
      </c>
      <c r="B254" s="71">
        <f t="shared" si="17"/>
        <v>252</v>
      </c>
      <c r="C254" s="71" t="str">
        <f>VLOOKUP($B254,wedstrijden!$B:$L,C$1,FALSE)</f>
        <v>Dames</v>
      </c>
      <c r="D254" s="71" t="str">
        <f>VLOOKUP($B254,wedstrijden!$B:$L,D$1,FALSE)</f>
        <v>Degen</v>
      </c>
      <c r="E254" s="71" t="str">
        <f>VLOOKUP($B254,wedstrijden!$B:$L,E$1,FALSE)</f>
        <v>WB Jun</v>
      </c>
      <c r="F254" s="71" t="str">
        <f>VLOOKUP($B254,wedstrijden!$B:$L,F$1,FALSE)</f>
        <v>Bratislava</v>
      </c>
      <c r="G254" s="71" t="str">
        <f>VLOOKUP($B254,wedstrijden!$B:$L,G$1,FALSE)</f>
        <v>SVK</v>
      </c>
      <c r="H254" s="48">
        <f>VLOOKUP($B254,wedstrijden!$B:$L,H$1,FALSE)</f>
        <v>43498</v>
      </c>
      <c r="I254" s="48">
        <f>VLOOKUP($B254,wedstrijden!$B:$L,I$1,FALSE)</f>
        <v>43498</v>
      </c>
      <c r="J254" s="48">
        <f>VLOOKUP($B254,wedstrijden!$B:$L,J$1,FALSE)</f>
        <v>43491</v>
      </c>
      <c r="K254" s="48">
        <f>VLOOKUP($B254,wedstrijden!$B:$L,K$1,FALSE)</f>
        <v>43470</v>
      </c>
      <c r="L254" s="71">
        <f>VLOOKUP($B254,wedstrijden!$B:$L,L$1,FALSE)</f>
        <v>1</v>
      </c>
      <c r="M254" s="71">
        <f>VLOOKUP(E254,lookups!G:J,4,FALSE)</f>
        <v>5</v>
      </c>
      <c r="N254" s="71">
        <f t="shared" si="14"/>
        <v>0</v>
      </c>
      <c r="O254" s="72"/>
      <c r="P254" s="72"/>
      <c r="Q254" s="72"/>
      <c r="R254" s="72"/>
      <c r="S254" s="72"/>
      <c r="T254" s="72"/>
      <c r="U254" s="72"/>
      <c r="V254" s="72"/>
      <c r="W254" s="72"/>
      <c r="AD254" s="71" t="str">
        <f t="shared" si="15"/>
        <v>DDWB Jun2</v>
      </c>
    </row>
    <row r="255" spans="1:30" ht="11.25" customHeight="1" x14ac:dyDescent="0.2">
      <c r="A255" s="71" t="str">
        <f t="shared" si="16"/>
        <v>BucharestECCDamesSabel</v>
      </c>
      <c r="B255" s="71">
        <f t="shared" si="17"/>
        <v>253</v>
      </c>
      <c r="C255" s="71" t="str">
        <f>VLOOKUP($B255,wedstrijden!$B:$L,C$1,FALSE)</f>
        <v>Dames</v>
      </c>
      <c r="D255" s="71" t="str">
        <f>VLOOKUP($B255,wedstrijden!$B:$L,D$1,FALSE)</f>
        <v>Sabel</v>
      </c>
      <c r="E255" s="71" t="str">
        <f>VLOOKUP($B255,wedstrijden!$B:$L,E$1,FALSE)</f>
        <v>ECC</v>
      </c>
      <c r="F255" s="71" t="str">
        <f>VLOOKUP($B255,wedstrijden!$B:$L,F$1,FALSE)</f>
        <v>Bucharest</v>
      </c>
      <c r="G255" s="71" t="str">
        <f>VLOOKUP($B255,wedstrijden!$B:$L,G$1,FALSE)</f>
        <v>ROM</v>
      </c>
      <c r="H255" s="48">
        <f>VLOOKUP($B255,wedstrijden!$B:$L,H$1,FALSE)</f>
        <v>43498</v>
      </c>
      <c r="I255" s="48">
        <f>VLOOKUP($B255,wedstrijden!$B:$L,I$1,FALSE)</f>
        <v>43499</v>
      </c>
      <c r="J255" s="48">
        <f>VLOOKUP($B255,wedstrijden!$B:$L,J$1,FALSE)</f>
        <v>43491</v>
      </c>
      <c r="K255" s="48">
        <f>VLOOKUP($B255,wedstrijden!$B:$L,K$1,FALSE)</f>
        <v>43470</v>
      </c>
      <c r="L255" s="71">
        <f>VLOOKUP($B255,wedstrijden!$B:$L,L$1,FALSE)</f>
        <v>0</v>
      </c>
      <c r="M255" s="71">
        <f>VLOOKUP(E255,lookups!G:J,4,FALSE)</f>
        <v>5</v>
      </c>
      <c r="N255" s="71">
        <f t="shared" si="14"/>
        <v>0</v>
      </c>
      <c r="O255" s="72"/>
      <c r="P255" s="72"/>
      <c r="Q255" s="72"/>
      <c r="R255" s="72"/>
      <c r="S255" s="72"/>
      <c r="T255" s="72"/>
      <c r="U255" s="72"/>
      <c r="V255" s="72"/>
      <c r="W255" s="72"/>
      <c r="AD255" s="71" t="str">
        <f t="shared" si="15"/>
        <v>DSECC2</v>
      </c>
    </row>
    <row r="256" spans="1:30" ht="11.25" customHeight="1" x14ac:dyDescent="0.2">
      <c r="A256" s="71" t="str">
        <f t="shared" si="16"/>
        <v>BucharestECCHerenSabel</v>
      </c>
      <c r="B256" s="71">
        <f t="shared" si="17"/>
        <v>254</v>
      </c>
      <c r="C256" s="71" t="str">
        <f>VLOOKUP($B256,wedstrijden!$B:$L,C$1,FALSE)</f>
        <v>Heren</v>
      </c>
      <c r="D256" s="71" t="str">
        <f>VLOOKUP($B256,wedstrijden!$B:$L,D$1,FALSE)</f>
        <v>Sabel</v>
      </c>
      <c r="E256" s="71" t="str">
        <f>VLOOKUP($B256,wedstrijden!$B:$L,E$1,FALSE)</f>
        <v>ECC</v>
      </c>
      <c r="F256" s="71" t="str">
        <f>VLOOKUP($B256,wedstrijden!$B:$L,F$1,FALSE)</f>
        <v>Bucharest</v>
      </c>
      <c r="G256" s="71" t="str">
        <f>VLOOKUP($B256,wedstrijden!$B:$L,G$1,FALSE)</f>
        <v>ROM</v>
      </c>
      <c r="H256" s="48">
        <f>VLOOKUP($B256,wedstrijden!$B:$L,H$1,FALSE)</f>
        <v>43498</v>
      </c>
      <c r="I256" s="48">
        <f>VLOOKUP($B256,wedstrijden!$B:$L,I$1,FALSE)</f>
        <v>43499</v>
      </c>
      <c r="J256" s="48">
        <f>VLOOKUP($B256,wedstrijden!$B:$L,J$1,FALSE)</f>
        <v>43491</v>
      </c>
      <c r="K256" s="48">
        <f>VLOOKUP($B256,wedstrijden!$B:$L,K$1,FALSE)</f>
        <v>43470</v>
      </c>
      <c r="L256" s="71">
        <f>VLOOKUP($B256,wedstrijden!$B:$L,L$1,FALSE)</f>
        <v>0</v>
      </c>
      <c r="M256" s="71">
        <f>VLOOKUP(E256,lookups!G:J,4,FALSE)</f>
        <v>5</v>
      </c>
      <c r="N256" s="71">
        <f t="shared" si="14"/>
        <v>0</v>
      </c>
      <c r="O256" s="72"/>
      <c r="P256" s="72"/>
      <c r="Q256" s="72"/>
      <c r="R256" s="72"/>
      <c r="S256" s="72"/>
      <c r="T256" s="72"/>
      <c r="U256" s="72"/>
      <c r="V256" s="72"/>
      <c r="W256" s="72"/>
      <c r="AD256" s="71" t="str">
        <f t="shared" si="15"/>
        <v>HSECC2</v>
      </c>
    </row>
    <row r="257" spans="1:30" ht="11.25" customHeight="1" x14ac:dyDescent="0.2">
      <c r="A257" s="71" t="str">
        <f t="shared" si="16"/>
        <v>LesznoWB JunHerenFloret</v>
      </c>
      <c r="B257" s="71">
        <f t="shared" si="17"/>
        <v>255</v>
      </c>
      <c r="C257" s="71" t="str">
        <f>VLOOKUP($B257,wedstrijden!$B:$L,C$1,FALSE)</f>
        <v>Heren</v>
      </c>
      <c r="D257" s="71" t="str">
        <f>VLOOKUP($B257,wedstrijden!$B:$L,D$1,FALSE)</f>
        <v>Floret</v>
      </c>
      <c r="E257" s="71" t="str">
        <f>VLOOKUP($B257,wedstrijden!$B:$L,E$1,FALSE)</f>
        <v>WB Jun</v>
      </c>
      <c r="F257" s="71" t="str">
        <f>VLOOKUP($B257,wedstrijden!$B:$L,F$1,FALSE)</f>
        <v>Leszno</v>
      </c>
      <c r="G257" s="71" t="str">
        <f>VLOOKUP($B257,wedstrijden!$B:$L,G$1,FALSE)</f>
        <v>POL</v>
      </c>
      <c r="H257" s="48">
        <f>VLOOKUP($B257,wedstrijden!$B:$L,H$1,FALSE)</f>
        <v>43498</v>
      </c>
      <c r="I257" s="48">
        <f>VLOOKUP($B257,wedstrijden!$B:$L,I$1,FALSE)</f>
        <v>43498</v>
      </c>
      <c r="J257" s="48">
        <f>VLOOKUP($B257,wedstrijden!$B:$L,J$1,FALSE)</f>
        <v>43491</v>
      </c>
      <c r="K257" s="48">
        <f>VLOOKUP($B257,wedstrijden!$B:$L,K$1,FALSE)</f>
        <v>43470</v>
      </c>
      <c r="L257" s="71">
        <f>VLOOKUP($B257,wedstrijden!$B:$L,L$1,FALSE)</f>
        <v>5</v>
      </c>
      <c r="M257" s="71">
        <f>VLOOKUP(E257,lookups!G:J,4,FALSE)</f>
        <v>5</v>
      </c>
      <c r="N257" s="71">
        <f t="shared" si="14"/>
        <v>1</v>
      </c>
      <c r="O257" s="72" t="s">
        <v>3018</v>
      </c>
      <c r="P257" s="72" t="s">
        <v>1048</v>
      </c>
      <c r="Q257" s="72"/>
      <c r="R257" s="72"/>
      <c r="S257" s="72"/>
      <c r="T257" s="72"/>
      <c r="U257" s="72"/>
      <c r="V257" s="72"/>
      <c r="W257" s="72"/>
      <c r="AD257" s="71" t="str">
        <f t="shared" si="15"/>
        <v>HFWB Jun2</v>
      </c>
    </row>
    <row r="258" spans="1:30" ht="11.25" customHeight="1" x14ac:dyDescent="0.2">
      <c r="A258" s="71" t="str">
        <f t="shared" si="16"/>
        <v>BelgradoWB Jun EqHerenDegen</v>
      </c>
      <c r="B258" s="71">
        <f t="shared" si="17"/>
        <v>256</v>
      </c>
      <c r="C258" s="71" t="str">
        <f>VLOOKUP($B258,wedstrijden!$B:$L,C$1,FALSE)</f>
        <v>Heren</v>
      </c>
      <c r="D258" s="71" t="str">
        <f>VLOOKUP($B258,wedstrijden!$B:$L,D$1,FALSE)</f>
        <v>Degen</v>
      </c>
      <c r="E258" s="71" t="str">
        <f>VLOOKUP($B258,wedstrijden!$B:$L,E$1,FALSE)</f>
        <v>WB Jun Eq</v>
      </c>
      <c r="F258" s="71" t="str">
        <f>VLOOKUP($B258,wedstrijden!$B:$L,F$1,FALSE)</f>
        <v>Belgrado</v>
      </c>
      <c r="G258" s="71" t="str">
        <f>VLOOKUP($B258,wedstrijden!$B:$L,G$1,FALSE)</f>
        <v>SRB</v>
      </c>
      <c r="H258" s="48">
        <f>VLOOKUP($B258,wedstrijden!$B:$L,H$1,FALSE)</f>
        <v>43499</v>
      </c>
      <c r="I258" s="48">
        <f>VLOOKUP($B258,wedstrijden!$B:$L,I$1,FALSE)</f>
        <v>43499</v>
      </c>
      <c r="J258" s="48">
        <f>VLOOKUP($B258,wedstrijden!$B:$L,J$1,FALSE)</f>
        <v>43492</v>
      </c>
      <c r="K258" s="48">
        <f>VLOOKUP($B258,wedstrijden!$B:$L,K$1,FALSE)</f>
        <v>43471</v>
      </c>
      <c r="L258" s="71">
        <f>VLOOKUP($B258,wedstrijden!$B:$L,L$1,FALSE)</f>
        <v>0</v>
      </c>
      <c r="M258" s="71">
        <f>VLOOKUP(E258,lookups!G:J,4,FALSE)</f>
        <v>1</v>
      </c>
      <c r="N258" s="71">
        <f t="shared" si="14"/>
        <v>0</v>
      </c>
      <c r="O258" s="72"/>
      <c r="P258" s="72"/>
      <c r="Q258" s="72"/>
      <c r="R258" s="72"/>
      <c r="S258" s="72"/>
      <c r="T258" s="72"/>
      <c r="U258" s="72"/>
      <c r="V258" s="72"/>
      <c r="W258" s="72"/>
      <c r="AD258" s="71" t="str">
        <f t="shared" si="15"/>
        <v>HDWB Jun Eq2</v>
      </c>
    </row>
    <row r="259" spans="1:30" ht="11.25" customHeight="1" x14ac:dyDescent="0.2">
      <c r="A259" s="71" t="str">
        <f t="shared" si="16"/>
        <v>BochumWB Jun EqDamesFloret</v>
      </c>
      <c r="B259" s="71">
        <f t="shared" si="17"/>
        <v>257</v>
      </c>
      <c r="C259" s="71" t="str">
        <f>VLOOKUP($B259,wedstrijden!$B:$L,C$1,FALSE)</f>
        <v>Dames</v>
      </c>
      <c r="D259" s="71" t="str">
        <f>VLOOKUP($B259,wedstrijden!$B:$L,D$1,FALSE)</f>
        <v>Floret</v>
      </c>
      <c r="E259" s="71" t="str">
        <f>VLOOKUP($B259,wedstrijden!$B:$L,E$1,FALSE)</f>
        <v>WB Jun Eq</v>
      </c>
      <c r="F259" s="71" t="str">
        <f>VLOOKUP($B259,wedstrijden!$B:$L,F$1,FALSE)</f>
        <v>Bochum</v>
      </c>
      <c r="G259" s="71" t="str">
        <f>VLOOKUP($B259,wedstrijden!$B:$L,G$1,FALSE)</f>
        <v>GER</v>
      </c>
      <c r="H259" s="48">
        <f>VLOOKUP($B259,wedstrijden!$B:$L,H$1,FALSE)</f>
        <v>43499</v>
      </c>
      <c r="I259" s="48">
        <f>VLOOKUP($B259,wedstrijden!$B:$L,I$1,FALSE)</f>
        <v>43499</v>
      </c>
      <c r="J259" s="48">
        <f>VLOOKUP($B259,wedstrijden!$B:$L,J$1,FALSE)</f>
        <v>43492</v>
      </c>
      <c r="K259" s="48">
        <f>VLOOKUP($B259,wedstrijden!$B:$L,K$1,FALSE)</f>
        <v>43471</v>
      </c>
      <c r="L259" s="71">
        <f>VLOOKUP($B259,wedstrijden!$B:$L,L$1,FALSE)</f>
        <v>0</v>
      </c>
      <c r="M259" s="71">
        <f>VLOOKUP(E259,lookups!G:J,4,FALSE)</f>
        <v>1</v>
      </c>
      <c r="N259" s="71">
        <f t="shared" si="14"/>
        <v>0</v>
      </c>
      <c r="O259" s="72"/>
      <c r="P259" s="72"/>
      <c r="Q259" s="72"/>
      <c r="R259" s="72"/>
      <c r="S259" s="72"/>
      <c r="T259" s="72"/>
      <c r="U259" s="72"/>
      <c r="V259" s="72"/>
      <c r="W259" s="72"/>
      <c r="AD259" s="71" t="str">
        <f t="shared" si="15"/>
        <v>DFWB Jun Eq2</v>
      </c>
    </row>
    <row r="260" spans="1:30" ht="11.25" customHeight="1" x14ac:dyDescent="0.2">
      <c r="A260" s="71" t="str">
        <f t="shared" si="16"/>
        <v>BratislavaWB Jun EqDamesDegen</v>
      </c>
      <c r="B260" s="71">
        <f t="shared" si="17"/>
        <v>258</v>
      </c>
      <c r="C260" s="71" t="str">
        <f>VLOOKUP($B260,wedstrijden!$B:$L,C$1,FALSE)</f>
        <v>Dames</v>
      </c>
      <c r="D260" s="71" t="str">
        <f>VLOOKUP($B260,wedstrijden!$B:$L,D$1,FALSE)</f>
        <v>Degen</v>
      </c>
      <c r="E260" s="71" t="str">
        <f>VLOOKUP($B260,wedstrijden!$B:$L,E$1,FALSE)</f>
        <v>WB Jun Eq</v>
      </c>
      <c r="F260" s="71" t="str">
        <f>VLOOKUP($B260,wedstrijden!$B:$L,F$1,FALSE)</f>
        <v>Bratislava</v>
      </c>
      <c r="G260" s="71" t="str">
        <f>VLOOKUP($B260,wedstrijden!$B:$L,G$1,FALSE)</f>
        <v>SVK</v>
      </c>
      <c r="H260" s="48">
        <f>VLOOKUP($B260,wedstrijden!$B:$L,H$1,FALSE)</f>
        <v>43499</v>
      </c>
      <c r="I260" s="48">
        <f>VLOOKUP($B260,wedstrijden!$B:$L,I$1,FALSE)</f>
        <v>43499</v>
      </c>
      <c r="J260" s="48">
        <f>VLOOKUP($B260,wedstrijden!$B:$L,J$1,FALSE)</f>
        <v>43492</v>
      </c>
      <c r="K260" s="48">
        <f>VLOOKUP($B260,wedstrijden!$B:$L,K$1,FALSE)</f>
        <v>43471</v>
      </c>
      <c r="L260" s="71">
        <f>VLOOKUP($B260,wedstrijden!$B:$L,L$1,FALSE)</f>
        <v>0</v>
      </c>
      <c r="M260" s="71">
        <f>VLOOKUP(E260,lookups!G:J,4,FALSE)</f>
        <v>1</v>
      </c>
      <c r="N260" s="71">
        <f t="shared" ref="N260:N323" si="18">IF(L260&gt;=M260,1,0)</f>
        <v>0</v>
      </c>
      <c r="O260" s="72"/>
      <c r="P260" s="72"/>
      <c r="Q260" s="72"/>
      <c r="R260" s="72"/>
      <c r="S260" s="72"/>
      <c r="T260" s="72"/>
      <c r="U260" s="72"/>
      <c r="V260" s="72"/>
      <c r="W260" s="72"/>
      <c r="AD260" s="71" t="str">
        <f t="shared" ref="AD260:AD323" si="19">LEFT(C260,1)&amp;LEFT(D260,1)&amp;E260&amp;MONTH(H260)</f>
        <v>DDWB Jun Eq2</v>
      </c>
    </row>
    <row r="261" spans="1:30" ht="11.25" customHeight="1" x14ac:dyDescent="0.2">
      <c r="A261" s="71" t="str">
        <f t="shared" si="16"/>
        <v>LesznoWB Jun EqHerenFloret</v>
      </c>
      <c r="B261" s="71">
        <f t="shared" si="17"/>
        <v>259</v>
      </c>
      <c r="C261" s="71" t="str">
        <f>VLOOKUP($B261,wedstrijden!$B:$L,C$1,FALSE)</f>
        <v>Heren</v>
      </c>
      <c r="D261" s="71" t="str">
        <f>VLOOKUP($B261,wedstrijden!$B:$L,D$1,FALSE)</f>
        <v>Floret</v>
      </c>
      <c r="E261" s="71" t="str">
        <f>VLOOKUP($B261,wedstrijden!$B:$L,E$1,FALSE)</f>
        <v>WB Jun Eq</v>
      </c>
      <c r="F261" s="71" t="str">
        <f>VLOOKUP($B261,wedstrijden!$B:$L,F$1,FALSE)</f>
        <v>Leszno</v>
      </c>
      <c r="G261" s="71" t="str">
        <f>VLOOKUP($B261,wedstrijden!$B:$L,G$1,FALSE)</f>
        <v>POL</v>
      </c>
      <c r="H261" s="48">
        <f>VLOOKUP($B261,wedstrijden!$B:$L,H$1,FALSE)</f>
        <v>43499</v>
      </c>
      <c r="I261" s="48">
        <f>VLOOKUP($B261,wedstrijden!$B:$L,I$1,FALSE)</f>
        <v>43499</v>
      </c>
      <c r="J261" s="48">
        <f>VLOOKUP($B261,wedstrijden!$B:$L,J$1,FALSE)</f>
        <v>43492</v>
      </c>
      <c r="K261" s="48">
        <f>VLOOKUP($B261,wedstrijden!$B:$L,K$1,FALSE)</f>
        <v>43471</v>
      </c>
      <c r="L261" s="71">
        <f>VLOOKUP($B261,wedstrijden!$B:$L,L$1,FALSE)</f>
        <v>4</v>
      </c>
      <c r="M261" s="71">
        <f>VLOOKUP(E261,lookups!G:J,4,FALSE)</f>
        <v>1</v>
      </c>
      <c r="N261" s="71">
        <f t="shared" si="18"/>
        <v>1</v>
      </c>
      <c r="O261" s="72" t="s">
        <v>3018</v>
      </c>
      <c r="P261" s="72" t="s">
        <v>1048</v>
      </c>
      <c r="Q261" s="72"/>
      <c r="R261" s="72"/>
      <c r="S261" s="72"/>
      <c r="T261" s="72"/>
      <c r="U261" s="72"/>
      <c r="V261" s="72"/>
      <c r="W261" s="72"/>
      <c r="AD261" s="71" t="str">
        <f t="shared" si="19"/>
        <v>HFWB Jun Eq2</v>
      </c>
    </row>
    <row r="262" spans="1:30" ht="11.25" customHeight="1" x14ac:dyDescent="0.2">
      <c r="A262" s="71" t="str">
        <f t="shared" si="16"/>
        <v>WarschauWB EqHerenSabel</v>
      </c>
      <c r="B262" s="71">
        <f t="shared" si="17"/>
        <v>260</v>
      </c>
      <c r="C262" s="71" t="str">
        <f>VLOOKUP($B262,wedstrijden!$B:$L,C$1,FALSE)</f>
        <v>Heren</v>
      </c>
      <c r="D262" s="71" t="str">
        <f>VLOOKUP($B262,wedstrijden!$B:$L,D$1,FALSE)</f>
        <v>Sabel</v>
      </c>
      <c r="E262" s="71" t="str">
        <f>VLOOKUP($B262,wedstrijden!$B:$L,E$1,FALSE)</f>
        <v>WB Eq</v>
      </c>
      <c r="F262" s="71" t="str">
        <f>VLOOKUP($B262,wedstrijden!$B:$L,F$1,FALSE)</f>
        <v>Warschau</v>
      </c>
      <c r="G262" s="71" t="str">
        <f>VLOOKUP($B262,wedstrijden!$B:$L,G$1,FALSE)</f>
        <v>POL</v>
      </c>
      <c r="H262" s="48">
        <f>VLOOKUP($B262,wedstrijden!$B:$L,H$1,FALSE)</f>
        <v>43499</v>
      </c>
      <c r="I262" s="48">
        <f>VLOOKUP($B262,wedstrijden!$B:$L,I$1,FALSE)</f>
        <v>43499</v>
      </c>
      <c r="J262" s="48">
        <f>VLOOKUP($B262,wedstrijden!$B:$L,J$1,FALSE)</f>
        <v>43492</v>
      </c>
      <c r="K262" s="48">
        <f>VLOOKUP($B262,wedstrijden!$B:$L,K$1,FALSE)</f>
        <v>43471</v>
      </c>
      <c r="L262" s="71">
        <f>VLOOKUP($B262,wedstrijden!$B:$L,L$1,FALSE)</f>
        <v>0</v>
      </c>
      <c r="M262" s="71" t="str">
        <f>VLOOKUP(E262,lookups!G:J,4,FALSE)</f>
        <v>niet</v>
      </c>
      <c r="N262" s="71">
        <f t="shared" si="18"/>
        <v>0</v>
      </c>
      <c r="O262" s="72"/>
      <c r="P262" s="72"/>
      <c r="Q262" s="72"/>
      <c r="R262" s="72"/>
      <c r="S262" s="72"/>
      <c r="T262" s="72"/>
      <c r="U262" s="72"/>
      <c r="V262" s="72"/>
      <c r="W262" s="72"/>
      <c r="AD262" s="71" t="str">
        <f t="shared" si="19"/>
        <v>HSWB Eq2</v>
      </c>
    </row>
    <row r="263" spans="1:30" ht="11.25" customHeight="1" x14ac:dyDescent="0.2">
      <c r="A263" s="71" t="str">
        <f t="shared" si="16"/>
        <v>BarcelonaWBDamesDegen</v>
      </c>
      <c r="B263" s="71">
        <f t="shared" si="17"/>
        <v>261</v>
      </c>
      <c r="C263" s="71" t="str">
        <f>VLOOKUP($B263,wedstrijden!$B:$L,C$1,FALSE)</f>
        <v>Dames</v>
      </c>
      <c r="D263" s="71" t="str">
        <f>VLOOKUP($B263,wedstrijden!$B:$L,D$1,FALSE)</f>
        <v>Degen</v>
      </c>
      <c r="E263" s="71" t="str">
        <f>VLOOKUP($B263,wedstrijden!$B:$L,E$1,FALSE)</f>
        <v>WB</v>
      </c>
      <c r="F263" s="71" t="str">
        <f>VLOOKUP($B263,wedstrijden!$B:$L,F$1,FALSE)</f>
        <v>Barcelona</v>
      </c>
      <c r="G263" s="71" t="str">
        <f>VLOOKUP($B263,wedstrijden!$B:$L,G$1,FALSE)</f>
        <v>ESP</v>
      </c>
      <c r="H263" s="48">
        <f>VLOOKUP($B263,wedstrijden!$B:$L,H$1,FALSE)</f>
        <v>43504</v>
      </c>
      <c r="I263" s="48">
        <f>VLOOKUP($B263,wedstrijden!$B:$L,I$1,FALSE)</f>
        <v>43505</v>
      </c>
      <c r="J263" s="48">
        <f>VLOOKUP($B263,wedstrijden!$B:$L,J$1,FALSE)</f>
        <v>43497</v>
      </c>
      <c r="K263" s="48">
        <f>VLOOKUP($B263,wedstrijden!$B:$L,K$1,FALSE)</f>
        <v>43476</v>
      </c>
      <c r="L263" s="71">
        <f>VLOOKUP($B263,wedstrijden!$B:$L,L$1,FALSE)</f>
        <v>6</v>
      </c>
      <c r="M263" s="71" t="str">
        <f>VLOOKUP(E263,lookups!G:J,4,FALSE)</f>
        <v>niet</v>
      </c>
      <c r="N263" s="71">
        <f t="shared" si="18"/>
        <v>0</v>
      </c>
      <c r="O263" s="72"/>
      <c r="P263" s="72"/>
      <c r="Q263" s="72"/>
      <c r="R263" s="72"/>
      <c r="S263" s="72"/>
      <c r="T263" s="72"/>
      <c r="U263" s="72"/>
      <c r="V263" s="72"/>
      <c r="W263" s="72"/>
      <c r="AD263" s="71" t="str">
        <f t="shared" si="19"/>
        <v>DDWB2</v>
      </c>
    </row>
    <row r="264" spans="1:30" ht="11.25" customHeight="1" x14ac:dyDescent="0.2">
      <c r="A264" s="71" t="str">
        <f t="shared" si="16"/>
        <v>TurijnGPDamesFloret</v>
      </c>
      <c r="B264" s="71">
        <f t="shared" si="17"/>
        <v>262</v>
      </c>
      <c r="C264" s="71" t="str">
        <f>VLOOKUP($B264,wedstrijden!$B:$L,C$1,FALSE)</f>
        <v>Dames</v>
      </c>
      <c r="D264" s="71" t="str">
        <f>VLOOKUP($B264,wedstrijden!$B:$L,D$1,FALSE)</f>
        <v>Floret</v>
      </c>
      <c r="E264" s="71" t="str">
        <f>VLOOKUP($B264,wedstrijden!$B:$L,E$1,FALSE)</f>
        <v>GP</v>
      </c>
      <c r="F264" s="71" t="str">
        <f>VLOOKUP($B264,wedstrijden!$B:$L,F$1,FALSE)</f>
        <v>Turijn</v>
      </c>
      <c r="G264" s="71" t="str">
        <f>VLOOKUP($B264,wedstrijden!$B:$L,G$1,FALSE)</f>
        <v>ITA</v>
      </c>
      <c r="H264" s="48">
        <f>VLOOKUP($B264,wedstrijden!$B:$L,H$1,FALSE)</f>
        <v>43504</v>
      </c>
      <c r="I264" s="48">
        <f>VLOOKUP($B264,wedstrijden!$B:$L,I$1,FALSE)</f>
        <v>43506</v>
      </c>
      <c r="J264" s="48">
        <f>VLOOKUP($B264,wedstrijden!$B:$L,J$1,FALSE)</f>
        <v>43497</v>
      </c>
      <c r="K264" s="48">
        <f>VLOOKUP($B264,wedstrijden!$B:$L,K$1,FALSE)</f>
        <v>43476</v>
      </c>
      <c r="L264" s="71">
        <f>VLOOKUP($B264,wedstrijden!$B:$L,L$1,FALSE)</f>
        <v>1</v>
      </c>
      <c r="M264" s="71" t="str">
        <f>VLOOKUP(E264,lookups!G:J,4,FALSE)</f>
        <v>niet</v>
      </c>
      <c r="N264" s="71">
        <f t="shared" si="18"/>
        <v>0</v>
      </c>
      <c r="O264" s="72"/>
      <c r="P264" s="72"/>
      <c r="Q264" s="72"/>
      <c r="R264" s="72"/>
      <c r="S264" s="72"/>
      <c r="T264" s="72"/>
      <c r="U264" s="72"/>
      <c r="V264" s="72"/>
      <c r="W264" s="72"/>
      <c r="AD264" s="71" t="str">
        <f t="shared" si="19"/>
        <v>DFGP2</v>
      </c>
    </row>
    <row r="265" spans="1:30" ht="11.25" customHeight="1" x14ac:dyDescent="0.2">
      <c r="A265" s="71" t="str">
        <f t="shared" si="16"/>
        <v>TurijnGPHerenFloret</v>
      </c>
      <c r="B265" s="71">
        <f t="shared" si="17"/>
        <v>263</v>
      </c>
      <c r="C265" s="71" t="str">
        <f>VLOOKUP($B265,wedstrijden!$B:$L,C$1,FALSE)</f>
        <v>Heren</v>
      </c>
      <c r="D265" s="71" t="str">
        <f>VLOOKUP($B265,wedstrijden!$B:$L,D$1,FALSE)</f>
        <v>Floret</v>
      </c>
      <c r="E265" s="71" t="str">
        <f>VLOOKUP($B265,wedstrijden!$B:$L,E$1,FALSE)</f>
        <v>GP</v>
      </c>
      <c r="F265" s="71" t="str">
        <f>VLOOKUP($B265,wedstrijden!$B:$L,F$1,FALSE)</f>
        <v>Turijn</v>
      </c>
      <c r="G265" s="71" t="str">
        <f>VLOOKUP($B265,wedstrijden!$B:$L,G$1,FALSE)</f>
        <v>ITA</v>
      </c>
      <c r="H265" s="48">
        <f>VLOOKUP($B265,wedstrijden!$B:$L,H$1,FALSE)</f>
        <v>43504</v>
      </c>
      <c r="I265" s="48">
        <f>VLOOKUP($B265,wedstrijden!$B:$L,I$1,FALSE)</f>
        <v>43506</v>
      </c>
      <c r="J265" s="48">
        <f>VLOOKUP($B265,wedstrijden!$B:$L,J$1,FALSE)</f>
        <v>43497</v>
      </c>
      <c r="K265" s="48">
        <f>VLOOKUP($B265,wedstrijden!$B:$L,K$1,FALSE)</f>
        <v>43476</v>
      </c>
      <c r="L265" s="71">
        <f>VLOOKUP($B265,wedstrijden!$B:$L,L$1,FALSE)</f>
        <v>4</v>
      </c>
      <c r="M265" s="71" t="str">
        <f>VLOOKUP(E265,lookups!G:J,4,FALSE)</f>
        <v>niet</v>
      </c>
      <c r="N265" s="71">
        <f t="shared" si="18"/>
        <v>0</v>
      </c>
      <c r="O265" s="72"/>
      <c r="P265" s="72"/>
      <c r="Q265" s="72"/>
      <c r="R265" s="72"/>
      <c r="S265" s="72"/>
      <c r="T265" s="72"/>
      <c r="U265" s="72"/>
      <c r="V265" s="72"/>
      <c r="W265" s="72"/>
      <c r="AD265" s="71" t="str">
        <f t="shared" si="19"/>
        <v>HFGP2</v>
      </c>
    </row>
    <row r="266" spans="1:30" ht="11.25" customHeight="1" x14ac:dyDescent="0.2">
      <c r="A266" s="71" t="str">
        <f t="shared" si="16"/>
        <v>VancouverWBHerenDegen</v>
      </c>
      <c r="B266" s="71">
        <f t="shared" si="17"/>
        <v>264</v>
      </c>
      <c r="C266" s="71" t="str">
        <f>VLOOKUP($B266,wedstrijden!$B:$L,C$1,FALSE)</f>
        <v>Heren</v>
      </c>
      <c r="D266" s="71" t="str">
        <f>VLOOKUP($B266,wedstrijden!$B:$L,D$1,FALSE)</f>
        <v>Degen</v>
      </c>
      <c r="E266" s="71" t="str">
        <f>VLOOKUP($B266,wedstrijden!$B:$L,E$1,FALSE)</f>
        <v>WB</v>
      </c>
      <c r="F266" s="71" t="str">
        <f>VLOOKUP($B266,wedstrijden!$B:$L,F$1,FALSE)</f>
        <v>Vancouver</v>
      </c>
      <c r="G266" s="71" t="str">
        <f>VLOOKUP($B266,wedstrijden!$B:$L,G$1,FALSE)</f>
        <v>CAN</v>
      </c>
      <c r="H266" s="48">
        <f>VLOOKUP($B266,wedstrijden!$B:$L,H$1,FALSE)</f>
        <v>43504</v>
      </c>
      <c r="I266" s="48">
        <f>VLOOKUP($B266,wedstrijden!$B:$L,I$1,FALSE)</f>
        <v>43505</v>
      </c>
      <c r="J266" s="48">
        <f>VLOOKUP($B266,wedstrijden!$B:$L,J$1,FALSE)</f>
        <v>43497</v>
      </c>
      <c r="K266" s="48">
        <f>VLOOKUP($B266,wedstrijden!$B:$L,K$1,FALSE)</f>
        <v>43476</v>
      </c>
      <c r="L266" s="71">
        <f>VLOOKUP($B266,wedstrijden!$B:$L,L$1,FALSE)</f>
        <v>4</v>
      </c>
      <c r="M266" s="71" t="str">
        <f>VLOOKUP(E266,lookups!G:J,4,FALSE)</f>
        <v>niet</v>
      </c>
      <c r="N266" s="71">
        <f t="shared" si="18"/>
        <v>0</v>
      </c>
      <c r="O266" s="72"/>
      <c r="P266" s="72"/>
      <c r="Q266" s="72"/>
      <c r="R266" s="72"/>
      <c r="S266" s="72"/>
      <c r="T266" s="72"/>
      <c r="U266" s="72"/>
      <c r="V266" s="72"/>
      <c r="W266" s="72"/>
      <c r="AD266" s="71" t="str">
        <f t="shared" si="19"/>
        <v>HDWB2</v>
      </c>
    </row>
    <row r="267" spans="1:30" ht="11.25" customHeight="1" x14ac:dyDescent="0.2">
      <c r="A267" s="71" t="str">
        <f t="shared" si="16"/>
        <v>KrakowECCDamesDegen</v>
      </c>
      <c r="B267" s="71">
        <f t="shared" si="17"/>
        <v>265</v>
      </c>
      <c r="C267" s="71" t="str">
        <f>VLOOKUP($B267,wedstrijden!$B:$L,C$1,FALSE)</f>
        <v>Dames</v>
      </c>
      <c r="D267" s="71" t="str">
        <f>VLOOKUP($B267,wedstrijden!$B:$L,D$1,FALSE)</f>
        <v>Degen</v>
      </c>
      <c r="E267" s="71" t="str">
        <f>VLOOKUP($B267,wedstrijden!$B:$L,E$1,FALSE)</f>
        <v>ECC</v>
      </c>
      <c r="F267" s="71" t="str">
        <f>VLOOKUP($B267,wedstrijden!$B:$L,F$1,FALSE)</f>
        <v>Krakow</v>
      </c>
      <c r="G267" s="71" t="str">
        <f>VLOOKUP($B267,wedstrijden!$B:$L,G$1,FALSE)</f>
        <v>POL</v>
      </c>
      <c r="H267" s="48">
        <f>VLOOKUP($B267,wedstrijden!$B:$L,H$1,FALSE)</f>
        <v>43505</v>
      </c>
      <c r="I267" s="48">
        <f>VLOOKUP($B267,wedstrijden!$B:$L,I$1,FALSE)</f>
        <v>43506</v>
      </c>
      <c r="J267" s="48">
        <f>VLOOKUP($B267,wedstrijden!$B:$L,J$1,FALSE)</f>
        <v>43498</v>
      </c>
      <c r="K267" s="48">
        <f>VLOOKUP($B267,wedstrijden!$B:$L,K$1,FALSE)</f>
        <v>43477</v>
      </c>
      <c r="L267" s="71">
        <f>VLOOKUP($B267,wedstrijden!$B:$L,L$1,FALSE)</f>
        <v>0</v>
      </c>
      <c r="M267" s="71">
        <f>VLOOKUP(E267,lookups!G:J,4,FALSE)</f>
        <v>5</v>
      </c>
      <c r="N267" s="71">
        <f t="shared" si="18"/>
        <v>0</v>
      </c>
      <c r="O267" s="72" t="s">
        <v>2607</v>
      </c>
      <c r="P267" s="72"/>
      <c r="Q267" s="72"/>
      <c r="R267" s="72"/>
      <c r="S267" s="72"/>
      <c r="T267" s="72"/>
      <c r="U267" s="72"/>
      <c r="V267" s="72"/>
      <c r="W267" s="72"/>
      <c r="AD267" s="71" t="str">
        <f t="shared" si="19"/>
        <v>DDECC2</v>
      </c>
    </row>
    <row r="268" spans="1:30" ht="11.25" customHeight="1" x14ac:dyDescent="0.2">
      <c r="A268" s="71" t="str">
        <f t="shared" si="16"/>
        <v>KrakowECC EqDamesDegen</v>
      </c>
      <c r="B268" s="71">
        <f t="shared" si="17"/>
        <v>266</v>
      </c>
      <c r="C268" s="71" t="str">
        <f>VLOOKUP($B268,wedstrijden!$B:$L,C$1,FALSE)</f>
        <v>Dames</v>
      </c>
      <c r="D268" s="71" t="str">
        <f>VLOOKUP($B268,wedstrijden!$B:$L,D$1,FALSE)</f>
        <v>Degen</v>
      </c>
      <c r="E268" s="71" t="str">
        <f>VLOOKUP($B268,wedstrijden!$B:$L,E$1,FALSE)</f>
        <v>ECC Eq</v>
      </c>
      <c r="F268" s="71" t="str">
        <f>VLOOKUP($B268,wedstrijden!$B:$L,F$1,FALSE)</f>
        <v>Krakow</v>
      </c>
      <c r="G268" s="71" t="str">
        <f>VLOOKUP($B268,wedstrijden!$B:$L,G$1,FALSE)</f>
        <v>POL</v>
      </c>
      <c r="H268" s="48">
        <f>VLOOKUP($B268,wedstrijden!$B:$L,H$1,FALSE)</f>
        <v>43505</v>
      </c>
      <c r="I268" s="48">
        <f>VLOOKUP($B268,wedstrijden!$B:$L,I$1,FALSE)</f>
        <v>43506</v>
      </c>
      <c r="J268" s="48">
        <f>VLOOKUP($B268,wedstrijden!$B:$L,J$1,FALSE)</f>
        <v>43498</v>
      </c>
      <c r="K268" s="48">
        <f>VLOOKUP($B268,wedstrijden!$B:$L,K$1,FALSE)</f>
        <v>43477</v>
      </c>
      <c r="L268" s="71">
        <f>VLOOKUP($B268,wedstrijden!$B:$L,L$1,FALSE)</f>
        <v>0</v>
      </c>
      <c r="M268" s="71">
        <f>VLOOKUP(E268,lookups!G:J,4,FALSE)</f>
        <v>3</v>
      </c>
      <c r="N268" s="71">
        <f t="shared" si="18"/>
        <v>0</v>
      </c>
      <c r="O268" s="72" t="s">
        <v>2607</v>
      </c>
      <c r="P268" s="72"/>
      <c r="Q268" s="72"/>
      <c r="R268" s="72"/>
      <c r="S268" s="72"/>
      <c r="T268" s="72"/>
      <c r="U268" s="72"/>
      <c r="V268" s="72"/>
      <c r="W268" s="72"/>
      <c r="AD268" s="71" t="str">
        <f t="shared" si="19"/>
        <v>DDECC Eq2</v>
      </c>
    </row>
    <row r="269" spans="1:30" ht="11.25" customHeight="1" x14ac:dyDescent="0.2">
      <c r="A269" s="71" t="str">
        <f t="shared" si="16"/>
        <v>KrakowECCHerenDegen</v>
      </c>
      <c r="B269" s="71">
        <f t="shared" si="17"/>
        <v>267</v>
      </c>
      <c r="C269" s="71" t="str">
        <f>VLOOKUP($B269,wedstrijden!$B:$L,C$1,FALSE)</f>
        <v>Heren</v>
      </c>
      <c r="D269" s="71" t="str">
        <f>VLOOKUP($B269,wedstrijden!$B:$L,D$1,FALSE)</f>
        <v>Degen</v>
      </c>
      <c r="E269" s="71" t="str">
        <f>VLOOKUP($B269,wedstrijden!$B:$L,E$1,FALSE)</f>
        <v>ECC</v>
      </c>
      <c r="F269" s="71" t="str">
        <f>VLOOKUP($B269,wedstrijden!$B:$L,F$1,FALSE)</f>
        <v>Krakow</v>
      </c>
      <c r="G269" s="71" t="str">
        <f>VLOOKUP($B269,wedstrijden!$B:$L,G$1,FALSE)</f>
        <v>POL</v>
      </c>
      <c r="H269" s="48">
        <f>VLOOKUP($B269,wedstrijden!$B:$L,H$1,FALSE)</f>
        <v>43505</v>
      </c>
      <c r="I269" s="48">
        <f>VLOOKUP($B269,wedstrijden!$B:$L,I$1,FALSE)</f>
        <v>43506</v>
      </c>
      <c r="J269" s="48">
        <f>VLOOKUP($B269,wedstrijden!$B:$L,J$1,FALSE)</f>
        <v>43498</v>
      </c>
      <c r="K269" s="48">
        <f>VLOOKUP($B269,wedstrijden!$B:$L,K$1,FALSE)</f>
        <v>43477</v>
      </c>
      <c r="L269" s="71">
        <f>VLOOKUP($B269,wedstrijden!$B:$L,L$1,FALSE)</f>
        <v>3</v>
      </c>
      <c r="M269" s="71">
        <f>VLOOKUP(E269,lookups!G:J,4,FALSE)</f>
        <v>5</v>
      </c>
      <c r="N269" s="71">
        <f t="shared" si="18"/>
        <v>0</v>
      </c>
      <c r="O269" s="72" t="s">
        <v>3023</v>
      </c>
      <c r="P269" s="72"/>
      <c r="Q269" s="72"/>
      <c r="R269" s="72"/>
      <c r="S269" s="72"/>
      <c r="T269" s="72"/>
      <c r="U269" s="72"/>
      <c r="V269" s="72"/>
      <c r="W269" s="72"/>
      <c r="AD269" s="71" t="str">
        <f t="shared" si="19"/>
        <v>HDECC2</v>
      </c>
    </row>
    <row r="270" spans="1:30" ht="11.25" customHeight="1" x14ac:dyDescent="0.2">
      <c r="A270" s="71" t="str">
        <f t="shared" si="16"/>
        <v>KrakowECC EqHerenDegen</v>
      </c>
      <c r="B270" s="71">
        <f t="shared" si="17"/>
        <v>268</v>
      </c>
      <c r="C270" s="71" t="str">
        <f>VLOOKUP($B270,wedstrijden!$B:$L,C$1,FALSE)</f>
        <v>Heren</v>
      </c>
      <c r="D270" s="71" t="str">
        <f>VLOOKUP($B270,wedstrijden!$B:$L,D$1,FALSE)</f>
        <v>Degen</v>
      </c>
      <c r="E270" s="71" t="str">
        <f>VLOOKUP($B270,wedstrijden!$B:$L,E$1,FALSE)</f>
        <v>ECC Eq</v>
      </c>
      <c r="F270" s="71" t="str">
        <f>VLOOKUP($B270,wedstrijden!$B:$L,F$1,FALSE)</f>
        <v>Krakow</v>
      </c>
      <c r="G270" s="71" t="str">
        <f>VLOOKUP($B270,wedstrijden!$B:$L,G$1,FALSE)</f>
        <v>POL</v>
      </c>
      <c r="H270" s="48">
        <f>VLOOKUP($B270,wedstrijden!$B:$L,H$1,FALSE)</f>
        <v>43505</v>
      </c>
      <c r="I270" s="48">
        <f>VLOOKUP($B270,wedstrijden!$B:$L,I$1,FALSE)</f>
        <v>43506</v>
      </c>
      <c r="J270" s="48">
        <f>VLOOKUP($B270,wedstrijden!$B:$L,J$1,FALSE)</f>
        <v>43498</v>
      </c>
      <c r="K270" s="48">
        <f>VLOOKUP($B270,wedstrijden!$B:$L,K$1,FALSE)</f>
        <v>43477</v>
      </c>
      <c r="L270" s="71">
        <f>VLOOKUP($B270,wedstrijden!$B:$L,L$1,FALSE)</f>
        <v>0</v>
      </c>
      <c r="M270" s="71">
        <f>VLOOKUP(E270,lookups!G:J,4,FALSE)</f>
        <v>3</v>
      </c>
      <c r="N270" s="71">
        <f t="shared" si="18"/>
        <v>0</v>
      </c>
      <c r="O270" s="72" t="s">
        <v>2607</v>
      </c>
      <c r="P270" s="72"/>
      <c r="Q270" s="72"/>
      <c r="R270" s="72"/>
      <c r="S270" s="72"/>
      <c r="T270" s="72"/>
      <c r="U270" s="72"/>
      <c r="V270" s="72"/>
      <c r="W270" s="72"/>
      <c r="AD270" s="71" t="str">
        <f t="shared" si="19"/>
        <v>HDECC Eq2</v>
      </c>
    </row>
    <row r="271" spans="1:30" ht="11.25" customHeight="1" x14ac:dyDescent="0.2">
      <c r="A271" s="71" t="str">
        <f t="shared" si="16"/>
        <v>PlovdivWB JunDamesSabel</v>
      </c>
      <c r="B271" s="71">
        <f t="shared" si="17"/>
        <v>269</v>
      </c>
      <c r="C271" s="71" t="str">
        <f>VLOOKUP($B271,wedstrijden!$B:$L,C$1,FALSE)</f>
        <v>Dames</v>
      </c>
      <c r="D271" s="71" t="str">
        <f>VLOOKUP($B271,wedstrijden!$B:$L,D$1,FALSE)</f>
        <v>Sabel</v>
      </c>
      <c r="E271" s="71" t="str">
        <f>VLOOKUP($B271,wedstrijden!$B:$L,E$1,FALSE)</f>
        <v>WB Jun</v>
      </c>
      <c r="F271" s="71" t="str">
        <f>VLOOKUP($B271,wedstrijden!$B:$L,F$1,FALSE)</f>
        <v>Plovdiv</v>
      </c>
      <c r="G271" s="71" t="str">
        <f>VLOOKUP($B271,wedstrijden!$B:$L,G$1,FALSE)</f>
        <v>BUL</v>
      </c>
      <c r="H271" s="48">
        <f>VLOOKUP($B271,wedstrijden!$B:$L,H$1,FALSE)</f>
        <v>43505</v>
      </c>
      <c r="I271" s="48">
        <f>VLOOKUP($B271,wedstrijden!$B:$L,I$1,FALSE)</f>
        <v>43506</v>
      </c>
      <c r="J271" s="48">
        <f>VLOOKUP($B271,wedstrijden!$B:$L,J$1,FALSE)</f>
        <v>43498</v>
      </c>
      <c r="K271" s="48">
        <f>VLOOKUP($B271,wedstrijden!$B:$L,K$1,FALSE)</f>
        <v>43477</v>
      </c>
      <c r="L271" s="71">
        <f>VLOOKUP($B271,wedstrijden!$B:$L,L$1,FALSE)</f>
        <v>0</v>
      </c>
      <c r="M271" s="71">
        <f>VLOOKUP(E271,lookups!G:J,4,FALSE)</f>
        <v>5</v>
      </c>
      <c r="N271" s="71">
        <f t="shared" si="18"/>
        <v>0</v>
      </c>
      <c r="O271" s="72"/>
      <c r="P271" s="72"/>
      <c r="Q271" s="72"/>
      <c r="R271" s="72"/>
      <c r="S271" s="72"/>
      <c r="T271" s="72"/>
      <c r="U271" s="72"/>
      <c r="V271" s="72"/>
      <c r="W271" s="72"/>
      <c r="AD271" s="71" t="str">
        <f t="shared" si="19"/>
        <v>DSWB Jun2</v>
      </c>
    </row>
    <row r="272" spans="1:30" ht="11.25" customHeight="1" x14ac:dyDescent="0.2">
      <c r="A272" s="71" t="str">
        <f t="shared" si="16"/>
        <v>PlovdivWB JunHerenSabel</v>
      </c>
      <c r="B272" s="71">
        <f t="shared" si="17"/>
        <v>270</v>
      </c>
      <c r="C272" s="71" t="str">
        <f>VLOOKUP($B272,wedstrijden!$B:$L,C$1,FALSE)</f>
        <v>Heren</v>
      </c>
      <c r="D272" s="71" t="str">
        <f>VLOOKUP($B272,wedstrijden!$B:$L,D$1,FALSE)</f>
        <v>Sabel</v>
      </c>
      <c r="E272" s="71" t="str">
        <f>VLOOKUP($B272,wedstrijden!$B:$L,E$1,FALSE)</f>
        <v>WB Jun</v>
      </c>
      <c r="F272" s="71" t="str">
        <f>VLOOKUP($B272,wedstrijden!$B:$L,F$1,FALSE)</f>
        <v>Plovdiv</v>
      </c>
      <c r="G272" s="71" t="str">
        <f>VLOOKUP($B272,wedstrijden!$B:$L,G$1,FALSE)</f>
        <v>BUL</v>
      </c>
      <c r="H272" s="48">
        <f>VLOOKUP($B272,wedstrijden!$B:$L,H$1,FALSE)</f>
        <v>43505</v>
      </c>
      <c r="I272" s="48">
        <f>VLOOKUP($B272,wedstrijden!$B:$L,I$1,FALSE)</f>
        <v>43506</v>
      </c>
      <c r="J272" s="48">
        <f>VLOOKUP($B272,wedstrijden!$B:$L,J$1,FALSE)</f>
        <v>43498</v>
      </c>
      <c r="K272" s="48">
        <f>VLOOKUP($B272,wedstrijden!$B:$L,K$1,FALSE)</f>
        <v>43477</v>
      </c>
      <c r="L272" s="71">
        <f>VLOOKUP($B272,wedstrijden!$B:$L,L$1,FALSE)</f>
        <v>0</v>
      </c>
      <c r="M272" s="71">
        <f>VLOOKUP(E272,lookups!G:J,4,FALSE)</f>
        <v>5</v>
      </c>
      <c r="N272" s="71">
        <f t="shared" si="18"/>
        <v>0</v>
      </c>
      <c r="O272" s="72"/>
      <c r="P272" s="72"/>
      <c r="Q272" s="72"/>
      <c r="R272" s="72"/>
      <c r="S272" s="72"/>
      <c r="T272" s="72"/>
      <c r="U272" s="72"/>
      <c r="V272" s="72"/>
      <c r="W272" s="72"/>
      <c r="AD272" s="71" t="str">
        <f t="shared" si="19"/>
        <v>HSWB Jun2</v>
      </c>
    </row>
    <row r="273" spans="1:30" ht="11.25" customHeight="1" x14ac:dyDescent="0.2">
      <c r="A273" s="71" t="str">
        <f t="shared" si="16"/>
        <v>Satu MareECCDamesFloret</v>
      </c>
      <c r="B273" s="71">
        <f t="shared" si="17"/>
        <v>271</v>
      </c>
      <c r="C273" s="71" t="str">
        <f>VLOOKUP($B273,wedstrijden!$B:$L,C$1,FALSE)</f>
        <v>Dames</v>
      </c>
      <c r="D273" s="71" t="str">
        <f>VLOOKUP($B273,wedstrijden!$B:$L,D$1,FALSE)</f>
        <v>Floret</v>
      </c>
      <c r="E273" s="71" t="str">
        <f>VLOOKUP($B273,wedstrijden!$B:$L,E$1,FALSE)</f>
        <v>ECC</v>
      </c>
      <c r="F273" s="71" t="str">
        <f>VLOOKUP($B273,wedstrijden!$B:$L,F$1,FALSE)</f>
        <v>Satu Mare</v>
      </c>
      <c r="G273" s="71" t="str">
        <f>VLOOKUP($B273,wedstrijden!$B:$L,G$1,FALSE)</f>
        <v>ROM</v>
      </c>
      <c r="H273" s="48">
        <f>VLOOKUP($B273,wedstrijden!$B:$L,H$1,FALSE)</f>
        <v>43505</v>
      </c>
      <c r="I273" s="48">
        <f>VLOOKUP($B273,wedstrijden!$B:$L,I$1,FALSE)</f>
        <v>43506</v>
      </c>
      <c r="J273" s="48">
        <f>VLOOKUP($B273,wedstrijden!$B:$L,J$1,FALSE)</f>
        <v>43498</v>
      </c>
      <c r="K273" s="48">
        <f>VLOOKUP($B273,wedstrijden!$B:$L,K$1,FALSE)</f>
        <v>43477</v>
      </c>
      <c r="L273" s="71">
        <f>VLOOKUP($B273,wedstrijden!$B:$L,L$1,FALSE)</f>
        <v>5</v>
      </c>
      <c r="M273" s="71">
        <f>VLOOKUP(E273,lookups!G:J,4,FALSE)</f>
        <v>5</v>
      </c>
      <c r="N273" s="71">
        <f t="shared" si="18"/>
        <v>1</v>
      </c>
      <c r="O273" s="72" t="s">
        <v>3022</v>
      </c>
      <c r="P273" s="72" t="s">
        <v>3021</v>
      </c>
      <c r="Q273" s="72"/>
      <c r="R273" s="72"/>
      <c r="S273" s="72"/>
      <c r="T273" s="72"/>
      <c r="U273" s="72"/>
      <c r="V273" s="72"/>
      <c r="W273" s="72"/>
      <c r="AD273" s="71" t="str">
        <f t="shared" si="19"/>
        <v>DFECC2</v>
      </c>
    </row>
    <row r="274" spans="1:30" ht="11.25" customHeight="1" x14ac:dyDescent="0.2">
      <c r="A274" s="71" t="str">
        <f t="shared" si="16"/>
        <v>Satu MareECC EqDamesFloret</v>
      </c>
      <c r="B274" s="71">
        <f t="shared" si="17"/>
        <v>272</v>
      </c>
      <c r="C274" s="71" t="str">
        <f>VLOOKUP($B274,wedstrijden!$B:$L,C$1,FALSE)</f>
        <v>Dames</v>
      </c>
      <c r="D274" s="71" t="str">
        <f>VLOOKUP($B274,wedstrijden!$B:$L,D$1,FALSE)</f>
        <v>Floret</v>
      </c>
      <c r="E274" s="71" t="str">
        <f>VLOOKUP($B274,wedstrijden!$B:$L,E$1,FALSE)</f>
        <v>ECC Eq</v>
      </c>
      <c r="F274" s="71" t="str">
        <f>VLOOKUP($B274,wedstrijden!$B:$L,F$1,FALSE)</f>
        <v>Satu Mare</v>
      </c>
      <c r="G274" s="71" t="str">
        <f>VLOOKUP($B274,wedstrijden!$B:$L,G$1,FALSE)</f>
        <v>ROM</v>
      </c>
      <c r="H274" s="48">
        <f>VLOOKUP($B274,wedstrijden!$B:$L,H$1,FALSE)</f>
        <v>43505</v>
      </c>
      <c r="I274" s="48">
        <f>VLOOKUP($B274,wedstrijden!$B:$L,I$1,FALSE)</f>
        <v>43506</v>
      </c>
      <c r="J274" s="48">
        <f>VLOOKUP($B274,wedstrijden!$B:$L,J$1,FALSE)</f>
        <v>43498</v>
      </c>
      <c r="K274" s="48">
        <f>VLOOKUP($B274,wedstrijden!$B:$L,K$1,FALSE)</f>
        <v>43477</v>
      </c>
      <c r="L274" s="71">
        <f>VLOOKUP($B274,wedstrijden!$B:$L,L$1,FALSE)</f>
        <v>5</v>
      </c>
      <c r="M274" s="71">
        <f>VLOOKUP(E274,lookups!G:J,4,FALSE)</f>
        <v>3</v>
      </c>
      <c r="N274" s="71">
        <f t="shared" si="18"/>
        <v>1</v>
      </c>
      <c r="O274" s="72" t="s">
        <v>3022</v>
      </c>
      <c r="P274" s="72" t="s">
        <v>3021</v>
      </c>
      <c r="Q274" s="72"/>
      <c r="R274" s="72"/>
      <c r="S274" s="72"/>
      <c r="T274" s="72"/>
      <c r="U274" s="72"/>
      <c r="V274" s="72"/>
      <c r="W274" s="72"/>
      <c r="AD274" s="71" t="str">
        <f t="shared" si="19"/>
        <v>DFECC Eq2</v>
      </c>
    </row>
    <row r="275" spans="1:30" ht="11.25" customHeight="1" x14ac:dyDescent="0.2">
      <c r="A275" s="71" t="str">
        <f t="shared" si="16"/>
        <v>WarschauECCHerenFloret</v>
      </c>
      <c r="B275" s="71">
        <f t="shared" si="17"/>
        <v>273</v>
      </c>
      <c r="C275" s="71" t="str">
        <f>VLOOKUP($B275,wedstrijden!$B:$L,C$1,FALSE)</f>
        <v>Heren</v>
      </c>
      <c r="D275" s="71" t="str">
        <f>VLOOKUP($B275,wedstrijden!$B:$L,D$1,FALSE)</f>
        <v>Floret</v>
      </c>
      <c r="E275" s="71" t="str">
        <f>VLOOKUP($B275,wedstrijden!$B:$L,E$1,FALSE)</f>
        <v>ECC</v>
      </c>
      <c r="F275" s="71" t="str">
        <f>VLOOKUP($B275,wedstrijden!$B:$L,F$1,FALSE)</f>
        <v>Warschau</v>
      </c>
      <c r="G275" s="71" t="str">
        <f>VLOOKUP($B275,wedstrijden!$B:$L,G$1,FALSE)</f>
        <v>POL</v>
      </c>
      <c r="H275" s="48">
        <f>VLOOKUP($B275,wedstrijden!$B:$L,H$1,FALSE)</f>
        <v>43505</v>
      </c>
      <c r="I275" s="48">
        <f>VLOOKUP($B275,wedstrijden!$B:$L,I$1,FALSE)</f>
        <v>43506</v>
      </c>
      <c r="J275" s="48">
        <f>VLOOKUP($B275,wedstrijden!$B:$L,J$1,FALSE)</f>
        <v>43498</v>
      </c>
      <c r="K275" s="48">
        <f>VLOOKUP($B275,wedstrijden!$B:$L,K$1,FALSE)</f>
        <v>43477</v>
      </c>
      <c r="L275" s="71">
        <f>VLOOKUP($B275,wedstrijden!$B:$L,L$1,FALSE)</f>
        <v>8</v>
      </c>
      <c r="M275" s="71">
        <f>VLOOKUP(E275,lookups!G:J,4,FALSE)</f>
        <v>5</v>
      </c>
      <c r="N275" s="71">
        <f t="shared" si="18"/>
        <v>1</v>
      </c>
      <c r="O275" s="72" t="s">
        <v>3030</v>
      </c>
      <c r="P275" s="72" t="s">
        <v>1049</v>
      </c>
      <c r="Q275" s="72"/>
      <c r="R275" s="72"/>
      <c r="S275" s="72"/>
      <c r="T275" s="72"/>
      <c r="U275" s="72"/>
      <c r="V275" s="72"/>
      <c r="W275" s="72"/>
      <c r="AD275" s="71" t="str">
        <f t="shared" si="19"/>
        <v>HFECC2</v>
      </c>
    </row>
    <row r="276" spans="1:30" ht="11.25" customHeight="1" x14ac:dyDescent="0.2">
      <c r="A276" s="71" t="str">
        <f t="shared" si="16"/>
        <v>WarschauECC EqHerenFloret</v>
      </c>
      <c r="B276" s="71">
        <f t="shared" si="17"/>
        <v>274</v>
      </c>
      <c r="C276" s="71" t="str">
        <f>VLOOKUP($B276,wedstrijden!$B:$L,C$1,FALSE)</f>
        <v>Heren</v>
      </c>
      <c r="D276" s="71" t="str">
        <f>VLOOKUP($B276,wedstrijden!$B:$L,D$1,FALSE)</f>
        <v>Floret</v>
      </c>
      <c r="E276" s="71" t="str">
        <f>VLOOKUP($B276,wedstrijden!$B:$L,E$1,FALSE)</f>
        <v>ECC Eq</v>
      </c>
      <c r="F276" s="71" t="str">
        <f>VLOOKUP($B276,wedstrijden!$B:$L,F$1,FALSE)</f>
        <v>Warschau</v>
      </c>
      <c r="G276" s="71" t="str">
        <f>VLOOKUP($B276,wedstrijden!$B:$L,G$1,FALSE)</f>
        <v>POL</v>
      </c>
      <c r="H276" s="48">
        <f>VLOOKUP($B276,wedstrijden!$B:$L,H$1,FALSE)</f>
        <v>43505</v>
      </c>
      <c r="I276" s="48">
        <f>VLOOKUP($B276,wedstrijden!$B:$L,I$1,FALSE)</f>
        <v>43506</v>
      </c>
      <c r="J276" s="48">
        <f>VLOOKUP($B276,wedstrijden!$B:$L,J$1,FALSE)</f>
        <v>43498</v>
      </c>
      <c r="K276" s="48">
        <f>VLOOKUP($B276,wedstrijden!$B:$L,K$1,FALSE)</f>
        <v>43477</v>
      </c>
      <c r="L276" s="71">
        <f>VLOOKUP($B276,wedstrijden!$B:$L,L$1,FALSE)</f>
        <v>8</v>
      </c>
      <c r="M276" s="71">
        <f>VLOOKUP(E276,lookups!G:J,4,FALSE)</f>
        <v>3</v>
      </c>
      <c r="N276" s="71">
        <f t="shared" si="18"/>
        <v>1</v>
      </c>
      <c r="O276" s="72" t="s">
        <v>3030</v>
      </c>
      <c r="P276" s="72" t="s">
        <v>1049</v>
      </c>
      <c r="Q276" s="72"/>
      <c r="R276" s="72"/>
      <c r="S276" s="72"/>
      <c r="T276" s="72"/>
      <c r="U276" s="72"/>
      <c r="V276" s="72"/>
      <c r="W276" s="72"/>
      <c r="AD276" s="71" t="str">
        <f t="shared" si="19"/>
        <v>HFECC Eq2</v>
      </c>
    </row>
    <row r="277" spans="1:30" ht="11.25" customHeight="1" x14ac:dyDescent="0.2">
      <c r="A277" s="71" t="str">
        <f t="shared" si="16"/>
        <v>BarcelonaWB EqDamesDegen</v>
      </c>
      <c r="B277" s="71">
        <f t="shared" si="17"/>
        <v>275</v>
      </c>
      <c r="C277" s="71" t="str">
        <f>VLOOKUP($B277,wedstrijden!$B:$L,C$1,FALSE)</f>
        <v>Dames</v>
      </c>
      <c r="D277" s="71" t="str">
        <f>VLOOKUP($B277,wedstrijden!$B:$L,D$1,FALSE)</f>
        <v>Degen</v>
      </c>
      <c r="E277" s="71" t="str">
        <f>VLOOKUP($B277,wedstrijden!$B:$L,E$1,FALSE)</f>
        <v>WB Eq</v>
      </c>
      <c r="F277" s="71" t="str">
        <f>VLOOKUP($B277,wedstrijden!$B:$L,F$1,FALSE)</f>
        <v>Barcelona</v>
      </c>
      <c r="G277" s="71" t="str">
        <f>VLOOKUP($B277,wedstrijden!$B:$L,G$1,FALSE)</f>
        <v>ESP</v>
      </c>
      <c r="H277" s="48">
        <f>VLOOKUP($B277,wedstrijden!$B:$L,H$1,FALSE)</f>
        <v>43506</v>
      </c>
      <c r="I277" s="48">
        <f>VLOOKUP($B277,wedstrijden!$B:$L,I$1,FALSE)</f>
        <v>43506</v>
      </c>
      <c r="J277" s="48">
        <f>VLOOKUP($B277,wedstrijden!$B:$L,J$1,FALSE)</f>
        <v>43499</v>
      </c>
      <c r="K277" s="48">
        <f>VLOOKUP($B277,wedstrijden!$B:$L,K$1,FALSE)</f>
        <v>43478</v>
      </c>
      <c r="L277" s="71">
        <f>VLOOKUP($B277,wedstrijden!$B:$L,L$1,FALSE)</f>
        <v>0</v>
      </c>
      <c r="M277" s="71" t="str">
        <f>VLOOKUP(E277,lookups!G:J,4,FALSE)</f>
        <v>niet</v>
      </c>
      <c r="N277" s="71">
        <f t="shared" si="18"/>
        <v>0</v>
      </c>
      <c r="O277" s="72"/>
      <c r="P277" s="72"/>
      <c r="Q277" s="72"/>
      <c r="R277" s="72"/>
      <c r="S277" s="72"/>
      <c r="T277" s="72"/>
      <c r="U277" s="72"/>
      <c r="V277" s="72"/>
      <c r="W277" s="72"/>
      <c r="AD277" s="71" t="str">
        <f t="shared" si="19"/>
        <v>DDWB Eq2</v>
      </c>
    </row>
    <row r="278" spans="1:30" ht="11.25" customHeight="1" x14ac:dyDescent="0.2">
      <c r="A278" s="71" t="str">
        <f t="shared" si="16"/>
        <v>Not determinedEK Cad EqDamesFloret</v>
      </c>
      <c r="B278" s="71">
        <f t="shared" si="17"/>
        <v>276</v>
      </c>
      <c r="C278" s="71" t="str">
        <f>VLOOKUP($B278,wedstrijden!$B:$L,C$1,FALSE)</f>
        <v>Dames</v>
      </c>
      <c r="D278" s="71" t="str">
        <f>VLOOKUP($B278,wedstrijden!$B:$L,D$1,FALSE)</f>
        <v>Floret</v>
      </c>
      <c r="E278" s="71" t="str">
        <f>VLOOKUP($B278,wedstrijden!$B:$L,E$1,FALSE)</f>
        <v>EK Cad Eq</v>
      </c>
      <c r="F278" s="71" t="str">
        <f>VLOOKUP($B278,wedstrijden!$B:$L,F$1,FALSE)</f>
        <v>Not determined</v>
      </c>
      <c r="G278" s="71" t="str">
        <f>VLOOKUP($B278,wedstrijden!$B:$L,G$1,FALSE)</f>
        <v>FIE</v>
      </c>
      <c r="H278" s="48">
        <f>VLOOKUP($B278,wedstrijden!$B:$L,H$1,FALSE)</f>
        <v>43506</v>
      </c>
      <c r="I278" s="48">
        <f>VLOOKUP($B278,wedstrijden!$B:$L,I$1,FALSE)</f>
        <v>43550</v>
      </c>
      <c r="J278" s="48">
        <f>VLOOKUP($B278,wedstrijden!$B:$L,J$1,FALSE)</f>
        <v>43499</v>
      </c>
      <c r="K278" s="48">
        <f>VLOOKUP($B278,wedstrijden!$B:$L,K$1,FALSE)</f>
        <v>43478</v>
      </c>
      <c r="L278" s="71">
        <f>VLOOKUP($B278,wedstrijden!$B:$L,L$1,FALSE)</f>
        <v>0</v>
      </c>
      <c r="M278" s="71">
        <f>VLOOKUP(E278,lookups!G:J,4,FALSE)</f>
        <v>1</v>
      </c>
      <c r="N278" s="71">
        <f t="shared" si="18"/>
        <v>0</v>
      </c>
      <c r="O278" s="72"/>
      <c r="P278" s="72"/>
      <c r="Q278" s="72"/>
      <c r="R278" s="72"/>
      <c r="S278" s="72"/>
      <c r="T278" s="72"/>
      <c r="U278" s="72"/>
      <c r="V278" s="72"/>
      <c r="W278" s="72"/>
      <c r="AD278" s="71" t="str">
        <f t="shared" si="19"/>
        <v>DFEK Cad Eq2</v>
      </c>
    </row>
    <row r="279" spans="1:30" ht="11.25" customHeight="1" x14ac:dyDescent="0.2">
      <c r="A279" s="71" t="str">
        <f t="shared" si="16"/>
        <v>VancouverWB EqHerenDegen</v>
      </c>
      <c r="B279" s="71">
        <f t="shared" si="17"/>
        <v>277</v>
      </c>
      <c r="C279" s="71" t="str">
        <f>VLOOKUP($B279,wedstrijden!$B:$L,C$1,FALSE)</f>
        <v>Heren</v>
      </c>
      <c r="D279" s="71" t="str">
        <f>VLOOKUP($B279,wedstrijden!$B:$L,D$1,FALSE)</f>
        <v>Degen</v>
      </c>
      <c r="E279" s="71" t="str">
        <f>VLOOKUP($B279,wedstrijden!$B:$L,E$1,FALSE)</f>
        <v>WB Eq</v>
      </c>
      <c r="F279" s="71" t="str">
        <f>VLOOKUP($B279,wedstrijden!$B:$L,F$1,FALSE)</f>
        <v>Vancouver</v>
      </c>
      <c r="G279" s="71" t="str">
        <f>VLOOKUP($B279,wedstrijden!$B:$L,G$1,FALSE)</f>
        <v>CAN</v>
      </c>
      <c r="H279" s="48">
        <f>VLOOKUP($B279,wedstrijden!$B:$L,H$1,FALSE)</f>
        <v>43506</v>
      </c>
      <c r="I279" s="48">
        <f>VLOOKUP($B279,wedstrijden!$B:$L,I$1,FALSE)</f>
        <v>43506</v>
      </c>
      <c r="J279" s="48">
        <f>VLOOKUP($B279,wedstrijden!$B:$L,J$1,FALSE)</f>
        <v>43499</v>
      </c>
      <c r="K279" s="48">
        <f>VLOOKUP($B279,wedstrijden!$B:$L,K$1,FALSE)</f>
        <v>43478</v>
      </c>
      <c r="L279" s="71">
        <f>VLOOKUP($B279,wedstrijden!$B:$L,L$1,FALSE)</f>
        <v>4</v>
      </c>
      <c r="M279" s="71" t="str">
        <f>VLOOKUP(E279,lookups!G:J,4,FALSE)</f>
        <v>niet</v>
      </c>
      <c r="N279" s="71">
        <f t="shared" si="18"/>
        <v>0</v>
      </c>
      <c r="O279" s="72"/>
      <c r="P279" s="72"/>
      <c r="Q279" s="72"/>
      <c r="R279" s="72"/>
      <c r="S279" s="72"/>
      <c r="T279" s="72"/>
      <c r="U279" s="72"/>
      <c r="V279" s="72"/>
      <c r="W279" s="72"/>
      <c r="AD279" s="71" t="str">
        <f t="shared" si="19"/>
        <v>HDWB Eq2</v>
      </c>
    </row>
    <row r="280" spans="1:30" ht="11.25" customHeight="1" x14ac:dyDescent="0.2">
      <c r="A280" s="71" t="str">
        <f t="shared" si="16"/>
        <v>AlgiersWB JunDamesSabel</v>
      </c>
      <c r="B280" s="71">
        <f t="shared" si="17"/>
        <v>278</v>
      </c>
      <c r="C280" s="71" t="str">
        <f>VLOOKUP($B280,wedstrijden!$B:$L,C$1,FALSE)</f>
        <v>Dames</v>
      </c>
      <c r="D280" s="71" t="str">
        <f>VLOOKUP($B280,wedstrijden!$B:$L,D$1,FALSE)</f>
        <v>Sabel</v>
      </c>
      <c r="E280" s="71" t="str">
        <f>VLOOKUP($B280,wedstrijden!$B:$L,E$1,FALSE)</f>
        <v>WB Jun</v>
      </c>
      <c r="F280" s="71" t="str">
        <f>VLOOKUP($B280,wedstrijden!$B:$L,F$1,FALSE)</f>
        <v>Algiers</v>
      </c>
      <c r="G280" s="71" t="str">
        <f>VLOOKUP($B280,wedstrijden!$B:$L,G$1,FALSE)</f>
        <v>ALG</v>
      </c>
      <c r="H280" s="48">
        <f>VLOOKUP($B280,wedstrijden!$B:$L,H$1,FALSE)</f>
        <v>43512</v>
      </c>
      <c r="I280" s="48">
        <f>VLOOKUP($B280,wedstrijden!$B:$L,I$1,FALSE)</f>
        <v>43512</v>
      </c>
      <c r="J280" s="48">
        <f>VLOOKUP($B280,wedstrijden!$B:$L,J$1,FALSE)</f>
        <v>43505</v>
      </c>
      <c r="K280" s="48">
        <f>VLOOKUP($B280,wedstrijden!$B:$L,K$1,FALSE)</f>
        <v>43484</v>
      </c>
      <c r="L280" s="71">
        <f>VLOOKUP($B280,wedstrijden!$B:$L,L$1,FALSE)</f>
        <v>0</v>
      </c>
      <c r="M280" s="71">
        <f>VLOOKUP(E280,lookups!G:J,4,FALSE)</f>
        <v>5</v>
      </c>
      <c r="N280" s="71">
        <f t="shared" si="18"/>
        <v>0</v>
      </c>
      <c r="O280" s="72"/>
      <c r="P280" s="72"/>
      <c r="Q280" s="72"/>
      <c r="R280" s="72"/>
      <c r="S280" s="72"/>
      <c r="T280" s="72"/>
      <c r="U280" s="72"/>
      <c r="V280" s="72"/>
      <c r="W280" s="72"/>
      <c r="AD280" s="71" t="str">
        <f t="shared" si="19"/>
        <v>DSWB Jun2</v>
      </c>
    </row>
    <row r="281" spans="1:30" ht="11.25" customHeight="1" x14ac:dyDescent="0.2">
      <c r="A281" s="71" t="str">
        <f t="shared" si="16"/>
        <v>BaselWB JunHerenDegen</v>
      </c>
      <c r="B281" s="71">
        <f t="shared" si="17"/>
        <v>279</v>
      </c>
      <c r="C281" s="71" t="str">
        <f>VLOOKUP($B281,wedstrijden!$B:$L,C$1,FALSE)</f>
        <v>Heren</v>
      </c>
      <c r="D281" s="71" t="str">
        <f>VLOOKUP($B281,wedstrijden!$B:$L,D$1,FALSE)</f>
        <v>Degen</v>
      </c>
      <c r="E281" s="71" t="str">
        <f>VLOOKUP($B281,wedstrijden!$B:$L,E$1,FALSE)</f>
        <v>WB Jun</v>
      </c>
      <c r="F281" s="71" t="str">
        <f>VLOOKUP($B281,wedstrijden!$B:$L,F$1,FALSE)</f>
        <v>Basel</v>
      </c>
      <c r="G281" s="71" t="str">
        <f>VLOOKUP($B281,wedstrijden!$B:$L,G$1,FALSE)</f>
        <v>SUI</v>
      </c>
      <c r="H281" s="48">
        <f>VLOOKUP($B281,wedstrijden!$B:$L,H$1,FALSE)</f>
        <v>43512</v>
      </c>
      <c r="I281" s="48">
        <f>VLOOKUP($B281,wedstrijden!$B:$L,I$1,FALSE)</f>
        <v>43512</v>
      </c>
      <c r="J281" s="48">
        <f>VLOOKUP($B281,wedstrijden!$B:$L,J$1,FALSE)</f>
        <v>43505</v>
      </c>
      <c r="K281" s="48">
        <f>VLOOKUP($B281,wedstrijden!$B:$L,K$1,FALSE)</f>
        <v>43484</v>
      </c>
      <c r="L281" s="71">
        <f>VLOOKUP($B281,wedstrijden!$B:$L,L$1,FALSE)</f>
        <v>4</v>
      </c>
      <c r="M281" s="71">
        <f>VLOOKUP(E281,lookups!G:J,4,FALSE)</f>
        <v>5</v>
      </c>
      <c r="N281" s="71">
        <f t="shared" si="18"/>
        <v>0</v>
      </c>
      <c r="O281" s="72" t="s">
        <v>2606</v>
      </c>
      <c r="P281" s="72"/>
      <c r="Q281" s="72"/>
      <c r="R281" s="72"/>
      <c r="S281" s="72"/>
      <c r="T281" s="72"/>
      <c r="U281" s="72"/>
      <c r="V281" s="72"/>
      <c r="W281" s="72"/>
      <c r="AD281" s="71" t="str">
        <f t="shared" si="19"/>
        <v>HDWB Jun2</v>
      </c>
    </row>
    <row r="282" spans="1:30" ht="11.25" customHeight="1" x14ac:dyDescent="0.2">
      <c r="A282" s="71" t="str">
        <f t="shared" si="16"/>
        <v>DijonWB JunDamesDegen</v>
      </c>
      <c r="B282" s="71">
        <f t="shared" si="17"/>
        <v>280</v>
      </c>
      <c r="C282" s="71" t="str">
        <f>VLOOKUP($B282,wedstrijden!$B:$L,C$1,FALSE)</f>
        <v>Dames</v>
      </c>
      <c r="D282" s="71" t="str">
        <f>VLOOKUP($B282,wedstrijden!$B:$L,D$1,FALSE)</f>
        <v>Degen</v>
      </c>
      <c r="E282" s="71" t="str">
        <f>VLOOKUP($B282,wedstrijden!$B:$L,E$1,FALSE)</f>
        <v>WB Jun</v>
      </c>
      <c r="F282" s="71" t="str">
        <f>VLOOKUP($B282,wedstrijden!$B:$L,F$1,FALSE)</f>
        <v>Dijon</v>
      </c>
      <c r="G282" s="71" t="str">
        <f>VLOOKUP($B282,wedstrijden!$B:$L,G$1,FALSE)</f>
        <v>FRA</v>
      </c>
      <c r="H282" s="48">
        <f>VLOOKUP($B282,wedstrijden!$B:$L,H$1,FALSE)</f>
        <v>43512</v>
      </c>
      <c r="I282" s="48">
        <f>VLOOKUP($B282,wedstrijden!$B:$L,I$1,FALSE)</f>
        <v>43512</v>
      </c>
      <c r="J282" s="48">
        <f>VLOOKUP($B282,wedstrijden!$B:$L,J$1,FALSE)</f>
        <v>43505</v>
      </c>
      <c r="K282" s="48">
        <f>VLOOKUP($B282,wedstrijden!$B:$L,K$1,FALSE)</f>
        <v>43484</v>
      </c>
      <c r="L282" s="71">
        <f>VLOOKUP($B282,wedstrijden!$B:$L,L$1,FALSE)</f>
        <v>1</v>
      </c>
      <c r="M282" s="71">
        <f>VLOOKUP(E282,lookups!G:J,4,FALSE)</f>
        <v>5</v>
      </c>
      <c r="N282" s="71">
        <f t="shared" si="18"/>
        <v>0</v>
      </c>
      <c r="O282" s="72"/>
      <c r="P282" s="72"/>
      <c r="Q282" s="72"/>
      <c r="R282" s="72"/>
      <c r="S282" s="72"/>
      <c r="T282" s="72"/>
      <c r="U282" s="72"/>
      <c r="V282" s="72"/>
      <c r="W282" s="72"/>
      <c r="AD282" s="71" t="str">
        <f t="shared" si="19"/>
        <v>DDWB Jun2</v>
      </c>
    </row>
    <row r="283" spans="1:30" ht="11.25" customHeight="1" x14ac:dyDescent="0.2">
      <c r="A283" s="71" t="str">
        <f t="shared" si="16"/>
        <v>DourdanWB JunHerenSabel</v>
      </c>
      <c r="B283" s="71">
        <f t="shared" si="17"/>
        <v>281</v>
      </c>
      <c r="C283" s="71" t="str">
        <f>VLOOKUP($B283,wedstrijden!$B:$L,C$1,FALSE)</f>
        <v>Heren</v>
      </c>
      <c r="D283" s="71" t="str">
        <f>VLOOKUP($B283,wedstrijden!$B:$L,D$1,FALSE)</f>
        <v>Sabel</v>
      </c>
      <c r="E283" s="71" t="str">
        <f>VLOOKUP($B283,wedstrijden!$B:$L,E$1,FALSE)</f>
        <v>WB Jun</v>
      </c>
      <c r="F283" s="71" t="str">
        <f>VLOOKUP($B283,wedstrijden!$B:$L,F$1,FALSE)</f>
        <v>Dourdan</v>
      </c>
      <c r="G283" s="71" t="str">
        <f>VLOOKUP($B283,wedstrijden!$B:$L,G$1,FALSE)</f>
        <v>FRA</v>
      </c>
      <c r="H283" s="48">
        <f>VLOOKUP($B283,wedstrijden!$B:$L,H$1,FALSE)</f>
        <v>43512</v>
      </c>
      <c r="I283" s="48">
        <f>VLOOKUP($B283,wedstrijden!$B:$L,I$1,FALSE)</f>
        <v>43512</v>
      </c>
      <c r="J283" s="48">
        <f>VLOOKUP($B283,wedstrijden!$B:$L,J$1,FALSE)</f>
        <v>43505</v>
      </c>
      <c r="K283" s="48">
        <f>VLOOKUP($B283,wedstrijden!$B:$L,K$1,FALSE)</f>
        <v>43484</v>
      </c>
      <c r="L283" s="71">
        <f>VLOOKUP($B283,wedstrijden!$B:$L,L$1,FALSE)</f>
        <v>2</v>
      </c>
      <c r="M283" s="71">
        <f>VLOOKUP(E283,lookups!G:J,4,FALSE)</f>
        <v>5</v>
      </c>
      <c r="N283" s="71">
        <f t="shared" si="18"/>
        <v>0</v>
      </c>
      <c r="O283" s="72"/>
      <c r="P283" s="72"/>
      <c r="Q283" s="72"/>
      <c r="R283" s="72"/>
      <c r="S283" s="72"/>
      <c r="T283" s="72"/>
      <c r="U283" s="72"/>
      <c r="V283" s="72"/>
      <c r="W283" s="72"/>
      <c r="AD283" s="71" t="str">
        <f t="shared" si="19"/>
        <v>HSWB Jun2</v>
      </c>
    </row>
    <row r="284" spans="1:30" ht="11.25" customHeight="1" x14ac:dyDescent="0.2">
      <c r="A284" s="71" t="str">
        <f t="shared" ref="A284:A347" si="20">F284&amp;E284&amp;C284&amp;D284</f>
        <v>MoedlingWB JunDamesFloret</v>
      </c>
      <c r="B284" s="71">
        <f t="shared" ref="B284:B347" si="21">B283+1</f>
        <v>282</v>
      </c>
      <c r="C284" s="71" t="str">
        <f>VLOOKUP($B284,wedstrijden!$B:$L,C$1,FALSE)</f>
        <v>Dames</v>
      </c>
      <c r="D284" s="71" t="str">
        <f>VLOOKUP($B284,wedstrijden!$B:$L,D$1,FALSE)</f>
        <v>Floret</v>
      </c>
      <c r="E284" s="71" t="str">
        <f>VLOOKUP($B284,wedstrijden!$B:$L,E$1,FALSE)</f>
        <v>WB Jun</v>
      </c>
      <c r="F284" s="71" t="str">
        <f>VLOOKUP($B284,wedstrijden!$B:$L,F$1,FALSE)</f>
        <v>Moedling</v>
      </c>
      <c r="G284" s="71" t="str">
        <f>VLOOKUP($B284,wedstrijden!$B:$L,G$1,FALSE)</f>
        <v>AUT</v>
      </c>
      <c r="H284" s="48">
        <f>VLOOKUP($B284,wedstrijden!$B:$L,H$1,FALSE)</f>
        <v>43512</v>
      </c>
      <c r="I284" s="48">
        <f>VLOOKUP($B284,wedstrijden!$B:$L,I$1,FALSE)</f>
        <v>43512</v>
      </c>
      <c r="J284" s="48">
        <f>VLOOKUP($B284,wedstrijden!$B:$L,J$1,FALSE)</f>
        <v>43505</v>
      </c>
      <c r="K284" s="48">
        <f>VLOOKUP($B284,wedstrijden!$B:$L,K$1,FALSE)</f>
        <v>43484</v>
      </c>
      <c r="L284" s="71">
        <f>VLOOKUP($B284,wedstrijden!$B:$L,L$1,FALSE)</f>
        <v>0</v>
      </c>
      <c r="M284" s="71">
        <f>VLOOKUP(E284,lookups!G:J,4,FALSE)</f>
        <v>5</v>
      </c>
      <c r="N284" s="71">
        <f t="shared" si="18"/>
        <v>0</v>
      </c>
      <c r="O284" s="72" t="s">
        <v>2613</v>
      </c>
      <c r="P284" s="72"/>
      <c r="Q284" s="72"/>
      <c r="R284" s="72"/>
      <c r="S284" s="72"/>
      <c r="T284" s="72"/>
      <c r="U284" s="72"/>
      <c r="V284" s="72"/>
      <c r="W284" s="72"/>
      <c r="AD284" s="71" t="str">
        <f t="shared" si="19"/>
        <v>DFWB Jun2</v>
      </c>
    </row>
    <row r="285" spans="1:30" ht="11.25" customHeight="1" x14ac:dyDescent="0.2">
      <c r="A285" s="71" t="str">
        <f t="shared" si="20"/>
        <v>Terrassa (Barcelona)WB JunHerenFloret</v>
      </c>
      <c r="B285" s="71">
        <f t="shared" si="21"/>
        <v>283</v>
      </c>
      <c r="C285" s="71" t="str">
        <f>VLOOKUP($B285,wedstrijden!$B:$L,C$1,FALSE)</f>
        <v>Heren</v>
      </c>
      <c r="D285" s="71" t="str">
        <f>VLOOKUP($B285,wedstrijden!$B:$L,D$1,FALSE)</f>
        <v>Floret</v>
      </c>
      <c r="E285" s="71" t="str">
        <f>VLOOKUP($B285,wedstrijden!$B:$L,E$1,FALSE)</f>
        <v>WB Jun</v>
      </c>
      <c r="F285" s="71" t="str">
        <f>VLOOKUP($B285,wedstrijden!$B:$L,F$1,FALSE)</f>
        <v>Terrassa (Barcelona)</v>
      </c>
      <c r="G285" s="71" t="str">
        <f>VLOOKUP($B285,wedstrijden!$B:$L,G$1,FALSE)</f>
        <v>ESP</v>
      </c>
      <c r="H285" s="48">
        <f>VLOOKUP($B285,wedstrijden!$B:$L,H$1,FALSE)</f>
        <v>43512</v>
      </c>
      <c r="I285" s="48">
        <f>VLOOKUP($B285,wedstrijden!$B:$L,I$1,FALSE)</f>
        <v>43512</v>
      </c>
      <c r="J285" s="48">
        <f>VLOOKUP($B285,wedstrijden!$B:$L,J$1,FALSE)</f>
        <v>43505</v>
      </c>
      <c r="K285" s="48">
        <f>VLOOKUP($B285,wedstrijden!$B:$L,K$1,FALSE)</f>
        <v>43484</v>
      </c>
      <c r="L285" s="71">
        <f>VLOOKUP($B285,wedstrijden!$B:$L,L$1,FALSE)</f>
        <v>7</v>
      </c>
      <c r="M285" s="71">
        <f>VLOOKUP(E285,lookups!G:J,4,FALSE)</f>
        <v>5</v>
      </c>
      <c r="N285" s="71">
        <f t="shared" si="18"/>
        <v>1</v>
      </c>
      <c r="O285" s="72"/>
      <c r="P285" s="72" t="s">
        <v>2602</v>
      </c>
      <c r="Q285" s="72"/>
      <c r="R285" s="72"/>
      <c r="S285" s="72"/>
      <c r="T285" s="72"/>
      <c r="U285" s="72"/>
      <c r="V285" s="72"/>
      <c r="W285" s="72"/>
      <c r="AD285" s="71" t="str">
        <f t="shared" si="19"/>
        <v>HFWB Jun2</v>
      </c>
    </row>
    <row r="286" spans="1:30" ht="11.25" customHeight="1" x14ac:dyDescent="0.2">
      <c r="A286" s="71" t="str">
        <f t="shared" si="20"/>
        <v>AlgiersWB Jun EqDamesSabel</v>
      </c>
      <c r="B286" s="71">
        <f t="shared" si="21"/>
        <v>284</v>
      </c>
      <c r="C286" s="71" t="str">
        <f>VLOOKUP($B286,wedstrijden!$B:$L,C$1,FALSE)</f>
        <v>Dames</v>
      </c>
      <c r="D286" s="71" t="str">
        <f>VLOOKUP($B286,wedstrijden!$B:$L,D$1,FALSE)</f>
        <v>Sabel</v>
      </c>
      <c r="E286" s="71" t="str">
        <f>VLOOKUP($B286,wedstrijden!$B:$L,E$1,FALSE)</f>
        <v>WB Jun Eq</v>
      </c>
      <c r="F286" s="71" t="str">
        <f>VLOOKUP($B286,wedstrijden!$B:$L,F$1,FALSE)</f>
        <v>Algiers</v>
      </c>
      <c r="G286" s="71" t="str">
        <f>VLOOKUP($B286,wedstrijden!$B:$L,G$1,FALSE)</f>
        <v>ALG</v>
      </c>
      <c r="H286" s="48">
        <f>VLOOKUP($B286,wedstrijden!$B:$L,H$1,FALSE)</f>
        <v>43513</v>
      </c>
      <c r="I286" s="48">
        <f>VLOOKUP($B286,wedstrijden!$B:$L,I$1,FALSE)</f>
        <v>43513</v>
      </c>
      <c r="J286" s="48">
        <f>VLOOKUP($B286,wedstrijden!$B:$L,J$1,FALSE)</f>
        <v>43506</v>
      </c>
      <c r="K286" s="48">
        <f>VLOOKUP($B286,wedstrijden!$B:$L,K$1,FALSE)</f>
        <v>43485</v>
      </c>
      <c r="L286" s="71">
        <f>VLOOKUP($B286,wedstrijden!$B:$L,L$1,FALSE)</f>
        <v>0</v>
      </c>
      <c r="M286" s="71">
        <f>VLOOKUP(E286,lookups!G:J,4,FALSE)</f>
        <v>1</v>
      </c>
      <c r="N286" s="71">
        <f t="shared" si="18"/>
        <v>0</v>
      </c>
      <c r="O286" s="72"/>
      <c r="P286" s="72"/>
      <c r="Q286" s="72"/>
      <c r="R286" s="72"/>
      <c r="S286" s="72"/>
      <c r="T286" s="72"/>
      <c r="U286" s="72"/>
      <c r="V286" s="72"/>
      <c r="W286" s="72"/>
      <c r="AD286" s="71" t="str">
        <f t="shared" si="19"/>
        <v>DSWB Jun Eq2</v>
      </c>
    </row>
    <row r="287" spans="1:30" ht="11.25" customHeight="1" x14ac:dyDescent="0.2">
      <c r="A287" s="71" t="str">
        <f t="shared" si="20"/>
        <v>BaselWB Jun EqHerenDegen</v>
      </c>
      <c r="B287" s="71">
        <f t="shared" si="21"/>
        <v>285</v>
      </c>
      <c r="C287" s="71" t="str">
        <f>VLOOKUP($B287,wedstrijden!$B:$L,C$1,FALSE)</f>
        <v>Heren</v>
      </c>
      <c r="D287" s="71" t="str">
        <f>VLOOKUP($B287,wedstrijden!$B:$L,D$1,FALSE)</f>
        <v>Degen</v>
      </c>
      <c r="E287" s="71" t="str">
        <f>VLOOKUP($B287,wedstrijden!$B:$L,E$1,FALSE)</f>
        <v>WB Jun Eq</v>
      </c>
      <c r="F287" s="71" t="str">
        <f>VLOOKUP($B287,wedstrijden!$B:$L,F$1,FALSE)</f>
        <v>Basel</v>
      </c>
      <c r="G287" s="71" t="str">
        <f>VLOOKUP($B287,wedstrijden!$B:$L,G$1,FALSE)</f>
        <v>SUI</v>
      </c>
      <c r="H287" s="48">
        <f>VLOOKUP($B287,wedstrijden!$B:$L,H$1,FALSE)</f>
        <v>43513</v>
      </c>
      <c r="I287" s="48">
        <f>VLOOKUP($B287,wedstrijden!$B:$L,I$1,FALSE)</f>
        <v>43513</v>
      </c>
      <c r="J287" s="48">
        <f>VLOOKUP($B287,wedstrijden!$B:$L,J$1,FALSE)</f>
        <v>43506</v>
      </c>
      <c r="K287" s="48">
        <f>VLOOKUP($B287,wedstrijden!$B:$L,K$1,FALSE)</f>
        <v>43485</v>
      </c>
      <c r="L287" s="71">
        <f>VLOOKUP($B287,wedstrijden!$B:$L,L$1,FALSE)</f>
        <v>4</v>
      </c>
      <c r="M287" s="71">
        <f>VLOOKUP(E287,lookups!G:J,4,FALSE)</f>
        <v>1</v>
      </c>
      <c r="N287" s="71">
        <f t="shared" si="18"/>
        <v>1</v>
      </c>
      <c r="O287" s="72"/>
      <c r="P287" s="72" t="s">
        <v>1049</v>
      </c>
      <c r="Q287" s="72"/>
      <c r="R287" s="72"/>
      <c r="S287" s="72"/>
      <c r="T287" s="72"/>
      <c r="U287" s="72"/>
      <c r="V287" s="72"/>
      <c r="W287" s="72"/>
      <c r="AD287" s="71" t="str">
        <f t="shared" si="19"/>
        <v>HDWB Jun Eq2</v>
      </c>
    </row>
    <row r="288" spans="1:30" ht="11.25" customHeight="1" x14ac:dyDescent="0.2">
      <c r="A288" s="71" t="str">
        <f t="shared" si="20"/>
        <v>DijonWB Jun EqDamesDegen</v>
      </c>
      <c r="B288" s="71">
        <f t="shared" si="21"/>
        <v>286</v>
      </c>
      <c r="C288" s="71" t="str">
        <f>VLOOKUP($B288,wedstrijden!$B:$L,C$1,FALSE)</f>
        <v>Dames</v>
      </c>
      <c r="D288" s="71" t="str">
        <f>VLOOKUP($B288,wedstrijden!$B:$L,D$1,FALSE)</f>
        <v>Degen</v>
      </c>
      <c r="E288" s="71" t="str">
        <f>VLOOKUP($B288,wedstrijden!$B:$L,E$1,FALSE)</f>
        <v>WB Jun Eq</v>
      </c>
      <c r="F288" s="71" t="str">
        <f>VLOOKUP($B288,wedstrijden!$B:$L,F$1,FALSE)</f>
        <v>Dijon</v>
      </c>
      <c r="G288" s="71" t="str">
        <f>VLOOKUP($B288,wedstrijden!$B:$L,G$1,FALSE)</f>
        <v>FRA</v>
      </c>
      <c r="H288" s="48">
        <f>VLOOKUP($B288,wedstrijden!$B:$L,H$1,FALSE)</f>
        <v>43513</v>
      </c>
      <c r="I288" s="48">
        <f>VLOOKUP($B288,wedstrijden!$B:$L,I$1,FALSE)</f>
        <v>43513</v>
      </c>
      <c r="J288" s="48">
        <f>VLOOKUP($B288,wedstrijden!$B:$L,J$1,FALSE)</f>
        <v>43506</v>
      </c>
      <c r="K288" s="48">
        <f>VLOOKUP($B288,wedstrijden!$B:$L,K$1,FALSE)</f>
        <v>43485</v>
      </c>
      <c r="L288" s="71">
        <f>VLOOKUP($B288,wedstrijden!$B:$L,L$1,FALSE)</f>
        <v>0</v>
      </c>
      <c r="M288" s="71">
        <f>VLOOKUP(E288,lookups!G:J,4,FALSE)</f>
        <v>1</v>
      </c>
      <c r="N288" s="71">
        <f t="shared" si="18"/>
        <v>0</v>
      </c>
      <c r="O288" s="72"/>
      <c r="P288" s="72"/>
      <c r="Q288" s="72"/>
      <c r="R288" s="72"/>
      <c r="S288" s="72"/>
      <c r="T288" s="72"/>
      <c r="U288" s="72"/>
      <c r="V288" s="72"/>
      <c r="W288" s="72"/>
      <c r="AD288" s="71" t="str">
        <f t="shared" si="19"/>
        <v>DDWB Jun Eq2</v>
      </c>
    </row>
    <row r="289" spans="1:30" ht="11.25" customHeight="1" x14ac:dyDescent="0.2">
      <c r="A289" s="71" t="str">
        <f t="shared" si="20"/>
        <v>DourdanWB Jun EqHerenSabel</v>
      </c>
      <c r="B289" s="71">
        <f t="shared" si="21"/>
        <v>287</v>
      </c>
      <c r="C289" s="71" t="str">
        <f>VLOOKUP($B289,wedstrijden!$B:$L,C$1,FALSE)</f>
        <v>Heren</v>
      </c>
      <c r="D289" s="71" t="str">
        <f>VLOOKUP($B289,wedstrijden!$B:$L,D$1,FALSE)</f>
        <v>Sabel</v>
      </c>
      <c r="E289" s="71" t="str">
        <f>VLOOKUP($B289,wedstrijden!$B:$L,E$1,FALSE)</f>
        <v>WB Jun Eq</v>
      </c>
      <c r="F289" s="71" t="str">
        <f>VLOOKUP($B289,wedstrijden!$B:$L,F$1,FALSE)</f>
        <v>Dourdan</v>
      </c>
      <c r="G289" s="71" t="str">
        <f>VLOOKUP($B289,wedstrijden!$B:$L,G$1,FALSE)</f>
        <v>FRA</v>
      </c>
      <c r="H289" s="48">
        <f>VLOOKUP($B289,wedstrijden!$B:$L,H$1,FALSE)</f>
        <v>43513</v>
      </c>
      <c r="I289" s="48">
        <f>VLOOKUP($B289,wedstrijden!$B:$L,I$1,FALSE)</f>
        <v>43513</v>
      </c>
      <c r="J289" s="48">
        <f>VLOOKUP($B289,wedstrijden!$B:$L,J$1,FALSE)</f>
        <v>43506</v>
      </c>
      <c r="K289" s="48">
        <f>VLOOKUP($B289,wedstrijden!$B:$L,K$1,FALSE)</f>
        <v>43485</v>
      </c>
      <c r="L289" s="71">
        <f>VLOOKUP($B289,wedstrijden!$B:$L,L$1,FALSE)</f>
        <v>3</v>
      </c>
      <c r="M289" s="71">
        <f>VLOOKUP(E289,lookups!G:J,4,FALSE)</f>
        <v>1</v>
      </c>
      <c r="N289" s="71">
        <f t="shared" si="18"/>
        <v>1</v>
      </c>
      <c r="O289" s="72"/>
      <c r="P289" s="72" t="s">
        <v>3024</v>
      </c>
      <c r="Q289" s="72"/>
      <c r="R289" s="72"/>
      <c r="S289" s="72"/>
      <c r="T289" s="72"/>
      <c r="U289" s="72"/>
      <c r="V289" s="72"/>
      <c r="W289" s="72"/>
      <c r="AD289" s="71" t="str">
        <f t="shared" si="19"/>
        <v>HSWB Jun Eq2</v>
      </c>
    </row>
    <row r="290" spans="1:30" ht="11.25" customHeight="1" x14ac:dyDescent="0.2">
      <c r="A290" s="71" t="str">
        <f t="shared" si="20"/>
        <v>MoedlingWB Jun EqDamesFloret</v>
      </c>
      <c r="B290" s="71">
        <f t="shared" si="21"/>
        <v>288</v>
      </c>
      <c r="C290" s="71" t="str">
        <f>VLOOKUP($B290,wedstrijden!$B:$L,C$1,FALSE)</f>
        <v>Dames</v>
      </c>
      <c r="D290" s="71" t="str">
        <f>VLOOKUP($B290,wedstrijden!$B:$L,D$1,FALSE)</f>
        <v>Floret</v>
      </c>
      <c r="E290" s="71" t="str">
        <f>VLOOKUP($B290,wedstrijden!$B:$L,E$1,FALSE)</f>
        <v>WB Jun Eq</v>
      </c>
      <c r="F290" s="71" t="str">
        <f>VLOOKUP($B290,wedstrijden!$B:$L,F$1,FALSE)</f>
        <v>Moedling</v>
      </c>
      <c r="G290" s="71" t="str">
        <f>VLOOKUP($B290,wedstrijden!$B:$L,G$1,FALSE)</f>
        <v>AUT</v>
      </c>
      <c r="H290" s="48">
        <f>VLOOKUP($B290,wedstrijden!$B:$L,H$1,FALSE)</f>
        <v>43513</v>
      </c>
      <c r="I290" s="48">
        <f>VLOOKUP($B290,wedstrijden!$B:$L,I$1,FALSE)</f>
        <v>43513</v>
      </c>
      <c r="J290" s="48">
        <f>VLOOKUP($B290,wedstrijden!$B:$L,J$1,FALSE)</f>
        <v>43506</v>
      </c>
      <c r="K290" s="48">
        <f>VLOOKUP($B290,wedstrijden!$B:$L,K$1,FALSE)</f>
        <v>43485</v>
      </c>
      <c r="L290" s="71">
        <f>VLOOKUP($B290,wedstrijden!$B:$L,L$1,FALSE)</f>
        <v>0</v>
      </c>
      <c r="M290" s="71">
        <f>VLOOKUP(E290,lookups!G:J,4,FALSE)</f>
        <v>1</v>
      </c>
      <c r="N290" s="71">
        <f t="shared" si="18"/>
        <v>0</v>
      </c>
      <c r="O290" s="72" t="s">
        <v>2613</v>
      </c>
      <c r="P290" s="72"/>
      <c r="Q290" s="72"/>
      <c r="R290" s="72"/>
      <c r="S290" s="72"/>
      <c r="T290" s="72"/>
      <c r="U290" s="72"/>
      <c r="V290" s="72"/>
      <c r="W290" s="72"/>
      <c r="AD290" s="71" t="str">
        <f t="shared" si="19"/>
        <v>DFWB Jun Eq2</v>
      </c>
    </row>
    <row r="291" spans="1:30" ht="11.25" customHeight="1" x14ac:dyDescent="0.2">
      <c r="A291" s="71" t="str">
        <f t="shared" si="20"/>
        <v>Terrassa (Barcelona)WB Jun EqHerenFloret</v>
      </c>
      <c r="B291" s="71">
        <f t="shared" si="21"/>
        <v>289</v>
      </c>
      <c r="C291" s="71" t="str">
        <f>VLOOKUP($B291,wedstrijden!$B:$L,C$1,FALSE)</f>
        <v>Heren</v>
      </c>
      <c r="D291" s="71" t="str">
        <f>VLOOKUP($B291,wedstrijden!$B:$L,D$1,FALSE)</f>
        <v>Floret</v>
      </c>
      <c r="E291" s="71" t="str">
        <f>VLOOKUP($B291,wedstrijden!$B:$L,E$1,FALSE)</f>
        <v>WB Jun Eq</v>
      </c>
      <c r="F291" s="71" t="str">
        <f>VLOOKUP($B291,wedstrijden!$B:$L,F$1,FALSE)</f>
        <v>Terrassa (Barcelona)</v>
      </c>
      <c r="G291" s="71" t="str">
        <f>VLOOKUP($B291,wedstrijden!$B:$L,G$1,FALSE)</f>
        <v>ESP</v>
      </c>
      <c r="H291" s="48">
        <f>VLOOKUP($B291,wedstrijden!$B:$L,H$1,FALSE)</f>
        <v>43513</v>
      </c>
      <c r="I291" s="48">
        <f>VLOOKUP($B291,wedstrijden!$B:$L,I$1,FALSE)</f>
        <v>43513</v>
      </c>
      <c r="J291" s="48">
        <f>VLOOKUP($B291,wedstrijden!$B:$L,J$1,FALSE)</f>
        <v>43506</v>
      </c>
      <c r="K291" s="48">
        <f>VLOOKUP($B291,wedstrijden!$B:$L,K$1,FALSE)</f>
        <v>43485</v>
      </c>
      <c r="L291" s="71">
        <f>VLOOKUP($B291,wedstrijden!$B:$L,L$1,FALSE)</f>
        <v>4</v>
      </c>
      <c r="M291" s="71">
        <f>VLOOKUP(E291,lookups!G:J,4,FALSE)</f>
        <v>1</v>
      </c>
      <c r="N291" s="71">
        <f t="shared" si="18"/>
        <v>1</v>
      </c>
      <c r="O291" s="72"/>
      <c r="P291" s="72" t="s">
        <v>2602</v>
      </c>
      <c r="Q291" s="72"/>
      <c r="R291" s="72"/>
      <c r="S291" s="72"/>
      <c r="T291" s="72"/>
      <c r="U291" s="72"/>
      <c r="V291" s="72"/>
      <c r="W291" s="72"/>
      <c r="AD291" s="71" t="str">
        <f t="shared" si="19"/>
        <v>HFWB Jun Eq2</v>
      </c>
    </row>
    <row r="292" spans="1:30" ht="11.25" customHeight="1" x14ac:dyDescent="0.2">
      <c r="A292" s="71" t="str">
        <f t="shared" si="20"/>
        <v>CancunGPDamesSabel</v>
      </c>
      <c r="B292" s="71">
        <f t="shared" si="21"/>
        <v>290</v>
      </c>
      <c r="C292" s="71" t="str">
        <f>VLOOKUP($B292,wedstrijden!$B:$L,C$1,FALSE)</f>
        <v>Dames</v>
      </c>
      <c r="D292" s="71" t="str">
        <f>VLOOKUP($B292,wedstrijden!$B:$L,D$1,FALSE)</f>
        <v>Sabel</v>
      </c>
      <c r="E292" s="71" t="str">
        <f>VLOOKUP($B292,wedstrijden!$B:$L,E$1,FALSE)</f>
        <v>GP</v>
      </c>
      <c r="F292" s="71" t="str">
        <f>VLOOKUP($B292,wedstrijden!$B:$L,F$1,FALSE)</f>
        <v>Cancun</v>
      </c>
      <c r="G292" s="71" t="str">
        <f>VLOOKUP($B292,wedstrijden!$B:$L,G$1,FALSE)</f>
        <v>MEX</v>
      </c>
      <c r="H292" s="48">
        <f>VLOOKUP($B292,wedstrijden!$B:$L,H$1,FALSE)</f>
        <v>43518</v>
      </c>
      <c r="I292" s="48">
        <f>VLOOKUP($B292,wedstrijden!$B:$L,I$1,FALSE)</f>
        <v>43520</v>
      </c>
      <c r="J292" s="48">
        <f>VLOOKUP($B292,wedstrijden!$B:$L,J$1,FALSE)</f>
        <v>43511</v>
      </c>
      <c r="K292" s="48">
        <f>VLOOKUP($B292,wedstrijden!$B:$L,K$1,FALSE)</f>
        <v>43490</v>
      </c>
      <c r="L292" s="71">
        <f>VLOOKUP($B292,wedstrijden!$B:$L,L$1,FALSE)</f>
        <v>0</v>
      </c>
      <c r="M292" s="71" t="str">
        <f>VLOOKUP(E292,lookups!G:J,4,FALSE)</f>
        <v>niet</v>
      </c>
      <c r="N292" s="71">
        <f t="shared" si="18"/>
        <v>0</v>
      </c>
      <c r="O292" s="72"/>
      <c r="P292" s="72"/>
      <c r="Q292" s="72"/>
      <c r="R292" s="72"/>
      <c r="S292" s="72"/>
      <c r="T292" s="72"/>
      <c r="U292" s="72"/>
      <c r="V292" s="72"/>
      <c r="W292" s="72"/>
      <c r="AD292" s="71" t="str">
        <f t="shared" si="19"/>
        <v>DSGP2</v>
      </c>
    </row>
    <row r="293" spans="1:30" ht="11.25" customHeight="1" x14ac:dyDescent="0.2">
      <c r="A293" s="71" t="str">
        <f t="shared" si="20"/>
        <v>CancunGPHerenSabel</v>
      </c>
      <c r="B293" s="71">
        <f t="shared" si="21"/>
        <v>291</v>
      </c>
      <c r="C293" s="71" t="str">
        <f>VLOOKUP($B293,wedstrijden!$B:$L,C$1,FALSE)</f>
        <v>Heren</v>
      </c>
      <c r="D293" s="71" t="str">
        <f>VLOOKUP($B293,wedstrijden!$B:$L,D$1,FALSE)</f>
        <v>Sabel</v>
      </c>
      <c r="E293" s="71" t="str">
        <f>VLOOKUP($B293,wedstrijden!$B:$L,E$1,FALSE)</f>
        <v>GP</v>
      </c>
      <c r="F293" s="71" t="str">
        <f>VLOOKUP($B293,wedstrijden!$B:$L,F$1,FALSE)</f>
        <v>Cancun</v>
      </c>
      <c r="G293" s="71" t="str">
        <f>VLOOKUP($B293,wedstrijden!$B:$L,G$1,FALSE)</f>
        <v>MEX</v>
      </c>
      <c r="H293" s="48">
        <f>VLOOKUP($B293,wedstrijden!$B:$L,H$1,FALSE)</f>
        <v>43518</v>
      </c>
      <c r="I293" s="48">
        <f>VLOOKUP($B293,wedstrijden!$B:$L,I$1,FALSE)</f>
        <v>43520</v>
      </c>
      <c r="J293" s="48">
        <f>VLOOKUP($B293,wedstrijden!$B:$L,J$1,FALSE)</f>
        <v>43511</v>
      </c>
      <c r="K293" s="48">
        <f>VLOOKUP($B293,wedstrijden!$B:$L,K$1,FALSE)</f>
        <v>43490</v>
      </c>
      <c r="L293" s="71">
        <f>VLOOKUP($B293,wedstrijden!$B:$L,L$1,FALSE)</f>
        <v>0</v>
      </c>
      <c r="M293" s="71" t="str">
        <f>VLOOKUP(E293,lookups!G:J,4,FALSE)</f>
        <v>niet</v>
      </c>
      <c r="N293" s="71">
        <f t="shared" si="18"/>
        <v>0</v>
      </c>
      <c r="O293" s="72"/>
      <c r="P293" s="72"/>
      <c r="Q293" s="72"/>
      <c r="R293" s="72"/>
      <c r="S293" s="72"/>
      <c r="T293" s="72"/>
      <c r="U293" s="72"/>
      <c r="V293" s="72"/>
      <c r="W293" s="72"/>
      <c r="AD293" s="71" t="str">
        <f t="shared" si="19"/>
        <v>HSGP2</v>
      </c>
    </row>
    <row r="294" spans="1:30" ht="11.25" customHeight="1" x14ac:dyDescent="0.2">
      <c r="A294" s="71" t="str">
        <f t="shared" si="20"/>
        <v>FoggiaEK CadDamesSabel</v>
      </c>
      <c r="B294" s="71">
        <f t="shared" si="21"/>
        <v>292</v>
      </c>
      <c r="C294" s="71" t="str">
        <f>VLOOKUP($B294,wedstrijden!$B:$L,C$1,FALSE)</f>
        <v>Dames</v>
      </c>
      <c r="D294" s="71" t="str">
        <f>VLOOKUP($B294,wedstrijden!$B:$L,D$1,FALSE)</f>
        <v>Sabel</v>
      </c>
      <c r="E294" s="71" t="str">
        <f>VLOOKUP($B294,wedstrijden!$B:$L,E$1,FALSE)</f>
        <v>EK Cad</v>
      </c>
      <c r="F294" s="71" t="str">
        <f>VLOOKUP($B294,wedstrijden!$B:$L,F$1,FALSE)</f>
        <v>Foggia</v>
      </c>
      <c r="G294" s="71" t="str">
        <f>VLOOKUP($B294,wedstrijden!$B:$L,G$1,FALSE)</f>
        <v>ITA</v>
      </c>
      <c r="H294" s="48">
        <f>VLOOKUP($B294,wedstrijden!$B:$L,H$1,FALSE)</f>
        <v>43518</v>
      </c>
      <c r="I294" s="48">
        <f>VLOOKUP($B294,wedstrijden!$B:$L,I$1,FALSE)</f>
        <v>43518</v>
      </c>
      <c r="J294" s="48">
        <f>VLOOKUP($B294,wedstrijden!$B:$L,J$1,FALSE)</f>
        <v>43511</v>
      </c>
      <c r="K294" s="48">
        <f>VLOOKUP($B294,wedstrijden!$B:$L,K$1,FALSE)</f>
        <v>43490</v>
      </c>
      <c r="L294" s="71">
        <f>VLOOKUP($B294,wedstrijden!$B:$L,L$1,FALSE)</f>
        <v>1</v>
      </c>
      <c r="M294" s="71">
        <f>VLOOKUP(E294,lookups!G:J,4,FALSE)</f>
        <v>1</v>
      </c>
      <c r="N294" s="71">
        <f t="shared" si="18"/>
        <v>1</v>
      </c>
      <c r="O294" s="72"/>
      <c r="P294" s="72"/>
      <c r="Q294" s="72"/>
      <c r="R294" s="72"/>
      <c r="S294" s="72"/>
      <c r="T294" s="72"/>
      <c r="U294" s="72"/>
      <c r="V294" s="72"/>
      <c r="W294" s="72"/>
      <c r="AD294" s="71" t="str">
        <f t="shared" si="19"/>
        <v>DSEK Cad2</v>
      </c>
    </row>
    <row r="295" spans="1:30" ht="11.25" customHeight="1" x14ac:dyDescent="0.2">
      <c r="A295" s="71" t="str">
        <f t="shared" si="20"/>
        <v>FoggiaEK CadHerenFloret</v>
      </c>
      <c r="B295" s="71">
        <f t="shared" si="21"/>
        <v>293</v>
      </c>
      <c r="C295" s="71" t="str">
        <f>VLOOKUP($B295,wedstrijden!$B:$L,C$1,FALSE)</f>
        <v>Heren</v>
      </c>
      <c r="D295" s="71" t="str">
        <f>VLOOKUP($B295,wedstrijden!$B:$L,D$1,FALSE)</f>
        <v>Floret</v>
      </c>
      <c r="E295" s="71" t="str">
        <f>VLOOKUP($B295,wedstrijden!$B:$L,E$1,FALSE)</f>
        <v>EK Cad</v>
      </c>
      <c r="F295" s="71" t="str">
        <f>VLOOKUP($B295,wedstrijden!$B:$L,F$1,FALSE)</f>
        <v>Foggia</v>
      </c>
      <c r="G295" s="71" t="str">
        <f>VLOOKUP($B295,wedstrijden!$B:$L,G$1,FALSE)</f>
        <v>ITA</v>
      </c>
      <c r="H295" s="48">
        <f>VLOOKUP($B295,wedstrijden!$B:$L,H$1,FALSE)</f>
        <v>43518</v>
      </c>
      <c r="I295" s="48">
        <f>VLOOKUP($B295,wedstrijden!$B:$L,I$1,FALSE)</f>
        <v>43518</v>
      </c>
      <c r="J295" s="48">
        <f>VLOOKUP($B295,wedstrijden!$B:$L,J$1,FALSE)</f>
        <v>43511</v>
      </c>
      <c r="K295" s="48">
        <f>VLOOKUP($B295,wedstrijden!$B:$L,K$1,FALSE)</f>
        <v>43490</v>
      </c>
      <c r="L295" s="71">
        <f>VLOOKUP($B295,wedstrijden!$B:$L,L$1,FALSE)</f>
        <v>4</v>
      </c>
      <c r="M295" s="71">
        <f>VLOOKUP(E295,lookups!G:J,4,FALSE)</f>
        <v>1</v>
      </c>
      <c r="N295" s="71">
        <f t="shared" si="18"/>
        <v>1</v>
      </c>
      <c r="O295" s="72"/>
      <c r="P295" s="72"/>
      <c r="Q295" s="72"/>
      <c r="R295" s="72"/>
      <c r="S295" s="72"/>
      <c r="T295" s="72"/>
      <c r="U295" s="72"/>
      <c r="V295" s="72"/>
      <c r="W295" s="72"/>
      <c r="AD295" s="71" t="str">
        <f t="shared" si="19"/>
        <v>HFEK Cad2</v>
      </c>
    </row>
    <row r="296" spans="1:30" ht="11.25" customHeight="1" x14ac:dyDescent="0.2">
      <c r="A296" s="71" t="str">
        <f t="shared" si="20"/>
        <v>BerlijnU23HerenDegen</v>
      </c>
      <c r="B296" s="71">
        <f t="shared" si="21"/>
        <v>294</v>
      </c>
      <c r="C296" s="71" t="str">
        <f>VLOOKUP($B296,wedstrijden!$B:$L,C$1,FALSE)</f>
        <v>Heren</v>
      </c>
      <c r="D296" s="71" t="str">
        <f>VLOOKUP($B296,wedstrijden!$B:$L,D$1,FALSE)</f>
        <v>Degen</v>
      </c>
      <c r="E296" s="71" t="str">
        <f>VLOOKUP($B296,wedstrijden!$B:$L,E$1,FALSE)</f>
        <v>U23</v>
      </c>
      <c r="F296" s="71" t="str">
        <f>VLOOKUP($B296,wedstrijden!$B:$L,F$1,FALSE)</f>
        <v>Berlijn</v>
      </c>
      <c r="G296" s="71" t="str">
        <f>VLOOKUP($B296,wedstrijden!$B:$L,G$1,FALSE)</f>
        <v>GER</v>
      </c>
      <c r="H296" s="48">
        <f>VLOOKUP($B296,wedstrijden!$B:$L,H$1,FALSE)</f>
        <v>43519</v>
      </c>
      <c r="I296" s="48">
        <f>VLOOKUP($B296,wedstrijden!$B:$L,I$1,FALSE)</f>
        <v>43520</v>
      </c>
      <c r="J296" s="48">
        <f>VLOOKUP($B296,wedstrijden!$B:$L,J$1,FALSE)</f>
        <v>43512</v>
      </c>
      <c r="K296" s="48">
        <f>VLOOKUP($B296,wedstrijden!$B:$L,K$1,FALSE)</f>
        <v>43491</v>
      </c>
      <c r="L296" s="71">
        <f>VLOOKUP($B296,wedstrijden!$B:$L,L$1,FALSE)</f>
        <v>9</v>
      </c>
      <c r="M296" s="71">
        <f>VLOOKUP(E296,lookups!G:J,4,FALSE)</f>
        <v>1</v>
      </c>
      <c r="N296" s="71">
        <f t="shared" si="18"/>
        <v>1</v>
      </c>
      <c r="O296" s="72" t="s">
        <v>3027</v>
      </c>
      <c r="P296" s="72" t="s">
        <v>3026</v>
      </c>
      <c r="Q296" s="72"/>
      <c r="R296" s="72"/>
      <c r="S296" s="72"/>
      <c r="T296" s="72"/>
      <c r="U296" s="72"/>
      <c r="V296" s="72"/>
      <c r="W296" s="72"/>
      <c r="AD296" s="71" t="str">
        <f t="shared" si="19"/>
        <v>HDU232</v>
      </c>
    </row>
    <row r="297" spans="1:30" ht="11.25" customHeight="1" x14ac:dyDescent="0.2">
      <c r="A297" s="71" t="str">
        <f t="shared" si="20"/>
        <v>FoggiaEK CadDamesDegen</v>
      </c>
      <c r="B297" s="71">
        <f t="shared" si="21"/>
        <v>295</v>
      </c>
      <c r="C297" s="71" t="str">
        <f>VLOOKUP($B297,wedstrijden!$B:$L,C$1,FALSE)</f>
        <v>Dames</v>
      </c>
      <c r="D297" s="71" t="str">
        <f>VLOOKUP($B297,wedstrijden!$B:$L,D$1,FALSE)</f>
        <v>Degen</v>
      </c>
      <c r="E297" s="71" t="str">
        <f>VLOOKUP($B297,wedstrijden!$B:$L,E$1,FALSE)</f>
        <v>EK Cad</v>
      </c>
      <c r="F297" s="71" t="str">
        <f>VLOOKUP($B297,wedstrijden!$B:$L,F$1,FALSE)</f>
        <v>Foggia</v>
      </c>
      <c r="G297" s="71" t="str">
        <f>VLOOKUP($B297,wedstrijden!$B:$L,G$1,FALSE)</f>
        <v>ITA</v>
      </c>
      <c r="H297" s="48">
        <f>VLOOKUP($B297,wedstrijden!$B:$L,H$1,FALSE)</f>
        <v>43519</v>
      </c>
      <c r="I297" s="48">
        <f>VLOOKUP($B297,wedstrijden!$B:$L,I$1,FALSE)</f>
        <v>43519</v>
      </c>
      <c r="J297" s="48">
        <f>VLOOKUP($B297,wedstrijden!$B:$L,J$1,FALSE)</f>
        <v>43512</v>
      </c>
      <c r="K297" s="48">
        <f>VLOOKUP($B297,wedstrijden!$B:$L,K$1,FALSE)</f>
        <v>43491</v>
      </c>
      <c r="L297" s="71">
        <f>VLOOKUP($B297,wedstrijden!$B:$L,L$1,FALSE)</f>
        <v>2</v>
      </c>
      <c r="M297" s="71">
        <f>VLOOKUP(E297,lookups!G:J,4,FALSE)</f>
        <v>1</v>
      </c>
      <c r="N297" s="71">
        <f t="shared" si="18"/>
        <v>1</v>
      </c>
      <c r="O297" s="72"/>
      <c r="P297" s="72"/>
      <c r="Q297" s="72"/>
      <c r="R297" s="72"/>
      <c r="S297" s="72"/>
      <c r="T297" s="72"/>
      <c r="U297" s="72"/>
      <c r="V297" s="72"/>
      <c r="W297" s="72"/>
      <c r="AD297" s="71" t="str">
        <f t="shared" si="19"/>
        <v>DDEK Cad2</v>
      </c>
    </row>
    <row r="298" spans="1:30" ht="11.25" customHeight="1" x14ac:dyDescent="0.2">
      <c r="A298" s="71" t="str">
        <f t="shared" si="20"/>
        <v>FoggiaEK CadHerenSabel</v>
      </c>
      <c r="B298" s="71">
        <f t="shared" si="21"/>
        <v>296</v>
      </c>
      <c r="C298" s="71" t="str">
        <f>VLOOKUP($B298,wedstrijden!$B:$L,C$1,FALSE)</f>
        <v>Heren</v>
      </c>
      <c r="D298" s="71" t="str">
        <f>VLOOKUP($B298,wedstrijden!$B:$L,D$1,FALSE)</f>
        <v>Sabel</v>
      </c>
      <c r="E298" s="71" t="str">
        <f>VLOOKUP($B298,wedstrijden!$B:$L,E$1,FALSE)</f>
        <v>EK Cad</v>
      </c>
      <c r="F298" s="71" t="str">
        <f>VLOOKUP($B298,wedstrijden!$B:$L,F$1,FALSE)</f>
        <v>Foggia</v>
      </c>
      <c r="G298" s="71" t="str">
        <f>VLOOKUP($B298,wedstrijden!$B:$L,G$1,FALSE)</f>
        <v>ITA</v>
      </c>
      <c r="H298" s="48">
        <f>VLOOKUP($B298,wedstrijden!$B:$L,H$1,FALSE)</f>
        <v>43519</v>
      </c>
      <c r="I298" s="48">
        <f>VLOOKUP($B298,wedstrijden!$B:$L,I$1,FALSE)</f>
        <v>43519</v>
      </c>
      <c r="J298" s="48">
        <f>VLOOKUP($B298,wedstrijden!$B:$L,J$1,FALSE)</f>
        <v>43512</v>
      </c>
      <c r="K298" s="48">
        <f>VLOOKUP($B298,wedstrijden!$B:$L,K$1,FALSE)</f>
        <v>43491</v>
      </c>
      <c r="L298" s="71">
        <f>VLOOKUP($B298,wedstrijden!$B:$L,L$1,FALSE)</f>
        <v>1</v>
      </c>
      <c r="M298" s="71">
        <f>VLOOKUP(E298,lookups!G:J,4,FALSE)</f>
        <v>1</v>
      </c>
      <c r="N298" s="71">
        <f t="shared" si="18"/>
        <v>1</v>
      </c>
      <c r="O298" s="72"/>
      <c r="P298" s="72"/>
      <c r="Q298" s="72"/>
      <c r="R298" s="72"/>
      <c r="S298" s="72"/>
      <c r="T298" s="72"/>
      <c r="U298" s="72"/>
      <c r="V298" s="72"/>
      <c r="W298" s="72"/>
      <c r="AD298" s="71" t="str">
        <f t="shared" si="19"/>
        <v>HSEK Cad2</v>
      </c>
    </row>
    <row r="299" spans="1:30" ht="11.25" customHeight="1" x14ac:dyDescent="0.2">
      <c r="A299" s="71" t="str">
        <f t="shared" si="20"/>
        <v>GoeppingenU23DamesFloret</v>
      </c>
      <c r="B299" s="71">
        <f t="shared" si="21"/>
        <v>297</v>
      </c>
      <c r="C299" s="71" t="str">
        <f>VLOOKUP($B299,wedstrijden!$B:$L,C$1,FALSE)</f>
        <v>Dames</v>
      </c>
      <c r="D299" s="71" t="str">
        <f>VLOOKUP($B299,wedstrijden!$B:$L,D$1,FALSE)</f>
        <v>Floret</v>
      </c>
      <c r="E299" s="71" t="str">
        <f>VLOOKUP($B299,wedstrijden!$B:$L,E$1,FALSE)</f>
        <v>U23</v>
      </c>
      <c r="F299" s="71" t="str">
        <f>VLOOKUP($B299,wedstrijden!$B:$L,F$1,FALSE)</f>
        <v>Goeppingen</v>
      </c>
      <c r="G299" s="71" t="str">
        <f>VLOOKUP($B299,wedstrijden!$B:$L,G$1,FALSE)</f>
        <v>GER</v>
      </c>
      <c r="H299" s="48">
        <f>VLOOKUP($B299,wedstrijden!$B:$L,H$1,FALSE)</f>
        <v>43519</v>
      </c>
      <c r="I299" s="48">
        <f>VLOOKUP($B299,wedstrijden!$B:$L,I$1,FALSE)</f>
        <v>43520</v>
      </c>
      <c r="J299" s="48">
        <f>VLOOKUP($B299,wedstrijden!$B:$L,J$1,FALSE)</f>
        <v>43512</v>
      </c>
      <c r="K299" s="48">
        <f>VLOOKUP($B299,wedstrijden!$B:$L,K$1,FALSE)</f>
        <v>43491</v>
      </c>
      <c r="L299" s="71">
        <f>VLOOKUP($B299,wedstrijden!$B:$L,L$1,FALSE)</f>
        <v>0</v>
      </c>
      <c r="M299" s="71">
        <f>VLOOKUP(E299,lookups!G:J,4,FALSE)</f>
        <v>1</v>
      </c>
      <c r="N299" s="71">
        <f t="shared" si="18"/>
        <v>0</v>
      </c>
      <c r="O299" s="72"/>
      <c r="P299" s="72"/>
      <c r="Q299" s="72"/>
      <c r="R299" s="72"/>
      <c r="S299" s="72"/>
      <c r="T299" s="72"/>
      <c r="U299" s="72"/>
      <c r="V299" s="72"/>
      <c r="W299" s="72"/>
      <c r="AD299" s="71" t="str">
        <f t="shared" si="19"/>
        <v>DFU232</v>
      </c>
    </row>
    <row r="300" spans="1:30" ht="11.25" customHeight="1" x14ac:dyDescent="0.2">
      <c r="A300" s="71" t="str">
        <f t="shared" si="20"/>
        <v>MannheimU23DamesDegen</v>
      </c>
      <c r="B300" s="71">
        <f t="shared" si="21"/>
        <v>298</v>
      </c>
      <c r="C300" s="71" t="str">
        <f>VLOOKUP($B300,wedstrijden!$B:$L,C$1,FALSE)</f>
        <v>Dames</v>
      </c>
      <c r="D300" s="71" t="str">
        <f>VLOOKUP($B300,wedstrijden!$B:$L,D$1,FALSE)</f>
        <v>Degen</v>
      </c>
      <c r="E300" s="71" t="str">
        <f>VLOOKUP($B300,wedstrijden!$B:$L,E$1,FALSE)</f>
        <v>U23</v>
      </c>
      <c r="F300" s="71" t="str">
        <f>VLOOKUP($B300,wedstrijden!$B:$L,F$1,FALSE)</f>
        <v>Mannheim</v>
      </c>
      <c r="G300" s="71" t="str">
        <f>VLOOKUP($B300,wedstrijden!$B:$L,G$1,FALSE)</f>
        <v>GER</v>
      </c>
      <c r="H300" s="48">
        <f>VLOOKUP($B300,wedstrijden!$B:$L,H$1,FALSE)</f>
        <v>43519</v>
      </c>
      <c r="I300" s="48">
        <f>VLOOKUP($B300,wedstrijden!$B:$L,I$1,FALSE)</f>
        <v>43520</v>
      </c>
      <c r="J300" s="48">
        <f>VLOOKUP($B300,wedstrijden!$B:$L,J$1,FALSE)</f>
        <v>43512</v>
      </c>
      <c r="K300" s="48">
        <f>VLOOKUP($B300,wedstrijden!$B:$L,K$1,FALSE)</f>
        <v>43491</v>
      </c>
      <c r="L300" s="71">
        <f>VLOOKUP($B300,wedstrijden!$B:$L,L$1,FALSE)</f>
        <v>10</v>
      </c>
      <c r="M300" s="71">
        <f>VLOOKUP(E300,lookups!G:J,4,FALSE)</f>
        <v>1</v>
      </c>
      <c r="N300" s="71">
        <f t="shared" si="18"/>
        <v>1</v>
      </c>
      <c r="O300" s="72" t="s">
        <v>3041</v>
      </c>
      <c r="P300" s="72" t="s">
        <v>3025</v>
      </c>
      <c r="Q300" s="72"/>
      <c r="R300" s="72"/>
      <c r="S300" s="72"/>
      <c r="T300" s="72"/>
      <c r="U300" s="72"/>
      <c r="V300" s="72"/>
      <c r="W300" s="72"/>
      <c r="AD300" s="71" t="str">
        <f t="shared" si="19"/>
        <v>DDU232</v>
      </c>
    </row>
    <row r="301" spans="1:30" ht="11.25" customHeight="1" x14ac:dyDescent="0.2">
      <c r="A301" s="71" t="str">
        <f t="shared" si="20"/>
        <v>WenenU23DamesSabel</v>
      </c>
      <c r="B301" s="71">
        <f t="shared" si="21"/>
        <v>299</v>
      </c>
      <c r="C301" s="71" t="str">
        <f>VLOOKUP($B301,wedstrijden!$B:$L,C$1,FALSE)</f>
        <v>Dames</v>
      </c>
      <c r="D301" s="71" t="str">
        <f>VLOOKUP($B301,wedstrijden!$B:$L,D$1,FALSE)</f>
        <v>Sabel</v>
      </c>
      <c r="E301" s="71" t="str">
        <f>VLOOKUP($B301,wedstrijden!$B:$L,E$1,FALSE)</f>
        <v>U23</v>
      </c>
      <c r="F301" s="71" t="str">
        <f>VLOOKUP($B301,wedstrijden!$B:$L,F$1,FALSE)</f>
        <v>Wenen</v>
      </c>
      <c r="G301" s="71" t="str">
        <f>VLOOKUP($B301,wedstrijden!$B:$L,G$1,FALSE)</f>
        <v>AUT</v>
      </c>
      <c r="H301" s="48">
        <f>VLOOKUP($B301,wedstrijden!$B:$L,H$1,FALSE)</f>
        <v>43519</v>
      </c>
      <c r="I301" s="48">
        <f>VLOOKUP($B301,wedstrijden!$B:$L,I$1,FALSE)</f>
        <v>43520</v>
      </c>
      <c r="J301" s="48">
        <f>VLOOKUP($B301,wedstrijden!$B:$L,J$1,FALSE)</f>
        <v>43512</v>
      </c>
      <c r="K301" s="48">
        <f>VLOOKUP($B301,wedstrijden!$B:$L,K$1,FALSE)</f>
        <v>43491</v>
      </c>
      <c r="L301" s="71">
        <f>VLOOKUP($B301,wedstrijden!$B:$L,L$1,FALSE)</f>
        <v>0</v>
      </c>
      <c r="M301" s="71">
        <f>VLOOKUP(E301,lookups!G:J,4,FALSE)</f>
        <v>1</v>
      </c>
      <c r="N301" s="71">
        <f t="shared" si="18"/>
        <v>0</v>
      </c>
      <c r="O301" s="72"/>
      <c r="P301" s="72"/>
      <c r="Q301" s="72"/>
      <c r="R301" s="72"/>
      <c r="S301" s="72"/>
      <c r="T301" s="72"/>
      <c r="U301" s="72"/>
      <c r="V301" s="72"/>
      <c r="W301" s="72"/>
      <c r="AD301" s="71" t="str">
        <f t="shared" si="19"/>
        <v>DSU232</v>
      </c>
    </row>
    <row r="302" spans="1:30" ht="11.25" customHeight="1" x14ac:dyDescent="0.2">
      <c r="A302" s="71" t="str">
        <f t="shared" si="20"/>
        <v>WenenU23HerenSabel</v>
      </c>
      <c r="B302" s="71">
        <f t="shared" si="21"/>
        <v>300</v>
      </c>
      <c r="C302" s="71" t="str">
        <f>VLOOKUP($B302,wedstrijden!$B:$L,C$1,FALSE)</f>
        <v>Heren</v>
      </c>
      <c r="D302" s="71" t="str">
        <f>VLOOKUP($B302,wedstrijden!$B:$L,D$1,FALSE)</f>
        <v>Sabel</v>
      </c>
      <c r="E302" s="71" t="str">
        <f>VLOOKUP($B302,wedstrijden!$B:$L,E$1,FALSE)</f>
        <v>U23</v>
      </c>
      <c r="F302" s="71" t="str">
        <f>VLOOKUP($B302,wedstrijden!$B:$L,F$1,FALSE)</f>
        <v>Wenen</v>
      </c>
      <c r="G302" s="71" t="str">
        <f>VLOOKUP($B302,wedstrijden!$B:$L,G$1,FALSE)</f>
        <v>AUT</v>
      </c>
      <c r="H302" s="48">
        <f>VLOOKUP($B302,wedstrijden!$B:$L,H$1,FALSE)</f>
        <v>43519</v>
      </c>
      <c r="I302" s="48">
        <f>VLOOKUP($B302,wedstrijden!$B:$L,I$1,FALSE)</f>
        <v>43520</v>
      </c>
      <c r="J302" s="48">
        <f>VLOOKUP($B302,wedstrijden!$B:$L,J$1,FALSE)</f>
        <v>43512</v>
      </c>
      <c r="K302" s="48">
        <f>VLOOKUP($B302,wedstrijden!$B:$L,K$1,FALSE)</f>
        <v>43491</v>
      </c>
      <c r="L302" s="71">
        <f>VLOOKUP($B302,wedstrijden!$B:$L,L$1,FALSE)</f>
        <v>0</v>
      </c>
      <c r="M302" s="71">
        <f>VLOOKUP(E302,lookups!G:J,4,FALSE)</f>
        <v>1</v>
      </c>
      <c r="N302" s="71">
        <f t="shared" si="18"/>
        <v>0</v>
      </c>
      <c r="O302" s="72"/>
      <c r="P302" s="72"/>
      <c r="Q302" s="72"/>
      <c r="R302" s="72"/>
      <c r="S302" s="72"/>
      <c r="T302" s="72"/>
      <c r="U302" s="72"/>
      <c r="V302" s="72"/>
      <c r="W302" s="72"/>
      <c r="AD302" s="71" t="str">
        <f t="shared" si="19"/>
        <v>HSU232</v>
      </c>
    </row>
    <row r="303" spans="1:30" ht="11.25" customHeight="1" x14ac:dyDescent="0.2">
      <c r="A303" s="71" t="str">
        <f t="shared" si="20"/>
        <v>FoggiaEK CadDamesFloret</v>
      </c>
      <c r="B303" s="71">
        <f t="shared" si="21"/>
        <v>301</v>
      </c>
      <c r="C303" s="71" t="str">
        <f>VLOOKUP($B303,wedstrijden!$B:$L,C$1,FALSE)</f>
        <v>Dames</v>
      </c>
      <c r="D303" s="71" t="str">
        <f>VLOOKUP($B303,wedstrijden!$B:$L,D$1,FALSE)</f>
        <v>Floret</v>
      </c>
      <c r="E303" s="71" t="str">
        <f>VLOOKUP($B303,wedstrijden!$B:$L,E$1,FALSE)</f>
        <v>EK Cad</v>
      </c>
      <c r="F303" s="71" t="str">
        <f>VLOOKUP($B303,wedstrijden!$B:$L,F$1,FALSE)</f>
        <v>Foggia</v>
      </c>
      <c r="G303" s="71" t="str">
        <f>VLOOKUP($B303,wedstrijden!$B:$L,G$1,FALSE)</f>
        <v>ITA</v>
      </c>
      <c r="H303" s="48">
        <f>VLOOKUP($B303,wedstrijden!$B:$L,H$1,FALSE)</f>
        <v>43520</v>
      </c>
      <c r="I303" s="48">
        <f>VLOOKUP($B303,wedstrijden!$B:$L,I$1,FALSE)</f>
        <v>43520</v>
      </c>
      <c r="J303" s="48">
        <f>VLOOKUP($B303,wedstrijden!$B:$L,J$1,FALSE)</f>
        <v>43513</v>
      </c>
      <c r="K303" s="48">
        <f>VLOOKUP($B303,wedstrijden!$B:$L,K$1,FALSE)</f>
        <v>43492</v>
      </c>
      <c r="L303" s="71">
        <f>VLOOKUP($B303,wedstrijden!$B:$L,L$1,FALSE)</f>
        <v>3</v>
      </c>
      <c r="M303" s="71">
        <f>VLOOKUP(E303,lookups!G:J,4,FALSE)</f>
        <v>1</v>
      </c>
      <c r="N303" s="71">
        <f t="shared" si="18"/>
        <v>1</v>
      </c>
      <c r="O303" s="72"/>
      <c r="P303" s="72"/>
      <c r="Q303" s="72"/>
      <c r="R303" s="72"/>
      <c r="S303" s="72"/>
      <c r="T303" s="72"/>
      <c r="U303" s="72"/>
      <c r="V303" s="72"/>
      <c r="W303" s="72"/>
      <c r="AD303" s="71" t="str">
        <f t="shared" si="19"/>
        <v>DFEK Cad2</v>
      </c>
    </row>
    <row r="304" spans="1:30" ht="11.25" customHeight="1" x14ac:dyDescent="0.2">
      <c r="A304" s="71" t="str">
        <f t="shared" si="20"/>
        <v>FoggiaEK CadHerenDegen</v>
      </c>
      <c r="B304" s="71">
        <f t="shared" si="21"/>
        <v>302</v>
      </c>
      <c r="C304" s="71" t="str">
        <f>VLOOKUP($B304,wedstrijden!$B:$L,C$1,FALSE)</f>
        <v>Heren</v>
      </c>
      <c r="D304" s="71" t="str">
        <f>VLOOKUP($B304,wedstrijden!$B:$L,D$1,FALSE)</f>
        <v>Degen</v>
      </c>
      <c r="E304" s="71" t="str">
        <f>VLOOKUP($B304,wedstrijden!$B:$L,E$1,FALSE)</f>
        <v>EK Cad</v>
      </c>
      <c r="F304" s="71" t="str">
        <f>VLOOKUP($B304,wedstrijden!$B:$L,F$1,FALSE)</f>
        <v>Foggia</v>
      </c>
      <c r="G304" s="71" t="str">
        <f>VLOOKUP($B304,wedstrijden!$B:$L,G$1,FALSE)</f>
        <v>ITA</v>
      </c>
      <c r="H304" s="48">
        <f>VLOOKUP($B304,wedstrijden!$B:$L,H$1,FALSE)</f>
        <v>43520</v>
      </c>
      <c r="I304" s="48">
        <f>VLOOKUP($B304,wedstrijden!$B:$L,I$1,FALSE)</f>
        <v>43520</v>
      </c>
      <c r="J304" s="48">
        <f>VLOOKUP($B304,wedstrijden!$B:$L,J$1,FALSE)</f>
        <v>43513</v>
      </c>
      <c r="K304" s="48">
        <f>VLOOKUP($B304,wedstrijden!$B:$L,K$1,FALSE)</f>
        <v>43492</v>
      </c>
      <c r="L304" s="71">
        <f>VLOOKUP($B304,wedstrijden!$B:$L,L$1,FALSE)</f>
        <v>2</v>
      </c>
      <c r="M304" s="71">
        <f>VLOOKUP(E304,lookups!G:J,4,FALSE)</f>
        <v>1</v>
      </c>
      <c r="N304" s="71">
        <f t="shared" si="18"/>
        <v>1</v>
      </c>
      <c r="O304" s="72"/>
      <c r="P304" s="72"/>
      <c r="Q304" s="72"/>
      <c r="R304" s="72"/>
      <c r="S304" s="72"/>
      <c r="T304" s="72"/>
      <c r="U304" s="72"/>
      <c r="V304" s="72"/>
      <c r="W304" s="72"/>
      <c r="AD304" s="71" t="str">
        <f t="shared" si="19"/>
        <v>HDEK Cad2</v>
      </c>
    </row>
    <row r="305" spans="1:30" ht="11.25" customHeight="1" x14ac:dyDescent="0.2">
      <c r="A305" s="71" t="str">
        <f t="shared" si="20"/>
        <v>FoggiaEK Cad EqDamesDegen</v>
      </c>
      <c r="B305" s="71">
        <f t="shared" si="21"/>
        <v>303</v>
      </c>
      <c r="C305" s="71" t="str">
        <f>VLOOKUP($B305,wedstrijden!$B:$L,C$1,FALSE)</f>
        <v>Dames</v>
      </c>
      <c r="D305" s="71" t="str">
        <f>VLOOKUP($B305,wedstrijden!$B:$L,D$1,FALSE)</f>
        <v>Degen</v>
      </c>
      <c r="E305" s="71" t="str">
        <f>VLOOKUP($B305,wedstrijden!$B:$L,E$1,FALSE)</f>
        <v>EK Cad Eq</v>
      </c>
      <c r="F305" s="71" t="str">
        <f>VLOOKUP($B305,wedstrijden!$B:$L,F$1,FALSE)</f>
        <v>Foggia</v>
      </c>
      <c r="G305" s="71" t="str">
        <f>VLOOKUP($B305,wedstrijden!$B:$L,G$1,FALSE)</f>
        <v>ITA</v>
      </c>
      <c r="H305" s="48">
        <f>VLOOKUP($B305,wedstrijden!$B:$L,H$1,FALSE)</f>
        <v>43521</v>
      </c>
      <c r="I305" s="48">
        <f>VLOOKUP($B305,wedstrijden!$B:$L,I$1,FALSE)</f>
        <v>43521</v>
      </c>
      <c r="J305" s="48">
        <f>VLOOKUP($B305,wedstrijden!$B:$L,J$1,FALSE)</f>
        <v>43514</v>
      </c>
      <c r="K305" s="48">
        <f>VLOOKUP($B305,wedstrijden!$B:$L,K$1,FALSE)</f>
        <v>43493</v>
      </c>
      <c r="L305" s="71">
        <f>VLOOKUP($B305,wedstrijden!$B:$L,L$1,FALSE)</f>
        <v>0</v>
      </c>
      <c r="M305" s="71">
        <f>VLOOKUP(E305,lookups!G:J,4,FALSE)</f>
        <v>1</v>
      </c>
      <c r="N305" s="71">
        <f t="shared" si="18"/>
        <v>0</v>
      </c>
      <c r="O305" s="72"/>
      <c r="P305" s="72"/>
      <c r="Q305" s="72"/>
      <c r="R305" s="72"/>
      <c r="S305" s="72"/>
      <c r="T305" s="72"/>
      <c r="U305" s="72"/>
      <c r="V305" s="72"/>
      <c r="W305" s="72"/>
      <c r="AD305" s="71" t="str">
        <f t="shared" si="19"/>
        <v>DDEK Cad Eq2</v>
      </c>
    </row>
    <row r="306" spans="1:30" ht="11.25" customHeight="1" x14ac:dyDescent="0.2">
      <c r="A306" s="71" t="str">
        <f t="shared" si="20"/>
        <v>FoggiaEK Cad EqDamesSabel</v>
      </c>
      <c r="B306" s="71">
        <f t="shared" si="21"/>
        <v>304</v>
      </c>
      <c r="C306" s="71" t="str">
        <f>VLOOKUP($B306,wedstrijden!$B:$L,C$1,FALSE)</f>
        <v>Dames</v>
      </c>
      <c r="D306" s="71" t="str">
        <f>VLOOKUP($B306,wedstrijden!$B:$L,D$1,FALSE)</f>
        <v>Sabel</v>
      </c>
      <c r="E306" s="71" t="str">
        <f>VLOOKUP($B306,wedstrijden!$B:$L,E$1,FALSE)</f>
        <v>EK Cad Eq</v>
      </c>
      <c r="F306" s="71" t="str">
        <f>VLOOKUP($B306,wedstrijden!$B:$L,F$1,FALSE)</f>
        <v>Foggia</v>
      </c>
      <c r="G306" s="71" t="str">
        <f>VLOOKUP($B306,wedstrijden!$B:$L,G$1,FALSE)</f>
        <v>ITA</v>
      </c>
      <c r="H306" s="48">
        <f>VLOOKUP($B306,wedstrijden!$B:$L,H$1,FALSE)</f>
        <v>43521</v>
      </c>
      <c r="I306" s="48">
        <f>VLOOKUP($B306,wedstrijden!$B:$L,I$1,FALSE)</f>
        <v>43521</v>
      </c>
      <c r="J306" s="48">
        <f>VLOOKUP($B306,wedstrijden!$B:$L,J$1,FALSE)</f>
        <v>43514</v>
      </c>
      <c r="K306" s="48">
        <f>VLOOKUP($B306,wedstrijden!$B:$L,K$1,FALSE)</f>
        <v>43493</v>
      </c>
      <c r="L306" s="71">
        <f>VLOOKUP($B306,wedstrijden!$B:$L,L$1,FALSE)</f>
        <v>0</v>
      </c>
      <c r="M306" s="71">
        <f>VLOOKUP(E306,lookups!G:J,4,FALSE)</f>
        <v>1</v>
      </c>
      <c r="N306" s="71">
        <f t="shared" si="18"/>
        <v>0</v>
      </c>
      <c r="O306" s="72"/>
      <c r="P306" s="72"/>
      <c r="Q306" s="72"/>
      <c r="R306" s="72"/>
      <c r="S306" s="72"/>
      <c r="T306" s="72"/>
      <c r="U306" s="72"/>
      <c r="V306" s="72"/>
      <c r="W306" s="72"/>
      <c r="AD306" s="71" t="str">
        <f t="shared" si="19"/>
        <v>DSEK Cad Eq2</v>
      </c>
    </row>
    <row r="307" spans="1:30" ht="11.25" customHeight="1" x14ac:dyDescent="0.2">
      <c r="A307" s="71" t="str">
        <f t="shared" si="20"/>
        <v>FoggiaEK Cad EqHerenFloret</v>
      </c>
      <c r="B307" s="71">
        <f t="shared" si="21"/>
        <v>305</v>
      </c>
      <c r="C307" s="71" t="str">
        <f>VLOOKUP($B307,wedstrijden!$B:$L,C$1,FALSE)</f>
        <v>Heren</v>
      </c>
      <c r="D307" s="71" t="str">
        <f>VLOOKUP($B307,wedstrijden!$B:$L,D$1,FALSE)</f>
        <v>Floret</v>
      </c>
      <c r="E307" s="71" t="str">
        <f>VLOOKUP($B307,wedstrijden!$B:$L,E$1,FALSE)</f>
        <v>EK Cad Eq</v>
      </c>
      <c r="F307" s="71" t="str">
        <f>VLOOKUP($B307,wedstrijden!$B:$L,F$1,FALSE)</f>
        <v>Foggia</v>
      </c>
      <c r="G307" s="71" t="str">
        <f>VLOOKUP($B307,wedstrijden!$B:$L,G$1,FALSE)</f>
        <v>ITA</v>
      </c>
      <c r="H307" s="48">
        <f>VLOOKUP($B307,wedstrijden!$B:$L,H$1,FALSE)</f>
        <v>43521</v>
      </c>
      <c r="I307" s="48">
        <f>VLOOKUP($B307,wedstrijden!$B:$L,I$1,FALSE)</f>
        <v>43521</v>
      </c>
      <c r="J307" s="48">
        <f>VLOOKUP($B307,wedstrijden!$B:$L,J$1,FALSE)</f>
        <v>43514</v>
      </c>
      <c r="K307" s="48">
        <f>VLOOKUP($B307,wedstrijden!$B:$L,K$1,FALSE)</f>
        <v>43493</v>
      </c>
      <c r="L307" s="71">
        <f>VLOOKUP($B307,wedstrijden!$B:$L,L$1,FALSE)</f>
        <v>4</v>
      </c>
      <c r="M307" s="71">
        <f>VLOOKUP(E307,lookups!G:J,4,FALSE)</f>
        <v>1</v>
      </c>
      <c r="N307" s="71">
        <f t="shared" si="18"/>
        <v>1</v>
      </c>
      <c r="O307" s="72"/>
      <c r="P307" s="72"/>
      <c r="Q307" s="72"/>
      <c r="R307" s="72"/>
      <c r="S307" s="72"/>
      <c r="T307" s="72"/>
      <c r="U307" s="72"/>
      <c r="V307" s="72"/>
      <c r="W307" s="72"/>
      <c r="AD307" s="71" t="str">
        <f t="shared" si="19"/>
        <v>HFEK Cad Eq2</v>
      </c>
    </row>
    <row r="308" spans="1:30" ht="11.25" customHeight="1" x14ac:dyDescent="0.2">
      <c r="A308" s="71" t="str">
        <f t="shared" si="20"/>
        <v>FoggiaEK Cad EqDamesFloret</v>
      </c>
      <c r="B308" s="71">
        <f t="shared" si="21"/>
        <v>306</v>
      </c>
      <c r="C308" s="71" t="str">
        <f>VLOOKUP($B308,wedstrijden!$B:$L,C$1,FALSE)</f>
        <v>Dames</v>
      </c>
      <c r="D308" s="71" t="str">
        <f>VLOOKUP($B308,wedstrijden!$B:$L,D$1,FALSE)</f>
        <v>Floret</v>
      </c>
      <c r="E308" s="71" t="str">
        <f>VLOOKUP($B308,wedstrijden!$B:$L,E$1,FALSE)</f>
        <v>EK Cad Eq</v>
      </c>
      <c r="F308" s="71" t="str">
        <f>VLOOKUP($B308,wedstrijden!$B:$L,F$1,FALSE)</f>
        <v>Foggia</v>
      </c>
      <c r="G308" s="71" t="str">
        <f>VLOOKUP($B308,wedstrijden!$B:$L,G$1,FALSE)</f>
        <v>ITA</v>
      </c>
      <c r="H308" s="48">
        <f>VLOOKUP($B308,wedstrijden!$B:$L,H$1,FALSE)</f>
        <v>43522</v>
      </c>
      <c r="I308" s="48">
        <f>VLOOKUP($B308,wedstrijden!$B:$L,I$1,FALSE)</f>
        <v>43522</v>
      </c>
      <c r="J308" s="48">
        <f>VLOOKUP($B308,wedstrijden!$B:$L,J$1,FALSE)</f>
        <v>43515</v>
      </c>
      <c r="K308" s="48">
        <f>VLOOKUP($B308,wedstrijden!$B:$L,K$1,FALSE)</f>
        <v>43494</v>
      </c>
      <c r="L308" s="71">
        <f>VLOOKUP($B308,wedstrijden!$B:$L,L$1,FALSE)</f>
        <v>0</v>
      </c>
      <c r="M308" s="71">
        <f>VLOOKUP(E308,lookups!G:J,4,FALSE)</f>
        <v>1</v>
      </c>
      <c r="N308" s="71">
        <f t="shared" si="18"/>
        <v>0</v>
      </c>
      <c r="O308" s="72"/>
      <c r="P308" s="72"/>
      <c r="Q308" s="72"/>
      <c r="R308" s="72"/>
      <c r="S308" s="72"/>
      <c r="T308" s="72"/>
      <c r="U308" s="72"/>
      <c r="V308" s="72"/>
      <c r="W308" s="72"/>
      <c r="AD308" s="71" t="str">
        <f t="shared" si="19"/>
        <v>DFEK Cad Eq2</v>
      </c>
    </row>
    <row r="309" spans="1:30" ht="11.25" customHeight="1" x14ac:dyDescent="0.2">
      <c r="A309" s="71" t="str">
        <f t="shared" si="20"/>
        <v>FoggiaEK Cad EqHerenDegen</v>
      </c>
      <c r="B309" s="71">
        <f t="shared" si="21"/>
        <v>307</v>
      </c>
      <c r="C309" s="71" t="str">
        <f>VLOOKUP($B309,wedstrijden!$B:$L,C$1,FALSE)</f>
        <v>Heren</v>
      </c>
      <c r="D309" s="71" t="str">
        <f>VLOOKUP($B309,wedstrijden!$B:$L,D$1,FALSE)</f>
        <v>Degen</v>
      </c>
      <c r="E309" s="71" t="str">
        <f>VLOOKUP($B309,wedstrijden!$B:$L,E$1,FALSE)</f>
        <v>EK Cad Eq</v>
      </c>
      <c r="F309" s="71" t="str">
        <f>VLOOKUP($B309,wedstrijden!$B:$L,F$1,FALSE)</f>
        <v>Foggia</v>
      </c>
      <c r="G309" s="71" t="str">
        <f>VLOOKUP($B309,wedstrijden!$B:$L,G$1,FALSE)</f>
        <v>ITA</v>
      </c>
      <c r="H309" s="48">
        <f>VLOOKUP($B309,wedstrijden!$B:$L,H$1,FALSE)</f>
        <v>43522</v>
      </c>
      <c r="I309" s="48">
        <f>VLOOKUP($B309,wedstrijden!$B:$L,I$1,FALSE)</f>
        <v>43522</v>
      </c>
      <c r="J309" s="48">
        <f>VLOOKUP($B309,wedstrijden!$B:$L,J$1,FALSE)</f>
        <v>43515</v>
      </c>
      <c r="K309" s="48">
        <f>VLOOKUP($B309,wedstrijden!$B:$L,K$1,FALSE)</f>
        <v>43494</v>
      </c>
      <c r="L309" s="71">
        <f>VLOOKUP($B309,wedstrijden!$B:$L,L$1,FALSE)</f>
        <v>0</v>
      </c>
      <c r="M309" s="71">
        <f>VLOOKUP(E309,lookups!G:J,4,FALSE)</f>
        <v>1</v>
      </c>
      <c r="N309" s="71">
        <f t="shared" si="18"/>
        <v>0</v>
      </c>
      <c r="O309" s="72"/>
      <c r="P309" s="72"/>
      <c r="Q309" s="72"/>
      <c r="R309" s="72"/>
      <c r="S309" s="72"/>
      <c r="T309" s="72"/>
      <c r="U309" s="72"/>
      <c r="V309" s="72"/>
      <c r="W309" s="72"/>
      <c r="AD309" s="71" t="str">
        <f t="shared" si="19"/>
        <v>HDEK Cad Eq2</v>
      </c>
    </row>
    <row r="310" spans="1:30" ht="11.25" customHeight="1" x14ac:dyDescent="0.2">
      <c r="A310" s="71" t="str">
        <f t="shared" si="20"/>
        <v>FoggiaEK Cad EqHerenSabel</v>
      </c>
      <c r="B310" s="71">
        <f t="shared" si="21"/>
        <v>308</v>
      </c>
      <c r="C310" s="71" t="str">
        <f>VLOOKUP($B310,wedstrijden!$B:$L,C$1,FALSE)</f>
        <v>Heren</v>
      </c>
      <c r="D310" s="71" t="str">
        <f>VLOOKUP($B310,wedstrijden!$B:$L,D$1,FALSE)</f>
        <v>Sabel</v>
      </c>
      <c r="E310" s="71" t="str">
        <f>VLOOKUP($B310,wedstrijden!$B:$L,E$1,FALSE)</f>
        <v>EK Cad Eq</v>
      </c>
      <c r="F310" s="71" t="str">
        <f>VLOOKUP($B310,wedstrijden!$B:$L,F$1,FALSE)</f>
        <v>Foggia</v>
      </c>
      <c r="G310" s="71" t="str">
        <f>VLOOKUP($B310,wedstrijden!$B:$L,G$1,FALSE)</f>
        <v>ITA</v>
      </c>
      <c r="H310" s="48">
        <f>VLOOKUP($B310,wedstrijden!$B:$L,H$1,FALSE)</f>
        <v>43522</v>
      </c>
      <c r="I310" s="48">
        <f>VLOOKUP($B310,wedstrijden!$B:$L,I$1,FALSE)</f>
        <v>43522</v>
      </c>
      <c r="J310" s="48">
        <f>VLOOKUP($B310,wedstrijden!$B:$L,J$1,FALSE)</f>
        <v>43515</v>
      </c>
      <c r="K310" s="48">
        <f>VLOOKUP($B310,wedstrijden!$B:$L,K$1,FALSE)</f>
        <v>43494</v>
      </c>
      <c r="L310" s="71">
        <f>VLOOKUP($B310,wedstrijden!$B:$L,L$1,FALSE)</f>
        <v>0</v>
      </c>
      <c r="M310" s="71">
        <f>VLOOKUP(E310,lookups!G:J,4,FALSE)</f>
        <v>1</v>
      </c>
      <c r="N310" s="71">
        <f t="shared" si="18"/>
        <v>0</v>
      </c>
      <c r="O310" s="72"/>
      <c r="P310" s="72"/>
      <c r="Q310" s="72"/>
      <c r="R310" s="72"/>
      <c r="S310" s="72"/>
      <c r="T310" s="72"/>
      <c r="U310" s="72"/>
      <c r="V310" s="72"/>
      <c r="W310" s="72"/>
      <c r="AD310" s="71" t="str">
        <f t="shared" si="19"/>
        <v>HSEK Cad Eq2</v>
      </c>
    </row>
    <row r="311" spans="1:30" ht="11.25" customHeight="1" x14ac:dyDescent="0.2">
      <c r="A311" s="71" t="str">
        <f t="shared" si="20"/>
        <v>FoggiaEK JunDamesSabel</v>
      </c>
      <c r="B311" s="71">
        <f t="shared" si="21"/>
        <v>309</v>
      </c>
      <c r="C311" s="71" t="str">
        <f>VLOOKUP($B311,wedstrijden!$B:$L,C$1,FALSE)</f>
        <v>Dames</v>
      </c>
      <c r="D311" s="71" t="str">
        <f>VLOOKUP($B311,wedstrijden!$B:$L,D$1,FALSE)</f>
        <v>Sabel</v>
      </c>
      <c r="E311" s="71" t="str">
        <f>VLOOKUP($B311,wedstrijden!$B:$L,E$1,FALSE)</f>
        <v>EK Jun</v>
      </c>
      <c r="F311" s="71" t="str">
        <f>VLOOKUP($B311,wedstrijden!$B:$L,F$1,FALSE)</f>
        <v>Foggia</v>
      </c>
      <c r="G311" s="71" t="str">
        <f>VLOOKUP($B311,wedstrijden!$B:$L,G$1,FALSE)</f>
        <v>ITA</v>
      </c>
      <c r="H311" s="48">
        <f>VLOOKUP($B311,wedstrijden!$B:$L,H$1,FALSE)</f>
        <v>43523</v>
      </c>
      <c r="I311" s="48">
        <f>VLOOKUP($B311,wedstrijden!$B:$L,I$1,FALSE)</f>
        <v>43523</v>
      </c>
      <c r="J311" s="48">
        <f>VLOOKUP($B311,wedstrijden!$B:$L,J$1,FALSE)</f>
        <v>43516</v>
      </c>
      <c r="K311" s="48">
        <f>VLOOKUP($B311,wedstrijden!$B:$L,K$1,FALSE)</f>
        <v>43495</v>
      </c>
      <c r="L311" s="71">
        <f>VLOOKUP($B311,wedstrijden!$B:$L,L$1,FALSE)</f>
        <v>1</v>
      </c>
      <c r="M311" s="71" t="str">
        <f>VLOOKUP(E311,lookups!G:J,4,FALSE)</f>
        <v>niet</v>
      </c>
      <c r="N311" s="71">
        <f t="shared" si="18"/>
        <v>0</v>
      </c>
      <c r="O311" s="72"/>
      <c r="P311" s="72"/>
      <c r="Q311" s="72"/>
      <c r="R311" s="72"/>
      <c r="S311" s="72"/>
      <c r="T311" s="72"/>
      <c r="U311" s="72"/>
      <c r="V311" s="72"/>
      <c r="W311" s="72"/>
      <c r="AD311" s="71" t="str">
        <f t="shared" si="19"/>
        <v>DSEK Jun2</v>
      </c>
    </row>
    <row r="312" spans="1:30" ht="11.25" customHeight="1" x14ac:dyDescent="0.2">
      <c r="A312" s="71" t="str">
        <f t="shared" si="20"/>
        <v>FoggiaEK JunHerenFloret</v>
      </c>
      <c r="B312" s="71">
        <f t="shared" si="21"/>
        <v>310</v>
      </c>
      <c r="C312" s="71" t="str">
        <f>VLOOKUP($B312,wedstrijden!$B:$L,C$1,FALSE)</f>
        <v>Heren</v>
      </c>
      <c r="D312" s="71" t="str">
        <f>VLOOKUP($B312,wedstrijden!$B:$L,D$1,FALSE)</f>
        <v>Floret</v>
      </c>
      <c r="E312" s="71" t="str">
        <f>VLOOKUP($B312,wedstrijden!$B:$L,E$1,FALSE)</f>
        <v>EK Jun</v>
      </c>
      <c r="F312" s="71" t="str">
        <f>VLOOKUP($B312,wedstrijden!$B:$L,F$1,FALSE)</f>
        <v>Foggia</v>
      </c>
      <c r="G312" s="71" t="str">
        <f>VLOOKUP($B312,wedstrijden!$B:$L,G$1,FALSE)</f>
        <v>ITA</v>
      </c>
      <c r="H312" s="48">
        <f>VLOOKUP($B312,wedstrijden!$B:$L,H$1,FALSE)</f>
        <v>43523</v>
      </c>
      <c r="I312" s="48">
        <f>VLOOKUP($B312,wedstrijden!$B:$L,I$1,FALSE)</f>
        <v>43523</v>
      </c>
      <c r="J312" s="48">
        <f>VLOOKUP($B312,wedstrijden!$B:$L,J$1,FALSE)</f>
        <v>43516</v>
      </c>
      <c r="K312" s="48">
        <f>VLOOKUP($B312,wedstrijden!$B:$L,K$1,FALSE)</f>
        <v>43495</v>
      </c>
      <c r="L312" s="71">
        <f>VLOOKUP($B312,wedstrijden!$B:$L,L$1,FALSE)</f>
        <v>4</v>
      </c>
      <c r="M312" s="71" t="str">
        <f>VLOOKUP(E312,lookups!G:J,4,FALSE)</f>
        <v>niet</v>
      </c>
      <c r="N312" s="71">
        <f t="shared" si="18"/>
        <v>0</v>
      </c>
      <c r="O312" s="72"/>
      <c r="P312" s="72"/>
      <c r="Q312" s="72"/>
      <c r="R312" s="72"/>
      <c r="S312" s="72"/>
      <c r="T312" s="72"/>
      <c r="U312" s="72"/>
      <c r="V312" s="72"/>
      <c r="W312" s="72"/>
      <c r="AD312" s="71" t="str">
        <f t="shared" si="19"/>
        <v>HFEK Jun2</v>
      </c>
    </row>
    <row r="313" spans="1:30" ht="11.25" customHeight="1" x14ac:dyDescent="0.2">
      <c r="A313" s="71" t="str">
        <f t="shared" si="20"/>
        <v>FoggiaEK JunDamesDegen</v>
      </c>
      <c r="B313" s="71">
        <f t="shared" si="21"/>
        <v>311</v>
      </c>
      <c r="C313" s="71" t="str">
        <f>VLOOKUP($B313,wedstrijden!$B:$L,C$1,FALSE)</f>
        <v>Dames</v>
      </c>
      <c r="D313" s="71" t="str">
        <f>VLOOKUP($B313,wedstrijden!$B:$L,D$1,FALSE)</f>
        <v>Degen</v>
      </c>
      <c r="E313" s="71" t="str">
        <f>VLOOKUP($B313,wedstrijden!$B:$L,E$1,FALSE)</f>
        <v>EK Jun</v>
      </c>
      <c r="F313" s="71" t="str">
        <f>VLOOKUP($B313,wedstrijden!$B:$L,F$1,FALSE)</f>
        <v>Foggia</v>
      </c>
      <c r="G313" s="71" t="str">
        <f>VLOOKUP($B313,wedstrijden!$B:$L,G$1,FALSE)</f>
        <v>ITA</v>
      </c>
      <c r="H313" s="48">
        <f>VLOOKUP($B313,wedstrijden!$B:$L,H$1,FALSE)</f>
        <v>43524</v>
      </c>
      <c r="I313" s="48">
        <f>VLOOKUP($B313,wedstrijden!$B:$L,I$1,FALSE)</f>
        <v>43524</v>
      </c>
      <c r="J313" s="48">
        <f>VLOOKUP($B313,wedstrijden!$B:$L,J$1,FALSE)</f>
        <v>43517</v>
      </c>
      <c r="K313" s="48">
        <f>VLOOKUP($B313,wedstrijden!$B:$L,K$1,FALSE)</f>
        <v>43496</v>
      </c>
      <c r="L313" s="71">
        <f>VLOOKUP($B313,wedstrijden!$B:$L,L$1,FALSE)</f>
        <v>1</v>
      </c>
      <c r="M313" s="71" t="str">
        <f>VLOOKUP(E313,lookups!G:J,4,FALSE)</f>
        <v>niet</v>
      </c>
      <c r="N313" s="71">
        <f t="shared" si="18"/>
        <v>0</v>
      </c>
      <c r="O313" s="72"/>
      <c r="P313" s="72"/>
      <c r="Q313" s="72"/>
      <c r="R313" s="72"/>
      <c r="S313" s="72"/>
      <c r="T313" s="72"/>
      <c r="U313" s="72"/>
      <c r="V313" s="72"/>
      <c r="W313" s="72"/>
      <c r="AD313" s="71" t="str">
        <f t="shared" si="19"/>
        <v>DDEK Jun2</v>
      </c>
    </row>
    <row r="314" spans="1:30" ht="11.25" customHeight="1" x14ac:dyDescent="0.2">
      <c r="A314" s="71" t="str">
        <f t="shared" si="20"/>
        <v>FoggiaEK JunHerenSabel</v>
      </c>
      <c r="B314" s="71">
        <f t="shared" si="21"/>
        <v>312</v>
      </c>
      <c r="C314" s="71" t="str">
        <f>VLOOKUP($B314,wedstrijden!$B:$L,C$1,FALSE)</f>
        <v>Heren</v>
      </c>
      <c r="D314" s="71" t="str">
        <f>VLOOKUP($B314,wedstrijden!$B:$L,D$1,FALSE)</f>
        <v>Sabel</v>
      </c>
      <c r="E314" s="71" t="str">
        <f>VLOOKUP($B314,wedstrijden!$B:$L,E$1,FALSE)</f>
        <v>EK Jun</v>
      </c>
      <c r="F314" s="71" t="str">
        <f>VLOOKUP($B314,wedstrijden!$B:$L,F$1,FALSE)</f>
        <v>Foggia</v>
      </c>
      <c r="G314" s="71" t="str">
        <f>VLOOKUP($B314,wedstrijden!$B:$L,G$1,FALSE)</f>
        <v>ITA</v>
      </c>
      <c r="H314" s="48">
        <f>VLOOKUP($B314,wedstrijden!$B:$L,H$1,FALSE)</f>
        <v>43524</v>
      </c>
      <c r="I314" s="48">
        <f>VLOOKUP($B314,wedstrijden!$B:$L,I$1,FALSE)</f>
        <v>43524</v>
      </c>
      <c r="J314" s="48">
        <f>VLOOKUP($B314,wedstrijden!$B:$L,J$1,FALSE)</f>
        <v>43517</v>
      </c>
      <c r="K314" s="48">
        <f>VLOOKUP($B314,wedstrijden!$B:$L,K$1,FALSE)</f>
        <v>43496</v>
      </c>
      <c r="L314" s="71">
        <f>VLOOKUP($B314,wedstrijden!$B:$L,L$1,FALSE)</f>
        <v>4</v>
      </c>
      <c r="M314" s="71" t="str">
        <f>VLOOKUP(E314,lookups!G:J,4,FALSE)</f>
        <v>niet</v>
      </c>
      <c r="N314" s="71">
        <f t="shared" si="18"/>
        <v>0</v>
      </c>
      <c r="O314" s="72"/>
      <c r="P314" s="72"/>
      <c r="Q314" s="72"/>
      <c r="R314" s="72"/>
      <c r="S314" s="72"/>
      <c r="T314" s="72"/>
      <c r="U314" s="72"/>
      <c r="V314" s="72"/>
      <c r="W314" s="72"/>
      <c r="AD314" s="71" t="str">
        <f t="shared" si="19"/>
        <v>HSEK Jun2</v>
      </c>
    </row>
    <row r="315" spans="1:30" ht="11.25" customHeight="1" x14ac:dyDescent="0.2">
      <c r="A315" s="71" t="str">
        <f t="shared" si="20"/>
        <v>CairoWBDamesFloret</v>
      </c>
      <c r="B315" s="71">
        <f t="shared" si="21"/>
        <v>313</v>
      </c>
      <c r="C315" s="71" t="str">
        <f>VLOOKUP($B315,wedstrijden!$B:$L,C$1,FALSE)</f>
        <v>Dames</v>
      </c>
      <c r="D315" s="71" t="str">
        <f>VLOOKUP($B315,wedstrijden!$B:$L,D$1,FALSE)</f>
        <v>Floret</v>
      </c>
      <c r="E315" s="71" t="str">
        <f>VLOOKUP($B315,wedstrijden!$B:$L,E$1,FALSE)</f>
        <v>WB</v>
      </c>
      <c r="F315" s="71" t="str">
        <f>VLOOKUP($B315,wedstrijden!$B:$L,F$1,FALSE)</f>
        <v>Cairo</v>
      </c>
      <c r="G315" s="71" t="str">
        <f>VLOOKUP($B315,wedstrijden!$B:$L,G$1,FALSE)</f>
        <v>EGY</v>
      </c>
      <c r="H315" s="48">
        <f>VLOOKUP($B315,wedstrijden!$B:$L,H$1,FALSE)</f>
        <v>43525</v>
      </c>
      <c r="I315" s="48">
        <f>VLOOKUP($B315,wedstrijden!$B:$L,I$1,FALSE)</f>
        <v>43526</v>
      </c>
      <c r="J315" s="48">
        <f>VLOOKUP($B315,wedstrijden!$B:$L,J$1,FALSE)</f>
        <v>43518</v>
      </c>
      <c r="K315" s="48">
        <f>VLOOKUP($B315,wedstrijden!$B:$L,K$1,FALSE)</f>
        <v>43497</v>
      </c>
      <c r="L315" s="71">
        <f>VLOOKUP($B315,wedstrijden!$B:$L,L$1,FALSE)</f>
        <v>1</v>
      </c>
      <c r="M315" s="71" t="str">
        <f>VLOOKUP(E315,lookups!G:J,4,FALSE)</f>
        <v>niet</v>
      </c>
      <c r="N315" s="71">
        <f t="shared" si="18"/>
        <v>0</v>
      </c>
      <c r="O315" s="72"/>
      <c r="P315" s="72"/>
      <c r="Q315" s="72"/>
      <c r="R315" s="72"/>
      <c r="S315" s="72"/>
      <c r="T315" s="72"/>
      <c r="U315" s="72"/>
      <c r="V315" s="72"/>
      <c r="W315" s="72"/>
      <c r="AD315" s="71" t="str">
        <f t="shared" si="19"/>
        <v>DFWB3</v>
      </c>
    </row>
    <row r="316" spans="1:30" ht="11.25" customHeight="1" x14ac:dyDescent="0.2">
      <c r="A316" s="71" t="str">
        <f t="shared" si="20"/>
        <v>CairoWBHerenFloret</v>
      </c>
      <c r="B316" s="71">
        <f t="shared" si="21"/>
        <v>314</v>
      </c>
      <c r="C316" s="71" t="str">
        <f>VLOOKUP($B316,wedstrijden!$B:$L,C$1,FALSE)</f>
        <v>Heren</v>
      </c>
      <c r="D316" s="71" t="str">
        <f>VLOOKUP($B316,wedstrijden!$B:$L,D$1,FALSE)</f>
        <v>Floret</v>
      </c>
      <c r="E316" s="71" t="str">
        <f>VLOOKUP($B316,wedstrijden!$B:$L,E$1,FALSE)</f>
        <v>WB</v>
      </c>
      <c r="F316" s="71" t="str">
        <f>VLOOKUP($B316,wedstrijden!$B:$L,F$1,FALSE)</f>
        <v>Cairo</v>
      </c>
      <c r="G316" s="71" t="str">
        <f>VLOOKUP($B316,wedstrijden!$B:$L,G$1,FALSE)</f>
        <v>EGY</v>
      </c>
      <c r="H316" s="48">
        <f>VLOOKUP($B316,wedstrijden!$B:$L,H$1,FALSE)</f>
        <v>43525</v>
      </c>
      <c r="I316" s="48">
        <f>VLOOKUP($B316,wedstrijden!$B:$L,I$1,FALSE)</f>
        <v>43526</v>
      </c>
      <c r="J316" s="48">
        <f>VLOOKUP($B316,wedstrijden!$B:$L,J$1,FALSE)</f>
        <v>43518</v>
      </c>
      <c r="K316" s="48">
        <f>VLOOKUP($B316,wedstrijden!$B:$L,K$1,FALSE)</f>
        <v>43497</v>
      </c>
      <c r="L316" s="71">
        <f>VLOOKUP($B316,wedstrijden!$B:$L,L$1,FALSE)</f>
        <v>1</v>
      </c>
      <c r="M316" s="71" t="str">
        <f>VLOOKUP(E316,lookups!G:J,4,FALSE)</f>
        <v>niet</v>
      </c>
      <c r="N316" s="71">
        <f t="shared" si="18"/>
        <v>0</v>
      </c>
      <c r="O316" s="72"/>
      <c r="P316" s="72"/>
      <c r="Q316" s="72"/>
      <c r="R316" s="72"/>
      <c r="S316" s="72"/>
      <c r="T316" s="72"/>
      <c r="U316" s="72"/>
      <c r="V316" s="72"/>
      <c r="W316" s="72"/>
      <c r="AD316" s="71" t="str">
        <f t="shared" si="19"/>
        <v>HFWB3</v>
      </c>
    </row>
    <row r="317" spans="1:30" ht="11.25" customHeight="1" x14ac:dyDescent="0.2">
      <c r="A317" s="71" t="str">
        <f t="shared" si="20"/>
        <v>FoggiaEK JunDamesFloret</v>
      </c>
      <c r="B317" s="71">
        <f t="shared" si="21"/>
        <v>315</v>
      </c>
      <c r="C317" s="71" t="str">
        <f>VLOOKUP($B317,wedstrijden!$B:$L,C$1,FALSE)</f>
        <v>Dames</v>
      </c>
      <c r="D317" s="71" t="str">
        <f>VLOOKUP($B317,wedstrijden!$B:$L,D$1,FALSE)</f>
        <v>Floret</v>
      </c>
      <c r="E317" s="71" t="str">
        <f>VLOOKUP($B317,wedstrijden!$B:$L,E$1,FALSE)</f>
        <v>EK Jun</v>
      </c>
      <c r="F317" s="71" t="str">
        <f>VLOOKUP($B317,wedstrijden!$B:$L,F$1,FALSE)</f>
        <v>Foggia</v>
      </c>
      <c r="G317" s="71" t="str">
        <f>VLOOKUP($B317,wedstrijden!$B:$L,G$1,FALSE)</f>
        <v>ITA</v>
      </c>
      <c r="H317" s="48">
        <f>VLOOKUP($B317,wedstrijden!$B:$L,H$1,FALSE)</f>
        <v>43525</v>
      </c>
      <c r="I317" s="48">
        <f>VLOOKUP($B317,wedstrijden!$B:$L,I$1,FALSE)</f>
        <v>43525</v>
      </c>
      <c r="J317" s="48">
        <f>VLOOKUP($B317,wedstrijden!$B:$L,J$1,FALSE)</f>
        <v>43518</v>
      </c>
      <c r="K317" s="48">
        <f>VLOOKUP($B317,wedstrijden!$B:$L,K$1,FALSE)</f>
        <v>43497</v>
      </c>
      <c r="L317" s="71">
        <f>VLOOKUP($B317,wedstrijden!$B:$L,L$1,FALSE)</f>
        <v>0</v>
      </c>
      <c r="M317" s="71" t="str">
        <f>VLOOKUP(E317,lookups!G:J,4,FALSE)</f>
        <v>niet</v>
      </c>
      <c r="N317" s="71">
        <f t="shared" si="18"/>
        <v>0</v>
      </c>
      <c r="O317" s="72"/>
      <c r="P317" s="72"/>
      <c r="Q317" s="72"/>
      <c r="R317" s="72"/>
      <c r="S317" s="72"/>
      <c r="T317" s="72"/>
      <c r="U317" s="72"/>
      <c r="V317" s="72"/>
      <c r="W317" s="72"/>
      <c r="AD317" s="71" t="str">
        <f t="shared" si="19"/>
        <v>DFEK Jun3</v>
      </c>
    </row>
    <row r="318" spans="1:30" ht="11.25" customHeight="1" x14ac:dyDescent="0.2">
      <c r="A318" s="71" t="str">
        <f t="shared" si="20"/>
        <v>FoggiaEK JunHerenDegen</v>
      </c>
      <c r="B318" s="71">
        <f t="shared" si="21"/>
        <v>316</v>
      </c>
      <c r="C318" s="71" t="str">
        <f>VLOOKUP($B318,wedstrijden!$B:$L,C$1,FALSE)</f>
        <v>Heren</v>
      </c>
      <c r="D318" s="71" t="str">
        <f>VLOOKUP($B318,wedstrijden!$B:$L,D$1,FALSE)</f>
        <v>Degen</v>
      </c>
      <c r="E318" s="71" t="str">
        <f>VLOOKUP($B318,wedstrijden!$B:$L,E$1,FALSE)</f>
        <v>EK Jun</v>
      </c>
      <c r="F318" s="71" t="str">
        <f>VLOOKUP($B318,wedstrijden!$B:$L,F$1,FALSE)</f>
        <v>Foggia</v>
      </c>
      <c r="G318" s="71" t="str">
        <f>VLOOKUP($B318,wedstrijden!$B:$L,G$1,FALSE)</f>
        <v>ITA</v>
      </c>
      <c r="H318" s="48">
        <f>VLOOKUP($B318,wedstrijden!$B:$L,H$1,FALSE)</f>
        <v>43525</v>
      </c>
      <c r="I318" s="48">
        <f>VLOOKUP($B318,wedstrijden!$B:$L,I$1,FALSE)</f>
        <v>43525</v>
      </c>
      <c r="J318" s="48">
        <f>VLOOKUP($B318,wedstrijden!$B:$L,J$1,FALSE)</f>
        <v>43518</v>
      </c>
      <c r="K318" s="48">
        <f>VLOOKUP($B318,wedstrijden!$B:$L,K$1,FALSE)</f>
        <v>43497</v>
      </c>
      <c r="L318" s="71">
        <f>VLOOKUP($B318,wedstrijden!$B:$L,L$1,FALSE)</f>
        <v>3</v>
      </c>
      <c r="M318" s="71" t="str">
        <f>VLOOKUP(E318,lookups!G:J,4,FALSE)</f>
        <v>niet</v>
      </c>
      <c r="N318" s="71">
        <f t="shared" si="18"/>
        <v>0</v>
      </c>
      <c r="O318" s="72"/>
      <c r="P318" s="72"/>
      <c r="Q318" s="72"/>
      <c r="R318" s="72"/>
      <c r="S318" s="72"/>
      <c r="T318" s="72"/>
      <c r="U318" s="72"/>
      <c r="V318" s="72"/>
      <c r="W318" s="72"/>
      <c r="AD318" s="71" t="str">
        <f t="shared" si="19"/>
        <v>HDEK Jun3</v>
      </c>
    </row>
    <row r="319" spans="1:30" ht="11.25" customHeight="1" x14ac:dyDescent="0.2">
      <c r="A319" s="71" t="str">
        <f t="shared" si="20"/>
        <v>FoggiaEK Jun EqDamesDegen</v>
      </c>
      <c r="B319" s="71">
        <f t="shared" si="21"/>
        <v>317</v>
      </c>
      <c r="C319" s="71" t="str">
        <f>VLOOKUP($B319,wedstrijden!$B:$L,C$1,FALSE)</f>
        <v>Dames</v>
      </c>
      <c r="D319" s="71" t="str">
        <f>VLOOKUP($B319,wedstrijden!$B:$L,D$1,FALSE)</f>
        <v>Degen</v>
      </c>
      <c r="E319" s="71" t="str">
        <f>VLOOKUP($B319,wedstrijden!$B:$L,E$1,FALSE)</f>
        <v>EK Jun Eq</v>
      </c>
      <c r="F319" s="71" t="str">
        <f>VLOOKUP($B319,wedstrijden!$B:$L,F$1,FALSE)</f>
        <v>Foggia</v>
      </c>
      <c r="G319" s="71" t="str">
        <f>VLOOKUP($B319,wedstrijden!$B:$L,G$1,FALSE)</f>
        <v>ITA</v>
      </c>
      <c r="H319" s="48">
        <f>VLOOKUP($B319,wedstrijden!$B:$L,H$1,FALSE)</f>
        <v>43526</v>
      </c>
      <c r="I319" s="48">
        <f>VLOOKUP($B319,wedstrijden!$B:$L,I$1,FALSE)</f>
        <v>43526</v>
      </c>
      <c r="J319" s="48">
        <f>VLOOKUP($B319,wedstrijden!$B:$L,J$1,FALSE)</f>
        <v>43519</v>
      </c>
      <c r="K319" s="48">
        <f>VLOOKUP($B319,wedstrijden!$B:$L,K$1,FALSE)</f>
        <v>43498</v>
      </c>
      <c r="L319" s="71">
        <f>VLOOKUP($B319,wedstrijden!$B:$L,L$1,FALSE)</f>
        <v>0</v>
      </c>
      <c r="M319" s="71" t="str">
        <f>VLOOKUP(E319,lookups!G:J,4,FALSE)</f>
        <v>niet</v>
      </c>
      <c r="N319" s="71">
        <f t="shared" si="18"/>
        <v>0</v>
      </c>
      <c r="O319" s="72"/>
      <c r="P319" s="72"/>
      <c r="Q319" s="72"/>
      <c r="R319" s="72"/>
      <c r="S319" s="72"/>
      <c r="T319" s="72"/>
      <c r="U319" s="72"/>
      <c r="V319" s="72"/>
      <c r="W319" s="72"/>
      <c r="AD319" s="71" t="str">
        <f t="shared" si="19"/>
        <v>DDEK Jun Eq3</v>
      </c>
    </row>
    <row r="320" spans="1:30" ht="11.25" customHeight="1" x14ac:dyDescent="0.2">
      <c r="A320" s="71" t="str">
        <f t="shared" si="20"/>
        <v>FoggiaEK Jun EqDamesSabel</v>
      </c>
      <c r="B320" s="71">
        <f t="shared" si="21"/>
        <v>318</v>
      </c>
      <c r="C320" s="71" t="str">
        <f>VLOOKUP($B320,wedstrijden!$B:$L,C$1,FALSE)</f>
        <v>Dames</v>
      </c>
      <c r="D320" s="71" t="str">
        <f>VLOOKUP($B320,wedstrijden!$B:$L,D$1,FALSE)</f>
        <v>Sabel</v>
      </c>
      <c r="E320" s="71" t="str">
        <f>VLOOKUP($B320,wedstrijden!$B:$L,E$1,FALSE)</f>
        <v>EK Jun Eq</v>
      </c>
      <c r="F320" s="71" t="str">
        <f>VLOOKUP($B320,wedstrijden!$B:$L,F$1,FALSE)</f>
        <v>Foggia</v>
      </c>
      <c r="G320" s="71" t="str">
        <f>VLOOKUP($B320,wedstrijden!$B:$L,G$1,FALSE)</f>
        <v>ITA</v>
      </c>
      <c r="H320" s="48">
        <f>VLOOKUP($B320,wedstrijden!$B:$L,H$1,FALSE)</f>
        <v>43526</v>
      </c>
      <c r="I320" s="48">
        <f>VLOOKUP($B320,wedstrijden!$B:$L,I$1,FALSE)</f>
        <v>43526</v>
      </c>
      <c r="J320" s="48">
        <f>VLOOKUP($B320,wedstrijden!$B:$L,J$1,FALSE)</f>
        <v>43519</v>
      </c>
      <c r="K320" s="48">
        <f>VLOOKUP($B320,wedstrijden!$B:$L,K$1,FALSE)</f>
        <v>43498</v>
      </c>
      <c r="L320" s="71">
        <f>VLOOKUP($B320,wedstrijden!$B:$L,L$1,FALSE)</f>
        <v>0</v>
      </c>
      <c r="M320" s="71" t="str">
        <f>VLOOKUP(E320,lookups!G:J,4,FALSE)</f>
        <v>niet</v>
      </c>
      <c r="N320" s="71">
        <f t="shared" si="18"/>
        <v>0</v>
      </c>
      <c r="O320" s="72"/>
      <c r="P320" s="72"/>
      <c r="Q320" s="72"/>
      <c r="R320" s="72"/>
      <c r="S320" s="72"/>
      <c r="T320" s="72"/>
      <c r="U320" s="72"/>
      <c r="V320" s="72"/>
      <c r="W320" s="72"/>
      <c r="AD320" s="71" t="str">
        <f t="shared" si="19"/>
        <v>DSEK Jun Eq3</v>
      </c>
    </row>
    <row r="321" spans="1:30" ht="11.25" customHeight="1" x14ac:dyDescent="0.2">
      <c r="A321" s="71" t="str">
        <f t="shared" si="20"/>
        <v>FoggiaEK Jun EqHerenFloret</v>
      </c>
      <c r="B321" s="71">
        <f t="shared" si="21"/>
        <v>319</v>
      </c>
      <c r="C321" s="71" t="str">
        <f>VLOOKUP($B321,wedstrijden!$B:$L,C$1,FALSE)</f>
        <v>Heren</v>
      </c>
      <c r="D321" s="71" t="str">
        <f>VLOOKUP($B321,wedstrijden!$B:$L,D$1,FALSE)</f>
        <v>Floret</v>
      </c>
      <c r="E321" s="71" t="str">
        <f>VLOOKUP($B321,wedstrijden!$B:$L,E$1,FALSE)</f>
        <v>EK Jun Eq</v>
      </c>
      <c r="F321" s="71" t="str">
        <f>VLOOKUP($B321,wedstrijden!$B:$L,F$1,FALSE)</f>
        <v>Foggia</v>
      </c>
      <c r="G321" s="71" t="str">
        <f>VLOOKUP($B321,wedstrijden!$B:$L,G$1,FALSE)</f>
        <v>ITA</v>
      </c>
      <c r="H321" s="48">
        <f>VLOOKUP($B321,wedstrijden!$B:$L,H$1,FALSE)</f>
        <v>43526</v>
      </c>
      <c r="I321" s="48">
        <f>VLOOKUP($B321,wedstrijden!$B:$L,I$1,FALSE)</f>
        <v>43526</v>
      </c>
      <c r="J321" s="48">
        <f>VLOOKUP($B321,wedstrijden!$B:$L,J$1,FALSE)</f>
        <v>43519</v>
      </c>
      <c r="K321" s="48">
        <f>VLOOKUP($B321,wedstrijden!$B:$L,K$1,FALSE)</f>
        <v>43498</v>
      </c>
      <c r="L321" s="71">
        <f>VLOOKUP($B321,wedstrijden!$B:$L,L$1,FALSE)</f>
        <v>4</v>
      </c>
      <c r="M321" s="71" t="str">
        <f>VLOOKUP(E321,lookups!G:J,4,FALSE)</f>
        <v>niet</v>
      </c>
      <c r="N321" s="71">
        <f t="shared" si="18"/>
        <v>0</v>
      </c>
      <c r="O321" s="72"/>
      <c r="P321" s="72"/>
      <c r="Q321" s="72"/>
      <c r="R321" s="72"/>
      <c r="S321" s="72"/>
      <c r="T321" s="72"/>
      <c r="U321" s="72"/>
      <c r="V321" s="72"/>
      <c r="W321" s="72"/>
      <c r="AD321" s="71" t="str">
        <f t="shared" si="19"/>
        <v>HFEK Jun Eq3</v>
      </c>
    </row>
    <row r="322" spans="1:30" ht="11.25" customHeight="1" x14ac:dyDescent="0.2">
      <c r="A322" s="71" t="str">
        <f t="shared" si="20"/>
        <v>CairoWB EqDamesFloret</v>
      </c>
      <c r="B322" s="71">
        <f t="shared" si="21"/>
        <v>320</v>
      </c>
      <c r="C322" s="71" t="str">
        <f>VLOOKUP($B322,wedstrijden!$B:$L,C$1,FALSE)</f>
        <v>Dames</v>
      </c>
      <c r="D322" s="71" t="str">
        <f>VLOOKUP($B322,wedstrijden!$B:$L,D$1,FALSE)</f>
        <v>Floret</v>
      </c>
      <c r="E322" s="71" t="str">
        <f>VLOOKUP($B322,wedstrijden!$B:$L,E$1,FALSE)</f>
        <v>WB Eq</v>
      </c>
      <c r="F322" s="71" t="str">
        <f>VLOOKUP($B322,wedstrijden!$B:$L,F$1,FALSE)</f>
        <v>Cairo</v>
      </c>
      <c r="G322" s="71" t="str">
        <f>VLOOKUP($B322,wedstrijden!$B:$L,G$1,FALSE)</f>
        <v>EGY</v>
      </c>
      <c r="H322" s="48">
        <f>VLOOKUP($B322,wedstrijden!$B:$L,H$1,FALSE)</f>
        <v>43527</v>
      </c>
      <c r="I322" s="48">
        <f>VLOOKUP($B322,wedstrijden!$B:$L,I$1,FALSE)</f>
        <v>43527</v>
      </c>
      <c r="J322" s="48">
        <f>VLOOKUP($B322,wedstrijden!$B:$L,J$1,FALSE)</f>
        <v>43520</v>
      </c>
      <c r="K322" s="48">
        <f>VLOOKUP($B322,wedstrijden!$B:$L,K$1,FALSE)</f>
        <v>43499</v>
      </c>
      <c r="L322" s="71">
        <f>VLOOKUP($B322,wedstrijden!$B:$L,L$1,FALSE)</f>
        <v>0</v>
      </c>
      <c r="M322" s="71" t="str">
        <f>VLOOKUP(E322,lookups!G:J,4,FALSE)</f>
        <v>niet</v>
      </c>
      <c r="N322" s="71">
        <f t="shared" si="18"/>
        <v>0</v>
      </c>
      <c r="O322" s="72"/>
      <c r="P322" s="72"/>
      <c r="Q322" s="72"/>
      <c r="R322" s="72"/>
      <c r="S322" s="72"/>
      <c r="T322" s="72"/>
      <c r="U322" s="72"/>
      <c r="V322" s="72"/>
      <c r="W322" s="72"/>
      <c r="AD322" s="71" t="str">
        <f t="shared" si="19"/>
        <v>DFWB Eq3</v>
      </c>
    </row>
    <row r="323" spans="1:30" ht="11.25" customHeight="1" x14ac:dyDescent="0.2">
      <c r="A323" s="71" t="str">
        <f t="shared" si="20"/>
        <v>CairoWB EqHerenFloret</v>
      </c>
      <c r="B323" s="71">
        <f t="shared" si="21"/>
        <v>321</v>
      </c>
      <c r="C323" s="71" t="str">
        <f>VLOOKUP($B323,wedstrijden!$B:$L,C$1,FALSE)</f>
        <v>Heren</v>
      </c>
      <c r="D323" s="71" t="str">
        <f>VLOOKUP($B323,wedstrijden!$B:$L,D$1,FALSE)</f>
        <v>Floret</v>
      </c>
      <c r="E323" s="71" t="str">
        <f>VLOOKUP($B323,wedstrijden!$B:$L,E$1,FALSE)</f>
        <v>WB Eq</v>
      </c>
      <c r="F323" s="71" t="str">
        <f>VLOOKUP($B323,wedstrijden!$B:$L,F$1,FALSE)</f>
        <v>Cairo</v>
      </c>
      <c r="G323" s="71" t="str">
        <f>VLOOKUP($B323,wedstrijden!$B:$L,G$1,FALSE)</f>
        <v>EGY</v>
      </c>
      <c r="H323" s="48">
        <f>VLOOKUP($B323,wedstrijden!$B:$L,H$1,FALSE)</f>
        <v>43527</v>
      </c>
      <c r="I323" s="48">
        <f>VLOOKUP($B323,wedstrijden!$B:$L,I$1,FALSE)</f>
        <v>43527</v>
      </c>
      <c r="J323" s="48">
        <f>VLOOKUP($B323,wedstrijden!$B:$L,J$1,FALSE)</f>
        <v>43520</v>
      </c>
      <c r="K323" s="48">
        <f>VLOOKUP($B323,wedstrijden!$B:$L,K$1,FALSE)</f>
        <v>43499</v>
      </c>
      <c r="L323" s="71">
        <f>VLOOKUP($B323,wedstrijden!$B:$L,L$1,FALSE)</f>
        <v>0</v>
      </c>
      <c r="M323" s="71" t="str">
        <f>VLOOKUP(E323,lookups!G:J,4,FALSE)</f>
        <v>niet</v>
      </c>
      <c r="N323" s="71">
        <f t="shared" si="18"/>
        <v>0</v>
      </c>
      <c r="O323" s="72"/>
      <c r="P323" s="72"/>
      <c r="Q323" s="72"/>
      <c r="R323" s="72"/>
      <c r="S323" s="72"/>
      <c r="T323" s="72"/>
      <c r="U323" s="72"/>
      <c r="V323" s="72"/>
      <c r="W323" s="72"/>
      <c r="AD323" s="71" t="str">
        <f t="shared" si="19"/>
        <v>HFWB Eq3</v>
      </c>
    </row>
    <row r="324" spans="1:30" ht="11.25" customHeight="1" x14ac:dyDescent="0.2">
      <c r="A324" s="71" t="str">
        <f t="shared" si="20"/>
        <v>FoggiaEK Jun EqDamesFloret</v>
      </c>
      <c r="B324" s="71">
        <f t="shared" si="21"/>
        <v>322</v>
      </c>
      <c r="C324" s="71" t="str">
        <f>VLOOKUP($B324,wedstrijden!$B:$L,C$1,FALSE)</f>
        <v>Dames</v>
      </c>
      <c r="D324" s="71" t="str">
        <f>VLOOKUP($B324,wedstrijden!$B:$L,D$1,FALSE)</f>
        <v>Floret</v>
      </c>
      <c r="E324" s="71" t="str">
        <f>VLOOKUP($B324,wedstrijden!$B:$L,E$1,FALSE)</f>
        <v>EK Jun Eq</v>
      </c>
      <c r="F324" s="71" t="str">
        <f>VLOOKUP($B324,wedstrijden!$B:$L,F$1,FALSE)</f>
        <v>Foggia</v>
      </c>
      <c r="G324" s="71" t="str">
        <f>VLOOKUP($B324,wedstrijden!$B:$L,G$1,FALSE)</f>
        <v>ITA</v>
      </c>
      <c r="H324" s="48">
        <f>VLOOKUP($B324,wedstrijden!$B:$L,H$1,FALSE)</f>
        <v>43527</v>
      </c>
      <c r="I324" s="48">
        <f>VLOOKUP($B324,wedstrijden!$B:$L,I$1,FALSE)</f>
        <v>43527</v>
      </c>
      <c r="J324" s="48">
        <f>VLOOKUP($B324,wedstrijden!$B:$L,J$1,FALSE)</f>
        <v>43520</v>
      </c>
      <c r="K324" s="48">
        <f>VLOOKUP($B324,wedstrijden!$B:$L,K$1,FALSE)</f>
        <v>43499</v>
      </c>
      <c r="L324" s="71">
        <f>VLOOKUP($B324,wedstrijden!$B:$L,L$1,FALSE)</f>
        <v>0</v>
      </c>
      <c r="M324" s="71" t="str">
        <f>VLOOKUP(E324,lookups!G:J,4,FALSE)</f>
        <v>niet</v>
      </c>
      <c r="N324" s="71">
        <f t="shared" ref="N324:N387" si="22">IF(L324&gt;=M324,1,0)</f>
        <v>0</v>
      </c>
      <c r="O324" s="72"/>
      <c r="P324" s="72"/>
      <c r="Q324" s="72"/>
      <c r="R324" s="72"/>
      <c r="S324" s="72"/>
      <c r="T324" s="72"/>
      <c r="U324" s="72"/>
      <c r="V324" s="72"/>
      <c r="W324" s="72"/>
      <c r="AD324" s="71" t="str">
        <f t="shared" ref="AD324:AD387" si="23">LEFT(C324,1)&amp;LEFT(D324,1)&amp;E324&amp;MONTH(H324)</f>
        <v>DFEK Jun Eq3</v>
      </c>
    </row>
    <row r="325" spans="1:30" ht="11.25" customHeight="1" x14ac:dyDescent="0.2">
      <c r="A325" s="71" t="str">
        <f t="shared" si="20"/>
        <v>FoggiaEK Jun EqHerenDegen</v>
      </c>
      <c r="B325" s="71">
        <f t="shared" si="21"/>
        <v>323</v>
      </c>
      <c r="C325" s="71" t="str">
        <f>VLOOKUP($B325,wedstrijden!$B:$L,C$1,FALSE)</f>
        <v>Heren</v>
      </c>
      <c r="D325" s="71" t="str">
        <f>VLOOKUP($B325,wedstrijden!$B:$L,D$1,FALSE)</f>
        <v>Degen</v>
      </c>
      <c r="E325" s="71" t="str">
        <f>VLOOKUP($B325,wedstrijden!$B:$L,E$1,FALSE)</f>
        <v>EK Jun Eq</v>
      </c>
      <c r="F325" s="71" t="str">
        <f>VLOOKUP($B325,wedstrijden!$B:$L,F$1,FALSE)</f>
        <v>Foggia</v>
      </c>
      <c r="G325" s="71" t="str">
        <f>VLOOKUP($B325,wedstrijden!$B:$L,G$1,FALSE)</f>
        <v>ITA</v>
      </c>
      <c r="H325" s="48">
        <f>VLOOKUP($B325,wedstrijden!$B:$L,H$1,FALSE)</f>
        <v>43527</v>
      </c>
      <c r="I325" s="48">
        <f>VLOOKUP($B325,wedstrijden!$B:$L,I$1,FALSE)</f>
        <v>43527</v>
      </c>
      <c r="J325" s="48">
        <f>VLOOKUP($B325,wedstrijden!$B:$L,J$1,FALSE)</f>
        <v>43520</v>
      </c>
      <c r="K325" s="48">
        <f>VLOOKUP($B325,wedstrijden!$B:$L,K$1,FALSE)</f>
        <v>43499</v>
      </c>
      <c r="L325" s="71">
        <f>VLOOKUP($B325,wedstrijden!$B:$L,L$1,FALSE)</f>
        <v>0</v>
      </c>
      <c r="M325" s="71" t="str">
        <f>VLOOKUP(E325,lookups!G:J,4,FALSE)</f>
        <v>niet</v>
      </c>
      <c r="N325" s="71">
        <f t="shared" si="22"/>
        <v>0</v>
      </c>
      <c r="O325" s="72"/>
      <c r="P325" s="72"/>
      <c r="Q325" s="72"/>
      <c r="R325" s="72"/>
      <c r="S325" s="72"/>
      <c r="T325" s="72"/>
      <c r="U325" s="72"/>
      <c r="V325" s="72"/>
      <c r="W325" s="72"/>
      <c r="AD325" s="71" t="str">
        <f t="shared" si="23"/>
        <v>HDEK Jun Eq3</v>
      </c>
    </row>
    <row r="326" spans="1:30" ht="11.25" customHeight="1" x14ac:dyDescent="0.2">
      <c r="A326" s="71" t="str">
        <f t="shared" si="20"/>
        <v>FoggiaEK Jun EqHerenSabel</v>
      </c>
      <c r="B326" s="71">
        <f t="shared" si="21"/>
        <v>324</v>
      </c>
      <c r="C326" s="71" t="str">
        <f>VLOOKUP($B326,wedstrijden!$B:$L,C$1,FALSE)</f>
        <v>Heren</v>
      </c>
      <c r="D326" s="71" t="str">
        <f>VLOOKUP($B326,wedstrijden!$B:$L,D$1,FALSE)</f>
        <v>Sabel</v>
      </c>
      <c r="E326" s="71" t="str">
        <f>VLOOKUP($B326,wedstrijden!$B:$L,E$1,FALSE)</f>
        <v>EK Jun Eq</v>
      </c>
      <c r="F326" s="71" t="str">
        <f>VLOOKUP($B326,wedstrijden!$B:$L,F$1,FALSE)</f>
        <v>Foggia</v>
      </c>
      <c r="G326" s="71" t="str">
        <f>VLOOKUP($B326,wedstrijden!$B:$L,G$1,FALSE)</f>
        <v>ITA</v>
      </c>
      <c r="H326" s="48">
        <f>VLOOKUP($B326,wedstrijden!$B:$L,H$1,FALSE)</f>
        <v>43527</v>
      </c>
      <c r="I326" s="48">
        <f>VLOOKUP($B326,wedstrijden!$B:$L,I$1,FALSE)</f>
        <v>43527</v>
      </c>
      <c r="J326" s="48">
        <f>VLOOKUP($B326,wedstrijden!$B:$L,J$1,FALSE)</f>
        <v>43520</v>
      </c>
      <c r="K326" s="48">
        <f>VLOOKUP($B326,wedstrijden!$B:$L,K$1,FALSE)</f>
        <v>43499</v>
      </c>
      <c r="L326" s="71">
        <f>VLOOKUP($B326,wedstrijden!$B:$L,L$1,FALSE)</f>
        <v>4</v>
      </c>
      <c r="M326" s="71" t="str">
        <f>VLOOKUP(E326,lookups!G:J,4,FALSE)</f>
        <v>niet</v>
      </c>
      <c r="N326" s="71">
        <f t="shared" si="22"/>
        <v>0</v>
      </c>
      <c r="O326" s="72"/>
      <c r="P326" s="72"/>
      <c r="Q326" s="72"/>
      <c r="R326" s="72"/>
      <c r="S326" s="72"/>
      <c r="T326" s="72"/>
      <c r="U326" s="72"/>
      <c r="V326" s="72"/>
      <c r="W326" s="72"/>
      <c r="AD326" s="71" t="str">
        <f t="shared" si="23"/>
        <v>HSEK Jun Eq3</v>
      </c>
    </row>
    <row r="327" spans="1:30" ht="11.25" customHeight="1" x14ac:dyDescent="0.2">
      <c r="A327" s="71" t="str">
        <f t="shared" si="20"/>
        <v>AthÃ¨nesWBDamesSabel</v>
      </c>
      <c r="B327" s="71">
        <f t="shared" si="21"/>
        <v>325</v>
      </c>
      <c r="C327" s="71" t="str">
        <f>VLOOKUP($B327,wedstrijden!$B:$L,C$1,FALSE)</f>
        <v>Dames</v>
      </c>
      <c r="D327" s="71" t="str">
        <f>VLOOKUP($B327,wedstrijden!$B:$L,D$1,FALSE)</f>
        <v>Sabel</v>
      </c>
      <c r="E327" s="71" t="str">
        <f>VLOOKUP($B327,wedstrijden!$B:$L,E$1,FALSE)</f>
        <v>WB</v>
      </c>
      <c r="F327" s="71" t="str">
        <f>VLOOKUP($B327,wedstrijden!$B:$L,F$1,FALSE)</f>
        <v>AthÃ¨nes</v>
      </c>
      <c r="G327" s="71" t="str">
        <f>VLOOKUP($B327,wedstrijden!$B:$L,G$1,FALSE)</f>
        <v>GRE</v>
      </c>
      <c r="H327" s="48">
        <f>VLOOKUP($B327,wedstrijden!$B:$L,H$1,FALSE)</f>
        <v>43532</v>
      </c>
      <c r="I327" s="48">
        <f>VLOOKUP($B327,wedstrijden!$B:$L,I$1,FALSE)</f>
        <v>43533</v>
      </c>
      <c r="J327" s="48">
        <f>VLOOKUP($B327,wedstrijden!$B:$L,J$1,FALSE)</f>
        <v>43525</v>
      </c>
      <c r="K327" s="48">
        <f>VLOOKUP($B327,wedstrijden!$B:$L,K$1,FALSE)</f>
        <v>43504</v>
      </c>
      <c r="L327" s="71">
        <f>VLOOKUP($B327,wedstrijden!$B:$L,L$1,FALSE)</f>
        <v>0</v>
      </c>
      <c r="M327" s="71" t="str">
        <f>VLOOKUP(E327,lookups!G:J,4,FALSE)</f>
        <v>niet</v>
      </c>
      <c r="N327" s="71">
        <f t="shared" si="22"/>
        <v>0</v>
      </c>
      <c r="O327" s="72"/>
      <c r="P327" s="72"/>
      <c r="Q327" s="72"/>
      <c r="R327" s="72"/>
      <c r="S327" s="72"/>
      <c r="T327" s="72"/>
      <c r="U327" s="72"/>
      <c r="V327" s="72"/>
      <c r="W327" s="72"/>
      <c r="AD327" s="71" t="str">
        <f t="shared" si="23"/>
        <v>DSWB3</v>
      </c>
    </row>
    <row r="328" spans="1:30" ht="11.25" customHeight="1" x14ac:dyDescent="0.2">
      <c r="A328" s="71" t="str">
        <f t="shared" si="20"/>
        <v>BudapestGPDamesDegen</v>
      </c>
      <c r="B328" s="71">
        <f t="shared" si="21"/>
        <v>326</v>
      </c>
      <c r="C328" s="71" t="str">
        <f>VLOOKUP($B328,wedstrijden!$B:$L,C$1,FALSE)</f>
        <v>Dames</v>
      </c>
      <c r="D328" s="71" t="str">
        <f>VLOOKUP($B328,wedstrijden!$B:$L,D$1,FALSE)</f>
        <v>Degen</v>
      </c>
      <c r="E328" s="71" t="str">
        <f>VLOOKUP($B328,wedstrijden!$B:$L,E$1,FALSE)</f>
        <v>GP</v>
      </c>
      <c r="F328" s="71" t="str">
        <f>VLOOKUP($B328,wedstrijden!$B:$L,F$1,FALSE)</f>
        <v>Budapest</v>
      </c>
      <c r="G328" s="71" t="str">
        <f>VLOOKUP($B328,wedstrijden!$B:$L,G$1,FALSE)</f>
        <v>HUN</v>
      </c>
      <c r="H328" s="48">
        <f>VLOOKUP($B328,wedstrijden!$B:$L,H$1,FALSE)</f>
        <v>43532</v>
      </c>
      <c r="I328" s="48">
        <f>VLOOKUP($B328,wedstrijden!$B:$L,I$1,FALSE)</f>
        <v>43534</v>
      </c>
      <c r="J328" s="48">
        <f>VLOOKUP($B328,wedstrijden!$B:$L,J$1,FALSE)</f>
        <v>43525</v>
      </c>
      <c r="K328" s="48">
        <f>VLOOKUP($B328,wedstrijden!$B:$L,K$1,FALSE)</f>
        <v>43504</v>
      </c>
      <c r="L328" s="71">
        <f>VLOOKUP($B328,wedstrijden!$B:$L,L$1,FALSE)</f>
        <v>6</v>
      </c>
      <c r="M328" s="71" t="str">
        <f>VLOOKUP(E328,lookups!G:J,4,FALSE)</f>
        <v>niet</v>
      </c>
      <c r="N328" s="71">
        <f t="shared" si="22"/>
        <v>0</v>
      </c>
      <c r="O328" s="72"/>
      <c r="P328" s="72"/>
      <c r="Q328" s="72"/>
      <c r="R328" s="72"/>
      <c r="S328" s="72"/>
      <c r="T328" s="72"/>
      <c r="U328" s="72"/>
      <c r="V328" s="72"/>
      <c r="W328" s="72"/>
      <c r="AD328" s="71" t="str">
        <f t="shared" si="23"/>
        <v>DDGP3</v>
      </c>
    </row>
    <row r="329" spans="1:30" ht="11.25" customHeight="1" x14ac:dyDescent="0.2">
      <c r="A329" s="71" t="str">
        <f t="shared" si="20"/>
        <v>BudapestGPHerenDegen</v>
      </c>
      <c r="B329" s="71">
        <f t="shared" si="21"/>
        <v>327</v>
      </c>
      <c r="C329" s="71" t="str">
        <f>VLOOKUP($B329,wedstrijden!$B:$L,C$1,FALSE)</f>
        <v>Heren</v>
      </c>
      <c r="D329" s="71" t="str">
        <f>VLOOKUP($B329,wedstrijden!$B:$L,D$1,FALSE)</f>
        <v>Degen</v>
      </c>
      <c r="E329" s="71" t="str">
        <f>VLOOKUP($B329,wedstrijden!$B:$L,E$1,FALSE)</f>
        <v>GP</v>
      </c>
      <c r="F329" s="71" t="str">
        <f>VLOOKUP($B329,wedstrijden!$B:$L,F$1,FALSE)</f>
        <v>Budapest</v>
      </c>
      <c r="G329" s="71" t="str">
        <f>VLOOKUP($B329,wedstrijden!$B:$L,G$1,FALSE)</f>
        <v>HUN</v>
      </c>
      <c r="H329" s="48">
        <f>VLOOKUP($B329,wedstrijden!$B:$L,H$1,FALSE)</f>
        <v>43532</v>
      </c>
      <c r="I329" s="48">
        <f>VLOOKUP($B329,wedstrijden!$B:$L,I$1,FALSE)</f>
        <v>43534</v>
      </c>
      <c r="J329" s="48">
        <f>VLOOKUP($B329,wedstrijden!$B:$L,J$1,FALSE)</f>
        <v>43525</v>
      </c>
      <c r="K329" s="48">
        <f>VLOOKUP($B329,wedstrijden!$B:$L,K$1,FALSE)</f>
        <v>43504</v>
      </c>
      <c r="L329" s="71">
        <f>VLOOKUP($B329,wedstrijden!$B:$L,L$1,FALSE)</f>
        <v>5</v>
      </c>
      <c r="M329" s="71" t="str">
        <f>VLOOKUP(E329,lookups!G:J,4,FALSE)</f>
        <v>niet</v>
      </c>
      <c r="N329" s="71">
        <f t="shared" si="22"/>
        <v>0</v>
      </c>
      <c r="O329" s="72"/>
      <c r="P329" s="72"/>
      <c r="Q329" s="72"/>
      <c r="R329" s="72"/>
      <c r="S329" s="72"/>
      <c r="T329" s="72"/>
      <c r="U329" s="72"/>
      <c r="V329" s="72"/>
      <c r="W329" s="72"/>
      <c r="AD329" s="71" t="str">
        <f t="shared" si="23"/>
        <v>HDGP3</v>
      </c>
    </row>
    <row r="330" spans="1:30" ht="11.25" customHeight="1" x14ac:dyDescent="0.2">
      <c r="A330" s="71" t="str">
        <f t="shared" si="20"/>
        <v>PadoueWBHerenSabel</v>
      </c>
      <c r="B330" s="71">
        <f t="shared" si="21"/>
        <v>328</v>
      </c>
      <c r="C330" s="71" t="str">
        <f>VLOOKUP($B330,wedstrijden!$B:$L,C$1,FALSE)</f>
        <v>Heren</v>
      </c>
      <c r="D330" s="71" t="str">
        <f>VLOOKUP($B330,wedstrijden!$B:$L,D$1,FALSE)</f>
        <v>Sabel</v>
      </c>
      <c r="E330" s="71" t="str">
        <f>VLOOKUP($B330,wedstrijden!$B:$L,E$1,FALSE)</f>
        <v>WB</v>
      </c>
      <c r="F330" s="71" t="str">
        <f>VLOOKUP($B330,wedstrijden!$B:$L,F$1,FALSE)</f>
        <v>Padoue</v>
      </c>
      <c r="G330" s="71" t="str">
        <f>VLOOKUP($B330,wedstrijden!$B:$L,G$1,FALSE)</f>
        <v>ITA</v>
      </c>
      <c r="H330" s="48">
        <f>VLOOKUP($B330,wedstrijden!$B:$L,H$1,FALSE)</f>
        <v>43532</v>
      </c>
      <c r="I330" s="48">
        <f>VLOOKUP($B330,wedstrijden!$B:$L,I$1,FALSE)</f>
        <v>43533</v>
      </c>
      <c r="J330" s="48">
        <f>VLOOKUP($B330,wedstrijden!$B:$L,J$1,FALSE)</f>
        <v>43525</v>
      </c>
      <c r="K330" s="48">
        <f>VLOOKUP($B330,wedstrijden!$B:$L,K$1,FALSE)</f>
        <v>43504</v>
      </c>
      <c r="L330" s="71">
        <f>VLOOKUP($B330,wedstrijden!$B:$L,L$1,FALSE)</f>
        <v>0</v>
      </c>
      <c r="M330" s="71" t="str">
        <f>VLOOKUP(E330,lookups!G:J,4,FALSE)</f>
        <v>niet</v>
      </c>
      <c r="N330" s="71">
        <f t="shared" si="22"/>
        <v>0</v>
      </c>
      <c r="O330" s="72"/>
      <c r="P330" s="72"/>
      <c r="Q330" s="72"/>
      <c r="R330" s="72"/>
      <c r="S330" s="72"/>
      <c r="T330" s="72"/>
      <c r="U330" s="72"/>
      <c r="V330" s="72"/>
      <c r="W330" s="72"/>
      <c r="AD330" s="71" t="str">
        <f t="shared" si="23"/>
        <v>HSWB3</v>
      </c>
    </row>
    <row r="331" spans="1:30" ht="11.25" customHeight="1" x14ac:dyDescent="0.2">
      <c r="A331" s="71" t="str">
        <f t="shared" si="20"/>
        <v>AthÃ¨nesWB EqDamesSabel</v>
      </c>
      <c r="B331" s="71">
        <f t="shared" si="21"/>
        <v>329</v>
      </c>
      <c r="C331" s="71" t="str">
        <f>VLOOKUP($B331,wedstrijden!$B:$L,C$1,FALSE)</f>
        <v>Dames</v>
      </c>
      <c r="D331" s="71" t="str">
        <f>VLOOKUP($B331,wedstrijden!$B:$L,D$1,FALSE)</f>
        <v>Sabel</v>
      </c>
      <c r="E331" s="71" t="str">
        <f>VLOOKUP($B331,wedstrijden!$B:$L,E$1,FALSE)</f>
        <v>WB Eq</v>
      </c>
      <c r="F331" s="71" t="str">
        <f>VLOOKUP($B331,wedstrijden!$B:$L,F$1,FALSE)</f>
        <v>AthÃ¨nes</v>
      </c>
      <c r="G331" s="71" t="str">
        <f>VLOOKUP($B331,wedstrijden!$B:$L,G$1,FALSE)</f>
        <v>GRE</v>
      </c>
      <c r="H331" s="48">
        <f>VLOOKUP($B331,wedstrijden!$B:$L,H$1,FALSE)</f>
        <v>43534</v>
      </c>
      <c r="I331" s="48">
        <f>VLOOKUP($B331,wedstrijden!$B:$L,I$1,FALSE)</f>
        <v>43534</v>
      </c>
      <c r="J331" s="48">
        <f>VLOOKUP($B331,wedstrijden!$B:$L,J$1,FALSE)</f>
        <v>43527</v>
      </c>
      <c r="K331" s="48">
        <f>VLOOKUP($B331,wedstrijden!$B:$L,K$1,FALSE)</f>
        <v>43506</v>
      </c>
      <c r="L331" s="71">
        <f>VLOOKUP($B331,wedstrijden!$B:$L,L$1,FALSE)</f>
        <v>0</v>
      </c>
      <c r="M331" s="71" t="str">
        <f>VLOOKUP(E331,lookups!G:J,4,FALSE)</f>
        <v>niet</v>
      </c>
      <c r="N331" s="71">
        <f t="shared" si="22"/>
        <v>0</v>
      </c>
      <c r="O331" s="72"/>
      <c r="P331" s="72"/>
      <c r="Q331" s="72"/>
      <c r="R331" s="72"/>
      <c r="S331" s="72"/>
      <c r="T331" s="72"/>
      <c r="U331" s="72"/>
      <c r="V331" s="72"/>
      <c r="W331" s="72"/>
      <c r="AD331" s="71" t="str">
        <f t="shared" si="23"/>
        <v>DSWB Eq3</v>
      </c>
    </row>
    <row r="332" spans="1:30" ht="11.25" customHeight="1" x14ac:dyDescent="0.2">
      <c r="A332" s="71" t="str">
        <f t="shared" si="20"/>
        <v>PadoueWB EqHerenSabel</v>
      </c>
      <c r="B332" s="71">
        <f t="shared" si="21"/>
        <v>330</v>
      </c>
      <c r="C332" s="71" t="str">
        <f>VLOOKUP($B332,wedstrijden!$B:$L,C$1,FALSE)</f>
        <v>Heren</v>
      </c>
      <c r="D332" s="71" t="str">
        <f>VLOOKUP($B332,wedstrijden!$B:$L,D$1,FALSE)</f>
        <v>Sabel</v>
      </c>
      <c r="E332" s="71" t="str">
        <f>VLOOKUP($B332,wedstrijden!$B:$L,E$1,FALSE)</f>
        <v>WB Eq</v>
      </c>
      <c r="F332" s="71" t="str">
        <f>VLOOKUP($B332,wedstrijden!$B:$L,F$1,FALSE)</f>
        <v>Padoue</v>
      </c>
      <c r="G332" s="71" t="str">
        <f>VLOOKUP($B332,wedstrijden!$B:$L,G$1,FALSE)</f>
        <v>ITA</v>
      </c>
      <c r="H332" s="48">
        <f>VLOOKUP($B332,wedstrijden!$B:$L,H$1,FALSE)</f>
        <v>43534</v>
      </c>
      <c r="I332" s="48">
        <f>VLOOKUP($B332,wedstrijden!$B:$L,I$1,FALSE)</f>
        <v>43534</v>
      </c>
      <c r="J332" s="48">
        <f>VLOOKUP($B332,wedstrijden!$B:$L,J$1,FALSE)</f>
        <v>43527</v>
      </c>
      <c r="K332" s="48">
        <f>VLOOKUP($B332,wedstrijden!$B:$L,K$1,FALSE)</f>
        <v>43506</v>
      </c>
      <c r="L332" s="71">
        <f>VLOOKUP($B332,wedstrijden!$B:$L,L$1,FALSE)</f>
        <v>0</v>
      </c>
      <c r="M332" s="71" t="str">
        <f>VLOOKUP(E332,lookups!G:J,4,FALSE)</f>
        <v>niet</v>
      </c>
      <c r="N332" s="71">
        <f t="shared" si="22"/>
        <v>0</v>
      </c>
      <c r="O332" s="72"/>
      <c r="P332" s="72"/>
      <c r="Q332" s="72"/>
      <c r="R332" s="72"/>
      <c r="S332" s="72"/>
      <c r="T332" s="72"/>
      <c r="U332" s="72"/>
      <c r="V332" s="72"/>
      <c r="W332" s="72"/>
      <c r="AD332" s="71" t="str">
        <f t="shared" si="23"/>
        <v>HSWB Eq3</v>
      </c>
    </row>
    <row r="333" spans="1:30" ht="11.25" customHeight="1" x14ac:dyDescent="0.2">
      <c r="A333" s="71" t="str">
        <f t="shared" si="20"/>
        <v>AnaheimGPDamesFloret</v>
      </c>
      <c r="B333" s="71">
        <f t="shared" si="21"/>
        <v>331</v>
      </c>
      <c r="C333" s="71" t="str">
        <f>VLOOKUP($B333,wedstrijden!$B:$L,C$1,FALSE)</f>
        <v>Dames</v>
      </c>
      <c r="D333" s="71" t="str">
        <f>VLOOKUP($B333,wedstrijden!$B:$L,D$1,FALSE)</f>
        <v>Floret</v>
      </c>
      <c r="E333" s="71" t="str">
        <f>VLOOKUP($B333,wedstrijden!$B:$L,E$1,FALSE)</f>
        <v>GP</v>
      </c>
      <c r="F333" s="71" t="str">
        <f>VLOOKUP($B333,wedstrijden!$B:$L,F$1,FALSE)</f>
        <v>Anaheim</v>
      </c>
      <c r="G333" s="71" t="str">
        <f>VLOOKUP($B333,wedstrijden!$B:$L,G$1,FALSE)</f>
        <v>USA</v>
      </c>
      <c r="H333" s="48">
        <f>VLOOKUP($B333,wedstrijden!$B:$L,H$1,FALSE)</f>
        <v>43539</v>
      </c>
      <c r="I333" s="48">
        <f>VLOOKUP($B333,wedstrijden!$B:$L,I$1,FALSE)</f>
        <v>43541</v>
      </c>
      <c r="J333" s="48">
        <f>VLOOKUP($B333,wedstrijden!$B:$L,J$1,FALSE)</f>
        <v>43532</v>
      </c>
      <c r="K333" s="48">
        <f>VLOOKUP($B333,wedstrijden!$B:$L,K$1,FALSE)</f>
        <v>43511</v>
      </c>
      <c r="L333" s="71">
        <f>VLOOKUP($B333,wedstrijden!$B:$L,L$1,FALSE)</f>
        <v>1</v>
      </c>
      <c r="M333" s="71" t="str">
        <f>VLOOKUP(E333,lookups!G:J,4,FALSE)</f>
        <v>niet</v>
      </c>
      <c r="N333" s="71">
        <f t="shared" si="22"/>
        <v>0</v>
      </c>
      <c r="O333" s="72"/>
      <c r="P333" s="72"/>
      <c r="Q333" s="72"/>
      <c r="R333" s="72"/>
      <c r="S333" s="72"/>
      <c r="T333" s="72"/>
      <c r="U333" s="72"/>
      <c r="V333" s="72"/>
      <c r="W333" s="72"/>
      <c r="AD333" s="71" t="str">
        <f t="shared" si="23"/>
        <v>DFGP3</v>
      </c>
    </row>
    <row r="334" spans="1:30" ht="11.25" customHeight="1" x14ac:dyDescent="0.2">
      <c r="A334" s="71" t="str">
        <f t="shared" si="20"/>
        <v>AnaheimGPHerenFloret</v>
      </c>
      <c r="B334" s="71">
        <f t="shared" si="21"/>
        <v>332</v>
      </c>
      <c r="C334" s="71" t="str">
        <f>VLOOKUP($B334,wedstrijden!$B:$L,C$1,FALSE)</f>
        <v>Heren</v>
      </c>
      <c r="D334" s="71" t="str">
        <f>VLOOKUP($B334,wedstrijden!$B:$L,D$1,FALSE)</f>
        <v>Floret</v>
      </c>
      <c r="E334" s="71" t="str">
        <f>VLOOKUP($B334,wedstrijden!$B:$L,E$1,FALSE)</f>
        <v>GP</v>
      </c>
      <c r="F334" s="71" t="str">
        <f>VLOOKUP($B334,wedstrijden!$B:$L,F$1,FALSE)</f>
        <v>Anaheim</v>
      </c>
      <c r="G334" s="71" t="str">
        <f>VLOOKUP($B334,wedstrijden!$B:$L,G$1,FALSE)</f>
        <v>USA</v>
      </c>
      <c r="H334" s="48">
        <f>VLOOKUP($B334,wedstrijden!$B:$L,H$1,FALSE)</f>
        <v>43539</v>
      </c>
      <c r="I334" s="48">
        <f>VLOOKUP($B334,wedstrijden!$B:$L,I$1,FALSE)</f>
        <v>43541</v>
      </c>
      <c r="J334" s="48">
        <f>VLOOKUP($B334,wedstrijden!$B:$L,J$1,FALSE)</f>
        <v>43532</v>
      </c>
      <c r="K334" s="48">
        <f>VLOOKUP($B334,wedstrijden!$B:$L,K$1,FALSE)</f>
        <v>43511</v>
      </c>
      <c r="L334" s="71">
        <f>VLOOKUP($B334,wedstrijden!$B:$L,L$1,FALSE)</f>
        <v>0</v>
      </c>
      <c r="M334" s="71" t="str">
        <f>VLOOKUP(E334,lookups!G:J,4,FALSE)</f>
        <v>niet</v>
      </c>
      <c r="N334" s="71">
        <f t="shared" si="22"/>
        <v>0</v>
      </c>
      <c r="O334" s="72"/>
      <c r="P334" s="72"/>
      <c r="Q334" s="72"/>
      <c r="R334" s="72"/>
      <c r="S334" s="72"/>
      <c r="T334" s="72"/>
      <c r="U334" s="72"/>
      <c r="V334" s="72"/>
      <c r="W334" s="72"/>
      <c r="AD334" s="71" t="str">
        <f t="shared" si="23"/>
        <v>HFGP3</v>
      </c>
    </row>
    <row r="335" spans="1:30" ht="11.25" customHeight="1" x14ac:dyDescent="0.2">
      <c r="A335" s="71" t="str">
        <f t="shared" si="20"/>
        <v>GliwiceU23HerenDegen</v>
      </c>
      <c r="B335" s="71">
        <f t="shared" si="21"/>
        <v>333</v>
      </c>
      <c r="C335" s="71" t="str">
        <f>VLOOKUP($B335,wedstrijden!$B:$L,C$1,FALSE)</f>
        <v>Heren</v>
      </c>
      <c r="D335" s="71" t="str">
        <f>VLOOKUP($B335,wedstrijden!$B:$L,D$1,FALSE)</f>
        <v>Degen</v>
      </c>
      <c r="E335" s="71" t="str">
        <f>VLOOKUP($B335,wedstrijden!$B:$L,E$1,FALSE)</f>
        <v>U23</v>
      </c>
      <c r="F335" s="71" t="str">
        <f>VLOOKUP($B335,wedstrijden!$B:$L,F$1,FALSE)</f>
        <v>Gliwice</v>
      </c>
      <c r="G335" s="71" t="str">
        <f>VLOOKUP($B335,wedstrijden!$B:$L,G$1,FALSE)</f>
        <v>POL</v>
      </c>
      <c r="H335" s="48">
        <f>VLOOKUP($B335,wedstrijden!$B:$L,H$1,FALSE)</f>
        <v>43540</v>
      </c>
      <c r="I335" s="48">
        <f>VLOOKUP($B335,wedstrijden!$B:$L,I$1,FALSE)</f>
        <v>43541</v>
      </c>
      <c r="J335" s="48">
        <f>VLOOKUP($B335,wedstrijden!$B:$L,J$1,FALSE)</f>
        <v>43533</v>
      </c>
      <c r="K335" s="48">
        <f>VLOOKUP($B335,wedstrijden!$B:$L,K$1,FALSE)</f>
        <v>43512</v>
      </c>
      <c r="L335" s="71">
        <f>VLOOKUP($B335,wedstrijden!$B:$L,L$1,FALSE)</f>
        <v>0</v>
      </c>
      <c r="M335" s="71">
        <f>VLOOKUP(E335,lookups!G:J,4,FALSE)</f>
        <v>1</v>
      </c>
      <c r="N335" s="71">
        <f t="shared" si="22"/>
        <v>0</v>
      </c>
      <c r="O335" s="72"/>
      <c r="P335" s="72"/>
      <c r="Q335" s="72"/>
      <c r="R335" s="72"/>
      <c r="S335" s="72"/>
      <c r="T335" s="72"/>
      <c r="U335" s="72"/>
      <c r="V335" s="72"/>
      <c r="W335" s="72"/>
      <c r="AD335" s="71" t="str">
        <f t="shared" si="23"/>
        <v>HDU233</v>
      </c>
    </row>
    <row r="336" spans="1:30" ht="11.25" customHeight="1" x14ac:dyDescent="0.2">
      <c r="A336" s="71" t="str">
        <f t="shared" si="20"/>
        <v>StraatsburgU23DamesSabel</v>
      </c>
      <c r="B336" s="71">
        <f t="shared" si="21"/>
        <v>334</v>
      </c>
      <c r="C336" s="71" t="str">
        <f>VLOOKUP($B336,wedstrijden!$B:$L,C$1,FALSE)</f>
        <v>Dames</v>
      </c>
      <c r="D336" s="71" t="str">
        <f>VLOOKUP($B336,wedstrijden!$B:$L,D$1,FALSE)</f>
        <v>Sabel</v>
      </c>
      <c r="E336" s="71" t="str">
        <f>VLOOKUP($B336,wedstrijden!$B:$L,E$1,FALSE)</f>
        <v>U23</v>
      </c>
      <c r="F336" s="71" t="str">
        <f>VLOOKUP($B336,wedstrijden!$B:$L,F$1,FALSE)</f>
        <v>Straatsburg</v>
      </c>
      <c r="G336" s="71" t="str">
        <f>VLOOKUP($B336,wedstrijden!$B:$L,G$1,FALSE)</f>
        <v>FRA</v>
      </c>
      <c r="H336" s="48">
        <f>VLOOKUP($B336,wedstrijden!$B:$L,H$1,FALSE)</f>
        <v>43540</v>
      </c>
      <c r="I336" s="48">
        <f>VLOOKUP($B336,wedstrijden!$B:$L,I$1,FALSE)</f>
        <v>43541</v>
      </c>
      <c r="J336" s="48">
        <f>VLOOKUP($B336,wedstrijden!$B:$L,J$1,FALSE)</f>
        <v>43533</v>
      </c>
      <c r="K336" s="48">
        <f>VLOOKUP($B336,wedstrijden!$B:$L,K$1,FALSE)</f>
        <v>43512</v>
      </c>
      <c r="L336" s="71">
        <f>VLOOKUP($B336,wedstrijden!$B:$L,L$1,FALSE)</f>
        <v>2</v>
      </c>
      <c r="M336" s="71">
        <f>VLOOKUP(E336,lookups!G:J,4,FALSE)</f>
        <v>1</v>
      </c>
      <c r="N336" s="71">
        <f t="shared" si="22"/>
        <v>1</v>
      </c>
      <c r="O336" s="72"/>
      <c r="P336" s="72"/>
      <c r="Q336" s="72"/>
      <c r="R336" s="72"/>
      <c r="S336" s="72"/>
      <c r="T336" s="72"/>
      <c r="U336" s="72"/>
      <c r="V336" s="72"/>
      <c r="W336" s="72"/>
      <c r="AD336" s="71" t="str">
        <f t="shared" si="23"/>
        <v>DSU233</v>
      </c>
    </row>
    <row r="337" spans="1:30" ht="11.25" customHeight="1" x14ac:dyDescent="0.2">
      <c r="A337" s="71" t="str">
        <f t="shared" si="20"/>
        <v>StraatsburgU23HerenSabel</v>
      </c>
      <c r="B337" s="71">
        <f t="shared" si="21"/>
        <v>335</v>
      </c>
      <c r="C337" s="71" t="str">
        <f>VLOOKUP($B337,wedstrijden!$B:$L,C$1,FALSE)</f>
        <v>Heren</v>
      </c>
      <c r="D337" s="71" t="str">
        <f>VLOOKUP($B337,wedstrijden!$B:$L,D$1,FALSE)</f>
        <v>Sabel</v>
      </c>
      <c r="E337" s="71" t="str">
        <f>VLOOKUP($B337,wedstrijden!$B:$L,E$1,FALSE)</f>
        <v>U23</v>
      </c>
      <c r="F337" s="71" t="str">
        <f>VLOOKUP($B337,wedstrijden!$B:$L,F$1,FALSE)</f>
        <v>Straatsburg</v>
      </c>
      <c r="G337" s="71" t="str">
        <f>VLOOKUP($B337,wedstrijden!$B:$L,G$1,FALSE)</f>
        <v>FRA</v>
      </c>
      <c r="H337" s="48">
        <f>VLOOKUP($B337,wedstrijden!$B:$L,H$1,FALSE)</f>
        <v>43540</v>
      </c>
      <c r="I337" s="48">
        <f>VLOOKUP($B337,wedstrijden!$B:$L,I$1,FALSE)</f>
        <v>43541</v>
      </c>
      <c r="J337" s="48">
        <f>VLOOKUP($B337,wedstrijden!$B:$L,J$1,FALSE)</f>
        <v>43533</v>
      </c>
      <c r="K337" s="48">
        <f>VLOOKUP($B337,wedstrijden!$B:$L,K$1,FALSE)</f>
        <v>43512</v>
      </c>
      <c r="L337" s="71">
        <f>VLOOKUP($B337,wedstrijden!$B:$L,L$1,FALSE)</f>
        <v>0</v>
      </c>
      <c r="M337" s="71">
        <f>VLOOKUP(E337,lookups!G:J,4,FALSE)</f>
        <v>1</v>
      </c>
      <c r="N337" s="71">
        <f t="shared" si="22"/>
        <v>0</v>
      </c>
      <c r="O337" s="72"/>
      <c r="P337" s="72"/>
      <c r="Q337" s="72"/>
      <c r="R337" s="72"/>
      <c r="S337" s="72"/>
      <c r="T337" s="72"/>
      <c r="U337" s="72"/>
      <c r="V337" s="72"/>
      <c r="W337" s="72"/>
      <c r="AD337" s="71" t="str">
        <f t="shared" si="23"/>
        <v>HSU233</v>
      </c>
    </row>
    <row r="338" spans="1:30" ht="11.25" customHeight="1" x14ac:dyDescent="0.2">
      <c r="A338" s="71" t="str">
        <f t="shared" si="20"/>
        <v>WarschauU23DamesDegen</v>
      </c>
      <c r="B338" s="71">
        <f t="shared" si="21"/>
        <v>336</v>
      </c>
      <c r="C338" s="71" t="str">
        <f>VLOOKUP($B338,wedstrijden!$B:$L,C$1,FALSE)</f>
        <v>Dames</v>
      </c>
      <c r="D338" s="71" t="str">
        <f>VLOOKUP($B338,wedstrijden!$B:$L,D$1,FALSE)</f>
        <v>Degen</v>
      </c>
      <c r="E338" s="71" t="str">
        <f>VLOOKUP($B338,wedstrijden!$B:$L,E$1,FALSE)</f>
        <v>U23</v>
      </c>
      <c r="F338" s="71" t="str">
        <f>VLOOKUP($B338,wedstrijden!$B:$L,F$1,FALSE)</f>
        <v>Warschau</v>
      </c>
      <c r="G338" s="71" t="str">
        <f>VLOOKUP($B338,wedstrijden!$B:$L,G$1,FALSE)</f>
        <v>POL</v>
      </c>
      <c r="H338" s="48">
        <f>VLOOKUP($B338,wedstrijden!$B:$L,H$1,FALSE)</f>
        <v>43540</v>
      </c>
      <c r="I338" s="48">
        <f>VLOOKUP($B338,wedstrijden!$B:$L,I$1,FALSE)</f>
        <v>43541</v>
      </c>
      <c r="J338" s="48">
        <f>VLOOKUP($B338,wedstrijden!$B:$L,J$1,FALSE)</f>
        <v>43533</v>
      </c>
      <c r="K338" s="48">
        <f>VLOOKUP($B338,wedstrijden!$B:$L,K$1,FALSE)</f>
        <v>43512</v>
      </c>
      <c r="L338" s="71">
        <f>VLOOKUP($B338,wedstrijden!$B:$L,L$1,FALSE)</f>
        <v>5</v>
      </c>
      <c r="M338" s="71">
        <f>VLOOKUP(E338,lookups!G:J,4,FALSE)</f>
        <v>1</v>
      </c>
      <c r="N338" s="71">
        <f t="shared" si="22"/>
        <v>1</v>
      </c>
      <c r="O338" s="72"/>
      <c r="P338" s="72"/>
      <c r="Q338" s="72"/>
      <c r="R338" s="72"/>
      <c r="S338" s="72"/>
      <c r="T338" s="72"/>
      <c r="U338" s="72"/>
      <c r="V338" s="72"/>
      <c r="W338" s="72"/>
      <c r="AD338" s="71" t="str">
        <f t="shared" si="23"/>
        <v>DDU233</v>
      </c>
    </row>
    <row r="339" spans="1:30" ht="11.25" customHeight="1" x14ac:dyDescent="0.2">
      <c r="A339" s="71" t="str">
        <f t="shared" si="20"/>
        <v>BudapestWBHerenSabel</v>
      </c>
      <c r="B339" s="71">
        <f t="shared" si="21"/>
        <v>337</v>
      </c>
      <c r="C339" s="71" t="str">
        <f>VLOOKUP($B339,wedstrijden!$B:$L,C$1,FALSE)</f>
        <v>Heren</v>
      </c>
      <c r="D339" s="71" t="str">
        <f>VLOOKUP($B339,wedstrijden!$B:$L,D$1,FALSE)</f>
        <v>Sabel</v>
      </c>
      <c r="E339" s="71" t="str">
        <f>VLOOKUP($B339,wedstrijden!$B:$L,E$1,FALSE)</f>
        <v>WB</v>
      </c>
      <c r="F339" s="71" t="str">
        <f>VLOOKUP($B339,wedstrijden!$B:$L,F$1,FALSE)</f>
        <v>Budapest</v>
      </c>
      <c r="G339" s="71" t="str">
        <f>VLOOKUP($B339,wedstrijden!$B:$L,G$1,FALSE)</f>
        <v>HUN</v>
      </c>
      <c r="H339" s="48">
        <f>VLOOKUP($B339,wedstrijden!$B:$L,H$1,FALSE)</f>
        <v>43546</v>
      </c>
      <c r="I339" s="48">
        <f>VLOOKUP($B339,wedstrijden!$B:$L,I$1,FALSE)</f>
        <v>43519</v>
      </c>
      <c r="J339" s="48">
        <f>VLOOKUP($B339,wedstrijden!$B:$L,J$1,FALSE)</f>
        <v>43539</v>
      </c>
      <c r="K339" s="48">
        <f>VLOOKUP($B339,wedstrijden!$B:$L,K$1,FALSE)</f>
        <v>43518</v>
      </c>
      <c r="L339" s="71">
        <f>VLOOKUP($B339,wedstrijden!$B:$L,L$1,FALSE)</f>
        <v>0</v>
      </c>
      <c r="M339" s="71" t="str">
        <f>VLOOKUP(E339,lookups!G:J,4,FALSE)</f>
        <v>niet</v>
      </c>
      <c r="N339" s="71">
        <f t="shared" si="22"/>
        <v>0</v>
      </c>
      <c r="O339" s="72"/>
      <c r="P339" s="72"/>
      <c r="Q339" s="72"/>
      <c r="R339" s="72"/>
      <c r="S339" s="72"/>
      <c r="T339" s="72"/>
      <c r="U339" s="72"/>
      <c r="V339" s="72"/>
      <c r="W339" s="72"/>
      <c r="AD339" s="71" t="str">
        <f t="shared" si="23"/>
        <v>HSWB3</v>
      </c>
    </row>
    <row r="340" spans="1:30" ht="11.25" customHeight="1" x14ac:dyDescent="0.2">
      <c r="A340" s="71" t="str">
        <f t="shared" si="20"/>
        <v>Buenos AiresWBHerenDegen</v>
      </c>
      <c r="B340" s="71">
        <f t="shared" si="21"/>
        <v>338</v>
      </c>
      <c r="C340" s="71" t="str">
        <f>VLOOKUP($B340,wedstrijden!$B:$L,C$1,FALSE)</f>
        <v>Heren</v>
      </c>
      <c r="D340" s="71" t="str">
        <f>VLOOKUP($B340,wedstrijden!$B:$L,D$1,FALSE)</f>
        <v>Degen</v>
      </c>
      <c r="E340" s="71" t="str">
        <f>VLOOKUP($B340,wedstrijden!$B:$L,E$1,FALSE)</f>
        <v>WB</v>
      </c>
      <c r="F340" s="71" t="str">
        <f>VLOOKUP($B340,wedstrijden!$B:$L,F$1,FALSE)</f>
        <v>Buenos Aires</v>
      </c>
      <c r="G340" s="71" t="str">
        <f>VLOOKUP($B340,wedstrijden!$B:$L,G$1,FALSE)</f>
        <v>ARG</v>
      </c>
      <c r="H340" s="48">
        <f>VLOOKUP($B340,wedstrijden!$B:$L,H$1,FALSE)</f>
        <v>43546</v>
      </c>
      <c r="I340" s="48">
        <f>VLOOKUP($B340,wedstrijden!$B:$L,I$1,FALSE)</f>
        <v>43547</v>
      </c>
      <c r="J340" s="48">
        <f>VLOOKUP($B340,wedstrijden!$B:$L,J$1,FALSE)</f>
        <v>43539</v>
      </c>
      <c r="K340" s="48">
        <f>VLOOKUP($B340,wedstrijden!$B:$L,K$1,FALSE)</f>
        <v>43518</v>
      </c>
      <c r="L340" s="71">
        <f>VLOOKUP($B340,wedstrijden!$B:$L,L$1,FALSE)</f>
        <v>4</v>
      </c>
      <c r="M340" s="71" t="str">
        <f>VLOOKUP(E340,lookups!G:J,4,FALSE)</f>
        <v>niet</v>
      </c>
      <c r="N340" s="71">
        <f t="shared" si="22"/>
        <v>0</v>
      </c>
      <c r="O340" s="72"/>
      <c r="P340" s="72"/>
      <c r="Q340" s="72"/>
      <c r="R340" s="72"/>
      <c r="S340" s="72"/>
      <c r="T340" s="72"/>
      <c r="U340" s="72"/>
      <c r="V340" s="72"/>
      <c r="W340" s="72"/>
      <c r="AD340" s="71" t="str">
        <f t="shared" si="23"/>
        <v>HDWB3</v>
      </c>
    </row>
    <row r="341" spans="1:30" ht="11.25" customHeight="1" x14ac:dyDescent="0.2">
      <c r="A341" s="71" t="str">
        <f t="shared" si="20"/>
        <v>Sint-NiklaasWBDamesSabel</v>
      </c>
      <c r="B341" s="71">
        <f t="shared" si="21"/>
        <v>339</v>
      </c>
      <c r="C341" s="71" t="str">
        <f>VLOOKUP($B341,wedstrijden!$B:$L,C$1,FALSE)</f>
        <v>Dames</v>
      </c>
      <c r="D341" s="71" t="str">
        <f>VLOOKUP($B341,wedstrijden!$B:$L,D$1,FALSE)</f>
        <v>Sabel</v>
      </c>
      <c r="E341" s="71" t="str">
        <f>VLOOKUP($B341,wedstrijden!$B:$L,E$1,FALSE)</f>
        <v>WB</v>
      </c>
      <c r="F341" s="71" t="str">
        <f>VLOOKUP($B341,wedstrijden!$B:$L,F$1,FALSE)</f>
        <v>Sint-Niklaas</v>
      </c>
      <c r="G341" s="71" t="str">
        <f>VLOOKUP($B341,wedstrijden!$B:$L,G$1,FALSE)</f>
        <v>BEL</v>
      </c>
      <c r="H341" s="48">
        <f>VLOOKUP($B341,wedstrijden!$B:$L,H$1,FALSE)</f>
        <v>43546</v>
      </c>
      <c r="I341" s="48">
        <f>VLOOKUP($B341,wedstrijden!$B:$L,I$1,FALSE)</f>
        <v>43547</v>
      </c>
      <c r="J341" s="48">
        <f>VLOOKUP($B341,wedstrijden!$B:$L,J$1,FALSE)</f>
        <v>43539</v>
      </c>
      <c r="K341" s="48">
        <f>VLOOKUP($B341,wedstrijden!$B:$L,K$1,FALSE)</f>
        <v>43518</v>
      </c>
      <c r="L341" s="71">
        <f>VLOOKUP($B341,wedstrijden!$B:$L,L$1,FALSE)</f>
        <v>1</v>
      </c>
      <c r="M341" s="71" t="str">
        <f>VLOOKUP(E341,lookups!G:J,4,FALSE)</f>
        <v>niet</v>
      </c>
      <c r="N341" s="71">
        <f t="shared" si="22"/>
        <v>0</v>
      </c>
      <c r="O341" s="72"/>
      <c r="P341" s="72"/>
      <c r="Q341" s="72"/>
      <c r="R341" s="72"/>
      <c r="S341" s="72"/>
      <c r="T341" s="72"/>
      <c r="U341" s="72"/>
      <c r="V341" s="72"/>
      <c r="W341" s="72"/>
      <c r="AD341" s="71" t="str">
        <f t="shared" si="23"/>
        <v>DSWB3</v>
      </c>
    </row>
    <row r="342" spans="1:30" ht="11.25" customHeight="1" x14ac:dyDescent="0.2">
      <c r="A342" s="71" t="str">
        <f t="shared" si="20"/>
        <v>SuzhouWBDamesDegen</v>
      </c>
      <c r="B342" s="71">
        <f t="shared" si="21"/>
        <v>340</v>
      </c>
      <c r="C342" s="71" t="str">
        <f>VLOOKUP($B342,wedstrijden!$B:$L,C$1,FALSE)</f>
        <v>Dames</v>
      </c>
      <c r="D342" s="71" t="str">
        <f>VLOOKUP($B342,wedstrijden!$B:$L,D$1,FALSE)</f>
        <v>Degen</v>
      </c>
      <c r="E342" s="71" t="str">
        <f>VLOOKUP($B342,wedstrijden!$B:$L,E$1,FALSE)</f>
        <v>WB</v>
      </c>
      <c r="F342" s="71" t="str">
        <f>VLOOKUP($B342,wedstrijden!$B:$L,F$1,FALSE)</f>
        <v>Suzhou</v>
      </c>
      <c r="G342" s="71" t="str">
        <f>VLOOKUP($B342,wedstrijden!$B:$L,G$1,FALSE)</f>
        <v>CHN</v>
      </c>
      <c r="H342" s="48">
        <f>VLOOKUP($B342,wedstrijden!$B:$L,H$1,FALSE)</f>
        <v>43546</v>
      </c>
      <c r="I342" s="48">
        <f>VLOOKUP($B342,wedstrijden!$B:$L,I$1,FALSE)</f>
        <v>43547</v>
      </c>
      <c r="J342" s="48">
        <f>VLOOKUP($B342,wedstrijden!$B:$L,J$1,FALSE)</f>
        <v>43539</v>
      </c>
      <c r="K342" s="48">
        <f>VLOOKUP($B342,wedstrijden!$B:$L,K$1,FALSE)</f>
        <v>43518</v>
      </c>
      <c r="L342" s="71">
        <f>VLOOKUP($B342,wedstrijden!$B:$L,L$1,FALSE)</f>
        <v>0</v>
      </c>
      <c r="M342" s="71" t="str">
        <f>VLOOKUP(E342,lookups!G:J,4,FALSE)</f>
        <v>niet</v>
      </c>
      <c r="N342" s="71">
        <f t="shared" si="22"/>
        <v>0</v>
      </c>
      <c r="O342" s="72"/>
      <c r="P342" s="72"/>
      <c r="Q342" s="72"/>
      <c r="R342" s="72"/>
      <c r="S342" s="72"/>
      <c r="T342" s="72"/>
      <c r="U342" s="72"/>
      <c r="V342" s="72"/>
      <c r="W342" s="72"/>
      <c r="AD342" s="71" t="str">
        <f t="shared" si="23"/>
        <v>DDWB3</v>
      </c>
    </row>
    <row r="343" spans="1:30" ht="11.25" customHeight="1" x14ac:dyDescent="0.2">
      <c r="A343" s="71" t="str">
        <f t="shared" si="20"/>
        <v>BrnoU23DamesFloret</v>
      </c>
      <c r="B343" s="71">
        <f t="shared" si="21"/>
        <v>341</v>
      </c>
      <c r="C343" s="71" t="str">
        <f>VLOOKUP($B343,wedstrijden!$B:$L,C$1,FALSE)</f>
        <v>Dames</v>
      </c>
      <c r="D343" s="71" t="str">
        <f>VLOOKUP($B343,wedstrijden!$B:$L,D$1,FALSE)</f>
        <v>Floret</v>
      </c>
      <c r="E343" s="71" t="str">
        <f>VLOOKUP($B343,wedstrijden!$B:$L,E$1,FALSE)</f>
        <v>U23</v>
      </c>
      <c r="F343" s="71" t="str">
        <f>VLOOKUP($B343,wedstrijden!$B:$L,F$1,FALSE)</f>
        <v>Brno</v>
      </c>
      <c r="G343" s="71" t="str">
        <f>VLOOKUP($B343,wedstrijden!$B:$L,G$1,FALSE)</f>
        <v>CZE</v>
      </c>
      <c r="H343" s="48">
        <f>VLOOKUP($B343,wedstrijden!$B:$L,H$1,FALSE)</f>
        <v>43547</v>
      </c>
      <c r="I343" s="48">
        <f>VLOOKUP($B343,wedstrijden!$B:$L,I$1,FALSE)</f>
        <v>43548</v>
      </c>
      <c r="J343" s="48">
        <f>VLOOKUP($B343,wedstrijden!$B:$L,J$1,FALSE)</f>
        <v>43540</v>
      </c>
      <c r="K343" s="48">
        <f>VLOOKUP($B343,wedstrijden!$B:$L,K$1,FALSE)</f>
        <v>43519</v>
      </c>
      <c r="L343" s="71">
        <f>VLOOKUP($B343,wedstrijden!$B:$L,L$1,FALSE)</f>
        <v>0</v>
      </c>
      <c r="M343" s="71">
        <f>VLOOKUP(E343,lookups!G:J,4,FALSE)</f>
        <v>1</v>
      </c>
      <c r="N343" s="71">
        <f t="shared" si="22"/>
        <v>0</v>
      </c>
      <c r="O343" s="72"/>
      <c r="P343" s="72"/>
      <c r="Q343" s="72"/>
      <c r="R343" s="72"/>
      <c r="S343" s="72"/>
      <c r="T343" s="72"/>
      <c r="U343" s="72"/>
      <c r="V343" s="72"/>
      <c r="W343" s="72"/>
      <c r="AD343" s="71" t="str">
        <f t="shared" si="23"/>
        <v>DFU233</v>
      </c>
    </row>
    <row r="344" spans="1:30" ht="11.25" customHeight="1" x14ac:dyDescent="0.2">
      <c r="A344" s="71" t="str">
        <f t="shared" si="20"/>
        <v>BrnoU23HerenFloret</v>
      </c>
      <c r="B344" s="71">
        <f t="shared" si="21"/>
        <v>342</v>
      </c>
      <c r="C344" s="71" t="str">
        <f>VLOOKUP($B344,wedstrijden!$B:$L,C$1,FALSE)</f>
        <v>Heren</v>
      </c>
      <c r="D344" s="71" t="str">
        <f>VLOOKUP($B344,wedstrijden!$B:$L,D$1,FALSE)</f>
        <v>Floret</v>
      </c>
      <c r="E344" s="71" t="str">
        <f>VLOOKUP($B344,wedstrijden!$B:$L,E$1,FALSE)</f>
        <v>U23</v>
      </c>
      <c r="F344" s="71" t="str">
        <f>VLOOKUP($B344,wedstrijden!$B:$L,F$1,FALSE)</f>
        <v>Brno</v>
      </c>
      <c r="G344" s="71" t="str">
        <f>VLOOKUP($B344,wedstrijden!$B:$L,G$1,FALSE)</f>
        <v>CZE</v>
      </c>
      <c r="H344" s="48">
        <f>VLOOKUP($B344,wedstrijden!$B:$L,H$1,FALSE)</f>
        <v>43547</v>
      </c>
      <c r="I344" s="48">
        <f>VLOOKUP($B344,wedstrijden!$B:$L,I$1,FALSE)</f>
        <v>43548</v>
      </c>
      <c r="J344" s="48">
        <f>VLOOKUP($B344,wedstrijden!$B:$L,J$1,FALSE)</f>
        <v>43540</v>
      </c>
      <c r="K344" s="48">
        <f>VLOOKUP($B344,wedstrijden!$B:$L,K$1,FALSE)</f>
        <v>43519</v>
      </c>
      <c r="L344" s="71">
        <f>VLOOKUP($B344,wedstrijden!$B:$L,L$1,FALSE)</f>
        <v>0</v>
      </c>
      <c r="M344" s="71">
        <f>VLOOKUP(E344,lookups!G:J,4,FALSE)</f>
        <v>1</v>
      </c>
      <c r="N344" s="71">
        <f t="shared" si="22"/>
        <v>0</v>
      </c>
      <c r="O344" s="72"/>
      <c r="P344" s="72"/>
      <c r="Q344" s="72"/>
      <c r="R344" s="72"/>
      <c r="S344" s="72"/>
      <c r="T344" s="72"/>
      <c r="U344" s="72"/>
      <c r="V344" s="72"/>
      <c r="W344" s="72"/>
      <c r="AD344" s="71" t="str">
        <f t="shared" si="23"/>
        <v>HFU233</v>
      </c>
    </row>
    <row r="345" spans="1:30" ht="11.25" customHeight="1" x14ac:dyDescent="0.2">
      <c r="A345" s="71" t="str">
        <f t="shared" si="20"/>
        <v>BudapestWB EqHerenSabel</v>
      </c>
      <c r="B345" s="71">
        <f t="shared" si="21"/>
        <v>343</v>
      </c>
      <c r="C345" s="71" t="str">
        <f>VLOOKUP($B345,wedstrijden!$B:$L,C$1,FALSE)</f>
        <v>Heren</v>
      </c>
      <c r="D345" s="71" t="str">
        <f>VLOOKUP($B345,wedstrijden!$B:$L,D$1,FALSE)</f>
        <v>Sabel</v>
      </c>
      <c r="E345" s="71" t="str">
        <f>VLOOKUP($B345,wedstrijden!$B:$L,E$1,FALSE)</f>
        <v>WB Eq</v>
      </c>
      <c r="F345" s="71" t="str">
        <f>VLOOKUP($B345,wedstrijden!$B:$L,F$1,FALSE)</f>
        <v>Budapest</v>
      </c>
      <c r="G345" s="71" t="str">
        <f>VLOOKUP($B345,wedstrijden!$B:$L,G$1,FALSE)</f>
        <v>HUN</v>
      </c>
      <c r="H345" s="48">
        <f>VLOOKUP($B345,wedstrijden!$B:$L,H$1,FALSE)</f>
        <v>43548</v>
      </c>
      <c r="I345" s="48">
        <f>VLOOKUP($B345,wedstrijden!$B:$L,I$1,FALSE)</f>
        <v>43548</v>
      </c>
      <c r="J345" s="48">
        <f>VLOOKUP($B345,wedstrijden!$B:$L,J$1,FALSE)</f>
        <v>43541</v>
      </c>
      <c r="K345" s="48">
        <f>VLOOKUP($B345,wedstrijden!$B:$L,K$1,FALSE)</f>
        <v>43520</v>
      </c>
      <c r="L345" s="71">
        <f>VLOOKUP($B345,wedstrijden!$B:$L,L$1,FALSE)</f>
        <v>0</v>
      </c>
      <c r="M345" s="71" t="str">
        <f>VLOOKUP(E345,lookups!G:J,4,FALSE)</f>
        <v>niet</v>
      </c>
      <c r="N345" s="71">
        <f t="shared" si="22"/>
        <v>0</v>
      </c>
      <c r="O345" s="72"/>
      <c r="P345" s="72"/>
      <c r="Q345" s="72"/>
      <c r="R345" s="72"/>
      <c r="S345" s="72"/>
      <c r="T345" s="72"/>
      <c r="U345" s="72"/>
      <c r="V345" s="72"/>
      <c r="W345" s="72"/>
      <c r="AD345" s="71" t="str">
        <f t="shared" si="23"/>
        <v>HSWB Eq3</v>
      </c>
    </row>
    <row r="346" spans="1:30" ht="11.25" customHeight="1" x14ac:dyDescent="0.2">
      <c r="A346" s="71" t="str">
        <f t="shared" si="20"/>
        <v>Buenos AiresWB EqHerenDegen</v>
      </c>
      <c r="B346" s="71">
        <f t="shared" si="21"/>
        <v>344</v>
      </c>
      <c r="C346" s="71" t="str">
        <f>VLOOKUP($B346,wedstrijden!$B:$L,C$1,FALSE)</f>
        <v>Heren</v>
      </c>
      <c r="D346" s="71" t="str">
        <f>VLOOKUP($B346,wedstrijden!$B:$L,D$1,FALSE)</f>
        <v>Degen</v>
      </c>
      <c r="E346" s="71" t="str">
        <f>VLOOKUP($B346,wedstrijden!$B:$L,E$1,FALSE)</f>
        <v>WB Eq</v>
      </c>
      <c r="F346" s="71" t="str">
        <f>VLOOKUP($B346,wedstrijden!$B:$L,F$1,FALSE)</f>
        <v>Buenos Aires</v>
      </c>
      <c r="G346" s="71" t="str">
        <f>VLOOKUP($B346,wedstrijden!$B:$L,G$1,FALSE)</f>
        <v>ARG</v>
      </c>
      <c r="H346" s="48">
        <f>VLOOKUP($B346,wedstrijden!$B:$L,H$1,FALSE)</f>
        <v>43548</v>
      </c>
      <c r="I346" s="48">
        <f>VLOOKUP($B346,wedstrijden!$B:$L,I$1,FALSE)</f>
        <v>43548</v>
      </c>
      <c r="J346" s="48">
        <f>VLOOKUP($B346,wedstrijden!$B:$L,J$1,FALSE)</f>
        <v>43541</v>
      </c>
      <c r="K346" s="48">
        <f>VLOOKUP($B346,wedstrijden!$B:$L,K$1,FALSE)</f>
        <v>43520</v>
      </c>
      <c r="L346" s="71">
        <f>VLOOKUP($B346,wedstrijden!$B:$L,L$1,FALSE)</f>
        <v>4</v>
      </c>
      <c r="M346" s="71" t="str">
        <f>VLOOKUP(E346,lookups!G:J,4,FALSE)</f>
        <v>niet</v>
      </c>
      <c r="N346" s="71">
        <f t="shared" si="22"/>
        <v>0</v>
      </c>
      <c r="O346" s="72"/>
      <c r="P346" s="72"/>
      <c r="Q346" s="72"/>
      <c r="R346" s="72"/>
      <c r="S346" s="72"/>
      <c r="T346" s="72"/>
      <c r="U346" s="72"/>
      <c r="V346" s="72"/>
      <c r="W346" s="72"/>
      <c r="AD346" s="71" t="str">
        <f t="shared" si="23"/>
        <v>HDWB Eq3</v>
      </c>
    </row>
    <row r="347" spans="1:30" ht="11.25" customHeight="1" x14ac:dyDescent="0.2">
      <c r="A347" s="71" t="str">
        <f t="shared" si="20"/>
        <v>Sint-NiklaasWB EqDamesSabel</v>
      </c>
      <c r="B347" s="71">
        <f t="shared" si="21"/>
        <v>345</v>
      </c>
      <c r="C347" s="71" t="str">
        <f>VLOOKUP($B347,wedstrijden!$B:$L,C$1,FALSE)</f>
        <v>Dames</v>
      </c>
      <c r="D347" s="71" t="str">
        <f>VLOOKUP($B347,wedstrijden!$B:$L,D$1,FALSE)</f>
        <v>Sabel</v>
      </c>
      <c r="E347" s="71" t="str">
        <f>VLOOKUP($B347,wedstrijden!$B:$L,E$1,FALSE)</f>
        <v>WB Eq</v>
      </c>
      <c r="F347" s="71" t="str">
        <f>VLOOKUP($B347,wedstrijden!$B:$L,F$1,FALSE)</f>
        <v>Sint-Niklaas</v>
      </c>
      <c r="G347" s="71" t="str">
        <f>VLOOKUP($B347,wedstrijden!$B:$L,G$1,FALSE)</f>
        <v>BEL</v>
      </c>
      <c r="H347" s="48">
        <f>VLOOKUP($B347,wedstrijden!$B:$L,H$1,FALSE)</f>
        <v>43548</v>
      </c>
      <c r="I347" s="48">
        <f>VLOOKUP($B347,wedstrijden!$B:$L,I$1,FALSE)</f>
        <v>43548</v>
      </c>
      <c r="J347" s="48">
        <f>VLOOKUP($B347,wedstrijden!$B:$L,J$1,FALSE)</f>
        <v>43541</v>
      </c>
      <c r="K347" s="48">
        <f>VLOOKUP($B347,wedstrijden!$B:$L,K$1,FALSE)</f>
        <v>43520</v>
      </c>
      <c r="L347" s="71">
        <f>VLOOKUP($B347,wedstrijden!$B:$L,L$1,FALSE)</f>
        <v>0</v>
      </c>
      <c r="M347" s="71" t="str">
        <f>VLOOKUP(E347,lookups!G:J,4,FALSE)</f>
        <v>niet</v>
      </c>
      <c r="N347" s="71">
        <f t="shared" si="22"/>
        <v>0</v>
      </c>
      <c r="O347" s="72"/>
      <c r="P347" s="72"/>
      <c r="Q347" s="72"/>
      <c r="R347" s="72"/>
      <c r="S347" s="72"/>
      <c r="T347" s="72"/>
      <c r="U347" s="72"/>
      <c r="V347" s="72"/>
      <c r="W347" s="72"/>
      <c r="AD347" s="71" t="str">
        <f t="shared" si="23"/>
        <v>DSWB Eq3</v>
      </c>
    </row>
    <row r="348" spans="1:30" ht="11.25" customHeight="1" x14ac:dyDescent="0.2">
      <c r="A348" s="71" t="str">
        <f t="shared" ref="A348:A411" si="24">F348&amp;E348&amp;C348&amp;D348</f>
        <v>SuzhouWB EqDamesDegen</v>
      </c>
      <c r="B348" s="71">
        <f t="shared" ref="B348:B411" si="25">B347+1</f>
        <v>346</v>
      </c>
      <c r="C348" s="71" t="str">
        <f>VLOOKUP($B348,wedstrijden!$B:$L,C$1,FALSE)</f>
        <v>Dames</v>
      </c>
      <c r="D348" s="71" t="str">
        <f>VLOOKUP($B348,wedstrijden!$B:$L,D$1,FALSE)</f>
        <v>Degen</v>
      </c>
      <c r="E348" s="71" t="str">
        <f>VLOOKUP($B348,wedstrijden!$B:$L,E$1,FALSE)</f>
        <v>WB Eq</v>
      </c>
      <c r="F348" s="71" t="str">
        <f>VLOOKUP($B348,wedstrijden!$B:$L,F$1,FALSE)</f>
        <v>Suzhou</v>
      </c>
      <c r="G348" s="71" t="str">
        <f>VLOOKUP($B348,wedstrijden!$B:$L,G$1,FALSE)</f>
        <v>CHN</v>
      </c>
      <c r="H348" s="48">
        <f>VLOOKUP($B348,wedstrijden!$B:$L,H$1,FALSE)</f>
        <v>43548</v>
      </c>
      <c r="I348" s="48">
        <f>VLOOKUP($B348,wedstrijden!$B:$L,I$1,FALSE)</f>
        <v>43548</v>
      </c>
      <c r="J348" s="48">
        <f>VLOOKUP($B348,wedstrijden!$B:$L,J$1,FALSE)</f>
        <v>43541</v>
      </c>
      <c r="K348" s="48">
        <f>VLOOKUP($B348,wedstrijden!$B:$L,K$1,FALSE)</f>
        <v>43520</v>
      </c>
      <c r="L348" s="71">
        <f>VLOOKUP($B348,wedstrijden!$B:$L,L$1,FALSE)</f>
        <v>0</v>
      </c>
      <c r="M348" s="71" t="str">
        <f>VLOOKUP(E348,lookups!G:J,4,FALSE)</f>
        <v>niet</v>
      </c>
      <c r="N348" s="71">
        <f t="shared" si="22"/>
        <v>0</v>
      </c>
      <c r="O348" s="72"/>
      <c r="P348" s="72"/>
      <c r="Q348" s="72"/>
      <c r="R348" s="72"/>
      <c r="S348" s="72"/>
      <c r="T348" s="72"/>
      <c r="U348" s="72"/>
      <c r="V348" s="72"/>
      <c r="W348" s="72"/>
      <c r="AD348" s="71" t="str">
        <f t="shared" si="23"/>
        <v>DDWB Eq3</v>
      </c>
    </row>
    <row r="349" spans="1:30" ht="11.25" customHeight="1" x14ac:dyDescent="0.2">
      <c r="A349" s="71" t="str">
        <f t="shared" si="24"/>
        <v>LausanneU23DamesDegen</v>
      </c>
      <c r="B349" s="71">
        <f t="shared" si="25"/>
        <v>347</v>
      </c>
      <c r="C349" s="71" t="str">
        <f>VLOOKUP($B349,wedstrijden!$B:$L,C$1,FALSE)</f>
        <v>Dames</v>
      </c>
      <c r="D349" s="71" t="str">
        <f>VLOOKUP($B349,wedstrijden!$B:$L,D$1,FALSE)</f>
        <v>Degen</v>
      </c>
      <c r="E349" s="71" t="str">
        <f>VLOOKUP($B349,wedstrijden!$B:$L,E$1,FALSE)</f>
        <v>U23</v>
      </c>
      <c r="F349" s="71" t="str">
        <f>VLOOKUP($B349,wedstrijden!$B:$L,F$1,FALSE)</f>
        <v>Lausanne</v>
      </c>
      <c r="G349" s="71" t="str">
        <f>VLOOKUP($B349,wedstrijden!$B:$L,G$1,FALSE)</f>
        <v>SUI</v>
      </c>
      <c r="H349" s="48">
        <f>VLOOKUP($B349,wedstrijden!$B:$L,H$1,FALSE)</f>
        <v>43561</v>
      </c>
      <c r="I349" s="48">
        <f>VLOOKUP($B349,wedstrijden!$B:$L,I$1,FALSE)</f>
        <v>43562</v>
      </c>
      <c r="J349" s="48">
        <f>VLOOKUP($B349,wedstrijden!$B:$L,J$1,FALSE)</f>
        <v>43554</v>
      </c>
      <c r="K349" s="48">
        <f>VLOOKUP($B349,wedstrijden!$B:$L,K$1,FALSE)</f>
        <v>43533</v>
      </c>
      <c r="L349" s="71">
        <f>VLOOKUP($B349,wedstrijden!$B:$L,L$1,FALSE)</f>
        <v>1</v>
      </c>
      <c r="M349" s="71">
        <f>VLOOKUP(E349,lookups!G:J,4,FALSE)</f>
        <v>1</v>
      </c>
      <c r="N349" s="71">
        <f t="shared" si="22"/>
        <v>1</v>
      </c>
      <c r="O349" s="72"/>
      <c r="P349" s="72"/>
      <c r="Q349" s="72"/>
      <c r="R349" s="72"/>
      <c r="S349" s="72"/>
      <c r="T349" s="72"/>
      <c r="U349" s="72"/>
      <c r="V349" s="72"/>
      <c r="W349" s="72"/>
      <c r="AD349" s="71" t="str">
        <f t="shared" si="23"/>
        <v>DDU234</v>
      </c>
    </row>
    <row r="350" spans="1:30" ht="11.25" customHeight="1" x14ac:dyDescent="0.2">
      <c r="A350" s="71" t="str">
        <f t="shared" si="24"/>
        <v>LausanneU23HerenDegen</v>
      </c>
      <c r="B350" s="71">
        <f t="shared" si="25"/>
        <v>348</v>
      </c>
      <c r="C350" s="71" t="str">
        <f>VLOOKUP($B350,wedstrijden!$B:$L,C$1,FALSE)</f>
        <v>Heren</v>
      </c>
      <c r="D350" s="71" t="str">
        <f>VLOOKUP($B350,wedstrijden!$B:$L,D$1,FALSE)</f>
        <v>Degen</v>
      </c>
      <c r="E350" s="71" t="str">
        <f>VLOOKUP($B350,wedstrijden!$B:$L,E$1,FALSE)</f>
        <v>U23</v>
      </c>
      <c r="F350" s="71" t="str">
        <f>VLOOKUP($B350,wedstrijden!$B:$L,F$1,FALSE)</f>
        <v>Lausanne</v>
      </c>
      <c r="G350" s="71" t="str">
        <f>VLOOKUP($B350,wedstrijden!$B:$L,G$1,FALSE)</f>
        <v>SUI</v>
      </c>
      <c r="H350" s="48">
        <f>VLOOKUP($B350,wedstrijden!$B:$L,H$1,FALSE)</f>
        <v>43561</v>
      </c>
      <c r="I350" s="48">
        <f>VLOOKUP($B350,wedstrijden!$B:$L,I$1,FALSE)</f>
        <v>43562</v>
      </c>
      <c r="J350" s="48">
        <f>VLOOKUP($B350,wedstrijden!$B:$L,J$1,FALSE)</f>
        <v>43554</v>
      </c>
      <c r="K350" s="48">
        <f>VLOOKUP($B350,wedstrijden!$B:$L,K$1,FALSE)</f>
        <v>43533</v>
      </c>
      <c r="L350" s="71">
        <f>VLOOKUP($B350,wedstrijden!$B:$L,L$1,FALSE)</f>
        <v>3</v>
      </c>
      <c r="M350" s="71">
        <f>VLOOKUP(E350,lookups!G:J,4,FALSE)</f>
        <v>1</v>
      </c>
      <c r="N350" s="71">
        <f t="shared" si="22"/>
        <v>1</v>
      </c>
      <c r="O350" s="72"/>
      <c r="P350" s="72"/>
      <c r="Q350" s="72"/>
      <c r="R350" s="72"/>
      <c r="S350" s="72"/>
      <c r="T350" s="72"/>
      <c r="U350" s="72"/>
      <c r="V350" s="72"/>
      <c r="W350" s="72"/>
      <c r="AD350" s="71" t="str">
        <f t="shared" si="23"/>
        <v>HDU234</v>
      </c>
    </row>
    <row r="351" spans="1:30" ht="11.25" customHeight="1" x14ac:dyDescent="0.2">
      <c r="A351" s="71" t="str">
        <f t="shared" si="24"/>
        <v>TorunWK JunHerenSabel</v>
      </c>
      <c r="B351" s="71">
        <f t="shared" si="25"/>
        <v>349</v>
      </c>
      <c r="C351" s="71" t="str">
        <f>VLOOKUP($B351,wedstrijden!$B:$L,C$1,FALSE)</f>
        <v>Heren</v>
      </c>
      <c r="D351" s="71" t="str">
        <f>VLOOKUP($B351,wedstrijden!$B:$L,D$1,FALSE)</f>
        <v>Sabel</v>
      </c>
      <c r="E351" s="71" t="str">
        <f>VLOOKUP($B351,wedstrijden!$B:$L,E$1,FALSE)</f>
        <v>WK Jun</v>
      </c>
      <c r="F351" s="71" t="str">
        <f>VLOOKUP($B351,wedstrijden!$B:$L,F$1,FALSE)</f>
        <v>Torun</v>
      </c>
      <c r="G351" s="71" t="str">
        <f>VLOOKUP($B351,wedstrijden!$B:$L,G$1,FALSE)</f>
        <v>POL</v>
      </c>
      <c r="H351" s="48">
        <f>VLOOKUP($B351,wedstrijden!$B:$L,H$1,FALSE)</f>
        <v>43561</v>
      </c>
      <c r="I351" s="48">
        <f>VLOOKUP($B351,wedstrijden!$B:$L,I$1,FALSE)</f>
        <v>43561</v>
      </c>
      <c r="J351" s="48">
        <f>VLOOKUP($B351,wedstrijden!$B:$L,J$1,FALSE)</f>
        <v>43554</v>
      </c>
      <c r="K351" s="48">
        <f>VLOOKUP($B351,wedstrijden!$B:$L,K$1,FALSE)</f>
        <v>43533</v>
      </c>
      <c r="L351" s="71">
        <f>VLOOKUP($B351,wedstrijden!$B:$L,L$1,FALSE)</f>
        <v>2</v>
      </c>
      <c r="M351" s="71" t="str">
        <f>VLOOKUP(E351,lookups!G:J,4,FALSE)</f>
        <v>niet</v>
      </c>
      <c r="N351" s="71">
        <f t="shared" si="22"/>
        <v>0</v>
      </c>
      <c r="O351" s="72"/>
      <c r="P351" s="72"/>
      <c r="Q351" s="72"/>
      <c r="R351" s="72"/>
      <c r="S351" s="72"/>
      <c r="T351" s="72"/>
      <c r="U351" s="72"/>
      <c r="V351" s="72"/>
      <c r="W351" s="72"/>
      <c r="AD351" s="71" t="str">
        <f t="shared" si="23"/>
        <v>HSWK Jun4</v>
      </c>
    </row>
    <row r="352" spans="1:30" ht="11.25" customHeight="1" x14ac:dyDescent="0.2">
      <c r="A352" s="71" t="str">
        <f t="shared" si="24"/>
        <v>TorunWK JunDamesSabel</v>
      </c>
      <c r="B352" s="71">
        <f t="shared" si="25"/>
        <v>350</v>
      </c>
      <c r="C352" s="71" t="str">
        <f>VLOOKUP($B352,wedstrijden!$B:$L,C$1,FALSE)</f>
        <v>Dames</v>
      </c>
      <c r="D352" s="71" t="str">
        <f>VLOOKUP($B352,wedstrijden!$B:$L,D$1,FALSE)</f>
        <v>Sabel</v>
      </c>
      <c r="E352" s="71" t="str">
        <f>VLOOKUP($B352,wedstrijden!$B:$L,E$1,FALSE)</f>
        <v>WK Jun</v>
      </c>
      <c r="F352" s="71" t="str">
        <f>VLOOKUP($B352,wedstrijden!$B:$L,F$1,FALSE)</f>
        <v>Torun</v>
      </c>
      <c r="G352" s="71" t="str">
        <f>VLOOKUP($B352,wedstrijden!$B:$L,G$1,FALSE)</f>
        <v>POL</v>
      </c>
      <c r="H352" s="48">
        <f>VLOOKUP($B352,wedstrijden!$B:$L,H$1,FALSE)</f>
        <v>43561</v>
      </c>
      <c r="I352" s="48">
        <f>VLOOKUP($B352,wedstrijden!$B:$L,I$1,FALSE)</f>
        <v>43561</v>
      </c>
      <c r="J352" s="48">
        <f>VLOOKUP($B352,wedstrijden!$B:$L,J$1,FALSE)</f>
        <v>43554</v>
      </c>
      <c r="K352" s="48">
        <f>VLOOKUP($B352,wedstrijden!$B:$L,K$1,FALSE)</f>
        <v>43533</v>
      </c>
      <c r="L352" s="71">
        <f>VLOOKUP($B352,wedstrijden!$B:$L,L$1,FALSE)</f>
        <v>1</v>
      </c>
      <c r="M352" s="71" t="str">
        <f>VLOOKUP(E352,lookups!G:J,4,FALSE)</f>
        <v>niet</v>
      </c>
      <c r="N352" s="71">
        <f t="shared" si="22"/>
        <v>0</v>
      </c>
      <c r="O352" s="72"/>
      <c r="P352" s="72"/>
      <c r="Q352" s="72"/>
      <c r="R352" s="72"/>
      <c r="S352" s="72"/>
      <c r="T352" s="72"/>
      <c r="U352" s="72"/>
      <c r="V352" s="72"/>
      <c r="W352" s="72"/>
      <c r="AD352" s="71" t="str">
        <f t="shared" si="23"/>
        <v>DSWK Jun4</v>
      </c>
    </row>
    <row r="353" spans="1:30" ht="11.25" customHeight="1" x14ac:dyDescent="0.2">
      <c r="A353" s="71" t="str">
        <f t="shared" si="24"/>
        <v>TorunWK CadDamesSabel</v>
      </c>
      <c r="B353" s="71">
        <f t="shared" si="25"/>
        <v>351</v>
      </c>
      <c r="C353" s="71" t="str">
        <f>VLOOKUP($B353,wedstrijden!$B:$L,C$1,FALSE)</f>
        <v>Dames</v>
      </c>
      <c r="D353" s="71" t="str">
        <f>VLOOKUP($B353,wedstrijden!$B:$L,D$1,FALSE)</f>
        <v>Sabel</v>
      </c>
      <c r="E353" s="71" t="str">
        <f>VLOOKUP($B353,wedstrijden!$B:$L,E$1,FALSE)</f>
        <v>WK Cad</v>
      </c>
      <c r="F353" s="71" t="str">
        <f>VLOOKUP($B353,wedstrijden!$B:$L,F$1,FALSE)</f>
        <v>Torun</v>
      </c>
      <c r="G353" s="71" t="str">
        <f>VLOOKUP($B353,wedstrijden!$B:$L,G$1,FALSE)</f>
        <v>POL</v>
      </c>
      <c r="H353" s="48">
        <f>VLOOKUP($B353,wedstrijden!$B:$L,H$1,FALSE)</f>
        <v>43562</v>
      </c>
      <c r="I353" s="48">
        <f>VLOOKUP($B353,wedstrijden!$B:$L,I$1,FALSE)</f>
        <v>43562</v>
      </c>
      <c r="J353" s="48">
        <f>VLOOKUP($B353,wedstrijden!$B:$L,J$1,FALSE)</f>
        <v>43555</v>
      </c>
      <c r="K353" s="48">
        <f>VLOOKUP($B353,wedstrijden!$B:$L,K$1,FALSE)</f>
        <v>43534</v>
      </c>
      <c r="L353" s="71">
        <f>VLOOKUP($B353,wedstrijden!$B:$L,L$1,FALSE)</f>
        <v>2</v>
      </c>
      <c r="M353" s="71" t="str">
        <f>VLOOKUP(E353,lookups!G:J,4,FALSE)</f>
        <v>niet</v>
      </c>
      <c r="N353" s="71">
        <f t="shared" si="22"/>
        <v>0</v>
      </c>
      <c r="O353" s="72"/>
      <c r="P353" s="72"/>
      <c r="Q353" s="72"/>
      <c r="R353" s="72"/>
      <c r="S353" s="72"/>
      <c r="T353" s="72"/>
      <c r="U353" s="72"/>
      <c r="V353" s="72"/>
      <c r="W353" s="72"/>
      <c r="AD353" s="71" t="str">
        <f t="shared" si="23"/>
        <v>DSWK Cad4</v>
      </c>
    </row>
    <row r="354" spans="1:30" ht="11.25" customHeight="1" x14ac:dyDescent="0.2">
      <c r="A354" s="71" t="str">
        <f t="shared" si="24"/>
        <v>TorunWK CadHerenSabel</v>
      </c>
      <c r="B354" s="71">
        <f t="shared" si="25"/>
        <v>352</v>
      </c>
      <c r="C354" s="71" t="str">
        <f>VLOOKUP($B354,wedstrijden!$B:$L,C$1,FALSE)</f>
        <v>Heren</v>
      </c>
      <c r="D354" s="71" t="str">
        <f>VLOOKUP($B354,wedstrijden!$B:$L,D$1,FALSE)</f>
        <v>Sabel</v>
      </c>
      <c r="E354" s="71" t="str">
        <f>VLOOKUP($B354,wedstrijden!$B:$L,E$1,FALSE)</f>
        <v>WK Cad</v>
      </c>
      <c r="F354" s="71" t="str">
        <f>VLOOKUP($B354,wedstrijden!$B:$L,F$1,FALSE)</f>
        <v>Torun</v>
      </c>
      <c r="G354" s="71" t="str">
        <f>VLOOKUP($B354,wedstrijden!$B:$L,G$1,FALSE)</f>
        <v>POL</v>
      </c>
      <c r="H354" s="48">
        <f>VLOOKUP($B354,wedstrijden!$B:$L,H$1,FALSE)</f>
        <v>43562</v>
      </c>
      <c r="I354" s="48">
        <f>VLOOKUP($B354,wedstrijden!$B:$L,I$1,FALSE)</f>
        <v>43562</v>
      </c>
      <c r="J354" s="48">
        <f>VLOOKUP($B354,wedstrijden!$B:$L,J$1,FALSE)</f>
        <v>43555</v>
      </c>
      <c r="K354" s="48">
        <f>VLOOKUP($B354,wedstrijden!$B:$L,K$1,FALSE)</f>
        <v>43534</v>
      </c>
      <c r="L354" s="71">
        <f>VLOOKUP($B354,wedstrijden!$B:$L,L$1,FALSE)</f>
        <v>1</v>
      </c>
      <c r="M354" s="71" t="str">
        <f>VLOOKUP(E354,lookups!G:J,4,FALSE)</f>
        <v>niet</v>
      </c>
      <c r="N354" s="71">
        <f t="shared" si="22"/>
        <v>0</v>
      </c>
      <c r="O354" s="72"/>
      <c r="P354" s="72"/>
      <c r="Q354" s="72"/>
      <c r="R354" s="72"/>
      <c r="S354" s="72"/>
      <c r="T354" s="72"/>
      <c r="U354" s="72"/>
      <c r="V354" s="72"/>
      <c r="W354" s="72"/>
      <c r="AD354" s="71" t="str">
        <f t="shared" si="23"/>
        <v>HSWK Cad4</v>
      </c>
    </row>
    <row r="355" spans="1:30" ht="11.25" customHeight="1" x14ac:dyDescent="0.2">
      <c r="A355" s="71" t="str">
        <f t="shared" si="24"/>
        <v>TorunWK Jun EqDamesSabel</v>
      </c>
      <c r="B355" s="71">
        <f t="shared" si="25"/>
        <v>353</v>
      </c>
      <c r="C355" s="71" t="str">
        <f>VLOOKUP($B355,wedstrijden!$B:$L,C$1,FALSE)</f>
        <v>Dames</v>
      </c>
      <c r="D355" s="71" t="str">
        <f>VLOOKUP($B355,wedstrijden!$B:$L,D$1,FALSE)</f>
        <v>Sabel</v>
      </c>
      <c r="E355" s="71" t="str">
        <f>VLOOKUP($B355,wedstrijden!$B:$L,E$1,FALSE)</f>
        <v>WK Jun Eq</v>
      </c>
      <c r="F355" s="71" t="str">
        <f>VLOOKUP($B355,wedstrijden!$B:$L,F$1,FALSE)</f>
        <v>Torun</v>
      </c>
      <c r="G355" s="71" t="str">
        <f>VLOOKUP($B355,wedstrijden!$B:$L,G$1,FALSE)</f>
        <v>POL</v>
      </c>
      <c r="H355" s="48">
        <f>VLOOKUP($B355,wedstrijden!$B:$L,H$1,FALSE)</f>
        <v>43563</v>
      </c>
      <c r="I355" s="48">
        <f>VLOOKUP($B355,wedstrijden!$B:$L,I$1,FALSE)</f>
        <v>43563</v>
      </c>
      <c r="J355" s="48">
        <f>VLOOKUP($B355,wedstrijden!$B:$L,J$1,FALSE)</f>
        <v>43556</v>
      </c>
      <c r="K355" s="48">
        <f>VLOOKUP($B355,wedstrijden!$B:$L,K$1,FALSE)</f>
        <v>43535</v>
      </c>
      <c r="L355" s="71">
        <f>VLOOKUP($B355,wedstrijden!$B:$L,L$1,FALSE)</f>
        <v>0</v>
      </c>
      <c r="M355" s="71" t="str">
        <f>VLOOKUP(E355,lookups!G:J,4,FALSE)</f>
        <v>niet</v>
      </c>
      <c r="N355" s="71">
        <f t="shared" si="22"/>
        <v>0</v>
      </c>
      <c r="O355" s="72"/>
      <c r="P355" s="72"/>
      <c r="Q355" s="72"/>
      <c r="R355" s="72"/>
      <c r="S355" s="72"/>
      <c r="T355" s="72"/>
      <c r="U355" s="72"/>
      <c r="V355" s="72"/>
      <c r="W355" s="72"/>
      <c r="AD355" s="71" t="str">
        <f t="shared" si="23"/>
        <v>DSWK Jun Eq4</v>
      </c>
    </row>
    <row r="356" spans="1:30" ht="11.25" customHeight="1" x14ac:dyDescent="0.2">
      <c r="A356" s="71" t="str">
        <f t="shared" si="24"/>
        <v>TorunWK Jun EqHerenSabel</v>
      </c>
      <c r="B356" s="71">
        <f t="shared" si="25"/>
        <v>354</v>
      </c>
      <c r="C356" s="71" t="str">
        <f>VLOOKUP($B356,wedstrijden!$B:$L,C$1,FALSE)</f>
        <v>Heren</v>
      </c>
      <c r="D356" s="71" t="str">
        <f>VLOOKUP($B356,wedstrijden!$B:$L,D$1,FALSE)</f>
        <v>Sabel</v>
      </c>
      <c r="E356" s="71" t="str">
        <f>VLOOKUP($B356,wedstrijden!$B:$L,E$1,FALSE)</f>
        <v>WK Jun Eq</v>
      </c>
      <c r="F356" s="71" t="str">
        <f>VLOOKUP($B356,wedstrijden!$B:$L,F$1,FALSE)</f>
        <v>Torun</v>
      </c>
      <c r="G356" s="71" t="str">
        <f>VLOOKUP($B356,wedstrijden!$B:$L,G$1,FALSE)</f>
        <v>POL</v>
      </c>
      <c r="H356" s="48">
        <f>VLOOKUP($B356,wedstrijden!$B:$L,H$1,FALSE)</f>
        <v>43563</v>
      </c>
      <c r="I356" s="48">
        <f>VLOOKUP($B356,wedstrijden!$B:$L,I$1,FALSE)</f>
        <v>43563</v>
      </c>
      <c r="J356" s="48">
        <f>VLOOKUP($B356,wedstrijden!$B:$L,J$1,FALSE)</f>
        <v>43556</v>
      </c>
      <c r="K356" s="48">
        <f>VLOOKUP($B356,wedstrijden!$B:$L,K$1,FALSE)</f>
        <v>43535</v>
      </c>
      <c r="L356" s="71">
        <f>VLOOKUP($B356,wedstrijden!$B:$L,L$1,FALSE)</f>
        <v>0</v>
      </c>
      <c r="M356" s="71" t="str">
        <f>VLOOKUP(E356,lookups!G:J,4,FALSE)</f>
        <v>niet</v>
      </c>
      <c r="N356" s="71">
        <f t="shared" si="22"/>
        <v>0</v>
      </c>
      <c r="O356" s="72"/>
      <c r="P356" s="72"/>
      <c r="Q356" s="72"/>
      <c r="R356" s="72"/>
      <c r="S356" s="72"/>
      <c r="T356" s="72"/>
      <c r="U356" s="72"/>
      <c r="V356" s="72"/>
      <c r="W356" s="72"/>
      <c r="AD356" s="71" t="str">
        <f t="shared" si="23"/>
        <v>HSWK Jun Eq4</v>
      </c>
    </row>
    <row r="357" spans="1:30" ht="11.25" customHeight="1" x14ac:dyDescent="0.2">
      <c r="A357" s="71" t="str">
        <f t="shared" si="24"/>
        <v>TorunWK JunDamesFloret</v>
      </c>
      <c r="B357" s="71">
        <f t="shared" si="25"/>
        <v>355</v>
      </c>
      <c r="C357" s="71" t="str">
        <f>VLOOKUP($B357,wedstrijden!$B:$L,C$1,FALSE)</f>
        <v>Dames</v>
      </c>
      <c r="D357" s="71" t="str">
        <f>VLOOKUP($B357,wedstrijden!$B:$L,D$1,FALSE)</f>
        <v>Floret</v>
      </c>
      <c r="E357" s="71" t="str">
        <f>VLOOKUP($B357,wedstrijden!$B:$L,E$1,FALSE)</f>
        <v>WK Jun</v>
      </c>
      <c r="F357" s="71" t="str">
        <f>VLOOKUP($B357,wedstrijden!$B:$L,F$1,FALSE)</f>
        <v>Torun</v>
      </c>
      <c r="G357" s="71" t="str">
        <f>VLOOKUP($B357,wedstrijden!$B:$L,G$1,FALSE)</f>
        <v>POL</v>
      </c>
      <c r="H357" s="48">
        <f>VLOOKUP($B357,wedstrijden!$B:$L,H$1,FALSE)</f>
        <v>43564</v>
      </c>
      <c r="I357" s="48">
        <f>VLOOKUP($B357,wedstrijden!$B:$L,I$1,FALSE)</f>
        <v>43564</v>
      </c>
      <c r="J357" s="48">
        <f>VLOOKUP($B357,wedstrijden!$B:$L,J$1,FALSE)</f>
        <v>43557</v>
      </c>
      <c r="K357" s="48">
        <f>VLOOKUP($B357,wedstrijden!$B:$L,K$1,FALSE)</f>
        <v>43536</v>
      </c>
      <c r="L357" s="71">
        <f>VLOOKUP($B357,wedstrijden!$B:$L,L$1,FALSE)</f>
        <v>0</v>
      </c>
      <c r="M357" s="71" t="str">
        <f>VLOOKUP(E357,lookups!G:J,4,FALSE)</f>
        <v>niet</v>
      </c>
      <c r="N357" s="71">
        <f t="shared" si="22"/>
        <v>0</v>
      </c>
      <c r="O357" s="72"/>
      <c r="P357" s="72"/>
      <c r="Q357" s="72"/>
      <c r="R357" s="72"/>
      <c r="S357" s="72"/>
      <c r="T357" s="72"/>
      <c r="U357" s="72"/>
      <c r="V357" s="72"/>
      <c r="W357" s="72"/>
      <c r="AD357" s="71" t="str">
        <f t="shared" si="23"/>
        <v>DFWK Jun4</v>
      </c>
    </row>
    <row r="358" spans="1:30" ht="11.25" customHeight="1" x14ac:dyDescent="0.2">
      <c r="A358" s="71" t="str">
        <f t="shared" si="24"/>
        <v>TorunWK JunHerenFloret</v>
      </c>
      <c r="B358" s="71">
        <f t="shared" si="25"/>
        <v>356</v>
      </c>
      <c r="C358" s="71" t="str">
        <f>VLOOKUP($B358,wedstrijden!$B:$L,C$1,FALSE)</f>
        <v>Heren</v>
      </c>
      <c r="D358" s="71" t="str">
        <f>VLOOKUP($B358,wedstrijden!$B:$L,D$1,FALSE)</f>
        <v>Floret</v>
      </c>
      <c r="E358" s="71" t="str">
        <f>VLOOKUP($B358,wedstrijden!$B:$L,E$1,FALSE)</f>
        <v>WK Jun</v>
      </c>
      <c r="F358" s="71" t="str">
        <f>VLOOKUP($B358,wedstrijden!$B:$L,F$1,FALSE)</f>
        <v>Torun</v>
      </c>
      <c r="G358" s="71" t="str">
        <f>VLOOKUP($B358,wedstrijden!$B:$L,G$1,FALSE)</f>
        <v>POL</v>
      </c>
      <c r="H358" s="48">
        <f>VLOOKUP($B358,wedstrijden!$B:$L,H$1,FALSE)</f>
        <v>43564</v>
      </c>
      <c r="I358" s="48">
        <f>VLOOKUP($B358,wedstrijden!$B:$L,I$1,FALSE)</f>
        <v>43564</v>
      </c>
      <c r="J358" s="48">
        <f>VLOOKUP($B358,wedstrijden!$B:$L,J$1,FALSE)</f>
        <v>43557</v>
      </c>
      <c r="K358" s="48">
        <f>VLOOKUP($B358,wedstrijden!$B:$L,K$1,FALSE)</f>
        <v>43536</v>
      </c>
      <c r="L358" s="71">
        <f>VLOOKUP($B358,wedstrijden!$B:$L,L$1,FALSE)</f>
        <v>4</v>
      </c>
      <c r="M358" s="71" t="str">
        <f>VLOOKUP(E358,lookups!G:J,4,FALSE)</f>
        <v>niet</v>
      </c>
      <c r="N358" s="71">
        <f t="shared" si="22"/>
        <v>0</v>
      </c>
      <c r="O358" s="72"/>
      <c r="P358" s="72"/>
      <c r="Q358" s="72"/>
      <c r="R358" s="72"/>
      <c r="S358" s="72"/>
      <c r="T358" s="72"/>
      <c r="U358" s="72"/>
      <c r="V358" s="72"/>
      <c r="W358" s="72"/>
      <c r="AD358" s="71" t="str">
        <f t="shared" si="23"/>
        <v>HFWK Jun4</v>
      </c>
    </row>
    <row r="359" spans="1:30" ht="11.25" customHeight="1" x14ac:dyDescent="0.2">
      <c r="A359" s="71" t="str">
        <f t="shared" si="24"/>
        <v>TorunWK CadDamesFloret</v>
      </c>
      <c r="B359" s="71">
        <f t="shared" si="25"/>
        <v>357</v>
      </c>
      <c r="C359" s="71" t="str">
        <f>VLOOKUP($B359,wedstrijden!$B:$L,C$1,FALSE)</f>
        <v>Dames</v>
      </c>
      <c r="D359" s="71" t="str">
        <f>VLOOKUP($B359,wedstrijden!$B:$L,D$1,FALSE)</f>
        <v>Floret</v>
      </c>
      <c r="E359" s="71" t="str">
        <f>VLOOKUP($B359,wedstrijden!$B:$L,E$1,FALSE)</f>
        <v>WK Cad</v>
      </c>
      <c r="F359" s="71" t="str">
        <f>VLOOKUP($B359,wedstrijden!$B:$L,F$1,FALSE)</f>
        <v>Torun</v>
      </c>
      <c r="G359" s="71" t="str">
        <f>VLOOKUP($B359,wedstrijden!$B:$L,G$1,FALSE)</f>
        <v>POL</v>
      </c>
      <c r="H359" s="48">
        <f>VLOOKUP($B359,wedstrijden!$B:$L,H$1,FALSE)</f>
        <v>43565</v>
      </c>
      <c r="I359" s="48">
        <f>VLOOKUP($B359,wedstrijden!$B:$L,I$1,FALSE)</f>
        <v>43565</v>
      </c>
      <c r="J359" s="48">
        <f>VLOOKUP($B359,wedstrijden!$B:$L,J$1,FALSE)</f>
        <v>43558</v>
      </c>
      <c r="K359" s="48">
        <f>VLOOKUP($B359,wedstrijden!$B:$L,K$1,FALSE)</f>
        <v>43537</v>
      </c>
      <c r="L359" s="71">
        <f>VLOOKUP($B359,wedstrijden!$B:$L,L$1,FALSE)</f>
        <v>3</v>
      </c>
      <c r="M359" s="71" t="str">
        <f>VLOOKUP(E359,lookups!G:J,4,FALSE)</f>
        <v>niet</v>
      </c>
      <c r="N359" s="71">
        <f t="shared" si="22"/>
        <v>0</v>
      </c>
      <c r="O359" s="72"/>
      <c r="P359" s="72"/>
      <c r="Q359" s="72"/>
      <c r="R359" s="72"/>
      <c r="S359" s="72"/>
      <c r="T359" s="72"/>
      <c r="U359" s="72"/>
      <c r="V359" s="72"/>
      <c r="W359" s="72"/>
      <c r="AD359" s="71" t="str">
        <f t="shared" si="23"/>
        <v>DFWK Cad4</v>
      </c>
    </row>
    <row r="360" spans="1:30" ht="11.25" customHeight="1" x14ac:dyDescent="0.2">
      <c r="A360" s="71" t="str">
        <f t="shared" si="24"/>
        <v>TorunWK CadHerenFloret</v>
      </c>
      <c r="B360" s="71">
        <f t="shared" si="25"/>
        <v>358</v>
      </c>
      <c r="C360" s="71" t="str">
        <f>VLOOKUP($B360,wedstrijden!$B:$L,C$1,FALSE)</f>
        <v>Heren</v>
      </c>
      <c r="D360" s="71" t="str">
        <f>VLOOKUP($B360,wedstrijden!$B:$L,D$1,FALSE)</f>
        <v>Floret</v>
      </c>
      <c r="E360" s="71" t="str">
        <f>VLOOKUP($B360,wedstrijden!$B:$L,E$1,FALSE)</f>
        <v>WK Cad</v>
      </c>
      <c r="F360" s="71" t="str">
        <f>VLOOKUP($B360,wedstrijden!$B:$L,F$1,FALSE)</f>
        <v>Torun</v>
      </c>
      <c r="G360" s="71" t="str">
        <f>VLOOKUP($B360,wedstrijden!$B:$L,G$1,FALSE)</f>
        <v>POL</v>
      </c>
      <c r="H360" s="48">
        <f>VLOOKUP($B360,wedstrijden!$B:$L,H$1,FALSE)</f>
        <v>43565</v>
      </c>
      <c r="I360" s="48">
        <f>VLOOKUP($B360,wedstrijden!$B:$L,I$1,FALSE)</f>
        <v>43565</v>
      </c>
      <c r="J360" s="48">
        <f>VLOOKUP($B360,wedstrijden!$B:$L,J$1,FALSE)</f>
        <v>43558</v>
      </c>
      <c r="K360" s="48">
        <f>VLOOKUP($B360,wedstrijden!$B:$L,K$1,FALSE)</f>
        <v>43537</v>
      </c>
      <c r="L360" s="71">
        <f>VLOOKUP($B360,wedstrijden!$B:$L,L$1,FALSE)</f>
        <v>3</v>
      </c>
      <c r="M360" s="71" t="str">
        <f>VLOOKUP(E360,lookups!G:J,4,FALSE)</f>
        <v>niet</v>
      </c>
      <c r="N360" s="71">
        <f t="shared" si="22"/>
        <v>0</v>
      </c>
      <c r="O360" s="72"/>
      <c r="P360" s="72"/>
      <c r="Q360" s="72"/>
      <c r="R360" s="72"/>
      <c r="S360" s="72"/>
      <c r="T360" s="72"/>
      <c r="U360" s="72"/>
      <c r="V360" s="72"/>
      <c r="W360" s="72"/>
      <c r="AD360" s="71" t="str">
        <f t="shared" si="23"/>
        <v>HFWK Cad4</v>
      </c>
    </row>
    <row r="361" spans="1:30" ht="11.25" customHeight="1" x14ac:dyDescent="0.2">
      <c r="A361" s="71" t="str">
        <f t="shared" si="24"/>
        <v>TorunWK Jun EqDamesFloret</v>
      </c>
      <c r="B361" s="71">
        <f t="shared" si="25"/>
        <v>359</v>
      </c>
      <c r="C361" s="71" t="str">
        <f>VLOOKUP($B361,wedstrijden!$B:$L,C$1,FALSE)</f>
        <v>Dames</v>
      </c>
      <c r="D361" s="71" t="str">
        <f>VLOOKUP($B361,wedstrijden!$B:$L,D$1,FALSE)</f>
        <v>Floret</v>
      </c>
      <c r="E361" s="71" t="str">
        <f>VLOOKUP($B361,wedstrijden!$B:$L,E$1,FALSE)</f>
        <v>WK Jun Eq</v>
      </c>
      <c r="F361" s="71" t="str">
        <f>VLOOKUP($B361,wedstrijden!$B:$L,F$1,FALSE)</f>
        <v>Torun</v>
      </c>
      <c r="G361" s="71" t="str">
        <f>VLOOKUP($B361,wedstrijden!$B:$L,G$1,FALSE)</f>
        <v>POL</v>
      </c>
      <c r="H361" s="48">
        <f>VLOOKUP($B361,wedstrijden!$B:$L,H$1,FALSE)</f>
        <v>43566</v>
      </c>
      <c r="I361" s="48">
        <f>VLOOKUP($B361,wedstrijden!$B:$L,I$1,FALSE)</f>
        <v>43566</v>
      </c>
      <c r="J361" s="48">
        <f>VLOOKUP($B361,wedstrijden!$B:$L,J$1,FALSE)</f>
        <v>43559</v>
      </c>
      <c r="K361" s="48">
        <f>VLOOKUP($B361,wedstrijden!$B:$L,K$1,FALSE)</f>
        <v>43538</v>
      </c>
      <c r="L361" s="71">
        <f>VLOOKUP($B361,wedstrijden!$B:$L,L$1,FALSE)</f>
        <v>0</v>
      </c>
      <c r="M361" s="71" t="str">
        <f>VLOOKUP(E361,lookups!G:J,4,FALSE)</f>
        <v>niet</v>
      </c>
      <c r="N361" s="71">
        <f t="shared" si="22"/>
        <v>0</v>
      </c>
      <c r="O361" s="72"/>
      <c r="P361" s="72"/>
      <c r="Q361" s="72"/>
      <c r="R361" s="72"/>
      <c r="S361" s="72"/>
      <c r="T361" s="72"/>
      <c r="U361" s="72"/>
      <c r="V361" s="72"/>
      <c r="W361" s="72"/>
      <c r="AD361" s="71" t="str">
        <f t="shared" si="23"/>
        <v>DFWK Jun Eq4</v>
      </c>
    </row>
    <row r="362" spans="1:30" ht="11.25" customHeight="1" x14ac:dyDescent="0.2">
      <c r="A362" s="71" t="str">
        <f t="shared" si="24"/>
        <v>TorunWK Jun EqHerenFloret</v>
      </c>
      <c r="B362" s="71">
        <f t="shared" si="25"/>
        <v>360</v>
      </c>
      <c r="C362" s="71" t="str">
        <f>VLOOKUP($B362,wedstrijden!$B:$L,C$1,FALSE)</f>
        <v>Heren</v>
      </c>
      <c r="D362" s="71" t="str">
        <f>VLOOKUP($B362,wedstrijden!$B:$L,D$1,FALSE)</f>
        <v>Floret</v>
      </c>
      <c r="E362" s="71" t="str">
        <f>VLOOKUP($B362,wedstrijden!$B:$L,E$1,FALSE)</f>
        <v>WK Jun Eq</v>
      </c>
      <c r="F362" s="71" t="str">
        <f>VLOOKUP($B362,wedstrijden!$B:$L,F$1,FALSE)</f>
        <v>Torun</v>
      </c>
      <c r="G362" s="71" t="str">
        <f>VLOOKUP($B362,wedstrijden!$B:$L,G$1,FALSE)</f>
        <v>POL</v>
      </c>
      <c r="H362" s="48">
        <f>VLOOKUP($B362,wedstrijden!$B:$L,H$1,FALSE)</f>
        <v>43566</v>
      </c>
      <c r="I362" s="48">
        <f>VLOOKUP($B362,wedstrijden!$B:$L,I$1,FALSE)</f>
        <v>43566</v>
      </c>
      <c r="J362" s="48">
        <f>VLOOKUP($B362,wedstrijden!$B:$L,J$1,FALSE)</f>
        <v>43559</v>
      </c>
      <c r="K362" s="48">
        <f>VLOOKUP($B362,wedstrijden!$B:$L,K$1,FALSE)</f>
        <v>43538</v>
      </c>
      <c r="L362" s="71">
        <f>VLOOKUP($B362,wedstrijden!$B:$L,L$1,FALSE)</f>
        <v>4</v>
      </c>
      <c r="M362" s="71" t="str">
        <f>VLOOKUP(E362,lookups!G:J,4,FALSE)</f>
        <v>niet</v>
      </c>
      <c r="N362" s="71">
        <f t="shared" si="22"/>
        <v>0</v>
      </c>
      <c r="O362" s="72"/>
      <c r="P362" s="72"/>
      <c r="Q362" s="72"/>
      <c r="R362" s="72"/>
      <c r="S362" s="72"/>
      <c r="T362" s="72"/>
      <c r="U362" s="72"/>
      <c r="V362" s="72"/>
      <c r="W362" s="72"/>
      <c r="AD362" s="71" t="str">
        <f t="shared" si="23"/>
        <v>HFWK Jun Eq4</v>
      </c>
    </row>
    <row r="363" spans="1:30" ht="11.25" customHeight="1" x14ac:dyDescent="0.2">
      <c r="A363" s="71" t="str">
        <f t="shared" si="24"/>
        <v>TorunWK JunDamesDegen</v>
      </c>
      <c r="B363" s="71">
        <f t="shared" si="25"/>
        <v>361</v>
      </c>
      <c r="C363" s="71" t="str">
        <f>VLOOKUP($B363,wedstrijden!$B:$L,C$1,FALSE)</f>
        <v>Dames</v>
      </c>
      <c r="D363" s="71" t="str">
        <f>VLOOKUP($B363,wedstrijden!$B:$L,D$1,FALSE)</f>
        <v>Degen</v>
      </c>
      <c r="E363" s="71" t="str">
        <f>VLOOKUP($B363,wedstrijden!$B:$L,E$1,FALSE)</f>
        <v>WK Jun</v>
      </c>
      <c r="F363" s="71" t="str">
        <f>VLOOKUP($B363,wedstrijden!$B:$L,F$1,FALSE)</f>
        <v>Torun</v>
      </c>
      <c r="G363" s="71" t="str">
        <f>VLOOKUP($B363,wedstrijden!$B:$L,G$1,FALSE)</f>
        <v>POL</v>
      </c>
      <c r="H363" s="48">
        <f>VLOOKUP($B363,wedstrijden!$B:$L,H$1,FALSE)</f>
        <v>43567</v>
      </c>
      <c r="I363" s="48">
        <f>VLOOKUP($B363,wedstrijden!$B:$L,I$1,FALSE)</f>
        <v>43567</v>
      </c>
      <c r="J363" s="48">
        <f>VLOOKUP($B363,wedstrijden!$B:$L,J$1,FALSE)</f>
        <v>43560</v>
      </c>
      <c r="K363" s="48">
        <f>VLOOKUP($B363,wedstrijden!$B:$L,K$1,FALSE)</f>
        <v>43539</v>
      </c>
      <c r="L363" s="71">
        <f>VLOOKUP($B363,wedstrijden!$B:$L,L$1,FALSE)</f>
        <v>1</v>
      </c>
      <c r="M363" s="71" t="str">
        <f>VLOOKUP(E363,lookups!G:J,4,FALSE)</f>
        <v>niet</v>
      </c>
      <c r="N363" s="71">
        <f t="shared" si="22"/>
        <v>0</v>
      </c>
      <c r="O363" s="72"/>
      <c r="P363" s="72"/>
      <c r="Q363" s="72"/>
      <c r="R363" s="72"/>
      <c r="S363" s="72"/>
      <c r="T363" s="72"/>
      <c r="U363" s="72"/>
      <c r="V363" s="72"/>
      <c r="W363" s="72"/>
      <c r="AD363" s="71" t="str">
        <f t="shared" si="23"/>
        <v>DDWK Jun4</v>
      </c>
    </row>
    <row r="364" spans="1:30" ht="11.25" customHeight="1" x14ac:dyDescent="0.2">
      <c r="A364" s="71" t="str">
        <f t="shared" si="24"/>
        <v>TorunWK JunHerenDegen</v>
      </c>
      <c r="B364" s="71">
        <f t="shared" si="25"/>
        <v>362</v>
      </c>
      <c r="C364" s="71" t="str">
        <f>VLOOKUP($B364,wedstrijden!$B:$L,C$1,FALSE)</f>
        <v>Heren</v>
      </c>
      <c r="D364" s="71" t="str">
        <f>VLOOKUP($B364,wedstrijden!$B:$L,D$1,FALSE)</f>
        <v>Degen</v>
      </c>
      <c r="E364" s="71" t="str">
        <f>VLOOKUP($B364,wedstrijden!$B:$L,E$1,FALSE)</f>
        <v>WK Jun</v>
      </c>
      <c r="F364" s="71" t="str">
        <f>VLOOKUP($B364,wedstrijden!$B:$L,F$1,FALSE)</f>
        <v>Torun</v>
      </c>
      <c r="G364" s="71" t="str">
        <f>VLOOKUP($B364,wedstrijden!$B:$L,G$1,FALSE)</f>
        <v>POL</v>
      </c>
      <c r="H364" s="48">
        <f>VLOOKUP($B364,wedstrijden!$B:$L,H$1,FALSE)</f>
        <v>43567</v>
      </c>
      <c r="I364" s="48">
        <f>VLOOKUP($B364,wedstrijden!$B:$L,I$1,FALSE)</f>
        <v>43567</v>
      </c>
      <c r="J364" s="48">
        <f>VLOOKUP($B364,wedstrijden!$B:$L,J$1,FALSE)</f>
        <v>43560</v>
      </c>
      <c r="K364" s="48">
        <f>VLOOKUP($B364,wedstrijden!$B:$L,K$1,FALSE)</f>
        <v>43539</v>
      </c>
      <c r="L364" s="71">
        <f>VLOOKUP($B364,wedstrijden!$B:$L,L$1,FALSE)</f>
        <v>4</v>
      </c>
      <c r="M364" s="71" t="str">
        <f>VLOOKUP(E364,lookups!G:J,4,FALSE)</f>
        <v>niet</v>
      </c>
      <c r="N364" s="71">
        <f t="shared" si="22"/>
        <v>0</v>
      </c>
      <c r="O364" s="72"/>
      <c r="P364" s="72"/>
      <c r="Q364" s="72"/>
      <c r="R364" s="72"/>
      <c r="S364" s="72"/>
      <c r="T364" s="72"/>
      <c r="U364" s="72"/>
      <c r="V364" s="72"/>
      <c r="W364" s="72"/>
      <c r="AD364" s="71" t="str">
        <f t="shared" si="23"/>
        <v>HDWK Jun4</v>
      </c>
    </row>
    <row r="365" spans="1:30" ht="11.25" customHeight="1" x14ac:dyDescent="0.2">
      <c r="A365" s="71" t="str">
        <f t="shared" si="24"/>
        <v>Barcelona Vila NovaU23DamesDegen</v>
      </c>
      <c r="B365" s="71">
        <f t="shared" si="25"/>
        <v>363</v>
      </c>
      <c r="C365" s="71" t="str">
        <f>VLOOKUP($B365,wedstrijden!$B:$L,C$1,FALSE)</f>
        <v>Dames</v>
      </c>
      <c r="D365" s="71" t="str">
        <f>VLOOKUP($B365,wedstrijden!$B:$L,D$1,FALSE)</f>
        <v>Degen</v>
      </c>
      <c r="E365" s="71" t="str">
        <f>VLOOKUP($B365,wedstrijden!$B:$L,E$1,FALSE)</f>
        <v>U23</v>
      </c>
      <c r="F365" s="71" t="str">
        <f>VLOOKUP($B365,wedstrijden!$B:$L,F$1,FALSE)</f>
        <v>Barcelona Vila Nova</v>
      </c>
      <c r="G365" s="71" t="str">
        <f>VLOOKUP($B365,wedstrijden!$B:$L,G$1,FALSE)</f>
        <v>ESP</v>
      </c>
      <c r="H365" s="48">
        <f>VLOOKUP($B365,wedstrijden!$B:$L,H$1,FALSE)</f>
        <v>43568</v>
      </c>
      <c r="I365" s="48">
        <f>VLOOKUP($B365,wedstrijden!$B:$L,I$1,FALSE)</f>
        <v>43569</v>
      </c>
      <c r="J365" s="48">
        <f>VLOOKUP($B365,wedstrijden!$B:$L,J$1,FALSE)</f>
        <v>43561</v>
      </c>
      <c r="K365" s="48">
        <f>VLOOKUP($B365,wedstrijden!$B:$L,K$1,FALSE)</f>
        <v>43540</v>
      </c>
      <c r="L365" s="71">
        <f>VLOOKUP($B365,wedstrijden!$B:$L,L$1,FALSE)</f>
        <v>0</v>
      </c>
      <c r="M365" s="71">
        <f>VLOOKUP(E365,lookups!G:J,4,FALSE)</f>
        <v>1</v>
      </c>
      <c r="N365" s="71">
        <f t="shared" si="22"/>
        <v>0</v>
      </c>
      <c r="O365" s="72"/>
      <c r="P365" s="72"/>
      <c r="Q365" s="72"/>
      <c r="R365" s="72"/>
      <c r="S365" s="72"/>
      <c r="T365" s="72"/>
      <c r="U365" s="72"/>
      <c r="V365" s="72"/>
      <c r="W365" s="72"/>
      <c r="AD365" s="71" t="str">
        <f t="shared" si="23"/>
        <v>DDU234</v>
      </c>
    </row>
    <row r="366" spans="1:30" ht="11.25" customHeight="1" x14ac:dyDescent="0.2">
      <c r="A366" s="71" t="str">
        <f t="shared" si="24"/>
        <v>Barcelona Vila NovaU23HerenDegen</v>
      </c>
      <c r="B366" s="71">
        <f t="shared" si="25"/>
        <v>364</v>
      </c>
      <c r="C366" s="71" t="str">
        <f>VLOOKUP($B366,wedstrijden!$B:$L,C$1,FALSE)</f>
        <v>Heren</v>
      </c>
      <c r="D366" s="71" t="str">
        <f>VLOOKUP($B366,wedstrijden!$B:$L,D$1,FALSE)</f>
        <v>Degen</v>
      </c>
      <c r="E366" s="71" t="str">
        <f>VLOOKUP($B366,wedstrijden!$B:$L,E$1,FALSE)</f>
        <v>U23</v>
      </c>
      <c r="F366" s="71" t="str">
        <f>VLOOKUP($B366,wedstrijden!$B:$L,F$1,FALSE)</f>
        <v>Barcelona Vila Nova</v>
      </c>
      <c r="G366" s="71" t="str">
        <f>VLOOKUP($B366,wedstrijden!$B:$L,G$1,FALSE)</f>
        <v>ESP</v>
      </c>
      <c r="H366" s="48">
        <f>VLOOKUP($B366,wedstrijden!$B:$L,H$1,FALSE)</f>
        <v>43568</v>
      </c>
      <c r="I366" s="48">
        <f>VLOOKUP($B366,wedstrijden!$B:$L,I$1,FALSE)</f>
        <v>43569</v>
      </c>
      <c r="J366" s="48">
        <f>VLOOKUP($B366,wedstrijden!$B:$L,J$1,FALSE)</f>
        <v>43561</v>
      </c>
      <c r="K366" s="48">
        <f>VLOOKUP($B366,wedstrijden!$B:$L,K$1,FALSE)</f>
        <v>43540</v>
      </c>
      <c r="L366" s="71">
        <f>VLOOKUP($B366,wedstrijden!$B:$L,L$1,FALSE)</f>
        <v>0</v>
      </c>
      <c r="M366" s="71">
        <f>VLOOKUP(E366,lookups!G:J,4,FALSE)</f>
        <v>1</v>
      </c>
      <c r="N366" s="71">
        <f t="shared" si="22"/>
        <v>0</v>
      </c>
      <c r="O366" s="72"/>
      <c r="P366" s="72"/>
      <c r="Q366" s="72"/>
      <c r="R366" s="72"/>
      <c r="S366" s="72"/>
      <c r="T366" s="72"/>
      <c r="U366" s="72"/>
      <c r="V366" s="72"/>
      <c r="W366" s="72"/>
      <c r="AD366" s="71" t="str">
        <f t="shared" si="23"/>
        <v>HDU234</v>
      </c>
    </row>
    <row r="367" spans="1:30" ht="11.25" customHeight="1" x14ac:dyDescent="0.2">
      <c r="A367" s="71" t="str">
        <f t="shared" si="24"/>
        <v>TorunWK CadHerenDegen</v>
      </c>
      <c r="B367" s="71">
        <f t="shared" si="25"/>
        <v>365</v>
      </c>
      <c r="C367" s="71" t="str">
        <f>VLOOKUP($B367,wedstrijden!$B:$L,C$1,FALSE)</f>
        <v>Heren</v>
      </c>
      <c r="D367" s="71" t="str">
        <f>VLOOKUP($B367,wedstrijden!$B:$L,D$1,FALSE)</f>
        <v>Degen</v>
      </c>
      <c r="E367" s="71" t="str">
        <f>VLOOKUP($B367,wedstrijden!$B:$L,E$1,FALSE)</f>
        <v>WK Cad</v>
      </c>
      <c r="F367" s="71" t="str">
        <f>VLOOKUP($B367,wedstrijden!$B:$L,F$1,FALSE)</f>
        <v>Torun</v>
      </c>
      <c r="G367" s="71" t="str">
        <f>VLOOKUP($B367,wedstrijden!$B:$L,G$1,FALSE)</f>
        <v>ITA</v>
      </c>
      <c r="H367" s="48">
        <f>VLOOKUP($B367,wedstrijden!$B:$L,H$1,FALSE)</f>
        <v>43568</v>
      </c>
      <c r="I367" s="48">
        <f>VLOOKUP($B367,wedstrijden!$B:$L,I$1,FALSE)</f>
        <v>43568</v>
      </c>
      <c r="J367" s="48">
        <f>VLOOKUP($B367,wedstrijden!$B:$L,J$1,FALSE)</f>
        <v>43561</v>
      </c>
      <c r="K367" s="48">
        <f>VLOOKUP($B367,wedstrijden!$B:$L,K$1,FALSE)</f>
        <v>43540</v>
      </c>
      <c r="L367" s="71">
        <f>VLOOKUP($B367,wedstrijden!$B:$L,L$1,FALSE)</f>
        <v>3</v>
      </c>
      <c r="M367" s="71" t="str">
        <f>VLOOKUP(E367,lookups!G:J,4,FALSE)</f>
        <v>niet</v>
      </c>
      <c r="N367" s="71">
        <f t="shared" si="22"/>
        <v>0</v>
      </c>
      <c r="O367" s="72"/>
      <c r="P367" s="72"/>
      <c r="Q367" s="72"/>
      <c r="R367" s="72"/>
      <c r="S367" s="72"/>
      <c r="T367" s="72"/>
      <c r="U367" s="72"/>
      <c r="V367" s="72"/>
      <c r="W367" s="72"/>
      <c r="AD367" s="71" t="str">
        <f t="shared" si="23"/>
        <v>HDWK Cad4</v>
      </c>
    </row>
    <row r="368" spans="1:30" ht="11.25" customHeight="1" x14ac:dyDescent="0.2">
      <c r="A368" s="71" t="str">
        <f t="shared" si="24"/>
        <v>TorunWK CadDamesDegen</v>
      </c>
      <c r="B368" s="71">
        <f t="shared" si="25"/>
        <v>366</v>
      </c>
      <c r="C368" s="71" t="str">
        <f>VLOOKUP($B368,wedstrijden!$B:$L,C$1,FALSE)</f>
        <v>Dames</v>
      </c>
      <c r="D368" s="71" t="str">
        <f>VLOOKUP($B368,wedstrijden!$B:$L,D$1,FALSE)</f>
        <v>Degen</v>
      </c>
      <c r="E368" s="71" t="str">
        <f>VLOOKUP($B368,wedstrijden!$B:$L,E$1,FALSE)</f>
        <v>WK Cad</v>
      </c>
      <c r="F368" s="71" t="str">
        <f>VLOOKUP($B368,wedstrijden!$B:$L,F$1,FALSE)</f>
        <v>Torun</v>
      </c>
      <c r="G368" s="71" t="str">
        <f>VLOOKUP($B368,wedstrijden!$B:$L,G$1,FALSE)</f>
        <v>POL</v>
      </c>
      <c r="H368" s="48">
        <f>VLOOKUP($B368,wedstrijden!$B:$L,H$1,FALSE)</f>
        <v>43568</v>
      </c>
      <c r="I368" s="48">
        <f>VLOOKUP($B368,wedstrijden!$B:$L,I$1,FALSE)</f>
        <v>43568</v>
      </c>
      <c r="J368" s="48">
        <f>VLOOKUP($B368,wedstrijden!$B:$L,J$1,FALSE)</f>
        <v>43561</v>
      </c>
      <c r="K368" s="48">
        <f>VLOOKUP($B368,wedstrijden!$B:$L,K$1,FALSE)</f>
        <v>43540</v>
      </c>
      <c r="L368" s="71">
        <f>VLOOKUP($B368,wedstrijden!$B:$L,L$1,FALSE)</f>
        <v>1</v>
      </c>
      <c r="M368" s="71" t="str">
        <f>VLOOKUP(E368,lookups!G:J,4,FALSE)</f>
        <v>niet</v>
      </c>
      <c r="N368" s="71">
        <f t="shared" si="22"/>
        <v>0</v>
      </c>
      <c r="O368" s="72"/>
      <c r="P368" s="72"/>
      <c r="Q368" s="72"/>
      <c r="R368" s="72"/>
      <c r="S368" s="72"/>
      <c r="T368" s="72"/>
      <c r="U368" s="72"/>
      <c r="V368" s="72"/>
      <c r="W368" s="72"/>
      <c r="AD368" s="71" t="str">
        <f t="shared" si="23"/>
        <v>DDWK Cad4</v>
      </c>
    </row>
    <row r="369" spans="1:30" ht="11.25" customHeight="1" x14ac:dyDescent="0.2">
      <c r="A369" s="71" t="str">
        <f t="shared" si="24"/>
        <v>TorunWK Jun EqDamesDegen</v>
      </c>
      <c r="B369" s="71">
        <f t="shared" si="25"/>
        <v>367</v>
      </c>
      <c r="C369" s="71" t="str">
        <f>VLOOKUP($B369,wedstrijden!$B:$L,C$1,FALSE)</f>
        <v>Dames</v>
      </c>
      <c r="D369" s="71" t="str">
        <f>VLOOKUP($B369,wedstrijden!$B:$L,D$1,FALSE)</f>
        <v>Degen</v>
      </c>
      <c r="E369" s="71" t="str">
        <f>VLOOKUP($B369,wedstrijden!$B:$L,E$1,FALSE)</f>
        <v>WK Jun Eq</v>
      </c>
      <c r="F369" s="71" t="str">
        <f>VLOOKUP($B369,wedstrijden!$B:$L,F$1,FALSE)</f>
        <v>Torun</v>
      </c>
      <c r="G369" s="71" t="str">
        <f>VLOOKUP($B369,wedstrijden!$B:$L,G$1,FALSE)</f>
        <v>POL</v>
      </c>
      <c r="H369" s="48">
        <f>VLOOKUP($B369,wedstrijden!$B:$L,H$1,FALSE)</f>
        <v>43569</v>
      </c>
      <c r="I369" s="48">
        <f>VLOOKUP($B369,wedstrijden!$B:$L,I$1,FALSE)</f>
        <v>43569</v>
      </c>
      <c r="J369" s="48">
        <f>VLOOKUP($B369,wedstrijden!$B:$L,J$1,FALSE)</f>
        <v>43562</v>
      </c>
      <c r="K369" s="48">
        <f>VLOOKUP($B369,wedstrijden!$B:$L,K$1,FALSE)</f>
        <v>43541</v>
      </c>
      <c r="L369" s="71">
        <f>VLOOKUP($B369,wedstrijden!$B:$L,L$1,FALSE)</f>
        <v>0</v>
      </c>
      <c r="M369" s="71" t="str">
        <f>VLOOKUP(E369,lookups!G:J,4,FALSE)</f>
        <v>niet</v>
      </c>
      <c r="N369" s="71">
        <f t="shared" si="22"/>
        <v>0</v>
      </c>
      <c r="O369" s="72"/>
      <c r="P369" s="72"/>
      <c r="Q369" s="72"/>
      <c r="R369" s="72"/>
      <c r="S369" s="72"/>
      <c r="T369" s="72"/>
      <c r="U369" s="72"/>
      <c r="V369" s="72"/>
      <c r="W369" s="72"/>
      <c r="AD369" s="71" t="str">
        <f t="shared" si="23"/>
        <v>DDWK Jun Eq4</v>
      </c>
    </row>
    <row r="370" spans="1:30" ht="11.25" customHeight="1" x14ac:dyDescent="0.2">
      <c r="A370" s="71" t="str">
        <f t="shared" si="24"/>
        <v>TorunWK Jun EqHerenDegen</v>
      </c>
      <c r="B370" s="71">
        <f t="shared" si="25"/>
        <v>368</v>
      </c>
      <c r="C370" s="71" t="str">
        <f>VLOOKUP($B370,wedstrijden!$B:$L,C$1,FALSE)</f>
        <v>Heren</v>
      </c>
      <c r="D370" s="71" t="str">
        <f>VLOOKUP($B370,wedstrijden!$B:$L,D$1,FALSE)</f>
        <v>Degen</v>
      </c>
      <c r="E370" s="71" t="str">
        <f>VLOOKUP($B370,wedstrijden!$B:$L,E$1,FALSE)</f>
        <v>WK Jun Eq</v>
      </c>
      <c r="F370" s="71" t="str">
        <f>VLOOKUP($B370,wedstrijden!$B:$L,F$1,FALSE)</f>
        <v>Torun</v>
      </c>
      <c r="G370" s="71" t="str">
        <f>VLOOKUP($B370,wedstrijden!$B:$L,G$1,FALSE)</f>
        <v>POL</v>
      </c>
      <c r="H370" s="48">
        <f>VLOOKUP($B370,wedstrijden!$B:$L,H$1,FALSE)</f>
        <v>43569</v>
      </c>
      <c r="I370" s="48">
        <f>VLOOKUP($B370,wedstrijden!$B:$L,I$1,FALSE)</f>
        <v>43569</v>
      </c>
      <c r="J370" s="48">
        <f>VLOOKUP($B370,wedstrijden!$B:$L,J$1,FALSE)</f>
        <v>43562</v>
      </c>
      <c r="K370" s="48">
        <f>VLOOKUP($B370,wedstrijden!$B:$L,K$1,FALSE)</f>
        <v>43541</v>
      </c>
      <c r="L370" s="71">
        <f>VLOOKUP($B370,wedstrijden!$B:$L,L$1,FALSE)</f>
        <v>4</v>
      </c>
      <c r="M370" s="71" t="str">
        <f>VLOOKUP(E370,lookups!G:J,4,FALSE)</f>
        <v>niet</v>
      </c>
      <c r="N370" s="71">
        <f t="shared" si="22"/>
        <v>0</v>
      </c>
      <c r="O370" s="72"/>
      <c r="P370" s="72"/>
      <c r="Q370" s="72"/>
      <c r="R370" s="72"/>
      <c r="S370" s="72"/>
      <c r="T370" s="72"/>
      <c r="U370" s="72"/>
      <c r="V370" s="72"/>
      <c r="W370" s="72"/>
      <c r="AD370" s="71" t="str">
        <f t="shared" si="23"/>
        <v>HDWK Jun Eq4</v>
      </c>
    </row>
    <row r="371" spans="1:30" ht="11.25" customHeight="1" x14ac:dyDescent="0.2">
      <c r="A371" s="71" t="str">
        <f t="shared" si="24"/>
        <v>SeoulGPDamesSabel</v>
      </c>
      <c r="B371" s="71">
        <f t="shared" si="25"/>
        <v>369</v>
      </c>
      <c r="C371" s="71" t="str">
        <f>VLOOKUP($B371,wedstrijden!$B:$L,C$1,FALSE)</f>
        <v>Dames</v>
      </c>
      <c r="D371" s="71" t="str">
        <f>VLOOKUP($B371,wedstrijden!$B:$L,D$1,FALSE)</f>
        <v>Sabel</v>
      </c>
      <c r="E371" s="71" t="str">
        <f>VLOOKUP($B371,wedstrijden!$B:$L,E$1,FALSE)</f>
        <v>GP</v>
      </c>
      <c r="F371" s="71" t="str">
        <f>VLOOKUP($B371,wedstrijden!$B:$L,F$1,FALSE)</f>
        <v>Seoul</v>
      </c>
      <c r="G371" s="71" t="str">
        <f>VLOOKUP($B371,wedstrijden!$B:$L,G$1,FALSE)</f>
        <v>KOR</v>
      </c>
      <c r="H371" s="48">
        <f>VLOOKUP($B371,wedstrijden!$B:$L,H$1,FALSE)</f>
        <v>43581</v>
      </c>
      <c r="I371" s="48">
        <f>VLOOKUP($B371,wedstrijden!$B:$L,I$1,FALSE)</f>
        <v>43583</v>
      </c>
      <c r="J371" s="48">
        <f>VLOOKUP($B371,wedstrijden!$B:$L,J$1,FALSE)</f>
        <v>43574</v>
      </c>
      <c r="K371" s="48">
        <f>VLOOKUP($B371,wedstrijden!$B:$L,K$1,FALSE)</f>
        <v>43553</v>
      </c>
      <c r="L371" s="71">
        <f>VLOOKUP($B371,wedstrijden!$B:$L,L$1,FALSE)</f>
        <v>0</v>
      </c>
      <c r="M371" s="71" t="str">
        <f>VLOOKUP(E371,lookups!G:J,4,FALSE)</f>
        <v>niet</v>
      </c>
      <c r="N371" s="71">
        <f t="shared" si="22"/>
        <v>0</v>
      </c>
      <c r="O371" s="72"/>
      <c r="P371" s="72"/>
      <c r="Q371" s="72"/>
      <c r="R371" s="72"/>
      <c r="S371" s="72"/>
      <c r="T371" s="72"/>
      <c r="U371" s="72"/>
      <c r="V371" s="72"/>
      <c r="W371" s="72"/>
      <c r="AD371" s="71" t="str">
        <f t="shared" si="23"/>
        <v>DSGP4</v>
      </c>
    </row>
    <row r="372" spans="1:30" ht="11.25" customHeight="1" x14ac:dyDescent="0.2">
      <c r="A372" s="71" t="str">
        <f t="shared" si="24"/>
        <v>SeoulGPHerenSabel</v>
      </c>
      <c r="B372" s="71">
        <f t="shared" si="25"/>
        <v>370</v>
      </c>
      <c r="C372" s="71" t="str">
        <f>VLOOKUP($B372,wedstrijden!$B:$L,C$1,FALSE)</f>
        <v>Heren</v>
      </c>
      <c r="D372" s="71" t="str">
        <f>VLOOKUP($B372,wedstrijden!$B:$L,D$1,FALSE)</f>
        <v>Sabel</v>
      </c>
      <c r="E372" s="71" t="str">
        <f>VLOOKUP($B372,wedstrijden!$B:$L,E$1,FALSE)</f>
        <v>GP</v>
      </c>
      <c r="F372" s="71" t="str">
        <f>VLOOKUP($B372,wedstrijden!$B:$L,F$1,FALSE)</f>
        <v>Seoul</v>
      </c>
      <c r="G372" s="71" t="str">
        <f>VLOOKUP($B372,wedstrijden!$B:$L,G$1,FALSE)</f>
        <v>KOR</v>
      </c>
      <c r="H372" s="48">
        <f>VLOOKUP($B372,wedstrijden!$B:$L,H$1,FALSE)</f>
        <v>43581</v>
      </c>
      <c r="I372" s="48">
        <f>VLOOKUP($B372,wedstrijden!$B:$L,I$1,FALSE)</f>
        <v>43583</v>
      </c>
      <c r="J372" s="48">
        <f>VLOOKUP($B372,wedstrijden!$B:$L,J$1,FALSE)</f>
        <v>43574</v>
      </c>
      <c r="K372" s="48">
        <f>VLOOKUP($B372,wedstrijden!$B:$L,K$1,FALSE)</f>
        <v>43553</v>
      </c>
      <c r="L372" s="71">
        <f>VLOOKUP($B372,wedstrijden!$B:$L,L$1,FALSE)</f>
        <v>0</v>
      </c>
      <c r="M372" s="71" t="str">
        <f>VLOOKUP(E372,lookups!G:J,4,FALSE)</f>
        <v>niet</v>
      </c>
      <c r="N372" s="71">
        <f t="shared" si="22"/>
        <v>0</v>
      </c>
      <c r="O372" s="72"/>
      <c r="P372" s="72"/>
      <c r="Q372" s="72"/>
      <c r="R372" s="72"/>
      <c r="S372" s="72"/>
      <c r="T372" s="72"/>
      <c r="U372" s="72"/>
      <c r="V372" s="72"/>
      <c r="W372" s="72"/>
      <c r="AD372" s="71" t="str">
        <f t="shared" si="23"/>
        <v>HSGP4</v>
      </c>
    </row>
    <row r="373" spans="1:30" ht="11.25" customHeight="1" x14ac:dyDescent="0.2">
      <c r="A373" s="71" t="str">
        <f t="shared" si="24"/>
        <v>BudapestU23DamesDegen</v>
      </c>
      <c r="B373" s="71">
        <f t="shared" si="25"/>
        <v>371</v>
      </c>
      <c r="C373" s="71" t="str">
        <f>VLOOKUP($B373,wedstrijden!$B:$L,C$1,FALSE)</f>
        <v>Dames</v>
      </c>
      <c r="D373" s="71" t="str">
        <f>VLOOKUP($B373,wedstrijden!$B:$L,D$1,FALSE)</f>
        <v>Degen</v>
      </c>
      <c r="E373" s="71" t="str">
        <f>VLOOKUP($B373,wedstrijden!$B:$L,E$1,FALSE)</f>
        <v>U23</v>
      </c>
      <c r="F373" s="71" t="str">
        <f>VLOOKUP($B373,wedstrijden!$B:$L,F$1,FALSE)</f>
        <v>Budapest</v>
      </c>
      <c r="G373" s="71" t="str">
        <f>VLOOKUP($B373,wedstrijden!$B:$L,G$1,FALSE)</f>
        <v>HUN</v>
      </c>
      <c r="H373" s="48">
        <f>VLOOKUP($B373,wedstrijden!$B:$L,H$1,FALSE)</f>
        <v>43582</v>
      </c>
      <c r="I373" s="48">
        <f>VLOOKUP($B373,wedstrijden!$B:$L,I$1,FALSE)</f>
        <v>43583</v>
      </c>
      <c r="J373" s="48">
        <f>VLOOKUP($B373,wedstrijden!$B:$L,J$1,FALSE)</f>
        <v>43575</v>
      </c>
      <c r="K373" s="48">
        <f>VLOOKUP($B373,wedstrijden!$B:$L,K$1,FALSE)</f>
        <v>43554</v>
      </c>
      <c r="L373" s="71">
        <f>VLOOKUP($B373,wedstrijden!$B:$L,L$1,FALSE)</f>
        <v>5</v>
      </c>
      <c r="M373" s="71">
        <f>VLOOKUP(E373,lookups!G:J,4,FALSE)</f>
        <v>1</v>
      </c>
      <c r="N373" s="71">
        <f t="shared" si="22"/>
        <v>1</v>
      </c>
      <c r="O373" s="72" t="s">
        <v>3193</v>
      </c>
      <c r="P373" s="72" t="s">
        <v>2150</v>
      </c>
      <c r="Q373" s="72"/>
      <c r="R373" s="72"/>
      <c r="S373" s="72"/>
      <c r="T373" s="72"/>
      <c r="U373" s="72"/>
      <c r="V373" s="72"/>
      <c r="W373" s="72"/>
      <c r="AD373" s="71" t="str">
        <f t="shared" si="23"/>
        <v>DDU234</v>
      </c>
    </row>
    <row r="374" spans="1:30" ht="11.25" customHeight="1" x14ac:dyDescent="0.2">
      <c r="A374" s="71" t="str">
        <f t="shared" si="24"/>
        <v>BudapestU23HerenDegen</v>
      </c>
      <c r="B374" s="71">
        <f t="shared" si="25"/>
        <v>372</v>
      </c>
      <c r="C374" s="71" t="str">
        <f>VLOOKUP($B374,wedstrijden!$B:$L,C$1,FALSE)</f>
        <v>Heren</v>
      </c>
      <c r="D374" s="71" t="str">
        <f>VLOOKUP($B374,wedstrijden!$B:$L,D$1,FALSE)</f>
        <v>Degen</v>
      </c>
      <c r="E374" s="71" t="str">
        <f>VLOOKUP($B374,wedstrijden!$B:$L,E$1,FALSE)</f>
        <v>U23</v>
      </c>
      <c r="F374" s="71" t="str">
        <f>VLOOKUP($B374,wedstrijden!$B:$L,F$1,FALSE)</f>
        <v>Budapest</v>
      </c>
      <c r="G374" s="71" t="str">
        <f>VLOOKUP($B374,wedstrijden!$B:$L,G$1,FALSE)</f>
        <v>HUN</v>
      </c>
      <c r="H374" s="48">
        <f>VLOOKUP($B374,wedstrijden!$B:$L,H$1,FALSE)</f>
        <v>43582</v>
      </c>
      <c r="I374" s="48">
        <f>VLOOKUP($B374,wedstrijden!$B:$L,I$1,FALSE)</f>
        <v>43583</v>
      </c>
      <c r="J374" s="48">
        <f>VLOOKUP($B374,wedstrijden!$B:$L,J$1,FALSE)</f>
        <v>43575</v>
      </c>
      <c r="K374" s="48">
        <f>VLOOKUP($B374,wedstrijden!$B:$L,K$1,FALSE)</f>
        <v>43554</v>
      </c>
      <c r="L374" s="71">
        <f>VLOOKUP($B374,wedstrijden!$B:$L,L$1,FALSE)</f>
        <v>3</v>
      </c>
      <c r="M374" s="71">
        <f>VLOOKUP(E374,lookups!G:J,4,FALSE)</f>
        <v>1</v>
      </c>
      <c r="N374" s="71">
        <f t="shared" si="22"/>
        <v>1</v>
      </c>
      <c r="O374" s="72"/>
      <c r="P374" s="72"/>
      <c r="Q374" s="72"/>
      <c r="R374" s="72"/>
      <c r="S374" s="72"/>
      <c r="T374" s="72"/>
      <c r="U374" s="72"/>
      <c r="V374" s="72"/>
      <c r="W374" s="72"/>
      <c r="AD374" s="71" t="str">
        <f t="shared" si="23"/>
        <v>HDU234</v>
      </c>
    </row>
    <row r="375" spans="1:30" ht="11.25" customHeight="1" x14ac:dyDescent="0.2">
      <c r="A375" s="71" t="str">
        <f t="shared" si="24"/>
        <v>CaliGPDamesDegen</v>
      </c>
      <c r="B375" s="71">
        <f t="shared" si="25"/>
        <v>373</v>
      </c>
      <c r="C375" s="71" t="str">
        <f>VLOOKUP($B375,wedstrijden!$B:$L,C$1,FALSE)</f>
        <v>Dames</v>
      </c>
      <c r="D375" s="71" t="str">
        <f>VLOOKUP($B375,wedstrijden!$B:$L,D$1,FALSE)</f>
        <v>Degen</v>
      </c>
      <c r="E375" s="71" t="str">
        <f>VLOOKUP($B375,wedstrijden!$B:$L,E$1,FALSE)</f>
        <v>GP</v>
      </c>
      <c r="F375" s="71" t="str">
        <f>VLOOKUP($B375,wedstrijden!$B:$L,F$1,FALSE)</f>
        <v>Cali</v>
      </c>
      <c r="G375" s="71" t="str">
        <f>VLOOKUP($B375,wedstrijden!$B:$L,G$1,FALSE)</f>
        <v>COL</v>
      </c>
      <c r="H375" s="48">
        <f>VLOOKUP($B375,wedstrijden!$B:$L,H$1,FALSE)</f>
        <v>43588</v>
      </c>
      <c r="I375" s="48">
        <f>VLOOKUP($B375,wedstrijden!$B:$L,I$1,FALSE)</f>
        <v>43590</v>
      </c>
      <c r="J375" s="48">
        <f>VLOOKUP($B375,wedstrijden!$B:$L,J$1,FALSE)</f>
        <v>43581</v>
      </c>
      <c r="K375" s="48">
        <f>VLOOKUP($B375,wedstrijden!$B:$L,K$1,FALSE)</f>
        <v>43560</v>
      </c>
      <c r="L375" s="71">
        <f>VLOOKUP($B375,wedstrijden!$B:$L,L$1,FALSE)</f>
        <v>1</v>
      </c>
      <c r="M375" s="71" t="str">
        <f>VLOOKUP(E375,lookups!G:J,4,FALSE)</f>
        <v>niet</v>
      </c>
      <c r="N375" s="71">
        <f t="shared" si="22"/>
        <v>0</v>
      </c>
      <c r="O375" s="72"/>
      <c r="P375" s="72"/>
      <c r="Q375" s="72"/>
      <c r="R375" s="72"/>
      <c r="S375" s="72"/>
      <c r="T375" s="72"/>
      <c r="U375" s="72"/>
      <c r="V375" s="72"/>
      <c r="W375" s="72"/>
      <c r="AD375" s="71" t="str">
        <f t="shared" si="23"/>
        <v>DDGP5</v>
      </c>
    </row>
    <row r="376" spans="1:30" ht="11.25" customHeight="1" x14ac:dyDescent="0.2">
      <c r="A376" s="71" t="str">
        <f t="shared" si="24"/>
        <v>CaliGPHerenDegen</v>
      </c>
      <c r="B376" s="71">
        <f t="shared" si="25"/>
        <v>374</v>
      </c>
      <c r="C376" s="71" t="str">
        <f>VLOOKUP($B376,wedstrijden!$B:$L,C$1,FALSE)</f>
        <v>Heren</v>
      </c>
      <c r="D376" s="71" t="str">
        <f>VLOOKUP($B376,wedstrijden!$B:$L,D$1,FALSE)</f>
        <v>Degen</v>
      </c>
      <c r="E376" s="71" t="str">
        <f>VLOOKUP($B376,wedstrijden!$B:$L,E$1,FALSE)</f>
        <v>GP</v>
      </c>
      <c r="F376" s="71" t="str">
        <f>VLOOKUP($B376,wedstrijden!$B:$L,F$1,FALSE)</f>
        <v>Cali</v>
      </c>
      <c r="G376" s="71" t="str">
        <f>VLOOKUP($B376,wedstrijden!$B:$L,G$1,FALSE)</f>
        <v>COL</v>
      </c>
      <c r="H376" s="48">
        <f>VLOOKUP($B376,wedstrijden!$B:$L,H$1,FALSE)</f>
        <v>43588</v>
      </c>
      <c r="I376" s="48">
        <f>VLOOKUP($B376,wedstrijden!$B:$L,I$1,FALSE)</f>
        <v>43590</v>
      </c>
      <c r="J376" s="48">
        <f>VLOOKUP($B376,wedstrijden!$B:$L,J$1,FALSE)</f>
        <v>43581</v>
      </c>
      <c r="K376" s="48">
        <f>VLOOKUP($B376,wedstrijden!$B:$L,K$1,FALSE)</f>
        <v>43560</v>
      </c>
      <c r="L376" s="71">
        <f>VLOOKUP($B376,wedstrijden!$B:$L,L$1,FALSE)</f>
        <v>3</v>
      </c>
      <c r="M376" s="71" t="str">
        <f>VLOOKUP(E376,lookups!G:J,4,FALSE)</f>
        <v>niet</v>
      </c>
      <c r="N376" s="71">
        <f t="shared" si="22"/>
        <v>0</v>
      </c>
      <c r="O376" s="72"/>
      <c r="P376" s="72"/>
      <c r="Q376" s="72"/>
      <c r="R376" s="72"/>
      <c r="S376" s="72"/>
      <c r="T376" s="72"/>
      <c r="U376" s="72"/>
      <c r="V376" s="72"/>
      <c r="W376" s="72"/>
      <c r="AD376" s="71" t="str">
        <f t="shared" si="23"/>
        <v>HDGP5</v>
      </c>
    </row>
    <row r="377" spans="1:30" ht="11.25" customHeight="1" x14ac:dyDescent="0.2">
      <c r="A377" s="71" t="str">
        <f t="shared" si="24"/>
        <v>St-PetersbourgWBHerenFloret</v>
      </c>
      <c r="B377" s="71">
        <f t="shared" si="25"/>
        <v>375</v>
      </c>
      <c r="C377" s="71" t="str">
        <f>VLOOKUP($B377,wedstrijden!$B:$L,C$1,FALSE)</f>
        <v>Heren</v>
      </c>
      <c r="D377" s="71" t="str">
        <f>VLOOKUP($B377,wedstrijden!$B:$L,D$1,FALSE)</f>
        <v>Floret</v>
      </c>
      <c r="E377" s="71" t="str">
        <f>VLOOKUP($B377,wedstrijden!$B:$L,E$1,FALSE)</f>
        <v>WB</v>
      </c>
      <c r="F377" s="71" t="str">
        <f>VLOOKUP($B377,wedstrijden!$B:$L,F$1,FALSE)</f>
        <v>St-Petersbourg</v>
      </c>
      <c r="G377" s="71" t="str">
        <f>VLOOKUP($B377,wedstrijden!$B:$L,G$1,FALSE)</f>
        <v>RUS</v>
      </c>
      <c r="H377" s="48">
        <f>VLOOKUP($B377,wedstrijden!$B:$L,H$1,FALSE)</f>
        <v>43588</v>
      </c>
      <c r="I377" s="48">
        <f>VLOOKUP($B377,wedstrijden!$B:$L,I$1,FALSE)</f>
        <v>43589</v>
      </c>
      <c r="J377" s="48">
        <f>VLOOKUP($B377,wedstrijden!$B:$L,J$1,FALSE)</f>
        <v>43581</v>
      </c>
      <c r="K377" s="48">
        <f>VLOOKUP($B377,wedstrijden!$B:$L,K$1,FALSE)</f>
        <v>43560</v>
      </c>
      <c r="L377" s="71">
        <f>VLOOKUP($B377,wedstrijden!$B:$L,L$1,FALSE)</f>
        <v>0</v>
      </c>
      <c r="M377" s="71" t="str">
        <f>VLOOKUP(E377,lookups!G:J,4,FALSE)</f>
        <v>niet</v>
      </c>
      <c r="N377" s="71">
        <f t="shared" si="22"/>
        <v>0</v>
      </c>
      <c r="O377" s="72"/>
      <c r="P377" s="72"/>
      <c r="Q377" s="72"/>
      <c r="R377" s="72"/>
      <c r="S377" s="72"/>
      <c r="T377" s="72"/>
      <c r="U377" s="72"/>
      <c r="V377" s="72"/>
      <c r="W377" s="72"/>
      <c r="AD377" s="71" t="str">
        <f t="shared" si="23"/>
        <v>HFWB5</v>
      </c>
    </row>
    <row r="378" spans="1:30" ht="11.25" customHeight="1" x14ac:dyDescent="0.2">
      <c r="A378" s="71" t="str">
        <f t="shared" si="24"/>
        <v>TauberbischofsheimWBDamesFloret</v>
      </c>
      <c r="B378" s="71">
        <f t="shared" si="25"/>
        <v>376</v>
      </c>
      <c r="C378" s="71" t="str">
        <f>VLOOKUP($B378,wedstrijden!$B:$L,C$1,FALSE)</f>
        <v>Dames</v>
      </c>
      <c r="D378" s="71" t="str">
        <f>VLOOKUP($B378,wedstrijden!$B:$L,D$1,FALSE)</f>
        <v>Floret</v>
      </c>
      <c r="E378" s="71" t="str">
        <f>VLOOKUP($B378,wedstrijden!$B:$L,E$1,FALSE)</f>
        <v>WB</v>
      </c>
      <c r="F378" s="71" t="str">
        <f>VLOOKUP($B378,wedstrijden!$B:$L,F$1,FALSE)</f>
        <v>Tauberbischofsheim</v>
      </c>
      <c r="G378" s="71" t="str">
        <f>VLOOKUP($B378,wedstrijden!$B:$L,G$1,FALSE)</f>
        <v>GER</v>
      </c>
      <c r="H378" s="48">
        <f>VLOOKUP($B378,wedstrijden!$B:$L,H$1,FALSE)</f>
        <v>43588</v>
      </c>
      <c r="I378" s="48">
        <f>VLOOKUP($B378,wedstrijden!$B:$L,I$1,FALSE)</f>
        <v>43589</v>
      </c>
      <c r="J378" s="48">
        <f>VLOOKUP($B378,wedstrijden!$B:$L,J$1,FALSE)</f>
        <v>43581</v>
      </c>
      <c r="K378" s="48">
        <f>VLOOKUP($B378,wedstrijden!$B:$L,K$1,FALSE)</f>
        <v>43560</v>
      </c>
      <c r="L378" s="71">
        <f>VLOOKUP($B378,wedstrijden!$B:$L,L$1,FALSE)</f>
        <v>1</v>
      </c>
      <c r="M378" s="71" t="str">
        <f>VLOOKUP(E378,lookups!G:J,4,FALSE)</f>
        <v>niet</v>
      </c>
      <c r="N378" s="71">
        <f t="shared" si="22"/>
        <v>0</v>
      </c>
      <c r="O378" s="72"/>
      <c r="P378" s="72"/>
      <c r="Q378" s="72"/>
      <c r="R378" s="72"/>
      <c r="S378" s="72"/>
      <c r="T378" s="72"/>
      <c r="U378" s="72"/>
      <c r="V378" s="72"/>
      <c r="W378" s="72"/>
      <c r="AD378" s="71" t="str">
        <f t="shared" si="23"/>
        <v>DFWB5</v>
      </c>
    </row>
    <row r="379" spans="1:30" ht="11.25" customHeight="1" x14ac:dyDescent="0.2">
      <c r="A379" s="71" t="str">
        <f t="shared" si="24"/>
        <v>KaunasU23DamesDegen</v>
      </c>
      <c r="B379" s="71">
        <f t="shared" si="25"/>
        <v>377</v>
      </c>
      <c r="C379" s="71" t="str">
        <f>VLOOKUP($B379,wedstrijden!$B:$L,C$1,FALSE)</f>
        <v>Dames</v>
      </c>
      <c r="D379" s="71" t="str">
        <f>VLOOKUP($B379,wedstrijden!$B:$L,D$1,FALSE)</f>
        <v>Degen</v>
      </c>
      <c r="E379" s="71" t="str">
        <f>VLOOKUP($B379,wedstrijden!$B:$L,E$1,FALSE)</f>
        <v>U23</v>
      </c>
      <c r="F379" s="71" t="str">
        <f>VLOOKUP($B379,wedstrijden!$B:$L,F$1,FALSE)</f>
        <v>Kaunas</v>
      </c>
      <c r="G379" s="71" t="str">
        <f>VLOOKUP($B379,wedstrijden!$B:$L,G$1,FALSE)</f>
        <v>LTU</v>
      </c>
      <c r="H379" s="48">
        <f>VLOOKUP($B379,wedstrijden!$B:$L,H$1,FALSE)</f>
        <v>43589</v>
      </c>
      <c r="I379" s="48">
        <f>VLOOKUP($B379,wedstrijden!$B:$L,I$1,FALSE)</f>
        <v>43590</v>
      </c>
      <c r="J379" s="48">
        <f>VLOOKUP($B379,wedstrijden!$B:$L,J$1,FALSE)</f>
        <v>43582</v>
      </c>
      <c r="K379" s="48">
        <f>VLOOKUP($B379,wedstrijden!$B:$L,K$1,FALSE)</f>
        <v>43561</v>
      </c>
      <c r="L379" s="71">
        <f>VLOOKUP($B379,wedstrijden!$B:$L,L$1,FALSE)</f>
        <v>1</v>
      </c>
      <c r="M379" s="71">
        <f>VLOOKUP(E379,lookups!G:J,4,FALSE)</f>
        <v>1</v>
      </c>
      <c r="N379" s="71">
        <f t="shared" si="22"/>
        <v>1</v>
      </c>
      <c r="O379" s="72"/>
      <c r="P379" s="72"/>
      <c r="Q379" s="72"/>
      <c r="R379" s="72"/>
      <c r="S379" s="72"/>
      <c r="T379" s="72"/>
      <c r="U379" s="72"/>
      <c r="V379" s="72"/>
      <c r="W379" s="72"/>
      <c r="AD379" s="71" t="str">
        <f t="shared" si="23"/>
        <v>DDU235</v>
      </c>
    </row>
    <row r="380" spans="1:30" ht="11.25" customHeight="1" x14ac:dyDescent="0.2">
      <c r="A380" s="71" t="str">
        <f t="shared" si="24"/>
        <v>KaunasU23HerenDegen</v>
      </c>
      <c r="B380" s="71">
        <f t="shared" si="25"/>
        <v>378</v>
      </c>
      <c r="C380" s="71" t="str">
        <f>VLOOKUP($B380,wedstrijden!$B:$L,C$1,FALSE)</f>
        <v>Heren</v>
      </c>
      <c r="D380" s="71" t="str">
        <f>VLOOKUP($B380,wedstrijden!$B:$L,D$1,FALSE)</f>
        <v>Degen</v>
      </c>
      <c r="E380" s="71" t="str">
        <f>VLOOKUP($B380,wedstrijden!$B:$L,E$1,FALSE)</f>
        <v>U23</v>
      </c>
      <c r="F380" s="71" t="str">
        <f>VLOOKUP($B380,wedstrijden!$B:$L,F$1,FALSE)</f>
        <v>Kaunas</v>
      </c>
      <c r="G380" s="71" t="str">
        <f>VLOOKUP($B380,wedstrijden!$B:$L,G$1,FALSE)</f>
        <v>LTU</v>
      </c>
      <c r="H380" s="48">
        <f>VLOOKUP($B380,wedstrijden!$B:$L,H$1,FALSE)</f>
        <v>43589</v>
      </c>
      <c r="I380" s="48">
        <f>VLOOKUP($B380,wedstrijden!$B:$L,I$1,FALSE)</f>
        <v>43590</v>
      </c>
      <c r="J380" s="48">
        <f>VLOOKUP($B380,wedstrijden!$B:$L,J$1,FALSE)</f>
        <v>43582</v>
      </c>
      <c r="K380" s="48">
        <f>VLOOKUP($B380,wedstrijden!$B:$L,K$1,FALSE)</f>
        <v>43561</v>
      </c>
      <c r="L380" s="71">
        <f>VLOOKUP($B380,wedstrijden!$B:$L,L$1,FALSE)</f>
        <v>0</v>
      </c>
      <c r="M380" s="71">
        <f>VLOOKUP(E380,lookups!G:J,4,FALSE)</f>
        <v>1</v>
      </c>
      <c r="N380" s="71">
        <f t="shared" si="22"/>
        <v>0</v>
      </c>
      <c r="O380" s="72"/>
      <c r="P380" s="72"/>
      <c r="Q380" s="72"/>
      <c r="R380" s="72"/>
      <c r="S380" s="72"/>
      <c r="T380" s="72"/>
      <c r="U380" s="72"/>
      <c r="V380" s="72"/>
      <c r="W380" s="72"/>
      <c r="AD380" s="71" t="str">
        <f t="shared" si="23"/>
        <v>HDU235</v>
      </c>
    </row>
    <row r="381" spans="1:30" ht="11.25" customHeight="1" x14ac:dyDescent="0.2">
      <c r="A381" s="71" t="str">
        <f t="shared" si="24"/>
        <v>St-PetersbourgWB EqHerenFloret</v>
      </c>
      <c r="B381" s="71">
        <f t="shared" si="25"/>
        <v>379</v>
      </c>
      <c r="C381" s="71" t="str">
        <f>VLOOKUP($B381,wedstrijden!$B:$L,C$1,FALSE)</f>
        <v>Heren</v>
      </c>
      <c r="D381" s="71" t="str">
        <f>VLOOKUP($B381,wedstrijden!$B:$L,D$1,FALSE)</f>
        <v>Floret</v>
      </c>
      <c r="E381" s="71" t="str">
        <f>VLOOKUP($B381,wedstrijden!$B:$L,E$1,FALSE)</f>
        <v>WB Eq</v>
      </c>
      <c r="F381" s="71" t="str">
        <f>VLOOKUP($B381,wedstrijden!$B:$L,F$1,FALSE)</f>
        <v>St-Petersbourg</v>
      </c>
      <c r="G381" s="71" t="str">
        <f>VLOOKUP($B381,wedstrijden!$B:$L,G$1,FALSE)</f>
        <v>RUS</v>
      </c>
      <c r="H381" s="48">
        <f>VLOOKUP($B381,wedstrijden!$B:$L,H$1,FALSE)</f>
        <v>43590</v>
      </c>
      <c r="I381" s="48">
        <f>VLOOKUP($B381,wedstrijden!$B:$L,I$1,FALSE)</f>
        <v>43590</v>
      </c>
      <c r="J381" s="48">
        <f>VLOOKUP($B381,wedstrijden!$B:$L,J$1,FALSE)</f>
        <v>43583</v>
      </c>
      <c r="K381" s="48">
        <f>VLOOKUP($B381,wedstrijden!$B:$L,K$1,FALSE)</f>
        <v>43562</v>
      </c>
      <c r="L381" s="71">
        <f>VLOOKUP($B381,wedstrijden!$B:$L,L$1,FALSE)</f>
        <v>0</v>
      </c>
      <c r="M381" s="71" t="str">
        <f>VLOOKUP(E381,lookups!G:J,4,FALSE)</f>
        <v>niet</v>
      </c>
      <c r="N381" s="71">
        <f t="shared" si="22"/>
        <v>0</v>
      </c>
      <c r="O381" s="72"/>
      <c r="P381" s="72"/>
      <c r="Q381" s="72"/>
      <c r="R381" s="72"/>
      <c r="S381" s="72"/>
      <c r="T381" s="72"/>
      <c r="U381" s="72"/>
      <c r="V381" s="72"/>
      <c r="W381" s="72"/>
      <c r="AD381" s="71" t="str">
        <f t="shared" si="23"/>
        <v>HFWB Eq5</v>
      </c>
    </row>
    <row r="382" spans="1:30" ht="11.25" customHeight="1" x14ac:dyDescent="0.2">
      <c r="A382" s="71" t="str">
        <f t="shared" si="24"/>
        <v>TauberbischofsheimWB EqDamesFloret</v>
      </c>
      <c r="B382" s="71">
        <f t="shared" si="25"/>
        <v>380</v>
      </c>
      <c r="C382" s="71" t="str">
        <f>VLOOKUP($B382,wedstrijden!$B:$L,C$1,FALSE)</f>
        <v>Dames</v>
      </c>
      <c r="D382" s="71" t="str">
        <f>VLOOKUP($B382,wedstrijden!$B:$L,D$1,FALSE)</f>
        <v>Floret</v>
      </c>
      <c r="E382" s="71" t="str">
        <f>VLOOKUP($B382,wedstrijden!$B:$L,E$1,FALSE)</f>
        <v>WB Eq</v>
      </c>
      <c r="F382" s="71" t="str">
        <f>VLOOKUP($B382,wedstrijden!$B:$L,F$1,FALSE)</f>
        <v>Tauberbischofsheim</v>
      </c>
      <c r="G382" s="71" t="str">
        <f>VLOOKUP($B382,wedstrijden!$B:$L,G$1,FALSE)</f>
        <v>GER</v>
      </c>
      <c r="H382" s="48">
        <f>VLOOKUP($B382,wedstrijden!$B:$L,H$1,FALSE)</f>
        <v>43590</v>
      </c>
      <c r="I382" s="48">
        <f>VLOOKUP($B382,wedstrijden!$B:$L,I$1,FALSE)</f>
        <v>43590</v>
      </c>
      <c r="J382" s="48">
        <f>VLOOKUP($B382,wedstrijden!$B:$L,J$1,FALSE)</f>
        <v>43583</v>
      </c>
      <c r="K382" s="48">
        <f>VLOOKUP($B382,wedstrijden!$B:$L,K$1,FALSE)</f>
        <v>43562</v>
      </c>
      <c r="L382" s="71">
        <f>VLOOKUP($B382,wedstrijden!$B:$L,L$1,FALSE)</f>
        <v>0</v>
      </c>
      <c r="M382" s="71" t="str">
        <f>VLOOKUP(E382,lookups!G:J,4,FALSE)</f>
        <v>niet</v>
      </c>
      <c r="N382" s="71">
        <f t="shared" si="22"/>
        <v>0</v>
      </c>
      <c r="O382" s="72"/>
      <c r="P382" s="72"/>
      <c r="Q382" s="72"/>
      <c r="R382" s="72"/>
      <c r="S382" s="72"/>
      <c r="T382" s="72"/>
      <c r="U382" s="72"/>
      <c r="V382" s="72"/>
      <c r="W382" s="72"/>
      <c r="AD382" s="71" t="str">
        <f t="shared" si="23"/>
        <v>DFWB Eq5</v>
      </c>
    </row>
    <row r="383" spans="1:30" ht="11.25" customHeight="1" x14ac:dyDescent="0.2">
      <c r="A383" s="71" t="str">
        <f t="shared" si="24"/>
        <v>MadridWBHerenSabel</v>
      </c>
      <c r="B383" s="71">
        <f t="shared" si="25"/>
        <v>381</v>
      </c>
      <c r="C383" s="71" t="str">
        <f>VLOOKUP($B383,wedstrijden!$B:$L,C$1,FALSE)</f>
        <v>Heren</v>
      </c>
      <c r="D383" s="71" t="str">
        <f>VLOOKUP($B383,wedstrijden!$B:$L,D$1,FALSE)</f>
        <v>Sabel</v>
      </c>
      <c r="E383" s="71" t="str">
        <f>VLOOKUP($B383,wedstrijden!$B:$L,E$1,FALSE)</f>
        <v>WB</v>
      </c>
      <c r="F383" s="71" t="str">
        <f>VLOOKUP($B383,wedstrijden!$B:$L,F$1,FALSE)</f>
        <v>Madrid</v>
      </c>
      <c r="G383" s="71" t="str">
        <f>VLOOKUP($B383,wedstrijden!$B:$L,G$1,FALSE)</f>
        <v>ESP</v>
      </c>
      <c r="H383" s="48">
        <f>VLOOKUP($B383,wedstrijden!$B:$L,H$1,FALSE)</f>
        <v>43595</v>
      </c>
      <c r="I383" s="48">
        <f>VLOOKUP($B383,wedstrijden!$B:$L,I$1,FALSE)</f>
        <v>43596</v>
      </c>
      <c r="J383" s="48">
        <f>VLOOKUP($B383,wedstrijden!$B:$L,J$1,FALSE)</f>
        <v>43588</v>
      </c>
      <c r="K383" s="48">
        <f>VLOOKUP($B383,wedstrijden!$B:$L,K$1,FALSE)</f>
        <v>43567</v>
      </c>
      <c r="L383" s="71">
        <f>VLOOKUP($B383,wedstrijden!$B:$L,L$1,FALSE)</f>
        <v>0</v>
      </c>
      <c r="M383" s="71" t="str">
        <f>VLOOKUP(E383,lookups!G:J,4,FALSE)</f>
        <v>niet</v>
      </c>
      <c r="N383" s="71">
        <f t="shared" si="22"/>
        <v>0</v>
      </c>
      <c r="O383" s="72"/>
      <c r="P383" s="72"/>
      <c r="Q383" s="72"/>
      <c r="R383" s="72"/>
      <c r="S383" s="72"/>
      <c r="T383" s="72"/>
      <c r="U383" s="72"/>
      <c r="V383" s="72"/>
      <c r="W383" s="72"/>
      <c r="AD383" s="71" t="str">
        <f t="shared" si="23"/>
        <v>HSWB5</v>
      </c>
    </row>
    <row r="384" spans="1:30" ht="11.25" customHeight="1" x14ac:dyDescent="0.2">
      <c r="A384" s="71" t="str">
        <f t="shared" si="24"/>
        <v>TunisWBDamesSabel</v>
      </c>
      <c r="B384" s="71">
        <f t="shared" si="25"/>
        <v>382</v>
      </c>
      <c r="C384" s="71" t="str">
        <f>VLOOKUP($B384,wedstrijden!$B:$L,C$1,FALSE)</f>
        <v>Dames</v>
      </c>
      <c r="D384" s="71" t="str">
        <f>VLOOKUP($B384,wedstrijden!$B:$L,D$1,FALSE)</f>
        <v>Sabel</v>
      </c>
      <c r="E384" s="71" t="str">
        <f>VLOOKUP($B384,wedstrijden!$B:$L,E$1,FALSE)</f>
        <v>WB</v>
      </c>
      <c r="F384" s="71" t="str">
        <f>VLOOKUP($B384,wedstrijden!$B:$L,F$1,FALSE)</f>
        <v>Tunis</v>
      </c>
      <c r="G384" s="71" t="str">
        <f>VLOOKUP($B384,wedstrijden!$B:$L,G$1,FALSE)</f>
        <v>TUN</v>
      </c>
      <c r="H384" s="48">
        <f>VLOOKUP($B384,wedstrijden!$B:$L,H$1,FALSE)</f>
        <v>43595</v>
      </c>
      <c r="I384" s="48">
        <f>VLOOKUP($B384,wedstrijden!$B:$L,I$1,FALSE)</f>
        <v>43596</v>
      </c>
      <c r="J384" s="48">
        <f>VLOOKUP($B384,wedstrijden!$B:$L,J$1,FALSE)</f>
        <v>43588</v>
      </c>
      <c r="K384" s="48">
        <f>VLOOKUP($B384,wedstrijden!$B:$L,K$1,FALSE)</f>
        <v>43567</v>
      </c>
      <c r="L384" s="71">
        <f>VLOOKUP($B384,wedstrijden!$B:$L,L$1,FALSE)</f>
        <v>0</v>
      </c>
      <c r="M384" s="71" t="str">
        <f>VLOOKUP(E384,lookups!G:J,4,FALSE)</f>
        <v>niet</v>
      </c>
      <c r="N384" s="71">
        <f t="shared" si="22"/>
        <v>0</v>
      </c>
      <c r="O384" s="72"/>
      <c r="P384" s="72"/>
      <c r="Q384" s="72"/>
      <c r="R384" s="72"/>
      <c r="S384" s="72"/>
      <c r="T384" s="72"/>
      <c r="U384" s="72"/>
      <c r="V384" s="72"/>
      <c r="W384" s="72"/>
      <c r="AD384" s="71" t="str">
        <f t="shared" si="23"/>
        <v>DSWB5</v>
      </c>
    </row>
    <row r="385" spans="1:30" ht="11.25" customHeight="1" x14ac:dyDescent="0.2">
      <c r="A385" s="71" t="str">
        <f t="shared" si="24"/>
        <v>MadridWB EqHerenSabel</v>
      </c>
      <c r="B385" s="71">
        <f t="shared" si="25"/>
        <v>383</v>
      </c>
      <c r="C385" s="71" t="str">
        <f>VLOOKUP($B385,wedstrijden!$B:$L,C$1,FALSE)</f>
        <v>Heren</v>
      </c>
      <c r="D385" s="71" t="str">
        <f>VLOOKUP($B385,wedstrijden!$B:$L,D$1,FALSE)</f>
        <v>Sabel</v>
      </c>
      <c r="E385" s="71" t="str">
        <f>VLOOKUP($B385,wedstrijden!$B:$L,E$1,FALSE)</f>
        <v>WB Eq</v>
      </c>
      <c r="F385" s="71" t="str">
        <f>VLOOKUP($B385,wedstrijden!$B:$L,F$1,FALSE)</f>
        <v>Madrid</v>
      </c>
      <c r="G385" s="71" t="str">
        <f>VLOOKUP($B385,wedstrijden!$B:$L,G$1,FALSE)</f>
        <v>ESP</v>
      </c>
      <c r="H385" s="48">
        <f>VLOOKUP($B385,wedstrijden!$B:$L,H$1,FALSE)</f>
        <v>43597</v>
      </c>
      <c r="I385" s="48">
        <f>VLOOKUP($B385,wedstrijden!$B:$L,I$1,FALSE)</f>
        <v>43597</v>
      </c>
      <c r="J385" s="48">
        <f>VLOOKUP($B385,wedstrijden!$B:$L,J$1,FALSE)</f>
        <v>43590</v>
      </c>
      <c r="K385" s="48">
        <f>VLOOKUP($B385,wedstrijden!$B:$L,K$1,FALSE)</f>
        <v>43569</v>
      </c>
      <c r="L385" s="71">
        <f>VLOOKUP($B385,wedstrijden!$B:$L,L$1,FALSE)</f>
        <v>0</v>
      </c>
      <c r="M385" s="71" t="str">
        <f>VLOOKUP(E385,lookups!G:J,4,FALSE)</f>
        <v>niet</v>
      </c>
      <c r="N385" s="71">
        <f t="shared" si="22"/>
        <v>0</v>
      </c>
      <c r="O385" s="72"/>
      <c r="P385" s="72"/>
      <c r="Q385" s="72"/>
      <c r="R385" s="72"/>
      <c r="S385" s="72"/>
      <c r="T385" s="72"/>
      <c r="U385" s="72"/>
      <c r="V385" s="72"/>
      <c r="W385" s="72"/>
      <c r="AD385" s="71" t="str">
        <f t="shared" si="23"/>
        <v>HSWB Eq5</v>
      </c>
    </row>
    <row r="386" spans="1:30" ht="11.25" customHeight="1" x14ac:dyDescent="0.2">
      <c r="A386" s="71" t="str">
        <f t="shared" si="24"/>
        <v>TunisWB EqDamesSabel</v>
      </c>
      <c r="B386" s="71">
        <f t="shared" si="25"/>
        <v>384</v>
      </c>
      <c r="C386" s="71" t="str">
        <f>VLOOKUP($B386,wedstrijden!$B:$L,C$1,FALSE)</f>
        <v>Dames</v>
      </c>
      <c r="D386" s="71" t="str">
        <f>VLOOKUP($B386,wedstrijden!$B:$L,D$1,FALSE)</f>
        <v>Sabel</v>
      </c>
      <c r="E386" s="71" t="str">
        <f>VLOOKUP($B386,wedstrijden!$B:$L,E$1,FALSE)</f>
        <v>WB Eq</v>
      </c>
      <c r="F386" s="71" t="str">
        <f>VLOOKUP($B386,wedstrijden!$B:$L,F$1,FALSE)</f>
        <v>Tunis</v>
      </c>
      <c r="G386" s="71" t="str">
        <f>VLOOKUP($B386,wedstrijden!$B:$L,G$1,FALSE)</f>
        <v>TUN</v>
      </c>
      <c r="H386" s="48">
        <f>VLOOKUP($B386,wedstrijden!$B:$L,H$1,FALSE)</f>
        <v>43597</v>
      </c>
      <c r="I386" s="48">
        <f>VLOOKUP($B386,wedstrijden!$B:$L,I$1,FALSE)</f>
        <v>43597</v>
      </c>
      <c r="J386" s="48">
        <f>VLOOKUP($B386,wedstrijden!$B:$L,J$1,FALSE)</f>
        <v>43590</v>
      </c>
      <c r="K386" s="48">
        <f>VLOOKUP($B386,wedstrijden!$B:$L,K$1,FALSE)</f>
        <v>43569</v>
      </c>
      <c r="L386" s="71">
        <f>VLOOKUP($B386,wedstrijden!$B:$L,L$1,FALSE)</f>
        <v>0</v>
      </c>
      <c r="M386" s="71" t="str">
        <f>VLOOKUP(E386,lookups!G:J,4,FALSE)</f>
        <v>niet</v>
      </c>
      <c r="N386" s="71">
        <f t="shared" si="22"/>
        <v>0</v>
      </c>
      <c r="O386" s="72"/>
      <c r="P386" s="72"/>
      <c r="Q386" s="72"/>
      <c r="R386" s="72"/>
      <c r="S386" s="72"/>
      <c r="T386" s="72"/>
      <c r="U386" s="72"/>
      <c r="V386" s="72"/>
      <c r="W386" s="72"/>
      <c r="AD386" s="71" t="str">
        <f t="shared" si="23"/>
        <v>DSWB Eq5</v>
      </c>
    </row>
    <row r="387" spans="1:30" ht="11.25" customHeight="1" x14ac:dyDescent="0.2">
      <c r="A387" s="71" t="str">
        <f t="shared" si="24"/>
        <v>DubaiWBDamesDegen</v>
      </c>
      <c r="B387" s="71">
        <f t="shared" si="25"/>
        <v>385</v>
      </c>
      <c r="C387" s="71" t="str">
        <f>VLOOKUP($B387,wedstrijden!$B:$L,C$1,FALSE)</f>
        <v>Dames</v>
      </c>
      <c r="D387" s="71" t="str">
        <f>VLOOKUP($B387,wedstrijden!$B:$L,D$1,FALSE)</f>
        <v>Degen</v>
      </c>
      <c r="E387" s="71" t="str">
        <f>VLOOKUP($B387,wedstrijden!$B:$L,E$1,FALSE)</f>
        <v>WB</v>
      </c>
      <c r="F387" s="71" t="str">
        <f>VLOOKUP($B387,wedstrijden!$B:$L,F$1,FALSE)</f>
        <v>Dubai</v>
      </c>
      <c r="G387" s="71" t="str">
        <f>VLOOKUP($B387,wedstrijden!$B:$L,G$1,FALSE)</f>
        <v>UAE</v>
      </c>
      <c r="H387" s="48">
        <f>VLOOKUP($B387,wedstrijden!$B:$L,H$1,FALSE)</f>
        <v>43602</v>
      </c>
      <c r="I387" s="48">
        <f>VLOOKUP($B387,wedstrijden!$B:$L,I$1,FALSE)</f>
        <v>43603</v>
      </c>
      <c r="J387" s="48">
        <f>VLOOKUP($B387,wedstrijden!$B:$L,J$1,FALSE)</f>
        <v>43595</v>
      </c>
      <c r="K387" s="48">
        <f>VLOOKUP($B387,wedstrijden!$B:$L,K$1,FALSE)</f>
        <v>43574</v>
      </c>
      <c r="L387" s="71">
        <f>VLOOKUP($B387,wedstrijden!$B:$L,L$1,FALSE)</f>
        <v>1</v>
      </c>
      <c r="M387" s="71" t="str">
        <f>VLOOKUP(E387,lookups!G:J,4,FALSE)</f>
        <v>niet</v>
      </c>
      <c r="N387" s="71">
        <f t="shared" si="22"/>
        <v>0</v>
      </c>
      <c r="O387" s="72"/>
      <c r="P387" s="72"/>
      <c r="Q387" s="72"/>
      <c r="R387" s="72"/>
      <c r="S387" s="72"/>
      <c r="T387" s="72"/>
      <c r="U387" s="72"/>
      <c r="V387" s="72"/>
      <c r="W387" s="72"/>
      <c r="AD387" s="71" t="str">
        <f t="shared" si="23"/>
        <v>DDWB5</v>
      </c>
    </row>
    <row r="388" spans="1:30" ht="11.25" customHeight="1" x14ac:dyDescent="0.2">
      <c r="A388" s="71" t="str">
        <f t="shared" si="24"/>
        <v>ParijsWBHerenDegen</v>
      </c>
      <c r="B388" s="71">
        <f t="shared" si="25"/>
        <v>386</v>
      </c>
      <c r="C388" s="71" t="str">
        <f>VLOOKUP($B388,wedstrijden!$B:$L,C$1,FALSE)</f>
        <v>Heren</v>
      </c>
      <c r="D388" s="71" t="str">
        <f>VLOOKUP($B388,wedstrijden!$B:$L,D$1,FALSE)</f>
        <v>Degen</v>
      </c>
      <c r="E388" s="71" t="str">
        <f>VLOOKUP($B388,wedstrijden!$B:$L,E$1,FALSE)</f>
        <v>WB</v>
      </c>
      <c r="F388" s="71" t="str">
        <f>VLOOKUP($B388,wedstrijden!$B:$L,F$1,FALSE)</f>
        <v>Parijs</v>
      </c>
      <c r="G388" s="71" t="str">
        <f>VLOOKUP($B388,wedstrijden!$B:$L,G$1,FALSE)</f>
        <v>FRA</v>
      </c>
      <c r="H388" s="48">
        <f>VLOOKUP($B388,wedstrijden!$B:$L,H$1,FALSE)</f>
        <v>43602</v>
      </c>
      <c r="I388" s="48">
        <f>VLOOKUP($B388,wedstrijden!$B:$L,I$1,FALSE)</f>
        <v>43603</v>
      </c>
      <c r="J388" s="48">
        <f>VLOOKUP($B388,wedstrijden!$B:$L,J$1,FALSE)</f>
        <v>43595</v>
      </c>
      <c r="K388" s="48">
        <f>VLOOKUP($B388,wedstrijden!$B:$L,K$1,FALSE)</f>
        <v>43574</v>
      </c>
      <c r="L388" s="71">
        <f>VLOOKUP($B388,wedstrijden!$B:$L,L$1,FALSE)</f>
        <v>8</v>
      </c>
      <c r="M388" s="71" t="str">
        <f>VLOOKUP(E388,lookups!G:J,4,FALSE)</f>
        <v>niet</v>
      </c>
      <c r="N388" s="71">
        <f t="shared" ref="N388:N451" si="26">IF(L388&gt;=M388,1,0)</f>
        <v>0</v>
      </c>
      <c r="O388" s="72"/>
      <c r="P388" s="72"/>
      <c r="Q388" s="72"/>
      <c r="R388" s="72"/>
      <c r="S388" s="72"/>
      <c r="T388" s="72"/>
      <c r="U388" s="72"/>
      <c r="V388" s="72"/>
      <c r="W388" s="72"/>
      <c r="AD388" s="71" t="str">
        <f t="shared" ref="AD388:AD451" si="27">LEFT(C388,1)&amp;LEFT(D388,1)&amp;E388&amp;MONTH(H388)</f>
        <v>HDWB5</v>
      </c>
    </row>
    <row r="389" spans="1:30" ht="11.25" customHeight="1" x14ac:dyDescent="0.2">
      <c r="A389" s="71" t="str">
        <f t="shared" si="24"/>
        <v>ShanghaiGPDamesFloret</v>
      </c>
      <c r="B389" s="71">
        <f t="shared" si="25"/>
        <v>387</v>
      </c>
      <c r="C389" s="71" t="str">
        <f>VLOOKUP($B389,wedstrijden!$B:$L,C$1,FALSE)</f>
        <v>Dames</v>
      </c>
      <c r="D389" s="71" t="str">
        <f>VLOOKUP($B389,wedstrijden!$B:$L,D$1,FALSE)</f>
        <v>Floret</v>
      </c>
      <c r="E389" s="71" t="str">
        <f>VLOOKUP($B389,wedstrijden!$B:$L,E$1,FALSE)</f>
        <v>GP</v>
      </c>
      <c r="F389" s="71" t="str">
        <f>VLOOKUP($B389,wedstrijden!$B:$L,F$1,FALSE)</f>
        <v>Shanghai</v>
      </c>
      <c r="G389" s="71" t="str">
        <f>VLOOKUP($B389,wedstrijden!$B:$L,G$1,FALSE)</f>
        <v>CHN</v>
      </c>
      <c r="H389" s="48">
        <f>VLOOKUP($B389,wedstrijden!$B:$L,H$1,FALSE)</f>
        <v>43602</v>
      </c>
      <c r="I389" s="48">
        <f>VLOOKUP($B389,wedstrijden!$B:$L,I$1,FALSE)</f>
        <v>43604</v>
      </c>
      <c r="J389" s="48">
        <f>VLOOKUP($B389,wedstrijden!$B:$L,J$1,FALSE)</f>
        <v>43595</v>
      </c>
      <c r="K389" s="48">
        <f>VLOOKUP($B389,wedstrijden!$B:$L,K$1,FALSE)</f>
        <v>43574</v>
      </c>
      <c r="L389" s="71">
        <f>VLOOKUP($B389,wedstrijden!$B:$L,L$1,FALSE)</f>
        <v>1</v>
      </c>
      <c r="M389" s="71" t="str">
        <f>VLOOKUP(E389,lookups!G:J,4,FALSE)</f>
        <v>niet</v>
      </c>
      <c r="N389" s="71">
        <f t="shared" si="26"/>
        <v>0</v>
      </c>
      <c r="O389" s="72"/>
      <c r="P389" s="72"/>
      <c r="Q389" s="72"/>
      <c r="R389" s="72"/>
      <c r="S389" s="72"/>
      <c r="T389" s="72"/>
      <c r="U389" s="72"/>
      <c r="V389" s="72"/>
      <c r="W389" s="72"/>
      <c r="AD389" s="71" t="str">
        <f t="shared" si="27"/>
        <v>DFGP5</v>
      </c>
    </row>
    <row r="390" spans="1:30" ht="11.25" customHeight="1" x14ac:dyDescent="0.2">
      <c r="A390" s="71" t="str">
        <f t="shared" si="24"/>
        <v>ShanghaiGPHerenFloret</v>
      </c>
      <c r="B390" s="71">
        <f t="shared" si="25"/>
        <v>388</v>
      </c>
      <c r="C390" s="71" t="str">
        <f>VLOOKUP($B390,wedstrijden!$B:$L,C$1,FALSE)</f>
        <v>Heren</v>
      </c>
      <c r="D390" s="71" t="str">
        <f>VLOOKUP($B390,wedstrijden!$B:$L,D$1,FALSE)</f>
        <v>Floret</v>
      </c>
      <c r="E390" s="71" t="str">
        <f>VLOOKUP($B390,wedstrijden!$B:$L,E$1,FALSE)</f>
        <v>GP</v>
      </c>
      <c r="F390" s="71" t="str">
        <f>VLOOKUP($B390,wedstrijden!$B:$L,F$1,FALSE)</f>
        <v>Shanghai</v>
      </c>
      <c r="G390" s="71" t="str">
        <f>VLOOKUP($B390,wedstrijden!$B:$L,G$1,FALSE)</f>
        <v>CHN</v>
      </c>
      <c r="H390" s="48">
        <f>VLOOKUP($B390,wedstrijden!$B:$L,H$1,FALSE)</f>
        <v>43602</v>
      </c>
      <c r="I390" s="48">
        <f>VLOOKUP($B390,wedstrijden!$B:$L,I$1,FALSE)</f>
        <v>43604</v>
      </c>
      <c r="J390" s="48">
        <f>VLOOKUP($B390,wedstrijden!$B:$L,J$1,FALSE)</f>
        <v>43595</v>
      </c>
      <c r="K390" s="48">
        <f>VLOOKUP($B390,wedstrijden!$B:$L,K$1,FALSE)</f>
        <v>43574</v>
      </c>
      <c r="L390" s="71">
        <f>VLOOKUP($B390,wedstrijden!$B:$L,L$1,FALSE)</f>
        <v>0</v>
      </c>
      <c r="M390" s="71" t="str">
        <f>VLOOKUP(E390,lookups!G:J,4,FALSE)</f>
        <v>niet</v>
      </c>
      <c r="N390" s="71">
        <f t="shared" si="26"/>
        <v>0</v>
      </c>
      <c r="O390" s="72"/>
      <c r="P390" s="72"/>
      <c r="Q390" s="72"/>
      <c r="R390" s="72"/>
      <c r="S390" s="72"/>
      <c r="T390" s="72"/>
      <c r="U390" s="72"/>
      <c r="V390" s="72"/>
      <c r="W390" s="72"/>
      <c r="AD390" s="71" t="str">
        <f t="shared" si="27"/>
        <v>HFGP5</v>
      </c>
    </row>
    <row r="391" spans="1:30" ht="11.25" customHeight="1" x14ac:dyDescent="0.2">
      <c r="A391" s="71" t="str">
        <f t="shared" si="24"/>
        <v>DubaiWB EqDamesDegen</v>
      </c>
      <c r="B391" s="71">
        <f t="shared" si="25"/>
        <v>389</v>
      </c>
      <c r="C391" s="71" t="str">
        <f>VLOOKUP($B391,wedstrijden!$B:$L,C$1,FALSE)</f>
        <v>Dames</v>
      </c>
      <c r="D391" s="71" t="str">
        <f>VLOOKUP($B391,wedstrijden!$B:$L,D$1,FALSE)</f>
        <v>Degen</v>
      </c>
      <c r="E391" s="71" t="str">
        <f>VLOOKUP($B391,wedstrijden!$B:$L,E$1,FALSE)</f>
        <v>WB Eq</v>
      </c>
      <c r="F391" s="71" t="str">
        <f>VLOOKUP($B391,wedstrijden!$B:$L,F$1,FALSE)</f>
        <v>Dubai</v>
      </c>
      <c r="G391" s="71" t="str">
        <f>VLOOKUP($B391,wedstrijden!$B:$L,G$1,FALSE)</f>
        <v>UAE</v>
      </c>
      <c r="H391" s="48">
        <f>VLOOKUP($B391,wedstrijden!$B:$L,H$1,FALSE)</f>
        <v>43604</v>
      </c>
      <c r="I391" s="48">
        <f>VLOOKUP($B391,wedstrijden!$B:$L,I$1,FALSE)</f>
        <v>43604</v>
      </c>
      <c r="J391" s="48">
        <f>VLOOKUP($B391,wedstrijden!$B:$L,J$1,FALSE)</f>
        <v>43597</v>
      </c>
      <c r="K391" s="48">
        <f>VLOOKUP($B391,wedstrijden!$B:$L,K$1,FALSE)</f>
        <v>43576</v>
      </c>
      <c r="L391" s="71">
        <f>VLOOKUP($B391,wedstrijden!$B:$L,L$1,FALSE)</f>
        <v>0</v>
      </c>
      <c r="M391" s="71" t="str">
        <f>VLOOKUP(E391,lookups!G:J,4,FALSE)</f>
        <v>niet</v>
      </c>
      <c r="N391" s="71">
        <f t="shared" si="26"/>
        <v>0</v>
      </c>
      <c r="O391" s="72"/>
      <c r="P391" s="72"/>
      <c r="Q391" s="72"/>
      <c r="R391" s="72"/>
      <c r="S391" s="72"/>
      <c r="T391" s="72"/>
      <c r="U391" s="72"/>
      <c r="V391" s="72"/>
      <c r="W391" s="72"/>
      <c r="AD391" s="71" t="str">
        <f t="shared" si="27"/>
        <v>DDWB Eq5</v>
      </c>
    </row>
    <row r="392" spans="1:30" ht="11.25" customHeight="1" x14ac:dyDescent="0.2">
      <c r="A392" s="71" t="str">
        <f t="shared" si="24"/>
        <v>ParijsWB EqHerenDegen</v>
      </c>
      <c r="B392" s="71">
        <f t="shared" si="25"/>
        <v>390</v>
      </c>
      <c r="C392" s="71" t="str">
        <f>VLOOKUP($B392,wedstrijden!$B:$L,C$1,FALSE)</f>
        <v>Heren</v>
      </c>
      <c r="D392" s="71" t="str">
        <f>VLOOKUP($B392,wedstrijden!$B:$L,D$1,FALSE)</f>
        <v>Degen</v>
      </c>
      <c r="E392" s="71" t="str">
        <f>VLOOKUP($B392,wedstrijden!$B:$L,E$1,FALSE)</f>
        <v>WB Eq</v>
      </c>
      <c r="F392" s="71" t="str">
        <f>VLOOKUP($B392,wedstrijden!$B:$L,F$1,FALSE)</f>
        <v>Parijs</v>
      </c>
      <c r="G392" s="71" t="str">
        <f>VLOOKUP($B392,wedstrijden!$B:$L,G$1,FALSE)</f>
        <v>FRA</v>
      </c>
      <c r="H392" s="48">
        <f>VLOOKUP($B392,wedstrijden!$B:$L,H$1,FALSE)</f>
        <v>43604</v>
      </c>
      <c r="I392" s="48">
        <f>VLOOKUP($B392,wedstrijden!$B:$L,I$1,FALSE)</f>
        <v>43604</v>
      </c>
      <c r="J392" s="48">
        <f>VLOOKUP($B392,wedstrijden!$B:$L,J$1,FALSE)</f>
        <v>43597</v>
      </c>
      <c r="K392" s="48">
        <f>VLOOKUP($B392,wedstrijden!$B:$L,K$1,FALSE)</f>
        <v>43576</v>
      </c>
      <c r="L392" s="71">
        <f>VLOOKUP($B392,wedstrijden!$B:$L,L$1,FALSE)</f>
        <v>4</v>
      </c>
      <c r="M392" s="71" t="str">
        <f>VLOOKUP(E392,lookups!G:J,4,FALSE)</f>
        <v>niet</v>
      </c>
      <c r="N392" s="71">
        <f t="shared" si="26"/>
        <v>0</v>
      </c>
      <c r="O392" s="72"/>
      <c r="P392" s="72"/>
      <c r="Q392" s="72"/>
      <c r="R392" s="72"/>
      <c r="S392" s="72"/>
      <c r="T392" s="72"/>
      <c r="U392" s="72"/>
      <c r="V392" s="72"/>
      <c r="W392" s="72"/>
      <c r="AD392" s="71" t="str">
        <f t="shared" si="27"/>
        <v>HDWB Eq5</v>
      </c>
    </row>
    <row r="393" spans="1:30" ht="11.25" customHeight="1" x14ac:dyDescent="0.2">
      <c r="A393" s="71" t="str">
        <f t="shared" si="24"/>
        <v>MoscowGPDamesSabel</v>
      </c>
      <c r="B393" s="71">
        <f t="shared" si="25"/>
        <v>391</v>
      </c>
      <c r="C393" s="71" t="str">
        <f>VLOOKUP($B393,wedstrijden!$B:$L,C$1,FALSE)</f>
        <v>Dames</v>
      </c>
      <c r="D393" s="71" t="str">
        <f>VLOOKUP($B393,wedstrijden!$B:$L,D$1,FALSE)</f>
        <v>Sabel</v>
      </c>
      <c r="E393" s="71" t="str">
        <f>VLOOKUP($B393,wedstrijden!$B:$L,E$1,FALSE)</f>
        <v>GP</v>
      </c>
      <c r="F393" s="71" t="str">
        <f>VLOOKUP($B393,wedstrijden!$B:$L,F$1,FALSE)</f>
        <v>Moscow</v>
      </c>
      <c r="G393" s="71" t="str">
        <f>VLOOKUP($B393,wedstrijden!$B:$L,G$1,FALSE)</f>
        <v>RUS</v>
      </c>
      <c r="H393" s="48">
        <f>VLOOKUP($B393,wedstrijden!$B:$L,H$1,FALSE)</f>
        <v>43609</v>
      </c>
      <c r="I393" s="48">
        <f>VLOOKUP($B393,wedstrijden!$B:$L,I$1,FALSE)</f>
        <v>43611</v>
      </c>
      <c r="J393" s="48">
        <f>VLOOKUP($B393,wedstrijden!$B:$L,J$1,FALSE)</f>
        <v>43602</v>
      </c>
      <c r="K393" s="48">
        <f>VLOOKUP($B393,wedstrijden!$B:$L,K$1,FALSE)</f>
        <v>43581</v>
      </c>
      <c r="L393" s="71">
        <f>VLOOKUP($B393,wedstrijden!$B:$L,L$1,FALSE)</f>
        <v>0</v>
      </c>
      <c r="M393" s="71" t="str">
        <f>VLOOKUP(E393,lookups!G:J,4,FALSE)</f>
        <v>niet</v>
      </c>
      <c r="N393" s="71">
        <f t="shared" si="26"/>
        <v>0</v>
      </c>
      <c r="O393" s="72"/>
      <c r="P393" s="72"/>
      <c r="Q393" s="72"/>
      <c r="R393" s="72"/>
      <c r="S393" s="72"/>
      <c r="T393" s="72"/>
      <c r="U393" s="72"/>
      <c r="V393" s="72"/>
      <c r="W393" s="72"/>
      <c r="AD393" s="71" t="str">
        <f t="shared" si="27"/>
        <v>DSGP5</v>
      </c>
    </row>
    <row r="394" spans="1:30" ht="11.25" customHeight="1" x14ac:dyDescent="0.2">
      <c r="A394" s="71" t="str">
        <f t="shared" si="24"/>
        <v>MoscowGPHerenSabel</v>
      </c>
      <c r="B394" s="71">
        <f t="shared" si="25"/>
        <v>392</v>
      </c>
      <c r="C394" s="71" t="str">
        <f>VLOOKUP($B394,wedstrijden!$B:$L,C$1,FALSE)</f>
        <v>Heren</v>
      </c>
      <c r="D394" s="71" t="str">
        <f>VLOOKUP($B394,wedstrijden!$B:$L,D$1,FALSE)</f>
        <v>Sabel</v>
      </c>
      <c r="E394" s="71" t="str">
        <f>VLOOKUP($B394,wedstrijden!$B:$L,E$1,FALSE)</f>
        <v>GP</v>
      </c>
      <c r="F394" s="71" t="str">
        <f>VLOOKUP($B394,wedstrijden!$B:$L,F$1,FALSE)</f>
        <v>Moscow</v>
      </c>
      <c r="G394" s="71" t="str">
        <f>VLOOKUP($B394,wedstrijden!$B:$L,G$1,FALSE)</f>
        <v>RUS</v>
      </c>
      <c r="H394" s="48">
        <f>VLOOKUP($B394,wedstrijden!$B:$L,H$1,FALSE)</f>
        <v>43609</v>
      </c>
      <c r="I394" s="48">
        <f>VLOOKUP($B394,wedstrijden!$B:$L,I$1,FALSE)</f>
        <v>43611</v>
      </c>
      <c r="J394" s="48">
        <f>VLOOKUP($B394,wedstrijden!$B:$L,J$1,FALSE)</f>
        <v>43602</v>
      </c>
      <c r="K394" s="48">
        <f>VLOOKUP($B394,wedstrijden!$B:$L,K$1,FALSE)</f>
        <v>43581</v>
      </c>
      <c r="L394" s="71">
        <f>VLOOKUP($B394,wedstrijden!$B:$L,L$1,FALSE)</f>
        <v>0</v>
      </c>
      <c r="M394" s="71" t="str">
        <f>VLOOKUP(E394,lookups!G:J,4,FALSE)</f>
        <v>niet</v>
      </c>
      <c r="N394" s="71">
        <f t="shared" si="26"/>
        <v>0</v>
      </c>
      <c r="O394" s="72"/>
      <c r="P394" s="72"/>
      <c r="Q394" s="72"/>
      <c r="R394" s="72"/>
      <c r="S394" s="72"/>
      <c r="T394" s="72"/>
      <c r="U394" s="72"/>
      <c r="V394" s="72"/>
      <c r="W394" s="72"/>
      <c r="AD394" s="71" t="str">
        <f t="shared" si="27"/>
        <v>HSGP5</v>
      </c>
    </row>
    <row r="395" spans="1:30" ht="11.25" customHeight="1" x14ac:dyDescent="0.2">
      <c r="A395" s="71" t="str">
        <f t="shared" si="24"/>
        <v>CognacEK Vet 60-69DamesDegen</v>
      </c>
      <c r="B395" s="71">
        <f t="shared" si="25"/>
        <v>393</v>
      </c>
      <c r="C395" s="71" t="str">
        <f>VLOOKUP($B395,wedstrijden!$B:$L,C$1,FALSE)</f>
        <v>Dames</v>
      </c>
      <c r="D395" s="71" t="str">
        <f>VLOOKUP($B395,wedstrijden!$B:$L,D$1,FALSE)</f>
        <v>Degen</v>
      </c>
      <c r="E395" s="71" t="str">
        <f>VLOOKUP($B395,wedstrijden!$B:$L,E$1,FALSE)</f>
        <v>EK Vet 60-69</v>
      </c>
      <c r="F395" s="71" t="str">
        <f>VLOOKUP($B395,wedstrijden!$B:$L,F$1,FALSE)</f>
        <v>Cognac</v>
      </c>
      <c r="G395" s="71" t="str">
        <f>VLOOKUP($B395,wedstrijden!$B:$L,G$1,FALSE)</f>
        <v>FRA</v>
      </c>
      <c r="H395" s="48">
        <f>VLOOKUP($B395,wedstrijden!$B:$L,H$1,FALSE)</f>
        <v>43614</v>
      </c>
      <c r="I395" s="48">
        <f>VLOOKUP($B395,wedstrijden!$B:$L,I$1,FALSE)</f>
        <v>43614</v>
      </c>
      <c r="J395" s="48">
        <f>VLOOKUP($B395,wedstrijden!$B:$L,J$1,FALSE)</f>
        <v>43607</v>
      </c>
      <c r="K395" s="48">
        <f>VLOOKUP($B395,wedstrijden!$B:$L,K$1,FALSE)</f>
        <v>43586</v>
      </c>
      <c r="L395" s="71">
        <f>VLOOKUP($B395,wedstrijden!$B:$L,L$1,FALSE)</f>
        <v>1</v>
      </c>
      <c r="M395" s="71">
        <f>VLOOKUP(E395,lookups!G:J,4,FALSE)</f>
        <v>1</v>
      </c>
      <c r="N395" s="71">
        <f t="shared" si="26"/>
        <v>1</v>
      </c>
      <c r="O395" s="72"/>
      <c r="P395" s="72"/>
      <c r="Q395" s="72"/>
      <c r="R395" s="72"/>
      <c r="S395" s="72"/>
      <c r="T395" s="72"/>
      <c r="U395" s="72"/>
      <c r="V395" s="72"/>
      <c r="W395" s="72"/>
      <c r="AD395" s="71" t="str">
        <f t="shared" si="27"/>
        <v>DDEK Vet 60-695</v>
      </c>
    </row>
    <row r="396" spans="1:30" ht="11.25" customHeight="1" x14ac:dyDescent="0.2">
      <c r="A396" s="71" t="str">
        <f t="shared" si="24"/>
        <v>CognacEK Vet 70+DamesSabel</v>
      </c>
      <c r="B396" s="71">
        <f t="shared" si="25"/>
        <v>394</v>
      </c>
      <c r="C396" s="71" t="str">
        <f>VLOOKUP($B396,wedstrijden!$B:$L,C$1,FALSE)</f>
        <v>Dames</v>
      </c>
      <c r="D396" s="71" t="str">
        <f>VLOOKUP($B396,wedstrijden!$B:$L,D$1,FALSE)</f>
        <v>Sabel</v>
      </c>
      <c r="E396" s="71" t="str">
        <f>VLOOKUP($B396,wedstrijden!$B:$L,E$1,FALSE)</f>
        <v>EK Vet 70+</v>
      </c>
      <c r="F396" s="71" t="str">
        <f>VLOOKUP($B396,wedstrijden!$B:$L,F$1,FALSE)</f>
        <v>Cognac</v>
      </c>
      <c r="G396" s="71" t="str">
        <f>VLOOKUP($B396,wedstrijden!$B:$L,G$1,FALSE)</f>
        <v>FRA</v>
      </c>
      <c r="H396" s="48">
        <f>VLOOKUP($B396,wedstrijden!$B:$L,H$1,FALSE)</f>
        <v>43614</v>
      </c>
      <c r="I396" s="48">
        <f>VLOOKUP($B396,wedstrijden!$B:$L,I$1,FALSE)</f>
        <v>43614</v>
      </c>
      <c r="J396" s="48">
        <f>VLOOKUP($B396,wedstrijden!$B:$L,J$1,FALSE)</f>
        <v>43607</v>
      </c>
      <c r="K396" s="48">
        <f>VLOOKUP($B396,wedstrijden!$B:$L,K$1,FALSE)</f>
        <v>43586</v>
      </c>
      <c r="L396" s="71">
        <f>VLOOKUP($B396,wedstrijden!$B:$L,L$1,FALSE)</f>
        <v>0</v>
      </c>
      <c r="M396" s="71">
        <f>VLOOKUP(E396,lookups!G:J,4,FALSE)</f>
        <v>1</v>
      </c>
      <c r="N396" s="71">
        <f t="shared" si="26"/>
        <v>0</v>
      </c>
      <c r="O396" s="72"/>
      <c r="P396" s="72"/>
      <c r="Q396" s="72"/>
      <c r="R396" s="72"/>
      <c r="S396" s="72"/>
      <c r="T396" s="72"/>
      <c r="U396" s="72"/>
      <c r="V396" s="72"/>
      <c r="W396" s="72"/>
      <c r="AD396" s="71" t="str">
        <f t="shared" si="27"/>
        <v>DSEK Vet 70+5</v>
      </c>
    </row>
    <row r="397" spans="1:30" ht="11.25" customHeight="1" x14ac:dyDescent="0.2">
      <c r="A397" s="71" t="str">
        <f t="shared" si="24"/>
        <v>CognacEK Vet 60-69HerenDegen</v>
      </c>
      <c r="B397" s="71">
        <f t="shared" si="25"/>
        <v>395</v>
      </c>
      <c r="C397" s="71" t="str">
        <f>VLOOKUP($B397,wedstrijden!$B:$L,C$1,FALSE)</f>
        <v>Heren</v>
      </c>
      <c r="D397" s="71" t="str">
        <f>VLOOKUP($B397,wedstrijden!$B:$L,D$1,FALSE)</f>
        <v>Degen</v>
      </c>
      <c r="E397" s="71" t="str">
        <f>VLOOKUP($B397,wedstrijden!$B:$L,E$1,FALSE)</f>
        <v>EK Vet 60-69</v>
      </c>
      <c r="F397" s="71" t="str">
        <f>VLOOKUP($B397,wedstrijden!$B:$L,F$1,FALSE)</f>
        <v>Cognac</v>
      </c>
      <c r="G397" s="71" t="str">
        <f>VLOOKUP($B397,wedstrijden!$B:$L,G$1,FALSE)</f>
        <v>FRA</v>
      </c>
      <c r="H397" s="48">
        <f>VLOOKUP($B397,wedstrijden!$B:$L,H$1,FALSE)</f>
        <v>43614</v>
      </c>
      <c r="I397" s="48">
        <f>VLOOKUP($B397,wedstrijden!$B:$L,I$1,FALSE)</f>
        <v>43614</v>
      </c>
      <c r="J397" s="48">
        <f>VLOOKUP($B397,wedstrijden!$B:$L,J$1,FALSE)</f>
        <v>43607</v>
      </c>
      <c r="K397" s="48">
        <f>VLOOKUP($B397,wedstrijden!$B:$L,K$1,FALSE)</f>
        <v>43586</v>
      </c>
      <c r="L397" s="71">
        <f>VLOOKUP($B397,wedstrijden!$B:$L,L$1,FALSE)</f>
        <v>4</v>
      </c>
      <c r="M397" s="71">
        <f>VLOOKUP(E397,lookups!G:J,4,FALSE)</f>
        <v>1</v>
      </c>
      <c r="N397" s="71">
        <f t="shared" si="26"/>
        <v>1</v>
      </c>
      <c r="O397" s="72"/>
      <c r="P397" s="72"/>
      <c r="Q397" s="72"/>
      <c r="R397" s="72"/>
      <c r="S397" s="72"/>
      <c r="T397" s="72"/>
      <c r="U397" s="72"/>
      <c r="V397" s="72"/>
      <c r="W397" s="72"/>
      <c r="AD397" s="71" t="str">
        <f t="shared" si="27"/>
        <v>HDEK Vet 60-695</v>
      </c>
    </row>
    <row r="398" spans="1:30" ht="11.25" customHeight="1" x14ac:dyDescent="0.2">
      <c r="A398" s="71" t="str">
        <f t="shared" si="24"/>
        <v>CognacEK Vet 50-59HerenFloret</v>
      </c>
      <c r="B398" s="71">
        <f t="shared" si="25"/>
        <v>396</v>
      </c>
      <c r="C398" s="71" t="str">
        <f>VLOOKUP($B398,wedstrijden!$B:$L,C$1,FALSE)</f>
        <v>Heren</v>
      </c>
      <c r="D398" s="71" t="str">
        <f>VLOOKUP($B398,wedstrijden!$B:$L,D$1,FALSE)</f>
        <v>Floret</v>
      </c>
      <c r="E398" s="71" t="str">
        <f>VLOOKUP($B398,wedstrijden!$B:$L,E$1,FALSE)</f>
        <v>EK Vet 50-59</v>
      </c>
      <c r="F398" s="71" t="str">
        <f>VLOOKUP($B398,wedstrijden!$B:$L,F$1,FALSE)</f>
        <v>Cognac</v>
      </c>
      <c r="G398" s="71" t="str">
        <f>VLOOKUP($B398,wedstrijden!$B:$L,G$1,FALSE)</f>
        <v>FRA</v>
      </c>
      <c r="H398" s="48">
        <f>VLOOKUP($B398,wedstrijden!$B:$L,H$1,FALSE)</f>
        <v>43614</v>
      </c>
      <c r="I398" s="48">
        <f>VLOOKUP($B398,wedstrijden!$B:$L,I$1,FALSE)</f>
        <v>43614</v>
      </c>
      <c r="J398" s="48">
        <f>VLOOKUP($B398,wedstrijden!$B:$L,J$1,FALSE)</f>
        <v>43607</v>
      </c>
      <c r="K398" s="48">
        <f>VLOOKUP($B398,wedstrijden!$B:$L,K$1,FALSE)</f>
        <v>43586</v>
      </c>
      <c r="L398" s="71">
        <f>VLOOKUP($B398,wedstrijden!$B:$L,L$1,FALSE)</f>
        <v>2</v>
      </c>
      <c r="M398" s="71">
        <f>VLOOKUP(E398,lookups!G:J,4,FALSE)</f>
        <v>1</v>
      </c>
      <c r="N398" s="71">
        <f t="shared" si="26"/>
        <v>1</v>
      </c>
      <c r="O398" s="72"/>
      <c r="P398" s="72"/>
      <c r="Q398" s="72"/>
      <c r="R398" s="72"/>
      <c r="S398" s="72"/>
      <c r="T398" s="72"/>
      <c r="U398" s="72"/>
      <c r="V398" s="72"/>
      <c r="W398" s="72"/>
      <c r="AD398" s="71" t="str">
        <f t="shared" si="27"/>
        <v>HFEK Vet 50-595</v>
      </c>
    </row>
    <row r="399" spans="1:30" ht="11.25" customHeight="1" x14ac:dyDescent="0.2">
      <c r="A399" s="71" t="str">
        <f t="shared" si="24"/>
        <v>CognacEK Vet 70+HerenFloret</v>
      </c>
      <c r="B399" s="71">
        <f t="shared" si="25"/>
        <v>397</v>
      </c>
      <c r="C399" s="71" t="str">
        <f>VLOOKUP($B399,wedstrijden!$B:$L,C$1,FALSE)</f>
        <v>Heren</v>
      </c>
      <c r="D399" s="71" t="str">
        <f>VLOOKUP($B399,wedstrijden!$B:$L,D$1,FALSE)</f>
        <v>Floret</v>
      </c>
      <c r="E399" s="71" t="str">
        <f>VLOOKUP($B399,wedstrijden!$B:$L,E$1,FALSE)</f>
        <v>EK Vet 70+</v>
      </c>
      <c r="F399" s="71" t="str">
        <f>VLOOKUP($B399,wedstrijden!$B:$L,F$1,FALSE)</f>
        <v>Cognac</v>
      </c>
      <c r="G399" s="71" t="str">
        <f>VLOOKUP($B399,wedstrijden!$B:$L,G$1,FALSE)</f>
        <v>FRA</v>
      </c>
      <c r="H399" s="48">
        <f>VLOOKUP($B399,wedstrijden!$B:$L,H$1,FALSE)</f>
        <v>43614</v>
      </c>
      <c r="I399" s="48">
        <f>VLOOKUP($B399,wedstrijden!$B:$L,I$1,FALSE)</f>
        <v>43614</v>
      </c>
      <c r="J399" s="48">
        <f>VLOOKUP($B399,wedstrijden!$B:$L,J$1,FALSE)</f>
        <v>43607</v>
      </c>
      <c r="K399" s="48">
        <f>VLOOKUP($B399,wedstrijden!$B:$L,K$1,FALSE)</f>
        <v>43586</v>
      </c>
      <c r="L399" s="71">
        <f>VLOOKUP($B399,wedstrijden!$B:$L,L$1,FALSE)</f>
        <v>1</v>
      </c>
      <c r="M399" s="71">
        <f>VLOOKUP(E399,lookups!G:J,4,FALSE)</f>
        <v>1</v>
      </c>
      <c r="N399" s="71">
        <f t="shared" si="26"/>
        <v>1</v>
      </c>
      <c r="O399" s="72"/>
      <c r="P399" s="72"/>
      <c r="Q399" s="72"/>
      <c r="R399" s="72"/>
      <c r="S399" s="72"/>
      <c r="T399" s="72"/>
      <c r="U399" s="72"/>
      <c r="V399" s="72"/>
      <c r="W399" s="72"/>
      <c r="AD399" s="71" t="str">
        <f t="shared" si="27"/>
        <v>HFEK Vet 70+5</v>
      </c>
    </row>
    <row r="400" spans="1:30" ht="11.25" customHeight="1" x14ac:dyDescent="0.2">
      <c r="A400" s="71" t="str">
        <f t="shared" si="24"/>
        <v>PlovdivEK U23DamesDegen</v>
      </c>
      <c r="B400" s="71">
        <f t="shared" si="25"/>
        <v>398</v>
      </c>
      <c r="C400" s="71" t="str">
        <f>VLOOKUP($B400,wedstrijden!$B:$L,C$1,FALSE)</f>
        <v>Dames</v>
      </c>
      <c r="D400" s="71" t="str">
        <f>VLOOKUP($B400,wedstrijden!$B:$L,D$1,FALSE)</f>
        <v>Degen</v>
      </c>
      <c r="E400" s="71" t="str">
        <f>VLOOKUP($B400,wedstrijden!$B:$L,E$1,FALSE)</f>
        <v>EK U23</v>
      </c>
      <c r="F400" s="71" t="str">
        <f>VLOOKUP($B400,wedstrijden!$B:$L,F$1,FALSE)</f>
        <v>Plovdiv</v>
      </c>
      <c r="G400" s="71" t="str">
        <f>VLOOKUP($B400,wedstrijden!$B:$L,G$1,FALSE)</f>
        <v>BUL</v>
      </c>
      <c r="H400" s="48">
        <f>VLOOKUP($B400,wedstrijden!$B:$L,H$1,FALSE)</f>
        <v>43614</v>
      </c>
      <c r="I400" s="48">
        <f>VLOOKUP($B400,wedstrijden!$B:$L,I$1,FALSE)</f>
        <v>43614</v>
      </c>
      <c r="J400" s="48">
        <f>VLOOKUP($B400,wedstrijden!$B:$L,J$1,FALSE)</f>
        <v>43607</v>
      </c>
      <c r="K400" s="48">
        <f>VLOOKUP($B400,wedstrijden!$B:$L,K$1,FALSE)</f>
        <v>43586</v>
      </c>
      <c r="L400" s="71">
        <f>VLOOKUP($B400,wedstrijden!$B:$L,L$1,FALSE)</f>
        <v>2</v>
      </c>
      <c r="M400" s="71">
        <f>VLOOKUP(E400,lookups!G:J,4,FALSE)</f>
        <v>1</v>
      </c>
      <c r="N400" s="71">
        <f t="shared" si="26"/>
        <v>1</v>
      </c>
      <c r="O400" s="72"/>
      <c r="P400" s="72"/>
      <c r="Q400" s="72"/>
      <c r="R400" s="72"/>
      <c r="S400" s="72"/>
      <c r="T400" s="72"/>
      <c r="U400" s="72"/>
      <c r="V400" s="72"/>
      <c r="W400" s="72"/>
      <c r="AD400" s="71" t="str">
        <f t="shared" si="27"/>
        <v>DDEK U235</v>
      </c>
    </row>
    <row r="401" spans="1:30" ht="11.25" customHeight="1" x14ac:dyDescent="0.2">
      <c r="A401" s="71" t="str">
        <f t="shared" si="24"/>
        <v>PlovdivEK U23HerenSabel</v>
      </c>
      <c r="B401" s="71">
        <f t="shared" si="25"/>
        <v>399</v>
      </c>
      <c r="C401" s="71" t="str">
        <f>VLOOKUP($B401,wedstrijden!$B:$L,C$1,FALSE)</f>
        <v>Heren</v>
      </c>
      <c r="D401" s="71" t="str">
        <f>VLOOKUP($B401,wedstrijden!$B:$L,D$1,FALSE)</f>
        <v>Sabel</v>
      </c>
      <c r="E401" s="71" t="str">
        <f>VLOOKUP($B401,wedstrijden!$B:$L,E$1,FALSE)</f>
        <v>EK U23</v>
      </c>
      <c r="F401" s="71" t="str">
        <f>VLOOKUP($B401,wedstrijden!$B:$L,F$1,FALSE)</f>
        <v>Plovdiv</v>
      </c>
      <c r="G401" s="71" t="str">
        <f>VLOOKUP($B401,wedstrijden!$B:$L,G$1,FALSE)</f>
        <v>BUL</v>
      </c>
      <c r="H401" s="48">
        <f>VLOOKUP($B401,wedstrijden!$B:$L,H$1,FALSE)</f>
        <v>43614</v>
      </c>
      <c r="I401" s="48">
        <f>VLOOKUP($B401,wedstrijden!$B:$L,I$1,FALSE)</f>
        <v>43614</v>
      </c>
      <c r="J401" s="48">
        <f>VLOOKUP($B401,wedstrijden!$B:$L,J$1,FALSE)</f>
        <v>43607</v>
      </c>
      <c r="K401" s="48">
        <f>VLOOKUP($B401,wedstrijden!$B:$L,K$1,FALSE)</f>
        <v>43586</v>
      </c>
      <c r="L401" s="71">
        <f>VLOOKUP($B401,wedstrijden!$B:$L,L$1,FALSE)</f>
        <v>0</v>
      </c>
      <c r="M401" s="71">
        <f>VLOOKUP(E401,lookups!G:J,4,FALSE)</f>
        <v>1</v>
      </c>
      <c r="N401" s="71">
        <f t="shared" si="26"/>
        <v>0</v>
      </c>
      <c r="O401" s="72"/>
      <c r="P401" s="72"/>
      <c r="Q401" s="72"/>
      <c r="R401" s="72"/>
      <c r="S401" s="72"/>
      <c r="T401" s="72"/>
      <c r="U401" s="72"/>
      <c r="V401" s="72"/>
      <c r="W401" s="72"/>
      <c r="AD401" s="71" t="str">
        <f t="shared" si="27"/>
        <v>HSEK U235</v>
      </c>
    </row>
    <row r="402" spans="1:30" ht="11.25" customHeight="1" x14ac:dyDescent="0.2">
      <c r="A402" s="71" t="str">
        <f t="shared" si="24"/>
        <v>CognacEK Vet 40-49DamesFloret</v>
      </c>
      <c r="B402" s="71">
        <f t="shared" si="25"/>
        <v>400</v>
      </c>
      <c r="C402" s="71" t="str">
        <f>VLOOKUP($B402,wedstrijden!$B:$L,C$1,FALSE)</f>
        <v>Dames</v>
      </c>
      <c r="D402" s="71" t="str">
        <f>VLOOKUP($B402,wedstrijden!$B:$L,D$1,FALSE)</f>
        <v>Floret</v>
      </c>
      <c r="E402" s="71" t="str">
        <f>VLOOKUP($B402,wedstrijden!$B:$L,E$1,FALSE)</f>
        <v>EK Vet 40-49</v>
      </c>
      <c r="F402" s="71" t="str">
        <f>VLOOKUP($B402,wedstrijden!$B:$L,F$1,FALSE)</f>
        <v>Cognac</v>
      </c>
      <c r="G402" s="71" t="str">
        <f>VLOOKUP($B402,wedstrijden!$B:$L,G$1,FALSE)</f>
        <v>FRA</v>
      </c>
      <c r="H402" s="48">
        <f>VLOOKUP($B402,wedstrijden!$B:$L,H$1,FALSE)</f>
        <v>43615</v>
      </c>
      <c r="I402" s="48">
        <f>VLOOKUP($B402,wedstrijden!$B:$L,I$1,FALSE)</f>
        <v>43615</v>
      </c>
      <c r="J402" s="48">
        <f>VLOOKUP($B402,wedstrijden!$B:$L,J$1,FALSE)</f>
        <v>43608</v>
      </c>
      <c r="K402" s="48">
        <f>VLOOKUP($B402,wedstrijden!$B:$L,K$1,FALSE)</f>
        <v>43587</v>
      </c>
      <c r="L402" s="71">
        <f>VLOOKUP($B402,wedstrijden!$B:$L,L$1,FALSE)</f>
        <v>1</v>
      </c>
      <c r="M402" s="71">
        <f>VLOOKUP(E402,lookups!G:J,4,FALSE)</f>
        <v>1</v>
      </c>
      <c r="N402" s="71">
        <f t="shared" si="26"/>
        <v>1</v>
      </c>
      <c r="O402" s="72"/>
      <c r="P402" s="72"/>
      <c r="Q402" s="72"/>
      <c r="R402" s="72"/>
      <c r="S402" s="72"/>
      <c r="T402" s="72"/>
      <c r="U402" s="72"/>
      <c r="V402" s="72"/>
      <c r="W402" s="72"/>
      <c r="AD402" s="71" t="str">
        <f t="shared" si="27"/>
        <v>DFEK Vet 40-495</v>
      </c>
    </row>
    <row r="403" spans="1:30" ht="11.25" customHeight="1" x14ac:dyDescent="0.2">
      <c r="A403" s="71" t="str">
        <f t="shared" si="24"/>
        <v>CognacEK Vet 60-69DamesSabel</v>
      </c>
      <c r="B403" s="71">
        <f t="shared" si="25"/>
        <v>401</v>
      </c>
      <c r="C403" s="71" t="str">
        <f>VLOOKUP($B403,wedstrijden!$B:$L,C$1,FALSE)</f>
        <v>Dames</v>
      </c>
      <c r="D403" s="71" t="str">
        <f>VLOOKUP($B403,wedstrijden!$B:$L,D$1,FALSE)</f>
        <v>Sabel</v>
      </c>
      <c r="E403" s="71" t="str">
        <f>VLOOKUP($B403,wedstrijden!$B:$L,E$1,FALSE)</f>
        <v>EK Vet 60-69</v>
      </c>
      <c r="F403" s="71" t="str">
        <f>VLOOKUP($B403,wedstrijden!$B:$L,F$1,FALSE)</f>
        <v>Cognac</v>
      </c>
      <c r="G403" s="71" t="str">
        <f>VLOOKUP($B403,wedstrijden!$B:$L,G$1,FALSE)</f>
        <v>FRA</v>
      </c>
      <c r="H403" s="48">
        <f>VLOOKUP($B403,wedstrijden!$B:$L,H$1,FALSE)</f>
        <v>43615</v>
      </c>
      <c r="I403" s="48">
        <f>VLOOKUP($B403,wedstrijden!$B:$L,I$1,FALSE)</f>
        <v>43615</v>
      </c>
      <c r="J403" s="48">
        <f>VLOOKUP($B403,wedstrijden!$B:$L,J$1,FALSE)</f>
        <v>43608</v>
      </c>
      <c r="K403" s="48">
        <f>VLOOKUP($B403,wedstrijden!$B:$L,K$1,FALSE)</f>
        <v>43587</v>
      </c>
      <c r="L403" s="71">
        <f>VLOOKUP($B403,wedstrijden!$B:$L,L$1,FALSE)</f>
        <v>0</v>
      </c>
      <c r="M403" s="71">
        <f>VLOOKUP(E403,lookups!G:J,4,FALSE)</f>
        <v>1</v>
      </c>
      <c r="N403" s="71">
        <f t="shared" si="26"/>
        <v>0</v>
      </c>
      <c r="O403" s="72"/>
      <c r="P403" s="72"/>
      <c r="Q403" s="72"/>
      <c r="R403" s="72"/>
      <c r="S403" s="72"/>
      <c r="T403" s="72"/>
      <c r="U403" s="72"/>
      <c r="V403" s="72"/>
      <c r="W403" s="72"/>
      <c r="AD403" s="71" t="str">
        <f t="shared" si="27"/>
        <v>DSEK Vet 60-695</v>
      </c>
    </row>
    <row r="404" spans="1:30" ht="11.25" customHeight="1" x14ac:dyDescent="0.2">
      <c r="A404" s="71" t="str">
        <f t="shared" si="24"/>
        <v>CognacEK Vet 40-49HerenDegen</v>
      </c>
      <c r="B404" s="71">
        <f t="shared" si="25"/>
        <v>402</v>
      </c>
      <c r="C404" s="71" t="str">
        <f>VLOOKUP($B404,wedstrijden!$B:$L,C$1,FALSE)</f>
        <v>Heren</v>
      </c>
      <c r="D404" s="71" t="str">
        <f>VLOOKUP($B404,wedstrijden!$B:$L,D$1,FALSE)</f>
        <v>Degen</v>
      </c>
      <c r="E404" s="71" t="str">
        <f>VLOOKUP($B404,wedstrijden!$B:$L,E$1,FALSE)</f>
        <v>EK Vet 40-49</v>
      </c>
      <c r="F404" s="71" t="str">
        <f>VLOOKUP($B404,wedstrijden!$B:$L,F$1,FALSE)</f>
        <v>Cognac</v>
      </c>
      <c r="G404" s="71" t="str">
        <f>VLOOKUP($B404,wedstrijden!$B:$L,G$1,FALSE)</f>
        <v>FRA</v>
      </c>
      <c r="H404" s="48">
        <f>VLOOKUP($B404,wedstrijden!$B:$L,H$1,FALSE)</f>
        <v>43615</v>
      </c>
      <c r="I404" s="48">
        <f>VLOOKUP($B404,wedstrijden!$B:$L,I$1,FALSE)</f>
        <v>43615</v>
      </c>
      <c r="J404" s="48">
        <f>VLOOKUP($B404,wedstrijden!$B:$L,J$1,FALSE)</f>
        <v>43608</v>
      </c>
      <c r="K404" s="48">
        <f>VLOOKUP($B404,wedstrijden!$B:$L,K$1,FALSE)</f>
        <v>43587</v>
      </c>
      <c r="L404" s="71">
        <f>VLOOKUP($B404,wedstrijden!$B:$L,L$1,FALSE)</f>
        <v>3</v>
      </c>
      <c r="M404" s="71">
        <f>VLOOKUP(E404,lookups!G:J,4,FALSE)</f>
        <v>1</v>
      </c>
      <c r="N404" s="71">
        <f t="shared" si="26"/>
        <v>1</v>
      </c>
      <c r="O404" s="72"/>
      <c r="P404" s="72"/>
      <c r="Q404" s="72"/>
      <c r="R404" s="72"/>
      <c r="S404" s="72"/>
      <c r="T404" s="72"/>
      <c r="U404" s="72"/>
      <c r="V404" s="72"/>
      <c r="W404" s="72"/>
      <c r="AD404" s="71" t="str">
        <f t="shared" si="27"/>
        <v>HDEK Vet 40-495</v>
      </c>
    </row>
    <row r="405" spans="1:30" ht="11.25" customHeight="1" x14ac:dyDescent="0.2">
      <c r="A405" s="71" t="str">
        <f t="shared" si="24"/>
        <v>CognacEK Vet 70+HerenSabel</v>
      </c>
      <c r="B405" s="71">
        <f t="shared" si="25"/>
        <v>403</v>
      </c>
      <c r="C405" s="71" t="str">
        <f>VLOOKUP($B405,wedstrijden!$B:$L,C$1,FALSE)</f>
        <v>Heren</v>
      </c>
      <c r="D405" s="71" t="str">
        <f>VLOOKUP($B405,wedstrijden!$B:$L,D$1,FALSE)</f>
        <v>Sabel</v>
      </c>
      <c r="E405" s="71" t="str">
        <f>VLOOKUP($B405,wedstrijden!$B:$L,E$1,FALSE)</f>
        <v>EK Vet 70+</v>
      </c>
      <c r="F405" s="71" t="str">
        <f>VLOOKUP($B405,wedstrijden!$B:$L,F$1,FALSE)</f>
        <v>Cognac</v>
      </c>
      <c r="G405" s="71" t="str">
        <f>VLOOKUP($B405,wedstrijden!$B:$L,G$1,FALSE)</f>
        <v>FRA</v>
      </c>
      <c r="H405" s="48">
        <f>VLOOKUP($B405,wedstrijden!$B:$L,H$1,FALSE)</f>
        <v>43615</v>
      </c>
      <c r="I405" s="48">
        <f>VLOOKUP($B405,wedstrijden!$B:$L,I$1,FALSE)</f>
        <v>43615</v>
      </c>
      <c r="J405" s="48">
        <f>VLOOKUP($B405,wedstrijden!$B:$L,J$1,FALSE)</f>
        <v>43608</v>
      </c>
      <c r="K405" s="48">
        <f>VLOOKUP($B405,wedstrijden!$B:$L,K$1,FALSE)</f>
        <v>43587</v>
      </c>
      <c r="L405" s="71">
        <f>VLOOKUP($B405,wedstrijden!$B:$L,L$1,FALSE)</f>
        <v>0</v>
      </c>
      <c r="M405" s="71">
        <f>VLOOKUP(E405,lookups!G:J,4,FALSE)</f>
        <v>1</v>
      </c>
      <c r="N405" s="71">
        <f t="shared" si="26"/>
        <v>0</v>
      </c>
      <c r="O405" s="72"/>
      <c r="P405" s="72"/>
      <c r="Q405" s="72"/>
      <c r="R405" s="72"/>
      <c r="S405" s="72"/>
      <c r="T405" s="72"/>
      <c r="U405" s="72"/>
      <c r="V405" s="72"/>
      <c r="W405" s="72"/>
      <c r="AD405" s="71" t="str">
        <f t="shared" si="27"/>
        <v>HSEK Vet 70+5</v>
      </c>
    </row>
    <row r="406" spans="1:30" ht="11.25" customHeight="1" x14ac:dyDescent="0.2">
      <c r="A406" s="71" t="str">
        <f t="shared" si="24"/>
        <v>PlovdivEK U23DamesFloret</v>
      </c>
      <c r="B406" s="71">
        <f t="shared" si="25"/>
        <v>404</v>
      </c>
      <c r="C406" s="71" t="str">
        <f>VLOOKUP($B406,wedstrijden!$B:$L,C$1,FALSE)</f>
        <v>Dames</v>
      </c>
      <c r="D406" s="71" t="str">
        <f>VLOOKUP($B406,wedstrijden!$B:$L,D$1,FALSE)</f>
        <v>Floret</v>
      </c>
      <c r="E406" s="71" t="str">
        <f>VLOOKUP($B406,wedstrijden!$B:$L,E$1,FALSE)</f>
        <v>EK U23</v>
      </c>
      <c r="F406" s="71" t="str">
        <f>VLOOKUP($B406,wedstrijden!$B:$L,F$1,FALSE)</f>
        <v>Plovdiv</v>
      </c>
      <c r="G406" s="71" t="str">
        <f>VLOOKUP($B406,wedstrijden!$B:$L,G$1,FALSE)</f>
        <v>BUL</v>
      </c>
      <c r="H406" s="48">
        <f>VLOOKUP($B406,wedstrijden!$B:$L,H$1,FALSE)</f>
        <v>43615</v>
      </c>
      <c r="I406" s="48">
        <f>VLOOKUP($B406,wedstrijden!$B:$L,I$1,FALSE)</f>
        <v>43615</v>
      </c>
      <c r="J406" s="48">
        <f>VLOOKUP($B406,wedstrijden!$B:$L,J$1,FALSE)</f>
        <v>43608</v>
      </c>
      <c r="K406" s="48">
        <f>VLOOKUP($B406,wedstrijden!$B:$L,K$1,FALSE)</f>
        <v>43587</v>
      </c>
      <c r="L406" s="71">
        <f>VLOOKUP($B406,wedstrijden!$B:$L,L$1,FALSE)</f>
        <v>1</v>
      </c>
      <c r="M406" s="71">
        <f>VLOOKUP(E406,lookups!G:J,4,FALSE)</f>
        <v>1</v>
      </c>
      <c r="N406" s="71">
        <f t="shared" si="26"/>
        <v>1</v>
      </c>
      <c r="O406" s="72"/>
      <c r="P406" s="72"/>
      <c r="Q406" s="72"/>
      <c r="R406" s="72"/>
      <c r="S406" s="72"/>
      <c r="T406" s="72"/>
      <c r="U406" s="72"/>
      <c r="V406" s="72"/>
      <c r="W406" s="72"/>
      <c r="AD406" s="71" t="str">
        <f t="shared" si="27"/>
        <v>DFEK U235</v>
      </c>
    </row>
    <row r="407" spans="1:30" ht="11.25" customHeight="1" x14ac:dyDescent="0.2">
      <c r="A407" s="71" t="str">
        <f t="shared" si="24"/>
        <v>PlovdivEK U23HerenDegen</v>
      </c>
      <c r="B407" s="71">
        <f t="shared" si="25"/>
        <v>405</v>
      </c>
      <c r="C407" s="71" t="str">
        <f>VLOOKUP($B407,wedstrijden!$B:$L,C$1,FALSE)</f>
        <v>Heren</v>
      </c>
      <c r="D407" s="71" t="str">
        <f>VLOOKUP($B407,wedstrijden!$B:$L,D$1,FALSE)</f>
        <v>Degen</v>
      </c>
      <c r="E407" s="71" t="str">
        <f>VLOOKUP($B407,wedstrijden!$B:$L,E$1,FALSE)</f>
        <v>EK U23</v>
      </c>
      <c r="F407" s="71" t="str">
        <f>VLOOKUP($B407,wedstrijden!$B:$L,F$1,FALSE)</f>
        <v>Plovdiv</v>
      </c>
      <c r="G407" s="71" t="str">
        <f>VLOOKUP($B407,wedstrijden!$B:$L,G$1,FALSE)</f>
        <v>BUL</v>
      </c>
      <c r="H407" s="48">
        <f>VLOOKUP($B407,wedstrijden!$B:$L,H$1,FALSE)</f>
        <v>43615</v>
      </c>
      <c r="I407" s="48">
        <f>VLOOKUP($B407,wedstrijden!$B:$L,I$1,FALSE)</f>
        <v>43615</v>
      </c>
      <c r="J407" s="48">
        <f>VLOOKUP($B407,wedstrijden!$B:$L,J$1,FALSE)</f>
        <v>43608</v>
      </c>
      <c r="K407" s="48">
        <f>VLOOKUP($B407,wedstrijden!$B:$L,K$1,FALSE)</f>
        <v>43587</v>
      </c>
      <c r="L407" s="71">
        <f>VLOOKUP($B407,wedstrijden!$B:$L,L$1,FALSE)</f>
        <v>2</v>
      </c>
      <c r="M407" s="71">
        <f>VLOOKUP(E407,lookups!G:J,4,FALSE)</f>
        <v>1</v>
      </c>
      <c r="N407" s="71">
        <f t="shared" si="26"/>
        <v>1</v>
      </c>
      <c r="O407" s="72"/>
      <c r="P407" s="72"/>
      <c r="Q407" s="72"/>
      <c r="R407" s="72"/>
      <c r="S407" s="72"/>
      <c r="T407" s="72"/>
      <c r="U407" s="72"/>
      <c r="V407" s="72"/>
      <c r="W407" s="72"/>
      <c r="AD407" s="71" t="str">
        <f t="shared" si="27"/>
        <v>HDEK U235</v>
      </c>
    </row>
    <row r="408" spans="1:30" ht="11.25" customHeight="1" x14ac:dyDescent="0.2">
      <c r="A408" s="71" t="str">
        <f t="shared" si="24"/>
        <v>CognacEK Vet 40-49DamesDegen</v>
      </c>
      <c r="B408" s="71">
        <f t="shared" si="25"/>
        <v>406</v>
      </c>
      <c r="C408" s="71" t="str">
        <f>VLOOKUP($B408,wedstrijden!$B:$L,C$1,FALSE)</f>
        <v>Dames</v>
      </c>
      <c r="D408" s="71" t="str">
        <f>VLOOKUP($B408,wedstrijden!$B:$L,D$1,FALSE)</f>
        <v>Degen</v>
      </c>
      <c r="E408" s="71" t="str">
        <f>VLOOKUP($B408,wedstrijden!$B:$L,E$1,FALSE)</f>
        <v>EK Vet 40-49</v>
      </c>
      <c r="F408" s="71" t="str">
        <f>VLOOKUP($B408,wedstrijden!$B:$L,F$1,FALSE)</f>
        <v>Cognac</v>
      </c>
      <c r="G408" s="71" t="str">
        <f>VLOOKUP($B408,wedstrijden!$B:$L,G$1,FALSE)</f>
        <v>FRA</v>
      </c>
      <c r="H408" s="48">
        <f>VLOOKUP($B408,wedstrijden!$B:$L,H$1,FALSE)</f>
        <v>43616</v>
      </c>
      <c r="I408" s="48">
        <f>VLOOKUP($B408,wedstrijden!$B:$L,I$1,FALSE)</f>
        <v>43616</v>
      </c>
      <c r="J408" s="48">
        <f>VLOOKUP($B408,wedstrijden!$B:$L,J$1,FALSE)</f>
        <v>43609</v>
      </c>
      <c r="K408" s="48">
        <f>VLOOKUP($B408,wedstrijden!$B:$L,K$1,FALSE)</f>
        <v>43588</v>
      </c>
      <c r="L408" s="71">
        <f>VLOOKUP($B408,wedstrijden!$B:$L,L$1,FALSE)</f>
        <v>0</v>
      </c>
      <c r="M408" s="71">
        <f>VLOOKUP(E408,lookups!G:J,4,FALSE)</f>
        <v>1</v>
      </c>
      <c r="N408" s="71">
        <f t="shared" si="26"/>
        <v>0</v>
      </c>
      <c r="O408" s="72"/>
      <c r="P408" s="72"/>
      <c r="Q408" s="72"/>
      <c r="R408" s="72"/>
      <c r="S408" s="72"/>
      <c r="T408" s="72"/>
      <c r="U408" s="72"/>
      <c r="V408" s="72"/>
      <c r="W408" s="72"/>
      <c r="AD408" s="71" t="str">
        <f t="shared" si="27"/>
        <v>DDEK Vet 40-495</v>
      </c>
    </row>
    <row r="409" spans="1:30" ht="11.25" customHeight="1" x14ac:dyDescent="0.2">
      <c r="A409" s="71" t="str">
        <f t="shared" si="24"/>
        <v>CognacEK Vet 50-59DamesFloret</v>
      </c>
      <c r="B409" s="71">
        <f t="shared" si="25"/>
        <v>407</v>
      </c>
      <c r="C409" s="71" t="str">
        <f>VLOOKUP($B409,wedstrijden!$B:$L,C$1,FALSE)</f>
        <v>Dames</v>
      </c>
      <c r="D409" s="71" t="str">
        <f>VLOOKUP($B409,wedstrijden!$B:$L,D$1,FALSE)</f>
        <v>Floret</v>
      </c>
      <c r="E409" s="71" t="str">
        <f>VLOOKUP($B409,wedstrijden!$B:$L,E$1,FALSE)</f>
        <v>EK Vet 50-59</v>
      </c>
      <c r="F409" s="71" t="str">
        <f>VLOOKUP($B409,wedstrijden!$B:$L,F$1,FALSE)</f>
        <v>Cognac</v>
      </c>
      <c r="G409" s="71" t="str">
        <f>VLOOKUP($B409,wedstrijden!$B:$L,G$1,FALSE)</f>
        <v>FRA</v>
      </c>
      <c r="H409" s="48">
        <f>VLOOKUP($B409,wedstrijden!$B:$L,H$1,FALSE)</f>
        <v>43616</v>
      </c>
      <c r="I409" s="48">
        <f>VLOOKUP($B409,wedstrijden!$B:$L,I$1,FALSE)</f>
        <v>43616</v>
      </c>
      <c r="J409" s="48">
        <f>VLOOKUP($B409,wedstrijden!$B:$L,J$1,FALSE)</f>
        <v>43609</v>
      </c>
      <c r="K409" s="48">
        <f>VLOOKUP($B409,wedstrijden!$B:$L,K$1,FALSE)</f>
        <v>43588</v>
      </c>
      <c r="L409" s="71">
        <f>VLOOKUP($B409,wedstrijden!$B:$L,L$1,FALSE)</f>
        <v>0</v>
      </c>
      <c r="M409" s="71">
        <f>VLOOKUP(E409,lookups!G:J,4,FALSE)</f>
        <v>1</v>
      </c>
      <c r="N409" s="71">
        <f t="shared" si="26"/>
        <v>0</v>
      </c>
      <c r="O409" s="72"/>
      <c r="P409" s="72"/>
      <c r="Q409" s="72"/>
      <c r="R409" s="72"/>
      <c r="S409" s="72"/>
      <c r="T409" s="72"/>
      <c r="U409" s="72"/>
      <c r="V409" s="72"/>
      <c r="W409" s="72"/>
      <c r="AD409" s="71" t="str">
        <f t="shared" si="27"/>
        <v>DFEK Vet 50-595</v>
      </c>
    </row>
    <row r="410" spans="1:30" ht="11.25" customHeight="1" x14ac:dyDescent="0.2">
      <c r="A410" s="71" t="str">
        <f t="shared" si="24"/>
        <v>CognacEK Vet 70+HerenDegen</v>
      </c>
      <c r="B410" s="71">
        <f t="shared" si="25"/>
        <v>408</v>
      </c>
      <c r="C410" s="71" t="str">
        <f>VLOOKUP($B410,wedstrijden!$B:$L,C$1,FALSE)</f>
        <v>Heren</v>
      </c>
      <c r="D410" s="71" t="str">
        <f>VLOOKUP($B410,wedstrijden!$B:$L,D$1,FALSE)</f>
        <v>Degen</v>
      </c>
      <c r="E410" s="71" t="str">
        <f>VLOOKUP($B410,wedstrijden!$B:$L,E$1,FALSE)</f>
        <v>EK Vet 70+</v>
      </c>
      <c r="F410" s="71" t="str">
        <f>VLOOKUP($B410,wedstrijden!$B:$L,F$1,FALSE)</f>
        <v>Cognac</v>
      </c>
      <c r="G410" s="71" t="str">
        <f>VLOOKUP($B410,wedstrijden!$B:$L,G$1,FALSE)</f>
        <v>FRA</v>
      </c>
      <c r="H410" s="48">
        <f>VLOOKUP($B410,wedstrijden!$B:$L,H$1,FALSE)</f>
        <v>43616</v>
      </c>
      <c r="I410" s="48">
        <f>VLOOKUP($B410,wedstrijden!$B:$L,I$1,FALSE)</f>
        <v>43616</v>
      </c>
      <c r="J410" s="48">
        <f>VLOOKUP($B410,wedstrijden!$B:$L,J$1,FALSE)</f>
        <v>43609</v>
      </c>
      <c r="K410" s="48">
        <f>VLOOKUP($B410,wedstrijden!$B:$L,K$1,FALSE)</f>
        <v>43588</v>
      </c>
      <c r="L410" s="71">
        <f>VLOOKUP($B410,wedstrijden!$B:$L,L$1,FALSE)</f>
        <v>3</v>
      </c>
      <c r="M410" s="71">
        <f>VLOOKUP(E410,lookups!G:J,4,FALSE)</f>
        <v>1</v>
      </c>
      <c r="N410" s="71">
        <f t="shared" si="26"/>
        <v>1</v>
      </c>
      <c r="O410" s="72"/>
      <c r="P410" s="72"/>
      <c r="Q410" s="72"/>
      <c r="R410" s="72"/>
      <c r="S410" s="72"/>
      <c r="T410" s="72"/>
      <c r="U410" s="72"/>
      <c r="V410" s="72"/>
      <c r="W410" s="72"/>
      <c r="AD410" s="71" t="str">
        <f t="shared" si="27"/>
        <v>HDEK Vet 70+5</v>
      </c>
    </row>
    <row r="411" spans="1:30" ht="11.25" customHeight="1" x14ac:dyDescent="0.2">
      <c r="A411" s="71" t="str">
        <f t="shared" si="24"/>
        <v>CognacEK Vet 60-69HerenFloret</v>
      </c>
      <c r="B411" s="71">
        <f t="shared" si="25"/>
        <v>409</v>
      </c>
      <c r="C411" s="71" t="str">
        <f>VLOOKUP($B411,wedstrijden!$B:$L,C$1,FALSE)</f>
        <v>Heren</v>
      </c>
      <c r="D411" s="71" t="str">
        <f>VLOOKUP($B411,wedstrijden!$B:$L,D$1,FALSE)</f>
        <v>Floret</v>
      </c>
      <c r="E411" s="71" t="str">
        <f>VLOOKUP($B411,wedstrijden!$B:$L,E$1,FALSE)</f>
        <v>EK Vet 60-69</v>
      </c>
      <c r="F411" s="71" t="str">
        <f>VLOOKUP($B411,wedstrijden!$B:$L,F$1,FALSE)</f>
        <v>Cognac</v>
      </c>
      <c r="G411" s="71" t="str">
        <f>VLOOKUP($B411,wedstrijden!$B:$L,G$1,FALSE)</f>
        <v>FRA</v>
      </c>
      <c r="H411" s="48">
        <f>VLOOKUP($B411,wedstrijden!$B:$L,H$1,FALSE)</f>
        <v>43616</v>
      </c>
      <c r="I411" s="48">
        <f>VLOOKUP($B411,wedstrijden!$B:$L,I$1,FALSE)</f>
        <v>43616</v>
      </c>
      <c r="J411" s="48">
        <f>VLOOKUP($B411,wedstrijden!$B:$L,J$1,FALSE)</f>
        <v>43609</v>
      </c>
      <c r="K411" s="48">
        <f>VLOOKUP($B411,wedstrijden!$B:$L,K$1,FALSE)</f>
        <v>43588</v>
      </c>
      <c r="L411" s="71">
        <f>VLOOKUP($B411,wedstrijden!$B:$L,L$1,FALSE)</f>
        <v>1</v>
      </c>
      <c r="M411" s="71">
        <f>VLOOKUP(E411,lookups!G:J,4,FALSE)</f>
        <v>1</v>
      </c>
      <c r="N411" s="71">
        <f t="shared" si="26"/>
        <v>1</v>
      </c>
      <c r="O411" s="72"/>
      <c r="P411" s="72"/>
      <c r="Q411" s="72"/>
      <c r="R411" s="72"/>
      <c r="S411" s="72"/>
      <c r="T411" s="72"/>
      <c r="U411" s="72"/>
      <c r="V411" s="72"/>
      <c r="W411" s="72"/>
      <c r="AD411" s="71" t="str">
        <f t="shared" si="27"/>
        <v>HFEK Vet 60-695</v>
      </c>
    </row>
    <row r="412" spans="1:30" ht="11.25" customHeight="1" x14ac:dyDescent="0.2">
      <c r="A412" s="71" t="str">
        <f t="shared" ref="A412:A419" si="28">F412&amp;E412&amp;C412&amp;D412</f>
        <v>CognacEK Vet 40-49HerenSabel</v>
      </c>
      <c r="B412" s="71">
        <f t="shared" ref="B412:B419" si="29">B411+1</f>
        <v>410</v>
      </c>
      <c r="C412" s="71" t="str">
        <f>VLOOKUP($B412,wedstrijden!$B:$L,C$1,FALSE)</f>
        <v>Heren</v>
      </c>
      <c r="D412" s="71" t="str">
        <f>VLOOKUP($B412,wedstrijden!$B:$L,D$1,FALSE)</f>
        <v>Sabel</v>
      </c>
      <c r="E412" s="71" t="str">
        <f>VLOOKUP($B412,wedstrijden!$B:$L,E$1,FALSE)</f>
        <v>EK Vet 40-49</v>
      </c>
      <c r="F412" s="71" t="str">
        <f>VLOOKUP($B412,wedstrijden!$B:$L,F$1,FALSE)</f>
        <v>Cognac</v>
      </c>
      <c r="G412" s="71" t="str">
        <f>VLOOKUP($B412,wedstrijden!$B:$L,G$1,FALSE)</f>
        <v>FRA</v>
      </c>
      <c r="H412" s="48">
        <f>VLOOKUP($B412,wedstrijden!$B:$L,H$1,FALSE)</f>
        <v>43616</v>
      </c>
      <c r="I412" s="48">
        <f>VLOOKUP($B412,wedstrijden!$B:$L,I$1,FALSE)</f>
        <v>43616</v>
      </c>
      <c r="J412" s="48">
        <f>VLOOKUP($B412,wedstrijden!$B:$L,J$1,FALSE)</f>
        <v>43609</v>
      </c>
      <c r="K412" s="48">
        <f>VLOOKUP($B412,wedstrijden!$B:$L,K$1,FALSE)</f>
        <v>43588</v>
      </c>
      <c r="L412" s="71">
        <f>VLOOKUP($B412,wedstrijden!$B:$L,L$1,FALSE)</f>
        <v>1</v>
      </c>
      <c r="M412" s="71">
        <f>VLOOKUP(E412,lookups!G:J,4,FALSE)</f>
        <v>1</v>
      </c>
      <c r="N412" s="71">
        <f t="shared" si="26"/>
        <v>1</v>
      </c>
      <c r="O412" s="72"/>
      <c r="P412" s="72"/>
      <c r="Q412" s="72"/>
      <c r="R412" s="72"/>
      <c r="S412" s="72"/>
      <c r="T412" s="72"/>
      <c r="U412" s="72"/>
      <c r="V412" s="72"/>
      <c r="W412" s="72"/>
      <c r="AD412" s="71" t="str">
        <f t="shared" si="27"/>
        <v>HSEK Vet 40-495</v>
      </c>
    </row>
    <row r="413" spans="1:30" ht="11.25" customHeight="1" x14ac:dyDescent="0.2">
      <c r="A413" s="71" t="str">
        <f t="shared" si="28"/>
        <v>PlovdivEK U23DamesSabel</v>
      </c>
      <c r="B413" s="71">
        <f t="shared" si="29"/>
        <v>411</v>
      </c>
      <c r="C413" s="71" t="str">
        <f>VLOOKUP($B413,wedstrijden!$B:$L,C$1,FALSE)</f>
        <v>Dames</v>
      </c>
      <c r="D413" s="71" t="str">
        <f>VLOOKUP($B413,wedstrijden!$B:$L,D$1,FALSE)</f>
        <v>Sabel</v>
      </c>
      <c r="E413" s="71" t="str">
        <f>VLOOKUP($B413,wedstrijden!$B:$L,E$1,FALSE)</f>
        <v>EK U23</v>
      </c>
      <c r="F413" s="71" t="str">
        <f>VLOOKUP($B413,wedstrijden!$B:$L,F$1,FALSE)</f>
        <v>Plovdiv</v>
      </c>
      <c r="G413" s="71" t="str">
        <f>VLOOKUP($B413,wedstrijden!$B:$L,G$1,FALSE)</f>
        <v>BUL</v>
      </c>
      <c r="H413" s="48">
        <f>VLOOKUP($B413,wedstrijden!$B:$L,H$1,FALSE)</f>
        <v>43616</v>
      </c>
      <c r="I413" s="48">
        <f>VLOOKUP($B413,wedstrijden!$B:$L,I$1,FALSE)</f>
        <v>43616</v>
      </c>
      <c r="J413" s="48">
        <f>VLOOKUP($B413,wedstrijden!$B:$L,J$1,FALSE)</f>
        <v>43609</v>
      </c>
      <c r="K413" s="48">
        <f>VLOOKUP($B413,wedstrijden!$B:$L,K$1,FALSE)</f>
        <v>43588</v>
      </c>
      <c r="L413" s="71">
        <f>VLOOKUP($B413,wedstrijden!$B:$L,L$1,FALSE)</f>
        <v>0</v>
      </c>
      <c r="M413" s="71">
        <f>VLOOKUP(E413,lookups!G:J,4,FALSE)</f>
        <v>1</v>
      </c>
      <c r="N413" s="71">
        <f t="shared" si="26"/>
        <v>0</v>
      </c>
      <c r="O413" s="72"/>
      <c r="P413" s="72"/>
      <c r="Q413" s="72"/>
      <c r="R413" s="72"/>
      <c r="S413" s="72"/>
      <c r="T413" s="72"/>
      <c r="U413" s="72"/>
      <c r="V413" s="72"/>
      <c r="W413" s="72"/>
      <c r="AD413" s="71" t="str">
        <f t="shared" si="27"/>
        <v>DSEK U235</v>
      </c>
    </row>
    <row r="414" spans="1:30" ht="11.25" customHeight="1" x14ac:dyDescent="0.2">
      <c r="A414" s="71" t="str">
        <f t="shared" si="28"/>
        <v>PlovdivEK U23HerenFloret</v>
      </c>
      <c r="B414" s="71">
        <f t="shared" si="29"/>
        <v>412</v>
      </c>
      <c r="C414" s="71" t="str">
        <f>VLOOKUP($B414,wedstrijden!$B:$L,C$1,FALSE)</f>
        <v>Heren</v>
      </c>
      <c r="D414" s="71" t="str">
        <f>VLOOKUP($B414,wedstrijden!$B:$L,D$1,FALSE)</f>
        <v>Floret</v>
      </c>
      <c r="E414" s="71" t="str">
        <f>VLOOKUP($B414,wedstrijden!$B:$L,E$1,FALSE)</f>
        <v>EK U23</v>
      </c>
      <c r="F414" s="71" t="str">
        <f>VLOOKUP($B414,wedstrijden!$B:$L,F$1,FALSE)</f>
        <v>Plovdiv</v>
      </c>
      <c r="G414" s="71" t="str">
        <f>VLOOKUP($B414,wedstrijden!$B:$L,G$1,FALSE)</f>
        <v>BUL</v>
      </c>
      <c r="H414" s="48">
        <f>VLOOKUP($B414,wedstrijden!$B:$L,H$1,FALSE)</f>
        <v>43616</v>
      </c>
      <c r="I414" s="48">
        <f>VLOOKUP($B414,wedstrijden!$B:$L,I$1,FALSE)</f>
        <v>43616</v>
      </c>
      <c r="J414" s="48">
        <f>VLOOKUP($B414,wedstrijden!$B:$L,J$1,FALSE)</f>
        <v>43609</v>
      </c>
      <c r="K414" s="48">
        <f>VLOOKUP($B414,wedstrijden!$B:$L,K$1,FALSE)</f>
        <v>43588</v>
      </c>
      <c r="L414" s="71">
        <f>VLOOKUP($B414,wedstrijden!$B:$L,L$1,FALSE)</f>
        <v>0</v>
      </c>
      <c r="M414" s="71">
        <f>VLOOKUP(E414,lookups!G:J,4,FALSE)</f>
        <v>1</v>
      </c>
      <c r="N414" s="71">
        <f t="shared" si="26"/>
        <v>0</v>
      </c>
      <c r="O414" s="72"/>
      <c r="P414" s="72"/>
      <c r="Q414" s="72"/>
      <c r="R414" s="72"/>
      <c r="S414" s="72"/>
      <c r="T414" s="72"/>
      <c r="U414" s="72"/>
      <c r="V414" s="72"/>
      <c r="W414" s="72"/>
      <c r="AD414" s="71" t="str">
        <f t="shared" si="27"/>
        <v>HFEK U235</v>
      </c>
    </row>
    <row r="415" spans="1:30" ht="11.25" customHeight="1" x14ac:dyDescent="0.2">
      <c r="A415" s="71" t="str">
        <f t="shared" si="28"/>
        <v>CognacEK Vet 60-69DamesFloret</v>
      </c>
      <c r="B415" s="71">
        <f t="shared" si="29"/>
        <v>413</v>
      </c>
      <c r="C415" s="71" t="str">
        <f>VLOOKUP($B415,wedstrijden!$B:$L,C$1,FALSE)</f>
        <v>Dames</v>
      </c>
      <c r="D415" s="71" t="str">
        <f>VLOOKUP($B415,wedstrijden!$B:$L,D$1,FALSE)</f>
        <v>Floret</v>
      </c>
      <c r="E415" s="71" t="str">
        <f>VLOOKUP($B415,wedstrijden!$B:$L,E$1,FALSE)</f>
        <v>EK Vet 60-69</v>
      </c>
      <c r="F415" s="71" t="str">
        <f>VLOOKUP($B415,wedstrijden!$B:$L,F$1,FALSE)</f>
        <v>Cognac</v>
      </c>
      <c r="G415" s="71" t="str">
        <f>VLOOKUP($B415,wedstrijden!$B:$L,G$1,FALSE)</f>
        <v>FRA</v>
      </c>
      <c r="H415" s="48">
        <f>VLOOKUP($B415,wedstrijden!$B:$L,H$1,FALSE)</f>
        <v>43617</v>
      </c>
      <c r="I415" s="48">
        <f>VLOOKUP($B415,wedstrijden!$B:$L,I$1,FALSE)</f>
        <v>43617</v>
      </c>
      <c r="J415" s="48">
        <f>VLOOKUP($B415,wedstrijden!$B:$L,J$1,FALSE)</f>
        <v>43610</v>
      </c>
      <c r="K415" s="48">
        <f>VLOOKUP($B415,wedstrijden!$B:$L,K$1,FALSE)</f>
        <v>43589</v>
      </c>
      <c r="L415" s="71">
        <f>VLOOKUP($B415,wedstrijden!$B:$L,L$1,FALSE)</f>
        <v>2</v>
      </c>
      <c r="M415" s="71">
        <f>VLOOKUP(E415,lookups!G:J,4,FALSE)</f>
        <v>1</v>
      </c>
      <c r="N415" s="71">
        <f t="shared" si="26"/>
        <v>1</v>
      </c>
      <c r="O415" s="72"/>
      <c r="P415" s="72"/>
      <c r="Q415" s="72"/>
      <c r="R415" s="72"/>
      <c r="S415" s="72"/>
      <c r="T415" s="72"/>
      <c r="U415" s="72"/>
      <c r="V415" s="72"/>
      <c r="W415" s="72"/>
      <c r="AD415" s="71" t="str">
        <f t="shared" si="27"/>
        <v>DFEK Vet 60-696</v>
      </c>
    </row>
    <row r="416" spans="1:30" ht="11.25" customHeight="1" x14ac:dyDescent="0.2">
      <c r="A416" s="71" t="str">
        <f t="shared" si="28"/>
        <v>CognacEK Vet 70+DamesFloret</v>
      </c>
      <c r="B416" s="71">
        <f t="shared" si="29"/>
        <v>414</v>
      </c>
      <c r="C416" s="71" t="str">
        <f>VLOOKUP($B416,wedstrijden!$B:$L,C$1,FALSE)</f>
        <v>Dames</v>
      </c>
      <c r="D416" s="71" t="str">
        <f>VLOOKUP($B416,wedstrijden!$B:$L,D$1,FALSE)</f>
        <v>Floret</v>
      </c>
      <c r="E416" s="71" t="str">
        <f>VLOOKUP($B416,wedstrijden!$B:$L,E$1,FALSE)</f>
        <v>EK Vet 70+</v>
      </c>
      <c r="F416" s="71" t="str">
        <f>VLOOKUP($B416,wedstrijden!$B:$L,F$1,FALSE)</f>
        <v>Cognac</v>
      </c>
      <c r="G416" s="71" t="str">
        <f>VLOOKUP($B416,wedstrijden!$B:$L,G$1,FALSE)</f>
        <v>FRA</v>
      </c>
      <c r="H416" s="48">
        <f>VLOOKUP($B416,wedstrijden!$B:$L,H$1,FALSE)</f>
        <v>43617</v>
      </c>
      <c r="I416" s="48">
        <f>VLOOKUP($B416,wedstrijden!$B:$L,I$1,FALSE)</f>
        <v>43617</v>
      </c>
      <c r="J416" s="48">
        <f>VLOOKUP($B416,wedstrijden!$B:$L,J$1,FALSE)</f>
        <v>43610</v>
      </c>
      <c r="K416" s="48">
        <f>VLOOKUP($B416,wedstrijden!$B:$L,K$1,FALSE)</f>
        <v>43589</v>
      </c>
      <c r="L416" s="71">
        <f>VLOOKUP($B416,wedstrijden!$B:$L,L$1,FALSE)</f>
        <v>0</v>
      </c>
      <c r="M416" s="71">
        <f>VLOOKUP(E416,lookups!G:J,4,FALSE)</f>
        <v>1</v>
      </c>
      <c r="N416" s="71">
        <f t="shared" si="26"/>
        <v>0</v>
      </c>
      <c r="O416" s="72"/>
      <c r="P416" s="72"/>
      <c r="Q416" s="72"/>
      <c r="R416" s="72"/>
      <c r="S416" s="72"/>
      <c r="T416" s="72"/>
      <c r="U416" s="72"/>
      <c r="V416" s="72"/>
      <c r="W416" s="72"/>
      <c r="AD416" s="71" t="str">
        <f t="shared" si="27"/>
        <v>DFEK Vet 70+6</v>
      </c>
    </row>
    <row r="417" spans="1:30" ht="11.25" customHeight="1" x14ac:dyDescent="0.2">
      <c r="A417" s="71" t="str">
        <f t="shared" si="28"/>
        <v>CognacEK Vet 40-49DamesSabel</v>
      </c>
      <c r="B417" s="71">
        <f t="shared" si="29"/>
        <v>415</v>
      </c>
      <c r="C417" s="71" t="str">
        <f>VLOOKUP($B417,wedstrijden!$B:$L,C$1,FALSE)</f>
        <v>Dames</v>
      </c>
      <c r="D417" s="71" t="str">
        <f>VLOOKUP($B417,wedstrijden!$B:$L,D$1,FALSE)</f>
        <v>Sabel</v>
      </c>
      <c r="E417" s="71" t="str">
        <f>VLOOKUP($B417,wedstrijden!$B:$L,E$1,FALSE)</f>
        <v>EK Vet 40-49</v>
      </c>
      <c r="F417" s="71" t="str">
        <f>VLOOKUP($B417,wedstrijden!$B:$L,F$1,FALSE)</f>
        <v>Cognac</v>
      </c>
      <c r="G417" s="71" t="str">
        <f>VLOOKUP($B417,wedstrijden!$B:$L,G$1,FALSE)</f>
        <v>FRA</v>
      </c>
      <c r="H417" s="48">
        <f>VLOOKUP($B417,wedstrijden!$B:$L,H$1,FALSE)</f>
        <v>43617</v>
      </c>
      <c r="I417" s="48">
        <f>VLOOKUP($B417,wedstrijden!$B:$L,I$1,FALSE)</f>
        <v>43617</v>
      </c>
      <c r="J417" s="48">
        <f>VLOOKUP($B417,wedstrijden!$B:$L,J$1,FALSE)</f>
        <v>43610</v>
      </c>
      <c r="K417" s="48">
        <f>VLOOKUP($B417,wedstrijden!$B:$L,K$1,FALSE)</f>
        <v>43589</v>
      </c>
      <c r="L417" s="71">
        <f>VLOOKUP($B417,wedstrijden!$B:$L,L$1,FALSE)</f>
        <v>1</v>
      </c>
      <c r="M417" s="71">
        <f>VLOOKUP(E417,lookups!G:J,4,FALSE)</f>
        <v>1</v>
      </c>
      <c r="N417" s="71">
        <f t="shared" si="26"/>
        <v>1</v>
      </c>
      <c r="O417" s="72"/>
      <c r="P417" s="72"/>
      <c r="Q417" s="72"/>
      <c r="R417" s="72"/>
      <c r="S417" s="72"/>
      <c r="T417" s="72"/>
      <c r="U417" s="72"/>
      <c r="V417" s="72"/>
      <c r="W417" s="72"/>
      <c r="AD417" s="71" t="str">
        <f t="shared" si="27"/>
        <v>DSEK Vet 40-496</v>
      </c>
    </row>
    <row r="418" spans="1:30" ht="11.25" customHeight="1" x14ac:dyDescent="0.2">
      <c r="A418" s="71" t="str">
        <f t="shared" si="28"/>
        <v>CognacEK Vet 50-59DamesSabel</v>
      </c>
      <c r="B418" s="71">
        <f t="shared" si="29"/>
        <v>416</v>
      </c>
      <c r="C418" s="71" t="str">
        <f>VLOOKUP($B418,wedstrijden!$B:$L,C$1,FALSE)</f>
        <v>Dames</v>
      </c>
      <c r="D418" s="71" t="str">
        <f>VLOOKUP($B418,wedstrijden!$B:$L,D$1,FALSE)</f>
        <v>Sabel</v>
      </c>
      <c r="E418" s="71" t="str">
        <f>VLOOKUP($B418,wedstrijden!$B:$L,E$1,FALSE)</f>
        <v>EK Vet 50-59</v>
      </c>
      <c r="F418" s="71" t="str">
        <f>VLOOKUP($B418,wedstrijden!$B:$L,F$1,FALSE)</f>
        <v>Cognac</v>
      </c>
      <c r="G418" s="71" t="str">
        <f>VLOOKUP($B418,wedstrijden!$B:$L,G$1,FALSE)</f>
        <v>FRA</v>
      </c>
      <c r="H418" s="48">
        <f>VLOOKUP($B418,wedstrijden!$B:$L,H$1,FALSE)</f>
        <v>43617</v>
      </c>
      <c r="I418" s="48">
        <f>VLOOKUP($B418,wedstrijden!$B:$L,I$1,FALSE)</f>
        <v>43617</v>
      </c>
      <c r="J418" s="48">
        <f>VLOOKUP($B418,wedstrijden!$B:$L,J$1,FALSE)</f>
        <v>43610</v>
      </c>
      <c r="K418" s="48">
        <f>VLOOKUP($B418,wedstrijden!$B:$L,K$1,FALSE)</f>
        <v>43589</v>
      </c>
      <c r="L418" s="71">
        <f>VLOOKUP($B418,wedstrijden!$B:$L,L$1,FALSE)</f>
        <v>2</v>
      </c>
      <c r="M418" s="71">
        <f>VLOOKUP(E418,lookups!G:J,4,FALSE)</f>
        <v>1</v>
      </c>
      <c r="N418" s="71">
        <f t="shared" si="26"/>
        <v>1</v>
      </c>
      <c r="O418" s="72"/>
      <c r="P418" s="72"/>
      <c r="Q418" s="72"/>
      <c r="R418" s="72"/>
      <c r="S418" s="72"/>
      <c r="T418" s="72"/>
      <c r="U418" s="72"/>
      <c r="V418" s="72"/>
      <c r="W418" s="72"/>
      <c r="AD418" s="71" t="str">
        <f t="shared" si="27"/>
        <v>DSEK Vet 50-596</v>
      </c>
    </row>
    <row r="419" spans="1:30" ht="11.25" customHeight="1" x14ac:dyDescent="0.2">
      <c r="A419" s="71" t="str">
        <f t="shared" si="28"/>
        <v>CognacEK Vet 50-59HerenDegen</v>
      </c>
      <c r="B419" s="71">
        <f t="shared" si="29"/>
        <v>417</v>
      </c>
      <c r="C419" s="71" t="str">
        <f>VLOOKUP($B419,wedstrijden!$B:$L,C$1,FALSE)</f>
        <v>Heren</v>
      </c>
      <c r="D419" s="71" t="str">
        <f>VLOOKUP($B419,wedstrijden!$B:$L,D$1,FALSE)</f>
        <v>Degen</v>
      </c>
      <c r="E419" s="71" t="str">
        <f>VLOOKUP($B419,wedstrijden!$B:$L,E$1,FALSE)</f>
        <v>EK Vet 50-59</v>
      </c>
      <c r="F419" s="71" t="str">
        <f>VLOOKUP($B419,wedstrijden!$B:$L,F$1,FALSE)</f>
        <v>Cognac</v>
      </c>
      <c r="G419" s="71" t="str">
        <f>VLOOKUP($B419,wedstrijden!$B:$L,G$1,FALSE)</f>
        <v>FRA</v>
      </c>
      <c r="H419" s="48">
        <f>VLOOKUP($B419,wedstrijden!$B:$L,H$1,FALSE)</f>
        <v>43617</v>
      </c>
      <c r="I419" s="48">
        <f>VLOOKUP($B419,wedstrijden!$B:$L,I$1,FALSE)</f>
        <v>43617</v>
      </c>
      <c r="J419" s="48">
        <f>VLOOKUP($B419,wedstrijden!$B:$L,J$1,FALSE)</f>
        <v>43610</v>
      </c>
      <c r="K419" s="48">
        <f>VLOOKUP($B419,wedstrijden!$B:$L,K$1,FALSE)</f>
        <v>43589</v>
      </c>
      <c r="L419" s="71">
        <f>VLOOKUP($B419,wedstrijden!$B:$L,L$1,FALSE)</f>
        <v>4</v>
      </c>
      <c r="M419" s="71">
        <f>VLOOKUP(E419,lookups!G:J,4,FALSE)</f>
        <v>1</v>
      </c>
      <c r="N419" s="71">
        <f t="shared" si="26"/>
        <v>1</v>
      </c>
      <c r="O419" s="72"/>
      <c r="P419" s="72"/>
      <c r="Q419" s="72"/>
      <c r="R419" s="72"/>
      <c r="S419" s="72"/>
      <c r="T419" s="72"/>
      <c r="U419" s="72"/>
      <c r="V419" s="72"/>
      <c r="W419" s="72"/>
      <c r="AD419" s="71" t="str">
        <f t="shared" si="27"/>
        <v>HDEK Vet 50-596</v>
      </c>
    </row>
    <row r="420" spans="1:30" ht="11.25" customHeight="1" x14ac:dyDescent="0.2">
      <c r="A420" s="71" t="str">
        <f>F420&amp;E420&amp;C420&amp;D420</f>
        <v>CognacEK Vet 50-59DamesDegen</v>
      </c>
      <c r="B420" s="71">
        <f>B419+1</f>
        <v>418</v>
      </c>
      <c r="C420" s="71" t="str">
        <f>VLOOKUP($B420,wedstrijden!$B:$L,C$1,FALSE)</f>
        <v>Dames</v>
      </c>
      <c r="D420" s="71" t="str">
        <f>VLOOKUP($B420,wedstrijden!$B:$L,D$1,FALSE)</f>
        <v>Degen</v>
      </c>
      <c r="E420" s="71" t="str">
        <f>VLOOKUP($B420,wedstrijden!$B:$L,E$1,FALSE)</f>
        <v>EK Vet 50-59</v>
      </c>
      <c r="F420" s="71" t="str">
        <f>VLOOKUP($B420,wedstrijden!$B:$L,F$1,FALSE)</f>
        <v>Cognac</v>
      </c>
      <c r="G420" s="71" t="str">
        <f>VLOOKUP($B420,wedstrijden!$B:$L,G$1,FALSE)</f>
        <v>FRA</v>
      </c>
      <c r="H420" s="48">
        <f>VLOOKUP($B420,wedstrijden!$B:$L,H$1,FALSE)</f>
        <v>43618</v>
      </c>
      <c r="I420" s="48">
        <f>VLOOKUP($B420,wedstrijden!$B:$L,I$1,FALSE)</f>
        <v>43618</v>
      </c>
      <c r="J420" s="48">
        <f>VLOOKUP($B420,wedstrijden!$B:$L,J$1,FALSE)</f>
        <v>43611</v>
      </c>
      <c r="K420" s="48">
        <f>VLOOKUP($B420,wedstrijden!$B:$L,K$1,FALSE)</f>
        <v>43590</v>
      </c>
      <c r="L420" s="71">
        <f>VLOOKUP($B420,wedstrijden!$B:$L,L$1,FALSE)</f>
        <v>2</v>
      </c>
      <c r="M420" s="71">
        <f>VLOOKUP(E420,lookups!G:J,4,FALSE)</f>
        <v>1</v>
      </c>
      <c r="N420" s="71">
        <f t="shared" si="26"/>
        <v>1</v>
      </c>
      <c r="O420" s="72"/>
      <c r="P420" s="72"/>
      <c r="Q420" s="72"/>
      <c r="R420" s="72"/>
      <c r="S420" s="72"/>
      <c r="T420" s="72"/>
      <c r="U420" s="72"/>
      <c r="V420" s="72"/>
      <c r="W420" s="72"/>
      <c r="AD420" s="71" t="str">
        <f t="shared" si="27"/>
        <v>DDEK Vet 50-596</v>
      </c>
    </row>
    <row r="421" spans="1:30" ht="11.25" customHeight="1" x14ac:dyDescent="0.2">
      <c r="A421" s="71" t="str">
        <f>F421&amp;E421&amp;C421&amp;D421</f>
        <v>CognacEK Vet 70+DamesDegen</v>
      </c>
      <c r="B421" s="71">
        <f>B420+1</f>
        <v>419</v>
      </c>
      <c r="C421" s="71" t="str">
        <f>VLOOKUP($B421,wedstrijden!$B:$L,C$1,FALSE)</f>
        <v>Dames</v>
      </c>
      <c r="D421" s="71" t="str">
        <f>VLOOKUP($B421,wedstrijden!$B:$L,D$1,FALSE)</f>
        <v>Degen</v>
      </c>
      <c r="E421" s="71" t="str">
        <f>VLOOKUP($B421,wedstrijden!$B:$L,E$1,FALSE)</f>
        <v>EK Vet 70+</v>
      </c>
      <c r="F421" s="71" t="str">
        <f>VLOOKUP($B421,wedstrijden!$B:$L,F$1,FALSE)</f>
        <v>Cognac</v>
      </c>
      <c r="G421" s="71" t="str">
        <f>VLOOKUP($B421,wedstrijden!$B:$L,G$1,FALSE)</f>
        <v>FRA</v>
      </c>
      <c r="H421" s="48">
        <f>VLOOKUP($B421,wedstrijden!$B:$L,H$1,FALSE)</f>
        <v>43618</v>
      </c>
      <c r="I421" s="48">
        <f>VLOOKUP($B421,wedstrijden!$B:$L,I$1,FALSE)</f>
        <v>43618</v>
      </c>
      <c r="J421" s="48">
        <f>VLOOKUP($B421,wedstrijden!$B:$L,J$1,FALSE)</f>
        <v>43611</v>
      </c>
      <c r="K421" s="48">
        <f>VLOOKUP($B421,wedstrijden!$B:$L,K$1,FALSE)</f>
        <v>43590</v>
      </c>
      <c r="L421" s="71">
        <f>VLOOKUP($B421,wedstrijden!$B:$L,L$1,FALSE)</f>
        <v>0</v>
      </c>
      <c r="M421" s="71">
        <f>VLOOKUP(E421,lookups!G:J,4,FALSE)</f>
        <v>1</v>
      </c>
      <c r="N421" s="71">
        <f t="shared" si="26"/>
        <v>0</v>
      </c>
      <c r="O421" s="72"/>
      <c r="P421" s="72"/>
      <c r="Q421" s="72"/>
      <c r="R421" s="72"/>
      <c r="S421" s="72"/>
      <c r="T421" s="72"/>
      <c r="U421" s="72"/>
      <c r="V421" s="72"/>
      <c r="W421" s="72"/>
      <c r="AD421" s="71" t="str">
        <f t="shared" si="27"/>
        <v>DDEK Vet 70+6</v>
      </c>
    </row>
    <row r="422" spans="1:30" ht="11.25" customHeight="1" x14ac:dyDescent="0.2">
      <c r="A422" s="71" t="str">
        <f>F422&amp;E422&amp;C422&amp;D422</f>
        <v>CognacEK Vet 40-49HerenFloret</v>
      </c>
      <c r="B422" s="71">
        <f>B421+1</f>
        <v>420</v>
      </c>
      <c r="C422" s="71" t="str">
        <f>VLOOKUP($B422,wedstrijden!$B:$L,C$1,FALSE)</f>
        <v>Heren</v>
      </c>
      <c r="D422" s="71" t="str">
        <f>VLOOKUP($B422,wedstrijden!$B:$L,D$1,FALSE)</f>
        <v>Floret</v>
      </c>
      <c r="E422" s="71" t="str">
        <f>VLOOKUP($B422,wedstrijden!$B:$L,E$1,FALSE)</f>
        <v>EK Vet 40-49</v>
      </c>
      <c r="F422" s="71" t="str">
        <f>VLOOKUP($B422,wedstrijden!$B:$L,F$1,FALSE)</f>
        <v>Cognac</v>
      </c>
      <c r="G422" s="71" t="str">
        <f>VLOOKUP($B422,wedstrijden!$B:$L,G$1,FALSE)</f>
        <v>FRA</v>
      </c>
      <c r="H422" s="48">
        <f>VLOOKUP($B422,wedstrijden!$B:$L,H$1,FALSE)</f>
        <v>43618</v>
      </c>
      <c r="I422" s="48">
        <f>VLOOKUP($B422,wedstrijden!$B:$L,I$1,FALSE)</f>
        <v>43618</v>
      </c>
      <c r="J422" s="48">
        <f>VLOOKUP($B422,wedstrijden!$B:$L,J$1,FALSE)</f>
        <v>43611</v>
      </c>
      <c r="K422" s="48">
        <f>VLOOKUP($B422,wedstrijden!$B:$L,K$1,FALSE)</f>
        <v>43590</v>
      </c>
      <c r="L422" s="71">
        <f>VLOOKUP($B422,wedstrijden!$B:$L,L$1,FALSE)</f>
        <v>0</v>
      </c>
      <c r="M422" s="71">
        <f>VLOOKUP(E422,lookups!G:J,4,FALSE)</f>
        <v>1</v>
      </c>
      <c r="N422" s="71">
        <f t="shared" si="26"/>
        <v>0</v>
      </c>
      <c r="O422" s="72"/>
      <c r="P422" s="72"/>
      <c r="Q422" s="72"/>
      <c r="R422" s="72"/>
      <c r="S422" s="72"/>
      <c r="T422" s="72"/>
      <c r="U422" s="72"/>
      <c r="V422" s="72"/>
      <c r="W422" s="72"/>
      <c r="AD422" s="71" t="str">
        <f t="shared" si="27"/>
        <v>HFEK Vet 40-496</v>
      </c>
    </row>
    <row r="423" spans="1:30" ht="11.25" customHeight="1" x14ac:dyDescent="0.2">
      <c r="A423" s="71" t="str">
        <f>F423&amp;E423&amp;C423&amp;D423</f>
        <v>CognacEK Vet 50-59HerenSabel</v>
      </c>
      <c r="B423" s="71">
        <f>B422+1</f>
        <v>421</v>
      </c>
      <c r="C423" s="71" t="str">
        <f>VLOOKUP($B423,wedstrijden!$B:$L,C$1,FALSE)</f>
        <v>Heren</v>
      </c>
      <c r="D423" s="71" t="str">
        <f>VLOOKUP($B423,wedstrijden!$B:$L,D$1,FALSE)</f>
        <v>Sabel</v>
      </c>
      <c r="E423" s="71" t="str">
        <f>VLOOKUP($B423,wedstrijden!$B:$L,E$1,FALSE)</f>
        <v>EK Vet 50-59</v>
      </c>
      <c r="F423" s="71" t="str">
        <f>VLOOKUP($B423,wedstrijden!$B:$L,F$1,FALSE)</f>
        <v>Cognac</v>
      </c>
      <c r="G423" s="71" t="str">
        <f>VLOOKUP($B423,wedstrijden!$B:$L,G$1,FALSE)</f>
        <v>FRA</v>
      </c>
      <c r="H423" s="48">
        <f>VLOOKUP($B423,wedstrijden!$B:$L,H$1,FALSE)</f>
        <v>43618</v>
      </c>
      <c r="I423" s="48">
        <f>VLOOKUP($B423,wedstrijden!$B:$L,I$1,FALSE)</f>
        <v>43618</v>
      </c>
      <c r="J423" s="48">
        <f>VLOOKUP($B423,wedstrijden!$B:$L,J$1,FALSE)</f>
        <v>43611</v>
      </c>
      <c r="K423" s="48">
        <f>VLOOKUP($B423,wedstrijden!$B:$L,K$1,FALSE)</f>
        <v>43590</v>
      </c>
      <c r="L423" s="71">
        <f>VLOOKUP($B423,wedstrijden!$B:$L,L$1,FALSE)</f>
        <v>5</v>
      </c>
      <c r="M423" s="71">
        <f>VLOOKUP(E423,lookups!G:J,4,FALSE)</f>
        <v>1</v>
      </c>
      <c r="N423" s="71">
        <f t="shared" si="26"/>
        <v>1</v>
      </c>
      <c r="O423" s="72"/>
      <c r="P423" s="72"/>
      <c r="Q423" s="72"/>
      <c r="R423" s="72"/>
      <c r="S423" s="72"/>
      <c r="T423" s="72"/>
      <c r="U423" s="72"/>
      <c r="V423" s="72"/>
      <c r="W423" s="72"/>
      <c r="AD423" s="71" t="str">
        <f t="shared" si="27"/>
        <v>HSEK Vet 50-596</v>
      </c>
    </row>
    <row r="424" spans="1:30" ht="11.25" customHeight="1" x14ac:dyDescent="0.2">
      <c r="A424" s="71" t="str">
        <f>F424&amp;E424&amp;C424&amp;D424</f>
        <v>CognacEK Vet 60-69HerenSabel</v>
      </c>
      <c r="B424" s="71">
        <f>B423+1</f>
        <v>422</v>
      </c>
      <c r="C424" s="71" t="str">
        <f>VLOOKUP($B424,wedstrijden!$B:$L,C$1,FALSE)</f>
        <v>Heren</v>
      </c>
      <c r="D424" s="71" t="str">
        <f>VLOOKUP($B424,wedstrijden!$B:$L,D$1,FALSE)</f>
        <v>Sabel</v>
      </c>
      <c r="E424" s="71" t="str">
        <f>VLOOKUP($B424,wedstrijden!$B:$L,E$1,FALSE)</f>
        <v>EK Vet 60-69</v>
      </c>
      <c r="F424" s="71" t="str">
        <f>VLOOKUP($B424,wedstrijden!$B:$L,F$1,FALSE)</f>
        <v>Cognac</v>
      </c>
      <c r="G424" s="71" t="str">
        <f>VLOOKUP($B424,wedstrijden!$B:$L,G$1,FALSE)</f>
        <v>FRA</v>
      </c>
      <c r="H424" s="48">
        <f>VLOOKUP($B424,wedstrijden!$B:$L,H$1,FALSE)</f>
        <v>43618</v>
      </c>
      <c r="I424" s="48">
        <f>VLOOKUP($B424,wedstrijden!$B:$L,I$1,FALSE)</f>
        <v>43618</v>
      </c>
      <c r="J424" s="48">
        <f>VLOOKUP($B424,wedstrijden!$B:$L,J$1,FALSE)</f>
        <v>43611</v>
      </c>
      <c r="K424" s="48">
        <f>VLOOKUP($B424,wedstrijden!$B:$L,K$1,FALSE)</f>
        <v>43590</v>
      </c>
      <c r="L424" s="71">
        <f>VLOOKUP($B424,wedstrijden!$B:$L,L$1,FALSE)</f>
        <v>1</v>
      </c>
      <c r="M424" s="71">
        <f>VLOOKUP(E424,lookups!G:J,4,FALSE)</f>
        <v>1</v>
      </c>
      <c r="N424" s="71">
        <f t="shared" si="26"/>
        <v>1</v>
      </c>
      <c r="O424" s="72"/>
      <c r="P424" s="72"/>
      <c r="Q424" s="72"/>
      <c r="R424" s="72"/>
      <c r="S424" s="72"/>
      <c r="T424" s="72"/>
      <c r="U424" s="72"/>
      <c r="V424" s="72"/>
      <c r="W424" s="72"/>
      <c r="AD424" s="71" t="str">
        <f t="shared" si="27"/>
        <v>HSEK Vet 60-696</v>
      </c>
    </row>
    <row r="425" spans="1:30" ht="11.25" customHeight="1" x14ac:dyDescent="0.2">
      <c r="A425" s="71" t="str">
        <f t="shared" ref="A425:A488" si="30">F425&amp;E425&amp;C425&amp;D425</f>
        <v>DusseldorfEKDamesSabel</v>
      </c>
      <c r="B425" s="71">
        <f t="shared" ref="B425:B488" si="31">B424+1</f>
        <v>423</v>
      </c>
      <c r="C425" s="71" t="str">
        <f>VLOOKUP($B425,wedstrijden!$B:$L,C$1,FALSE)</f>
        <v>Dames</v>
      </c>
      <c r="D425" s="71" t="str">
        <f>VLOOKUP($B425,wedstrijden!$B:$L,D$1,FALSE)</f>
        <v>Sabel</v>
      </c>
      <c r="E425" s="71" t="str">
        <f>VLOOKUP($B425,wedstrijden!$B:$L,E$1,FALSE)</f>
        <v>EK</v>
      </c>
      <c r="F425" s="71" t="str">
        <f>VLOOKUP($B425,wedstrijden!$B:$L,F$1,FALSE)</f>
        <v>Dusseldorf</v>
      </c>
      <c r="G425" s="71" t="str">
        <f>VLOOKUP($B425,wedstrijden!$B:$L,G$1,FALSE)</f>
        <v>GER</v>
      </c>
      <c r="H425" s="48">
        <f>VLOOKUP($B425,wedstrijden!$B:$L,H$1,FALSE)</f>
        <v>43633</v>
      </c>
      <c r="I425" s="48">
        <f>VLOOKUP($B425,wedstrijden!$B:$L,I$1,FALSE)</f>
        <v>43633</v>
      </c>
      <c r="J425" s="48">
        <f>VLOOKUP($B425,wedstrijden!$B:$L,J$1,FALSE)</f>
        <v>43626</v>
      </c>
      <c r="K425" s="48">
        <f>VLOOKUP($B425,wedstrijden!$B:$L,K$1,FALSE)</f>
        <v>43605</v>
      </c>
      <c r="L425" s="71">
        <f>VLOOKUP($B425,wedstrijden!$B:$L,L$1,FALSE)</f>
        <v>0</v>
      </c>
      <c r="M425" s="71">
        <f>VLOOKUP(E425,lookups!G:J,4,FALSE)</f>
        <v>1</v>
      </c>
      <c r="N425" s="71">
        <f t="shared" si="26"/>
        <v>0</v>
      </c>
      <c r="O425" s="72"/>
      <c r="P425" s="72"/>
      <c r="Q425" s="72"/>
      <c r="R425" s="72"/>
      <c r="S425" s="72"/>
      <c r="T425" s="72"/>
      <c r="U425" s="72"/>
      <c r="V425" s="72"/>
      <c r="W425" s="72"/>
      <c r="AD425" s="71" t="str">
        <f t="shared" si="27"/>
        <v>DSEK6</v>
      </c>
    </row>
    <row r="426" spans="1:30" ht="11.25" customHeight="1" x14ac:dyDescent="0.2">
      <c r="A426" s="71" t="str">
        <f t="shared" si="30"/>
        <v>DusseldorfEKHerenFloret</v>
      </c>
      <c r="B426" s="71">
        <f t="shared" si="31"/>
        <v>424</v>
      </c>
      <c r="C426" s="71" t="str">
        <f>VLOOKUP($B426,wedstrijden!$B:$L,C$1,FALSE)</f>
        <v>Heren</v>
      </c>
      <c r="D426" s="71" t="str">
        <f>VLOOKUP($B426,wedstrijden!$B:$L,D$1,FALSE)</f>
        <v>Floret</v>
      </c>
      <c r="E426" s="71" t="str">
        <f>VLOOKUP($B426,wedstrijden!$B:$L,E$1,FALSE)</f>
        <v>EK</v>
      </c>
      <c r="F426" s="71" t="str">
        <f>VLOOKUP($B426,wedstrijden!$B:$L,F$1,FALSE)</f>
        <v>Dusseldorf</v>
      </c>
      <c r="G426" s="71" t="str">
        <f>VLOOKUP($B426,wedstrijden!$B:$L,G$1,FALSE)</f>
        <v>GER</v>
      </c>
      <c r="H426" s="48">
        <f>VLOOKUP($B426,wedstrijden!$B:$L,H$1,FALSE)</f>
        <v>43633</v>
      </c>
      <c r="I426" s="48">
        <f>VLOOKUP($B426,wedstrijden!$B:$L,I$1,FALSE)</f>
        <v>43633</v>
      </c>
      <c r="J426" s="48">
        <f>VLOOKUP($B426,wedstrijden!$B:$L,J$1,FALSE)</f>
        <v>43626</v>
      </c>
      <c r="K426" s="48">
        <f>VLOOKUP($B426,wedstrijden!$B:$L,K$1,FALSE)</f>
        <v>43605</v>
      </c>
      <c r="L426" s="71">
        <f>VLOOKUP($B426,wedstrijden!$B:$L,L$1,FALSE)</f>
        <v>4</v>
      </c>
      <c r="M426" s="71">
        <f>VLOOKUP(E426,lookups!G:J,4,FALSE)</f>
        <v>1</v>
      </c>
      <c r="N426" s="71">
        <f t="shared" si="26"/>
        <v>1</v>
      </c>
      <c r="O426" s="72"/>
      <c r="P426" s="72"/>
      <c r="Q426" s="72"/>
      <c r="R426" s="72"/>
      <c r="S426" s="72"/>
      <c r="T426" s="72"/>
      <c r="U426" s="72"/>
      <c r="V426" s="72"/>
      <c r="W426" s="72"/>
      <c r="AD426" s="71" t="str">
        <f t="shared" si="27"/>
        <v>HFEK6</v>
      </c>
    </row>
    <row r="427" spans="1:30" ht="11.25" customHeight="1" x14ac:dyDescent="0.2">
      <c r="A427" s="71" t="str">
        <f t="shared" si="30"/>
        <v>DusseldorfEKDamesFloret</v>
      </c>
      <c r="B427" s="71">
        <f t="shared" si="31"/>
        <v>425</v>
      </c>
      <c r="C427" s="71" t="str">
        <f>VLOOKUP($B427,wedstrijden!$B:$L,C$1,FALSE)</f>
        <v>Dames</v>
      </c>
      <c r="D427" s="71" t="str">
        <f>VLOOKUP($B427,wedstrijden!$B:$L,D$1,FALSE)</f>
        <v>Floret</v>
      </c>
      <c r="E427" s="71" t="str">
        <f>VLOOKUP($B427,wedstrijden!$B:$L,E$1,FALSE)</f>
        <v>EK</v>
      </c>
      <c r="F427" s="71" t="str">
        <f>VLOOKUP($B427,wedstrijden!$B:$L,F$1,FALSE)</f>
        <v>Dusseldorf</v>
      </c>
      <c r="G427" s="71" t="str">
        <f>VLOOKUP($B427,wedstrijden!$B:$L,G$1,FALSE)</f>
        <v>GER</v>
      </c>
      <c r="H427" s="48">
        <f>VLOOKUP($B427,wedstrijden!$B:$L,H$1,FALSE)</f>
        <v>43634</v>
      </c>
      <c r="I427" s="48">
        <f>VLOOKUP($B427,wedstrijden!$B:$L,I$1,FALSE)</f>
        <v>43634</v>
      </c>
      <c r="J427" s="48">
        <f>VLOOKUP($B427,wedstrijden!$B:$L,J$1,FALSE)</f>
        <v>43627</v>
      </c>
      <c r="K427" s="48">
        <f>VLOOKUP($B427,wedstrijden!$B:$L,K$1,FALSE)</f>
        <v>43606</v>
      </c>
      <c r="L427" s="71">
        <f>VLOOKUP($B427,wedstrijden!$B:$L,L$1,FALSE)</f>
        <v>1</v>
      </c>
      <c r="M427" s="71">
        <f>VLOOKUP(E427,lookups!G:J,4,FALSE)</f>
        <v>1</v>
      </c>
      <c r="N427" s="71">
        <f t="shared" si="26"/>
        <v>1</v>
      </c>
      <c r="O427" s="72"/>
      <c r="P427" s="72"/>
      <c r="Q427" s="72"/>
      <c r="R427" s="72"/>
      <c r="S427" s="72"/>
      <c r="T427" s="72"/>
      <c r="U427" s="72"/>
      <c r="V427" s="72"/>
      <c r="W427" s="72"/>
      <c r="AD427" s="71" t="str">
        <f t="shared" si="27"/>
        <v>DFEK6</v>
      </c>
    </row>
    <row r="428" spans="1:30" ht="11.25" customHeight="1" x14ac:dyDescent="0.2">
      <c r="A428" s="71" t="str">
        <f t="shared" si="30"/>
        <v>DusseldorfEKHerenDegen</v>
      </c>
      <c r="B428" s="71">
        <f t="shared" si="31"/>
        <v>426</v>
      </c>
      <c r="C428" s="71" t="str">
        <f>VLOOKUP($B428,wedstrijden!$B:$L,C$1,FALSE)</f>
        <v>Heren</v>
      </c>
      <c r="D428" s="71" t="str">
        <f>VLOOKUP($B428,wedstrijden!$B:$L,D$1,FALSE)</f>
        <v>Degen</v>
      </c>
      <c r="E428" s="71" t="str">
        <f>VLOOKUP($B428,wedstrijden!$B:$L,E$1,FALSE)</f>
        <v>EK</v>
      </c>
      <c r="F428" s="71" t="str">
        <f>VLOOKUP($B428,wedstrijden!$B:$L,F$1,FALSE)</f>
        <v>Dusseldorf</v>
      </c>
      <c r="G428" s="71" t="str">
        <f>VLOOKUP($B428,wedstrijden!$B:$L,G$1,FALSE)</f>
        <v>GER</v>
      </c>
      <c r="H428" s="48">
        <f>VLOOKUP($B428,wedstrijden!$B:$L,H$1,FALSE)</f>
        <v>43634</v>
      </c>
      <c r="I428" s="48">
        <f>VLOOKUP($B428,wedstrijden!$B:$L,I$1,FALSE)</f>
        <v>43634</v>
      </c>
      <c r="J428" s="48">
        <f>VLOOKUP($B428,wedstrijden!$B:$L,J$1,FALSE)</f>
        <v>43627</v>
      </c>
      <c r="K428" s="48">
        <f>VLOOKUP($B428,wedstrijden!$B:$L,K$1,FALSE)</f>
        <v>43606</v>
      </c>
      <c r="L428" s="71">
        <f>VLOOKUP($B428,wedstrijden!$B:$L,L$1,FALSE)</f>
        <v>4</v>
      </c>
      <c r="M428" s="71">
        <f>VLOOKUP(E428,lookups!G:J,4,FALSE)</f>
        <v>1</v>
      </c>
      <c r="N428" s="71">
        <f t="shared" si="26"/>
        <v>1</v>
      </c>
      <c r="O428" s="72"/>
      <c r="P428" s="72"/>
      <c r="Q428" s="72"/>
      <c r="R428" s="72"/>
      <c r="S428" s="72"/>
      <c r="T428" s="72"/>
      <c r="U428" s="72"/>
      <c r="V428" s="72"/>
      <c r="W428" s="72"/>
      <c r="AD428" s="71" t="str">
        <f t="shared" si="27"/>
        <v>HDEK6</v>
      </c>
    </row>
    <row r="429" spans="1:30" ht="11.25" customHeight="1" x14ac:dyDescent="0.2">
      <c r="A429" s="71" t="str">
        <f t="shared" si="30"/>
        <v>DusseldorfEKDamesDegen</v>
      </c>
      <c r="B429" s="71">
        <f t="shared" si="31"/>
        <v>427</v>
      </c>
      <c r="C429" s="71" t="str">
        <f>VLOOKUP($B429,wedstrijden!$B:$L,C$1,FALSE)</f>
        <v>Dames</v>
      </c>
      <c r="D429" s="71" t="str">
        <f>VLOOKUP($B429,wedstrijden!$B:$L,D$1,FALSE)</f>
        <v>Degen</v>
      </c>
      <c r="E429" s="71" t="str">
        <f>VLOOKUP($B429,wedstrijden!$B:$L,E$1,FALSE)</f>
        <v>EK</v>
      </c>
      <c r="F429" s="71" t="str">
        <f>VLOOKUP($B429,wedstrijden!$B:$L,F$1,FALSE)</f>
        <v>Dusseldorf</v>
      </c>
      <c r="G429" s="71" t="str">
        <f>VLOOKUP($B429,wedstrijden!$B:$L,G$1,FALSE)</f>
        <v>GER</v>
      </c>
      <c r="H429" s="48">
        <f>VLOOKUP($B429,wedstrijden!$B:$L,H$1,FALSE)</f>
        <v>43635</v>
      </c>
      <c r="I429" s="48">
        <f>VLOOKUP($B429,wedstrijden!$B:$L,I$1,FALSE)</f>
        <v>43635</v>
      </c>
      <c r="J429" s="48">
        <f>VLOOKUP($B429,wedstrijden!$B:$L,J$1,FALSE)</f>
        <v>43628</v>
      </c>
      <c r="K429" s="48">
        <f>VLOOKUP($B429,wedstrijden!$B:$L,K$1,FALSE)</f>
        <v>43607</v>
      </c>
      <c r="L429" s="71">
        <f>VLOOKUP($B429,wedstrijden!$B:$L,L$1,FALSE)</f>
        <v>2</v>
      </c>
      <c r="M429" s="71">
        <f>VLOOKUP(E429,lookups!G:J,4,FALSE)</f>
        <v>1</v>
      </c>
      <c r="N429" s="71">
        <f t="shared" si="26"/>
        <v>1</v>
      </c>
      <c r="O429" s="72"/>
      <c r="P429" s="72"/>
      <c r="Q429" s="72"/>
      <c r="R429" s="72"/>
      <c r="S429" s="72"/>
      <c r="T429" s="72"/>
      <c r="U429" s="72"/>
      <c r="V429" s="72"/>
      <c r="W429" s="72"/>
      <c r="AD429" s="71" t="str">
        <f t="shared" si="27"/>
        <v>DDEK6</v>
      </c>
    </row>
    <row r="430" spans="1:30" ht="11.25" customHeight="1" x14ac:dyDescent="0.2">
      <c r="A430" s="71" t="str">
        <f t="shared" si="30"/>
        <v>DusseldorfEKHerenSabel</v>
      </c>
      <c r="B430" s="71">
        <f t="shared" si="31"/>
        <v>428</v>
      </c>
      <c r="C430" s="71" t="str">
        <f>VLOOKUP($B430,wedstrijden!$B:$L,C$1,FALSE)</f>
        <v>Heren</v>
      </c>
      <c r="D430" s="71" t="str">
        <f>VLOOKUP($B430,wedstrijden!$B:$L,D$1,FALSE)</f>
        <v>Sabel</v>
      </c>
      <c r="E430" s="71" t="str">
        <f>VLOOKUP($B430,wedstrijden!$B:$L,E$1,FALSE)</f>
        <v>EK</v>
      </c>
      <c r="F430" s="71" t="str">
        <f>VLOOKUP($B430,wedstrijden!$B:$L,F$1,FALSE)</f>
        <v>Dusseldorf</v>
      </c>
      <c r="G430" s="71" t="str">
        <f>VLOOKUP($B430,wedstrijden!$B:$L,G$1,FALSE)</f>
        <v>GER</v>
      </c>
      <c r="H430" s="48">
        <f>VLOOKUP($B430,wedstrijden!$B:$L,H$1,FALSE)</f>
        <v>43635</v>
      </c>
      <c r="I430" s="48">
        <f>VLOOKUP($B430,wedstrijden!$B:$L,I$1,FALSE)</f>
        <v>43635</v>
      </c>
      <c r="J430" s="48">
        <f>VLOOKUP($B430,wedstrijden!$B:$L,J$1,FALSE)</f>
        <v>43628</v>
      </c>
      <c r="K430" s="48">
        <f>VLOOKUP($B430,wedstrijden!$B:$L,K$1,FALSE)</f>
        <v>43607</v>
      </c>
      <c r="L430" s="71">
        <f>VLOOKUP($B430,wedstrijden!$B:$L,L$1,FALSE)</f>
        <v>0</v>
      </c>
      <c r="M430" s="71">
        <f>VLOOKUP(E430,lookups!G:J,4,FALSE)</f>
        <v>1</v>
      </c>
      <c r="N430" s="71">
        <f t="shared" si="26"/>
        <v>0</v>
      </c>
      <c r="O430" s="72"/>
      <c r="P430" s="72"/>
      <c r="Q430" s="72"/>
      <c r="R430" s="72"/>
      <c r="S430" s="72"/>
      <c r="T430" s="72"/>
      <c r="U430" s="72"/>
      <c r="V430" s="72"/>
      <c r="W430" s="72"/>
      <c r="AD430" s="71" t="str">
        <f t="shared" si="27"/>
        <v>HSEK6</v>
      </c>
    </row>
    <row r="431" spans="1:30" ht="11.25" customHeight="1" x14ac:dyDescent="0.2">
      <c r="A431" s="71" t="str">
        <f t="shared" si="30"/>
        <v>DusseldorfEK EqDamesSabel</v>
      </c>
      <c r="B431" s="71">
        <f t="shared" si="31"/>
        <v>429</v>
      </c>
      <c r="C431" s="71" t="str">
        <f>VLOOKUP($B431,wedstrijden!$B:$L,C$1,FALSE)</f>
        <v>Dames</v>
      </c>
      <c r="D431" s="71" t="str">
        <f>VLOOKUP($B431,wedstrijden!$B:$L,D$1,FALSE)</f>
        <v>Sabel</v>
      </c>
      <c r="E431" s="71" t="str">
        <f>VLOOKUP($B431,wedstrijden!$B:$L,E$1,FALSE)</f>
        <v>EK Eq</v>
      </c>
      <c r="F431" s="71" t="str">
        <f>VLOOKUP($B431,wedstrijden!$B:$L,F$1,FALSE)</f>
        <v>Dusseldorf</v>
      </c>
      <c r="G431" s="71" t="str">
        <f>VLOOKUP($B431,wedstrijden!$B:$L,G$1,FALSE)</f>
        <v>GER</v>
      </c>
      <c r="H431" s="48">
        <f>VLOOKUP($B431,wedstrijden!$B:$L,H$1,FALSE)</f>
        <v>43636</v>
      </c>
      <c r="I431" s="48">
        <f>VLOOKUP($B431,wedstrijden!$B:$L,I$1,FALSE)</f>
        <v>43636</v>
      </c>
      <c r="J431" s="48">
        <f>VLOOKUP($B431,wedstrijden!$B:$L,J$1,FALSE)</f>
        <v>43629</v>
      </c>
      <c r="K431" s="48">
        <f>VLOOKUP($B431,wedstrijden!$B:$L,K$1,FALSE)</f>
        <v>43608</v>
      </c>
      <c r="L431" s="71">
        <f>VLOOKUP($B431,wedstrijden!$B:$L,L$1,FALSE)</f>
        <v>0</v>
      </c>
      <c r="M431" s="71">
        <f>VLOOKUP(E431,lookups!G:J,4,FALSE)</f>
        <v>1</v>
      </c>
      <c r="N431" s="71">
        <f t="shared" si="26"/>
        <v>0</v>
      </c>
      <c r="O431" s="72"/>
      <c r="P431" s="72"/>
      <c r="Q431" s="72"/>
      <c r="R431" s="72"/>
      <c r="S431" s="72"/>
      <c r="T431" s="72"/>
      <c r="U431" s="72"/>
      <c r="V431" s="72"/>
      <c r="W431" s="72"/>
      <c r="AD431" s="71" t="str">
        <f t="shared" si="27"/>
        <v>DSEK Eq6</v>
      </c>
    </row>
    <row r="432" spans="1:30" ht="11.25" customHeight="1" x14ac:dyDescent="0.2">
      <c r="A432" s="71" t="str">
        <f t="shared" si="30"/>
        <v>DusseldorfEK EqHerenFloret</v>
      </c>
      <c r="B432" s="71">
        <f t="shared" si="31"/>
        <v>430</v>
      </c>
      <c r="C432" s="71" t="str">
        <f>VLOOKUP($B432,wedstrijden!$B:$L,C$1,FALSE)</f>
        <v>Heren</v>
      </c>
      <c r="D432" s="71" t="str">
        <f>VLOOKUP($B432,wedstrijden!$B:$L,D$1,FALSE)</f>
        <v>Floret</v>
      </c>
      <c r="E432" s="71" t="str">
        <f>VLOOKUP($B432,wedstrijden!$B:$L,E$1,FALSE)</f>
        <v>EK Eq</v>
      </c>
      <c r="F432" s="71" t="str">
        <f>VLOOKUP($B432,wedstrijden!$B:$L,F$1,FALSE)</f>
        <v>Dusseldorf</v>
      </c>
      <c r="G432" s="71" t="str">
        <f>VLOOKUP($B432,wedstrijden!$B:$L,G$1,FALSE)</f>
        <v>GER</v>
      </c>
      <c r="H432" s="48">
        <f>VLOOKUP($B432,wedstrijden!$B:$L,H$1,FALSE)</f>
        <v>43636</v>
      </c>
      <c r="I432" s="48">
        <f>VLOOKUP($B432,wedstrijden!$B:$L,I$1,FALSE)</f>
        <v>43636</v>
      </c>
      <c r="J432" s="48">
        <f>VLOOKUP($B432,wedstrijden!$B:$L,J$1,FALSE)</f>
        <v>43629</v>
      </c>
      <c r="K432" s="48">
        <f>VLOOKUP($B432,wedstrijden!$B:$L,K$1,FALSE)</f>
        <v>43608</v>
      </c>
      <c r="L432" s="71">
        <f>VLOOKUP($B432,wedstrijden!$B:$L,L$1,FALSE)</f>
        <v>4</v>
      </c>
      <c r="M432" s="71">
        <f>VLOOKUP(E432,lookups!G:J,4,FALSE)</f>
        <v>1</v>
      </c>
      <c r="N432" s="71">
        <f t="shared" si="26"/>
        <v>1</v>
      </c>
      <c r="O432" s="72"/>
      <c r="P432" s="72"/>
      <c r="Q432" s="72"/>
      <c r="R432" s="72"/>
      <c r="S432" s="72"/>
      <c r="T432" s="72"/>
      <c r="U432" s="72"/>
      <c r="V432" s="72"/>
      <c r="W432" s="72"/>
      <c r="AD432" s="71" t="str">
        <f t="shared" si="27"/>
        <v>HFEK Eq6</v>
      </c>
    </row>
    <row r="433" spans="1:30" ht="11.25" customHeight="1" x14ac:dyDescent="0.2">
      <c r="A433" s="71" t="str">
        <f t="shared" si="30"/>
        <v>DusseldorfEK EqDamesFloret</v>
      </c>
      <c r="B433" s="71">
        <f t="shared" si="31"/>
        <v>431</v>
      </c>
      <c r="C433" s="71" t="str">
        <f>VLOOKUP($B433,wedstrijden!$B:$L,C$1,FALSE)</f>
        <v>Dames</v>
      </c>
      <c r="D433" s="71" t="str">
        <f>VLOOKUP($B433,wedstrijden!$B:$L,D$1,FALSE)</f>
        <v>Floret</v>
      </c>
      <c r="E433" s="71" t="str">
        <f>VLOOKUP($B433,wedstrijden!$B:$L,E$1,FALSE)</f>
        <v>EK Eq</v>
      </c>
      <c r="F433" s="71" t="str">
        <f>VLOOKUP($B433,wedstrijden!$B:$L,F$1,FALSE)</f>
        <v>Dusseldorf</v>
      </c>
      <c r="G433" s="71" t="str">
        <f>VLOOKUP($B433,wedstrijden!$B:$L,G$1,FALSE)</f>
        <v>GER</v>
      </c>
      <c r="H433" s="48">
        <f>VLOOKUP($B433,wedstrijden!$B:$L,H$1,FALSE)</f>
        <v>43637</v>
      </c>
      <c r="I433" s="48">
        <f>VLOOKUP($B433,wedstrijden!$B:$L,I$1,FALSE)</f>
        <v>43637</v>
      </c>
      <c r="J433" s="48">
        <f>VLOOKUP($B433,wedstrijden!$B:$L,J$1,FALSE)</f>
        <v>43630</v>
      </c>
      <c r="K433" s="48">
        <f>VLOOKUP($B433,wedstrijden!$B:$L,K$1,FALSE)</f>
        <v>43609</v>
      </c>
      <c r="L433" s="71">
        <f>VLOOKUP($B433,wedstrijden!$B:$L,L$1,FALSE)</f>
        <v>0</v>
      </c>
      <c r="M433" s="71">
        <f>VLOOKUP(E433,lookups!G:J,4,FALSE)</f>
        <v>1</v>
      </c>
      <c r="N433" s="71">
        <f t="shared" si="26"/>
        <v>0</v>
      </c>
      <c r="O433" s="72"/>
      <c r="P433" s="72"/>
      <c r="Q433" s="72"/>
      <c r="R433" s="72"/>
      <c r="S433" s="72"/>
      <c r="T433" s="72"/>
      <c r="U433" s="72"/>
      <c r="V433" s="72"/>
      <c r="W433" s="72"/>
      <c r="AD433" s="71" t="str">
        <f t="shared" si="27"/>
        <v>DFEK Eq6</v>
      </c>
    </row>
    <row r="434" spans="1:30" ht="11.25" customHeight="1" x14ac:dyDescent="0.2">
      <c r="A434" s="71" t="str">
        <f t="shared" si="30"/>
        <v>DusseldorfEK EqHerenDegen</v>
      </c>
      <c r="B434" s="71">
        <f t="shared" si="31"/>
        <v>432</v>
      </c>
      <c r="C434" s="71" t="str">
        <f>VLOOKUP($B434,wedstrijden!$B:$L,C$1,FALSE)</f>
        <v>Heren</v>
      </c>
      <c r="D434" s="71" t="str">
        <f>VLOOKUP($B434,wedstrijden!$B:$L,D$1,FALSE)</f>
        <v>Degen</v>
      </c>
      <c r="E434" s="71" t="str">
        <f>VLOOKUP($B434,wedstrijden!$B:$L,E$1,FALSE)</f>
        <v>EK Eq</v>
      </c>
      <c r="F434" s="71" t="str">
        <f>VLOOKUP($B434,wedstrijden!$B:$L,F$1,FALSE)</f>
        <v>Dusseldorf</v>
      </c>
      <c r="G434" s="71" t="str">
        <f>VLOOKUP($B434,wedstrijden!$B:$L,G$1,FALSE)</f>
        <v>GER</v>
      </c>
      <c r="H434" s="48">
        <f>VLOOKUP($B434,wedstrijden!$B:$L,H$1,FALSE)</f>
        <v>43637</v>
      </c>
      <c r="I434" s="48">
        <f>VLOOKUP($B434,wedstrijden!$B:$L,I$1,FALSE)</f>
        <v>43637</v>
      </c>
      <c r="J434" s="48">
        <f>VLOOKUP($B434,wedstrijden!$B:$L,J$1,FALSE)</f>
        <v>43630</v>
      </c>
      <c r="K434" s="48">
        <f>VLOOKUP($B434,wedstrijden!$B:$L,K$1,FALSE)</f>
        <v>43609</v>
      </c>
      <c r="L434" s="71">
        <f>VLOOKUP($B434,wedstrijden!$B:$L,L$1,FALSE)</f>
        <v>4</v>
      </c>
      <c r="M434" s="71">
        <f>VLOOKUP(E434,lookups!G:J,4,FALSE)</f>
        <v>1</v>
      </c>
      <c r="N434" s="71">
        <f t="shared" si="26"/>
        <v>1</v>
      </c>
      <c r="O434" s="72"/>
      <c r="P434" s="72"/>
      <c r="Q434" s="72"/>
      <c r="R434" s="72"/>
      <c r="S434" s="72"/>
      <c r="T434" s="72"/>
      <c r="U434" s="72"/>
      <c r="V434" s="72"/>
      <c r="W434" s="72"/>
      <c r="AD434" s="71" t="str">
        <f t="shared" si="27"/>
        <v>HDEK Eq6</v>
      </c>
    </row>
    <row r="435" spans="1:30" ht="11.25" customHeight="1" x14ac:dyDescent="0.2">
      <c r="A435" s="71" t="str">
        <f t="shared" si="30"/>
        <v>DusseldorfEK EqDamesDegen</v>
      </c>
      <c r="B435" s="71">
        <f t="shared" si="31"/>
        <v>433</v>
      </c>
      <c r="C435" s="71" t="str">
        <f>VLOOKUP($B435,wedstrijden!$B:$L,C$1,FALSE)</f>
        <v>Dames</v>
      </c>
      <c r="D435" s="71" t="str">
        <f>VLOOKUP($B435,wedstrijden!$B:$L,D$1,FALSE)</f>
        <v>Degen</v>
      </c>
      <c r="E435" s="71" t="str">
        <f>VLOOKUP($B435,wedstrijden!$B:$L,E$1,FALSE)</f>
        <v>EK Eq</v>
      </c>
      <c r="F435" s="71" t="str">
        <f>VLOOKUP($B435,wedstrijden!$B:$L,F$1,FALSE)</f>
        <v>Dusseldorf</v>
      </c>
      <c r="G435" s="71" t="str">
        <f>VLOOKUP($B435,wedstrijden!$B:$L,G$1,FALSE)</f>
        <v>GER</v>
      </c>
      <c r="H435" s="48">
        <f>VLOOKUP($B435,wedstrijden!$B:$L,H$1,FALSE)</f>
        <v>43638</v>
      </c>
      <c r="I435" s="48">
        <f>VLOOKUP($B435,wedstrijden!$B:$L,I$1,FALSE)</f>
        <v>43638</v>
      </c>
      <c r="J435" s="48">
        <f>VLOOKUP($B435,wedstrijden!$B:$L,J$1,FALSE)</f>
        <v>43631</v>
      </c>
      <c r="K435" s="48">
        <f>VLOOKUP($B435,wedstrijden!$B:$L,K$1,FALSE)</f>
        <v>43610</v>
      </c>
      <c r="L435" s="71">
        <f>VLOOKUP($B435,wedstrijden!$B:$L,L$1,FALSE)</f>
        <v>0</v>
      </c>
      <c r="M435" s="71">
        <f>VLOOKUP(E435,lookups!G:J,4,FALSE)</f>
        <v>1</v>
      </c>
      <c r="N435" s="71">
        <f t="shared" si="26"/>
        <v>0</v>
      </c>
      <c r="O435" s="72"/>
      <c r="P435" s="72"/>
      <c r="Q435" s="72"/>
      <c r="R435" s="72"/>
      <c r="S435" s="72"/>
      <c r="T435" s="72"/>
      <c r="U435" s="72"/>
      <c r="V435" s="72"/>
      <c r="W435" s="72"/>
      <c r="AD435" s="71" t="str">
        <f t="shared" si="27"/>
        <v>DDEK Eq6</v>
      </c>
    </row>
    <row r="436" spans="1:30" ht="11.25" customHeight="1" x14ac:dyDescent="0.2">
      <c r="A436" s="71" t="str">
        <f t="shared" si="30"/>
        <v>DusseldorfEK EqHerenSabel</v>
      </c>
      <c r="B436" s="71">
        <f t="shared" si="31"/>
        <v>434</v>
      </c>
      <c r="C436" s="71" t="str">
        <f>VLOOKUP($B436,wedstrijden!$B:$L,C$1,FALSE)</f>
        <v>Heren</v>
      </c>
      <c r="D436" s="71" t="str">
        <f>VLOOKUP($B436,wedstrijden!$B:$L,D$1,FALSE)</f>
        <v>Sabel</v>
      </c>
      <c r="E436" s="71" t="str">
        <f>VLOOKUP($B436,wedstrijden!$B:$L,E$1,FALSE)</f>
        <v>EK Eq</v>
      </c>
      <c r="F436" s="71" t="str">
        <f>VLOOKUP($B436,wedstrijden!$B:$L,F$1,FALSE)</f>
        <v>Dusseldorf</v>
      </c>
      <c r="G436" s="71" t="str">
        <f>VLOOKUP($B436,wedstrijden!$B:$L,G$1,FALSE)</f>
        <v>GER</v>
      </c>
      <c r="H436" s="48">
        <f>VLOOKUP($B436,wedstrijden!$B:$L,H$1,FALSE)</f>
        <v>43638</v>
      </c>
      <c r="I436" s="48">
        <f>VLOOKUP($B436,wedstrijden!$B:$L,I$1,FALSE)</f>
        <v>43638</v>
      </c>
      <c r="J436" s="48">
        <f>VLOOKUP($B436,wedstrijden!$B:$L,J$1,FALSE)</f>
        <v>43631</v>
      </c>
      <c r="K436" s="48">
        <f>VLOOKUP($B436,wedstrijden!$B:$L,K$1,FALSE)</f>
        <v>43610</v>
      </c>
      <c r="L436" s="71">
        <f>VLOOKUP($B436,wedstrijden!$B:$L,L$1,FALSE)</f>
        <v>0</v>
      </c>
      <c r="M436" s="71">
        <f>VLOOKUP(E436,lookups!G:J,4,FALSE)</f>
        <v>1</v>
      </c>
      <c r="N436" s="71">
        <f t="shared" si="26"/>
        <v>0</v>
      </c>
      <c r="O436" s="72"/>
      <c r="P436" s="72"/>
      <c r="Q436" s="72"/>
      <c r="R436" s="72"/>
      <c r="S436" s="72"/>
      <c r="T436" s="72"/>
      <c r="U436" s="72"/>
      <c r="V436" s="72"/>
      <c r="W436" s="72"/>
      <c r="AD436" s="71" t="str">
        <f t="shared" si="27"/>
        <v>HSEK Eq6</v>
      </c>
    </row>
    <row r="437" spans="1:30" ht="11.25" customHeight="1" x14ac:dyDescent="0.2">
      <c r="A437" s="71" t="str">
        <f t="shared" si="30"/>
        <v>BudapestWKDamesDegen</v>
      </c>
      <c r="B437" s="71">
        <f t="shared" si="31"/>
        <v>435</v>
      </c>
      <c r="C437" s="71" t="str">
        <f>VLOOKUP($B437,wedstrijden!$B:$L,C$1,FALSE)</f>
        <v>Dames</v>
      </c>
      <c r="D437" s="71" t="str">
        <f>VLOOKUP($B437,wedstrijden!$B:$L,D$1,FALSE)</f>
        <v>Degen</v>
      </c>
      <c r="E437" s="71" t="str">
        <f>VLOOKUP($B437,wedstrijden!$B:$L,E$1,FALSE)</f>
        <v>WK</v>
      </c>
      <c r="F437" s="71" t="str">
        <f>VLOOKUP($B437,wedstrijden!$B:$L,F$1,FALSE)</f>
        <v>Budapest</v>
      </c>
      <c r="G437" s="71" t="str">
        <f>VLOOKUP($B437,wedstrijden!$B:$L,G$1,FALSE)</f>
        <v>HUN</v>
      </c>
      <c r="H437" s="48">
        <f>VLOOKUP($B437,wedstrijden!$B:$L,H$1,FALSE)</f>
        <v>43660</v>
      </c>
      <c r="I437" s="48">
        <f>VLOOKUP($B437,wedstrijden!$B:$L,I$1,FALSE)</f>
        <v>43691</v>
      </c>
      <c r="J437" s="48">
        <f>VLOOKUP($B437,wedstrijden!$B:$L,J$1,FALSE)</f>
        <v>43653</v>
      </c>
      <c r="K437" s="48">
        <f>VLOOKUP($B437,wedstrijden!$B:$L,K$1,FALSE)</f>
        <v>43632</v>
      </c>
      <c r="L437" s="71">
        <f>VLOOKUP($B437,wedstrijden!$B:$L,L$1,FALSE)</f>
        <v>0</v>
      </c>
      <c r="M437" s="71" t="str">
        <f>VLOOKUP(E437,lookups!G:J,4,FALSE)</f>
        <v>niet</v>
      </c>
      <c r="N437" s="71">
        <f t="shared" si="26"/>
        <v>0</v>
      </c>
      <c r="O437" s="72"/>
      <c r="P437" s="72"/>
      <c r="Q437" s="72"/>
      <c r="R437" s="72"/>
      <c r="S437" s="72"/>
      <c r="T437" s="72"/>
      <c r="U437" s="72"/>
      <c r="V437" s="72"/>
      <c r="W437" s="72"/>
      <c r="AD437" s="71" t="str">
        <f t="shared" si="27"/>
        <v>DDWK7</v>
      </c>
    </row>
    <row r="438" spans="1:30" ht="11.25" customHeight="1" x14ac:dyDescent="0.2">
      <c r="A438" s="71" t="str">
        <f t="shared" si="30"/>
        <v>BudapestWK EqDamesDegen</v>
      </c>
      <c r="B438" s="71">
        <f t="shared" si="31"/>
        <v>436</v>
      </c>
      <c r="C438" s="71" t="str">
        <f>VLOOKUP($B438,wedstrijden!$B:$L,C$1,FALSE)</f>
        <v>Dames</v>
      </c>
      <c r="D438" s="71" t="str">
        <f>VLOOKUP($B438,wedstrijden!$B:$L,D$1,FALSE)</f>
        <v>Degen</v>
      </c>
      <c r="E438" s="71" t="str">
        <f>VLOOKUP($B438,wedstrijden!$B:$L,E$1,FALSE)</f>
        <v>WK Eq</v>
      </c>
      <c r="F438" s="71" t="str">
        <f>VLOOKUP($B438,wedstrijden!$B:$L,F$1,FALSE)</f>
        <v>Budapest</v>
      </c>
      <c r="G438" s="71" t="str">
        <f>VLOOKUP($B438,wedstrijden!$B:$L,G$1,FALSE)</f>
        <v>HUN</v>
      </c>
      <c r="H438" s="48">
        <f>VLOOKUP($B438,wedstrijden!$B:$L,H$1,FALSE)</f>
        <v>43660</v>
      </c>
      <c r="I438" s="48">
        <f>VLOOKUP($B438,wedstrijden!$B:$L,I$1,FALSE)</f>
        <v>43691</v>
      </c>
      <c r="J438" s="48">
        <f>VLOOKUP($B438,wedstrijden!$B:$L,J$1,FALSE)</f>
        <v>43653</v>
      </c>
      <c r="K438" s="48">
        <f>VLOOKUP($B438,wedstrijden!$B:$L,K$1,FALSE)</f>
        <v>43632</v>
      </c>
      <c r="L438" s="71">
        <f>VLOOKUP($B438,wedstrijden!$B:$L,L$1,FALSE)</f>
        <v>0</v>
      </c>
      <c r="M438" s="71" t="str">
        <f>VLOOKUP(E438,lookups!G:J,4,FALSE)</f>
        <v>niet</v>
      </c>
      <c r="N438" s="71">
        <f t="shared" si="26"/>
        <v>0</v>
      </c>
      <c r="O438" s="72"/>
      <c r="P438" s="72"/>
      <c r="Q438" s="72"/>
      <c r="R438" s="72"/>
      <c r="S438" s="72"/>
      <c r="T438" s="72"/>
      <c r="U438" s="72"/>
      <c r="V438" s="72"/>
      <c r="W438" s="72"/>
      <c r="AD438" s="71" t="str">
        <f t="shared" si="27"/>
        <v>DDWK Eq7</v>
      </c>
    </row>
    <row r="439" spans="1:30" ht="11.25" customHeight="1" x14ac:dyDescent="0.2">
      <c r="A439" s="71" t="str">
        <f t="shared" si="30"/>
        <v>BudapestWKDamesFloret</v>
      </c>
      <c r="B439" s="71">
        <f t="shared" si="31"/>
        <v>437</v>
      </c>
      <c r="C439" s="71" t="str">
        <f>VLOOKUP($B439,wedstrijden!$B:$L,C$1,FALSE)</f>
        <v>Dames</v>
      </c>
      <c r="D439" s="71" t="str">
        <f>VLOOKUP($B439,wedstrijden!$B:$L,D$1,FALSE)</f>
        <v>Floret</v>
      </c>
      <c r="E439" s="71" t="str">
        <f>VLOOKUP($B439,wedstrijden!$B:$L,E$1,FALSE)</f>
        <v>WK</v>
      </c>
      <c r="F439" s="71" t="str">
        <f>VLOOKUP($B439,wedstrijden!$B:$L,F$1,FALSE)</f>
        <v>Budapest</v>
      </c>
      <c r="G439" s="71" t="str">
        <f>VLOOKUP($B439,wedstrijden!$B:$L,G$1,FALSE)</f>
        <v>HUN</v>
      </c>
      <c r="H439" s="48">
        <f>VLOOKUP($B439,wedstrijden!$B:$L,H$1,FALSE)</f>
        <v>43660</v>
      </c>
      <c r="I439" s="48">
        <f>VLOOKUP($B439,wedstrijden!$B:$L,I$1,FALSE)</f>
        <v>43691</v>
      </c>
      <c r="J439" s="48">
        <f>VLOOKUP($B439,wedstrijden!$B:$L,J$1,FALSE)</f>
        <v>43653</v>
      </c>
      <c r="K439" s="48">
        <f>VLOOKUP($B439,wedstrijden!$B:$L,K$1,FALSE)</f>
        <v>43632</v>
      </c>
      <c r="L439" s="71">
        <f>VLOOKUP($B439,wedstrijden!$B:$L,L$1,FALSE)</f>
        <v>0</v>
      </c>
      <c r="M439" s="71" t="str">
        <f>VLOOKUP(E439,lookups!G:J,4,FALSE)</f>
        <v>niet</v>
      </c>
      <c r="N439" s="71">
        <f t="shared" si="26"/>
        <v>0</v>
      </c>
      <c r="O439" s="72"/>
      <c r="P439" s="72"/>
      <c r="Q439" s="72"/>
      <c r="R439" s="72"/>
      <c r="S439" s="72"/>
      <c r="T439" s="72"/>
      <c r="U439" s="72"/>
      <c r="V439" s="72"/>
      <c r="W439" s="72"/>
      <c r="AD439" s="71" t="str">
        <f t="shared" si="27"/>
        <v>DFWK7</v>
      </c>
    </row>
    <row r="440" spans="1:30" ht="11.25" customHeight="1" x14ac:dyDescent="0.2">
      <c r="A440" s="71" t="str">
        <f t="shared" si="30"/>
        <v>BudapestWK EqDamesFloret</v>
      </c>
      <c r="B440" s="71">
        <f t="shared" si="31"/>
        <v>438</v>
      </c>
      <c r="C440" s="71" t="str">
        <f>VLOOKUP($B440,wedstrijden!$B:$L,C$1,FALSE)</f>
        <v>Dames</v>
      </c>
      <c r="D440" s="71" t="str">
        <f>VLOOKUP($B440,wedstrijden!$B:$L,D$1,FALSE)</f>
        <v>Floret</v>
      </c>
      <c r="E440" s="71" t="str">
        <f>VLOOKUP($B440,wedstrijden!$B:$L,E$1,FALSE)</f>
        <v>WK Eq</v>
      </c>
      <c r="F440" s="71" t="str">
        <f>VLOOKUP($B440,wedstrijden!$B:$L,F$1,FALSE)</f>
        <v>Budapest</v>
      </c>
      <c r="G440" s="71" t="str">
        <f>VLOOKUP($B440,wedstrijden!$B:$L,G$1,FALSE)</f>
        <v>HUN</v>
      </c>
      <c r="H440" s="48">
        <f>VLOOKUP($B440,wedstrijden!$B:$L,H$1,FALSE)</f>
        <v>43660</v>
      </c>
      <c r="I440" s="48">
        <f>VLOOKUP($B440,wedstrijden!$B:$L,I$1,FALSE)</f>
        <v>43691</v>
      </c>
      <c r="J440" s="48">
        <f>VLOOKUP($B440,wedstrijden!$B:$L,J$1,FALSE)</f>
        <v>43653</v>
      </c>
      <c r="K440" s="48">
        <f>VLOOKUP($B440,wedstrijden!$B:$L,K$1,FALSE)</f>
        <v>43632</v>
      </c>
      <c r="L440" s="71">
        <f>VLOOKUP($B440,wedstrijden!$B:$L,L$1,FALSE)</f>
        <v>0</v>
      </c>
      <c r="M440" s="71" t="str">
        <f>VLOOKUP(E440,lookups!G:J,4,FALSE)</f>
        <v>niet</v>
      </c>
      <c r="N440" s="71">
        <f t="shared" si="26"/>
        <v>0</v>
      </c>
      <c r="O440" s="72"/>
      <c r="P440" s="72"/>
      <c r="Q440" s="72"/>
      <c r="R440" s="72"/>
      <c r="S440" s="72"/>
      <c r="T440" s="72"/>
      <c r="U440" s="72"/>
      <c r="V440" s="72"/>
      <c r="W440" s="72"/>
      <c r="AD440" s="71" t="str">
        <f t="shared" si="27"/>
        <v>DFWK Eq7</v>
      </c>
    </row>
    <row r="441" spans="1:30" ht="11.25" customHeight="1" x14ac:dyDescent="0.2">
      <c r="A441" s="71" t="str">
        <f t="shared" si="30"/>
        <v>BudapestWKDamesSabel</v>
      </c>
      <c r="B441" s="71">
        <f t="shared" si="31"/>
        <v>439</v>
      </c>
      <c r="C441" s="71" t="str">
        <f>VLOOKUP($B441,wedstrijden!$B:$L,C$1,FALSE)</f>
        <v>Dames</v>
      </c>
      <c r="D441" s="71" t="str">
        <f>VLOOKUP($B441,wedstrijden!$B:$L,D$1,FALSE)</f>
        <v>Sabel</v>
      </c>
      <c r="E441" s="71" t="str">
        <f>VLOOKUP($B441,wedstrijden!$B:$L,E$1,FALSE)</f>
        <v>WK</v>
      </c>
      <c r="F441" s="71" t="str">
        <f>VLOOKUP($B441,wedstrijden!$B:$L,F$1,FALSE)</f>
        <v>Budapest</v>
      </c>
      <c r="G441" s="71" t="str">
        <f>VLOOKUP($B441,wedstrijden!$B:$L,G$1,FALSE)</f>
        <v>HUN</v>
      </c>
      <c r="H441" s="48">
        <f>VLOOKUP($B441,wedstrijden!$B:$L,H$1,FALSE)</f>
        <v>43660</v>
      </c>
      <c r="I441" s="48">
        <f>VLOOKUP($B441,wedstrijden!$B:$L,I$1,FALSE)</f>
        <v>43691</v>
      </c>
      <c r="J441" s="48">
        <f>VLOOKUP($B441,wedstrijden!$B:$L,J$1,FALSE)</f>
        <v>43653</v>
      </c>
      <c r="K441" s="48">
        <f>VLOOKUP($B441,wedstrijden!$B:$L,K$1,FALSE)</f>
        <v>43632</v>
      </c>
      <c r="L441" s="71">
        <f>VLOOKUP($B441,wedstrijden!$B:$L,L$1,FALSE)</f>
        <v>0</v>
      </c>
      <c r="M441" s="71" t="str">
        <f>VLOOKUP(E441,lookups!G:J,4,FALSE)</f>
        <v>niet</v>
      </c>
      <c r="N441" s="71">
        <f t="shared" si="26"/>
        <v>0</v>
      </c>
      <c r="O441" s="72"/>
      <c r="P441" s="72"/>
      <c r="Q441" s="72"/>
      <c r="R441" s="72"/>
      <c r="S441" s="72"/>
      <c r="T441" s="72"/>
      <c r="U441" s="72"/>
      <c r="V441" s="72"/>
      <c r="W441" s="72"/>
      <c r="AD441" s="71" t="str">
        <f t="shared" si="27"/>
        <v>DSWK7</v>
      </c>
    </row>
    <row r="442" spans="1:30" ht="11.25" customHeight="1" x14ac:dyDescent="0.2">
      <c r="A442" s="71" t="str">
        <f t="shared" si="30"/>
        <v>BudapestWK EqDamesSabel</v>
      </c>
      <c r="B442" s="71">
        <f t="shared" si="31"/>
        <v>440</v>
      </c>
      <c r="C442" s="71" t="str">
        <f>VLOOKUP($B442,wedstrijden!$B:$L,C$1,FALSE)</f>
        <v>Dames</v>
      </c>
      <c r="D442" s="71" t="str">
        <f>VLOOKUP($B442,wedstrijden!$B:$L,D$1,FALSE)</f>
        <v>Sabel</v>
      </c>
      <c r="E442" s="71" t="str">
        <f>VLOOKUP($B442,wedstrijden!$B:$L,E$1,FALSE)</f>
        <v>WK Eq</v>
      </c>
      <c r="F442" s="71" t="str">
        <f>VLOOKUP($B442,wedstrijden!$B:$L,F$1,FALSE)</f>
        <v>Budapest</v>
      </c>
      <c r="G442" s="71" t="str">
        <f>VLOOKUP($B442,wedstrijden!$B:$L,G$1,FALSE)</f>
        <v>HUN</v>
      </c>
      <c r="H442" s="48">
        <f>VLOOKUP($B442,wedstrijden!$B:$L,H$1,FALSE)</f>
        <v>43660</v>
      </c>
      <c r="I442" s="48">
        <f>VLOOKUP($B442,wedstrijden!$B:$L,I$1,FALSE)</f>
        <v>43691</v>
      </c>
      <c r="J442" s="48">
        <f>VLOOKUP($B442,wedstrijden!$B:$L,J$1,FALSE)</f>
        <v>43653</v>
      </c>
      <c r="K442" s="48">
        <f>VLOOKUP($B442,wedstrijden!$B:$L,K$1,FALSE)</f>
        <v>43632</v>
      </c>
      <c r="L442" s="71">
        <f>VLOOKUP($B442,wedstrijden!$B:$L,L$1,FALSE)</f>
        <v>0</v>
      </c>
      <c r="M442" s="71" t="str">
        <f>VLOOKUP(E442,lookups!G:J,4,FALSE)</f>
        <v>niet</v>
      </c>
      <c r="N442" s="71">
        <f t="shared" si="26"/>
        <v>0</v>
      </c>
      <c r="O442" s="72"/>
      <c r="P442" s="72"/>
      <c r="Q442" s="72"/>
      <c r="R442" s="72"/>
      <c r="S442" s="72"/>
      <c r="T442" s="72"/>
      <c r="U442" s="72"/>
      <c r="V442" s="72"/>
      <c r="W442" s="72"/>
      <c r="AD442" s="71" t="str">
        <f t="shared" si="27"/>
        <v>DSWK Eq7</v>
      </c>
    </row>
    <row r="443" spans="1:30" ht="11.25" customHeight="1" x14ac:dyDescent="0.2">
      <c r="A443" s="71" t="str">
        <f t="shared" si="30"/>
        <v>BudapestWKHerenDegen</v>
      </c>
      <c r="B443" s="71">
        <f t="shared" si="31"/>
        <v>441</v>
      </c>
      <c r="C443" s="71" t="str">
        <f>VLOOKUP($B443,wedstrijden!$B:$L,C$1,FALSE)</f>
        <v>Heren</v>
      </c>
      <c r="D443" s="71" t="str">
        <f>VLOOKUP($B443,wedstrijden!$B:$L,D$1,FALSE)</f>
        <v>Degen</v>
      </c>
      <c r="E443" s="71" t="str">
        <f>VLOOKUP($B443,wedstrijden!$B:$L,E$1,FALSE)</f>
        <v>WK</v>
      </c>
      <c r="F443" s="71" t="str">
        <f>VLOOKUP($B443,wedstrijden!$B:$L,F$1,FALSE)</f>
        <v>Budapest</v>
      </c>
      <c r="G443" s="71" t="str">
        <f>VLOOKUP($B443,wedstrijden!$B:$L,G$1,FALSE)</f>
        <v>HUN</v>
      </c>
      <c r="H443" s="48">
        <f>VLOOKUP($B443,wedstrijden!$B:$L,H$1,FALSE)</f>
        <v>43660</v>
      </c>
      <c r="I443" s="48">
        <f>VLOOKUP($B443,wedstrijden!$B:$L,I$1,FALSE)</f>
        <v>43691</v>
      </c>
      <c r="J443" s="48">
        <f>VLOOKUP($B443,wedstrijden!$B:$L,J$1,FALSE)</f>
        <v>43653</v>
      </c>
      <c r="K443" s="48">
        <f>VLOOKUP($B443,wedstrijden!$B:$L,K$1,FALSE)</f>
        <v>43632</v>
      </c>
      <c r="L443" s="71">
        <f>VLOOKUP($B443,wedstrijden!$B:$L,L$1,FALSE)</f>
        <v>0</v>
      </c>
      <c r="M443" s="71" t="str">
        <f>VLOOKUP(E443,lookups!G:J,4,FALSE)</f>
        <v>niet</v>
      </c>
      <c r="N443" s="71">
        <f t="shared" si="26"/>
        <v>0</v>
      </c>
      <c r="O443" s="72"/>
      <c r="P443" s="72"/>
      <c r="Q443" s="72"/>
      <c r="R443" s="72"/>
      <c r="S443" s="72"/>
      <c r="T443" s="72"/>
      <c r="U443" s="72"/>
      <c r="V443" s="72"/>
      <c r="W443" s="72"/>
      <c r="AD443" s="71" t="str">
        <f t="shared" si="27"/>
        <v>HDWK7</v>
      </c>
    </row>
    <row r="444" spans="1:30" ht="11.25" customHeight="1" x14ac:dyDescent="0.2">
      <c r="A444" s="71" t="str">
        <f t="shared" si="30"/>
        <v>BudapestWK EqHerenDegen</v>
      </c>
      <c r="B444" s="71">
        <f t="shared" si="31"/>
        <v>442</v>
      </c>
      <c r="C444" s="71" t="str">
        <f>VLOOKUP($B444,wedstrijden!$B:$L,C$1,FALSE)</f>
        <v>Heren</v>
      </c>
      <c r="D444" s="71" t="str">
        <f>VLOOKUP($B444,wedstrijden!$B:$L,D$1,FALSE)</f>
        <v>Degen</v>
      </c>
      <c r="E444" s="71" t="str">
        <f>VLOOKUP($B444,wedstrijden!$B:$L,E$1,FALSE)</f>
        <v>WK Eq</v>
      </c>
      <c r="F444" s="71" t="str">
        <f>VLOOKUP($B444,wedstrijden!$B:$L,F$1,FALSE)</f>
        <v>Budapest</v>
      </c>
      <c r="G444" s="71" t="str">
        <f>VLOOKUP($B444,wedstrijden!$B:$L,G$1,FALSE)</f>
        <v>HUN</v>
      </c>
      <c r="H444" s="48">
        <f>VLOOKUP($B444,wedstrijden!$B:$L,H$1,FALSE)</f>
        <v>43660</v>
      </c>
      <c r="I444" s="48">
        <f>VLOOKUP($B444,wedstrijden!$B:$L,I$1,FALSE)</f>
        <v>43691</v>
      </c>
      <c r="J444" s="48">
        <f>VLOOKUP($B444,wedstrijden!$B:$L,J$1,FALSE)</f>
        <v>43653</v>
      </c>
      <c r="K444" s="48">
        <f>VLOOKUP($B444,wedstrijden!$B:$L,K$1,FALSE)</f>
        <v>43632</v>
      </c>
      <c r="L444" s="71">
        <f>VLOOKUP($B444,wedstrijden!$B:$L,L$1,FALSE)</f>
        <v>0</v>
      </c>
      <c r="M444" s="71" t="str">
        <f>VLOOKUP(E444,lookups!G:J,4,FALSE)</f>
        <v>niet</v>
      </c>
      <c r="N444" s="71">
        <f t="shared" si="26"/>
        <v>0</v>
      </c>
      <c r="O444" s="72"/>
      <c r="P444" s="72"/>
      <c r="Q444" s="72"/>
      <c r="R444" s="72"/>
      <c r="S444" s="72"/>
      <c r="T444" s="72"/>
      <c r="U444" s="72"/>
      <c r="V444" s="72"/>
      <c r="W444" s="72"/>
      <c r="AD444" s="71" t="str">
        <f t="shared" si="27"/>
        <v>HDWK Eq7</v>
      </c>
    </row>
    <row r="445" spans="1:30" ht="11.25" customHeight="1" x14ac:dyDescent="0.2">
      <c r="A445" s="71" t="str">
        <f t="shared" si="30"/>
        <v>BudapestWKHerenFloret</v>
      </c>
      <c r="B445" s="71">
        <f t="shared" si="31"/>
        <v>443</v>
      </c>
      <c r="C445" s="71" t="str">
        <f>VLOOKUP($B445,wedstrijden!$B:$L,C$1,FALSE)</f>
        <v>Heren</v>
      </c>
      <c r="D445" s="71" t="str">
        <f>VLOOKUP($B445,wedstrijden!$B:$L,D$1,FALSE)</f>
        <v>Floret</v>
      </c>
      <c r="E445" s="71" t="str">
        <f>VLOOKUP($B445,wedstrijden!$B:$L,E$1,FALSE)</f>
        <v>WK</v>
      </c>
      <c r="F445" s="71" t="str">
        <f>VLOOKUP($B445,wedstrijden!$B:$L,F$1,FALSE)</f>
        <v>Budapest</v>
      </c>
      <c r="G445" s="71" t="str">
        <f>VLOOKUP($B445,wedstrijden!$B:$L,G$1,FALSE)</f>
        <v>HUN</v>
      </c>
      <c r="H445" s="48">
        <f>VLOOKUP($B445,wedstrijden!$B:$L,H$1,FALSE)</f>
        <v>43660</v>
      </c>
      <c r="I445" s="48">
        <f>VLOOKUP($B445,wedstrijden!$B:$L,I$1,FALSE)</f>
        <v>43691</v>
      </c>
      <c r="J445" s="48">
        <f>VLOOKUP($B445,wedstrijden!$B:$L,J$1,FALSE)</f>
        <v>43653</v>
      </c>
      <c r="K445" s="48">
        <f>VLOOKUP($B445,wedstrijden!$B:$L,K$1,FALSE)</f>
        <v>43632</v>
      </c>
      <c r="L445" s="71">
        <f>VLOOKUP($B445,wedstrijden!$B:$L,L$1,FALSE)</f>
        <v>0</v>
      </c>
      <c r="M445" s="71" t="str">
        <f>VLOOKUP(E445,lookups!G:J,4,FALSE)</f>
        <v>niet</v>
      </c>
      <c r="N445" s="71">
        <f t="shared" si="26"/>
        <v>0</v>
      </c>
      <c r="O445" s="72"/>
      <c r="P445" s="72"/>
      <c r="Q445" s="72"/>
      <c r="R445" s="72"/>
      <c r="S445" s="72"/>
      <c r="T445" s="72"/>
      <c r="U445" s="72"/>
      <c r="V445" s="72"/>
      <c r="W445" s="72"/>
      <c r="AD445" s="71" t="str">
        <f t="shared" si="27"/>
        <v>HFWK7</v>
      </c>
    </row>
    <row r="446" spans="1:30" ht="11.25" customHeight="1" x14ac:dyDescent="0.2">
      <c r="A446" s="71" t="str">
        <f t="shared" si="30"/>
        <v>BudapestWK EqHerenFloret</v>
      </c>
      <c r="B446" s="71">
        <f t="shared" si="31"/>
        <v>444</v>
      </c>
      <c r="C446" s="71" t="str">
        <f>VLOOKUP($B446,wedstrijden!$B:$L,C$1,FALSE)</f>
        <v>Heren</v>
      </c>
      <c r="D446" s="71" t="str">
        <f>VLOOKUP($B446,wedstrijden!$B:$L,D$1,FALSE)</f>
        <v>Floret</v>
      </c>
      <c r="E446" s="71" t="str">
        <f>VLOOKUP($B446,wedstrijden!$B:$L,E$1,FALSE)</f>
        <v>WK Eq</v>
      </c>
      <c r="F446" s="71" t="str">
        <f>VLOOKUP($B446,wedstrijden!$B:$L,F$1,FALSE)</f>
        <v>Budapest</v>
      </c>
      <c r="G446" s="71" t="str">
        <f>VLOOKUP($B446,wedstrijden!$B:$L,G$1,FALSE)</f>
        <v>HUN</v>
      </c>
      <c r="H446" s="48">
        <f>VLOOKUP($B446,wedstrijden!$B:$L,H$1,FALSE)</f>
        <v>43660</v>
      </c>
      <c r="I446" s="48">
        <f>VLOOKUP($B446,wedstrijden!$B:$L,I$1,FALSE)</f>
        <v>43691</v>
      </c>
      <c r="J446" s="48">
        <f>VLOOKUP($B446,wedstrijden!$B:$L,J$1,FALSE)</f>
        <v>43653</v>
      </c>
      <c r="K446" s="48">
        <f>VLOOKUP($B446,wedstrijden!$B:$L,K$1,FALSE)</f>
        <v>43632</v>
      </c>
      <c r="L446" s="71">
        <f>VLOOKUP($B446,wedstrijden!$B:$L,L$1,FALSE)</f>
        <v>0</v>
      </c>
      <c r="M446" s="71" t="str">
        <f>VLOOKUP(E446,lookups!G:J,4,FALSE)</f>
        <v>niet</v>
      </c>
      <c r="N446" s="71">
        <f t="shared" si="26"/>
        <v>0</v>
      </c>
      <c r="O446" s="72"/>
      <c r="P446" s="72"/>
      <c r="Q446" s="72"/>
      <c r="R446" s="72"/>
      <c r="S446" s="72"/>
      <c r="T446" s="72"/>
      <c r="U446" s="72"/>
      <c r="V446" s="72"/>
      <c r="W446" s="72"/>
      <c r="AD446" s="71" t="str">
        <f t="shared" si="27"/>
        <v>HFWK Eq7</v>
      </c>
    </row>
    <row r="447" spans="1:30" ht="11.25" customHeight="1" x14ac:dyDescent="0.2">
      <c r="A447" s="71" t="str">
        <f t="shared" si="30"/>
        <v>BudapestWKHerenSabel</v>
      </c>
      <c r="B447" s="71">
        <f t="shared" si="31"/>
        <v>445</v>
      </c>
      <c r="C447" s="71" t="str">
        <f>VLOOKUP($B447,wedstrijden!$B:$L,C$1,FALSE)</f>
        <v>Heren</v>
      </c>
      <c r="D447" s="71" t="str">
        <f>VLOOKUP($B447,wedstrijden!$B:$L,D$1,FALSE)</f>
        <v>Sabel</v>
      </c>
      <c r="E447" s="71" t="str">
        <f>VLOOKUP($B447,wedstrijden!$B:$L,E$1,FALSE)</f>
        <v>WK</v>
      </c>
      <c r="F447" s="71" t="str">
        <f>VLOOKUP($B447,wedstrijden!$B:$L,F$1,FALSE)</f>
        <v>Budapest</v>
      </c>
      <c r="G447" s="71" t="str">
        <f>VLOOKUP($B447,wedstrijden!$B:$L,G$1,FALSE)</f>
        <v>HUN</v>
      </c>
      <c r="H447" s="48">
        <f>VLOOKUP($B447,wedstrijden!$B:$L,H$1,FALSE)</f>
        <v>43660</v>
      </c>
      <c r="I447" s="48">
        <f>VLOOKUP($B447,wedstrijden!$B:$L,I$1,FALSE)</f>
        <v>43691</v>
      </c>
      <c r="J447" s="48">
        <f>VLOOKUP($B447,wedstrijden!$B:$L,J$1,FALSE)</f>
        <v>43653</v>
      </c>
      <c r="K447" s="48">
        <f>VLOOKUP($B447,wedstrijden!$B:$L,K$1,FALSE)</f>
        <v>43632</v>
      </c>
      <c r="L447" s="71">
        <f>VLOOKUP($B447,wedstrijden!$B:$L,L$1,FALSE)</f>
        <v>0</v>
      </c>
      <c r="M447" s="71" t="str">
        <f>VLOOKUP(E447,lookups!G:J,4,FALSE)</f>
        <v>niet</v>
      </c>
      <c r="N447" s="71">
        <f t="shared" si="26"/>
        <v>0</v>
      </c>
      <c r="O447" s="72"/>
      <c r="P447" s="72"/>
      <c r="Q447" s="72"/>
      <c r="R447" s="72"/>
      <c r="S447" s="72"/>
      <c r="T447" s="72"/>
      <c r="U447" s="72"/>
      <c r="V447" s="72"/>
      <c r="W447" s="72"/>
      <c r="AD447" s="71" t="str">
        <f t="shared" si="27"/>
        <v>HSWK7</v>
      </c>
    </row>
    <row r="448" spans="1:30" ht="11.25" customHeight="1" x14ac:dyDescent="0.2">
      <c r="A448" s="71" t="str">
        <f t="shared" si="30"/>
        <v>BudapestWK EqHerenSabel</v>
      </c>
      <c r="B448" s="71">
        <f t="shared" si="31"/>
        <v>446</v>
      </c>
      <c r="C448" s="71" t="str">
        <f>VLOOKUP($B448,wedstrijden!$B:$L,C$1,FALSE)</f>
        <v>Heren</v>
      </c>
      <c r="D448" s="71" t="str">
        <f>VLOOKUP($B448,wedstrijden!$B:$L,D$1,FALSE)</f>
        <v>Sabel</v>
      </c>
      <c r="E448" s="71" t="str">
        <f>VLOOKUP($B448,wedstrijden!$B:$L,E$1,FALSE)</f>
        <v>WK Eq</v>
      </c>
      <c r="F448" s="71" t="str">
        <f>VLOOKUP($B448,wedstrijden!$B:$L,F$1,FALSE)</f>
        <v>Budapest</v>
      </c>
      <c r="G448" s="71" t="str">
        <f>VLOOKUP($B448,wedstrijden!$B:$L,G$1,FALSE)</f>
        <v>HUN</v>
      </c>
      <c r="H448" s="48">
        <f>VLOOKUP($B448,wedstrijden!$B:$L,H$1,FALSE)</f>
        <v>43660</v>
      </c>
      <c r="I448" s="48">
        <f>VLOOKUP($B448,wedstrijden!$B:$L,I$1,FALSE)</f>
        <v>43691</v>
      </c>
      <c r="J448" s="48">
        <f>VLOOKUP($B448,wedstrijden!$B:$L,J$1,FALSE)</f>
        <v>43653</v>
      </c>
      <c r="K448" s="48">
        <f>VLOOKUP($B448,wedstrijden!$B:$L,K$1,FALSE)</f>
        <v>43632</v>
      </c>
      <c r="L448" s="71">
        <f>VLOOKUP($B448,wedstrijden!$B:$L,L$1,FALSE)</f>
        <v>0</v>
      </c>
      <c r="M448" s="71" t="str">
        <f>VLOOKUP(E448,lookups!G:J,4,FALSE)</f>
        <v>niet</v>
      </c>
      <c r="N448" s="71">
        <f t="shared" si="26"/>
        <v>0</v>
      </c>
      <c r="O448" s="72"/>
      <c r="P448" s="72"/>
      <c r="Q448" s="72"/>
      <c r="R448" s="72"/>
      <c r="S448" s="72"/>
      <c r="T448" s="72"/>
      <c r="U448" s="72"/>
      <c r="V448" s="72"/>
      <c r="W448" s="72"/>
      <c r="AD448" s="71" t="str">
        <f t="shared" si="27"/>
        <v>HSWK Eq7</v>
      </c>
    </row>
    <row r="449" spans="1:30" ht="11.25" customHeight="1" x14ac:dyDescent="0.2">
      <c r="A449" s="71" t="str">
        <f t="shared" si="30"/>
        <v>CairoWK VetDamesDegen</v>
      </c>
      <c r="B449" s="71">
        <f t="shared" si="31"/>
        <v>447</v>
      </c>
      <c r="C449" s="71" t="str">
        <f>VLOOKUP($B449,wedstrijden!$B:$L,C$1,FALSE)</f>
        <v>Dames</v>
      </c>
      <c r="D449" s="71" t="str">
        <f>VLOOKUP($B449,wedstrijden!$B:$L,D$1,FALSE)</f>
        <v>Degen</v>
      </c>
      <c r="E449" s="71" t="str">
        <f>VLOOKUP($B449,wedstrijden!$B:$L,E$1,FALSE)</f>
        <v>WK Vet</v>
      </c>
      <c r="F449" s="71" t="str">
        <f>VLOOKUP($B449,wedstrijden!$B:$L,F$1,FALSE)</f>
        <v>Cairo</v>
      </c>
      <c r="G449" s="71" t="str">
        <f>VLOOKUP($B449,wedstrijden!$B:$L,G$1,FALSE)</f>
        <v>EGY</v>
      </c>
      <c r="H449" s="48">
        <f>VLOOKUP($B449,wedstrijden!$B:$L,H$1,FALSE)</f>
        <v>43743</v>
      </c>
      <c r="I449" s="48">
        <f>VLOOKUP($B449,wedstrijden!$B:$L,I$1,FALSE)</f>
        <v>43748</v>
      </c>
      <c r="J449" s="48">
        <f>VLOOKUP($B449,wedstrijden!$B:$L,J$1,FALSE)</f>
        <v>43736</v>
      </c>
      <c r="K449" s="48">
        <f>VLOOKUP($B449,wedstrijden!$B:$L,K$1,FALSE)</f>
        <v>43715</v>
      </c>
      <c r="L449" s="71">
        <f>VLOOKUP($B449,wedstrijden!$B:$L,L$1,FALSE)</f>
        <v>0</v>
      </c>
      <c r="M449" s="71">
        <f>VLOOKUP(E449,lookups!G:J,4,FALSE)</f>
        <v>1</v>
      </c>
      <c r="N449" s="71">
        <f t="shared" si="26"/>
        <v>0</v>
      </c>
      <c r="O449" s="72"/>
      <c r="P449" s="72"/>
      <c r="Q449" s="72"/>
      <c r="R449" s="72"/>
      <c r="S449" s="72"/>
      <c r="T449" s="72"/>
      <c r="U449" s="72"/>
      <c r="V449" s="72"/>
      <c r="W449" s="72"/>
      <c r="AD449" s="71" t="str">
        <f t="shared" si="27"/>
        <v>DDWK Vet10</v>
      </c>
    </row>
    <row r="450" spans="1:30" ht="11.25" customHeight="1" x14ac:dyDescent="0.2">
      <c r="A450" s="71" t="str">
        <f t="shared" si="30"/>
        <v>CairoWK VetDamesFloret</v>
      </c>
      <c r="B450" s="71">
        <f t="shared" si="31"/>
        <v>448</v>
      </c>
      <c r="C450" s="71" t="str">
        <f>VLOOKUP($B450,wedstrijden!$B:$L,C$1,FALSE)</f>
        <v>Dames</v>
      </c>
      <c r="D450" s="71" t="str">
        <f>VLOOKUP($B450,wedstrijden!$B:$L,D$1,FALSE)</f>
        <v>Floret</v>
      </c>
      <c r="E450" s="71" t="str">
        <f>VLOOKUP($B450,wedstrijden!$B:$L,E$1,FALSE)</f>
        <v>WK Vet</v>
      </c>
      <c r="F450" s="71" t="str">
        <f>VLOOKUP($B450,wedstrijden!$B:$L,F$1,FALSE)</f>
        <v>Cairo</v>
      </c>
      <c r="G450" s="71" t="str">
        <f>VLOOKUP($B450,wedstrijden!$B:$L,G$1,FALSE)</f>
        <v>EGY</v>
      </c>
      <c r="H450" s="48">
        <f>VLOOKUP($B450,wedstrijden!$B:$L,H$1,FALSE)</f>
        <v>43743</v>
      </c>
      <c r="I450" s="48">
        <f>VLOOKUP($B450,wedstrijden!$B:$L,I$1,FALSE)</f>
        <v>43748</v>
      </c>
      <c r="J450" s="48">
        <f>VLOOKUP($B450,wedstrijden!$B:$L,J$1,FALSE)</f>
        <v>43736</v>
      </c>
      <c r="K450" s="48">
        <f>VLOOKUP($B450,wedstrijden!$B:$L,K$1,FALSE)</f>
        <v>43715</v>
      </c>
      <c r="L450" s="71">
        <f>VLOOKUP($B450,wedstrijden!$B:$L,L$1,FALSE)</f>
        <v>0</v>
      </c>
      <c r="M450" s="71">
        <f>VLOOKUP(E450,lookups!G:J,4,FALSE)</f>
        <v>1</v>
      </c>
      <c r="N450" s="71">
        <f t="shared" si="26"/>
        <v>0</v>
      </c>
      <c r="O450" s="72"/>
      <c r="P450" s="72"/>
      <c r="Q450" s="72"/>
      <c r="R450" s="72"/>
      <c r="S450" s="72"/>
      <c r="T450" s="72"/>
      <c r="U450" s="72"/>
      <c r="V450" s="72"/>
      <c r="W450" s="72"/>
      <c r="AD450" s="71" t="str">
        <f t="shared" si="27"/>
        <v>DFWK Vet10</v>
      </c>
    </row>
    <row r="451" spans="1:30" ht="11.25" customHeight="1" x14ac:dyDescent="0.2">
      <c r="A451" s="71" t="str">
        <f t="shared" si="30"/>
        <v>CairoWK VetDamesSabel</v>
      </c>
      <c r="B451" s="71">
        <f t="shared" si="31"/>
        <v>449</v>
      </c>
      <c r="C451" s="71" t="str">
        <f>VLOOKUP($B451,wedstrijden!$B:$L,C$1,FALSE)</f>
        <v>Dames</v>
      </c>
      <c r="D451" s="71" t="str">
        <f>VLOOKUP($B451,wedstrijden!$B:$L,D$1,FALSE)</f>
        <v>Sabel</v>
      </c>
      <c r="E451" s="71" t="str">
        <f>VLOOKUP($B451,wedstrijden!$B:$L,E$1,FALSE)</f>
        <v>WK Vet</v>
      </c>
      <c r="F451" s="71" t="str">
        <f>VLOOKUP($B451,wedstrijden!$B:$L,F$1,FALSE)</f>
        <v>Cairo</v>
      </c>
      <c r="G451" s="71" t="str">
        <f>VLOOKUP($B451,wedstrijden!$B:$L,G$1,FALSE)</f>
        <v>EGY</v>
      </c>
      <c r="H451" s="48">
        <f>VLOOKUP($B451,wedstrijden!$B:$L,H$1,FALSE)</f>
        <v>43743</v>
      </c>
      <c r="I451" s="48">
        <f>VLOOKUP($B451,wedstrijden!$B:$L,I$1,FALSE)</f>
        <v>43748</v>
      </c>
      <c r="J451" s="48">
        <f>VLOOKUP($B451,wedstrijden!$B:$L,J$1,FALSE)</f>
        <v>43736</v>
      </c>
      <c r="K451" s="48">
        <f>VLOOKUP($B451,wedstrijden!$B:$L,K$1,FALSE)</f>
        <v>43715</v>
      </c>
      <c r="L451" s="71">
        <f>VLOOKUP($B451,wedstrijden!$B:$L,L$1,FALSE)</f>
        <v>0</v>
      </c>
      <c r="M451" s="71">
        <f>VLOOKUP(E451,lookups!G:J,4,FALSE)</f>
        <v>1</v>
      </c>
      <c r="N451" s="71">
        <f t="shared" si="26"/>
        <v>0</v>
      </c>
      <c r="O451" s="72"/>
      <c r="P451" s="72"/>
      <c r="Q451" s="72"/>
      <c r="R451" s="72"/>
      <c r="S451" s="72"/>
      <c r="T451" s="72"/>
      <c r="U451" s="72"/>
      <c r="V451" s="72"/>
      <c r="W451" s="72"/>
      <c r="AD451" s="71" t="str">
        <f t="shared" si="27"/>
        <v>DSWK Vet10</v>
      </c>
    </row>
    <row r="452" spans="1:30" ht="11.25" customHeight="1" x14ac:dyDescent="0.2">
      <c r="A452" s="71" t="str">
        <f t="shared" si="30"/>
        <v>CairoWK VetHerenDegen</v>
      </c>
      <c r="B452" s="71">
        <f t="shared" si="31"/>
        <v>450</v>
      </c>
      <c r="C452" s="71" t="str">
        <f>VLOOKUP($B452,wedstrijden!$B:$L,C$1,FALSE)</f>
        <v>Heren</v>
      </c>
      <c r="D452" s="71" t="str">
        <f>VLOOKUP($B452,wedstrijden!$B:$L,D$1,FALSE)</f>
        <v>Degen</v>
      </c>
      <c r="E452" s="71" t="str">
        <f>VLOOKUP($B452,wedstrijden!$B:$L,E$1,FALSE)</f>
        <v>WK Vet</v>
      </c>
      <c r="F452" s="71" t="str">
        <f>VLOOKUP($B452,wedstrijden!$B:$L,F$1,FALSE)</f>
        <v>Cairo</v>
      </c>
      <c r="G452" s="71" t="str">
        <f>VLOOKUP($B452,wedstrijden!$B:$L,G$1,FALSE)</f>
        <v>EGY</v>
      </c>
      <c r="H452" s="48">
        <f>VLOOKUP($B452,wedstrijden!$B:$L,H$1,FALSE)</f>
        <v>43743</v>
      </c>
      <c r="I452" s="48">
        <f>VLOOKUP($B452,wedstrijden!$B:$L,I$1,FALSE)</f>
        <v>43748</v>
      </c>
      <c r="J452" s="48">
        <f>VLOOKUP($B452,wedstrijden!$B:$L,J$1,FALSE)</f>
        <v>43736</v>
      </c>
      <c r="K452" s="48">
        <f>VLOOKUP($B452,wedstrijden!$B:$L,K$1,FALSE)</f>
        <v>43715</v>
      </c>
      <c r="L452" s="71">
        <f>VLOOKUP($B452,wedstrijden!$B:$L,L$1,FALSE)</f>
        <v>0</v>
      </c>
      <c r="M452" s="71">
        <f>VLOOKUP(E452,lookups!G:J,4,FALSE)</f>
        <v>1</v>
      </c>
      <c r="N452" s="71">
        <f t="shared" ref="N452:N500" si="32">IF(L452&gt;=M452,1,0)</f>
        <v>0</v>
      </c>
      <c r="O452" s="72"/>
      <c r="P452" s="72"/>
      <c r="Q452" s="72"/>
      <c r="R452" s="72"/>
      <c r="S452" s="72"/>
      <c r="T452" s="72"/>
      <c r="U452" s="72"/>
      <c r="V452" s="72"/>
      <c r="W452" s="72"/>
      <c r="AD452" s="71" t="str">
        <f t="shared" ref="AD452:AD500" si="33">LEFT(C452,1)&amp;LEFT(D452,1)&amp;E452&amp;MONTH(H452)</f>
        <v>HDWK Vet10</v>
      </c>
    </row>
    <row r="453" spans="1:30" ht="11.25" customHeight="1" x14ac:dyDescent="0.2">
      <c r="A453" s="71" t="str">
        <f t="shared" si="30"/>
        <v>CairoWK VetHerenFloret</v>
      </c>
      <c r="B453" s="71">
        <f t="shared" si="31"/>
        <v>451</v>
      </c>
      <c r="C453" s="71" t="str">
        <f>VLOOKUP($B453,wedstrijden!$B:$L,C$1,FALSE)</f>
        <v>Heren</v>
      </c>
      <c r="D453" s="71" t="str">
        <f>VLOOKUP($B453,wedstrijden!$B:$L,D$1,FALSE)</f>
        <v>Floret</v>
      </c>
      <c r="E453" s="71" t="str">
        <f>VLOOKUP($B453,wedstrijden!$B:$L,E$1,FALSE)</f>
        <v>WK Vet</v>
      </c>
      <c r="F453" s="71" t="str">
        <f>VLOOKUP($B453,wedstrijden!$B:$L,F$1,FALSE)</f>
        <v>Cairo</v>
      </c>
      <c r="G453" s="71" t="str">
        <f>VLOOKUP($B453,wedstrijden!$B:$L,G$1,FALSE)</f>
        <v>EGY</v>
      </c>
      <c r="H453" s="48">
        <f>VLOOKUP($B453,wedstrijden!$B:$L,H$1,FALSE)</f>
        <v>43743</v>
      </c>
      <c r="I453" s="48">
        <f>VLOOKUP($B453,wedstrijden!$B:$L,I$1,FALSE)</f>
        <v>43748</v>
      </c>
      <c r="J453" s="48">
        <f>VLOOKUP($B453,wedstrijden!$B:$L,J$1,FALSE)</f>
        <v>43736</v>
      </c>
      <c r="K453" s="48">
        <f>VLOOKUP($B453,wedstrijden!$B:$L,K$1,FALSE)</f>
        <v>43715</v>
      </c>
      <c r="L453" s="71">
        <f>VLOOKUP($B453,wedstrijden!$B:$L,L$1,FALSE)</f>
        <v>0</v>
      </c>
      <c r="M453" s="71">
        <f>VLOOKUP(E453,lookups!G:J,4,FALSE)</f>
        <v>1</v>
      </c>
      <c r="N453" s="71">
        <f t="shared" si="32"/>
        <v>0</v>
      </c>
      <c r="O453" s="72"/>
      <c r="P453" s="72"/>
      <c r="Q453" s="72"/>
      <c r="R453" s="72"/>
      <c r="S453" s="72"/>
      <c r="T453" s="72"/>
      <c r="U453" s="72"/>
      <c r="V453" s="72"/>
      <c r="W453" s="72"/>
      <c r="AD453" s="71" t="str">
        <f t="shared" si="33"/>
        <v>HFWK Vet10</v>
      </c>
    </row>
    <row r="454" spans="1:30" ht="11.25" customHeight="1" x14ac:dyDescent="0.2">
      <c r="A454" s="71" t="str">
        <f t="shared" si="30"/>
        <v>CairoWK VetHerenSabel</v>
      </c>
      <c r="B454" s="71">
        <f t="shared" si="31"/>
        <v>452</v>
      </c>
      <c r="C454" s="71" t="str">
        <f>VLOOKUP($B454,wedstrijden!$B:$L,C$1,FALSE)</f>
        <v>Heren</v>
      </c>
      <c r="D454" s="71" t="str">
        <f>VLOOKUP($B454,wedstrijden!$B:$L,D$1,FALSE)</f>
        <v>Sabel</v>
      </c>
      <c r="E454" s="71" t="str">
        <f>VLOOKUP($B454,wedstrijden!$B:$L,E$1,FALSE)</f>
        <v>WK Vet</v>
      </c>
      <c r="F454" s="71" t="str">
        <f>VLOOKUP($B454,wedstrijden!$B:$L,F$1,FALSE)</f>
        <v>Cairo</v>
      </c>
      <c r="G454" s="71" t="str">
        <f>VLOOKUP($B454,wedstrijden!$B:$L,G$1,FALSE)</f>
        <v>EGY</v>
      </c>
      <c r="H454" s="48">
        <f>VLOOKUP($B454,wedstrijden!$B:$L,H$1,FALSE)</f>
        <v>43743</v>
      </c>
      <c r="I454" s="48">
        <f>VLOOKUP($B454,wedstrijden!$B:$L,I$1,FALSE)</f>
        <v>43748</v>
      </c>
      <c r="J454" s="48">
        <f>VLOOKUP($B454,wedstrijden!$B:$L,J$1,FALSE)</f>
        <v>43736</v>
      </c>
      <c r="K454" s="48">
        <f>VLOOKUP($B454,wedstrijden!$B:$L,K$1,FALSE)</f>
        <v>43715</v>
      </c>
      <c r="L454" s="71">
        <f>VLOOKUP($B454,wedstrijden!$B:$L,L$1,FALSE)</f>
        <v>1</v>
      </c>
      <c r="M454" s="71">
        <f>VLOOKUP(E454,lookups!G:J,4,FALSE)</f>
        <v>1</v>
      </c>
      <c r="N454" s="71">
        <f t="shared" si="32"/>
        <v>1</v>
      </c>
      <c r="O454" s="72"/>
      <c r="P454" s="72"/>
      <c r="Q454" s="72"/>
      <c r="R454" s="72"/>
      <c r="S454" s="72"/>
      <c r="T454" s="72"/>
      <c r="U454" s="72"/>
      <c r="V454" s="72"/>
      <c r="W454" s="72"/>
      <c r="AD454" s="71" t="str">
        <f t="shared" si="33"/>
        <v>HSWK Vet10</v>
      </c>
    </row>
    <row r="455" spans="1:30" ht="11.25" customHeight="1" x14ac:dyDescent="0.2">
      <c r="A455" s="71" t="str">
        <f t="shared" si="30"/>
        <v>0000</v>
      </c>
      <c r="B455" s="71">
        <f t="shared" si="31"/>
        <v>453</v>
      </c>
      <c r="C455" s="71">
        <f>VLOOKUP($B455,wedstrijden!$B:$L,C$1,FALSE)</f>
        <v>0</v>
      </c>
      <c r="D455" s="71">
        <f>VLOOKUP($B455,wedstrijden!$B:$L,D$1,FALSE)</f>
        <v>0</v>
      </c>
      <c r="E455" s="71">
        <f>VLOOKUP($B455,wedstrijden!$B:$L,E$1,FALSE)</f>
        <v>0</v>
      </c>
      <c r="F455" s="71">
        <f>VLOOKUP($B455,wedstrijden!$B:$L,F$1,FALSE)</f>
        <v>0</v>
      </c>
      <c r="G455" s="71">
        <f>VLOOKUP($B455,wedstrijden!$B:$L,G$1,FALSE)</f>
        <v>0</v>
      </c>
      <c r="H455" s="48">
        <f>VLOOKUP($B455,wedstrijden!$B:$L,H$1,FALSE)</f>
        <v>0</v>
      </c>
      <c r="I455" s="48">
        <f>VLOOKUP($B455,wedstrijden!$B:$L,I$1,FALSE)</f>
        <v>0</v>
      </c>
      <c r="J455" s="48">
        <f>VLOOKUP($B455,wedstrijden!$B:$L,J$1,FALSE)</f>
        <v>-7</v>
      </c>
      <c r="K455" s="48">
        <f>VLOOKUP($B455,wedstrijden!$B:$L,K$1,FALSE)</f>
        <v>-28</v>
      </c>
      <c r="L455" s="71">
        <f>VLOOKUP($B455,wedstrijden!$B:$L,L$1,FALSE)</f>
        <v>0</v>
      </c>
      <c r="M455" s="71" t="e">
        <f>VLOOKUP(E455,lookups!G:J,4,FALSE)</f>
        <v>#N/A</v>
      </c>
      <c r="N455" s="71" t="e">
        <f t="shared" si="32"/>
        <v>#N/A</v>
      </c>
      <c r="O455" s="72"/>
      <c r="P455" s="72"/>
      <c r="Q455" s="72"/>
      <c r="R455" s="72"/>
      <c r="S455" s="72"/>
      <c r="T455" s="72"/>
      <c r="U455" s="72"/>
      <c r="V455" s="72"/>
      <c r="W455" s="72"/>
      <c r="AD455" s="71" t="str">
        <f t="shared" si="33"/>
        <v>0001</v>
      </c>
    </row>
    <row r="456" spans="1:30" ht="11.25" customHeight="1" x14ac:dyDescent="0.2">
      <c r="A456" s="71" t="str">
        <f t="shared" si="30"/>
        <v>0000</v>
      </c>
      <c r="B456" s="71">
        <f t="shared" si="31"/>
        <v>454</v>
      </c>
      <c r="C456" s="71">
        <f>VLOOKUP($B456,wedstrijden!$B:$L,C$1,FALSE)</f>
        <v>0</v>
      </c>
      <c r="D456" s="71">
        <f>VLOOKUP($B456,wedstrijden!$B:$L,D$1,FALSE)</f>
        <v>0</v>
      </c>
      <c r="E456" s="71">
        <f>VLOOKUP($B456,wedstrijden!$B:$L,E$1,FALSE)</f>
        <v>0</v>
      </c>
      <c r="F456" s="71">
        <f>VLOOKUP($B456,wedstrijden!$B:$L,F$1,FALSE)</f>
        <v>0</v>
      </c>
      <c r="G456" s="71">
        <f>VLOOKUP($B456,wedstrijden!$B:$L,G$1,FALSE)</f>
        <v>0</v>
      </c>
      <c r="H456" s="48">
        <f>VLOOKUP($B456,wedstrijden!$B:$L,H$1,FALSE)</f>
        <v>0</v>
      </c>
      <c r="I456" s="48">
        <f>VLOOKUP($B456,wedstrijden!$B:$L,I$1,FALSE)</f>
        <v>0</v>
      </c>
      <c r="J456" s="48">
        <f>VLOOKUP($B456,wedstrijden!$B:$L,J$1,FALSE)</f>
        <v>-7</v>
      </c>
      <c r="K456" s="48">
        <f>VLOOKUP($B456,wedstrijden!$B:$L,K$1,FALSE)</f>
        <v>-28</v>
      </c>
      <c r="L456" s="71">
        <f>VLOOKUP($B456,wedstrijden!$B:$L,L$1,FALSE)</f>
        <v>0</v>
      </c>
      <c r="M456" s="71" t="e">
        <f>VLOOKUP(E456,lookups!G:J,4,FALSE)</f>
        <v>#N/A</v>
      </c>
      <c r="N456" s="71" t="e">
        <f t="shared" si="32"/>
        <v>#N/A</v>
      </c>
      <c r="O456" s="72"/>
      <c r="P456" s="72"/>
      <c r="Q456" s="72"/>
      <c r="R456" s="72"/>
      <c r="S456" s="72"/>
      <c r="T456" s="72"/>
      <c r="U456" s="72"/>
      <c r="V456" s="72"/>
      <c r="W456" s="72"/>
      <c r="AD456" s="71" t="str">
        <f t="shared" si="33"/>
        <v>0001</v>
      </c>
    </row>
    <row r="457" spans="1:30" ht="11.25" customHeight="1" x14ac:dyDescent="0.2">
      <c r="A457" s="71" t="str">
        <f t="shared" si="30"/>
        <v>0000</v>
      </c>
      <c r="B457" s="71">
        <f t="shared" si="31"/>
        <v>455</v>
      </c>
      <c r="C457" s="71">
        <f>VLOOKUP($B457,wedstrijden!$B:$L,C$1,FALSE)</f>
        <v>0</v>
      </c>
      <c r="D457" s="71">
        <f>VLOOKUP($B457,wedstrijden!$B:$L,D$1,FALSE)</f>
        <v>0</v>
      </c>
      <c r="E457" s="71">
        <f>VLOOKUP($B457,wedstrijden!$B:$L,E$1,FALSE)</f>
        <v>0</v>
      </c>
      <c r="F457" s="71">
        <f>VLOOKUP($B457,wedstrijden!$B:$L,F$1,FALSE)</f>
        <v>0</v>
      </c>
      <c r="G457" s="71">
        <f>VLOOKUP($B457,wedstrijden!$B:$L,G$1,FALSE)</f>
        <v>0</v>
      </c>
      <c r="H457" s="48">
        <f>VLOOKUP($B457,wedstrijden!$B:$L,H$1,FALSE)</f>
        <v>0</v>
      </c>
      <c r="I457" s="48">
        <f>VLOOKUP($B457,wedstrijden!$B:$L,I$1,FALSE)</f>
        <v>0</v>
      </c>
      <c r="J457" s="48">
        <f>VLOOKUP($B457,wedstrijden!$B:$L,J$1,FALSE)</f>
        <v>-7</v>
      </c>
      <c r="K457" s="48">
        <f>VLOOKUP($B457,wedstrijden!$B:$L,K$1,FALSE)</f>
        <v>-28</v>
      </c>
      <c r="L457" s="71">
        <f>VLOOKUP($B457,wedstrijden!$B:$L,L$1,FALSE)</f>
        <v>0</v>
      </c>
      <c r="M457" s="71" t="e">
        <f>VLOOKUP(E457,lookups!G:J,4,FALSE)</f>
        <v>#N/A</v>
      </c>
      <c r="N457" s="71" t="e">
        <f t="shared" si="32"/>
        <v>#N/A</v>
      </c>
      <c r="O457" s="72"/>
      <c r="P457" s="72"/>
      <c r="Q457" s="72"/>
      <c r="R457" s="72"/>
      <c r="S457" s="72"/>
      <c r="T457" s="72"/>
      <c r="U457" s="72"/>
      <c r="V457" s="72"/>
      <c r="W457" s="72"/>
      <c r="AD457" s="71" t="str">
        <f t="shared" si="33"/>
        <v>0001</v>
      </c>
    </row>
    <row r="458" spans="1:30" ht="11.25" customHeight="1" x14ac:dyDescent="0.2">
      <c r="A458" s="71" t="str">
        <f t="shared" si="30"/>
        <v>0000</v>
      </c>
      <c r="B458" s="71">
        <f t="shared" si="31"/>
        <v>456</v>
      </c>
      <c r="C458" s="71">
        <f>VLOOKUP($B458,wedstrijden!$B:$L,C$1,FALSE)</f>
        <v>0</v>
      </c>
      <c r="D458" s="71">
        <f>VLOOKUP($B458,wedstrijden!$B:$L,D$1,FALSE)</f>
        <v>0</v>
      </c>
      <c r="E458" s="71">
        <f>VLOOKUP($B458,wedstrijden!$B:$L,E$1,FALSE)</f>
        <v>0</v>
      </c>
      <c r="F458" s="71">
        <f>VLOOKUP($B458,wedstrijden!$B:$L,F$1,FALSE)</f>
        <v>0</v>
      </c>
      <c r="G458" s="71">
        <f>VLOOKUP($B458,wedstrijden!$B:$L,G$1,FALSE)</f>
        <v>0</v>
      </c>
      <c r="H458" s="48">
        <f>VLOOKUP($B458,wedstrijden!$B:$L,H$1,FALSE)</f>
        <v>0</v>
      </c>
      <c r="I458" s="48">
        <f>VLOOKUP($B458,wedstrijden!$B:$L,I$1,FALSE)</f>
        <v>0</v>
      </c>
      <c r="J458" s="48">
        <f>VLOOKUP($B458,wedstrijden!$B:$L,J$1,FALSE)</f>
        <v>-7</v>
      </c>
      <c r="K458" s="48">
        <f>VLOOKUP($B458,wedstrijden!$B:$L,K$1,FALSE)</f>
        <v>-28</v>
      </c>
      <c r="L458" s="71">
        <f>VLOOKUP($B458,wedstrijden!$B:$L,L$1,FALSE)</f>
        <v>0</v>
      </c>
      <c r="M458" s="71" t="e">
        <f>VLOOKUP(E458,lookups!G:J,4,FALSE)</f>
        <v>#N/A</v>
      </c>
      <c r="N458" s="71" t="e">
        <f t="shared" si="32"/>
        <v>#N/A</v>
      </c>
      <c r="O458" s="72"/>
      <c r="P458" s="72"/>
      <c r="Q458" s="72"/>
      <c r="R458" s="72"/>
      <c r="S458" s="72"/>
      <c r="T458" s="72"/>
      <c r="U458" s="72"/>
      <c r="V458" s="72"/>
      <c r="W458" s="72"/>
      <c r="AD458" s="71" t="str">
        <f t="shared" si="33"/>
        <v>0001</v>
      </c>
    </row>
    <row r="459" spans="1:30" ht="11.25" customHeight="1" x14ac:dyDescent="0.2">
      <c r="A459" s="71" t="str">
        <f t="shared" si="30"/>
        <v>0000</v>
      </c>
      <c r="B459" s="71">
        <f t="shared" si="31"/>
        <v>457</v>
      </c>
      <c r="C459" s="71">
        <f>VLOOKUP($B459,wedstrijden!$B:$L,C$1,FALSE)</f>
        <v>0</v>
      </c>
      <c r="D459" s="71">
        <f>VLOOKUP($B459,wedstrijden!$B:$L,D$1,FALSE)</f>
        <v>0</v>
      </c>
      <c r="E459" s="71">
        <f>VLOOKUP($B459,wedstrijden!$B:$L,E$1,FALSE)</f>
        <v>0</v>
      </c>
      <c r="F459" s="71">
        <f>VLOOKUP($B459,wedstrijden!$B:$L,F$1,FALSE)</f>
        <v>0</v>
      </c>
      <c r="G459" s="71">
        <f>VLOOKUP($B459,wedstrijden!$B:$L,G$1,FALSE)</f>
        <v>0</v>
      </c>
      <c r="H459" s="48">
        <f>VLOOKUP($B459,wedstrijden!$B:$L,H$1,FALSE)</f>
        <v>0</v>
      </c>
      <c r="I459" s="48">
        <f>VLOOKUP($B459,wedstrijden!$B:$L,I$1,FALSE)</f>
        <v>0</v>
      </c>
      <c r="J459" s="48">
        <f>VLOOKUP($B459,wedstrijden!$B:$L,J$1,FALSE)</f>
        <v>-7</v>
      </c>
      <c r="K459" s="48">
        <f>VLOOKUP($B459,wedstrijden!$B:$L,K$1,FALSE)</f>
        <v>-28</v>
      </c>
      <c r="L459" s="71">
        <f>VLOOKUP($B459,wedstrijden!$B:$L,L$1,FALSE)</f>
        <v>0</v>
      </c>
      <c r="M459" s="71" t="e">
        <f>VLOOKUP(E459,lookups!G:J,4,FALSE)</f>
        <v>#N/A</v>
      </c>
      <c r="N459" s="71" t="e">
        <f t="shared" si="32"/>
        <v>#N/A</v>
      </c>
      <c r="O459" s="72"/>
      <c r="P459" s="72"/>
      <c r="Q459" s="72"/>
      <c r="R459" s="72"/>
      <c r="S459" s="72"/>
      <c r="T459" s="72"/>
      <c r="U459" s="72"/>
      <c r="V459" s="72"/>
      <c r="W459" s="72"/>
      <c r="AD459" s="71" t="str">
        <f t="shared" si="33"/>
        <v>0001</v>
      </c>
    </row>
    <row r="460" spans="1:30" ht="11.25" customHeight="1" x14ac:dyDescent="0.2">
      <c r="A460" s="71" t="str">
        <f t="shared" si="30"/>
        <v>0000</v>
      </c>
      <c r="B460" s="71">
        <f t="shared" si="31"/>
        <v>458</v>
      </c>
      <c r="C460" s="71">
        <f>VLOOKUP($B460,wedstrijden!$B:$L,C$1,FALSE)</f>
        <v>0</v>
      </c>
      <c r="D460" s="71">
        <f>VLOOKUP($B460,wedstrijden!$B:$L,D$1,FALSE)</f>
        <v>0</v>
      </c>
      <c r="E460" s="71">
        <f>VLOOKUP($B460,wedstrijden!$B:$L,E$1,FALSE)</f>
        <v>0</v>
      </c>
      <c r="F460" s="71">
        <f>VLOOKUP($B460,wedstrijden!$B:$L,F$1,FALSE)</f>
        <v>0</v>
      </c>
      <c r="G460" s="71">
        <f>VLOOKUP($B460,wedstrijden!$B:$L,G$1,FALSE)</f>
        <v>0</v>
      </c>
      <c r="H460" s="48">
        <f>VLOOKUP($B460,wedstrijden!$B:$L,H$1,FALSE)</f>
        <v>0</v>
      </c>
      <c r="I460" s="48">
        <f>VLOOKUP($B460,wedstrijden!$B:$L,I$1,FALSE)</f>
        <v>0</v>
      </c>
      <c r="J460" s="48">
        <f>VLOOKUP($B460,wedstrijden!$B:$L,J$1,FALSE)</f>
        <v>-7</v>
      </c>
      <c r="K460" s="48">
        <f>VLOOKUP($B460,wedstrijden!$B:$L,K$1,FALSE)</f>
        <v>-28</v>
      </c>
      <c r="L460" s="71">
        <f>VLOOKUP($B460,wedstrijden!$B:$L,L$1,FALSE)</f>
        <v>0</v>
      </c>
      <c r="M460" s="71" t="e">
        <f>VLOOKUP(E460,lookups!G:J,4,FALSE)</f>
        <v>#N/A</v>
      </c>
      <c r="N460" s="71" t="e">
        <f t="shared" si="32"/>
        <v>#N/A</v>
      </c>
      <c r="O460" s="72"/>
      <c r="P460" s="72"/>
      <c r="Q460" s="72"/>
      <c r="R460" s="72"/>
      <c r="S460" s="72"/>
      <c r="T460" s="72"/>
      <c r="U460" s="72"/>
      <c r="V460" s="72"/>
      <c r="W460" s="72"/>
      <c r="AD460" s="71" t="str">
        <f t="shared" si="33"/>
        <v>0001</v>
      </c>
    </row>
    <row r="461" spans="1:30" ht="11.25" customHeight="1" x14ac:dyDescent="0.2">
      <c r="A461" s="71" t="str">
        <f t="shared" si="30"/>
        <v>0000</v>
      </c>
      <c r="B461" s="71">
        <f t="shared" si="31"/>
        <v>459</v>
      </c>
      <c r="C461" s="71">
        <f>VLOOKUP($B461,wedstrijden!$B:$L,C$1,FALSE)</f>
        <v>0</v>
      </c>
      <c r="D461" s="71">
        <f>VLOOKUP($B461,wedstrijden!$B:$L,D$1,FALSE)</f>
        <v>0</v>
      </c>
      <c r="E461" s="71">
        <f>VLOOKUP($B461,wedstrijden!$B:$L,E$1,FALSE)</f>
        <v>0</v>
      </c>
      <c r="F461" s="71">
        <f>VLOOKUP($B461,wedstrijden!$B:$L,F$1,FALSE)</f>
        <v>0</v>
      </c>
      <c r="G461" s="71">
        <f>VLOOKUP($B461,wedstrijden!$B:$L,G$1,FALSE)</f>
        <v>0</v>
      </c>
      <c r="H461" s="48">
        <f>VLOOKUP($B461,wedstrijden!$B:$L,H$1,FALSE)</f>
        <v>0</v>
      </c>
      <c r="I461" s="48">
        <f>VLOOKUP($B461,wedstrijden!$B:$L,I$1,FALSE)</f>
        <v>0</v>
      </c>
      <c r="J461" s="48">
        <f>VLOOKUP($B461,wedstrijden!$B:$L,J$1,FALSE)</f>
        <v>-7</v>
      </c>
      <c r="K461" s="48">
        <f>VLOOKUP($B461,wedstrijden!$B:$L,K$1,FALSE)</f>
        <v>-28</v>
      </c>
      <c r="L461" s="71">
        <f>VLOOKUP($B461,wedstrijden!$B:$L,L$1,FALSE)</f>
        <v>0</v>
      </c>
      <c r="M461" s="71" t="e">
        <f>VLOOKUP(E461,lookups!G:J,4,FALSE)</f>
        <v>#N/A</v>
      </c>
      <c r="N461" s="71" t="e">
        <f t="shared" si="32"/>
        <v>#N/A</v>
      </c>
      <c r="O461" s="72"/>
      <c r="P461" s="72"/>
      <c r="Q461" s="72"/>
      <c r="R461" s="72"/>
      <c r="S461" s="72"/>
      <c r="T461" s="72"/>
      <c r="U461" s="72"/>
      <c r="V461" s="72"/>
      <c r="W461" s="72"/>
      <c r="AD461" s="71" t="str">
        <f t="shared" si="33"/>
        <v>0001</v>
      </c>
    </row>
    <row r="462" spans="1:30" ht="11.25" customHeight="1" x14ac:dyDescent="0.2">
      <c r="A462" s="71" t="str">
        <f t="shared" si="30"/>
        <v>0000</v>
      </c>
      <c r="B462" s="71">
        <f t="shared" si="31"/>
        <v>460</v>
      </c>
      <c r="C462" s="71">
        <f>VLOOKUP($B462,wedstrijden!$B:$L,C$1,FALSE)</f>
        <v>0</v>
      </c>
      <c r="D462" s="71">
        <f>VLOOKUP($B462,wedstrijden!$B:$L,D$1,FALSE)</f>
        <v>0</v>
      </c>
      <c r="E462" s="71">
        <f>VLOOKUP($B462,wedstrijden!$B:$L,E$1,FALSE)</f>
        <v>0</v>
      </c>
      <c r="F462" s="71">
        <f>VLOOKUP($B462,wedstrijden!$B:$L,F$1,FALSE)</f>
        <v>0</v>
      </c>
      <c r="G462" s="71">
        <f>VLOOKUP($B462,wedstrijden!$B:$L,G$1,FALSE)</f>
        <v>0</v>
      </c>
      <c r="H462" s="48">
        <f>VLOOKUP($B462,wedstrijden!$B:$L,H$1,FALSE)</f>
        <v>0</v>
      </c>
      <c r="I462" s="48">
        <f>VLOOKUP($B462,wedstrijden!$B:$L,I$1,FALSE)</f>
        <v>0</v>
      </c>
      <c r="J462" s="48">
        <f>VLOOKUP($B462,wedstrijden!$B:$L,J$1,FALSE)</f>
        <v>-7</v>
      </c>
      <c r="K462" s="48">
        <f>VLOOKUP($B462,wedstrijden!$B:$L,K$1,FALSE)</f>
        <v>-28</v>
      </c>
      <c r="L462" s="71">
        <f>VLOOKUP($B462,wedstrijden!$B:$L,L$1,FALSE)</f>
        <v>0</v>
      </c>
      <c r="M462" s="71" t="e">
        <f>VLOOKUP(E462,lookups!G:J,4,FALSE)</f>
        <v>#N/A</v>
      </c>
      <c r="N462" s="71" t="e">
        <f t="shared" si="32"/>
        <v>#N/A</v>
      </c>
      <c r="O462" s="72"/>
      <c r="P462" s="72"/>
      <c r="Q462" s="72"/>
      <c r="R462" s="72"/>
      <c r="S462" s="72"/>
      <c r="T462" s="72"/>
      <c r="U462" s="72"/>
      <c r="V462" s="72"/>
      <c r="W462" s="72"/>
      <c r="AD462" s="71" t="str">
        <f t="shared" si="33"/>
        <v>0001</v>
      </c>
    </row>
    <row r="463" spans="1:30" ht="11.25" customHeight="1" x14ac:dyDescent="0.2">
      <c r="A463" s="71" t="str">
        <f t="shared" si="30"/>
        <v>0000</v>
      </c>
      <c r="B463" s="71">
        <f t="shared" si="31"/>
        <v>461</v>
      </c>
      <c r="C463" s="71">
        <f>VLOOKUP($B463,wedstrijden!$B:$L,C$1,FALSE)</f>
        <v>0</v>
      </c>
      <c r="D463" s="71">
        <f>VLOOKUP($B463,wedstrijden!$B:$L,D$1,FALSE)</f>
        <v>0</v>
      </c>
      <c r="E463" s="71">
        <f>VLOOKUP($B463,wedstrijden!$B:$L,E$1,FALSE)</f>
        <v>0</v>
      </c>
      <c r="F463" s="71">
        <f>VLOOKUP($B463,wedstrijden!$B:$L,F$1,FALSE)</f>
        <v>0</v>
      </c>
      <c r="G463" s="71">
        <f>VLOOKUP($B463,wedstrijden!$B:$L,G$1,FALSE)</f>
        <v>0</v>
      </c>
      <c r="H463" s="48">
        <f>VLOOKUP($B463,wedstrijden!$B:$L,H$1,FALSE)</f>
        <v>0</v>
      </c>
      <c r="I463" s="48">
        <f>VLOOKUP($B463,wedstrijden!$B:$L,I$1,FALSE)</f>
        <v>0</v>
      </c>
      <c r="J463" s="48">
        <f>VLOOKUP($B463,wedstrijden!$B:$L,J$1,FALSE)</f>
        <v>-7</v>
      </c>
      <c r="K463" s="48">
        <f>VLOOKUP($B463,wedstrijden!$B:$L,K$1,FALSE)</f>
        <v>-28</v>
      </c>
      <c r="L463" s="71">
        <f>VLOOKUP($B463,wedstrijden!$B:$L,L$1,FALSE)</f>
        <v>0</v>
      </c>
      <c r="M463" s="71" t="e">
        <f>VLOOKUP(E463,lookups!G:J,4,FALSE)</f>
        <v>#N/A</v>
      </c>
      <c r="N463" s="71" t="e">
        <f t="shared" si="32"/>
        <v>#N/A</v>
      </c>
      <c r="O463" s="72"/>
      <c r="P463" s="72"/>
      <c r="Q463" s="72"/>
      <c r="R463" s="72"/>
      <c r="S463" s="72"/>
      <c r="T463" s="72"/>
      <c r="U463" s="72"/>
      <c r="V463" s="72"/>
      <c r="W463" s="72"/>
      <c r="AD463" s="71" t="str">
        <f t="shared" si="33"/>
        <v>0001</v>
      </c>
    </row>
    <row r="464" spans="1:30" ht="11.25" customHeight="1" x14ac:dyDescent="0.2">
      <c r="A464" s="71" t="str">
        <f t="shared" si="30"/>
        <v>0000</v>
      </c>
      <c r="B464" s="71">
        <f t="shared" si="31"/>
        <v>462</v>
      </c>
      <c r="C464" s="71">
        <f>VLOOKUP($B464,wedstrijden!$B:$L,C$1,FALSE)</f>
        <v>0</v>
      </c>
      <c r="D464" s="71">
        <f>VLOOKUP($B464,wedstrijden!$B:$L,D$1,FALSE)</f>
        <v>0</v>
      </c>
      <c r="E464" s="71">
        <f>VLOOKUP($B464,wedstrijden!$B:$L,E$1,FALSE)</f>
        <v>0</v>
      </c>
      <c r="F464" s="71">
        <f>VLOOKUP($B464,wedstrijden!$B:$L,F$1,FALSE)</f>
        <v>0</v>
      </c>
      <c r="G464" s="71">
        <f>VLOOKUP($B464,wedstrijden!$B:$L,G$1,FALSE)</f>
        <v>0</v>
      </c>
      <c r="H464" s="48">
        <f>VLOOKUP($B464,wedstrijden!$B:$L,H$1,FALSE)</f>
        <v>0</v>
      </c>
      <c r="I464" s="48">
        <f>VLOOKUP($B464,wedstrijden!$B:$L,I$1,FALSE)</f>
        <v>0</v>
      </c>
      <c r="J464" s="48">
        <f>VLOOKUP($B464,wedstrijden!$B:$L,J$1,FALSE)</f>
        <v>-7</v>
      </c>
      <c r="K464" s="48">
        <f>VLOOKUP($B464,wedstrijden!$B:$L,K$1,FALSE)</f>
        <v>-28</v>
      </c>
      <c r="L464" s="71">
        <f>VLOOKUP($B464,wedstrijden!$B:$L,L$1,FALSE)</f>
        <v>0</v>
      </c>
      <c r="M464" s="71" t="e">
        <f>VLOOKUP(E464,lookups!G:J,4,FALSE)</f>
        <v>#N/A</v>
      </c>
      <c r="N464" s="71" t="e">
        <f t="shared" si="32"/>
        <v>#N/A</v>
      </c>
      <c r="O464" s="72"/>
      <c r="P464" s="72"/>
      <c r="Q464" s="72"/>
      <c r="R464" s="72"/>
      <c r="S464" s="72"/>
      <c r="T464" s="72"/>
      <c r="U464" s="72"/>
      <c r="V464" s="72"/>
      <c r="W464" s="72"/>
      <c r="AD464" s="71" t="str">
        <f t="shared" si="33"/>
        <v>0001</v>
      </c>
    </row>
    <row r="465" spans="1:30" ht="11.25" customHeight="1" x14ac:dyDescent="0.2">
      <c r="A465" s="71" t="str">
        <f t="shared" si="30"/>
        <v>0000</v>
      </c>
      <c r="B465" s="71">
        <f t="shared" si="31"/>
        <v>463</v>
      </c>
      <c r="C465" s="71">
        <f>VLOOKUP($B465,wedstrijden!$B:$L,C$1,FALSE)</f>
        <v>0</v>
      </c>
      <c r="D465" s="71">
        <f>VLOOKUP($B465,wedstrijden!$B:$L,D$1,FALSE)</f>
        <v>0</v>
      </c>
      <c r="E465" s="71">
        <f>VLOOKUP($B465,wedstrijden!$B:$L,E$1,FALSE)</f>
        <v>0</v>
      </c>
      <c r="F465" s="71">
        <f>VLOOKUP($B465,wedstrijden!$B:$L,F$1,FALSE)</f>
        <v>0</v>
      </c>
      <c r="G465" s="71">
        <f>VLOOKUP($B465,wedstrijden!$B:$L,G$1,FALSE)</f>
        <v>0</v>
      </c>
      <c r="H465" s="48">
        <f>VLOOKUP($B465,wedstrijden!$B:$L,H$1,FALSE)</f>
        <v>0</v>
      </c>
      <c r="I465" s="48">
        <f>VLOOKUP($B465,wedstrijden!$B:$L,I$1,FALSE)</f>
        <v>0</v>
      </c>
      <c r="J465" s="48">
        <f>VLOOKUP($B465,wedstrijden!$B:$L,J$1,FALSE)</f>
        <v>-7</v>
      </c>
      <c r="K465" s="48">
        <f>VLOOKUP($B465,wedstrijden!$B:$L,K$1,FALSE)</f>
        <v>-28</v>
      </c>
      <c r="L465" s="71">
        <f>VLOOKUP($B465,wedstrijden!$B:$L,L$1,FALSE)</f>
        <v>0</v>
      </c>
      <c r="M465" s="71" t="e">
        <f>VLOOKUP(E465,lookups!G:J,4,FALSE)</f>
        <v>#N/A</v>
      </c>
      <c r="N465" s="71" t="e">
        <f t="shared" si="32"/>
        <v>#N/A</v>
      </c>
      <c r="O465" s="72"/>
      <c r="P465" s="72"/>
      <c r="Q465" s="72"/>
      <c r="R465" s="72"/>
      <c r="S465" s="72"/>
      <c r="T465" s="72"/>
      <c r="U465" s="72"/>
      <c r="V465" s="72"/>
      <c r="W465" s="72"/>
      <c r="AD465" s="71" t="str">
        <f t="shared" si="33"/>
        <v>0001</v>
      </c>
    </row>
    <row r="466" spans="1:30" ht="11.25" customHeight="1" x14ac:dyDescent="0.2">
      <c r="A466" s="71" t="str">
        <f t="shared" si="30"/>
        <v>0000</v>
      </c>
      <c r="B466" s="71">
        <f t="shared" si="31"/>
        <v>464</v>
      </c>
      <c r="C466" s="71">
        <f>VLOOKUP($B466,wedstrijden!$B:$L,C$1,FALSE)</f>
        <v>0</v>
      </c>
      <c r="D466" s="71">
        <f>VLOOKUP($B466,wedstrijden!$B:$L,D$1,FALSE)</f>
        <v>0</v>
      </c>
      <c r="E466" s="71">
        <f>VLOOKUP($B466,wedstrijden!$B:$L,E$1,FALSE)</f>
        <v>0</v>
      </c>
      <c r="F466" s="71">
        <f>VLOOKUP($B466,wedstrijden!$B:$L,F$1,FALSE)</f>
        <v>0</v>
      </c>
      <c r="G466" s="71">
        <f>VLOOKUP($B466,wedstrijden!$B:$L,G$1,FALSE)</f>
        <v>0</v>
      </c>
      <c r="H466" s="48">
        <f>VLOOKUP($B466,wedstrijden!$B:$L,H$1,FALSE)</f>
        <v>0</v>
      </c>
      <c r="I466" s="48">
        <f>VLOOKUP($B466,wedstrijden!$B:$L,I$1,FALSE)</f>
        <v>0</v>
      </c>
      <c r="J466" s="48">
        <f>VLOOKUP($B466,wedstrijden!$B:$L,J$1,FALSE)</f>
        <v>-7</v>
      </c>
      <c r="K466" s="48">
        <f>VLOOKUP($B466,wedstrijden!$B:$L,K$1,FALSE)</f>
        <v>-28</v>
      </c>
      <c r="L466" s="71">
        <f>VLOOKUP($B466,wedstrijden!$B:$L,L$1,FALSE)</f>
        <v>0</v>
      </c>
      <c r="M466" s="71" t="e">
        <f>VLOOKUP(E466,lookups!G:J,4,FALSE)</f>
        <v>#N/A</v>
      </c>
      <c r="N466" s="71" t="e">
        <f t="shared" si="32"/>
        <v>#N/A</v>
      </c>
      <c r="O466" s="72"/>
      <c r="P466" s="72"/>
      <c r="Q466" s="72"/>
      <c r="R466" s="72"/>
      <c r="S466" s="72"/>
      <c r="T466" s="72"/>
      <c r="U466" s="72"/>
      <c r="V466" s="72"/>
      <c r="W466" s="72"/>
      <c r="AD466" s="71" t="str">
        <f t="shared" si="33"/>
        <v>0001</v>
      </c>
    </row>
    <row r="467" spans="1:30" ht="11.25" customHeight="1" x14ac:dyDescent="0.2">
      <c r="A467" s="71" t="str">
        <f t="shared" si="30"/>
        <v>0000</v>
      </c>
      <c r="B467" s="71">
        <f t="shared" si="31"/>
        <v>465</v>
      </c>
      <c r="C467" s="71">
        <f>VLOOKUP($B467,wedstrijden!$B:$L,C$1,FALSE)</f>
        <v>0</v>
      </c>
      <c r="D467" s="71">
        <f>VLOOKUP($B467,wedstrijden!$B:$L,D$1,FALSE)</f>
        <v>0</v>
      </c>
      <c r="E467" s="71">
        <f>VLOOKUP($B467,wedstrijden!$B:$L,E$1,FALSE)</f>
        <v>0</v>
      </c>
      <c r="F467" s="71">
        <f>VLOOKUP($B467,wedstrijden!$B:$L,F$1,FALSE)</f>
        <v>0</v>
      </c>
      <c r="G467" s="71">
        <f>VLOOKUP($B467,wedstrijden!$B:$L,G$1,FALSE)</f>
        <v>0</v>
      </c>
      <c r="H467" s="48">
        <f>VLOOKUP($B467,wedstrijden!$B:$L,H$1,FALSE)</f>
        <v>0</v>
      </c>
      <c r="I467" s="48">
        <f>VLOOKUP($B467,wedstrijden!$B:$L,I$1,FALSE)</f>
        <v>0</v>
      </c>
      <c r="J467" s="48">
        <f>VLOOKUP($B467,wedstrijden!$B:$L,J$1,FALSE)</f>
        <v>-7</v>
      </c>
      <c r="K467" s="48">
        <f>VLOOKUP($B467,wedstrijden!$B:$L,K$1,FALSE)</f>
        <v>-28</v>
      </c>
      <c r="L467" s="71">
        <f>VLOOKUP($B467,wedstrijden!$B:$L,L$1,FALSE)</f>
        <v>0</v>
      </c>
      <c r="M467" s="71" t="e">
        <f>VLOOKUP(E467,lookups!G:J,4,FALSE)</f>
        <v>#N/A</v>
      </c>
      <c r="N467" s="71" t="e">
        <f t="shared" si="32"/>
        <v>#N/A</v>
      </c>
      <c r="O467" s="72"/>
      <c r="P467" s="72"/>
      <c r="Q467" s="72"/>
      <c r="R467" s="72"/>
      <c r="S467" s="72"/>
      <c r="T467" s="72"/>
      <c r="U467" s="72"/>
      <c r="V467" s="72"/>
      <c r="W467" s="72"/>
      <c r="AD467" s="71" t="str">
        <f t="shared" si="33"/>
        <v>0001</v>
      </c>
    </row>
    <row r="468" spans="1:30" ht="11.25" customHeight="1" x14ac:dyDescent="0.2">
      <c r="A468" s="71" t="str">
        <f t="shared" si="30"/>
        <v>0000</v>
      </c>
      <c r="B468" s="71">
        <f t="shared" si="31"/>
        <v>466</v>
      </c>
      <c r="C468" s="71">
        <f>VLOOKUP($B468,wedstrijden!$B:$L,C$1,FALSE)</f>
        <v>0</v>
      </c>
      <c r="D468" s="71">
        <f>VLOOKUP($B468,wedstrijden!$B:$L,D$1,FALSE)</f>
        <v>0</v>
      </c>
      <c r="E468" s="71">
        <f>VLOOKUP($B468,wedstrijden!$B:$L,E$1,FALSE)</f>
        <v>0</v>
      </c>
      <c r="F468" s="71">
        <f>VLOOKUP($B468,wedstrijden!$B:$L,F$1,FALSE)</f>
        <v>0</v>
      </c>
      <c r="G468" s="71">
        <f>VLOOKUP($B468,wedstrijden!$B:$L,G$1,FALSE)</f>
        <v>0</v>
      </c>
      <c r="H468" s="48">
        <f>VLOOKUP($B468,wedstrijden!$B:$L,H$1,FALSE)</f>
        <v>0</v>
      </c>
      <c r="I468" s="48">
        <f>VLOOKUP($B468,wedstrijden!$B:$L,I$1,FALSE)</f>
        <v>0</v>
      </c>
      <c r="J468" s="48">
        <f>VLOOKUP($B468,wedstrijden!$B:$L,J$1,FALSE)</f>
        <v>-7</v>
      </c>
      <c r="K468" s="48">
        <f>VLOOKUP($B468,wedstrijden!$B:$L,K$1,FALSE)</f>
        <v>-28</v>
      </c>
      <c r="L468" s="71">
        <f>VLOOKUP($B468,wedstrijden!$B:$L,L$1,FALSE)</f>
        <v>0</v>
      </c>
      <c r="M468" s="71" t="e">
        <f>VLOOKUP(E468,lookups!G:J,4,FALSE)</f>
        <v>#N/A</v>
      </c>
      <c r="N468" s="71" t="e">
        <f t="shared" si="32"/>
        <v>#N/A</v>
      </c>
      <c r="O468" s="72"/>
      <c r="P468" s="72"/>
      <c r="Q468" s="72"/>
      <c r="R468" s="72"/>
      <c r="S468" s="72"/>
      <c r="T468" s="72"/>
      <c r="U468" s="72"/>
      <c r="V468" s="72"/>
      <c r="W468" s="72"/>
      <c r="AD468" s="71" t="str">
        <f t="shared" si="33"/>
        <v>0001</v>
      </c>
    </row>
    <row r="469" spans="1:30" ht="11.25" customHeight="1" x14ac:dyDescent="0.2">
      <c r="A469" s="71" t="str">
        <f t="shared" si="30"/>
        <v>0000</v>
      </c>
      <c r="B469" s="71">
        <f t="shared" si="31"/>
        <v>467</v>
      </c>
      <c r="C469" s="71">
        <f>VLOOKUP($B469,wedstrijden!$B:$L,C$1,FALSE)</f>
        <v>0</v>
      </c>
      <c r="D469" s="71">
        <f>VLOOKUP($B469,wedstrijden!$B:$L,D$1,FALSE)</f>
        <v>0</v>
      </c>
      <c r="E469" s="71">
        <f>VLOOKUP($B469,wedstrijden!$B:$L,E$1,FALSE)</f>
        <v>0</v>
      </c>
      <c r="F469" s="71">
        <f>VLOOKUP($B469,wedstrijden!$B:$L,F$1,FALSE)</f>
        <v>0</v>
      </c>
      <c r="G469" s="71">
        <f>VLOOKUP($B469,wedstrijden!$B:$L,G$1,FALSE)</f>
        <v>0</v>
      </c>
      <c r="H469" s="48">
        <f>VLOOKUP($B469,wedstrijden!$B:$L,H$1,FALSE)</f>
        <v>0</v>
      </c>
      <c r="I469" s="48">
        <f>VLOOKUP($B469,wedstrijden!$B:$L,I$1,FALSE)</f>
        <v>0</v>
      </c>
      <c r="J469" s="48">
        <f>VLOOKUP($B469,wedstrijden!$B:$L,J$1,FALSE)</f>
        <v>-7</v>
      </c>
      <c r="K469" s="48">
        <f>VLOOKUP($B469,wedstrijden!$B:$L,K$1,FALSE)</f>
        <v>-28</v>
      </c>
      <c r="L469" s="71">
        <f>VLOOKUP($B469,wedstrijden!$B:$L,L$1,FALSE)</f>
        <v>0</v>
      </c>
      <c r="M469" s="71" t="e">
        <f>VLOOKUP(E469,lookups!G:J,4,FALSE)</f>
        <v>#N/A</v>
      </c>
      <c r="N469" s="71" t="e">
        <f t="shared" si="32"/>
        <v>#N/A</v>
      </c>
      <c r="O469" s="72"/>
      <c r="P469" s="72"/>
      <c r="Q469" s="72"/>
      <c r="R469" s="72"/>
      <c r="S469" s="72"/>
      <c r="T469" s="72"/>
      <c r="U469" s="72"/>
      <c r="V469" s="72"/>
      <c r="W469" s="72"/>
      <c r="AD469" s="71" t="str">
        <f t="shared" si="33"/>
        <v>0001</v>
      </c>
    </row>
    <row r="470" spans="1:30" ht="11.25" customHeight="1" x14ac:dyDescent="0.2">
      <c r="A470" s="71" t="str">
        <f t="shared" si="30"/>
        <v>0000</v>
      </c>
      <c r="B470" s="71">
        <f t="shared" si="31"/>
        <v>468</v>
      </c>
      <c r="C470" s="71">
        <f>VLOOKUP($B470,wedstrijden!$B:$L,C$1,FALSE)</f>
        <v>0</v>
      </c>
      <c r="D470" s="71">
        <f>VLOOKUP($B470,wedstrijden!$B:$L,D$1,FALSE)</f>
        <v>0</v>
      </c>
      <c r="E470" s="71">
        <f>VLOOKUP($B470,wedstrijden!$B:$L,E$1,FALSE)</f>
        <v>0</v>
      </c>
      <c r="F470" s="71">
        <f>VLOOKUP($B470,wedstrijden!$B:$L,F$1,FALSE)</f>
        <v>0</v>
      </c>
      <c r="G470" s="71">
        <f>VLOOKUP($B470,wedstrijden!$B:$L,G$1,FALSE)</f>
        <v>0</v>
      </c>
      <c r="H470" s="48">
        <f>VLOOKUP($B470,wedstrijden!$B:$L,H$1,FALSE)</f>
        <v>0</v>
      </c>
      <c r="I470" s="48">
        <f>VLOOKUP($B470,wedstrijden!$B:$L,I$1,FALSE)</f>
        <v>0</v>
      </c>
      <c r="J470" s="48">
        <f>VLOOKUP($B470,wedstrijden!$B:$L,J$1,FALSE)</f>
        <v>-7</v>
      </c>
      <c r="K470" s="48">
        <f>VLOOKUP($B470,wedstrijden!$B:$L,K$1,FALSE)</f>
        <v>-28</v>
      </c>
      <c r="L470" s="71">
        <f>VLOOKUP($B470,wedstrijden!$B:$L,L$1,FALSE)</f>
        <v>0</v>
      </c>
      <c r="M470" s="71" t="e">
        <f>VLOOKUP(E470,lookups!G:J,4,FALSE)</f>
        <v>#N/A</v>
      </c>
      <c r="N470" s="71" t="e">
        <f t="shared" si="32"/>
        <v>#N/A</v>
      </c>
      <c r="O470" s="72"/>
      <c r="P470" s="72"/>
      <c r="Q470" s="72"/>
      <c r="R470" s="72"/>
      <c r="S470" s="72"/>
      <c r="T470" s="72"/>
      <c r="U470" s="72"/>
      <c r="V470" s="72"/>
      <c r="W470" s="72"/>
      <c r="AD470" s="71" t="str">
        <f t="shared" si="33"/>
        <v>0001</v>
      </c>
    </row>
    <row r="471" spans="1:30" ht="11.25" customHeight="1" x14ac:dyDescent="0.2">
      <c r="A471" s="71" t="str">
        <f t="shared" si="30"/>
        <v>0000</v>
      </c>
      <c r="B471" s="71">
        <f t="shared" si="31"/>
        <v>469</v>
      </c>
      <c r="C471" s="71">
        <f>VLOOKUP($B471,wedstrijden!$B:$L,C$1,FALSE)</f>
        <v>0</v>
      </c>
      <c r="D471" s="71">
        <f>VLOOKUP($B471,wedstrijden!$B:$L,D$1,FALSE)</f>
        <v>0</v>
      </c>
      <c r="E471" s="71">
        <f>VLOOKUP($B471,wedstrijden!$B:$L,E$1,FALSE)</f>
        <v>0</v>
      </c>
      <c r="F471" s="71">
        <f>VLOOKUP($B471,wedstrijden!$B:$L,F$1,FALSE)</f>
        <v>0</v>
      </c>
      <c r="G471" s="71">
        <f>VLOOKUP($B471,wedstrijden!$B:$L,G$1,FALSE)</f>
        <v>0</v>
      </c>
      <c r="H471" s="48">
        <f>VLOOKUP($B471,wedstrijden!$B:$L,H$1,FALSE)</f>
        <v>0</v>
      </c>
      <c r="I471" s="48">
        <f>VLOOKUP($B471,wedstrijden!$B:$L,I$1,FALSE)</f>
        <v>0</v>
      </c>
      <c r="J471" s="48">
        <f>VLOOKUP($B471,wedstrijden!$B:$L,J$1,FALSE)</f>
        <v>-7</v>
      </c>
      <c r="K471" s="48">
        <f>VLOOKUP($B471,wedstrijden!$B:$L,K$1,FALSE)</f>
        <v>-28</v>
      </c>
      <c r="L471" s="71">
        <f>VLOOKUP($B471,wedstrijden!$B:$L,L$1,FALSE)</f>
        <v>0</v>
      </c>
      <c r="M471" s="71" t="e">
        <f>VLOOKUP(E471,lookups!G:J,4,FALSE)</f>
        <v>#N/A</v>
      </c>
      <c r="N471" s="71" t="e">
        <f t="shared" si="32"/>
        <v>#N/A</v>
      </c>
      <c r="O471" s="72"/>
      <c r="P471" s="72"/>
      <c r="Q471" s="72"/>
      <c r="R471" s="72"/>
      <c r="S471" s="72"/>
      <c r="T471" s="72"/>
      <c r="U471" s="72"/>
      <c r="V471" s="72"/>
      <c r="W471" s="72"/>
      <c r="AD471" s="71" t="str">
        <f t="shared" si="33"/>
        <v>0001</v>
      </c>
    </row>
    <row r="472" spans="1:30" ht="11.25" customHeight="1" x14ac:dyDescent="0.2">
      <c r="A472" s="71" t="str">
        <f t="shared" si="30"/>
        <v>0000</v>
      </c>
      <c r="B472" s="71">
        <f t="shared" si="31"/>
        <v>470</v>
      </c>
      <c r="C472" s="71">
        <f>VLOOKUP($B472,wedstrijden!$B:$L,C$1,FALSE)</f>
        <v>0</v>
      </c>
      <c r="D472" s="71">
        <f>VLOOKUP($B472,wedstrijden!$B:$L,D$1,FALSE)</f>
        <v>0</v>
      </c>
      <c r="E472" s="71">
        <f>VLOOKUP($B472,wedstrijden!$B:$L,E$1,FALSE)</f>
        <v>0</v>
      </c>
      <c r="F472" s="71">
        <f>VLOOKUP($B472,wedstrijden!$B:$L,F$1,FALSE)</f>
        <v>0</v>
      </c>
      <c r="G472" s="71">
        <f>VLOOKUP($B472,wedstrijden!$B:$L,G$1,FALSE)</f>
        <v>0</v>
      </c>
      <c r="H472" s="48">
        <f>VLOOKUP($B472,wedstrijden!$B:$L,H$1,FALSE)</f>
        <v>0</v>
      </c>
      <c r="I472" s="48">
        <f>VLOOKUP($B472,wedstrijden!$B:$L,I$1,FALSE)</f>
        <v>0</v>
      </c>
      <c r="J472" s="48">
        <f>VLOOKUP($B472,wedstrijden!$B:$L,J$1,FALSE)</f>
        <v>-7</v>
      </c>
      <c r="K472" s="48">
        <f>VLOOKUP($B472,wedstrijden!$B:$L,K$1,FALSE)</f>
        <v>-28</v>
      </c>
      <c r="L472" s="71">
        <f>VLOOKUP($B472,wedstrijden!$B:$L,L$1,FALSE)</f>
        <v>0</v>
      </c>
      <c r="M472" s="71" t="e">
        <f>VLOOKUP(E472,lookups!G:J,4,FALSE)</f>
        <v>#N/A</v>
      </c>
      <c r="N472" s="71" t="e">
        <f t="shared" si="32"/>
        <v>#N/A</v>
      </c>
      <c r="O472" s="72"/>
      <c r="P472" s="72"/>
      <c r="Q472" s="72"/>
      <c r="R472" s="72"/>
      <c r="S472" s="72"/>
      <c r="T472" s="72"/>
      <c r="U472" s="72"/>
      <c r="V472" s="72"/>
      <c r="W472" s="72"/>
      <c r="AD472" s="71" t="str">
        <f t="shared" si="33"/>
        <v>0001</v>
      </c>
    </row>
    <row r="473" spans="1:30" ht="11.25" customHeight="1" x14ac:dyDescent="0.2">
      <c r="A473" s="71" t="str">
        <f t="shared" si="30"/>
        <v>0000</v>
      </c>
      <c r="B473" s="71">
        <f t="shared" si="31"/>
        <v>471</v>
      </c>
      <c r="C473" s="71">
        <f>VLOOKUP($B473,wedstrijden!$B:$L,C$1,FALSE)</f>
        <v>0</v>
      </c>
      <c r="D473" s="71">
        <f>VLOOKUP($B473,wedstrijden!$B:$L,D$1,FALSE)</f>
        <v>0</v>
      </c>
      <c r="E473" s="71">
        <f>VLOOKUP($B473,wedstrijden!$B:$L,E$1,FALSE)</f>
        <v>0</v>
      </c>
      <c r="F473" s="71">
        <f>VLOOKUP($B473,wedstrijden!$B:$L,F$1,FALSE)</f>
        <v>0</v>
      </c>
      <c r="G473" s="71">
        <f>VLOOKUP($B473,wedstrijden!$B:$L,G$1,FALSE)</f>
        <v>0</v>
      </c>
      <c r="H473" s="48">
        <f>VLOOKUP($B473,wedstrijden!$B:$L,H$1,FALSE)</f>
        <v>0</v>
      </c>
      <c r="I473" s="48">
        <f>VLOOKUP($B473,wedstrijden!$B:$L,I$1,FALSE)</f>
        <v>0</v>
      </c>
      <c r="J473" s="48">
        <f>VLOOKUP($B473,wedstrijden!$B:$L,J$1,FALSE)</f>
        <v>-7</v>
      </c>
      <c r="K473" s="48">
        <f>VLOOKUP($B473,wedstrijden!$B:$L,K$1,FALSE)</f>
        <v>-28</v>
      </c>
      <c r="L473" s="71">
        <f>VLOOKUP($B473,wedstrijden!$B:$L,L$1,FALSE)</f>
        <v>0</v>
      </c>
      <c r="M473" s="71" t="e">
        <f>VLOOKUP(E473,lookups!G:J,4,FALSE)</f>
        <v>#N/A</v>
      </c>
      <c r="N473" s="71" t="e">
        <f t="shared" si="32"/>
        <v>#N/A</v>
      </c>
      <c r="O473" s="72"/>
      <c r="P473" s="72"/>
      <c r="Q473" s="72"/>
      <c r="R473" s="72"/>
      <c r="S473" s="72"/>
      <c r="T473" s="72"/>
      <c r="U473" s="72"/>
      <c r="V473" s="72"/>
      <c r="W473" s="72"/>
      <c r="AD473" s="71" t="str">
        <f t="shared" si="33"/>
        <v>0001</v>
      </c>
    </row>
    <row r="474" spans="1:30" ht="11.25" customHeight="1" x14ac:dyDescent="0.2">
      <c r="A474" s="71" t="str">
        <f t="shared" si="30"/>
        <v>0000</v>
      </c>
      <c r="B474" s="71">
        <f t="shared" si="31"/>
        <v>472</v>
      </c>
      <c r="C474" s="71">
        <f>VLOOKUP($B474,wedstrijden!$B:$L,C$1,FALSE)</f>
        <v>0</v>
      </c>
      <c r="D474" s="71">
        <f>VLOOKUP($B474,wedstrijden!$B:$L,D$1,FALSE)</f>
        <v>0</v>
      </c>
      <c r="E474" s="71">
        <f>VLOOKUP($B474,wedstrijden!$B:$L,E$1,FALSE)</f>
        <v>0</v>
      </c>
      <c r="F474" s="71">
        <f>VLOOKUP($B474,wedstrijden!$B:$L,F$1,FALSE)</f>
        <v>0</v>
      </c>
      <c r="G474" s="71">
        <f>VLOOKUP($B474,wedstrijden!$B:$L,G$1,FALSE)</f>
        <v>0</v>
      </c>
      <c r="H474" s="48">
        <f>VLOOKUP($B474,wedstrijden!$B:$L,H$1,FALSE)</f>
        <v>0</v>
      </c>
      <c r="I474" s="48">
        <f>VLOOKUP($B474,wedstrijden!$B:$L,I$1,FALSE)</f>
        <v>0</v>
      </c>
      <c r="J474" s="48">
        <f>VLOOKUP($B474,wedstrijden!$B:$L,J$1,FALSE)</f>
        <v>-7</v>
      </c>
      <c r="K474" s="48">
        <f>VLOOKUP($B474,wedstrijden!$B:$L,K$1,FALSE)</f>
        <v>-28</v>
      </c>
      <c r="L474" s="71">
        <f>VLOOKUP($B474,wedstrijden!$B:$L,L$1,FALSE)</f>
        <v>0</v>
      </c>
      <c r="M474" s="71" t="e">
        <f>VLOOKUP(E474,lookups!G:J,4,FALSE)</f>
        <v>#N/A</v>
      </c>
      <c r="N474" s="71" t="e">
        <f t="shared" si="32"/>
        <v>#N/A</v>
      </c>
      <c r="O474" s="72"/>
      <c r="P474" s="72"/>
      <c r="Q474" s="72"/>
      <c r="R474" s="72"/>
      <c r="S474" s="72"/>
      <c r="T474" s="72"/>
      <c r="U474" s="72"/>
      <c r="V474" s="72"/>
      <c r="W474" s="72"/>
      <c r="AD474" s="71" t="str">
        <f t="shared" si="33"/>
        <v>0001</v>
      </c>
    </row>
    <row r="475" spans="1:30" ht="11.25" customHeight="1" x14ac:dyDescent="0.2">
      <c r="A475" s="71" t="str">
        <f t="shared" si="30"/>
        <v>0000</v>
      </c>
      <c r="B475" s="71">
        <f t="shared" si="31"/>
        <v>473</v>
      </c>
      <c r="C475" s="71">
        <f>VLOOKUP($B475,wedstrijden!$B:$L,C$1,FALSE)</f>
        <v>0</v>
      </c>
      <c r="D475" s="71">
        <f>VLOOKUP($B475,wedstrijden!$B:$L,D$1,FALSE)</f>
        <v>0</v>
      </c>
      <c r="E475" s="71">
        <f>VLOOKUP($B475,wedstrijden!$B:$L,E$1,FALSE)</f>
        <v>0</v>
      </c>
      <c r="F475" s="71">
        <f>VLOOKUP($B475,wedstrijden!$B:$L,F$1,FALSE)</f>
        <v>0</v>
      </c>
      <c r="G475" s="71">
        <f>VLOOKUP($B475,wedstrijden!$B:$L,G$1,FALSE)</f>
        <v>0</v>
      </c>
      <c r="H475" s="48">
        <f>VLOOKUP($B475,wedstrijden!$B:$L,H$1,FALSE)</f>
        <v>0</v>
      </c>
      <c r="I475" s="48">
        <f>VLOOKUP($B475,wedstrijden!$B:$L,I$1,FALSE)</f>
        <v>0</v>
      </c>
      <c r="J475" s="48">
        <f>VLOOKUP($B475,wedstrijden!$B:$L,J$1,FALSE)</f>
        <v>-7</v>
      </c>
      <c r="K475" s="48">
        <f>VLOOKUP($B475,wedstrijden!$B:$L,K$1,FALSE)</f>
        <v>-28</v>
      </c>
      <c r="L475" s="71">
        <f>VLOOKUP($B475,wedstrijden!$B:$L,L$1,FALSE)</f>
        <v>0</v>
      </c>
      <c r="M475" s="71" t="e">
        <f>VLOOKUP(E475,lookups!G:J,4,FALSE)</f>
        <v>#N/A</v>
      </c>
      <c r="N475" s="71" t="e">
        <f t="shared" si="32"/>
        <v>#N/A</v>
      </c>
      <c r="O475" s="72"/>
      <c r="P475" s="72"/>
      <c r="Q475" s="72"/>
      <c r="R475" s="72"/>
      <c r="S475" s="72"/>
      <c r="T475" s="72"/>
      <c r="U475" s="72"/>
      <c r="V475" s="72"/>
      <c r="W475" s="72"/>
      <c r="AD475" s="71" t="str">
        <f t="shared" si="33"/>
        <v>0001</v>
      </c>
    </row>
    <row r="476" spans="1:30" ht="11.25" customHeight="1" x14ac:dyDescent="0.2">
      <c r="A476" s="71" t="str">
        <f t="shared" si="30"/>
        <v>0000</v>
      </c>
      <c r="B476" s="71">
        <f t="shared" si="31"/>
        <v>474</v>
      </c>
      <c r="C476" s="71">
        <f>VLOOKUP($B476,wedstrijden!$B:$L,C$1,FALSE)</f>
        <v>0</v>
      </c>
      <c r="D476" s="71">
        <f>VLOOKUP($B476,wedstrijden!$B:$L,D$1,FALSE)</f>
        <v>0</v>
      </c>
      <c r="E476" s="71">
        <f>VLOOKUP($B476,wedstrijden!$B:$L,E$1,FALSE)</f>
        <v>0</v>
      </c>
      <c r="F476" s="71">
        <f>VLOOKUP($B476,wedstrijden!$B:$L,F$1,FALSE)</f>
        <v>0</v>
      </c>
      <c r="G476" s="71">
        <f>VLOOKUP($B476,wedstrijden!$B:$L,G$1,FALSE)</f>
        <v>0</v>
      </c>
      <c r="H476" s="48">
        <f>VLOOKUP($B476,wedstrijden!$B:$L,H$1,FALSE)</f>
        <v>0</v>
      </c>
      <c r="I476" s="48">
        <f>VLOOKUP($B476,wedstrijden!$B:$L,I$1,FALSE)</f>
        <v>0</v>
      </c>
      <c r="J476" s="48">
        <f>VLOOKUP($B476,wedstrijden!$B:$L,J$1,FALSE)</f>
        <v>-7</v>
      </c>
      <c r="K476" s="48">
        <f>VLOOKUP($B476,wedstrijden!$B:$L,K$1,FALSE)</f>
        <v>-28</v>
      </c>
      <c r="L476" s="71">
        <f>VLOOKUP($B476,wedstrijden!$B:$L,L$1,FALSE)</f>
        <v>0</v>
      </c>
      <c r="M476" s="71" t="e">
        <f>VLOOKUP(E476,lookups!G:J,4,FALSE)</f>
        <v>#N/A</v>
      </c>
      <c r="N476" s="71" t="e">
        <f t="shared" si="32"/>
        <v>#N/A</v>
      </c>
      <c r="O476" s="72"/>
      <c r="P476" s="72"/>
      <c r="Q476" s="72"/>
      <c r="R476" s="72"/>
      <c r="S476" s="72"/>
      <c r="T476" s="72"/>
      <c r="U476" s="72"/>
      <c r="V476" s="72"/>
      <c r="W476" s="72"/>
      <c r="AD476" s="71" t="str">
        <f t="shared" si="33"/>
        <v>0001</v>
      </c>
    </row>
    <row r="477" spans="1:30" ht="11.25" customHeight="1" x14ac:dyDescent="0.2">
      <c r="A477" s="71" t="str">
        <f t="shared" si="30"/>
        <v>0000</v>
      </c>
      <c r="B477" s="71">
        <f t="shared" si="31"/>
        <v>475</v>
      </c>
      <c r="C477" s="71">
        <f>VLOOKUP($B477,wedstrijden!$B:$L,C$1,FALSE)</f>
        <v>0</v>
      </c>
      <c r="D477" s="71">
        <f>VLOOKUP($B477,wedstrijden!$B:$L,D$1,FALSE)</f>
        <v>0</v>
      </c>
      <c r="E477" s="71">
        <f>VLOOKUP($B477,wedstrijden!$B:$L,E$1,FALSE)</f>
        <v>0</v>
      </c>
      <c r="F477" s="71">
        <f>VLOOKUP($B477,wedstrijden!$B:$L,F$1,FALSE)</f>
        <v>0</v>
      </c>
      <c r="G477" s="71">
        <f>VLOOKUP($B477,wedstrijden!$B:$L,G$1,FALSE)</f>
        <v>0</v>
      </c>
      <c r="H477" s="48">
        <f>VLOOKUP($B477,wedstrijden!$B:$L,H$1,FALSE)</f>
        <v>0</v>
      </c>
      <c r="I477" s="48">
        <f>VLOOKUP($B477,wedstrijden!$B:$L,I$1,FALSE)</f>
        <v>0</v>
      </c>
      <c r="J477" s="48">
        <f>VLOOKUP($B477,wedstrijden!$B:$L,J$1,FALSE)</f>
        <v>-7</v>
      </c>
      <c r="K477" s="48">
        <f>VLOOKUP($B477,wedstrijden!$B:$L,K$1,FALSE)</f>
        <v>-28</v>
      </c>
      <c r="L477" s="71">
        <f>VLOOKUP($B477,wedstrijden!$B:$L,L$1,FALSE)</f>
        <v>0</v>
      </c>
      <c r="M477" s="71" t="e">
        <f>VLOOKUP(E477,lookups!G:J,4,FALSE)</f>
        <v>#N/A</v>
      </c>
      <c r="N477" s="71" t="e">
        <f t="shared" si="32"/>
        <v>#N/A</v>
      </c>
      <c r="O477" s="72"/>
      <c r="P477" s="72"/>
      <c r="Q477" s="72"/>
      <c r="R477" s="72"/>
      <c r="S477" s="72"/>
      <c r="T477" s="72"/>
      <c r="U477" s="72"/>
      <c r="V477" s="72"/>
      <c r="W477" s="72"/>
      <c r="AD477" s="71" t="str">
        <f t="shared" si="33"/>
        <v>0001</v>
      </c>
    </row>
    <row r="478" spans="1:30" ht="11.25" customHeight="1" x14ac:dyDescent="0.2">
      <c r="A478" s="71" t="str">
        <f t="shared" si="30"/>
        <v>0000</v>
      </c>
      <c r="B478" s="71">
        <f t="shared" si="31"/>
        <v>476</v>
      </c>
      <c r="C478" s="71">
        <f>VLOOKUP($B478,wedstrijden!$B:$L,C$1,FALSE)</f>
        <v>0</v>
      </c>
      <c r="D478" s="71">
        <f>VLOOKUP($B478,wedstrijden!$B:$L,D$1,FALSE)</f>
        <v>0</v>
      </c>
      <c r="E478" s="71">
        <f>VLOOKUP($B478,wedstrijden!$B:$L,E$1,FALSE)</f>
        <v>0</v>
      </c>
      <c r="F478" s="71">
        <f>VLOOKUP($B478,wedstrijden!$B:$L,F$1,FALSE)</f>
        <v>0</v>
      </c>
      <c r="G478" s="71">
        <f>VLOOKUP($B478,wedstrijden!$B:$L,G$1,FALSE)</f>
        <v>0</v>
      </c>
      <c r="H478" s="48">
        <f>VLOOKUP($B478,wedstrijden!$B:$L,H$1,FALSE)</f>
        <v>0</v>
      </c>
      <c r="I478" s="48">
        <f>VLOOKUP($B478,wedstrijden!$B:$L,I$1,FALSE)</f>
        <v>0</v>
      </c>
      <c r="J478" s="48">
        <f>VLOOKUP($B478,wedstrijden!$B:$L,J$1,FALSE)</f>
        <v>-7</v>
      </c>
      <c r="K478" s="48">
        <f>VLOOKUP($B478,wedstrijden!$B:$L,K$1,FALSE)</f>
        <v>-28</v>
      </c>
      <c r="L478" s="71">
        <f>VLOOKUP($B478,wedstrijden!$B:$L,L$1,FALSE)</f>
        <v>0</v>
      </c>
      <c r="M478" s="71" t="e">
        <f>VLOOKUP(E478,lookups!G:J,4,FALSE)</f>
        <v>#N/A</v>
      </c>
      <c r="N478" s="71" t="e">
        <f t="shared" si="32"/>
        <v>#N/A</v>
      </c>
      <c r="O478" s="72"/>
      <c r="P478" s="72"/>
      <c r="Q478" s="72"/>
      <c r="R478" s="72"/>
      <c r="S478" s="72"/>
      <c r="T478" s="72"/>
      <c r="U478" s="72"/>
      <c r="V478" s="72"/>
      <c r="W478" s="72"/>
      <c r="AD478" s="71" t="str">
        <f t="shared" si="33"/>
        <v>0001</v>
      </c>
    </row>
    <row r="479" spans="1:30" ht="11.25" customHeight="1" x14ac:dyDescent="0.2">
      <c r="A479" s="71" t="str">
        <f t="shared" si="30"/>
        <v>0000</v>
      </c>
      <c r="B479" s="71">
        <f t="shared" si="31"/>
        <v>477</v>
      </c>
      <c r="C479" s="71">
        <f>VLOOKUP($B479,wedstrijden!$B:$L,C$1,FALSE)</f>
        <v>0</v>
      </c>
      <c r="D479" s="71">
        <f>VLOOKUP($B479,wedstrijden!$B:$L,D$1,FALSE)</f>
        <v>0</v>
      </c>
      <c r="E479" s="71">
        <f>VLOOKUP($B479,wedstrijden!$B:$L,E$1,FALSE)</f>
        <v>0</v>
      </c>
      <c r="F479" s="71">
        <f>VLOOKUP($B479,wedstrijden!$B:$L,F$1,FALSE)</f>
        <v>0</v>
      </c>
      <c r="G479" s="71">
        <f>VLOOKUP($B479,wedstrijden!$B:$L,G$1,FALSE)</f>
        <v>0</v>
      </c>
      <c r="H479" s="48">
        <f>VLOOKUP($B479,wedstrijden!$B:$L,H$1,FALSE)</f>
        <v>0</v>
      </c>
      <c r="I479" s="48">
        <f>VLOOKUP($B479,wedstrijden!$B:$L,I$1,FALSE)</f>
        <v>0</v>
      </c>
      <c r="J479" s="48">
        <f>VLOOKUP($B479,wedstrijden!$B:$L,J$1,FALSE)</f>
        <v>-7</v>
      </c>
      <c r="K479" s="48">
        <f>VLOOKUP($B479,wedstrijden!$B:$L,K$1,FALSE)</f>
        <v>-28</v>
      </c>
      <c r="L479" s="71">
        <f>VLOOKUP($B479,wedstrijden!$B:$L,L$1,FALSE)</f>
        <v>0</v>
      </c>
      <c r="M479" s="71" t="e">
        <f>VLOOKUP(E479,lookups!G:J,4,FALSE)</f>
        <v>#N/A</v>
      </c>
      <c r="N479" s="71" t="e">
        <f t="shared" si="32"/>
        <v>#N/A</v>
      </c>
      <c r="O479" s="72"/>
      <c r="P479" s="72"/>
      <c r="Q479" s="72"/>
      <c r="R479" s="72"/>
      <c r="S479" s="72"/>
      <c r="T479" s="72"/>
      <c r="U479" s="72"/>
      <c r="V479" s="72"/>
      <c r="W479" s="72"/>
      <c r="AD479" s="71" t="str">
        <f t="shared" si="33"/>
        <v>0001</v>
      </c>
    </row>
    <row r="480" spans="1:30" ht="11.25" customHeight="1" x14ac:dyDescent="0.2">
      <c r="A480" s="71" t="str">
        <f t="shared" si="30"/>
        <v>0000</v>
      </c>
      <c r="B480" s="71">
        <f t="shared" si="31"/>
        <v>478</v>
      </c>
      <c r="C480" s="71">
        <f>VLOOKUP($B480,wedstrijden!$B:$L,C$1,FALSE)</f>
        <v>0</v>
      </c>
      <c r="D480" s="71">
        <f>VLOOKUP($B480,wedstrijden!$B:$L,D$1,FALSE)</f>
        <v>0</v>
      </c>
      <c r="E480" s="71">
        <f>VLOOKUP($B480,wedstrijden!$B:$L,E$1,FALSE)</f>
        <v>0</v>
      </c>
      <c r="F480" s="71">
        <f>VLOOKUP($B480,wedstrijden!$B:$L,F$1,FALSE)</f>
        <v>0</v>
      </c>
      <c r="G480" s="71">
        <f>VLOOKUP($B480,wedstrijden!$B:$L,G$1,FALSE)</f>
        <v>0</v>
      </c>
      <c r="H480" s="48">
        <f>VLOOKUP($B480,wedstrijden!$B:$L,H$1,FALSE)</f>
        <v>0</v>
      </c>
      <c r="I480" s="48">
        <f>VLOOKUP($B480,wedstrijden!$B:$L,I$1,FALSE)</f>
        <v>0</v>
      </c>
      <c r="J480" s="48">
        <f>VLOOKUP($B480,wedstrijden!$B:$L,J$1,FALSE)</f>
        <v>-7</v>
      </c>
      <c r="K480" s="48">
        <f>VLOOKUP($B480,wedstrijden!$B:$L,K$1,FALSE)</f>
        <v>-28</v>
      </c>
      <c r="L480" s="71">
        <f>VLOOKUP($B480,wedstrijden!$B:$L,L$1,FALSE)</f>
        <v>0</v>
      </c>
      <c r="M480" s="71" t="e">
        <f>VLOOKUP(E480,lookups!G:J,4,FALSE)</f>
        <v>#N/A</v>
      </c>
      <c r="N480" s="71" t="e">
        <f t="shared" si="32"/>
        <v>#N/A</v>
      </c>
      <c r="O480" s="72"/>
      <c r="P480" s="72"/>
      <c r="Q480" s="72"/>
      <c r="R480" s="72"/>
      <c r="S480" s="72"/>
      <c r="T480" s="72"/>
      <c r="U480" s="72"/>
      <c r="V480" s="72"/>
      <c r="W480" s="72"/>
      <c r="AD480" s="71" t="str">
        <f t="shared" si="33"/>
        <v>0001</v>
      </c>
    </row>
    <row r="481" spans="1:30" ht="11.25" customHeight="1" x14ac:dyDescent="0.2">
      <c r="A481" s="71" t="str">
        <f t="shared" si="30"/>
        <v>0000</v>
      </c>
      <c r="B481" s="71">
        <f t="shared" si="31"/>
        <v>479</v>
      </c>
      <c r="C481" s="71">
        <f>VLOOKUP($B481,wedstrijden!$B:$L,C$1,FALSE)</f>
        <v>0</v>
      </c>
      <c r="D481" s="71">
        <f>VLOOKUP($B481,wedstrijden!$B:$L,D$1,FALSE)</f>
        <v>0</v>
      </c>
      <c r="E481" s="71">
        <f>VLOOKUP($B481,wedstrijden!$B:$L,E$1,FALSE)</f>
        <v>0</v>
      </c>
      <c r="F481" s="71">
        <f>VLOOKUP($B481,wedstrijden!$B:$L,F$1,FALSE)</f>
        <v>0</v>
      </c>
      <c r="G481" s="71">
        <f>VLOOKUP($B481,wedstrijden!$B:$L,G$1,FALSE)</f>
        <v>0</v>
      </c>
      <c r="H481" s="48">
        <f>VLOOKUP($B481,wedstrijden!$B:$L,H$1,FALSE)</f>
        <v>0</v>
      </c>
      <c r="I481" s="48">
        <f>VLOOKUP($B481,wedstrijden!$B:$L,I$1,FALSE)</f>
        <v>0</v>
      </c>
      <c r="J481" s="48">
        <f>VLOOKUP($B481,wedstrijden!$B:$L,J$1,FALSE)</f>
        <v>-7</v>
      </c>
      <c r="K481" s="48">
        <f>VLOOKUP($B481,wedstrijden!$B:$L,K$1,FALSE)</f>
        <v>-28</v>
      </c>
      <c r="L481" s="71">
        <f>VLOOKUP($B481,wedstrijden!$B:$L,L$1,FALSE)</f>
        <v>0</v>
      </c>
      <c r="M481" s="71" t="e">
        <f>VLOOKUP(E481,lookups!G:J,4,FALSE)</f>
        <v>#N/A</v>
      </c>
      <c r="N481" s="71" t="e">
        <f t="shared" si="32"/>
        <v>#N/A</v>
      </c>
      <c r="O481" s="72"/>
      <c r="P481" s="72"/>
      <c r="Q481" s="72"/>
      <c r="R481" s="72"/>
      <c r="S481" s="72"/>
      <c r="T481" s="72"/>
      <c r="U481" s="72"/>
      <c r="V481" s="72"/>
      <c r="W481" s="72"/>
      <c r="AD481" s="71" t="str">
        <f t="shared" si="33"/>
        <v>0001</v>
      </c>
    </row>
    <row r="482" spans="1:30" ht="11.25" customHeight="1" x14ac:dyDescent="0.2">
      <c r="A482" s="71" t="str">
        <f t="shared" si="30"/>
        <v>0000</v>
      </c>
      <c r="B482" s="71">
        <f t="shared" si="31"/>
        <v>480</v>
      </c>
      <c r="C482" s="71">
        <f>VLOOKUP($B482,wedstrijden!$B:$L,C$1,FALSE)</f>
        <v>0</v>
      </c>
      <c r="D482" s="71">
        <f>VLOOKUP($B482,wedstrijden!$B:$L,D$1,FALSE)</f>
        <v>0</v>
      </c>
      <c r="E482" s="71">
        <f>VLOOKUP($B482,wedstrijden!$B:$L,E$1,FALSE)</f>
        <v>0</v>
      </c>
      <c r="F482" s="71">
        <f>VLOOKUP($B482,wedstrijden!$B:$L,F$1,FALSE)</f>
        <v>0</v>
      </c>
      <c r="G482" s="71">
        <f>VLOOKUP($B482,wedstrijden!$B:$L,G$1,FALSE)</f>
        <v>0</v>
      </c>
      <c r="H482" s="48">
        <f>VLOOKUP($B482,wedstrijden!$B:$L,H$1,FALSE)</f>
        <v>0</v>
      </c>
      <c r="I482" s="48">
        <f>VLOOKUP($B482,wedstrijden!$B:$L,I$1,FALSE)</f>
        <v>0</v>
      </c>
      <c r="J482" s="48">
        <f>VLOOKUP($B482,wedstrijden!$B:$L,J$1,FALSE)</f>
        <v>-7</v>
      </c>
      <c r="K482" s="48">
        <f>VLOOKUP($B482,wedstrijden!$B:$L,K$1,FALSE)</f>
        <v>-28</v>
      </c>
      <c r="L482" s="71">
        <f>VLOOKUP($B482,wedstrijden!$B:$L,L$1,FALSE)</f>
        <v>0</v>
      </c>
      <c r="M482" s="71" t="e">
        <f>VLOOKUP(E482,lookups!G:J,4,FALSE)</f>
        <v>#N/A</v>
      </c>
      <c r="N482" s="71" t="e">
        <f t="shared" si="32"/>
        <v>#N/A</v>
      </c>
      <c r="O482" s="72"/>
      <c r="P482" s="72"/>
      <c r="Q482" s="72"/>
      <c r="R482" s="72"/>
      <c r="S482" s="72"/>
      <c r="T482" s="72"/>
      <c r="U482" s="72"/>
      <c r="V482" s="72"/>
      <c r="W482" s="72"/>
      <c r="AD482" s="71" t="str">
        <f t="shared" si="33"/>
        <v>0001</v>
      </c>
    </row>
    <row r="483" spans="1:30" ht="11.25" customHeight="1" x14ac:dyDescent="0.2">
      <c r="A483" s="71" t="str">
        <f t="shared" si="30"/>
        <v>0000</v>
      </c>
      <c r="B483" s="71">
        <f t="shared" si="31"/>
        <v>481</v>
      </c>
      <c r="C483" s="71">
        <f>VLOOKUP($B483,wedstrijden!$B:$L,C$1,FALSE)</f>
        <v>0</v>
      </c>
      <c r="D483" s="71">
        <f>VLOOKUP($B483,wedstrijden!$B:$L,D$1,FALSE)</f>
        <v>0</v>
      </c>
      <c r="E483" s="71">
        <f>VLOOKUP($B483,wedstrijden!$B:$L,E$1,FALSE)</f>
        <v>0</v>
      </c>
      <c r="F483" s="71">
        <f>VLOOKUP($B483,wedstrijden!$B:$L,F$1,FALSE)</f>
        <v>0</v>
      </c>
      <c r="G483" s="71">
        <f>VLOOKUP($B483,wedstrijden!$B:$L,G$1,FALSE)</f>
        <v>0</v>
      </c>
      <c r="H483" s="48">
        <f>VLOOKUP($B483,wedstrijden!$B:$L,H$1,FALSE)</f>
        <v>0</v>
      </c>
      <c r="I483" s="48">
        <f>VLOOKUP($B483,wedstrijden!$B:$L,I$1,FALSE)</f>
        <v>0</v>
      </c>
      <c r="J483" s="48">
        <f>VLOOKUP($B483,wedstrijden!$B:$L,J$1,FALSE)</f>
        <v>-7</v>
      </c>
      <c r="K483" s="48">
        <f>VLOOKUP($B483,wedstrijden!$B:$L,K$1,FALSE)</f>
        <v>-28</v>
      </c>
      <c r="L483" s="71">
        <f>VLOOKUP($B483,wedstrijden!$B:$L,L$1,FALSE)</f>
        <v>0</v>
      </c>
      <c r="M483" s="71" t="e">
        <f>VLOOKUP(E483,lookups!G:J,4,FALSE)</f>
        <v>#N/A</v>
      </c>
      <c r="N483" s="71" t="e">
        <f t="shared" si="32"/>
        <v>#N/A</v>
      </c>
      <c r="O483" s="72"/>
      <c r="P483" s="72"/>
      <c r="Q483" s="72"/>
      <c r="R483" s="72"/>
      <c r="S483" s="72"/>
      <c r="T483" s="72"/>
      <c r="U483" s="72"/>
      <c r="V483" s="72"/>
      <c r="W483" s="72"/>
      <c r="AD483" s="71" t="str">
        <f t="shared" si="33"/>
        <v>0001</v>
      </c>
    </row>
    <row r="484" spans="1:30" ht="11.25" customHeight="1" x14ac:dyDescent="0.2">
      <c r="A484" s="71" t="str">
        <f t="shared" si="30"/>
        <v>0000</v>
      </c>
      <c r="B484" s="71">
        <f t="shared" si="31"/>
        <v>482</v>
      </c>
      <c r="C484" s="71">
        <f>VLOOKUP($B484,wedstrijden!$B:$L,C$1,FALSE)</f>
        <v>0</v>
      </c>
      <c r="D484" s="71">
        <f>VLOOKUP($B484,wedstrijden!$B:$L,D$1,FALSE)</f>
        <v>0</v>
      </c>
      <c r="E484" s="71">
        <f>VLOOKUP($B484,wedstrijden!$B:$L,E$1,FALSE)</f>
        <v>0</v>
      </c>
      <c r="F484" s="71">
        <f>VLOOKUP($B484,wedstrijden!$B:$L,F$1,FALSE)</f>
        <v>0</v>
      </c>
      <c r="G484" s="71">
        <f>VLOOKUP($B484,wedstrijden!$B:$L,G$1,FALSE)</f>
        <v>0</v>
      </c>
      <c r="H484" s="48">
        <f>VLOOKUP($B484,wedstrijden!$B:$L,H$1,FALSE)</f>
        <v>0</v>
      </c>
      <c r="I484" s="48">
        <f>VLOOKUP($B484,wedstrijden!$B:$L,I$1,FALSE)</f>
        <v>0</v>
      </c>
      <c r="J484" s="48">
        <f>VLOOKUP($B484,wedstrijden!$B:$L,J$1,FALSE)</f>
        <v>-7</v>
      </c>
      <c r="K484" s="48">
        <f>VLOOKUP($B484,wedstrijden!$B:$L,K$1,FALSE)</f>
        <v>-28</v>
      </c>
      <c r="L484" s="71">
        <f>VLOOKUP($B484,wedstrijden!$B:$L,L$1,FALSE)</f>
        <v>0</v>
      </c>
      <c r="M484" s="71" t="e">
        <f>VLOOKUP(E484,lookups!G:J,4,FALSE)</f>
        <v>#N/A</v>
      </c>
      <c r="N484" s="71" t="e">
        <f t="shared" si="32"/>
        <v>#N/A</v>
      </c>
      <c r="O484" s="72"/>
      <c r="P484" s="72"/>
      <c r="Q484" s="72"/>
      <c r="R484" s="72"/>
      <c r="S484" s="72"/>
      <c r="T484" s="72"/>
      <c r="U484" s="72"/>
      <c r="V484" s="72"/>
      <c r="W484" s="72"/>
      <c r="AD484" s="71" t="str">
        <f t="shared" si="33"/>
        <v>0001</v>
      </c>
    </row>
    <row r="485" spans="1:30" ht="11.25" customHeight="1" x14ac:dyDescent="0.2">
      <c r="A485" s="71" t="str">
        <f t="shared" si="30"/>
        <v>0000</v>
      </c>
      <c r="B485" s="71">
        <f t="shared" si="31"/>
        <v>483</v>
      </c>
      <c r="C485" s="71">
        <f>VLOOKUP($B485,wedstrijden!$B:$L,C$1,FALSE)</f>
        <v>0</v>
      </c>
      <c r="D485" s="71">
        <f>VLOOKUP($B485,wedstrijden!$B:$L,D$1,FALSE)</f>
        <v>0</v>
      </c>
      <c r="E485" s="71">
        <f>VLOOKUP($B485,wedstrijden!$B:$L,E$1,FALSE)</f>
        <v>0</v>
      </c>
      <c r="F485" s="71">
        <f>VLOOKUP($B485,wedstrijden!$B:$L,F$1,FALSE)</f>
        <v>0</v>
      </c>
      <c r="G485" s="71">
        <f>VLOOKUP($B485,wedstrijden!$B:$L,G$1,FALSE)</f>
        <v>0</v>
      </c>
      <c r="H485" s="48">
        <f>VLOOKUP($B485,wedstrijden!$B:$L,H$1,FALSE)</f>
        <v>0</v>
      </c>
      <c r="I485" s="48">
        <f>VLOOKUP($B485,wedstrijden!$B:$L,I$1,FALSE)</f>
        <v>0</v>
      </c>
      <c r="J485" s="48">
        <f>VLOOKUP($B485,wedstrijden!$B:$L,J$1,FALSE)</f>
        <v>-7</v>
      </c>
      <c r="K485" s="48">
        <f>VLOOKUP($B485,wedstrijden!$B:$L,K$1,FALSE)</f>
        <v>-28</v>
      </c>
      <c r="L485" s="71">
        <f>VLOOKUP($B485,wedstrijden!$B:$L,L$1,FALSE)</f>
        <v>0</v>
      </c>
      <c r="M485" s="71" t="e">
        <f>VLOOKUP(E485,lookups!G:J,4,FALSE)</f>
        <v>#N/A</v>
      </c>
      <c r="N485" s="71" t="e">
        <f t="shared" si="32"/>
        <v>#N/A</v>
      </c>
      <c r="O485" s="72"/>
      <c r="P485" s="72"/>
      <c r="Q485" s="72"/>
      <c r="R485" s="72"/>
      <c r="S485" s="72"/>
      <c r="T485" s="72"/>
      <c r="U485" s="72"/>
      <c r="V485" s="72"/>
      <c r="W485" s="72"/>
      <c r="AD485" s="71" t="str">
        <f t="shared" si="33"/>
        <v>0001</v>
      </c>
    </row>
    <row r="486" spans="1:30" ht="11.25" customHeight="1" x14ac:dyDescent="0.2">
      <c r="A486" s="71" t="str">
        <f t="shared" si="30"/>
        <v>0000</v>
      </c>
      <c r="B486" s="71">
        <f t="shared" si="31"/>
        <v>484</v>
      </c>
      <c r="C486" s="71">
        <f>VLOOKUP($B486,wedstrijden!$B:$L,C$1,FALSE)</f>
        <v>0</v>
      </c>
      <c r="D486" s="71">
        <f>VLOOKUP($B486,wedstrijden!$B:$L,D$1,FALSE)</f>
        <v>0</v>
      </c>
      <c r="E486" s="71">
        <f>VLOOKUP($B486,wedstrijden!$B:$L,E$1,FALSE)</f>
        <v>0</v>
      </c>
      <c r="F486" s="71">
        <f>VLOOKUP($B486,wedstrijden!$B:$L,F$1,FALSE)</f>
        <v>0</v>
      </c>
      <c r="G486" s="71">
        <f>VLOOKUP($B486,wedstrijden!$B:$L,G$1,FALSE)</f>
        <v>0</v>
      </c>
      <c r="H486" s="48">
        <f>VLOOKUP($B486,wedstrijden!$B:$L,H$1,FALSE)</f>
        <v>0</v>
      </c>
      <c r="I486" s="48">
        <f>VLOOKUP($B486,wedstrijden!$B:$L,I$1,FALSE)</f>
        <v>0</v>
      </c>
      <c r="J486" s="48">
        <f>VLOOKUP($B486,wedstrijden!$B:$L,J$1,FALSE)</f>
        <v>-7</v>
      </c>
      <c r="K486" s="48">
        <f>VLOOKUP($B486,wedstrijden!$B:$L,K$1,FALSE)</f>
        <v>-28</v>
      </c>
      <c r="L486" s="71">
        <f>VLOOKUP($B486,wedstrijden!$B:$L,L$1,FALSE)</f>
        <v>0</v>
      </c>
      <c r="M486" s="71" t="e">
        <f>VLOOKUP(E486,lookups!G:J,4,FALSE)</f>
        <v>#N/A</v>
      </c>
      <c r="N486" s="71" t="e">
        <f t="shared" si="32"/>
        <v>#N/A</v>
      </c>
      <c r="O486" s="72"/>
      <c r="P486" s="72"/>
      <c r="Q486" s="72"/>
      <c r="R486" s="72"/>
      <c r="S486" s="72"/>
      <c r="T486" s="72"/>
      <c r="U486" s="72"/>
      <c r="V486" s="72"/>
      <c r="W486" s="72"/>
      <c r="AD486" s="71" t="str">
        <f t="shared" si="33"/>
        <v>0001</v>
      </c>
    </row>
    <row r="487" spans="1:30" ht="11.25" customHeight="1" x14ac:dyDescent="0.2">
      <c r="A487" s="71" t="str">
        <f t="shared" si="30"/>
        <v>0000</v>
      </c>
      <c r="B487" s="71">
        <f t="shared" si="31"/>
        <v>485</v>
      </c>
      <c r="C487" s="71">
        <f>VLOOKUP($B487,wedstrijden!$B:$L,C$1,FALSE)</f>
        <v>0</v>
      </c>
      <c r="D487" s="71">
        <f>VLOOKUP($B487,wedstrijden!$B:$L,D$1,FALSE)</f>
        <v>0</v>
      </c>
      <c r="E487" s="71">
        <f>VLOOKUP($B487,wedstrijden!$B:$L,E$1,FALSE)</f>
        <v>0</v>
      </c>
      <c r="F487" s="71">
        <f>VLOOKUP($B487,wedstrijden!$B:$L,F$1,FALSE)</f>
        <v>0</v>
      </c>
      <c r="G487" s="71">
        <f>VLOOKUP($B487,wedstrijden!$B:$L,G$1,FALSE)</f>
        <v>0</v>
      </c>
      <c r="H487" s="48">
        <f>VLOOKUP($B487,wedstrijden!$B:$L,H$1,FALSE)</f>
        <v>0</v>
      </c>
      <c r="I487" s="48">
        <f>VLOOKUP($B487,wedstrijden!$B:$L,I$1,FALSE)</f>
        <v>0</v>
      </c>
      <c r="J487" s="48">
        <f>VLOOKUP($B487,wedstrijden!$B:$L,J$1,FALSE)</f>
        <v>-7</v>
      </c>
      <c r="K487" s="48">
        <f>VLOOKUP($B487,wedstrijden!$B:$L,K$1,FALSE)</f>
        <v>-28</v>
      </c>
      <c r="L487" s="71">
        <f>VLOOKUP($B487,wedstrijden!$B:$L,L$1,FALSE)</f>
        <v>0</v>
      </c>
      <c r="M487" s="71" t="e">
        <f>VLOOKUP(E487,lookups!G:J,4,FALSE)</f>
        <v>#N/A</v>
      </c>
      <c r="N487" s="71" t="e">
        <f t="shared" si="32"/>
        <v>#N/A</v>
      </c>
      <c r="O487" s="72"/>
      <c r="P487" s="72"/>
      <c r="Q487" s="72"/>
      <c r="R487" s="72"/>
      <c r="S487" s="72"/>
      <c r="T487" s="72"/>
      <c r="U487" s="72"/>
      <c r="V487" s="72"/>
      <c r="W487" s="72"/>
      <c r="AD487" s="71" t="str">
        <f t="shared" si="33"/>
        <v>0001</v>
      </c>
    </row>
    <row r="488" spans="1:30" ht="11.25" customHeight="1" x14ac:dyDescent="0.2">
      <c r="A488" s="71" t="str">
        <f t="shared" si="30"/>
        <v>0000</v>
      </c>
      <c r="B488" s="71">
        <f t="shared" si="31"/>
        <v>486</v>
      </c>
      <c r="C488" s="71">
        <f>VLOOKUP($B488,wedstrijden!$B:$L,C$1,FALSE)</f>
        <v>0</v>
      </c>
      <c r="D488" s="71">
        <f>VLOOKUP($B488,wedstrijden!$B:$L,D$1,FALSE)</f>
        <v>0</v>
      </c>
      <c r="E488" s="71">
        <f>VLOOKUP($B488,wedstrijden!$B:$L,E$1,FALSE)</f>
        <v>0</v>
      </c>
      <c r="F488" s="71">
        <f>VLOOKUP($B488,wedstrijden!$B:$L,F$1,FALSE)</f>
        <v>0</v>
      </c>
      <c r="G488" s="71">
        <f>VLOOKUP($B488,wedstrijden!$B:$L,G$1,FALSE)</f>
        <v>0</v>
      </c>
      <c r="H488" s="48">
        <f>VLOOKUP($B488,wedstrijden!$B:$L,H$1,FALSE)</f>
        <v>0</v>
      </c>
      <c r="I488" s="48">
        <f>VLOOKUP($B488,wedstrijden!$B:$L,I$1,FALSE)</f>
        <v>0</v>
      </c>
      <c r="J488" s="48">
        <f>VLOOKUP($B488,wedstrijden!$B:$L,J$1,FALSE)</f>
        <v>-7</v>
      </c>
      <c r="K488" s="48">
        <f>VLOOKUP($B488,wedstrijden!$B:$L,K$1,FALSE)</f>
        <v>-28</v>
      </c>
      <c r="L488" s="71">
        <f>VLOOKUP($B488,wedstrijden!$B:$L,L$1,FALSE)</f>
        <v>0</v>
      </c>
      <c r="M488" s="71" t="e">
        <f>VLOOKUP(E488,lookups!G:J,4,FALSE)</f>
        <v>#N/A</v>
      </c>
      <c r="N488" s="71" t="e">
        <f t="shared" si="32"/>
        <v>#N/A</v>
      </c>
      <c r="O488" s="72"/>
      <c r="P488" s="72"/>
      <c r="Q488" s="72"/>
      <c r="R488" s="72"/>
      <c r="S488" s="72"/>
      <c r="T488" s="72"/>
      <c r="U488" s="72"/>
      <c r="V488" s="72"/>
      <c r="W488" s="72"/>
      <c r="AD488" s="71" t="str">
        <f t="shared" si="33"/>
        <v>0001</v>
      </c>
    </row>
    <row r="489" spans="1:30" ht="11.25" customHeight="1" x14ac:dyDescent="0.2">
      <c r="A489" s="71" t="str">
        <f t="shared" ref="A489:A500" si="34">F489&amp;E489&amp;C489&amp;D489</f>
        <v>0000</v>
      </c>
      <c r="B489" s="71">
        <f t="shared" ref="B489:B500" si="35">B488+1</f>
        <v>487</v>
      </c>
      <c r="C489" s="71">
        <f>VLOOKUP($B489,wedstrijden!$B:$L,C$1,FALSE)</f>
        <v>0</v>
      </c>
      <c r="D489" s="71">
        <f>VLOOKUP($B489,wedstrijden!$B:$L,D$1,FALSE)</f>
        <v>0</v>
      </c>
      <c r="E489" s="71">
        <f>VLOOKUP($B489,wedstrijden!$B:$L,E$1,FALSE)</f>
        <v>0</v>
      </c>
      <c r="F489" s="71">
        <f>VLOOKUP($B489,wedstrijden!$B:$L,F$1,FALSE)</f>
        <v>0</v>
      </c>
      <c r="G489" s="71">
        <f>VLOOKUP($B489,wedstrijden!$B:$L,G$1,FALSE)</f>
        <v>0</v>
      </c>
      <c r="H489" s="48">
        <f>VLOOKUP($B489,wedstrijden!$B:$L,H$1,FALSE)</f>
        <v>0</v>
      </c>
      <c r="I489" s="48">
        <f>VLOOKUP($B489,wedstrijden!$B:$L,I$1,FALSE)</f>
        <v>0</v>
      </c>
      <c r="J489" s="48">
        <f>VLOOKUP($B489,wedstrijden!$B:$L,J$1,FALSE)</f>
        <v>-7</v>
      </c>
      <c r="K489" s="48">
        <f>VLOOKUP($B489,wedstrijden!$B:$L,K$1,FALSE)</f>
        <v>-28</v>
      </c>
      <c r="L489" s="71">
        <f>VLOOKUP($B489,wedstrijden!$B:$L,L$1,FALSE)</f>
        <v>0</v>
      </c>
      <c r="M489" s="71" t="e">
        <f>VLOOKUP(E489,lookups!G:J,4,FALSE)</f>
        <v>#N/A</v>
      </c>
      <c r="N489" s="71" t="e">
        <f t="shared" si="32"/>
        <v>#N/A</v>
      </c>
      <c r="O489" s="72"/>
      <c r="P489" s="72"/>
      <c r="Q489" s="72"/>
      <c r="R489" s="72"/>
      <c r="S489" s="72"/>
      <c r="T489" s="72"/>
      <c r="U489" s="72"/>
      <c r="V489" s="72"/>
      <c r="W489" s="72"/>
      <c r="AD489" s="71" t="str">
        <f t="shared" si="33"/>
        <v>0001</v>
      </c>
    </row>
    <row r="490" spans="1:30" ht="11.25" customHeight="1" x14ac:dyDescent="0.2">
      <c r="A490" s="71" t="str">
        <f t="shared" si="34"/>
        <v>0000</v>
      </c>
      <c r="B490" s="71">
        <f t="shared" si="35"/>
        <v>488</v>
      </c>
      <c r="C490" s="71">
        <f>VLOOKUP($B490,wedstrijden!$B:$L,C$1,FALSE)</f>
        <v>0</v>
      </c>
      <c r="D490" s="71">
        <f>VLOOKUP($B490,wedstrijden!$B:$L,D$1,FALSE)</f>
        <v>0</v>
      </c>
      <c r="E490" s="71">
        <f>VLOOKUP($B490,wedstrijden!$B:$L,E$1,FALSE)</f>
        <v>0</v>
      </c>
      <c r="F490" s="71">
        <f>VLOOKUP($B490,wedstrijden!$B:$L,F$1,FALSE)</f>
        <v>0</v>
      </c>
      <c r="G490" s="71">
        <f>VLOOKUP($B490,wedstrijden!$B:$L,G$1,FALSE)</f>
        <v>0</v>
      </c>
      <c r="H490" s="48">
        <f>VLOOKUP($B490,wedstrijden!$B:$L,H$1,FALSE)</f>
        <v>0</v>
      </c>
      <c r="I490" s="48">
        <f>VLOOKUP($B490,wedstrijden!$B:$L,I$1,FALSE)</f>
        <v>0</v>
      </c>
      <c r="J490" s="48">
        <f>VLOOKUP($B490,wedstrijden!$B:$L,J$1,FALSE)</f>
        <v>-7</v>
      </c>
      <c r="K490" s="48">
        <f>VLOOKUP($B490,wedstrijden!$B:$L,K$1,FALSE)</f>
        <v>-28</v>
      </c>
      <c r="L490" s="71">
        <f>VLOOKUP($B490,wedstrijden!$B:$L,L$1,FALSE)</f>
        <v>0</v>
      </c>
      <c r="M490" s="71" t="e">
        <f>VLOOKUP(E490,lookups!G:J,4,FALSE)</f>
        <v>#N/A</v>
      </c>
      <c r="N490" s="71" t="e">
        <f t="shared" si="32"/>
        <v>#N/A</v>
      </c>
      <c r="O490" s="72"/>
      <c r="P490" s="72"/>
      <c r="Q490" s="72"/>
      <c r="R490" s="72"/>
      <c r="S490" s="72"/>
      <c r="T490" s="72"/>
      <c r="U490" s="72"/>
      <c r="V490" s="72"/>
      <c r="W490" s="72"/>
      <c r="AD490" s="71" t="str">
        <f t="shared" si="33"/>
        <v>0001</v>
      </c>
    </row>
    <row r="491" spans="1:30" ht="11.25" customHeight="1" x14ac:dyDescent="0.2">
      <c r="A491" s="71" t="str">
        <f t="shared" si="34"/>
        <v>0000</v>
      </c>
      <c r="B491" s="71">
        <f t="shared" si="35"/>
        <v>489</v>
      </c>
      <c r="C491" s="71">
        <f>VLOOKUP($B491,wedstrijden!$B:$L,C$1,FALSE)</f>
        <v>0</v>
      </c>
      <c r="D491" s="71">
        <f>VLOOKUP($B491,wedstrijden!$B:$L,D$1,FALSE)</f>
        <v>0</v>
      </c>
      <c r="E491" s="71">
        <f>VLOOKUP($B491,wedstrijden!$B:$L,E$1,FALSE)</f>
        <v>0</v>
      </c>
      <c r="F491" s="71">
        <f>VLOOKUP($B491,wedstrijden!$B:$L,F$1,FALSE)</f>
        <v>0</v>
      </c>
      <c r="G491" s="71">
        <f>VLOOKUP($B491,wedstrijden!$B:$L,G$1,FALSE)</f>
        <v>0</v>
      </c>
      <c r="H491" s="48">
        <f>VLOOKUP($B491,wedstrijden!$B:$L,H$1,FALSE)</f>
        <v>0</v>
      </c>
      <c r="I491" s="48">
        <f>VLOOKUP($B491,wedstrijden!$B:$L,I$1,FALSE)</f>
        <v>0</v>
      </c>
      <c r="J491" s="48">
        <f>VLOOKUP($B491,wedstrijden!$B:$L,J$1,FALSE)</f>
        <v>-7</v>
      </c>
      <c r="K491" s="48">
        <f>VLOOKUP($B491,wedstrijden!$B:$L,K$1,FALSE)</f>
        <v>-28</v>
      </c>
      <c r="L491" s="71">
        <f>VLOOKUP($B491,wedstrijden!$B:$L,L$1,FALSE)</f>
        <v>0</v>
      </c>
      <c r="M491" s="71" t="e">
        <f>VLOOKUP(E491,lookups!G:J,4,FALSE)</f>
        <v>#N/A</v>
      </c>
      <c r="N491" s="71" t="e">
        <f t="shared" si="32"/>
        <v>#N/A</v>
      </c>
      <c r="O491" s="72"/>
      <c r="P491" s="72"/>
      <c r="Q491" s="72"/>
      <c r="R491" s="72"/>
      <c r="S491" s="72"/>
      <c r="T491" s="72"/>
      <c r="U491" s="72"/>
      <c r="V491" s="72"/>
      <c r="W491" s="72"/>
      <c r="AD491" s="71" t="str">
        <f t="shared" si="33"/>
        <v>0001</v>
      </c>
    </row>
    <row r="492" spans="1:30" ht="11.25" customHeight="1" x14ac:dyDescent="0.2">
      <c r="A492" s="71" t="str">
        <f t="shared" si="34"/>
        <v>0000</v>
      </c>
      <c r="B492" s="71">
        <f t="shared" si="35"/>
        <v>490</v>
      </c>
      <c r="C492" s="71">
        <f>VLOOKUP($B492,wedstrijden!$B:$L,C$1,FALSE)</f>
        <v>0</v>
      </c>
      <c r="D492" s="71">
        <f>VLOOKUP($B492,wedstrijden!$B:$L,D$1,FALSE)</f>
        <v>0</v>
      </c>
      <c r="E492" s="71">
        <f>VLOOKUP($B492,wedstrijden!$B:$L,E$1,FALSE)</f>
        <v>0</v>
      </c>
      <c r="F492" s="71">
        <f>VLOOKUP($B492,wedstrijden!$B:$L,F$1,FALSE)</f>
        <v>0</v>
      </c>
      <c r="G492" s="71">
        <f>VLOOKUP($B492,wedstrijden!$B:$L,G$1,FALSE)</f>
        <v>0</v>
      </c>
      <c r="H492" s="48">
        <f>VLOOKUP($B492,wedstrijden!$B:$L,H$1,FALSE)</f>
        <v>0</v>
      </c>
      <c r="I492" s="48">
        <f>VLOOKUP($B492,wedstrijden!$B:$L,I$1,FALSE)</f>
        <v>0</v>
      </c>
      <c r="J492" s="48">
        <f>VLOOKUP($B492,wedstrijden!$B:$L,J$1,FALSE)</f>
        <v>-7</v>
      </c>
      <c r="K492" s="48">
        <f>VLOOKUP($B492,wedstrijden!$B:$L,K$1,FALSE)</f>
        <v>-28</v>
      </c>
      <c r="L492" s="71">
        <f>VLOOKUP($B492,wedstrijden!$B:$L,L$1,FALSE)</f>
        <v>0</v>
      </c>
      <c r="M492" s="71" t="e">
        <f>VLOOKUP(E492,lookups!G:J,4,FALSE)</f>
        <v>#N/A</v>
      </c>
      <c r="N492" s="71" t="e">
        <f t="shared" si="32"/>
        <v>#N/A</v>
      </c>
      <c r="O492" s="72"/>
      <c r="P492" s="72"/>
      <c r="Q492" s="72"/>
      <c r="R492" s="72"/>
      <c r="S492" s="72"/>
      <c r="T492" s="72"/>
      <c r="U492" s="72"/>
      <c r="V492" s="72"/>
      <c r="W492" s="72"/>
      <c r="AD492" s="71" t="str">
        <f t="shared" si="33"/>
        <v>0001</v>
      </c>
    </row>
    <row r="493" spans="1:30" ht="11.25" customHeight="1" x14ac:dyDescent="0.2">
      <c r="A493" s="71" t="str">
        <f t="shared" si="34"/>
        <v>0000</v>
      </c>
      <c r="B493" s="71">
        <f t="shared" si="35"/>
        <v>491</v>
      </c>
      <c r="C493" s="71">
        <f>VLOOKUP($B493,wedstrijden!$B:$L,C$1,FALSE)</f>
        <v>0</v>
      </c>
      <c r="D493" s="71">
        <f>VLOOKUP($B493,wedstrijden!$B:$L,D$1,FALSE)</f>
        <v>0</v>
      </c>
      <c r="E493" s="71">
        <f>VLOOKUP($B493,wedstrijden!$B:$L,E$1,FALSE)</f>
        <v>0</v>
      </c>
      <c r="F493" s="71">
        <f>VLOOKUP($B493,wedstrijden!$B:$L,F$1,FALSE)</f>
        <v>0</v>
      </c>
      <c r="G493" s="71">
        <f>VLOOKUP($B493,wedstrijden!$B:$L,G$1,FALSE)</f>
        <v>0</v>
      </c>
      <c r="H493" s="48">
        <f>VLOOKUP($B493,wedstrijden!$B:$L,H$1,FALSE)</f>
        <v>0</v>
      </c>
      <c r="I493" s="48">
        <f>VLOOKUP($B493,wedstrijden!$B:$L,I$1,FALSE)</f>
        <v>0</v>
      </c>
      <c r="J493" s="48">
        <f>VLOOKUP($B493,wedstrijden!$B:$L,J$1,FALSE)</f>
        <v>-7</v>
      </c>
      <c r="K493" s="48">
        <f>VLOOKUP($B493,wedstrijden!$B:$L,K$1,FALSE)</f>
        <v>-28</v>
      </c>
      <c r="L493" s="71">
        <f>VLOOKUP($B493,wedstrijden!$B:$L,L$1,FALSE)</f>
        <v>0</v>
      </c>
      <c r="M493" s="71" t="e">
        <f>VLOOKUP(E493,lookups!G:J,4,FALSE)</f>
        <v>#N/A</v>
      </c>
      <c r="N493" s="71" t="e">
        <f t="shared" si="32"/>
        <v>#N/A</v>
      </c>
      <c r="O493" s="72"/>
      <c r="P493" s="72"/>
      <c r="Q493" s="72"/>
      <c r="R493" s="72"/>
      <c r="S493" s="72"/>
      <c r="T493" s="72"/>
      <c r="U493" s="72"/>
      <c r="V493" s="72"/>
      <c r="W493" s="72"/>
      <c r="AD493" s="71" t="str">
        <f t="shared" si="33"/>
        <v>0001</v>
      </c>
    </row>
    <row r="494" spans="1:30" ht="11.25" customHeight="1" x14ac:dyDescent="0.2">
      <c r="A494" s="71" t="str">
        <f t="shared" si="34"/>
        <v>0000</v>
      </c>
      <c r="B494" s="71">
        <f t="shared" si="35"/>
        <v>492</v>
      </c>
      <c r="C494" s="71">
        <f>VLOOKUP($B494,wedstrijden!$B:$L,C$1,FALSE)</f>
        <v>0</v>
      </c>
      <c r="D494" s="71">
        <f>VLOOKUP($B494,wedstrijden!$B:$L,D$1,FALSE)</f>
        <v>0</v>
      </c>
      <c r="E494" s="71">
        <f>VLOOKUP($B494,wedstrijden!$B:$L,E$1,FALSE)</f>
        <v>0</v>
      </c>
      <c r="F494" s="71">
        <f>VLOOKUP($B494,wedstrijden!$B:$L,F$1,FALSE)</f>
        <v>0</v>
      </c>
      <c r="G494" s="71">
        <f>VLOOKUP($B494,wedstrijden!$B:$L,G$1,FALSE)</f>
        <v>0</v>
      </c>
      <c r="H494" s="48">
        <f>VLOOKUP($B494,wedstrijden!$B:$L,H$1,FALSE)</f>
        <v>0</v>
      </c>
      <c r="I494" s="48">
        <f>VLOOKUP($B494,wedstrijden!$B:$L,I$1,FALSE)</f>
        <v>0</v>
      </c>
      <c r="J494" s="48">
        <f>VLOOKUP($B494,wedstrijden!$B:$L,J$1,FALSE)</f>
        <v>-7</v>
      </c>
      <c r="K494" s="48">
        <f>VLOOKUP($B494,wedstrijden!$B:$L,K$1,FALSE)</f>
        <v>-28</v>
      </c>
      <c r="L494" s="71">
        <f>VLOOKUP($B494,wedstrijden!$B:$L,L$1,FALSE)</f>
        <v>0</v>
      </c>
      <c r="M494" s="71" t="e">
        <f>VLOOKUP(E494,lookups!G:J,4,FALSE)</f>
        <v>#N/A</v>
      </c>
      <c r="N494" s="71" t="e">
        <f t="shared" si="32"/>
        <v>#N/A</v>
      </c>
      <c r="O494" s="72"/>
      <c r="P494" s="72"/>
      <c r="Q494" s="72"/>
      <c r="R494" s="72"/>
      <c r="S494" s="72"/>
      <c r="T494" s="72"/>
      <c r="U494" s="72"/>
      <c r="V494" s="72"/>
      <c r="W494" s="72"/>
      <c r="AD494" s="71" t="str">
        <f t="shared" si="33"/>
        <v>0001</v>
      </c>
    </row>
    <row r="495" spans="1:30" ht="11.25" customHeight="1" x14ac:dyDescent="0.2">
      <c r="A495" s="71" t="str">
        <f t="shared" si="34"/>
        <v>0000</v>
      </c>
      <c r="B495" s="71">
        <f t="shared" si="35"/>
        <v>493</v>
      </c>
      <c r="C495" s="71">
        <f>VLOOKUP($B495,wedstrijden!$B:$L,C$1,FALSE)</f>
        <v>0</v>
      </c>
      <c r="D495" s="71">
        <f>VLOOKUP($B495,wedstrijden!$B:$L,D$1,FALSE)</f>
        <v>0</v>
      </c>
      <c r="E495" s="71">
        <f>VLOOKUP($B495,wedstrijden!$B:$L,E$1,FALSE)</f>
        <v>0</v>
      </c>
      <c r="F495" s="71">
        <f>VLOOKUP($B495,wedstrijden!$B:$L,F$1,FALSE)</f>
        <v>0</v>
      </c>
      <c r="G495" s="71">
        <f>VLOOKUP($B495,wedstrijden!$B:$L,G$1,FALSE)</f>
        <v>0</v>
      </c>
      <c r="H495" s="48">
        <f>VLOOKUP($B495,wedstrijden!$B:$L,H$1,FALSE)</f>
        <v>0</v>
      </c>
      <c r="I495" s="48">
        <f>VLOOKUP($B495,wedstrijden!$B:$L,I$1,FALSE)</f>
        <v>0</v>
      </c>
      <c r="J495" s="48">
        <f>VLOOKUP($B495,wedstrijden!$B:$L,J$1,FALSE)</f>
        <v>-7</v>
      </c>
      <c r="K495" s="48">
        <f>VLOOKUP($B495,wedstrijden!$B:$L,K$1,FALSE)</f>
        <v>-28</v>
      </c>
      <c r="L495" s="71">
        <f>VLOOKUP($B495,wedstrijden!$B:$L,L$1,FALSE)</f>
        <v>0</v>
      </c>
      <c r="M495" s="71" t="e">
        <f>VLOOKUP(E495,lookups!G:J,4,FALSE)</f>
        <v>#N/A</v>
      </c>
      <c r="N495" s="71" t="e">
        <f t="shared" si="32"/>
        <v>#N/A</v>
      </c>
      <c r="O495" s="72"/>
      <c r="P495" s="72"/>
      <c r="Q495" s="72"/>
      <c r="R495" s="72"/>
      <c r="S495" s="72"/>
      <c r="T495" s="72"/>
      <c r="U495" s="72"/>
      <c r="V495" s="72"/>
      <c r="W495" s="72"/>
      <c r="AD495" s="71" t="str">
        <f t="shared" si="33"/>
        <v>0001</v>
      </c>
    </row>
    <row r="496" spans="1:30" ht="11.25" customHeight="1" x14ac:dyDescent="0.2">
      <c r="A496" s="71" t="str">
        <f t="shared" si="34"/>
        <v>0000</v>
      </c>
      <c r="B496" s="71">
        <f t="shared" si="35"/>
        <v>494</v>
      </c>
      <c r="C496" s="71">
        <f>VLOOKUP($B496,wedstrijden!$B:$L,C$1,FALSE)</f>
        <v>0</v>
      </c>
      <c r="D496" s="71">
        <f>VLOOKUP($B496,wedstrijden!$B:$L,D$1,FALSE)</f>
        <v>0</v>
      </c>
      <c r="E496" s="71">
        <f>VLOOKUP($B496,wedstrijden!$B:$L,E$1,FALSE)</f>
        <v>0</v>
      </c>
      <c r="F496" s="71">
        <f>VLOOKUP($B496,wedstrijden!$B:$L,F$1,FALSE)</f>
        <v>0</v>
      </c>
      <c r="G496" s="71">
        <f>VLOOKUP($B496,wedstrijden!$B:$L,G$1,FALSE)</f>
        <v>0</v>
      </c>
      <c r="H496" s="48">
        <f>VLOOKUP($B496,wedstrijden!$B:$L,H$1,FALSE)</f>
        <v>0</v>
      </c>
      <c r="I496" s="48">
        <f>VLOOKUP($B496,wedstrijden!$B:$L,I$1,FALSE)</f>
        <v>0</v>
      </c>
      <c r="J496" s="48">
        <f>VLOOKUP($B496,wedstrijden!$B:$L,J$1,FALSE)</f>
        <v>-7</v>
      </c>
      <c r="K496" s="48">
        <f>VLOOKUP($B496,wedstrijden!$B:$L,K$1,FALSE)</f>
        <v>-28</v>
      </c>
      <c r="L496" s="71">
        <f>VLOOKUP($B496,wedstrijden!$B:$L,L$1,FALSE)</f>
        <v>0</v>
      </c>
      <c r="M496" s="71" t="e">
        <f>VLOOKUP(E496,lookups!G:J,4,FALSE)</f>
        <v>#N/A</v>
      </c>
      <c r="N496" s="71" t="e">
        <f t="shared" si="32"/>
        <v>#N/A</v>
      </c>
      <c r="O496" s="72"/>
      <c r="P496" s="72"/>
      <c r="Q496" s="72"/>
      <c r="R496" s="72"/>
      <c r="S496" s="72"/>
      <c r="T496" s="72"/>
      <c r="U496" s="72"/>
      <c r="V496" s="72"/>
      <c r="W496" s="72"/>
      <c r="AD496" s="71" t="str">
        <f t="shared" si="33"/>
        <v>0001</v>
      </c>
    </row>
    <row r="497" spans="1:30" ht="11.25" customHeight="1" x14ac:dyDescent="0.2">
      <c r="A497" s="71" t="str">
        <f t="shared" si="34"/>
        <v>0000</v>
      </c>
      <c r="B497" s="71">
        <f t="shared" si="35"/>
        <v>495</v>
      </c>
      <c r="C497" s="71">
        <f>VLOOKUP($B497,wedstrijden!$B:$L,C$1,FALSE)</f>
        <v>0</v>
      </c>
      <c r="D497" s="71">
        <f>VLOOKUP($B497,wedstrijden!$B:$L,D$1,FALSE)</f>
        <v>0</v>
      </c>
      <c r="E497" s="71">
        <f>VLOOKUP($B497,wedstrijden!$B:$L,E$1,FALSE)</f>
        <v>0</v>
      </c>
      <c r="F497" s="71">
        <f>VLOOKUP($B497,wedstrijden!$B:$L,F$1,FALSE)</f>
        <v>0</v>
      </c>
      <c r="G497" s="71">
        <f>VLOOKUP($B497,wedstrijden!$B:$L,G$1,FALSE)</f>
        <v>0</v>
      </c>
      <c r="H497" s="48">
        <f>VLOOKUP($B497,wedstrijden!$B:$L,H$1,FALSE)</f>
        <v>0</v>
      </c>
      <c r="I497" s="48">
        <f>VLOOKUP($B497,wedstrijden!$B:$L,I$1,FALSE)</f>
        <v>0</v>
      </c>
      <c r="J497" s="48">
        <f>VLOOKUP($B497,wedstrijden!$B:$L,J$1,FALSE)</f>
        <v>-7</v>
      </c>
      <c r="K497" s="48">
        <f>VLOOKUP($B497,wedstrijden!$B:$L,K$1,FALSE)</f>
        <v>-28</v>
      </c>
      <c r="L497" s="71">
        <f>VLOOKUP($B497,wedstrijden!$B:$L,L$1,FALSE)</f>
        <v>0</v>
      </c>
      <c r="M497" s="71" t="e">
        <f>VLOOKUP(E497,lookups!G:J,4,FALSE)</f>
        <v>#N/A</v>
      </c>
      <c r="N497" s="71" t="e">
        <f t="shared" si="32"/>
        <v>#N/A</v>
      </c>
      <c r="O497" s="72"/>
      <c r="P497" s="72"/>
      <c r="Q497" s="72"/>
      <c r="R497" s="72"/>
      <c r="S497" s="72"/>
      <c r="T497" s="72"/>
      <c r="U497" s="72"/>
      <c r="V497" s="72"/>
      <c r="W497" s="72"/>
      <c r="AD497" s="71" t="str">
        <f t="shared" si="33"/>
        <v>0001</v>
      </c>
    </row>
    <row r="498" spans="1:30" ht="11.25" customHeight="1" x14ac:dyDescent="0.2">
      <c r="A498" s="71" t="str">
        <f t="shared" si="34"/>
        <v>0000</v>
      </c>
      <c r="B498" s="71">
        <f t="shared" si="35"/>
        <v>496</v>
      </c>
      <c r="C498" s="71">
        <f>VLOOKUP($B498,wedstrijden!$B:$L,C$1,FALSE)</f>
        <v>0</v>
      </c>
      <c r="D498" s="71">
        <f>VLOOKUP($B498,wedstrijden!$B:$L,D$1,FALSE)</f>
        <v>0</v>
      </c>
      <c r="E498" s="71">
        <f>VLOOKUP($B498,wedstrijden!$B:$L,E$1,FALSE)</f>
        <v>0</v>
      </c>
      <c r="F498" s="71">
        <f>VLOOKUP($B498,wedstrijden!$B:$L,F$1,FALSE)</f>
        <v>0</v>
      </c>
      <c r="G498" s="71">
        <f>VLOOKUP($B498,wedstrijden!$B:$L,G$1,FALSE)</f>
        <v>0</v>
      </c>
      <c r="H498" s="48">
        <f>VLOOKUP($B498,wedstrijden!$B:$L,H$1,FALSE)</f>
        <v>0</v>
      </c>
      <c r="I498" s="48">
        <f>VLOOKUP($B498,wedstrijden!$B:$L,I$1,FALSE)</f>
        <v>0</v>
      </c>
      <c r="J498" s="48">
        <f>VLOOKUP($B498,wedstrijden!$B:$L,J$1,FALSE)</f>
        <v>-7</v>
      </c>
      <c r="K498" s="48">
        <f>VLOOKUP($B498,wedstrijden!$B:$L,K$1,FALSE)</f>
        <v>-28</v>
      </c>
      <c r="L498" s="71">
        <f>VLOOKUP($B498,wedstrijden!$B:$L,L$1,FALSE)</f>
        <v>0</v>
      </c>
      <c r="M498" s="71" t="e">
        <f>VLOOKUP(E498,lookups!G:J,4,FALSE)</f>
        <v>#N/A</v>
      </c>
      <c r="N498" s="71" t="e">
        <f t="shared" si="32"/>
        <v>#N/A</v>
      </c>
      <c r="O498" s="72"/>
      <c r="P498" s="72"/>
      <c r="Q498" s="72"/>
      <c r="R498" s="72"/>
      <c r="S498" s="72"/>
      <c r="T498" s="72"/>
      <c r="U498" s="72"/>
      <c r="V498" s="72"/>
      <c r="W498" s="72"/>
      <c r="AD498" s="71" t="str">
        <f t="shared" si="33"/>
        <v>0001</v>
      </c>
    </row>
    <row r="499" spans="1:30" ht="11.25" customHeight="1" x14ac:dyDescent="0.2">
      <c r="A499" s="71" t="str">
        <f t="shared" si="34"/>
        <v>0000</v>
      </c>
      <c r="B499" s="71">
        <f t="shared" si="35"/>
        <v>497</v>
      </c>
      <c r="C499" s="71">
        <f>VLOOKUP($B499,wedstrijden!$B:$L,C$1,FALSE)</f>
        <v>0</v>
      </c>
      <c r="D499" s="71">
        <f>VLOOKUP($B499,wedstrijden!$B:$L,D$1,FALSE)</f>
        <v>0</v>
      </c>
      <c r="E499" s="71">
        <f>VLOOKUP($B499,wedstrijden!$B:$L,E$1,FALSE)</f>
        <v>0</v>
      </c>
      <c r="F499" s="71">
        <f>VLOOKUP($B499,wedstrijden!$B:$L,F$1,FALSE)</f>
        <v>0</v>
      </c>
      <c r="G499" s="71">
        <f>VLOOKUP($B499,wedstrijden!$B:$L,G$1,FALSE)</f>
        <v>0</v>
      </c>
      <c r="H499" s="48">
        <f>VLOOKUP($B499,wedstrijden!$B:$L,H$1,FALSE)</f>
        <v>0</v>
      </c>
      <c r="I499" s="48">
        <f>VLOOKUP($B499,wedstrijden!$B:$L,I$1,FALSE)</f>
        <v>0</v>
      </c>
      <c r="J499" s="48">
        <f>VLOOKUP($B499,wedstrijden!$B:$L,J$1,FALSE)</f>
        <v>-7</v>
      </c>
      <c r="K499" s="48">
        <f>VLOOKUP($B499,wedstrijden!$B:$L,K$1,FALSE)</f>
        <v>-28</v>
      </c>
      <c r="L499" s="71">
        <f>VLOOKUP($B499,wedstrijden!$B:$L,L$1,FALSE)</f>
        <v>0</v>
      </c>
      <c r="M499" s="71" t="e">
        <f>VLOOKUP(E499,lookups!G:J,4,FALSE)</f>
        <v>#N/A</v>
      </c>
      <c r="N499" s="71" t="e">
        <f t="shared" si="32"/>
        <v>#N/A</v>
      </c>
      <c r="O499" s="72"/>
      <c r="P499" s="72"/>
      <c r="Q499" s="72"/>
      <c r="R499" s="72"/>
      <c r="S499" s="72"/>
      <c r="T499" s="72"/>
      <c r="U499" s="72"/>
      <c r="V499" s="72"/>
      <c r="W499" s="72"/>
      <c r="AD499" s="71" t="str">
        <f t="shared" si="33"/>
        <v>0001</v>
      </c>
    </row>
    <row r="500" spans="1:30" ht="11.25" customHeight="1" x14ac:dyDescent="0.2">
      <c r="A500" s="71" t="str">
        <f t="shared" si="34"/>
        <v>0000</v>
      </c>
      <c r="B500" s="71">
        <f t="shared" si="35"/>
        <v>498</v>
      </c>
      <c r="C500" s="71">
        <f>VLOOKUP($B500,wedstrijden!$B:$L,C$1,FALSE)</f>
        <v>0</v>
      </c>
      <c r="D500" s="71">
        <f>VLOOKUP($B500,wedstrijden!$B:$L,D$1,FALSE)</f>
        <v>0</v>
      </c>
      <c r="E500" s="71">
        <f>VLOOKUP($B500,wedstrijden!$B:$L,E$1,FALSE)</f>
        <v>0</v>
      </c>
      <c r="F500" s="71">
        <f>VLOOKUP($B500,wedstrijden!$B:$L,F$1,FALSE)</f>
        <v>0</v>
      </c>
      <c r="G500" s="71">
        <f>VLOOKUP($B500,wedstrijden!$B:$L,G$1,FALSE)</f>
        <v>0</v>
      </c>
      <c r="H500" s="48">
        <f>VLOOKUP($B500,wedstrijden!$B:$L,H$1,FALSE)</f>
        <v>0</v>
      </c>
      <c r="I500" s="48">
        <f>VLOOKUP($B500,wedstrijden!$B:$L,I$1,FALSE)</f>
        <v>0</v>
      </c>
      <c r="J500" s="48">
        <f>VLOOKUP($B500,wedstrijden!$B:$L,J$1,FALSE)</f>
        <v>-7</v>
      </c>
      <c r="K500" s="48">
        <f>VLOOKUP($B500,wedstrijden!$B:$L,K$1,FALSE)</f>
        <v>-28</v>
      </c>
      <c r="L500" s="71">
        <f>VLOOKUP($B500,wedstrijden!$B:$L,L$1,FALSE)</f>
        <v>0</v>
      </c>
      <c r="M500" s="71" t="e">
        <f>VLOOKUP(E500,lookups!G:J,4,FALSE)</f>
        <v>#N/A</v>
      </c>
      <c r="N500" s="71" t="e">
        <f t="shared" si="32"/>
        <v>#N/A</v>
      </c>
      <c r="O500" s="72"/>
      <c r="P500" s="72"/>
      <c r="Q500" s="72"/>
      <c r="R500" s="72"/>
      <c r="S500" s="72"/>
      <c r="T500" s="72"/>
      <c r="U500" s="72"/>
      <c r="V500" s="72"/>
      <c r="W500" s="72"/>
      <c r="AD500" s="71" t="str">
        <f t="shared" si="33"/>
        <v>0001</v>
      </c>
    </row>
  </sheetData>
  <autoFilter ref="A2:Q500"/>
  <conditionalFormatting sqref="B3:M424 M4:M500">
    <cfRule type="expression" dxfId="25" priority="4" stopIfTrue="1">
      <formula>$D3="Floret"</formula>
    </cfRule>
    <cfRule type="expression" dxfId="24" priority="5" stopIfTrue="1">
      <formula>$D3="Degen"</formula>
    </cfRule>
    <cfRule type="expression" dxfId="23" priority="6" stopIfTrue="1">
      <formula>$D3="Sabel"</formula>
    </cfRule>
  </conditionalFormatting>
  <conditionalFormatting sqref="B425:M500">
    <cfRule type="expression" dxfId="22" priority="1" stopIfTrue="1">
      <formula>$D425="Floret"</formula>
    </cfRule>
    <cfRule type="expression" dxfId="21" priority="2" stopIfTrue="1">
      <formula>$D425="Degen"</formula>
    </cfRule>
    <cfRule type="expression" dxfId="20" priority="3" stopIfTrue="1">
      <formula>$D425="Sabel"</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activeCell="B10" sqref="B10"/>
    </sheetView>
  </sheetViews>
  <sheetFormatPr defaultRowHeight="15" x14ac:dyDescent="0.25"/>
  <cols>
    <col min="1" max="1" width="17.85546875" style="115" bestFit="1" customWidth="1"/>
    <col min="2" max="2" width="18.28515625" style="115" bestFit="1" customWidth="1"/>
    <col min="3" max="3" width="15.5703125" style="115" bestFit="1" customWidth="1"/>
    <col min="4" max="4" width="12.7109375" style="115" bestFit="1" customWidth="1"/>
    <col min="5" max="5" width="23" style="115" bestFit="1" customWidth="1"/>
    <col min="6" max="7" width="10.7109375" style="115" bestFit="1" customWidth="1"/>
    <col min="8" max="8" width="10.85546875" style="117" bestFit="1" customWidth="1"/>
    <col min="9" max="9" width="23.140625" style="116" customWidth="1"/>
    <col min="10" max="12" width="11.5703125" style="115" customWidth="1"/>
    <col min="13" max="16384" width="9.140625" style="115"/>
  </cols>
  <sheetData>
    <row r="1" spans="1:5" x14ac:dyDescent="0.25">
      <c r="A1" s="115" t="s">
        <v>1927</v>
      </c>
    </row>
    <row r="2" spans="1:5" x14ac:dyDescent="0.25">
      <c r="A2" s="115" t="s">
        <v>1049</v>
      </c>
      <c r="B2" s="115" t="s">
        <v>24</v>
      </c>
    </row>
    <row r="3" spans="1:5" x14ac:dyDescent="0.25">
      <c r="A3" s="115" t="s">
        <v>1048</v>
      </c>
      <c r="B3" s="115" t="s">
        <v>28</v>
      </c>
    </row>
    <row r="4" spans="1:5" x14ac:dyDescent="0.25">
      <c r="A4" s="115" t="s">
        <v>1973</v>
      </c>
      <c r="B4" s="115" t="s">
        <v>31</v>
      </c>
    </row>
    <row r="6" spans="1:5" ht="15.75" x14ac:dyDescent="0.25">
      <c r="A6" s="137" t="s">
        <v>2140</v>
      </c>
      <c r="B6"/>
      <c r="C6"/>
      <c r="D6"/>
      <c r="E6"/>
    </row>
    <row r="7" spans="1:5" ht="15.75" thickBot="1" x14ac:dyDescent="0.3">
      <c r="A7"/>
      <c r="B7"/>
      <c r="C7"/>
      <c r="D7"/>
      <c r="E7"/>
    </row>
    <row r="8" spans="1:5" ht="15.75" thickBot="1" x14ac:dyDescent="0.3">
      <c r="A8" s="138" t="s">
        <v>15</v>
      </c>
      <c r="B8" s="139" t="s">
        <v>1</v>
      </c>
      <c r="C8" s="139" t="s">
        <v>2141</v>
      </c>
      <c r="D8" s="140" t="s">
        <v>2142</v>
      </c>
      <c r="E8" s="141" t="s">
        <v>2143</v>
      </c>
    </row>
    <row r="9" spans="1:5" x14ac:dyDescent="0.25">
      <c r="A9" s="142" t="s">
        <v>28</v>
      </c>
      <c r="B9" s="143" t="s">
        <v>2096</v>
      </c>
      <c r="C9" s="144" t="s">
        <v>2144</v>
      </c>
      <c r="D9" s="145"/>
      <c r="E9" s="146"/>
    </row>
    <row r="10" spans="1:5" x14ac:dyDescent="0.25">
      <c r="A10" s="147"/>
      <c r="B10" s="148" t="s">
        <v>2095</v>
      </c>
      <c r="C10" s="149">
        <v>4</v>
      </c>
      <c r="D10" s="150"/>
      <c r="E10" s="151"/>
    </row>
    <row r="11" spans="1:5" x14ac:dyDescent="0.25">
      <c r="A11" s="147"/>
      <c r="B11" s="148" t="s">
        <v>1048</v>
      </c>
      <c r="C11" s="149">
        <v>3</v>
      </c>
      <c r="D11" s="150" t="s">
        <v>2145</v>
      </c>
      <c r="E11" s="151"/>
    </row>
    <row r="12" spans="1:5" x14ac:dyDescent="0.25">
      <c r="A12" s="147"/>
      <c r="B12" s="148" t="s">
        <v>2146</v>
      </c>
      <c r="C12" s="149" t="s">
        <v>2144</v>
      </c>
      <c r="D12" s="150" t="s">
        <v>2147</v>
      </c>
      <c r="E12" s="151"/>
    </row>
    <row r="13" spans="1:5" x14ac:dyDescent="0.25">
      <c r="A13" s="147"/>
      <c r="B13" s="148" t="s">
        <v>2133</v>
      </c>
      <c r="C13" s="149">
        <v>3</v>
      </c>
      <c r="D13" s="150"/>
      <c r="E13" s="151"/>
    </row>
    <row r="14" spans="1:5" x14ac:dyDescent="0.25">
      <c r="A14" s="147"/>
      <c r="B14" s="148" t="s">
        <v>2136</v>
      </c>
      <c r="C14" s="149">
        <v>4</v>
      </c>
      <c r="D14" s="150"/>
      <c r="E14" s="151"/>
    </row>
    <row r="15" spans="1:5" x14ac:dyDescent="0.25">
      <c r="A15" s="147"/>
      <c r="B15" s="148" t="s">
        <v>2131</v>
      </c>
      <c r="C15" s="149">
        <v>4</v>
      </c>
      <c r="D15" s="150"/>
      <c r="E15" s="151"/>
    </row>
    <row r="16" spans="1:5" x14ac:dyDescent="0.25">
      <c r="A16" s="147"/>
      <c r="B16" s="148" t="s">
        <v>2148</v>
      </c>
      <c r="C16" s="149">
        <v>3</v>
      </c>
      <c r="D16" s="150"/>
      <c r="E16" s="151"/>
    </row>
    <row r="17" spans="1:5" x14ac:dyDescent="0.25">
      <c r="A17" s="147"/>
      <c r="B17" s="148"/>
      <c r="C17" s="149"/>
      <c r="D17" s="150"/>
      <c r="E17" s="151"/>
    </row>
    <row r="18" spans="1:5" x14ac:dyDescent="0.25">
      <c r="A18" s="147" t="s">
        <v>24</v>
      </c>
      <c r="B18" s="148" t="s">
        <v>2149</v>
      </c>
      <c r="C18" s="149" t="s">
        <v>2144</v>
      </c>
      <c r="D18" s="150"/>
      <c r="E18" s="151"/>
    </row>
    <row r="19" spans="1:5" x14ac:dyDescent="0.25">
      <c r="A19" s="147"/>
      <c r="B19" s="148" t="s">
        <v>2095</v>
      </c>
      <c r="C19" s="149" t="s">
        <v>2144</v>
      </c>
      <c r="D19" s="150"/>
      <c r="E19" s="151"/>
    </row>
    <row r="20" spans="1:5" x14ac:dyDescent="0.25">
      <c r="A20" s="147"/>
      <c r="B20" s="148" t="s">
        <v>2096</v>
      </c>
      <c r="C20" s="149" t="s">
        <v>2144</v>
      </c>
      <c r="D20" s="150"/>
      <c r="E20" s="151"/>
    </row>
    <row r="21" spans="1:5" x14ac:dyDescent="0.25">
      <c r="A21" s="147"/>
      <c r="B21" s="148" t="s">
        <v>1049</v>
      </c>
      <c r="C21" s="149">
        <v>4</v>
      </c>
      <c r="D21" s="150" t="s">
        <v>2145</v>
      </c>
      <c r="E21" s="151"/>
    </row>
    <row r="22" spans="1:5" x14ac:dyDescent="0.25">
      <c r="A22" s="147"/>
      <c r="B22" s="148" t="s">
        <v>2150</v>
      </c>
      <c r="C22" s="149">
        <v>4</v>
      </c>
      <c r="D22" s="150"/>
      <c r="E22" s="151"/>
    </row>
    <row r="23" spans="1:5" x14ac:dyDescent="0.25">
      <c r="A23" s="147"/>
      <c r="B23" s="148" t="s">
        <v>2151</v>
      </c>
      <c r="C23" s="149" t="s">
        <v>2152</v>
      </c>
      <c r="D23" s="150"/>
      <c r="E23" s="151"/>
    </row>
    <row r="24" spans="1:5" x14ac:dyDescent="0.25">
      <c r="A24" s="147"/>
      <c r="B24" s="148" t="s">
        <v>2153</v>
      </c>
      <c r="C24" s="149">
        <v>4</v>
      </c>
      <c r="D24" s="150"/>
      <c r="E24" s="151"/>
    </row>
    <row r="25" spans="1:5" x14ac:dyDescent="0.25">
      <c r="A25" s="147"/>
      <c r="B25" s="148"/>
      <c r="C25" s="149"/>
      <c r="D25" s="150"/>
      <c r="E25" s="151"/>
    </row>
    <row r="26" spans="1:5" x14ac:dyDescent="0.25">
      <c r="A26" s="147" t="s">
        <v>31</v>
      </c>
      <c r="B26" s="148" t="s">
        <v>2149</v>
      </c>
      <c r="C26" s="149" t="s">
        <v>2144</v>
      </c>
      <c r="D26" s="150"/>
      <c r="E26" s="151"/>
    </row>
    <row r="27" spans="1:5" x14ac:dyDescent="0.25">
      <c r="A27" s="147"/>
      <c r="B27" s="148" t="s">
        <v>2154</v>
      </c>
      <c r="C27" s="149" t="s">
        <v>2144</v>
      </c>
      <c r="D27" s="150"/>
      <c r="E27" s="151"/>
    </row>
    <row r="28" spans="1:5" x14ac:dyDescent="0.25">
      <c r="A28" s="147"/>
      <c r="B28" s="148" t="s">
        <v>2096</v>
      </c>
      <c r="C28" s="149" t="s">
        <v>2144</v>
      </c>
      <c r="D28" s="150"/>
      <c r="E28" s="151"/>
    </row>
    <row r="29" spans="1:5" x14ac:dyDescent="0.25">
      <c r="A29" s="147"/>
      <c r="B29" s="148" t="s">
        <v>2155</v>
      </c>
      <c r="C29" s="149" t="s">
        <v>2144</v>
      </c>
      <c r="D29" s="150"/>
      <c r="E29" s="151"/>
    </row>
    <row r="30" spans="1:5" x14ac:dyDescent="0.25">
      <c r="A30" s="152"/>
      <c r="B30" s="153" t="s">
        <v>2156</v>
      </c>
      <c r="C30" s="154">
        <v>3</v>
      </c>
      <c r="D30" s="155" t="s">
        <v>2145</v>
      </c>
      <c r="E30" s="151"/>
    </row>
    <row r="31" spans="1:5" x14ac:dyDescent="0.25">
      <c r="A31" s="152"/>
      <c r="B31" s="153"/>
      <c r="C31" s="154"/>
      <c r="D31" s="155"/>
      <c r="E31" s="151"/>
    </row>
    <row r="32" spans="1:5" ht="15.75" thickBot="1" x14ac:dyDescent="0.3">
      <c r="A32" s="156"/>
      <c r="B32" s="157"/>
      <c r="C32" s="158"/>
      <c r="D32" s="159"/>
      <c r="E32" s="160"/>
    </row>
    <row r="33" spans="1:5" x14ac:dyDescent="0.25">
      <c r="A33"/>
      <c r="B33"/>
      <c r="C33"/>
      <c r="D33"/>
      <c r="E33"/>
    </row>
    <row r="34" spans="1:5" x14ac:dyDescent="0.25">
      <c r="A34"/>
      <c r="B34"/>
      <c r="C34"/>
      <c r="D34"/>
      <c r="E34"/>
    </row>
    <row r="35" spans="1:5" x14ac:dyDescent="0.25">
      <c r="A35" t="s">
        <v>24</v>
      </c>
      <c r="B35" t="s">
        <v>2157</v>
      </c>
      <c r="C35"/>
      <c r="D35"/>
      <c r="E35"/>
    </row>
    <row r="36" spans="1:5" x14ac:dyDescent="0.25">
      <c r="A36" t="s">
        <v>28</v>
      </c>
      <c r="B36" t="s">
        <v>2158</v>
      </c>
      <c r="C36"/>
      <c r="D36"/>
      <c r="E36"/>
    </row>
    <row r="37" spans="1:5" x14ac:dyDescent="0.25">
      <c r="A37" t="s">
        <v>28</v>
      </c>
      <c r="B37" t="s">
        <v>2159</v>
      </c>
      <c r="C37"/>
      <c r="D37"/>
      <c r="E37"/>
    </row>
    <row r="38" spans="1:5" x14ac:dyDescent="0.25">
      <c r="A38" t="s">
        <v>28</v>
      </c>
      <c r="B38" t="s">
        <v>2160</v>
      </c>
      <c r="C38"/>
      <c r="D38"/>
      <c r="E38"/>
    </row>
    <row r="39" spans="1:5" x14ac:dyDescent="0.25">
      <c r="A39" t="s">
        <v>28</v>
      </c>
      <c r="B39" t="s">
        <v>2161</v>
      </c>
      <c r="C39"/>
      <c r="D39"/>
      <c r="E39"/>
    </row>
    <row r="40" spans="1:5" x14ac:dyDescent="0.25">
      <c r="A40" t="s">
        <v>31</v>
      </c>
      <c r="B40" t="s">
        <v>2162</v>
      </c>
      <c r="C40"/>
      <c r="D40"/>
      <c r="E40"/>
    </row>
    <row r="41" spans="1:5" x14ac:dyDescent="0.25">
      <c r="A41" t="s">
        <v>31</v>
      </c>
      <c r="B41" t="s">
        <v>2163</v>
      </c>
      <c r="C41"/>
      <c r="D41"/>
      <c r="E41"/>
    </row>
    <row r="42" spans="1:5" x14ac:dyDescent="0.25">
      <c r="A42" t="s">
        <v>31</v>
      </c>
      <c r="B42" t="s">
        <v>2164</v>
      </c>
      <c r="C42"/>
      <c r="D42"/>
      <c r="E42"/>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G17" sqref="G17"/>
    </sheetView>
  </sheetViews>
  <sheetFormatPr defaultRowHeight="15" x14ac:dyDescent="0.25"/>
  <cols>
    <col min="1" max="1" width="19.28515625" style="114" bestFit="1" customWidth="1"/>
    <col min="2" max="2" width="15.28515625" style="114" customWidth="1"/>
    <col min="3" max="3" width="13.42578125" style="114" customWidth="1"/>
    <col min="4" max="5" width="9.140625" style="114"/>
    <col min="6" max="6" width="11" style="114" bestFit="1" customWidth="1"/>
    <col min="7" max="7" width="15" style="114" bestFit="1" customWidth="1"/>
    <col min="8" max="8" width="44.7109375" style="114" bestFit="1" customWidth="1"/>
    <col min="9" max="9" width="14" style="114" bestFit="1" customWidth="1"/>
    <col min="10" max="10" width="40.28515625" style="114" bestFit="1" customWidth="1"/>
    <col min="11" max="16384" width="9.140625" style="114"/>
  </cols>
  <sheetData>
    <row r="1" spans="1:11" ht="17.25" customHeight="1" x14ac:dyDescent="0.25"/>
    <row r="2" spans="1:11" x14ac:dyDescent="0.25">
      <c r="D2" s="130"/>
    </row>
    <row r="3" spans="1:11" x14ac:dyDescent="0.25">
      <c r="A3" s="131" t="s">
        <v>3</v>
      </c>
      <c r="B3" s="131" t="s">
        <v>2123</v>
      </c>
      <c r="C3" s="132" t="s">
        <v>2124</v>
      </c>
      <c r="D3" s="132" t="s">
        <v>2121</v>
      </c>
      <c r="E3" s="132" t="s">
        <v>2122</v>
      </c>
      <c r="F3" s="132" t="s">
        <v>2125</v>
      </c>
      <c r="G3" s="132" t="s">
        <v>2128</v>
      </c>
      <c r="H3" s="133"/>
    </row>
    <row r="4" spans="1:11" x14ac:dyDescent="0.25">
      <c r="A4" s="134" t="s">
        <v>662</v>
      </c>
      <c r="B4" s="134" t="s">
        <v>2137</v>
      </c>
      <c r="C4" s="135" t="s">
        <v>2119</v>
      </c>
      <c r="D4" s="136">
        <v>10</v>
      </c>
      <c r="E4" s="136">
        <v>5</v>
      </c>
      <c r="F4" s="136"/>
      <c r="G4" s="135" t="s">
        <v>2139</v>
      </c>
      <c r="H4" s="134" t="s">
        <v>2138</v>
      </c>
      <c r="I4" s="130" t="s">
        <v>2170</v>
      </c>
    </row>
    <row r="5" spans="1:11" x14ac:dyDescent="0.25">
      <c r="A5" s="134" t="s">
        <v>484</v>
      </c>
      <c r="B5" s="134" t="s">
        <v>2107</v>
      </c>
      <c r="C5" s="135" t="s">
        <v>2119</v>
      </c>
      <c r="D5" s="136">
        <v>7</v>
      </c>
      <c r="E5" s="136">
        <v>2</v>
      </c>
      <c r="F5" s="136"/>
      <c r="G5" s="136">
        <v>1</v>
      </c>
      <c r="H5" s="134" t="s">
        <v>2133</v>
      </c>
      <c r="I5" s="130" t="s">
        <v>2182</v>
      </c>
      <c r="J5" s="130" t="s">
        <v>2183</v>
      </c>
    </row>
    <row r="6" spans="1:11" x14ac:dyDescent="0.25">
      <c r="A6" s="134" t="s">
        <v>675</v>
      </c>
      <c r="B6" s="134" t="s">
        <v>2113</v>
      </c>
      <c r="C6" s="135" t="s">
        <v>2120</v>
      </c>
      <c r="D6" s="136">
        <v>9</v>
      </c>
      <c r="E6" s="136"/>
      <c r="F6" s="135" t="s">
        <v>2126</v>
      </c>
      <c r="G6" s="136">
        <v>1</v>
      </c>
      <c r="H6" s="134" t="s">
        <v>2130</v>
      </c>
    </row>
    <row r="7" spans="1:11" x14ac:dyDescent="0.25">
      <c r="A7" s="134" t="s">
        <v>497</v>
      </c>
      <c r="B7" s="134" t="s">
        <v>2112</v>
      </c>
      <c r="C7" s="135" t="s">
        <v>2119</v>
      </c>
      <c r="D7" s="136">
        <v>7</v>
      </c>
      <c r="E7" s="136">
        <v>2</v>
      </c>
      <c r="F7" s="135" t="s">
        <v>2126</v>
      </c>
      <c r="G7" s="136">
        <v>1</v>
      </c>
      <c r="H7" s="134" t="s">
        <v>2131</v>
      </c>
      <c r="I7" s="130" t="s">
        <v>2165</v>
      </c>
      <c r="J7" s="130" t="s">
        <v>2167</v>
      </c>
      <c r="K7" s="130" t="s">
        <v>2181</v>
      </c>
    </row>
    <row r="8" spans="1:11" x14ac:dyDescent="0.25">
      <c r="A8" s="134" t="s">
        <v>496</v>
      </c>
      <c r="B8" s="134" t="s">
        <v>2108</v>
      </c>
      <c r="C8" s="135" t="s">
        <v>2119</v>
      </c>
      <c r="D8" s="136">
        <v>10</v>
      </c>
      <c r="E8" s="136"/>
      <c r="F8" s="135" t="s">
        <v>2126</v>
      </c>
      <c r="G8" s="136">
        <v>2</v>
      </c>
      <c r="H8" s="134" t="s">
        <v>2132</v>
      </c>
      <c r="I8" s="130" t="s">
        <v>2171</v>
      </c>
      <c r="J8" s="130" t="s">
        <v>2177</v>
      </c>
    </row>
    <row r="9" spans="1:11" x14ac:dyDescent="0.25">
      <c r="A9" s="134" t="s">
        <v>494</v>
      </c>
      <c r="B9" s="134" t="s">
        <v>2108</v>
      </c>
      <c r="C9" s="135" t="s">
        <v>2119</v>
      </c>
      <c r="D9" s="136"/>
      <c r="E9" s="136">
        <v>5</v>
      </c>
      <c r="F9" s="136"/>
      <c r="G9" s="136">
        <v>1</v>
      </c>
      <c r="H9" s="134" t="s">
        <v>2133</v>
      </c>
      <c r="J9" s="130" t="s">
        <v>2177</v>
      </c>
    </row>
    <row r="10" spans="1:11" x14ac:dyDescent="0.25">
      <c r="A10" s="134" t="s">
        <v>500</v>
      </c>
      <c r="B10" s="134" t="s">
        <v>2109</v>
      </c>
      <c r="C10" s="135" t="s">
        <v>2119</v>
      </c>
      <c r="D10" s="136">
        <v>8</v>
      </c>
      <c r="E10" s="136">
        <v>4</v>
      </c>
      <c r="F10" s="135" t="s">
        <v>2126</v>
      </c>
      <c r="G10" s="135" t="s">
        <v>2127</v>
      </c>
      <c r="H10" s="134" t="s">
        <v>2135</v>
      </c>
      <c r="I10" s="130" t="s">
        <v>2166</v>
      </c>
      <c r="J10" s="130" t="s">
        <v>2175</v>
      </c>
    </row>
    <row r="11" spans="1:11" x14ac:dyDescent="0.25">
      <c r="A11" s="134" t="s">
        <v>879</v>
      </c>
      <c r="B11" s="134" t="s">
        <v>2114</v>
      </c>
      <c r="C11" s="135" t="s">
        <v>2120</v>
      </c>
      <c r="D11" s="136">
        <v>9</v>
      </c>
      <c r="E11" s="136"/>
      <c r="F11" s="136"/>
      <c r="G11" s="136">
        <v>1</v>
      </c>
      <c r="H11" s="134" t="s">
        <v>2096</v>
      </c>
      <c r="I11" s="130" t="s">
        <v>848</v>
      </c>
    </row>
    <row r="12" spans="1:11" x14ac:dyDescent="0.25">
      <c r="A12" s="134" t="s">
        <v>487</v>
      </c>
      <c r="B12" s="134" t="s">
        <v>2110</v>
      </c>
      <c r="C12" s="135" t="s">
        <v>2119</v>
      </c>
      <c r="D12" s="136">
        <v>6</v>
      </c>
      <c r="E12" s="136"/>
      <c r="F12" s="135" t="s">
        <v>2126</v>
      </c>
      <c r="G12" s="136">
        <v>1</v>
      </c>
      <c r="H12" s="134" t="s">
        <v>2095</v>
      </c>
      <c r="J12" s="130" t="s">
        <v>2177</v>
      </c>
    </row>
    <row r="13" spans="1:11" x14ac:dyDescent="0.25">
      <c r="A13" s="134" t="s">
        <v>776</v>
      </c>
      <c r="B13" s="134" t="s">
        <v>2110</v>
      </c>
      <c r="C13" s="135" t="s">
        <v>2119</v>
      </c>
      <c r="D13" s="136"/>
      <c r="E13" s="136">
        <v>3</v>
      </c>
      <c r="F13" s="135" t="s">
        <v>2126</v>
      </c>
      <c r="G13" s="136">
        <v>1</v>
      </c>
      <c r="H13" s="134" t="s">
        <v>2136</v>
      </c>
      <c r="I13" s="130" t="s">
        <v>2172</v>
      </c>
      <c r="J13" s="130" t="s">
        <v>2177</v>
      </c>
    </row>
    <row r="14" spans="1:11" x14ac:dyDescent="0.25">
      <c r="A14" s="134" t="s">
        <v>2115</v>
      </c>
      <c r="B14" s="134" t="s">
        <v>2118</v>
      </c>
      <c r="C14" s="135" t="s">
        <v>2120</v>
      </c>
      <c r="D14" s="136">
        <v>8</v>
      </c>
      <c r="E14" s="136"/>
      <c r="F14" s="135" t="s">
        <v>2126</v>
      </c>
      <c r="G14" s="136">
        <v>1</v>
      </c>
      <c r="H14" s="134" t="s">
        <v>2096</v>
      </c>
      <c r="I14" s="130" t="s">
        <v>848</v>
      </c>
    </row>
    <row r="15" spans="1:11" x14ac:dyDescent="0.25">
      <c r="A15" s="134" t="s">
        <v>1160</v>
      </c>
      <c r="B15" s="134" t="s">
        <v>2111</v>
      </c>
      <c r="C15" s="135" t="s">
        <v>2119</v>
      </c>
      <c r="D15" s="136">
        <v>8</v>
      </c>
      <c r="E15" s="136"/>
      <c r="F15" s="135" t="s">
        <v>2126</v>
      </c>
      <c r="G15" s="136">
        <v>1</v>
      </c>
      <c r="H15" s="134" t="s">
        <v>1048</v>
      </c>
      <c r="I15" s="130" t="s">
        <v>2176</v>
      </c>
    </row>
    <row r="16" spans="1:11" x14ac:dyDescent="0.25">
      <c r="A16" s="134" t="s">
        <v>663</v>
      </c>
      <c r="B16" s="134" t="s">
        <v>2111</v>
      </c>
      <c r="C16" s="135" t="s">
        <v>2119</v>
      </c>
      <c r="D16" s="136"/>
      <c r="E16" s="136">
        <v>4</v>
      </c>
      <c r="F16" s="135" t="s">
        <v>2126</v>
      </c>
      <c r="G16" s="136">
        <v>1</v>
      </c>
      <c r="H16" s="134" t="s">
        <v>2134</v>
      </c>
      <c r="I16" s="130" t="s">
        <v>2174</v>
      </c>
    </row>
    <row r="17" spans="1:9" x14ac:dyDescent="0.25">
      <c r="A17" s="134" t="s">
        <v>2116</v>
      </c>
      <c r="B17" s="134" t="s">
        <v>2117</v>
      </c>
      <c r="C17" s="135" t="s">
        <v>2120</v>
      </c>
      <c r="D17" s="136">
        <v>11</v>
      </c>
      <c r="E17" s="136"/>
      <c r="F17" s="135" t="s">
        <v>2126</v>
      </c>
      <c r="G17" s="136">
        <v>2</v>
      </c>
      <c r="H17" s="134" t="s">
        <v>2129</v>
      </c>
      <c r="I17" s="130" t="s">
        <v>848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6"/>
  <sheetViews>
    <sheetView topLeftCell="C7" workbookViewId="0">
      <selection activeCell="N58" sqref="N58"/>
    </sheetView>
  </sheetViews>
  <sheetFormatPr defaultColWidth="9.140625" defaultRowHeight="11.25" x14ac:dyDescent="0.2"/>
  <cols>
    <col min="1" max="1" width="11.85546875" style="1" customWidth="1"/>
    <col min="2" max="2" width="9.140625" style="1"/>
    <col min="3" max="3" width="1.85546875" style="1" customWidth="1"/>
    <col min="4" max="5" width="9.140625" style="1"/>
    <col min="6" max="6" width="1.85546875" style="1" customWidth="1"/>
    <col min="7" max="7" width="11.28515625" style="1" bestFit="1" customWidth="1"/>
    <col min="8" max="8" width="2.5703125" style="1" customWidth="1"/>
    <col min="9" max="9" width="9.140625" style="79"/>
    <col min="10" max="10" width="7" style="79" customWidth="1"/>
    <col min="11" max="11" width="64.140625" style="1" bestFit="1" customWidth="1"/>
    <col min="12" max="12" width="2.140625" style="1" customWidth="1"/>
    <col min="13" max="13" width="1.85546875" style="1" customWidth="1"/>
    <col min="14" max="14" width="9.140625" style="1"/>
    <col min="15" max="15" width="26.85546875" style="1" bestFit="1" customWidth="1"/>
    <col min="16" max="17" width="9.140625" style="1"/>
    <col min="18" max="18" width="23.140625" style="1" bestFit="1" customWidth="1"/>
    <col min="19" max="19" width="4.42578125" style="1" bestFit="1" customWidth="1"/>
    <col min="20" max="20" width="9.140625" style="1"/>
    <col min="21" max="21" width="18.5703125" style="1" bestFit="1" customWidth="1"/>
    <col min="22" max="16384" width="9.140625" style="1"/>
  </cols>
  <sheetData>
    <row r="1" spans="1:22" x14ac:dyDescent="0.2">
      <c r="A1" s="19" t="s">
        <v>552</v>
      </c>
      <c r="B1" s="19"/>
      <c r="D1" s="19" t="s">
        <v>553</v>
      </c>
      <c r="E1" s="19"/>
      <c r="G1" s="19" t="s">
        <v>554</v>
      </c>
      <c r="H1" s="19"/>
      <c r="I1" s="80" t="s">
        <v>557</v>
      </c>
      <c r="J1" s="75" t="s">
        <v>563</v>
      </c>
      <c r="U1" s="1" t="s">
        <v>13</v>
      </c>
      <c r="V1" s="42" t="s">
        <v>1816</v>
      </c>
    </row>
    <row r="2" spans="1:22" x14ac:dyDescent="0.2">
      <c r="A2" s="17" t="s">
        <v>26</v>
      </c>
      <c r="B2" s="17" t="s">
        <v>544</v>
      </c>
      <c r="C2" s="17"/>
      <c r="D2" s="17" t="s">
        <v>24</v>
      </c>
      <c r="E2" s="17" t="s">
        <v>545</v>
      </c>
      <c r="F2" s="17"/>
      <c r="G2" s="17" t="s">
        <v>480</v>
      </c>
      <c r="H2" s="17" t="s">
        <v>547</v>
      </c>
      <c r="I2" s="79">
        <v>800</v>
      </c>
      <c r="J2" s="76">
        <v>5</v>
      </c>
      <c r="K2" s="42" t="s">
        <v>2223</v>
      </c>
      <c r="N2" s="1" t="s">
        <v>403</v>
      </c>
      <c r="O2" s="1" t="s">
        <v>589</v>
      </c>
      <c r="P2" s="118" t="s">
        <v>1536</v>
      </c>
      <c r="R2" s="118" t="s">
        <v>1371</v>
      </c>
      <c r="U2" s="1" t="s">
        <v>1758</v>
      </c>
      <c r="V2" s="42" t="s">
        <v>491</v>
      </c>
    </row>
    <row r="3" spans="1:22" x14ac:dyDescent="0.2">
      <c r="A3" s="17" t="s">
        <v>23</v>
      </c>
      <c r="B3" s="17" t="s">
        <v>545</v>
      </c>
      <c r="C3" s="17"/>
      <c r="D3" s="17" t="s">
        <v>28</v>
      </c>
      <c r="E3" s="17" t="s">
        <v>472</v>
      </c>
      <c r="F3" s="17"/>
      <c r="G3" s="17" t="s">
        <v>504</v>
      </c>
      <c r="H3" s="17" t="s">
        <v>546</v>
      </c>
      <c r="I3" s="79">
        <v>1000</v>
      </c>
      <c r="J3" s="77" t="s">
        <v>564</v>
      </c>
      <c r="K3" s="42" t="s">
        <v>698</v>
      </c>
      <c r="N3" s="1" t="s">
        <v>464</v>
      </c>
      <c r="O3" s="1" t="s">
        <v>590</v>
      </c>
      <c r="R3" s="118" t="s">
        <v>1454</v>
      </c>
      <c r="U3" s="1" t="s">
        <v>1759</v>
      </c>
      <c r="V3" s="42" t="s">
        <v>1208</v>
      </c>
    </row>
    <row r="4" spans="1:22" x14ac:dyDescent="0.2">
      <c r="A4" s="17"/>
      <c r="B4" s="17"/>
      <c r="C4" s="17"/>
      <c r="D4" s="17" t="s">
        <v>31</v>
      </c>
      <c r="E4" s="17" t="s">
        <v>546</v>
      </c>
      <c r="F4" s="17"/>
      <c r="G4" s="17" t="s">
        <v>505</v>
      </c>
      <c r="H4" s="17" t="s">
        <v>546</v>
      </c>
      <c r="I4" s="79">
        <v>1000</v>
      </c>
      <c r="J4" s="76" t="s">
        <v>564</v>
      </c>
      <c r="K4" s="42" t="s">
        <v>698</v>
      </c>
      <c r="N4" s="1" t="s">
        <v>433</v>
      </c>
      <c r="O4" s="1" t="s">
        <v>610</v>
      </c>
      <c r="P4" s="118" t="s">
        <v>1378</v>
      </c>
      <c r="R4" s="118" t="s">
        <v>1470</v>
      </c>
      <c r="U4" s="1" t="s">
        <v>1760</v>
      </c>
      <c r="V4" s="42" t="s">
        <v>1817</v>
      </c>
    </row>
    <row r="5" spans="1:22" x14ac:dyDescent="0.2">
      <c r="G5" s="17" t="s">
        <v>489</v>
      </c>
      <c r="H5" s="17" t="s">
        <v>546</v>
      </c>
      <c r="I5" s="79">
        <v>500</v>
      </c>
      <c r="J5" s="76">
        <v>5</v>
      </c>
      <c r="K5" s="42" t="s">
        <v>857</v>
      </c>
      <c r="N5" s="42" t="s">
        <v>454</v>
      </c>
      <c r="O5" s="42" t="s">
        <v>771</v>
      </c>
      <c r="R5" s="118" t="s">
        <v>592</v>
      </c>
      <c r="U5" s="1" t="s">
        <v>1761</v>
      </c>
      <c r="V5" s="42" t="s">
        <v>490</v>
      </c>
    </row>
    <row r="6" spans="1:22" x14ac:dyDescent="0.2">
      <c r="G6" s="17" t="s">
        <v>694</v>
      </c>
      <c r="H6" s="17" t="s">
        <v>546</v>
      </c>
      <c r="J6" s="76" t="s">
        <v>564</v>
      </c>
      <c r="N6" s="42" t="s">
        <v>451</v>
      </c>
      <c r="O6" s="42" t="s">
        <v>651</v>
      </c>
      <c r="R6" s="118" t="s">
        <v>1182</v>
      </c>
      <c r="U6" s="1" t="s">
        <v>1762</v>
      </c>
      <c r="V6" s="42" t="s">
        <v>22</v>
      </c>
    </row>
    <row r="7" spans="1:22" x14ac:dyDescent="0.2">
      <c r="G7" s="17" t="s">
        <v>495</v>
      </c>
      <c r="H7" s="17" t="s">
        <v>547</v>
      </c>
      <c r="I7" s="79">
        <v>2000</v>
      </c>
      <c r="J7" s="76" t="s">
        <v>564</v>
      </c>
      <c r="N7" s="42" t="s">
        <v>123</v>
      </c>
      <c r="O7" s="42" t="s">
        <v>747</v>
      </c>
      <c r="P7" s="118" t="s">
        <v>1659</v>
      </c>
      <c r="R7" s="118" t="s">
        <v>1591</v>
      </c>
      <c r="S7" s="118" t="s">
        <v>1590</v>
      </c>
      <c r="U7" s="1" t="s">
        <v>1764</v>
      </c>
      <c r="V7" s="42" t="s">
        <v>1823</v>
      </c>
    </row>
    <row r="8" spans="1:22" x14ac:dyDescent="0.2">
      <c r="A8" s="17"/>
      <c r="B8" s="17"/>
      <c r="C8" s="17"/>
      <c r="G8" s="17" t="s">
        <v>566</v>
      </c>
      <c r="H8" s="17" t="s">
        <v>547</v>
      </c>
      <c r="I8" s="79">
        <v>2000</v>
      </c>
      <c r="J8" s="76" t="s">
        <v>564</v>
      </c>
      <c r="N8" s="42" t="s">
        <v>125</v>
      </c>
      <c r="O8" s="42" t="s">
        <v>772</v>
      </c>
      <c r="P8" s="118" t="s">
        <v>1686</v>
      </c>
      <c r="R8" s="118" t="s">
        <v>1404</v>
      </c>
      <c r="U8" s="1" t="s">
        <v>1765</v>
      </c>
      <c r="V8" s="42" t="s">
        <v>964</v>
      </c>
    </row>
    <row r="9" spans="1:22" x14ac:dyDescent="0.2">
      <c r="G9" s="17" t="s">
        <v>915</v>
      </c>
      <c r="H9" s="17" t="s">
        <v>548</v>
      </c>
      <c r="I9" s="79">
        <v>500</v>
      </c>
      <c r="J9" s="76">
        <v>5</v>
      </c>
      <c r="K9" s="42" t="s">
        <v>843</v>
      </c>
      <c r="N9" s="42" t="s">
        <v>467</v>
      </c>
      <c r="O9" s="42" t="s">
        <v>770</v>
      </c>
      <c r="R9" s="118" t="s">
        <v>1543</v>
      </c>
      <c r="U9" s="1" t="s">
        <v>1766</v>
      </c>
      <c r="V9" s="42" t="s">
        <v>507</v>
      </c>
    </row>
    <row r="10" spans="1:22" x14ac:dyDescent="0.2">
      <c r="G10" s="17" t="s">
        <v>510</v>
      </c>
      <c r="H10" s="17" t="s">
        <v>548</v>
      </c>
      <c r="I10" s="79">
        <v>2800</v>
      </c>
      <c r="J10" s="76">
        <v>1</v>
      </c>
      <c r="N10" s="42" t="s">
        <v>750</v>
      </c>
      <c r="O10" s="42" t="s">
        <v>797</v>
      </c>
      <c r="R10" s="118" t="s">
        <v>1621</v>
      </c>
      <c r="S10" s="118" t="s">
        <v>1620</v>
      </c>
      <c r="U10" s="1" t="s">
        <v>1767</v>
      </c>
      <c r="V10" s="42" t="s">
        <v>1037</v>
      </c>
    </row>
    <row r="11" spans="1:22" x14ac:dyDescent="0.2">
      <c r="G11" s="17" t="s">
        <v>689</v>
      </c>
      <c r="H11" s="17" t="s">
        <v>548</v>
      </c>
      <c r="I11" s="79">
        <v>2800</v>
      </c>
      <c r="J11" s="76">
        <v>1</v>
      </c>
      <c r="N11" s="1" t="s">
        <v>296</v>
      </c>
      <c r="O11" s="1" t="s">
        <v>614</v>
      </c>
      <c r="R11" s="118" t="s">
        <v>1695</v>
      </c>
      <c r="S11" s="118" t="s">
        <v>1694</v>
      </c>
      <c r="U11" s="1" t="s">
        <v>1768</v>
      </c>
      <c r="V11" s="42" t="s">
        <v>509</v>
      </c>
    </row>
    <row r="12" spans="1:22" x14ac:dyDescent="0.2">
      <c r="G12" s="17" t="s">
        <v>3033</v>
      </c>
      <c r="H12" s="17" t="s">
        <v>549</v>
      </c>
      <c r="J12" s="76">
        <v>1</v>
      </c>
      <c r="N12" s="1" t="s">
        <v>456</v>
      </c>
      <c r="O12" s="1" t="s">
        <v>591</v>
      </c>
      <c r="R12" s="118" t="s">
        <v>1341</v>
      </c>
      <c r="U12" s="1" t="s">
        <v>1769</v>
      </c>
      <c r="V12" s="42" t="s">
        <v>1034</v>
      </c>
    </row>
    <row r="13" spans="1:22" x14ac:dyDescent="0.2">
      <c r="G13" s="17" t="s">
        <v>3034</v>
      </c>
      <c r="H13" s="17" t="s">
        <v>549</v>
      </c>
      <c r="J13" s="76">
        <v>1</v>
      </c>
      <c r="N13" s="1" t="s">
        <v>449</v>
      </c>
      <c r="O13" s="1" t="s">
        <v>617</v>
      </c>
      <c r="R13" s="118" t="s">
        <v>1537</v>
      </c>
      <c r="U13" s="1" t="s">
        <v>1770</v>
      </c>
      <c r="V13" s="42" t="s">
        <v>493</v>
      </c>
    </row>
    <row r="14" spans="1:22" x14ac:dyDescent="0.2">
      <c r="G14" s="17" t="s">
        <v>3035</v>
      </c>
      <c r="H14" s="17" t="s">
        <v>549</v>
      </c>
      <c r="J14" s="76">
        <v>1</v>
      </c>
      <c r="N14" s="42" t="s">
        <v>458</v>
      </c>
      <c r="O14" s="42" t="s">
        <v>649</v>
      </c>
      <c r="R14" s="118" t="s">
        <v>1687</v>
      </c>
      <c r="U14" s="1" t="s">
        <v>1771</v>
      </c>
      <c r="V14" s="42" t="s">
        <v>1040</v>
      </c>
    </row>
    <row r="15" spans="1:22" x14ac:dyDescent="0.2">
      <c r="G15" s="17" t="s">
        <v>3036</v>
      </c>
      <c r="H15" s="17" t="s">
        <v>549</v>
      </c>
      <c r="J15" s="76">
        <v>1</v>
      </c>
      <c r="N15" s="42" t="s">
        <v>1080</v>
      </c>
      <c r="O15" s="42" t="s">
        <v>1182</v>
      </c>
      <c r="P15" s="118" t="s">
        <v>1503</v>
      </c>
      <c r="R15" s="118" t="s">
        <v>1660</v>
      </c>
      <c r="U15" s="1" t="s">
        <v>1772</v>
      </c>
      <c r="V15" s="42" t="s">
        <v>1039</v>
      </c>
    </row>
    <row r="16" spans="1:22" x14ac:dyDescent="0.2">
      <c r="G16" s="17" t="s">
        <v>746</v>
      </c>
      <c r="H16" s="17" t="s">
        <v>549</v>
      </c>
      <c r="J16" s="76">
        <v>1</v>
      </c>
      <c r="N16" s="42" t="s">
        <v>669</v>
      </c>
      <c r="O16" s="42" t="s">
        <v>949</v>
      </c>
      <c r="P16" s="162" t="s">
        <v>1370</v>
      </c>
      <c r="R16" s="118" t="s">
        <v>1577</v>
      </c>
      <c r="S16" s="118" t="s">
        <v>1576</v>
      </c>
      <c r="U16" s="1" t="s">
        <v>1773</v>
      </c>
      <c r="V16" s="42" t="s">
        <v>1050</v>
      </c>
    </row>
    <row r="17" spans="7:22" x14ac:dyDescent="0.2">
      <c r="G17" s="17" t="s">
        <v>511</v>
      </c>
      <c r="H17" s="17" t="s">
        <v>547</v>
      </c>
      <c r="I17" s="79">
        <v>2800</v>
      </c>
      <c r="J17" s="76" t="s">
        <v>564</v>
      </c>
      <c r="N17" s="1" t="s">
        <v>450</v>
      </c>
      <c r="O17" s="1" t="s">
        <v>592</v>
      </c>
      <c r="P17" s="162" t="s">
        <v>1392</v>
      </c>
      <c r="R17" s="118" t="s">
        <v>1531</v>
      </c>
      <c r="S17" s="118" t="s">
        <v>1530</v>
      </c>
      <c r="U17" s="1" t="s">
        <v>1774</v>
      </c>
      <c r="V17" s="42" t="s">
        <v>1213</v>
      </c>
    </row>
    <row r="18" spans="7:22" x14ac:dyDescent="0.2">
      <c r="G18" s="17" t="s">
        <v>550</v>
      </c>
      <c r="H18" s="17" t="s">
        <v>547</v>
      </c>
      <c r="I18" s="79">
        <v>2800</v>
      </c>
      <c r="J18" s="76" t="s">
        <v>564</v>
      </c>
      <c r="N18" s="42" t="s">
        <v>955</v>
      </c>
      <c r="O18" s="42" t="s">
        <v>954</v>
      </c>
      <c r="R18" s="118" t="s">
        <v>1569</v>
      </c>
      <c r="S18" s="118" t="s">
        <v>1568</v>
      </c>
      <c r="U18" s="1" t="s">
        <v>1775</v>
      </c>
      <c r="V18" s="42" t="s">
        <v>483</v>
      </c>
    </row>
    <row r="19" spans="7:22" x14ac:dyDescent="0.2">
      <c r="G19" s="17" t="s">
        <v>512</v>
      </c>
      <c r="H19" s="17" t="s">
        <v>548</v>
      </c>
      <c r="I19" s="79">
        <v>2800</v>
      </c>
      <c r="J19" s="76" t="s">
        <v>564</v>
      </c>
      <c r="N19" s="1" t="s">
        <v>263</v>
      </c>
      <c r="O19" s="1" t="s">
        <v>593</v>
      </c>
      <c r="R19" s="118" t="s">
        <v>1547</v>
      </c>
      <c r="S19" s="118" t="s">
        <v>1546</v>
      </c>
      <c r="U19" s="1" t="s">
        <v>1776</v>
      </c>
      <c r="V19" s="42" t="s">
        <v>498</v>
      </c>
    </row>
    <row r="20" spans="7:22" x14ac:dyDescent="0.2">
      <c r="G20" s="17" t="s">
        <v>551</v>
      </c>
      <c r="H20" s="17" t="s">
        <v>547</v>
      </c>
      <c r="J20" s="76">
        <v>1</v>
      </c>
      <c r="K20" s="42" t="s">
        <v>903</v>
      </c>
      <c r="N20" s="39" t="s">
        <v>633</v>
      </c>
      <c r="O20" s="39" t="s">
        <v>641</v>
      </c>
      <c r="P20" s="161"/>
      <c r="R20" s="118" t="s">
        <v>1349</v>
      </c>
      <c r="S20" s="118" t="s">
        <v>1348</v>
      </c>
      <c r="U20" s="1" t="s">
        <v>1777</v>
      </c>
      <c r="V20" s="42" t="s">
        <v>1217</v>
      </c>
    </row>
    <row r="21" spans="7:22" x14ac:dyDescent="0.2">
      <c r="G21" s="17" t="s">
        <v>908</v>
      </c>
      <c r="H21" s="17" t="s">
        <v>547</v>
      </c>
      <c r="I21" s="79">
        <v>3000</v>
      </c>
      <c r="J21" s="76">
        <v>1</v>
      </c>
      <c r="N21" s="42" t="s">
        <v>788</v>
      </c>
      <c r="O21" s="42" t="s">
        <v>795</v>
      </c>
      <c r="R21" s="118" t="s">
        <v>1539</v>
      </c>
      <c r="S21" s="118" t="s">
        <v>1538</v>
      </c>
      <c r="U21" s="1" t="s">
        <v>1779</v>
      </c>
      <c r="V21" s="42" t="s">
        <v>1824</v>
      </c>
    </row>
    <row r="22" spans="7:22" x14ac:dyDescent="0.2">
      <c r="G22" s="17" t="s">
        <v>514</v>
      </c>
      <c r="H22" s="17" t="s">
        <v>546</v>
      </c>
      <c r="I22" s="79">
        <v>3000</v>
      </c>
      <c r="J22" s="76">
        <v>1</v>
      </c>
      <c r="N22" s="42" t="s">
        <v>32</v>
      </c>
      <c r="O22" s="42" t="s">
        <v>700</v>
      </c>
      <c r="P22" s="118" t="s">
        <v>1403</v>
      </c>
      <c r="R22" s="118" t="s">
        <v>1462</v>
      </c>
      <c r="S22" s="118" t="s">
        <v>1461</v>
      </c>
      <c r="U22" s="1" t="s">
        <v>1780</v>
      </c>
      <c r="V22" s="42" t="s">
        <v>1825</v>
      </c>
    </row>
    <row r="23" spans="7:22" x14ac:dyDescent="0.2">
      <c r="G23" s="17" t="s">
        <v>513</v>
      </c>
      <c r="H23" s="17" t="s">
        <v>546</v>
      </c>
      <c r="I23" s="79">
        <v>3000</v>
      </c>
      <c r="J23" s="76">
        <v>1</v>
      </c>
      <c r="N23" s="1" t="s">
        <v>195</v>
      </c>
      <c r="O23" s="1" t="s">
        <v>594</v>
      </c>
      <c r="R23" s="118" t="s">
        <v>1391</v>
      </c>
      <c r="S23" s="118" t="s">
        <v>1390</v>
      </c>
      <c r="U23" s="1" t="s">
        <v>1781</v>
      </c>
      <c r="V23" s="42" t="s">
        <v>1215</v>
      </c>
    </row>
    <row r="24" spans="7:22" x14ac:dyDescent="0.2">
      <c r="G24" s="42" t="s">
        <v>516</v>
      </c>
      <c r="H24" s="42" t="s">
        <v>546</v>
      </c>
      <c r="I24" s="79">
        <v>2800</v>
      </c>
      <c r="J24" s="78" t="s">
        <v>564</v>
      </c>
      <c r="N24" s="42" t="s">
        <v>428</v>
      </c>
      <c r="O24" s="42" t="s">
        <v>774</v>
      </c>
      <c r="P24" s="162" t="s">
        <v>1542</v>
      </c>
      <c r="R24" s="118" t="s">
        <v>1589</v>
      </c>
      <c r="S24" s="118" t="s">
        <v>1588</v>
      </c>
      <c r="U24" s="1" t="s">
        <v>1783</v>
      </c>
      <c r="V24" s="42" t="s">
        <v>1068</v>
      </c>
    </row>
    <row r="25" spans="7:22" x14ac:dyDescent="0.2">
      <c r="G25" s="42" t="s">
        <v>515</v>
      </c>
      <c r="H25" s="42" t="s">
        <v>546</v>
      </c>
      <c r="J25" s="78" t="s">
        <v>564</v>
      </c>
      <c r="N25" s="39" t="s">
        <v>609</v>
      </c>
      <c r="O25" s="39" t="s">
        <v>639</v>
      </c>
      <c r="R25" s="118" t="s">
        <v>1414</v>
      </c>
      <c r="S25" s="118" t="s">
        <v>1413</v>
      </c>
      <c r="U25" s="1" t="s">
        <v>1784</v>
      </c>
      <c r="V25" s="42" t="s">
        <v>1819</v>
      </c>
    </row>
    <row r="26" spans="7:22" x14ac:dyDescent="0.2">
      <c r="G26" s="42" t="s">
        <v>659</v>
      </c>
      <c r="H26" s="42" t="s">
        <v>549</v>
      </c>
      <c r="J26" s="79">
        <v>1</v>
      </c>
      <c r="N26" s="1" t="s">
        <v>465</v>
      </c>
      <c r="O26" s="1" t="s">
        <v>595</v>
      </c>
      <c r="R26" s="118" t="s">
        <v>1363</v>
      </c>
      <c r="S26" s="118" t="s">
        <v>1362</v>
      </c>
      <c r="U26" s="1" t="s">
        <v>1785</v>
      </c>
      <c r="V26" s="42" t="s">
        <v>508</v>
      </c>
    </row>
    <row r="27" spans="7:22" x14ac:dyDescent="0.2">
      <c r="G27" s="42" t="s">
        <v>661</v>
      </c>
      <c r="H27" s="42" t="s">
        <v>549</v>
      </c>
      <c r="J27" s="79">
        <v>1</v>
      </c>
      <c r="N27" s="42" t="s">
        <v>1085</v>
      </c>
      <c r="O27" s="42" t="s">
        <v>1172</v>
      </c>
      <c r="R27" s="118" t="s">
        <v>1441</v>
      </c>
      <c r="S27" s="118" t="s">
        <v>1440</v>
      </c>
      <c r="U27" s="1" t="s">
        <v>1786</v>
      </c>
      <c r="V27" s="42" t="s">
        <v>1105</v>
      </c>
    </row>
    <row r="28" spans="7:22" x14ac:dyDescent="0.2">
      <c r="G28" s="42" t="s">
        <v>660</v>
      </c>
      <c r="H28" s="42" t="s">
        <v>549</v>
      </c>
      <c r="J28" s="79">
        <v>1</v>
      </c>
      <c r="N28" s="42" t="s">
        <v>658</v>
      </c>
      <c r="O28" s="42" t="s">
        <v>769</v>
      </c>
      <c r="R28" s="118" t="s">
        <v>1385</v>
      </c>
      <c r="S28" s="118" t="s">
        <v>1384</v>
      </c>
      <c r="U28" s="1" t="s">
        <v>1787</v>
      </c>
      <c r="V28" s="42" t="s">
        <v>502</v>
      </c>
    </row>
    <row r="29" spans="7:22" x14ac:dyDescent="0.2">
      <c r="G29" s="42" t="s">
        <v>693</v>
      </c>
      <c r="H29" s="42" t="s">
        <v>549</v>
      </c>
      <c r="J29" s="79">
        <v>1</v>
      </c>
      <c r="N29" s="42" t="s">
        <v>1088</v>
      </c>
      <c r="O29" s="42" t="s">
        <v>1041</v>
      </c>
      <c r="R29" s="118" t="s">
        <v>1426</v>
      </c>
      <c r="S29" s="118" t="s">
        <v>1425</v>
      </c>
      <c r="U29" s="1" t="s">
        <v>1788</v>
      </c>
      <c r="V29" s="42" t="s">
        <v>488</v>
      </c>
    </row>
    <row r="30" spans="7:22" x14ac:dyDescent="0.2">
      <c r="G30" s="42" t="s">
        <v>936</v>
      </c>
      <c r="H30" s="42" t="s">
        <v>546</v>
      </c>
      <c r="J30" s="79">
        <v>1</v>
      </c>
      <c r="N30" s="1" t="s">
        <v>455</v>
      </c>
      <c r="O30" s="1" t="s">
        <v>616</v>
      </c>
      <c r="R30" s="118" t="s">
        <v>1398</v>
      </c>
      <c r="S30" s="118" t="s">
        <v>1397</v>
      </c>
      <c r="U30" s="1" t="s">
        <v>1789</v>
      </c>
      <c r="V30" s="42" t="s">
        <v>1826</v>
      </c>
    </row>
    <row r="31" spans="7:22" x14ac:dyDescent="0.2">
      <c r="G31" s="42" t="s">
        <v>815</v>
      </c>
      <c r="H31" s="42" t="s">
        <v>546</v>
      </c>
      <c r="J31" s="78" t="s">
        <v>564</v>
      </c>
      <c r="N31" s="42" t="s">
        <v>437</v>
      </c>
      <c r="O31" s="42" t="s">
        <v>699</v>
      </c>
      <c r="R31" s="118" t="s">
        <v>1656</v>
      </c>
      <c r="S31" s="118" t="s">
        <v>1655</v>
      </c>
      <c r="U31" s="1" t="s">
        <v>1790</v>
      </c>
      <c r="V31" s="42" t="s">
        <v>485</v>
      </c>
    </row>
    <row r="32" spans="7:22" x14ac:dyDescent="0.2">
      <c r="G32" s="42" t="s">
        <v>778</v>
      </c>
      <c r="H32" s="42" t="s">
        <v>546</v>
      </c>
      <c r="J32" s="78" t="s">
        <v>564</v>
      </c>
      <c r="N32" s="42" t="s">
        <v>819</v>
      </c>
      <c r="O32" s="42" t="s">
        <v>847</v>
      </c>
      <c r="R32" s="118" t="s">
        <v>1509</v>
      </c>
      <c r="S32" s="118" t="s">
        <v>1508</v>
      </c>
      <c r="U32" s="1" t="s">
        <v>1791</v>
      </c>
      <c r="V32" s="42" t="s">
        <v>1035</v>
      </c>
    </row>
    <row r="33" spans="7:22" x14ac:dyDescent="0.2">
      <c r="G33" s="42" t="s">
        <v>825</v>
      </c>
      <c r="H33" s="42" t="s">
        <v>546</v>
      </c>
      <c r="J33" s="78" t="s">
        <v>564</v>
      </c>
      <c r="N33" s="42" t="s">
        <v>1104</v>
      </c>
      <c r="O33" s="42" t="s">
        <v>1183</v>
      </c>
      <c r="R33" s="118" t="s">
        <v>1347</v>
      </c>
      <c r="S33" s="118" t="s">
        <v>1346</v>
      </c>
      <c r="U33" s="1" t="s">
        <v>1792</v>
      </c>
      <c r="V33" s="42" t="s">
        <v>1046</v>
      </c>
    </row>
    <row r="34" spans="7:22" x14ac:dyDescent="0.2">
      <c r="G34" s="42" t="s">
        <v>824</v>
      </c>
      <c r="H34" s="42" t="s">
        <v>546</v>
      </c>
      <c r="J34" s="78" t="s">
        <v>564</v>
      </c>
      <c r="N34" s="39" t="s">
        <v>132</v>
      </c>
      <c r="O34" s="39" t="s">
        <v>642</v>
      </c>
      <c r="R34" s="118" t="s">
        <v>1343</v>
      </c>
      <c r="S34" s="118" t="s">
        <v>1342</v>
      </c>
      <c r="U34" s="1" t="s">
        <v>1793</v>
      </c>
      <c r="V34" s="42" t="s">
        <v>503</v>
      </c>
    </row>
    <row r="35" spans="7:22" x14ac:dyDescent="0.2">
      <c r="G35" s="17" t="s">
        <v>934</v>
      </c>
      <c r="H35" s="17" t="s">
        <v>548</v>
      </c>
      <c r="I35" s="79">
        <v>500</v>
      </c>
      <c r="J35" s="76">
        <v>3</v>
      </c>
      <c r="K35" s="42" t="s">
        <v>843</v>
      </c>
      <c r="N35" s="42" t="s">
        <v>1015</v>
      </c>
      <c r="O35" s="42" t="s">
        <v>1021</v>
      </c>
      <c r="R35" s="118" t="s">
        <v>1435</v>
      </c>
      <c r="S35" s="118" t="s">
        <v>1434</v>
      </c>
      <c r="U35" s="1" t="s">
        <v>1794</v>
      </c>
      <c r="V35" s="42" t="s">
        <v>669</v>
      </c>
    </row>
    <row r="36" spans="7:22" x14ac:dyDescent="0.2">
      <c r="G36" s="42" t="s">
        <v>914</v>
      </c>
      <c r="J36" s="78" t="s">
        <v>914</v>
      </c>
      <c r="N36" s="42" t="s">
        <v>452</v>
      </c>
      <c r="O36" s="42" t="s">
        <v>653</v>
      </c>
      <c r="P36" s="161"/>
      <c r="R36" s="118" t="s">
        <v>1593</v>
      </c>
      <c r="S36" s="118" t="s">
        <v>1592</v>
      </c>
      <c r="U36" s="1" t="s">
        <v>1795</v>
      </c>
      <c r="V36" s="42" t="s">
        <v>1818</v>
      </c>
    </row>
    <row r="37" spans="7:22" x14ac:dyDescent="0.2">
      <c r="G37" s="42" t="s">
        <v>963</v>
      </c>
      <c r="H37" s="42" t="s">
        <v>547</v>
      </c>
      <c r="I37" s="78">
        <v>800</v>
      </c>
      <c r="J37" s="78">
        <v>1</v>
      </c>
      <c r="N37" s="42" t="s">
        <v>744</v>
      </c>
      <c r="O37" s="42" t="s">
        <v>950</v>
      </c>
      <c r="P37" s="162" t="s">
        <v>1340</v>
      </c>
      <c r="R37" s="118" t="s">
        <v>1473</v>
      </c>
      <c r="S37" s="118" t="s">
        <v>1431</v>
      </c>
      <c r="U37" s="1" t="s">
        <v>1796</v>
      </c>
      <c r="V37" s="42" t="s">
        <v>1036</v>
      </c>
    </row>
    <row r="38" spans="7:22" x14ac:dyDescent="0.2">
      <c r="G38" s="1" t="s">
        <v>1027</v>
      </c>
      <c r="H38" s="42" t="s">
        <v>548</v>
      </c>
      <c r="I38" s="79">
        <v>2800</v>
      </c>
      <c r="J38" s="78" t="s">
        <v>564</v>
      </c>
      <c r="N38" s="42" t="s">
        <v>468</v>
      </c>
      <c r="O38" s="42" t="s">
        <v>731</v>
      </c>
      <c r="R38" s="118" t="s">
        <v>1375</v>
      </c>
      <c r="S38" s="118" t="s">
        <v>1374</v>
      </c>
      <c r="U38" s="1" t="s">
        <v>1798</v>
      </c>
      <c r="V38" s="42" t="s">
        <v>506</v>
      </c>
    </row>
    <row r="39" spans="7:22" x14ac:dyDescent="0.2">
      <c r="G39" s="42" t="s">
        <v>1028</v>
      </c>
      <c r="H39" s="42" t="s">
        <v>546</v>
      </c>
      <c r="J39" s="78" t="s">
        <v>564</v>
      </c>
      <c r="N39" s="1" t="s">
        <v>459</v>
      </c>
      <c r="O39" s="1" t="s">
        <v>597</v>
      </c>
      <c r="R39" s="118" t="s">
        <v>1693</v>
      </c>
      <c r="S39" s="118" t="s">
        <v>1692</v>
      </c>
      <c r="U39" s="1" t="s">
        <v>1799</v>
      </c>
      <c r="V39" s="42" t="s">
        <v>1198</v>
      </c>
    </row>
    <row r="40" spans="7:22" x14ac:dyDescent="0.2">
      <c r="G40" s="42" t="s">
        <v>1190</v>
      </c>
      <c r="H40" s="42" t="s">
        <v>546</v>
      </c>
      <c r="J40" s="78" t="s">
        <v>77</v>
      </c>
      <c r="N40" s="1" t="s">
        <v>543</v>
      </c>
      <c r="O40" s="1" t="s">
        <v>613</v>
      </c>
      <c r="P40" s="161"/>
      <c r="R40" s="118" t="s">
        <v>1379</v>
      </c>
      <c r="U40" s="1" t="s">
        <v>681</v>
      </c>
      <c r="V40" s="42" t="s">
        <v>681</v>
      </c>
    </row>
    <row r="41" spans="7:22" x14ac:dyDescent="0.2">
      <c r="G41" s="42" t="s">
        <v>1191</v>
      </c>
      <c r="H41" s="42" t="s">
        <v>547</v>
      </c>
      <c r="J41" s="78" t="s">
        <v>77</v>
      </c>
      <c r="N41" s="42" t="s">
        <v>886</v>
      </c>
      <c r="O41" s="42" t="s">
        <v>2267</v>
      </c>
      <c r="R41" s="118" t="s">
        <v>1422</v>
      </c>
      <c r="S41" s="118" t="s">
        <v>1421</v>
      </c>
      <c r="U41" s="1" t="s">
        <v>1800</v>
      </c>
      <c r="V41" s="42" t="s">
        <v>1106</v>
      </c>
    </row>
    <row r="42" spans="7:22" x14ac:dyDescent="0.2">
      <c r="G42" s="42" t="s">
        <v>1188</v>
      </c>
      <c r="H42" s="42" t="s">
        <v>548</v>
      </c>
      <c r="J42" s="78" t="s">
        <v>77</v>
      </c>
      <c r="N42" s="1" t="s">
        <v>97</v>
      </c>
      <c r="O42" s="1" t="s">
        <v>598</v>
      </c>
      <c r="R42" s="118" t="s">
        <v>797</v>
      </c>
      <c r="S42" s="118" t="s">
        <v>1489</v>
      </c>
      <c r="U42" s="1" t="s">
        <v>1801</v>
      </c>
      <c r="V42" s="42" t="s">
        <v>1218</v>
      </c>
    </row>
    <row r="43" spans="7:22" x14ac:dyDescent="0.2">
      <c r="G43" s="42" t="s">
        <v>1189</v>
      </c>
      <c r="H43" s="42" t="s">
        <v>546</v>
      </c>
      <c r="J43" s="78" t="s">
        <v>77</v>
      </c>
      <c r="N43" s="42" t="s">
        <v>763</v>
      </c>
      <c r="O43" s="42" t="s">
        <v>773</v>
      </c>
      <c r="P43" s="162" t="s">
        <v>1469</v>
      </c>
      <c r="R43" s="118" t="s">
        <v>1515</v>
      </c>
      <c r="S43" s="118" t="s">
        <v>1514</v>
      </c>
      <c r="U43" s="1" t="s">
        <v>1802</v>
      </c>
      <c r="V43" s="42" t="s">
        <v>1206</v>
      </c>
    </row>
    <row r="44" spans="7:22" x14ac:dyDescent="0.2">
      <c r="G44" s="42" t="s">
        <v>1815</v>
      </c>
      <c r="H44" s="42" t="s">
        <v>549</v>
      </c>
      <c r="J44" s="79">
        <v>1</v>
      </c>
      <c r="N44" s="42" t="s">
        <v>975</v>
      </c>
      <c r="O44" s="42" t="s">
        <v>993</v>
      </c>
      <c r="R44" s="118" t="s">
        <v>1525</v>
      </c>
      <c r="S44" s="118" t="s">
        <v>1524</v>
      </c>
      <c r="U44" s="1" t="s">
        <v>688</v>
      </c>
      <c r="V44" s="42" t="s">
        <v>688</v>
      </c>
    </row>
    <row r="45" spans="7:22" x14ac:dyDescent="0.2">
      <c r="N45" s="1" t="s">
        <v>461</v>
      </c>
      <c r="O45" s="1" t="s">
        <v>611</v>
      </c>
      <c r="P45" s="161"/>
      <c r="R45" s="118" t="s">
        <v>1651</v>
      </c>
      <c r="S45" s="118" t="s">
        <v>1650</v>
      </c>
      <c r="U45" s="1" t="s">
        <v>1804</v>
      </c>
      <c r="V45" s="42" t="s">
        <v>1047</v>
      </c>
    </row>
    <row r="46" spans="7:22" x14ac:dyDescent="0.2">
      <c r="N46" s="1" t="s">
        <v>453</v>
      </c>
      <c r="O46" s="1" t="s">
        <v>596</v>
      </c>
      <c r="P46" s="161"/>
      <c r="R46" s="118" t="s">
        <v>1627</v>
      </c>
      <c r="S46" s="118" t="s">
        <v>1626</v>
      </c>
      <c r="U46" s="1" t="s">
        <v>1805</v>
      </c>
      <c r="V46" s="42" t="s">
        <v>486</v>
      </c>
    </row>
    <row r="47" spans="7:22" x14ac:dyDescent="0.2">
      <c r="N47" s="39" t="s">
        <v>418</v>
      </c>
      <c r="O47" s="39" t="s">
        <v>643</v>
      </c>
      <c r="R47" s="118" t="s">
        <v>1521</v>
      </c>
      <c r="S47" s="118" t="s">
        <v>1520</v>
      </c>
      <c r="U47" s="1" t="s">
        <v>1806</v>
      </c>
      <c r="V47" s="42" t="s">
        <v>666</v>
      </c>
    </row>
    <row r="48" spans="7:22" x14ac:dyDescent="0.2">
      <c r="N48" s="1" t="s">
        <v>463</v>
      </c>
      <c r="O48" s="1" t="s">
        <v>599</v>
      </c>
      <c r="P48" s="162" t="s">
        <v>1453</v>
      </c>
      <c r="R48" s="118" t="s">
        <v>1479</v>
      </c>
      <c r="S48" s="118" t="s">
        <v>1478</v>
      </c>
      <c r="U48" s="1" t="s">
        <v>1807</v>
      </c>
      <c r="V48" s="42" t="s">
        <v>1207</v>
      </c>
    </row>
    <row r="49" spans="14:22" x14ac:dyDescent="0.2">
      <c r="N49" s="39" t="s">
        <v>462</v>
      </c>
      <c r="O49" s="39" t="s">
        <v>644</v>
      </c>
      <c r="R49" s="118" t="s">
        <v>1388</v>
      </c>
      <c r="S49" s="118" t="s">
        <v>1387</v>
      </c>
      <c r="U49" s="1" t="s">
        <v>1808</v>
      </c>
      <c r="V49" s="42" t="s">
        <v>1820</v>
      </c>
    </row>
    <row r="50" spans="14:22" x14ac:dyDescent="0.2">
      <c r="N50" s="42" t="s">
        <v>457</v>
      </c>
      <c r="O50" s="42" t="s">
        <v>732</v>
      </c>
      <c r="R50" s="118" t="s">
        <v>1023</v>
      </c>
      <c r="S50" s="118" t="s">
        <v>1444</v>
      </c>
      <c r="U50" s="1" t="s">
        <v>1810</v>
      </c>
      <c r="V50" s="42" t="s">
        <v>1822</v>
      </c>
    </row>
    <row r="51" spans="14:22" x14ac:dyDescent="0.2">
      <c r="N51" s="39" t="s">
        <v>408</v>
      </c>
      <c r="O51" s="39" t="s">
        <v>645</v>
      </c>
      <c r="R51" s="1" t="s">
        <v>1722</v>
      </c>
      <c r="S51" s="118" t="s">
        <v>1721</v>
      </c>
      <c r="U51" s="1" t="s">
        <v>1811</v>
      </c>
      <c r="V51" s="42" t="s">
        <v>1038</v>
      </c>
    </row>
    <row r="52" spans="14:22" x14ac:dyDescent="0.2">
      <c r="N52" s="1" t="s">
        <v>441</v>
      </c>
      <c r="O52" s="1" t="s">
        <v>615</v>
      </c>
      <c r="P52" s="161"/>
      <c r="R52" s="56" t="s">
        <v>1715</v>
      </c>
      <c r="U52" s="1" t="s">
        <v>1813</v>
      </c>
      <c r="V52" s="42" t="s">
        <v>1821</v>
      </c>
    </row>
    <row r="53" spans="14:22" x14ac:dyDescent="0.2">
      <c r="N53" s="42" t="s">
        <v>871</v>
      </c>
      <c r="O53" s="118" t="s">
        <v>2168</v>
      </c>
      <c r="U53" s="1" t="s">
        <v>1814</v>
      </c>
      <c r="V53" s="42" t="s">
        <v>667</v>
      </c>
    </row>
    <row r="54" spans="14:22" ht="15" x14ac:dyDescent="0.25">
      <c r="N54" s="42" t="s">
        <v>2099</v>
      </c>
      <c r="O54" s="42" t="s">
        <v>2217</v>
      </c>
      <c r="U54"/>
    </row>
    <row r="55" spans="14:22" ht="15" x14ac:dyDescent="0.25">
      <c r="N55" s="42" t="s">
        <v>2547</v>
      </c>
      <c r="O55" s="42" t="s">
        <v>2548</v>
      </c>
      <c r="U55"/>
    </row>
    <row r="56" spans="14:22" ht="15" x14ac:dyDescent="0.25">
      <c r="N56" s="42" t="s">
        <v>2600</v>
      </c>
      <c r="O56" s="42" t="s">
        <v>2601</v>
      </c>
      <c r="U56"/>
    </row>
    <row r="57" spans="14:22" ht="15" x14ac:dyDescent="0.25">
      <c r="N57" s="42" t="s">
        <v>3165</v>
      </c>
      <c r="O57" s="1" t="s">
        <v>3103</v>
      </c>
      <c r="U57"/>
    </row>
    <row r="58" spans="14:22" ht="15" x14ac:dyDescent="0.25">
      <c r="U58"/>
    </row>
    <row r="59" spans="14:22" ht="15" x14ac:dyDescent="0.25">
      <c r="U59"/>
    </row>
    <row r="60" spans="14:22" ht="15" x14ac:dyDescent="0.25">
      <c r="U60"/>
    </row>
    <row r="61" spans="14:22" ht="15" x14ac:dyDescent="0.25">
      <c r="U61"/>
    </row>
    <row r="62" spans="14:22" ht="15" x14ac:dyDescent="0.25">
      <c r="U62"/>
    </row>
    <row r="63" spans="14:22" ht="15" x14ac:dyDescent="0.25">
      <c r="U63"/>
    </row>
    <row r="64" spans="14:22" ht="15" x14ac:dyDescent="0.25">
      <c r="U64"/>
    </row>
    <row r="65" spans="21:21" ht="15" x14ac:dyDescent="0.25">
      <c r="U65"/>
    </row>
    <row r="66" spans="21:21" ht="15" x14ac:dyDescent="0.25">
      <c r="U66"/>
    </row>
    <row r="67" spans="21:21" ht="15" x14ac:dyDescent="0.25">
      <c r="U67"/>
    </row>
    <row r="68" spans="21:21" ht="15" x14ac:dyDescent="0.25">
      <c r="U68"/>
    </row>
    <row r="69" spans="21:21" ht="15" x14ac:dyDescent="0.25">
      <c r="U69"/>
    </row>
    <row r="70" spans="21:21" ht="15" x14ac:dyDescent="0.25">
      <c r="U70"/>
    </row>
    <row r="71" spans="21:21" ht="15" x14ac:dyDescent="0.25">
      <c r="U71"/>
    </row>
    <row r="72" spans="21:21" ht="15" x14ac:dyDescent="0.25">
      <c r="U72"/>
    </row>
    <row r="73" spans="21:21" ht="15" x14ac:dyDescent="0.25">
      <c r="U73"/>
    </row>
    <row r="74" spans="21:21" ht="15" x14ac:dyDescent="0.25">
      <c r="U74"/>
    </row>
    <row r="75" spans="21:21" ht="15" x14ac:dyDescent="0.25">
      <c r="U75"/>
    </row>
    <row r="76" spans="21:21" ht="15" x14ac:dyDescent="0.25">
      <c r="U76"/>
    </row>
    <row r="77" spans="21:21" ht="15" x14ac:dyDescent="0.25">
      <c r="U77"/>
    </row>
    <row r="78" spans="21:21" ht="15" x14ac:dyDescent="0.25">
      <c r="U78"/>
    </row>
    <row r="79" spans="21:21" ht="15" x14ac:dyDescent="0.25">
      <c r="U79"/>
    </row>
    <row r="80" spans="21:21" ht="15" x14ac:dyDescent="0.25">
      <c r="U80"/>
    </row>
    <row r="81" spans="21:21" ht="15" x14ac:dyDescent="0.25">
      <c r="U81"/>
    </row>
    <row r="82" spans="21:21" ht="15" x14ac:dyDescent="0.25">
      <c r="U82"/>
    </row>
    <row r="83" spans="21:21" ht="15" x14ac:dyDescent="0.25">
      <c r="U83"/>
    </row>
    <row r="84" spans="21:21" ht="15" x14ac:dyDescent="0.25">
      <c r="U84"/>
    </row>
    <row r="85" spans="21:21" ht="15" x14ac:dyDescent="0.25">
      <c r="U85"/>
    </row>
    <row r="86" spans="21:21" ht="15" x14ac:dyDescent="0.25">
      <c r="U86"/>
    </row>
    <row r="87" spans="21:21" ht="15" x14ac:dyDescent="0.25">
      <c r="U87"/>
    </row>
    <row r="88" spans="21:21" ht="15" x14ac:dyDescent="0.25">
      <c r="U88"/>
    </row>
    <row r="89" spans="21:21" ht="15" x14ac:dyDescent="0.25">
      <c r="U89"/>
    </row>
    <row r="90" spans="21:21" ht="15" x14ac:dyDescent="0.25">
      <c r="U90"/>
    </row>
    <row r="91" spans="21:21" ht="15" x14ac:dyDescent="0.25">
      <c r="U91"/>
    </row>
    <row r="92" spans="21:21" ht="15" x14ac:dyDescent="0.25">
      <c r="U92"/>
    </row>
    <row r="93" spans="21:21" ht="15" x14ac:dyDescent="0.25">
      <c r="U93"/>
    </row>
    <row r="94" spans="21:21" ht="15" x14ac:dyDescent="0.25">
      <c r="U94"/>
    </row>
    <row r="95" spans="21:21" ht="15" x14ac:dyDescent="0.25">
      <c r="U95"/>
    </row>
    <row r="96" spans="21:21" ht="15" x14ac:dyDescent="0.25">
      <c r="U96"/>
    </row>
    <row r="97" spans="21:21" ht="15" x14ac:dyDescent="0.25">
      <c r="U97"/>
    </row>
    <row r="98" spans="21:21" ht="15" x14ac:dyDescent="0.25">
      <c r="U98"/>
    </row>
    <row r="99" spans="21:21" ht="15" x14ac:dyDescent="0.25">
      <c r="U99"/>
    </row>
    <row r="100" spans="21:21" ht="15" x14ac:dyDescent="0.25">
      <c r="U100"/>
    </row>
    <row r="101" spans="21:21" ht="15" x14ac:dyDescent="0.25">
      <c r="U101"/>
    </row>
    <row r="102" spans="21:21" ht="15" x14ac:dyDescent="0.25">
      <c r="U102"/>
    </row>
    <row r="103" spans="21:21" ht="15" x14ac:dyDescent="0.25">
      <c r="U103"/>
    </row>
    <row r="104" spans="21:21" ht="15" x14ac:dyDescent="0.25">
      <c r="U104"/>
    </row>
    <row r="105" spans="21:21" ht="15" x14ac:dyDescent="0.25">
      <c r="U105"/>
    </row>
    <row r="106" spans="21:21" ht="15" x14ac:dyDescent="0.25">
      <c r="U106"/>
    </row>
    <row r="107" spans="21:21" ht="15" x14ac:dyDescent="0.25">
      <c r="U107"/>
    </row>
    <row r="108" spans="21:21" ht="15" x14ac:dyDescent="0.25">
      <c r="U108"/>
    </row>
    <row r="109" spans="21:21" ht="15" x14ac:dyDescent="0.25">
      <c r="U109"/>
    </row>
    <row r="110" spans="21:21" ht="15" x14ac:dyDescent="0.25">
      <c r="U110"/>
    </row>
    <row r="111" spans="21:21" ht="15" x14ac:dyDescent="0.25">
      <c r="U111"/>
    </row>
    <row r="112" spans="21:21" ht="15" x14ac:dyDescent="0.25">
      <c r="U112"/>
    </row>
    <row r="113" spans="21:21" ht="15" x14ac:dyDescent="0.25">
      <c r="U113"/>
    </row>
    <row r="114" spans="21:21" ht="15" x14ac:dyDescent="0.25">
      <c r="U114"/>
    </row>
    <row r="115" spans="21:21" ht="15" x14ac:dyDescent="0.25">
      <c r="U115"/>
    </row>
    <row r="116" spans="21:21" ht="15" x14ac:dyDescent="0.25">
      <c r="U116"/>
    </row>
    <row r="117" spans="21:21" ht="15" x14ac:dyDescent="0.25">
      <c r="U117"/>
    </row>
    <row r="118" spans="21:21" ht="15" x14ac:dyDescent="0.25">
      <c r="U118"/>
    </row>
    <row r="119" spans="21:21" ht="15" x14ac:dyDescent="0.25">
      <c r="U119"/>
    </row>
    <row r="120" spans="21:21" ht="15" x14ac:dyDescent="0.25">
      <c r="U120"/>
    </row>
    <row r="121" spans="21:21" ht="15" x14ac:dyDescent="0.25">
      <c r="U121"/>
    </row>
    <row r="122" spans="21:21" ht="15" x14ac:dyDescent="0.25">
      <c r="U122"/>
    </row>
    <row r="123" spans="21:21" ht="15" x14ac:dyDescent="0.25">
      <c r="U123"/>
    </row>
    <row r="124" spans="21:21" ht="15" x14ac:dyDescent="0.25">
      <c r="U124"/>
    </row>
    <row r="125" spans="21:21" ht="15" x14ac:dyDescent="0.25">
      <c r="U125"/>
    </row>
    <row r="126" spans="21:21" ht="15" x14ac:dyDescent="0.25">
      <c r="U126"/>
    </row>
    <row r="127" spans="21:21" ht="15" x14ac:dyDescent="0.25">
      <c r="U127"/>
    </row>
    <row r="128" spans="21:21" ht="15" x14ac:dyDescent="0.25">
      <c r="U128"/>
    </row>
    <row r="129" spans="21:21" ht="15" x14ac:dyDescent="0.25">
      <c r="U129"/>
    </row>
    <row r="130" spans="21:21" ht="15" x14ac:dyDescent="0.25">
      <c r="U130"/>
    </row>
    <row r="131" spans="21:21" ht="15" x14ac:dyDescent="0.25">
      <c r="U131"/>
    </row>
    <row r="132" spans="21:21" ht="15" x14ac:dyDescent="0.25">
      <c r="U132"/>
    </row>
    <row r="133" spans="21:21" ht="15" x14ac:dyDescent="0.25">
      <c r="U133"/>
    </row>
    <row r="134" spans="21:21" ht="15" x14ac:dyDescent="0.25">
      <c r="U134"/>
    </row>
    <row r="135" spans="21:21" ht="15" x14ac:dyDescent="0.25">
      <c r="U135"/>
    </row>
    <row r="136" spans="21:21" ht="15" x14ac:dyDescent="0.25">
      <c r="U136"/>
    </row>
    <row r="137" spans="21:21" ht="15" x14ac:dyDescent="0.25">
      <c r="U137"/>
    </row>
    <row r="138" spans="21:21" ht="15" x14ac:dyDescent="0.25">
      <c r="U138"/>
    </row>
    <row r="139" spans="21:21" ht="15" x14ac:dyDescent="0.25">
      <c r="U139"/>
    </row>
    <row r="140" spans="21:21" ht="15" x14ac:dyDescent="0.25">
      <c r="U140"/>
    </row>
    <row r="141" spans="21:21" ht="15" x14ac:dyDescent="0.25">
      <c r="U141"/>
    </row>
    <row r="142" spans="21:21" ht="15" x14ac:dyDescent="0.25">
      <c r="U142"/>
    </row>
    <row r="143" spans="21:21" ht="15" x14ac:dyDescent="0.25">
      <c r="U143"/>
    </row>
    <row r="144" spans="21:21" ht="15" x14ac:dyDescent="0.25">
      <c r="U144"/>
    </row>
    <row r="145" spans="21:21" ht="15" x14ac:dyDescent="0.25">
      <c r="U145"/>
    </row>
    <row r="146" spans="21:21" ht="15" x14ac:dyDescent="0.25">
      <c r="U146"/>
    </row>
    <row r="147" spans="21:21" ht="15" x14ac:dyDescent="0.25">
      <c r="U147"/>
    </row>
    <row r="148" spans="21:21" ht="15" x14ac:dyDescent="0.25">
      <c r="U148"/>
    </row>
    <row r="149" spans="21:21" ht="15" x14ac:dyDescent="0.25">
      <c r="U149"/>
    </row>
    <row r="150" spans="21:21" ht="15" x14ac:dyDescent="0.25">
      <c r="U150"/>
    </row>
    <row r="151" spans="21:21" ht="15" x14ac:dyDescent="0.25">
      <c r="U151"/>
    </row>
    <row r="152" spans="21:21" ht="15" x14ac:dyDescent="0.25">
      <c r="U152"/>
    </row>
    <row r="153" spans="21:21" ht="15" x14ac:dyDescent="0.25">
      <c r="U153"/>
    </row>
    <row r="154" spans="21:21" ht="15" x14ac:dyDescent="0.25">
      <c r="U154"/>
    </row>
    <row r="155" spans="21:21" ht="15" x14ac:dyDescent="0.25">
      <c r="U155"/>
    </row>
    <row r="156" spans="21:21" ht="15" x14ac:dyDescent="0.25">
      <c r="U156"/>
    </row>
    <row r="157" spans="21:21" ht="15" x14ac:dyDescent="0.25">
      <c r="U157"/>
    </row>
    <row r="158" spans="21:21" ht="15" x14ac:dyDescent="0.25">
      <c r="U158"/>
    </row>
    <row r="159" spans="21:21" ht="15" x14ac:dyDescent="0.25">
      <c r="U159"/>
    </row>
    <row r="160" spans="21:21" ht="15" x14ac:dyDescent="0.25">
      <c r="U160"/>
    </row>
    <row r="161" spans="21:21" ht="15" x14ac:dyDescent="0.25">
      <c r="U161"/>
    </row>
    <row r="162" spans="21:21" ht="15" x14ac:dyDescent="0.25">
      <c r="U162"/>
    </row>
    <row r="163" spans="21:21" ht="15" x14ac:dyDescent="0.25">
      <c r="U163"/>
    </row>
    <row r="164" spans="21:21" ht="15" x14ac:dyDescent="0.25">
      <c r="U164"/>
    </row>
    <row r="165" spans="21:21" ht="15" x14ac:dyDescent="0.25">
      <c r="U165"/>
    </row>
    <row r="166" spans="21:21" ht="15" x14ac:dyDescent="0.25">
      <c r="U166"/>
    </row>
    <row r="167" spans="21:21" ht="15" x14ac:dyDescent="0.25">
      <c r="U167"/>
    </row>
    <row r="168" spans="21:21" ht="15" x14ac:dyDescent="0.25">
      <c r="U168"/>
    </row>
    <row r="169" spans="21:21" ht="15" x14ac:dyDescent="0.25">
      <c r="U169"/>
    </row>
    <row r="170" spans="21:21" ht="15" x14ac:dyDescent="0.25">
      <c r="U170"/>
    </row>
    <row r="171" spans="21:21" ht="15" x14ac:dyDescent="0.25">
      <c r="U171"/>
    </row>
    <row r="172" spans="21:21" ht="15" x14ac:dyDescent="0.25">
      <c r="U172"/>
    </row>
    <row r="173" spans="21:21" ht="15" x14ac:dyDescent="0.25">
      <c r="U173"/>
    </row>
    <row r="174" spans="21:21" ht="15" x14ac:dyDescent="0.25">
      <c r="U174"/>
    </row>
    <row r="175" spans="21:21" ht="15" x14ac:dyDescent="0.25">
      <c r="U175"/>
    </row>
    <row r="176" spans="21:21" ht="15" x14ac:dyDescent="0.25">
      <c r="U176"/>
    </row>
    <row r="177" spans="21:21" ht="15" x14ac:dyDescent="0.25">
      <c r="U177"/>
    </row>
    <row r="178" spans="21:21" ht="15" x14ac:dyDescent="0.25">
      <c r="U178"/>
    </row>
    <row r="179" spans="21:21" ht="15" x14ac:dyDescent="0.25">
      <c r="U179"/>
    </row>
    <row r="180" spans="21:21" ht="15" x14ac:dyDescent="0.25">
      <c r="U180"/>
    </row>
    <row r="181" spans="21:21" ht="15" x14ac:dyDescent="0.25">
      <c r="U181"/>
    </row>
    <row r="182" spans="21:21" ht="15" x14ac:dyDescent="0.25">
      <c r="U182"/>
    </row>
    <row r="183" spans="21:21" ht="15" x14ac:dyDescent="0.25">
      <c r="U183"/>
    </row>
    <row r="184" spans="21:21" ht="15" x14ac:dyDescent="0.25">
      <c r="U184"/>
    </row>
    <row r="185" spans="21:21" ht="15" x14ac:dyDescent="0.25">
      <c r="U185"/>
    </row>
    <row r="186" spans="21:21" ht="15" x14ac:dyDescent="0.25">
      <c r="U186"/>
    </row>
    <row r="187" spans="21:21" ht="15" x14ac:dyDescent="0.25">
      <c r="U187"/>
    </row>
    <row r="188" spans="21:21" ht="15" x14ac:dyDescent="0.25">
      <c r="U188"/>
    </row>
    <row r="189" spans="21:21" ht="15" x14ac:dyDescent="0.25">
      <c r="U189"/>
    </row>
    <row r="190" spans="21:21" ht="15" x14ac:dyDescent="0.25">
      <c r="U190"/>
    </row>
    <row r="191" spans="21:21" ht="15" x14ac:dyDescent="0.25">
      <c r="U191"/>
    </row>
    <row r="192" spans="21:21" ht="15" x14ac:dyDescent="0.25">
      <c r="U192"/>
    </row>
    <row r="193" spans="21:21" ht="15" x14ac:dyDescent="0.25">
      <c r="U193"/>
    </row>
    <row r="194" spans="21:21" ht="15" x14ac:dyDescent="0.25">
      <c r="U194"/>
    </row>
    <row r="195" spans="21:21" ht="15" x14ac:dyDescent="0.25">
      <c r="U195"/>
    </row>
    <row r="196" spans="21:21" ht="15" x14ac:dyDescent="0.25">
      <c r="U196"/>
    </row>
    <row r="197" spans="21:21" ht="15" x14ac:dyDescent="0.25">
      <c r="U197"/>
    </row>
    <row r="198" spans="21:21" ht="15" x14ac:dyDescent="0.25">
      <c r="U198"/>
    </row>
    <row r="199" spans="21:21" ht="15" x14ac:dyDescent="0.25">
      <c r="U199"/>
    </row>
    <row r="200" spans="21:21" ht="15" x14ac:dyDescent="0.25">
      <c r="U200"/>
    </row>
    <row r="201" spans="21:21" ht="15" x14ac:dyDescent="0.25">
      <c r="U201"/>
    </row>
    <row r="202" spans="21:21" ht="15" x14ac:dyDescent="0.25">
      <c r="U202"/>
    </row>
    <row r="203" spans="21:21" ht="15" x14ac:dyDescent="0.25">
      <c r="U203"/>
    </row>
    <row r="204" spans="21:21" ht="15" x14ac:dyDescent="0.25">
      <c r="U204"/>
    </row>
    <row r="205" spans="21:21" ht="15" x14ac:dyDescent="0.25">
      <c r="U205"/>
    </row>
    <row r="206" spans="21:21" ht="15" x14ac:dyDescent="0.25">
      <c r="U206"/>
    </row>
    <row r="207" spans="21:21" ht="15" x14ac:dyDescent="0.25">
      <c r="U207"/>
    </row>
    <row r="208" spans="21:21" ht="15" x14ac:dyDescent="0.25">
      <c r="U208"/>
    </row>
    <row r="209" spans="21:21" ht="15" x14ac:dyDescent="0.25">
      <c r="U209"/>
    </row>
    <row r="210" spans="21:21" ht="15" x14ac:dyDescent="0.25">
      <c r="U210"/>
    </row>
    <row r="211" spans="21:21" ht="15" x14ac:dyDescent="0.25">
      <c r="U211"/>
    </row>
    <row r="212" spans="21:21" ht="15" x14ac:dyDescent="0.25">
      <c r="U212"/>
    </row>
    <row r="213" spans="21:21" ht="15" x14ac:dyDescent="0.25">
      <c r="U213"/>
    </row>
    <row r="214" spans="21:21" ht="15" x14ac:dyDescent="0.25">
      <c r="U214"/>
    </row>
    <row r="215" spans="21:21" ht="15" x14ac:dyDescent="0.25">
      <c r="U215"/>
    </row>
    <row r="216" spans="21:21" ht="15" x14ac:dyDescent="0.25">
      <c r="U216"/>
    </row>
    <row r="217" spans="21:21" ht="15" x14ac:dyDescent="0.25">
      <c r="U217"/>
    </row>
    <row r="218" spans="21:21" ht="15" x14ac:dyDescent="0.25">
      <c r="U218"/>
    </row>
    <row r="219" spans="21:21" ht="15" x14ac:dyDescent="0.25">
      <c r="U219"/>
    </row>
    <row r="220" spans="21:21" ht="15" x14ac:dyDescent="0.25">
      <c r="U220"/>
    </row>
    <row r="221" spans="21:21" ht="15" x14ac:dyDescent="0.25">
      <c r="U221"/>
    </row>
    <row r="222" spans="21:21" ht="15" x14ac:dyDescent="0.25">
      <c r="U222"/>
    </row>
    <row r="223" spans="21:21" ht="15" x14ac:dyDescent="0.25">
      <c r="U223"/>
    </row>
    <row r="224" spans="21:21" ht="15" x14ac:dyDescent="0.25">
      <c r="U224"/>
    </row>
    <row r="225" spans="21:21" ht="15" x14ac:dyDescent="0.25">
      <c r="U225"/>
    </row>
    <row r="226" spans="21:21" ht="15" x14ac:dyDescent="0.25">
      <c r="U226"/>
    </row>
    <row r="227" spans="21:21" ht="15" x14ac:dyDescent="0.25">
      <c r="U227"/>
    </row>
    <row r="228" spans="21:21" ht="15" x14ac:dyDescent="0.25">
      <c r="U228"/>
    </row>
    <row r="229" spans="21:21" ht="15" x14ac:dyDescent="0.25">
      <c r="U229"/>
    </row>
    <row r="230" spans="21:21" ht="15" x14ac:dyDescent="0.25">
      <c r="U230"/>
    </row>
    <row r="231" spans="21:21" ht="15" x14ac:dyDescent="0.25">
      <c r="U231"/>
    </row>
    <row r="232" spans="21:21" ht="15" x14ac:dyDescent="0.25">
      <c r="U232"/>
    </row>
    <row r="233" spans="21:21" ht="15" x14ac:dyDescent="0.25">
      <c r="U233"/>
    </row>
    <row r="234" spans="21:21" ht="15" x14ac:dyDescent="0.25">
      <c r="U234"/>
    </row>
    <row r="235" spans="21:21" ht="15" x14ac:dyDescent="0.25">
      <c r="U235"/>
    </row>
    <row r="236" spans="21:21" ht="15" x14ac:dyDescent="0.25">
      <c r="U236"/>
    </row>
    <row r="237" spans="21:21" ht="15" x14ac:dyDescent="0.25">
      <c r="U237"/>
    </row>
    <row r="238" spans="21:21" ht="15" x14ac:dyDescent="0.25">
      <c r="U238"/>
    </row>
    <row r="239" spans="21:21" ht="15" x14ac:dyDescent="0.25">
      <c r="U239"/>
    </row>
    <row r="240" spans="21:21" ht="15" x14ac:dyDescent="0.25">
      <c r="U240"/>
    </row>
    <row r="241" spans="21:21" ht="15" x14ac:dyDescent="0.25">
      <c r="U241"/>
    </row>
    <row r="242" spans="21:21" ht="15" x14ac:dyDescent="0.25">
      <c r="U242"/>
    </row>
    <row r="243" spans="21:21" ht="15" x14ac:dyDescent="0.25">
      <c r="U243"/>
    </row>
    <row r="244" spans="21:21" ht="15" x14ac:dyDescent="0.25">
      <c r="U244"/>
    </row>
    <row r="245" spans="21:21" ht="15" x14ac:dyDescent="0.25">
      <c r="U245"/>
    </row>
    <row r="246" spans="21:21" ht="15" x14ac:dyDescent="0.25">
      <c r="U246"/>
    </row>
    <row r="247" spans="21:21" ht="15" x14ac:dyDescent="0.25">
      <c r="U247"/>
    </row>
    <row r="248" spans="21:21" ht="15" x14ac:dyDescent="0.25">
      <c r="U248"/>
    </row>
    <row r="249" spans="21:21" ht="15" x14ac:dyDescent="0.25">
      <c r="U249"/>
    </row>
    <row r="250" spans="21:21" ht="15" x14ac:dyDescent="0.25">
      <c r="U250"/>
    </row>
    <row r="251" spans="21:21" ht="15" x14ac:dyDescent="0.25">
      <c r="U251"/>
    </row>
    <row r="252" spans="21:21" ht="15" x14ac:dyDescent="0.25">
      <c r="U252"/>
    </row>
    <row r="253" spans="21:21" ht="15" x14ac:dyDescent="0.25">
      <c r="U253"/>
    </row>
    <row r="254" spans="21:21" ht="15" x14ac:dyDescent="0.25">
      <c r="U254"/>
    </row>
    <row r="255" spans="21:21" ht="15" x14ac:dyDescent="0.25">
      <c r="U255"/>
    </row>
    <row r="256" spans="21:21" ht="15" x14ac:dyDescent="0.25">
      <c r="U256"/>
    </row>
    <row r="257" spans="21:21" ht="15" x14ac:dyDescent="0.25">
      <c r="U257"/>
    </row>
    <row r="258" spans="21:21" ht="15" x14ac:dyDescent="0.25">
      <c r="U258"/>
    </row>
    <row r="259" spans="21:21" ht="15" x14ac:dyDescent="0.25">
      <c r="U259"/>
    </row>
    <row r="260" spans="21:21" ht="15" x14ac:dyDescent="0.25">
      <c r="U260"/>
    </row>
    <row r="261" spans="21:21" ht="15" x14ac:dyDescent="0.25">
      <c r="U261"/>
    </row>
    <row r="262" spans="21:21" ht="15" x14ac:dyDescent="0.25">
      <c r="U262"/>
    </row>
    <row r="263" spans="21:21" ht="15" x14ac:dyDescent="0.25">
      <c r="U263"/>
    </row>
    <row r="264" spans="21:21" ht="15" x14ac:dyDescent="0.25">
      <c r="U264"/>
    </row>
    <row r="265" spans="21:21" ht="15" x14ac:dyDescent="0.25">
      <c r="U265"/>
    </row>
    <row r="266" spans="21:21" ht="15" x14ac:dyDescent="0.25">
      <c r="U266"/>
    </row>
    <row r="267" spans="21:21" ht="15" x14ac:dyDescent="0.25">
      <c r="U267"/>
    </row>
    <row r="268" spans="21:21" ht="15" x14ac:dyDescent="0.25">
      <c r="U268"/>
    </row>
    <row r="269" spans="21:21" ht="15" x14ac:dyDescent="0.25">
      <c r="U269"/>
    </row>
    <row r="270" spans="21:21" ht="15" x14ac:dyDescent="0.25">
      <c r="U270"/>
    </row>
    <row r="271" spans="21:21" ht="15" x14ac:dyDescent="0.25">
      <c r="U271"/>
    </row>
    <row r="272" spans="21:21" ht="15" x14ac:dyDescent="0.25">
      <c r="U272"/>
    </row>
    <row r="273" spans="21:21" ht="15" x14ac:dyDescent="0.25">
      <c r="U273"/>
    </row>
    <row r="274" spans="21:21" ht="15" x14ac:dyDescent="0.25">
      <c r="U274"/>
    </row>
    <row r="275" spans="21:21" ht="15" x14ac:dyDescent="0.25">
      <c r="U275"/>
    </row>
    <row r="276" spans="21:21" ht="15" x14ac:dyDescent="0.25">
      <c r="U276"/>
    </row>
    <row r="277" spans="21:21" ht="15" x14ac:dyDescent="0.25">
      <c r="U277"/>
    </row>
    <row r="278" spans="21:21" ht="15" x14ac:dyDescent="0.25">
      <c r="U278"/>
    </row>
    <row r="279" spans="21:21" ht="15" x14ac:dyDescent="0.25">
      <c r="U279"/>
    </row>
    <row r="280" spans="21:21" ht="15" x14ac:dyDescent="0.25">
      <c r="U280"/>
    </row>
    <row r="281" spans="21:21" ht="15" x14ac:dyDescent="0.25">
      <c r="U281"/>
    </row>
    <row r="282" spans="21:21" ht="15" x14ac:dyDescent="0.25">
      <c r="U282"/>
    </row>
    <row r="283" spans="21:21" ht="15" x14ac:dyDescent="0.25">
      <c r="U283"/>
    </row>
    <row r="284" spans="21:21" ht="15" x14ac:dyDescent="0.25">
      <c r="U284"/>
    </row>
    <row r="285" spans="21:21" ht="15" x14ac:dyDescent="0.25">
      <c r="U285"/>
    </row>
    <row r="286" spans="21:21" ht="15" x14ac:dyDescent="0.25">
      <c r="U286"/>
    </row>
  </sheetData>
  <sortState ref="N2:P53">
    <sortCondition ref="N2"/>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workbookViewId="0">
      <selection activeCell="F8" sqref="F8"/>
    </sheetView>
  </sheetViews>
  <sheetFormatPr defaultColWidth="9.140625" defaultRowHeight="11.25" x14ac:dyDescent="0.2"/>
  <cols>
    <col min="1" max="3" width="13.7109375" style="56" customWidth="1"/>
    <col min="4" max="4" width="17.7109375" style="56" bestFit="1" customWidth="1"/>
    <col min="5" max="5" width="13.140625" style="56" customWidth="1"/>
    <col min="6" max="6" width="14.28515625" style="56" bestFit="1" customWidth="1"/>
    <col min="7" max="7" width="14.28515625" style="56" customWidth="1"/>
    <col min="8" max="8" width="9.7109375" style="46" bestFit="1" customWidth="1"/>
    <col min="9" max="16384" width="9.140625" style="56"/>
  </cols>
  <sheetData>
    <row r="1" spans="1:9" x14ac:dyDescent="0.2">
      <c r="A1" s="56" t="s">
        <v>796</v>
      </c>
    </row>
    <row r="2" spans="1:9" x14ac:dyDescent="0.2">
      <c r="A2" s="56" t="s">
        <v>1</v>
      </c>
      <c r="B2" s="56" t="s">
        <v>2102</v>
      </c>
      <c r="C2" s="56" t="s">
        <v>2103</v>
      </c>
      <c r="F2" s="56" t="s">
        <v>2657</v>
      </c>
    </row>
    <row r="3" spans="1:9" x14ac:dyDescent="0.2">
      <c r="C3" s="129"/>
      <c r="F3" s="56" t="s">
        <v>2658</v>
      </c>
    </row>
    <row r="4" spans="1:9" x14ac:dyDescent="0.2">
      <c r="C4" s="129"/>
      <c r="F4" s="56" t="s">
        <v>1025</v>
      </c>
      <c r="I4" s="46"/>
    </row>
    <row r="5" spans="1:9" x14ac:dyDescent="0.2">
      <c r="F5" s="56" t="s">
        <v>2659</v>
      </c>
      <c r="I5" s="46"/>
    </row>
    <row r="6" spans="1:9" x14ac:dyDescent="0.2">
      <c r="F6" s="56" t="s">
        <v>2660</v>
      </c>
      <c r="I6" s="46"/>
    </row>
    <row r="7" spans="1:9" x14ac:dyDescent="0.2">
      <c r="F7" s="56" t="s">
        <v>2662</v>
      </c>
      <c r="I7" s="46"/>
    </row>
    <row r="8" spans="1:9" x14ac:dyDescent="0.2">
      <c r="I8" s="46"/>
    </row>
    <row r="9" spans="1:9" x14ac:dyDescent="0.2">
      <c r="I9" s="46"/>
    </row>
    <row r="10" spans="1:9" x14ac:dyDescent="0.2">
      <c r="I10" s="46"/>
    </row>
    <row r="11" spans="1:9" x14ac:dyDescent="0.2">
      <c r="I11" s="46"/>
    </row>
    <row r="12" spans="1:9" x14ac:dyDescent="0.2">
      <c r="I12" s="46"/>
    </row>
    <row r="13" spans="1:9" x14ac:dyDescent="0.2">
      <c r="I13" s="46"/>
    </row>
    <row r="14" spans="1:9" x14ac:dyDescent="0.2">
      <c r="I14" s="46"/>
    </row>
    <row r="15" spans="1:9" x14ac:dyDescent="0.2">
      <c r="I15" s="46"/>
    </row>
    <row r="16" spans="1:9" x14ac:dyDescent="0.2">
      <c r="I16" s="46"/>
    </row>
    <row r="17" spans="9:9" x14ac:dyDescent="0.2">
      <c r="I17" s="46"/>
    </row>
    <row r="18" spans="9:9" x14ac:dyDescent="0.2">
      <c r="I18" s="46"/>
    </row>
    <row r="19" spans="9:9" x14ac:dyDescent="0.2">
      <c r="I19" s="46"/>
    </row>
    <row r="20" spans="9:9" x14ac:dyDescent="0.2">
      <c r="I20" s="46"/>
    </row>
    <row r="21" spans="9:9" x14ac:dyDescent="0.2">
      <c r="I21" s="46"/>
    </row>
    <row r="22" spans="9:9" x14ac:dyDescent="0.2">
      <c r="I22" s="46"/>
    </row>
    <row r="23" spans="9:9" x14ac:dyDescent="0.2">
      <c r="I23" s="46"/>
    </row>
    <row r="24" spans="9:9" x14ac:dyDescent="0.2">
      <c r="I24" s="46"/>
    </row>
    <row r="25" spans="9:9" x14ac:dyDescent="0.2">
      <c r="I25" s="46"/>
    </row>
    <row r="26" spans="9:9" x14ac:dyDescent="0.2">
      <c r="I26" s="46"/>
    </row>
    <row r="27" spans="9:9" x14ac:dyDescent="0.2">
      <c r="I27" s="46"/>
    </row>
    <row r="28" spans="9:9" x14ac:dyDescent="0.2">
      <c r="I28" s="46"/>
    </row>
    <row r="29" spans="9:9" x14ac:dyDescent="0.2">
      <c r="I29" s="46"/>
    </row>
    <row r="30" spans="9:9" x14ac:dyDescent="0.2">
      <c r="I30" s="46"/>
    </row>
    <row r="31" spans="9:9" x14ac:dyDescent="0.2">
      <c r="I31" s="46"/>
    </row>
    <row r="32" spans="9:9" x14ac:dyDescent="0.2">
      <c r="I32" s="46"/>
    </row>
    <row r="33" spans="9:9" x14ac:dyDescent="0.2">
      <c r="I33" s="46"/>
    </row>
    <row r="34" spans="9:9" x14ac:dyDescent="0.2">
      <c r="I34" s="46"/>
    </row>
    <row r="35" spans="9:9" x14ac:dyDescent="0.2">
      <c r="I35" s="46"/>
    </row>
    <row r="36" spans="9:9" x14ac:dyDescent="0.2">
      <c r="I36" s="46"/>
    </row>
    <row r="37" spans="9:9" x14ac:dyDescent="0.2">
      <c r="I37" s="46"/>
    </row>
    <row r="38" spans="9:9" x14ac:dyDescent="0.2">
      <c r="I38" s="46"/>
    </row>
    <row r="39" spans="9:9" x14ac:dyDescent="0.2">
      <c r="I39" s="46"/>
    </row>
    <row r="40" spans="9:9" x14ac:dyDescent="0.2">
      <c r="I40" s="46"/>
    </row>
    <row r="41" spans="9:9" x14ac:dyDescent="0.2">
      <c r="I41" s="46"/>
    </row>
    <row r="42" spans="9:9" x14ac:dyDescent="0.2">
      <c r="I42" s="46"/>
    </row>
    <row r="43" spans="9:9" x14ac:dyDescent="0.2">
      <c r="I43" s="46"/>
    </row>
    <row r="44" spans="9:9" x14ac:dyDescent="0.2">
      <c r="I44" s="46"/>
    </row>
    <row r="45" spans="9:9" x14ac:dyDescent="0.2">
      <c r="I45" s="46"/>
    </row>
    <row r="46" spans="9:9" x14ac:dyDescent="0.2">
      <c r="I46" s="46"/>
    </row>
    <row r="47" spans="9:9" x14ac:dyDescent="0.2">
      <c r="I47" s="46"/>
    </row>
    <row r="48" spans="9:9" x14ac:dyDescent="0.2">
      <c r="I48" s="46"/>
    </row>
    <row r="49" spans="9:9" x14ac:dyDescent="0.2">
      <c r="I49" s="46"/>
    </row>
    <row r="50" spans="9:9" x14ac:dyDescent="0.2">
      <c r="I50" s="46"/>
    </row>
    <row r="51" spans="9:9" x14ac:dyDescent="0.2">
      <c r="I51" s="46"/>
    </row>
    <row r="52" spans="9:9" x14ac:dyDescent="0.2">
      <c r="I52" s="46"/>
    </row>
    <row r="53" spans="9:9" x14ac:dyDescent="0.2">
      <c r="I53" s="46"/>
    </row>
    <row r="54" spans="9:9" x14ac:dyDescent="0.2">
      <c r="I54" s="46"/>
    </row>
    <row r="55" spans="9:9" x14ac:dyDescent="0.2">
      <c r="I55" s="46"/>
    </row>
    <row r="56" spans="9:9" x14ac:dyDescent="0.2">
      <c r="I56" s="46"/>
    </row>
    <row r="57" spans="9:9" x14ac:dyDescent="0.2">
      <c r="I57" s="46"/>
    </row>
    <row r="58" spans="9:9" x14ac:dyDescent="0.2">
      <c r="I58" s="46"/>
    </row>
    <row r="59" spans="9:9" x14ac:dyDescent="0.2">
      <c r="I59" s="46"/>
    </row>
    <row r="60" spans="9:9" x14ac:dyDescent="0.2">
      <c r="I60" s="46"/>
    </row>
    <row r="61" spans="9:9" x14ac:dyDescent="0.2">
      <c r="I61" s="46"/>
    </row>
    <row r="62" spans="9:9" x14ac:dyDescent="0.2">
      <c r="I62" s="46"/>
    </row>
    <row r="63" spans="9:9" x14ac:dyDescent="0.2">
      <c r="I63" s="46"/>
    </row>
    <row r="64" spans="9:9" x14ac:dyDescent="0.2">
      <c r="I64" s="46"/>
    </row>
    <row r="65" spans="9:9" x14ac:dyDescent="0.2">
      <c r="I65" s="46"/>
    </row>
    <row r="66" spans="9:9" x14ac:dyDescent="0.2">
      <c r="I66" s="46"/>
    </row>
    <row r="67" spans="9:9" x14ac:dyDescent="0.2">
      <c r="I67" s="46"/>
    </row>
    <row r="68" spans="9:9" x14ac:dyDescent="0.2">
      <c r="I68" s="46"/>
    </row>
    <row r="69" spans="9:9" x14ac:dyDescent="0.2">
      <c r="I69" s="46"/>
    </row>
    <row r="70" spans="9:9" x14ac:dyDescent="0.2">
      <c r="I70" s="46"/>
    </row>
    <row r="71" spans="9:9" x14ac:dyDescent="0.2">
      <c r="I71" s="46"/>
    </row>
    <row r="72" spans="9:9" x14ac:dyDescent="0.2">
      <c r="I72" s="46"/>
    </row>
    <row r="73" spans="9:9" x14ac:dyDescent="0.2">
      <c r="I73" s="46"/>
    </row>
    <row r="74" spans="9:9" x14ac:dyDescent="0.2">
      <c r="I74" s="46"/>
    </row>
    <row r="75" spans="9:9" x14ac:dyDescent="0.2">
      <c r="I75" s="46"/>
    </row>
    <row r="76" spans="9:9" x14ac:dyDescent="0.2">
      <c r="I76" s="46"/>
    </row>
    <row r="77" spans="9:9" x14ac:dyDescent="0.2">
      <c r="I77" s="46"/>
    </row>
    <row r="78" spans="9:9" x14ac:dyDescent="0.2">
      <c r="I78" s="46"/>
    </row>
    <row r="79" spans="9:9" x14ac:dyDescent="0.2">
      <c r="I79" s="46"/>
    </row>
    <row r="80" spans="9:9" x14ac:dyDescent="0.2">
      <c r="I80" s="46"/>
    </row>
  </sheetData>
  <sortState ref="C3:I38">
    <sortCondition ref="H3:H38"/>
  </sortState>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7"/>
  <sheetViews>
    <sheetView workbookViewId="0">
      <selection activeCell="A25" sqref="A1:K77"/>
    </sheetView>
  </sheetViews>
  <sheetFormatPr defaultRowHeight="15" x14ac:dyDescent="0.25"/>
  <cols>
    <col min="1" max="1" width="141.5703125" bestFit="1" customWidth="1"/>
    <col min="2" max="2" width="15" bestFit="1" customWidth="1"/>
    <col min="3" max="3" width="10.5703125" bestFit="1" customWidth="1"/>
    <col min="4" max="4" width="5" bestFit="1" customWidth="1"/>
    <col min="5" max="5" width="7" bestFit="1" customWidth="1"/>
    <col min="8" max="8" width="30.28515625" bestFit="1" customWidth="1"/>
    <col min="9" max="9" width="20.140625" bestFit="1" customWidth="1"/>
  </cols>
  <sheetData>
    <row r="1" spans="1:11" x14ac:dyDescent="0.25">
      <c r="A1" t="s">
        <v>1949</v>
      </c>
      <c r="B1" t="s">
        <v>1950</v>
      </c>
      <c r="C1" t="s">
        <v>1952</v>
      </c>
      <c r="D1" t="s">
        <v>1951</v>
      </c>
      <c r="E1" t="s">
        <v>553</v>
      </c>
      <c r="F1" t="s">
        <v>1262</v>
      </c>
      <c r="G1" t="s">
        <v>1263</v>
      </c>
      <c r="J1" t="s">
        <v>1929</v>
      </c>
      <c r="K1" t="s">
        <v>1954</v>
      </c>
    </row>
    <row r="2" spans="1:11" hidden="1" x14ac:dyDescent="0.25">
      <c r="A2" t="s">
        <v>1930</v>
      </c>
      <c r="B2" s="127" t="s">
        <v>1067</v>
      </c>
      <c r="C2" t="s">
        <v>70</v>
      </c>
      <c r="D2" t="s">
        <v>455</v>
      </c>
      <c r="E2" t="s">
        <v>472</v>
      </c>
      <c r="F2" t="s">
        <v>1948</v>
      </c>
      <c r="G2" t="s">
        <v>1948</v>
      </c>
      <c r="H2" t="str">
        <f>VLOOKUP(I2,schermers!B:M,12,FALSE)</f>
        <v>sebastiaanborst@hotmail.com</v>
      </c>
      <c r="I2" t="str">
        <f t="shared" ref="I2:I47" si="0">B2&amp;C2</f>
        <v>BorstSebastiaan</v>
      </c>
      <c r="K2" t="str">
        <f t="shared" ref="K2:K47" si="1">IF(OR(F2="NOK",G2="NOK"),"NEE","JA")</f>
        <v>JA</v>
      </c>
    </row>
    <row r="3" spans="1:11" hidden="1" x14ac:dyDescent="0.25">
      <c r="B3" s="127" t="s">
        <v>1237</v>
      </c>
      <c r="C3" t="s">
        <v>978</v>
      </c>
      <c r="D3" t="s">
        <v>32</v>
      </c>
      <c r="E3" t="s">
        <v>472</v>
      </c>
      <c r="F3" t="s">
        <v>1948</v>
      </c>
      <c r="G3" t="s">
        <v>1948</v>
      </c>
      <c r="H3" t="str">
        <f>VLOOKUP(I3,schermers!B:M,12,FALSE)</f>
        <v>ndbosman@kpnmail.nl</v>
      </c>
      <c r="I3" t="str">
        <f t="shared" si="0"/>
        <v>BosmanNiels</v>
      </c>
      <c r="K3" t="str">
        <f t="shared" si="1"/>
        <v>JA</v>
      </c>
    </row>
    <row r="4" spans="1:11" x14ac:dyDescent="0.25">
      <c r="B4" t="s">
        <v>969</v>
      </c>
      <c r="C4" t="s">
        <v>970</v>
      </c>
      <c r="D4" t="s">
        <v>975</v>
      </c>
      <c r="E4" t="s">
        <v>546</v>
      </c>
      <c r="F4" t="s">
        <v>1948</v>
      </c>
      <c r="G4" t="s">
        <v>1948</v>
      </c>
      <c r="H4" t="str">
        <f>VLOOKUP(I4,schermers!B:M,12,FALSE)</f>
        <v xml:space="preserve">dirkjan.bouwman@live.nl </v>
      </c>
      <c r="I4" t="str">
        <f t="shared" si="0"/>
        <v>BouwmanDirk-Jan</v>
      </c>
      <c r="K4" t="str">
        <f t="shared" si="1"/>
        <v>JA</v>
      </c>
    </row>
    <row r="5" spans="1:11" x14ac:dyDescent="0.25">
      <c r="B5" t="s">
        <v>1169</v>
      </c>
      <c r="C5" t="s">
        <v>1170</v>
      </c>
      <c r="D5" t="s">
        <v>459</v>
      </c>
      <c r="E5" t="s">
        <v>546</v>
      </c>
      <c r="F5" t="s">
        <v>1948</v>
      </c>
      <c r="G5" t="s">
        <v>1948</v>
      </c>
      <c r="H5" t="str">
        <f>VLOOKUP(I5,schermers!B:M,12,FALSE)</f>
        <v>jimibuser@hotmail.com</v>
      </c>
      <c r="I5" t="str">
        <f t="shared" si="0"/>
        <v>BuserJimi</v>
      </c>
      <c r="K5" t="str">
        <f t="shared" si="1"/>
        <v>JA</v>
      </c>
    </row>
    <row r="6" spans="1:11" hidden="1" x14ac:dyDescent="0.25">
      <c r="B6" s="128" t="s">
        <v>919</v>
      </c>
      <c r="C6" t="s">
        <v>101</v>
      </c>
      <c r="D6" t="s">
        <v>32</v>
      </c>
      <c r="E6" t="s">
        <v>472</v>
      </c>
      <c r="F6" t="s">
        <v>1948</v>
      </c>
      <c r="G6" t="s">
        <v>1948</v>
      </c>
      <c r="H6" t="str">
        <f>VLOOKUP(I6,schermers!B:M,12,FALSE)</f>
        <v>m.jong15@upcmail.nl</v>
      </c>
      <c r="I6" t="str">
        <f t="shared" si="0"/>
        <v>De JongMarijn</v>
      </c>
      <c r="K6" t="str">
        <f t="shared" si="1"/>
        <v>JA</v>
      </c>
    </row>
    <row r="7" spans="1:11" hidden="1" x14ac:dyDescent="0.25">
      <c r="B7" s="127" t="s">
        <v>919</v>
      </c>
      <c r="C7" t="s">
        <v>798</v>
      </c>
      <c r="D7" t="s">
        <v>32</v>
      </c>
      <c r="E7" t="s">
        <v>472</v>
      </c>
      <c r="F7" t="s">
        <v>1948</v>
      </c>
      <c r="G7" t="s">
        <v>1948</v>
      </c>
      <c r="H7" t="str">
        <f>VLOOKUP(I7,schermers!B:M,12,FALSE)</f>
        <v>olivier.de.jong.1998@gmail.com</v>
      </c>
      <c r="I7" t="str">
        <f t="shared" si="0"/>
        <v>De JongOlivier</v>
      </c>
      <c r="K7" t="str">
        <f t="shared" si="1"/>
        <v>JA</v>
      </c>
    </row>
    <row r="8" spans="1:11" hidden="1" x14ac:dyDescent="0.25">
      <c r="B8" s="127" t="s">
        <v>918</v>
      </c>
      <c r="C8" t="s">
        <v>837</v>
      </c>
      <c r="D8" t="s">
        <v>32</v>
      </c>
      <c r="E8" t="s">
        <v>472</v>
      </c>
      <c r="F8" t="s">
        <v>1948</v>
      </c>
      <c r="G8" t="s">
        <v>1948</v>
      </c>
      <c r="H8" t="str">
        <f>VLOOKUP(I8,schermers!B:M,12,FALSE)</f>
        <v>job.de.ruiter@live.nl</v>
      </c>
      <c r="I8" t="str">
        <f t="shared" si="0"/>
        <v>De RuiterJob</v>
      </c>
      <c r="K8" t="str">
        <f t="shared" si="1"/>
        <v>JA</v>
      </c>
    </row>
    <row r="9" spans="1:11" hidden="1" x14ac:dyDescent="0.25">
      <c r="B9" s="127" t="s">
        <v>1238</v>
      </c>
      <c r="C9" t="s">
        <v>1245</v>
      </c>
      <c r="D9" t="s">
        <v>32</v>
      </c>
      <c r="E9" t="s">
        <v>472</v>
      </c>
      <c r="F9" t="s">
        <v>1948</v>
      </c>
      <c r="G9" t="s">
        <v>1948</v>
      </c>
      <c r="H9" t="str">
        <f>VLOOKUP(I9,schermers!B:M,12,FALSE)</f>
        <v>marcelojoco@yahoo.com</v>
      </c>
      <c r="I9" t="str">
        <f t="shared" si="0"/>
        <v>De WaalDieter</v>
      </c>
      <c r="K9" t="str">
        <f t="shared" si="1"/>
        <v>JA</v>
      </c>
    </row>
    <row r="10" spans="1:11" hidden="1" x14ac:dyDescent="0.25">
      <c r="B10" s="127" t="s">
        <v>1009</v>
      </c>
      <c r="C10" t="s">
        <v>1010</v>
      </c>
      <c r="D10" t="s">
        <v>453</v>
      </c>
      <c r="E10" t="s">
        <v>472</v>
      </c>
      <c r="F10" t="s">
        <v>1948</v>
      </c>
      <c r="G10" t="s">
        <v>1948</v>
      </c>
      <c r="H10" t="str">
        <f>VLOOKUP(I10,schermers!B:M,12,FALSE)</f>
        <v>q.dualeh@gmail.com</v>
      </c>
      <c r="I10" t="str">
        <f t="shared" si="0"/>
        <v>DualehQuincy</v>
      </c>
      <c r="K10" t="str">
        <f t="shared" si="1"/>
        <v>JA</v>
      </c>
    </row>
    <row r="11" spans="1:11" x14ac:dyDescent="0.25">
      <c r="B11" t="s">
        <v>971</v>
      </c>
      <c r="C11" t="s">
        <v>972</v>
      </c>
      <c r="D11" t="s">
        <v>975</v>
      </c>
      <c r="E11" t="s">
        <v>546</v>
      </c>
      <c r="F11" t="s">
        <v>1948</v>
      </c>
      <c r="G11" t="s">
        <v>1948</v>
      </c>
      <c r="H11" t="str">
        <f>VLOOKUP(I11,schermers!B:M,12,FALSE)</f>
        <v>quinton.faas@gmail.com</v>
      </c>
      <c r="I11" t="str">
        <f t="shared" si="0"/>
        <v>FaasQuinton</v>
      </c>
      <c r="K11" t="str">
        <f t="shared" si="1"/>
        <v>JA</v>
      </c>
    </row>
    <row r="12" spans="1:11" hidden="1" x14ac:dyDescent="0.25">
      <c r="A12" t="s">
        <v>1931</v>
      </c>
      <c r="B12" s="127" t="s">
        <v>965</v>
      </c>
      <c r="C12" t="s">
        <v>966</v>
      </c>
      <c r="D12" t="s">
        <v>437</v>
      </c>
      <c r="E12" t="s">
        <v>472</v>
      </c>
      <c r="F12" t="s">
        <v>1948</v>
      </c>
      <c r="G12" t="s">
        <v>1948</v>
      </c>
      <c r="H12" t="str">
        <f>VLOOKUP(I12,schermers!B:M,12,FALSE)</f>
        <v>julian-fens@hotmail.nl</v>
      </c>
      <c r="I12" t="str">
        <f t="shared" si="0"/>
        <v>FensJulian</v>
      </c>
      <c r="K12" t="str">
        <f t="shared" si="1"/>
        <v>JA</v>
      </c>
    </row>
    <row r="13" spans="1:11" x14ac:dyDescent="0.25">
      <c r="A13" t="s">
        <v>1932</v>
      </c>
      <c r="B13" t="s">
        <v>1107</v>
      </c>
      <c r="C13" t="s">
        <v>259</v>
      </c>
      <c r="D13" t="s">
        <v>669</v>
      </c>
      <c r="E13" t="s">
        <v>546</v>
      </c>
      <c r="F13" t="s">
        <v>1948</v>
      </c>
      <c r="G13" t="s">
        <v>1948</v>
      </c>
      <c r="H13" t="str">
        <f>VLOOKUP(I13,schermers!B:M,12,FALSE)</f>
        <v>davidgardenier@gmail.com</v>
      </c>
      <c r="I13" t="str">
        <f t="shared" si="0"/>
        <v>GardenierDavid</v>
      </c>
      <c r="K13" t="str">
        <f t="shared" si="1"/>
        <v>JA</v>
      </c>
    </row>
    <row r="14" spans="1:11" hidden="1" x14ac:dyDescent="0.25">
      <c r="A14" s="126" t="s">
        <v>1933</v>
      </c>
      <c r="B14" s="127" t="s">
        <v>932</v>
      </c>
      <c r="C14" t="s">
        <v>248</v>
      </c>
      <c r="D14" t="s">
        <v>433</v>
      </c>
      <c r="E14" t="s">
        <v>472</v>
      </c>
      <c r="F14" t="s">
        <v>1948</v>
      </c>
      <c r="G14" t="s">
        <v>1948</v>
      </c>
      <c r="H14" t="str">
        <f>VLOOKUP(I14,schermers!B:M,12,FALSE)</f>
        <v>dgiacon@hotmail.com</v>
      </c>
      <c r="I14" t="str">
        <f t="shared" si="0"/>
        <v>GiaconDaniel</v>
      </c>
      <c r="K14" t="str">
        <f t="shared" si="1"/>
        <v>JA</v>
      </c>
    </row>
    <row r="15" spans="1:11" hidden="1" x14ac:dyDescent="0.25">
      <c r="B15" t="s">
        <v>1915</v>
      </c>
      <c r="C15" t="s">
        <v>1918</v>
      </c>
      <c r="D15" t="s">
        <v>408</v>
      </c>
      <c r="E15" t="s">
        <v>472</v>
      </c>
      <c r="F15" t="s">
        <v>1948</v>
      </c>
      <c r="G15" t="s">
        <v>1948</v>
      </c>
      <c r="H15" t="str">
        <f>VLOOKUP(I15,schermers!B:M,12,FALSE)</f>
        <v>eliasbouwman@gmail.com</v>
      </c>
      <c r="I15" t="str">
        <f t="shared" si="0"/>
        <v>Hviid BouwmanElias</v>
      </c>
      <c r="J15" t="s">
        <v>1946</v>
      </c>
      <c r="K15" t="str">
        <f t="shared" si="1"/>
        <v>JA</v>
      </c>
    </row>
    <row r="16" spans="1:11" hidden="1" x14ac:dyDescent="0.25">
      <c r="B16" s="127" t="s">
        <v>276</v>
      </c>
      <c r="C16" t="s">
        <v>219</v>
      </c>
      <c r="D16" t="s">
        <v>433</v>
      </c>
      <c r="E16" t="s">
        <v>472</v>
      </c>
      <c r="F16" t="s">
        <v>1948</v>
      </c>
      <c r="G16" t="s">
        <v>1948</v>
      </c>
      <c r="H16" t="str">
        <f>VLOOKUP(I16,schermers!B:M,12,FALSE)</f>
        <v>nathan@planetjacques.com</v>
      </c>
      <c r="I16" t="str">
        <f t="shared" si="0"/>
        <v>JacquesNathan</v>
      </c>
      <c r="K16" t="str">
        <f t="shared" si="1"/>
        <v>JA</v>
      </c>
    </row>
    <row r="17" spans="1:11" hidden="1" x14ac:dyDescent="0.25">
      <c r="B17" s="127" t="s">
        <v>1314</v>
      </c>
      <c r="C17" t="s">
        <v>269</v>
      </c>
      <c r="D17" t="s">
        <v>433</v>
      </c>
      <c r="E17" t="s">
        <v>472</v>
      </c>
      <c r="F17" t="s">
        <v>1948</v>
      </c>
      <c r="G17" t="s">
        <v>1948</v>
      </c>
      <c r="H17" t="str">
        <f>VLOOKUP(I17,schermers!B:M,12,FALSE)</f>
        <v>knoecke@xs4all.nl</v>
      </c>
      <c r="I17" t="str">
        <f t="shared" si="0"/>
        <v>Jans KohnekeTeun</v>
      </c>
      <c r="K17" t="str">
        <f t="shared" si="1"/>
        <v>JA</v>
      </c>
    </row>
    <row r="18" spans="1:11" hidden="1" x14ac:dyDescent="0.25">
      <c r="B18" s="127" t="s">
        <v>1240</v>
      </c>
      <c r="C18" t="s">
        <v>1246</v>
      </c>
      <c r="D18" t="s">
        <v>32</v>
      </c>
      <c r="E18" t="s">
        <v>472</v>
      </c>
      <c r="F18" t="s">
        <v>1948</v>
      </c>
      <c r="G18" t="s">
        <v>1948</v>
      </c>
      <c r="H18" t="str">
        <f>VLOOKUP(I18,schermers!B:M,12,FALSE)</f>
        <v>ashwanjoemrati@gmail.com</v>
      </c>
      <c r="I18" t="str">
        <f t="shared" si="0"/>
        <v>JoemratiAshwan</v>
      </c>
      <c r="K18" t="str">
        <f t="shared" si="1"/>
        <v>JA</v>
      </c>
    </row>
    <row r="19" spans="1:11" hidden="1" x14ac:dyDescent="0.25">
      <c r="B19" t="s">
        <v>1916</v>
      </c>
      <c r="C19" t="s">
        <v>1920</v>
      </c>
      <c r="D19" t="s">
        <v>408</v>
      </c>
      <c r="E19" t="s">
        <v>472</v>
      </c>
      <c r="F19" t="s">
        <v>1948</v>
      </c>
      <c r="G19" t="s">
        <v>1948</v>
      </c>
      <c r="H19" t="str">
        <f>VLOOKUP(I19,schermers!B:M,12,FALSE)</f>
        <v>juriaankennedy@gmail.com</v>
      </c>
      <c r="I19" t="str">
        <f t="shared" si="0"/>
        <v>KennedyJuriaan</v>
      </c>
      <c r="J19" t="s">
        <v>1946</v>
      </c>
      <c r="K19" t="str">
        <f t="shared" si="1"/>
        <v>JA</v>
      </c>
    </row>
    <row r="20" spans="1:11" hidden="1" x14ac:dyDescent="0.25">
      <c r="B20" t="s">
        <v>1917</v>
      </c>
      <c r="C20" t="s">
        <v>202</v>
      </c>
      <c r="D20" t="s">
        <v>408</v>
      </c>
      <c r="E20" t="s">
        <v>472</v>
      </c>
      <c r="F20" t="s">
        <v>1948</v>
      </c>
      <c r="G20" t="s">
        <v>1948</v>
      </c>
      <c r="H20" t="str">
        <f>VLOOKUP(I20,schermers!B:M,12,FALSE)</f>
        <v>pascal-ba@hotmail.com</v>
      </c>
      <c r="I20" t="str">
        <f t="shared" si="0"/>
        <v>KlingePascal</v>
      </c>
      <c r="J20" t="s">
        <v>1946</v>
      </c>
      <c r="K20" t="str">
        <f t="shared" si="1"/>
        <v>JA</v>
      </c>
    </row>
    <row r="21" spans="1:11" hidden="1" x14ac:dyDescent="0.25">
      <c r="B21" t="s">
        <v>1921</v>
      </c>
      <c r="C21" t="s">
        <v>1922</v>
      </c>
      <c r="D21" t="s">
        <v>433</v>
      </c>
      <c r="E21" t="s">
        <v>472</v>
      </c>
      <c r="F21" t="s">
        <v>1948</v>
      </c>
      <c r="G21" t="s">
        <v>1948</v>
      </c>
      <c r="H21" t="e">
        <f>VLOOKUP(I21,schermers!B:M,12,FALSE)</f>
        <v>#N/A</v>
      </c>
      <c r="I21" t="str">
        <f t="shared" si="0"/>
        <v>KowalczykFinn</v>
      </c>
      <c r="J21" t="s">
        <v>1946</v>
      </c>
      <c r="K21" t="str">
        <f t="shared" si="1"/>
        <v>JA</v>
      </c>
    </row>
    <row r="22" spans="1:11" x14ac:dyDescent="0.25">
      <c r="B22" t="s">
        <v>1924</v>
      </c>
      <c r="C22" t="s">
        <v>1923</v>
      </c>
      <c r="D22" t="s">
        <v>132</v>
      </c>
      <c r="E22" t="s">
        <v>546</v>
      </c>
      <c r="F22" t="s">
        <v>1948</v>
      </c>
      <c r="G22" t="s">
        <v>1948</v>
      </c>
      <c r="H22" t="e">
        <f>VLOOKUP(I22,schermers!B:M,12,FALSE)</f>
        <v>#N/A</v>
      </c>
      <c r="I22" t="str">
        <f t="shared" si="0"/>
        <v>MaraczLazslo</v>
      </c>
      <c r="J22" t="s">
        <v>1946</v>
      </c>
      <c r="K22" t="str">
        <f t="shared" si="1"/>
        <v>JA</v>
      </c>
    </row>
    <row r="23" spans="1:11" hidden="1" x14ac:dyDescent="0.25">
      <c r="B23" s="127" t="s">
        <v>1222</v>
      </c>
      <c r="C23" t="s">
        <v>1223</v>
      </c>
      <c r="D23" t="s">
        <v>433</v>
      </c>
      <c r="E23" t="s">
        <v>472</v>
      </c>
      <c r="F23" t="s">
        <v>1948</v>
      </c>
      <c r="G23" t="s">
        <v>1948</v>
      </c>
      <c r="H23" t="str">
        <f>VLOOKUP(I23,schermers!B:M,12,FALSE)</f>
        <v>rnewalsing@planet.nl</v>
      </c>
      <c r="I23" t="str">
        <f t="shared" si="0"/>
        <v>NewalsingResham</v>
      </c>
      <c r="K23" t="str">
        <f t="shared" si="1"/>
        <v>JA</v>
      </c>
    </row>
    <row r="24" spans="1:11" x14ac:dyDescent="0.25">
      <c r="A24" t="s">
        <v>1934</v>
      </c>
      <c r="B24" t="s">
        <v>976</v>
      </c>
      <c r="C24" t="s">
        <v>881</v>
      </c>
      <c r="D24" t="s">
        <v>433</v>
      </c>
      <c r="E24" t="s">
        <v>546</v>
      </c>
      <c r="F24" t="s">
        <v>1948</v>
      </c>
      <c r="G24" t="s">
        <v>1948</v>
      </c>
      <c r="H24" t="str">
        <f>VLOOKUP(I24,schermers!B:M,12,FALSE)</f>
        <v>bente-op@hotmail.com</v>
      </c>
      <c r="I24" t="str">
        <f t="shared" si="0"/>
        <v>ObdeijnBente</v>
      </c>
      <c r="K24" t="str">
        <f t="shared" si="1"/>
        <v>JA</v>
      </c>
    </row>
    <row r="25" spans="1:11" x14ac:dyDescent="0.25">
      <c r="B25" t="s">
        <v>779</v>
      </c>
      <c r="C25" t="s">
        <v>935</v>
      </c>
      <c r="D25" t="s">
        <v>97</v>
      </c>
      <c r="E25" t="s">
        <v>546</v>
      </c>
      <c r="F25" t="s">
        <v>1948</v>
      </c>
      <c r="G25" t="s">
        <v>1948</v>
      </c>
      <c r="H25" t="str">
        <f>VLOOKUP(I25,schermers!B:M,12,FALSE)</f>
        <v>alexpimenau@gmail.com</v>
      </c>
      <c r="I25" t="str">
        <f t="shared" si="0"/>
        <v>PimenauAleh</v>
      </c>
      <c r="K25" t="str">
        <f t="shared" si="1"/>
        <v>JA</v>
      </c>
    </row>
    <row r="26" spans="1:11" x14ac:dyDescent="0.25">
      <c r="B26" t="s">
        <v>1084</v>
      </c>
      <c r="C26" t="s">
        <v>99</v>
      </c>
      <c r="D26" t="s">
        <v>97</v>
      </c>
      <c r="E26" t="s">
        <v>546</v>
      </c>
      <c r="F26" t="s">
        <v>1948</v>
      </c>
      <c r="G26" t="s">
        <v>1948</v>
      </c>
      <c r="H26" t="str">
        <f>VLOOKUP(I26,schermers!B:M,12,FALSE)</f>
        <v>mupolak@gmail.com</v>
      </c>
      <c r="I26" t="str">
        <f t="shared" si="0"/>
        <v>PolakMartijn</v>
      </c>
      <c r="K26" t="str">
        <f t="shared" si="1"/>
        <v>JA</v>
      </c>
    </row>
    <row r="27" spans="1:11" hidden="1" x14ac:dyDescent="0.25">
      <c r="B27" s="127" t="s">
        <v>982</v>
      </c>
      <c r="C27" t="s">
        <v>432</v>
      </c>
      <c r="D27" t="s">
        <v>1088</v>
      </c>
      <c r="E27" t="s">
        <v>472</v>
      </c>
      <c r="F27" t="s">
        <v>1948</v>
      </c>
      <c r="G27" t="s">
        <v>1948</v>
      </c>
      <c r="H27" t="str">
        <f>VLOOKUP(I27,schermers!B:M,12,FALSE)</f>
        <v>patrick6post@hotmail.com</v>
      </c>
      <c r="I27" t="str">
        <f t="shared" si="0"/>
        <v>PostPatrick</v>
      </c>
      <c r="K27" t="str">
        <f t="shared" si="1"/>
        <v>JA</v>
      </c>
    </row>
    <row r="28" spans="1:11" hidden="1" x14ac:dyDescent="0.25">
      <c r="A28" t="s">
        <v>1935</v>
      </c>
      <c r="B28" s="127" t="s">
        <v>1159</v>
      </c>
      <c r="C28" t="s">
        <v>120</v>
      </c>
      <c r="D28" t="s">
        <v>433</v>
      </c>
      <c r="E28" t="s">
        <v>472</v>
      </c>
      <c r="F28" t="s">
        <v>1948</v>
      </c>
      <c r="G28" t="s">
        <v>1948</v>
      </c>
      <c r="H28" t="str">
        <f>VLOOKUP(I28,schermers!B:M,12,FALSE)</f>
        <v>wouterprommel@me.com</v>
      </c>
      <c r="I28" t="str">
        <f t="shared" si="0"/>
        <v>PrommelWouter</v>
      </c>
      <c r="K28" t="str">
        <f t="shared" si="1"/>
        <v>JA</v>
      </c>
    </row>
    <row r="29" spans="1:11" hidden="1" x14ac:dyDescent="0.25">
      <c r="A29" s="34" t="s">
        <v>1936</v>
      </c>
      <c r="B29" s="127" t="s">
        <v>281</v>
      </c>
      <c r="C29" t="s">
        <v>208</v>
      </c>
      <c r="D29" t="s">
        <v>408</v>
      </c>
      <c r="E29" t="s">
        <v>472</v>
      </c>
      <c r="F29" t="s">
        <v>1948</v>
      </c>
      <c r="G29" t="s">
        <v>1948</v>
      </c>
      <c r="H29" t="str">
        <f>VLOOKUP(I29,schermers!B:M,12,FALSE)</f>
        <v>h.s.rijsenbrij@hotmail.com</v>
      </c>
      <c r="I29" t="str">
        <f t="shared" si="0"/>
        <v>RijsenbrijHans</v>
      </c>
      <c r="K29" t="str">
        <f t="shared" si="1"/>
        <v>JA</v>
      </c>
    </row>
    <row r="30" spans="1:11" x14ac:dyDescent="0.25">
      <c r="A30" t="s">
        <v>1943</v>
      </c>
      <c r="B30" t="s">
        <v>1161</v>
      </c>
      <c r="C30" t="s">
        <v>285</v>
      </c>
      <c r="D30" t="s">
        <v>744</v>
      </c>
      <c r="E30" t="s">
        <v>546</v>
      </c>
      <c r="F30" t="s">
        <v>1948</v>
      </c>
      <c r="G30" t="s">
        <v>1948</v>
      </c>
      <c r="H30" t="str">
        <f>VLOOKUP(I30,schermers!B:M,12,FALSE)</f>
        <v>bela_roesink@hotmail.com</v>
      </c>
      <c r="I30" t="str">
        <f t="shared" si="0"/>
        <v>RoesinkBela</v>
      </c>
      <c r="K30" t="str">
        <f t="shared" si="1"/>
        <v>JA</v>
      </c>
    </row>
    <row r="31" spans="1:11" hidden="1" x14ac:dyDescent="0.25">
      <c r="A31" t="s">
        <v>1945</v>
      </c>
      <c r="B31" s="127" t="s">
        <v>1228</v>
      </c>
      <c r="C31" t="s">
        <v>114</v>
      </c>
      <c r="D31" t="s">
        <v>433</v>
      </c>
      <c r="E31" t="s">
        <v>472</v>
      </c>
      <c r="F31" t="s">
        <v>1948</v>
      </c>
      <c r="G31" t="s">
        <v>1948</v>
      </c>
      <c r="H31" t="str">
        <f>VLOOKUP(I31,schermers!B:M,12,FALSE)</f>
        <v>mrohlfs@gmail.com</v>
      </c>
      <c r="I31" t="str">
        <f t="shared" si="0"/>
        <v>RohlfsMatthijs</v>
      </c>
      <c r="K31" t="str">
        <f t="shared" si="1"/>
        <v>JA</v>
      </c>
    </row>
    <row r="32" spans="1:11" x14ac:dyDescent="0.25">
      <c r="B32" t="s">
        <v>1097</v>
      </c>
      <c r="C32" t="s">
        <v>1098</v>
      </c>
      <c r="D32" t="s">
        <v>433</v>
      </c>
      <c r="E32" t="s">
        <v>546</v>
      </c>
      <c r="F32" t="s">
        <v>1948</v>
      </c>
      <c r="G32" t="s">
        <v>1948</v>
      </c>
      <c r="H32" t="str">
        <f>VLOOKUP(I32,schermers!B:M,12,FALSE)</f>
        <v>bote.schaafsma@gmail.com</v>
      </c>
      <c r="I32" t="str">
        <f t="shared" si="0"/>
        <v>SchaafsmaBote</v>
      </c>
      <c r="J32" t="s">
        <v>1946</v>
      </c>
      <c r="K32" t="str">
        <f t="shared" si="1"/>
        <v>JA</v>
      </c>
    </row>
    <row r="33" spans="1:11" hidden="1" x14ac:dyDescent="0.25">
      <c r="A33" t="s">
        <v>1939</v>
      </c>
      <c r="B33" t="s">
        <v>1926</v>
      </c>
      <c r="C33" t="s">
        <v>307</v>
      </c>
      <c r="D33" t="s">
        <v>32</v>
      </c>
      <c r="E33" t="s">
        <v>472</v>
      </c>
      <c r="F33" t="s">
        <v>1948</v>
      </c>
      <c r="G33" t="s">
        <v>1948</v>
      </c>
      <c r="H33" t="str">
        <f>VLOOKUP(I33,schermers!B:M,12,FALSE)</f>
        <v>ivo.snijder@hotmail.com</v>
      </c>
      <c r="I33" t="str">
        <f t="shared" si="0"/>
        <v>SnijderIvo</v>
      </c>
      <c r="J33" t="s">
        <v>1946</v>
      </c>
      <c r="K33" t="str">
        <f t="shared" si="1"/>
        <v>JA</v>
      </c>
    </row>
    <row r="34" spans="1:11" x14ac:dyDescent="0.25">
      <c r="A34" s="34" t="s">
        <v>1944</v>
      </c>
      <c r="B34" t="s">
        <v>1162</v>
      </c>
      <c r="C34" t="s">
        <v>321</v>
      </c>
      <c r="D34" t="s">
        <v>744</v>
      </c>
      <c r="E34" t="s">
        <v>546</v>
      </c>
      <c r="F34" t="s">
        <v>1948</v>
      </c>
      <c r="G34" t="s">
        <v>1948</v>
      </c>
      <c r="H34" t="str">
        <f>VLOOKUP(I34,schermers!B:M,12,FALSE)</f>
        <v>nico@speelmanrobben.nl</v>
      </c>
      <c r="I34" t="str">
        <f t="shared" si="0"/>
        <v>SpeelmanNico</v>
      </c>
      <c r="K34" t="str">
        <f t="shared" si="1"/>
        <v>JA</v>
      </c>
    </row>
    <row r="35" spans="1:11" hidden="1" x14ac:dyDescent="0.25">
      <c r="B35" s="127" t="s">
        <v>692</v>
      </c>
      <c r="C35" t="s">
        <v>798</v>
      </c>
      <c r="D35" t="s">
        <v>1088</v>
      </c>
      <c r="E35" t="s">
        <v>472</v>
      </c>
      <c r="F35" t="s">
        <v>1948</v>
      </c>
      <c r="G35" t="s">
        <v>1948</v>
      </c>
      <c r="H35" t="str">
        <f>VLOOKUP(I35,schermers!B:M,12,FALSE)</f>
        <v>Osplit@zernike.nl</v>
      </c>
      <c r="I35" t="str">
        <f t="shared" si="0"/>
        <v>SplitOlivier</v>
      </c>
      <c r="K35" t="str">
        <f t="shared" si="1"/>
        <v>JA</v>
      </c>
    </row>
    <row r="36" spans="1:11" hidden="1" x14ac:dyDescent="0.25">
      <c r="A36" s="34" t="s">
        <v>1937</v>
      </c>
      <c r="B36" s="127" t="s">
        <v>1224</v>
      </c>
      <c r="C36" t="s">
        <v>104</v>
      </c>
      <c r="D36" t="s">
        <v>32</v>
      </c>
      <c r="E36" t="s">
        <v>472</v>
      </c>
      <c r="F36" t="s">
        <v>1948</v>
      </c>
      <c r="G36" t="s">
        <v>1948</v>
      </c>
      <c r="H36" t="str">
        <f>VLOOKUP(I36,schermers!B:M,12,FALSE)</f>
        <v>stockmannpaul8@gmail.com</v>
      </c>
      <c r="I36" t="str">
        <f t="shared" si="0"/>
        <v>StockmannPaul</v>
      </c>
      <c r="K36" t="str">
        <f t="shared" si="1"/>
        <v>JA</v>
      </c>
    </row>
    <row r="37" spans="1:11" x14ac:dyDescent="0.25">
      <c r="A37" s="34" t="s">
        <v>1940</v>
      </c>
      <c r="B37" t="s">
        <v>1071</v>
      </c>
      <c r="C37" t="s">
        <v>1070</v>
      </c>
      <c r="D37" t="s">
        <v>449</v>
      </c>
      <c r="E37" t="s">
        <v>546</v>
      </c>
      <c r="F37" t="s">
        <v>1948</v>
      </c>
      <c r="G37" t="s">
        <v>1948</v>
      </c>
      <c r="H37" t="str">
        <f>VLOOKUP(I37,schermers!B:M,12,FALSE)</f>
        <v>philippe.strijk@gmail.com</v>
      </c>
      <c r="I37" t="str">
        <f t="shared" si="0"/>
        <v>StrijkPhilippe</v>
      </c>
      <c r="K37" t="str">
        <f t="shared" si="1"/>
        <v>JA</v>
      </c>
    </row>
    <row r="38" spans="1:11" hidden="1" x14ac:dyDescent="0.25">
      <c r="B38" s="127" t="s">
        <v>1925</v>
      </c>
      <c r="C38" t="s">
        <v>341</v>
      </c>
      <c r="D38" t="s">
        <v>871</v>
      </c>
      <c r="E38" t="s">
        <v>472</v>
      </c>
      <c r="F38" t="s">
        <v>1948</v>
      </c>
      <c r="G38" t="s">
        <v>1948</v>
      </c>
      <c r="H38" t="str">
        <f>VLOOKUP(I38,schermers!B:M,12,FALSE)</f>
        <v>andriestoth@cs.com</v>
      </c>
      <c r="I38" t="str">
        <f t="shared" si="0"/>
        <v>TothAndries</v>
      </c>
      <c r="K38" t="str">
        <f t="shared" si="1"/>
        <v>JA</v>
      </c>
    </row>
    <row r="39" spans="1:11" hidden="1" x14ac:dyDescent="0.25">
      <c r="B39" s="127" t="s">
        <v>1919</v>
      </c>
      <c r="C39" t="s">
        <v>718</v>
      </c>
      <c r="D39" t="s">
        <v>408</v>
      </c>
      <c r="E39" t="s">
        <v>472</v>
      </c>
      <c r="F39" t="s">
        <v>1948</v>
      </c>
      <c r="G39" t="s">
        <v>1948</v>
      </c>
      <c r="H39" t="str">
        <f>VLOOKUP(I39,schermers!B:M,12,FALSE)</f>
        <v>thorvanderklei@gmail.com</v>
      </c>
      <c r="I39" t="str">
        <f t="shared" si="0"/>
        <v>Van der KleiThor</v>
      </c>
      <c r="K39" t="str">
        <f t="shared" si="1"/>
        <v>JA</v>
      </c>
    </row>
    <row r="40" spans="1:11" hidden="1" x14ac:dyDescent="0.25">
      <c r="A40" s="34" t="s">
        <v>1958</v>
      </c>
      <c r="B40" t="s">
        <v>1928</v>
      </c>
      <c r="C40" t="s">
        <v>695</v>
      </c>
      <c r="D40" t="s">
        <v>763</v>
      </c>
      <c r="E40" t="s">
        <v>472</v>
      </c>
      <c r="F40" t="s">
        <v>1947</v>
      </c>
      <c r="G40" t="s">
        <v>1947</v>
      </c>
      <c r="H40">
        <f>VLOOKUP(I40,schermers!B:M,12,FALSE)</f>
        <v>0</v>
      </c>
      <c r="I40" t="str">
        <f t="shared" si="0"/>
        <v>Van der WalJasper</v>
      </c>
      <c r="J40" t="s">
        <v>1946</v>
      </c>
      <c r="K40" t="str">
        <f t="shared" si="1"/>
        <v>NEE</v>
      </c>
    </row>
    <row r="41" spans="1:11" hidden="1" x14ac:dyDescent="0.25">
      <c r="A41" t="s">
        <v>1942</v>
      </c>
      <c r="B41" s="127" t="s">
        <v>1229</v>
      </c>
      <c r="C41" t="s">
        <v>603</v>
      </c>
      <c r="D41" t="s">
        <v>433</v>
      </c>
      <c r="E41" t="s">
        <v>472</v>
      </c>
      <c r="F41" t="s">
        <v>1948</v>
      </c>
      <c r="G41" t="s">
        <v>1948</v>
      </c>
      <c r="H41" t="str">
        <f>VLOOKUP(I41,schermers!B:M,12,FALSE)</f>
        <v>dirkjan93@hotmail.com</v>
      </c>
      <c r="I41" t="str">
        <f t="shared" si="0"/>
        <v>Van EgmondDirk Jan</v>
      </c>
      <c r="K41" t="str">
        <f t="shared" si="1"/>
        <v>JA</v>
      </c>
    </row>
    <row r="42" spans="1:11" x14ac:dyDescent="0.25">
      <c r="A42" s="126" t="s">
        <v>1938</v>
      </c>
      <c r="B42" t="s">
        <v>1110</v>
      </c>
      <c r="C42" t="s">
        <v>877</v>
      </c>
      <c r="D42" t="s">
        <v>975</v>
      </c>
      <c r="E42" t="s">
        <v>546</v>
      </c>
      <c r="F42" t="s">
        <v>1948</v>
      </c>
      <c r="G42" t="s">
        <v>1948</v>
      </c>
      <c r="H42" t="str">
        <f>VLOOKUP(I42,schermers!B:M,12,FALSE)</f>
        <v>mcmail5@kpnmail.nl</v>
      </c>
      <c r="I42" t="str">
        <f t="shared" si="0"/>
        <v>Van HaselenChristian</v>
      </c>
      <c r="K42" t="str">
        <f t="shared" si="1"/>
        <v>JA</v>
      </c>
    </row>
    <row r="43" spans="1:11" hidden="1" x14ac:dyDescent="0.25">
      <c r="B43" s="127" t="s">
        <v>406</v>
      </c>
      <c r="C43" t="s">
        <v>407</v>
      </c>
      <c r="D43" t="s">
        <v>408</v>
      </c>
      <c r="E43" t="s">
        <v>472</v>
      </c>
      <c r="F43" t="s">
        <v>1948</v>
      </c>
      <c r="G43" t="s">
        <v>1948</v>
      </c>
      <c r="H43" t="str">
        <f>VLOOKUP(I43,schermers!B:M,12,FALSE)</f>
        <v>wessel.vendrig@gmail.com</v>
      </c>
      <c r="I43" t="str">
        <f t="shared" si="0"/>
        <v>VendrigWessel</v>
      </c>
      <c r="K43" t="str">
        <f t="shared" si="1"/>
        <v>JA</v>
      </c>
    </row>
    <row r="44" spans="1:11" hidden="1" x14ac:dyDescent="0.25">
      <c r="B44" s="127" t="s">
        <v>1073</v>
      </c>
      <c r="C44" t="s">
        <v>274</v>
      </c>
      <c r="D44" t="s">
        <v>32</v>
      </c>
      <c r="E44" t="s">
        <v>472</v>
      </c>
      <c r="F44" t="s">
        <v>1948</v>
      </c>
      <c r="G44" t="s">
        <v>1948</v>
      </c>
      <c r="H44" t="str">
        <f>VLOOKUP(I44,schermers!B:M,12,FALSE)</f>
        <v>weber-family@planet.nl</v>
      </c>
      <c r="I44" t="str">
        <f t="shared" si="0"/>
        <v>WeberDaan</v>
      </c>
      <c r="K44" t="str">
        <f t="shared" si="1"/>
        <v>JA</v>
      </c>
    </row>
    <row r="45" spans="1:11" hidden="1" x14ac:dyDescent="0.25">
      <c r="B45" s="127" t="s">
        <v>1243</v>
      </c>
      <c r="C45" t="s">
        <v>844</v>
      </c>
      <c r="D45" t="s">
        <v>32</v>
      </c>
      <c r="E45" t="s">
        <v>472</v>
      </c>
      <c r="F45" t="s">
        <v>1948</v>
      </c>
      <c r="G45" t="s">
        <v>1948</v>
      </c>
      <c r="H45" t="str">
        <f>VLOOKUP(I45,schermers!B:M,12,FALSE)</f>
        <v>eb.yuno@yahoo.nl</v>
      </c>
      <c r="I45" t="str">
        <f t="shared" si="0"/>
        <v>YunoElisha</v>
      </c>
      <c r="K45" t="str">
        <f t="shared" si="1"/>
        <v>JA</v>
      </c>
    </row>
    <row r="46" spans="1:11" hidden="1" x14ac:dyDescent="0.25">
      <c r="B46" s="127" t="s">
        <v>927</v>
      </c>
      <c r="C46" t="s">
        <v>1076</v>
      </c>
      <c r="D46" t="s">
        <v>1088</v>
      </c>
      <c r="E46" t="s">
        <v>472</v>
      </c>
      <c r="F46" t="s">
        <v>1948</v>
      </c>
      <c r="G46" t="s">
        <v>1948</v>
      </c>
      <c r="H46" t="str">
        <f>VLOOKUP(I46,schermers!B:M,12,FALSE)</f>
        <v>axel.z@hotmail.nl</v>
      </c>
      <c r="I46" t="str">
        <f t="shared" si="0"/>
        <v>ZoonsAxel</v>
      </c>
      <c r="K46" t="str">
        <f t="shared" si="1"/>
        <v>JA</v>
      </c>
    </row>
    <row r="47" spans="1:11" hidden="1" x14ac:dyDescent="0.25">
      <c r="B47" s="127" t="s">
        <v>927</v>
      </c>
      <c r="C47" t="s">
        <v>827</v>
      </c>
      <c r="D47" t="s">
        <v>1088</v>
      </c>
      <c r="E47" t="s">
        <v>472</v>
      </c>
      <c r="F47" t="s">
        <v>1948</v>
      </c>
      <c r="G47" t="s">
        <v>1948</v>
      </c>
      <c r="H47" t="str">
        <f>VLOOKUP(I47,schermers!B:M,12,FALSE)</f>
        <v>edo.z@hotmail.nl</v>
      </c>
      <c r="I47" t="str">
        <f t="shared" si="0"/>
        <v>ZoonsEdo</v>
      </c>
      <c r="K47" t="str">
        <f t="shared" si="1"/>
        <v>JA</v>
      </c>
    </row>
    <row r="62" spans="1:1" x14ac:dyDescent="0.25">
      <c r="A62" t="s">
        <v>1955</v>
      </c>
    </row>
    <row r="63" spans="1:1" x14ac:dyDescent="0.25">
      <c r="A63" t="s">
        <v>1930</v>
      </c>
    </row>
    <row r="64" spans="1:1" x14ac:dyDescent="0.25">
      <c r="A64" t="s">
        <v>1956</v>
      </c>
    </row>
    <row r="65" spans="1:1" x14ac:dyDescent="0.25">
      <c r="A65" t="s">
        <v>1957</v>
      </c>
    </row>
    <row r="66" spans="1:1" x14ac:dyDescent="0.25">
      <c r="A66" s="34" t="s">
        <v>1958</v>
      </c>
    </row>
    <row r="67" spans="1:1" x14ac:dyDescent="0.25">
      <c r="A67" t="s">
        <v>1959</v>
      </c>
    </row>
    <row r="68" spans="1:1" x14ac:dyDescent="0.25">
      <c r="A68" s="126" t="s">
        <v>1960</v>
      </c>
    </row>
    <row r="69" spans="1:1" x14ac:dyDescent="0.25">
      <c r="A69" t="s">
        <v>1961</v>
      </c>
    </row>
    <row r="70" spans="1:1" x14ac:dyDescent="0.25">
      <c r="A70" s="34" t="s">
        <v>1962</v>
      </c>
    </row>
    <row r="71" spans="1:1" x14ac:dyDescent="0.25">
      <c r="A71" s="126" t="s">
        <v>1963</v>
      </c>
    </row>
    <row r="72" spans="1:1" x14ac:dyDescent="0.25">
      <c r="A72" t="s">
        <v>1964</v>
      </c>
    </row>
    <row r="73" spans="1:1" x14ac:dyDescent="0.25">
      <c r="A73" t="s">
        <v>1965</v>
      </c>
    </row>
    <row r="74" spans="1:1" x14ac:dyDescent="0.25">
      <c r="A74" t="s">
        <v>1966</v>
      </c>
    </row>
    <row r="75" spans="1:1" x14ac:dyDescent="0.25">
      <c r="A75" s="34" t="s">
        <v>1967</v>
      </c>
    </row>
    <row r="76" spans="1:1" x14ac:dyDescent="0.25">
      <c r="A76" s="34" t="s">
        <v>1968</v>
      </c>
    </row>
    <row r="77" spans="1:1" x14ac:dyDescent="0.25">
      <c r="A77" s="34" t="s">
        <v>1969</v>
      </c>
    </row>
  </sheetData>
  <autoFilter ref="A1:K47">
    <filterColumn colId="4">
      <filters>
        <filter val="S"/>
      </filters>
    </filterColumn>
    <sortState ref="A2:K47">
      <sortCondition ref="D2:D47"/>
      <sortCondition ref="B2:B47"/>
    </sortState>
  </autoFilter>
  <sortState ref="B2:K47">
    <sortCondition ref="B2"/>
  </sortState>
  <hyperlinks>
    <hyperlink ref="A29" r:id="rId1"/>
    <hyperlink ref="A36" r:id="rId2"/>
    <hyperlink ref="A37" r:id="rId3"/>
    <hyperlink ref="A34" r:id="rId4"/>
    <hyperlink ref="A75" r:id="rId5"/>
    <hyperlink ref="A70" r:id="rId6"/>
    <hyperlink ref="A76" r:id="rId7"/>
    <hyperlink ref="A66" r:id="rId8"/>
    <hyperlink ref="A77" r:id="rId9"/>
    <hyperlink ref="A40" r:id="rId1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topLeftCell="A17" workbookViewId="0">
      <selection activeCell="C5" sqref="C5"/>
    </sheetView>
  </sheetViews>
  <sheetFormatPr defaultRowHeight="15" x14ac:dyDescent="0.25"/>
  <cols>
    <col min="1" max="1" width="12" style="115" bestFit="1" customWidth="1"/>
    <col min="2" max="2" width="8.85546875" style="115" hidden="1" customWidth="1"/>
    <col min="3" max="3" width="23" style="115" customWidth="1"/>
    <col min="4" max="5" width="21" style="115" customWidth="1"/>
    <col min="6" max="6" width="15.5703125" style="115" customWidth="1"/>
    <col min="7" max="7" width="14.140625" style="115" customWidth="1"/>
    <col min="8" max="8" width="14.5703125" style="115" customWidth="1"/>
    <col min="9" max="9" width="11.28515625" style="115" customWidth="1"/>
    <col min="10" max="10" width="10.42578125" style="115" customWidth="1"/>
    <col min="11" max="11" width="10.42578125" style="115" bestFit="1" customWidth="1"/>
    <col min="12" max="12" width="19.28515625" style="115" bestFit="1" customWidth="1"/>
    <col min="13" max="13" width="30.5703125" style="115" bestFit="1" customWidth="1"/>
    <col min="14" max="15" width="9.140625" style="115"/>
    <col min="16" max="16" width="13.85546875" style="115" bestFit="1" customWidth="1"/>
    <col min="17" max="16384" width="9.140625" style="115"/>
  </cols>
  <sheetData>
    <row r="1" spans="1:20" x14ac:dyDescent="0.25">
      <c r="A1" s="210" t="s">
        <v>3166</v>
      </c>
      <c r="B1" s="210"/>
      <c r="C1" s="210" t="s">
        <v>470</v>
      </c>
      <c r="D1" s="210" t="s">
        <v>1952</v>
      </c>
      <c r="E1" s="210" t="s">
        <v>1262</v>
      </c>
      <c r="F1" s="210" t="s">
        <v>3167</v>
      </c>
      <c r="G1" s="210" t="s">
        <v>553</v>
      </c>
      <c r="H1" s="210" t="s">
        <v>601</v>
      </c>
      <c r="I1" s="210" t="s">
        <v>1263</v>
      </c>
      <c r="J1" s="224" t="s">
        <v>4900</v>
      </c>
      <c r="K1" s="206" t="s">
        <v>3168</v>
      </c>
      <c r="L1" s="206" t="s">
        <v>1951</v>
      </c>
      <c r="M1" s="206" t="s">
        <v>1262</v>
      </c>
      <c r="N1" s="206" t="s">
        <v>1263</v>
      </c>
      <c r="O1" s="212" t="s">
        <v>3211</v>
      </c>
      <c r="P1" s="206" t="s">
        <v>3195</v>
      </c>
      <c r="Q1" s="206" t="s">
        <v>1263</v>
      </c>
    </row>
    <row r="2" spans="1:20" x14ac:dyDescent="0.25">
      <c r="A2" s="210">
        <v>117728</v>
      </c>
      <c r="B2" s="210">
        <v>398</v>
      </c>
      <c r="C2" s="210" t="s">
        <v>3162</v>
      </c>
      <c r="D2" s="210" t="s">
        <v>253</v>
      </c>
      <c r="E2" s="210" t="str">
        <f>VLOOKUP($A2,schermers!$C:$M,11,FALSE)</f>
        <v>mark_farkas@hotmail.com</v>
      </c>
      <c r="F2" s="210" t="s">
        <v>3033</v>
      </c>
      <c r="G2" s="210" t="str">
        <f>VLOOKUP($A2,schermers!$C:$J,6,FALSE)</f>
        <v>Degen</v>
      </c>
      <c r="H2" s="211">
        <f>VLOOKUP(B2,wedstrijden!B:H,7,FALSE)</f>
        <v>43614</v>
      </c>
      <c r="I2" s="210"/>
      <c r="J2" s="206" t="s">
        <v>3784</v>
      </c>
      <c r="K2" s="207">
        <f>VLOOKUP($A2,schermers!$C:$J,7,FALSE)</f>
        <v>28402</v>
      </c>
      <c r="L2" s="206" t="str">
        <f>VLOOKUP($A2,schermers!$C:$J,8,FALSE)</f>
        <v>AEW</v>
      </c>
      <c r="M2" s="206" t="str">
        <f>VLOOKUP($A2,schermers!$C:$M,11,FALSE)</f>
        <v>mark_farkas@hotmail.com</v>
      </c>
      <c r="N2" s="206" t="s">
        <v>848</v>
      </c>
      <c r="O2" s="206" t="s">
        <v>848</v>
      </c>
      <c r="P2" s="206"/>
      <c r="Q2" s="206"/>
      <c r="S2" s="115" t="str">
        <f>M2&amp;";"&amp;S1</f>
        <v>mark_farkas@hotmail.com;</v>
      </c>
      <c r="T2" s="115" t="str">
        <f>IF(J2="nee",M2&amp;";","")&amp;T1</f>
        <v/>
      </c>
    </row>
    <row r="3" spans="1:20" x14ac:dyDescent="0.25">
      <c r="A3" s="210">
        <v>114932</v>
      </c>
      <c r="B3" s="210">
        <v>398</v>
      </c>
      <c r="C3" s="210" t="s">
        <v>3161</v>
      </c>
      <c r="D3" s="210" t="s">
        <v>723</v>
      </c>
      <c r="E3" s="210" t="str">
        <f>VLOOKUP($A3,schermers!$C:$M,11,FALSE)</f>
        <v>michel.shuqair@telfort.nl</v>
      </c>
      <c r="F3" s="210" t="s">
        <v>3033</v>
      </c>
      <c r="G3" s="210" t="str">
        <f>VLOOKUP($A3,schermers!$C:$J,6,FALSE)</f>
        <v>Degen</v>
      </c>
      <c r="H3" s="211">
        <f>VLOOKUP(B3,wedstrijden!B:H,7,FALSE)</f>
        <v>43614</v>
      </c>
      <c r="I3" s="210"/>
      <c r="J3" s="212" t="s">
        <v>3784</v>
      </c>
      <c r="K3" s="207">
        <f>VLOOKUP($A3,schermers!$C:$J,7,FALSE)</f>
        <v>26788</v>
      </c>
      <c r="L3" s="206" t="str">
        <f>VLOOKUP($A3,schermers!$C:$J,8,FALSE)</f>
        <v>SCA</v>
      </c>
      <c r="M3" s="206" t="str">
        <f>VLOOKUP($A3,schermers!$C:$M,11,FALSE)</f>
        <v>michel.shuqair@telfort.nl</v>
      </c>
      <c r="N3" s="206" t="s">
        <v>848</v>
      </c>
      <c r="O3" s="206"/>
      <c r="P3" s="206"/>
      <c r="Q3" s="206"/>
      <c r="S3" s="115" t="str">
        <f>M3&amp;";"&amp;S2</f>
        <v>michel.shuqair@telfort.nl;mark_farkas@hotmail.com;</v>
      </c>
      <c r="T3" s="115" t="str">
        <f>IF(J3="nee",M3&amp;";","")&amp;T2</f>
        <v/>
      </c>
    </row>
    <row r="4" spans="1:20" x14ac:dyDescent="0.25">
      <c r="A4" s="210">
        <v>115121</v>
      </c>
      <c r="B4" s="210">
        <v>398</v>
      </c>
      <c r="C4" s="210" t="s">
        <v>1742</v>
      </c>
      <c r="D4" s="210" t="s">
        <v>1743</v>
      </c>
      <c r="E4" s="210" t="str">
        <f>VLOOKUP($A4,schermers!$C:$M,11,FALSE)</f>
        <v>info@jewagenaar.nl</v>
      </c>
      <c r="F4" s="210" t="s">
        <v>3033</v>
      </c>
      <c r="G4" s="210" t="str">
        <f>VLOOKUP($A4,schermers!$C:$J,6,FALSE)</f>
        <v>Degen</v>
      </c>
      <c r="H4" s="211">
        <f>VLOOKUP(B4,wedstrijden!B:H,7,FALSE)</f>
        <v>43614</v>
      </c>
      <c r="I4" s="210"/>
      <c r="J4" s="224" t="s">
        <v>3784</v>
      </c>
      <c r="K4" s="207">
        <f>VLOOKUP($A4,schermers!$C:$J,7,FALSE)</f>
        <v>25722</v>
      </c>
      <c r="L4" s="206" t="str">
        <f>VLOOKUP($A4,schermers!$C:$J,8,FALSE)</f>
        <v>MN</v>
      </c>
      <c r="M4" s="206" t="str">
        <f>VLOOKUP($A4,schermers!$C:$M,11,FALSE)</f>
        <v>info@jewagenaar.nl</v>
      </c>
      <c r="N4" s="206" t="s">
        <v>848</v>
      </c>
      <c r="O4" s="206" t="s">
        <v>848</v>
      </c>
      <c r="P4" s="206" t="s">
        <v>3198</v>
      </c>
      <c r="Q4" s="206" t="s">
        <v>848</v>
      </c>
      <c r="S4" s="115" t="str">
        <f>M4&amp;";"&amp;S3</f>
        <v>info@jewagenaar.nl;michel.shuqair@telfort.nl;mark_farkas@hotmail.com;</v>
      </c>
      <c r="T4" s="115" t="str">
        <f t="shared" ref="T4:T36" si="0">IF(J4="nee",M4&amp;";","")&amp;T3</f>
        <v/>
      </c>
    </row>
    <row r="5" spans="1:20" x14ac:dyDescent="0.25">
      <c r="A5" s="210">
        <v>110019</v>
      </c>
      <c r="B5" s="210">
        <v>393</v>
      </c>
      <c r="C5" s="210" t="s">
        <v>3171</v>
      </c>
      <c r="D5" s="210" t="s">
        <v>3172</v>
      </c>
      <c r="E5" s="210" t="str">
        <f>VLOOKUP($A5,schermers!$C:$M,11,FALSE)</f>
        <v>brood@telfort.nl</v>
      </c>
      <c r="F5" s="210" t="s">
        <v>3035</v>
      </c>
      <c r="G5" s="210" t="str">
        <f>VLOOKUP($A5,schermers!$C:$J,6,FALSE)</f>
        <v>Degen</v>
      </c>
      <c r="H5" s="211">
        <f>VLOOKUP(B5,wedstrijden!B:H,7,FALSE)</f>
        <v>43614</v>
      </c>
      <c r="I5" s="210"/>
      <c r="J5" s="225" t="s">
        <v>3784</v>
      </c>
      <c r="K5" s="207">
        <f>VLOOKUP($A5,schermers!$C:$J,7,FALSE)</f>
        <v>21048</v>
      </c>
      <c r="L5" s="206" t="str">
        <f>VLOOKUP($A5,schermers!$C:$J,8,FALSE)</f>
        <v>VAL</v>
      </c>
      <c r="M5" s="206" t="str">
        <f>VLOOKUP($A5,schermers!$C:$M,11,FALSE)</f>
        <v>brood@telfort.nl</v>
      </c>
      <c r="N5" s="206" t="s">
        <v>848</v>
      </c>
      <c r="O5" s="206" t="s">
        <v>848</v>
      </c>
      <c r="P5" s="206"/>
      <c r="Q5" s="206"/>
      <c r="S5" s="115" t="str">
        <f>M5&amp;";"&amp;S4</f>
        <v>brood@telfort.nl;info@jewagenaar.nl;michel.shuqair@telfort.nl;mark_farkas@hotmail.com;</v>
      </c>
      <c r="T5" s="115" t="str">
        <f t="shared" si="0"/>
        <v/>
      </c>
    </row>
    <row r="6" spans="1:20" x14ac:dyDescent="0.25">
      <c r="A6" s="210">
        <v>113144</v>
      </c>
      <c r="B6" s="210">
        <v>394</v>
      </c>
      <c r="C6" s="210" t="s">
        <v>926</v>
      </c>
      <c r="D6" s="210" t="s">
        <v>50</v>
      </c>
      <c r="E6" s="210" t="str">
        <f>VLOOKUP($A6,schermers!$C:$M,11,FALSE)</f>
        <v>pdewijn@kpnmail.nl</v>
      </c>
      <c r="F6" s="210" t="s">
        <v>3035</v>
      </c>
      <c r="G6" s="210" t="str">
        <f>VLOOKUP($A6,schermers!$C:$J,6,FALSE)</f>
        <v>Degen</v>
      </c>
      <c r="H6" s="211">
        <f>VLOOKUP(B6,wedstrijden!B:H,7,FALSE)</f>
        <v>43614</v>
      </c>
      <c r="I6" s="210"/>
      <c r="J6" s="225" t="s">
        <v>3784</v>
      </c>
      <c r="K6" s="207">
        <f>VLOOKUP($A6,schermers!$C:$J,7,FALSE)</f>
        <v>19329</v>
      </c>
      <c r="L6" s="206" t="str">
        <f>VLOOKUP($A6,schermers!$C:$J,8,FALSE)</f>
        <v>DBO</v>
      </c>
      <c r="M6" s="206" t="str">
        <f>VLOOKUP($A6,schermers!$C:$M,11,FALSE)</f>
        <v>pdewijn@kpnmail.nl</v>
      </c>
      <c r="N6" s="206" t="s">
        <v>848</v>
      </c>
      <c r="O6" s="206"/>
      <c r="P6" s="206"/>
      <c r="Q6" s="206"/>
      <c r="S6" s="115" t="str">
        <f>M6&amp;";"&amp;S5</f>
        <v>pdewijn@kpnmail.nl;brood@telfort.nl;info@jewagenaar.nl;michel.shuqair@telfort.nl;mark_farkas@hotmail.com;</v>
      </c>
      <c r="T6" s="115" t="str">
        <f t="shared" si="0"/>
        <v/>
      </c>
    </row>
    <row r="7" spans="1:20" x14ac:dyDescent="0.25">
      <c r="A7" s="210">
        <v>110838</v>
      </c>
      <c r="B7" s="210">
        <v>394</v>
      </c>
      <c r="C7" s="210" t="s">
        <v>1077</v>
      </c>
      <c r="D7" s="210" t="s">
        <v>3160</v>
      </c>
      <c r="E7" s="210" t="str">
        <f>VLOOKUP($A7,schermers!$C:$M,11,FALSE)</f>
        <v>jjjongejans@quicknet.nl</v>
      </c>
      <c r="F7" s="210" t="s">
        <v>3035</v>
      </c>
      <c r="G7" s="210" t="str">
        <f>VLOOKUP($A7,schermers!$C:$J,6,FALSE)</f>
        <v>Degen</v>
      </c>
      <c r="H7" s="211">
        <f>VLOOKUP(B7,wedstrijden!B:H,7,FALSE)</f>
        <v>43614</v>
      </c>
      <c r="I7" s="210"/>
      <c r="J7" s="212" t="s">
        <v>3784</v>
      </c>
      <c r="K7" s="207">
        <f>VLOOKUP($A7,schermers!$C:$J,7,FALSE)</f>
        <v>21587</v>
      </c>
      <c r="L7" s="206" t="str">
        <f>VLOOKUP($A7,schermers!$C:$J,8,FALSE)</f>
        <v>ZEE</v>
      </c>
      <c r="M7" s="206" t="str">
        <f>VLOOKUP($A7,schermers!$C:$M,11,FALSE)</f>
        <v>jjjongejans@quicknet.nl</v>
      </c>
      <c r="N7" s="206" t="s">
        <v>2762</v>
      </c>
      <c r="O7" s="206"/>
      <c r="P7" s="206"/>
      <c r="Q7" s="206"/>
      <c r="S7" s="115" t="str">
        <f>M7&amp;";"&amp;S6</f>
        <v>jjjongejans@quicknet.nl;pdewijn@kpnmail.nl;brood@telfort.nl;info@jewagenaar.nl;michel.shuqair@telfort.nl;mark_farkas@hotmail.com;</v>
      </c>
      <c r="T7" s="115" t="str">
        <f t="shared" si="0"/>
        <v/>
      </c>
    </row>
    <row r="8" spans="1:20" x14ac:dyDescent="0.25">
      <c r="A8" s="210">
        <v>106186</v>
      </c>
      <c r="B8" s="210">
        <v>394</v>
      </c>
      <c r="C8" s="210" t="s">
        <v>3174</v>
      </c>
      <c r="D8" s="210" t="s">
        <v>201</v>
      </c>
      <c r="E8" s="210" t="str">
        <f>VLOOKUP($A8,schermers!$C:$M,11,FALSE)</f>
        <v>h.uijting@rijnijssel.nl</v>
      </c>
      <c r="F8" s="210" t="s">
        <v>3035</v>
      </c>
      <c r="G8" s="210" t="str">
        <f>VLOOKUP($A8,schermers!$C:$J,6,FALSE)</f>
        <v>Degen</v>
      </c>
      <c r="H8" s="211">
        <f>VLOOKUP(B8,wedstrijden!B:H,7,FALSE)</f>
        <v>43614</v>
      </c>
      <c r="I8" s="210"/>
      <c r="J8" s="212" t="s">
        <v>3784</v>
      </c>
      <c r="K8" s="207">
        <f>VLOOKUP($A8,schermers!$C:$J,7,FALSE)</f>
        <v>19440</v>
      </c>
      <c r="L8" s="206" t="str">
        <f>VLOOKUP($A8,schermers!$C:$J,8,FALSE)</f>
        <v>SCA</v>
      </c>
      <c r="M8" s="206" t="str">
        <f>VLOOKUP($A8,schermers!$C:$M,11,FALSE)</f>
        <v>h.uijting@rijnijssel.nl</v>
      </c>
      <c r="N8" s="206" t="s">
        <v>848</v>
      </c>
      <c r="O8" s="206"/>
      <c r="P8" s="206"/>
      <c r="Q8" s="206"/>
      <c r="S8" s="115" t="str">
        <f>M8&amp;";"&amp;S7</f>
        <v>h.uijting@rijnijssel.nl;jjjongejans@quicknet.nl;pdewijn@kpnmail.nl;brood@telfort.nl;info@jewagenaar.nl;michel.shuqair@telfort.nl;mark_farkas@hotmail.com;</v>
      </c>
      <c r="T8" s="115" t="str">
        <f t="shared" si="0"/>
        <v/>
      </c>
    </row>
    <row r="9" spans="1:20" x14ac:dyDescent="0.25">
      <c r="A9" s="210">
        <v>101130</v>
      </c>
      <c r="B9" s="210">
        <v>394</v>
      </c>
      <c r="C9" s="210" t="s">
        <v>841</v>
      </c>
      <c r="D9" s="210" t="s">
        <v>331</v>
      </c>
      <c r="E9" s="210" t="str">
        <f>VLOOKUP($A9,schermers!$C:$M,11,FALSE)</f>
        <v>inekegeorge@hetnet.nl</v>
      </c>
      <c r="F9" s="210" t="s">
        <v>3035</v>
      </c>
      <c r="G9" s="210" t="str">
        <f>VLOOKUP($A9,schermers!$C:$J,6,FALSE)</f>
        <v>Degen</v>
      </c>
      <c r="H9" s="211">
        <f>VLOOKUP(B9,wedstrijden!B:H,7,FALSE)</f>
        <v>43614</v>
      </c>
      <c r="I9" s="210"/>
      <c r="J9" s="212" t="s">
        <v>3784</v>
      </c>
      <c r="K9" s="207">
        <f>VLOOKUP($A9,schermers!$C:$J,7,FALSE)</f>
        <v>21397</v>
      </c>
      <c r="L9" s="206" t="str">
        <f>VLOOKUP($A9,schermers!$C:$J,8,FALSE)</f>
        <v>RAP</v>
      </c>
      <c r="M9" s="206" t="str">
        <f>VLOOKUP($A9,schermers!$C:$M,11,FALSE)</f>
        <v>inekegeorge@hetnet.nl</v>
      </c>
      <c r="N9" s="206" t="s">
        <v>848</v>
      </c>
      <c r="O9" s="206" t="s">
        <v>848</v>
      </c>
      <c r="P9" s="206"/>
      <c r="Q9" s="206"/>
      <c r="S9" s="115" t="str">
        <f>M9&amp;";"&amp;S8</f>
        <v>inekegeorge@hetnet.nl;h.uijting@rijnijssel.nl;jjjongejans@quicknet.nl;pdewijn@kpnmail.nl;brood@telfort.nl;info@jewagenaar.nl;michel.shuqair@telfort.nl;mark_farkas@hotmail.com;</v>
      </c>
      <c r="T9" s="115" t="str">
        <f t="shared" si="0"/>
        <v/>
      </c>
    </row>
    <row r="10" spans="1:20" x14ac:dyDescent="0.25">
      <c r="A10" s="210">
        <v>108260</v>
      </c>
      <c r="B10" s="210">
        <v>399</v>
      </c>
      <c r="C10" s="210" t="s">
        <v>3158</v>
      </c>
      <c r="D10" s="210" t="s">
        <v>3159</v>
      </c>
      <c r="E10" s="210" t="str">
        <f>VLOOKUP($A10,schermers!$C:$M,11,FALSE)</f>
        <v>ursula.dammroff@live.nl</v>
      </c>
      <c r="F10" s="210" t="s">
        <v>3033</v>
      </c>
      <c r="G10" s="210" t="str">
        <f>VLOOKUP($A10,schermers!$C:$J,6,FALSE)</f>
        <v>Floret</v>
      </c>
      <c r="H10" s="211">
        <f>VLOOKUP(B10,wedstrijden!B:H,7,FALSE)</f>
        <v>43614</v>
      </c>
      <c r="I10" s="210"/>
      <c r="J10" s="206" t="s">
        <v>3784</v>
      </c>
      <c r="K10" s="207">
        <f>VLOOKUP($A10,schermers!$C:$J,7,FALSE)</f>
        <v>26484</v>
      </c>
      <c r="L10" s="206" t="str">
        <f>VLOOKUP($A10,schermers!$C:$J,8,FALSE)</f>
        <v>HS</v>
      </c>
      <c r="M10" s="206" t="str">
        <f>VLOOKUP($A10,schermers!$C:$M,11,FALSE)</f>
        <v>ursula.dammroff@live.nl</v>
      </c>
      <c r="N10" s="206" t="s">
        <v>848</v>
      </c>
      <c r="O10" s="206"/>
      <c r="P10" s="206"/>
      <c r="Q10" s="206"/>
      <c r="S10" s="115" t="str">
        <f>M10&amp;";"&amp;S9</f>
        <v>ursula.dammroff@live.nl;inekegeorge@hetnet.nl;h.uijting@rijnijssel.nl;jjjongejans@quicknet.nl;pdewijn@kpnmail.nl;brood@telfort.nl;info@jewagenaar.nl;michel.shuqair@telfort.nl;mark_farkas@hotmail.com;</v>
      </c>
      <c r="T10" s="115" t="str">
        <f t="shared" si="0"/>
        <v/>
      </c>
    </row>
    <row r="11" spans="1:20" x14ac:dyDescent="0.25">
      <c r="A11" s="210">
        <v>111255</v>
      </c>
      <c r="B11" s="210">
        <v>395</v>
      </c>
      <c r="C11" s="210" t="s">
        <v>834</v>
      </c>
      <c r="D11" s="210" t="s">
        <v>208</v>
      </c>
      <c r="E11" s="210" t="str">
        <f>VLOOKUP($A11,schermers!$C:$M,11,FALSE)</f>
        <v>mulderkuipers@planet.nl</v>
      </c>
      <c r="F11" s="210" t="s">
        <v>3034</v>
      </c>
      <c r="G11" s="210" t="str">
        <f>VLOOKUP($A11,schermers!$C:$J,6,FALSE)</f>
        <v>Floret</v>
      </c>
      <c r="H11" s="211">
        <f>VLOOKUP(B11,wedstrijden!B:H,7,FALSE)</f>
        <v>43614</v>
      </c>
      <c r="I11" s="210"/>
      <c r="J11" s="206" t="s">
        <v>3784</v>
      </c>
      <c r="K11" s="207">
        <f>VLOOKUP($A11,schermers!$C:$J,7,FALSE)</f>
        <v>22521</v>
      </c>
      <c r="L11" s="206" t="str">
        <f>VLOOKUP($A11,schermers!$C:$J,8,FALSE)</f>
        <v>HS</v>
      </c>
      <c r="M11" s="206" t="str">
        <f>VLOOKUP($A11,schermers!$C:$M,11,FALSE)</f>
        <v>mulderkuipers@planet.nl</v>
      </c>
      <c r="N11" s="206" t="s">
        <v>848</v>
      </c>
      <c r="O11" s="206"/>
      <c r="P11" s="206"/>
      <c r="Q11" s="206"/>
      <c r="S11" s="115" t="str">
        <f>M11&amp;";"&amp;S10</f>
        <v>mulderkuipers@planet.nl;ursula.dammroff@live.nl;inekegeorge@hetnet.nl;h.uijting@rijnijssel.nl;jjjongejans@quicknet.nl;pdewijn@kpnmail.nl;brood@telfort.nl;info@jewagenaar.nl;michel.shuqair@telfort.nl;mark_farkas@hotmail.com;</v>
      </c>
      <c r="T11" s="115" t="str">
        <f t="shared" si="0"/>
        <v/>
      </c>
    </row>
    <row r="12" spans="1:20" x14ac:dyDescent="0.25">
      <c r="A12" s="210">
        <v>102006</v>
      </c>
      <c r="B12" s="210">
        <v>395</v>
      </c>
      <c r="C12" s="210" t="s">
        <v>281</v>
      </c>
      <c r="D12" s="210" t="s">
        <v>208</v>
      </c>
      <c r="E12" s="210" t="str">
        <f>VLOOKUP($A12,schermers!$C:$M,11,FALSE)</f>
        <v>h.s.rijsenbrij@hotmail.com</v>
      </c>
      <c r="F12" s="210" t="s">
        <v>3034</v>
      </c>
      <c r="G12" s="210" t="str">
        <f>VLOOKUP($A12,schermers!$C:$J,6,FALSE)</f>
        <v>Floret</v>
      </c>
      <c r="H12" s="211">
        <f>VLOOKUP(B12,wedstrijden!B:H,7,FALSE)</f>
        <v>43614</v>
      </c>
      <c r="I12" s="210"/>
      <c r="J12" s="206" t="s">
        <v>3784</v>
      </c>
      <c r="K12" s="207">
        <f>VLOOKUP($A12,schermers!$C:$J,7,FALSE)</f>
        <v>22884</v>
      </c>
      <c r="L12" s="206" t="str">
        <f>VLOOKUP($A12,schermers!$C:$J,8,FALSE)</f>
        <v>ZAZ</v>
      </c>
      <c r="M12" s="206" t="str">
        <f>VLOOKUP($A12,schermers!$C:$M,11,FALSE)</f>
        <v>h.s.rijsenbrij@hotmail.com</v>
      </c>
      <c r="N12" s="206" t="s">
        <v>848</v>
      </c>
      <c r="O12" s="206" t="s">
        <v>848</v>
      </c>
      <c r="P12" s="206"/>
      <c r="Q12" s="206"/>
      <c r="S12" s="115" t="str">
        <f>M12&amp;";"&amp;S11</f>
        <v>h.s.rijsenbrij@hotmail.com;mulderkuipers@planet.nl;ursula.dammroff@live.nl;inekegeorge@hetnet.nl;h.uijting@rijnijssel.nl;jjjongejans@quicknet.nl;pdewijn@kpnmail.nl;brood@telfort.nl;info@jewagenaar.nl;michel.shuqair@telfort.nl;mark_farkas@hotmail.com;</v>
      </c>
      <c r="T12" s="115" t="str">
        <f t="shared" si="0"/>
        <v/>
      </c>
    </row>
    <row r="13" spans="1:20" x14ac:dyDescent="0.25">
      <c r="A13" s="210">
        <v>111709</v>
      </c>
      <c r="B13" s="210">
        <v>395</v>
      </c>
      <c r="C13" s="210" t="s">
        <v>3190</v>
      </c>
      <c r="D13" s="210" t="s">
        <v>362</v>
      </c>
      <c r="E13" s="210" t="str">
        <f>VLOOKUP($A13,schermers!$C:$M,11,FALSE)</f>
        <v>c.weide1@chello.nl</v>
      </c>
      <c r="F13" s="210" t="s">
        <v>3034</v>
      </c>
      <c r="G13" s="210" t="str">
        <f>VLOOKUP($A13,schermers!$C:$J,6,FALSE)</f>
        <v>Floret</v>
      </c>
      <c r="H13" s="211">
        <f>VLOOKUP(B13,wedstrijden!B:H,7,FALSE)</f>
        <v>43614</v>
      </c>
      <c r="I13" s="210"/>
      <c r="J13" s="212" t="s">
        <v>3784</v>
      </c>
      <c r="K13" s="207">
        <f>VLOOKUP($A13,schermers!$C:$J,7,FALSE)</f>
        <v>22679</v>
      </c>
      <c r="L13" s="206" t="str">
        <f>VLOOKUP($A13,schermers!$C:$J,8,FALSE)</f>
        <v>AMS</v>
      </c>
      <c r="M13" s="206" t="str">
        <f>VLOOKUP($A13,schermers!$C:$M,11,FALSE)</f>
        <v>c.weide1@chello.nl</v>
      </c>
      <c r="N13" s="206" t="s">
        <v>848</v>
      </c>
      <c r="O13" s="206"/>
      <c r="P13" s="206"/>
      <c r="Q13" s="206"/>
      <c r="S13" s="115" t="str">
        <f>M13&amp;";"&amp;S12</f>
        <v>c.weide1@chello.nl;h.s.rijsenbrij@hotmail.com;mulderkuipers@planet.nl;ursula.dammroff@live.nl;inekegeorge@hetnet.nl;h.uijting@rijnijssel.nl;jjjongejans@quicknet.nl;pdewijn@kpnmail.nl;brood@telfort.nl;info@jewagenaar.nl;michel.shuqair@telfort.nl;mark_farkas@hotmail.com;</v>
      </c>
      <c r="T13" s="115" t="str">
        <f t="shared" si="0"/>
        <v/>
      </c>
    </row>
    <row r="14" spans="1:20" x14ac:dyDescent="0.25">
      <c r="A14" s="210">
        <v>100745</v>
      </c>
      <c r="B14" s="210">
        <v>396</v>
      </c>
      <c r="C14" s="210" t="s">
        <v>3175</v>
      </c>
      <c r="D14" s="210" t="s">
        <v>3176</v>
      </c>
      <c r="E14" s="210" t="str">
        <f>VLOOKUP($A14,schermers!$C:$M,11,FALSE)</f>
        <v>zijladv@xs4all.nl</v>
      </c>
      <c r="F14" s="210" t="s">
        <v>3036</v>
      </c>
      <c r="G14" s="210" t="str">
        <f>VLOOKUP($A14,schermers!$C:$J,6,FALSE)</f>
        <v>Floret</v>
      </c>
      <c r="H14" s="211">
        <f>VLOOKUP(B14,wedstrijden!B:H,7,FALSE)</f>
        <v>43614</v>
      </c>
      <c r="I14" s="210"/>
      <c r="J14" s="212" t="s">
        <v>3784</v>
      </c>
      <c r="K14" s="207">
        <f>VLOOKUP($A14,schermers!$C:$J,7,FALSE)</f>
        <v>17217</v>
      </c>
      <c r="L14" s="206" t="str">
        <f>VLOOKUP($A14,schermers!$C:$J,8,FALSE)</f>
        <v>ZAZ</v>
      </c>
      <c r="M14" s="206" t="str">
        <f>VLOOKUP($A14,schermers!$C:$M,11,FALSE)</f>
        <v>zijladv@xs4all.nl</v>
      </c>
      <c r="N14" s="206" t="s">
        <v>848</v>
      </c>
      <c r="O14" s="206"/>
      <c r="P14" s="206"/>
      <c r="Q14" s="206"/>
      <c r="S14" s="115" t="str">
        <f>M14&amp;";"&amp;S13</f>
        <v>zijladv@xs4all.nl;c.weide1@chello.nl;h.s.rijsenbrij@hotmail.com;mulderkuipers@planet.nl;ursula.dammroff@live.nl;inekegeorge@hetnet.nl;h.uijting@rijnijssel.nl;jjjongejans@quicknet.nl;pdewijn@kpnmail.nl;brood@telfort.nl;info@jewagenaar.nl;michel.shuqair@telfort.nl;mark_farkas@hotmail.com;</v>
      </c>
      <c r="T14" s="115" t="str">
        <f t="shared" si="0"/>
        <v/>
      </c>
    </row>
    <row r="15" spans="1:20" x14ac:dyDescent="0.25">
      <c r="A15" s="210">
        <v>100964</v>
      </c>
      <c r="B15" s="210">
        <v>403</v>
      </c>
      <c r="C15" s="210" t="s">
        <v>1117</v>
      </c>
      <c r="D15" s="210" t="s">
        <v>430</v>
      </c>
      <c r="E15" s="210" t="str">
        <f>VLOOKUP($A15,schermers!$C:$M,11,FALSE)</f>
        <v>gerritbeekhuizen@hotmail.com</v>
      </c>
      <c r="F15" s="210" t="s">
        <v>3036</v>
      </c>
      <c r="G15" s="210" t="str">
        <f>VLOOKUP($A15,schermers!$C:$J,6,FALSE)</f>
        <v>Degen</v>
      </c>
      <c r="H15" s="211">
        <f>VLOOKUP(B15,wedstrijden!B:H,7,FALSE)</f>
        <v>43615</v>
      </c>
      <c r="I15" s="210"/>
      <c r="J15" s="206" t="s">
        <v>3784</v>
      </c>
      <c r="K15" s="207">
        <f>VLOOKUP($A15,schermers!$C:$J,7,FALSE)</f>
        <v>17981</v>
      </c>
      <c r="L15" s="206" t="str">
        <f>VLOOKUP($A15,schermers!$C:$J,8,FALSE)</f>
        <v>KMS</v>
      </c>
      <c r="M15" s="206" t="str">
        <f>VLOOKUP($A15,schermers!$C:$M,11,FALSE)</f>
        <v>gerritbeekhuizen@hotmail.com</v>
      </c>
      <c r="N15" s="206" t="s">
        <v>848</v>
      </c>
      <c r="O15" s="206"/>
      <c r="P15" s="206"/>
      <c r="Q15" s="206"/>
      <c r="S15" s="115" t="str">
        <f>M15&amp;";"&amp;S14</f>
        <v>gerritbeekhuizen@hotmail.com;zijladv@xs4all.nl;c.weide1@chello.nl;h.s.rijsenbrij@hotmail.com;mulderkuipers@planet.nl;ursula.dammroff@live.nl;inekegeorge@hetnet.nl;h.uijting@rijnijssel.nl;jjjongejans@quicknet.nl;pdewijn@kpnmail.nl;brood@telfort.nl;info@jewagenaar.nl;michel.shuqair@telfort.nl;mark_farkas@hotmail.com;</v>
      </c>
      <c r="T15" s="115" t="str">
        <f t="shared" si="0"/>
        <v/>
      </c>
    </row>
    <row r="16" spans="1:20" x14ac:dyDescent="0.25">
      <c r="A16" s="210">
        <v>101672</v>
      </c>
      <c r="B16" s="210">
        <v>403</v>
      </c>
      <c r="C16" s="210" t="s">
        <v>1116</v>
      </c>
      <c r="D16" s="210" t="s">
        <v>427</v>
      </c>
      <c r="E16" s="210" t="str">
        <f>VLOOKUP($A16,schermers!$C:$M,11,FALSE)</f>
        <v>awmvdgrinten@casema.nl</v>
      </c>
      <c r="F16" s="210" t="s">
        <v>3036</v>
      </c>
      <c r="G16" s="210" t="str">
        <f>VLOOKUP($A16,schermers!$C:$J,6,FALSE)</f>
        <v>Degen</v>
      </c>
      <c r="H16" s="211">
        <f>VLOOKUP(B16,wedstrijden!B:H,7,FALSE)</f>
        <v>43615</v>
      </c>
      <c r="I16" s="210"/>
      <c r="J16" s="206" t="s">
        <v>3784</v>
      </c>
      <c r="K16" s="207">
        <f>VLOOKUP($A16,schermers!$C:$J,7,FALSE)</f>
        <v>18213</v>
      </c>
      <c r="L16" s="206" t="str">
        <f>VLOOKUP($A16,schermers!$C:$J,8,FALSE)</f>
        <v>KMS</v>
      </c>
      <c r="M16" s="206" t="str">
        <f>VLOOKUP($A16,schermers!$C:$M,11,FALSE)</f>
        <v>awmvdgrinten@casema.nl</v>
      </c>
      <c r="N16" s="206" t="s">
        <v>848</v>
      </c>
      <c r="O16" s="206"/>
      <c r="P16" s="206"/>
      <c r="Q16" s="206"/>
      <c r="S16" s="115" t="str">
        <f>M16&amp;";"&amp;S15</f>
        <v>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16" s="115" t="str">
        <f t="shared" si="0"/>
        <v/>
      </c>
    </row>
    <row r="17" spans="1:20" x14ac:dyDescent="0.25">
      <c r="A17" s="210">
        <v>104161</v>
      </c>
      <c r="B17" s="210">
        <v>403</v>
      </c>
      <c r="C17" s="210" t="s">
        <v>1119</v>
      </c>
      <c r="D17" s="210" t="s">
        <v>1120</v>
      </c>
      <c r="E17" s="210" t="str">
        <f>VLOOKUP($A17,schermers!$C:$M,11,FALSE)</f>
        <v>j.s.vitsas@gmail.com</v>
      </c>
      <c r="F17" s="210" t="s">
        <v>3036</v>
      </c>
      <c r="G17" s="210" t="str">
        <f>VLOOKUP($A17,schermers!$C:$J,6,FALSE)</f>
        <v>Degen</v>
      </c>
      <c r="H17" s="211">
        <f>VLOOKUP(B17,wedstrijden!B:H,7,FALSE)</f>
        <v>43615</v>
      </c>
      <c r="I17" s="210"/>
      <c r="J17" s="206" t="s">
        <v>3784</v>
      </c>
      <c r="K17" s="207">
        <f>VLOOKUP($A17,schermers!$C:$J,7,FALSE)</f>
        <v>14297</v>
      </c>
      <c r="L17" s="206" t="str">
        <f>VLOOKUP($A17,schermers!$C:$J,8,FALSE)</f>
        <v>MVO</v>
      </c>
      <c r="M17" s="206" t="str">
        <f>VLOOKUP($A17,schermers!$C:$M,11,FALSE)</f>
        <v>j.s.vitsas@gmail.com</v>
      </c>
      <c r="N17" s="206" t="s">
        <v>848</v>
      </c>
      <c r="O17" s="206"/>
      <c r="P17" s="206"/>
      <c r="Q17" s="206"/>
      <c r="S17" s="115" t="str">
        <f>M17&amp;";"&amp;S16</f>
        <v>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17" s="115" t="str">
        <f t="shared" si="0"/>
        <v/>
      </c>
    </row>
    <row r="18" spans="1:20" x14ac:dyDescent="0.25">
      <c r="A18" s="210">
        <v>100264</v>
      </c>
      <c r="B18" s="210">
        <v>405</v>
      </c>
      <c r="C18" s="210" t="s">
        <v>3170</v>
      </c>
      <c r="D18" s="210" t="s">
        <v>83</v>
      </c>
      <c r="E18" s="210" t="str">
        <f>VLOOKUP($A18,schermers!$C:$M,11,FALSE)</f>
        <v>brood@telfort.nl</v>
      </c>
      <c r="F18" s="210" t="s">
        <v>3035</v>
      </c>
      <c r="G18" s="210" t="str">
        <f>VLOOKUP($A18,schermers!$C:$J,6,FALSE)</f>
        <v>Floret</v>
      </c>
      <c r="H18" s="211">
        <f>VLOOKUP(B18,wedstrijden!B:H,7,FALSE)</f>
        <v>43615</v>
      </c>
      <c r="I18" s="210"/>
      <c r="J18" s="206" t="s">
        <v>3784</v>
      </c>
      <c r="K18" s="207">
        <f>VLOOKUP($A18,schermers!$C:$J,7,FALSE)</f>
        <v>21212</v>
      </c>
      <c r="L18" s="206" t="str">
        <f>VLOOKUP($A18,schermers!$C:$J,8,FALSE)</f>
        <v>VAL</v>
      </c>
      <c r="M18" s="206" t="str">
        <f>VLOOKUP($A18,schermers!$C:$M,11,FALSE)</f>
        <v>brood@telfort.nl</v>
      </c>
      <c r="N18" s="206" t="s">
        <v>848</v>
      </c>
      <c r="O18" s="206" t="s">
        <v>848</v>
      </c>
      <c r="P18" s="206"/>
      <c r="Q18" s="206"/>
      <c r="S18" s="115" t="str">
        <f>M18&amp;";"&amp;S17</f>
        <v>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18" s="115" t="str">
        <f t="shared" si="0"/>
        <v/>
      </c>
    </row>
    <row r="19" spans="1:20" x14ac:dyDescent="0.25">
      <c r="A19" s="210">
        <v>105038</v>
      </c>
      <c r="B19" s="210">
        <v>407</v>
      </c>
      <c r="C19" s="210" t="s">
        <v>3200</v>
      </c>
      <c r="D19" s="210" t="s">
        <v>765</v>
      </c>
      <c r="E19" s="210" t="str">
        <f>VLOOKUP($A19,schermers!$C:$M,11,FALSE)</f>
        <v>leo@geeraedts.com</v>
      </c>
      <c r="F19" s="210" t="s">
        <v>3034</v>
      </c>
      <c r="G19" s="210" t="str">
        <f>VLOOKUP($A19,schermers!$C:$J,6,FALSE)</f>
        <v>Degen</v>
      </c>
      <c r="H19" s="211">
        <f>VLOOKUP(B19,wedstrijden!B:H,7,FALSE)</f>
        <v>43616</v>
      </c>
      <c r="I19" s="210"/>
      <c r="J19" s="212" t="s">
        <v>3784</v>
      </c>
      <c r="K19" s="207">
        <f>VLOOKUP($A19,schermers!$C:$J,7,FALSE)</f>
        <v>24681</v>
      </c>
      <c r="L19" s="206" t="str">
        <f>VLOOKUP($A19,schermers!$C:$J,8,FALSE)</f>
        <v>3M</v>
      </c>
      <c r="M19" s="206" t="str">
        <f>VLOOKUP($A19,schermers!$C:$M,11,FALSE)</f>
        <v>leo@geeraedts.com</v>
      </c>
      <c r="N19" s="206" t="s">
        <v>848</v>
      </c>
      <c r="O19" s="206"/>
      <c r="P19" s="206"/>
      <c r="Q19" s="206"/>
      <c r="S19" s="115" t="str">
        <f>M19&amp;";"&amp;S18</f>
        <v>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19" s="115" t="str">
        <f t="shared" si="0"/>
        <v/>
      </c>
    </row>
    <row r="20" spans="1:20" x14ac:dyDescent="0.25">
      <c r="A20" s="210">
        <v>106212</v>
      </c>
      <c r="B20" s="210">
        <v>407</v>
      </c>
      <c r="C20" s="210" t="s">
        <v>3169</v>
      </c>
      <c r="D20" s="210" t="s">
        <v>208</v>
      </c>
      <c r="E20" s="210" t="str">
        <f>VLOOKUP($A20,schermers!$C:$M,11,FALSE)</f>
        <v>hgijsber@xs4all.nl</v>
      </c>
      <c r="F20" s="210" t="s">
        <v>3034</v>
      </c>
      <c r="G20" s="210" t="str">
        <f>VLOOKUP($A20,schermers!$C:$J,6,FALSE)</f>
        <v>Degen</v>
      </c>
      <c r="H20" s="211">
        <f>VLOOKUP(B20,wedstrijden!B:H,7,FALSE)</f>
        <v>43616</v>
      </c>
      <c r="I20" s="210"/>
      <c r="J20" s="212" t="s">
        <v>3784</v>
      </c>
      <c r="K20" s="207">
        <f>VLOOKUP($A20,schermers!$C:$J,7,FALSE)</f>
        <v>24645</v>
      </c>
      <c r="L20" s="206" t="str">
        <f>VLOOKUP($A20,schermers!$C:$J,8,FALSE)</f>
        <v>EPO</v>
      </c>
      <c r="M20" s="206" t="str">
        <f>VLOOKUP($A20,schermers!$C:$M,11,FALSE)</f>
        <v>hgijsber@xs4all.nl</v>
      </c>
      <c r="N20" s="206" t="s">
        <v>848</v>
      </c>
      <c r="O20" s="206" t="s">
        <v>848</v>
      </c>
      <c r="P20" s="206"/>
      <c r="Q20" s="206"/>
      <c r="S20" s="115" t="str">
        <f>M20&amp;";"&amp;S19</f>
        <v>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0" s="115" t="str">
        <f t="shared" si="0"/>
        <v/>
      </c>
    </row>
    <row r="21" spans="1:20" x14ac:dyDescent="0.25">
      <c r="A21" s="210">
        <v>111499</v>
      </c>
      <c r="B21" s="210">
        <v>412</v>
      </c>
      <c r="C21" s="210" t="s">
        <v>1128</v>
      </c>
      <c r="D21" s="210" t="s">
        <v>1129</v>
      </c>
      <c r="E21" s="210" t="str">
        <f>VLOOKUP($A21,schermers!$C:$M,11,FALSE)</f>
        <v>lisetreinecke@hotmail.com</v>
      </c>
      <c r="F21" s="210" t="s">
        <v>3034</v>
      </c>
      <c r="G21" s="210" t="str">
        <f>VLOOKUP($A21,schermers!$C:$J,6,FALSE)</f>
        <v>Degen</v>
      </c>
      <c r="H21" s="211">
        <f>VLOOKUP(B21,wedstrijden!B:H,7,FALSE)</f>
        <v>43616</v>
      </c>
      <c r="I21" s="210"/>
      <c r="J21" s="206" t="s">
        <v>3784</v>
      </c>
      <c r="K21" s="207">
        <f>VLOOKUP($A21,schermers!$C:$J,7,FALSE)</f>
        <v>22885</v>
      </c>
      <c r="L21" s="206" t="str">
        <f>VLOOKUP($A21,schermers!$C:$J,8,FALSE)</f>
        <v>JOR</v>
      </c>
      <c r="M21" s="206" t="str">
        <f>VLOOKUP($A21,schermers!$C:$M,11,FALSE)</f>
        <v>lisetreinecke@hotmail.com</v>
      </c>
      <c r="N21" s="206" t="s">
        <v>848</v>
      </c>
      <c r="O21" s="206"/>
      <c r="P21" s="206"/>
      <c r="Q21" s="206"/>
      <c r="S21" s="115" t="str">
        <f>M21&amp;";"&amp;S20</f>
        <v>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1" s="115" t="str">
        <f t="shared" si="0"/>
        <v/>
      </c>
    </row>
    <row r="22" spans="1:20" x14ac:dyDescent="0.25">
      <c r="A22" s="210">
        <v>100218</v>
      </c>
      <c r="B22" s="210">
        <v>407</v>
      </c>
      <c r="C22" s="210" t="s">
        <v>833</v>
      </c>
      <c r="D22" s="210" t="s">
        <v>317</v>
      </c>
      <c r="E22" s="210" t="str">
        <f>VLOOKUP($A22,schermers!$C:$M,11,FALSE)</f>
        <v>j.somers@schermenvenlo.nl</v>
      </c>
      <c r="F22" s="210" t="s">
        <v>3034</v>
      </c>
      <c r="G22" s="210" t="str">
        <f>VLOOKUP($A22,schermers!$C:$J,6,FALSE)</f>
        <v>Degen</v>
      </c>
      <c r="H22" s="211">
        <f>VLOOKUP(B22,wedstrijden!B:H,7,FALSE)</f>
        <v>43616</v>
      </c>
      <c r="I22" s="210"/>
      <c r="J22" s="206" t="s">
        <v>3784</v>
      </c>
      <c r="K22" s="207">
        <f>VLOOKUP($A22,schermers!$C:$J,7,FALSE)</f>
        <v>22445</v>
      </c>
      <c r="L22" s="206" t="str">
        <f>VLOOKUP($A22,schermers!$C:$J,8,FALSE)</f>
        <v>DAR</v>
      </c>
      <c r="M22" s="206" t="str">
        <f>VLOOKUP($A22,schermers!$C:$M,11,FALSE)</f>
        <v>j.somers@schermenvenlo.nl</v>
      </c>
      <c r="N22" s="206" t="s">
        <v>848</v>
      </c>
      <c r="O22" s="206"/>
      <c r="P22" s="206"/>
      <c r="Q22" s="206"/>
      <c r="S22" s="115" t="str">
        <f>M22&amp;";"&amp;S21</f>
        <v>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2" s="115" t="str">
        <f t="shared" si="0"/>
        <v/>
      </c>
    </row>
    <row r="23" spans="1:20" x14ac:dyDescent="0.25">
      <c r="A23" s="210">
        <v>100891</v>
      </c>
      <c r="B23" s="210">
        <v>407</v>
      </c>
      <c r="C23" s="210" t="s">
        <v>1113</v>
      </c>
      <c r="D23" s="210" t="s">
        <v>104</v>
      </c>
      <c r="E23" s="210" t="str">
        <f>VLOOKUP($A23,schermers!$C:$M,11,FALSE)</f>
        <v>paulvandenbergra@live.nl</v>
      </c>
      <c r="F23" s="210" t="s">
        <v>3034</v>
      </c>
      <c r="G23" s="210" t="str">
        <f>VLOOKUP($A23,schermers!$C:$J,6,FALSE)</f>
        <v>Degen</v>
      </c>
      <c r="H23" s="211">
        <f>VLOOKUP(B23,wedstrijden!B:H,7,FALSE)</f>
        <v>43616</v>
      </c>
      <c r="I23" s="210"/>
      <c r="J23" s="206" t="s">
        <v>3784</v>
      </c>
      <c r="K23" s="207">
        <f>VLOOKUP($A23,schermers!$C:$J,7,FALSE)</f>
        <v>22964</v>
      </c>
      <c r="L23" s="206" t="str">
        <f>VLOOKUP($A23,schermers!$C:$J,8,FALSE)</f>
        <v>MVO</v>
      </c>
      <c r="M23" s="206" t="str">
        <f>VLOOKUP($A23,schermers!$C:$M,11,FALSE)</f>
        <v>paulvandenbergra@live.nl</v>
      </c>
      <c r="N23" s="206" t="s">
        <v>848</v>
      </c>
      <c r="O23" s="206"/>
      <c r="P23" s="206"/>
      <c r="Q23" s="206"/>
      <c r="S23" s="115" t="str">
        <f>M23&amp;";"&amp;S22</f>
        <v>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3" s="115" t="str">
        <f t="shared" si="0"/>
        <v/>
      </c>
    </row>
    <row r="24" spans="1:20" x14ac:dyDescent="0.25">
      <c r="A24" s="210">
        <v>112514</v>
      </c>
      <c r="B24" s="210">
        <v>412</v>
      </c>
      <c r="C24" s="210" t="s">
        <v>3203</v>
      </c>
      <c r="D24" s="210" t="s">
        <v>3202</v>
      </c>
      <c r="E24" s="210" t="str">
        <f>VLOOKUP($A24,schermers!$C:$M,11,FALSE)</f>
        <v>buurman1011@yahoo.com</v>
      </c>
      <c r="F24" s="210" t="s">
        <v>3034</v>
      </c>
      <c r="G24" s="210" t="str">
        <f>VLOOKUP($A24,schermers!$C:$J,6,FALSE)</f>
        <v>Degen</v>
      </c>
      <c r="H24" s="211">
        <f>VLOOKUP(B24,wedstrijden!B:H,7,FALSE)</f>
        <v>43616</v>
      </c>
      <c r="I24" s="210"/>
      <c r="J24" s="206" t="s">
        <v>3784</v>
      </c>
      <c r="K24" s="207">
        <f>VLOOKUP($A24,schermers!$C:$J,7,FALSE)</f>
        <v>24676</v>
      </c>
      <c r="L24" s="206" t="str">
        <f>VLOOKUP($A24,schermers!$C:$J,8,FALSE)</f>
        <v>ZAI</v>
      </c>
      <c r="M24" s="206" t="str">
        <f>VLOOKUP($A24,schermers!$C:$M,11,FALSE)</f>
        <v>buurman1011@yahoo.com</v>
      </c>
      <c r="N24" s="206" t="s">
        <v>848</v>
      </c>
      <c r="O24" s="206"/>
      <c r="P24" s="206"/>
      <c r="Q24" s="206"/>
      <c r="S24" s="115" t="str">
        <f>M24&amp;";"&amp;S23</f>
        <v>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4" s="115" t="str">
        <f t="shared" si="0"/>
        <v/>
      </c>
    </row>
    <row r="25" spans="1:20" x14ac:dyDescent="0.25">
      <c r="A25" s="210">
        <v>101284</v>
      </c>
      <c r="B25" s="210">
        <v>408</v>
      </c>
      <c r="C25" s="210" t="s">
        <v>832</v>
      </c>
      <c r="D25" s="210" t="s">
        <v>96</v>
      </c>
      <c r="E25" s="210" t="str">
        <f>VLOOKUP($A25,schermers!$C:$M,11,FALSE)</f>
        <v>niewelingmg@cs.com</v>
      </c>
      <c r="F25" s="210" t="s">
        <v>3035</v>
      </c>
      <c r="G25" s="210" t="str">
        <f>VLOOKUP($A25,schermers!$C:$J,6,FALSE)</f>
        <v>Floret</v>
      </c>
      <c r="H25" s="211">
        <f>VLOOKUP(B25,wedstrijden!B:H,7,FALSE)</f>
        <v>43616</v>
      </c>
      <c r="I25" s="210"/>
      <c r="J25" s="206" t="s">
        <v>3784</v>
      </c>
      <c r="K25" s="207">
        <f>VLOOKUP($A25,schermers!$C:$J,7,FALSE)</f>
        <v>20939</v>
      </c>
      <c r="L25" s="206" t="str">
        <f>VLOOKUP($A25,schermers!$C:$J,8,FALSE)</f>
        <v>SCA</v>
      </c>
      <c r="M25" s="206" t="str">
        <f>VLOOKUP($A25,schermers!$C:$M,11,FALSE)</f>
        <v>niewelingmg@cs.com</v>
      </c>
      <c r="N25" s="206" t="s">
        <v>848</v>
      </c>
      <c r="O25" s="206"/>
      <c r="P25" s="206"/>
      <c r="Q25" s="206"/>
      <c r="S25" s="115" t="str">
        <f>M25&amp;";"&amp;S24</f>
        <v>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5" s="115" t="str">
        <f t="shared" si="0"/>
        <v/>
      </c>
    </row>
    <row r="26" spans="1:20" x14ac:dyDescent="0.25">
      <c r="A26" s="210">
        <v>100711</v>
      </c>
      <c r="B26" s="210">
        <v>408</v>
      </c>
      <c r="C26" s="210" t="s">
        <v>3163</v>
      </c>
      <c r="D26" s="210" t="s">
        <v>3164</v>
      </c>
      <c r="E26" s="210" t="str">
        <f>VLOOKUP($A26,schermers!$C:$M,11,FALSE)</f>
        <v>flos.fleischer@hetnet.nl</v>
      </c>
      <c r="F26" s="210" t="s">
        <v>3035</v>
      </c>
      <c r="G26" s="210" t="str">
        <f>VLOOKUP($A26,schermers!$C:$J,6,FALSE)</f>
        <v>Floret</v>
      </c>
      <c r="H26" s="211">
        <f>VLOOKUP(B26,wedstrijden!B:H,7,FALSE)</f>
        <v>43616</v>
      </c>
      <c r="I26" s="210"/>
      <c r="J26" s="206" t="s">
        <v>3784</v>
      </c>
      <c r="K26" s="207">
        <f>VLOOKUP($A26,schermers!$C:$J,7,FALSE)</f>
        <v>20910</v>
      </c>
      <c r="L26" s="206" t="str">
        <f>VLOOKUP($A26,schermers!$C:$J,8,FALSE)</f>
        <v>HS</v>
      </c>
      <c r="M26" s="206" t="str">
        <f>VLOOKUP($A26,schermers!$C:$M,11,FALSE)</f>
        <v>flos.fleischer@hetnet.nl</v>
      </c>
      <c r="N26" s="206" t="s">
        <v>848</v>
      </c>
      <c r="O26" s="206"/>
      <c r="P26" s="206"/>
      <c r="Q26" s="206"/>
      <c r="S26" s="115" t="str">
        <f>M26&amp;";"&amp;S25</f>
        <v>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6" s="115" t="str">
        <f t="shared" si="0"/>
        <v/>
      </c>
    </row>
    <row r="27" spans="1:20" x14ac:dyDescent="0.25">
      <c r="A27" s="210">
        <v>112003</v>
      </c>
      <c r="B27" s="210">
        <v>410</v>
      </c>
      <c r="C27" s="210" t="s">
        <v>3038</v>
      </c>
      <c r="D27" s="210" t="s">
        <v>735</v>
      </c>
      <c r="E27" s="210" t="str">
        <f>VLOOKUP($A27,schermers!$C:$M,11,FALSE)</f>
        <v>groenheide5@hotmail.com</v>
      </c>
      <c r="F27" s="210" t="s">
        <v>3033</v>
      </c>
      <c r="G27" s="210" t="str">
        <f>VLOOKUP($A27,schermers!$C:$J,6,FALSE)</f>
        <v>Sabel</v>
      </c>
      <c r="H27" s="211">
        <f>VLOOKUP(B27,wedstrijden!B:H,7,FALSE)</f>
        <v>43616</v>
      </c>
      <c r="I27" s="210"/>
      <c r="J27" s="206" t="s">
        <v>3784</v>
      </c>
      <c r="K27" s="207">
        <f>VLOOKUP($A27,schermers!$C:$J,7,FALSE)</f>
        <v>26873</v>
      </c>
      <c r="L27" s="206" t="str">
        <f>VLOOKUP($A27,schermers!$C:$J,8,FALSE)</f>
        <v>HS</v>
      </c>
      <c r="M27" s="206" t="str">
        <f>VLOOKUP($A27,schermers!$C:$M,11,FALSE)</f>
        <v>groenheide5@hotmail.com</v>
      </c>
      <c r="N27" s="206" t="s">
        <v>848</v>
      </c>
      <c r="O27" s="206" t="s">
        <v>848</v>
      </c>
      <c r="P27" s="206" t="s">
        <v>3208</v>
      </c>
      <c r="Q27" s="206" t="s">
        <v>848</v>
      </c>
      <c r="S27" s="115" t="str">
        <f>M27&amp;";"&amp;S26</f>
        <v>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7" s="115" t="str">
        <f t="shared" si="0"/>
        <v/>
      </c>
    </row>
    <row r="28" spans="1:20" x14ac:dyDescent="0.25">
      <c r="A28" s="210">
        <v>100016</v>
      </c>
      <c r="B28" s="210">
        <v>406</v>
      </c>
      <c r="C28" s="210" t="s">
        <v>1095</v>
      </c>
      <c r="D28" s="210" t="s">
        <v>269</v>
      </c>
      <c r="E28" s="210" t="str">
        <f>VLOOKUP($A28,schermers!$C:$M,11,FALSE)</f>
        <v>teunplantinga@gmail.com</v>
      </c>
      <c r="F28" s="210" t="s">
        <v>3033</v>
      </c>
      <c r="G28" s="210" t="str">
        <f>VLOOKUP($A28,schermers!$C:$J,6,FALSE)</f>
        <v>Sabel</v>
      </c>
      <c r="H28" s="211">
        <f>VLOOKUP(B28,wedstrijden!B:H,7,FALSE)</f>
        <v>43616</v>
      </c>
      <c r="I28" s="210"/>
      <c r="J28" s="206" t="s">
        <v>3784</v>
      </c>
      <c r="K28" s="207">
        <f>VLOOKUP($A28,schermers!$C:$J,7,FALSE)</f>
        <v>27163</v>
      </c>
      <c r="L28" s="206" t="str">
        <f>VLOOKUP($A28,schermers!$C:$J,8,FALSE)</f>
        <v>DFC</v>
      </c>
      <c r="M28" s="206" t="str">
        <f>VLOOKUP($A28,schermers!$C:$M,11,FALSE)</f>
        <v>teunplantinga@gmail.com</v>
      </c>
      <c r="N28" s="206" t="s">
        <v>848</v>
      </c>
      <c r="O28" s="206"/>
      <c r="P28" s="206"/>
      <c r="Q28" s="206"/>
      <c r="S28" s="115" t="str">
        <f>M28&amp;";"&amp;S27</f>
        <v>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8" s="115" t="str">
        <f t="shared" si="0"/>
        <v/>
      </c>
    </row>
    <row r="29" spans="1:20" x14ac:dyDescent="0.25">
      <c r="A29" s="210">
        <v>111254</v>
      </c>
      <c r="B29" s="210">
        <v>411</v>
      </c>
      <c r="C29" s="210" t="s">
        <v>1131</v>
      </c>
      <c r="D29" s="210" t="s">
        <v>339</v>
      </c>
      <c r="E29" s="210" t="str">
        <f>VLOOKUP($A29,schermers!$C:$M,11,FALSE)</f>
        <v>sonja.lendi@gmail.com</v>
      </c>
      <c r="F29" s="210" t="s">
        <v>3034</v>
      </c>
      <c r="G29" s="210" t="str">
        <f>VLOOKUP($A29,schermers!$C:$J,6,FALSE)</f>
        <v>Sabel</v>
      </c>
      <c r="H29" s="211">
        <f>VLOOKUP(B29,wedstrijden!B:H,7,FALSE)</f>
        <v>43616</v>
      </c>
      <c r="I29" s="210"/>
      <c r="J29" s="212" t="s">
        <v>3784</v>
      </c>
      <c r="K29" s="207">
        <f>VLOOKUP($A29,schermers!$C:$J,7,FALSE)</f>
        <v>23954</v>
      </c>
      <c r="L29" s="206" t="str">
        <f>VLOOKUP($A29,schermers!$C:$J,8,FALSE)</f>
        <v>HS</v>
      </c>
      <c r="M29" s="206" t="str">
        <f>VLOOKUP($A29,schermers!$C:$M,11,FALSE)</f>
        <v>sonja.lendi@gmail.com</v>
      </c>
      <c r="N29" s="206" t="s">
        <v>848</v>
      </c>
      <c r="O29" s="206" t="s">
        <v>848</v>
      </c>
      <c r="P29" s="206" t="s">
        <v>3194</v>
      </c>
      <c r="Q29" s="206" t="s">
        <v>848</v>
      </c>
      <c r="S29" s="115" t="str">
        <f>M29&amp;";"&amp;S28</f>
        <v>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29" s="115" t="str">
        <f t="shared" si="0"/>
        <v/>
      </c>
    </row>
    <row r="30" spans="1:20" x14ac:dyDescent="0.25">
      <c r="A30" s="210">
        <v>103125</v>
      </c>
      <c r="B30" s="210">
        <v>411</v>
      </c>
      <c r="C30" s="210" t="s">
        <v>3212</v>
      </c>
      <c r="D30" s="210" t="s">
        <v>322</v>
      </c>
      <c r="E30" s="210" t="str">
        <f>VLOOKUP($A30,schermers!$C:$M,11,FALSE)</f>
        <v>jean-marie.stam@rws.nl</v>
      </c>
      <c r="F30" s="210" t="s">
        <v>3034</v>
      </c>
      <c r="G30" s="210" t="str">
        <f>VLOOKUP($A30,schermers!$C:$J,6,FALSE)</f>
        <v>Sabel</v>
      </c>
      <c r="H30" s="211">
        <f>VLOOKUP(B30,wedstrijden!B:H,7,FALSE)</f>
        <v>43616</v>
      </c>
      <c r="I30" s="210"/>
      <c r="J30" s="212" t="s">
        <v>3784</v>
      </c>
      <c r="K30" s="207">
        <f>VLOOKUP($A30,schermers!$C:$J,7,FALSE)</f>
        <v>0</v>
      </c>
      <c r="L30" s="206" t="str">
        <f>VLOOKUP($A30,schermers!$C:$J,8,FALSE)</f>
        <v>VIV</v>
      </c>
      <c r="M30" s="206" t="str">
        <f>VLOOKUP($A30,schermers!$C:$M,11,FALSE)</f>
        <v>jean-marie.stam@rws.nl</v>
      </c>
      <c r="N30" s="206" t="s">
        <v>848</v>
      </c>
      <c r="O30" s="206" t="s">
        <v>848</v>
      </c>
      <c r="P30" s="206"/>
      <c r="Q30" s="206"/>
      <c r="S30" s="115" t="str">
        <f>M30&amp;";"&amp;S29</f>
        <v>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0" s="115" t="str">
        <f t="shared" si="0"/>
        <v/>
      </c>
    </row>
    <row r="31" spans="1:20" x14ac:dyDescent="0.25">
      <c r="A31" s="210">
        <v>112373</v>
      </c>
      <c r="B31" s="210">
        <v>415</v>
      </c>
      <c r="C31" s="210" t="s">
        <v>779</v>
      </c>
      <c r="D31" s="210" t="s">
        <v>935</v>
      </c>
      <c r="E31" s="210" t="str">
        <f>VLOOKUP($A31,schermers!$C:$M,11,FALSE)</f>
        <v>alexpimenau@gmail.com</v>
      </c>
      <c r="F31" s="210" t="s">
        <v>3034</v>
      </c>
      <c r="G31" s="210" t="str">
        <f>VLOOKUP($A31,schermers!$C:$J,6,FALSE)</f>
        <v>Sabel</v>
      </c>
      <c r="H31" s="211">
        <f>VLOOKUP(B31,wedstrijden!B:H,7,FALSE)</f>
        <v>43617</v>
      </c>
      <c r="I31" s="210"/>
      <c r="J31" s="212" t="s">
        <v>3784</v>
      </c>
      <c r="K31" s="207">
        <f>VLOOKUP($A31,schermers!$C:$J,7,FALSE)</f>
        <v>22394</v>
      </c>
      <c r="L31" s="206" t="str">
        <f>VLOOKUP($A31,schermers!$C:$J,8,FALSE)</f>
        <v>SCA</v>
      </c>
      <c r="M31" s="206" t="str">
        <f>VLOOKUP($A31,schermers!$C:$M,11,FALSE)</f>
        <v>alexpimenau@gmail.com</v>
      </c>
      <c r="N31" s="206" t="s">
        <v>848</v>
      </c>
      <c r="O31" s="206"/>
      <c r="P31" s="206"/>
      <c r="Q31" s="206"/>
      <c r="S31" s="115" t="str">
        <f>M31&amp;";"&amp;S30</f>
        <v>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1" s="115" t="str">
        <f t="shared" si="0"/>
        <v/>
      </c>
    </row>
    <row r="32" spans="1:20" x14ac:dyDescent="0.25">
      <c r="A32" s="210">
        <v>111709</v>
      </c>
      <c r="B32" s="210">
        <v>415</v>
      </c>
      <c r="C32" s="210" t="s">
        <v>3190</v>
      </c>
      <c r="D32" s="210" t="s">
        <v>362</v>
      </c>
      <c r="E32" s="210" t="str">
        <f>VLOOKUP($A32,schermers!$C:$M,11,FALSE)</f>
        <v>c.weide1@chello.nl</v>
      </c>
      <c r="F32" s="210" t="s">
        <v>3034</v>
      </c>
      <c r="G32" s="210" t="s">
        <v>31</v>
      </c>
      <c r="H32" s="211">
        <f>VLOOKUP(B32,wedstrijden!B:H,7,FALSE)</f>
        <v>43617</v>
      </c>
      <c r="I32" s="210"/>
      <c r="J32" s="224" t="s">
        <v>3784</v>
      </c>
      <c r="K32" s="207">
        <f>VLOOKUP($A32,schermers!$C:$J,7,FALSE)</f>
        <v>22679</v>
      </c>
      <c r="L32" s="206" t="str">
        <f>VLOOKUP($A32,schermers!$C:$J,8,FALSE)</f>
        <v>AMS</v>
      </c>
      <c r="M32" s="206" t="str">
        <f>VLOOKUP($A32,schermers!$C:$M,11,FALSE)</f>
        <v>c.weide1@chello.nl</v>
      </c>
      <c r="N32" s="206" t="s">
        <v>848</v>
      </c>
      <c r="O32" s="206"/>
      <c r="P32" s="206"/>
      <c r="Q32" s="206"/>
      <c r="S32" s="115" t="str">
        <f>M32&amp;";"&amp;S31</f>
        <v>c.weide1@chello.nl;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2" s="115" t="str">
        <f t="shared" si="0"/>
        <v/>
      </c>
    </row>
    <row r="33" spans="1:20" x14ac:dyDescent="0.25">
      <c r="A33" s="210">
        <v>110842</v>
      </c>
      <c r="B33" s="210">
        <v>415</v>
      </c>
      <c r="C33" s="210" t="s">
        <v>1110</v>
      </c>
      <c r="D33" s="210" t="s">
        <v>877</v>
      </c>
      <c r="E33" s="210" t="str">
        <f>VLOOKUP($A33,schermers!$C:$M,11,FALSE)</f>
        <v>mcmail5@kpnmail.nl</v>
      </c>
      <c r="F33" s="210" t="s">
        <v>3034</v>
      </c>
      <c r="G33" s="210" t="str">
        <f>VLOOKUP($A33,schermers!$C:$J,6,FALSE)</f>
        <v>Sabel</v>
      </c>
      <c r="H33" s="211">
        <f>VLOOKUP(B33,wedstrijden!B:H,7,FALSE)</f>
        <v>43617</v>
      </c>
      <c r="I33" s="210"/>
      <c r="J33" s="225" t="s">
        <v>3784</v>
      </c>
      <c r="K33" s="207">
        <f>VLOOKUP($A33,schermers!$C:$J,7,FALSE)</f>
        <v>24019</v>
      </c>
      <c r="L33" s="206" t="str">
        <f>VLOOKUP($A33,schermers!$C:$J,8,FALSE)</f>
        <v>SUR</v>
      </c>
      <c r="M33" s="206" t="str">
        <f>VLOOKUP($A33,schermers!$C:$M,11,FALSE)</f>
        <v>mcmail5@kpnmail.nl</v>
      </c>
      <c r="N33" s="206" t="s">
        <v>848</v>
      </c>
      <c r="O33" s="206" t="s">
        <v>848</v>
      </c>
      <c r="P33" s="206"/>
      <c r="Q33" s="206"/>
      <c r="S33" s="115" t="str">
        <f>M33&amp;";"&amp;S32</f>
        <v>mcmail5@kpnmail.nl;c.weide1@chello.nl;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3" s="115" t="str">
        <f t="shared" si="0"/>
        <v/>
      </c>
    </row>
    <row r="34" spans="1:20" x14ac:dyDescent="0.25">
      <c r="A34" s="210">
        <v>103992</v>
      </c>
      <c r="B34" s="210">
        <v>415</v>
      </c>
      <c r="C34" s="210" t="s">
        <v>1123</v>
      </c>
      <c r="D34" s="210" t="s">
        <v>321</v>
      </c>
      <c r="E34" s="210" t="str">
        <f>VLOOKUP($A34,schermers!$C:$M,11,FALSE)</f>
        <v>nico@3oaks.nl</v>
      </c>
      <c r="F34" s="210" t="s">
        <v>3034</v>
      </c>
      <c r="G34" s="210" t="str">
        <f>VLOOKUP($A34,schermers!$C:$J,6,FALSE)</f>
        <v>Sabel</v>
      </c>
      <c r="H34" s="211">
        <f>VLOOKUP(B34,wedstrijden!B:H,7,FALSE)</f>
        <v>43617</v>
      </c>
      <c r="I34" s="210"/>
      <c r="J34" s="225" t="s">
        <v>3784</v>
      </c>
      <c r="K34" s="207">
        <f>VLOOKUP($A34,schermers!$C:$J,7,FALSE)</f>
        <v>23472</v>
      </c>
      <c r="L34" s="206" t="str">
        <f>VLOOKUP($A34,schermers!$C:$J,8,FALSE)</f>
        <v>US</v>
      </c>
      <c r="M34" s="206" t="str">
        <f>VLOOKUP($A34,schermers!$C:$M,11,FALSE)</f>
        <v>nico@3oaks.nl</v>
      </c>
      <c r="N34" s="206" t="s">
        <v>848</v>
      </c>
      <c r="O34" s="206" t="s">
        <v>848</v>
      </c>
      <c r="P34" s="206" t="s">
        <v>3199</v>
      </c>
      <c r="Q34" s="206" t="s">
        <v>848</v>
      </c>
      <c r="S34" s="115" t="str">
        <f>M34&amp;";"&amp;S33</f>
        <v>nico@3oaks.nl;mcmail5@kpnmail.nl;c.weide1@chello.nl;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4" s="115" t="str">
        <f t="shared" si="0"/>
        <v/>
      </c>
    </row>
    <row r="35" spans="1:20" x14ac:dyDescent="0.25">
      <c r="A35" s="210">
        <v>101711</v>
      </c>
      <c r="B35" s="210">
        <v>415</v>
      </c>
      <c r="C35" s="210" t="s">
        <v>2544</v>
      </c>
      <c r="D35" s="210" t="s">
        <v>104</v>
      </c>
      <c r="E35" s="210" t="str">
        <f>VLOOKUP($A35,schermers!$C:$M,11,FALSE)</f>
        <v>p.r.water@setbased.nl</v>
      </c>
      <c r="F35" s="210" t="s">
        <v>3034</v>
      </c>
      <c r="G35" s="210" t="str">
        <f>VLOOKUP($A35,schermers!$C:$J,6,FALSE)</f>
        <v>Sabel</v>
      </c>
      <c r="H35" s="211">
        <f>VLOOKUP(B35,wedstrijden!B:H,7,FALSE)</f>
        <v>43617</v>
      </c>
      <c r="I35" s="210"/>
      <c r="J35" s="225" t="s">
        <v>3784</v>
      </c>
      <c r="K35" s="207">
        <f>VLOOKUP($A35,schermers!$C:$J,7,FALSE)</f>
        <v>24207</v>
      </c>
      <c r="L35" s="206" t="str">
        <f>VLOOKUP($A35,schermers!$C:$J,8,FALSE)</f>
        <v>DFC</v>
      </c>
      <c r="M35" s="206" t="str">
        <f>VLOOKUP($A35,schermers!$C:$M,11,FALSE)</f>
        <v>p.r.water@setbased.nl</v>
      </c>
      <c r="N35" s="206" t="s">
        <v>848</v>
      </c>
      <c r="O35" s="206" t="s">
        <v>848</v>
      </c>
      <c r="P35" s="206" t="s">
        <v>3206</v>
      </c>
      <c r="Q35" s="206" t="s">
        <v>848</v>
      </c>
      <c r="S35" s="115" t="str">
        <f>M35&amp;";"&amp;S34</f>
        <v>p.r.water@setbased.nl;nico@3oaks.nl;mcmail5@kpnmail.nl;c.weide1@chello.nl;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5" s="115" t="str">
        <f t="shared" si="0"/>
        <v/>
      </c>
    </row>
    <row r="36" spans="1:20" x14ac:dyDescent="0.25">
      <c r="A36" s="210">
        <v>116809</v>
      </c>
      <c r="B36" s="210">
        <v>416</v>
      </c>
      <c r="C36" s="210" t="s">
        <v>3173</v>
      </c>
      <c r="D36" s="210" t="s">
        <v>212</v>
      </c>
      <c r="E36" s="210" t="str">
        <f>VLOOKUP($A36,schermers!$C:$M,11,FALSE)</f>
        <v>f.ham65@upcmail.nl</v>
      </c>
      <c r="F36" s="210" t="s">
        <v>3035</v>
      </c>
      <c r="G36" s="210" t="str">
        <f>VLOOKUP($A36,schermers!$C:$J,6,FALSE)</f>
        <v>Sabel</v>
      </c>
      <c r="H36" s="211">
        <f>VLOOKUP(B36,wedstrijden!B:H,7,FALSE)</f>
        <v>43617</v>
      </c>
      <c r="I36" s="210"/>
      <c r="J36" s="206" t="s">
        <v>3784</v>
      </c>
      <c r="K36" s="207">
        <f>VLOOKUP($A36,schermers!$C:$J,7,FALSE)</f>
        <v>18397</v>
      </c>
      <c r="L36" s="206" t="str">
        <f>VLOOKUP($A36,schermers!$C:$J,8,FALSE)</f>
        <v>KAR</v>
      </c>
      <c r="M36" s="206" t="str">
        <f>VLOOKUP($A36,schermers!$C:$M,11,FALSE)</f>
        <v>f.ham65@upcmail.nl</v>
      </c>
      <c r="N36" s="206" t="s">
        <v>848</v>
      </c>
      <c r="O36" s="206" t="s">
        <v>848</v>
      </c>
      <c r="P36" s="206"/>
      <c r="Q36" s="206"/>
      <c r="S36" s="115" t="str">
        <f>M36&amp;";"&amp;S35</f>
        <v>f.ham65@upcmail.nl;p.r.water@setbased.nl;nico@3oaks.nl;mcmail5@kpnmail.nl;c.weide1@chello.nl;alexpimenau@gmail.com;jean-marie.stam@rws.nl;sonja.lendi@gmail.com;teunplantinga@gmail.com;groenheide5@hotmail.com;flos.fleischer@hetnet.nl;niewelingmg@cs.com;buurman1011@yahoo.com;paulvandenbergra@live.nl;j.somers@schermenvenlo.nl;lisetreinecke@hotmail.com;hgijsber@xs4all.nl;leo@geeraedts.com;brood@telfort.nl;j.s.vitsas@gmail.com;awmvdgrinten@casema.nl;gerritbeekhuizen@hotmail.com;zijladv@xs4all.nl;c.weide1@chello.nl;h.s.rijsenbrij@hotmail.com;mulderkuipers@planet.nl;ursula.dammroff@live.nl;inekegeorge@hetnet.nl;h.uijting@rijnijssel.nl;jjjongejans@quicknet.nl;pdewijn@kpnmail.nl;brood@telfort.nl;info@jewagenaar.nl;michel.shuqair@telfort.nl;mark_farkas@hotmail.com;</v>
      </c>
      <c r="T36" s="115" t="str">
        <f t="shared" si="0"/>
        <v/>
      </c>
    </row>
  </sheetData>
  <autoFilter ref="A1:Q36"/>
  <sortState ref="A2:S36">
    <sortCondition ref="H2:H36"/>
    <sortCondition ref="G2:G36"/>
    <sortCondition ref="F2:F36"/>
    <sortCondition ref="C2:C36"/>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644"/>
  <sheetViews>
    <sheetView workbookViewId="0">
      <selection activeCell="Z591" sqref="Z591"/>
    </sheetView>
  </sheetViews>
  <sheetFormatPr defaultRowHeight="15" x14ac:dyDescent="0.25"/>
  <sheetData>
    <row r="1" spans="1:26" x14ac:dyDescent="0.25">
      <c r="A1" t="s">
        <v>3252</v>
      </c>
      <c r="B1" t="s">
        <v>3253</v>
      </c>
      <c r="C1" t="s">
        <v>3254</v>
      </c>
      <c r="D1" t="s">
        <v>3255</v>
      </c>
      <c r="E1" t="s">
        <v>3256</v>
      </c>
      <c r="F1" t="s">
        <v>3257</v>
      </c>
      <c r="G1" t="s">
        <v>3258</v>
      </c>
      <c r="H1" t="s">
        <v>3259</v>
      </c>
      <c r="J1" t="s">
        <v>3252</v>
      </c>
      <c r="K1" t="s">
        <v>3253</v>
      </c>
      <c r="L1" t="s">
        <v>3254</v>
      </c>
      <c r="M1" t="s">
        <v>3255</v>
      </c>
      <c r="N1" t="s">
        <v>3256</v>
      </c>
      <c r="O1" t="s">
        <v>3257</v>
      </c>
      <c r="P1" t="s">
        <v>3258</v>
      </c>
      <c r="Q1" t="s">
        <v>3259</v>
      </c>
      <c r="S1" t="s">
        <v>3252</v>
      </c>
      <c r="T1" t="s">
        <v>3253</v>
      </c>
      <c r="U1" t="s">
        <v>3254</v>
      </c>
      <c r="V1" t="s">
        <v>3255</v>
      </c>
      <c r="W1" t="s">
        <v>3256</v>
      </c>
      <c r="X1" t="s">
        <v>3257</v>
      </c>
      <c r="Y1" t="s">
        <v>3258</v>
      </c>
      <c r="Z1" t="s">
        <v>3259</v>
      </c>
    </row>
    <row r="2" spans="1:26" hidden="1" x14ac:dyDescent="0.25">
      <c r="A2" t="s">
        <v>502</v>
      </c>
      <c r="B2" t="s">
        <v>3260</v>
      </c>
      <c r="C2" t="s">
        <v>3261</v>
      </c>
      <c r="D2" t="s">
        <v>3262</v>
      </c>
      <c r="E2" t="s">
        <v>3263</v>
      </c>
      <c r="F2" t="s">
        <v>3264</v>
      </c>
      <c r="G2" t="s">
        <v>3265</v>
      </c>
      <c r="H2" t="s">
        <v>3265</v>
      </c>
      <c r="J2" t="s">
        <v>502</v>
      </c>
      <c r="K2" t="s">
        <v>3785</v>
      </c>
      <c r="L2" t="s">
        <v>3786</v>
      </c>
      <c r="M2" t="s">
        <v>3262</v>
      </c>
      <c r="N2" t="s">
        <v>3274</v>
      </c>
      <c r="O2" t="s">
        <v>3787</v>
      </c>
      <c r="P2" t="s">
        <v>3265</v>
      </c>
      <c r="Q2" t="s">
        <v>3265</v>
      </c>
      <c r="S2" t="s">
        <v>669</v>
      </c>
      <c r="T2" t="s">
        <v>4145</v>
      </c>
      <c r="U2" t="s">
        <v>4146</v>
      </c>
      <c r="V2" t="s">
        <v>3262</v>
      </c>
      <c r="W2" t="s">
        <v>3274</v>
      </c>
      <c r="X2" t="s">
        <v>4147</v>
      </c>
      <c r="Y2" t="s">
        <v>3265</v>
      </c>
      <c r="Z2" t="s">
        <v>3265</v>
      </c>
    </row>
    <row r="3" spans="1:26" hidden="1" x14ac:dyDescent="0.25">
      <c r="A3" t="s">
        <v>491</v>
      </c>
      <c r="B3" t="s">
        <v>3266</v>
      </c>
      <c r="C3" t="s">
        <v>104</v>
      </c>
      <c r="D3" t="s">
        <v>3262</v>
      </c>
      <c r="E3" t="s">
        <v>3267</v>
      </c>
      <c r="F3" t="s">
        <v>3264</v>
      </c>
      <c r="G3" t="s">
        <v>3265</v>
      </c>
      <c r="H3" t="s">
        <v>3265</v>
      </c>
      <c r="J3" t="s">
        <v>507</v>
      </c>
      <c r="K3" t="s">
        <v>3788</v>
      </c>
      <c r="L3" t="s">
        <v>3789</v>
      </c>
      <c r="M3" t="s">
        <v>472</v>
      </c>
      <c r="N3" t="s">
        <v>3267</v>
      </c>
      <c r="O3" t="s">
        <v>3787</v>
      </c>
      <c r="P3" t="s">
        <v>3265</v>
      </c>
      <c r="Q3" t="s">
        <v>3265</v>
      </c>
      <c r="S3" t="s">
        <v>508</v>
      </c>
      <c r="T3" t="s">
        <v>4148</v>
      </c>
      <c r="U3" t="s">
        <v>4149</v>
      </c>
      <c r="V3" t="s">
        <v>3262</v>
      </c>
      <c r="W3" t="s">
        <v>3277</v>
      </c>
      <c r="X3" t="s">
        <v>4147</v>
      </c>
      <c r="Y3" t="s">
        <v>3265</v>
      </c>
      <c r="Z3" t="s">
        <v>3270</v>
      </c>
    </row>
    <row r="4" spans="1:26" hidden="1" x14ac:dyDescent="0.25">
      <c r="A4" t="s">
        <v>508</v>
      </c>
      <c r="B4" t="s">
        <v>3268</v>
      </c>
      <c r="C4" t="s">
        <v>3269</v>
      </c>
      <c r="D4" t="s">
        <v>3262</v>
      </c>
      <c r="E4" t="s">
        <v>3263</v>
      </c>
      <c r="F4" t="s">
        <v>3264</v>
      </c>
      <c r="G4" t="s">
        <v>3265</v>
      </c>
      <c r="H4" t="s">
        <v>3270</v>
      </c>
      <c r="J4" t="s">
        <v>508</v>
      </c>
      <c r="K4" t="s">
        <v>3268</v>
      </c>
      <c r="L4" t="s">
        <v>3269</v>
      </c>
      <c r="M4" t="s">
        <v>3262</v>
      </c>
      <c r="N4" t="s">
        <v>3263</v>
      </c>
      <c r="O4" t="s">
        <v>3787</v>
      </c>
      <c r="P4" t="s">
        <v>3265</v>
      </c>
      <c r="Q4" t="s">
        <v>3270</v>
      </c>
      <c r="S4" t="s">
        <v>503</v>
      </c>
      <c r="T4" t="s">
        <v>4150</v>
      </c>
      <c r="U4" t="s">
        <v>1298</v>
      </c>
      <c r="V4" t="s">
        <v>3262</v>
      </c>
      <c r="W4" t="s">
        <v>3274</v>
      </c>
      <c r="X4" t="s">
        <v>4147</v>
      </c>
      <c r="Y4" t="s">
        <v>3265</v>
      </c>
      <c r="Z4" t="s">
        <v>3265</v>
      </c>
    </row>
    <row r="5" spans="1:26" hidden="1" x14ac:dyDescent="0.25">
      <c r="A5" t="s">
        <v>3271</v>
      </c>
      <c r="B5" t="s">
        <v>3272</v>
      </c>
      <c r="C5" t="s">
        <v>3273</v>
      </c>
      <c r="D5" t="s">
        <v>3262</v>
      </c>
      <c r="E5" t="s">
        <v>3274</v>
      </c>
      <c r="F5" t="s">
        <v>3264</v>
      </c>
      <c r="G5" t="s">
        <v>3265</v>
      </c>
      <c r="H5" t="s">
        <v>3270</v>
      </c>
      <c r="J5" t="s">
        <v>508</v>
      </c>
      <c r="K5" t="s">
        <v>3790</v>
      </c>
      <c r="L5" t="s">
        <v>3791</v>
      </c>
      <c r="M5" t="s">
        <v>3262</v>
      </c>
      <c r="N5" t="s">
        <v>3267</v>
      </c>
      <c r="O5" t="s">
        <v>3787</v>
      </c>
      <c r="P5" t="s">
        <v>3265</v>
      </c>
      <c r="Q5" t="s">
        <v>3270</v>
      </c>
      <c r="S5" t="s">
        <v>508</v>
      </c>
      <c r="T5" t="s">
        <v>4151</v>
      </c>
      <c r="U5" t="s">
        <v>3359</v>
      </c>
      <c r="V5" t="s">
        <v>3262</v>
      </c>
      <c r="W5" t="s">
        <v>3274</v>
      </c>
      <c r="X5" t="s">
        <v>4147</v>
      </c>
      <c r="Y5" t="s">
        <v>3265</v>
      </c>
      <c r="Z5" t="s">
        <v>3270</v>
      </c>
    </row>
    <row r="6" spans="1:26" hidden="1" x14ac:dyDescent="0.25">
      <c r="A6" t="s">
        <v>1036</v>
      </c>
      <c r="B6" t="s">
        <v>3275</v>
      </c>
      <c r="C6" t="s">
        <v>3276</v>
      </c>
      <c r="D6" t="s">
        <v>3262</v>
      </c>
      <c r="E6" t="s">
        <v>3277</v>
      </c>
      <c r="F6" t="s">
        <v>3264</v>
      </c>
      <c r="G6" t="s">
        <v>3265</v>
      </c>
      <c r="H6" t="s">
        <v>3265</v>
      </c>
      <c r="J6" t="s">
        <v>502</v>
      </c>
      <c r="K6" t="s">
        <v>3792</v>
      </c>
      <c r="L6" t="s">
        <v>3793</v>
      </c>
      <c r="M6" t="s">
        <v>472</v>
      </c>
      <c r="N6" t="s">
        <v>3277</v>
      </c>
      <c r="O6" t="s">
        <v>3787</v>
      </c>
      <c r="P6" t="s">
        <v>3265</v>
      </c>
      <c r="Q6" t="s">
        <v>3265</v>
      </c>
      <c r="S6" t="s">
        <v>507</v>
      </c>
      <c r="T6" t="s">
        <v>3788</v>
      </c>
      <c r="U6" t="s">
        <v>3789</v>
      </c>
      <c r="V6" t="s">
        <v>472</v>
      </c>
      <c r="W6" t="s">
        <v>3267</v>
      </c>
      <c r="X6" t="s">
        <v>4147</v>
      </c>
      <c r="Y6" t="s">
        <v>3265</v>
      </c>
      <c r="Z6" t="s">
        <v>3265</v>
      </c>
    </row>
    <row r="7" spans="1:26" hidden="1" x14ac:dyDescent="0.25">
      <c r="A7" t="s">
        <v>1198</v>
      </c>
      <c r="B7" t="s">
        <v>3278</v>
      </c>
      <c r="C7" t="s">
        <v>1319</v>
      </c>
      <c r="D7" t="s">
        <v>3262</v>
      </c>
      <c r="E7" t="s">
        <v>3277</v>
      </c>
      <c r="F7" t="s">
        <v>3264</v>
      </c>
      <c r="G7" t="s">
        <v>3265</v>
      </c>
      <c r="H7" t="s">
        <v>3265</v>
      </c>
      <c r="J7" t="s">
        <v>491</v>
      </c>
      <c r="K7" t="s">
        <v>3794</v>
      </c>
      <c r="L7" t="s">
        <v>2180</v>
      </c>
      <c r="M7" t="s">
        <v>3262</v>
      </c>
      <c r="N7" t="s">
        <v>3267</v>
      </c>
      <c r="O7" t="s">
        <v>3787</v>
      </c>
      <c r="P7" t="s">
        <v>3265</v>
      </c>
      <c r="Q7" t="s">
        <v>3270</v>
      </c>
      <c r="S7" t="s">
        <v>666</v>
      </c>
      <c r="T7" t="s">
        <v>4152</v>
      </c>
      <c r="U7" t="s">
        <v>3737</v>
      </c>
      <c r="V7" t="s">
        <v>3262</v>
      </c>
      <c r="W7" t="s">
        <v>3274</v>
      </c>
      <c r="X7" t="s">
        <v>4147</v>
      </c>
      <c r="Y7" t="s">
        <v>3265</v>
      </c>
      <c r="Z7" t="s">
        <v>3270</v>
      </c>
    </row>
    <row r="8" spans="1:26" hidden="1" x14ac:dyDescent="0.25">
      <c r="A8" t="s">
        <v>3279</v>
      </c>
      <c r="B8" t="s">
        <v>3280</v>
      </c>
      <c r="C8" t="s">
        <v>3281</v>
      </c>
      <c r="D8" t="s">
        <v>3262</v>
      </c>
      <c r="E8" t="s">
        <v>3263</v>
      </c>
      <c r="F8" t="s">
        <v>3264</v>
      </c>
      <c r="G8" t="s">
        <v>3265</v>
      </c>
      <c r="H8" t="s">
        <v>3270</v>
      </c>
      <c r="J8" t="s">
        <v>508</v>
      </c>
      <c r="K8" t="s">
        <v>3795</v>
      </c>
      <c r="L8" t="s">
        <v>3796</v>
      </c>
      <c r="M8" t="s">
        <v>472</v>
      </c>
      <c r="N8" t="s">
        <v>3267</v>
      </c>
      <c r="O8" t="s">
        <v>3787</v>
      </c>
      <c r="P8" t="s">
        <v>3265</v>
      </c>
      <c r="Q8" t="s">
        <v>3270</v>
      </c>
      <c r="S8" t="s">
        <v>1198</v>
      </c>
      <c r="T8" t="s">
        <v>4153</v>
      </c>
      <c r="U8" t="s">
        <v>4154</v>
      </c>
      <c r="V8" t="s">
        <v>3262</v>
      </c>
      <c r="W8" t="s">
        <v>3267</v>
      </c>
      <c r="X8" t="s">
        <v>4147</v>
      </c>
      <c r="Y8" t="s">
        <v>3265</v>
      </c>
      <c r="Z8" t="s">
        <v>3265</v>
      </c>
    </row>
    <row r="9" spans="1:26" hidden="1" x14ac:dyDescent="0.25">
      <c r="A9" t="s">
        <v>491</v>
      </c>
      <c r="B9" t="s">
        <v>3282</v>
      </c>
      <c r="C9" t="s">
        <v>3283</v>
      </c>
      <c r="D9" t="s">
        <v>472</v>
      </c>
      <c r="E9" t="s">
        <v>3277</v>
      </c>
      <c r="F9" t="s">
        <v>3264</v>
      </c>
      <c r="G9" t="s">
        <v>3265</v>
      </c>
      <c r="H9" t="s">
        <v>3265</v>
      </c>
      <c r="J9" t="s">
        <v>3304</v>
      </c>
      <c r="K9" t="s">
        <v>3797</v>
      </c>
      <c r="L9" t="s">
        <v>3798</v>
      </c>
      <c r="M9" t="s">
        <v>3262</v>
      </c>
      <c r="N9" t="s">
        <v>3267</v>
      </c>
      <c r="O9" t="s">
        <v>3787</v>
      </c>
      <c r="P9" t="s">
        <v>3265</v>
      </c>
      <c r="Q9" t="s">
        <v>3270</v>
      </c>
      <c r="S9" t="s">
        <v>1198</v>
      </c>
      <c r="T9" t="s">
        <v>3278</v>
      </c>
      <c r="U9" t="s">
        <v>1319</v>
      </c>
      <c r="V9" t="s">
        <v>3262</v>
      </c>
      <c r="W9" t="s">
        <v>3277</v>
      </c>
      <c r="X9" t="s">
        <v>4147</v>
      </c>
      <c r="Y9" t="s">
        <v>3265</v>
      </c>
      <c r="Z9" t="s">
        <v>3265</v>
      </c>
    </row>
    <row r="10" spans="1:26" hidden="1" x14ac:dyDescent="0.25">
      <c r="A10" t="s">
        <v>1218</v>
      </c>
      <c r="B10" t="s">
        <v>3284</v>
      </c>
      <c r="C10" t="s">
        <v>3285</v>
      </c>
      <c r="D10" t="s">
        <v>3262</v>
      </c>
      <c r="E10" t="s">
        <v>3263</v>
      </c>
      <c r="F10" t="s">
        <v>3264</v>
      </c>
      <c r="G10" t="s">
        <v>3265</v>
      </c>
      <c r="H10" t="s">
        <v>3270</v>
      </c>
      <c r="J10" t="s">
        <v>502</v>
      </c>
      <c r="K10" t="s">
        <v>3799</v>
      </c>
      <c r="L10" t="s">
        <v>3649</v>
      </c>
      <c r="M10" t="s">
        <v>3262</v>
      </c>
      <c r="N10" t="s">
        <v>3274</v>
      </c>
      <c r="O10" t="s">
        <v>3787</v>
      </c>
      <c r="P10" t="s">
        <v>3265</v>
      </c>
      <c r="Q10" t="s">
        <v>3270</v>
      </c>
      <c r="S10" t="s">
        <v>1198</v>
      </c>
      <c r="T10" t="s">
        <v>4155</v>
      </c>
      <c r="U10" t="s">
        <v>4156</v>
      </c>
      <c r="V10" t="s">
        <v>472</v>
      </c>
      <c r="W10" t="s">
        <v>3267</v>
      </c>
      <c r="X10" t="s">
        <v>4147</v>
      </c>
      <c r="Y10" t="s">
        <v>3265</v>
      </c>
      <c r="Z10" t="s">
        <v>3265</v>
      </c>
    </row>
    <row r="11" spans="1:26" hidden="1" x14ac:dyDescent="0.25">
      <c r="A11" t="s">
        <v>485</v>
      </c>
      <c r="B11" t="s">
        <v>3286</v>
      </c>
      <c r="C11" t="s">
        <v>3287</v>
      </c>
      <c r="D11" t="s">
        <v>3262</v>
      </c>
      <c r="E11" t="s">
        <v>3263</v>
      </c>
      <c r="F11" t="s">
        <v>3264</v>
      </c>
      <c r="G11" t="s">
        <v>3265</v>
      </c>
      <c r="H11" t="s">
        <v>3265</v>
      </c>
      <c r="J11" t="s">
        <v>502</v>
      </c>
      <c r="K11" t="s">
        <v>3799</v>
      </c>
      <c r="L11" t="s">
        <v>3501</v>
      </c>
      <c r="M11" t="s">
        <v>3262</v>
      </c>
      <c r="N11" t="s">
        <v>3263</v>
      </c>
      <c r="O11" t="s">
        <v>3787</v>
      </c>
      <c r="P11" t="s">
        <v>3265</v>
      </c>
      <c r="Q11" t="s">
        <v>3270</v>
      </c>
      <c r="S11" t="s">
        <v>502</v>
      </c>
      <c r="T11" t="s">
        <v>3792</v>
      </c>
      <c r="U11" t="s">
        <v>3793</v>
      </c>
      <c r="V11" t="s">
        <v>472</v>
      </c>
      <c r="W11" t="s">
        <v>3277</v>
      </c>
      <c r="X11" t="s">
        <v>4147</v>
      </c>
      <c r="Y11" t="s">
        <v>3265</v>
      </c>
      <c r="Z11" t="s">
        <v>3265</v>
      </c>
    </row>
    <row r="12" spans="1:26" hidden="1" x14ac:dyDescent="0.25">
      <c r="A12" t="s">
        <v>491</v>
      </c>
      <c r="B12" t="s">
        <v>3288</v>
      </c>
      <c r="C12" t="s">
        <v>3289</v>
      </c>
      <c r="D12" t="s">
        <v>472</v>
      </c>
      <c r="E12" t="s">
        <v>3267</v>
      </c>
      <c r="F12" t="s">
        <v>3264</v>
      </c>
      <c r="G12" t="s">
        <v>3265</v>
      </c>
      <c r="H12" t="s">
        <v>3265</v>
      </c>
      <c r="J12" t="s">
        <v>3279</v>
      </c>
      <c r="K12" t="s">
        <v>3280</v>
      </c>
      <c r="L12" t="s">
        <v>3281</v>
      </c>
      <c r="M12" t="s">
        <v>3262</v>
      </c>
      <c r="N12" t="s">
        <v>3263</v>
      </c>
      <c r="O12" t="s">
        <v>3787</v>
      </c>
      <c r="P12" t="s">
        <v>3265</v>
      </c>
      <c r="Q12" t="s">
        <v>3270</v>
      </c>
      <c r="S12" t="s">
        <v>502</v>
      </c>
      <c r="T12" t="s">
        <v>4157</v>
      </c>
      <c r="U12" t="s">
        <v>4158</v>
      </c>
      <c r="V12" t="s">
        <v>472</v>
      </c>
      <c r="W12" t="s">
        <v>3267</v>
      </c>
      <c r="X12" t="s">
        <v>4147</v>
      </c>
      <c r="Y12" t="s">
        <v>3265</v>
      </c>
      <c r="Z12" t="s">
        <v>3270</v>
      </c>
    </row>
    <row r="13" spans="1:26" hidden="1" x14ac:dyDescent="0.25">
      <c r="A13" t="s">
        <v>491</v>
      </c>
      <c r="B13" t="s">
        <v>3290</v>
      </c>
      <c r="C13" t="s">
        <v>3291</v>
      </c>
      <c r="D13" t="s">
        <v>472</v>
      </c>
      <c r="E13" t="s">
        <v>3274</v>
      </c>
      <c r="F13" t="s">
        <v>3264</v>
      </c>
      <c r="G13" t="s">
        <v>3265</v>
      </c>
      <c r="H13" t="s">
        <v>3270</v>
      </c>
      <c r="J13" t="s">
        <v>669</v>
      </c>
      <c r="K13" t="s">
        <v>3800</v>
      </c>
      <c r="L13" t="s">
        <v>85</v>
      </c>
      <c r="M13" t="s">
        <v>3262</v>
      </c>
      <c r="N13" t="s">
        <v>3274</v>
      </c>
      <c r="O13" t="s">
        <v>3787</v>
      </c>
      <c r="P13" t="s">
        <v>3265</v>
      </c>
      <c r="Q13" t="s">
        <v>3265</v>
      </c>
      <c r="S13" t="s">
        <v>493</v>
      </c>
      <c r="T13" t="s">
        <v>4159</v>
      </c>
      <c r="U13" t="s">
        <v>4160</v>
      </c>
      <c r="V13" t="s">
        <v>472</v>
      </c>
      <c r="W13" t="s">
        <v>3267</v>
      </c>
      <c r="X13" t="s">
        <v>4147</v>
      </c>
      <c r="Y13" t="s">
        <v>3265</v>
      </c>
      <c r="Z13" t="s">
        <v>3270</v>
      </c>
    </row>
    <row r="14" spans="1:26" hidden="1" x14ac:dyDescent="0.25">
      <c r="A14" t="s">
        <v>508</v>
      </c>
      <c r="B14" t="s">
        <v>3292</v>
      </c>
      <c r="C14" t="s">
        <v>3293</v>
      </c>
      <c r="D14" t="s">
        <v>472</v>
      </c>
      <c r="E14" t="s">
        <v>3263</v>
      </c>
      <c r="F14" t="s">
        <v>3264</v>
      </c>
      <c r="G14" t="s">
        <v>3265</v>
      </c>
      <c r="H14" t="s">
        <v>3270</v>
      </c>
      <c r="J14" t="s">
        <v>502</v>
      </c>
      <c r="K14" t="s">
        <v>3801</v>
      </c>
      <c r="L14" t="s">
        <v>3802</v>
      </c>
      <c r="M14" t="s">
        <v>3262</v>
      </c>
      <c r="N14" t="s">
        <v>3277</v>
      </c>
      <c r="O14" t="s">
        <v>3787</v>
      </c>
      <c r="P14" t="s">
        <v>3265</v>
      </c>
      <c r="Q14" t="s">
        <v>3265</v>
      </c>
      <c r="S14" t="s">
        <v>502</v>
      </c>
      <c r="T14" t="s">
        <v>4161</v>
      </c>
      <c r="U14" t="s">
        <v>3654</v>
      </c>
      <c r="V14" t="s">
        <v>3262</v>
      </c>
      <c r="W14" t="s">
        <v>3267</v>
      </c>
      <c r="X14" t="s">
        <v>4147</v>
      </c>
      <c r="Y14" t="s">
        <v>3265</v>
      </c>
      <c r="Z14" t="s">
        <v>3270</v>
      </c>
    </row>
    <row r="15" spans="1:26" hidden="1" x14ac:dyDescent="0.25">
      <c r="A15" t="s">
        <v>508</v>
      </c>
      <c r="B15" t="s">
        <v>3294</v>
      </c>
      <c r="C15" t="s">
        <v>3295</v>
      </c>
      <c r="D15" t="s">
        <v>3262</v>
      </c>
      <c r="E15" t="s">
        <v>3274</v>
      </c>
      <c r="F15" t="s">
        <v>3264</v>
      </c>
      <c r="G15" t="s">
        <v>3265</v>
      </c>
      <c r="H15" t="s">
        <v>3270</v>
      </c>
      <c r="J15" t="s">
        <v>669</v>
      </c>
      <c r="K15" t="s">
        <v>3803</v>
      </c>
      <c r="L15" t="s">
        <v>791</v>
      </c>
      <c r="M15" t="s">
        <v>3262</v>
      </c>
      <c r="N15" t="s">
        <v>3274</v>
      </c>
      <c r="O15" t="s">
        <v>3787</v>
      </c>
      <c r="P15" t="s">
        <v>3265</v>
      </c>
      <c r="Q15" t="s">
        <v>3265</v>
      </c>
      <c r="S15" t="s">
        <v>493</v>
      </c>
      <c r="T15" t="s">
        <v>4162</v>
      </c>
      <c r="U15" t="s">
        <v>1245</v>
      </c>
      <c r="V15" t="s">
        <v>3262</v>
      </c>
      <c r="W15" t="s">
        <v>3263</v>
      </c>
      <c r="X15" t="s">
        <v>4147</v>
      </c>
      <c r="Y15" t="s">
        <v>3265</v>
      </c>
      <c r="Z15" t="s">
        <v>3265</v>
      </c>
    </row>
    <row r="16" spans="1:26" hidden="1" x14ac:dyDescent="0.25">
      <c r="A16" t="s">
        <v>502</v>
      </c>
      <c r="B16" t="s">
        <v>3296</v>
      </c>
      <c r="C16" t="s">
        <v>3297</v>
      </c>
      <c r="D16" t="s">
        <v>472</v>
      </c>
      <c r="E16" t="s">
        <v>3274</v>
      </c>
      <c r="F16" t="s">
        <v>3264</v>
      </c>
      <c r="G16" t="s">
        <v>3265</v>
      </c>
      <c r="H16" t="s">
        <v>3270</v>
      </c>
      <c r="J16" t="s">
        <v>508</v>
      </c>
      <c r="K16" t="s">
        <v>3804</v>
      </c>
      <c r="L16" t="s">
        <v>3791</v>
      </c>
      <c r="M16" t="s">
        <v>3262</v>
      </c>
      <c r="N16" t="s">
        <v>3263</v>
      </c>
      <c r="O16" t="s">
        <v>3787</v>
      </c>
      <c r="P16" t="s">
        <v>3265</v>
      </c>
      <c r="Q16" t="s">
        <v>3270</v>
      </c>
      <c r="S16" t="s">
        <v>669</v>
      </c>
      <c r="T16" t="s">
        <v>4163</v>
      </c>
      <c r="U16" t="s">
        <v>4065</v>
      </c>
      <c r="V16" t="s">
        <v>3262</v>
      </c>
      <c r="W16" t="s">
        <v>3277</v>
      </c>
      <c r="X16" t="s">
        <v>4147</v>
      </c>
      <c r="Y16" t="s">
        <v>3265</v>
      </c>
      <c r="Z16" t="s">
        <v>3270</v>
      </c>
    </row>
    <row r="17" spans="1:26" hidden="1" x14ac:dyDescent="0.25">
      <c r="A17" t="s">
        <v>485</v>
      </c>
      <c r="B17" t="s">
        <v>3298</v>
      </c>
      <c r="C17" t="s">
        <v>3299</v>
      </c>
      <c r="D17" t="s">
        <v>3262</v>
      </c>
      <c r="E17" t="s">
        <v>3267</v>
      </c>
      <c r="F17" t="s">
        <v>3264</v>
      </c>
      <c r="G17" t="s">
        <v>3265</v>
      </c>
      <c r="H17" t="s">
        <v>3270</v>
      </c>
      <c r="J17" t="s">
        <v>508</v>
      </c>
      <c r="K17" t="s">
        <v>3805</v>
      </c>
      <c r="L17" t="s">
        <v>57</v>
      </c>
      <c r="M17" t="s">
        <v>3262</v>
      </c>
      <c r="N17" t="s">
        <v>3267</v>
      </c>
      <c r="O17" t="s">
        <v>3787</v>
      </c>
      <c r="P17" t="s">
        <v>3265</v>
      </c>
      <c r="Q17" t="s">
        <v>3270</v>
      </c>
      <c r="S17" t="s">
        <v>3279</v>
      </c>
      <c r="T17" t="s">
        <v>3280</v>
      </c>
      <c r="U17" t="s">
        <v>3281</v>
      </c>
      <c r="V17" t="s">
        <v>3262</v>
      </c>
      <c r="W17" t="s">
        <v>3263</v>
      </c>
      <c r="X17" t="s">
        <v>4147</v>
      </c>
      <c r="Y17" t="s">
        <v>3265</v>
      </c>
      <c r="Z17" t="s">
        <v>3270</v>
      </c>
    </row>
    <row r="18" spans="1:26" hidden="1" x14ac:dyDescent="0.25">
      <c r="A18" t="s">
        <v>491</v>
      </c>
      <c r="B18" t="s">
        <v>3300</v>
      </c>
      <c r="C18" t="s">
        <v>104</v>
      </c>
      <c r="D18" t="s">
        <v>3262</v>
      </c>
      <c r="E18" t="s">
        <v>3267</v>
      </c>
      <c r="F18" t="s">
        <v>3264</v>
      </c>
      <c r="G18" t="s">
        <v>3265</v>
      </c>
      <c r="H18" t="s">
        <v>3265</v>
      </c>
      <c r="J18" t="s">
        <v>509</v>
      </c>
      <c r="K18" t="s">
        <v>3806</v>
      </c>
      <c r="L18" t="s">
        <v>3807</v>
      </c>
      <c r="M18" t="s">
        <v>3262</v>
      </c>
      <c r="N18" t="s">
        <v>3274</v>
      </c>
      <c r="O18" t="s">
        <v>3787</v>
      </c>
      <c r="P18" t="s">
        <v>3265</v>
      </c>
      <c r="Q18" t="s">
        <v>3265</v>
      </c>
      <c r="S18" t="s">
        <v>1105</v>
      </c>
      <c r="T18" t="s">
        <v>4164</v>
      </c>
      <c r="U18" t="s">
        <v>4165</v>
      </c>
      <c r="V18" t="s">
        <v>3262</v>
      </c>
      <c r="W18" t="s">
        <v>3267</v>
      </c>
      <c r="X18" t="s">
        <v>4147</v>
      </c>
      <c r="Y18" t="s">
        <v>3265</v>
      </c>
      <c r="Z18" t="s">
        <v>3270</v>
      </c>
    </row>
    <row r="19" spans="1:26" hidden="1" x14ac:dyDescent="0.25">
      <c r="A19" t="s">
        <v>493</v>
      </c>
      <c r="B19" t="s">
        <v>3301</v>
      </c>
      <c r="C19" t="s">
        <v>814</v>
      </c>
      <c r="D19" t="s">
        <v>3262</v>
      </c>
      <c r="E19" t="s">
        <v>3274</v>
      </c>
      <c r="F19" t="s">
        <v>3264</v>
      </c>
      <c r="G19" t="s">
        <v>3265</v>
      </c>
      <c r="H19" t="s">
        <v>3265</v>
      </c>
      <c r="J19" t="s">
        <v>669</v>
      </c>
      <c r="K19" t="s">
        <v>3808</v>
      </c>
      <c r="L19" t="s">
        <v>3809</v>
      </c>
      <c r="M19" t="s">
        <v>3262</v>
      </c>
      <c r="N19" t="s">
        <v>3267</v>
      </c>
      <c r="O19" t="s">
        <v>3787</v>
      </c>
      <c r="P19" t="s">
        <v>3265</v>
      </c>
      <c r="Q19" t="s">
        <v>3270</v>
      </c>
      <c r="S19" t="s">
        <v>485</v>
      </c>
      <c r="T19" t="s">
        <v>4166</v>
      </c>
      <c r="U19" t="s">
        <v>4167</v>
      </c>
      <c r="V19" t="s">
        <v>472</v>
      </c>
      <c r="W19" t="s">
        <v>3274</v>
      </c>
      <c r="X19" t="s">
        <v>4147</v>
      </c>
      <c r="Y19" t="s">
        <v>3265</v>
      </c>
      <c r="Z19" t="s">
        <v>3270</v>
      </c>
    </row>
    <row r="20" spans="1:26" hidden="1" x14ac:dyDescent="0.25">
      <c r="A20" t="s">
        <v>508</v>
      </c>
      <c r="B20" t="s">
        <v>3302</v>
      </c>
      <c r="C20" t="s">
        <v>3303</v>
      </c>
      <c r="D20" t="s">
        <v>3262</v>
      </c>
      <c r="E20" t="s">
        <v>3267</v>
      </c>
      <c r="F20" t="s">
        <v>3264</v>
      </c>
      <c r="G20" t="s">
        <v>3265</v>
      </c>
      <c r="H20" t="s">
        <v>3270</v>
      </c>
      <c r="J20" t="s">
        <v>1039</v>
      </c>
      <c r="K20" t="s">
        <v>3810</v>
      </c>
      <c r="L20" t="s">
        <v>3811</v>
      </c>
      <c r="M20" t="s">
        <v>472</v>
      </c>
      <c r="N20" t="s">
        <v>3263</v>
      </c>
      <c r="O20" t="s">
        <v>3787</v>
      </c>
      <c r="P20" t="s">
        <v>3265</v>
      </c>
      <c r="Q20" t="s">
        <v>3270</v>
      </c>
      <c r="S20" t="s">
        <v>1218</v>
      </c>
      <c r="T20" t="s">
        <v>3284</v>
      </c>
      <c r="U20" t="s">
        <v>3285</v>
      </c>
      <c r="V20" t="s">
        <v>3262</v>
      </c>
      <c r="W20" t="s">
        <v>3263</v>
      </c>
      <c r="X20" t="s">
        <v>4147</v>
      </c>
      <c r="Y20" t="s">
        <v>3265</v>
      </c>
      <c r="Z20" t="s">
        <v>3270</v>
      </c>
    </row>
    <row r="21" spans="1:26" hidden="1" x14ac:dyDescent="0.25">
      <c r="A21" t="s">
        <v>3304</v>
      </c>
      <c r="B21" t="s">
        <v>3305</v>
      </c>
      <c r="C21" t="s">
        <v>3306</v>
      </c>
      <c r="D21" t="s">
        <v>472</v>
      </c>
      <c r="E21" t="s">
        <v>3263</v>
      </c>
      <c r="F21" t="s">
        <v>3264</v>
      </c>
      <c r="G21" t="s">
        <v>3265</v>
      </c>
      <c r="H21" t="s">
        <v>3270</v>
      </c>
      <c r="J21" t="s">
        <v>508</v>
      </c>
      <c r="K21" t="s">
        <v>3812</v>
      </c>
      <c r="L21" t="s">
        <v>57</v>
      </c>
      <c r="M21" t="s">
        <v>3262</v>
      </c>
      <c r="N21" t="s">
        <v>3267</v>
      </c>
      <c r="O21" t="s">
        <v>3787</v>
      </c>
      <c r="P21" t="s">
        <v>3265</v>
      </c>
      <c r="Q21" t="s">
        <v>3270</v>
      </c>
      <c r="S21" t="s">
        <v>502</v>
      </c>
      <c r="T21" t="s">
        <v>4168</v>
      </c>
      <c r="U21" t="s">
        <v>4169</v>
      </c>
      <c r="V21" t="s">
        <v>3262</v>
      </c>
      <c r="W21" t="s">
        <v>3277</v>
      </c>
      <c r="X21" t="s">
        <v>4147</v>
      </c>
      <c r="Y21" t="s">
        <v>3265</v>
      </c>
      <c r="Z21" t="s">
        <v>3265</v>
      </c>
    </row>
    <row r="22" spans="1:26" hidden="1" x14ac:dyDescent="0.25">
      <c r="A22" t="s">
        <v>485</v>
      </c>
      <c r="B22" t="s">
        <v>3307</v>
      </c>
      <c r="C22" t="s">
        <v>3308</v>
      </c>
      <c r="D22" t="s">
        <v>3262</v>
      </c>
      <c r="E22" t="s">
        <v>3274</v>
      </c>
      <c r="F22" t="s">
        <v>3264</v>
      </c>
      <c r="G22" t="s">
        <v>3265</v>
      </c>
      <c r="H22" t="s">
        <v>3265</v>
      </c>
      <c r="J22" t="s">
        <v>491</v>
      </c>
      <c r="K22" t="s">
        <v>3300</v>
      </c>
      <c r="L22" t="s">
        <v>104</v>
      </c>
      <c r="M22" t="s">
        <v>3262</v>
      </c>
      <c r="N22" t="s">
        <v>3267</v>
      </c>
      <c r="O22" t="s">
        <v>3787</v>
      </c>
      <c r="P22" t="s">
        <v>3265</v>
      </c>
      <c r="Q22" t="s">
        <v>3265</v>
      </c>
      <c r="S22" t="s">
        <v>493</v>
      </c>
      <c r="T22" t="s">
        <v>4170</v>
      </c>
      <c r="U22" t="s">
        <v>4171</v>
      </c>
      <c r="V22" t="s">
        <v>3262</v>
      </c>
      <c r="W22" t="s">
        <v>3263</v>
      </c>
      <c r="X22" t="s">
        <v>4147</v>
      </c>
      <c r="Y22" t="s">
        <v>3265</v>
      </c>
      <c r="Z22" t="s">
        <v>3270</v>
      </c>
    </row>
    <row r="23" spans="1:26" hidden="1" x14ac:dyDescent="0.25">
      <c r="A23" t="s">
        <v>502</v>
      </c>
      <c r="B23" t="s">
        <v>3309</v>
      </c>
      <c r="C23" t="s">
        <v>3310</v>
      </c>
      <c r="D23" t="s">
        <v>3262</v>
      </c>
      <c r="E23" t="s">
        <v>3274</v>
      </c>
      <c r="F23" t="s">
        <v>3264</v>
      </c>
      <c r="G23" t="s">
        <v>3265</v>
      </c>
      <c r="H23" t="s">
        <v>3270</v>
      </c>
      <c r="J23" t="s">
        <v>1040</v>
      </c>
      <c r="K23" t="s">
        <v>3813</v>
      </c>
      <c r="L23" t="s">
        <v>3814</v>
      </c>
      <c r="M23" t="s">
        <v>3262</v>
      </c>
      <c r="N23" t="s">
        <v>3267</v>
      </c>
      <c r="O23" t="s">
        <v>3787</v>
      </c>
      <c r="P23" t="s">
        <v>3265</v>
      </c>
      <c r="Q23" t="s">
        <v>3265</v>
      </c>
      <c r="S23" t="s">
        <v>485</v>
      </c>
      <c r="T23" t="s">
        <v>3286</v>
      </c>
      <c r="U23" t="s">
        <v>3287</v>
      </c>
      <c r="V23" t="s">
        <v>3262</v>
      </c>
      <c r="W23" t="s">
        <v>3263</v>
      </c>
      <c r="X23" t="s">
        <v>4147</v>
      </c>
      <c r="Y23" t="s">
        <v>3265</v>
      </c>
      <c r="Z23" t="s">
        <v>3265</v>
      </c>
    </row>
    <row r="24" spans="1:26" hidden="1" x14ac:dyDescent="0.25">
      <c r="A24" t="s">
        <v>491</v>
      </c>
      <c r="B24" t="s">
        <v>3311</v>
      </c>
      <c r="C24" t="s">
        <v>3312</v>
      </c>
      <c r="D24" t="s">
        <v>3262</v>
      </c>
      <c r="E24" t="s">
        <v>3277</v>
      </c>
      <c r="F24" t="s">
        <v>3264</v>
      </c>
      <c r="G24" t="s">
        <v>3265</v>
      </c>
      <c r="H24" t="s">
        <v>3265</v>
      </c>
      <c r="J24" t="s">
        <v>502</v>
      </c>
      <c r="K24" t="s">
        <v>3815</v>
      </c>
      <c r="L24" t="s">
        <v>3816</v>
      </c>
      <c r="M24" t="s">
        <v>472</v>
      </c>
      <c r="N24" t="s">
        <v>3277</v>
      </c>
      <c r="O24" t="s">
        <v>3787</v>
      </c>
      <c r="P24" t="s">
        <v>3265</v>
      </c>
      <c r="Q24" t="s">
        <v>3265</v>
      </c>
      <c r="S24" t="s">
        <v>508</v>
      </c>
      <c r="T24" t="s">
        <v>3805</v>
      </c>
      <c r="U24" t="s">
        <v>3642</v>
      </c>
      <c r="V24" t="s">
        <v>3262</v>
      </c>
      <c r="W24" t="s">
        <v>3274</v>
      </c>
      <c r="X24" t="s">
        <v>4147</v>
      </c>
      <c r="Y24" t="s">
        <v>3265</v>
      </c>
      <c r="Z24" t="s">
        <v>3270</v>
      </c>
    </row>
    <row r="25" spans="1:26" hidden="1" x14ac:dyDescent="0.25">
      <c r="A25" t="s">
        <v>493</v>
      </c>
      <c r="B25" t="s">
        <v>3313</v>
      </c>
      <c r="C25" t="s">
        <v>3314</v>
      </c>
      <c r="D25" t="s">
        <v>3262</v>
      </c>
      <c r="E25" t="s">
        <v>3277</v>
      </c>
      <c r="F25" t="s">
        <v>3264</v>
      </c>
      <c r="G25" t="s">
        <v>3265</v>
      </c>
      <c r="H25" t="s">
        <v>3265</v>
      </c>
      <c r="J25" t="s">
        <v>491</v>
      </c>
      <c r="K25" t="s">
        <v>3817</v>
      </c>
      <c r="L25" t="s">
        <v>50</v>
      </c>
      <c r="M25" t="s">
        <v>3262</v>
      </c>
      <c r="N25" t="s">
        <v>3263</v>
      </c>
      <c r="O25" t="s">
        <v>3787</v>
      </c>
      <c r="P25" t="s">
        <v>3265</v>
      </c>
      <c r="Q25" t="s">
        <v>3265</v>
      </c>
      <c r="S25" t="s">
        <v>493</v>
      </c>
      <c r="T25" t="s">
        <v>4172</v>
      </c>
      <c r="U25" t="s">
        <v>4173</v>
      </c>
      <c r="V25" t="s">
        <v>3262</v>
      </c>
      <c r="W25" t="s">
        <v>3267</v>
      </c>
      <c r="X25" t="s">
        <v>4147</v>
      </c>
      <c r="Y25" t="s">
        <v>3265</v>
      </c>
      <c r="Z25" t="s">
        <v>3265</v>
      </c>
    </row>
    <row r="26" spans="1:26" hidden="1" x14ac:dyDescent="0.25">
      <c r="A26" t="s">
        <v>491</v>
      </c>
      <c r="B26" t="s">
        <v>3315</v>
      </c>
      <c r="C26" t="s">
        <v>3316</v>
      </c>
      <c r="D26" t="s">
        <v>472</v>
      </c>
      <c r="E26" t="s">
        <v>3267</v>
      </c>
      <c r="F26" t="s">
        <v>3264</v>
      </c>
      <c r="G26" t="s">
        <v>3265</v>
      </c>
      <c r="H26" t="s">
        <v>3265</v>
      </c>
      <c r="J26" t="s">
        <v>502</v>
      </c>
      <c r="K26" t="s">
        <v>3818</v>
      </c>
      <c r="L26" t="s">
        <v>3352</v>
      </c>
      <c r="M26" t="s">
        <v>3262</v>
      </c>
      <c r="N26" t="s">
        <v>3267</v>
      </c>
      <c r="O26" t="s">
        <v>3787</v>
      </c>
      <c r="P26" t="s">
        <v>3265</v>
      </c>
      <c r="Q26" t="s">
        <v>3265</v>
      </c>
      <c r="S26" t="s">
        <v>669</v>
      </c>
      <c r="T26" t="s">
        <v>3808</v>
      </c>
      <c r="U26" t="s">
        <v>3809</v>
      </c>
      <c r="V26" t="s">
        <v>3262</v>
      </c>
      <c r="W26" t="s">
        <v>3267</v>
      </c>
      <c r="X26" t="s">
        <v>4147</v>
      </c>
      <c r="Y26" t="s">
        <v>3265</v>
      </c>
      <c r="Z26" t="s">
        <v>3270</v>
      </c>
    </row>
    <row r="27" spans="1:26" hidden="1" x14ac:dyDescent="0.25">
      <c r="A27" t="s">
        <v>667</v>
      </c>
      <c r="B27" t="s">
        <v>3317</v>
      </c>
      <c r="C27" t="s">
        <v>3318</v>
      </c>
      <c r="D27" t="s">
        <v>472</v>
      </c>
      <c r="E27" t="s">
        <v>3277</v>
      </c>
      <c r="F27" t="s">
        <v>3264</v>
      </c>
      <c r="G27" t="s">
        <v>3265</v>
      </c>
      <c r="H27" t="s">
        <v>3265</v>
      </c>
      <c r="J27" t="s">
        <v>502</v>
      </c>
      <c r="K27" t="s">
        <v>3819</v>
      </c>
      <c r="L27" t="s">
        <v>3820</v>
      </c>
      <c r="M27" t="s">
        <v>3262</v>
      </c>
      <c r="N27" t="s">
        <v>3277</v>
      </c>
      <c r="O27" t="s">
        <v>3787</v>
      </c>
      <c r="P27" t="s">
        <v>3265</v>
      </c>
      <c r="Q27" t="s">
        <v>3265</v>
      </c>
      <c r="S27" t="s">
        <v>508</v>
      </c>
      <c r="T27" t="s">
        <v>4174</v>
      </c>
      <c r="U27" t="s">
        <v>4175</v>
      </c>
      <c r="V27" t="s">
        <v>3262</v>
      </c>
      <c r="W27" t="s">
        <v>3274</v>
      </c>
      <c r="X27" t="s">
        <v>4147</v>
      </c>
      <c r="Y27" t="s">
        <v>3265</v>
      </c>
      <c r="Z27" t="s">
        <v>3270</v>
      </c>
    </row>
    <row r="28" spans="1:26" hidden="1" x14ac:dyDescent="0.25">
      <c r="A28" t="s">
        <v>502</v>
      </c>
      <c r="B28" t="s">
        <v>3319</v>
      </c>
      <c r="C28" t="s">
        <v>3320</v>
      </c>
      <c r="D28" t="s">
        <v>3262</v>
      </c>
      <c r="E28" t="s">
        <v>3277</v>
      </c>
      <c r="F28" t="s">
        <v>3264</v>
      </c>
      <c r="G28" t="s">
        <v>3265</v>
      </c>
      <c r="H28" t="s">
        <v>3270</v>
      </c>
      <c r="J28" t="s">
        <v>493</v>
      </c>
      <c r="K28" t="s">
        <v>3821</v>
      </c>
      <c r="L28" t="s">
        <v>3822</v>
      </c>
      <c r="M28" t="s">
        <v>3262</v>
      </c>
      <c r="N28" t="s">
        <v>3267</v>
      </c>
      <c r="O28" t="s">
        <v>3787</v>
      </c>
      <c r="P28" t="s">
        <v>3265</v>
      </c>
      <c r="Q28" t="s">
        <v>3270</v>
      </c>
      <c r="S28" t="s">
        <v>502</v>
      </c>
      <c r="T28" t="s">
        <v>4176</v>
      </c>
      <c r="U28" t="s">
        <v>3326</v>
      </c>
      <c r="V28" t="s">
        <v>3262</v>
      </c>
      <c r="W28" t="s">
        <v>3274</v>
      </c>
      <c r="X28" t="s">
        <v>4147</v>
      </c>
      <c r="Y28" t="s">
        <v>3265</v>
      </c>
      <c r="Z28" t="s">
        <v>3270</v>
      </c>
    </row>
    <row r="29" spans="1:26" hidden="1" x14ac:dyDescent="0.25">
      <c r="A29" t="s">
        <v>502</v>
      </c>
      <c r="B29" t="s">
        <v>3321</v>
      </c>
      <c r="C29" t="s">
        <v>3322</v>
      </c>
      <c r="D29" t="s">
        <v>472</v>
      </c>
      <c r="E29" t="s">
        <v>3267</v>
      </c>
      <c r="F29" t="s">
        <v>3264</v>
      </c>
      <c r="G29" t="s">
        <v>3265</v>
      </c>
      <c r="H29" t="s">
        <v>3270</v>
      </c>
      <c r="J29" t="s">
        <v>502</v>
      </c>
      <c r="K29" t="s">
        <v>3823</v>
      </c>
      <c r="L29" t="s">
        <v>3326</v>
      </c>
      <c r="M29" t="s">
        <v>3262</v>
      </c>
      <c r="N29" t="s">
        <v>3277</v>
      </c>
      <c r="O29" t="s">
        <v>3787</v>
      </c>
      <c r="P29" t="s">
        <v>3265</v>
      </c>
      <c r="Q29" t="s">
        <v>3265</v>
      </c>
      <c r="S29" t="s">
        <v>493</v>
      </c>
      <c r="T29" t="s">
        <v>4177</v>
      </c>
      <c r="U29" t="s">
        <v>193</v>
      </c>
      <c r="V29" t="s">
        <v>3262</v>
      </c>
      <c r="W29" t="s">
        <v>3274</v>
      </c>
      <c r="X29" t="s">
        <v>4147</v>
      </c>
      <c r="Y29" t="s">
        <v>3265</v>
      </c>
      <c r="Z29" t="s">
        <v>3265</v>
      </c>
    </row>
    <row r="30" spans="1:26" hidden="1" x14ac:dyDescent="0.25">
      <c r="A30" t="s">
        <v>3271</v>
      </c>
      <c r="B30" t="s">
        <v>3323</v>
      </c>
      <c r="C30" t="s">
        <v>3324</v>
      </c>
      <c r="D30" t="s">
        <v>3262</v>
      </c>
      <c r="E30" t="s">
        <v>3274</v>
      </c>
      <c r="F30" t="s">
        <v>3264</v>
      </c>
      <c r="G30" t="s">
        <v>3265</v>
      </c>
      <c r="H30" t="s">
        <v>3270</v>
      </c>
      <c r="J30" t="s">
        <v>485</v>
      </c>
      <c r="K30" t="s">
        <v>3824</v>
      </c>
      <c r="L30" t="s">
        <v>248</v>
      </c>
      <c r="M30" t="s">
        <v>3262</v>
      </c>
      <c r="N30" t="s">
        <v>3274</v>
      </c>
      <c r="O30" t="s">
        <v>3787</v>
      </c>
      <c r="P30" t="s">
        <v>3265</v>
      </c>
      <c r="Q30" t="s">
        <v>3270</v>
      </c>
      <c r="S30" t="s">
        <v>502</v>
      </c>
      <c r="T30" t="s">
        <v>4178</v>
      </c>
      <c r="U30" t="s">
        <v>4179</v>
      </c>
      <c r="V30" t="s">
        <v>472</v>
      </c>
      <c r="W30" t="s">
        <v>3267</v>
      </c>
      <c r="X30" t="s">
        <v>4147</v>
      </c>
      <c r="Y30" t="s">
        <v>3265</v>
      </c>
      <c r="Z30" t="s">
        <v>3270</v>
      </c>
    </row>
    <row r="31" spans="1:26" hidden="1" x14ac:dyDescent="0.25">
      <c r="A31" t="s">
        <v>485</v>
      </c>
      <c r="B31" t="s">
        <v>3325</v>
      </c>
      <c r="C31" t="s">
        <v>3326</v>
      </c>
      <c r="D31" t="s">
        <v>472</v>
      </c>
      <c r="E31" t="s">
        <v>3274</v>
      </c>
      <c r="F31" t="s">
        <v>3264</v>
      </c>
      <c r="G31" t="s">
        <v>3265</v>
      </c>
      <c r="H31" t="s">
        <v>3265</v>
      </c>
      <c r="J31" t="s">
        <v>493</v>
      </c>
      <c r="K31" t="s">
        <v>3330</v>
      </c>
      <c r="L31" t="s">
        <v>3331</v>
      </c>
      <c r="M31" t="s">
        <v>3262</v>
      </c>
      <c r="N31" t="s">
        <v>3277</v>
      </c>
      <c r="O31" t="s">
        <v>3787</v>
      </c>
      <c r="P31" t="s">
        <v>3265</v>
      </c>
      <c r="Q31" t="s">
        <v>3265</v>
      </c>
      <c r="S31" t="s">
        <v>1036</v>
      </c>
      <c r="T31" t="s">
        <v>4180</v>
      </c>
      <c r="U31" t="s">
        <v>4181</v>
      </c>
      <c r="V31" t="s">
        <v>3262</v>
      </c>
      <c r="W31" t="s">
        <v>3267</v>
      </c>
      <c r="X31" t="s">
        <v>4147</v>
      </c>
      <c r="Y31" t="s">
        <v>3265</v>
      </c>
      <c r="Z31" t="s">
        <v>3270</v>
      </c>
    </row>
    <row r="32" spans="1:26" hidden="1" x14ac:dyDescent="0.25">
      <c r="A32" t="s">
        <v>486</v>
      </c>
      <c r="B32" t="s">
        <v>3327</v>
      </c>
      <c r="C32" t="s">
        <v>631</v>
      </c>
      <c r="D32" t="s">
        <v>3262</v>
      </c>
      <c r="E32" t="s">
        <v>3277</v>
      </c>
      <c r="F32" t="s">
        <v>3264</v>
      </c>
      <c r="G32" t="s">
        <v>3265</v>
      </c>
      <c r="H32" t="s">
        <v>3265</v>
      </c>
      <c r="J32" t="s">
        <v>493</v>
      </c>
      <c r="K32" t="s">
        <v>3825</v>
      </c>
      <c r="L32" t="s">
        <v>3826</v>
      </c>
      <c r="M32" t="s">
        <v>472</v>
      </c>
      <c r="N32" t="s">
        <v>3277</v>
      </c>
      <c r="O32" t="s">
        <v>3787</v>
      </c>
      <c r="P32" t="s">
        <v>3265</v>
      </c>
      <c r="Q32" t="s">
        <v>3270</v>
      </c>
      <c r="S32" t="s">
        <v>491</v>
      </c>
      <c r="T32" t="s">
        <v>4182</v>
      </c>
      <c r="U32" t="s">
        <v>4183</v>
      </c>
      <c r="V32" t="s">
        <v>3262</v>
      </c>
      <c r="W32" t="s">
        <v>3274</v>
      </c>
      <c r="X32" t="s">
        <v>4147</v>
      </c>
      <c r="Y32" t="s">
        <v>3265</v>
      </c>
      <c r="Z32" t="s">
        <v>3265</v>
      </c>
    </row>
    <row r="33" spans="1:26" hidden="1" x14ac:dyDescent="0.25">
      <c r="A33" t="s">
        <v>502</v>
      </c>
      <c r="B33" t="s">
        <v>3328</v>
      </c>
      <c r="C33" t="s">
        <v>3329</v>
      </c>
      <c r="D33" t="s">
        <v>3262</v>
      </c>
      <c r="E33" t="s">
        <v>3267</v>
      </c>
      <c r="F33" t="s">
        <v>3264</v>
      </c>
      <c r="G33" t="s">
        <v>3265</v>
      </c>
      <c r="H33" t="s">
        <v>3270</v>
      </c>
      <c r="J33" t="s">
        <v>1039</v>
      </c>
      <c r="K33" t="s">
        <v>3827</v>
      </c>
      <c r="L33" t="s">
        <v>3828</v>
      </c>
      <c r="M33" t="s">
        <v>3262</v>
      </c>
      <c r="N33" t="s">
        <v>3267</v>
      </c>
      <c r="O33" t="s">
        <v>3787</v>
      </c>
      <c r="P33" t="s">
        <v>3265</v>
      </c>
      <c r="Q33" t="s">
        <v>3270</v>
      </c>
      <c r="S33" t="s">
        <v>502</v>
      </c>
      <c r="T33" t="s">
        <v>4184</v>
      </c>
      <c r="U33" t="s">
        <v>4185</v>
      </c>
      <c r="V33" t="s">
        <v>472</v>
      </c>
      <c r="W33" t="s">
        <v>3267</v>
      </c>
      <c r="X33" t="s">
        <v>4147</v>
      </c>
      <c r="Y33" t="s">
        <v>3265</v>
      </c>
      <c r="Z33" t="s">
        <v>3265</v>
      </c>
    </row>
    <row r="34" spans="1:26" hidden="1" x14ac:dyDescent="0.25">
      <c r="A34" t="s">
        <v>493</v>
      </c>
      <c r="B34" t="s">
        <v>3330</v>
      </c>
      <c r="C34" t="s">
        <v>3331</v>
      </c>
      <c r="D34" t="s">
        <v>3262</v>
      </c>
      <c r="E34" t="s">
        <v>3277</v>
      </c>
      <c r="F34" t="s">
        <v>3264</v>
      </c>
      <c r="G34" t="s">
        <v>3265</v>
      </c>
      <c r="H34" t="s">
        <v>3265</v>
      </c>
      <c r="J34" t="s">
        <v>491</v>
      </c>
      <c r="K34" t="s">
        <v>3829</v>
      </c>
      <c r="L34" t="s">
        <v>3830</v>
      </c>
      <c r="M34" t="s">
        <v>3262</v>
      </c>
      <c r="N34" t="s">
        <v>3267</v>
      </c>
      <c r="O34" t="s">
        <v>3787</v>
      </c>
      <c r="P34" t="s">
        <v>3265</v>
      </c>
      <c r="Q34" t="s">
        <v>3270</v>
      </c>
      <c r="S34" t="s">
        <v>502</v>
      </c>
      <c r="T34" t="s">
        <v>4186</v>
      </c>
      <c r="U34" t="s">
        <v>3352</v>
      </c>
      <c r="V34" t="s">
        <v>3262</v>
      </c>
      <c r="W34" t="s">
        <v>3274</v>
      </c>
      <c r="X34" t="s">
        <v>4147</v>
      </c>
      <c r="Y34" t="s">
        <v>3265</v>
      </c>
      <c r="Z34" t="s">
        <v>3265</v>
      </c>
    </row>
    <row r="35" spans="1:26" hidden="1" x14ac:dyDescent="0.25">
      <c r="A35" t="s">
        <v>2354</v>
      </c>
      <c r="B35" t="s">
        <v>3332</v>
      </c>
      <c r="C35" t="s">
        <v>3333</v>
      </c>
      <c r="D35" t="s">
        <v>472</v>
      </c>
      <c r="E35" t="s">
        <v>3274</v>
      </c>
      <c r="F35" t="s">
        <v>3264</v>
      </c>
      <c r="G35" t="s">
        <v>3265</v>
      </c>
      <c r="H35" t="s">
        <v>3270</v>
      </c>
      <c r="J35" t="s">
        <v>493</v>
      </c>
      <c r="K35" t="s">
        <v>3831</v>
      </c>
      <c r="L35" t="s">
        <v>3832</v>
      </c>
      <c r="M35" t="s">
        <v>3262</v>
      </c>
      <c r="N35" t="s">
        <v>3267</v>
      </c>
      <c r="O35" t="s">
        <v>3787</v>
      </c>
      <c r="P35" t="s">
        <v>3265</v>
      </c>
      <c r="Q35" t="s">
        <v>3265</v>
      </c>
      <c r="S35" t="s">
        <v>3271</v>
      </c>
      <c r="T35" t="s">
        <v>4187</v>
      </c>
      <c r="U35" t="s">
        <v>4188</v>
      </c>
      <c r="V35" t="s">
        <v>3262</v>
      </c>
      <c r="W35" t="s">
        <v>3274</v>
      </c>
      <c r="X35" t="s">
        <v>4147</v>
      </c>
      <c r="Y35" t="s">
        <v>3265</v>
      </c>
      <c r="Z35" t="s">
        <v>3265</v>
      </c>
    </row>
    <row r="36" spans="1:26" hidden="1" x14ac:dyDescent="0.25">
      <c r="A36" t="s">
        <v>22</v>
      </c>
      <c r="B36" t="s">
        <v>82</v>
      </c>
      <c r="C36" t="s">
        <v>83</v>
      </c>
      <c r="D36" t="s">
        <v>3262</v>
      </c>
      <c r="E36" t="s">
        <v>3277</v>
      </c>
      <c r="F36" t="s">
        <v>3264</v>
      </c>
      <c r="G36" t="s">
        <v>3265</v>
      </c>
      <c r="H36" t="s">
        <v>3265</v>
      </c>
      <c r="J36" t="s">
        <v>493</v>
      </c>
      <c r="K36" t="s">
        <v>3833</v>
      </c>
      <c r="L36" t="s">
        <v>3834</v>
      </c>
      <c r="M36" t="s">
        <v>3262</v>
      </c>
      <c r="N36" t="s">
        <v>3277</v>
      </c>
      <c r="O36" t="s">
        <v>3787</v>
      </c>
      <c r="P36" t="s">
        <v>3265</v>
      </c>
      <c r="Q36" t="s">
        <v>3265</v>
      </c>
      <c r="S36" t="s">
        <v>666</v>
      </c>
      <c r="T36" t="s">
        <v>4189</v>
      </c>
      <c r="U36" t="s">
        <v>317</v>
      </c>
      <c r="V36" t="s">
        <v>3262</v>
      </c>
      <c r="W36" t="s">
        <v>3277</v>
      </c>
      <c r="X36" t="s">
        <v>4147</v>
      </c>
      <c r="Y36" t="s">
        <v>3265</v>
      </c>
      <c r="Z36" t="s">
        <v>3270</v>
      </c>
    </row>
    <row r="37" spans="1:26" hidden="1" x14ac:dyDescent="0.25">
      <c r="A37" t="s">
        <v>491</v>
      </c>
      <c r="B37" t="s">
        <v>3334</v>
      </c>
      <c r="C37" t="s">
        <v>3335</v>
      </c>
      <c r="D37" t="s">
        <v>472</v>
      </c>
      <c r="E37" t="s">
        <v>3274</v>
      </c>
      <c r="F37" t="s">
        <v>3264</v>
      </c>
      <c r="G37" t="s">
        <v>3265</v>
      </c>
      <c r="H37" t="s">
        <v>3265</v>
      </c>
      <c r="J37" t="s">
        <v>491</v>
      </c>
      <c r="K37" t="s">
        <v>3334</v>
      </c>
      <c r="L37" t="s">
        <v>3835</v>
      </c>
      <c r="M37" t="s">
        <v>472</v>
      </c>
      <c r="N37" t="s">
        <v>3263</v>
      </c>
      <c r="O37" t="s">
        <v>3787</v>
      </c>
      <c r="P37" t="s">
        <v>3265</v>
      </c>
      <c r="Q37" t="s">
        <v>3265</v>
      </c>
      <c r="S37" t="s">
        <v>493</v>
      </c>
      <c r="T37" t="s">
        <v>4190</v>
      </c>
      <c r="U37" t="s">
        <v>4191</v>
      </c>
      <c r="V37" t="s">
        <v>3262</v>
      </c>
      <c r="W37" t="s">
        <v>3263</v>
      </c>
      <c r="X37" t="s">
        <v>4147</v>
      </c>
      <c r="Y37" t="s">
        <v>3265</v>
      </c>
      <c r="Z37" t="s">
        <v>3265</v>
      </c>
    </row>
    <row r="38" spans="1:26" hidden="1" x14ac:dyDescent="0.25">
      <c r="A38" t="s">
        <v>485</v>
      </c>
      <c r="B38" t="s">
        <v>3336</v>
      </c>
      <c r="C38" t="s">
        <v>3326</v>
      </c>
      <c r="D38" t="s">
        <v>472</v>
      </c>
      <c r="E38" t="s">
        <v>3274</v>
      </c>
      <c r="F38" t="s">
        <v>3264</v>
      </c>
      <c r="G38" t="s">
        <v>3265</v>
      </c>
      <c r="H38" t="s">
        <v>3270</v>
      </c>
      <c r="J38" t="s">
        <v>485</v>
      </c>
      <c r="K38" t="s">
        <v>3337</v>
      </c>
      <c r="L38" t="s">
        <v>3338</v>
      </c>
      <c r="M38" t="s">
        <v>3262</v>
      </c>
      <c r="N38" t="s">
        <v>3263</v>
      </c>
      <c r="O38" t="s">
        <v>3787</v>
      </c>
      <c r="P38" t="s">
        <v>3265</v>
      </c>
      <c r="Q38" t="s">
        <v>3265</v>
      </c>
      <c r="S38" t="s">
        <v>491</v>
      </c>
      <c r="T38" t="s">
        <v>3300</v>
      </c>
      <c r="U38" t="s">
        <v>104</v>
      </c>
      <c r="V38" t="s">
        <v>3262</v>
      </c>
      <c r="W38" t="s">
        <v>3267</v>
      </c>
      <c r="X38" t="s">
        <v>4147</v>
      </c>
      <c r="Y38" t="s">
        <v>3265</v>
      </c>
      <c r="Z38" t="s">
        <v>3265</v>
      </c>
    </row>
    <row r="39" spans="1:26" hidden="1" x14ac:dyDescent="0.25">
      <c r="A39" t="s">
        <v>485</v>
      </c>
      <c r="B39" t="s">
        <v>3337</v>
      </c>
      <c r="C39" t="s">
        <v>3338</v>
      </c>
      <c r="D39" t="s">
        <v>3262</v>
      </c>
      <c r="E39" t="s">
        <v>3263</v>
      </c>
      <c r="F39" t="s">
        <v>3264</v>
      </c>
      <c r="G39" t="s">
        <v>3265</v>
      </c>
      <c r="H39" t="s">
        <v>3265</v>
      </c>
      <c r="J39" t="s">
        <v>493</v>
      </c>
      <c r="K39" t="s">
        <v>3339</v>
      </c>
      <c r="L39" t="s">
        <v>3340</v>
      </c>
      <c r="M39" t="s">
        <v>472</v>
      </c>
      <c r="N39" t="s">
        <v>3277</v>
      </c>
      <c r="O39" t="s">
        <v>3787</v>
      </c>
      <c r="P39" t="s">
        <v>3265</v>
      </c>
      <c r="Q39" t="s">
        <v>3270</v>
      </c>
      <c r="S39" t="s">
        <v>508</v>
      </c>
      <c r="T39" t="s">
        <v>3302</v>
      </c>
      <c r="U39" t="s">
        <v>3303</v>
      </c>
      <c r="V39" t="s">
        <v>3262</v>
      </c>
      <c r="W39" t="s">
        <v>3267</v>
      </c>
      <c r="X39" t="s">
        <v>4147</v>
      </c>
      <c r="Y39" t="s">
        <v>3265</v>
      </c>
      <c r="Z39" t="s">
        <v>3270</v>
      </c>
    </row>
    <row r="40" spans="1:26" hidden="1" x14ac:dyDescent="0.25">
      <c r="A40" t="s">
        <v>493</v>
      </c>
      <c r="B40" t="s">
        <v>3339</v>
      </c>
      <c r="C40" t="s">
        <v>3340</v>
      </c>
      <c r="D40" t="s">
        <v>472</v>
      </c>
      <c r="E40" t="s">
        <v>3277</v>
      </c>
      <c r="F40" t="s">
        <v>3264</v>
      </c>
      <c r="G40" t="s">
        <v>3265</v>
      </c>
      <c r="H40" t="s">
        <v>3270</v>
      </c>
      <c r="J40" t="s">
        <v>493</v>
      </c>
      <c r="K40" t="s">
        <v>3836</v>
      </c>
      <c r="L40" t="s">
        <v>3837</v>
      </c>
      <c r="M40" t="s">
        <v>3262</v>
      </c>
      <c r="N40" t="s">
        <v>3277</v>
      </c>
      <c r="O40" t="s">
        <v>3787</v>
      </c>
      <c r="P40" t="s">
        <v>3265</v>
      </c>
      <c r="Q40" t="s">
        <v>3270</v>
      </c>
      <c r="S40" t="s">
        <v>491</v>
      </c>
      <c r="T40" t="s">
        <v>4192</v>
      </c>
      <c r="U40" t="s">
        <v>4193</v>
      </c>
      <c r="V40" t="s">
        <v>3262</v>
      </c>
      <c r="W40" t="s">
        <v>3267</v>
      </c>
      <c r="X40" t="s">
        <v>4147</v>
      </c>
      <c r="Y40" t="s">
        <v>3265</v>
      </c>
      <c r="Z40" t="s">
        <v>3265</v>
      </c>
    </row>
    <row r="41" spans="1:26" hidden="1" x14ac:dyDescent="0.25">
      <c r="A41" t="s">
        <v>502</v>
      </c>
      <c r="B41" t="s">
        <v>3341</v>
      </c>
      <c r="C41" t="s">
        <v>3342</v>
      </c>
      <c r="D41" t="s">
        <v>472</v>
      </c>
      <c r="E41" t="s">
        <v>3274</v>
      </c>
      <c r="F41" t="s">
        <v>3264</v>
      </c>
      <c r="G41" t="s">
        <v>3265</v>
      </c>
      <c r="H41" t="s">
        <v>3270</v>
      </c>
      <c r="J41" t="s">
        <v>502</v>
      </c>
      <c r="K41" t="s">
        <v>3838</v>
      </c>
      <c r="L41" t="s">
        <v>3352</v>
      </c>
      <c r="M41" t="s">
        <v>3262</v>
      </c>
      <c r="N41" t="s">
        <v>3277</v>
      </c>
      <c r="O41" t="s">
        <v>3787</v>
      </c>
      <c r="P41" t="s">
        <v>3265</v>
      </c>
      <c r="Q41" t="s">
        <v>3265</v>
      </c>
      <c r="S41" t="s">
        <v>3304</v>
      </c>
      <c r="T41" t="s">
        <v>3305</v>
      </c>
      <c r="U41" t="s">
        <v>3306</v>
      </c>
      <c r="V41" t="s">
        <v>472</v>
      </c>
      <c r="W41" t="s">
        <v>3263</v>
      </c>
      <c r="X41" t="s">
        <v>4147</v>
      </c>
      <c r="Y41" t="s">
        <v>3265</v>
      </c>
      <c r="Z41" t="s">
        <v>3270</v>
      </c>
    </row>
    <row r="42" spans="1:26" hidden="1" x14ac:dyDescent="0.25">
      <c r="A42" t="s">
        <v>493</v>
      </c>
      <c r="B42" t="s">
        <v>3343</v>
      </c>
      <c r="C42" t="s">
        <v>3344</v>
      </c>
      <c r="D42" t="s">
        <v>472</v>
      </c>
      <c r="E42" t="s">
        <v>3267</v>
      </c>
      <c r="F42" t="s">
        <v>3264</v>
      </c>
      <c r="G42" t="s">
        <v>3265</v>
      </c>
      <c r="H42" t="s">
        <v>3265</v>
      </c>
      <c r="J42" t="s">
        <v>502</v>
      </c>
      <c r="K42" t="s">
        <v>3839</v>
      </c>
      <c r="L42" t="s">
        <v>3840</v>
      </c>
      <c r="M42" t="s">
        <v>3262</v>
      </c>
      <c r="N42" t="s">
        <v>3267</v>
      </c>
      <c r="O42" t="s">
        <v>3787</v>
      </c>
      <c r="P42" t="s">
        <v>3265</v>
      </c>
      <c r="Q42" t="s">
        <v>3265</v>
      </c>
      <c r="S42" t="s">
        <v>669</v>
      </c>
      <c r="T42" t="s">
        <v>4194</v>
      </c>
      <c r="U42" t="s">
        <v>4195</v>
      </c>
      <c r="V42" t="s">
        <v>3262</v>
      </c>
      <c r="W42" t="s">
        <v>3277</v>
      </c>
      <c r="X42" t="s">
        <v>4147</v>
      </c>
      <c r="Y42" t="s">
        <v>3265</v>
      </c>
      <c r="Z42" t="s">
        <v>3265</v>
      </c>
    </row>
    <row r="43" spans="1:26" hidden="1" x14ac:dyDescent="0.25">
      <c r="A43" t="s">
        <v>493</v>
      </c>
      <c r="B43" t="s">
        <v>3345</v>
      </c>
      <c r="C43" t="s">
        <v>3346</v>
      </c>
      <c r="D43" t="s">
        <v>472</v>
      </c>
      <c r="E43" t="s">
        <v>3274</v>
      </c>
      <c r="F43" t="s">
        <v>3264</v>
      </c>
      <c r="G43" t="s">
        <v>3265</v>
      </c>
      <c r="H43" t="s">
        <v>3270</v>
      </c>
      <c r="J43" t="s">
        <v>502</v>
      </c>
      <c r="K43" t="s">
        <v>3841</v>
      </c>
      <c r="L43" t="s">
        <v>3802</v>
      </c>
      <c r="M43" t="s">
        <v>3262</v>
      </c>
      <c r="N43" t="s">
        <v>3267</v>
      </c>
      <c r="O43" t="s">
        <v>3787</v>
      </c>
      <c r="P43" t="s">
        <v>3265</v>
      </c>
      <c r="Q43" t="s">
        <v>3265</v>
      </c>
      <c r="S43" t="s">
        <v>502</v>
      </c>
      <c r="T43" t="s">
        <v>4196</v>
      </c>
      <c r="U43" t="s">
        <v>3310</v>
      </c>
      <c r="V43" t="s">
        <v>3262</v>
      </c>
      <c r="W43" t="s">
        <v>3277</v>
      </c>
      <c r="X43" t="s">
        <v>4147</v>
      </c>
      <c r="Y43" t="s">
        <v>3265</v>
      </c>
      <c r="Z43" t="s">
        <v>3270</v>
      </c>
    </row>
    <row r="44" spans="1:26" hidden="1" x14ac:dyDescent="0.25">
      <c r="A44" t="s">
        <v>491</v>
      </c>
      <c r="B44" t="s">
        <v>3347</v>
      </c>
      <c r="C44" t="s">
        <v>966</v>
      </c>
      <c r="D44" t="s">
        <v>3262</v>
      </c>
      <c r="E44" t="s">
        <v>3267</v>
      </c>
      <c r="F44" t="s">
        <v>3264</v>
      </c>
      <c r="G44" t="s">
        <v>3265</v>
      </c>
      <c r="H44" t="s">
        <v>3265</v>
      </c>
      <c r="J44" t="s">
        <v>502</v>
      </c>
      <c r="K44" t="s">
        <v>3842</v>
      </c>
      <c r="L44" t="s">
        <v>3843</v>
      </c>
      <c r="M44" t="s">
        <v>472</v>
      </c>
      <c r="N44" t="s">
        <v>3277</v>
      </c>
      <c r="O44" t="s">
        <v>3787</v>
      </c>
      <c r="P44" t="s">
        <v>3265</v>
      </c>
      <c r="Q44" t="s">
        <v>3265</v>
      </c>
      <c r="S44" t="s">
        <v>491</v>
      </c>
      <c r="T44" t="s">
        <v>3817</v>
      </c>
      <c r="U44" t="s">
        <v>3374</v>
      </c>
      <c r="V44" t="s">
        <v>472</v>
      </c>
      <c r="W44" t="s">
        <v>3277</v>
      </c>
      <c r="X44" t="s">
        <v>4147</v>
      </c>
      <c r="Y44" t="s">
        <v>3265</v>
      </c>
      <c r="Z44" t="s">
        <v>3265</v>
      </c>
    </row>
    <row r="45" spans="1:26" hidden="1" x14ac:dyDescent="0.25">
      <c r="A45" t="s">
        <v>502</v>
      </c>
      <c r="B45" t="s">
        <v>3348</v>
      </c>
      <c r="C45" t="s">
        <v>1750</v>
      </c>
      <c r="D45" t="s">
        <v>472</v>
      </c>
      <c r="E45" t="s">
        <v>3267</v>
      </c>
      <c r="F45" t="s">
        <v>3264</v>
      </c>
      <c r="G45" t="s">
        <v>3265</v>
      </c>
      <c r="H45" t="s">
        <v>3270</v>
      </c>
      <c r="J45" t="s">
        <v>502</v>
      </c>
      <c r="K45" t="s">
        <v>3349</v>
      </c>
      <c r="L45" t="s">
        <v>3350</v>
      </c>
      <c r="M45" t="s">
        <v>3262</v>
      </c>
      <c r="N45" t="s">
        <v>3263</v>
      </c>
      <c r="O45" t="s">
        <v>3787</v>
      </c>
      <c r="P45" t="s">
        <v>3265</v>
      </c>
      <c r="Q45" t="s">
        <v>3265</v>
      </c>
      <c r="S45" t="s">
        <v>491</v>
      </c>
      <c r="T45" t="s">
        <v>3311</v>
      </c>
      <c r="U45" t="s">
        <v>3312</v>
      </c>
      <c r="V45" t="s">
        <v>3262</v>
      </c>
      <c r="W45" t="s">
        <v>3277</v>
      </c>
      <c r="X45" t="s">
        <v>4147</v>
      </c>
      <c r="Y45" t="s">
        <v>3265</v>
      </c>
      <c r="Z45" t="s">
        <v>3265</v>
      </c>
    </row>
    <row r="46" spans="1:26" hidden="1" x14ac:dyDescent="0.25">
      <c r="A46" t="s">
        <v>502</v>
      </c>
      <c r="B46" t="s">
        <v>3349</v>
      </c>
      <c r="C46" t="s">
        <v>3350</v>
      </c>
      <c r="D46" t="s">
        <v>3262</v>
      </c>
      <c r="E46" t="s">
        <v>3263</v>
      </c>
      <c r="F46" t="s">
        <v>3264</v>
      </c>
      <c r="G46" t="s">
        <v>3265</v>
      </c>
      <c r="H46" t="s">
        <v>3265</v>
      </c>
      <c r="J46" t="s">
        <v>502</v>
      </c>
      <c r="K46" t="s">
        <v>3844</v>
      </c>
      <c r="L46" t="s">
        <v>3845</v>
      </c>
      <c r="M46" t="s">
        <v>3262</v>
      </c>
      <c r="N46" t="s">
        <v>3267</v>
      </c>
      <c r="O46" t="s">
        <v>3787</v>
      </c>
      <c r="P46" t="s">
        <v>3265</v>
      </c>
      <c r="Q46" t="s">
        <v>3270</v>
      </c>
      <c r="S46" t="s">
        <v>1198</v>
      </c>
      <c r="T46" t="s">
        <v>4197</v>
      </c>
      <c r="U46" t="s">
        <v>50</v>
      </c>
      <c r="V46" t="s">
        <v>3262</v>
      </c>
      <c r="W46" t="s">
        <v>3277</v>
      </c>
      <c r="X46" t="s">
        <v>4147</v>
      </c>
      <c r="Y46" t="s">
        <v>3265</v>
      </c>
      <c r="Z46" t="s">
        <v>3265</v>
      </c>
    </row>
    <row r="47" spans="1:26" hidden="1" x14ac:dyDescent="0.25">
      <c r="A47" t="s">
        <v>502</v>
      </c>
      <c r="B47" t="s">
        <v>3351</v>
      </c>
      <c r="C47" t="s">
        <v>3352</v>
      </c>
      <c r="D47" t="s">
        <v>3262</v>
      </c>
      <c r="E47" t="s">
        <v>3263</v>
      </c>
      <c r="F47" t="s">
        <v>3264</v>
      </c>
      <c r="G47" t="s">
        <v>3265</v>
      </c>
      <c r="H47" t="s">
        <v>3265</v>
      </c>
      <c r="J47" t="s">
        <v>502</v>
      </c>
      <c r="K47" t="s">
        <v>3846</v>
      </c>
      <c r="L47" t="s">
        <v>3847</v>
      </c>
      <c r="M47" t="s">
        <v>3262</v>
      </c>
      <c r="N47" t="s">
        <v>3263</v>
      </c>
      <c r="O47" t="s">
        <v>3787</v>
      </c>
      <c r="P47" t="s">
        <v>3265</v>
      </c>
      <c r="Q47" t="s">
        <v>3265</v>
      </c>
      <c r="S47" t="s">
        <v>508</v>
      </c>
      <c r="T47" t="s">
        <v>4198</v>
      </c>
      <c r="U47" t="s">
        <v>4199</v>
      </c>
      <c r="V47" t="s">
        <v>3262</v>
      </c>
      <c r="W47" t="s">
        <v>3274</v>
      </c>
      <c r="X47" t="s">
        <v>4147</v>
      </c>
      <c r="Y47" t="s">
        <v>3265</v>
      </c>
      <c r="Z47" t="s">
        <v>3270</v>
      </c>
    </row>
    <row r="48" spans="1:26" hidden="1" x14ac:dyDescent="0.25">
      <c r="A48" t="s">
        <v>502</v>
      </c>
      <c r="B48" t="s">
        <v>3353</v>
      </c>
      <c r="C48" t="s">
        <v>3352</v>
      </c>
      <c r="D48" t="s">
        <v>3262</v>
      </c>
      <c r="E48" t="s">
        <v>3267</v>
      </c>
      <c r="F48" t="s">
        <v>3264</v>
      </c>
      <c r="G48" t="s">
        <v>3265</v>
      </c>
      <c r="H48" t="s">
        <v>3270</v>
      </c>
      <c r="J48" t="s">
        <v>669</v>
      </c>
      <c r="K48" t="s">
        <v>3848</v>
      </c>
      <c r="L48" t="s">
        <v>3849</v>
      </c>
      <c r="M48" t="s">
        <v>3262</v>
      </c>
      <c r="N48" t="s">
        <v>3277</v>
      </c>
      <c r="O48" t="s">
        <v>3787</v>
      </c>
      <c r="P48" t="s">
        <v>3265</v>
      </c>
      <c r="Q48" t="s">
        <v>3265</v>
      </c>
      <c r="S48" t="s">
        <v>1039</v>
      </c>
      <c r="T48" t="s">
        <v>4200</v>
      </c>
      <c r="U48" t="s">
        <v>1752</v>
      </c>
      <c r="V48" t="s">
        <v>3262</v>
      </c>
      <c r="W48" t="s">
        <v>3267</v>
      </c>
      <c r="X48" t="s">
        <v>4147</v>
      </c>
      <c r="Y48" t="s">
        <v>3265</v>
      </c>
      <c r="Z48" t="s">
        <v>3270</v>
      </c>
    </row>
    <row r="49" spans="1:26" hidden="1" x14ac:dyDescent="0.25">
      <c r="A49" t="s">
        <v>507</v>
      </c>
      <c r="B49" t="s">
        <v>3354</v>
      </c>
      <c r="C49" t="s">
        <v>3355</v>
      </c>
      <c r="D49" t="s">
        <v>472</v>
      </c>
      <c r="E49" t="s">
        <v>3267</v>
      </c>
      <c r="F49" t="s">
        <v>3264</v>
      </c>
      <c r="G49" t="s">
        <v>3265</v>
      </c>
      <c r="H49" t="s">
        <v>3265</v>
      </c>
      <c r="J49" t="s">
        <v>669</v>
      </c>
      <c r="K49" t="s">
        <v>3850</v>
      </c>
      <c r="L49" t="s">
        <v>3851</v>
      </c>
      <c r="M49" t="s">
        <v>3262</v>
      </c>
      <c r="N49" t="s">
        <v>3274</v>
      </c>
      <c r="O49" t="s">
        <v>3787</v>
      </c>
      <c r="P49" t="s">
        <v>3265</v>
      </c>
      <c r="Q49" t="s">
        <v>3265</v>
      </c>
      <c r="S49" t="s">
        <v>502</v>
      </c>
      <c r="T49" t="s">
        <v>4201</v>
      </c>
      <c r="U49" t="s">
        <v>4202</v>
      </c>
      <c r="V49" t="s">
        <v>3262</v>
      </c>
      <c r="W49" t="s">
        <v>3277</v>
      </c>
      <c r="X49" t="s">
        <v>4147</v>
      </c>
      <c r="Y49" t="s">
        <v>3265</v>
      </c>
      <c r="Z49" t="s">
        <v>3265</v>
      </c>
    </row>
    <row r="50" spans="1:26" x14ac:dyDescent="0.25">
      <c r="A50" t="s">
        <v>508</v>
      </c>
      <c r="B50" t="s">
        <v>3356</v>
      </c>
      <c r="C50" t="s">
        <v>3357</v>
      </c>
      <c r="D50" t="s">
        <v>472</v>
      </c>
      <c r="E50" t="s">
        <v>3277</v>
      </c>
      <c r="F50" t="s">
        <v>3264</v>
      </c>
      <c r="G50" t="s">
        <v>3265</v>
      </c>
      <c r="H50" t="s">
        <v>3270</v>
      </c>
      <c r="J50" t="s">
        <v>502</v>
      </c>
      <c r="K50" t="s">
        <v>3852</v>
      </c>
      <c r="L50" t="s">
        <v>3853</v>
      </c>
      <c r="M50" t="s">
        <v>3262</v>
      </c>
      <c r="N50" t="s">
        <v>3274</v>
      </c>
      <c r="O50" t="s">
        <v>3787</v>
      </c>
      <c r="P50" t="s">
        <v>3265</v>
      </c>
      <c r="Q50" t="s">
        <v>3265</v>
      </c>
      <c r="S50" t="s">
        <v>22</v>
      </c>
      <c r="T50" t="s">
        <v>429</v>
      </c>
      <c r="U50" t="s">
        <v>430</v>
      </c>
      <c r="V50" t="s">
        <v>3262</v>
      </c>
      <c r="W50" t="s">
        <v>3263</v>
      </c>
      <c r="X50" t="s">
        <v>4147</v>
      </c>
      <c r="Y50" t="s">
        <v>3265</v>
      </c>
      <c r="Z50" t="s">
        <v>3270</v>
      </c>
    </row>
    <row r="51" spans="1:26" hidden="1" x14ac:dyDescent="0.25">
      <c r="A51" t="s">
        <v>508</v>
      </c>
      <c r="B51" t="s">
        <v>3358</v>
      </c>
      <c r="C51" t="s">
        <v>3359</v>
      </c>
      <c r="D51" t="s">
        <v>3262</v>
      </c>
      <c r="E51" t="s">
        <v>3267</v>
      </c>
      <c r="F51" t="s">
        <v>3264</v>
      </c>
      <c r="G51" t="s">
        <v>3265</v>
      </c>
      <c r="H51" t="s">
        <v>3270</v>
      </c>
      <c r="J51" t="s">
        <v>502</v>
      </c>
      <c r="K51" t="s">
        <v>3854</v>
      </c>
      <c r="L51" t="s">
        <v>3855</v>
      </c>
      <c r="M51" t="s">
        <v>3262</v>
      </c>
      <c r="N51" t="s">
        <v>3274</v>
      </c>
      <c r="O51" t="s">
        <v>3787</v>
      </c>
      <c r="P51" t="s">
        <v>3265</v>
      </c>
      <c r="Q51" t="s">
        <v>3265</v>
      </c>
      <c r="S51" t="s">
        <v>493</v>
      </c>
      <c r="T51" t="s">
        <v>4203</v>
      </c>
      <c r="U51" t="s">
        <v>4204</v>
      </c>
      <c r="V51" t="s">
        <v>3262</v>
      </c>
      <c r="W51" t="s">
        <v>3267</v>
      </c>
      <c r="X51" t="s">
        <v>4147</v>
      </c>
      <c r="Y51" t="s">
        <v>3265</v>
      </c>
      <c r="Z51" t="s">
        <v>3265</v>
      </c>
    </row>
    <row r="52" spans="1:26" hidden="1" x14ac:dyDescent="0.25">
      <c r="A52" t="s">
        <v>2555</v>
      </c>
      <c r="B52" t="s">
        <v>3360</v>
      </c>
      <c r="C52" t="s">
        <v>3361</v>
      </c>
      <c r="D52" t="s">
        <v>3262</v>
      </c>
      <c r="E52" t="s">
        <v>3263</v>
      </c>
      <c r="F52" t="s">
        <v>3264</v>
      </c>
      <c r="G52" t="s">
        <v>3265</v>
      </c>
      <c r="H52" t="s">
        <v>3265</v>
      </c>
      <c r="J52" t="s">
        <v>1218</v>
      </c>
      <c r="K52" t="s">
        <v>3856</v>
      </c>
      <c r="L52" t="s">
        <v>3857</v>
      </c>
      <c r="M52" t="s">
        <v>3262</v>
      </c>
      <c r="N52" t="s">
        <v>3277</v>
      </c>
      <c r="O52" t="s">
        <v>3787</v>
      </c>
      <c r="P52" t="s">
        <v>3265</v>
      </c>
      <c r="Q52" t="s">
        <v>3270</v>
      </c>
      <c r="S52" t="s">
        <v>493</v>
      </c>
      <c r="T52" t="s">
        <v>4205</v>
      </c>
      <c r="U52" t="s">
        <v>733</v>
      </c>
      <c r="V52" t="s">
        <v>3262</v>
      </c>
      <c r="W52" t="s">
        <v>3274</v>
      </c>
      <c r="X52" t="s">
        <v>4147</v>
      </c>
      <c r="Y52" t="s">
        <v>3265</v>
      </c>
      <c r="Z52" t="s">
        <v>3265</v>
      </c>
    </row>
    <row r="53" spans="1:26" hidden="1" x14ac:dyDescent="0.25">
      <c r="A53" t="s">
        <v>493</v>
      </c>
      <c r="B53" t="s">
        <v>3362</v>
      </c>
      <c r="C53" t="s">
        <v>3363</v>
      </c>
      <c r="D53" t="s">
        <v>3262</v>
      </c>
      <c r="E53" t="s">
        <v>3267</v>
      </c>
      <c r="F53" t="s">
        <v>3264</v>
      </c>
      <c r="G53" t="s">
        <v>3265</v>
      </c>
      <c r="H53" t="s">
        <v>3265</v>
      </c>
      <c r="J53" t="s">
        <v>508</v>
      </c>
      <c r="K53" t="s">
        <v>3358</v>
      </c>
      <c r="L53" t="s">
        <v>3359</v>
      </c>
      <c r="M53" t="s">
        <v>3262</v>
      </c>
      <c r="N53" t="s">
        <v>3267</v>
      </c>
      <c r="O53" t="s">
        <v>3787</v>
      </c>
      <c r="P53" t="s">
        <v>3265</v>
      </c>
      <c r="Q53" t="s">
        <v>3270</v>
      </c>
      <c r="S53" t="s">
        <v>502</v>
      </c>
      <c r="T53" t="s">
        <v>3319</v>
      </c>
      <c r="U53" t="s">
        <v>3352</v>
      </c>
      <c r="V53" t="s">
        <v>3262</v>
      </c>
      <c r="W53" t="s">
        <v>3277</v>
      </c>
      <c r="X53" t="s">
        <v>4147</v>
      </c>
      <c r="Y53" t="s">
        <v>3265</v>
      </c>
      <c r="Z53" t="s">
        <v>3270</v>
      </c>
    </row>
    <row r="54" spans="1:26" hidden="1" x14ac:dyDescent="0.25">
      <c r="A54" t="s">
        <v>493</v>
      </c>
      <c r="B54" t="s">
        <v>3364</v>
      </c>
      <c r="C54" t="s">
        <v>3359</v>
      </c>
      <c r="D54" t="s">
        <v>3262</v>
      </c>
      <c r="E54" t="s">
        <v>3263</v>
      </c>
      <c r="F54" t="s">
        <v>3264</v>
      </c>
      <c r="G54" t="s">
        <v>3265</v>
      </c>
      <c r="H54" t="s">
        <v>3265</v>
      </c>
      <c r="J54" t="s">
        <v>1218</v>
      </c>
      <c r="K54" t="s">
        <v>3858</v>
      </c>
      <c r="L54" t="s">
        <v>3859</v>
      </c>
      <c r="M54" t="s">
        <v>3262</v>
      </c>
      <c r="N54" t="s">
        <v>3274</v>
      </c>
      <c r="O54" t="s">
        <v>3787</v>
      </c>
      <c r="P54" t="s">
        <v>3265</v>
      </c>
      <c r="Q54" t="s">
        <v>3270</v>
      </c>
      <c r="S54" t="s">
        <v>508</v>
      </c>
      <c r="T54" t="s">
        <v>4206</v>
      </c>
      <c r="U54" t="s">
        <v>3509</v>
      </c>
      <c r="V54" t="s">
        <v>3262</v>
      </c>
      <c r="W54" t="s">
        <v>3267</v>
      </c>
      <c r="X54" t="s">
        <v>4147</v>
      </c>
      <c r="Y54" t="s">
        <v>3265</v>
      </c>
      <c r="Z54" t="s">
        <v>3270</v>
      </c>
    </row>
    <row r="55" spans="1:26" hidden="1" x14ac:dyDescent="0.25">
      <c r="A55" t="s">
        <v>502</v>
      </c>
      <c r="B55" t="s">
        <v>3365</v>
      </c>
      <c r="C55" t="s">
        <v>283</v>
      </c>
      <c r="D55" t="s">
        <v>3262</v>
      </c>
      <c r="E55" t="s">
        <v>3267</v>
      </c>
      <c r="F55" t="s">
        <v>3264</v>
      </c>
      <c r="G55" t="s">
        <v>3265</v>
      </c>
      <c r="H55" t="s">
        <v>3270</v>
      </c>
      <c r="J55" t="s">
        <v>502</v>
      </c>
      <c r="K55" t="s">
        <v>3860</v>
      </c>
      <c r="L55" t="s">
        <v>3861</v>
      </c>
      <c r="M55" t="s">
        <v>3262</v>
      </c>
      <c r="N55" t="s">
        <v>3267</v>
      </c>
      <c r="O55" t="s">
        <v>3787</v>
      </c>
      <c r="P55" t="s">
        <v>3265</v>
      </c>
      <c r="Q55" t="s">
        <v>3270</v>
      </c>
      <c r="S55" t="s">
        <v>485</v>
      </c>
      <c r="T55" t="s">
        <v>4207</v>
      </c>
      <c r="U55" t="s">
        <v>3948</v>
      </c>
      <c r="V55" t="s">
        <v>3262</v>
      </c>
      <c r="W55" t="s">
        <v>3263</v>
      </c>
      <c r="X55" t="s">
        <v>4147</v>
      </c>
      <c r="Y55" t="s">
        <v>3265</v>
      </c>
      <c r="Z55" t="s">
        <v>3265</v>
      </c>
    </row>
    <row r="56" spans="1:26" hidden="1" x14ac:dyDescent="0.25">
      <c r="A56" t="s">
        <v>502</v>
      </c>
      <c r="B56" t="s">
        <v>3366</v>
      </c>
      <c r="C56" t="s">
        <v>3367</v>
      </c>
      <c r="D56" t="s">
        <v>472</v>
      </c>
      <c r="E56" t="s">
        <v>3277</v>
      </c>
      <c r="F56" t="s">
        <v>3264</v>
      </c>
      <c r="G56" t="s">
        <v>3265</v>
      </c>
      <c r="H56" t="s">
        <v>3265</v>
      </c>
      <c r="J56" t="s">
        <v>669</v>
      </c>
      <c r="K56" t="s">
        <v>3862</v>
      </c>
      <c r="L56" t="s">
        <v>3649</v>
      </c>
      <c r="M56" t="s">
        <v>3262</v>
      </c>
      <c r="N56" t="s">
        <v>3267</v>
      </c>
      <c r="O56" t="s">
        <v>3787</v>
      </c>
      <c r="P56" t="s">
        <v>3265</v>
      </c>
      <c r="Q56" t="s">
        <v>3270</v>
      </c>
      <c r="S56" t="s">
        <v>1036</v>
      </c>
      <c r="T56" t="s">
        <v>4208</v>
      </c>
      <c r="U56" t="s">
        <v>4209</v>
      </c>
      <c r="V56" t="s">
        <v>3262</v>
      </c>
      <c r="W56" t="s">
        <v>3274</v>
      </c>
      <c r="X56" t="s">
        <v>4147</v>
      </c>
      <c r="Y56" t="s">
        <v>3265</v>
      </c>
      <c r="Z56" t="s">
        <v>3265</v>
      </c>
    </row>
    <row r="57" spans="1:26" hidden="1" x14ac:dyDescent="0.25">
      <c r="A57" t="s">
        <v>491</v>
      </c>
      <c r="B57" t="s">
        <v>3368</v>
      </c>
      <c r="C57" t="s">
        <v>3369</v>
      </c>
      <c r="D57" t="s">
        <v>472</v>
      </c>
      <c r="E57" t="s">
        <v>3277</v>
      </c>
      <c r="F57" t="s">
        <v>3264</v>
      </c>
      <c r="G57" t="s">
        <v>3265</v>
      </c>
      <c r="H57" t="s">
        <v>3265</v>
      </c>
      <c r="J57" t="s">
        <v>491</v>
      </c>
      <c r="K57" t="s">
        <v>3863</v>
      </c>
      <c r="L57" t="s">
        <v>3679</v>
      </c>
      <c r="M57" t="s">
        <v>3262</v>
      </c>
      <c r="N57" t="s">
        <v>3263</v>
      </c>
      <c r="O57" t="s">
        <v>3787</v>
      </c>
      <c r="P57" t="s">
        <v>3265</v>
      </c>
      <c r="Q57" t="s">
        <v>3265</v>
      </c>
      <c r="S57" t="s">
        <v>507</v>
      </c>
      <c r="T57" t="s">
        <v>4210</v>
      </c>
      <c r="U57" t="s">
        <v>4211</v>
      </c>
      <c r="V57" t="s">
        <v>3262</v>
      </c>
      <c r="W57" t="s">
        <v>3267</v>
      </c>
      <c r="X57" t="s">
        <v>4147</v>
      </c>
      <c r="Y57" t="s">
        <v>3265</v>
      </c>
      <c r="Z57" t="s">
        <v>3265</v>
      </c>
    </row>
    <row r="58" spans="1:26" hidden="1" x14ac:dyDescent="0.25">
      <c r="A58" t="s">
        <v>502</v>
      </c>
      <c r="B58" t="s">
        <v>1821</v>
      </c>
      <c r="C58" t="s">
        <v>3370</v>
      </c>
      <c r="D58" t="s">
        <v>472</v>
      </c>
      <c r="E58" t="s">
        <v>3277</v>
      </c>
      <c r="F58" t="s">
        <v>3264</v>
      </c>
      <c r="G58" t="s">
        <v>3265</v>
      </c>
      <c r="H58" t="s">
        <v>3265</v>
      </c>
      <c r="J58" t="s">
        <v>491</v>
      </c>
      <c r="K58" t="s">
        <v>3372</v>
      </c>
      <c r="L58" t="s">
        <v>733</v>
      </c>
      <c r="M58" t="s">
        <v>3262</v>
      </c>
      <c r="N58" t="s">
        <v>3263</v>
      </c>
      <c r="O58" t="s">
        <v>3787</v>
      </c>
      <c r="P58" t="s">
        <v>3265</v>
      </c>
      <c r="Q58" t="s">
        <v>3270</v>
      </c>
      <c r="S58" t="s">
        <v>1036</v>
      </c>
      <c r="T58" t="s">
        <v>4212</v>
      </c>
      <c r="U58" t="s">
        <v>4213</v>
      </c>
      <c r="V58" t="s">
        <v>3262</v>
      </c>
      <c r="W58" t="s">
        <v>3274</v>
      </c>
      <c r="X58" t="s">
        <v>4147</v>
      </c>
      <c r="Y58" t="s">
        <v>3265</v>
      </c>
      <c r="Z58" t="s">
        <v>3265</v>
      </c>
    </row>
    <row r="59" spans="1:26" hidden="1" x14ac:dyDescent="0.25">
      <c r="A59" t="s">
        <v>502</v>
      </c>
      <c r="B59" t="s">
        <v>3371</v>
      </c>
      <c r="C59" t="s">
        <v>3261</v>
      </c>
      <c r="D59" t="s">
        <v>3262</v>
      </c>
      <c r="E59" t="s">
        <v>3263</v>
      </c>
      <c r="F59" t="s">
        <v>3264</v>
      </c>
      <c r="G59" t="s">
        <v>3265</v>
      </c>
      <c r="H59" t="s">
        <v>3265</v>
      </c>
      <c r="J59" t="s">
        <v>502</v>
      </c>
      <c r="K59" t="s">
        <v>3864</v>
      </c>
      <c r="L59" t="s">
        <v>3865</v>
      </c>
      <c r="M59" t="s">
        <v>472</v>
      </c>
      <c r="N59" t="s">
        <v>3277</v>
      </c>
      <c r="O59" t="s">
        <v>3787</v>
      </c>
      <c r="P59" t="s">
        <v>3265</v>
      </c>
      <c r="Q59" t="s">
        <v>3270</v>
      </c>
      <c r="S59" t="s">
        <v>493</v>
      </c>
      <c r="T59" t="s">
        <v>3821</v>
      </c>
      <c r="U59" t="s">
        <v>4214</v>
      </c>
      <c r="V59" t="s">
        <v>3262</v>
      </c>
      <c r="W59" t="s">
        <v>3267</v>
      </c>
      <c r="X59" t="s">
        <v>4147</v>
      </c>
      <c r="Y59" t="s">
        <v>3265</v>
      </c>
      <c r="Z59" t="s">
        <v>3265</v>
      </c>
    </row>
    <row r="60" spans="1:26" hidden="1" x14ac:dyDescent="0.25">
      <c r="A60" t="s">
        <v>491</v>
      </c>
      <c r="B60" t="s">
        <v>3372</v>
      </c>
      <c r="C60" t="s">
        <v>733</v>
      </c>
      <c r="D60" t="s">
        <v>3262</v>
      </c>
      <c r="E60" t="s">
        <v>3263</v>
      </c>
      <c r="F60" t="s">
        <v>3264</v>
      </c>
      <c r="G60" t="s">
        <v>3265</v>
      </c>
      <c r="H60" t="s">
        <v>3270</v>
      </c>
      <c r="J60" t="s">
        <v>1105</v>
      </c>
      <c r="K60" t="s">
        <v>3866</v>
      </c>
      <c r="L60" t="s">
        <v>3867</v>
      </c>
      <c r="M60" t="s">
        <v>3262</v>
      </c>
      <c r="N60" t="s">
        <v>3277</v>
      </c>
      <c r="O60" t="s">
        <v>3787</v>
      </c>
      <c r="P60" t="s">
        <v>3265</v>
      </c>
      <c r="Q60" t="s">
        <v>3270</v>
      </c>
      <c r="S60" t="s">
        <v>502</v>
      </c>
      <c r="T60" t="s">
        <v>4215</v>
      </c>
      <c r="U60" t="s">
        <v>3326</v>
      </c>
      <c r="V60" t="s">
        <v>3262</v>
      </c>
      <c r="W60" t="s">
        <v>3267</v>
      </c>
      <c r="X60" t="s">
        <v>4147</v>
      </c>
      <c r="Y60" t="s">
        <v>3265</v>
      </c>
      <c r="Z60" t="s">
        <v>3270</v>
      </c>
    </row>
    <row r="61" spans="1:26" hidden="1" x14ac:dyDescent="0.25">
      <c r="A61" t="s">
        <v>491</v>
      </c>
      <c r="B61" t="s">
        <v>3373</v>
      </c>
      <c r="C61" t="s">
        <v>3374</v>
      </c>
      <c r="D61" t="s">
        <v>472</v>
      </c>
      <c r="E61" t="s">
        <v>3263</v>
      </c>
      <c r="F61" t="s">
        <v>3264</v>
      </c>
      <c r="G61" t="s">
        <v>3265</v>
      </c>
      <c r="H61" t="s">
        <v>3270</v>
      </c>
      <c r="J61" t="s">
        <v>485</v>
      </c>
      <c r="K61" t="s">
        <v>3868</v>
      </c>
      <c r="L61" t="s">
        <v>3869</v>
      </c>
      <c r="M61" t="s">
        <v>472</v>
      </c>
      <c r="N61" t="s">
        <v>3274</v>
      </c>
      <c r="O61" t="s">
        <v>3787</v>
      </c>
      <c r="P61" t="s">
        <v>3265</v>
      </c>
      <c r="Q61" t="s">
        <v>3265</v>
      </c>
      <c r="S61" t="s">
        <v>502</v>
      </c>
      <c r="T61" t="s">
        <v>4216</v>
      </c>
      <c r="U61" t="s">
        <v>3310</v>
      </c>
      <c r="V61" t="s">
        <v>3262</v>
      </c>
      <c r="W61" t="s">
        <v>3263</v>
      </c>
      <c r="X61" t="s">
        <v>4147</v>
      </c>
      <c r="Y61" t="s">
        <v>3265</v>
      </c>
      <c r="Z61" t="s">
        <v>3265</v>
      </c>
    </row>
    <row r="62" spans="1:26" hidden="1" x14ac:dyDescent="0.25">
      <c r="A62" t="s">
        <v>485</v>
      </c>
      <c r="B62" t="s">
        <v>3375</v>
      </c>
      <c r="C62" t="s">
        <v>3376</v>
      </c>
      <c r="D62" t="s">
        <v>3262</v>
      </c>
      <c r="E62" t="s">
        <v>3267</v>
      </c>
      <c r="F62" t="s">
        <v>3264</v>
      </c>
      <c r="G62" t="s">
        <v>3265</v>
      </c>
      <c r="H62" t="s">
        <v>3265</v>
      </c>
      <c r="J62" t="s">
        <v>485</v>
      </c>
      <c r="K62" t="s">
        <v>3375</v>
      </c>
      <c r="L62" t="s">
        <v>3585</v>
      </c>
      <c r="M62" t="s">
        <v>472</v>
      </c>
      <c r="N62" t="s">
        <v>3274</v>
      </c>
      <c r="O62" t="s">
        <v>3787</v>
      </c>
      <c r="P62" t="s">
        <v>3265</v>
      </c>
      <c r="Q62" t="s">
        <v>3265</v>
      </c>
      <c r="S62" t="s">
        <v>1039</v>
      </c>
      <c r="T62" t="s">
        <v>4217</v>
      </c>
      <c r="U62" t="s">
        <v>4218</v>
      </c>
      <c r="V62" t="s">
        <v>3262</v>
      </c>
      <c r="W62" t="s">
        <v>3267</v>
      </c>
      <c r="X62" t="s">
        <v>4147</v>
      </c>
      <c r="Y62" t="s">
        <v>3265</v>
      </c>
      <c r="Z62" t="s">
        <v>3270</v>
      </c>
    </row>
    <row r="63" spans="1:26" hidden="1" x14ac:dyDescent="0.25">
      <c r="A63" t="s">
        <v>485</v>
      </c>
      <c r="B63" t="s">
        <v>3377</v>
      </c>
      <c r="C63" t="s">
        <v>3378</v>
      </c>
      <c r="D63" t="s">
        <v>472</v>
      </c>
      <c r="E63" t="s">
        <v>3274</v>
      </c>
      <c r="F63" t="s">
        <v>3264</v>
      </c>
      <c r="G63" t="s">
        <v>3265</v>
      </c>
      <c r="H63" t="s">
        <v>3265</v>
      </c>
      <c r="J63" t="s">
        <v>502</v>
      </c>
      <c r="K63" t="s">
        <v>3870</v>
      </c>
      <c r="L63" t="s">
        <v>3786</v>
      </c>
      <c r="M63" t="s">
        <v>3262</v>
      </c>
      <c r="N63" t="s">
        <v>3274</v>
      </c>
      <c r="O63" t="s">
        <v>3787</v>
      </c>
      <c r="P63" t="s">
        <v>3265</v>
      </c>
      <c r="Q63" t="s">
        <v>3270</v>
      </c>
      <c r="S63" t="s">
        <v>1198</v>
      </c>
      <c r="T63" t="s">
        <v>4219</v>
      </c>
      <c r="U63" t="s">
        <v>1013</v>
      </c>
      <c r="V63" t="s">
        <v>3262</v>
      </c>
      <c r="W63" t="s">
        <v>3267</v>
      </c>
      <c r="X63" t="s">
        <v>4147</v>
      </c>
      <c r="Y63" t="s">
        <v>3265</v>
      </c>
      <c r="Z63" t="s">
        <v>3270</v>
      </c>
    </row>
    <row r="64" spans="1:26" hidden="1" x14ac:dyDescent="0.25">
      <c r="A64" t="s">
        <v>493</v>
      </c>
      <c r="B64" t="s">
        <v>3379</v>
      </c>
      <c r="C64" t="s">
        <v>317</v>
      </c>
      <c r="D64" t="s">
        <v>3262</v>
      </c>
      <c r="E64" t="s">
        <v>3274</v>
      </c>
      <c r="F64" t="s">
        <v>3264</v>
      </c>
      <c r="G64" t="s">
        <v>3265</v>
      </c>
      <c r="H64" t="s">
        <v>3265</v>
      </c>
      <c r="J64" t="s">
        <v>491</v>
      </c>
      <c r="K64" t="s">
        <v>3871</v>
      </c>
      <c r="L64" t="s">
        <v>3872</v>
      </c>
      <c r="M64" t="s">
        <v>472</v>
      </c>
      <c r="N64" t="s">
        <v>3267</v>
      </c>
      <c r="O64" t="s">
        <v>3787</v>
      </c>
      <c r="P64" t="s">
        <v>3265</v>
      </c>
      <c r="Q64" t="s">
        <v>3265</v>
      </c>
      <c r="S64" t="s">
        <v>493</v>
      </c>
      <c r="T64" t="s">
        <v>4220</v>
      </c>
      <c r="U64" t="s">
        <v>248</v>
      </c>
      <c r="V64" t="s">
        <v>3262</v>
      </c>
      <c r="W64" t="s">
        <v>3267</v>
      </c>
      <c r="X64" t="s">
        <v>4147</v>
      </c>
      <c r="Y64" t="s">
        <v>3265</v>
      </c>
      <c r="Z64" t="s">
        <v>3270</v>
      </c>
    </row>
    <row r="65" spans="1:26" hidden="1" x14ac:dyDescent="0.25">
      <c r="A65" t="s">
        <v>22</v>
      </c>
      <c r="B65" t="s">
        <v>3380</v>
      </c>
      <c r="C65" t="s">
        <v>3159</v>
      </c>
      <c r="D65" t="s">
        <v>472</v>
      </c>
      <c r="E65" t="s">
        <v>3274</v>
      </c>
      <c r="F65" t="s">
        <v>3264</v>
      </c>
      <c r="G65" t="s">
        <v>3265</v>
      </c>
      <c r="H65" t="s">
        <v>3265</v>
      </c>
      <c r="J65" t="s">
        <v>502</v>
      </c>
      <c r="K65" t="s">
        <v>3873</v>
      </c>
      <c r="L65" t="s">
        <v>3874</v>
      </c>
      <c r="M65" t="s">
        <v>472</v>
      </c>
      <c r="N65" t="s">
        <v>3274</v>
      </c>
      <c r="O65" t="s">
        <v>3787</v>
      </c>
      <c r="P65" t="s">
        <v>3265</v>
      </c>
      <c r="Q65" t="s">
        <v>3270</v>
      </c>
      <c r="S65" t="s">
        <v>1218</v>
      </c>
      <c r="T65" t="s">
        <v>4221</v>
      </c>
      <c r="U65" t="s">
        <v>4222</v>
      </c>
      <c r="V65" t="s">
        <v>3262</v>
      </c>
      <c r="W65" t="s">
        <v>3277</v>
      </c>
      <c r="X65" t="s">
        <v>4147</v>
      </c>
      <c r="Y65" t="s">
        <v>3265</v>
      </c>
      <c r="Z65" t="s">
        <v>3270</v>
      </c>
    </row>
    <row r="66" spans="1:26" hidden="1" x14ac:dyDescent="0.25">
      <c r="A66" t="s">
        <v>22</v>
      </c>
      <c r="B66" t="s">
        <v>95</v>
      </c>
      <c r="C66" t="s">
        <v>96</v>
      </c>
      <c r="D66" t="s">
        <v>472</v>
      </c>
      <c r="E66" t="s">
        <v>3277</v>
      </c>
      <c r="F66" t="s">
        <v>3264</v>
      </c>
      <c r="G66" t="s">
        <v>3265</v>
      </c>
      <c r="H66" t="s">
        <v>3265</v>
      </c>
      <c r="J66" t="s">
        <v>669</v>
      </c>
      <c r="K66" t="s">
        <v>3875</v>
      </c>
      <c r="L66" t="s">
        <v>3876</v>
      </c>
      <c r="M66" t="s">
        <v>3262</v>
      </c>
      <c r="N66" t="s">
        <v>3267</v>
      </c>
      <c r="O66" t="s">
        <v>3787</v>
      </c>
      <c r="P66" t="s">
        <v>3265</v>
      </c>
      <c r="Q66" t="s">
        <v>3265</v>
      </c>
      <c r="S66" t="s">
        <v>502</v>
      </c>
      <c r="T66" t="s">
        <v>4223</v>
      </c>
      <c r="U66" t="s">
        <v>4224</v>
      </c>
      <c r="V66" t="s">
        <v>3262</v>
      </c>
      <c r="W66" t="s">
        <v>3274</v>
      </c>
      <c r="X66" t="s">
        <v>4147</v>
      </c>
      <c r="Y66" t="s">
        <v>3265</v>
      </c>
      <c r="Z66" t="s">
        <v>3265</v>
      </c>
    </row>
    <row r="67" spans="1:26" hidden="1" x14ac:dyDescent="0.25">
      <c r="A67" t="s">
        <v>502</v>
      </c>
      <c r="B67" t="s">
        <v>3381</v>
      </c>
      <c r="C67" t="s">
        <v>3382</v>
      </c>
      <c r="D67" t="s">
        <v>3262</v>
      </c>
      <c r="E67" t="s">
        <v>3267</v>
      </c>
      <c r="F67" t="s">
        <v>3264</v>
      </c>
      <c r="G67" t="s">
        <v>3265</v>
      </c>
      <c r="H67" t="s">
        <v>3265</v>
      </c>
      <c r="J67" t="s">
        <v>502</v>
      </c>
      <c r="K67" t="s">
        <v>3877</v>
      </c>
      <c r="L67" t="s">
        <v>3878</v>
      </c>
      <c r="M67" t="s">
        <v>472</v>
      </c>
      <c r="N67" t="s">
        <v>3274</v>
      </c>
      <c r="O67" t="s">
        <v>3787</v>
      </c>
      <c r="P67" t="s">
        <v>3265</v>
      </c>
      <c r="Q67" t="s">
        <v>3265</v>
      </c>
      <c r="S67" t="s">
        <v>502</v>
      </c>
      <c r="T67" t="s">
        <v>4225</v>
      </c>
      <c r="U67" t="s">
        <v>4226</v>
      </c>
      <c r="V67" t="s">
        <v>472</v>
      </c>
      <c r="W67" t="s">
        <v>3267</v>
      </c>
      <c r="X67" t="s">
        <v>4147</v>
      </c>
      <c r="Y67" t="s">
        <v>3265</v>
      </c>
      <c r="Z67" t="s">
        <v>3270</v>
      </c>
    </row>
    <row r="68" spans="1:26" hidden="1" x14ac:dyDescent="0.25">
      <c r="A68" t="s">
        <v>491</v>
      </c>
      <c r="B68" t="s">
        <v>3383</v>
      </c>
      <c r="C68" t="s">
        <v>3384</v>
      </c>
      <c r="D68" t="s">
        <v>3262</v>
      </c>
      <c r="E68" t="s">
        <v>3263</v>
      </c>
      <c r="F68" t="s">
        <v>3264</v>
      </c>
      <c r="G68" t="s">
        <v>3265</v>
      </c>
      <c r="H68" t="s">
        <v>3265</v>
      </c>
      <c r="J68" t="s">
        <v>669</v>
      </c>
      <c r="K68" t="s">
        <v>3879</v>
      </c>
      <c r="L68" t="s">
        <v>3880</v>
      </c>
      <c r="M68" t="s">
        <v>472</v>
      </c>
      <c r="N68" t="s">
        <v>3267</v>
      </c>
      <c r="O68" t="s">
        <v>3787</v>
      </c>
      <c r="P68" t="s">
        <v>3265</v>
      </c>
      <c r="Q68" t="s">
        <v>3265</v>
      </c>
      <c r="S68" t="s">
        <v>491</v>
      </c>
      <c r="T68" t="s">
        <v>4227</v>
      </c>
      <c r="U68" t="s">
        <v>444</v>
      </c>
      <c r="V68" t="s">
        <v>3262</v>
      </c>
      <c r="W68" t="s">
        <v>3267</v>
      </c>
      <c r="X68" t="s">
        <v>4147</v>
      </c>
      <c r="Y68" t="s">
        <v>3265</v>
      </c>
      <c r="Z68" t="s">
        <v>3270</v>
      </c>
    </row>
    <row r="69" spans="1:26" hidden="1" x14ac:dyDescent="0.25">
      <c r="A69" t="s">
        <v>491</v>
      </c>
      <c r="B69" t="s">
        <v>3385</v>
      </c>
      <c r="C69" t="s">
        <v>356</v>
      </c>
      <c r="D69" t="s">
        <v>3262</v>
      </c>
      <c r="E69" t="s">
        <v>3267</v>
      </c>
      <c r="F69" t="s">
        <v>3264</v>
      </c>
      <c r="G69" t="s">
        <v>3265</v>
      </c>
      <c r="H69" t="s">
        <v>3265</v>
      </c>
      <c r="J69" t="s">
        <v>1218</v>
      </c>
      <c r="K69" t="s">
        <v>3389</v>
      </c>
      <c r="L69" t="s">
        <v>3390</v>
      </c>
      <c r="M69" t="s">
        <v>3262</v>
      </c>
      <c r="N69" t="s">
        <v>3267</v>
      </c>
      <c r="O69" t="s">
        <v>3787</v>
      </c>
      <c r="P69" t="s">
        <v>3265</v>
      </c>
      <c r="Q69" t="s">
        <v>3270</v>
      </c>
      <c r="S69" t="s">
        <v>502</v>
      </c>
      <c r="T69" t="s">
        <v>4228</v>
      </c>
      <c r="U69" t="s">
        <v>3847</v>
      </c>
      <c r="V69" t="s">
        <v>3262</v>
      </c>
      <c r="W69" t="s">
        <v>3267</v>
      </c>
      <c r="X69" t="s">
        <v>4147</v>
      </c>
      <c r="Y69" t="s">
        <v>3265</v>
      </c>
      <c r="Z69" t="s">
        <v>3265</v>
      </c>
    </row>
    <row r="70" spans="1:26" hidden="1" x14ac:dyDescent="0.25">
      <c r="A70" t="s">
        <v>493</v>
      </c>
      <c r="B70" t="s">
        <v>3386</v>
      </c>
      <c r="C70" t="s">
        <v>3387</v>
      </c>
      <c r="D70" t="s">
        <v>472</v>
      </c>
      <c r="E70" t="s">
        <v>3267</v>
      </c>
      <c r="F70" t="s">
        <v>3264</v>
      </c>
      <c r="G70" t="s">
        <v>3265</v>
      </c>
      <c r="H70" t="s">
        <v>3265</v>
      </c>
      <c r="J70" t="s">
        <v>3399</v>
      </c>
      <c r="K70" t="s">
        <v>3881</v>
      </c>
      <c r="L70" t="s">
        <v>3882</v>
      </c>
      <c r="M70" t="s">
        <v>472</v>
      </c>
      <c r="N70" t="s">
        <v>3267</v>
      </c>
      <c r="O70" t="s">
        <v>3787</v>
      </c>
      <c r="P70" t="s">
        <v>3265</v>
      </c>
      <c r="Q70" t="s">
        <v>3270</v>
      </c>
      <c r="S70" t="s">
        <v>1106</v>
      </c>
      <c r="T70" t="s">
        <v>4229</v>
      </c>
      <c r="U70" t="s">
        <v>4230</v>
      </c>
      <c r="V70" t="s">
        <v>3262</v>
      </c>
      <c r="W70" t="s">
        <v>3274</v>
      </c>
      <c r="X70" t="s">
        <v>4147</v>
      </c>
      <c r="Y70" t="s">
        <v>3265</v>
      </c>
      <c r="Z70" t="s">
        <v>3265</v>
      </c>
    </row>
    <row r="71" spans="1:26" hidden="1" x14ac:dyDescent="0.25">
      <c r="A71" t="s">
        <v>502</v>
      </c>
      <c r="B71" t="s">
        <v>3388</v>
      </c>
      <c r="C71" t="s">
        <v>3367</v>
      </c>
      <c r="D71" t="s">
        <v>472</v>
      </c>
      <c r="E71" t="s">
        <v>3277</v>
      </c>
      <c r="F71" t="s">
        <v>3264</v>
      </c>
      <c r="G71" t="s">
        <v>3265</v>
      </c>
      <c r="H71" t="s">
        <v>3270</v>
      </c>
      <c r="J71" t="s">
        <v>502</v>
      </c>
      <c r="K71" t="s">
        <v>3883</v>
      </c>
      <c r="L71" t="s">
        <v>3649</v>
      </c>
      <c r="M71" t="s">
        <v>3262</v>
      </c>
      <c r="N71" t="s">
        <v>3267</v>
      </c>
      <c r="O71" t="s">
        <v>3787</v>
      </c>
      <c r="P71" t="s">
        <v>3265</v>
      </c>
      <c r="Q71" t="s">
        <v>3265</v>
      </c>
      <c r="S71" t="s">
        <v>502</v>
      </c>
      <c r="T71" t="s">
        <v>4231</v>
      </c>
      <c r="U71" t="s">
        <v>4232</v>
      </c>
      <c r="V71" t="s">
        <v>472</v>
      </c>
      <c r="W71" t="s">
        <v>3267</v>
      </c>
      <c r="X71" t="s">
        <v>4147</v>
      </c>
      <c r="Y71" t="s">
        <v>3265</v>
      </c>
      <c r="Z71" t="s">
        <v>3270</v>
      </c>
    </row>
    <row r="72" spans="1:26" hidden="1" x14ac:dyDescent="0.25">
      <c r="A72" t="s">
        <v>1218</v>
      </c>
      <c r="B72" t="s">
        <v>3389</v>
      </c>
      <c r="C72" t="s">
        <v>3390</v>
      </c>
      <c r="D72" t="s">
        <v>3262</v>
      </c>
      <c r="E72" t="s">
        <v>3267</v>
      </c>
      <c r="F72" t="s">
        <v>3264</v>
      </c>
      <c r="G72" t="s">
        <v>3265</v>
      </c>
      <c r="H72" t="s">
        <v>3270</v>
      </c>
      <c r="J72" t="s">
        <v>2555</v>
      </c>
      <c r="K72" t="s">
        <v>3884</v>
      </c>
      <c r="L72" t="s">
        <v>3885</v>
      </c>
      <c r="M72" t="s">
        <v>3262</v>
      </c>
      <c r="N72" t="s">
        <v>3277</v>
      </c>
      <c r="O72" t="s">
        <v>3787</v>
      </c>
      <c r="P72" t="s">
        <v>3265</v>
      </c>
      <c r="Q72" t="s">
        <v>3265</v>
      </c>
      <c r="S72" t="s">
        <v>502</v>
      </c>
      <c r="T72" t="s">
        <v>4233</v>
      </c>
      <c r="U72" t="s">
        <v>3310</v>
      </c>
      <c r="V72" t="s">
        <v>3262</v>
      </c>
      <c r="W72" t="s">
        <v>3267</v>
      </c>
      <c r="X72" t="s">
        <v>4147</v>
      </c>
      <c r="Y72" t="s">
        <v>3265</v>
      </c>
      <c r="Z72" t="s">
        <v>3265</v>
      </c>
    </row>
    <row r="73" spans="1:26" hidden="1" x14ac:dyDescent="0.25">
      <c r="A73" t="s">
        <v>1105</v>
      </c>
      <c r="B73" t="s">
        <v>3391</v>
      </c>
      <c r="C73" t="s">
        <v>432</v>
      </c>
      <c r="D73" t="s">
        <v>3262</v>
      </c>
      <c r="E73" t="s">
        <v>3267</v>
      </c>
      <c r="F73" t="s">
        <v>3264</v>
      </c>
      <c r="G73" t="s">
        <v>3265</v>
      </c>
      <c r="H73" t="s">
        <v>3270</v>
      </c>
      <c r="J73" t="s">
        <v>502</v>
      </c>
      <c r="K73" t="s">
        <v>3886</v>
      </c>
      <c r="L73" t="s">
        <v>3887</v>
      </c>
      <c r="M73" t="s">
        <v>3262</v>
      </c>
      <c r="N73" t="s">
        <v>3274</v>
      </c>
      <c r="O73" t="s">
        <v>3787</v>
      </c>
      <c r="P73" t="s">
        <v>3265</v>
      </c>
      <c r="Q73" t="s">
        <v>3265</v>
      </c>
      <c r="S73" t="s">
        <v>493</v>
      </c>
      <c r="T73" t="s">
        <v>4234</v>
      </c>
      <c r="U73" t="s">
        <v>4235</v>
      </c>
      <c r="V73" t="s">
        <v>3262</v>
      </c>
      <c r="W73" t="s">
        <v>3277</v>
      </c>
      <c r="X73" t="s">
        <v>4147</v>
      </c>
      <c r="Y73" t="s">
        <v>3265</v>
      </c>
      <c r="Z73" t="s">
        <v>3265</v>
      </c>
    </row>
    <row r="74" spans="1:26" x14ac:dyDescent="0.25">
      <c r="A74" t="s">
        <v>502</v>
      </c>
      <c r="B74" t="s">
        <v>3392</v>
      </c>
      <c r="C74" t="s">
        <v>262</v>
      </c>
      <c r="D74" t="s">
        <v>3262</v>
      </c>
      <c r="E74" t="s">
        <v>3267</v>
      </c>
      <c r="F74" t="s">
        <v>3264</v>
      </c>
      <c r="G74" t="s">
        <v>3265</v>
      </c>
      <c r="H74" t="s">
        <v>3265</v>
      </c>
      <c r="J74" t="s">
        <v>502</v>
      </c>
      <c r="K74" t="s">
        <v>3888</v>
      </c>
      <c r="L74" t="s">
        <v>3889</v>
      </c>
      <c r="M74" t="s">
        <v>472</v>
      </c>
      <c r="N74" t="s">
        <v>3274</v>
      </c>
      <c r="O74" t="s">
        <v>3787</v>
      </c>
      <c r="P74" t="s">
        <v>3265</v>
      </c>
      <c r="Q74" t="s">
        <v>3270</v>
      </c>
      <c r="S74" t="s">
        <v>22</v>
      </c>
      <c r="T74" t="s">
        <v>4236</v>
      </c>
      <c r="U74" t="s">
        <v>3172</v>
      </c>
      <c r="V74" t="s">
        <v>472</v>
      </c>
      <c r="W74" t="s">
        <v>3277</v>
      </c>
      <c r="X74" t="s">
        <v>4147</v>
      </c>
      <c r="Y74" t="s">
        <v>3265</v>
      </c>
      <c r="Z74" t="s">
        <v>3265</v>
      </c>
    </row>
    <row r="75" spans="1:26" hidden="1" x14ac:dyDescent="0.25">
      <c r="A75" t="s">
        <v>502</v>
      </c>
      <c r="B75" t="s">
        <v>3393</v>
      </c>
      <c r="C75" t="s">
        <v>3394</v>
      </c>
      <c r="D75" t="s">
        <v>3262</v>
      </c>
      <c r="E75" t="s">
        <v>3267</v>
      </c>
      <c r="F75" t="s">
        <v>3264</v>
      </c>
      <c r="G75" t="s">
        <v>3265</v>
      </c>
      <c r="H75" t="s">
        <v>3265</v>
      </c>
      <c r="J75" t="s">
        <v>3304</v>
      </c>
      <c r="K75" t="s">
        <v>3890</v>
      </c>
      <c r="L75" t="s">
        <v>935</v>
      </c>
      <c r="M75" t="s">
        <v>3262</v>
      </c>
      <c r="N75" t="s">
        <v>3267</v>
      </c>
      <c r="O75" t="s">
        <v>3787</v>
      </c>
      <c r="P75" t="s">
        <v>3265</v>
      </c>
      <c r="Q75" t="s">
        <v>3270</v>
      </c>
      <c r="S75" t="s">
        <v>502</v>
      </c>
      <c r="T75" t="s">
        <v>4237</v>
      </c>
      <c r="U75" t="s">
        <v>3802</v>
      </c>
      <c r="V75" t="s">
        <v>3262</v>
      </c>
      <c r="W75" t="s">
        <v>3274</v>
      </c>
      <c r="X75" t="s">
        <v>4147</v>
      </c>
      <c r="Y75" t="s">
        <v>3265</v>
      </c>
      <c r="Z75" t="s">
        <v>3270</v>
      </c>
    </row>
    <row r="76" spans="1:26" hidden="1" x14ac:dyDescent="0.25">
      <c r="A76" t="s">
        <v>507</v>
      </c>
      <c r="B76" t="s">
        <v>3395</v>
      </c>
      <c r="C76" t="s">
        <v>3396</v>
      </c>
      <c r="D76" t="s">
        <v>3262</v>
      </c>
      <c r="E76" t="s">
        <v>3267</v>
      </c>
      <c r="F76" t="s">
        <v>3264</v>
      </c>
      <c r="G76" t="s">
        <v>3265</v>
      </c>
      <c r="H76" t="s">
        <v>3265</v>
      </c>
      <c r="J76" t="s">
        <v>1198</v>
      </c>
      <c r="K76" t="s">
        <v>3891</v>
      </c>
      <c r="L76" t="s">
        <v>3892</v>
      </c>
      <c r="M76" t="s">
        <v>3262</v>
      </c>
      <c r="N76" t="s">
        <v>3274</v>
      </c>
      <c r="O76" t="s">
        <v>3787</v>
      </c>
      <c r="P76" t="s">
        <v>3265</v>
      </c>
      <c r="Q76" t="s">
        <v>3265</v>
      </c>
      <c r="S76" t="s">
        <v>502</v>
      </c>
      <c r="T76" t="s">
        <v>4238</v>
      </c>
      <c r="U76" t="s">
        <v>3261</v>
      </c>
      <c r="V76" t="s">
        <v>3262</v>
      </c>
      <c r="W76" t="s">
        <v>3277</v>
      </c>
      <c r="X76" t="s">
        <v>4147</v>
      </c>
      <c r="Y76" t="s">
        <v>3265</v>
      </c>
      <c r="Z76" t="s">
        <v>3270</v>
      </c>
    </row>
    <row r="77" spans="1:26" hidden="1" x14ac:dyDescent="0.25">
      <c r="A77" t="s">
        <v>493</v>
      </c>
      <c r="B77" t="s">
        <v>3397</v>
      </c>
      <c r="C77" t="s">
        <v>3398</v>
      </c>
      <c r="D77" t="s">
        <v>472</v>
      </c>
      <c r="E77" t="s">
        <v>3277</v>
      </c>
      <c r="F77" t="s">
        <v>3264</v>
      </c>
      <c r="G77" t="s">
        <v>3265</v>
      </c>
      <c r="H77" t="s">
        <v>3265</v>
      </c>
      <c r="J77" t="s">
        <v>502</v>
      </c>
      <c r="K77" t="s">
        <v>3893</v>
      </c>
      <c r="L77" t="s">
        <v>3894</v>
      </c>
      <c r="M77" t="s">
        <v>3262</v>
      </c>
      <c r="N77" t="s">
        <v>3267</v>
      </c>
      <c r="O77" t="s">
        <v>3787</v>
      </c>
      <c r="P77" t="s">
        <v>3265</v>
      </c>
      <c r="Q77" t="s">
        <v>3265</v>
      </c>
      <c r="S77" t="s">
        <v>491</v>
      </c>
      <c r="T77" t="s">
        <v>3829</v>
      </c>
      <c r="U77" t="s">
        <v>4239</v>
      </c>
      <c r="V77" t="s">
        <v>472</v>
      </c>
      <c r="W77" t="s">
        <v>3267</v>
      </c>
      <c r="X77" t="s">
        <v>4147</v>
      </c>
      <c r="Y77" t="s">
        <v>3265</v>
      </c>
      <c r="Z77" t="s">
        <v>3270</v>
      </c>
    </row>
    <row r="78" spans="1:26" hidden="1" x14ac:dyDescent="0.25">
      <c r="A78" t="s">
        <v>3399</v>
      </c>
      <c r="B78" t="s">
        <v>3400</v>
      </c>
      <c r="C78" t="s">
        <v>3401</v>
      </c>
      <c r="D78" t="s">
        <v>472</v>
      </c>
      <c r="E78" t="s">
        <v>3274</v>
      </c>
      <c r="F78" t="s">
        <v>3264</v>
      </c>
      <c r="G78" t="s">
        <v>3265</v>
      </c>
      <c r="H78" t="s">
        <v>3270</v>
      </c>
      <c r="J78" t="s">
        <v>493</v>
      </c>
      <c r="K78" t="s">
        <v>3895</v>
      </c>
      <c r="L78" t="s">
        <v>3896</v>
      </c>
      <c r="M78" t="s">
        <v>3262</v>
      </c>
      <c r="N78" t="s">
        <v>3263</v>
      </c>
      <c r="O78" t="s">
        <v>3787</v>
      </c>
      <c r="P78" t="s">
        <v>3265</v>
      </c>
      <c r="Q78" t="s">
        <v>3265</v>
      </c>
      <c r="S78" t="s">
        <v>1036</v>
      </c>
      <c r="T78" t="s">
        <v>4240</v>
      </c>
      <c r="U78" t="s">
        <v>1972</v>
      </c>
      <c r="V78" t="s">
        <v>472</v>
      </c>
      <c r="W78" t="s">
        <v>3267</v>
      </c>
      <c r="X78" t="s">
        <v>4147</v>
      </c>
      <c r="Y78" t="s">
        <v>3265</v>
      </c>
      <c r="Z78" t="s">
        <v>3265</v>
      </c>
    </row>
    <row r="79" spans="1:26" hidden="1" x14ac:dyDescent="0.25">
      <c r="A79" t="s">
        <v>493</v>
      </c>
      <c r="B79" t="s">
        <v>3402</v>
      </c>
      <c r="C79" t="s">
        <v>3403</v>
      </c>
      <c r="D79" t="s">
        <v>472</v>
      </c>
      <c r="E79" t="s">
        <v>3267</v>
      </c>
      <c r="F79" t="s">
        <v>3264</v>
      </c>
      <c r="G79" t="s">
        <v>3265</v>
      </c>
      <c r="H79" t="s">
        <v>3265</v>
      </c>
      <c r="J79" t="s">
        <v>666</v>
      </c>
      <c r="K79" t="s">
        <v>3409</v>
      </c>
      <c r="L79" t="s">
        <v>3410</v>
      </c>
      <c r="M79" t="s">
        <v>472</v>
      </c>
      <c r="N79" t="s">
        <v>3274</v>
      </c>
      <c r="O79" t="s">
        <v>3787</v>
      </c>
      <c r="P79" t="s">
        <v>3265</v>
      </c>
      <c r="Q79" t="s">
        <v>3270</v>
      </c>
      <c r="S79" t="s">
        <v>3271</v>
      </c>
      <c r="T79" t="s">
        <v>4241</v>
      </c>
      <c r="U79" t="s">
        <v>4242</v>
      </c>
      <c r="V79" t="s">
        <v>3262</v>
      </c>
      <c r="W79" t="s">
        <v>3274</v>
      </c>
      <c r="X79" t="s">
        <v>4147</v>
      </c>
      <c r="Y79" t="s">
        <v>3265</v>
      </c>
      <c r="Z79" t="s">
        <v>3265</v>
      </c>
    </row>
    <row r="80" spans="1:26" hidden="1" x14ac:dyDescent="0.25">
      <c r="A80" t="s">
        <v>493</v>
      </c>
      <c r="B80" t="s">
        <v>3404</v>
      </c>
      <c r="C80" t="s">
        <v>83</v>
      </c>
      <c r="D80" t="s">
        <v>3262</v>
      </c>
      <c r="E80" t="s">
        <v>3267</v>
      </c>
      <c r="F80" t="s">
        <v>3264</v>
      </c>
      <c r="G80" t="s">
        <v>3265</v>
      </c>
      <c r="H80" t="s">
        <v>3265</v>
      </c>
      <c r="J80" t="s">
        <v>1198</v>
      </c>
      <c r="K80" t="s">
        <v>3897</v>
      </c>
      <c r="L80" t="s">
        <v>1752</v>
      </c>
      <c r="M80" t="s">
        <v>3262</v>
      </c>
      <c r="N80" t="s">
        <v>3267</v>
      </c>
      <c r="O80" t="s">
        <v>3787</v>
      </c>
      <c r="P80" t="s">
        <v>3265</v>
      </c>
      <c r="Q80" t="s">
        <v>3270</v>
      </c>
      <c r="S80" t="s">
        <v>502</v>
      </c>
      <c r="T80" t="s">
        <v>4243</v>
      </c>
      <c r="U80" t="s">
        <v>3310</v>
      </c>
      <c r="V80" t="s">
        <v>3262</v>
      </c>
      <c r="W80" t="s">
        <v>3267</v>
      </c>
      <c r="X80" t="s">
        <v>4147</v>
      </c>
      <c r="Y80" t="s">
        <v>3265</v>
      </c>
      <c r="Z80" t="s">
        <v>3265</v>
      </c>
    </row>
    <row r="81" spans="1:26" hidden="1" x14ac:dyDescent="0.25">
      <c r="A81" t="s">
        <v>1198</v>
      </c>
      <c r="B81" t="s">
        <v>3405</v>
      </c>
      <c r="C81" t="s">
        <v>3406</v>
      </c>
      <c r="D81" t="s">
        <v>3262</v>
      </c>
      <c r="E81" t="s">
        <v>3267</v>
      </c>
      <c r="F81" t="s">
        <v>3264</v>
      </c>
      <c r="G81" t="s">
        <v>3265</v>
      </c>
      <c r="H81" t="s">
        <v>3270</v>
      </c>
      <c r="J81" t="s">
        <v>491</v>
      </c>
      <c r="K81" t="s">
        <v>3898</v>
      </c>
      <c r="L81" t="s">
        <v>3899</v>
      </c>
      <c r="M81" t="s">
        <v>472</v>
      </c>
      <c r="N81" t="s">
        <v>3267</v>
      </c>
      <c r="O81" t="s">
        <v>3787</v>
      </c>
      <c r="P81" t="s">
        <v>3265</v>
      </c>
      <c r="Q81" t="s">
        <v>3270</v>
      </c>
      <c r="S81" t="s">
        <v>493</v>
      </c>
      <c r="T81" t="s">
        <v>4244</v>
      </c>
      <c r="U81" t="s">
        <v>4245</v>
      </c>
      <c r="V81" t="s">
        <v>472</v>
      </c>
      <c r="W81" t="s">
        <v>3277</v>
      </c>
      <c r="X81" t="s">
        <v>4147</v>
      </c>
      <c r="Y81" t="s">
        <v>3265</v>
      </c>
      <c r="Z81" t="s">
        <v>3265</v>
      </c>
    </row>
    <row r="82" spans="1:26" hidden="1" x14ac:dyDescent="0.25">
      <c r="A82" t="s">
        <v>493</v>
      </c>
      <c r="B82" t="s">
        <v>3407</v>
      </c>
      <c r="C82" t="s">
        <v>3408</v>
      </c>
      <c r="D82" t="s">
        <v>472</v>
      </c>
      <c r="E82" t="s">
        <v>3267</v>
      </c>
      <c r="F82" t="s">
        <v>3264</v>
      </c>
      <c r="G82" t="s">
        <v>3265</v>
      </c>
      <c r="H82" t="s">
        <v>3265</v>
      </c>
      <c r="J82" t="s">
        <v>502</v>
      </c>
      <c r="K82" t="s">
        <v>3900</v>
      </c>
      <c r="L82" t="s">
        <v>3887</v>
      </c>
      <c r="M82" t="s">
        <v>3262</v>
      </c>
      <c r="N82" t="s">
        <v>3267</v>
      </c>
      <c r="O82" t="s">
        <v>3787</v>
      </c>
      <c r="P82" t="s">
        <v>3265</v>
      </c>
      <c r="Q82" t="s">
        <v>3265</v>
      </c>
      <c r="S82" t="s">
        <v>493</v>
      </c>
      <c r="T82" t="s">
        <v>4244</v>
      </c>
      <c r="U82" t="s">
        <v>4246</v>
      </c>
      <c r="V82" t="s">
        <v>472</v>
      </c>
      <c r="W82" t="s">
        <v>3267</v>
      </c>
      <c r="X82" t="s">
        <v>4147</v>
      </c>
      <c r="Y82" t="s">
        <v>3265</v>
      </c>
      <c r="Z82" t="s">
        <v>3265</v>
      </c>
    </row>
    <row r="83" spans="1:26" hidden="1" x14ac:dyDescent="0.25">
      <c r="A83" t="s">
        <v>666</v>
      </c>
      <c r="B83" t="s">
        <v>3409</v>
      </c>
      <c r="C83" t="s">
        <v>3410</v>
      </c>
      <c r="D83" t="s">
        <v>472</v>
      </c>
      <c r="E83" t="s">
        <v>3274</v>
      </c>
      <c r="F83" t="s">
        <v>3264</v>
      </c>
      <c r="G83" t="s">
        <v>3265</v>
      </c>
      <c r="H83" t="s">
        <v>3270</v>
      </c>
      <c r="J83" t="s">
        <v>508</v>
      </c>
      <c r="K83" t="s">
        <v>3901</v>
      </c>
      <c r="L83" t="s">
        <v>3902</v>
      </c>
      <c r="M83" t="s">
        <v>3262</v>
      </c>
      <c r="N83" t="s">
        <v>3263</v>
      </c>
      <c r="O83" t="s">
        <v>3787</v>
      </c>
      <c r="P83" t="s">
        <v>3265</v>
      </c>
      <c r="Q83" t="s">
        <v>3270</v>
      </c>
      <c r="S83" t="s">
        <v>502</v>
      </c>
      <c r="T83" t="s">
        <v>4247</v>
      </c>
      <c r="U83" t="s">
        <v>4248</v>
      </c>
      <c r="V83" t="s">
        <v>3262</v>
      </c>
      <c r="W83" t="s">
        <v>3277</v>
      </c>
      <c r="X83" t="s">
        <v>4147</v>
      </c>
      <c r="Y83" t="s">
        <v>3265</v>
      </c>
      <c r="Z83" t="s">
        <v>3270</v>
      </c>
    </row>
    <row r="84" spans="1:26" hidden="1" x14ac:dyDescent="0.25">
      <c r="A84" t="s">
        <v>502</v>
      </c>
      <c r="B84" t="s">
        <v>3411</v>
      </c>
      <c r="C84" t="s">
        <v>3261</v>
      </c>
      <c r="D84" t="s">
        <v>3262</v>
      </c>
      <c r="E84" t="s">
        <v>3267</v>
      </c>
      <c r="F84" t="s">
        <v>3264</v>
      </c>
      <c r="G84" t="s">
        <v>3265</v>
      </c>
      <c r="H84" t="s">
        <v>3270</v>
      </c>
      <c r="J84" t="s">
        <v>502</v>
      </c>
      <c r="K84" t="s">
        <v>3903</v>
      </c>
      <c r="L84" t="s">
        <v>3904</v>
      </c>
      <c r="M84" t="s">
        <v>3262</v>
      </c>
      <c r="N84" t="s">
        <v>3277</v>
      </c>
      <c r="O84" t="s">
        <v>3787</v>
      </c>
      <c r="P84" t="s">
        <v>3265</v>
      </c>
      <c r="Q84" t="s">
        <v>3265</v>
      </c>
      <c r="S84" t="s">
        <v>1198</v>
      </c>
      <c r="T84" t="s">
        <v>4249</v>
      </c>
      <c r="U84" t="s">
        <v>1972</v>
      </c>
      <c r="V84" t="s">
        <v>472</v>
      </c>
      <c r="W84" t="s">
        <v>3274</v>
      </c>
      <c r="X84" t="s">
        <v>4147</v>
      </c>
      <c r="Y84" t="s">
        <v>3265</v>
      </c>
      <c r="Z84" t="s">
        <v>3265</v>
      </c>
    </row>
    <row r="85" spans="1:26" hidden="1" x14ac:dyDescent="0.25">
      <c r="A85" t="s">
        <v>502</v>
      </c>
      <c r="B85" t="s">
        <v>3412</v>
      </c>
      <c r="C85" t="s">
        <v>3413</v>
      </c>
      <c r="D85" t="s">
        <v>3262</v>
      </c>
      <c r="E85" t="s">
        <v>3277</v>
      </c>
      <c r="F85" t="s">
        <v>3264</v>
      </c>
      <c r="G85" t="s">
        <v>3265</v>
      </c>
      <c r="H85" t="s">
        <v>3270</v>
      </c>
      <c r="J85" t="s">
        <v>502</v>
      </c>
      <c r="K85" t="s">
        <v>3416</v>
      </c>
      <c r="L85" t="s">
        <v>3417</v>
      </c>
      <c r="M85" t="s">
        <v>3262</v>
      </c>
      <c r="N85" t="s">
        <v>3263</v>
      </c>
      <c r="O85" t="s">
        <v>3787</v>
      </c>
      <c r="P85" t="s">
        <v>3265</v>
      </c>
      <c r="Q85" t="s">
        <v>3270</v>
      </c>
      <c r="S85" t="s">
        <v>491</v>
      </c>
      <c r="T85" t="s">
        <v>4250</v>
      </c>
      <c r="U85" t="s">
        <v>631</v>
      </c>
      <c r="V85" t="s">
        <v>3262</v>
      </c>
      <c r="W85" t="s">
        <v>3277</v>
      </c>
      <c r="X85" t="s">
        <v>4147</v>
      </c>
      <c r="Y85" t="s">
        <v>3265</v>
      </c>
      <c r="Z85" t="s">
        <v>3265</v>
      </c>
    </row>
    <row r="86" spans="1:26" hidden="1" x14ac:dyDescent="0.25">
      <c r="A86" t="s">
        <v>493</v>
      </c>
      <c r="B86" t="s">
        <v>3414</v>
      </c>
      <c r="C86" t="s">
        <v>3415</v>
      </c>
      <c r="D86" t="s">
        <v>472</v>
      </c>
      <c r="E86" t="s">
        <v>3277</v>
      </c>
      <c r="F86" t="s">
        <v>3264</v>
      </c>
      <c r="G86" t="s">
        <v>3265</v>
      </c>
      <c r="H86" t="s">
        <v>3265</v>
      </c>
      <c r="J86" t="s">
        <v>2555</v>
      </c>
      <c r="K86" t="s">
        <v>3905</v>
      </c>
      <c r="L86" t="s">
        <v>317</v>
      </c>
      <c r="M86" t="s">
        <v>3262</v>
      </c>
      <c r="N86" t="s">
        <v>3274</v>
      </c>
      <c r="O86" t="s">
        <v>3787</v>
      </c>
      <c r="P86" t="s">
        <v>3265</v>
      </c>
      <c r="Q86" t="s">
        <v>3265</v>
      </c>
      <c r="S86" t="s">
        <v>491</v>
      </c>
      <c r="T86" t="s">
        <v>4250</v>
      </c>
      <c r="U86" t="s">
        <v>3750</v>
      </c>
      <c r="V86" t="s">
        <v>472</v>
      </c>
      <c r="W86" t="s">
        <v>3277</v>
      </c>
      <c r="X86" t="s">
        <v>4147</v>
      </c>
      <c r="Y86" t="s">
        <v>3265</v>
      </c>
      <c r="Z86" t="s">
        <v>3265</v>
      </c>
    </row>
    <row r="87" spans="1:26" hidden="1" x14ac:dyDescent="0.25">
      <c r="A87" t="s">
        <v>502</v>
      </c>
      <c r="B87" t="s">
        <v>3416</v>
      </c>
      <c r="C87" t="s">
        <v>3417</v>
      </c>
      <c r="D87" t="s">
        <v>3262</v>
      </c>
      <c r="E87" t="s">
        <v>3263</v>
      </c>
      <c r="F87" t="s">
        <v>3264</v>
      </c>
      <c r="G87" t="s">
        <v>3265</v>
      </c>
      <c r="H87" t="s">
        <v>3270</v>
      </c>
      <c r="J87" t="s">
        <v>491</v>
      </c>
      <c r="K87" t="s">
        <v>3425</v>
      </c>
      <c r="L87" t="s">
        <v>3426</v>
      </c>
      <c r="M87" t="s">
        <v>3262</v>
      </c>
      <c r="N87" t="s">
        <v>3277</v>
      </c>
      <c r="O87" t="s">
        <v>3787</v>
      </c>
      <c r="P87" t="s">
        <v>3265</v>
      </c>
      <c r="Q87" t="s">
        <v>3270</v>
      </c>
      <c r="S87" t="s">
        <v>491</v>
      </c>
      <c r="T87" t="s">
        <v>3334</v>
      </c>
      <c r="U87" t="s">
        <v>4251</v>
      </c>
      <c r="V87" t="s">
        <v>3262</v>
      </c>
      <c r="W87" t="s">
        <v>3263</v>
      </c>
      <c r="X87" t="s">
        <v>4147</v>
      </c>
      <c r="Y87" t="s">
        <v>3265</v>
      </c>
      <c r="Z87" t="s">
        <v>3265</v>
      </c>
    </row>
    <row r="88" spans="1:26" hidden="1" x14ac:dyDescent="0.25">
      <c r="A88" t="s">
        <v>508</v>
      </c>
      <c r="B88" t="s">
        <v>3418</v>
      </c>
      <c r="C88" t="s">
        <v>3322</v>
      </c>
      <c r="D88" t="s">
        <v>472</v>
      </c>
      <c r="E88" t="s">
        <v>3267</v>
      </c>
      <c r="F88" t="s">
        <v>3264</v>
      </c>
      <c r="G88" t="s">
        <v>3265</v>
      </c>
      <c r="H88" t="s">
        <v>3270</v>
      </c>
      <c r="J88" t="s">
        <v>508</v>
      </c>
      <c r="K88" t="s">
        <v>3906</v>
      </c>
      <c r="L88" t="s">
        <v>3907</v>
      </c>
      <c r="M88" t="s">
        <v>3262</v>
      </c>
      <c r="N88" t="s">
        <v>3274</v>
      </c>
      <c r="O88" t="s">
        <v>3787</v>
      </c>
      <c r="P88" t="s">
        <v>3265</v>
      </c>
      <c r="Q88" t="s">
        <v>3270</v>
      </c>
      <c r="S88" t="s">
        <v>491</v>
      </c>
      <c r="T88" t="s">
        <v>3334</v>
      </c>
      <c r="U88" t="s">
        <v>3335</v>
      </c>
      <c r="V88" t="s">
        <v>472</v>
      </c>
      <c r="W88" t="s">
        <v>3274</v>
      </c>
      <c r="X88" t="s">
        <v>4147</v>
      </c>
      <c r="Y88" t="s">
        <v>3265</v>
      </c>
      <c r="Z88" t="s">
        <v>3265</v>
      </c>
    </row>
    <row r="89" spans="1:26" hidden="1" x14ac:dyDescent="0.25">
      <c r="A89" t="s">
        <v>22</v>
      </c>
      <c r="B89" t="s">
        <v>3419</v>
      </c>
      <c r="C89" t="s">
        <v>3164</v>
      </c>
      <c r="D89" t="s">
        <v>472</v>
      </c>
      <c r="E89" t="s">
        <v>3277</v>
      </c>
      <c r="F89" t="s">
        <v>3264</v>
      </c>
      <c r="G89" t="s">
        <v>3265</v>
      </c>
      <c r="H89" t="s">
        <v>3265</v>
      </c>
      <c r="J89" t="s">
        <v>507</v>
      </c>
      <c r="K89" t="s">
        <v>3908</v>
      </c>
      <c r="L89" t="s">
        <v>3909</v>
      </c>
      <c r="M89" t="s">
        <v>3262</v>
      </c>
      <c r="N89" t="s">
        <v>3263</v>
      </c>
      <c r="O89" t="s">
        <v>3787</v>
      </c>
      <c r="P89" t="s">
        <v>3265</v>
      </c>
      <c r="Q89" t="s">
        <v>3265</v>
      </c>
      <c r="S89" t="s">
        <v>502</v>
      </c>
      <c r="T89" t="s">
        <v>4252</v>
      </c>
      <c r="U89" t="s">
        <v>3550</v>
      </c>
      <c r="V89" t="s">
        <v>472</v>
      </c>
      <c r="W89" t="s">
        <v>3277</v>
      </c>
      <c r="X89" t="s">
        <v>4147</v>
      </c>
      <c r="Y89" t="s">
        <v>3265</v>
      </c>
      <c r="Z89" t="s">
        <v>3265</v>
      </c>
    </row>
    <row r="90" spans="1:26" hidden="1" x14ac:dyDescent="0.25">
      <c r="A90" t="s">
        <v>493</v>
      </c>
      <c r="B90" t="s">
        <v>3420</v>
      </c>
      <c r="C90" t="s">
        <v>3421</v>
      </c>
      <c r="D90" t="s">
        <v>472</v>
      </c>
      <c r="E90" t="s">
        <v>3274</v>
      </c>
      <c r="F90" t="s">
        <v>3264</v>
      </c>
      <c r="G90" t="s">
        <v>3265</v>
      </c>
      <c r="H90" t="s">
        <v>3265</v>
      </c>
      <c r="J90" t="s">
        <v>491</v>
      </c>
      <c r="K90" t="s">
        <v>3910</v>
      </c>
      <c r="L90" t="s">
        <v>3911</v>
      </c>
      <c r="M90" t="s">
        <v>472</v>
      </c>
      <c r="N90" t="s">
        <v>3263</v>
      </c>
      <c r="O90" t="s">
        <v>3787</v>
      </c>
      <c r="P90" t="s">
        <v>3265</v>
      </c>
      <c r="Q90" t="s">
        <v>3265</v>
      </c>
      <c r="S90" t="s">
        <v>493</v>
      </c>
      <c r="T90" t="s">
        <v>4253</v>
      </c>
      <c r="U90" t="s">
        <v>1319</v>
      </c>
      <c r="V90" t="s">
        <v>3262</v>
      </c>
      <c r="W90" t="s">
        <v>3267</v>
      </c>
      <c r="X90" t="s">
        <v>4147</v>
      </c>
      <c r="Y90" t="s">
        <v>3265</v>
      </c>
      <c r="Z90" t="s">
        <v>3265</v>
      </c>
    </row>
    <row r="91" spans="1:26" hidden="1" x14ac:dyDescent="0.25">
      <c r="A91" t="s">
        <v>493</v>
      </c>
      <c r="B91" t="s">
        <v>3422</v>
      </c>
      <c r="C91" t="s">
        <v>3423</v>
      </c>
      <c r="D91" t="s">
        <v>3262</v>
      </c>
      <c r="E91" t="s">
        <v>3277</v>
      </c>
      <c r="F91" t="s">
        <v>3264</v>
      </c>
      <c r="G91" t="s">
        <v>3265</v>
      </c>
      <c r="H91" t="s">
        <v>3265</v>
      </c>
      <c r="J91" t="s">
        <v>493</v>
      </c>
      <c r="K91" t="s">
        <v>3912</v>
      </c>
      <c r="L91" t="s">
        <v>3913</v>
      </c>
      <c r="M91" t="s">
        <v>3262</v>
      </c>
      <c r="N91" t="s">
        <v>3267</v>
      </c>
      <c r="O91" t="s">
        <v>3787</v>
      </c>
      <c r="P91" t="s">
        <v>3265</v>
      </c>
      <c r="Q91" t="s">
        <v>3265</v>
      </c>
      <c r="S91" t="s">
        <v>491</v>
      </c>
      <c r="T91" t="s">
        <v>4254</v>
      </c>
      <c r="U91" t="s">
        <v>4255</v>
      </c>
      <c r="V91" t="s">
        <v>472</v>
      </c>
      <c r="W91" t="s">
        <v>3267</v>
      </c>
      <c r="X91" t="s">
        <v>4147</v>
      </c>
      <c r="Y91" t="s">
        <v>3265</v>
      </c>
      <c r="Z91" t="s">
        <v>3265</v>
      </c>
    </row>
    <row r="92" spans="1:26" hidden="1" x14ac:dyDescent="0.25">
      <c r="A92" t="s">
        <v>493</v>
      </c>
      <c r="B92" t="s">
        <v>3422</v>
      </c>
      <c r="C92" t="s">
        <v>3424</v>
      </c>
      <c r="D92" t="s">
        <v>472</v>
      </c>
      <c r="E92" t="s">
        <v>3277</v>
      </c>
      <c r="F92" t="s">
        <v>3264</v>
      </c>
      <c r="G92" t="s">
        <v>3265</v>
      </c>
      <c r="H92" t="s">
        <v>3265</v>
      </c>
      <c r="J92" t="s">
        <v>669</v>
      </c>
      <c r="K92" t="s">
        <v>3914</v>
      </c>
      <c r="L92" t="s">
        <v>3915</v>
      </c>
      <c r="M92" t="s">
        <v>3262</v>
      </c>
      <c r="N92" t="s">
        <v>3263</v>
      </c>
      <c r="O92" t="s">
        <v>3787</v>
      </c>
      <c r="P92" t="s">
        <v>3265</v>
      </c>
      <c r="Q92" t="s">
        <v>3270</v>
      </c>
      <c r="S92" t="s">
        <v>669</v>
      </c>
      <c r="T92" t="s">
        <v>4256</v>
      </c>
      <c r="U92" t="s">
        <v>4257</v>
      </c>
      <c r="V92" t="s">
        <v>472</v>
      </c>
      <c r="W92" t="s">
        <v>3267</v>
      </c>
      <c r="X92" t="s">
        <v>4147</v>
      </c>
      <c r="Y92" t="s">
        <v>3265</v>
      </c>
      <c r="Z92" t="s">
        <v>3265</v>
      </c>
    </row>
    <row r="93" spans="1:26" hidden="1" x14ac:dyDescent="0.25">
      <c r="A93" t="s">
        <v>491</v>
      </c>
      <c r="B93" t="s">
        <v>3425</v>
      </c>
      <c r="C93" t="s">
        <v>3426</v>
      </c>
      <c r="D93" t="s">
        <v>3262</v>
      </c>
      <c r="E93" t="s">
        <v>3277</v>
      </c>
      <c r="F93" t="s">
        <v>3264</v>
      </c>
      <c r="G93" t="s">
        <v>3265</v>
      </c>
      <c r="H93" t="s">
        <v>3270</v>
      </c>
      <c r="J93" t="s">
        <v>502</v>
      </c>
      <c r="K93" t="s">
        <v>3438</v>
      </c>
      <c r="L93" t="s">
        <v>3439</v>
      </c>
      <c r="M93" t="s">
        <v>472</v>
      </c>
      <c r="N93" t="s">
        <v>3263</v>
      </c>
      <c r="O93" t="s">
        <v>3787</v>
      </c>
      <c r="P93" t="s">
        <v>3265</v>
      </c>
      <c r="Q93" t="s">
        <v>3270</v>
      </c>
      <c r="S93" t="s">
        <v>502</v>
      </c>
      <c r="T93" t="s">
        <v>3341</v>
      </c>
      <c r="U93" t="s">
        <v>4258</v>
      </c>
      <c r="V93" t="s">
        <v>3262</v>
      </c>
      <c r="W93" t="s">
        <v>3263</v>
      </c>
      <c r="X93" t="s">
        <v>4147</v>
      </c>
      <c r="Y93" t="s">
        <v>3265</v>
      </c>
      <c r="Z93" t="s">
        <v>3270</v>
      </c>
    </row>
    <row r="94" spans="1:26" hidden="1" x14ac:dyDescent="0.25">
      <c r="A94" t="s">
        <v>502</v>
      </c>
      <c r="B94" t="s">
        <v>3427</v>
      </c>
      <c r="C94" t="s">
        <v>3428</v>
      </c>
      <c r="D94" t="s">
        <v>3262</v>
      </c>
      <c r="E94" t="s">
        <v>3274</v>
      </c>
      <c r="F94" t="s">
        <v>3264</v>
      </c>
      <c r="G94" t="s">
        <v>3265</v>
      </c>
      <c r="H94" t="s">
        <v>3265</v>
      </c>
      <c r="J94" t="s">
        <v>502</v>
      </c>
      <c r="K94" t="s">
        <v>3916</v>
      </c>
      <c r="L94" t="s">
        <v>3917</v>
      </c>
      <c r="M94" t="s">
        <v>472</v>
      </c>
      <c r="N94" t="s">
        <v>3277</v>
      </c>
      <c r="O94" t="s">
        <v>3787</v>
      </c>
      <c r="P94" t="s">
        <v>3265</v>
      </c>
      <c r="Q94" t="s">
        <v>3265</v>
      </c>
      <c r="S94" t="s">
        <v>493</v>
      </c>
      <c r="T94" t="s">
        <v>4259</v>
      </c>
      <c r="U94" t="s">
        <v>733</v>
      </c>
      <c r="V94" t="s">
        <v>3262</v>
      </c>
      <c r="W94" t="s">
        <v>3277</v>
      </c>
      <c r="X94" t="s">
        <v>4147</v>
      </c>
      <c r="Y94" t="s">
        <v>3265</v>
      </c>
      <c r="Z94" t="s">
        <v>3270</v>
      </c>
    </row>
    <row r="95" spans="1:26" hidden="1" x14ac:dyDescent="0.25">
      <c r="A95" t="s">
        <v>507</v>
      </c>
      <c r="B95" t="s">
        <v>3429</v>
      </c>
      <c r="C95" t="s">
        <v>3430</v>
      </c>
      <c r="D95" t="s">
        <v>3262</v>
      </c>
      <c r="E95" t="s">
        <v>3267</v>
      </c>
      <c r="F95" t="s">
        <v>3264</v>
      </c>
      <c r="G95" t="s">
        <v>3265</v>
      </c>
      <c r="H95" t="s">
        <v>3265</v>
      </c>
      <c r="J95" t="s">
        <v>669</v>
      </c>
      <c r="K95" t="s">
        <v>3918</v>
      </c>
      <c r="L95" t="s">
        <v>3849</v>
      </c>
      <c r="M95" t="s">
        <v>3262</v>
      </c>
      <c r="N95" t="s">
        <v>3274</v>
      </c>
      <c r="O95" t="s">
        <v>3787</v>
      </c>
      <c r="P95" t="s">
        <v>3265</v>
      </c>
      <c r="Q95" t="s">
        <v>3265</v>
      </c>
      <c r="S95" t="s">
        <v>507</v>
      </c>
      <c r="T95" t="s">
        <v>4260</v>
      </c>
      <c r="U95" t="s">
        <v>4261</v>
      </c>
      <c r="V95" t="s">
        <v>472</v>
      </c>
      <c r="W95" t="s">
        <v>3267</v>
      </c>
      <c r="X95" t="s">
        <v>4147</v>
      </c>
      <c r="Y95" t="s">
        <v>3265</v>
      </c>
      <c r="Z95" t="s">
        <v>3265</v>
      </c>
    </row>
    <row r="96" spans="1:26" hidden="1" x14ac:dyDescent="0.25">
      <c r="A96" t="s">
        <v>1105</v>
      </c>
      <c r="B96" t="s">
        <v>3431</v>
      </c>
      <c r="C96" t="s">
        <v>3432</v>
      </c>
      <c r="D96" t="s">
        <v>3262</v>
      </c>
      <c r="E96" t="s">
        <v>3267</v>
      </c>
      <c r="F96" t="s">
        <v>3264</v>
      </c>
      <c r="G96" t="s">
        <v>3265</v>
      </c>
      <c r="H96" t="s">
        <v>3270</v>
      </c>
      <c r="J96" t="s">
        <v>485</v>
      </c>
      <c r="K96" t="s">
        <v>3919</v>
      </c>
      <c r="L96" t="s">
        <v>3726</v>
      </c>
      <c r="M96" t="s">
        <v>3262</v>
      </c>
      <c r="N96" t="s">
        <v>3267</v>
      </c>
      <c r="O96" t="s">
        <v>3787</v>
      </c>
      <c r="P96" t="s">
        <v>3265</v>
      </c>
      <c r="Q96" t="s">
        <v>3270</v>
      </c>
      <c r="S96" t="s">
        <v>491</v>
      </c>
      <c r="T96" t="s">
        <v>4262</v>
      </c>
      <c r="U96" t="s">
        <v>1029</v>
      </c>
      <c r="V96" t="s">
        <v>3262</v>
      </c>
      <c r="W96" t="s">
        <v>3274</v>
      </c>
      <c r="X96" t="s">
        <v>4147</v>
      </c>
      <c r="Y96" t="s">
        <v>3265</v>
      </c>
      <c r="Z96" t="s">
        <v>3270</v>
      </c>
    </row>
    <row r="97" spans="1:26" hidden="1" x14ac:dyDescent="0.25">
      <c r="A97" t="s">
        <v>502</v>
      </c>
      <c r="B97" t="s">
        <v>3433</v>
      </c>
      <c r="C97" t="s">
        <v>262</v>
      </c>
      <c r="D97" t="s">
        <v>3262</v>
      </c>
      <c r="E97" t="s">
        <v>3277</v>
      </c>
      <c r="F97" t="s">
        <v>3264</v>
      </c>
      <c r="G97" t="s">
        <v>3265</v>
      </c>
      <c r="H97" t="s">
        <v>3270</v>
      </c>
      <c r="J97" t="s">
        <v>502</v>
      </c>
      <c r="K97" t="s">
        <v>3920</v>
      </c>
      <c r="L97" t="s">
        <v>3417</v>
      </c>
      <c r="M97" t="s">
        <v>3262</v>
      </c>
      <c r="N97" t="s">
        <v>3274</v>
      </c>
      <c r="O97" t="s">
        <v>3787</v>
      </c>
      <c r="P97" t="s">
        <v>3265</v>
      </c>
      <c r="Q97" t="s">
        <v>3265</v>
      </c>
      <c r="S97" t="s">
        <v>502</v>
      </c>
      <c r="T97" t="s">
        <v>4263</v>
      </c>
      <c r="U97" t="s">
        <v>3310</v>
      </c>
      <c r="V97" t="s">
        <v>3262</v>
      </c>
      <c r="W97" t="s">
        <v>3267</v>
      </c>
      <c r="X97" t="s">
        <v>4147</v>
      </c>
      <c r="Y97" t="s">
        <v>3265</v>
      </c>
      <c r="Z97" t="s">
        <v>3265</v>
      </c>
    </row>
    <row r="98" spans="1:26" hidden="1" x14ac:dyDescent="0.25">
      <c r="A98" t="s">
        <v>502</v>
      </c>
      <c r="B98" t="s">
        <v>3434</v>
      </c>
      <c r="C98" t="s">
        <v>3435</v>
      </c>
      <c r="D98" t="s">
        <v>3262</v>
      </c>
      <c r="E98" t="s">
        <v>3267</v>
      </c>
      <c r="F98" t="s">
        <v>3264</v>
      </c>
      <c r="G98" t="s">
        <v>3265</v>
      </c>
      <c r="H98" t="s">
        <v>3265</v>
      </c>
      <c r="J98" t="s">
        <v>502</v>
      </c>
      <c r="K98" t="s">
        <v>3921</v>
      </c>
      <c r="L98" t="s">
        <v>3352</v>
      </c>
      <c r="M98" t="s">
        <v>3262</v>
      </c>
      <c r="N98" t="s">
        <v>3274</v>
      </c>
      <c r="O98" t="s">
        <v>3787</v>
      </c>
      <c r="P98" t="s">
        <v>3265</v>
      </c>
      <c r="Q98" t="s">
        <v>3270</v>
      </c>
      <c r="S98" t="s">
        <v>502</v>
      </c>
      <c r="T98" t="s">
        <v>3348</v>
      </c>
      <c r="U98" t="s">
        <v>1750</v>
      </c>
      <c r="V98" t="s">
        <v>472</v>
      </c>
      <c r="W98" t="s">
        <v>3267</v>
      </c>
      <c r="X98" t="s">
        <v>4147</v>
      </c>
      <c r="Y98" t="s">
        <v>3265</v>
      </c>
      <c r="Z98" t="s">
        <v>3270</v>
      </c>
    </row>
    <row r="99" spans="1:26" hidden="1" x14ac:dyDescent="0.25">
      <c r="A99" t="s">
        <v>502</v>
      </c>
      <c r="B99" t="s">
        <v>3436</v>
      </c>
      <c r="C99" t="s">
        <v>3437</v>
      </c>
      <c r="D99" t="s">
        <v>3262</v>
      </c>
      <c r="E99" t="s">
        <v>3267</v>
      </c>
      <c r="F99" t="s">
        <v>3264</v>
      </c>
      <c r="G99" t="s">
        <v>3265</v>
      </c>
      <c r="H99" t="s">
        <v>3270</v>
      </c>
      <c r="J99" t="s">
        <v>502</v>
      </c>
      <c r="K99" t="s">
        <v>3922</v>
      </c>
      <c r="L99" t="s">
        <v>3923</v>
      </c>
      <c r="M99" t="s">
        <v>472</v>
      </c>
      <c r="N99" t="s">
        <v>3274</v>
      </c>
      <c r="O99" t="s">
        <v>3787</v>
      </c>
      <c r="P99" t="s">
        <v>3265</v>
      </c>
      <c r="Q99" t="s">
        <v>3270</v>
      </c>
      <c r="S99" t="s">
        <v>669</v>
      </c>
      <c r="T99" t="s">
        <v>4264</v>
      </c>
      <c r="U99" t="s">
        <v>4265</v>
      </c>
      <c r="V99" t="s">
        <v>472</v>
      </c>
      <c r="W99" t="s">
        <v>3267</v>
      </c>
      <c r="X99" t="s">
        <v>4147</v>
      </c>
      <c r="Y99" t="s">
        <v>3265</v>
      </c>
      <c r="Z99" t="s">
        <v>3265</v>
      </c>
    </row>
    <row r="100" spans="1:26" hidden="1" x14ac:dyDescent="0.25">
      <c r="A100" t="s">
        <v>502</v>
      </c>
      <c r="B100" t="s">
        <v>3438</v>
      </c>
      <c r="C100" t="s">
        <v>3439</v>
      </c>
      <c r="D100" t="s">
        <v>472</v>
      </c>
      <c r="E100" t="s">
        <v>3263</v>
      </c>
      <c r="F100" t="s">
        <v>3264</v>
      </c>
      <c r="G100" t="s">
        <v>3265</v>
      </c>
      <c r="H100" t="s">
        <v>3270</v>
      </c>
      <c r="J100" t="s">
        <v>502</v>
      </c>
      <c r="K100" t="s">
        <v>3924</v>
      </c>
      <c r="L100" t="s">
        <v>3887</v>
      </c>
      <c r="M100" t="s">
        <v>3262</v>
      </c>
      <c r="N100" t="s">
        <v>3274</v>
      </c>
      <c r="O100" t="s">
        <v>3787</v>
      </c>
      <c r="P100" t="s">
        <v>3265</v>
      </c>
      <c r="Q100" t="s">
        <v>3265</v>
      </c>
      <c r="S100" t="s">
        <v>491</v>
      </c>
      <c r="T100" t="s">
        <v>4266</v>
      </c>
      <c r="U100" t="s">
        <v>4146</v>
      </c>
      <c r="V100" t="s">
        <v>3262</v>
      </c>
      <c r="W100" t="s">
        <v>3274</v>
      </c>
      <c r="X100" t="s">
        <v>4147</v>
      </c>
      <c r="Y100" t="s">
        <v>3265</v>
      </c>
      <c r="Z100" t="s">
        <v>3265</v>
      </c>
    </row>
    <row r="101" spans="1:26" hidden="1" x14ac:dyDescent="0.25">
      <c r="A101" t="s">
        <v>485</v>
      </c>
      <c r="B101" t="s">
        <v>3440</v>
      </c>
      <c r="C101" t="s">
        <v>253</v>
      </c>
      <c r="D101" t="s">
        <v>3262</v>
      </c>
      <c r="E101" t="s">
        <v>3274</v>
      </c>
      <c r="F101" t="s">
        <v>3264</v>
      </c>
      <c r="G101" t="s">
        <v>3265</v>
      </c>
      <c r="H101" t="s">
        <v>3270</v>
      </c>
      <c r="J101" t="s">
        <v>493</v>
      </c>
      <c r="K101" t="s">
        <v>3925</v>
      </c>
      <c r="L101" t="s">
        <v>733</v>
      </c>
      <c r="M101" t="s">
        <v>3262</v>
      </c>
      <c r="N101" t="s">
        <v>3267</v>
      </c>
      <c r="O101" t="s">
        <v>3787</v>
      </c>
      <c r="P101" t="s">
        <v>3265</v>
      </c>
      <c r="Q101" t="s">
        <v>3270</v>
      </c>
      <c r="S101" t="s">
        <v>502</v>
      </c>
      <c r="T101" t="s">
        <v>3349</v>
      </c>
      <c r="U101" t="s">
        <v>3350</v>
      </c>
      <c r="V101" t="s">
        <v>3262</v>
      </c>
      <c r="W101" t="s">
        <v>3263</v>
      </c>
      <c r="X101" t="s">
        <v>4147</v>
      </c>
      <c r="Y101" t="s">
        <v>3265</v>
      </c>
      <c r="Z101" t="s">
        <v>3265</v>
      </c>
    </row>
    <row r="102" spans="1:26" hidden="1" x14ac:dyDescent="0.25">
      <c r="A102" t="s">
        <v>502</v>
      </c>
      <c r="B102" t="s">
        <v>3441</v>
      </c>
      <c r="C102" t="s">
        <v>3382</v>
      </c>
      <c r="D102" t="s">
        <v>3262</v>
      </c>
      <c r="E102" t="s">
        <v>3274</v>
      </c>
      <c r="F102" t="s">
        <v>3264</v>
      </c>
      <c r="G102" t="s">
        <v>3265</v>
      </c>
      <c r="H102" t="s">
        <v>3265</v>
      </c>
      <c r="J102" t="s">
        <v>485</v>
      </c>
      <c r="K102" t="s">
        <v>3926</v>
      </c>
      <c r="L102" t="s">
        <v>3927</v>
      </c>
      <c r="M102" t="s">
        <v>3262</v>
      </c>
      <c r="N102" t="s">
        <v>3277</v>
      </c>
      <c r="O102" t="s">
        <v>3787</v>
      </c>
      <c r="P102" t="s">
        <v>3265</v>
      </c>
      <c r="Q102" t="s">
        <v>3270</v>
      </c>
      <c r="S102" t="s">
        <v>502</v>
      </c>
      <c r="T102" t="s">
        <v>4267</v>
      </c>
      <c r="U102" t="s">
        <v>3977</v>
      </c>
      <c r="V102" t="s">
        <v>3262</v>
      </c>
      <c r="W102" t="s">
        <v>3267</v>
      </c>
      <c r="X102" t="s">
        <v>4147</v>
      </c>
      <c r="Y102" t="s">
        <v>3265</v>
      </c>
      <c r="Z102" t="s">
        <v>3270</v>
      </c>
    </row>
    <row r="103" spans="1:26" hidden="1" x14ac:dyDescent="0.25">
      <c r="A103" t="s">
        <v>485</v>
      </c>
      <c r="B103" t="s">
        <v>3442</v>
      </c>
      <c r="C103" t="s">
        <v>3443</v>
      </c>
      <c r="D103" t="s">
        <v>3262</v>
      </c>
      <c r="E103" t="s">
        <v>3274</v>
      </c>
      <c r="F103" t="s">
        <v>3264</v>
      </c>
      <c r="G103" t="s">
        <v>3265</v>
      </c>
      <c r="H103" t="s">
        <v>3265</v>
      </c>
      <c r="J103" t="s">
        <v>493</v>
      </c>
      <c r="K103" t="s">
        <v>3928</v>
      </c>
      <c r="L103" t="s">
        <v>3737</v>
      </c>
      <c r="M103" t="s">
        <v>3262</v>
      </c>
      <c r="N103" t="s">
        <v>3274</v>
      </c>
      <c r="O103" t="s">
        <v>3787</v>
      </c>
      <c r="P103" t="s">
        <v>3265</v>
      </c>
      <c r="Q103" t="s">
        <v>3265</v>
      </c>
      <c r="S103" t="s">
        <v>502</v>
      </c>
      <c r="T103" t="s">
        <v>4268</v>
      </c>
      <c r="U103" t="s">
        <v>3789</v>
      </c>
      <c r="V103" t="s">
        <v>472</v>
      </c>
      <c r="W103" t="s">
        <v>3274</v>
      </c>
      <c r="X103" t="s">
        <v>4147</v>
      </c>
      <c r="Y103" t="s">
        <v>3265</v>
      </c>
      <c r="Z103" t="s">
        <v>3270</v>
      </c>
    </row>
    <row r="104" spans="1:26" hidden="1" x14ac:dyDescent="0.25">
      <c r="A104" t="s">
        <v>493</v>
      </c>
      <c r="B104" t="s">
        <v>3444</v>
      </c>
      <c r="C104" t="s">
        <v>3445</v>
      </c>
      <c r="D104" t="s">
        <v>3262</v>
      </c>
      <c r="E104" t="s">
        <v>3274</v>
      </c>
      <c r="F104" t="s">
        <v>3264</v>
      </c>
      <c r="G104" t="s">
        <v>3265</v>
      </c>
      <c r="H104" t="s">
        <v>3265</v>
      </c>
      <c r="J104" t="s">
        <v>669</v>
      </c>
      <c r="K104" t="s">
        <v>3929</v>
      </c>
      <c r="L104" t="s">
        <v>3930</v>
      </c>
      <c r="M104" t="s">
        <v>472</v>
      </c>
      <c r="N104" t="s">
        <v>3277</v>
      </c>
      <c r="O104" t="s">
        <v>3787</v>
      </c>
      <c r="P104" t="s">
        <v>3265</v>
      </c>
      <c r="Q104" t="s">
        <v>3265</v>
      </c>
      <c r="S104" t="s">
        <v>502</v>
      </c>
      <c r="T104" t="s">
        <v>3844</v>
      </c>
      <c r="U104" t="s">
        <v>4269</v>
      </c>
      <c r="V104" t="s">
        <v>3262</v>
      </c>
      <c r="W104" t="s">
        <v>3274</v>
      </c>
      <c r="X104" t="s">
        <v>4147</v>
      </c>
      <c r="Y104" t="s">
        <v>3265</v>
      </c>
      <c r="Z104" t="s">
        <v>3270</v>
      </c>
    </row>
    <row r="105" spans="1:26" hidden="1" x14ac:dyDescent="0.25">
      <c r="A105" t="s">
        <v>485</v>
      </c>
      <c r="B105" t="s">
        <v>3446</v>
      </c>
      <c r="C105" t="s">
        <v>3447</v>
      </c>
      <c r="D105" t="s">
        <v>3262</v>
      </c>
      <c r="E105" t="s">
        <v>3274</v>
      </c>
      <c r="F105" t="s">
        <v>3264</v>
      </c>
      <c r="G105" t="s">
        <v>3265</v>
      </c>
      <c r="H105" t="s">
        <v>3265</v>
      </c>
      <c r="J105" t="s">
        <v>508</v>
      </c>
      <c r="K105" t="s">
        <v>3931</v>
      </c>
      <c r="L105" t="s">
        <v>3677</v>
      </c>
      <c r="M105" t="s">
        <v>472</v>
      </c>
      <c r="N105" t="s">
        <v>3277</v>
      </c>
      <c r="O105" t="s">
        <v>3787</v>
      </c>
      <c r="P105" t="s">
        <v>3265</v>
      </c>
      <c r="Q105" t="s">
        <v>3270</v>
      </c>
      <c r="S105" t="s">
        <v>502</v>
      </c>
      <c r="T105" t="s">
        <v>3351</v>
      </c>
      <c r="U105" t="s">
        <v>3352</v>
      </c>
      <c r="V105" t="s">
        <v>3262</v>
      </c>
      <c r="W105" t="s">
        <v>3263</v>
      </c>
      <c r="X105" t="s">
        <v>4147</v>
      </c>
      <c r="Y105" t="s">
        <v>3265</v>
      </c>
      <c r="Z105" t="s">
        <v>3265</v>
      </c>
    </row>
    <row r="106" spans="1:26" hidden="1" x14ac:dyDescent="0.25">
      <c r="A106" t="s">
        <v>493</v>
      </c>
      <c r="B106" t="s">
        <v>3448</v>
      </c>
      <c r="C106" t="s">
        <v>3449</v>
      </c>
      <c r="D106" t="s">
        <v>472</v>
      </c>
      <c r="E106" t="s">
        <v>3263</v>
      </c>
      <c r="F106" t="s">
        <v>3264</v>
      </c>
      <c r="G106" t="s">
        <v>3265</v>
      </c>
      <c r="H106" t="s">
        <v>3270</v>
      </c>
      <c r="J106" t="s">
        <v>508</v>
      </c>
      <c r="K106" t="s">
        <v>3450</v>
      </c>
      <c r="L106" t="s">
        <v>3451</v>
      </c>
      <c r="M106" t="s">
        <v>472</v>
      </c>
      <c r="N106" t="s">
        <v>3277</v>
      </c>
      <c r="O106" t="s">
        <v>3787</v>
      </c>
      <c r="P106" t="s">
        <v>3265</v>
      </c>
      <c r="Q106" t="s">
        <v>3270</v>
      </c>
      <c r="S106" t="s">
        <v>502</v>
      </c>
      <c r="T106" t="s">
        <v>3353</v>
      </c>
      <c r="U106" t="s">
        <v>3352</v>
      </c>
      <c r="V106" t="s">
        <v>3262</v>
      </c>
      <c r="W106" t="s">
        <v>3267</v>
      </c>
      <c r="X106" t="s">
        <v>4147</v>
      </c>
      <c r="Y106" t="s">
        <v>3265</v>
      </c>
      <c r="Z106" t="s">
        <v>3270</v>
      </c>
    </row>
    <row r="107" spans="1:26" hidden="1" x14ac:dyDescent="0.25">
      <c r="A107" t="s">
        <v>508</v>
      </c>
      <c r="B107" t="s">
        <v>3450</v>
      </c>
      <c r="C107" t="s">
        <v>3451</v>
      </c>
      <c r="D107" t="s">
        <v>472</v>
      </c>
      <c r="E107" t="s">
        <v>3277</v>
      </c>
      <c r="F107" t="s">
        <v>3264</v>
      </c>
      <c r="G107" t="s">
        <v>3265</v>
      </c>
      <c r="H107" t="s">
        <v>3270</v>
      </c>
      <c r="J107" t="s">
        <v>493</v>
      </c>
      <c r="K107" t="s">
        <v>3932</v>
      </c>
      <c r="L107" t="s">
        <v>3933</v>
      </c>
      <c r="M107" t="s">
        <v>472</v>
      </c>
      <c r="N107" t="s">
        <v>3274</v>
      </c>
      <c r="O107" t="s">
        <v>3787</v>
      </c>
      <c r="P107" t="s">
        <v>3265</v>
      </c>
      <c r="Q107" t="s">
        <v>3270</v>
      </c>
      <c r="S107" t="s">
        <v>502</v>
      </c>
      <c r="T107" t="s">
        <v>4270</v>
      </c>
      <c r="U107" t="s">
        <v>4271</v>
      </c>
      <c r="V107" t="s">
        <v>472</v>
      </c>
      <c r="W107" t="s">
        <v>3274</v>
      </c>
      <c r="X107" t="s">
        <v>4147</v>
      </c>
      <c r="Y107" t="s">
        <v>3265</v>
      </c>
      <c r="Z107" t="s">
        <v>3265</v>
      </c>
    </row>
    <row r="108" spans="1:26" hidden="1" x14ac:dyDescent="0.25">
      <c r="A108" t="s">
        <v>3399</v>
      </c>
      <c r="B108" t="s">
        <v>3452</v>
      </c>
      <c r="C108" t="s">
        <v>3453</v>
      </c>
      <c r="D108" t="s">
        <v>3262</v>
      </c>
      <c r="E108" t="s">
        <v>3277</v>
      </c>
      <c r="F108" t="s">
        <v>3264</v>
      </c>
      <c r="G108" t="s">
        <v>3265</v>
      </c>
      <c r="H108" t="s">
        <v>3270</v>
      </c>
      <c r="J108" t="s">
        <v>493</v>
      </c>
      <c r="K108" t="s">
        <v>3455</v>
      </c>
      <c r="L108" t="s">
        <v>3456</v>
      </c>
      <c r="M108" t="s">
        <v>472</v>
      </c>
      <c r="N108" t="s">
        <v>3263</v>
      </c>
      <c r="O108" t="s">
        <v>3787</v>
      </c>
      <c r="P108" t="s">
        <v>3265</v>
      </c>
      <c r="Q108" t="s">
        <v>3265</v>
      </c>
      <c r="S108" t="s">
        <v>502</v>
      </c>
      <c r="T108" t="s">
        <v>4272</v>
      </c>
      <c r="U108" t="s">
        <v>4090</v>
      </c>
      <c r="V108" t="s">
        <v>472</v>
      </c>
      <c r="W108" t="s">
        <v>3267</v>
      </c>
      <c r="X108" t="s">
        <v>4147</v>
      </c>
      <c r="Y108" t="s">
        <v>3265</v>
      </c>
      <c r="Z108" t="s">
        <v>3270</v>
      </c>
    </row>
    <row r="109" spans="1:26" hidden="1" x14ac:dyDescent="0.25">
      <c r="A109" t="s">
        <v>502</v>
      </c>
      <c r="B109" t="s">
        <v>3454</v>
      </c>
      <c r="C109" t="s">
        <v>376</v>
      </c>
      <c r="D109" t="s">
        <v>472</v>
      </c>
      <c r="E109" t="s">
        <v>3277</v>
      </c>
      <c r="F109" t="s">
        <v>3264</v>
      </c>
      <c r="G109" t="s">
        <v>3265</v>
      </c>
      <c r="H109" t="s">
        <v>3265</v>
      </c>
      <c r="J109" t="s">
        <v>22</v>
      </c>
      <c r="K109" t="s">
        <v>905</v>
      </c>
      <c r="L109" t="s">
        <v>735</v>
      </c>
      <c r="M109" t="s">
        <v>472</v>
      </c>
      <c r="N109" t="s">
        <v>3274</v>
      </c>
      <c r="O109" t="s">
        <v>3787</v>
      </c>
      <c r="P109" t="s">
        <v>3265</v>
      </c>
      <c r="Q109" t="s">
        <v>3270</v>
      </c>
      <c r="S109" t="s">
        <v>669</v>
      </c>
      <c r="T109" t="s">
        <v>4273</v>
      </c>
      <c r="U109" t="s">
        <v>4274</v>
      </c>
      <c r="V109" t="s">
        <v>3262</v>
      </c>
      <c r="W109" t="s">
        <v>3274</v>
      </c>
      <c r="X109" t="s">
        <v>4147</v>
      </c>
      <c r="Y109" t="s">
        <v>3265</v>
      </c>
      <c r="Z109" t="s">
        <v>3270</v>
      </c>
    </row>
    <row r="110" spans="1:26" hidden="1" x14ac:dyDescent="0.25">
      <c r="A110" t="s">
        <v>493</v>
      </c>
      <c r="B110" t="s">
        <v>3455</v>
      </c>
      <c r="C110" t="s">
        <v>3456</v>
      </c>
      <c r="D110" t="s">
        <v>472</v>
      </c>
      <c r="E110" t="s">
        <v>3263</v>
      </c>
      <c r="F110" t="s">
        <v>3264</v>
      </c>
      <c r="G110" t="s">
        <v>3265</v>
      </c>
      <c r="H110" t="s">
        <v>3265</v>
      </c>
      <c r="J110" t="s">
        <v>493</v>
      </c>
      <c r="K110" t="s">
        <v>3934</v>
      </c>
      <c r="L110" t="s">
        <v>3935</v>
      </c>
      <c r="M110" t="s">
        <v>3262</v>
      </c>
      <c r="N110" t="s">
        <v>3267</v>
      </c>
      <c r="O110" t="s">
        <v>3787</v>
      </c>
      <c r="P110" t="s">
        <v>3265</v>
      </c>
      <c r="Q110" t="s">
        <v>3265</v>
      </c>
      <c r="S110" t="s">
        <v>502</v>
      </c>
      <c r="T110" t="s">
        <v>4275</v>
      </c>
      <c r="U110" t="s">
        <v>3310</v>
      </c>
      <c r="V110" t="s">
        <v>3262</v>
      </c>
      <c r="W110" t="s">
        <v>3267</v>
      </c>
      <c r="X110" t="s">
        <v>4147</v>
      </c>
      <c r="Y110" t="s">
        <v>3265</v>
      </c>
      <c r="Z110" t="s">
        <v>3270</v>
      </c>
    </row>
    <row r="111" spans="1:26" hidden="1" x14ac:dyDescent="0.25">
      <c r="A111" t="s">
        <v>1039</v>
      </c>
      <c r="B111" t="s">
        <v>3457</v>
      </c>
      <c r="C111" t="s">
        <v>798</v>
      </c>
      <c r="D111" t="s">
        <v>3262</v>
      </c>
      <c r="E111" t="s">
        <v>3274</v>
      </c>
      <c r="F111" t="s">
        <v>3264</v>
      </c>
      <c r="G111" t="s">
        <v>3265</v>
      </c>
      <c r="H111" t="s">
        <v>3270</v>
      </c>
      <c r="J111" t="s">
        <v>22</v>
      </c>
      <c r="K111" t="s">
        <v>3936</v>
      </c>
      <c r="L111" t="s">
        <v>212</v>
      </c>
      <c r="M111" t="s">
        <v>3262</v>
      </c>
      <c r="N111" t="s">
        <v>3277</v>
      </c>
      <c r="O111" t="s">
        <v>3787</v>
      </c>
      <c r="P111" t="s">
        <v>3265</v>
      </c>
      <c r="Q111" t="s">
        <v>3265</v>
      </c>
      <c r="S111" t="s">
        <v>507</v>
      </c>
      <c r="T111" t="s">
        <v>3354</v>
      </c>
      <c r="U111" t="s">
        <v>3355</v>
      </c>
      <c r="V111" t="s">
        <v>472</v>
      </c>
      <c r="W111" t="s">
        <v>3267</v>
      </c>
      <c r="X111" t="s">
        <v>4147</v>
      </c>
      <c r="Y111" t="s">
        <v>3265</v>
      </c>
      <c r="Z111" t="s">
        <v>3265</v>
      </c>
    </row>
    <row r="112" spans="1:26" hidden="1" x14ac:dyDescent="0.25">
      <c r="A112" t="s">
        <v>493</v>
      </c>
      <c r="B112" t="s">
        <v>3458</v>
      </c>
      <c r="C112" t="s">
        <v>1319</v>
      </c>
      <c r="D112" t="s">
        <v>3262</v>
      </c>
      <c r="E112" t="s">
        <v>3277</v>
      </c>
      <c r="F112" t="s">
        <v>3264</v>
      </c>
      <c r="G112" t="s">
        <v>3265</v>
      </c>
      <c r="H112" t="s">
        <v>3265</v>
      </c>
      <c r="J112" t="s">
        <v>493</v>
      </c>
      <c r="K112" t="s">
        <v>3937</v>
      </c>
      <c r="L112" t="s">
        <v>3938</v>
      </c>
      <c r="M112" t="s">
        <v>472</v>
      </c>
      <c r="N112" t="s">
        <v>3263</v>
      </c>
      <c r="O112" t="s">
        <v>3787</v>
      </c>
      <c r="P112" t="s">
        <v>3265</v>
      </c>
      <c r="Q112" t="s">
        <v>3265</v>
      </c>
      <c r="S112" t="s">
        <v>502</v>
      </c>
      <c r="T112" t="s">
        <v>4276</v>
      </c>
      <c r="U112" t="s">
        <v>3326</v>
      </c>
      <c r="V112" t="s">
        <v>3262</v>
      </c>
      <c r="W112" t="s">
        <v>3274</v>
      </c>
      <c r="X112" t="s">
        <v>4147</v>
      </c>
      <c r="Y112" t="s">
        <v>3265</v>
      </c>
      <c r="Z112" t="s">
        <v>3270</v>
      </c>
    </row>
    <row r="113" spans="1:26" hidden="1" x14ac:dyDescent="0.25">
      <c r="A113" t="s">
        <v>491</v>
      </c>
      <c r="B113" t="s">
        <v>3459</v>
      </c>
      <c r="C113" t="s">
        <v>3460</v>
      </c>
      <c r="D113" t="s">
        <v>472</v>
      </c>
      <c r="E113" t="s">
        <v>3277</v>
      </c>
      <c r="F113" t="s">
        <v>3264</v>
      </c>
      <c r="G113" t="s">
        <v>3265</v>
      </c>
      <c r="H113" t="s">
        <v>3265</v>
      </c>
      <c r="J113" t="s">
        <v>493</v>
      </c>
      <c r="K113" t="s">
        <v>3939</v>
      </c>
      <c r="L113" t="s">
        <v>3940</v>
      </c>
      <c r="M113" t="s">
        <v>3262</v>
      </c>
      <c r="N113" t="s">
        <v>3267</v>
      </c>
      <c r="O113" t="s">
        <v>3787</v>
      </c>
      <c r="P113" t="s">
        <v>3265</v>
      </c>
      <c r="Q113" t="s">
        <v>3265</v>
      </c>
      <c r="S113" t="s">
        <v>502</v>
      </c>
      <c r="T113" t="s">
        <v>4276</v>
      </c>
      <c r="U113" t="s">
        <v>4277</v>
      </c>
      <c r="V113" t="s">
        <v>3262</v>
      </c>
      <c r="W113" t="s">
        <v>3267</v>
      </c>
      <c r="X113" t="s">
        <v>4147</v>
      </c>
      <c r="Y113" t="s">
        <v>3265</v>
      </c>
      <c r="Z113" t="s">
        <v>3270</v>
      </c>
    </row>
    <row r="114" spans="1:26" hidden="1" x14ac:dyDescent="0.25">
      <c r="A114" t="s">
        <v>491</v>
      </c>
      <c r="B114" t="s">
        <v>3461</v>
      </c>
      <c r="C114" t="s">
        <v>104</v>
      </c>
      <c r="D114" t="s">
        <v>3262</v>
      </c>
      <c r="E114" t="s">
        <v>3263</v>
      </c>
      <c r="F114" t="s">
        <v>3264</v>
      </c>
      <c r="G114" t="s">
        <v>3265</v>
      </c>
      <c r="H114" t="s">
        <v>3265</v>
      </c>
      <c r="J114" t="s">
        <v>491</v>
      </c>
      <c r="K114" t="s">
        <v>3941</v>
      </c>
      <c r="L114" t="s">
        <v>216</v>
      </c>
      <c r="M114" t="s">
        <v>472</v>
      </c>
      <c r="N114" t="s">
        <v>3267</v>
      </c>
      <c r="O114" t="s">
        <v>3787</v>
      </c>
      <c r="P114" t="s">
        <v>3265</v>
      </c>
      <c r="Q114" t="s">
        <v>3265</v>
      </c>
      <c r="S114" t="s">
        <v>491</v>
      </c>
      <c r="T114" t="s">
        <v>4278</v>
      </c>
      <c r="U114" t="s">
        <v>64</v>
      </c>
      <c r="V114" t="s">
        <v>3262</v>
      </c>
      <c r="W114" t="s">
        <v>3267</v>
      </c>
      <c r="X114" t="s">
        <v>4147</v>
      </c>
      <c r="Y114" t="s">
        <v>3265</v>
      </c>
      <c r="Z114" t="s">
        <v>3265</v>
      </c>
    </row>
    <row r="115" spans="1:26" hidden="1" x14ac:dyDescent="0.25">
      <c r="A115" t="s">
        <v>485</v>
      </c>
      <c r="B115" t="s">
        <v>3462</v>
      </c>
      <c r="C115" t="s">
        <v>3463</v>
      </c>
      <c r="D115" t="s">
        <v>3262</v>
      </c>
      <c r="E115" t="s">
        <v>3274</v>
      </c>
      <c r="F115" t="s">
        <v>3264</v>
      </c>
      <c r="G115" t="s">
        <v>3265</v>
      </c>
      <c r="H115" t="s">
        <v>3265</v>
      </c>
      <c r="J115" t="s">
        <v>493</v>
      </c>
      <c r="K115" t="s">
        <v>3942</v>
      </c>
      <c r="L115" t="s">
        <v>3943</v>
      </c>
      <c r="M115" t="s">
        <v>3262</v>
      </c>
      <c r="N115" t="s">
        <v>3263</v>
      </c>
      <c r="O115" t="s">
        <v>3787</v>
      </c>
      <c r="P115" t="s">
        <v>3265</v>
      </c>
      <c r="Q115" t="s">
        <v>3265</v>
      </c>
      <c r="S115" t="s">
        <v>667</v>
      </c>
      <c r="T115" t="s">
        <v>4279</v>
      </c>
      <c r="U115" t="s">
        <v>4280</v>
      </c>
      <c r="V115" t="s">
        <v>3262</v>
      </c>
      <c r="W115" t="s">
        <v>3267</v>
      </c>
      <c r="X115" t="s">
        <v>4147</v>
      </c>
      <c r="Y115" t="s">
        <v>3265</v>
      </c>
      <c r="Z115" t="s">
        <v>3265</v>
      </c>
    </row>
    <row r="116" spans="1:26" hidden="1" x14ac:dyDescent="0.25">
      <c r="A116" t="s">
        <v>493</v>
      </c>
      <c r="B116" t="s">
        <v>3464</v>
      </c>
      <c r="C116" t="s">
        <v>3387</v>
      </c>
      <c r="D116" t="s">
        <v>472</v>
      </c>
      <c r="E116" t="s">
        <v>3274</v>
      </c>
      <c r="F116" t="s">
        <v>3264</v>
      </c>
      <c r="G116" t="s">
        <v>3265</v>
      </c>
      <c r="H116" t="s">
        <v>3265</v>
      </c>
      <c r="J116" t="s">
        <v>1039</v>
      </c>
      <c r="K116" t="s">
        <v>3944</v>
      </c>
      <c r="L116" t="s">
        <v>3945</v>
      </c>
      <c r="M116" t="s">
        <v>3262</v>
      </c>
      <c r="N116" t="s">
        <v>3274</v>
      </c>
      <c r="O116" t="s">
        <v>3787</v>
      </c>
      <c r="P116" t="s">
        <v>3265</v>
      </c>
      <c r="Q116" t="s">
        <v>3270</v>
      </c>
      <c r="S116" t="s">
        <v>493</v>
      </c>
      <c r="T116" t="s">
        <v>3364</v>
      </c>
      <c r="U116" t="s">
        <v>3359</v>
      </c>
      <c r="V116" t="s">
        <v>3262</v>
      </c>
      <c r="W116" t="s">
        <v>3263</v>
      </c>
      <c r="X116" t="s">
        <v>4147</v>
      </c>
      <c r="Y116" t="s">
        <v>3265</v>
      </c>
      <c r="Z116" t="s">
        <v>3265</v>
      </c>
    </row>
    <row r="117" spans="1:26" hidden="1" x14ac:dyDescent="0.25">
      <c r="A117" t="s">
        <v>493</v>
      </c>
      <c r="B117" t="s">
        <v>3465</v>
      </c>
      <c r="C117" t="s">
        <v>3466</v>
      </c>
      <c r="D117" t="s">
        <v>3262</v>
      </c>
      <c r="E117" t="s">
        <v>3263</v>
      </c>
      <c r="F117" t="s">
        <v>3264</v>
      </c>
      <c r="G117" t="s">
        <v>3265</v>
      </c>
      <c r="H117" t="s">
        <v>3265</v>
      </c>
      <c r="J117" t="s">
        <v>491</v>
      </c>
      <c r="K117" t="s">
        <v>3946</v>
      </c>
      <c r="L117" t="s">
        <v>3947</v>
      </c>
      <c r="M117" t="s">
        <v>472</v>
      </c>
      <c r="N117" t="s">
        <v>3267</v>
      </c>
      <c r="O117" t="s">
        <v>3787</v>
      </c>
      <c r="P117" t="s">
        <v>3265</v>
      </c>
      <c r="Q117" t="s">
        <v>3265</v>
      </c>
      <c r="S117" t="s">
        <v>493</v>
      </c>
      <c r="T117" t="s">
        <v>4281</v>
      </c>
      <c r="U117" t="s">
        <v>4214</v>
      </c>
      <c r="V117" t="s">
        <v>3262</v>
      </c>
      <c r="W117" t="s">
        <v>3267</v>
      </c>
      <c r="X117" t="s">
        <v>4147</v>
      </c>
      <c r="Y117" t="s">
        <v>3265</v>
      </c>
      <c r="Z117" t="s">
        <v>3265</v>
      </c>
    </row>
    <row r="118" spans="1:26" hidden="1" x14ac:dyDescent="0.25">
      <c r="A118" t="s">
        <v>486</v>
      </c>
      <c r="B118" t="s">
        <v>3467</v>
      </c>
      <c r="C118" t="s">
        <v>3468</v>
      </c>
      <c r="D118" t="s">
        <v>472</v>
      </c>
      <c r="E118" t="s">
        <v>3263</v>
      </c>
      <c r="F118" t="s">
        <v>3264</v>
      </c>
      <c r="G118" t="s">
        <v>3265</v>
      </c>
      <c r="H118" t="s">
        <v>3265</v>
      </c>
      <c r="J118" t="s">
        <v>493</v>
      </c>
      <c r="K118" t="s">
        <v>3474</v>
      </c>
      <c r="L118" t="s">
        <v>3475</v>
      </c>
      <c r="M118" t="s">
        <v>3262</v>
      </c>
      <c r="N118" t="s">
        <v>3263</v>
      </c>
      <c r="O118" t="s">
        <v>3787</v>
      </c>
      <c r="P118" t="s">
        <v>3265</v>
      </c>
      <c r="Q118" t="s">
        <v>3265</v>
      </c>
      <c r="S118" t="s">
        <v>502</v>
      </c>
      <c r="T118" t="s">
        <v>3365</v>
      </c>
      <c r="U118" t="s">
        <v>283</v>
      </c>
      <c r="V118" t="s">
        <v>3262</v>
      </c>
      <c r="W118" t="s">
        <v>3267</v>
      </c>
      <c r="X118" t="s">
        <v>4147</v>
      </c>
      <c r="Y118" t="s">
        <v>3265</v>
      </c>
      <c r="Z118" t="s">
        <v>3270</v>
      </c>
    </row>
    <row r="119" spans="1:26" hidden="1" x14ac:dyDescent="0.25">
      <c r="A119" t="s">
        <v>1039</v>
      </c>
      <c r="B119" t="s">
        <v>3469</v>
      </c>
      <c r="C119" t="s">
        <v>259</v>
      </c>
      <c r="D119" t="s">
        <v>3262</v>
      </c>
      <c r="E119" t="s">
        <v>3274</v>
      </c>
      <c r="F119" t="s">
        <v>3264</v>
      </c>
      <c r="G119" t="s">
        <v>3265</v>
      </c>
      <c r="H119" t="s">
        <v>3270</v>
      </c>
      <c r="J119" t="s">
        <v>493</v>
      </c>
      <c r="K119" t="s">
        <v>3476</v>
      </c>
      <c r="L119" t="s">
        <v>3477</v>
      </c>
      <c r="M119" t="s">
        <v>472</v>
      </c>
      <c r="N119" t="s">
        <v>3267</v>
      </c>
      <c r="O119" t="s">
        <v>3787</v>
      </c>
      <c r="P119" t="s">
        <v>3265</v>
      </c>
      <c r="Q119" t="s">
        <v>3265</v>
      </c>
      <c r="S119" t="s">
        <v>502</v>
      </c>
      <c r="T119" t="s">
        <v>3366</v>
      </c>
      <c r="U119" t="s">
        <v>3367</v>
      </c>
      <c r="V119" t="s">
        <v>472</v>
      </c>
      <c r="W119" t="s">
        <v>3277</v>
      </c>
      <c r="X119" t="s">
        <v>4147</v>
      </c>
      <c r="Y119" t="s">
        <v>3265</v>
      </c>
      <c r="Z119" t="s">
        <v>3265</v>
      </c>
    </row>
    <row r="120" spans="1:26" hidden="1" x14ac:dyDescent="0.25">
      <c r="A120" t="s">
        <v>485</v>
      </c>
      <c r="B120" t="s">
        <v>3470</v>
      </c>
      <c r="C120" t="s">
        <v>3471</v>
      </c>
      <c r="D120" t="s">
        <v>472</v>
      </c>
      <c r="E120" t="s">
        <v>3274</v>
      </c>
      <c r="F120" t="s">
        <v>3264</v>
      </c>
      <c r="G120" t="s">
        <v>3265</v>
      </c>
      <c r="H120" t="s">
        <v>3265</v>
      </c>
      <c r="J120" t="s">
        <v>485</v>
      </c>
      <c r="K120" t="s">
        <v>3478</v>
      </c>
      <c r="L120" t="s">
        <v>3948</v>
      </c>
      <c r="M120" t="s">
        <v>3262</v>
      </c>
      <c r="N120" t="s">
        <v>3274</v>
      </c>
      <c r="O120" t="s">
        <v>3787</v>
      </c>
      <c r="P120" t="s">
        <v>3265</v>
      </c>
      <c r="Q120" t="s">
        <v>3265</v>
      </c>
      <c r="S120" t="s">
        <v>502</v>
      </c>
      <c r="T120" t="s">
        <v>4282</v>
      </c>
      <c r="U120" t="s">
        <v>4283</v>
      </c>
      <c r="V120" t="s">
        <v>3262</v>
      </c>
      <c r="W120" t="s">
        <v>3277</v>
      </c>
      <c r="X120" t="s">
        <v>4147</v>
      </c>
      <c r="Y120" t="s">
        <v>3265</v>
      </c>
      <c r="Z120" t="s">
        <v>3270</v>
      </c>
    </row>
    <row r="121" spans="1:26" hidden="1" x14ac:dyDescent="0.25">
      <c r="A121" t="s">
        <v>493</v>
      </c>
      <c r="B121" t="s">
        <v>3472</v>
      </c>
      <c r="C121" t="s">
        <v>3473</v>
      </c>
      <c r="D121" t="s">
        <v>472</v>
      </c>
      <c r="E121" t="s">
        <v>3274</v>
      </c>
      <c r="F121" t="s">
        <v>3264</v>
      </c>
      <c r="G121" t="s">
        <v>3265</v>
      </c>
      <c r="H121" t="s">
        <v>3265</v>
      </c>
      <c r="J121" t="s">
        <v>491</v>
      </c>
      <c r="K121" t="s">
        <v>3480</v>
      </c>
      <c r="L121" t="s">
        <v>50</v>
      </c>
      <c r="M121" t="s">
        <v>3262</v>
      </c>
      <c r="N121" t="s">
        <v>3267</v>
      </c>
      <c r="O121" t="s">
        <v>3787</v>
      </c>
      <c r="P121" t="s">
        <v>3265</v>
      </c>
      <c r="Q121" t="s">
        <v>3270</v>
      </c>
      <c r="S121" t="s">
        <v>493</v>
      </c>
      <c r="T121" t="s">
        <v>4284</v>
      </c>
      <c r="U121" t="s">
        <v>4285</v>
      </c>
      <c r="V121" t="s">
        <v>472</v>
      </c>
      <c r="W121" t="s">
        <v>3277</v>
      </c>
      <c r="X121" t="s">
        <v>4147</v>
      </c>
      <c r="Y121" t="s">
        <v>3265</v>
      </c>
      <c r="Z121" t="s">
        <v>3265</v>
      </c>
    </row>
    <row r="122" spans="1:26" hidden="1" x14ac:dyDescent="0.25">
      <c r="A122" t="s">
        <v>493</v>
      </c>
      <c r="B122" t="s">
        <v>3474</v>
      </c>
      <c r="C122" t="s">
        <v>3475</v>
      </c>
      <c r="D122" t="s">
        <v>3262</v>
      </c>
      <c r="E122" t="s">
        <v>3263</v>
      </c>
      <c r="F122" t="s">
        <v>3264</v>
      </c>
      <c r="G122" t="s">
        <v>3265</v>
      </c>
      <c r="H122" t="s">
        <v>3265</v>
      </c>
      <c r="J122" t="s">
        <v>3304</v>
      </c>
      <c r="K122" t="s">
        <v>3949</v>
      </c>
      <c r="L122" t="s">
        <v>3611</v>
      </c>
      <c r="M122" t="s">
        <v>3262</v>
      </c>
      <c r="N122" t="s">
        <v>3267</v>
      </c>
      <c r="O122" t="s">
        <v>3787</v>
      </c>
      <c r="P122" t="s">
        <v>3265</v>
      </c>
      <c r="Q122" t="s">
        <v>3270</v>
      </c>
      <c r="S122" t="s">
        <v>491</v>
      </c>
      <c r="T122" t="s">
        <v>3368</v>
      </c>
      <c r="U122" t="s">
        <v>3369</v>
      </c>
      <c r="V122" t="s">
        <v>472</v>
      </c>
      <c r="W122" t="s">
        <v>3277</v>
      </c>
      <c r="X122" t="s">
        <v>4147</v>
      </c>
      <c r="Y122" t="s">
        <v>3265</v>
      </c>
      <c r="Z122" t="s">
        <v>3265</v>
      </c>
    </row>
    <row r="123" spans="1:26" hidden="1" x14ac:dyDescent="0.25">
      <c r="A123" t="s">
        <v>493</v>
      </c>
      <c r="B123" t="s">
        <v>3476</v>
      </c>
      <c r="C123" t="s">
        <v>3477</v>
      </c>
      <c r="D123" t="s">
        <v>472</v>
      </c>
      <c r="E123" t="s">
        <v>3267</v>
      </c>
      <c r="F123" t="s">
        <v>3264</v>
      </c>
      <c r="G123" t="s">
        <v>3265</v>
      </c>
      <c r="H123" t="s">
        <v>3265</v>
      </c>
      <c r="J123" t="s">
        <v>493</v>
      </c>
      <c r="K123" t="s">
        <v>3492</v>
      </c>
      <c r="L123" t="s">
        <v>3493</v>
      </c>
      <c r="M123" t="s">
        <v>472</v>
      </c>
      <c r="N123" t="s">
        <v>3277</v>
      </c>
      <c r="O123" t="s">
        <v>3787</v>
      </c>
      <c r="P123" t="s">
        <v>3265</v>
      </c>
      <c r="Q123" t="s">
        <v>3265</v>
      </c>
      <c r="S123" t="s">
        <v>669</v>
      </c>
      <c r="T123" t="s">
        <v>86</v>
      </c>
      <c r="U123" t="s">
        <v>4286</v>
      </c>
      <c r="V123" t="s">
        <v>472</v>
      </c>
      <c r="W123" t="s">
        <v>3267</v>
      </c>
      <c r="X123" t="s">
        <v>4147</v>
      </c>
      <c r="Y123" t="s">
        <v>3265</v>
      </c>
      <c r="Z123" t="s">
        <v>3270</v>
      </c>
    </row>
    <row r="124" spans="1:26" hidden="1" x14ac:dyDescent="0.25">
      <c r="A124" t="s">
        <v>485</v>
      </c>
      <c r="B124" t="s">
        <v>3478</v>
      </c>
      <c r="C124" t="s">
        <v>3479</v>
      </c>
      <c r="D124" t="s">
        <v>472</v>
      </c>
      <c r="E124" t="s">
        <v>3274</v>
      </c>
      <c r="F124" t="s">
        <v>3264</v>
      </c>
      <c r="G124" t="s">
        <v>3265</v>
      </c>
      <c r="H124" t="s">
        <v>3265</v>
      </c>
      <c r="J124" t="s">
        <v>493</v>
      </c>
      <c r="K124" t="s">
        <v>3950</v>
      </c>
      <c r="L124" t="s">
        <v>3951</v>
      </c>
      <c r="M124" t="s">
        <v>472</v>
      </c>
      <c r="N124" t="s">
        <v>3267</v>
      </c>
      <c r="O124" t="s">
        <v>3787</v>
      </c>
      <c r="P124" t="s">
        <v>3265</v>
      </c>
      <c r="Q124" t="s">
        <v>3265</v>
      </c>
      <c r="S124" t="s">
        <v>669</v>
      </c>
      <c r="T124" t="s">
        <v>3862</v>
      </c>
      <c r="U124" t="s">
        <v>3649</v>
      </c>
      <c r="V124" t="s">
        <v>3262</v>
      </c>
      <c r="W124" t="s">
        <v>3267</v>
      </c>
      <c r="X124" t="s">
        <v>4147</v>
      </c>
      <c r="Y124" t="s">
        <v>3265</v>
      </c>
      <c r="Z124" t="s">
        <v>3270</v>
      </c>
    </row>
    <row r="125" spans="1:26" hidden="1" x14ac:dyDescent="0.25">
      <c r="A125" t="s">
        <v>491</v>
      </c>
      <c r="B125" t="s">
        <v>3480</v>
      </c>
      <c r="C125" t="s">
        <v>50</v>
      </c>
      <c r="D125" t="s">
        <v>3262</v>
      </c>
      <c r="E125" t="s">
        <v>3267</v>
      </c>
      <c r="F125" t="s">
        <v>3264</v>
      </c>
      <c r="G125" t="s">
        <v>3265</v>
      </c>
      <c r="H125" t="s">
        <v>3270</v>
      </c>
      <c r="J125" t="s">
        <v>1198</v>
      </c>
      <c r="K125" t="s">
        <v>3952</v>
      </c>
      <c r="L125" t="s">
        <v>92</v>
      </c>
      <c r="M125" t="s">
        <v>3262</v>
      </c>
      <c r="N125" t="s">
        <v>3274</v>
      </c>
      <c r="O125" t="s">
        <v>3787</v>
      </c>
      <c r="P125" t="s">
        <v>3265</v>
      </c>
      <c r="Q125" t="s">
        <v>3270</v>
      </c>
      <c r="S125" t="s">
        <v>1035</v>
      </c>
      <c r="T125" t="s">
        <v>4287</v>
      </c>
      <c r="U125" t="s">
        <v>4288</v>
      </c>
      <c r="V125" t="s">
        <v>3262</v>
      </c>
      <c r="W125" t="s">
        <v>3267</v>
      </c>
      <c r="X125" t="s">
        <v>4147</v>
      </c>
      <c r="Y125" t="s">
        <v>3265</v>
      </c>
      <c r="Z125" t="s">
        <v>3270</v>
      </c>
    </row>
    <row r="126" spans="1:26" hidden="1" x14ac:dyDescent="0.25">
      <c r="A126" t="s">
        <v>3271</v>
      </c>
      <c r="B126" t="s">
        <v>3481</v>
      </c>
      <c r="C126" t="s">
        <v>3482</v>
      </c>
      <c r="D126" t="s">
        <v>3262</v>
      </c>
      <c r="E126" t="s">
        <v>3274</v>
      </c>
      <c r="F126" t="s">
        <v>3264</v>
      </c>
      <c r="G126" t="s">
        <v>3265</v>
      </c>
      <c r="H126" t="s">
        <v>3265</v>
      </c>
      <c r="J126" t="s">
        <v>493</v>
      </c>
      <c r="K126" t="s">
        <v>3953</v>
      </c>
      <c r="L126" t="s">
        <v>3954</v>
      </c>
      <c r="M126" t="s">
        <v>3262</v>
      </c>
      <c r="N126" t="s">
        <v>3267</v>
      </c>
      <c r="O126" t="s">
        <v>3787</v>
      </c>
      <c r="P126" t="s">
        <v>3265</v>
      </c>
      <c r="Q126" t="s">
        <v>3270</v>
      </c>
      <c r="S126" t="s">
        <v>502</v>
      </c>
      <c r="T126" t="s">
        <v>3371</v>
      </c>
      <c r="U126" t="s">
        <v>3261</v>
      </c>
      <c r="V126" t="s">
        <v>3262</v>
      </c>
      <c r="W126" t="s">
        <v>3263</v>
      </c>
      <c r="X126" t="s">
        <v>4147</v>
      </c>
      <c r="Y126" t="s">
        <v>3265</v>
      </c>
      <c r="Z126" t="s">
        <v>3265</v>
      </c>
    </row>
    <row r="127" spans="1:26" hidden="1" x14ac:dyDescent="0.25">
      <c r="A127" t="s">
        <v>491</v>
      </c>
      <c r="B127" t="s">
        <v>3483</v>
      </c>
      <c r="C127" t="s">
        <v>3484</v>
      </c>
      <c r="D127" t="s">
        <v>472</v>
      </c>
      <c r="E127" t="s">
        <v>3274</v>
      </c>
      <c r="F127" t="s">
        <v>3264</v>
      </c>
      <c r="G127" t="s">
        <v>3265</v>
      </c>
      <c r="H127" t="s">
        <v>3265</v>
      </c>
      <c r="J127" t="s">
        <v>502</v>
      </c>
      <c r="K127" t="s">
        <v>3955</v>
      </c>
      <c r="L127" t="s">
        <v>1004</v>
      </c>
      <c r="M127" t="s">
        <v>472</v>
      </c>
      <c r="N127" t="s">
        <v>3267</v>
      </c>
      <c r="O127" t="s">
        <v>3787</v>
      </c>
      <c r="P127" t="s">
        <v>3265</v>
      </c>
      <c r="Q127" t="s">
        <v>3270</v>
      </c>
      <c r="S127" t="s">
        <v>491</v>
      </c>
      <c r="T127" t="s">
        <v>3373</v>
      </c>
      <c r="U127" t="s">
        <v>3374</v>
      </c>
      <c r="V127" t="s">
        <v>472</v>
      </c>
      <c r="W127" t="s">
        <v>3263</v>
      </c>
      <c r="X127" t="s">
        <v>4147</v>
      </c>
      <c r="Y127" t="s">
        <v>3265</v>
      </c>
      <c r="Z127" t="s">
        <v>3270</v>
      </c>
    </row>
    <row r="128" spans="1:26" hidden="1" x14ac:dyDescent="0.25">
      <c r="A128" t="s">
        <v>491</v>
      </c>
      <c r="B128" t="s">
        <v>3485</v>
      </c>
      <c r="C128" t="s">
        <v>3486</v>
      </c>
      <c r="D128" t="s">
        <v>3262</v>
      </c>
      <c r="E128" t="s">
        <v>3277</v>
      </c>
      <c r="F128" t="s">
        <v>3264</v>
      </c>
      <c r="G128" t="s">
        <v>3265</v>
      </c>
      <c r="H128" t="s">
        <v>3265</v>
      </c>
      <c r="J128" t="s">
        <v>491</v>
      </c>
      <c r="K128" t="s">
        <v>3510</v>
      </c>
      <c r="L128" t="s">
        <v>210</v>
      </c>
      <c r="M128" t="s">
        <v>472</v>
      </c>
      <c r="N128" t="s">
        <v>3277</v>
      </c>
      <c r="O128" t="s">
        <v>3787</v>
      </c>
      <c r="P128" t="s">
        <v>3265</v>
      </c>
      <c r="Q128" t="s">
        <v>3270</v>
      </c>
      <c r="S128" t="s">
        <v>502</v>
      </c>
      <c r="T128" t="s">
        <v>4289</v>
      </c>
      <c r="U128" t="s">
        <v>3740</v>
      </c>
      <c r="V128" t="s">
        <v>3262</v>
      </c>
      <c r="W128" t="s">
        <v>3267</v>
      </c>
      <c r="X128" t="s">
        <v>4147</v>
      </c>
      <c r="Y128" t="s">
        <v>3265</v>
      </c>
      <c r="Z128" t="s">
        <v>3265</v>
      </c>
    </row>
    <row r="129" spans="1:26" hidden="1" x14ac:dyDescent="0.25">
      <c r="A129" t="s">
        <v>3271</v>
      </c>
      <c r="B129" t="s">
        <v>3487</v>
      </c>
      <c r="C129" t="s">
        <v>3488</v>
      </c>
      <c r="D129" t="s">
        <v>3262</v>
      </c>
      <c r="E129" t="s">
        <v>3274</v>
      </c>
      <c r="F129" t="s">
        <v>3264</v>
      </c>
      <c r="G129" t="s">
        <v>3265</v>
      </c>
      <c r="H129" t="s">
        <v>3270</v>
      </c>
      <c r="J129" t="s">
        <v>666</v>
      </c>
      <c r="K129" t="s">
        <v>3956</v>
      </c>
      <c r="L129" t="s">
        <v>3957</v>
      </c>
      <c r="M129" t="s">
        <v>3262</v>
      </c>
      <c r="N129" t="s">
        <v>3267</v>
      </c>
      <c r="O129" t="s">
        <v>3787</v>
      </c>
      <c r="P129" t="s">
        <v>3265</v>
      </c>
      <c r="Q129" t="s">
        <v>3270</v>
      </c>
      <c r="S129" t="s">
        <v>502</v>
      </c>
      <c r="T129" t="s">
        <v>4290</v>
      </c>
      <c r="U129" t="s">
        <v>3261</v>
      </c>
      <c r="V129" t="s">
        <v>3262</v>
      </c>
      <c r="W129" t="s">
        <v>3267</v>
      </c>
      <c r="X129" t="s">
        <v>4147</v>
      </c>
      <c r="Y129" t="s">
        <v>3265</v>
      </c>
      <c r="Z129" t="s">
        <v>3270</v>
      </c>
    </row>
    <row r="130" spans="1:26" hidden="1" x14ac:dyDescent="0.25">
      <c r="A130" t="s">
        <v>485</v>
      </c>
      <c r="B130" t="s">
        <v>3489</v>
      </c>
      <c r="C130" t="s">
        <v>2215</v>
      </c>
      <c r="D130" t="s">
        <v>3262</v>
      </c>
      <c r="E130" t="s">
        <v>3277</v>
      </c>
      <c r="F130" t="s">
        <v>3264</v>
      </c>
      <c r="G130" t="s">
        <v>3265</v>
      </c>
      <c r="H130" t="s">
        <v>3265</v>
      </c>
      <c r="J130" t="s">
        <v>1039</v>
      </c>
      <c r="K130" t="s">
        <v>3958</v>
      </c>
      <c r="L130" t="s">
        <v>3959</v>
      </c>
      <c r="M130" t="s">
        <v>472</v>
      </c>
      <c r="N130" t="s">
        <v>3274</v>
      </c>
      <c r="O130" t="s">
        <v>3787</v>
      </c>
      <c r="P130" t="s">
        <v>3265</v>
      </c>
      <c r="Q130" t="s">
        <v>3270</v>
      </c>
      <c r="S130" t="s">
        <v>502</v>
      </c>
      <c r="T130" t="s">
        <v>4290</v>
      </c>
      <c r="U130" t="s">
        <v>4291</v>
      </c>
      <c r="V130" t="s">
        <v>472</v>
      </c>
      <c r="W130" t="s">
        <v>3274</v>
      </c>
      <c r="X130" t="s">
        <v>4147</v>
      </c>
      <c r="Y130" t="s">
        <v>3265</v>
      </c>
      <c r="Z130" t="s">
        <v>3265</v>
      </c>
    </row>
    <row r="131" spans="1:26" hidden="1" x14ac:dyDescent="0.25">
      <c r="A131" t="s">
        <v>493</v>
      </c>
      <c r="B131" t="s">
        <v>3490</v>
      </c>
      <c r="C131" t="s">
        <v>3491</v>
      </c>
      <c r="D131" t="s">
        <v>3262</v>
      </c>
      <c r="E131" t="s">
        <v>3267</v>
      </c>
      <c r="F131" t="s">
        <v>3264</v>
      </c>
      <c r="G131" t="s">
        <v>3265</v>
      </c>
      <c r="H131" t="s">
        <v>3265</v>
      </c>
      <c r="J131" t="s">
        <v>3399</v>
      </c>
      <c r="K131" t="s">
        <v>3960</v>
      </c>
      <c r="L131" t="s">
        <v>3961</v>
      </c>
      <c r="M131" t="s">
        <v>3262</v>
      </c>
      <c r="N131" t="s">
        <v>3267</v>
      </c>
      <c r="O131" t="s">
        <v>3787</v>
      </c>
      <c r="P131" t="s">
        <v>3265</v>
      </c>
      <c r="Q131" t="s">
        <v>3265</v>
      </c>
      <c r="S131" t="s">
        <v>502</v>
      </c>
      <c r="T131" t="s">
        <v>4292</v>
      </c>
      <c r="U131" t="s">
        <v>262</v>
      </c>
      <c r="V131" t="s">
        <v>3262</v>
      </c>
      <c r="W131" t="s">
        <v>3277</v>
      </c>
      <c r="X131" t="s">
        <v>4147</v>
      </c>
      <c r="Y131" t="s">
        <v>3265</v>
      </c>
      <c r="Z131" t="s">
        <v>3270</v>
      </c>
    </row>
    <row r="132" spans="1:26" hidden="1" x14ac:dyDescent="0.25">
      <c r="A132" t="s">
        <v>493</v>
      </c>
      <c r="B132" t="s">
        <v>3492</v>
      </c>
      <c r="C132" t="s">
        <v>3493</v>
      </c>
      <c r="D132" t="s">
        <v>472</v>
      </c>
      <c r="E132" t="s">
        <v>3277</v>
      </c>
      <c r="F132" t="s">
        <v>3264</v>
      </c>
      <c r="G132" t="s">
        <v>3265</v>
      </c>
      <c r="H132" t="s">
        <v>3265</v>
      </c>
      <c r="J132" t="s">
        <v>493</v>
      </c>
      <c r="K132" t="s">
        <v>3962</v>
      </c>
      <c r="L132" t="s">
        <v>3522</v>
      </c>
      <c r="M132" t="s">
        <v>3262</v>
      </c>
      <c r="N132" t="s">
        <v>3267</v>
      </c>
      <c r="O132" t="s">
        <v>3787</v>
      </c>
      <c r="P132" t="s">
        <v>3265</v>
      </c>
      <c r="Q132" t="s">
        <v>3265</v>
      </c>
      <c r="S132" t="s">
        <v>502</v>
      </c>
      <c r="T132" t="s">
        <v>4293</v>
      </c>
      <c r="U132" t="s">
        <v>4294</v>
      </c>
      <c r="V132" t="s">
        <v>3262</v>
      </c>
      <c r="W132" t="s">
        <v>3274</v>
      </c>
      <c r="X132" t="s">
        <v>4147</v>
      </c>
      <c r="Y132" t="s">
        <v>3265</v>
      </c>
      <c r="Z132" t="s">
        <v>3270</v>
      </c>
    </row>
    <row r="133" spans="1:26" hidden="1" x14ac:dyDescent="0.25">
      <c r="A133" t="s">
        <v>667</v>
      </c>
      <c r="B133" t="s">
        <v>3494</v>
      </c>
      <c r="C133" t="s">
        <v>3495</v>
      </c>
      <c r="D133" t="s">
        <v>3262</v>
      </c>
      <c r="E133" t="s">
        <v>3267</v>
      </c>
      <c r="F133" t="s">
        <v>3264</v>
      </c>
      <c r="G133" t="s">
        <v>3265</v>
      </c>
      <c r="H133" t="s">
        <v>3265</v>
      </c>
      <c r="J133" t="s">
        <v>493</v>
      </c>
      <c r="K133" t="s">
        <v>3523</v>
      </c>
      <c r="L133" t="s">
        <v>3524</v>
      </c>
      <c r="M133" t="s">
        <v>472</v>
      </c>
      <c r="N133" t="s">
        <v>3274</v>
      </c>
      <c r="O133" t="s">
        <v>3787</v>
      </c>
      <c r="P133" t="s">
        <v>3265</v>
      </c>
      <c r="Q133" t="s">
        <v>3265</v>
      </c>
      <c r="S133" t="s">
        <v>485</v>
      </c>
      <c r="T133" t="s">
        <v>4295</v>
      </c>
      <c r="U133" t="s">
        <v>4042</v>
      </c>
      <c r="V133" t="s">
        <v>3262</v>
      </c>
      <c r="W133" t="s">
        <v>3267</v>
      </c>
      <c r="X133" t="s">
        <v>4147</v>
      </c>
      <c r="Y133" t="s">
        <v>3265</v>
      </c>
      <c r="Z133" t="s">
        <v>3270</v>
      </c>
    </row>
    <row r="134" spans="1:26" hidden="1" x14ac:dyDescent="0.25">
      <c r="A134" t="s">
        <v>667</v>
      </c>
      <c r="B134" t="s">
        <v>3496</v>
      </c>
      <c r="C134" t="s">
        <v>3497</v>
      </c>
      <c r="D134" t="s">
        <v>472</v>
      </c>
      <c r="E134" t="s">
        <v>3267</v>
      </c>
      <c r="F134" t="s">
        <v>3264</v>
      </c>
      <c r="G134" t="s">
        <v>3265</v>
      </c>
      <c r="H134" t="s">
        <v>3265</v>
      </c>
      <c r="J134" t="s">
        <v>3399</v>
      </c>
      <c r="K134" t="s">
        <v>3963</v>
      </c>
      <c r="L134" t="s">
        <v>3964</v>
      </c>
      <c r="M134" t="s">
        <v>3262</v>
      </c>
      <c r="N134" t="s">
        <v>3267</v>
      </c>
      <c r="O134" t="s">
        <v>3787</v>
      </c>
      <c r="P134" t="s">
        <v>3265</v>
      </c>
      <c r="Q134" t="s">
        <v>3265</v>
      </c>
      <c r="S134" t="s">
        <v>502</v>
      </c>
      <c r="T134" t="s">
        <v>4296</v>
      </c>
      <c r="U134" t="s">
        <v>3622</v>
      </c>
      <c r="V134" t="s">
        <v>3262</v>
      </c>
      <c r="W134" t="s">
        <v>3277</v>
      </c>
      <c r="X134" t="s">
        <v>4147</v>
      </c>
      <c r="Y134" t="s">
        <v>3265</v>
      </c>
      <c r="Z134" t="s">
        <v>3270</v>
      </c>
    </row>
    <row r="135" spans="1:26" hidden="1" x14ac:dyDescent="0.25">
      <c r="A135" t="s">
        <v>508</v>
      </c>
      <c r="B135" t="s">
        <v>3498</v>
      </c>
      <c r="C135" t="s">
        <v>3499</v>
      </c>
      <c r="D135" t="s">
        <v>3262</v>
      </c>
      <c r="E135" t="s">
        <v>3263</v>
      </c>
      <c r="F135" t="s">
        <v>3264</v>
      </c>
      <c r="G135" t="s">
        <v>3265</v>
      </c>
      <c r="H135" t="s">
        <v>3270</v>
      </c>
      <c r="J135" t="s">
        <v>508</v>
      </c>
      <c r="K135" t="s">
        <v>3965</v>
      </c>
      <c r="L135" t="s">
        <v>3401</v>
      </c>
      <c r="M135" t="s">
        <v>472</v>
      </c>
      <c r="N135" t="s">
        <v>3274</v>
      </c>
      <c r="O135" t="s">
        <v>3787</v>
      </c>
      <c r="P135" t="s">
        <v>3265</v>
      </c>
      <c r="Q135" t="s">
        <v>3270</v>
      </c>
      <c r="S135" t="s">
        <v>502</v>
      </c>
      <c r="T135" t="s">
        <v>4297</v>
      </c>
      <c r="U135" t="s">
        <v>3352</v>
      </c>
      <c r="V135" t="s">
        <v>3262</v>
      </c>
      <c r="W135" t="s">
        <v>3277</v>
      </c>
      <c r="X135" t="s">
        <v>4147</v>
      </c>
      <c r="Y135" t="s">
        <v>3265</v>
      </c>
      <c r="Z135" t="s">
        <v>3265</v>
      </c>
    </row>
    <row r="136" spans="1:26" hidden="1" x14ac:dyDescent="0.25">
      <c r="A136" t="s">
        <v>493</v>
      </c>
      <c r="B136" t="s">
        <v>3500</v>
      </c>
      <c r="C136" t="s">
        <v>3501</v>
      </c>
      <c r="D136" t="s">
        <v>3262</v>
      </c>
      <c r="E136" t="s">
        <v>3263</v>
      </c>
      <c r="F136" t="s">
        <v>3264</v>
      </c>
      <c r="G136" t="s">
        <v>3265</v>
      </c>
      <c r="H136" t="s">
        <v>3265</v>
      </c>
      <c r="J136" t="s">
        <v>486</v>
      </c>
      <c r="K136" t="s">
        <v>3966</v>
      </c>
      <c r="L136" t="s">
        <v>3967</v>
      </c>
      <c r="M136" t="s">
        <v>3262</v>
      </c>
      <c r="N136" t="s">
        <v>3263</v>
      </c>
      <c r="O136" t="s">
        <v>3787</v>
      </c>
      <c r="P136" t="s">
        <v>3265</v>
      </c>
      <c r="Q136" t="s">
        <v>3265</v>
      </c>
      <c r="S136" t="s">
        <v>507</v>
      </c>
      <c r="T136" t="s">
        <v>4298</v>
      </c>
      <c r="U136" t="s">
        <v>4299</v>
      </c>
      <c r="V136" t="s">
        <v>3262</v>
      </c>
      <c r="W136" t="s">
        <v>3263</v>
      </c>
      <c r="X136" t="s">
        <v>4147</v>
      </c>
      <c r="Y136" t="s">
        <v>3265</v>
      </c>
      <c r="Z136" t="s">
        <v>3265</v>
      </c>
    </row>
    <row r="137" spans="1:26" hidden="1" x14ac:dyDescent="0.25">
      <c r="A137" t="s">
        <v>666</v>
      </c>
      <c r="B137" t="s">
        <v>3502</v>
      </c>
      <c r="C137" t="s">
        <v>3503</v>
      </c>
      <c r="D137" t="s">
        <v>472</v>
      </c>
      <c r="E137" t="s">
        <v>3274</v>
      </c>
      <c r="F137" t="s">
        <v>3264</v>
      </c>
      <c r="G137" t="s">
        <v>3265</v>
      </c>
      <c r="H137" t="s">
        <v>3270</v>
      </c>
      <c r="J137" t="s">
        <v>508</v>
      </c>
      <c r="K137" t="s">
        <v>3968</v>
      </c>
      <c r="L137" t="s">
        <v>3969</v>
      </c>
      <c r="M137" t="s">
        <v>3262</v>
      </c>
      <c r="N137" t="s">
        <v>3267</v>
      </c>
      <c r="O137" t="s">
        <v>3787</v>
      </c>
      <c r="P137" t="s">
        <v>3265</v>
      </c>
      <c r="Q137" t="s">
        <v>3270</v>
      </c>
      <c r="S137" t="s">
        <v>1039</v>
      </c>
      <c r="T137" t="s">
        <v>4300</v>
      </c>
      <c r="U137" t="s">
        <v>4301</v>
      </c>
      <c r="V137" t="s">
        <v>3262</v>
      </c>
      <c r="W137" t="s">
        <v>3267</v>
      </c>
      <c r="X137" t="s">
        <v>4147</v>
      </c>
      <c r="Y137" t="s">
        <v>3265</v>
      </c>
      <c r="Z137" t="s">
        <v>3270</v>
      </c>
    </row>
    <row r="138" spans="1:26" hidden="1" x14ac:dyDescent="0.25">
      <c r="A138" t="s">
        <v>22</v>
      </c>
      <c r="B138" t="s">
        <v>3504</v>
      </c>
      <c r="C138" t="s">
        <v>208</v>
      </c>
      <c r="D138" t="s">
        <v>3262</v>
      </c>
      <c r="E138" t="s">
        <v>3274</v>
      </c>
      <c r="F138" t="s">
        <v>3264</v>
      </c>
      <c r="G138" t="s">
        <v>3265</v>
      </c>
      <c r="H138" t="s">
        <v>3270</v>
      </c>
      <c r="J138" t="s">
        <v>508</v>
      </c>
      <c r="K138" t="s">
        <v>3970</v>
      </c>
      <c r="L138" t="s">
        <v>3712</v>
      </c>
      <c r="M138" t="s">
        <v>3262</v>
      </c>
      <c r="N138" t="s">
        <v>3274</v>
      </c>
      <c r="O138" t="s">
        <v>3787</v>
      </c>
      <c r="P138" t="s">
        <v>3265</v>
      </c>
      <c r="Q138" t="s">
        <v>3270</v>
      </c>
      <c r="S138" t="s">
        <v>491</v>
      </c>
      <c r="T138" t="s">
        <v>4302</v>
      </c>
      <c r="U138" t="s">
        <v>4303</v>
      </c>
      <c r="V138" t="s">
        <v>3262</v>
      </c>
      <c r="W138" t="s">
        <v>3263</v>
      </c>
      <c r="X138" t="s">
        <v>4147</v>
      </c>
      <c r="Y138" t="s">
        <v>3265</v>
      </c>
      <c r="Z138" t="s">
        <v>3265</v>
      </c>
    </row>
    <row r="139" spans="1:26" hidden="1" x14ac:dyDescent="0.25">
      <c r="A139" t="s">
        <v>3271</v>
      </c>
      <c r="B139" t="s">
        <v>3505</v>
      </c>
      <c r="C139" t="s">
        <v>3506</v>
      </c>
      <c r="D139" t="s">
        <v>3262</v>
      </c>
      <c r="E139" t="s">
        <v>3274</v>
      </c>
      <c r="F139" t="s">
        <v>3264</v>
      </c>
      <c r="G139" t="s">
        <v>3265</v>
      </c>
      <c r="H139" t="s">
        <v>3270</v>
      </c>
      <c r="J139" t="s">
        <v>502</v>
      </c>
      <c r="K139" t="s">
        <v>3971</v>
      </c>
      <c r="L139" t="s">
        <v>3972</v>
      </c>
      <c r="M139" t="s">
        <v>3262</v>
      </c>
      <c r="N139" t="s">
        <v>3274</v>
      </c>
      <c r="O139" t="s">
        <v>3787</v>
      </c>
      <c r="P139" t="s">
        <v>3265</v>
      </c>
      <c r="Q139" t="s">
        <v>3270</v>
      </c>
      <c r="S139" t="s">
        <v>508</v>
      </c>
      <c r="T139" t="s">
        <v>4304</v>
      </c>
      <c r="U139" t="s">
        <v>3737</v>
      </c>
      <c r="V139" t="s">
        <v>3262</v>
      </c>
      <c r="W139" t="s">
        <v>3267</v>
      </c>
      <c r="X139" t="s">
        <v>4147</v>
      </c>
      <c r="Y139" t="s">
        <v>3265</v>
      </c>
      <c r="Z139" t="s">
        <v>3270</v>
      </c>
    </row>
    <row r="140" spans="1:26" hidden="1" x14ac:dyDescent="0.25">
      <c r="A140" t="s">
        <v>508</v>
      </c>
      <c r="B140" t="s">
        <v>3507</v>
      </c>
      <c r="C140" t="s">
        <v>57</v>
      </c>
      <c r="D140" t="s">
        <v>3262</v>
      </c>
      <c r="E140" t="s">
        <v>3263</v>
      </c>
      <c r="F140" t="s">
        <v>3264</v>
      </c>
      <c r="G140" t="s">
        <v>3265</v>
      </c>
      <c r="H140" t="s">
        <v>3270</v>
      </c>
      <c r="J140" t="s">
        <v>502</v>
      </c>
      <c r="K140" t="s">
        <v>3973</v>
      </c>
      <c r="L140" t="s">
        <v>3974</v>
      </c>
      <c r="M140" t="s">
        <v>3262</v>
      </c>
      <c r="N140" t="s">
        <v>3267</v>
      </c>
      <c r="O140" t="s">
        <v>3787</v>
      </c>
      <c r="P140" t="s">
        <v>3265</v>
      </c>
      <c r="Q140" t="s">
        <v>3265</v>
      </c>
      <c r="S140" t="s">
        <v>502</v>
      </c>
      <c r="T140" t="s">
        <v>4305</v>
      </c>
      <c r="U140" t="s">
        <v>3352</v>
      </c>
      <c r="V140" t="s">
        <v>3262</v>
      </c>
      <c r="W140" t="s">
        <v>3277</v>
      </c>
      <c r="X140" t="s">
        <v>4147</v>
      </c>
      <c r="Y140" t="s">
        <v>3265</v>
      </c>
      <c r="Z140" t="s">
        <v>3270</v>
      </c>
    </row>
    <row r="141" spans="1:26" x14ac:dyDescent="0.25">
      <c r="A141" t="s">
        <v>1105</v>
      </c>
      <c r="B141" t="s">
        <v>3508</v>
      </c>
      <c r="C141" t="s">
        <v>3509</v>
      </c>
      <c r="D141" t="s">
        <v>3262</v>
      </c>
      <c r="E141" t="s">
        <v>3274</v>
      </c>
      <c r="F141" t="s">
        <v>3264</v>
      </c>
      <c r="G141" t="s">
        <v>3265</v>
      </c>
      <c r="H141" t="s">
        <v>3270</v>
      </c>
      <c r="J141" t="s">
        <v>502</v>
      </c>
      <c r="K141" t="s">
        <v>3975</v>
      </c>
      <c r="L141" t="s">
        <v>3261</v>
      </c>
      <c r="M141" t="s">
        <v>3262</v>
      </c>
      <c r="N141" t="s">
        <v>3277</v>
      </c>
      <c r="O141" t="s">
        <v>3787</v>
      </c>
      <c r="P141" t="s">
        <v>3265</v>
      </c>
      <c r="Q141" t="s">
        <v>3265</v>
      </c>
      <c r="S141" t="s">
        <v>22</v>
      </c>
      <c r="T141" t="s">
        <v>4306</v>
      </c>
      <c r="U141" t="s">
        <v>267</v>
      </c>
      <c r="V141" t="s">
        <v>3262</v>
      </c>
      <c r="W141" t="s">
        <v>3277</v>
      </c>
      <c r="X141" t="s">
        <v>4147</v>
      </c>
      <c r="Y141" t="s">
        <v>3265</v>
      </c>
      <c r="Z141" t="s">
        <v>3270</v>
      </c>
    </row>
    <row r="142" spans="1:26" hidden="1" x14ac:dyDescent="0.25">
      <c r="A142" t="s">
        <v>491</v>
      </c>
      <c r="B142" t="s">
        <v>3510</v>
      </c>
      <c r="C142" t="s">
        <v>210</v>
      </c>
      <c r="D142" t="s">
        <v>472</v>
      </c>
      <c r="E142" t="s">
        <v>3277</v>
      </c>
      <c r="F142" t="s">
        <v>3264</v>
      </c>
      <c r="G142" t="s">
        <v>3265</v>
      </c>
      <c r="H142" t="s">
        <v>3270</v>
      </c>
      <c r="J142" t="s">
        <v>502</v>
      </c>
      <c r="K142" t="s">
        <v>3976</v>
      </c>
      <c r="L142" t="s">
        <v>3977</v>
      </c>
      <c r="M142" t="s">
        <v>3262</v>
      </c>
      <c r="N142" t="s">
        <v>3267</v>
      </c>
      <c r="O142" t="s">
        <v>3787</v>
      </c>
      <c r="P142" t="s">
        <v>3265</v>
      </c>
      <c r="Q142" t="s">
        <v>3265</v>
      </c>
      <c r="S142" t="s">
        <v>502</v>
      </c>
      <c r="T142" t="s">
        <v>4307</v>
      </c>
      <c r="U142" t="s">
        <v>3977</v>
      </c>
      <c r="V142" t="s">
        <v>3262</v>
      </c>
      <c r="W142" t="s">
        <v>3277</v>
      </c>
      <c r="X142" t="s">
        <v>4147</v>
      </c>
      <c r="Y142" t="s">
        <v>3265</v>
      </c>
      <c r="Z142" t="s">
        <v>3265</v>
      </c>
    </row>
    <row r="143" spans="1:26" hidden="1" x14ac:dyDescent="0.25">
      <c r="A143" t="s">
        <v>508</v>
      </c>
      <c r="B143" t="s">
        <v>3511</v>
      </c>
      <c r="C143" t="s">
        <v>3512</v>
      </c>
      <c r="D143" t="s">
        <v>3262</v>
      </c>
      <c r="E143" t="s">
        <v>3267</v>
      </c>
      <c r="F143" t="s">
        <v>3264</v>
      </c>
      <c r="G143" t="s">
        <v>3265</v>
      </c>
      <c r="H143" t="s">
        <v>3270</v>
      </c>
      <c r="J143" t="s">
        <v>3304</v>
      </c>
      <c r="K143" t="s">
        <v>3978</v>
      </c>
      <c r="L143" t="s">
        <v>3979</v>
      </c>
      <c r="M143" t="s">
        <v>3262</v>
      </c>
      <c r="N143" t="s">
        <v>3267</v>
      </c>
      <c r="O143" t="s">
        <v>3787</v>
      </c>
      <c r="P143" t="s">
        <v>3265</v>
      </c>
      <c r="Q143" t="s">
        <v>3270</v>
      </c>
      <c r="S143" t="s">
        <v>502</v>
      </c>
      <c r="T143" t="s">
        <v>4308</v>
      </c>
      <c r="U143" t="s">
        <v>4081</v>
      </c>
      <c r="V143" t="s">
        <v>472</v>
      </c>
      <c r="W143" t="s">
        <v>3277</v>
      </c>
      <c r="X143" t="s">
        <v>4147</v>
      </c>
      <c r="Y143" t="s">
        <v>3265</v>
      </c>
      <c r="Z143" t="s">
        <v>3270</v>
      </c>
    </row>
    <row r="144" spans="1:26" hidden="1" x14ac:dyDescent="0.25">
      <c r="A144" t="s">
        <v>1218</v>
      </c>
      <c r="B144" t="s">
        <v>3513</v>
      </c>
      <c r="C144" t="s">
        <v>3514</v>
      </c>
      <c r="D144" t="s">
        <v>3262</v>
      </c>
      <c r="E144" t="s">
        <v>3277</v>
      </c>
      <c r="F144" t="s">
        <v>3264</v>
      </c>
      <c r="G144" t="s">
        <v>3265</v>
      </c>
      <c r="H144" t="s">
        <v>3270</v>
      </c>
      <c r="J144" t="s">
        <v>508</v>
      </c>
      <c r="K144" t="s">
        <v>3980</v>
      </c>
      <c r="L144" t="s">
        <v>3981</v>
      </c>
      <c r="M144" t="s">
        <v>3262</v>
      </c>
      <c r="N144" t="s">
        <v>3267</v>
      </c>
      <c r="O144" t="s">
        <v>3787</v>
      </c>
      <c r="P144" t="s">
        <v>3265</v>
      </c>
      <c r="Q144" t="s">
        <v>3270</v>
      </c>
      <c r="S144" t="s">
        <v>669</v>
      </c>
      <c r="T144" t="s">
        <v>4309</v>
      </c>
      <c r="U144" t="s">
        <v>4310</v>
      </c>
      <c r="V144" t="s">
        <v>3262</v>
      </c>
      <c r="W144" t="s">
        <v>3277</v>
      </c>
      <c r="X144" t="s">
        <v>4147</v>
      </c>
      <c r="Y144" t="s">
        <v>3265</v>
      </c>
      <c r="Z144" t="s">
        <v>3265</v>
      </c>
    </row>
    <row r="145" spans="1:26" hidden="1" x14ac:dyDescent="0.25">
      <c r="A145" t="s">
        <v>491</v>
      </c>
      <c r="B145" t="s">
        <v>3515</v>
      </c>
      <c r="C145" t="s">
        <v>3516</v>
      </c>
      <c r="D145" t="s">
        <v>3262</v>
      </c>
      <c r="E145" t="s">
        <v>3267</v>
      </c>
      <c r="F145" t="s">
        <v>3264</v>
      </c>
      <c r="G145" t="s">
        <v>3265</v>
      </c>
      <c r="H145" t="s">
        <v>3265</v>
      </c>
      <c r="J145" t="s">
        <v>485</v>
      </c>
      <c r="K145" t="s">
        <v>3982</v>
      </c>
      <c r="L145" t="s">
        <v>2215</v>
      </c>
      <c r="M145" t="s">
        <v>3262</v>
      </c>
      <c r="N145" t="s">
        <v>3267</v>
      </c>
      <c r="O145" t="s">
        <v>3787</v>
      </c>
      <c r="P145" t="s">
        <v>3265</v>
      </c>
      <c r="Q145" t="s">
        <v>3270</v>
      </c>
      <c r="S145" t="s">
        <v>502</v>
      </c>
      <c r="T145" t="s">
        <v>4311</v>
      </c>
      <c r="U145" t="s">
        <v>4312</v>
      </c>
      <c r="V145" t="s">
        <v>3262</v>
      </c>
      <c r="W145" t="s">
        <v>3277</v>
      </c>
      <c r="X145" t="s">
        <v>4147</v>
      </c>
      <c r="Y145" t="s">
        <v>3265</v>
      </c>
      <c r="Z145" t="s">
        <v>3270</v>
      </c>
    </row>
    <row r="146" spans="1:26" hidden="1" x14ac:dyDescent="0.25">
      <c r="A146" t="s">
        <v>493</v>
      </c>
      <c r="B146" t="s">
        <v>205</v>
      </c>
      <c r="C146" t="s">
        <v>3517</v>
      </c>
      <c r="D146" t="s">
        <v>3262</v>
      </c>
      <c r="E146" t="s">
        <v>3267</v>
      </c>
      <c r="F146" t="s">
        <v>3264</v>
      </c>
      <c r="G146" t="s">
        <v>3265</v>
      </c>
      <c r="H146" t="s">
        <v>3265</v>
      </c>
      <c r="J146" t="s">
        <v>22</v>
      </c>
      <c r="K146" t="s">
        <v>904</v>
      </c>
      <c r="L146" t="s">
        <v>339</v>
      </c>
      <c r="M146" t="s">
        <v>472</v>
      </c>
      <c r="N146" t="s">
        <v>3267</v>
      </c>
      <c r="O146" t="s">
        <v>3787</v>
      </c>
      <c r="P146" t="s">
        <v>3265</v>
      </c>
      <c r="Q146" t="s">
        <v>3265</v>
      </c>
      <c r="S146" t="s">
        <v>502</v>
      </c>
      <c r="T146" t="s">
        <v>4313</v>
      </c>
      <c r="U146" t="s">
        <v>4314</v>
      </c>
      <c r="V146" t="s">
        <v>472</v>
      </c>
      <c r="W146" t="s">
        <v>3267</v>
      </c>
      <c r="X146" t="s">
        <v>4147</v>
      </c>
      <c r="Y146" t="s">
        <v>3265</v>
      </c>
      <c r="Z146" t="s">
        <v>3270</v>
      </c>
    </row>
    <row r="147" spans="1:26" hidden="1" x14ac:dyDescent="0.25">
      <c r="A147" t="s">
        <v>493</v>
      </c>
      <c r="B147" t="s">
        <v>205</v>
      </c>
      <c r="C147" t="s">
        <v>3518</v>
      </c>
      <c r="D147" t="s">
        <v>3262</v>
      </c>
      <c r="E147" t="s">
        <v>3263</v>
      </c>
      <c r="F147" t="s">
        <v>3264</v>
      </c>
      <c r="G147" t="s">
        <v>3265</v>
      </c>
      <c r="H147" t="s">
        <v>3265</v>
      </c>
      <c r="J147" t="s">
        <v>1105</v>
      </c>
      <c r="K147" t="s">
        <v>3983</v>
      </c>
      <c r="L147" t="s">
        <v>85</v>
      </c>
      <c r="M147" t="s">
        <v>3262</v>
      </c>
      <c r="N147" t="s">
        <v>3267</v>
      </c>
      <c r="O147" t="s">
        <v>3787</v>
      </c>
      <c r="P147" t="s">
        <v>3265</v>
      </c>
      <c r="Q147" t="s">
        <v>3270</v>
      </c>
      <c r="S147" t="s">
        <v>669</v>
      </c>
      <c r="T147" t="s">
        <v>4315</v>
      </c>
      <c r="U147" t="s">
        <v>4316</v>
      </c>
      <c r="V147" t="s">
        <v>472</v>
      </c>
      <c r="W147" t="s">
        <v>3274</v>
      </c>
      <c r="X147" t="s">
        <v>4147</v>
      </c>
      <c r="Y147" t="s">
        <v>3265</v>
      </c>
      <c r="Z147" t="s">
        <v>3265</v>
      </c>
    </row>
    <row r="148" spans="1:26" hidden="1" x14ac:dyDescent="0.25">
      <c r="A148" t="s">
        <v>667</v>
      </c>
      <c r="B148" t="s">
        <v>3519</v>
      </c>
      <c r="C148" t="s">
        <v>3520</v>
      </c>
      <c r="D148" t="s">
        <v>3262</v>
      </c>
      <c r="E148" t="s">
        <v>3263</v>
      </c>
      <c r="F148" t="s">
        <v>3264</v>
      </c>
      <c r="G148" t="s">
        <v>3265</v>
      </c>
      <c r="H148" t="s">
        <v>3265</v>
      </c>
      <c r="J148" t="s">
        <v>508</v>
      </c>
      <c r="K148" t="s">
        <v>3984</v>
      </c>
      <c r="L148" t="s">
        <v>3985</v>
      </c>
      <c r="M148" t="s">
        <v>3262</v>
      </c>
      <c r="N148" t="s">
        <v>3274</v>
      </c>
      <c r="O148" t="s">
        <v>3787</v>
      </c>
      <c r="P148" t="s">
        <v>3265</v>
      </c>
      <c r="Q148" t="s">
        <v>3270</v>
      </c>
      <c r="S148" t="s">
        <v>491</v>
      </c>
      <c r="T148" t="s">
        <v>3383</v>
      </c>
      <c r="U148" t="s">
        <v>3384</v>
      </c>
      <c r="V148" t="s">
        <v>3262</v>
      </c>
      <c r="W148" t="s">
        <v>3263</v>
      </c>
      <c r="X148" t="s">
        <v>4147</v>
      </c>
      <c r="Y148" t="s">
        <v>3265</v>
      </c>
      <c r="Z148" t="s">
        <v>3265</v>
      </c>
    </row>
    <row r="149" spans="1:26" hidden="1" x14ac:dyDescent="0.25">
      <c r="A149" t="s">
        <v>508</v>
      </c>
      <c r="B149" t="s">
        <v>3521</v>
      </c>
      <c r="C149" t="s">
        <v>3522</v>
      </c>
      <c r="D149" t="s">
        <v>3262</v>
      </c>
      <c r="E149" t="s">
        <v>3267</v>
      </c>
      <c r="F149" t="s">
        <v>3264</v>
      </c>
      <c r="G149" t="s">
        <v>3265</v>
      </c>
      <c r="H149" t="s">
        <v>3270</v>
      </c>
      <c r="J149" t="s">
        <v>502</v>
      </c>
      <c r="K149" t="s">
        <v>3986</v>
      </c>
      <c r="L149" t="s">
        <v>701</v>
      </c>
      <c r="M149" t="s">
        <v>472</v>
      </c>
      <c r="N149" t="s">
        <v>3267</v>
      </c>
      <c r="O149" t="s">
        <v>3787</v>
      </c>
      <c r="P149" t="s">
        <v>3265</v>
      </c>
      <c r="Q149" t="s">
        <v>3270</v>
      </c>
      <c r="S149" t="s">
        <v>669</v>
      </c>
      <c r="T149" t="s">
        <v>4317</v>
      </c>
      <c r="U149" t="s">
        <v>4318</v>
      </c>
      <c r="V149" t="s">
        <v>472</v>
      </c>
      <c r="W149" t="s">
        <v>3267</v>
      </c>
      <c r="X149" t="s">
        <v>4147</v>
      </c>
      <c r="Y149" t="s">
        <v>3265</v>
      </c>
      <c r="Z149" t="s">
        <v>3270</v>
      </c>
    </row>
    <row r="150" spans="1:26" x14ac:dyDescent="0.25">
      <c r="A150" t="s">
        <v>493</v>
      </c>
      <c r="B150" t="s">
        <v>3523</v>
      </c>
      <c r="C150" t="s">
        <v>3524</v>
      </c>
      <c r="D150" t="s">
        <v>472</v>
      </c>
      <c r="E150" t="s">
        <v>3274</v>
      </c>
      <c r="F150" t="s">
        <v>3264</v>
      </c>
      <c r="G150" t="s">
        <v>3265</v>
      </c>
      <c r="H150" t="s">
        <v>3265</v>
      </c>
      <c r="J150" t="s">
        <v>1198</v>
      </c>
      <c r="K150" t="s">
        <v>3987</v>
      </c>
      <c r="L150" t="s">
        <v>3988</v>
      </c>
      <c r="M150" t="s">
        <v>3262</v>
      </c>
      <c r="N150" t="s">
        <v>3274</v>
      </c>
      <c r="O150" t="s">
        <v>3787</v>
      </c>
      <c r="P150" t="s">
        <v>3265</v>
      </c>
      <c r="Q150" t="s">
        <v>3270</v>
      </c>
      <c r="S150" t="s">
        <v>22</v>
      </c>
      <c r="T150" t="s">
        <v>438</v>
      </c>
      <c r="U150" t="s">
        <v>50</v>
      </c>
      <c r="V150" t="s">
        <v>3262</v>
      </c>
      <c r="W150" t="s">
        <v>3277</v>
      </c>
      <c r="X150" t="s">
        <v>4147</v>
      </c>
      <c r="Y150" t="s">
        <v>3265</v>
      </c>
      <c r="Z150" t="s">
        <v>3270</v>
      </c>
    </row>
    <row r="151" spans="1:26" hidden="1" x14ac:dyDescent="0.25">
      <c r="A151" t="s">
        <v>493</v>
      </c>
      <c r="B151" t="s">
        <v>3525</v>
      </c>
      <c r="C151" t="s">
        <v>3526</v>
      </c>
      <c r="D151" t="s">
        <v>3262</v>
      </c>
      <c r="E151" t="s">
        <v>3263</v>
      </c>
      <c r="F151" t="s">
        <v>3264</v>
      </c>
      <c r="G151" t="s">
        <v>3265</v>
      </c>
      <c r="H151" t="s">
        <v>3265</v>
      </c>
      <c r="J151" t="s">
        <v>1198</v>
      </c>
      <c r="K151" t="s">
        <v>3989</v>
      </c>
      <c r="L151" t="s">
        <v>280</v>
      </c>
      <c r="M151" t="s">
        <v>3262</v>
      </c>
      <c r="N151" t="s">
        <v>3274</v>
      </c>
      <c r="O151" t="s">
        <v>3787</v>
      </c>
      <c r="P151" t="s">
        <v>3265</v>
      </c>
      <c r="Q151" t="s">
        <v>3265</v>
      </c>
      <c r="S151" t="s">
        <v>491</v>
      </c>
      <c r="T151" t="s">
        <v>3385</v>
      </c>
      <c r="U151" t="s">
        <v>356</v>
      </c>
      <c r="V151" t="s">
        <v>3262</v>
      </c>
      <c r="W151" t="s">
        <v>3267</v>
      </c>
      <c r="X151" t="s">
        <v>4147</v>
      </c>
      <c r="Y151" t="s">
        <v>3265</v>
      </c>
      <c r="Z151" t="s">
        <v>3265</v>
      </c>
    </row>
    <row r="152" spans="1:26" hidden="1" x14ac:dyDescent="0.25">
      <c r="A152" t="s">
        <v>485</v>
      </c>
      <c r="B152" t="s">
        <v>3527</v>
      </c>
      <c r="C152" t="s">
        <v>3528</v>
      </c>
      <c r="D152" t="s">
        <v>472</v>
      </c>
      <c r="E152" t="s">
        <v>3274</v>
      </c>
      <c r="F152" t="s">
        <v>3264</v>
      </c>
      <c r="G152" t="s">
        <v>3265</v>
      </c>
      <c r="H152" t="s">
        <v>3265</v>
      </c>
      <c r="J152" t="s">
        <v>502</v>
      </c>
      <c r="K152" t="s">
        <v>3990</v>
      </c>
      <c r="L152" t="s">
        <v>3786</v>
      </c>
      <c r="M152" t="s">
        <v>3262</v>
      </c>
      <c r="N152" t="s">
        <v>3267</v>
      </c>
      <c r="O152" t="s">
        <v>3787</v>
      </c>
      <c r="P152" t="s">
        <v>3265</v>
      </c>
      <c r="Q152" t="s">
        <v>3270</v>
      </c>
      <c r="S152" t="s">
        <v>502</v>
      </c>
      <c r="T152" t="s">
        <v>3388</v>
      </c>
      <c r="U152" t="s">
        <v>3367</v>
      </c>
      <c r="V152" t="s">
        <v>472</v>
      </c>
      <c r="W152" t="s">
        <v>3277</v>
      </c>
      <c r="X152" t="s">
        <v>4147</v>
      </c>
      <c r="Y152" t="s">
        <v>3265</v>
      </c>
      <c r="Z152" t="s">
        <v>3270</v>
      </c>
    </row>
    <row r="153" spans="1:26" hidden="1" x14ac:dyDescent="0.25">
      <c r="A153" t="s">
        <v>3271</v>
      </c>
      <c r="B153" t="s">
        <v>3529</v>
      </c>
      <c r="C153" t="s">
        <v>3530</v>
      </c>
      <c r="D153" t="s">
        <v>3262</v>
      </c>
      <c r="E153" t="s">
        <v>3274</v>
      </c>
      <c r="F153" t="s">
        <v>3264</v>
      </c>
      <c r="G153" t="s">
        <v>3265</v>
      </c>
      <c r="H153" t="s">
        <v>3265</v>
      </c>
      <c r="J153" t="s">
        <v>502</v>
      </c>
      <c r="K153" t="s">
        <v>3991</v>
      </c>
      <c r="L153" t="s">
        <v>3992</v>
      </c>
      <c r="M153" t="s">
        <v>3262</v>
      </c>
      <c r="N153" t="s">
        <v>3274</v>
      </c>
      <c r="O153" t="s">
        <v>3787</v>
      </c>
      <c r="P153" t="s">
        <v>3265</v>
      </c>
      <c r="Q153" t="s">
        <v>3270</v>
      </c>
      <c r="S153" t="s">
        <v>1218</v>
      </c>
      <c r="T153" t="s">
        <v>3389</v>
      </c>
      <c r="U153" t="s">
        <v>3390</v>
      </c>
      <c r="V153" t="s">
        <v>3262</v>
      </c>
      <c r="W153" t="s">
        <v>3267</v>
      </c>
      <c r="X153" t="s">
        <v>4147</v>
      </c>
      <c r="Y153" t="s">
        <v>3265</v>
      </c>
      <c r="Z153" t="s">
        <v>3270</v>
      </c>
    </row>
    <row r="154" spans="1:26" hidden="1" x14ac:dyDescent="0.25">
      <c r="A154" t="s">
        <v>493</v>
      </c>
      <c r="B154" t="s">
        <v>3531</v>
      </c>
      <c r="C154" t="s">
        <v>733</v>
      </c>
      <c r="D154" t="s">
        <v>3262</v>
      </c>
      <c r="E154" t="s">
        <v>3267</v>
      </c>
      <c r="F154" t="s">
        <v>3264</v>
      </c>
      <c r="G154" t="s">
        <v>3265</v>
      </c>
      <c r="H154" t="s">
        <v>3270</v>
      </c>
      <c r="J154" t="s">
        <v>493</v>
      </c>
      <c r="K154" t="s">
        <v>3993</v>
      </c>
      <c r="L154" t="s">
        <v>3994</v>
      </c>
      <c r="M154" t="s">
        <v>3262</v>
      </c>
      <c r="N154" t="s">
        <v>3274</v>
      </c>
      <c r="O154" t="s">
        <v>3787</v>
      </c>
      <c r="P154" t="s">
        <v>3265</v>
      </c>
      <c r="Q154" t="s">
        <v>3270</v>
      </c>
      <c r="S154" t="s">
        <v>3271</v>
      </c>
      <c r="T154" t="s">
        <v>4319</v>
      </c>
      <c r="U154" t="s">
        <v>4320</v>
      </c>
      <c r="V154" t="s">
        <v>3262</v>
      </c>
      <c r="W154" t="s">
        <v>3267</v>
      </c>
      <c r="X154" t="s">
        <v>4147</v>
      </c>
      <c r="Y154" t="s">
        <v>3265</v>
      </c>
      <c r="Z154" t="s">
        <v>3265</v>
      </c>
    </row>
    <row r="155" spans="1:26" hidden="1" x14ac:dyDescent="0.25">
      <c r="A155" t="s">
        <v>493</v>
      </c>
      <c r="B155" t="s">
        <v>3532</v>
      </c>
      <c r="C155" t="s">
        <v>3533</v>
      </c>
      <c r="D155" t="s">
        <v>3262</v>
      </c>
      <c r="E155" t="s">
        <v>3274</v>
      </c>
      <c r="F155" t="s">
        <v>3264</v>
      </c>
      <c r="G155" t="s">
        <v>3265</v>
      </c>
      <c r="H155" t="s">
        <v>3265</v>
      </c>
      <c r="J155" t="s">
        <v>669</v>
      </c>
      <c r="K155" t="s">
        <v>3995</v>
      </c>
      <c r="L155" t="s">
        <v>3996</v>
      </c>
      <c r="M155" t="s">
        <v>3262</v>
      </c>
      <c r="N155" t="s">
        <v>3274</v>
      </c>
      <c r="O155" t="s">
        <v>3787</v>
      </c>
      <c r="P155" t="s">
        <v>3265</v>
      </c>
      <c r="Q155" t="s">
        <v>3265</v>
      </c>
      <c r="S155" t="s">
        <v>502</v>
      </c>
      <c r="T155" t="s">
        <v>4321</v>
      </c>
      <c r="U155" t="s">
        <v>4037</v>
      </c>
      <c r="V155" t="s">
        <v>3262</v>
      </c>
      <c r="W155" t="s">
        <v>3267</v>
      </c>
      <c r="X155" t="s">
        <v>4147</v>
      </c>
      <c r="Y155" t="s">
        <v>3265</v>
      </c>
      <c r="Z155" t="s">
        <v>3265</v>
      </c>
    </row>
    <row r="156" spans="1:26" hidden="1" x14ac:dyDescent="0.25">
      <c r="A156" t="s">
        <v>667</v>
      </c>
      <c r="B156" t="s">
        <v>3534</v>
      </c>
      <c r="C156" t="s">
        <v>3535</v>
      </c>
      <c r="D156" t="s">
        <v>3262</v>
      </c>
      <c r="E156" t="s">
        <v>3267</v>
      </c>
      <c r="F156" t="s">
        <v>3264</v>
      </c>
      <c r="G156" t="s">
        <v>3265</v>
      </c>
      <c r="H156" t="s">
        <v>3265</v>
      </c>
      <c r="J156" t="s">
        <v>502</v>
      </c>
      <c r="K156" t="s">
        <v>3997</v>
      </c>
      <c r="L156" t="s">
        <v>3649</v>
      </c>
      <c r="M156" t="s">
        <v>3262</v>
      </c>
      <c r="N156" t="s">
        <v>3267</v>
      </c>
      <c r="O156" t="s">
        <v>3787</v>
      </c>
      <c r="P156" t="s">
        <v>3265</v>
      </c>
      <c r="Q156" t="s">
        <v>3270</v>
      </c>
      <c r="S156" t="s">
        <v>502</v>
      </c>
      <c r="T156" t="s">
        <v>4322</v>
      </c>
      <c r="U156" t="s">
        <v>3613</v>
      </c>
      <c r="V156" t="s">
        <v>3262</v>
      </c>
      <c r="W156" t="s">
        <v>3267</v>
      </c>
      <c r="X156" t="s">
        <v>4147</v>
      </c>
      <c r="Y156" t="s">
        <v>3265</v>
      </c>
      <c r="Z156" t="s">
        <v>3270</v>
      </c>
    </row>
    <row r="157" spans="1:26" hidden="1" x14ac:dyDescent="0.25">
      <c r="A157" t="s">
        <v>485</v>
      </c>
      <c r="B157" t="s">
        <v>3536</v>
      </c>
      <c r="C157" t="s">
        <v>3537</v>
      </c>
      <c r="D157" t="s">
        <v>3262</v>
      </c>
      <c r="E157" t="s">
        <v>3274</v>
      </c>
      <c r="F157" t="s">
        <v>3264</v>
      </c>
      <c r="G157" t="s">
        <v>3265</v>
      </c>
      <c r="H157" t="s">
        <v>3265</v>
      </c>
      <c r="J157" t="s">
        <v>491</v>
      </c>
      <c r="K157" t="s">
        <v>3998</v>
      </c>
      <c r="L157" t="s">
        <v>3999</v>
      </c>
      <c r="M157" t="s">
        <v>3262</v>
      </c>
      <c r="N157" t="s">
        <v>3274</v>
      </c>
      <c r="O157" t="s">
        <v>3787</v>
      </c>
      <c r="P157" t="s">
        <v>3265</v>
      </c>
      <c r="Q157" t="s">
        <v>3270</v>
      </c>
      <c r="S157" t="s">
        <v>502</v>
      </c>
      <c r="T157" t="s">
        <v>4323</v>
      </c>
      <c r="U157" t="s">
        <v>3310</v>
      </c>
      <c r="V157" t="s">
        <v>3262</v>
      </c>
      <c r="W157" t="s">
        <v>3267</v>
      </c>
      <c r="X157" t="s">
        <v>4147</v>
      </c>
      <c r="Y157" t="s">
        <v>3265</v>
      </c>
      <c r="Z157" t="s">
        <v>3270</v>
      </c>
    </row>
    <row r="158" spans="1:26" hidden="1" x14ac:dyDescent="0.25">
      <c r="A158" t="s">
        <v>3271</v>
      </c>
      <c r="B158" t="s">
        <v>3538</v>
      </c>
      <c r="C158" t="s">
        <v>3539</v>
      </c>
      <c r="D158" t="s">
        <v>3262</v>
      </c>
      <c r="E158" t="s">
        <v>3274</v>
      </c>
      <c r="F158" t="s">
        <v>3264</v>
      </c>
      <c r="G158" t="s">
        <v>3265</v>
      </c>
      <c r="H158" t="s">
        <v>3540</v>
      </c>
      <c r="J158" t="s">
        <v>486</v>
      </c>
      <c r="K158" t="s">
        <v>3575</v>
      </c>
      <c r="L158" t="s">
        <v>3576</v>
      </c>
      <c r="M158" t="s">
        <v>3262</v>
      </c>
      <c r="N158" t="s">
        <v>3274</v>
      </c>
      <c r="O158" t="s">
        <v>3787</v>
      </c>
      <c r="P158" t="s">
        <v>3265</v>
      </c>
      <c r="Q158" t="s">
        <v>3265</v>
      </c>
      <c r="S158" t="s">
        <v>502</v>
      </c>
      <c r="T158" t="s">
        <v>4324</v>
      </c>
      <c r="U158" t="s">
        <v>3649</v>
      </c>
      <c r="V158" t="s">
        <v>3262</v>
      </c>
      <c r="W158" t="s">
        <v>3277</v>
      </c>
      <c r="X158" t="s">
        <v>4147</v>
      </c>
      <c r="Y158" t="s">
        <v>3265</v>
      </c>
      <c r="Z158" t="s">
        <v>3265</v>
      </c>
    </row>
    <row r="159" spans="1:26" hidden="1" x14ac:dyDescent="0.25">
      <c r="A159" t="s">
        <v>508</v>
      </c>
      <c r="B159" t="s">
        <v>3541</v>
      </c>
      <c r="C159" t="s">
        <v>3542</v>
      </c>
      <c r="D159" t="s">
        <v>3262</v>
      </c>
      <c r="E159" t="s">
        <v>3267</v>
      </c>
      <c r="F159" t="s">
        <v>3264</v>
      </c>
      <c r="G159" t="s">
        <v>3265</v>
      </c>
      <c r="H159" t="s">
        <v>3270</v>
      </c>
      <c r="J159" t="s">
        <v>502</v>
      </c>
      <c r="K159" t="s">
        <v>4000</v>
      </c>
      <c r="L159" t="s">
        <v>3887</v>
      </c>
      <c r="M159" t="s">
        <v>3262</v>
      </c>
      <c r="N159" t="s">
        <v>3267</v>
      </c>
      <c r="O159" t="s">
        <v>3787</v>
      </c>
      <c r="P159" t="s">
        <v>3265</v>
      </c>
      <c r="Q159" t="s">
        <v>3265</v>
      </c>
      <c r="S159" t="s">
        <v>502</v>
      </c>
      <c r="T159" t="s">
        <v>4325</v>
      </c>
      <c r="U159" t="s">
        <v>4326</v>
      </c>
      <c r="V159" t="s">
        <v>3262</v>
      </c>
      <c r="W159" t="s">
        <v>3274</v>
      </c>
      <c r="X159" t="s">
        <v>4147</v>
      </c>
      <c r="Y159" t="s">
        <v>3265</v>
      </c>
      <c r="Z159" t="s">
        <v>3270</v>
      </c>
    </row>
    <row r="160" spans="1:26" hidden="1" x14ac:dyDescent="0.25">
      <c r="A160" t="s">
        <v>508</v>
      </c>
      <c r="B160" t="s">
        <v>3543</v>
      </c>
      <c r="C160" t="s">
        <v>3544</v>
      </c>
      <c r="D160" t="s">
        <v>472</v>
      </c>
      <c r="E160" t="s">
        <v>3267</v>
      </c>
      <c r="F160" t="s">
        <v>3264</v>
      </c>
      <c r="G160" t="s">
        <v>3265</v>
      </c>
      <c r="H160" t="s">
        <v>3270</v>
      </c>
      <c r="J160" t="s">
        <v>669</v>
      </c>
      <c r="K160" t="s">
        <v>4001</v>
      </c>
      <c r="L160" t="s">
        <v>4002</v>
      </c>
      <c r="M160" t="s">
        <v>472</v>
      </c>
      <c r="N160" t="s">
        <v>3267</v>
      </c>
      <c r="O160" t="s">
        <v>3787</v>
      </c>
      <c r="P160" t="s">
        <v>3265</v>
      </c>
      <c r="Q160" t="s">
        <v>3265</v>
      </c>
      <c r="S160" t="s">
        <v>3271</v>
      </c>
      <c r="T160" t="s">
        <v>4327</v>
      </c>
      <c r="U160" t="s">
        <v>4328</v>
      </c>
      <c r="V160" t="s">
        <v>3262</v>
      </c>
      <c r="W160" t="s">
        <v>3274</v>
      </c>
      <c r="X160" t="s">
        <v>4147</v>
      </c>
      <c r="Y160" t="s">
        <v>3265</v>
      </c>
      <c r="Z160" t="s">
        <v>3270</v>
      </c>
    </row>
    <row r="161" spans="1:26" hidden="1" x14ac:dyDescent="0.25">
      <c r="A161" t="s">
        <v>1105</v>
      </c>
      <c r="B161" t="s">
        <v>3545</v>
      </c>
      <c r="C161" t="s">
        <v>3546</v>
      </c>
      <c r="D161" t="s">
        <v>3262</v>
      </c>
      <c r="E161" t="s">
        <v>3274</v>
      </c>
      <c r="F161" t="s">
        <v>3264</v>
      </c>
      <c r="G161" t="s">
        <v>3265</v>
      </c>
      <c r="H161" t="s">
        <v>3270</v>
      </c>
      <c r="J161" t="s">
        <v>491</v>
      </c>
      <c r="K161" t="s">
        <v>4001</v>
      </c>
      <c r="L161" t="s">
        <v>148</v>
      </c>
      <c r="M161" t="s">
        <v>472</v>
      </c>
      <c r="N161" t="s">
        <v>3267</v>
      </c>
      <c r="O161" t="s">
        <v>3787</v>
      </c>
      <c r="P161" t="s">
        <v>3265</v>
      </c>
      <c r="Q161" t="s">
        <v>3265</v>
      </c>
      <c r="S161" t="s">
        <v>502</v>
      </c>
      <c r="T161" t="s">
        <v>4329</v>
      </c>
      <c r="U161" t="s">
        <v>3590</v>
      </c>
      <c r="V161" t="s">
        <v>3262</v>
      </c>
      <c r="W161" t="s">
        <v>3263</v>
      </c>
      <c r="X161" t="s">
        <v>4147</v>
      </c>
      <c r="Y161" t="s">
        <v>3265</v>
      </c>
      <c r="Z161" t="s">
        <v>3270</v>
      </c>
    </row>
    <row r="162" spans="1:26" hidden="1" x14ac:dyDescent="0.25">
      <c r="A162" t="s">
        <v>3271</v>
      </c>
      <c r="B162" t="s">
        <v>3547</v>
      </c>
      <c r="C162" t="s">
        <v>3548</v>
      </c>
      <c r="D162" t="s">
        <v>3262</v>
      </c>
      <c r="E162" t="s">
        <v>3274</v>
      </c>
      <c r="F162" t="s">
        <v>3264</v>
      </c>
      <c r="G162" t="s">
        <v>3265</v>
      </c>
      <c r="H162" t="s">
        <v>3265</v>
      </c>
      <c r="J162" t="s">
        <v>1039</v>
      </c>
      <c r="K162" t="s">
        <v>4003</v>
      </c>
      <c r="L162" t="s">
        <v>4004</v>
      </c>
      <c r="M162" t="s">
        <v>3262</v>
      </c>
      <c r="N162" t="s">
        <v>3274</v>
      </c>
      <c r="O162" t="s">
        <v>3787</v>
      </c>
      <c r="P162" t="s">
        <v>3265</v>
      </c>
      <c r="Q162" t="s">
        <v>3270</v>
      </c>
      <c r="S162" t="s">
        <v>493</v>
      </c>
      <c r="T162" t="s">
        <v>4330</v>
      </c>
      <c r="U162" t="s">
        <v>2261</v>
      </c>
      <c r="V162" t="s">
        <v>472</v>
      </c>
      <c r="W162" t="s">
        <v>3274</v>
      </c>
      <c r="X162" t="s">
        <v>4147</v>
      </c>
      <c r="Y162" t="s">
        <v>3265</v>
      </c>
      <c r="Z162" t="s">
        <v>3270</v>
      </c>
    </row>
    <row r="163" spans="1:26" hidden="1" x14ac:dyDescent="0.25">
      <c r="A163" t="s">
        <v>493</v>
      </c>
      <c r="B163" t="s">
        <v>3549</v>
      </c>
      <c r="C163" t="s">
        <v>3550</v>
      </c>
      <c r="D163" t="s">
        <v>472</v>
      </c>
      <c r="E163" t="s">
        <v>3267</v>
      </c>
      <c r="F163" t="s">
        <v>3264</v>
      </c>
      <c r="G163" t="s">
        <v>3265</v>
      </c>
      <c r="H163" t="s">
        <v>3270</v>
      </c>
      <c r="J163" t="s">
        <v>502</v>
      </c>
      <c r="K163" t="s">
        <v>4005</v>
      </c>
      <c r="L163" t="s">
        <v>3669</v>
      </c>
      <c r="M163" t="s">
        <v>3262</v>
      </c>
      <c r="N163" t="s">
        <v>3274</v>
      </c>
      <c r="O163" t="s">
        <v>3787</v>
      </c>
      <c r="P163" t="s">
        <v>3265</v>
      </c>
      <c r="Q163" t="s">
        <v>3265</v>
      </c>
      <c r="S163" t="s">
        <v>507</v>
      </c>
      <c r="T163" t="s">
        <v>3395</v>
      </c>
      <c r="U163" t="s">
        <v>3396</v>
      </c>
      <c r="V163" t="s">
        <v>3262</v>
      </c>
      <c r="W163" t="s">
        <v>3267</v>
      </c>
      <c r="X163" t="s">
        <v>4147</v>
      </c>
      <c r="Y163" t="s">
        <v>3265</v>
      </c>
      <c r="Z163" t="s">
        <v>3265</v>
      </c>
    </row>
    <row r="164" spans="1:26" hidden="1" x14ac:dyDescent="0.25">
      <c r="A164" t="s">
        <v>1105</v>
      </c>
      <c r="B164" t="s">
        <v>3551</v>
      </c>
      <c r="C164" t="s">
        <v>3552</v>
      </c>
      <c r="D164" t="s">
        <v>3262</v>
      </c>
      <c r="E164" t="s">
        <v>3277</v>
      </c>
      <c r="F164" t="s">
        <v>3264</v>
      </c>
      <c r="G164" t="s">
        <v>3265</v>
      </c>
      <c r="H164" t="s">
        <v>3270</v>
      </c>
      <c r="J164" t="s">
        <v>502</v>
      </c>
      <c r="K164" t="s">
        <v>4006</v>
      </c>
      <c r="L164" t="s">
        <v>4007</v>
      </c>
      <c r="M164" t="s">
        <v>3262</v>
      </c>
      <c r="N164" t="s">
        <v>3274</v>
      </c>
      <c r="O164" t="s">
        <v>3787</v>
      </c>
      <c r="P164" t="s">
        <v>3265</v>
      </c>
      <c r="Q164" t="s">
        <v>3265</v>
      </c>
      <c r="S164" t="s">
        <v>507</v>
      </c>
      <c r="T164" t="s">
        <v>4331</v>
      </c>
      <c r="U164" t="s">
        <v>3276</v>
      </c>
      <c r="V164" t="s">
        <v>3262</v>
      </c>
      <c r="W164" t="s">
        <v>3267</v>
      </c>
      <c r="X164" t="s">
        <v>4147</v>
      </c>
      <c r="Y164" t="s">
        <v>3265</v>
      </c>
      <c r="Z164" t="s">
        <v>3265</v>
      </c>
    </row>
    <row r="165" spans="1:26" hidden="1" x14ac:dyDescent="0.25">
      <c r="A165" t="s">
        <v>1105</v>
      </c>
      <c r="B165" t="s">
        <v>3551</v>
      </c>
      <c r="C165" t="s">
        <v>384</v>
      </c>
      <c r="D165" t="s">
        <v>3262</v>
      </c>
      <c r="E165" t="s">
        <v>3277</v>
      </c>
      <c r="F165" t="s">
        <v>3264</v>
      </c>
      <c r="G165" t="s">
        <v>3265</v>
      </c>
      <c r="H165" t="s">
        <v>3270</v>
      </c>
      <c r="J165" t="s">
        <v>491</v>
      </c>
      <c r="K165" t="s">
        <v>4008</v>
      </c>
      <c r="L165" t="s">
        <v>259</v>
      </c>
      <c r="M165" t="s">
        <v>3262</v>
      </c>
      <c r="N165" t="s">
        <v>3274</v>
      </c>
      <c r="O165" t="s">
        <v>3787</v>
      </c>
      <c r="P165" t="s">
        <v>3265</v>
      </c>
      <c r="Q165" t="s">
        <v>3270</v>
      </c>
      <c r="S165" t="s">
        <v>1036</v>
      </c>
      <c r="T165" t="s">
        <v>4332</v>
      </c>
      <c r="U165" t="s">
        <v>4333</v>
      </c>
      <c r="V165" t="s">
        <v>472</v>
      </c>
      <c r="W165" t="s">
        <v>3274</v>
      </c>
      <c r="X165" t="s">
        <v>4147</v>
      </c>
      <c r="Y165" t="s">
        <v>3265</v>
      </c>
      <c r="Z165" t="s">
        <v>3265</v>
      </c>
    </row>
    <row r="166" spans="1:26" hidden="1" x14ac:dyDescent="0.25">
      <c r="A166" t="s">
        <v>508</v>
      </c>
      <c r="B166" t="s">
        <v>3553</v>
      </c>
      <c r="C166" t="s">
        <v>3554</v>
      </c>
      <c r="D166" t="s">
        <v>3262</v>
      </c>
      <c r="E166" t="s">
        <v>3267</v>
      </c>
      <c r="F166" t="s">
        <v>3264</v>
      </c>
      <c r="G166" t="s">
        <v>3265</v>
      </c>
      <c r="H166" t="s">
        <v>3270</v>
      </c>
      <c r="J166" t="s">
        <v>669</v>
      </c>
      <c r="K166" t="s">
        <v>4009</v>
      </c>
      <c r="L166" t="s">
        <v>4010</v>
      </c>
      <c r="M166" t="s">
        <v>3262</v>
      </c>
      <c r="N166" t="s">
        <v>3267</v>
      </c>
      <c r="O166" t="s">
        <v>3787</v>
      </c>
      <c r="P166" t="s">
        <v>3265</v>
      </c>
      <c r="Q166" t="s">
        <v>3265</v>
      </c>
      <c r="S166" t="s">
        <v>493</v>
      </c>
      <c r="T166" t="s">
        <v>3397</v>
      </c>
      <c r="U166" t="s">
        <v>3398</v>
      </c>
      <c r="V166" t="s">
        <v>472</v>
      </c>
      <c r="W166" t="s">
        <v>3277</v>
      </c>
      <c r="X166" t="s">
        <v>4147</v>
      </c>
      <c r="Y166" t="s">
        <v>3265</v>
      </c>
      <c r="Z166" t="s">
        <v>3265</v>
      </c>
    </row>
    <row r="167" spans="1:26" hidden="1" x14ac:dyDescent="0.25">
      <c r="A167" t="s">
        <v>3271</v>
      </c>
      <c r="B167" t="s">
        <v>3555</v>
      </c>
      <c r="C167" t="s">
        <v>3556</v>
      </c>
      <c r="D167" t="s">
        <v>3262</v>
      </c>
      <c r="E167" t="s">
        <v>3274</v>
      </c>
      <c r="F167" t="s">
        <v>3264</v>
      </c>
      <c r="G167" t="s">
        <v>3265</v>
      </c>
      <c r="H167" t="s">
        <v>3270</v>
      </c>
      <c r="J167" t="s">
        <v>502</v>
      </c>
      <c r="K167" t="s">
        <v>4011</v>
      </c>
      <c r="L167" t="s">
        <v>3632</v>
      </c>
      <c r="M167" t="s">
        <v>3262</v>
      </c>
      <c r="N167" t="s">
        <v>3267</v>
      </c>
      <c r="O167" t="s">
        <v>3787</v>
      </c>
      <c r="P167" t="s">
        <v>3265</v>
      </c>
      <c r="Q167" t="s">
        <v>3265</v>
      </c>
      <c r="S167" t="s">
        <v>3399</v>
      </c>
      <c r="T167" t="s">
        <v>3400</v>
      </c>
      <c r="U167" t="s">
        <v>3401</v>
      </c>
      <c r="V167" t="s">
        <v>472</v>
      </c>
      <c r="W167" t="s">
        <v>3274</v>
      </c>
      <c r="X167" t="s">
        <v>4147</v>
      </c>
      <c r="Y167" t="s">
        <v>3265</v>
      </c>
      <c r="Z167" t="s">
        <v>3270</v>
      </c>
    </row>
    <row r="168" spans="1:26" hidden="1" x14ac:dyDescent="0.25">
      <c r="A168" t="s">
        <v>666</v>
      </c>
      <c r="B168" t="s">
        <v>3557</v>
      </c>
      <c r="C168" t="s">
        <v>3558</v>
      </c>
      <c r="D168" t="s">
        <v>472</v>
      </c>
      <c r="E168" t="s">
        <v>3263</v>
      </c>
      <c r="F168" t="s">
        <v>3264</v>
      </c>
      <c r="G168" t="s">
        <v>3265</v>
      </c>
      <c r="H168" t="s">
        <v>3270</v>
      </c>
      <c r="J168" t="s">
        <v>491</v>
      </c>
      <c r="K168" t="s">
        <v>3594</v>
      </c>
      <c r="L168" t="s">
        <v>4012</v>
      </c>
      <c r="M168" t="s">
        <v>3262</v>
      </c>
      <c r="N168" t="s">
        <v>3277</v>
      </c>
      <c r="O168" t="s">
        <v>3787</v>
      </c>
      <c r="P168" t="s">
        <v>3265</v>
      </c>
      <c r="Q168" t="s">
        <v>3265</v>
      </c>
      <c r="S168" t="s">
        <v>1105</v>
      </c>
      <c r="T168" t="s">
        <v>4334</v>
      </c>
      <c r="U168" t="s">
        <v>4335</v>
      </c>
      <c r="V168" t="s">
        <v>3262</v>
      </c>
      <c r="W168" t="s">
        <v>3263</v>
      </c>
      <c r="X168" t="s">
        <v>4147</v>
      </c>
      <c r="Y168" t="s">
        <v>3265</v>
      </c>
      <c r="Z168" t="s">
        <v>3270</v>
      </c>
    </row>
    <row r="169" spans="1:26" hidden="1" x14ac:dyDescent="0.25">
      <c r="A169" t="s">
        <v>493</v>
      </c>
      <c r="B169" t="s">
        <v>3559</v>
      </c>
      <c r="C169" t="s">
        <v>733</v>
      </c>
      <c r="D169" t="s">
        <v>3262</v>
      </c>
      <c r="E169" t="s">
        <v>3267</v>
      </c>
      <c r="F169" t="s">
        <v>3264</v>
      </c>
      <c r="G169" t="s">
        <v>3265</v>
      </c>
      <c r="H169" t="s">
        <v>3270</v>
      </c>
      <c r="J169" t="s">
        <v>491</v>
      </c>
      <c r="K169" t="s">
        <v>3594</v>
      </c>
      <c r="L169" t="s">
        <v>3595</v>
      </c>
      <c r="M169" t="s">
        <v>472</v>
      </c>
      <c r="N169" t="s">
        <v>3277</v>
      </c>
      <c r="O169" t="s">
        <v>3787</v>
      </c>
      <c r="P169" t="s">
        <v>3265</v>
      </c>
      <c r="Q169" t="s">
        <v>3265</v>
      </c>
      <c r="S169" t="s">
        <v>1036</v>
      </c>
      <c r="T169" t="s">
        <v>4336</v>
      </c>
      <c r="U169" t="s">
        <v>4048</v>
      </c>
      <c r="V169" t="s">
        <v>3262</v>
      </c>
      <c r="W169" t="s">
        <v>3277</v>
      </c>
      <c r="X169" t="s">
        <v>4147</v>
      </c>
      <c r="Y169" t="s">
        <v>3265</v>
      </c>
      <c r="Z169" t="s">
        <v>3265</v>
      </c>
    </row>
    <row r="170" spans="1:26" hidden="1" x14ac:dyDescent="0.25">
      <c r="A170" t="s">
        <v>485</v>
      </c>
      <c r="B170" t="s">
        <v>3560</v>
      </c>
      <c r="C170" t="s">
        <v>3338</v>
      </c>
      <c r="D170" t="s">
        <v>3262</v>
      </c>
      <c r="E170" t="s">
        <v>3263</v>
      </c>
      <c r="F170" t="s">
        <v>3264</v>
      </c>
      <c r="G170" t="s">
        <v>3265</v>
      </c>
      <c r="H170" t="s">
        <v>3265</v>
      </c>
      <c r="J170" t="s">
        <v>485</v>
      </c>
      <c r="K170" t="s">
        <v>4013</v>
      </c>
      <c r="L170" t="s">
        <v>3447</v>
      </c>
      <c r="M170" t="s">
        <v>3262</v>
      </c>
      <c r="N170" t="s">
        <v>3277</v>
      </c>
      <c r="O170" t="s">
        <v>3787</v>
      </c>
      <c r="P170" t="s">
        <v>3265</v>
      </c>
      <c r="Q170" t="s">
        <v>3265</v>
      </c>
      <c r="S170" t="s">
        <v>491</v>
      </c>
      <c r="T170" t="s">
        <v>4337</v>
      </c>
      <c r="U170" t="s">
        <v>4338</v>
      </c>
      <c r="V170" t="s">
        <v>472</v>
      </c>
      <c r="W170" t="s">
        <v>3277</v>
      </c>
      <c r="X170" t="s">
        <v>4147</v>
      </c>
      <c r="Y170" t="s">
        <v>3265</v>
      </c>
      <c r="Z170" t="s">
        <v>3265</v>
      </c>
    </row>
    <row r="171" spans="1:26" hidden="1" x14ac:dyDescent="0.25">
      <c r="A171" t="s">
        <v>3399</v>
      </c>
      <c r="B171" t="s">
        <v>3561</v>
      </c>
      <c r="C171" t="s">
        <v>3562</v>
      </c>
      <c r="D171" t="s">
        <v>3262</v>
      </c>
      <c r="E171" t="s">
        <v>3267</v>
      </c>
      <c r="F171" t="s">
        <v>3264</v>
      </c>
      <c r="G171" t="s">
        <v>3265</v>
      </c>
      <c r="H171" t="s">
        <v>3270</v>
      </c>
      <c r="J171" t="s">
        <v>485</v>
      </c>
      <c r="K171" t="s">
        <v>4013</v>
      </c>
      <c r="L171" t="s">
        <v>50</v>
      </c>
      <c r="M171" t="s">
        <v>3262</v>
      </c>
      <c r="N171" t="s">
        <v>3277</v>
      </c>
      <c r="O171" t="s">
        <v>3787</v>
      </c>
      <c r="P171" t="s">
        <v>3265</v>
      </c>
      <c r="Q171" t="s">
        <v>3265</v>
      </c>
      <c r="S171" t="s">
        <v>1039</v>
      </c>
      <c r="T171" t="s">
        <v>4339</v>
      </c>
      <c r="U171" t="s">
        <v>4154</v>
      </c>
      <c r="V171" t="s">
        <v>3262</v>
      </c>
      <c r="W171" t="s">
        <v>3274</v>
      </c>
      <c r="X171" t="s">
        <v>4147</v>
      </c>
      <c r="Y171" t="s">
        <v>3265</v>
      </c>
      <c r="Z171" t="s">
        <v>3270</v>
      </c>
    </row>
    <row r="172" spans="1:26" hidden="1" x14ac:dyDescent="0.25">
      <c r="A172" t="s">
        <v>491</v>
      </c>
      <c r="B172" t="s">
        <v>3563</v>
      </c>
      <c r="C172" t="s">
        <v>104</v>
      </c>
      <c r="D172" t="s">
        <v>3262</v>
      </c>
      <c r="E172" t="s">
        <v>3277</v>
      </c>
      <c r="F172" t="s">
        <v>3264</v>
      </c>
      <c r="G172" t="s">
        <v>3265</v>
      </c>
      <c r="H172" t="s">
        <v>3265</v>
      </c>
      <c r="J172" t="s">
        <v>491</v>
      </c>
      <c r="K172" t="s">
        <v>4014</v>
      </c>
      <c r="L172" t="s">
        <v>3382</v>
      </c>
      <c r="M172" t="s">
        <v>472</v>
      </c>
      <c r="N172" t="s">
        <v>3267</v>
      </c>
      <c r="O172" t="s">
        <v>3787</v>
      </c>
      <c r="P172" t="s">
        <v>3265</v>
      </c>
      <c r="Q172" t="s">
        <v>3265</v>
      </c>
      <c r="S172" t="s">
        <v>502</v>
      </c>
      <c r="T172" t="s">
        <v>4340</v>
      </c>
      <c r="U172" t="s">
        <v>733</v>
      </c>
      <c r="V172" t="s">
        <v>3262</v>
      </c>
      <c r="W172" t="s">
        <v>3277</v>
      </c>
      <c r="X172" t="s">
        <v>4147</v>
      </c>
      <c r="Y172" t="s">
        <v>3265</v>
      </c>
      <c r="Z172" t="s">
        <v>3265</v>
      </c>
    </row>
    <row r="173" spans="1:26" hidden="1" x14ac:dyDescent="0.25">
      <c r="A173" t="s">
        <v>502</v>
      </c>
      <c r="B173" t="s">
        <v>3564</v>
      </c>
      <c r="C173" t="s">
        <v>3565</v>
      </c>
      <c r="D173" t="s">
        <v>3262</v>
      </c>
      <c r="E173" t="s">
        <v>3267</v>
      </c>
      <c r="F173" t="s">
        <v>3264</v>
      </c>
      <c r="G173" t="s">
        <v>3265</v>
      </c>
      <c r="H173" t="s">
        <v>3270</v>
      </c>
      <c r="J173" t="s">
        <v>491</v>
      </c>
      <c r="K173" t="s">
        <v>4015</v>
      </c>
      <c r="L173" t="s">
        <v>4016</v>
      </c>
      <c r="M173" t="s">
        <v>3262</v>
      </c>
      <c r="N173" t="s">
        <v>3274</v>
      </c>
      <c r="O173" t="s">
        <v>3787</v>
      </c>
      <c r="P173" t="s">
        <v>3265</v>
      </c>
      <c r="Q173" t="s">
        <v>3265</v>
      </c>
      <c r="S173" t="s">
        <v>493</v>
      </c>
      <c r="T173" t="s">
        <v>4341</v>
      </c>
      <c r="U173" t="s">
        <v>3947</v>
      </c>
      <c r="V173" t="s">
        <v>472</v>
      </c>
      <c r="W173" t="s">
        <v>3274</v>
      </c>
      <c r="X173" t="s">
        <v>4147</v>
      </c>
      <c r="Y173" t="s">
        <v>3265</v>
      </c>
      <c r="Z173" t="s">
        <v>3265</v>
      </c>
    </row>
    <row r="174" spans="1:26" hidden="1" x14ac:dyDescent="0.25">
      <c r="A174" t="s">
        <v>507</v>
      </c>
      <c r="B174" t="s">
        <v>3566</v>
      </c>
      <c r="C174" t="s">
        <v>210</v>
      </c>
      <c r="D174" t="s">
        <v>3262</v>
      </c>
      <c r="E174" t="s">
        <v>3277</v>
      </c>
      <c r="F174" t="s">
        <v>3264</v>
      </c>
      <c r="G174" t="s">
        <v>3265</v>
      </c>
      <c r="H174" t="s">
        <v>3265</v>
      </c>
      <c r="J174" t="s">
        <v>502</v>
      </c>
      <c r="K174" t="s">
        <v>4017</v>
      </c>
      <c r="L174" t="s">
        <v>4018</v>
      </c>
      <c r="M174" t="s">
        <v>3262</v>
      </c>
      <c r="N174" t="s">
        <v>3263</v>
      </c>
      <c r="O174" t="s">
        <v>3787</v>
      </c>
      <c r="P174" t="s">
        <v>3265</v>
      </c>
      <c r="Q174" t="s">
        <v>3265</v>
      </c>
      <c r="S174" t="s">
        <v>1198</v>
      </c>
      <c r="T174" t="s">
        <v>3891</v>
      </c>
      <c r="U174" t="s">
        <v>3892</v>
      </c>
      <c r="V174" t="s">
        <v>3262</v>
      </c>
      <c r="W174" t="s">
        <v>3274</v>
      </c>
      <c r="X174" t="s">
        <v>4147</v>
      </c>
      <c r="Y174" t="s">
        <v>3265</v>
      </c>
      <c r="Z174" t="s">
        <v>3265</v>
      </c>
    </row>
    <row r="175" spans="1:26" hidden="1" x14ac:dyDescent="0.25">
      <c r="A175" t="s">
        <v>493</v>
      </c>
      <c r="B175" t="s">
        <v>3567</v>
      </c>
      <c r="C175" t="s">
        <v>3568</v>
      </c>
      <c r="D175" t="s">
        <v>3262</v>
      </c>
      <c r="E175" t="s">
        <v>3274</v>
      </c>
      <c r="F175" t="s">
        <v>3264</v>
      </c>
      <c r="G175" t="s">
        <v>3265</v>
      </c>
      <c r="H175" t="s">
        <v>3265</v>
      </c>
      <c r="J175" t="s">
        <v>493</v>
      </c>
      <c r="K175" t="s">
        <v>4019</v>
      </c>
      <c r="L175" t="s">
        <v>4020</v>
      </c>
      <c r="M175" t="s">
        <v>3262</v>
      </c>
      <c r="N175" t="s">
        <v>3263</v>
      </c>
      <c r="O175" t="s">
        <v>3787</v>
      </c>
      <c r="P175" t="s">
        <v>3265</v>
      </c>
      <c r="Q175" t="s">
        <v>3265</v>
      </c>
      <c r="S175" t="s">
        <v>1198</v>
      </c>
      <c r="T175" t="s">
        <v>4342</v>
      </c>
      <c r="U175" t="s">
        <v>4343</v>
      </c>
      <c r="V175" t="s">
        <v>3262</v>
      </c>
      <c r="W175" t="s">
        <v>3277</v>
      </c>
      <c r="X175" t="s">
        <v>4147</v>
      </c>
      <c r="Y175" t="s">
        <v>3265</v>
      </c>
      <c r="Z175" t="s">
        <v>3265</v>
      </c>
    </row>
    <row r="176" spans="1:26" hidden="1" x14ac:dyDescent="0.25">
      <c r="A176" t="s">
        <v>485</v>
      </c>
      <c r="B176" t="s">
        <v>3569</v>
      </c>
      <c r="C176" t="s">
        <v>3570</v>
      </c>
      <c r="D176" t="s">
        <v>3262</v>
      </c>
      <c r="E176" t="s">
        <v>3277</v>
      </c>
      <c r="F176" t="s">
        <v>3264</v>
      </c>
      <c r="G176" t="s">
        <v>3265</v>
      </c>
      <c r="H176" t="s">
        <v>3265</v>
      </c>
      <c r="J176" t="s">
        <v>502</v>
      </c>
      <c r="K176" t="s">
        <v>4021</v>
      </c>
      <c r="L176" t="s">
        <v>293</v>
      </c>
      <c r="M176" t="s">
        <v>3262</v>
      </c>
      <c r="N176" t="s">
        <v>3267</v>
      </c>
      <c r="O176" t="s">
        <v>3787</v>
      </c>
      <c r="P176" t="s">
        <v>3265</v>
      </c>
      <c r="Q176" t="s">
        <v>3265</v>
      </c>
      <c r="S176" t="s">
        <v>1198</v>
      </c>
      <c r="T176" t="s">
        <v>3405</v>
      </c>
      <c r="U176" t="s">
        <v>3406</v>
      </c>
      <c r="V176" t="s">
        <v>3262</v>
      </c>
      <c r="W176" t="s">
        <v>3267</v>
      </c>
      <c r="X176" t="s">
        <v>4147</v>
      </c>
      <c r="Y176" t="s">
        <v>3265</v>
      </c>
      <c r="Z176" t="s">
        <v>3270</v>
      </c>
    </row>
    <row r="177" spans="1:26" hidden="1" x14ac:dyDescent="0.25">
      <c r="A177" t="s">
        <v>485</v>
      </c>
      <c r="B177" t="s">
        <v>3571</v>
      </c>
      <c r="C177" t="s">
        <v>631</v>
      </c>
      <c r="D177" t="s">
        <v>3262</v>
      </c>
      <c r="E177" t="s">
        <v>3267</v>
      </c>
      <c r="F177" t="s">
        <v>3264</v>
      </c>
      <c r="G177" t="s">
        <v>3265</v>
      </c>
      <c r="H177" t="s">
        <v>3270</v>
      </c>
      <c r="J177" t="s">
        <v>493</v>
      </c>
      <c r="K177" t="s">
        <v>4022</v>
      </c>
      <c r="L177" t="s">
        <v>4023</v>
      </c>
      <c r="M177" t="s">
        <v>472</v>
      </c>
      <c r="N177" t="s">
        <v>3274</v>
      </c>
      <c r="O177" t="s">
        <v>3787</v>
      </c>
      <c r="P177" t="s">
        <v>3265</v>
      </c>
      <c r="Q177" t="s">
        <v>3265</v>
      </c>
      <c r="S177" t="s">
        <v>493</v>
      </c>
      <c r="T177" t="s">
        <v>3407</v>
      </c>
      <c r="U177" t="s">
        <v>3408</v>
      </c>
      <c r="V177" t="s">
        <v>472</v>
      </c>
      <c r="W177" t="s">
        <v>3267</v>
      </c>
      <c r="X177" t="s">
        <v>4147</v>
      </c>
      <c r="Y177" t="s">
        <v>3265</v>
      </c>
      <c r="Z177" t="s">
        <v>3265</v>
      </c>
    </row>
    <row r="178" spans="1:26" hidden="1" x14ac:dyDescent="0.25">
      <c r="A178" t="s">
        <v>508</v>
      </c>
      <c r="B178" t="s">
        <v>3572</v>
      </c>
      <c r="C178" t="s">
        <v>3573</v>
      </c>
      <c r="D178" t="s">
        <v>472</v>
      </c>
      <c r="E178" t="s">
        <v>3274</v>
      </c>
      <c r="F178" t="s">
        <v>3264</v>
      </c>
      <c r="G178" t="s">
        <v>3265</v>
      </c>
      <c r="H178" t="s">
        <v>3270</v>
      </c>
      <c r="J178" t="s">
        <v>490</v>
      </c>
      <c r="K178" t="s">
        <v>4024</v>
      </c>
      <c r="L178" t="s">
        <v>3359</v>
      </c>
      <c r="M178" t="s">
        <v>3262</v>
      </c>
      <c r="N178" t="s">
        <v>3267</v>
      </c>
      <c r="O178" t="s">
        <v>3787</v>
      </c>
      <c r="P178" t="s">
        <v>3265</v>
      </c>
      <c r="Q178" t="s">
        <v>3270</v>
      </c>
      <c r="S178" t="s">
        <v>507</v>
      </c>
      <c r="T178" t="s">
        <v>4344</v>
      </c>
      <c r="U178" t="s">
        <v>4345</v>
      </c>
      <c r="V178" t="s">
        <v>3262</v>
      </c>
      <c r="W178" t="s">
        <v>3277</v>
      </c>
      <c r="X178" t="s">
        <v>4147</v>
      </c>
      <c r="Y178" t="s">
        <v>3265</v>
      </c>
      <c r="Z178" t="s">
        <v>3265</v>
      </c>
    </row>
    <row r="179" spans="1:26" hidden="1" x14ac:dyDescent="0.25">
      <c r="A179" t="s">
        <v>493</v>
      </c>
      <c r="B179" t="s">
        <v>3574</v>
      </c>
      <c r="C179" t="s">
        <v>50</v>
      </c>
      <c r="D179" t="s">
        <v>3262</v>
      </c>
      <c r="E179" t="s">
        <v>3267</v>
      </c>
      <c r="F179" t="s">
        <v>3264</v>
      </c>
      <c r="G179" t="s">
        <v>3265</v>
      </c>
      <c r="H179" t="s">
        <v>3265</v>
      </c>
      <c r="J179" t="s">
        <v>491</v>
      </c>
      <c r="K179" t="s">
        <v>4025</v>
      </c>
      <c r="L179" t="s">
        <v>4026</v>
      </c>
      <c r="M179" t="s">
        <v>3262</v>
      </c>
      <c r="N179" t="s">
        <v>3263</v>
      </c>
      <c r="O179" t="s">
        <v>3787</v>
      </c>
      <c r="P179" t="s">
        <v>3265</v>
      </c>
      <c r="Q179" t="s">
        <v>3265</v>
      </c>
      <c r="S179" t="s">
        <v>508</v>
      </c>
      <c r="T179" t="s">
        <v>4346</v>
      </c>
      <c r="U179" t="s">
        <v>4347</v>
      </c>
      <c r="V179" t="s">
        <v>472</v>
      </c>
      <c r="W179" t="s">
        <v>3274</v>
      </c>
      <c r="X179" t="s">
        <v>4147</v>
      </c>
      <c r="Y179" t="s">
        <v>3265</v>
      </c>
      <c r="Z179" t="s">
        <v>3270</v>
      </c>
    </row>
    <row r="180" spans="1:26" hidden="1" x14ac:dyDescent="0.25">
      <c r="A180" t="s">
        <v>486</v>
      </c>
      <c r="B180" t="s">
        <v>3575</v>
      </c>
      <c r="C180" t="s">
        <v>3576</v>
      </c>
      <c r="D180" t="s">
        <v>3262</v>
      </c>
      <c r="E180" t="s">
        <v>3274</v>
      </c>
      <c r="F180" t="s">
        <v>3264</v>
      </c>
      <c r="G180" t="s">
        <v>3265</v>
      </c>
      <c r="H180" t="s">
        <v>3265</v>
      </c>
      <c r="J180" t="s">
        <v>669</v>
      </c>
      <c r="K180" t="s">
        <v>4027</v>
      </c>
      <c r="L180" t="s">
        <v>4028</v>
      </c>
      <c r="M180" t="s">
        <v>472</v>
      </c>
      <c r="N180" t="s">
        <v>3267</v>
      </c>
      <c r="O180" t="s">
        <v>3787</v>
      </c>
      <c r="P180" t="s">
        <v>3265</v>
      </c>
      <c r="Q180" t="s">
        <v>3270</v>
      </c>
      <c r="S180" t="s">
        <v>502</v>
      </c>
      <c r="T180" t="s">
        <v>4348</v>
      </c>
      <c r="U180" t="s">
        <v>3935</v>
      </c>
      <c r="V180" t="s">
        <v>3262</v>
      </c>
      <c r="W180" t="s">
        <v>3277</v>
      </c>
      <c r="X180" t="s">
        <v>4147</v>
      </c>
      <c r="Y180" t="s">
        <v>3265</v>
      </c>
      <c r="Z180" t="s">
        <v>3265</v>
      </c>
    </row>
    <row r="181" spans="1:26" hidden="1" x14ac:dyDescent="0.25">
      <c r="A181" t="s">
        <v>669</v>
      </c>
      <c r="B181" t="s">
        <v>3577</v>
      </c>
      <c r="C181" t="s">
        <v>791</v>
      </c>
      <c r="D181" t="s">
        <v>3262</v>
      </c>
      <c r="E181" t="s">
        <v>3274</v>
      </c>
      <c r="F181" t="s">
        <v>3264</v>
      </c>
      <c r="G181" t="s">
        <v>3265</v>
      </c>
      <c r="H181" t="s">
        <v>3265</v>
      </c>
      <c r="J181" t="s">
        <v>502</v>
      </c>
      <c r="K181" t="s">
        <v>4029</v>
      </c>
      <c r="L181" t="s">
        <v>4030</v>
      </c>
      <c r="M181" t="s">
        <v>3262</v>
      </c>
      <c r="N181" t="s">
        <v>3267</v>
      </c>
      <c r="O181" t="s">
        <v>3787</v>
      </c>
      <c r="P181" t="s">
        <v>3265</v>
      </c>
      <c r="Q181" t="s">
        <v>3270</v>
      </c>
      <c r="S181" t="s">
        <v>1198</v>
      </c>
      <c r="T181" t="s">
        <v>4349</v>
      </c>
      <c r="U181" t="s">
        <v>4350</v>
      </c>
      <c r="V181" t="s">
        <v>3262</v>
      </c>
      <c r="W181" t="s">
        <v>3277</v>
      </c>
      <c r="X181" t="s">
        <v>4147</v>
      </c>
      <c r="Y181" t="s">
        <v>3265</v>
      </c>
      <c r="Z181" t="s">
        <v>3265</v>
      </c>
    </row>
    <row r="182" spans="1:26" hidden="1" x14ac:dyDescent="0.25">
      <c r="A182" t="s">
        <v>508</v>
      </c>
      <c r="B182" t="s">
        <v>3578</v>
      </c>
      <c r="C182" t="s">
        <v>3579</v>
      </c>
      <c r="D182" t="s">
        <v>472</v>
      </c>
      <c r="E182" t="s">
        <v>3263</v>
      </c>
      <c r="F182" t="s">
        <v>3264</v>
      </c>
      <c r="G182" t="s">
        <v>3265</v>
      </c>
      <c r="H182" t="s">
        <v>3270</v>
      </c>
      <c r="J182" t="s">
        <v>508</v>
      </c>
      <c r="K182" t="s">
        <v>4031</v>
      </c>
      <c r="L182" t="s">
        <v>4032</v>
      </c>
      <c r="M182" t="s">
        <v>472</v>
      </c>
      <c r="N182" t="s">
        <v>3274</v>
      </c>
      <c r="O182" t="s">
        <v>3787</v>
      </c>
      <c r="P182" t="s">
        <v>3265</v>
      </c>
      <c r="Q182" t="s">
        <v>3270</v>
      </c>
      <c r="S182" t="s">
        <v>666</v>
      </c>
      <c r="T182" t="s">
        <v>3409</v>
      </c>
      <c r="U182" t="s">
        <v>3410</v>
      </c>
      <c r="V182" t="s">
        <v>472</v>
      </c>
      <c r="W182" t="s">
        <v>3274</v>
      </c>
      <c r="X182" t="s">
        <v>4147</v>
      </c>
      <c r="Y182" t="s">
        <v>3265</v>
      </c>
      <c r="Z182" t="s">
        <v>3270</v>
      </c>
    </row>
    <row r="183" spans="1:26" hidden="1" x14ac:dyDescent="0.25">
      <c r="A183" t="s">
        <v>508</v>
      </c>
      <c r="B183" t="s">
        <v>3580</v>
      </c>
      <c r="C183" t="s">
        <v>3322</v>
      </c>
      <c r="D183" t="s">
        <v>472</v>
      </c>
      <c r="E183" t="s">
        <v>3274</v>
      </c>
      <c r="F183" t="s">
        <v>3264</v>
      </c>
      <c r="G183" t="s">
        <v>3265</v>
      </c>
      <c r="H183" t="s">
        <v>3270</v>
      </c>
      <c r="J183" t="s">
        <v>502</v>
      </c>
      <c r="K183" t="s">
        <v>4033</v>
      </c>
      <c r="L183" t="s">
        <v>283</v>
      </c>
      <c r="M183" t="s">
        <v>3262</v>
      </c>
      <c r="N183" t="s">
        <v>3274</v>
      </c>
      <c r="O183" t="s">
        <v>3787</v>
      </c>
      <c r="P183" t="s">
        <v>3265</v>
      </c>
      <c r="Q183" t="s">
        <v>3270</v>
      </c>
      <c r="S183" t="s">
        <v>491</v>
      </c>
      <c r="T183" t="s">
        <v>4351</v>
      </c>
      <c r="U183" t="s">
        <v>4352</v>
      </c>
      <c r="V183" t="s">
        <v>472</v>
      </c>
      <c r="W183" t="s">
        <v>3267</v>
      </c>
      <c r="X183" t="s">
        <v>4147</v>
      </c>
      <c r="Y183" t="s">
        <v>3265</v>
      </c>
      <c r="Z183" t="s">
        <v>3265</v>
      </c>
    </row>
    <row r="184" spans="1:26" hidden="1" x14ac:dyDescent="0.25">
      <c r="A184" t="s">
        <v>491</v>
      </c>
      <c r="B184" t="s">
        <v>3581</v>
      </c>
      <c r="C184" t="s">
        <v>153</v>
      </c>
      <c r="D184" t="s">
        <v>3262</v>
      </c>
      <c r="E184" t="s">
        <v>3267</v>
      </c>
      <c r="F184" t="s">
        <v>3264</v>
      </c>
      <c r="G184" t="s">
        <v>3265</v>
      </c>
      <c r="H184" t="s">
        <v>3265</v>
      </c>
      <c r="J184" t="s">
        <v>485</v>
      </c>
      <c r="K184" t="s">
        <v>4034</v>
      </c>
      <c r="L184" t="s">
        <v>4035</v>
      </c>
      <c r="M184" t="s">
        <v>3262</v>
      </c>
      <c r="N184" t="s">
        <v>3267</v>
      </c>
      <c r="O184" t="s">
        <v>3787</v>
      </c>
      <c r="P184" t="s">
        <v>3265</v>
      </c>
      <c r="Q184" t="s">
        <v>3270</v>
      </c>
      <c r="S184" t="s">
        <v>669</v>
      </c>
      <c r="T184" t="s">
        <v>4353</v>
      </c>
      <c r="U184" t="s">
        <v>4354</v>
      </c>
      <c r="V184" t="s">
        <v>3262</v>
      </c>
      <c r="W184" t="s">
        <v>3267</v>
      </c>
      <c r="X184" t="s">
        <v>4147</v>
      </c>
      <c r="Y184" t="s">
        <v>3265</v>
      </c>
      <c r="Z184" t="s">
        <v>3265</v>
      </c>
    </row>
    <row r="185" spans="1:26" hidden="1" x14ac:dyDescent="0.25">
      <c r="A185" t="s">
        <v>491</v>
      </c>
      <c r="B185" t="s">
        <v>3582</v>
      </c>
      <c r="C185" t="s">
        <v>733</v>
      </c>
      <c r="D185" t="s">
        <v>3262</v>
      </c>
      <c r="E185" t="s">
        <v>3277</v>
      </c>
      <c r="F185" t="s">
        <v>3264</v>
      </c>
      <c r="G185" t="s">
        <v>3265</v>
      </c>
      <c r="H185" t="s">
        <v>3270</v>
      </c>
      <c r="J185" t="s">
        <v>502</v>
      </c>
      <c r="K185" t="s">
        <v>4036</v>
      </c>
      <c r="L185" t="s">
        <v>4037</v>
      </c>
      <c r="M185" t="s">
        <v>3262</v>
      </c>
      <c r="N185" t="s">
        <v>3274</v>
      </c>
      <c r="O185" t="s">
        <v>3787</v>
      </c>
      <c r="P185" t="s">
        <v>3265</v>
      </c>
      <c r="Q185" t="s">
        <v>3270</v>
      </c>
      <c r="S185" t="s">
        <v>502</v>
      </c>
      <c r="T185" t="s">
        <v>4355</v>
      </c>
      <c r="U185" t="s">
        <v>3320</v>
      </c>
      <c r="V185" t="s">
        <v>3262</v>
      </c>
      <c r="W185" t="s">
        <v>3277</v>
      </c>
      <c r="X185" t="s">
        <v>4147</v>
      </c>
      <c r="Y185" t="s">
        <v>3265</v>
      </c>
      <c r="Z185" t="s">
        <v>3265</v>
      </c>
    </row>
    <row r="186" spans="1:26" hidden="1" x14ac:dyDescent="0.25">
      <c r="A186" t="s">
        <v>493</v>
      </c>
      <c r="B186" t="s">
        <v>3583</v>
      </c>
      <c r="C186" t="s">
        <v>760</v>
      </c>
      <c r="D186" t="s">
        <v>3262</v>
      </c>
      <c r="E186" t="s">
        <v>3263</v>
      </c>
      <c r="F186" t="s">
        <v>3264</v>
      </c>
      <c r="G186" t="s">
        <v>3265</v>
      </c>
      <c r="H186" t="s">
        <v>3265</v>
      </c>
      <c r="J186" t="s">
        <v>502</v>
      </c>
      <c r="K186" t="s">
        <v>3621</v>
      </c>
      <c r="L186" t="s">
        <v>3622</v>
      </c>
      <c r="M186" t="s">
        <v>3262</v>
      </c>
      <c r="N186" t="s">
        <v>3277</v>
      </c>
      <c r="O186" t="s">
        <v>3787</v>
      </c>
      <c r="P186" t="s">
        <v>3265</v>
      </c>
      <c r="Q186" t="s">
        <v>3265</v>
      </c>
      <c r="S186" t="s">
        <v>502</v>
      </c>
      <c r="T186" t="s">
        <v>3411</v>
      </c>
      <c r="U186" t="s">
        <v>3261</v>
      </c>
      <c r="V186" t="s">
        <v>3262</v>
      </c>
      <c r="W186" t="s">
        <v>3267</v>
      </c>
      <c r="X186" t="s">
        <v>4147</v>
      </c>
      <c r="Y186" t="s">
        <v>3265</v>
      </c>
      <c r="Z186" t="s">
        <v>3270</v>
      </c>
    </row>
    <row r="187" spans="1:26" hidden="1" x14ac:dyDescent="0.25">
      <c r="A187" t="s">
        <v>485</v>
      </c>
      <c r="B187" t="s">
        <v>3584</v>
      </c>
      <c r="C187" t="s">
        <v>3585</v>
      </c>
      <c r="D187" t="s">
        <v>472</v>
      </c>
      <c r="E187" t="s">
        <v>3267</v>
      </c>
      <c r="F187" t="s">
        <v>3264</v>
      </c>
      <c r="G187" t="s">
        <v>3265</v>
      </c>
      <c r="H187" t="s">
        <v>3265</v>
      </c>
      <c r="J187" t="s">
        <v>502</v>
      </c>
      <c r="K187" t="s">
        <v>3623</v>
      </c>
      <c r="L187" t="s">
        <v>3624</v>
      </c>
      <c r="M187" t="s">
        <v>3262</v>
      </c>
      <c r="N187" t="s">
        <v>3277</v>
      </c>
      <c r="O187" t="s">
        <v>3787</v>
      </c>
      <c r="P187" t="s">
        <v>3265</v>
      </c>
      <c r="Q187" t="s">
        <v>3270</v>
      </c>
      <c r="S187" t="s">
        <v>1215</v>
      </c>
      <c r="T187" t="s">
        <v>4356</v>
      </c>
      <c r="U187" t="s">
        <v>317</v>
      </c>
      <c r="V187" t="s">
        <v>3262</v>
      </c>
      <c r="W187" t="s">
        <v>3267</v>
      </c>
      <c r="X187" t="s">
        <v>4147</v>
      </c>
      <c r="Y187" t="s">
        <v>3265</v>
      </c>
      <c r="Z187" t="s">
        <v>3265</v>
      </c>
    </row>
    <row r="188" spans="1:26" hidden="1" x14ac:dyDescent="0.25">
      <c r="A188" t="s">
        <v>502</v>
      </c>
      <c r="B188" t="s">
        <v>3586</v>
      </c>
      <c r="C188" t="s">
        <v>3587</v>
      </c>
      <c r="D188" t="s">
        <v>3262</v>
      </c>
      <c r="E188" t="s">
        <v>3277</v>
      </c>
      <c r="F188" t="s">
        <v>3264</v>
      </c>
      <c r="G188" t="s">
        <v>3265</v>
      </c>
      <c r="H188" t="s">
        <v>3265</v>
      </c>
      <c r="J188" t="s">
        <v>502</v>
      </c>
      <c r="K188" t="s">
        <v>4038</v>
      </c>
      <c r="L188" t="s">
        <v>4039</v>
      </c>
      <c r="M188" t="s">
        <v>472</v>
      </c>
      <c r="N188" t="s">
        <v>3277</v>
      </c>
      <c r="O188" t="s">
        <v>3787</v>
      </c>
      <c r="P188" t="s">
        <v>3265</v>
      </c>
      <c r="Q188" t="s">
        <v>3270</v>
      </c>
      <c r="S188" t="s">
        <v>491</v>
      </c>
      <c r="T188" t="s">
        <v>4357</v>
      </c>
      <c r="U188" t="s">
        <v>4358</v>
      </c>
      <c r="V188" t="s">
        <v>3262</v>
      </c>
      <c r="W188" t="s">
        <v>3267</v>
      </c>
      <c r="X188" t="s">
        <v>4147</v>
      </c>
      <c r="Y188" t="s">
        <v>3265</v>
      </c>
      <c r="Z188" t="s">
        <v>3265</v>
      </c>
    </row>
    <row r="189" spans="1:26" hidden="1" x14ac:dyDescent="0.25">
      <c r="A189" t="s">
        <v>485</v>
      </c>
      <c r="B189" t="s">
        <v>3588</v>
      </c>
      <c r="C189" t="s">
        <v>3447</v>
      </c>
      <c r="D189" t="s">
        <v>3262</v>
      </c>
      <c r="E189" t="s">
        <v>3267</v>
      </c>
      <c r="F189" t="s">
        <v>3264</v>
      </c>
      <c r="G189" t="s">
        <v>3265</v>
      </c>
      <c r="H189" t="s">
        <v>3265</v>
      </c>
      <c r="J189" t="s">
        <v>509</v>
      </c>
      <c r="K189" t="s">
        <v>4040</v>
      </c>
      <c r="L189" t="s">
        <v>3907</v>
      </c>
      <c r="M189" t="s">
        <v>3262</v>
      </c>
      <c r="N189" t="s">
        <v>3277</v>
      </c>
      <c r="O189" t="s">
        <v>3787</v>
      </c>
      <c r="P189" t="s">
        <v>3265</v>
      </c>
      <c r="Q189" t="s">
        <v>3270</v>
      </c>
      <c r="S189" t="s">
        <v>502</v>
      </c>
      <c r="T189" t="s">
        <v>4359</v>
      </c>
      <c r="U189" t="s">
        <v>3996</v>
      </c>
      <c r="V189" t="s">
        <v>3262</v>
      </c>
      <c r="W189" t="s">
        <v>3277</v>
      </c>
      <c r="X189" t="s">
        <v>4147</v>
      </c>
      <c r="Y189" t="s">
        <v>3265</v>
      </c>
      <c r="Z189" t="s">
        <v>3270</v>
      </c>
    </row>
    <row r="190" spans="1:26" hidden="1" x14ac:dyDescent="0.25">
      <c r="A190" t="s">
        <v>502</v>
      </c>
      <c r="B190" t="s">
        <v>3589</v>
      </c>
      <c r="C190" t="s">
        <v>3590</v>
      </c>
      <c r="D190" t="s">
        <v>3262</v>
      </c>
      <c r="E190" t="s">
        <v>3267</v>
      </c>
      <c r="F190" t="s">
        <v>3264</v>
      </c>
      <c r="G190" t="s">
        <v>3265</v>
      </c>
      <c r="H190" t="s">
        <v>3270</v>
      </c>
      <c r="J190" t="s">
        <v>485</v>
      </c>
      <c r="K190" t="s">
        <v>4041</v>
      </c>
      <c r="L190" t="s">
        <v>4042</v>
      </c>
      <c r="M190" t="s">
        <v>3262</v>
      </c>
      <c r="N190" t="s">
        <v>3274</v>
      </c>
      <c r="O190" t="s">
        <v>3787</v>
      </c>
      <c r="P190" t="s">
        <v>3265</v>
      </c>
      <c r="Q190" t="s">
        <v>3270</v>
      </c>
      <c r="S190" t="s">
        <v>502</v>
      </c>
      <c r="T190" t="s">
        <v>4360</v>
      </c>
      <c r="U190" t="s">
        <v>4361</v>
      </c>
      <c r="V190" t="s">
        <v>3262</v>
      </c>
      <c r="W190" t="s">
        <v>3274</v>
      </c>
      <c r="X190" t="s">
        <v>4147</v>
      </c>
      <c r="Y190" t="s">
        <v>3265</v>
      </c>
      <c r="Z190" t="s">
        <v>3265</v>
      </c>
    </row>
    <row r="191" spans="1:26" x14ac:dyDescent="0.25">
      <c r="A191" t="s">
        <v>502</v>
      </c>
      <c r="B191" t="s">
        <v>3591</v>
      </c>
      <c r="C191" t="s">
        <v>3394</v>
      </c>
      <c r="D191" t="s">
        <v>3262</v>
      </c>
      <c r="E191" t="s">
        <v>3267</v>
      </c>
      <c r="F191" t="s">
        <v>3264</v>
      </c>
      <c r="G191" t="s">
        <v>3265</v>
      </c>
      <c r="H191" t="s">
        <v>3270</v>
      </c>
      <c r="J191" t="s">
        <v>502</v>
      </c>
      <c r="K191" t="s">
        <v>4043</v>
      </c>
      <c r="L191" t="s">
        <v>3413</v>
      </c>
      <c r="M191" t="s">
        <v>3262</v>
      </c>
      <c r="N191" t="s">
        <v>3274</v>
      </c>
      <c r="O191" t="s">
        <v>3787</v>
      </c>
      <c r="P191" t="s">
        <v>3265</v>
      </c>
      <c r="Q191" t="s">
        <v>3265</v>
      </c>
      <c r="S191" t="s">
        <v>22</v>
      </c>
      <c r="T191" t="s">
        <v>4362</v>
      </c>
      <c r="U191" t="s">
        <v>253</v>
      </c>
      <c r="V191" t="s">
        <v>3262</v>
      </c>
      <c r="W191" t="s">
        <v>3274</v>
      </c>
      <c r="X191" t="s">
        <v>4147</v>
      </c>
      <c r="Y191" t="s">
        <v>3265</v>
      </c>
      <c r="Z191" t="s">
        <v>3270</v>
      </c>
    </row>
    <row r="192" spans="1:26" hidden="1" x14ac:dyDescent="0.25">
      <c r="A192" t="s">
        <v>508</v>
      </c>
      <c r="B192" t="s">
        <v>3592</v>
      </c>
      <c r="C192" t="s">
        <v>3593</v>
      </c>
      <c r="D192" t="s">
        <v>3262</v>
      </c>
      <c r="E192" t="s">
        <v>3267</v>
      </c>
      <c r="F192" t="s">
        <v>3264</v>
      </c>
      <c r="G192" t="s">
        <v>3265</v>
      </c>
      <c r="H192" t="s">
        <v>3270</v>
      </c>
      <c r="J192" t="s">
        <v>22</v>
      </c>
      <c r="K192" t="s">
        <v>709</v>
      </c>
      <c r="L192" t="s">
        <v>729</v>
      </c>
      <c r="M192" t="s">
        <v>3262</v>
      </c>
      <c r="N192" t="s">
        <v>3267</v>
      </c>
      <c r="O192" t="s">
        <v>3787</v>
      </c>
      <c r="P192" t="s">
        <v>3265</v>
      </c>
      <c r="Q192" t="s">
        <v>3265</v>
      </c>
      <c r="S192" t="s">
        <v>502</v>
      </c>
      <c r="T192" t="s">
        <v>4363</v>
      </c>
      <c r="U192" t="s">
        <v>4364</v>
      </c>
      <c r="V192" t="s">
        <v>3262</v>
      </c>
      <c r="W192" t="s">
        <v>3267</v>
      </c>
      <c r="X192" t="s">
        <v>4147</v>
      </c>
      <c r="Y192" t="s">
        <v>3265</v>
      </c>
      <c r="Z192" t="s">
        <v>3265</v>
      </c>
    </row>
    <row r="193" spans="1:26" hidden="1" x14ac:dyDescent="0.25">
      <c r="A193" t="s">
        <v>491</v>
      </c>
      <c r="B193" t="s">
        <v>3594</v>
      </c>
      <c r="C193" t="s">
        <v>3595</v>
      </c>
      <c r="D193" t="s">
        <v>472</v>
      </c>
      <c r="E193" t="s">
        <v>3277</v>
      </c>
      <c r="F193" t="s">
        <v>3264</v>
      </c>
      <c r="G193" t="s">
        <v>3265</v>
      </c>
      <c r="H193" t="s">
        <v>3265</v>
      </c>
      <c r="J193" t="s">
        <v>22</v>
      </c>
      <c r="K193" t="s">
        <v>268</v>
      </c>
      <c r="L193" t="s">
        <v>269</v>
      </c>
      <c r="M193" t="s">
        <v>3262</v>
      </c>
      <c r="N193" t="s">
        <v>3274</v>
      </c>
      <c r="O193" t="s">
        <v>3787</v>
      </c>
      <c r="P193" t="s">
        <v>3265</v>
      </c>
      <c r="Q193" t="s">
        <v>3270</v>
      </c>
      <c r="S193" t="s">
        <v>508</v>
      </c>
      <c r="T193" t="s">
        <v>3901</v>
      </c>
      <c r="U193" t="s">
        <v>3902</v>
      </c>
      <c r="V193" t="s">
        <v>3262</v>
      </c>
      <c r="W193" t="s">
        <v>3263</v>
      </c>
      <c r="X193" t="s">
        <v>4147</v>
      </c>
      <c r="Y193" t="s">
        <v>3265</v>
      </c>
      <c r="Z193" t="s">
        <v>3270</v>
      </c>
    </row>
    <row r="194" spans="1:26" hidden="1" x14ac:dyDescent="0.25">
      <c r="A194" t="s">
        <v>491</v>
      </c>
      <c r="B194" t="s">
        <v>3596</v>
      </c>
      <c r="C194" t="s">
        <v>3597</v>
      </c>
      <c r="D194" t="s">
        <v>472</v>
      </c>
      <c r="E194" t="s">
        <v>3267</v>
      </c>
      <c r="F194" t="s">
        <v>3264</v>
      </c>
      <c r="G194" t="s">
        <v>3265</v>
      </c>
      <c r="H194" t="s">
        <v>3265</v>
      </c>
      <c r="J194" t="s">
        <v>1039</v>
      </c>
      <c r="K194" t="s">
        <v>4044</v>
      </c>
      <c r="L194" t="s">
        <v>4045</v>
      </c>
      <c r="M194" t="s">
        <v>3262</v>
      </c>
      <c r="N194" t="s">
        <v>3267</v>
      </c>
      <c r="O194" t="s">
        <v>3787</v>
      </c>
      <c r="P194" t="s">
        <v>3265</v>
      </c>
      <c r="Q194" t="s">
        <v>3270</v>
      </c>
      <c r="S194" t="s">
        <v>493</v>
      </c>
      <c r="T194" t="s">
        <v>4365</v>
      </c>
      <c r="U194" t="s">
        <v>4366</v>
      </c>
      <c r="V194" t="s">
        <v>3262</v>
      </c>
      <c r="W194" t="s">
        <v>3267</v>
      </c>
      <c r="X194" t="s">
        <v>4147</v>
      </c>
      <c r="Y194" t="s">
        <v>3265</v>
      </c>
      <c r="Z194" t="s">
        <v>3265</v>
      </c>
    </row>
    <row r="195" spans="1:26" hidden="1" x14ac:dyDescent="0.25">
      <c r="A195" t="s">
        <v>493</v>
      </c>
      <c r="B195" t="s">
        <v>3598</v>
      </c>
      <c r="C195" t="s">
        <v>3599</v>
      </c>
      <c r="D195" t="s">
        <v>3262</v>
      </c>
      <c r="E195" t="s">
        <v>3277</v>
      </c>
      <c r="F195" t="s">
        <v>3264</v>
      </c>
      <c r="G195" t="s">
        <v>3265</v>
      </c>
      <c r="H195" t="s">
        <v>3265</v>
      </c>
      <c r="J195" t="s">
        <v>502</v>
      </c>
      <c r="K195" t="s">
        <v>4046</v>
      </c>
      <c r="L195" t="s">
        <v>4037</v>
      </c>
      <c r="M195" t="s">
        <v>3262</v>
      </c>
      <c r="N195" t="s">
        <v>3267</v>
      </c>
      <c r="O195" t="s">
        <v>3787</v>
      </c>
      <c r="P195" t="s">
        <v>3265</v>
      </c>
      <c r="Q195" t="s">
        <v>3270</v>
      </c>
      <c r="S195" t="s">
        <v>502</v>
      </c>
      <c r="T195" t="s">
        <v>4367</v>
      </c>
      <c r="U195" t="s">
        <v>3310</v>
      </c>
      <c r="V195" t="s">
        <v>3262</v>
      </c>
      <c r="W195" t="s">
        <v>3267</v>
      </c>
      <c r="X195" t="s">
        <v>4147</v>
      </c>
      <c r="Y195" t="s">
        <v>3265</v>
      </c>
      <c r="Z195" t="s">
        <v>3265</v>
      </c>
    </row>
    <row r="196" spans="1:26" hidden="1" x14ac:dyDescent="0.25">
      <c r="A196" t="s">
        <v>507</v>
      </c>
      <c r="B196" t="s">
        <v>3600</v>
      </c>
      <c r="C196" t="s">
        <v>3601</v>
      </c>
      <c r="D196" t="s">
        <v>3262</v>
      </c>
      <c r="E196" t="s">
        <v>3267</v>
      </c>
      <c r="F196" t="s">
        <v>3264</v>
      </c>
      <c r="G196" t="s">
        <v>3265</v>
      </c>
      <c r="H196" t="s">
        <v>3265</v>
      </c>
      <c r="J196" t="s">
        <v>3304</v>
      </c>
      <c r="K196" t="s">
        <v>4047</v>
      </c>
      <c r="L196" t="s">
        <v>4048</v>
      </c>
      <c r="M196" t="s">
        <v>3262</v>
      </c>
      <c r="N196" t="s">
        <v>3274</v>
      </c>
      <c r="O196" t="s">
        <v>3787</v>
      </c>
      <c r="P196" t="s">
        <v>3265</v>
      </c>
      <c r="Q196" t="s">
        <v>3270</v>
      </c>
      <c r="S196" t="s">
        <v>502</v>
      </c>
      <c r="T196" t="s">
        <v>4368</v>
      </c>
      <c r="U196" t="s">
        <v>293</v>
      </c>
      <c r="V196" t="s">
        <v>3262</v>
      </c>
      <c r="W196" t="s">
        <v>3274</v>
      </c>
      <c r="X196" t="s">
        <v>4147</v>
      </c>
      <c r="Y196" t="s">
        <v>3265</v>
      </c>
      <c r="Z196" t="s">
        <v>3265</v>
      </c>
    </row>
    <row r="197" spans="1:26" hidden="1" x14ac:dyDescent="0.25">
      <c r="A197" t="s">
        <v>22</v>
      </c>
      <c r="B197" t="s">
        <v>855</v>
      </c>
      <c r="C197" t="s">
        <v>208</v>
      </c>
      <c r="D197" t="s">
        <v>3262</v>
      </c>
      <c r="E197" t="s">
        <v>3267</v>
      </c>
      <c r="F197" t="s">
        <v>3264</v>
      </c>
      <c r="G197" t="s">
        <v>3265</v>
      </c>
      <c r="H197" t="s">
        <v>3265</v>
      </c>
      <c r="J197" t="s">
        <v>493</v>
      </c>
      <c r="K197" t="s">
        <v>3644</v>
      </c>
      <c r="L197" t="s">
        <v>3645</v>
      </c>
      <c r="M197" t="s">
        <v>3262</v>
      </c>
      <c r="N197" t="s">
        <v>3263</v>
      </c>
      <c r="O197" t="s">
        <v>3787</v>
      </c>
      <c r="P197" t="s">
        <v>3265</v>
      </c>
      <c r="Q197" t="s">
        <v>3265</v>
      </c>
      <c r="S197" t="s">
        <v>502</v>
      </c>
      <c r="T197" t="s">
        <v>3412</v>
      </c>
      <c r="U197" t="s">
        <v>3413</v>
      </c>
      <c r="V197" t="s">
        <v>3262</v>
      </c>
      <c r="W197" t="s">
        <v>3277</v>
      </c>
      <c r="X197" t="s">
        <v>4147</v>
      </c>
      <c r="Y197" t="s">
        <v>3265</v>
      </c>
      <c r="Z197" t="s">
        <v>3270</v>
      </c>
    </row>
    <row r="198" spans="1:26" hidden="1" x14ac:dyDescent="0.25">
      <c r="A198" t="s">
        <v>485</v>
      </c>
      <c r="B198" t="s">
        <v>3602</v>
      </c>
      <c r="C198" t="s">
        <v>3603</v>
      </c>
      <c r="D198" t="s">
        <v>3262</v>
      </c>
      <c r="E198" t="s">
        <v>3267</v>
      </c>
      <c r="F198" t="s">
        <v>3264</v>
      </c>
      <c r="G198" t="s">
        <v>3265</v>
      </c>
      <c r="H198" t="s">
        <v>3265</v>
      </c>
      <c r="J198" t="s">
        <v>493</v>
      </c>
      <c r="K198" t="s">
        <v>4049</v>
      </c>
      <c r="L198" t="s">
        <v>104</v>
      </c>
      <c r="M198" t="s">
        <v>3262</v>
      </c>
      <c r="N198" t="s">
        <v>3277</v>
      </c>
      <c r="O198" t="s">
        <v>3787</v>
      </c>
      <c r="P198" t="s">
        <v>3265</v>
      </c>
      <c r="Q198" t="s">
        <v>3265</v>
      </c>
      <c r="S198" t="s">
        <v>502</v>
      </c>
      <c r="T198" t="s">
        <v>4369</v>
      </c>
      <c r="U198" t="s">
        <v>4370</v>
      </c>
      <c r="V198" t="s">
        <v>3262</v>
      </c>
      <c r="W198" t="s">
        <v>3267</v>
      </c>
      <c r="X198" t="s">
        <v>4147</v>
      </c>
      <c r="Y198" t="s">
        <v>3265</v>
      </c>
      <c r="Z198" t="s">
        <v>3270</v>
      </c>
    </row>
    <row r="199" spans="1:26" hidden="1" x14ac:dyDescent="0.25">
      <c r="A199" t="s">
        <v>485</v>
      </c>
      <c r="B199" t="s">
        <v>3604</v>
      </c>
      <c r="C199" t="s">
        <v>3603</v>
      </c>
      <c r="D199" t="s">
        <v>3262</v>
      </c>
      <c r="E199" t="s">
        <v>3263</v>
      </c>
      <c r="F199" t="s">
        <v>3264</v>
      </c>
      <c r="G199" t="s">
        <v>3265</v>
      </c>
      <c r="H199" t="s">
        <v>3265</v>
      </c>
      <c r="J199" t="s">
        <v>491</v>
      </c>
      <c r="K199" t="s">
        <v>4050</v>
      </c>
      <c r="L199" t="s">
        <v>3867</v>
      </c>
      <c r="M199" t="s">
        <v>3262</v>
      </c>
      <c r="N199" t="s">
        <v>3277</v>
      </c>
      <c r="O199" t="s">
        <v>3787</v>
      </c>
      <c r="P199" t="s">
        <v>3265</v>
      </c>
      <c r="Q199" t="s">
        <v>3265</v>
      </c>
      <c r="S199" t="s">
        <v>493</v>
      </c>
      <c r="T199" t="s">
        <v>3414</v>
      </c>
      <c r="U199" t="s">
        <v>3415</v>
      </c>
      <c r="V199" t="s">
        <v>472</v>
      </c>
      <c r="W199" t="s">
        <v>3277</v>
      </c>
      <c r="X199" t="s">
        <v>4147</v>
      </c>
      <c r="Y199" t="s">
        <v>3265</v>
      </c>
      <c r="Z199" t="s">
        <v>3265</v>
      </c>
    </row>
    <row r="200" spans="1:26" hidden="1" x14ac:dyDescent="0.25">
      <c r="A200" t="s">
        <v>667</v>
      </c>
      <c r="B200" t="s">
        <v>3605</v>
      </c>
      <c r="C200" t="s">
        <v>3606</v>
      </c>
      <c r="D200" t="s">
        <v>3262</v>
      </c>
      <c r="E200" t="s">
        <v>3263</v>
      </c>
      <c r="F200" t="s">
        <v>3264</v>
      </c>
      <c r="G200" t="s">
        <v>3265</v>
      </c>
      <c r="H200" t="s">
        <v>3265</v>
      </c>
      <c r="J200" t="s">
        <v>3399</v>
      </c>
      <c r="K200" t="s">
        <v>4051</v>
      </c>
      <c r="L200" t="s">
        <v>4052</v>
      </c>
      <c r="M200" t="s">
        <v>3262</v>
      </c>
      <c r="N200" t="s">
        <v>3267</v>
      </c>
      <c r="O200" t="s">
        <v>3787</v>
      </c>
      <c r="P200" t="s">
        <v>3265</v>
      </c>
      <c r="Q200" t="s">
        <v>3265</v>
      </c>
      <c r="S200" t="s">
        <v>493</v>
      </c>
      <c r="T200" t="s">
        <v>4371</v>
      </c>
      <c r="U200" t="s">
        <v>4372</v>
      </c>
      <c r="V200" t="s">
        <v>472</v>
      </c>
      <c r="W200" t="s">
        <v>3267</v>
      </c>
      <c r="X200" t="s">
        <v>4147</v>
      </c>
      <c r="Y200" t="s">
        <v>3265</v>
      </c>
      <c r="Z200" t="s">
        <v>3270</v>
      </c>
    </row>
    <row r="201" spans="1:26" hidden="1" x14ac:dyDescent="0.25">
      <c r="A201" t="s">
        <v>491</v>
      </c>
      <c r="B201" t="s">
        <v>3607</v>
      </c>
      <c r="C201" t="s">
        <v>3608</v>
      </c>
      <c r="D201" t="s">
        <v>472</v>
      </c>
      <c r="E201" t="s">
        <v>3263</v>
      </c>
      <c r="F201" t="s">
        <v>3264</v>
      </c>
      <c r="G201" t="s">
        <v>3265</v>
      </c>
      <c r="H201" t="s">
        <v>3265</v>
      </c>
      <c r="J201" t="s">
        <v>493</v>
      </c>
      <c r="K201" t="s">
        <v>4053</v>
      </c>
      <c r="L201" t="s">
        <v>3945</v>
      </c>
      <c r="M201" t="s">
        <v>3262</v>
      </c>
      <c r="N201" t="s">
        <v>3267</v>
      </c>
      <c r="O201" t="s">
        <v>3787</v>
      </c>
      <c r="P201" t="s">
        <v>3265</v>
      </c>
      <c r="Q201" t="s">
        <v>3265</v>
      </c>
      <c r="S201" t="s">
        <v>493</v>
      </c>
      <c r="T201" t="s">
        <v>4373</v>
      </c>
      <c r="U201" t="s">
        <v>4374</v>
      </c>
      <c r="V201" t="s">
        <v>3262</v>
      </c>
      <c r="W201" t="s">
        <v>3277</v>
      </c>
      <c r="X201" t="s">
        <v>4147</v>
      </c>
      <c r="Y201" t="s">
        <v>3265</v>
      </c>
      <c r="Z201" t="s">
        <v>3265</v>
      </c>
    </row>
    <row r="202" spans="1:26" hidden="1" x14ac:dyDescent="0.25">
      <c r="A202" t="s">
        <v>502</v>
      </c>
      <c r="B202" t="s">
        <v>3609</v>
      </c>
      <c r="C202" t="s">
        <v>1972</v>
      </c>
      <c r="D202" t="s">
        <v>472</v>
      </c>
      <c r="E202" t="s">
        <v>3263</v>
      </c>
      <c r="F202" t="s">
        <v>3264</v>
      </c>
      <c r="G202" t="s">
        <v>3265</v>
      </c>
      <c r="H202" t="s">
        <v>3270</v>
      </c>
      <c r="J202" t="s">
        <v>502</v>
      </c>
      <c r="K202" t="s">
        <v>4054</v>
      </c>
      <c r="L202" t="s">
        <v>4055</v>
      </c>
      <c r="M202" t="s">
        <v>472</v>
      </c>
      <c r="N202" t="s">
        <v>3274</v>
      </c>
      <c r="O202" t="s">
        <v>3787</v>
      </c>
      <c r="P202" t="s">
        <v>3265</v>
      </c>
      <c r="Q202" t="s">
        <v>3270</v>
      </c>
      <c r="S202" t="s">
        <v>493</v>
      </c>
      <c r="T202" t="s">
        <v>4373</v>
      </c>
      <c r="U202" t="s">
        <v>4375</v>
      </c>
      <c r="V202" t="s">
        <v>472</v>
      </c>
      <c r="W202" t="s">
        <v>3277</v>
      </c>
      <c r="X202" t="s">
        <v>4147</v>
      </c>
      <c r="Y202" t="s">
        <v>3265</v>
      </c>
      <c r="Z202" t="s">
        <v>3265</v>
      </c>
    </row>
    <row r="203" spans="1:26" hidden="1" x14ac:dyDescent="0.25">
      <c r="A203" t="s">
        <v>3304</v>
      </c>
      <c r="B203" t="s">
        <v>3610</v>
      </c>
      <c r="C203" t="s">
        <v>3611</v>
      </c>
      <c r="D203" t="s">
        <v>3262</v>
      </c>
      <c r="E203" t="s">
        <v>3267</v>
      </c>
      <c r="F203" t="s">
        <v>3264</v>
      </c>
      <c r="G203" t="s">
        <v>3265</v>
      </c>
      <c r="H203" t="s">
        <v>3270</v>
      </c>
      <c r="J203" t="s">
        <v>3304</v>
      </c>
      <c r="K203" t="s">
        <v>4056</v>
      </c>
      <c r="L203" t="s">
        <v>4057</v>
      </c>
      <c r="M203" t="s">
        <v>3262</v>
      </c>
      <c r="N203" t="s">
        <v>3267</v>
      </c>
      <c r="O203" t="s">
        <v>3787</v>
      </c>
      <c r="P203" t="s">
        <v>3265</v>
      </c>
      <c r="Q203" t="s">
        <v>3270</v>
      </c>
      <c r="S203" t="s">
        <v>507</v>
      </c>
      <c r="T203" t="s">
        <v>4376</v>
      </c>
      <c r="U203" t="s">
        <v>4377</v>
      </c>
      <c r="V203" t="s">
        <v>472</v>
      </c>
      <c r="W203" t="s">
        <v>3274</v>
      </c>
      <c r="X203" t="s">
        <v>4147</v>
      </c>
      <c r="Y203" t="s">
        <v>3265</v>
      </c>
      <c r="Z203" t="s">
        <v>3265</v>
      </c>
    </row>
    <row r="204" spans="1:26" hidden="1" x14ac:dyDescent="0.25">
      <c r="A204" t="s">
        <v>502</v>
      </c>
      <c r="B204" t="s">
        <v>3612</v>
      </c>
      <c r="C204" t="s">
        <v>3613</v>
      </c>
      <c r="D204" t="s">
        <v>3262</v>
      </c>
      <c r="E204" t="s">
        <v>3267</v>
      </c>
      <c r="F204" t="s">
        <v>3264</v>
      </c>
      <c r="G204" t="s">
        <v>3265</v>
      </c>
      <c r="H204" t="s">
        <v>3265</v>
      </c>
      <c r="J204" t="s">
        <v>669</v>
      </c>
      <c r="K204" t="s">
        <v>4058</v>
      </c>
      <c r="L204" t="s">
        <v>4059</v>
      </c>
      <c r="M204" t="s">
        <v>3262</v>
      </c>
      <c r="N204" t="s">
        <v>3267</v>
      </c>
      <c r="O204" t="s">
        <v>3787</v>
      </c>
      <c r="P204" t="s">
        <v>3265</v>
      </c>
      <c r="Q204" t="s">
        <v>3265</v>
      </c>
      <c r="S204" t="s">
        <v>493</v>
      </c>
      <c r="T204" t="s">
        <v>4378</v>
      </c>
      <c r="U204" t="s">
        <v>3439</v>
      </c>
      <c r="V204" t="s">
        <v>472</v>
      </c>
      <c r="W204" t="s">
        <v>3274</v>
      </c>
      <c r="X204" t="s">
        <v>4147</v>
      </c>
      <c r="Y204" t="s">
        <v>3265</v>
      </c>
      <c r="Z204" t="s">
        <v>3265</v>
      </c>
    </row>
    <row r="205" spans="1:26" hidden="1" x14ac:dyDescent="0.25">
      <c r="A205" t="s">
        <v>485</v>
      </c>
      <c r="B205" t="s">
        <v>3614</v>
      </c>
      <c r="C205" t="s">
        <v>3326</v>
      </c>
      <c r="D205" t="s">
        <v>472</v>
      </c>
      <c r="E205" t="s">
        <v>3267</v>
      </c>
      <c r="F205" t="s">
        <v>3264</v>
      </c>
      <c r="G205" t="s">
        <v>3265</v>
      </c>
      <c r="H205" t="s">
        <v>3265</v>
      </c>
      <c r="J205" t="s">
        <v>493</v>
      </c>
      <c r="K205" t="s">
        <v>4060</v>
      </c>
      <c r="L205" t="s">
        <v>4061</v>
      </c>
      <c r="M205" t="s">
        <v>472</v>
      </c>
      <c r="N205" t="s">
        <v>3267</v>
      </c>
      <c r="O205" t="s">
        <v>3787</v>
      </c>
      <c r="P205" t="s">
        <v>3265</v>
      </c>
      <c r="Q205" t="s">
        <v>3265</v>
      </c>
      <c r="S205" t="s">
        <v>493</v>
      </c>
      <c r="T205" t="s">
        <v>3422</v>
      </c>
      <c r="U205" t="s">
        <v>3423</v>
      </c>
      <c r="V205" t="s">
        <v>3262</v>
      </c>
      <c r="W205" t="s">
        <v>3277</v>
      </c>
      <c r="X205" t="s">
        <v>4147</v>
      </c>
      <c r="Y205" t="s">
        <v>3265</v>
      </c>
      <c r="Z205" t="s">
        <v>3265</v>
      </c>
    </row>
    <row r="206" spans="1:26" hidden="1" x14ac:dyDescent="0.25">
      <c r="A206" t="s">
        <v>502</v>
      </c>
      <c r="B206" t="s">
        <v>3615</v>
      </c>
      <c r="C206" t="s">
        <v>293</v>
      </c>
      <c r="D206" t="s">
        <v>3262</v>
      </c>
      <c r="E206" t="s">
        <v>3267</v>
      </c>
      <c r="F206" t="s">
        <v>3264</v>
      </c>
      <c r="G206" t="s">
        <v>3265</v>
      </c>
      <c r="H206" t="s">
        <v>3265</v>
      </c>
      <c r="J206" t="s">
        <v>3399</v>
      </c>
      <c r="K206" t="s">
        <v>4062</v>
      </c>
      <c r="L206" t="s">
        <v>4063</v>
      </c>
      <c r="M206" t="s">
        <v>3262</v>
      </c>
      <c r="N206" t="s">
        <v>3267</v>
      </c>
      <c r="O206" t="s">
        <v>3787</v>
      </c>
      <c r="P206" t="s">
        <v>3265</v>
      </c>
      <c r="Q206" t="s">
        <v>3265</v>
      </c>
      <c r="S206" t="s">
        <v>502</v>
      </c>
      <c r="T206" t="s">
        <v>4379</v>
      </c>
      <c r="U206" t="s">
        <v>4380</v>
      </c>
      <c r="V206" t="s">
        <v>3262</v>
      </c>
      <c r="W206" t="s">
        <v>3267</v>
      </c>
      <c r="X206" t="s">
        <v>4147</v>
      </c>
      <c r="Y206" t="s">
        <v>3265</v>
      </c>
      <c r="Z206" t="s">
        <v>3270</v>
      </c>
    </row>
    <row r="207" spans="1:26" hidden="1" x14ac:dyDescent="0.25">
      <c r="A207" t="s">
        <v>508</v>
      </c>
      <c r="B207" t="s">
        <v>3616</v>
      </c>
      <c r="C207" t="s">
        <v>3617</v>
      </c>
      <c r="D207" t="s">
        <v>3262</v>
      </c>
      <c r="E207" t="s">
        <v>3267</v>
      </c>
      <c r="F207" t="s">
        <v>3264</v>
      </c>
      <c r="G207" t="s">
        <v>3265</v>
      </c>
      <c r="H207" t="s">
        <v>3270</v>
      </c>
      <c r="J207" t="s">
        <v>669</v>
      </c>
      <c r="K207" t="s">
        <v>4064</v>
      </c>
      <c r="L207" t="s">
        <v>4065</v>
      </c>
      <c r="M207" t="s">
        <v>3262</v>
      </c>
      <c r="N207" t="s">
        <v>3274</v>
      </c>
      <c r="O207" t="s">
        <v>3787</v>
      </c>
      <c r="P207" t="s">
        <v>3265</v>
      </c>
      <c r="Q207" t="s">
        <v>3265</v>
      </c>
      <c r="S207" t="s">
        <v>486</v>
      </c>
      <c r="T207" t="s">
        <v>3908</v>
      </c>
      <c r="U207" t="s">
        <v>1319</v>
      </c>
      <c r="V207" t="s">
        <v>3262</v>
      </c>
      <c r="W207" t="s">
        <v>3267</v>
      </c>
      <c r="X207" t="s">
        <v>4147</v>
      </c>
      <c r="Y207" t="s">
        <v>3265</v>
      </c>
      <c r="Z207" t="s">
        <v>3265</v>
      </c>
    </row>
    <row r="208" spans="1:26" hidden="1" x14ac:dyDescent="0.25">
      <c r="A208" t="s">
        <v>3304</v>
      </c>
      <c r="B208" t="s">
        <v>3618</v>
      </c>
      <c r="C208" t="s">
        <v>3611</v>
      </c>
      <c r="D208" t="s">
        <v>3262</v>
      </c>
      <c r="E208" t="s">
        <v>3267</v>
      </c>
      <c r="F208" t="s">
        <v>3264</v>
      </c>
      <c r="G208" t="s">
        <v>3265</v>
      </c>
      <c r="H208" t="s">
        <v>3270</v>
      </c>
      <c r="J208" t="s">
        <v>502</v>
      </c>
      <c r="K208" t="s">
        <v>3657</v>
      </c>
      <c r="L208" t="s">
        <v>3658</v>
      </c>
      <c r="M208" t="s">
        <v>472</v>
      </c>
      <c r="N208" t="s">
        <v>3267</v>
      </c>
      <c r="O208" t="s">
        <v>3787</v>
      </c>
      <c r="P208" t="s">
        <v>3265</v>
      </c>
      <c r="Q208" t="s">
        <v>3265</v>
      </c>
      <c r="S208" t="s">
        <v>1198</v>
      </c>
      <c r="T208" t="s">
        <v>4381</v>
      </c>
      <c r="U208" t="s">
        <v>4382</v>
      </c>
      <c r="V208" t="s">
        <v>3262</v>
      </c>
      <c r="W208" t="s">
        <v>3267</v>
      </c>
      <c r="X208" t="s">
        <v>4147</v>
      </c>
      <c r="Y208" t="s">
        <v>3265</v>
      </c>
      <c r="Z208" t="s">
        <v>3265</v>
      </c>
    </row>
    <row r="209" spans="1:26" hidden="1" x14ac:dyDescent="0.25">
      <c r="A209" t="s">
        <v>485</v>
      </c>
      <c r="B209" t="s">
        <v>3619</v>
      </c>
      <c r="C209" t="s">
        <v>3620</v>
      </c>
      <c r="D209" t="s">
        <v>472</v>
      </c>
      <c r="E209" t="s">
        <v>3267</v>
      </c>
      <c r="F209" t="s">
        <v>3264</v>
      </c>
      <c r="G209" t="s">
        <v>3265</v>
      </c>
      <c r="H209" t="s">
        <v>3265</v>
      </c>
      <c r="J209" t="s">
        <v>493</v>
      </c>
      <c r="K209" t="s">
        <v>4066</v>
      </c>
      <c r="L209" t="s">
        <v>4067</v>
      </c>
      <c r="M209" t="s">
        <v>472</v>
      </c>
      <c r="N209" t="s">
        <v>3277</v>
      </c>
      <c r="O209" t="s">
        <v>3787</v>
      </c>
      <c r="P209" t="s">
        <v>3265</v>
      </c>
      <c r="Q209" t="s">
        <v>3265</v>
      </c>
      <c r="S209" t="s">
        <v>1039</v>
      </c>
      <c r="T209" t="s">
        <v>4383</v>
      </c>
      <c r="U209" t="s">
        <v>3717</v>
      </c>
      <c r="V209" t="s">
        <v>3262</v>
      </c>
      <c r="W209" t="s">
        <v>3267</v>
      </c>
      <c r="X209" t="s">
        <v>4147</v>
      </c>
      <c r="Y209" t="s">
        <v>3265</v>
      </c>
      <c r="Z209" t="s">
        <v>3270</v>
      </c>
    </row>
    <row r="210" spans="1:26" hidden="1" x14ac:dyDescent="0.25">
      <c r="A210" t="s">
        <v>502</v>
      </c>
      <c r="B210" t="s">
        <v>3621</v>
      </c>
      <c r="C210" t="s">
        <v>3622</v>
      </c>
      <c r="D210" t="s">
        <v>3262</v>
      </c>
      <c r="E210" t="s">
        <v>3277</v>
      </c>
      <c r="F210" t="s">
        <v>3264</v>
      </c>
      <c r="G210" t="s">
        <v>3265</v>
      </c>
      <c r="H210" t="s">
        <v>3265</v>
      </c>
      <c r="J210" t="s">
        <v>486</v>
      </c>
      <c r="K210" t="s">
        <v>4068</v>
      </c>
      <c r="L210" t="s">
        <v>3826</v>
      </c>
      <c r="M210" t="s">
        <v>472</v>
      </c>
      <c r="N210" t="s">
        <v>3274</v>
      </c>
      <c r="O210" t="s">
        <v>3787</v>
      </c>
      <c r="P210" t="s">
        <v>3265</v>
      </c>
      <c r="Q210" t="s">
        <v>3265</v>
      </c>
      <c r="S210" t="s">
        <v>493</v>
      </c>
      <c r="T210" t="s">
        <v>4384</v>
      </c>
      <c r="U210" t="s">
        <v>283</v>
      </c>
      <c r="V210" t="s">
        <v>3262</v>
      </c>
      <c r="W210" t="s">
        <v>3274</v>
      </c>
      <c r="X210" t="s">
        <v>4147</v>
      </c>
      <c r="Y210" t="s">
        <v>3265</v>
      </c>
      <c r="Z210" t="s">
        <v>3270</v>
      </c>
    </row>
    <row r="211" spans="1:26" hidden="1" x14ac:dyDescent="0.25">
      <c r="A211" t="s">
        <v>502</v>
      </c>
      <c r="B211" t="s">
        <v>3623</v>
      </c>
      <c r="C211" t="s">
        <v>3624</v>
      </c>
      <c r="D211" t="s">
        <v>3262</v>
      </c>
      <c r="E211" t="s">
        <v>3277</v>
      </c>
      <c r="F211" t="s">
        <v>3264</v>
      </c>
      <c r="G211" t="s">
        <v>3265</v>
      </c>
      <c r="H211" t="s">
        <v>3270</v>
      </c>
      <c r="J211" t="s">
        <v>491</v>
      </c>
      <c r="K211" t="s">
        <v>3664</v>
      </c>
      <c r="L211" t="s">
        <v>3665</v>
      </c>
      <c r="M211" t="s">
        <v>472</v>
      </c>
      <c r="N211" t="s">
        <v>3277</v>
      </c>
      <c r="O211" t="s">
        <v>3787</v>
      </c>
      <c r="P211" t="s">
        <v>3265</v>
      </c>
      <c r="Q211" t="s">
        <v>3270</v>
      </c>
      <c r="S211" t="s">
        <v>1036</v>
      </c>
      <c r="T211" t="s">
        <v>4385</v>
      </c>
      <c r="U211" t="s">
        <v>4386</v>
      </c>
      <c r="V211" t="s">
        <v>3262</v>
      </c>
      <c r="W211" t="s">
        <v>3267</v>
      </c>
      <c r="X211" t="s">
        <v>4147</v>
      </c>
      <c r="Y211" t="s">
        <v>3265</v>
      </c>
      <c r="Z211" t="s">
        <v>3265</v>
      </c>
    </row>
    <row r="212" spans="1:26" hidden="1" x14ac:dyDescent="0.25">
      <c r="A212" t="s">
        <v>502</v>
      </c>
      <c r="B212" t="s">
        <v>3625</v>
      </c>
      <c r="C212" t="s">
        <v>1750</v>
      </c>
      <c r="D212" t="s">
        <v>472</v>
      </c>
      <c r="E212" t="s">
        <v>3267</v>
      </c>
      <c r="F212" t="s">
        <v>3264</v>
      </c>
      <c r="G212" t="s">
        <v>3265</v>
      </c>
      <c r="H212" t="s">
        <v>3270</v>
      </c>
      <c r="J212" t="s">
        <v>669</v>
      </c>
      <c r="K212" t="s">
        <v>4069</v>
      </c>
      <c r="L212" t="s">
        <v>4070</v>
      </c>
      <c r="M212" t="s">
        <v>472</v>
      </c>
      <c r="N212" t="s">
        <v>3274</v>
      </c>
      <c r="O212" t="s">
        <v>3787</v>
      </c>
      <c r="P212" t="s">
        <v>3265</v>
      </c>
      <c r="Q212" t="s">
        <v>3270</v>
      </c>
      <c r="S212" t="s">
        <v>502</v>
      </c>
      <c r="T212" t="s">
        <v>4387</v>
      </c>
      <c r="U212" t="s">
        <v>3550</v>
      </c>
      <c r="V212" t="s">
        <v>472</v>
      </c>
      <c r="W212" t="s">
        <v>3267</v>
      </c>
      <c r="X212" t="s">
        <v>4147</v>
      </c>
      <c r="Y212" t="s">
        <v>3265</v>
      </c>
      <c r="Z212" t="s">
        <v>3265</v>
      </c>
    </row>
    <row r="213" spans="1:26" hidden="1" x14ac:dyDescent="0.25">
      <c r="A213" t="s">
        <v>491</v>
      </c>
      <c r="B213" t="s">
        <v>3626</v>
      </c>
      <c r="C213" t="s">
        <v>3627</v>
      </c>
      <c r="D213" t="s">
        <v>3262</v>
      </c>
      <c r="E213" t="s">
        <v>3263</v>
      </c>
      <c r="F213" t="s">
        <v>3264</v>
      </c>
      <c r="G213" t="s">
        <v>3265</v>
      </c>
      <c r="H213" t="s">
        <v>3270</v>
      </c>
      <c r="J213" t="s">
        <v>669</v>
      </c>
      <c r="K213" t="s">
        <v>4071</v>
      </c>
      <c r="L213" t="s">
        <v>4072</v>
      </c>
      <c r="M213" t="s">
        <v>3262</v>
      </c>
      <c r="N213" t="s">
        <v>3277</v>
      </c>
      <c r="O213" t="s">
        <v>3787</v>
      </c>
      <c r="P213" t="s">
        <v>3265</v>
      </c>
      <c r="Q213" t="s">
        <v>3265</v>
      </c>
      <c r="S213" t="s">
        <v>507</v>
      </c>
      <c r="T213" t="s">
        <v>3429</v>
      </c>
      <c r="U213" t="s">
        <v>3430</v>
      </c>
      <c r="V213" t="s">
        <v>3262</v>
      </c>
      <c r="W213" t="s">
        <v>3267</v>
      </c>
      <c r="X213" t="s">
        <v>4147</v>
      </c>
      <c r="Y213" t="s">
        <v>3265</v>
      </c>
      <c r="Z213" t="s">
        <v>3265</v>
      </c>
    </row>
    <row r="214" spans="1:26" hidden="1" x14ac:dyDescent="0.25">
      <c r="A214" t="s">
        <v>491</v>
      </c>
      <c r="B214" t="s">
        <v>3628</v>
      </c>
      <c r="C214" t="s">
        <v>3629</v>
      </c>
      <c r="D214" t="s">
        <v>472</v>
      </c>
      <c r="E214" t="s">
        <v>3263</v>
      </c>
      <c r="F214" t="s">
        <v>3264</v>
      </c>
      <c r="G214" t="s">
        <v>3265</v>
      </c>
      <c r="H214" t="s">
        <v>3265</v>
      </c>
      <c r="J214" t="s">
        <v>491</v>
      </c>
      <c r="K214" t="s">
        <v>4073</v>
      </c>
      <c r="L214" t="s">
        <v>4074</v>
      </c>
      <c r="M214" t="s">
        <v>3262</v>
      </c>
      <c r="N214" t="s">
        <v>3267</v>
      </c>
      <c r="O214" t="s">
        <v>3787</v>
      </c>
      <c r="P214" t="s">
        <v>3265</v>
      </c>
      <c r="Q214" t="s">
        <v>3265</v>
      </c>
      <c r="S214" t="s">
        <v>1039</v>
      </c>
      <c r="T214" t="s">
        <v>4388</v>
      </c>
      <c r="U214" t="s">
        <v>3988</v>
      </c>
      <c r="V214" t="s">
        <v>3262</v>
      </c>
      <c r="W214" t="s">
        <v>3274</v>
      </c>
      <c r="X214" t="s">
        <v>4147</v>
      </c>
      <c r="Y214" t="s">
        <v>3265</v>
      </c>
      <c r="Z214" t="s">
        <v>3270</v>
      </c>
    </row>
    <row r="215" spans="1:26" hidden="1" x14ac:dyDescent="0.25">
      <c r="A215" t="s">
        <v>485</v>
      </c>
      <c r="B215" t="s">
        <v>3630</v>
      </c>
      <c r="C215" t="s">
        <v>3570</v>
      </c>
      <c r="D215" t="s">
        <v>3262</v>
      </c>
      <c r="E215" t="s">
        <v>3277</v>
      </c>
      <c r="F215" t="s">
        <v>3264</v>
      </c>
      <c r="G215" t="s">
        <v>3265</v>
      </c>
      <c r="H215" t="s">
        <v>3265</v>
      </c>
      <c r="J215" t="s">
        <v>3399</v>
      </c>
      <c r="K215" t="s">
        <v>4075</v>
      </c>
      <c r="L215" t="s">
        <v>4076</v>
      </c>
      <c r="M215" t="s">
        <v>3262</v>
      </c>
      <c r="N215" t="s">
        <v>3274</v>
      </c>
      <c r="O215" t="s">
        <v>3787</v>
      </c>
      <c r="P215" t="s">
        <v>3265</v>
      </c>
      <c r="Q215" t="s">
        <v>3270</v>
      </c>
      <c r="S215" t="s">
        <v>669</v>
      </c>
      <c r="T215" t="s">
        <v>4389</v>
      </c>
      <c r="U215" t="s">
        <v>4390</v>
      </c>
      <c r="V215" t="s">
        <v>3262</v>
      </c>
      <c r="W215" t="s">
        <v>3274</v>
      </c>
      <c r="X215" t="s">
        <v>4147</v>
      </c>
      <c r="Y215" t="s">
        <v>3265</v>
      </c>
      <c r="Z215" t="s">
        <v>3265</v>
      </c>
    </row>
    <row r="216" spans="1:26" hidden="1" x14ac:dyDescent="0.25">
      <c r="A216" t="s">
        <v>502</v>
      </c>
      <c r="B216" t="s">
        <v>3631</v>
      </c>
      <c r="C216" t="s">
        <v>3632</v>
      </c>
      <c r="D216" t="s">
        <v>3262</v>
      </c>
      <c r="E216" t="s">
        <v>3274</v>
      </c>
      <c r="F216" t="s">
        <v>3264</v>
      </c>
      <c r="G216" t="s">
        <v>3265</v>
      </c>
      <c r="H216" t="s">
        <v>3270</v>
      </c>
      <c r="J216" t="s">
        <v>508</v>
      </c>
      <c r="K216" t="s">
        <v>4077</v>
      </c>
      <c r="L216" t="s">
        <v>4078</v>
      </c>
      <c r="M216" t="s">
        <v>3262</v>
      </c>
      <c r="N216" t="s">
        <v>3274</v>
      </c>
      <c r="O216" t="s">
        <v>3787</v>
      </c>
      <c r="P216" t="s">
        <v>3265</v>
      </c>
      <c r="Q216" t="s">
        <v>3270</v>
      </c>
      <c r="S216" t="s">
        <v>502</v>
      </c>
      <c r="T216" t="s">
        <v>3438</v>
      </c>
      <c r="U216" t="s">
        <v>3439</v>
      </c>
      <c r="V216" t="s">
        <v>472</v>
      </c>
      <c r="W216" t="s">
        <v>3263</v>
      </c>
      <c r="X216" t="s">
        <v>4147</v>
      </c>
      <c r="Y216" t="s">
        <v>3265</v>
      </c>
      <c r="Z216" t="s">
        <v>3270</v>
      </c>
    </row>
    <row r="217" spans="1:26" hidden="1" x14ac:dyDescent="0.25">
      <c r="A217" t="s">
        <v>493</v>
      </c>
      <c r="B217" t="s">
        <v>3633</v>
      </c>
      <c r="C217" t="s">
        <v>3634</v>
      </c>
      <c r="D217" t="s">
        <v>3262</v>
      </c>
      <c r="E217" t="s">
        <v>3267</v>
      </c>
      <c r="F217" t="s">
        <v>3264</v>
      </c>
      <c r="G217" t="s">
        <v>3265</v>
      </c>
      <c r="H217" t="s">
        <v>3270</v>
      </c>
      <c r="J217" t="s">
        <v>508</v>
      </c>
      <c r="K217" t="s">
        <v>3676</v>
      </c>
      <c r="L217" t="s">
        <v>3677</v>
      </c>
      <c r="M217" t="s">
        <v>472</v>
      </c>
      <c r="N217" t="s">
        <v>3267</v>
      </c>
      <c r="O217" t="s">
        <v>3787</v>
      </c>
      <c r="P217" t="s">
        <v>3265</v>
      </c>
      <c r="Q217" t="s">
        <v>3270</v>
      </c>
      <c r="S217" t="s">
        <v>502</v>
      </c>
      <c r="T217" t="s">
        <v>3916</v>
      </c>
      <c r="U217" t="s">
        <v>3917</v>
      </c>
      <c r="V217" t="s">
        <v>472</v>
      </c>
      <c r="W217" t="s">
        <v>3277</v>
      </c>
      <c r="X217" t="s">
        <v>4147</v>
      </c>
      <c r="Y217" t="s">
        <v>3265</v>
      </c>
      <c r="Z217" t="s">
        <v>3265</v>
      </c>
    </row>
    <row r="218" spans="1:26" x14ac:dyDescent="0.25">
      <c r="A218" t="s">
        <v>502</v>
      </c>
      <c r="B218" t="s">
        <v>3635</v>
      </c>
      <c r="C218" t="s">
        <v>3636</v>
      </c>
      <c r="D218" t="s">
        <v>3262</v>
      </c>
      <c r="E218" t="s">
        <v>3277</v>
      </c>
      <c r="F218" t="s">
        <v>3264</v>
      </c>
      <c r="G218" t="s">
        <v>3265</v>
      </c>
      <c r="H218" t="s">
        <v>3265</v>
      </c>
      <c r="J218" t="s">
        <v>507</v>
      </c>
      <c r="K218" t="s">
        <v>4079</v>
      </c>
      <c r="L218" t="s">
        <v>1972</v>
      </c>
      <c r="M218" t="s">
        <v>472</v>
      </c>
      <c r="N218" t="s">
        <v>3274</v>
      </c>
      <c r="O218" t="s">
        <v>3787</v>
      </c>
      <c r="P218" t="s">
        <v>3265</v>
      </c>
      <c r="Q218" t="s">
        <v>3265</v>
      </c>
      <c r="S218" t="s">
        <v>22</v>
      </c>
      <c r="T218" t="s">
        <v>764</v>
      </c>
      <c r="U218" t="s">
        <v>765</v>
      </c>
      <c r="V218" t="s">
        <v>3262</v>
      </c>
      <c r="W218" t="s">
        <v>3267</v>
      </c>
      <c r="X218" t="s">
        <v>4147</v>
      </c>
      <c r="Y218" t="s">
        <v>3265</v>
      </c>
      <c r="Z218" t="s">
        <v>3270</v>
      </c>
    </row>
    <row r="219" spans="1:26" hidden="1" x14ac:dyDescent="0.25">
      <c r="A219" t="s">
        <v>502</v>
      </c>
      <c r="B219" t="s">
        <v>3637</v>
      </c>
      <c r="C219" t="s">
        <v>3638</v>
      </c>
      <c r="D219" t="s">
        <v>472</v>
      </c>
      <c r="E219" t="s">
        <v>3274</v>
      </c>
      <c r="F219" t="s">
        <v>3264</v>
      </c>
      <c r="G219" t="s">
        <v>3265</v>
      </c>
      <c r="H219" t="s">
        <v>3270</v>
      </c>
      <c r="J219" t="s">
        <v>502</v>
      </c>
      <c r="K219" t="s">
        <v>4080</v>
      </c>
      <c r="L219" t="s">
        <v>4081</v>
      </c>
      <c r="M219" t="s">
        <v>472</v>
      </c>
      <c r="N219" t="s">
        <v>3274</v>
      </c>
      <c r="O219" t="s">
        <v>3787</v>
      </c>
      <c r="P219" t="s">
        <v>3265</v>
      </c>
      <c r="Q219" t="s">
        <v>3270</v>
      </c>
      <c r="S219" t="s">
        <v>502</v>
      </c>
      <c r="T219" t="s">
        <v>4391</v>
      </c>
      <c r="U219" t="s">
        <v>3310</v>
      </c>
      <c r="V219" t="s">
        <v>3262</v>
      </c>
      <c r="W219" t="s">
        <v>3274</v>
      </c>
      <c r="X219" t="s">
        <v>4147</v>
      </c>
      <c r="Y219" t="s">
        <v>3265</v>
      </c>
      <c r="Z219" t="s">
        <v>3270</v>
      </c>
    </row>
    <row r="220" spans="1:26" hidden="1" x14ac:dyDescent="0.25">
      <c r="A220" t="s">
        <v>493</v>
      </c>
      <c r="B220" t="s">
        <v>3639</v>
      </c>
      <c r="C220" t="s">
        <v>877</v>
      </c>
      <c r="D220" t="s">
        <v>3262</v>
      </c>
      <c r="E220" t="s">
        <v>3274</v>
      </c>
      <c r="F220" t="s">
        <v>3264</v>
      </c>
      <c r="G220" t="s">
        <v>3265</v>
      </c>
      <c r="H220" t="s">
        <v>3265</v>
      </c>
      <c r="J220" t="s">
        <v>508</v>
      </c>
      <c r="K220" t="s">
        <v>3689</v>
      </c>
      <c r="L220" t="s">
        <v>57</v>
      </c>
      <c r="M220" t="s">
        <v>3262</v>
      </c>
      <c r="N220" t="s">
        <v>3277</v>
      </c>
      <c r="O220" t="s">
        <v>3787</v>
      </c>
      <c r="P220" t="s">
        <v>3265</v>
      </c>
      <c r="Q220" t="s">
        <v>3270</v>
      </c>
      <c r="S220" t="s">
        <v>493</v>
      </c>
      <c r="T220" t="s">
        <v>4392</v>
      </c>
      <c r="U220" t="s">
        <v>4393</v>
      </c>
      <c r="V220" t="s">
        <v>3262</v>
      </c>
      <c r="W220" t="s">
        <v>3277</v>
      </c>
      <c r="X220" t="s">
        <v>4147</v>
      </c>
      <c r="Y220" t="s">
        <v>3265</v>
      </c>
      <c r="Z220" t="s">
        <v>3265</v>
      </c>
    </row>
    <row r="221" spans="1:26" hidden="1" x14ac:dyDescent="0.25">
      <c r="A221" t="s">
        <v>508</v>
      </c>
      <c r="B221" t="s">
        <v>3640</v>
      </c>
      <c r="C221" t="s">
        <v>57</v>
      </c>
      <c r="D221" t="s">
        <v>3262</v>
      </c>
      <c r="E221" t="s">
        <v>3274</v>
      </c>
      <c r="F221" t="s">
        <v>3264</v>
      </c>
      <c r="G221" t="s">
        <v>3265</v>
      </c>
      <c r="H221" t="s">
        <v>3270</v>
      </c>
      <c r="J221" t="s">
        <v>493</v>
      </c>
      <c r="K221" t="s">
        <v>4082</v>
      </c>
      <c r="L221" t="s">
        <v>1245</v>
      </c>
      <c r="M221" t="s">
        <v>3262</v>
      </c>
      <c r="N221" t="s">
        <v>3267</v>
      </c>
      <c r="O221" t="s">
        <v>3787</v>
      </c>
      <c r="P221" t="s">
        <v>3265</v>
      </c>
      <c r="Q221" t="s">
        <v>3265</v>
      </c>
      <c r="S221" t="s">
        <v>502</v>
      </c>
      <c r="T221" t="s">
        <v>4394</v>
      </c>
      <c r="U221" t="s">
        <v>4039</v>
      </c>
      <c r="V221" t="s">
        <v>472</v>
      </c>
      <c r="W221" t="s">
        <v>3277</v>
      </c>
      <c r="X221" t="s">
        <v>4147</v>
      </c>
      <c r="Y221" t="s">
        <v>3265</v>
      </c>
      <c r="Z221" t="s">
        <v>3265</v>
      </c>
    </row>
    <row r="222" spans="1:26" hidden="1" x14ac:dyDescent="0.25">
      <c r="A222" t="s">
        <v>508</v>
      </c>
      <c r="B222" t="s">
        <v>3641</v>
      </c>
      <c r="C222" t="s">
        <v>3642</v>
      </c>
      <c r="D222" t="s">
        <v>3262</v>
      </c>
      <c r="E222" t="s">
        <v>3274</v>
      </c>
      <c r="F222" t="s">
        <v>3264</v>
      </c>
      <c r="G222" t="s">
        <v>3265</v>
      </c>
      <c r="H222" t="s">
        <v>3270</v>
      </c>
      <c r="J222" t="s">
        <v>493</v>
      </c>
      <c r="K222" t="s">
        <v>4083</v>
      </c>
      <c r="L222" t="s">
        <v>4084</v>
      </c>
      <c r="M222" t="s">
        <v>3262</v>
      </c>
      <c r="N222" t="s">
        <v>3277</v>
      </c>
      <c r="O222" t="s">
        <v>3787</v>
      </c>
      <c r="P222" t="s">
        <v>3265</v>
      </c>
      <c r="Q222" t="s">
        <v>3265</v>
      </c>
      <c r="S222" t="s">
        <v>669</v>
      </c>
      <c r="T222" t="s">
        <v>4395</v>
      </c>
      <c r="U222" t="s">
        <v>3851</v>
      </c>
      <c r="V222" t="s">
        <v>3262</v>
      </c>
      <c r="W222" t="s">
        <v>3274</v>
      </c>
      <c r="X222" t="s">
        <v>4147</v>
      </c>
      <c r="Y222" t="s">
        <v>3265</v>
      </c>
      <c r="Z222" t="s">
        <v>3265</v>
      </c>
    </row>
    <row r="223" spans="1:26" x14ac:dyDescent="0.25">
      <c r="A223" t="s">
        <v>491</v>
      </c>
      <c r="B223" t="s">
        <v>3643</v>
      </c>
      <c r="C223" t="s">
        <v>276</v>
      </c>
      <c r="D223" t="s">
        <v>3262</v>
      </c>
      <c r="E223" t="s">
        <v>3267</v>
      </c>
      <c r="F223" t="s">
        <v>3264</v>
      </c>
      <c r="G223" t="s">
        <v>3265</v>
      </c>
      <c r="H223" t="s">
        <v>3270</v>
      </c>
      <c r="J223" t="s">
        <v>1039</v>
      </c>
      <c r="K223" t="s">
        <v>4085</v>
      </c>
      <c r="L223" t="s">
        <v>4086</v>
      </c>
      <c r="M223" t="s">
        <v>3262</v>
      </c>
      <c r="N223" t="s">
        <v>3267</v>
      </c>
      <c r="O223" t="s">
        <v>3787</v>
      </c>
      <c r="P223" t="s">
        <v>3265</v>
      </c>
      <c r="Q223" t="s">
        <v>3270</v>
      </c>
      <c r="S223" t="s">
        <v>22</v>
      </c>
      <c r="T223" t="s">
        <v>4396</v>
      </c>
      <c r="U223" t="s">
        <v>208</v>
      </c>
      <c r="V223" t="s">
        <v>3262</v>
      </c>
      <c r="W223" t="s">
        <v>3267</v>
      </c>
      <c r="X223" t="s">
        <v>4147</v>
      </c>
      <c r="Y223" t="s">
        <v>3265</v>
      </c>
      <c r="Z223" t="s">
        <v>3265</v>
      </c>
    </row>
    <row r="224" spans="1:26" hidden="1" x14ac:dyDescent="0.25">
      <c r="A224" t="s">
        <v>493</v>
      </c>
      <c r="B224" t="s">
        <v>3644</v>
      </c>
      <c r="C224" t="s">
        <v>3645</v>
      </c>
      <c r="D224" t="s">
        <v>3262</v>
      </c>
      <c r="E224" t="s">
        <v>3263</v>
      </c>
      <c r="F224" t="s">
        <v>3264</v>
      </c>
      <c r="G224" t="s">
        <v>3265</v>
      </c>
      <c r="H224" t="s">
        <v>3265</v>
      </c>
      <c r="J224" t="s">
        <v>508</v>
      </c>
      <c r="K224" t="s">
        <v>3702</v>
      </c>
      <c r="L224" t="s">
        <v>3703</v>
      </c>
      <c r="M224" t="s">
        <v>472</v>
      </c>
      <c r="N224" t="s">
        <v>3274</v>
      </c>
      <c r="O224" t="s">
        <v>3787</v>
      </c>
      <c r="P224" t="s">
        <v>3265</v>
      </c>
      <c r="Q224" t="s">
        <v>3270</v>
      </c>
      <c r="S224" t="s">
        <v>502</v>
      </c>
      <c r="T224" t="s">
        <v>4397</v>
      </c>
      <c r="U224" t="s">
        <v>4398</v>
      </c>
      <c r="V224" t="s">
        <v>472</v>
      </c>
      <c r="W224" t="s">
        <v>3274</v>
      </c>
      <c r="X224" t="s">
        <v>4147</v>
      </c>
      <c r="Y224" t="s">
        <v>3265</v>
      </c>
      <c r="Z224" t="s">
        <v>3265</v>
      </c>
    </row>
    <row r="225" spans="1:26" hidden="1" x14ac:dyDescent="0.25">
      <c r="A225" t="s">
        <v>508</v>
      </c>
      <c r="B225" t="s">
        <v>3646</v>
      </c>
      <c r="C225" t="s">
        <v>3647</v>
      </c>
      <c r="D225" t="s">
        <v>472</v>
      </c>
      <c r="E225" t="s">
        <v>3274</v>
      </c>
      <c r="F225" t="s">
        <v>3264</v>
      </c>
      <c r="G225" t="s">
        <v>3265</v>
      </c>
      <c r="H225" t="s">
        <v>3270</v>
      </c>
      <c r="J225" t="s">
        <v>491</v>
      </c>
      <c r="K225" t="s">
        <v>4087</v>
      </c>
      <c r="L225" t="s">
        <v>4088</v>
      </c>
      <c r="M225" t="s">
        <v>472</v>
      </c>
      <c r="N225" t="s">
        <v>3263</v>
      </c>
      <c r="O225" t="s">
        <v>3787</v>
      </c>
      <c r="P225" t="s">
        <v>3265</v>
      </c>
      <c r="Q225" t="s">
        <v>3265</v>
      </c>
      <c r="S225" t="s">
        <v>502</v>
      </c>
      <c r="T225" t="s">
        <v>4399</v>
      </c>
      <c r="U225" t="s">
        <v>283</v>
      </c>
      <c r="V225" t="s">
        <v>3262</v>
      </c>
      <c r="W225" t="s">
        <v>3267</v>
      </c>
      <c r="X225" t="s">
        <v>4147</v>
      </c>
      <c r="Y225" t="s">
        <v>3265</v>
      </c>
      <c r="Z225" t="s">
        <v>3265</v>
      </c>
    </row>
    <row r="226" spans="1:26" hidden="1" x14ac:dyDescent="0.25">
      <c r="A226" t="s">
        <v>502</v>
      </c>
      <c r="B226" t="s">
        <v>3648</v>
      </c>
      <c r="C226" t="s">
        <v>3649</v>
      </c>
      <c r="D226" t="s">
        <v>3262</v>
      </c>
      <c r="E226" t="s">
        <v>3267</v>
      </c>
      <c r="F226" t="s">
        <v>3264</v>
      </c>
      <c r="G226" t="s">
        <v>3265</v>
      </c>
      <c r="H226" t="s">
        <v>3265</v>
      </c>
      <c r="J226" t="s">
        <v>502</v>
      </c>
      <c r="K226" t="s">
        <v>4089</v>
      </c>
      <c r="L226" t="s">
        <v>4090</v>
      </c>
      <c r="M226" t="s">
        <v>472</v>
      </c>
      <c r="N226" t="s">
        <v>3274</v>
      </c>
      <c r="O226" t="s">
        <v>3787</v>
      </c>
      <c r="P226" t="s">
        <v>3265</v>
      </c>
      <c r="Q226" t="s">
        <v>3265</v>
      </c>
      <c r="S226" t="s">
        <v>669</v>
      </c>
      <c r="T226" t="s">
        <v>4400</v>
      </c>
      <c r="U226" t="s">
        <v>4401</v>
      </c>
      <c r="V226" t="s">
        <v>3262</v>
      </c>
      <c r="W226" t="s">
        <v>3274</v>
      </c>
      <c r="X226" t="s">
        <v>4147</v>
      </c>
      <c r="Y226" t="s">
        <v>3265</v>
      </c>
      <c r="Z226" t="s">
        <v>3265</v>
      </c>
    </row>
    <row r="227" spans="1:26" hidden="1" x14ac:dyDescent="0.25">
      <c r="A227" t="s">
        <v>502</v>
      </c>
      <c r="B227" t="s">
        <v>3650</v>
      </c>
      <c r="C227" t="s">
        <v>3261</v>
      </c>
      <c r="D227" t="s">
        <v>3262</v>
      </c>
      <c r="E227" t="s">
        <v>3277</v>
      </c>
      <c r="F227" t="s">
        <v>3264</v>
      </c>
      <c r="G227" t="s">
        <v>3265</v>
      </c>
      <c r="H227" t="s">
        <v>3265</v>
      </c>
      <c r="J227" t="s">
        <v>3304</v>
      </c>
      <c r="K227" t="s">
        <v>4091</v>
      </c>
      <c r="L227" t="s">
        <v>3737</v>
      </c>
      <c r="M227" t="s">
        <v>3262</v>
      </c>
      <c r="N227" t="s">
        <v>3267</v>
      </c>
      <c r="O227" t="s">
        <v>3787</v>
      </c>
      <c r="P227" t="s">
        <v>3265</v>
      </c>
      <c r="Q227" t="s">
        <v>3270</v>
      </c>
      <c r="S227" t="s">
        <v>493</v>
      </c>
      <c r="T227" t="s">
        <v>3448</v>
      </c>
      <c r="U227" t="s">
        <v>3449</v>
      </c>
      <c r="V227" t="s">
        <v>472</v>
      </c>
      <c r="W227" t="s">
        <v>3263</v>
      </c>
      <c r="X227" t="s">
        <v>4147</v>
      </c>
      <c r="Y227" t="s">
        <v>3265</v>
      </c>
      <c r="Z227" t="s">
        <v>3270</v>
      </c>
    </row>
    <row r="228" spans="1:26" hidden="1" x14ac:dyDescent="0.25">
      <c r="A228" t="s">
        <v>493</v>
      </c>
      <c r="B228" t="s">
        <v>3651</v>
      </c>
      <c r="C228" t="s">
        <v>3652</v>
      </c>
      <c r="D228" t="s">
        <v>3262</v>
      </c>
      <c r="E228" t="s">
        <v>3267</v>
      </c>
      <c r="F228" t="s">
        <v>3264</v>
      </c>
      <c r="G228" t="s">
        <v>3265</v>
      </c>
      <c r="H228" t="s">
        <v>3265</v>
      </c>
      <c r="J228" t="s">
        <v>508</v>
      </c>
      <c r="K228" t="s">
        <v>4092</v>
      </c>
      <c r="L228" t="s">
        <v>3969</v>
      </c>
      <c r="M228" t="s">
        <v>3262</v>
      </c>
      <c r="N228" t="s">
        <v>3277</v>
      </c>
      <c r="O228" t="s">
        <v>3787</v>
      </c>
      <c r="P228" t="s">
        <v>3265</v>
      </c>
      <c r="Q228" t="s">
        <v>3270</v>
      </c>
      <c r="S228" t="s">
        <v>486</v>
      </c>
      <c r="T228" t="s">
        <v>4402</v>
      </c>
      <c r="U228" t="s">
        <v>3954</v>
      </c>
      <c r="V228" t="s">
        <v>3262</v>
      </c>
      <c r="W228" t="s">
        <v>3267</v>
      </c>
      <c r="X228" t="s">
        <v>4147</v>
      </c>
      <c r="Y228" t="s">
        <v>3265</v>
      </c>
      <c r="Z228" t="s">
        <v>3265</v>
      </c>
    </row>
    <row r="229" spans="1:26" hidden="1" x14ac:dyDescent="0.25">
      <c r="A229" t="s">
        <v>502</v>
      </c>
      <c r="B229" t="s">
        <v>3653</v>
      </c>
      <c r="C229" t="s">
        <v>3654</v>
      </c>
      <c r="D229" t="s">
        <v>3262</v>
      </c>
      <c r="E229" t="s">
        <v>3277</v>
      </c>
      <c r="F229" t="s">
        <v>3264</v>
      </c>
      <c r="G229" t="s">
        <v>3265</v>
      </c>
      <c r="H229" t="s">
        <v>3265</v>
      </c>
      <c r="J229" t="s">
        <v>3399</v>
      </c>
      <c r="K229" t="s">
        <v>4093</v>
      </c>
      <c r="L229" t="s">
        <v>4094</v>
      </c>
      <c r="M229" t="s">
        <v>3262</v>
      </c>
      <c r="N229" t="s">
        <v>3274</v>
      </c>
      <c r="O229" t="s">
        <v>3787</v>
      </c>
      <c r="P229" t="s">
        <v>3265</v>
      </c>
      <c r="Q229" t="s">
        <v>3270</v>
      </c>
      <c r="S229" t="s">
        <v>3399</v>
      </c>
      <c r="T229" t="s">
        <v>3452</v>
      </c>
      <c r="U229" t="s">
        <v>3453</v>
      </c>
      <c r="V229" t="s">
        <v>3262</v>
      </c>
      <c r="W229" t="s">
        <v>3277</v>
      </c>
      <c r="X229" t="s">
        <v>4147</v>
      </c>
      <c r="Y229" t="s">
        <v>3265</v>
      </c>
      <c r="Z229" t="s">
        <v>3270</v>
      </c>
    </row>
    <row r="230" spans="1:26" hidden="1" x14ac:dyDescent="0.25">
      <c r="A230" t="s">
        <v>493</v>
      </c>
      <c r="B230" t="s">
        <v>3655</v>
      </c>
      <c r="C230" t="s">
        <v>3656</v>
      </c>
      <c r="D230" t="s">
        <v>472</v>
      </c>
      <c r="E230" t="s">
        <v>3267</v>
      </c>
      <c r="F230" t="s">
        <v>3264</v>
      </c>
      <c r="G230" t="s">
        <v>3265</v>
      </c>
      <c r="H230" t="s">
        <v>3265</v>
      </c>
      <c r="J230" t="s">
        <v>508</v>
      </c>
      <c r="K230" t="s">
        <v>4095</v>
      </c>
      <c r="L230" t="s">
        <v>3522</v>
      </c>
      <c r="M230" t="s">
        <v>3262</v>
      </c>
      <c r="N230" t="s">
        <v>3274</v>
      </c>
      <c r="O230" t="s">
        <v>3787</v>
      </c>
      <c r="P230" t="s">
        <v>3265</v>
      </c>
      <c r="Q230" t="s">
        <v>3270</v>
      </c>
      <c r="S230" t="s">
        <v>493</v>
      </c>
      <c r="T230" t="s">
        <v>4403</v>
      </c>
      <c r="U230" t="s">
        <v>4372</v>
      </c>
      <c r="V230" t="s">
        <v>472</v>
      </c>
      <c r="W230" t="s">
        <v>3267</v>
      </c>
      <c r="X230" t="s">
        <v>4147</v>
      </c>
      <c r="Y230" t="s">
        <v>3265</v>
      </c>
      <c r="Z230" t="s">
        <v>3265</v>
      </c>
    </row>
    <row r="231" spans="1:26" hidden="1" x14ac:dyDescent="0.25">
      <c r="A231" t="s">
        <v>502</v>
      </c>
      <c r="B231" t="s">
        <v>3657</v>
      </c>
      <c r="C231" t="s">
        <v>3658</v>
      </c>
      <c r="D231" t="s">
        <v>472</v>
      </c>
      <c r="E231" t="s">
        <v>3267</v>
      </c>
      <c r="F231" t="s">
        <v>3264</v>
      </c>
      <c r="G231" t="s">
        <v>3265</v>
      </c>
      <c r="H231" t="s">
        <v>3265</v>
      </c>
      <c r="J231" t="s">
        <v>490</v>
      </c>
      <c r="K231" t="s">
        <v>4096</v>
      </c>
      <c r="L231" t="s">
        <v>4097</v>
      </c>
      <c r="M231" t="s">
        <v>3262</v>
      </c>
      <c r="N231" t="s">
        <v>3267</v>
      </c>
      <c r="O231" t="s">
        <v>3787</v>
      </c>
      <c r="P231" t="s">
        <v>3265</v>
      </c>
      <c r="Q231" t="s">
        <v>3270</v>
      </c>
      <c r="S231" t="s">
        <v>502</v>
      </c>
      <c r="T231" t="s">
        <v>4404</v>
      </c>
      <c r="U231" t="s">
        <v>3613</v>
      </c>
      <c r="V231" t="s">
        <v>3262</v>
      </c>
      <c r="W231" t="s">
        <v>3263</v>
      </c>
      <c r="X231" t="s">
        <v>4147</v>
      </c>
      <c r="Y231" t="s">
        <v>3265</v>
      </c>
      <c r="Z231" t="s">
        <v>3270</v>
      </c>
    </row>
    <row r="232" spans="1:26" hidden="1" x14ac:dyDescent="0.25">
      <c r="A232" t="s">
        <v>502</v>
      </c>
      <c r="B232" t="s">
        <v>3659</v>
      </c>
      <c r="C232" t="s">
        <v>3632</v>
      </c>
      <c r="D232" t="s">
        <v>3262</v>
      </c>
      <c r="E232" t="s">
        <v>3274</v>
      </c>
      <c r="F232" t="s">
        <v>3264</v>
      </c>
      <c r="G232" t="s">
        <v>3265</v>
      </c>
      <c r="H232" t="s">
        <v>3265</v>
      </c>
      <c r="J232" t="s">
        <v>493</v>
      </c>
      <c r="K232" t="s">
        <v>4098</v>
      </c>
      <c r="L232" t="s">
        <v>83</v>
      </c>
      <c r="M232" t="s">
        <v>3262</v>
      </c>
      <c r="N232" t="s">
        <v>3267</v>
      </c>
      <c r="O232" t="s">
        <v>3787</v>
      </c>
      <c r="P232" t="s">
        <v>3265</v>
      </c>
      <c r="Q232" t="s">
        <v>3265</v>
      </c>
      <c r="S232" t="s">
        <v>507</v>
      </c>
      <c r="T232" t="s">
        <v>4405</v>
      </c>
      <c r="U232" t="s">
        <v>118</v>
      </c>
      <c r="V232" t="s">
        <v>3262</v>
      </c>
      <c r="W232" t="s">
        <v>3267</v>
      </c>
      <c r="X232" t="s">
        <v>4147</v>
      </c>
      <c r="Y232" t="s">
        <v>3265</v>
      </c>
      <c r="Z232" t="s">
        <v>3265</v>
      </c>
    </row>
    <row r="233" spans="1:26" hidden="1" x14ac:dyDescent="0.25">
      <c r="A233" t="s">
        <v>502</v>
      </c>
      <c r="B233" t="s">
        <v>3660</v>
      </c>
      <c r="C233" t="s">
        <v>3590</v>
      </c>
      <c r="D233" t="s">
        <v>3262</v>
      </c>
      <c r="E233" t="s">
        <v>3277</v>
      </c>
      <c r="F233" t="s">
        <v>3264</v>
      </c>
      <c r="G233" t="s">
        <v>3265</v>
      </c>
      <c r="H233" t="s">
        <v>3270</v>
      </c>
      <c r="J233" t="s">
        <v>22</v>
      </c>
      <c r="K233" t="s">
        <v>4099</v>
      </c>
      <c r="L233" t="s">
        <v>4100</v>
      </c>
      <c r="M233" t="s">
        <v>472</v>
      </c>
      <c r="N233" t="s">
        <v>3267</v>
      </c>
      <c r="O233" t="s">
        <v>3787</v>
      </c>
      <c r="P233" t="s">
        <v>3265</v>
      </c>
      <c r="Q233" t="s">
        <v>3270</v>
      </c>
      <c r="S233" t="s">
        <v>491</v>
      </c>
      <c r="T233" t="s">
        <v>4406</v>
      </c>
      <c r="U233" t="s">
        <v>2261</v>
      </c>
      <c r="V233" t="s">
        <v>472</v>
      </c>
      <c r="W233" t="s">
        <v>3267</v>
      </c>
      <c r="X233" t="s">
        <v>4147</v>
      </c>
      <c r="Y233" t="s">
        <v>3265</v>
      </c>
      <c r="Z233" t="s">
        <v>3265</v>
      </c>
    </row>
    <row r="234" spans="1:26" hidden="1" x14ac:dyDescent="0.25">
      <c r="A234" t="s">
        <v>22</v>
      </c>
      <c r="B234" t="s">
        <v>3661</v>
      </c>
      <c r="C234" t="s">
        <v>208</v>
      </c>
      <c r="D234" t="s">
        <v>3262</v>
      </c>
      <c r="E234" t="s">
        <v>3267</v>
      </c>
      <c r="F234" t="s">
        <v>3264</v>
      </c>
      <c r="G234" t="s">
        <v>3265</v>
      </c>
      <c r="H234" t="s">
        <v>3270</v>
      </c>
      <c r="J234" t="s">
        <v>485</v>
      </c>
      <c r="K234" t="s">
        <v>4101</v>
      </c>
      <c r="L234" t="s">
        <v>2215</v>
      </c>
      <c r="M234" t="s">
        <v>3262</v>
      </c>
      <c r="N234" t="s">
        <v>3267</v>
      </c>
      <c r="O234" t="s">
        <v>3787</v>
      </c>
      <c r="P234" t="s">
        <v>3265</v>
      </c>
      <c r="Q234" t="s">
        <v>3270</v>
      </c>
      <c r="S234" t="s">
        <v>491</v>
      </c>
      <c r="T234" t="s">
        <v>4407</v>
      </c>
      <c r="U234" t="s">
        <v>3867</v>
      </c>
      <c r="V234" t="s">
        <v>3262</v>
      </c>
      <c r="W234" t="s">
        <v>3263</v>
      </c>
      <c r="X234" t="s">
        <v>4147</v>
      </c>
      <c r="Y234" t="s">
        <v>3265</v>
      </c>
      <c r="Z234" t="s">
        <v>3270</v>
      </c>
    </row>
    <row r="235" spans="1:26" hidden="1" x14ac:dyDescent="0.25">
      <c r="A235" t="s">
        <v>666</v>
      </c>
      <c r="B235" t="s">
        <v>3662</v>
      </c>
      <c r="C235" t="s">
        <v>3663</v>
      </c>
      <c r="D235" t="s">
        <v>3262</v>
      </c>
      <c r="E235" t="s">
        <v>3277</v>
      </c>
      <c r="F235" t="s">
        <v>3264</v>
      </c>
      <c r="G235" t="s">
        <v>3265</v>
      </c>
      <c r="H235" t="s">
        <v>3270</v>
      </c>
      <c r="J235" t="s">
        <v>502</v>
      </c>
      <c r="K235" t="s">
        <v>4102</v>
      </c>
      <c r="L235" t="s">
        <v>4103</v>
      </c>
      <c r="M235" t="s">
        <v>472</v>
      </c>
      <c r="N235" t="s">
        <v>3267</v>
      </c>
      <c r="O235" t="s">
        <v>3787</v>
      </c>
      <c r="P235" t="s">
        <v>3265</v>
      </c>
      <c r="Q235" t="s">
        <v>3270</v>
      </c>
      <c r="S235" t="s">
        <v>493</v>
      </c>
      <c r="T235" t="s">
        <v>3455</v>
      </c>
      <c r="U235" t="s">
        <v>3456</v>
      </c>
      <c r="V235" t="s">
        <v>472</v>
      </c>
      <c r="W235" t="s">
        <v>3263</v>
      </c>
      <c r="X235" t="s">
        <v>4147</v>
      </c>
      <c r="Y235" t="s">
        <v>3265</v>
      </c>
      <c r="Z235" t="s">
        <v>3265</v>
      </c>
    </row>
    <row r="236" spans="1:26" hidden="1" x14ac:dyDescent="0.25">
      <c r="A236" t="s">
        <v>491</v>
      </c>
      <c r="B236" t="s">
        <v>3664</v>
      </c>
      <c r="C236" t="s">
        <v>3665</v>
      </c>
      <c r="D236" t="s">
        <v>472</v>
      </c>
      <c r="E236" t="s">
        <v>3277</v>
      </c>
      <c r="F236" t="s">
        <v>3264</v>
      </c>
      <c r="G236" t="s">
        <v>3265</v>
      </c>
      <c r="H236" t="s">
        <v>3265</v>
      </c>
      <c r="J236" t="s">
        <v>502</v>
      </c>
      <c r="K236" t="s">
        <v>4104</v>
      </c>
      <c r="L236" t="s">
        <v>3759</v>
      </c>
      <c r="M236" t="s">
        <v>3262</v>
      </c>
      <c r="N236" t="s">
        <v>3267</v>
      </c>
      <c r="O236" t="s">
        <v>3787</v>
      </c>
      <c r="P236" t="s">
        <v>3265</v>
      </c>
      <c r="Q236" t="s">
        <v>3265</v>
      </c>
      <c r="S236" t="s">
        <v>508</v>
      </c>
      <c r="T236" t="s">
        <v>4408</v>
      </c>
      <c r="U236" t="s">
        <v>3322</v>
      </c>
      <c r="V236" t="s">
        <v>472</v>
      </c>
      <c r="W236" t="s">
        <v>3267</v>
      </c>
      <c r="X236" t="s">
        <v>4147</v>
      </c>
      <c r="Y236" t="s">
        <v>3265</v>
      </c>
      <c r="Z236" t="s">
        <v>3270</v>
      </c>
    </row>
    <row r="237" spans="1:26" hidden="1" x14ac:dyDescent="0.25">
      <c r="A237" t="s">
        <v>508</v>
      </c>
      <c r="B237" t="s">
        <v>3666</v>
      </c>
      <c r="C237" t="s">
        <v>3667</v>
      </c>
      <c r="D237" t="s">
        <v>472</v>
      </c>
      <c r="E237" t="s">
        <v>3267</v>
      </c>
      <c r="F237" t="s">
        <v>3264</v>
      </c>
      <c r="G237" t="s">
        <v>3265</v>
      </c>
      <c r="H237" t="s">
        <v>3270</v>
      </c>
      <c r="J237" t="s">
        <v>486</v>
      </c>
      <c r="K237" t="s">
        <v>3734</v>
      </c>
      <c r="L237" t="s">
        <v>3735</v>
      </c>
      <c r="M237" t="s">
        <v>472</v>
      </c>
      <c r="N237" t="s">
        <v>3267</v>
      </c>
      <c r="O237" t="s">
        <v>3787</v>
      </c>
      <c r="P237" t="s">
        <v>3265</v>
      </c>
      <c r="Q237" t="s">
        <v>3265</v>
      </c>
      <c r="S237" t="s">
        <v>667</v>
      </c>
      <c r="T237" t="s">
        <v>4409</v>
      </c>
      <c r="U237" t="s">
        <v>4410</v>
      </c>
      <c r="V237" t="s">
        <v>3262</v>
      </c>
      <c r="W237" t="s">
        <v>3274</v>
      </c>
      <c r="X237" t="s">
        <v>4147</v>
      </c>
      <c r="Y237" t="s">
        <v>3265</v>
      </c>
      <c r="Z237" t="s">
        <v>3265</v>
      </c>
    </row>
    <row r="238" spans="1:26" hidden="1" x14ac:dyDescent="0.25">
      <c r="A238" t="s">
        <v>502</v>
      </c>
      <c r="B238" t="s">
        <v>3668</v>
      </c>
      <c r="C238" t="s">
        <v>3669</v>
      </c>
      <c r="D238" t="s">
        <v>3262</v>
      </c>
      <c r="E238" t="s">
        <v>3267</v>
      </c>
      <c r="F238" t="s">
        <v>3264</v>
      </c>
      <c r="G238" t="s">
        <v>3265</v>
      </c>
      <c r="H238" t="s">
        <v>3265</v>
      </c>
      <c r="J238" t="s">
        <v>493</v>
      </c>
      <c r="K238" t="s">
        <v>4105</v>
      </c>
      <c r="L238" t="s">
        <v>733</v>
      </c>
      <c r="M238" t="s">
        <v>3262</v>
      </c>
      <c r="N238" t="s">
        <v>3274</v>
      </c>
      <c r="O238" t="s">
        <v>3787</v>
      </c>
      <c r="P238" t="s">
        <v>3265</v>
      </c>
      <c r="Q238" t="s">
        <v>3265</v>
      </c>
      <c r="S238" t="s">
        <v>669</v>
      </c>
      <c r="T238" t="s">
        <v>4411</v>
      </c>
      <c r="U238" t="s">
        <v>3904</v>
      </c>
      <c r="V238" t="s">
        <v>3262</v>
      </c>
      <c r="W238" t="s">
        <v>3267</v>
      </c>
      <c r="X238" t="s">
        <v>4147</v>
      </c>
      <c r="Y238" t="s">
        <v>3265</v>
      </c>
      <c r="Z238" t="s">
        <v>3265</v>
      </c>
    </row>
    <row r="239" spans="1:26" hidden="1" x14ac:dyDescent="0.25">
      <c r="A239" t="s">
        <v>666</v>
      </c>
      <c r="B239" t="s">
        <v>3670</v>
      </c>
      <c r="C239" t="s">
        <v>3671</v>
      </c>
      <c r="D239" t="s">
        <v>472</v>
      </c>
      <c r="E239" t="s">
        <v>3274</v>
      </c>
      <c r="F239" t="s">
        <v>3264</v>
      </c>
      <c r="G239" t="s">
        <v>3265</v>
      </c>
      <c r="H239" t="s">
        <v>3270</v>
      </c>
      <c r="J239" t="s">
        <v>508</v>
      </c>
      <c r="K239" t="s">
        <v>4106</v>
      </c>
      <c r="L239" t="s">
        <v>3488</v>
      </c>
      <c r="M239" t="s">
        <v>3262</v>
      </c>
      <c r="N239" t="s">
        <v>3267</v>
      </c>
      <c r="O239" t="s">
        <v>3787</v>
      </c>
      <c r="P239" t="s">
        <v>3265</v>
      </c>
      <c r="Q239" t="s">
        <v>3270</v>
      </c>
      <c r="S239" t="s">
        <v>507</v>
      </c>
      <c r="T239" t="s">
        <v>4412</v>
      </c>
      <c r="U239" t="s">
        <v>3367</v>
      </c>
      <c r="V239" t="s">
        <v>472</v>
      </c>
      <c r="W239" t="s">
        <v>3267</v>
      </c>
      <c r="X239" t="s">
        <v>4147</v>
      </c>
      <c r="Y239" t="s">
        <v>3265</v>
      </c>
      <c r="Z239" t="s">
        <v>3265</v>
      </c>
    </row>
    <row r="240" spans="1:26" hidden="1" x14ac:dyDescent="0.25">
      <c r="A240" t="s">
        <v>669</v>
      </c>
      <c r="B240" t="s">
        <v>3672</v>
      </c>
      <c r="C240" t="s">
        <v>3673</v>
      </c>
      <c r="D240" t="s">
        <v>3262</v>
      </c>
      <c r="E240" t="s">
        <v>3263</v>
      </c>
      <c r="F240" t="s">
        <v>3264</v>
      </c>
      <c r="G240" t="s">
        <v>3265</v>
      </c>
      <c r="H240" t="s">
        <v>3265</v>
      </c>
      <c r="J240" t="s">
        <v>493</v>
      </c>
      <c r="K240" t="s">
        <v>4107</v>
      </c>
      <c r="L240" t="s">
        <v>3326</v>
      </c>
      <c r="M240" t="s">
        <v>472</v>
      </c>
      <c r="N240" t="s">
        <v>3274</v>
      </c>
      <c r="O240" t="s">
        <v>3787</v>
      </c>
      <c r="P240" t="s">
        <v>3265</v>
      </c>
      <c r="Q240" t="s">
        <v>3265</v>
      </c>
      <c r="S240" t="s">
        <v>491</v>
      </c>
      <c r="T240" t="s">
        <v>4413</v>
      </c>
      <c r="U240" t="s">
        <v>3747</v>
      </c>
      <c r="V240" t="s">
        <v>472</v>
      </c>
      <c r="W240" t="s">
        <v>3277</v>
      </c>
      <c r="X240" t="s">
        <v>4147</v>
      </c>
      <c r="Y240" t="s">
        <v>3265</v>
      </c>
      <c r="Z240" t="s">
        <v>3265</v>
      </c>
    </row>
    <row r="241" spans="1:26" hidden="1" x14ac:dyDescent="0.25">
      <c r="A241" t="s">
        <v>667</v>
      </c>
      <c r="B241" t="s">
        <v>3674</v>
      </c>
      <c r="C241" t="s">
        <v>3675</v>
      </c>
      <c r="D241" t="s">
        <v>3262</v>
      </c>
      <c r="E241" t="s">
        <v>3267</v>
      </c>
      <c r="F241" t="s">
        <v>3264</v>
      </c>
      <c r="G241" t="s">
        <v>3265</v>
      </c>
      <c r="H241" t="s">
        <v>3265</v>
      </c>
      <c r="J241" t="s">
        <v>669</v>
      </c>
      <c r="K241" t="s">
        <v>4108</v>
      </c>
      <c r="L241" t="s">
        <v>4109</v>
      </c>
      <c r="M241" t="s">
        <v>3262</v>
      </c>
      <c r="N241" t="s">
        <v>3267</v>
      </c>
      <c r="O241" t="s">
        <v>3787</v>
      </c>
      <c r="P241" t="s">
        <v>3265</v>
      </c>
      <c r="Q241" t="s">
        <v>3265</v>
      </c>
      <c r="S241" t="s">
        <v>493</v>
      </c>
      <c r="T241" t="s">
        <v>3937</v>
      </c>
      <c r="U241" t="s">
        <v>4414</v>
      </c>
      <c r="V241" t="s">
        <v>3262</v>
      </c>
      <c r="W241" t="s">
        <v>3277</v>
      </c>
      <c r="X241" t="s">
        <v>4147</v>
      </c>
      <c r="Y241" t="s">
        <v>3265</v>
      </c>
      <c r="Z241" t="s">
        <v>3265</v>
      </c>
    </row>
    <row r="242" spans="1:26" hidden="1" x14ac:dyDescent="0.25">
      <c r="A242" t="s">
        <v>508</v>
      </c>
      <c r="B242" t="s">
        <v>3676</v>
      </c>
      <c r="C242" t="s">
        <v>3677</v>
      </c>
      <c r="D242" t="s">
        <v>472</v>
      </c>
      <c r="E242" t="s">
        <v>3267</v>
      </c>
      <c r="F242" t="s">
        <v>3264</v>
      </c>
      <c r="G242" t="s">
        <v>3265</v>
      </c>
      <c r="H242" t="s">
        <v>3270</v>
      </c>
      <c r="J242" t="s">
        <v>502</v>
      </c>
      <c r="K242" t="s">
        <v>4110</v>
      </c>
      <c r="L242" t="s">
        <v>4111</v>
      </c>
      <c r="M242" t="s">
        <v>472</v>
      </c>
      <c r="N242" t="s">
        <v>3274</v>
      </c>
      <c r="O242" t="s">
        <v>3787</v>
      </c>
      <c r="P242" t="s">
        <v>3265</v>
      </c>
      <c r="Q242" t="s">
        <v>3270</v>
      </c>
      <c r="S242" t="s">
        <v>493</v>
      </c>
      <c r="T242" t="s">
        <v>3937</v>
      </c>
      <c r="U242" t="s">
        <v>3938</v>
      </c>
      <c r="V242" t="s">
        <v>472</v>
      </c>
      <c r="W242" t="s">
        <v>3263</v>
      </c>
      <c r="X242" t="s">
        <v>4147</v>
      </c>
      <c r="Y242" t="s">
        <v>3265</v>
      </c>
      <c r="Z242" t="s">
        <v>3265</v>
      </c>
    </row>
    <row r="243" spans="1:26" hidden="1" x14ac:dyDescent="0.25">
      <c r="A243" t="s">
        <v>491</v>
      </c>
      <c r="B243" t="s">
        <v>3678</v>
      </c>
      <c r="C243" t="s">
        <v>3679</v>
      </c>
      <c r="D243" t="s">
        <v>3262</v>
      </c>
      <c r="E243" t="s">
        <v>3277</v>
      </c>
      <c r="F243" t="s">
        <v>3264</v>
      </c>
      <c r="G243" t="s">
        <v>3265</v>
      </c>
      <c r="H243" t="s">
        <v>3265</v>
      </c>
      <c r="J243" t="s">
        <v>491</v>
      </c>
      <c r="K243" t="s">
        <v>4112</v>
      </c>
      <c r="L243" t="s">
        <v>4113</v>
      </c>
      <c r="M243" t="s">
        <v>3262</v>
      </c>
      <c r="N243" t="s">
        <v>3267</v>
      </c>
      <c r="O243" t="s">
        <v>3787</v>
      </c>
      <c r="P243" t="s">
        <v>3265</v>
      </c>
      <c r="Q243" t="s">
        <v>3265</v>
      </c>
      <c r="S243" t="s">
        <v>507</v>
      </c>
      <c r="T243" t="s">
        <v>4415</v>
      </c>
      <c r="U243" t="s">
        <v>4416</v>
      </c>
      <c r="V243" t="s">
        <v>3262</v>
      </c>
      <c r="W243" t="s">
        <v>3277</v>
      </c>
      <c r="X243" t="s">
        <v>4147</v>
      </c>
      <c r="Y243" t="s">
        <v>3265</v>
      </c>
      <c r="Z243" t="s">
        <v>3265</v>
      </c>
    </row>
    <row r="244" spans="1:26" hidden="1" x14ac:dyDescent="0.25">
      <c r="A244" t="s">
        <v>485</v>
      </c>
      <c r="B244" t="s">
        <v>3680</v>
      </c>
      <c r="C244" t="s">
        <v>3681</v>
      </c>
      <c r="D244" t="s">
        <v>3262</v>
      </c>
      <c r="E244" t="s">
        <v>3274</v>
      </c>
      <c r="F244" t="s">
        <v>3264</v>
      </c>
      <c r="G244" t="s">
        <v>3265</v>
      </c>
      <c r="H244" t="s">
        <v>3265</v>
      </c>
      <c r="J244" t="s">
        <v>1039</v>
      </c>
      <c r="K244" t="s">
        <v>4114</v>
      </c>
      <c r="L244" t="s">
        <v>4115</v>
      </c>
      <c r="M244" t="s">
        <v>3262</v>
      </c>
      <c r="N244" t="s">
        <v>3274</v>
      </c>
      <c r="O244" t="s">
        <v>3787</v>
      </c>
      <c r="P244" t="s">
        <v>3265</v>
      </c>
      <c r="Q244" t="s">
        <v>3270</v>
      </c>
      <c r="S244" t="s">
        <v>485</v>
      </c>
      <c r="T244" t="s">
        <v>4417</v>
      </c>
      <c r="U244" t="s">
        <v>4418</v>
      </c>
      <c r="V244" t="s">
        <v>3262</v>
      </c>
      <c r="W244" t="s">
        <v>3274</v>
      </c>
      <c r="X244" t="s">
        <v>4147</v>
      </c>
      <c r="Y244" t="s">
        <v>3265</v>
      </c>
      <c r="Z244" t="s">
        <v>3270</v>
      </c>
    </row>
    <row r="245" spans="1:26" hidden="1" x14ac:dyDescent="0.25">
      <c r="A245" t="s">
        <v>508</v>
      </c>
      <c r="B245" t="s">
        <v>3682</v>
      </c>
      <c r="C245" t="s">
        <v>3683</v>
      </c>
      <c r="D245" t="s">
        <v>472</v>
      </c>
      <c r="E245" t="s">
        <v>3274</v>
      </c>
      <c r="F245" t="s">
        <v>3264</v>
      </c>
      <c r="G245" t="s">
        <v>3265</v>
      </c>
      <c r="H245" t="s">
        <v>3270</v>
      </c>
      <c r="J245" t="s">
        <v>508</v>
      </c>
      <c r="K245" t="s">
        <v>3741</v>
      </c>
      <c r="L245" t="s">
        <v>3742</v>
      </c>
      <c r="M245" t="s">
        <v>472</v>
      </c>
      <c r="N245" t="s">
        <v>3274</v>
      </c>
      <c r="O245" t="s">
        <v>3787</v>
      </c>
      <c r="P245" t="s">
        <v>3265</v>
      </c>
      <c r="Q245" t="s">
        <v>3270</v>
      </c>
      <c r="S245" t="s">
        <v>507</v>
      </c>
      <c r="T245" t="s">
        <v>4419</v>
      </c>
      <c r="U245" t="s">
        <v>4420</v>
      </c>
      <c r="V245" t="s">
        <v>3262</v>
      </c>
      <c r="W245" t="s">
        <v>3267</v>
      </c>
      <c r="X245" t="s">
        <v>4147</v>
      </c>
      <c r="Y245" t="s">
        <v>3265</v>
      </c>
      <c r="Z245" t="s">
        <v>3265</v>
      </c>
    </row>
    <row r="246" spans="1:26" hidden="1" x14ac:dyDescent="0.25">
      <c r="A246" t="s">
        <v>502</v>
      </c>
      <c r="B246" t="s">
        <v>3684</v>
      </c>
      <c r="C246" t="s">
        <v>3685</v>
      </c>
      <c r="D246" t="s">
        <v>472</v>
      </c>
      <c r="E246" t="s">
        <v>3267</v>
      </c>
      <c r="F246" t="s">
        <v>3264</v>
      </c>
      <c r="G246" t="s">
        <v>3265</v>
      </c>
      <c r="H246" t="s">
        <v>3265</v>
      </c>
      <c r="J246" t="s">
        <v>502</v>
      </c>
      <c r="K246" t="s">
        <v>4116</v>
      </c>
      <c r="L246" t="s">
        <v>4117</v>
      </c>
      <c r="M246" t="s">
        <v>472</v>
      </c>
      <c r="N246" t="s">
        <v>3267</v>
      </c>
      <c r="O246" t="s">
        <v>3787</v>
      </c>
      <c r="P246" t="s">
        <v>3265</v>
      </c>
      <c r="Q246" t="s">
        <v>3270</v>
      </c>
      <c r="S246" t="s">
        <v>491</v>
      </c>
      <c r="T246" t="s">
        <v>4421</v>
      </c>
      <c r="U246" t="s">
        <v>4422</v>
      </c>
      <c r="V246" t="s">
        <v>3262</v>
      </c>
      <c r="W246" t="s">
        <v>3267</v>
      </c>
      <c r="X246" t="s">
        <v>4147</v>
      </c>
      <c r="Y246" t="s">
        <v>3265</v>
      </c>
      <c r="Z246" t="s">
        <v>3265</v>
      </c>
    </row>
    <row r="247" spans="1:26" hidden="1" x14ac:dyDescent="0.25">
      <c r="A247" t="s">
        <v>485</v>
      </c>
      <c r="B247" t="s">
        <v>3686</v>
      </c>
      <c r="C247" t="s">
        <v>3570</v>
      </c>
      <c r="D247" t="s">
        <v>3262</v>
      </c>
      <c r="E247" t="s">
        <v>3267</v>
      </c>
      <c r="F247" t="s">
        <v>3264</v>
      </c>
      <c r="G247" t="s">
        <v>3265</v>
      </c>
      <c r="H247" t="s">
        <v>3265</v>
      </c>
      <c r="J247" t="s">
        <v>502</v>
      </c>
      <c r="K247" t="s">
        <v>4118</v>
      </c>
      <c r="L247" t="s">
        <v>4119</v>
      </c>
      <c r="M247" t="s">
        <v>472</v>
      </c>
      <c r="N247" t="s">
        <v>3274</v>
      </c>
      <c r="O247" t="s">
        <v>3787</v>
      </c>
      <c r="P247" t="s">
        <v>3265</v>
      </c>
      <c r="Q247" t="s">
        <v>3270</v>
      </c>
      <c r="S247" t="s">
        <v>491</v>
      </c>
      <c r="T247" t="s">
        <v>4423</v>
      </c>
      <c r="U247" t="s">
        <v>140</v>
      </c>
      <c r="V247" t="s">
        <v>3262</v>
      </c>
      <c r="W247" t="s">
        <v>3267</v>
      </c>
      <c r="X247" t="s">
        <v>4147</v>
      </c>
      <c r="Y247" t="s">
        <v>3265</v>
      </c>
      <c r="Z247" t="s">
        <v>3265</v>
      </c>
    </row>
    <row r="248" spans="1:26" hidden="1" x14ac:dyDescent="0.25">
      <c r="A248" t="s">
        <v>502</v>
      </c>
      <c r="B248" t="s">
        <v>3687</v>
      </c>
      <c r="C248" t="s">
        <v>3688</v>
      </c>
      <c r="D248" t="s">
        <v>472</v>
      </c>
      <c r="E248" t="s">
        <v>3277</v>
      </c>
      <c r="F248" t="s">
        <v>3264</v>
      </c>
      <c r="G248" t="s">
        <v>3265</v>
      </c>
      <c r="H248" t="s">
        <v>3265</v>
      </c>
      <c r="J248" t="s">
        <v>491</v>
      </c>
      <c r="K248" t="s">
        <v>3749</v>
      </c>
      <c r="L248" t="s">
        <v>3750</v>
      </c>
      <c r="M248" t="s">
        <v>472</v>
      </c>
      <c r="N248" t="s">
        <v>3263</v>
      </c>
      <c r="O248" t="s">
        <v>3787</v>
      </c>
      <c r="P248" t="s">
        <v>3265</v>
      </c>
      <c r="Q248" t="s">
        <v>3265</v>
      </c>
      <c r="S248" t="s">
        <v>493</v>
      </c>
      <c r="T248" t="s">
        <v>4424</v>
      </c>
      <c r="U248" t="s">
        <v>1245</v>
      </c>
      <c r="V248" t="s">
        <v>3262</v>
      </c>
      <c r="W248" t="s">
        <v>3263</v>
      </c>
      <c r="X248" t="s">
        <v>4147</v>
      </c>
      <c r="Y248" t="s">
        <v>3265</v>
      </c>
      <c r="Z248" t="s">
        <v>3265</v>
      </c>
    </row>
    <row r="249" spans="1:26" hidden="1" x14ac:dyDescent="0.25">
      <c r="A249" t="s">
        <v>508</v>
      </c>
      <c r="B249" t="s">
        <v>3689</v>
      </c>
      <c r="C249" t="s">
        <v>57</v>
      </c>
      <c r="D249" t="s">
        <v>3262</v>
      </c>
      <c r="E249" t="s">
        <v>3277</v>
      </c>
      <c r="F249" t="s">
        <v>3264</v>
      </c>
      <c r="G249" t="s">
        <v>3265</v>
      </c>
      <c r="H249" t="s">
        <v>3270</v>
      </c>
      <c r="J249" t="s">
        <v>493</v>
      </c>
      <c r="K249" t="s">
        <v>4120</v>
      </c>
      <c r="L249" t="s">
        <v>4121</v>
      </c>
      <c r="M249" t="s">
        <v>3262</v>
      </c>
      <c r="N249" t="s">
        <v>3274</v>
      </c>
      <c r="O249" t="s">
        <v>3787</v>
      </c>
      <c r="P249" t="s">
        <v>3265</v>
      </c>
      <c r="Q249" t="s">
        <v>3265</v>
      </c>
      <c r="S249" t="s">
        <v>666</v>
      </c>
      <c r="T249" t="s">
        <v>4425</v>
      </c>
      <c r="U249" t="s">
        <v>4426</v>
      </c>
      <c r="V249" t="s">
        <v>472</v>
      </c>
      <c r="W249" t="s">
        <v>3267</v>
      </c>
      <c r="X249" t="s">
        <v>4147</v>
      </c>
      <c r="Y249" t="s">
        <v>3265</v>
      </c>
      <c r="Z249" t="s">
        <v>3270</v>
      </c>
    </row>
    <row r="250" spans="1:26" hidden="1" x14ac:dyDescent="0.25">
      <c r="A250" t="s">
        <v>493</v>
      </c>
      <c r="B250" t="s">
        <v>3690</v>
      </c>
      <c r="C250" t="s">
        <v>3691</v>
      </c>
      <c r="D250" t="s">
        <v>3262</v>
      </c>
      <c r="E250" t="s">
        <v>3277</v>
      </c>
      <c r="F250" t="s">
        <v>3264</v>
      </c>
      <c r="G250" t="s">
        <v>3265</v>
      </c>
      <c r="H250" t="s">
        <v>3265</v>
      </c>
      <c r="J250" t="s">
        <v>669</v>
      </c>
      <c r="K250" t="s">
        <v>4122</v>
      </c>
      <c r="L250" t="s">
        <v>4123</v>
      </c>
      <c r="M250" t="s">
        <v>472</v>
      </c>
      <c r="N250" t="s">
        <v>3267</v>
      </c>
      <c r="O250" t="s">
        <v>3787</v>
      </c>
      <c r="P250" t="s">
        <v>3265</v>
      </c>
      <c r="Q250" t="s">
        <v>3265</v>
      </c>
      <c r="S250" t="s">
        <v>493</v>
      </c>
      <c r="T250" t="s">
        <v>4427</v>
      </c>
      <c r="U250" t="s">
        <v>4375</v>
      </c>
      <c r="V250" t="s">
        <v>472</v>
      </c>
      <c r="W250" t="s">
        <v>3277</v>
      </c>
      <c r="X250" t="s">
        <v>4147</v>
      </c>
      <c r="Y250" t="s">
        <v>3265</v>
      </c>
      <c r="Z250" t="s">
        <v>3265</v>
      </c>
    </row>
    <row r="251" spans="1:26" hidden="1" x14ac:dyDescent="0.25">
      <c r="A251" t="s">
        <v>493</v>
      </c>
      <c r="B251" t="s">
        <v>3692</v>
      </c>
      <c r="C251" t="s">
        <v>3693</v>
      </c>
      <c r="D251" t="s">
        <v>3262</v>
      </c>
      <c r="E251" t="s">
        <v>3267</v>
      </c>
      <c r="F251" t="s">
        <v>3264</v>
      </c>
      <c r="G251" t="s">
        <v>3265</v>
      </c>
      <c r="H251" t="s">
        <v>3265</v>
      </c>
      <c r="J251" t="s">
        <v>22</v>
      </c>
      <c r="K251" t="s">
        <v>638</v>
      </c>
      <c r="L251" t="s">
        <v>362</v>
      </c>
      <c r="M251" t="s">
        <v>3262</v>
      </c>
      <c r="N251" t="s">
        <v>3267</v>
      </c>
      <c r="O251" t="s">
        <v>3787</v>
      </c>
      <c r="P251" t="s">
        <v>3265</v>
      </c>
      <c r="Q251" t="s">
        <v>3265</v>
      </c>
      <c r="S251" t="s">
        <v>1198</v>
      </c>
      <c r="T251" t="s">
        <v>4428</v>
      </c>
      <c r="U251" t="s">
        <v>83</v>
      </c>
      <c r="V251" t="s">
        <v>3262</v>
      </c>
      <c r="W251" t="s">
        <v>3267</v>
      </c>
      <c r="X251" t="s">
        <v>4147</v>
      </c>
      <c r="Y251" t="s">
        <v>3265</v>
      </c>
      <c r="Z251" t="s">
        <v>3270</v>
      </c>
    </row>
    <row r="252" spans="1:26" hidden="1" x14ac:dyDescent="0.25">
      <c r="A252" t="s">
        <v>493</v>
      </c>
      <c r="B252" t="s">
        <v>3694</v>
      </c>
      <c r="C252" t="s">
        <v>3695</v>
      </c>
      <c r="D252" t="s">
        <v>3262</v>
      </c>
      <c r="E252" t="s">
        <v>3267</v>
      </c>
      <c r="F252" t="s">
        <v>3264</v>
      </c>
      <c r="G252" t="s">
        <v>3265</v>
      </c>
      <c r="H252" t="s">
        <v>3265</v>
      </c>
      <c r="J252" t="s">
        <v>22</v>
      </c>
      <c r="K252" t="s">
        <v>878</v>
      </c>
      <c r="L252" t="s">
        <v>877</v>
      </c>
      <c r="M252" t="s">
        <v>3262</v>
      </c>
      <c r="N252" t="s">
        <v>3267</v>
      </c>
      <c r="O252" t="s">
        <v>3787</v>
      </c>
      <c r="P252" t="s">
        <v>3265</v>
      </c>
      <c r="Q252" t="s">
        <v>3265</v>
      </c>
      <c r="S252" t="s">
        <v>493</v>
      </c>
      <c r="T252" t="s">
        <v>3465</v>
      </c>
      <c r="U252" t="s">
        <v>885</v>
      </c>
      <c r="V252" t="s">
        <v>472</v>
      </c>
      <c r="W252" t="s">
        <v>3263</v>
      </c>
      <c r="X252" t="s">
        <v>4147</v>
      </c>
      <c r="Y252" t="s">
        <v>3265</v>
      </c>
      <c r="Z252" t="s">
        <v>4429</v>
      </c>
    </row>
    <row r="253" spans="1:26" hidden="1" x14ac:dyDescent="0.25">
      <c r="A253" t="s">
        <v>493</v>
      </c>
      <c r="B253" t="s">
        <v>3696</v>
      </c>
      <c r="C253" t="s">
        <v>3550</v>
      </c>
      <c r="D253" t="s">
        <v>472</v>
      </c>
      <c r="E253" t="s">
        <v>3274</v>
      </c>
      <c r="F253" t="s">
        <v>3264</v>
      </c>
      <c r="G253" t="s">
        <v>3265</v>
      </c>
      <c r="H253" t="s">
        <v>3265</v>
      </c>
      <c r="J253" t="s">
        <v>22</v>
      </c>
      <c r="K253" t="s">
        <v>997</v>
      </c>
      <c r="L253" t="s">
        <v>321</v>
      </c>
      <c r="M253" t="s">
        <v>3262</v>
      </c>
      <c r="N253" t="s">
        <v>3267</v>
      </c>
      <c r="O253" t="s">
        <v>3787</v>
      </c>
      <c r="P253" t="s">
        <v>3265</v>
      </c>
      <c r="Q253" t="s">
        <v>3265</v>
      </c>
      <c r="S253" t="s">
        <v>486</v>
      </c>
      <c r="T253" t="s">
        <v>3467</v>
      </c>
      <c r="U253" t="s">
        <v>3468</v>
      </c>
      <c r="V253" t="s">
        <v>472</v>
      </c>
      <c r="W253" t="s">
        <v>3263</v>
      </c>
      <c r="X253" t="s">
        <v>4147</v>
      </c>
      <c r="Y253" t="s">
        <v>3265</v>
      </c>
      <c r="Z253" t="s">
        <v>3265</v>
      </c>
    </row>
    <row r="254" spans="1:26" hidden="1" x14ac:dyDescent="0.25">
      <c r="A254" t="s">
        <v>493</v>
      </c>
      <c r="B254" t="s">
        <v>3697</v>
      </c>
      <c r="C254" t="s">
        <v>3698</v>
      </c>
      <c r="D254" t="s">
        <v>472</v>
      </c>
      <c r="E254" t="s">
        <v>3277</v>
      </c>
      <c r="F254" t="s">
        <v>3264</v>
      </c>
      <c r="G254" t="s">
        <v>3265</v>
      </c>
      <c r="H254" t="s">
        <v>3265</v>
      </c>
      <c r="J254" t="s">
        <v>502</v>
      </c>
      <c r="K254" t="s">
        <v>4124</v>
      </c>
      <c r="L254" t="s">
        <v>3632</v>
      </c>
      <c r="M254" t="s">
        <v>3262</v>
      </c>
      <c r="N254" t="s">
        <v>3277</v>
      </c>
      <c r="O254" t="s">
        <v>3787</v>
      </c>
      <c r="P254" t="s">
        <v>3265</v>
      </c>
      <c r="Q254" t="s">
        <v>3270</v>
      </c>
      <c r="S254" t="s">
        <v>669</v>
      </c>
      <c r="T254" t="s">
        <v>4430</v>
      </c>
      <c r="U254" t="s">
        <v>4431</v>
      </c>
      <c r="V254" t="s">
        <v>472</v>
      </c>
      <c r="W254" t="s">
        <v>3274</v>
      </c>
      <c r="X254" t="s">
        <v>4147</v>
      </c>
      <c r="Y254" t="s">
        <v>3265</v>
      </c>
      <c r="Z254" t="s">
        <v>3270</v>
      </c>
    </row>
    <row r="255" spans="1:26" hidden="1" x14ac:dyDescent="0.25">
      <c r="A255" t="s">
        <v>486</v>
      </c>
      <c r="B255" t="s">
        <v>3699</v>
      </c>
      <c r="C255" t="s">
        <v>1319</v>
      </c>
      <c r="D255" t="s">
        <v>3262</v>
      </c>
      <c r="E255" t="s">
        <v>3267</v>
      </c>
      <c r="F255" t="s">
        <v>3264</v>
      </c>
      <c r="G255" t="s">
        <v>3265</v>
      </c>
      <c r="H255" t="s">
        <v>3265</v>
      </c>
      <c r="J255" t="s">
        <v>502</v>
      </c>
      <c r="K255" t="s">
        <v>4125</v>
      </c>
      <c r="L255" t="s">
        <v>4126</v>
      </c>
      <c r="M255" t="s">
        <v>3262</v>
      </c>
      <c r="N255" t="s">
        <v>3274</v>
      </c>
      <c r="O255" t="s">
        <v>3787</v>
      </c>
      <c r="P255" t="s">
        <v>3265</v>
      </c>
      <c r="Q255" t="s">
        <v>3270</v>
      </c>
      <c r="S255" t="s">
        <v>491</v>
      </c>
      <c r="T255" t="s">
        <v>4432</v>
      </c>
      <c r="U255" t="s">
        <v>4433</v>
      </c>
      <c r="V255" t="s">
        <v>472</v>
      </c>
      <c r="W255" t="s">
        <v>3267</v>
      </c>
      <c r="X255" t="s">
        <v>4147</v>
      </c>
      <c r="Y255" t="s">
        <v>3265</v>
      </c>
      <c r="Z255" t="s">
        <v>3270</v>
      </c>
    </row>
    <row r="256" spans="1:26" hidden="1" x14ac:dyDescent="0.25">
      <c r="A256" t="s">
        <v>666</v>
      </c>
      <c r="B256" t="s">
        <v>3700</v>
      </c>
      <c r="C256" t="s">
        <v>3701</v>
      </c>
      <c r="D256" t="s">
        <v>3262</v>
      </c>
      <c r="E256" t="s">
        <v>3263</v>
      </c>
      <c r="F256" t="s">
        <v>3264</v>
      </c>
      <c r="G256" t="s">
        <v>3265</v>
      </c>
      <c r="H256" t="s">
        <v>3270</v>
      </c>
      <c r="J256" t="s">
        <v>669</v>
      </c>
      <c r="K256" t="s">
        <v>4127</v>
      </c>
      <c r="L256" t="s">
        <v>3849</v>
      </c>
      <c r="M256" t="s">
        <v>3262</v>
      </c>
      <c r="N256" t="s">
        <v>3267</v>
      </c>
      <c r="O256" t="s">
        <v>3787</v>
      </c>
      <c r="P256" t="s">
        <v>3265</v>
      </c>
      <c r="Q256" t="s">
        <v>3265</v>
      </c>
      <c r="S256" t="s">
        <v>493</v>
      </c>
      <c r="T256" t="s">
        <v>4434</v>
      </c>
      <c r="U256" t="s">
        <v>57</v>
      </c>
      <c r="V256" t="s">
        <v>3262</v>
      </c>
      <c r="W256" t="s">
        <v>3267</v>
      </c>
      <c r="X256" t="s">
        <v>4147</v>
      </c>
      <c r="Y256" t="s">
        <v>3265</v>
      </c>
      <c r="Z256" t="s">
        <v>3265</v>
      </c>
    </row>
    <row r="257" spans="1:26" hidden="1" x14ac:dyDescent="0.25">
      <c r="A257" t="s">
        <v>508</v>
      </c>
      <c r="B257" t="s">
        <v>3702</v>
      </c>
      <c r="C257" t="s">
        <v>3703</v>
      </c>
      <c r="D257" t="s">
        <v>472</v>
      </c>
      <c r="E257" t="s">
        <v>3274</v>
      </c>
      <c r="F257" t="s">
        <v>3264</v>
      </c>
      <c r="G257" t="s">
        <v>3265</v>
      </c>
      <c r="H257" t="s">
        <v>3270</v>
      </c>
      <c r="J257" t="s">
        <v>669</v>
      </c>
      <c r="K257" t="s">
        <v>4128</v>
      </c>
      <c r="L257" t="s">
        <v>4129</v>
      </c>
      <c r="M257" t="s">
        <v>3262</v>
      </c>
      <c r="N257" t="s">
        <v>3267</v>
      </c>
      <c r="O257" t="s">
        <v>3787</v>
      </c>
      <c r="P257" t="s">
        <v>3265</v>
      </c>
      <c r="Q257" t="s">
        <v>3265</v>
      </c>
      <c r="S257" t="s">
        <v>491</v>
      </c>
      <c r="T257" t="s">
        <v>4435</v>
      </c>
      <c r="U257" t="s">
        <v>3899</v>
      </c>
      <c r="V257" t="s">
        <v>472</v>
      </c>
      <c r="W257" t="s">
        <v>3267</v>
      </c>
      <c r="X257" t="s">
        <v>4147</v>
      </c>
      <c r="Y257" t="s">
        <v>3265</v>
      </c>
      <c r="Z257" t="s">
        <v>3265</v>
      </c>
    </row>
    <row r="258" spans="1:26" hidden="1" x14ac:dyDescent="0.25">
      <c r="A258" t="s">
        <v>508</v>
      </c>
      <c r="B258" t="s">
        <v>3704</v>
      </c>
      <c r="C258" t="s">
        <v>3705</v>
      </c>
      <c r="D258" t="s">
        <v>472</v>
      </c>
      <c r="E258" t="s">
        <v>3267</v>
      </c>
      <c r="F258" t="s">
        <v>3264</v>
      </c>
      <c r="G258" t="s">
        <v>3265</v>
      </c>
      <c r="H258" t="s">
        <v>3270</v>
      </c>
      <c r="J258" t="s">
        <v>502</v>
      </c>
      <c r="K258" t="s">
        <v>4130</v>
      </c>
      <c r="L258" t="s">
        <v>4131</v>
      </c>
      <c r="M258" t="s">
        <v>472</v>
      </c>
      <c r="N258" t="s">
        <v>3277</v>
      </c>
      <c r="O258" t="s">
        <v>3787</v>
      </c>
      <c r="P258" t="s">
        <v>3265</v>
      </c>
      <c r="Q258" t="s">
        <v>3270</v>
      </c>
      <c r="S258" t="s">
        <v>493</v>
      </c>
      <c r="T258" t="s">
        <v>4436</v>
      </c>
      <c r="U258" t="s">
        <v>4437</v>
      </c>
      <c r="V258" t="s">
        <v>472</v>
      </c>
      <c r="W258" t="s">
        <v>3274</v>
      </c>
      <c r="X258" t="s">
        <v>4147</v>
      </c>
      <c r="Y258" t="s">
        <v>3265</v>
      </c>
      <c r="Z258" t="s">
        <v>3265</v>
      </c>
    </row>
    <row r="259" spans="1:26" hidden="1" x14ac:dyDescent="0.25">
      <c r="A259" t="s">
        <v>508</v>
      </c>
      <c r="B259" t="s">
        <v>3706</v>
      </c>
      <c r="C259" t="s">
        <v>3707</v>
      </c>
      <c r="D259" t="s">
        <v>3262</v>
      </c>
      <c r="E259" t="s">
        <v>3274</v>
      </c>
      <c r="F259" t="s">
        <v>3264</v>
      </c>
      <c r="G259" t="s">
        <v>3265</v>
      </c>
      <c r="H259" t="s">
        <v>3270</v>
      </c>
      <c r="J259" t="s">
        <v>507</v>
      </c>
      <c r="K259" t="s">
        <v>4132</v>
      </c>
      <c r="L259" t="s">
        <v>4084</v>
      </c>
      <c r="M259" t="s">
        <v>3262</v>
      </c>
      <c r="N259" t="s">
        <v>3263</v>
      </c>
      <c r="O259" t="s">
        <v>3787</v>
      </c>
      <c r="P259" t="s">
        <v>3265</v>
      </c>
      <c r="Q259" t="s">
        <v>3265</v>
      </c>
      <c r="S259" t="s">
        <v>493</v>
      </c>
      <c r="T259" t="s">
        <v>3474</v>
      </c>
      <c r="U259" t="s">
        <v>3475</v>
      </c>
      <c r="V259" t="s">
        <v>3262</v>
      </c>
      <c r="W259" t="s">
        <v>3263</v>
      </c>
      <c r="X259" t="s">
        <v>4147</v>
      </c>
      <c r="Y259" t="s">
        <v>3265</v>
      </c>
      <c r="Z259" t="s">
        <v>3265</v>
      </c>
    </row>
    <row r="260" spans="1:26" hidden="1" x14ac:dyDescent="0.25">
      <c r="A260" t="s">
        <v>508</v>
      </c>
      <c r="B260" t="s">
        <v>3706</v>
      </c>
      <c r="C260" t="s">
        <v>3512</v>
      </c>
      <c r="D260" t="s">
        <v>3262</v>
      </c>
      <c r="E260" t="s">
        <v>3277</v>
      </c>
      <c r="F260" t="s">
        <v>3264</v>
      </c>
      <c r="G260" t="s">
        <v>3265</v>
      </c>
      <c r="H260" t="s">
        <v>3270</v>
      </c>
      <c r="J260" t="s">
        <v>22</v>
      </c>
      <c r="K260" t="s">
        <v>419</v>
      </c>
      <c r="L260" t="s">
        <v>104</v>
      </c>
      <c r="M260" t="s">
        <v>3262</v>
      </c>
      <c r="N260" t="s">
        <v>3267</v>
      </c>
      <c r="O260" t="s">
        <v>3787</v>
      </c>
      <c r="P260" t="s">
        <v>3265</v>
      </c>
      <c r="Q260" t="s">
        <v>3265</v>
      </c>
      <c r="S260" t="s">
        <v>485</v>
      </c>
      <c r="T260" t="s">
        <v>4438</v>
      </c>
      <c r="U260" t="s">
        <v>4439</v>
      </c>
      <c r="V260" t="s">
        <v>472</v>
      </c>
      <c r="W260" t="s">
        <v>3277</v>
      </c>
      <c r="X260" t="s">
        <v>4147</v>
      </c>
      <c r="Y260" t="s">
        <v>3265</v>
      </c>
      <c r="Z260" t="s">
        <v>3265</v>
      </c>
    </row>
    <row r="261" spans="1:26" hidden="1" x14ac:dyDescent="0.25">
      <c r="A261" t="s">
        <v>2555</v>
      </c>
      <c r="B261" t="s">
        <v>3708</v>
      </c>
      <c r="C261" t="s">
        <v>3709</v>
      </c>
      <c r="D261" t="s">
        <v>3262</v>
      </c>
      <c r="E261" t="s">
        <v>3274</v>
      </c>
      <c r="F261" t="s">
        <v>3264</v>
      </c>
      <c r="G261" t="s">
        <v>3265</v>
      </c>
      <c r="H261" t="s">
        <v>3265</v>
      </c>
      <c r="J261" t="s">
        <v>491</v>
      </c>
      <c r="K261" t="s">
        <v>4133</v>
      </c>
      <c r="L261" t="s">
        <v>4134</v>
      </c>
      <c r="M261" t="s">
        <v>472</v>
      </c>
      <c r="N261" t="s">
        <v>3267</v>
      </c>
      <c r="O261" t="s">
        <v>3787</v>
      </c>
      <c r="P261" t="s">
        <v>3265</v>
      </c>
      <c r="Q261" t="s">
        <v>3265</v>
      </c>
      <c r="S261" t="s">
        <v>493</v>
      </c>
      <c r="T261" t="s">
        <v>4440</v>
      </c>
      <c r="U261" t="s">
        <v>4441</v>
      </c>
      <c r="V261" t="s">
        <v>472</v>
      </c>
      <c r="W261" t="s">
        <v>3267</v>
      </c>
      <c r="X261" t="s">
        <v>4147</v>
      </c>
      <c r="Y261" t="s">
        <v>3265</v>
      </c>
      <c r="Z261" t="s">
        <v>3265</v>
      </c>
    </row>
    <row r="262" spans="1:26" hidden="1" x14ac:dyDescent="0.25">
      <c r="A262" t="s">
        <v>485</v>
      </c>
      <c r="B262" t="s">
        <v>3710</v>
      </c>
      <c r="C262" t="s">
        <v>161</v>
      </c>
      <c r="D262" t="s">
        <v>472</v>
      </c>
      <c r="E262" t="s">
        <v>3267</v>
      </c>
      <c r="F262" t="s">
        <v>3264</v>
      </c>
      <c r="G262" t="s">
        <v>3265</v>
      </c>
      <c r="H262" t="s">
        <v>3265</v>
      </c>
      <c r="J262" t="s">
        <v>493</v>
      </c>
      <c r="K262" t="s">
        <v>4135</v>
      </c>
      <c r="L262" t="s">
        <v>4136</v>
      </c>
      <c r="M262" t="s">
        <v>472</v>
      </c>
      <c r="N262" t="s">
        <v>3263</v>
      </c>
      <c r="O262" t="s">
        <v>3787</v>
      </c>
      <c r="P262" t="s">
        <v>3265</v>
      </c>
      <c r="Q262" t="s">
        <v>3265</v>
      </c>
      <c r="S262" t="s">
        <v>493</v>
      </c>
      <c r="T262" t="s">
        <v>3476</v>
      </c>
      <c r="U262" t="s">
        <v>3477</v>
      </c>
      <c r="V262" t="s">
        <v>472</v>
      </c>
      <c r="W262" t="s">
        <v>3267</v>
      </c>
      <c r="X262" t="s">
        <v>4147</v>
      </c>
      <c r="Y262" t="s">
        <v>3265</v>
      </c>
      <c r="Z262" t="s">
        <v>3265</v>
      </c>
    </row>
    <row r="263" spans="1:26" hidden="1" x14ac:dyDescent="0.25">
      <c r="A263" t="s">
        <v>508</v>
      </c>
      <c r="B263" t="s">
        <v>3711</v>
      </c>
      <c r="C263" t="s">
        <v>3712</v>
      </c>
      <c r="D263" t="s">
        <v>3262</v>
      </c>
      <c r="E263" t="s">
        <v>3274</v>
      </c>
      <c r="F263" t="s">
        <v>3264</v>
      </c>
      <c r="G263" t="s">
        <v>3265</v>
      </c>
      <c r="H263" t="s">
        <v>3270</v>
      </c>
      <c r="J263" t="s">
        <v>493</v>
      </c>
      <c r="K263" t="s">
        <v>4137</v>
      </c>
      <c r="L263" t="s">
        <v>4138</v>
      </c>
      <c r="M263" t="s">
        <v>3262</v>
      </c>
      <c r="N263" t="s">
        <v>3267</v>
      </c>
      <c r="O263" t="s">
        <v>3787</v>
      </c>
      <c r="P263" t="s">
        <v>3265</v>
      </c>
      <c r="Q263" t="s">
        <v>3265</v>
      </c>
      <c r="S263" t="s">
        <v>485</v>
      </c>
      <c r="T263" t="s">
        <v>3478</v>
      </c>
      <c r="U263" t="s">
        <v>4442</v>
      </c>
      <c r="V263" t="s">
        <v>3262</v>
      </c>
      <c r="W263" t="s">
        <v>3277</v>
      </c>
      <c r="X263" t="s">
        <v>4147</v>
      </c>
      <c r="Y263" t="s">
        <v>3265</v>
      </c>
      <c r="Z263" t="s">
        <v>3270</v>
      </c>
    </row>
    <row r="264" spans="1:26" hidden="1" x14ac:dyDescent="0.25">
      <c r="A264" t="s">
        <v>508</v>
      </c>
      <c r="B264" t="s">
        <v>3713</v>
      </c>
      <c r="C264" t="s">
        <v>3617</v>
      </c>
      <c r="D264" t="s">
        <v>3262</v>
      </c>
      <c r="E264" t="s">
        <v>3274</v>
      </c>
      <c r="F264" t="s">
        <v>3264</v>
      </c>
      <c r="G264" t="s">
        <v>3265</v>
      </c>
      <c r="H264" t="s">
        <v>3270</v>
      </c>
      <c r="J264" t="s">
        <v>491</v>
      </c>
      <c r="K264" t="s">
        <v>4139</v>
      </c>
      <c r="L264" t="s">
        <v>50</v>
      </c>
      <c r="M264" t="s">
        <v>3262</v>
      </c>
      <c r="N264" t="s">
        <v>3274</v>
      </c>
      <c r="O264" t="s">
        <v>3787</v>
      </c>
      <c r="P264" t="s">
        <v>3265</v>
      </c>
      <c r="Q264" t="s">
        <v>3265</v>
      </c>
      <c r="S264" t="s">
        <v>2555</v>
      </c>
      <c r="T264" t="s">
        <v>4443</v>
      </c>
      <c r="U264" t="s">
        <v>83</v>
      </c>
      <c r="V264" t="s">
        <v>3262</v>
      </c>
      <c r="W264" t="s">
        <v>3267</v>
      </c>
      <c r="X264" t="s">
        <v>4147</v>
      </c>
      <c r="Y264" t="s">
        <v>3265</v>
      </c>
      <c r="Z264" t="s">
        <v>3265</v>
      </c>
    </row>
    <row r="265" spans="1:26" hidden="1" x14ac:dyDescent="0.25">
      <c r="A265" t="s">
        <v>666</v>
      </c>
      <c r="B265" t="s">
        <v>3714</v>
      </c>
      <c r="C265" t="s">
        <v>3715</v>
      </c>
      <c r="D265" t="s">
        <v>472</v>
      </c>
      <c r="E265" t="s">
        <v>3263</v>
      </c>
      <c r="F265" t="s">
        <v>3264</v>
      </c>
      <c r="G265" t="s">
        <v>3265</v>
      </c>
      <c r="H265" t="s">
        <v>3270</v>
      </c>
      <c r="J265" t="s">
        <v>493</v>
      </c>
      <c r="K265" t="s">
        <v>4140</v>
      </c>
      <c r="L265" t="s">
        <v>4141</v>
      </c>
      <c r="M265" t="s">
        <v>3262</v>
      </c>
      <c r="N265" t="s">
        <v>3267</v>
      </c>
      <c r="O265" t="s">
        <v>3787</v>
      </c>
      <c r="P265" t="s">
        <v>3265</v>
      </c>
      <c r="Q265" t="s">
        <v>3265</v>
      </c>
      <c r="S265" t="s">
        <v>491</v>
      </c>
      <c r="T265" t="s">
        <v>4444</v>
      </c>
      <c r="U265" t="s">
        <v>733</v>
      </c>
      <c r="V265" t="s">
        <v>3262</v>
      </c>
      <c r="W265" t="s">
        <v>3277</v>
      </c>
      <c r="X265" t="s">
        <v>4147</v>
      </c>
      <c r="Y265" t="s">
        <v>3265</v>
      </c>
      <c r="Z265" t="s">
        <v>3265</v>
      </c>
    </row>
    <row r="266" spans="1:26" hidden="1" x14ac:dyDescent="0.25">
      <c r="A266" t="s">
        <v>1039</v>
      </c>
      <c r="B266" t="s">
        <v>3716</v>
      </c>
      <c r="C266" t="s">
        <v>3717</v>
      </c>
      <c r="D266" t="s">
        <v>3262</v>
      </c>
      <c r="E266" t="s">
        <v>3277</v>
      </c>
      <c r="F266" t="s">
        <v>3264</v>
      </c>
      <c r="G266" t="s">
        <v>3265</v>
      </c>
      <c r="H266" t="s">
        <v>3270</v>
      </c>
      <c r="J266" t="s">
        <v>502</v>
      </c>
      <c r="K266" t="s">
        <v>4142</v>
      </c>
      <c r="L266" t="s">
        <v>4143</v>
      </c>
      <c r="M266" t="s">
        <v>3262</v>
      </c>
      <c r="N266" t="s">
        <v>3277</v>
      </c>
      <c r="O266" t="s">
        <v>3787</v>
      </c>
      <c r="P266" t="s">
        <v>3265</v>
      </c>
      <c r="Q266" t="s">
        <v>3265</v>
      </c>
      <c r="S266" t="s">
        <v>491</v>
      </c>
      <c r="T266" t="s">
        <v>3483</v>
      </c>
      <c r="U266" t="s">
        <v>3484</v>
      </c>
      <c r="V266" t="s">
        <v>472</v>
      </c>
      <c r="W266" t="s">
        <v>3274</v>
      </c>
      <c r="X266" t="s">
        <v>4147</v>
      </c>
      <c r="Y266" t="s">
        <v>3265</v>
      </c>
      <c r="Z266" t="s">
        <v>3265</v>
      </c>
    </row>
    <row r="267" spans="1:26" hidden="1" x14ac:dyDescent="0.25">
      <c r="A267" t="s">
        <v>491</v>
      </c>
      <c r="B267" t="s">
        <v>3718</v>
      </c>
      <c r="C267" t="s">
        <v>1256</v>
      </c>
      <c r="D267" t="s">
        <v>3262</v>
      </c>
      <c r="E267" t="s">
        <v>3277</v>
      </c>
      <c r="F267" t="s">
        <v>3264</v>
      </c>
      <c r="G267" t="s">
        <v>3265</v>
      </c>
      <c r="H267" t="s">
        <v>3270</v>
      </c>
      <c r="J267" t="s">
        <v>508</v>
      </c>
      <c r="K267" t="s">
        <v>4144</v>
      </c>
      <c r="L267" t="s">
        <v>3322</v>
      </c>
      <c r="M267" t="s">
        <v>472</v>
      </c>
      <c r="N267" t="s">
        <v>3274</v>
      </c>
      <c r="O267" t="s">
        <v>3787</v>
      </c>
      <c r="P267" t="s">
        <v>3265</v>
      </c>
      <c r="Q267" t="s">
        <v>3270</v>
      </c>
      <c r="S267" t="s">
        <v>1215</v>
      </c>
      <c r="T267" t="s">
        <v>4445</v>
      </c>
      <c r="U267" t="s">
        <v>4446</v>
      </c>
      <c r="V267" t="s">
        <v>3262</v>
      </c>
      <c r="W267" t="s">
        <v>3277</v>
      </c>
      <c r="X267" t="s">
        <v>4147</v>
      </c>
      <c r="Y267" t="s">
        <v>3265</v>
      </c>
      <c r="Z267" t="s">
        <v>3265</v>
      </c>
    </row>
    <row r="268" spans="1:26" hidden="1" x14ac:dyDescent="0.25">
      <c r="A268" t="s">
        <v>493</v>
      </c>
      <c r="B268" t="s">
        <v>3719</v>
      </c>
      <c r="C268" t="s">
        <v>3445</v>
      </c>
      <c r="D268" t="s">
        <v>3262</v>
      </c>
      <c r="E268" t="s">
        <v>3274</v>
      </c>
      <c r="F268" t="s">
        <v>3264</v>
      </c>
      <c r="G268" t="s">
        <v>3265</v>
      </c>
      <c r="H268" t="s">
        <v>3265</v>
      </c>
      <c r="J268" t="s">
        <v>493</v>
      </c>
      <c r="K268" t="s">
        <v>3777</v>
      </c>
      <c r="L268" t="s">
        <v>193</v>
      </c>
      <c r="M268" t="s">
        <v>3262</v>
      </c>
      <c r="N268" t="s">
        <v>3267</v>
      </c>
      <c r="O268" t="s">
        <v>3787</v>
      </c>
      <c r="P268" t="s">
        <v>3265</v>
      </c>
      <c r="Q268" t="s">
        <v>3270</v>
      </c>
      <c r="S268" t="s">
        <v>491</v>
      </c>
      <c r="T268" t="s">
        <v>3485</v>
      </c>
      <c r="U268" t="s">
        <v>3486</v>
      </c>
      <c r="V268" t="s">
        <v>3262</v>
      </c>
      <c r="W268" t="s">
        <v>3277</v>
      </c>
      <c r="X268" t="s">
        <v>4147</v>
      </c>
      <c r="Y268" t="s">
        <v>3265</v>
      </c>
      <c r="Z268" t="s">
        <v>3265</v>
      </c>
    </row>
    <row r="269" spans="1:26" hidden="1" x14ac:dyDescent="0.25">
      <c r="A269" t="s">
        <v>493</v>
      </c>
      <c r="B269" t="s">
        <v>3720</v>
      </c>
      <c r="C269" t="s">
        <v>248</v>
      </c>
      <c r="D269" t="s">
        <v>3262</v>
      </c>
      <c r="E269" t="s">
        <v>3274</v>
      </c>
      <c r="F269" t="s">
        <v>3264</v>
      </c>
      <c r="G269" t="s">
        <v>3265</v>
      </c>
      <c r="H269" t="s">
        <v>3265</v>
      </c>
      <c r="J269" t="s">
        <v>493</v>
      </c>
      <c r="K269" t="s">
        <v>3779</v>
      </c>
      <c r="L269" t="s">
        <v>3780</v>
      </c>
      <c r="M269" t="s">
        <v>472</v>
      </c>
      <c r="N269" t="s">
        <v>3267</v>
      </c>
      <c r="O269" t="s">
        <v>3787</v>
      </c>
      <c r="P269" t="s">
        <v>3265</v>
      </c>
      <c r="Q269" t="s">
        <v>3265</v>
      </c>
      <c r="S269" t="s">
        <v>666</v>
      </c>
      <c r="T269" t="s">
        <v>4447</v>
      </c>
      <c r="U269" t="s">
        <v>4448</v>
      </c>
      <c r="V269" t="s">
        <v>472</v>
      </c>
      <c r="W269" t="s">
        <v>3274</v>
      </c>
      <c r="X269" t="s">
        <v>4147</v>
      </c>
      <c r="Y269" t="s">
        <v>3265</v>
      </c>
      <c r="Z269" t="s">
        <v>3270</v>
      </c>
    </row>
    <row r="270" spans="1:26" hidden="1" x14ac:dyDescent="0.25">
      <c r="A270" t="s">
        <v>666</v>
      </c>
      <c r="B270" t="s">
        <v>3721</v>
      </c>
      <c r="C270" t="s">
        <v>3722</v>
      </c>
      <c r="D270" t="s">
        <v>472</v>
      </c>
      <c r="E270" t="s">
        <v>3267</v>
      </c>
      <c r="F270" t="s">
        <v>3264</v>
      </c>
      <c r="G270" t="s">
        <v>3265</v>
      </c>
      <c r="H270" t="s">
        <v>3270</v>
      </c>
      <c r="S270" t="s">
        <v>508</v>
      </c>
      <c r="T270" t="s">
        <v>4449</v>
      </c>
      <c r="U270" t="s">
        <v>4450</v>
      </c>
      <c r="V270" t="s">
        <v>472</v>
      </c>
      <c r="W270" t="s">
        <v>3277</v>
      </c>
      <c r="X270" t="s">
        <v>4147</v>
      </c>
      <c r="Y270" t="s">
        <v>3265</v>
      </c>
      <c r="Z270" t="s">
        <v>3270</v>
      </c>
    </row>
    <row r="271" spans="1:26" hidden="1" x14ac:dyDescent="0.25">
      <c r="A271" t="s">
        <v>485</v>
      </c>
      <c r="B271" t="s">
        <v>3723</v>
      </c>
      <c r="C271" t="s">
        <v>3724</v>
      </c>
      <c r="D271" t="s">
        <v>3262</v>
      </c>
      <c r="E271" t="s">
        <v>3267</v>
      </c>
      <c r="F271" t="s">
        <v>3264</v>
      </c>
      <c r="G271" t="s">
        <v>3265</v>
      </c>
      <c r="H271" t="s">
        <v>3265</v>
      </c>
      <c r="S271" t="s">
        <v>485</v>
      </c>
      <c r="T271" t="s">
        <v>3489</v>
      </c>
      <c r="U271" t="s">
        <v>2215</v>
      </c>
      <c r="V271" t="s">
        <v>3262</v>
      </c>
      <c r="W271" t="s">
        <v>3277</v>
      </c>
      <c r="X271" t="s">
        <v>4147</v>
      </c>
      <c r="Y271" t="s">
        <v>3265</v>
      </c>
      <c r="Z271" t="s">
        <v>3265</v>
      </c>
    </row>
    <row r="272" spans="1:26" hidden="1" x14ac:dyDescent="0.25">
      <c r="A272" t="s">
        <v>485</v>
      </c>
      <c r="B272" t="s">
        <v>3725</v>
      </c>
      <c r="C272" t="s">
        <v>3726</v>
      </c>
      <c r="D272" t="s">
        <v>3262</v>
      </c>
      <c r="E272" t="s">
        <v>3267</v>
      </c>
      <c r="F272" t="s">
        <v>3264</v>
      </c>
      <c r="G272" t="s">
        <v>3265</v>
      </c>
      <c r="H272" t="s">
        <v>3265</v>
      </c>
      <c r="S272" t="s">
        <v>491</v>
      </c>
      <c r="T272" t="s">
        <v>4451</v>
      </c>
      <c r="U272" t="s">
        <v>4452</v>
      </c>
      <c r="V272" t="s">
        <v>3262</v>
      </c>
      <c r="W272" t="s">
        <v>3274</v>
      </c>
      <c r="X272" t="s">
        <v>4147</v>
      </c>
      <c r="Y272" t="s">
        <v>3265</v>
      </c>
      <c r="Z272" t="s">
        <v>3265</v>
      </c>
    </row>
    <row r="273" spans="1:26" hidden="1" x14ac:dyDescent="0.25">
      <c r="A273" t="s">
        <v>485</v>
      </c>
      <c r="B273" t="s">
        <v>3727</v>
      </c>
      <c r="C273" t="s">
        <v>3308</v>
      </c>
      <c r="D273" t="s">
        <v>3262</v>
      </c>
      <c r="E273" t="s">
        <v>3263</v>
      </c>
      <c r="F273" t="s">
        <v>3264</v>
      </c>
      <c r="G273" t="s">
        <v>3265</v>
      </c>
      <c r="H273" t="s">
        <v>3270</v>
      </c>
      <c r="S273" t="s">
        <v>493</v>
      </c>
      <c r="T273" t="s">
        <v>3492</v>
      </c>
      <c r="U273" t="s">
        <v>3493</v>
      </c>
      <c r="V273" t="s">
        <v>472</v>
      </c>
      <c r="W273" t="s">
        <v>3277</v>
      </c>
      <c r="X273" t="s">
        <v>4147</v>
      </c>
      <c r="Y273" t="s">
        <v>3265</v>
      </c>
      <c r="Z273" t="s">
        <v>3265</v>
      </c>
    </row>
    <row r="274" spans="1:26" hidden="1" x14ac:dyDescent="0.25">
      <c r="A274" t="s">
        <v>2354</v>
      </c>
      <c r="B274" t="s">
        <v>3728</v>
      </c>
      <c r="C274" t="s">
        <v>3729</v>
      </c>
      <c r="D274" t="s">
        <v>472</v>
      </c>
      <c r="E274" t="s">
        <v>3267</v>
      </c>
      <c r="F274" t="s">
        <v>3264</v>
      </c>
      <c r="G274" t="s">
        <v>3265</v>
      </c>
      <c r="H274" t="s">
        <v>3270</v>
      </c>
      <c r="S274" t="s">
        <v>493</v>
      </c>
      <c r="T274" t="s">
        <v>4453</v>
      </c>
      <c r="U274" t="s">
        <v>326</v>
      </c>
      <c r="V274" t="s">
        <v>3262</v>
      </c>
      <c r="W274" t="s">
        <v>3267</v>
      </c>
      <c r="X274" t="s">
        <v>4147</v>
      </c>
      <c r="Y274" t="s">
        <v>3265</v>
      </c>
      <c r="Z274" t="s">
        <v>3265</v>
      </c>
    </row>
    <row r="275" spans="1:26" hidden="1" x14ac:dyDescent="0.25">
      <c r="A275" t="s">
        <v>485</v>
      </c>
      <c r="B275" t="s">
        <v>3730</v>
      </c>
      <c r="C275" t="s">
        <v>3731</v>
      </c>
      <c r="D275" t="s">
        <v>3262</v>
      </c>
      <c r="E275" t="s">
        <v>3267</v>
      </c>
      <c r="F275" t="s">
        <v>3264</v>
      </c>
      <c r="G275" t="s">
        <v>3265</v>
      </c>
      <c r="H275" t="s">
        <v>3270</v>
      </c>
      <c r="S275" t="s">
        <v>1050</v>
      </c>
      <c r="T275" t="s">
        <v>4454</v>
      </c>
      <c r="U275" t="s">
        <v>3359</v>
      </c>
      <c r="V275" t="s">
        <v>3262</v>
      </c>
      <c r="W275" t="s">
        <v>3267</v>
      </c>
      <c r="X275" t="s">
        <v>4147</v>
      </c>
      <c r="Y275" t="s">
        <v>3265</v>
      </c>
      <c r="Z275" t="s">
        <v>3265</v>
      </c>
    </row>
    <row r="276" spans="1:26" hidden="1" x14ac:dyDescent="0.25">
      <c r="A276" t="s">
        <v>493</v>
      </c>
      <c r="B276" t="s">
        <v>3732</v>
      </c>
      <c r="C276" t="s">
        <v>3733</v>
      </c>
      <c r="D276" t="s">
        <v>472</v>
      </c>
      <c r="E276" t="s">
        <v>3263</v>
      </c>
      <c r="F276" t="s">
        <v>3264</v>
      </c>
      <c r="G276" t="s">
        <v>3265</v>
      </c>
      <c r="H276" t="s">
        <v>3265</v>
      </c>
      <c r="S276" t="s">
        <v>2555</v>
      </c>
      <c r="T276" t="s">
        <v>4455</v>
      </c>
      <c r="U276" t="s">
        <v>4456</v>
      </c>
      <c r="V276" t="s">
        <v>3262</v>
      </c>
      <c r="W276" t="s">
        <v>3267</v>
      </c>
      <c r="X276" t="s">
        <v>4147</v>
      </c>
      <c r="Y276" t="s">
        <v>3265</v>
      </c>
      <c r="Z276" t="s">
        <v>3265</v>
      </c>
    </row>
    <row r="277" spans="1:26" hidden="1" x14ac:dyDescent="0.25">
      <c r="A277" t="s">
        <v>486</v>
      </c>
      <c r="B277" t="s">
        <v>3734</v>
      </c>
      <c r="C277" t="s">
        <v>3735</v>
      </c>
      <c r="D277" t="s">
        <v>472</v>
      </c>
      <c r="E277" t="s">
        <v>3267</v>
      </c>
      <c r="F277" t="s">
        <v>3264</v>
      </c>
      <c r="G277" t="s">
        <v>3265</v>
      </c>
      <c r="H277" t="s">
        <v>3265</v>
      </c>
      <c r="S277" t="s">
        <v>2555</v>
      </c>
      <c r="T277" t="s">
        <v>4457</v>
      </c>
      <c r="U277" t="s">
        <v>317</v>
      </c>
      <c r="V277" t="s">
        <v>3262</v>
      </c>
      <c r="W277" t="s">
        <v>3277</v>
      </c>
      <c r="X277" t="s">
        <v>4147</v>
      </c>
      <c r="Y277" t="s">
        <v>3265</v>
      </c>
      <c r="Z277" t="s">
        <v>3265</v>
      </c>
    </row>
    <row r="278" spans="1:26" hidden="1" x14ac:dyDescent="0.25">
      <c r="A278" t="s">
        <v>508</v>
      </c>
      <c r="B278" t="s">
        <v>3736</v>
      </c>
      <c r="C278" t="s">
        <v>3737</v>
      </c>
      <c r="D278" t="s">
        <v>3262</v>
      </c>
      <c r="E278" t="s">
        <v>3267</v>
      </c>
      <c r="F278" t="s">
        <v>3264</v>
      </c>
      <c r="G278" t="s">
        <v>3265</v>
      </c>
      <c r="H278" t="s">
        <v>3270</v>
      </c>
      <c r="S278" t="s">
        <v>667</v>
      </c>
      <c r="T278" t="s">
        <v>4458</v>
      </c>
      <c r="U278" t="s">
        <v>4459</v>
      </c>
      <c r="V278" t="s">
        <v>472</v>
      </c>
      <c r="W278" t="s">
        <v>3274</v>
      </c>
      <c r="X278" t="s">
        <v>4147</v>
      </c>
      <c r="Y278" t="s">
        <v>3265</v>
      </c>
      <c r="Z278" t="s">
        <v>3265</v>
      </c>
    </row>
    <row r="279" spans="1:26" x14ac:dyDescent="0.25">
      <c r="A279" t="s">
        <v>491</v>
      </c>
      <c r="B279" t="s">
        <v>3738</v>
      </c>
      <c r="C279" t="s">
        <v>3387</v>
      </c>
      <c r="D279" t="s">
        <v>472</v>
      </c>
      <c r="E279" t="s">
        <v>3267</v>
      </c>
      <c r="F279" t="s">
        <v>3264</v>
      </c>
      <c r="G279" t="s">
        <v>3265</v>
      </c>
      <c r="H279" t="s">
        <v>3270</v>
      </c>
      <c r="S279" t="s">
        <v>22</v>
      </c>
      <c r="T279" t="s">
        <v>623</v>
      </c>
      <c r="U279" t="s">
        <v>3160</v>
      </c>
      <c r="V279" t="s">
        <v>3262</v>
      </c>
      <c r="W279" t="s">
        <v>3277</v>
      </c>
      <c r="X279" t="s">
        <v>4147</v>
      </c>
      <c r="Y279" t="s">
        <v>3265</v>
      </c>
      <c r="Z279" t="s">
        <v>3270</v>
      </c>
    </row>
    <row r="280" spans="1:26" hidden="1" x14ac:dyDescent="0.25">
      <c r="A280" t="s">
        <v>502</v>
      </c>
      <c r="B280" t="s">
        <v>3739</v>
      </c>
      <c r="C280" t="s">
        <v>3740</v>
      </c>
      <c r="D280" t="s">
        <v>3262</v>
      </c>
      <c r="E280" t="s">
        <v>3277</v>
      </c>
      <c r="F280" t="s">
        <v>3264</v>
      </c>
      <c r="G280" t="s">
        <v>3265</v>
      </c>
      <c r="H280" t="s">
        <v>3270</v>
      </c>
      <c r="S280" t="s">
        <v>508</v>
      </c>
      <c r="T280" t="s">
        <v>3498</v>
      </c>
      <c r="U280" t="s">
        <v>3499</v>
      </c>
      <c r="V280" t="s">
        <v>3262</v>
      </c>
      <c r="W280" t="s">
        <v>3263</v>
      </c>
      <c r="X280" t="s">
        <v>4147</v>
      </c>
      <c r="Y280" t="s">
        <v>3265</v>
      </c>
      <c r="Z280" t="s">
        <v>3270</v>
      </c>
    </row>
    <row r="281" spans="1:26" hidden="1" x14ac:dyDescent="0.25">
      <c r="A281" t="s">
        <v>508</v>
      </c>
      <c r="B281" t="s">
        <v>3741</v>
      </c>
      <c r="C281" t="s">
        <v>3742</v>
      </c>
      <c r="D281" t="s">
        <v>472</v>
      </c>
      <c r="E281" t="s">
        <v>3274</v>
      </c>
      <c r="F281" t="s">
        <v>3264</v>
      </c>
      <c r="G281" t="s">
        <v>3265</v>
      </c>
      <c r="H281" t="s">
        <v>3270</v>
      </c>
      <c r="S281" t="s">
        <v>493</v>
      </c>
      <c r="T281" t="s">
        <v>3500</v>
      </c>
      <c r="U281" t="s">
        <v>3501</v>
      </c>
      <c r="V281" t="s">
        <v>3262</v>
      </c>
      <c r="W281" t="s">
        <v>3263</v>
      </c>
      <c r="X281" t="s">
        <v>4147</v>
      </c>
      <c r="Y281" t="s">
        <v>3265</v>
      </c>
      <c r="Z281" t="s">
        <v>3265</v>
      </c>
    </row>
    <row r="282" spans="1:26" hidden="1" x14ac:dyDescent="0.25">
      <c r="A282" t="s">
        <v>493</v>
      </c>
      <c r="B282" t="s">
        <v>3743</v>
      </c>
      <c r="C282" t="s">
        <v>3744</v>
      </c>
      <c r="D282" t="s">
        <v>3262</v>
      </c>
      <c r="E282" t="s">
        <v>3274</v>
      </c>
      <c r="F282" t="s">
        <v>3264</v>
      </c>
      <c r="G282" t="s">
        <v>3265</v>
      </c>
      <c r="H282" t="s">
        <v>3265</v>
      </c>
      <c r="S282" t="s">
        <v>493</v>
      </c>
      <c r="T282" t="s">
        <v>4460</v>
      </c>
      <c r="U282" t="s">
        <v>85</v>
      </c>
      <c r="V282" t="s">
        <v>3262</v>
      </c>
      <c r="W282" t="s">
        <v>3267</v>
      </c>
      <c r="X282" t="s">
        <v>4147</v>
      </c>
      <c r="Y282" t="s">
        <v>3265</v>
      </c>
      <c r="Z282" t="s">
        <v>3265</v>
      </c>
    </row>
    <row r="283" spans="1:26" hidden="1" x14ac:dyDescent="0.25">
      <c r="A283" t="s">
        <v>491</v>
      </c>
      <c r="B283" t="s">
        <v>3745</v>
      </c>
      <c r="C283" t="s">
        <v>3486</v>
      </c>
      <c r="D283" t="s">
        <v>3262</v>
      </c>
      <c r="E283" t="s">
        <v>3277</v>
      </c>
      <c r="F283" t="s">
        <v>3264</v>
      </c>
      <c r="G283" t="s">
        <v>3265</v>
      </c>
      <c r="H283" t="s">
        <v>3265</v>
      </c>
      <c r="S283" t="s">
        <v>502</v>
      </c>
      <c r="T283" t="s">
        <v>3955</v>
      </c>
      <c r="U283" t="s">
        <v>1004</v>
      </c>
      <c r="V283" t="s">
        <v>472</v>
      </c>
      <c r="W283" t="s">
        <v>3267</v>
      </c>
      <c r="X283" t="s">
        <v>4147</v>
      </c>
      <c r="Y283" t="s">
        <v>3265</v>
      </c>
      <c r="Z283" t="s">
        <v>3270</v>
      </c>
    </row>
    <row r="284" spans="1:26" hidden="1" x14ac:dyDescent="0.25">
      <c r="A284" t="s">
        <v>491</v>
      </c>
      <c r="B284" t="s">
        <v>3746</v>
      </c>
      <c r="C284" t="s">
        <v>3747</v>
      </c>
      <c r="D284" t="s">
        <v>472</v>
      </c>
      <c r="E284" t="s">
        <v>3267</v>
      </c>
      <c r="F284" t="s">
        <v>3264</v>
      </c>
      <c r="G284" t="s">
        <v>3265</v>
      </c>
      <c r="H284" t="s">
        <v>3265</v>
      </c>
      <c r="S284" t="s">
        <v>493</v>
      </c>
      <c r="T284" t="s">
        <v>3955</v>
      </c>
      <c r="U284" t="s">
        <v>4171</v>
      </c>
      <c r="V284" t="s">
        <v>3262</v>
      </c>
      <c r="W284" t="s">
        <v>3277</v>
      </c>
      <c r="X284" t="s">
        <v>4147</v>
      </c>
      <c r="Y284" t="s">
        <v>3265</v>
      </c>
      <c r="Z284" t="s">
        <v>3265</v>
      </c>
    </row>
    <row r="285" spans="1:26" hidden="1" x14ac:dyDescent="0.25">
      <c r="A285" t="s">
        <v>508</v>
      </c>
      <c r="B285" t="s">
        <v>3748</v>
      </c>
      <c r="C285" t="s">
        <v>3522</v>
      </c>
      <c r="D285" t="s">
        <v>3262</v>
      </c>
      <c r="E285" t="s">
        <v>3267</v>
      </c>
      <c r="F285" t="s">
        <v>3264</v>
      </c>
      <c r="G285" t="s">
        <v>3265</v>
      </c>
      <c r="H285" t="s">
        <v>3270</v>
      </c>
      <c r="S285" t="s">
        <v>1036</v>
      </c>
      <c r="T285" t="s">
        <v>4461</v>
      </c>
      <c r="U285" t="s">
        <v>3985</v>
      </c>
      <c r="V285" t="s">
        <v>3262</v>
      </c>
      <c r="W285" t="s">
        <v>3274</v>
      </c>
      <c r="X285" t="s">
        <v>4147</v>
      </c>
      <c r="Y285" t="s">
        <v>3265</v>
      </c>
      <c r="Z285" t="s">
        <v>3265</v>
      </c>
    </row>
    <row r="286" spans="1:26" hidden="1" x14ac:dyDescent="0.25">
      <c r="A286" t="s">
        <v>491</v>
      </c>
      <c r="B286" t="s">
        <v>3749</v>
      </c>
      <c r="C286" t="s">
        <v>3750</v>
      </c>
      <c r="D286" t="s">
        <v>472</v>
      </c>
      <c r="E286" t="s">
        <v>3263</v>
      </c>
      <c r="F286" t="s">
        <v>3264</v>
      </c>
      <c r="G286" t="s">
        <v>3265</v>
      </c>
      <c r="H286" t="s">
        <v>3265</v>
      </c>
      <c r="S286" t="s">
        <v>508</v>
      </c>
      <c r="T286" t="s">
        <v>4462</v>
      </c>
      <c r="U286" t="s">
        <v>4463</v>
      </c>
      <c r="V286" t="s">
        <v>3262</v>
      </c>
      <c r="W286" t="s">
        <v>3274</v>
      </c>
      <c r="X286" t="s">
        <v>4147</v>
      </c>
      <c r="Y286" t="s">
        <v>3265</v>
      </c>
      <c r="Z286" t="s">
        <v>3270</v>
      </c>
    </row>
    <row r="287" spans="1:26" hidden="1" x14ac:dyDescent="0.25">
      <c r="A287" t="s">
        <v>493</v>
      </c>
      <c r="B287" t="s">
        <v>3751</v>
      </c>
      <c r="C287" t="s">
        <v>3752</v>
      </c>
      <c r="D287" t="s">
        <v>3262</v>
      </c>
      <c r="E287" t="s">
        <v>3274</v>
      </c>
      <c r="F287" t="s">
        <v>3264</v>
      </c>
      <c r="G287" t="s">
        <v>3265</v>
      </c>
      <c r="H287" t="s">
        <v>3265</v>
      </c>
      <c r="S287" t="s">
        <v>666</v>
      </c>
      <c r="T287" t="s">
        <v>4464</v>
      </c>
      <c r="U287" t="s">
        <v>4465</v>
      </c>
      <c r="V287" t="s">
        <v>3262</v>
      </c>
      <c r="W287" t="s">
        <v>3267</v>
      </c>
      <c r="X287" t="s">
        <v>4147</v>
      </c>
      <c r="Y287" t="s">
        <v>3265</v>
      </c>
      <c r="Z287" t="s">
        <v>3270</v>
      </c>
    </row>
    <row r="288" spans="1:26" hidden="1" x14ac:dyDescent="0.25">
      <c r="A288" t="s">
        <v>22</v>
      </c>
      <c r="B288" t="s">
        <v>638</v>
      </c>
      <c r="C288" t="s">
        <v>362</v>
      </c>
      <c r="D288" t="s">
        <v>3262</v>
      </c>
      <c r="E288" t="s">
        <v>3267</v>
      </c>
      <c r="F288" t="s">
        <v>3264</v>
      </c>
      <c r="G288" t="s">
        <v>3265</v>
      </c>
      <c r="H288" t="s">
        <v>3265</v>
      </c>
      <c r="S288" t="s">
        <v>508</v>
      </c>
      <c r="T288" t="s">
        <v>3507</v>
      </c>
      <c r="U288" t="s">
        <v>57</v>
      </c>
      <c r="V288" t="s">
        <v>3262</v>
      </c>
      <c r="W288" t="s">
        <v>3263</v>
      </c>
      <c r="X288" t="s">
        <v>4147</v>
      </c>
      <c r="Y288" t="s">
        <v>3265</v>
      </c>
      <c r="Z288" t="s">
        <v>3270</v>
      </c>
    </row>
    <row r="289" spans="1:26" hidden="1" x14ac:dyDescent="0.25">
      <c r="A289" t="s">
        <v>502</v>
      </c>
      <c r="B289" t="s">
        <v>3753</v>
      </c>
      <c r="C289" t="s">
        <v>3754</v>
      </c>
      <c r="D289" t="s">
        <v>3262</v>
      </c>
      <c r="E289" t="s">
        <v>3267</v>
      </c>
      <c r="F289" t="s">
        <v>3264</v>
      </c>
      <c r="G289" t="s">
        <v>3265</v>
      </c>
      <c r="H289" t="s">
        <v>3265</v>
      </c>
      <c r="S289" t="s">
        <v>485</v>
      </c>
      <c r="T289" t="s">
        <v>4466</v>
      </c>
      <c r="U289" t="s">
        <v>4467</v>
      </c>
      <c r="V289" t="s">
        <v>472</v>
      </c>
      <c r="W289" t="s">
        <v>3274</v>
      </c>
      <c r="X289" t="s">
        <v>4147</v>
      </c>
      <c r="Y289" t="s">
        <v>3265</v>
      </c>
      <c r="Z289" t="s">
        <v>3265</v>
      </c>
    </row>
    <row r="290" spans="1:26" hidden="1" x14ac:dyDescent="0.25">
      <c r="A290" t="s">
        <v>3271</v>
      </c>
      <c r="B290" t="s">
        <v>3755</v>
      </c>
      <c r="C290" t="s">
        <v>3554</v>
      </c>
      <c r="D290" t="s">
        <v>3262</v>
      </c>
      <c r="E290" t="s">
        <v>3274</v>
      </c>
      <c r="F290" t="s">
        <v>3264</v>
      </c>
      <c r="G290" t="s">
        <v>3265</v>
      </c>
      <c r="H290" t="s">
        <v>3270</v>
      </c>
      <c r="S290" t="s">
        <v>493</v>
      </c>
      <c r="T290" t="s">
        <v>4468</v>
      </c>
      <c r="U290" t="s">
        <v>104</v>
      </c>
      <c r="V290" t="s">
        <v>3262</v>
      </c>
      <c r="W290" t="s">
        <v>3277</v>
      </c>
      <c r="X290" t="s">
        <v>4147</v>
      </c>
      <c r="Y290" t="s">
        <v>3265</v>
      </c>
      <c r="Z290" t="s">
        <v>3265</v>
      </c>
    </row>
    <row r="291" spans="1:26" hidden="1" x14ac:dyDescent="0.25">
      <c r="A291" t="s">
        <v>3271</v>
      </c>
      <c r="B291" t="s">
        <v>3756</v>
      </c>
      <c r="C291" t="s">
        <v>3757</v>
      </c>
      <c r="D291" t="s">
        <v>3262</v>
      </c>
      <c r="E291" t="s">
        <v>3274</v>
      </c>
      <c r="F291" t="s">
        <v>3264</v>
      </c>
      <c r="G291" t="s">
        <v>3265</v>
      </c>
      <c r="H291" t="s">
        <v>3265</v>
      </c>
      <c r="S291" t="s">
        <v>508</v>
      </c>
      <c r="T291" t="s">
        <v>4469</v>
      </c>
      <c r="U291" t="s">
        <v>4470</v>
      </c>
      <c r="V291" t="s">
        <v>3262</v>
      </c>
      <c r="W291" t="s">
        <v>3267</v>
      </c>
      <c r="X291" t="s">
        <v>4147</v>
      </c>
      <c r="Y291" t="s">
        <v>3265</v>
      </c>
      <c r="Z291" t="s">
        <v>3270</v>
      </c>
    </row>
    <row r="292" spans="1:26" hidden="1" x14ac:dyDescent="0.25">
      <c r="A292" t="s">
        <v>502</v>
      </c>
      <c r="B292" t="s">
        <v>3758</v>
      </c>
      <c r="C292" t="s">
        <v>3759</v>
      </c>
      <c r="D292" t="s">
        <v>3262</v>
      </c>
      <c r="E292" t="s">
        <v>3274</v>
      </c>
      <c r="F292" t="s">
        <v>3264</v>
      </c>
      <c r="G292" t="s">
        <v>3265</v>
      </c>
      <c r="H292" t="s">
        <v>3265</v>
      </c>
      <c r="S292" t="s">
        <v>493</v>
      </c>
      <c r="T292" t="s">
        <v>4471</v>
      </c>
      <c r="U292" t="s">
        <v>1319</v>
      </c>
      <c r="V292" t="s">
        <v>3262</v>
      </c>
      <c r="W292" t="s">
        <v>3274</v>
      </c>
      <c r="X292" t="s">
        <v>4147</v>
      </c>
      <c r="Y292" t="s">
        <v>3265</v>
      </c>
      <c r="Z292" t="s">
        <v>3270</v>
      </c>
    </row>
    <row r="293" spans="1:26" hidden="1" x14ac:dyDescent="0.25">
      <c r="A293" t="s">
        <v>493</v>
      </c>
      <c r="B293" t="s">
        <v>3760</v>
      </c>
      <c r="C293" t="s">
        <v>208</v>
      </c>
      <c r="D293" t="s">
        <v>3262</v>
      </c>
      <c r="E293" t="s">
        <v>3263</v>
      </c>
      <c r="F293" t="s">
        <v>3264</v>
      </c>
      <c r="G293" t="s">
        <v>3265</v>
      </c>
      <c r="H293" t="s">
        <v>3270</v>
      </c>
      <c r="S293" t="s">
        <v>666</v>
      </c>
      <c r="T293" t="s">
        <v>4472</v>
      </c>
      <c r="U293" t="s">
        <v>4473</v>
      </c>
      <c r="V293" t="s">
        <v>3262</v>
      </c>
      <c r="W293" t="s">
        <v>3277</v>
      </c>
      <c r="X293" t="s">
        <v>4147</v>
      </c>
      <c r="Y293" t="s">
        <v>3265</v>
      </c>
      <c r="Z293" t="s">
        <v>3270</v>
      </c>
    </row>
    <row r="294" spans="1:26" hidden="1" x14ac:dyDescent="0.25">
      <c r="A294" t="s">
        <v>508</v>
      </c>
      <c r="B294" t="s">
        <v>3761</v>
      </c>
      <c r="C294" t="s">
        <v>3355</v>
      </c>
      <c r="D294" t="s">
        <v>472</v>
      </c>
      <c r="E294" t="s">
        <v>3267</v>
      </c>
      <c r="F294" t="s">
        <v>3264</v>
      </c>
      <c r="G294" t="s">
        <v>3265</v>
      </c>
      <c r="H294" t="s">
        <v>3270</v>
      </c>
      <c r="S294" t="s">
        <v>491</v>
      </c>
      <c r="T294" t="s">
        <v>4474</v>
      </c>
      <c r="U294" t="s">
        <v>4475</v>
      </c>
      <c r="V294" t="s">
        <v>3262</v>
      </c>
      <c r="W294" t="s">
        <v>3277</v>
      </c>
      <c r="X294" t="s">
        <v>4147</v>
      </c>
      <c r="Y294" t="s">
        <v>3265</v>
      </c>
      <c r="Z294" t="s">
        <v>3265</v>
      </c>
    </row>
    <row r="295" spans="1:26" hidden="1" x14ac:dyDescent="0.25">
      <c r="A295" t="s">
        <v>508</v>
      </c>
      <c r="B295" t="s">
        <v>3762</v>
      </c>
      <c r="C295" t="s">
        <v>57</v>
      </c>
      <c r="D295" t="s">
        <v>3262</v>
      </c>
      <c r="E295" t="s">
        <v>3267</v>
      </c>
      <c r="F295" t="s">
        <v>3264</v>
      </c>
      <c r="G295" t="s">
        <v>3265</v>
      </c>
      <c r="H295" t="s">
        <v>3270</v>
      </c>
      <c r="S295" t="s">
        <v>666</v>
      </c>
      <c r="T295" t="s">
        <v>3956</v>
      </c>
      <c r="U295" t="s">
        <v>3957</v>
      </c>
      <c r="V295" t="s">
        <v>3262</v>
      </c>
      <c r="W295" t="s">
        <v>3267</v>
      </c>
      <c r="X295" t="s">
        <v>4147</v>
      </c>
      <c r="Y295" t="s">
        <v>3265</v>
      </c>
      <c r="Z295" t="s">
        <v>3270</v>
      </c>
    </row>
    <row r="296" spans="1:26" hidden="1" x14ac:dyDescent="0.25">
      <c r="A296" t="s">
        <v>491</v>
      </c>
      <c r="B296" t="s">
        <v>3763</v>
      </c>
      <c r="C296" t="s">
        <v>104</v>
      </c>
      <c r="D296" t="s">
        <v>3262</v>
      </c>
      <c r="E296" t="s">
        <v>3277</v>
      </c>
      <c r="F296" t="s">
        <v>3264</v>
      </c>
      <c r="G296" t="s">
        <v>3265</v>
      </c>
      <c r="H296" t="s">
        <v>3265</v>
      </c>
      <c r="S296" t="s">
        <v>508</v>
      </c>
      <c r="T296" t="s">
        <v>4476</v>
      </c>
      <c r="U296" t="s">
        <v>4477</v>
      </c>
      <c r="V296" t="s">
        <v>3262</v>
      </c>
      <c r="W296" t="s">
        <v>3267</v>
      </c>
      <c r="X296" t="s">
        <v>4147</v>
      </c>
      <c r="Y296" t="s">
        <v>3265</v>
      </c>
      <c r="Z296" t="s">
        <v>3270</v>
      </c>
    </row>
    <row r="297" spans="1:26" hidden="1" x14ac:dyDescent="0.25">
      <c r="A297" t="s">
        <v>493</v>
      </c>
      <c r="B297" t="s">
        <v>3764</v>
      </c>
      <c r="C297" t="s">
        <v>3765</v>
      </c>
      <c r="D297" t="s">
        <v>472</v>
      </c>
      <c r="E297" t="s">
        <v>3267</v>
      </c>
      <c r="F297" t="s">
        <v>3264</v>
      </c>
      <c r="G297" t="s">
        <v>3265</v>
      </c>
      <c r="H297" t="s">
        <v>3265</v>
      </c>
      <c r="S297" t="s">
        <v>508</v>
      </c>
      <c r="T297" t="s">
        <v>4478</v>
      </c>
      <c r="U297" t="s">
        <v>4479</v>
      </c>
      <c r="V297" t="s">
        <v>472</v>
      </c>
      <c r="W297" t="s">
        <v>3274</v>
      </c>
      <c r="X297" t="s">
        <v>4147</v>
      </c>
      <c r="Y297" t="s">
        <v>3265</v>
      </c>
      <c r="Z297" t="s">
        <v>3270</v>
      </c>
    </row>
    <row r="298" spans="1:26" hidden="1" x14ac:dyDescent="0.25">
      <c r="A298" t="s">
        <v>493</v>
      </c>
      <c r="B298" t="s">
        <v>3766</v>
      </c>
      <c r="C298" t="s">
        <v>3415</v>
      </c>
      <c r="D298" t="s">
        <v>472</v>
      </c>
      <c r="E298" t="s">
        <v>3277</v>
      </c>
      <c r="F298" t="s">
        <v>3264</v>
      </c>
      <c r="G298" t="s">
        <v>3265</v>
      </c>
      <c r="H298" t="s">
        <v>3265</v>
      </c>
      <c r="S298" t="s">
        <v>508</v>
      </c>
      <c r="T298" t="s">
        <v>4480</v>
      </c>
      <c r="U298" t="s">
        <v>4057</v>
      </c>
      <c r="V298" t="s">
        <v>3262</v>
      </c>
      <c r="W298" t="s">
        <v>3274</v>
      </c>
      <c r="X298" t="s">
        <v>4147</v>
      </c>
      <c r="Y298" t="s">
        <v>3265</v>
      </c>
      <c r="Z298" t="s">
        <v>3270</v>
      </c>
    </row>
    <row r="299" spans="1:26" hidden="1" x14ac:dyDescent="0.25">
      <c r="A299" t="s">
        <v>491</v>
      </c>
      <c r="B299" t="s">
        <v>3767</v>
      </c>
      <c r="C299" t="s">
        <v>3768</v>
      </c>
      <c r="D299" t="s">
        <v>472</v>
      </c>
      <c r="E299" t="s">
        <v>3277</v>
      </c>
      <c r="F299" t="s">
        <v>3264</v>
      </c>
      <c r="G299" t="s">
        <v>3265</v>
      </c>
      <c r="H299" t="s">
        <v>3265</v>
      </c>
      <c r="S299" t="s">
        <v>493</v>
      </c>
      <c r="T299" t="s">
        <v>4481</v>
      </c>
      <c r="U299" t="s">
        <v>4482</v>
      </c>
      <c r="V299" t="s">
        <v>3262</v>
      </c>
      <c r="W299" t="s">
        <v>3263</v>
      </c>
      <c r="X299" t="s">
        <v>4147</v>
      </c>
      <c r="Y299" t="s">
        <v>3265</v>
      </c>
      <c r="Z299" t="s">
        <v>3270</v>
      </c>
    </row>
    <row r="300" spans="1:26" hidden="1" x14ac:dyDescent="0.25">
      <c r="A300" t="s">
        <v>493</v>
      </c>
      <c r="B300" t="s">
        <v>3769</v>
      </c>
      <c r="C300" t="s">
        <v>280</v>
      </c>
      <c r="D300" t="s">
        <v>3262</v>
      </c>
      <c r="E300" t="s">
        <v>3274</v>
      </c>
      <c r="F300" t="s">
        <v>3264</v>
      </c>
      <c r="G300" t="s">
        <v>3265</v>
      </c>
      <c r="H300" t="s">
        <v>3270</v>
      </c>
      <c r="S300" t="s">
        <v>493</v>
      </c>
      <c r="T300" t="s">
        <v>4483</v>
      </c>
      <c r="U300" t="s">
        <v>151</v>
      </c>
      <c r="V300" t="s">
        <v>472</v>
      </c>
      <c r="W300" t="s">
        <v>3277</v>
      </c>
      <c r="X300" t="s">
        <v>4147</v>
      </c>
      <c r="Y300" t="s">
        <v>3265</v>
      </c>
      <c r="Z300" t="s">
        <v>3265</v>
      </c>
    </row>
    <row r="301" spans="1:26" hidden="1" x14ac:dyDescent="0.25">
      <c r="A301" t="s">
        <v>666</v>
      </c>
      <c r="B301" t="s">
        <v>3770</v>
      </c>
      <c r="C301" t="s">
        <v>3771</v>
      </c>
      <c r="D301" t="s">
        <v>472</v>
      </c>
      <c r="E301" t="s">
        <v>3267</v>
      </c>
      <c r="F301" t="s">
        <v>3264</v>
      </c>
      <c r="G301" t="s">
        <v>3265</v>
      </c>
      <c r="H301" t="s">
        <v>3270</v>
      </c>
      <c r="S301" t="s">
        <v>493</v>
      </c>
      <c r="T301" t="s">
        <v>4484</v>
      </c>
      <c r="U301" t="s">
        <v>4485</v>
      </c>
      <c r="V301" t="s">
        <v>3262</v>
      </c>
      <c r="W301" t="s">
        <v>3277</v>
      </c>
      <c r="X301" t="s">
        <v>4147</v>
      </c>
      <c r="Y301" t="s">
        <v>3265</v>
      </c>
      <c r="Z301" t="s">
        <v>3265</v>
      </c>
    </row>
    <row r="302" spans="1:26" hidden="1" x14ac:dyDescent="0.25">
      <c r="A302" t="s">
        <v>491</v>
      </c>
      <c r="B302" t="s">
        <v>3772</v>
      </c>
      <c r="C302" t="s">
        <v>3773</v>
      </c>
      <c r="D302" t="s">
        <v>472</v>
      </c>
      <c r="E302" t="s">
        <v>3267</v>
      </c>
      <c r="F302" t="s">
        <v>3264</v>
      </c>
      <c r="G302" t="s">
        <v>3265</v>
      </c>
      <c r="H302" t="s">
        <v>3265</v>
      </c>
      <c r="S302" t="s">
        <v>493</v>
      </c>
      <c r="T302" t="s">
        <v>4486</v>
      </c>
      <c r="U302" t="s">
        <v>3894</v>
      </c>
      <c r="V302" t="s">
        <v>3262</v>
      </c>
      <c r="W302" t="s">
        <v>3267</v>
      </c>
      <c r="X302" t="s">
        <v>4147</v>
      </c>
      <c r="Y302" t="s">
        <v>3265</v>
      </c>
      <c r="Z302" t="s">
        <v>3265</v>
      </c>
    </row>
    <row r="303" spans="1:26" hidden="1" x14ac:dyDescent="0.25">
      <c r="A303" t="s">
        <v>508</v>
      </c>
      <c r="B303" t="s">
        <v>3774</v>
      </c>
      <c r="C303" t="s">
        <v>3737</v>
      </c>
      <c r="D303" t="s">
        <v>3262</v>
      </c>
      <c r="E303" t="s">
        <v>3267</v>
      </c>
      <c r="F303" t="s">
        <v>3264</v>
      </c>
      <c r="G303" t="s">
        <v>3265</v>
      </c>
      <c r="H303" t="s">
        <v>3270</v>
      </c>
      <c r="S303" t="s">
        <v>493</v>
      </c>
      <c r="T303" t="s">
        <v>4487</v>
      </c>
      <c r="U303" t="s">
        <v>3408</v>
      </c>
      <c r="V303" t="s">
        <v>472</v>
      </c>
      <c r="W303" t="s">
        <v>3274</v>
      </c>
      <c r="X303" t="s">
        <v>4147</v>
      </c>
      <c r="Y303" t="s">
        <v>3265</v>
      </c>
      <c r="Z303" t="s">
        <v>3265</v>
      </c>
    </row>
    <row r="304" spans="1:26" hidden="1" x14ac:dyDescent="0.25">
      <c r="A304" t="s">
        <v>502</v>
      </c>
      <c r="B304" t="s">
        <v>3775</v>
      </c>
      <c r="C304" t="s">
        <v>3776</v>
      </c>
      <c r="D304" t="s">
        <v>3262</v>
      </c>
      <c r="E304" t="s">
        <v>3277</v>
      </c>
      <c r="F304" t="s">
        <v>3264</v>
      </c>
      <c r="G304" t="s">
        <v>3265</v>
      </c>
      <c r="H304" t="s">
        <v>3270</v>
      </c>
      <c r="S304" t="s">
        <v>493</v>
      </c>
      <c r="T304" t="s">
        <v>4488</v>
      </c>
      <c r="U304" t="s">
        <v>193</v>
      </c>
      <c r="V304" t="s">
        <v>3262</v>
      </c>
      <c r="W304" t="s">
        <v>3267</v>
      </c>
      <c r="X304" t="s">
        <v>4147</v>
      </c>
      <c r="Y304" t="s">
        <v>3265</v>
      </c>
      <c r="Z304" t="s">
        <v>3265</v>
      </c>
    </row>
    <row r="305" spans="1:26" hidden="1" x14ac:dyDescent="0.25">
      <c r="A305" t="s">
        <v>493</v>
      </c>
      <c r="B305" t="s">
        <v>3777</v>
      </c>
      <c r="C305" t="s">
        <v>193</v>
      </c>
      <c r="D305" t="s">
        <v>3262</v>
      </c>
      <c r="E305" t="s">
        <v>3267</v>
      </c>
      <c r="F305" t="s">
        <v>3264</v>
      </c>
      <c r="G305" t="s">
        <v>3265</v>
      </c>
      <c r="H305" t="s">
        <v>3270</v>
      </c>
      <c r="S305" t="s">
        <v>493</v>
      </c>
      <c r="T305" t="s">
        <v>4489</v>
      </c>
      <c r="U305" t="s">
        <v>4414</v>
      </c>
      <c r="V305" t="s">
        <v>3262</v>
      </c>
      <c r="W305" t="s">
        <v>3277</v>
      </c>
      <c r="X305" t="s">
        <v>4147</v>
      </c>
      <c r="Y305" t="s">
        <v>3265</v>
      </c>
      <c r="Z305" t="s">
        <v>3265</v>
      </c>
    </row>
    <row r="306" spans="1:26" hidden="1" x14ac:dyDescent="0.25">
      <c r="A306" t="s">
        <v>22</v>
      </c>
      <c r="B306" t="s">
        <v>3778</v>
      </c>
      <c r="C306" t="s">
        <v>3176</v>
      </c>
      <c r="D306" t="s">
        <v>3262</v>
      </c>
      <c r="E306" t="s">
        <v>3263</v>
      </c>
      <c r="F306" t="s">
        <v>3264</v>
      </c>
      <c r="G306" t="s">
        <v>3265</v>
      </c>
      <c r="H306" t="s">
        <v>3270</v>
      </c>
      <c r="S306" t="s">
        <v>507</v>
      </c>
      <c r="T306" t="s">
        <v>4490</v>
      </c>
      <c r="U306" t="s">
        <v>4485</v>
      </c>
      <c r="V306" t="s">
        <v>3262</v>
      </c>
      <c r="W306" t="s">
        <v>3267</v>
      </c>
      <c r="X306" t="s">
        <v>4147</v>
      </c>
      <c r="Y306" t="s">
        <v>3265</v>
      </c>
      <c r="Z306" t="s">
        <v>3265</v>
      </c>
    </row>
    <row r="307" spans="1:26" hidden="1" x14ac:dyDescent="0.25">
      <c r="A307" t="s">
        <v>493</v>
      </c>
      <c r="B307" t="s">
        <v>3779</v>
      </c>
      <c r="C307" t="s">
        <v>3780</v>
      </c>
      <c r="D307" t="s">
        <v>472</v>
      </c>
      <c r="E307" t="s">
        <v>3267</v>
      </c>
      <c r="F307" t="s">
        <v>3264</v>
      </c>
      <c r="G307" t="s">
        <v>3265</v>
      </c>
      <c r="H307" t="s">
        <v>3265</v>
      </c>
      <c r="S307" t="s">
        <v>493</v>
      </c>
      <c r="T307" t="s">
        <v>4491</v>
      </c>
      <c r="U307" t="s">
        <v>4366</v>
      </c>
      <c r="V307" t="s">
        <v>3262</v>
      </c>
      <c r="W307" t="s">
        <v>3267</v>
      </c>
      <c r="X307" t="s">
        <v>4147</v>
      </c>
      <c r="Y307" t="s">
        <v>3265</v>
      </c>
      <c r="Z307" t="s">
        <v>3265</v>
      </c>
    </row>
    <row r="308" spans="1:26" hidden="1" x14ac:dyDescent="0.25">
      <c r="A308" t="s">
        <v>502</v>
      </c>
      <c r="B308" t="s">
        <v>3781</v>
      </c>
      <c r="C308" t="s">
        <v>3624</v>
      </c>
      <c r="D308" t="s">
        <v>3262</v>
      </c>
      <c r="E308" t="s">
        <v>3263</v>
      </c>
      <c r="F308" t="s">
        <v>3264</v>
      </c>
      <c r="G308" t="s">
        <v>3265</v>
      </c>
      <c r="H308" t="s">
        <v>3265</v>
      </c>
      <c r="S308" t="s">
        <v>666</v>
      </c>
      <c r="T308" t="s">
        <v>4492</v>
      </c>
      <c r="U308" t="s">
        <v>4493</v>
      </c>
      <c r="V308" t="s">
        <v>472</v>
      </c>
      <c r="W308" t="s">
        <v>3267</v>
      </c>
      <c r="X308" t="s">
        <v>4147</v>
      </c>
      <c r="Y308" t="s">
        <v>3265</v>
      </c>
      <c r="Z308" t="s">
        <v>3270</v>
      </c>
    </row>
    <row r="309" spans="1:26" hidden="1" x14ac:dyDescent="0.25">
      <c r="A309" t="s">
        <v>493</v>
      </c>
      <c r="B309" t="s">
        <v>3782</v>
      </c>
      <c r="C309" t="s">
        <v>3783</v>
      </c>
      <c r="D309" t="s">
        <v>3262</v>
      </c>
      <c r="E309" t="s">
        <v>3277</v>
      </c>
      <c r="F309" t="s">
        <v>3264</v>
      </c>
      <c r="G309" t="s">
        <v>3265</v>
      </c>
      <c r="H309" t="s">
        <v>3265</v>
      </c>
      <c r="S309" t="s">
        <v>493</v>
      </c>
      <c r="T309" t="s">
        <v>4494</v>
      </c>
      <c r="U309" t="s">
        <v>4495</v>
      </c>
      <c r="V309" t="s">
        <v>472</v>
      </c>
      <c r="W309" t="s">
        <v>3267</v>
      </c>
      <c r="X309" t="s">
        <v>4147</v>
      </c>
      <c r="Y309" t="s">
        <v>3265</v>
      </c>
      <c r="Z309" t="s">
        <v>3265</v>
      </c>
    </row>
    <row r="310" spans="1:26" hidden="1" x14ac:dyDescent="0.25">
      <c r="S310" t="s">
        <v>485</v>
      </c>
      <c r="T310" t="s">
        <v>4496</v>
      </c>
      <c r="U310" t="s">
        <v>3528</v>
      </c>
      <c r="V310" t="s">
        <v>472</v>
      </c>
      <c r="W310" t="s">
        <v>3277</v>
      </c>
      <c r="X310" t="s">
        <v>4147</v>
      </c>
      <c r="Y310" t="s">
        <v>3265</v>
      </c>
      <c r="Z310" t="s">
        <v>3265</v>
      </c>
    </row>
    <row r="311" spans="1:26" hidden="1" x14ac:dyDescent="0.25">
      <c r="S311" t="s">
        <v>493</v>
      </c>
      <c r="T311" t="s">
        <v>4497</v>
      </c>
      <c r="U311" t="s">
        <v>4498</v>
      </c>
      <c r="V311" t="s">
        <v>3262</v>
      </c>
      <c r="W311" t="s">
        <v>3267</v>
      </c>
      <c r="X311" t="s">
        <v>4147</v>
      </c>
      <c r="Y311" t="s">
        <v>3265</v>
      </c>
      <c r="Z311" t="s">
        <v>3265</v>
      </c>
    </row>
    <row r="312" spans="1:26" hidden="1" x14ac:dyDescent="0.25">
      <c r="S312" t="s">
        <v>3271</v>
      </c>
      <c r="T312" t="s">
        <v>4499</v>
      </c>
      <c r="U312" t="s">
        <v>4500</v>
      </c>
      <c r="V312" t="s">
        <v>3262</v>
      </c>
      <c r="W312" t="s">
        <v>3274</v>
      </c>
      <c r="X312" t="s">
        <v>4147</v>
      </c>
      <c r="Y312" t="s">
        <v>3265</v>
      </c>
      <c r="Z312" t="s">
        <v>3265</v>
      </c>
    </row>
    <row r="313" spans="1:26" hidden="1" x14ac:dyDescent="0.25">
      <c r="S313" t="s">
        <v>508</v>
      </c>
      <c r="T313" t="s">
        <v>4501</v>
      </c>
      <c r="U313" t="s">
        <v>3981</v>
      </c>
      <c r="V313" t="s">
        <v>3262</v>
      </c>
      <c r="W313" t="s">
        <v>3267</v>
      </c>
      <c r="X313" t="s">
        <v>4147</v>
      </c>
      <c r="Y313" t="s">
        <v>3265</v>
      </c>
      <c r="Z313" t="s">
        <v>3270</v>
      </c>
    </row>
    <row r="314" spans="1:26" hidden="1" x14ac:dyDescent="0.25">
      <c r="S314" t="s">
        <v>2555</v>
      </c>
      <c r="T314" t="s">
        <v>4502</v>
      </c>
      <c r="U314" t="s">
        <v>629</v>
      </c>
      <c r="V314" t="s">
        <v>3262</v>
      </c>
      <c r="W314" t="s">
        <v>3277</v>
      </c>
      <c r="X314" t="s">
        <v>4147</v>
      </c>
      <c r="Y314" t="s">
        <v>3265</v>
      </c>
      <c r="Z314" t="s">
        <v>3265</v>
      </c>
    </row>
    <row r="315" spans="1:26" hidden="1" x14ac:dyDescent="0.25">
      <c r="S315" t="s">
        <v>3271</v>
      </c>
      <c r="T315" t="s">
        <v>3529</v>
      </c>
      <c r="U315" t="s">
        <v>3530</v>
      </c>
      <c r="V315" t="s">
        <v>3262</v>
      </c>
      <c r="W315" t="s">
        <v>3274</v>
      </c>
      <c r="X315" t="s">
        <v>4147</v>
      </c>
      <c r="Y315" t="s">
        <v>3265</v>
      </c>
      <c r="Z315" t="s">
        <v>3265</v>
      </c>
    </row>
    <row r="316" spans="1:26" hidden="1" x14ac:dyDescent="0.25">
      <c r="S316" t="s">
        <v>493</v>
      </c>
      <c r="T316" t="s">
        <v>3532</v>
      </c>
      <c r="U316" t="s">
        <v>3533</v>
      </c>
      <c r="V316" t="s">
        <v>3262</v>
      </c>
      <c r="W316" t="s">
        <v>3274</v>
      </c>
      <c r="X316" t="s">
        <v>4147</v>
      </c>
      <c r="Y316" t="s">
        <v>3265</v>
      </c>
      <c r="Z316" t="s">
        <v>3265</v>
      </c>
    </row>
    <row r="317" spans="1:26" hidden="1" x14ac:dyDescent="0.25">
      <c r="S317" t="s">
        <v>2555</v>
      </c>
      <c r="T317" t="s">
        <v>4503</v>
      </c>
      <c r="U317" t="s">
        <v>317</v>
      </c>
      <c r="V317" t="s">
        <v>3262</v>
      </c>
      <c r="W317" t="s">
        <v>3263</v>
      </c>
      <c r="X317" t="s">
        <v>4147</v>
      </c>
      <c r="Y317" t="s">
        <v>3265</v>
      </c>
      <c r="Z317" t="s">
        <v>3265</v>
      </c>
    </row>
    <row r="318" spans="1:26" hidden="1" x14ac:dyDescent="0.25">
      <c r="S318" t="s">
        <v>493</v>
      </c>
      <c r="T318" t="s">
        <v>4504</v>
      </c>
      <c r="U318" t="s">
        <v>4505</v>
      </c>
      <c r="V318" t="s">
        <v>3262</v>
      </c>
      <c r="W318" t="s">
        <v>3274</v>
      </c>
      <c r="X318" t="s">
        <v>4147</v>
      </c>
      <c r="Y318" t="s">
        <v>3265</v>
      </c>
      <c r="Z318" t="s">
        <v>3265</v>
      </c>
    </row>
    <row r="319" spans="1:26" hidden="1" x14ac:dyDescent="0.25">
      <c r="S319" t="s">
        <v>507</v>
      </c>
      <c r="T319" t="s">
        <v>4506</v>
      </c>
      <c r="U319" t="s">
        <v>4507</v>
      </c>
      <c r="V319" t="s">
        <v>472</v>
      </c>
      <c r="W319" t="s">
        <v>3263</v>
      </c>
      <c r="X319" t="s">
        <v>4147</v>
      </c>
      <c r="Y319" t="s">
        <v>3265</v>
      </c>
      <c r="Z319" t="s">
        <v>3265</v>
      </c>
    </row>
    <row r="320" spans="1:26" hidden="1" x14ac:dyDescent="0.25">
      <c r="S320" t="s">
        <v>493</v>
      </c>
      <c r="T320" t="s">
        <v>4508</v>
      </c>
      <c r="U320" t="s">
        <v>3880</v>
      </c>
      <c r="V320" t="s">
        <v>472</v>
      </c>
      <c r="W320" t="s">
        <v>3277</v>
      </c>
      <c r="X320" t="s">
        <v>4147</v>
      </c>
      <c r="Y320" t="s">
        <v>3265</v>
      </c>
      <c r="Z320" t="s">
        <v>3270</v>
      </c>
    </row>
    <row r="321" spans="19:26" hidden="1" x14ac:dyDescent="0.25">
      <c r="S321" t="s">
        <v>493</v>
      </c>
      <c r="T321" t="s">
        <v>4509</v>
      </c>
      <c r="U321" t="s">
        <v>4510</v>
      </c>
      <c r="V321" t="s">
        <v>3262</v>
      </c>
      <c r="W321" t="s">
        <v>3263</v>
      </c>
      <c r="X321" t="s">
        <v>4147</v>
      </c>
      <c r="Y321" t="s">
        <v>3265</v>
      </c>
      <c r="Z321" t="s">
        <v>3265</v>
      </c>
    </row>
    <row r="322" spans="19:26" hidden="1" x14ac:dyDescent="0.25">
      <c r="S322" t="s">
        <v>666</v>
      </c>
      <c r="T322" t="s">
        <v>4511</v>
      </c>
      <c r="U322" t="s">
        <v>4512</v>
      </c>
      <c r="V322" t="s">
        <v>472</v>
      </c>
      <c r="W322" t="s">
        <v>3267</v>
      </c>
      <c r="X322" t="s">
        <v>4147</v>
      </c>
      <c r="Y322" t="s">
        <v>3265</v>
      </c>
      <c r="Z322" t="s">
        <v>3270</v>
      </c>
    </row>
    <row r="323" spans="19:26" hidden="1" x14ac:dyDescent="0.25">
      <c r="S323" t="s">
        <v>666</v>
      </c>
      <c r="T323" t="s">
        <v>4513</v>
      </c>
      <c r="U323" t="s">
        <v>4514</v>
      </c>
      <c r="V323" t="s">
        <v>3262</v>
      </c>
      <c r="W323" t="s">
        <v>3267</v>
      </c>
      <c r="X323" t="s">
        <v>4147</v>
      </c>
      <c r="Y323" t="s">
        <v>3265</v>
      </c>
      <c r="Z323" t="s">
        <v>3270</v>
      </c>
    </row>
    <row r="324" spans="19:26" hidden="1" x14ac:dyDescent="0.25">
      <c r="S324" t="s">
        <v>502</v>
      </c>
      <c r="T324" t="s">
        <v>4515</v>
      </c>
      <c r="U324" t="s">
        <v>3587</v>
      </c>
      <c r="V324" t="s">
        <v>3262</v>
      </c>
      <c r="W324" t="s">
        <v>3277</v>
      </c>
      <c r="X324" t="s">
        <v>4147</v>
      </c>
      <c r="Y324" t="s">
        <v>3265</v>
      </c>
      <c r="Z324" t="s">
        <v>3270</v>
      </c>
    </row>
    <row r="325" spans="19:26" hidden="1" x14ac:dyDescent="0.25">
      <c r="S325" t="s">
        <v>502</v>
      </c>
      <c r="T325" t="s">
        <v>4516</v>
      </c>
      <c r="U325" t="s">
        <v>4517</v>
      </c>
      <c r="V325" t="s">
        <v>472</v>
      </c>
      <c r="W325" t="s">
        <v>3274</v>
      </c>
      <c r="X325" t="s">
        <v>4147</v>
      </c>
      <c r="Y325" t="s">
        <v>3265</v>
      </c>
      <c r="Z325" t="s">
        <v>3265</v>
      </c>
    </row>
    <row r="326" spans="19:26" hidden="1" x14ac:dyDescent="0.25">
      <c r="S326" t="s">
        <v>1198</v>
      </c>
      <c r="T326" t="s">
        <v>4518</v>
      </c>
      <c r="U326" t="s">
        <v>4519</v>
      </c>
      <c r="V326" t="s">
        <v>3262</v>
      </c>
      <c r="W326" t="s">
        <v>3267</v>
      </c>
      <c r="X326" t="s">
        <v>4147</v>
      </c>
      <c r="Y326" t="s">
        <v>3265</v>
      </c>
      <c r="Z326" t="s">
        <v>3270</v>
      </c>
    </row>
    <row r="327" spans="19:26" hidden="1" x14ac:dyDescent="0.25">
      <c r="S327" t="s">
        <v>1105</v>
      </c>
      <c r="T327" t="s">
        <v>4520</v>
      </c>
      <c r="U327" t="s">
        <v>4521</v>
      </c>
      <c r="V327" t="s">
        <v>472</v>
      </c>
      <c r="W327" t="s">
        <v>3277</v>
      </c>
      <c r="X327" t="s">
        <v>4147</v>
      </c>
      <c r="Y327" t="s">
        <v>3265</v>
      </c>
      <c r="Z327" t="s">
        <v>3270</v>
      </c>
    </row>
    <row r="328" spans="19:26" hidden="1" x14ac:dyDescent="0.25">
      <c r="S328" t="s">
        <v>485</v>
      </c>
      <c r="T328" t="s">
        <v>4522</v>
      </c>
      <c r="U328" t="s">
        <v>4523</v>
      </c>
      <c r="V328" t="s">
        <v>3262</v>
      </c>
      <c r="W328" t="s">
        <v>3263</v>
      </c>
      <c r="X328" t="s">
        <v>4147</v>
      </c>
      <c r="Y328" t="s">
        <v>3265</v>
      </c>
      <c r="Z328" t="s">
        <v>3265</v>
      </c>
    </row>
    <row r="329" spans="19:26" hidden="1" x14ac:dyDescent="0.25">
      <c r="S329" t="s">
        <v>666</v>
      </c>
      <c r="T329" t="s">
        <v>4524</v>
      </c>
      <c r="U329" t="s">
        <v>4525</v>
      </c>
      <c r="V329" t="s">
        <v>3262</v>
      </c>
      <c r="W329" t="s">
        <v>3263</v>
      </c>
      <c r="X329" t="s">
        <v>4147</v>
      </c>
      <c r="Y329" t="s">
        <v>3265</v>
      </c>
      <c r="Z329" t="s">
        <v>3270</v>
      </c>
    </row>
    <row r="330" spans="19:26" hidden="1" x14ac:dyDescent="0.25">
      <c r="S330" t="s">
        <v>491</v>
      </c>
      <c r="T330" t="s">
        <v>4526</v>
      </c>
      <c r="U330" t="s">
        <v>3486</v>
      </c>
      <c r="V330" t="s">
        <v>3262</v>
      </c>
      <c r="W330" t="s">
        <v>3267</v>
      </c>
      <c r="X330" t="s">
        <v>4147</v>
      </c>
      <c r="Y330" t="s">
        <v>3265</v>
      </c>
      <c r="Z330" t="s">
        <v>3265</v>
      </c>
    </row>
    <row r="331" spans="19:26" hidden="1" x14ac:dyDescent="0.25">
      <c r="S331" t="s">
        <v>1050</v>
      </c>
      <c r="T331" t="s">
        <v>4527</v>
      </c>
      <c r="U331" t="s">
        <v>4528</v>
      </c>
      <c r="V331" t="s">
        <v>3262</v>
      </c>
      <c r="W331" t="s">
        <v>3267</v>
      </c>
      <c r="X331" t="s">
        <v>4147</v>
      </c>
      <c r="Y331" t="s">
        <v>3265</v>
      </c>
      <c r="Z331" t="s">
        <v>3265</v>
      </c>
    </row>
    <row r="332" spans="19:26" hidden="1" x14ac:dyDescent="0.25">
      <c r="S332" t="s">
        <v>666</v>
      </c>
      <c r="T332" t="s">
        <v>4529</v>
      </c>
      <c r="U332" t="s">
        <v>4530</v>
      </c>
      <c r="V332" t="s">
        <v>472</v>
      </c>
      <c r="W332" t="s">
        <v>3277</v>
      </c>
      <c r="X332" t="s">
        <v>4147</v>
      </c>
      <c r="Y332" t="s">
        <v>3265</v>
      </c>
      <c r="Z332" t="s">
        <v>3270</v>
      </c>
    </row>
    <row r="333" spans="19:26" hidden="1" x14ac:dyDescent="0.25">
      <c r="S333" t="s">
        <v>669</v>
      </c>
      <c r="T333" t="s">
        <v>4531</v>
      </c>
      <c r="U333" t="s">
        <v>4532</v>
      </c>
      <c r="V333" t="s">
        <v>3262</v>
      </c>
      <c r="W333" t="s">
        <v>3274</v>
      </c>
      <c r="X333" t="s">
        <v>4147</v>
      </c>
      <c r="Y333" t="s">
        <v>3265</v>
      </c>
      <c r="Z333" t="s">
        <v>3270</v>
      </c>
    </row>
    <row r="334" spans="19:26" hidden="1" x14ac:dyDescent="0.25">
      <c r="S334" t="s">
        <v>502</v>
      </c>
      <c r="T334" t="s">
        <v>4533</v>
      </c>
      <c r="U334" t="s">
        <v>3861</v>
      </c>
      <c r="V334" t="s">
        <v>3262</v>
      </c>
      <c r="W334" t="s">
        <v>3267</v>
      </c>
      <c r="X334" t="s">
        <v>4147</v>
      </c>
      <c r="Y334" t="s">
        <v>3265</v>
      </c>
      <c r="Z334" t="s">
        <v>3265</v>
      </c>
    </row>
    <row r="335" spans="19:26" hidden="1" x14ac:dyDescent="0.25">
      <c r="S335" t="s">
        <v>485</v>
      </c>
      <c r="T335" t="s">
        <v>4534</v>
      </c>
      <c r="U335" t="s">
        <v>3287</v>
      </c>
      <c r="V335" t="s">
        <v>3262</v>
      </c>
      <c r="W335" t="s">
        <v>3263</v>
      </c>
      <c r="X335" t="s">
        <v>4147</v>
      </c>
      <c r="Y335" t="s">
        <v>3265</v>
      </c>
      <c r="Z335" t="s">
        <v>3265</v>
      </c>
    </row>
    <row r="336" spans="19:26" hidden="1" x14ac:dyDescent="0.25">
      <c r="S336" t="s">
        <v>507</v>
      </c>
      <c r="T336" t="s">
        <v>4535</v>
      </c>
      <c r="U336" t="s">
        <v>4536</v>
      </c>
      <c r="V336" t="s">
        <v>472</v>
      </c>
      <c r="W336" t="s">
        <v>3277</v>
      </c>
      <c r="X336" t="s">
        <v>4147</v>
      </c>
      <c r="Y336" t="s">
        <v>3265</v>
      </c>
      <c r="Z336" t="s">
        <v>3265</v>
      </c>
    </row>
    <row r="337" spans="19:26" hidden="1" x14ac:dyDescent="0.25">
      <c r="S337" t="s">
        <v>666</v>
      </c>
      <c r="T337" t="s">
        <v>3557</v>
      </c>
      <c r="U337" t="s">
        <v>3558</v>
      </c>
      <c r="V337" t="s">
        <v>472</v>
      </c>
      <c r="W337" t="s">
        <v>3263</v>
      </c>
      <c r="X337" t="s">
        <v>4147</v>
      </c>
      <c r="Y337" t="s">
        <v>3265</v>
      </c>
      <c r="Z337" t="s">
        <v>3270</v>
      </c>
    </row>
    <row r="338" spans="19:26" hidden="1" x14ac:dyDescent="0.25">
      <c r="S338" t="s">
        <v>485</v>
      </c>
      <c r="T338" t="s">
        <v>3560</v>
      </c>
      <c r="U338" t="s">
        <v>3338</v>
      </c>
      <c r="V338" t="s">
        <v>3262</v>
      </c>
      <c r="W338" t="s">
        <v>3263</v>
      </c>
      <c r="X338" t="s">
        <v>4147</v>
      </c>
      <c r="Y338" t="s">
        <v>3265</v>
      </c>
      <c r="Z338" t="s">
        <v>3265</v>
      </c>
    </row>
    <row r="339" spans="19:26" hidden="1" x14ac:dyDescent="0.25">
      <c r="S339" t="s">
        <v>3271</v>
      </c>
      <c r="T339" t="s">
        <v>4537</v>
      </c>
      <c r="U339" t="s">
        <v>4538</v>
      </c>
      <c r="V339" t="s">
        <v>472</v>
      </c>
      <c r="W339" t="s">
        <v>3274</v>
      </c>
      <c r="X339" t="s">
        <v>4147</v>
      </c>
      <c r="Y339" t="s">
        <v>3265</v>
      </c>
      <c r="Z339" t="s">
        <v>3265</v>
      </c>
    </row>
    <row r="340" spans="19:26" hidden="1" x14ac:dyDescent="0.25">
      <c r="S340" t="s">
        <v>3399</v>
      </c>
      <c r="T340" t="s">
        <v>3561</v>
      </c>
      <c r="U340" t="s">
        <v>3562</v>
      </c>
      <c r="V340" t="s">
        <v>3262</v>
      </c>
      <c r="W340" t="s">
        <v>3267</v>
      </c>
      <c r="X340" t="s">
        <v>4147</v>
      </c>
      <c r="Y340" t="s">
        <v>3265</v>
      </c>
      <c r="Z340" t="s">
        <v>3270</v>
      </c>
    </row>
    <row r="341" spans="19:26" hidden="1" x14ac:dyDescent="0.25">
      <c r="S341" t="s">
        <v>507</v>
      </c>
      <c r="T341" t="s">
        <v>4539</v>
      </c>
      <c r="U341" t="s">
        <v>4540</v>
      </c>
      <c r="V341" t="s">
        <v>3262</v>
      </c>
      <c r="W341" t="s">
        <v>3263</v>
      </c>
      <c r="X341" t="s">
        <v>4147</v>
      </c>
      <c r="Y341" t="s">
        <v>3265</v>
      </c>
      <c r="Z341" t="s">
        <v>3265</v>
      </c>
    </row>
    <row r="342" spans="19:26" hidden="1" x14ac:dyDescent="0.25">
      <c r="S342" t="s">
        <v>493</v>
      </c>
      <c r="T342" t="s">
        <v>4541</v>
      </c>
      <c r="U342" t="s">
        <v>3310</v>
      </c>
      <c r="V342" t="s">
        <v>3262</v>
      </c>
      <c r="W342" t="s">
        <v>3267</v>
      </c>
      <c r="X342" t="s">
        <v>4147</v>
      </c>
      <c r="Y342" t="s">
        <v>3265</v>
      </c>
      <c r="Z342" t="s">
        <v>3265</v>
      </c>
    </row>
    <row r="343" spans="19:26" hidden="1" x14ac:dyDescent="0.25">
      <c r="S343" t="s">
        <v>502</v>
      </c>
      <c r="T343" t="s">
        <v>3564</v>
      </c>
      <c r="U343" t="s">
        <v>3565</v>
      </c>
      <c r="V343" t="s">
        <v>3262</v>
      </c>
      <c r="W343" t="s">
        <v>3267</v>
      </c>
      <c r="X343" t="s">
        <v>4147</v>
      </c>
      <c r="Y343" t="s">
        <v>3265</v>
      </c>
      <c r="Z343" t="s">
        <v>3270</v>
      </c>
    </row>
    <row r="344" spans="19:26" hidden="1" x14ac:dyDescent="0.25">
      <c r="S344" t="s">
        <v>493</v>
      </c>
      <c r="T344" t="s">
        <v>4542</v>
      </c>
      <c r="U344" t="s">
        <v>4543</v>
      </c>
      <c r="V344" t="s">
        <v>3262</v>
      </c>
      <c r="W344" t="s">
        <v>3277</v>
      </c>
      <c r="X344" t="s">
        <v>4147</v>
      </c>
      <c r="Y344" t="s">
        <v>3265</v>
      </c>
      <c r="Z344" t="s">
        <v>3265</v>
      </c>
    </row>
    <row r="345" spans="19:26" hidden="1" x14ac:dyDescent="0.25">
      <c r="S345" t="s">
        <v>1105</v>
      </c>
      <c r="T345" t="s">
        <v>4544</v>
      </c>
      <c r="U345" t="s">
        <v>432</v>
      </c>
      <c r="V345" t="s">
        <v>3262</v>
      </c>
      <c r="W345" t="s">
        <v>3277</v>
      </c>
      <c r="X345" t="s">
        <v>4147</v>
      </c>
      <c r="Y345" t="s">
        <v>3265</v>
      </c>
      <c r="Z345" t="s">
        <v>3270</v>
      </c>
    </row>
    <row r="346" spans="19:26" hidden="1" x14ac:dyDescent="0.25">
      <c r="S346" t="s">
        <v>502</v>
      </c>
      <c r="T346" t="s">
        <v>4545</v>
      </c>
      <c r="U346" t="s">
        <v>4546</v>
      </c>
      <c r="V346" t="s">
        <v>3262</v>
      </c>
      <c r="W346" t="s">
        <v>3277</v>
      </c>
      <c r="X346" t="s">
        <v>4147</v>
      </c>
      <c r="Y346" t="s">
        <v>3265</v>
      </c>
      <c r="Z346" t="s">
        <v>3270</v>
      </c>
    </row>
    <row r="347" spans="19:26" hidden="1" x14ac:dyDescent="0.25">
      <c r="S347" t="s">
        <v>502</v>
      </c>
      <c r="T347" t="s">
        <v>4547</v>
      </c>
      <c r="U347" t="s">
        <v>3887</v>
      </c>
      <c r="V347" t="s">
        <v>3262</v>
      </c>
      <c r="W347" t="s">
        <v>3267</v>
      </c>
      <c r="X347" t="s">
        <v>4147</v>
      </c>
      <c r="Y347" t="s">
        <v>3265</v>
      </c>
      <c r="Z347" t="s">
        <v>3270</v>
      </c>
    </row>
    <row r="348" spans="19:26" hidden="1" x14ac:dyDescent="0.25">
      <c r="S348" t="s">
        <v>493</v>
      </c>
      <c r="T348" t="s">
        <v>4548</v>
      </c>
      <c r="U348" t="s">
        <v>733</v>
      </c>
      <c r="V348" t="s">
        <v>3262</v>
      </c>
      <c r="W348" t="s">
        <v>3277</v>
      </c>
      <c r="X348" t="s">
        <v>4147</v>
      </c>
      <c r="Y348" t="s">
        <v>3265</v>
      </c>
      <c r="Z348" t="s">
        <v>3265</v>
      </c>
    </row>
    <row r="349" spans="19:26" hidden="1" x14ac:dyDescent="0.25">
      <c r="S349" t="s">
        <v>493</v>
      </c>
      <c r="T349" t="s">
        <v>3567</v>
      </c>
      <c r="U349" t="s">
        <v>3568</v>
      </c>
      <c r="V349" t="s">
        <v>3262</v>
      </c>
      <c r="W349" t="s">
        <v>3274</v>
      </c>
      <c r="X349" t="s">
        <v>4147</v>
      </c>
      <c r="Y349" t="s">
        <v>3265</v>
      </c>
      <c r="Z349" t="s">
        <v>3265</v>
      </c>
    </row>
    <row r="350" spans="19:26" hidden="1" x14ac:dyDescent="0.25">
      <c r="S350" t="s">
        <v>493</v>
      </c>
      <c r="T350" t="s">
        <v>4549</v>
      </c>
      <c r="U350" t="s">
        <v>4550</v>
      </c>
      <c r="V350" t="s">
        <v>3262</v>
      </c>
      <c r="W350" t="s">
        <v>3267</v>
      </c>
      <c r="X350" t="s">
        <v>4147</v>
      </c>
      <c r="Y350" t="s">
        <v>3265</v>
      </c>
      <c r="Z350" t="s">
        <v>3265</v>
      </c>
    </row>
    <row r="351" spans="19:26" hidden="1" x14ac:dyDescent="0.25">
      <c r="S351" t="s">
        <v>502</v>
      </c>
      <c r="T351" t="s">
        <v>4551</v>
      </c>
      <c r="U351" t="s">
        <v>3638</v>
      </c>
      <c r="V351" t="s">
        <v>472</v>
      </c>
      <c r="W351" t="s">
        <v>3267</v>
      </c>
      <c r="X351" t="s">
        <v>4147</v>
      </c>
      <c r="Y351" t="s">
        <v>3265</v>
      </c>
      <c r="Z351" t="s">
        <v>3265</v>
      </c>
    </row>
    <row r="352" spans="19:26" hidden="1" x14ac:dyDescent="0.25">
      <c r="S352" t="s">
        <v>1198</v>
      </c>
      <c r="T352" t="s">
        <v>4552</v>
      </c>
      <c r="U352" t="s">
        <v>4553</v>
      </c>
      <c r="V352" t="s">
        <v>3262</v>
      </c>
      <c r="W352" t="s">
        <v>3274</v>
      </c>
      <c r="X352" t="s">
        <v>4147</v>
      </c>
      <c r="Y352" t="s">
        <v>3265</v>
      </c>
      <c r="Z352" t="s">
        <v>3270</v>
      </c>
    </row>
    <row r="353" spans="19:26" hidden="1" x14ac:dyDescent="0.25">
      <c r="S353" t="s">
        <v>502</v>
      </c>
      <c r="T353" t="s">
        <v>4554</v>
      </c>
      <c r="U353" t="s">
        <v>3904</v>
      </c>
      <c r="V353" t="s">
        <v>3262</v>
      </c>
      <c r="W353" t="s">
        <v>3267</v>
      </c>
      <c r="X353" t="s">
        <v>4147</v>
      </c>
      <c r="Y353" t="s">
        <v>3265</v>
      </c>
      <c r="Z353" t="s">
        <v>3265</v>
      </c>
    </row>
    <row r="354" spans="19:26" hidden="1" x14ac:dyDescent="0.25">
      <c r="S354" t="s">
        <v>493</v>
      </c>
      <c r="T354" t="s">
        <v>4555</v>
      </c>
      <c r="U354" t="s">
        <v>57</v>
      </c>
      <c r="V354" t="s">
        <v>3262</v>
      </c>
      <c r="W354" t="s">
        <v>3267</v>
      </c>
      <c r="X354" t="s">
        <v>4147</v>
      </c>
      <c r="Y354" t="s">
        <v>3265</v>
      </c>
      <c r="Z354" t="s">
        <v>3265</v>
      </c>
    </row>
    <row r="355" spans="19:26" hidden="1" x14ac:dyDescent="0.25">
      <c r="S355" t="s">
        <v>502</v>
      </c>
      <c r="T355" t="s">
        <v>4556</v>
      </c>
      <c r="U355" t="s">
        <v>4557</v>
      </c>
      <c r="V355" t="s">
        <v>3262</v>
      </c>
      <c r="W355" t="s">
        <v>3277</v>
      </c>
      <c r="X355" t="s">
        <v>4147</v>
      </c>
      <c r="Y355" t="s">
        <v>3265</v>
      </c>
      <c r="Z355" t="s">
        <v>3265</v>
      </c>
    </row>
    <row r="356" spans="19:26" hidden="1" x14ac:dyDescent="0.25">
      <c r="S356" t="s">
        <v>493</v>
      </c>
      <c r="T356" t="s">
        <v>4558</v>
      </c>
      <c r="U356" t="s">
        <v>4559</v>
      </c>
      <c r="V356" t="s">
        <v>3262</v>
      </c>
      <c r="W356" t="s">
        <v>3267</v>
      </c>
      <c r="X356" t="s">
        <v>4147</v>
      </c>
      <c r="Y356" t="s">
        <v>3265</v>
      </c>
      <c r="Z356" t="s">
        <v>3265</v>
      </c>
    </row>
    <row r="357" spans="19:26" hidden="1" x14ac:dyDescent="0.25">
      <c r="S357" t="s">
        <v>502</v>
      </c>
      <c r="T357" t="s">
        <v>4000</v>
      </c>
      <c r="U357" t="s">
        <v>4560</v>
      </c>
      <c r="V357" t="s">
        <v>472</v>
      </c>
      <c r="W357" t="s">
        <v>3277</v>
      </c>
      <c r="X357" t="s">
        <v>4147</v>
      </c>
      <c r="Y357" t="s">
        <v>3265</v>
      </c>
      <c r="Z357" t="s">
        <v>3265</v>
      </c>
    </row>
    <row r="358" spans="19:26" hidden="1" x14ac:dyDescent="0.25">
      <c r="S358" t="s">
        <v>502</v>
      </c>
      <c r="T358" t="s">
        <v>4561</v>
      </c>
      <c r="U358" t="s">
        <v>3613</v>
      </c>
      <c r="V358" t="s">
        <v>3262</v>
      </c>
      <c r="W358" t="s">
        <v>3277</v>
      </c>
      <c r="X358" t="s">
        <v>4147</v>
      </c>
      <c r="Y358" t="s">
        <v>3265</v>
      </c>
      <c r="Z358" t="s">
        <v>3265</v>
      </c>
    </row>
    <row r="359" spans="19:26" hidden="1" x14ac:dyDescent="0.25">
      <c r="S359" t="s">
        <v>1198</v>
      </c>
      <c r="T359" t="s">
        <v>4562</v>
      </c>
      <c r="U359" t="s">
        <v>4563</v>
      </c>
      <c r="V359" t="s">
        <v>3262</v>
      </c>
      <c r="W359" t="s">
        <v>3274</v>
      </c>
      <c r="X359" t="s">
        <v>4147</v>
      </c>
      <c r="Y359" t="s">
        <v>3265</v>
      </c>
      <c r="Z359" t="s">
        <v>3265</v>
      </c>
    </row>
    <row r="360" spans="19:26" hidden="1" x14ac:dyDescent="0.25">
      <c r="S360" t="s">
        <v>502</v>
      </c>
      <c r="T360" t="s">
        <v>4564</v>
      </c>
      <c r="U360" t="s">
        <v>3587</v>
      </c>
      <c r="V360" t="s">
        <v>3262</v>
      </c>
      <c r="W360" t="s">
        <v>3267</v>
      </c>
      <c r="X360" t="s">
        <v>4147</v>
      </c>
      <c r="Y360" t="s">
        <v>3265</v>
      </c>
      <c r="Z360" t="s">
        <v>3265</v>
      </c>
    </row>
    <row r="361" spans="19:26" hidden="1" x14ac:dyDescent="0.25">
      <c r="S361" t="s">
        <v>491</v>
      </c>
      <c r="T361" t="s">
        <v>4565</v>
      </c>
      <c r="U361" t="s">
        <v>4566</v>
      </c>
      <c r="V361" t="s">
        <v>472</v>
      </c>
      <c r="W361" t="s">
        <v>3277</v>
      </c>
      <c r="X361" t="s">
        <v>4147</v>
      </c>
      <c r="Y361" t="s">
        <v>3265</v>
      </c>
      <c r="Z361" t="s">
        <v>3265</v>
      </c>
    </row>
    <row r="362" spans="19:26" hidden="1" x14ac:dyDescent="0.25">
      <c r="S362" t="s">
        <v>502</v>
      </c>
      <c r="T362" t="s">
        <v>4567</v>
      </c>
      <c r="U362" t="s">
        <v>262</v>
      </c>
      <c r="V362" t="s">
        <v>3262</v>
      </c>
      <c r="W362" t="s">
        <v>3267</v>
      </c>
      <c r="X362" t="s">
        <v>4147</v>
      </c>
      <c r="Y362" t="s">
        <v>3265</v>
      </c>
      <c r="Z362" t="s">
        <v>3270</v>
      </c>
    </row>
    <row r="363" spans="19:26" hidden="1" x14ac:dyDescent="0.25">
      <c r="S363" t="s">
        <v>493</v>
      </c>
      <c r="T363" t="s">
        <v>4568</v>
      </c>
      <c r="U363" t="s">
        <v>4141</v>
      </c>
      <c r="V363" t="s">
        <v>3262</v>
      </c>
      <c r="W363" t="s">
        <v>3267</v>
      </c>
      <c r="X363" t="s">
        <v>4147</v>
      </c>
      <c r="Y363" t="s">
        <v>3265</v>
      </c>
      <c r="Z363" t="s">
        <v>3270</v>
      </c>
    </row>
    <row r="364" spans="19:26" hidden="1" x14ac:dyDescent="0.25">
      <c r="S364" t="s">
        <v>493</v>
      </c>
      <c r="T364" t="s">
        <v>4568</v>
      </c>
      <c r="U364" t="s">
        <v>3550</v>
      </c>
      <c r="V364" t="s">
        <v>472</v>
      </c>
      <c r="W364" t="s">
        <v>3267</v>
      </c>
      <c r="X364" t="s">
        <v>4147</v>
      </c>
      <c r="Y364" t="s">
        <v>3265</v>
      </c>
      <c r="Z364" t="s">
        <v>3265</v>
      </c>
    </row>
    <row r="365" spans="19:26" hidden="1" x14ac:dyDescent="0.25">
      <c r="S365" t="s">
        <v>491</v>
      </c>
      <c r="T365" t="s">
        <v>4569</v>
      </c>
      <c r="U365" t="s">
        <v>4570</v>
      </c>
      <c r="V365" t="s">
        <v>3262</v>
      </c>
      <c r="W365" t="s">
        <v>3277</v>
      </c>
      <c r="X365" t="s">
        <v>4147</v>
      </c>
      <c r="Y365" t="s">
        <v>3265</v>
      </c>
      <c r="Z365" t="s">
        <v>3265</v>
      </c>
    </row>
    <row r="366" spans="19:26" hidden="1" x14ac:dyDescent="0.25">
      <c r="S366" t="s">
        <v>508</v>
      </c>
      <c r="T366" t="s">
        <v>3578</v>
      </c>
      <c r="U366" t="s">
        <v>3579</v>
      </c>
      <c r="V366" t="s">
        <v>472</v>
      </c>
      <c r="W366" t="s">
        <v>3263</v>
      </c>
      <c r="X366" t="s">
        <v>4147</v>
      </c>
      <c r="Y366" t="s">
        <v>3265</v>
      </c>
      <c r="Z366" t="s">
        <v>3270</v>
      </c>
    </row>
    <row r="367" spans="19:26" hidden="1" x14ac:dyDescent="0.25">
      <c r="S367" t="s">
        <v>493</v>
      </c>
      <c r="T367" t="s">
        <v>4571</v>
      </c>
      <c r="U367" t="s">
        <v>4572</v>
      </c>
      <c r="V367" t="s">
        <v>3262</v>
      </c>
      <c r="W367" t="s">
        <v>3267</v>
      </c>
      <c r="X367" t="s">
        <v>4147</v>
      </c>
      <c r="Y367" t="s">
        <v>3265</v>
      </c>
      <c r="Z367" t="s">
        <v>3265</v>
      </c>
    </row>
    <row r="368" spans="19:26" hidden="1" x14ac:dyDescent="0.25">
      <c r="S368" t="s">
        <v>502</v>
      </c>
      <c r="T368" t="s">
        <v>4006</v>
      </c>
      <c r="U368" t="s">
        <v>4007</v>
      </c>
      <c r="V368" t="s">
        <v>3262</v>
      </c>
      <c r="W368" t="s">
        <v>3274</v>
      </c>
      <c r="X368" t="s">
        <v>4147</v>
      </c>
      <c r="Y368" t="s">
        <v>3265</v>
      </c>
      <c r="Z368" t="s">
        <v>3265</v>
      </c>
    </row>
    <row r="369" spans="19:26" hidden="1" x14ac:dyDescent="0.25">
      <c r="S369" t="s">
        <v>1105</v>
      </c>
      <c r="T369" t="s">
        <v>4573</v>
      </c>
      <c r="U369" t="s">
        <v>259</v>
      </c>
      <c r="V369" t="s">
        <v>3262</v>
      </c>
      <c r="W369" t="s">
        <v>3277</v>
      </c>
      <c r="X369" t="s">
        <v>4147</v>
      </c>
      <c r="Y369" t="s">
        <v>3265</v>
      </c>
      <c r="Z369" t="s">
        <v>3270</v>
      </c>
    </row>
    <row r="370" spans="19:26" hidden="1" x14ac:dyDescent="0.25">
      <c r="S370" t="s">
        <v>507</v>
      </c>
      <c r="T370" t="s">
        <v>4574</v>
      </c>
      <c r="U370" t="s">
        <v>4214</v>
      </c>
      <c r="V370" t="s">
        <v>3262</v>
      </c>
      <c r="W370" t="s">
        <v>3277</v>
      </c>
      <c r="X370" t="s">
        <v>4147</v>
      </c>
      <c r="Y370" t="s">
        <v>3265</v>
      </c>
      <c r="Z370" t="s">
        <v>3265</v>
      </c>
    </row>
    <row r="371" spans="19:26" hidden="1" x14ac:dyDescent="0.25">
      <c r="S371" t="s">
        <v>502</v>
      </c>
      <c r="T371" t="s">
        <v>4575</v>
      </c>
      <c r="U371" t="s">
        <v>3484</v>
      </c>
      <c r="V371" t="s">
        <v>3262</v>
      </c>
      <c r="W371" t="s">
        <v>3274</v>
      </c>
      <c r="X371" t="s">
        <v>4147</v>
      </c>
      <c r="Y371" t="s">
        <v>3265</v>
      </c>
      <c r="Z371" t="s">
        <v>3270</v>
      </c>
    </row>
    <row r="372" spans="19:26" hidden="1" x14ac:dyDescent="0.25">
      <c r="S372" t="s">
        <v>1050</v>
      </c>
      <c r="T372" t="s">
        <v>4576</v>
      </c>
      <c r="U372" t="s">
        <v>3981</v>
      </c>
      <c r="V372" t="s">
        <v>3262</v>
      </c>
      <c r="W372" t="s">
        <v>3267</v>
      </c>
      <c r="X372" t="s">
        <v>4147</v>
      </c>
      <c r="Y372" t="s">
        <v>3265</v>
      </c>
      <c r="Z372" t="s">
        <v>3265</v>
      </c>
    </row>
    <row r="373" spans="19:26" hidden="1" x14ac:dyDescent="0.25">
      <c r="S373" t="s">
        <v>3271</v>
      </c>
      <c r="T373" t="s">
        <v>4577</v>
      </c>
      <c r="U373" t="s">
        <v>3791</v>
      </c>
      <c r="V373" t="s">
        <v>3262</v>
      </c>
      <c r="W373" t="s">
        <v>3274</v>
      </c>
      <c r="X373" t="s">
        <v>4147</v>
      </c>
      <c r="Y373" t="s">
        <v>3265</v>
      </c>
      <c r="Z373" t="s">
        <v>3270</v>
      </c>
    </row>
    <row r="374" spans="19:26" hidden="1" x14ac:dyDescent="0.25">
      <c r="S374" t="s">
        <v>493</v>
      </c>
      <c r="T374" t="s">
        <v>3583</v>
      </c>
      <c r="U374" t="s">
        <v>760</v>
      </c>
      <c r="V374" t="s">
        <v>3262</v>
      </c>
      <c r="W374" t="s">
        <v>3263</v>
      </c>
      <c r="X374" t="s">
        <v>4147</v>
      </c>
      <c r="Y374" t="s">
        <v>3265</v>
      </c>
      <c r="Z374" t="s">
        <v>3265</v>
      </c>
    </row>
    <row r="375" spans="19:26" hidden="1" x14ac:dyDescent="0.25">
      <c r="S375" t="s">
        <v>507</v>
      </c>
      <c r="T375" t="s">
        <v>4578</v>
      </c>
      <c r="U375" t="s">
        <v>1319</v>
      </c>
      <c r="V375" t="s">
        <v>3262</v>
      </c>
      <c r="W375" t="s">
        <v>3277</v>
      </c>
      <c r="X375" t="s">
        <v>4147</v>
      </c>
      <c r="Y375" t="s">
        <v>3265</v>
      </c>
      <c r="Z375" t="s">
        <v>3265</v>
      </c>
    </row>
    <row r="376" spans="19:26" hidden="1" x14ac:dyDescent="0.25">
      <c r="S376" t="s">
        <v>493</v>
      </c>
      <c r="T376" t="s">
        <v>4579</v>
      </c>
      <c r="U376" t="s">
        <v>4580</v>
      </c>
      <c r="V376" t="s">
        <v>472</v>
      </c>
      <c r="W376" t="s">
        <v>3274</v>
      </c>
      <c r="X376" t="s">
        <v>4147</v>
      </c>
      <c r="Y376" t="s">
        <v>3265</v>
      </c>
      <c r="Z376" t="s">
        <v>3265</v>
      </c>
    </row>
    <row r="377" spans="19:26" hidden="1" x14ac:dyDescent="0.25">
      <c r="S377" t="s">
        <v>2558</v>
      </c>
      <c r="T377" t="s">
        <v>4581</v>
      </c>
      <c r="U377" t="s">
        <v>4582</v>
      </c>
      <c r="V377" t="s">
        <v>3262</v>
      </c>
      <c r="W377" t="s">
        <v>3274</v>
      </c>
      <c r="X377" t="s">
        <v>4147</v>
      </c>
      <c r="Y377" t="s">
        <v>3265</v>
      </c>
      <c r="Z377" t="s">
        <v>3270</v>
      </c>
    </row>
    <row r="378" spans="19:26" hidden="1" x14ac:dyDescent="0.25">
      <c r="S378" t="s">
        <v>502</v>
      </c>
      <c r="T378" t="s">
        <v>4583</v>
      </c>
      <c r="U378" t="s">
        <v>4584</v>
      </c>
      <c r="V378" t="s">
        <v>3262</v>
      </c>
      <c r="W378" t="s">
        <v>3267</v>
      </c>
      <c r="X378" t="s">
        <v>4147</v>
      </c>
      <c r="Y378" t="s">
        <v>3265</v>
      </c>
      <c r="Z378" t="s">
        <v>3265</v>
      </c>
    </row>
    <row r="379" spans="19:26" hidden="1" x14ac:dyDescent="0.25">
      <c r="S379" t="s">
        <v>502</v>
      </c>
      <c r="T379" t="s">
        <v>4585</v>
      </c>
      <c r="U379" t="s">
        <v>4586</v>
      </c>
      <c r="V379" t="s">
        <v>472</v>
      </c>
      <c r="W379" t="s">
        <v>3267</v>
      </c>
      <c r="X379" t="s">
        <v>4147</v>
      </c>
      <c r="Y379" t="s">
        <v>3265</v>
      </c>
      <c r="Z379" t="s">
        <v>3270</v>
      </c>
    </row>
    <row r="380" spans="19:26" hidden="1" x14ac:dyDescent="0.25">
      <c r="S380" t="s">
        <v>1105</v>
      </c>
      <c r="T380" t="s">
        <v>4587</v>
      </c>
      <c r="U380" t="s">
        <v>4588</v>
      </c>
      <c r="V380" t="s">
        <v>472</v>
      </c>
      <c r="W380" t="s">
        <v>3267</v>
      </c>
      <c r="X380" t="s">
        <v>4147</v>
      </c>
      <c r="Y380" t="s">
        <v>3265</v>
      </c>
      <c r="Z380" t="s">
        <v>3270</v>
      </c>
    </row>
    <row r="381" spans="19:26" hidden="1" x14ac:dyDescent="0.25">
      <c r="S381" t="s">
        <v>1198</v>
      </c>
      <c r="T381" t="s">
        <v>4589</v>
      </c>
      <c r="U381" t="s">
        <v>4590</v>
      </c>
      <c r="V381" t="s">
        <v>472</v>
      </c>
      <c r="W381" t="s">
        <v>3274</v>
      </c>
      <c r="X381" t="s">
        <v>4147</v>
      </c>
      <c r="Y381" t="s">
        <v>3265</v>
      </c>
      <c r="Z381" t="s">
        <v>3265</v>
      </c>
    </row>
    <row r="382" spans="19:26" hidden="1" x14ac:dyDescent="0.25">
      <c r="S382" t="s">
        <v>2354</v>
      </c>
      <c r="T382" t="s">
        <v>4591</v>
      </c>
      <c r="U382" t="s">
        <v>4592</v>
      </c>
      <c r="V382" t="s">
        <v>3262</v>
      </c>
      <c r="W382" t="s">
        <v>3267</v>
      </c>
      <c r="X382" t="s">
        <v>4147</v>
      </c>
      <c r="Y382" t="s">
        <v>3265</v>
      </c>
      <c r="Z382" t="s">
        <v>3270</v>
      </c>
    </row>
    <row r="383" spans="19:26" hidden="1" x14ac:dyDescent="0.25">
      <c r="S383" t="s">
        <v>508</v>
      </c>
      <c r="T383" t="s">
        <v>4593</v>
      </c>
      <c r="U383" t="s">
        <v>3985</v>
      </c>
      <c r="V383" t="s">
        <v>3262</v>
      </c>
      <c r="W383" t="s">
        <v>3267</v>
      </c>
      <c r="X383" t="s">
        <v>4147</v>
      </c>
      <c r="Y383" t="s">
        <v>3265</v>
      </c>
      <c r="Z383" t="s">
        <v>3270</v>
      </c>
    </row>
    <row r="384" spans="19:26" hidden="1" x14ac:dyDescent="0.25">
      <c r="S384" t="s">
        <v>491</v>
      </c>
      <c r="T384" t="s">
        <v>3594</v>
      </c>
      <c r="U384" t="s">
        <v>3595</v>
      </c>
      <c r="V384" t="s">
        <v>472</v>
      </c>
      <c r="W384" t="s">
        <v>3277</v>
      </c>
      <c r="X384" t="s">
        <v>4147</v>
      </c>
      <c r="Y384" t="s">
        <v>3265</v>
      </c>
      <c r="Z384" t="s">
        <v>3265</v>
      </c>
    </row>
    <row r="385" spans="19:26" hidden="1" x14ac:dyDescent="0.25">
      <c r="S385" t="s">
        <v>491</v>
      </c>
      <c r="T385" t="s">
        <v>3596</v>
      </c>
      <c r="U385" t="s">
        <v>3597</v>
      </c>
      <c r="V385" t="s">
        <v>472</v>
      </c>
      <c r="W385" t="s">
        <v>3267</v>
      </c>
      <c r="X385" t="s">
        <v>4147</v>
      </c>
      <c r="Y385" t="s">
        <v>3265</v>
      </c>
      <c r="Z385" t="s">
        <v>3265</v>
      </c>
    </row>
    <row r="386" spans="19:26" hidden="1" x14ac:dyDescent="0.25">
      <c r="S386" t="s">
        <v>502</v>
      </c>
      <c r="T386" t="s">
        <v>4594</v>
      </c>
      <c r="U386" t="s">
        <v>4271</v>
      </c>
      <c r="V386" t="s">
        <v>472</v>
      </c>
      <c r="W386" t="s">
        <v>3274</v>
      </c>
      <c r="X386" t="s">
        <v>4147</v>
      </c>
      <c r="Y386" t="s">
        <v>3265</v>
      </c>
      <c r="Z386" t="s">
        <v>3265</v>
      </c>
    </row>
    <row r="387" spans="19:26" hidden="1" x14ac:dyDescent="0.25">
      <c r="S387" t="s">
        <v>502</v>
      </c>
      <c r="T387" t="s">
        <v>4595</v>
      </c>
      <c r="U387" t="s">
        <v>4596</v>
      </c>
      <c r="V387" t="s">
        <v>472</v>
      </c>
      <c r="W387" t="s">
        <v>3277</v>
      </c>
      <c r="X387" t="s">
        <v>4147</v>
      </c>
      <c r="Y387" t="s">
        <v>3265</v>
      </c>
      <c r="Z387" t="s">
        <v>3270</v>
      </c>
    </row>
    <row r="388" spans="19:26" hidden="1" x14ac:dyDescent="0.25">
      <c r="S388" t="s">
        <v>507</v>
      </c>
      <c r="T388" t="s">
        <v>3600</v>
      </c>
      <c r="U388" t="s">
        <v>4597</v>
      </c>
      <c r="V388" t="s">
        <v>472</v>
      </c>
      <c r="W388" t="s">
        <v>3267</v>
      </c>
      <c r="X388" t="s">
        <v>4147</v>
      </c>
      <c r="Y388" t="s">
        <v>3265</v>
      </c>
      <c r="Z388" t="s">
        <v>3265</v>
      </c>
    </row>
    <row r="389" spans="19:26" hidden="1" x14ac:dyDescent="0.25">
      <c r="S389" t="s">
        <v>507</v>
      </c>
      <c r="T389" t="s">
        <v>3602</v>
      </c>
      <c r="U389" t="s">
        <v>104</v>
      </c>
      <c r="V389" t="s">
        <v>3262</v>
      </c>
      <c r="W389" t="s">
        <v>3277</v>
      </c>
      <c r="X389" t="s">
        <v>4147</v>
      </c>
      <c r="Y389" t="s">
        <v>3265</v>
      </c>
      <c r="Z389" t="s">
        <v>3265</v>
      </c>
    </row>
    <row r="390" spans="19:26" hidden="1" x14ac:dyDescent="0.25">
      <c r="S390" t="s">
        <v>1105</v>
      </c>
      <c r="T390" t="s">
        <v>4598</v>
      </c>
      <c r="U390" t="s">
        <v>814</v>
      </c>
      <c r="V390" t="s">
        <v>3262</v>
      </c>
      <c r="W390" t="s">
        <v>3267</v>
      </c>
      <c r="X390" t="s">
        <v>4147</v>
      </c>
      <c r="Y390" t="s">
        <v>3265</v>
      </c>
      <c r="Z390" t="s">
        <v>3270</v>
      </c>
    </row>
    <row r="391" spans="19:26" hidden="1" x14ac:dyDescent="0.25">
      <c r="S391" t="s">
        <v>667</v>
      </c>
      <c r="T391" t="s">
        <v>3605</v>
      </c>
      <c r="U391" t="s">
        <v>3606</v>
      </c>
      <c r="V391" t="s">
        <v>3262</v>
      </c>
      <c r="W391" t="s">
        <v>3263</v>
      </c>
      <c r="X391" t="s">
        <v>4147</v>
      </c>
      <c r="Y391" t="s">
        <v>3265</v>
      </c>
      <c r="Z391" t="s">
        <v>3265</v>
      </c>
    </row>
    <row r="392" spans="19:26" hidden="1" x14ac:dyDescent="0.25">
      <c r="S392" t="s">
        <v>491</v>
      </c>
      <c r="T392" t="s">
        <v>3607</v>
      </c>
      <c r="U392" t="s">
        <v>3608</v>
      </c>
      <c r="V392" t="s">
        <v>472</v>
      </c>
      <c r="W392" t="s">
        <v>3263</v>
      </c>
      <c r="X392" t="s">
        <v>4147</v>
      </c>
      <c r="Y392" t="s">
        <v>3265</v>
      </c>
      <c r="Z392" t="s">
        <v>3265</v>
      </c>
    </row>
    <row r="393" spans="19:26" hidden="1" x14ac:dyDescent="0.25">
      <c r="S393" t="s">
        <v>493</v>
      </c>
      <c r="T393" t="s">
        <v>4599</v>
      </c>
      <c r="U393" t="s">
        <v>3456</v>
      </c>
      <c r="V393" t="s">
        <v>472</v>
      </c>
      <c r="W393" t="s">
        <v>3277</v>
      </c>
      <c r="X393" t="s">
        <v>4147</v>
      </c>
      <c r="Y393" t="s">
        <v>3265</v>
      </c>
      <c r="Z393" t="s">
        <v>3270</v>
      </c>
    </row>
    <row r="394" spans="19:26" hidden="1" x14ac:dyDescent="0.25">
      <c r="S394" t="s">
        <v>502</v>
      </c>
      <c r="T394" t="s">
        <v>4600</v>
      </c>
      <c r="U394" t="s">
        <v>262</v>
      </c>
      <c r="V394" t="s">
        <v>3262</v>
      </c>
      <c r="W394" t="s">
        <v>3274</v>
      </c>
      <c r="X394" t="s">
        <v>4147</v>
      </c>
      <c r="Y394" t="s">
        <v>3265</v>
      </c>
      <c r="Z394" t="s">
        <v>3270</v>
      </c>
    </row>
    <row r="395" spans="19:26" hidden="1" x14ac:dyDescent="0.25">
      <c r="S395" t="s">
        <v>493</v>
      </c>
      <c r="T395" t="s">
        <v>4601</v>
      </c>
      <c r="U395" t="s">
        <v>4602</v>
      </c>
      <c r="V395" t="s">
        <v>472</v>
      </c>
      <c r="W395" t="s">
        <v>3267</v>
      </c>
      <c r="X395" t="s">
        <v>4147</v>
      </c>
      <c r="Y395" t="s">
        <v>3265</v>
      </c>
      <c r="Z395" t="s">
        <v>3265</v>
      </c>
    </row>
    <row r="396" spans="19:26" hidden="1" x14ac:dyDescent="0.25">
      <c r="S396" t="s">
        <v>493</v>
      </c>
      <c r="T396" t="s">
        <v>4603</v>
      </c>
      <c r="U396" t="s">
        <v>3526</v>
      </c>
      <c r="V396" t="s">
        <v>3262</v>
      </c>
      <c r="W396" t="s">
        <v>3274</v>
      </c>
      <c r="X396" t="s">
        <v>4147</v>
      </c>
      <c r="Y396" t="s">
        <v>3265</v>
      </c>
      <c r="Z396" t="s">
        <v>3270</v>
      </c>
    </row>
    <row r="397" spans="19:26" hidden="1" x14ac:dyDescent="0.25">
      <c r="S397" t="s">
        <v>493</v>
      </c>
      <c r="T397" t="s">
        <v>4604</v>
      </c>
      <c r="U397" t="s">
        <v>4605</v>
      </c>
      <c r="V397" t="s">
        <v>472</v>
      </c>
      <c r="W397" t="s">
        <v>3267</v>
      </c>
      <c r="X397" t="s">
        <v>4147</v>
      </c>
      <c r="Y397" t="s">
        <v>3265</v>
      </c>
      <c r="Z397" t="s">
        <v>3265</v>
      </c>
    </row>
    <row r="398" spans="19:26" hidden="1" x14ac:dyDescent="0.25">
      <c r="S398" t="s">
        <v>493</v>
      </c>
      <c r="T398" t="s">
        <v>4606</v>
      </c>
      <c r="U398" t="s">
        <v>4607</v>
      </c>
      <c r="V398" t="s">
        <v>472</v>
      </c>
      <c r="W398" t="s">
        <v>3267</v>
      </c>
      <c r="X398" t="s">
        <v>4147</v>
      </c>
      <c r="Y398" t="s">
        <v>3265</v>
      </c>
      <c r="Z398" t="s">
        <v>3265</v>
      </c>
    </row>
    <row r="399" spans="19:26" hidden="1" x14ac:dyDescent="0.25">
      <c r="S399" t="s">
        <v>666</v>
      </c>
      <c r="T399" t="s">
        <v>4608</v>
      </c>
      <c r="U399" t="s">
        <v>3671</v>
      </c>
      <c r="V399" t="s">
        <v>472</v>
      </c>
      <c r="W399" t="s">
        <v>3277</v>
      </c>
      <c r="X399" t="s">
        <v>4147</v>
      </c>
      <c r="Y399" t="s">
        <v>3265</v>
      </c>
      <c r="Z399" t="s">
        <v>3270</v>
      </c>
    </row>
    <row r="400" spans="19:26" hidden="1" x14ac:dyDescent="0.25">
      <c r="S400" t="s">
        <v>502</v>
      </c>
      <c r="T400" t="s">
        <v>4609</v>
      </c>
      <c r="U400" t="s">
        <v>4610</v>
      </c>
      <c r="V400" t="s">
        <v>3262</v>
      </c>
      <c r="W400" t="s">
        <v>3267</v>
      </c>
      <c r="X400" t="s">
        <v>4147</v>
      </c>
      <c r="Y400" t="s">
        <v>3265</v>
      </c>
      <c r="Z400" t="s">
        <v>3265</v>
      </c>
    </row>
    <row r="401" spans="19:26" hidden="1" x14ac:dyDescent="0.25">
      <c r="S401" t="s">
        <v>507</v>
      </c>
      <c r="T401" t="s">
        <v>4611</v>
      </c>
      <c r="U401" t="s">
        <v>4612</v>
      </c>
      <c r="V401" t="s">
        <v>3262</v>
      </c>
      <c r="W401" t="s">
        <v>3274</v>
      </c>
      <c r="X401" t="s">
        <v>4147</v>
      </c>
      <c r="Y401" t="s">
        <v>3265</v>
      </c>
      <c r="Z401" t="s">
        <v>3265</v>
      </c>
    </row>
    <row r="402" spans="19:26" hidden="1" x14ac:dyDescent="0.25">
      <c r="S402" t="s">
        <v>491</v>
      </c>
      <c r="T402" t="s">
        <v>4613</v>
      </c>
      <c r="U402" t="s">
        <v>4614</v>
      </c>
      <c r="V402" t="s">
        <v>472</v>
      </c>
      <c r="W402" t="s">
        <v>3277</v>
      </c>
      <c r="X402" t="s">
        <v>4147</v>
      </c>
      <c r="Y402" t="s">
        <v>3265</v>
      </c>
      <c r="Z402" t="s">
        <v>3265</v>
      </c>
    </row>
    <row r="403" spans="19:26" hidden="1" x14ac:dyDescent="0.25">
      <c r="S403" t="s">
        <v>491</v>
      </c>
      <c r="T403" t="s">
        <v>4615</v>
      </c>
      <c r="U403" t="s">
        <v>4616</v>
      </c>
      <c r="V403" t="s">
        <v>472</v>
      </c>
      <c r="W403" t="s">
        <v>3267</v>
      </c>
      <c r="X403" t="s">
        <v>4147</v>
      </c>
      <c r="Y403" t="s">
        <v>3265</v>
      </c>
      <c r="Z403" t="s">
        <v>3265</v>
      </c>
    </row>
    <row r="404" spans="19:26" hidden="1" x14ac:dyDescent="0.25">
      <c r="S404" t="s">
        <v>502</v>
      </c>
      <c r="T404" t="s">
        <v>4617</v>
      </c>
      <c r="U404" t="s">
        <v>3649</v>
      </c>
      <c r="V404" t="s">
        <v>3262</v>
      </c>
      <c r="W404" t="s">
        <v>3267</v>
      </c>
      <c r="X404" t="s">
        <v>4147</v>
      </c>
      <c r="Y404" t="s">
        <v>3265</v>
      </c>
      <c r="Z404" t="s">
        <v>3270</v>
      </c>
    </row>
    <row r="405" spans="19:26" hidden="1" x14ac:dyDescent="0.25">
      <c r="S405" t="s">
        <v>491</v>
      </c>
      <c r="T405" t="s">
        <v>4025</v>
      </c>
      <c r="U405" t="s">
        <v>4026</v>
      </c>
      <c r="V405" t="s">
        <v>3262</v>
      </c>
      <c r="W405" t="s">
        <v>3263</v>
      </c>
      <c r="X405" t="s">
        <v>4147</v>
      </c>
      <c r="Y405" t="s">
        <v>3265</v>
      </c>
      <c r="Z405" t="s">
        <v>3265</v>
      </c>
    </row>
    <row r="406" spans="19:26" hidden="1" x14ac:dyDescent="0.25">
      <c r="S406" t="s">
        <v>491</v>
      </c>
      <c r="T406" t="s">
        <v>4025</v>
      </c>
      <c r="U406" t="s">
        <v>4618</v>
      </c>
      <c r="V406" t="s">
        <v>472</v>
      </c>
      <c r="W406" t="s">
        <v>3277</v>
      </c>
      <c r="X406" t="s">
        <v>4147</v>
      </c>
      <c r="Y406" t="s">
        <v>3265</v>
      </c>
      <c r="Z406" t="s">
        <v>3265</v>
      </c>
    </row>
    <row r="407" spans="19:26" hidden="1" x14ac:dyDescent="0.25">
      <c r="S407" t="s">
        <v>1198</v>
      </c>
      <c r="T407" t="s">
        <v>4619</v>
      </c>
      <c r="U407" t="s">
        <v>4620</v>
      </c>
      <c r="V407" t="s">
        <v>3262</v>
      </c>
      <c r="W407" t="s">
        <v>3267</v>
      </c>
      <c r="X407" t="s">
        <v>4147</v>
      </c>
      <c r="Y407" t="s">
        <v>3265</v>
      </c>
      <c r="Z407" t="s">
        <v>3265</v>
      </c>
    </row>
    <row r="408" spans="19:26" hidden="1" x14ac:dyDescent="0.25">
      <c r="S408" t="s">
        <v>493</v>
      </c>
      <c r="T408" t="s">
        <v>4621</v>
      </c>
      <c r="U408" t="s">
        <v>4622</v>
      </c>
      <c r="V408" t="s">
        <v>3262</v>
      </c>
      <c r="W408" t="s">
        <v>3263</v>
      </c>
      <c r="X408" t="s">
        <v>4147</v>
      </c>
      <c r="Y408" t="s">
        <v>3265</v>
      </c>
      <c r="Z408" t="s">
        <v>3265</v>
      </c>
    </row>
    <row r="409" spans="19:26" hidden="1" x14ac:dyDescent="0.25">
      <c r="S409" t="s">
        <v>666</v>
      </c>
      <c r="T409" t="s">
        <v>4623</v>
      </c>
      <c r="U409" t="s">
        <v>4624</v>
      </c>
      <c r="V409" t="s">
        <v>3262</v>
      </c>
      <c r="W409" t="s">
        <v>3263</v>
      </c>
      <c r="X409" t="s">
        <v>4147</v>
      </c>
      <c r="Y409" t="s">
        <v>3265</v>
      </c>
      <c r="Z409" t="s">
        <v>3270</v>
      </c>
    </row>
    <row r="410" spans="19:26" hidden="1" x14ac:dyDescent="0.25">
      <c r="S410" t="s">
        <v>508</v>
      </c>
      <c r="T410" t="s">
        <v>3616</v>
      </c>
      <c r="U410" t="s">
        <v>3617</v>
      </c>
      <c r="V410" t="s">
        <v>3262</v>
      </c>
      <c r="W410" t="s">
        <v>3267</v>
      </c>
      <c r="X410" t="s">
        <v>4147</v>
      </c>
      <c r="Y410" t="s">
        <v>3265</v>
      </c>
      <c r="Z410" t="s">
        <v>3270</v>
      </c>
    </row>
    <row r="411" spans="19:26" hidden="1" x14ac:dyDescent="0.25">
      <c r="S411" t="s">
        <v>669</v>
      </c>
      <c r="T411" t="s">
        <v>4625</v>
      </c>
      <c r="U411" t="s">
        <v>4626</v>
      </c>
      <c r="V411" t="s">
        <v>3262</v>
      </c>
      <c r="W411" t="s">
        <v>3277</v>
      </c>
      <c r="X411" t="s">
        <v>4147</v>
      </c>
      <c r="Y411" t="s">
        <v>3265</v>
      </c>
      <c r="Z411" t="s">
        <v>3270</v>
      </c>
    </row>
    <row r="412" spans="19:26" hidden="1" x14ac:dyDescent="0.25">
      <c r="S412" t="s">
        <v>502</v>
      </c>
      <c r="T412" t="s">
        <v>4627</v>
      </c>
      <c r="U412" t="s">
        <v>3320</v>
      </c>
      <c r="V412" t="s">
        <v>3262</v>
      </c>
      <c r="W412" t="s">
        <v>3267</v>
      </c>
      <c r="X412" t="s">
        <v>4147</v>
      </c>
      <c r="Y412" t="s">
        <v>3265</v>
      </c>
      <c r="Z412" t="s">
        <v>3270</v>
      </c>
    </row>
    <row r="413" spans="19:26" hidden="1" x14ac:dyDescent="0.25">
      <c r="S413" t="s">
        <v>666</v>
      </c>
      <c r="T413" t="s">
        <v>4628</v>
      </c>
      <c r="U413" t="s">
        <v>1743</v>
      </c>
      <c r="V413" t="s">
        <v>3262</v>
      </c>
      <c r="W413" t="s">
        <v>3274</v>
      </c>
      <c r="X413" t="s">
        <v>4147</v>
      </c>
      <c r="Y413" t="s">
        <v>3265</v>
      </c>
      <c r="Z413" t="s">
        <v>3270</v>
      </c>
    </row>
    <row r="414" spans="19:26" hidden="1" x14ac:dyDescent="0.25">
      <c r="S414" t="s">
        <v>502</v>
      </c>
      <c r="T414" t="s">
        <v>3621</v>
      </c>
      <c r="U414" t="s">
        <v>3622</v>
      </c>
      <c r="V414" t="s">
        <v>3262</v>
      </c>
      <c r="W414" t="s">
        <v>3277</v>
      </c>
      <c r="X414" t="s">
        <v>4147</v>
      </c>
      <c r="Y414" t="s">
        <v>3265</v>
      </c>
      <c r="Z414" t="s">
        <v>3265</v>
      </c>
    </row>
    <row r="415" spans="19:26" hidden="1" x14ac:dyDescent="0.25">
      <c r="S415" t="s">
        <v>1105</v>
      </c>
      <c r="T415" t="s">
        <v>4629</v>
      </c>
      <c r="U415" t="s">
        <v>4630</v>
      </c>
      <c r="V415" t="s">
        <v>3262</v>
      </c>
      <c r="W415" t="s">
        <v>3267</v>
      </c>
      <c r="X415" t="s">
        <v>4147</v>
      </c>
      <c r="Y415" t="s">
        <v>3265</v>
      </c>
      <c r="Z415" t="s">
        <v>3270</v>
      </c>
    </row>
    <row r="416" spans="19:26" hidden="1" x14ac:dyDescent="0.25">
      <c r="S416" t="s">
        <v>502</v>
      </c>
      <c r="T416" t="s">
        <v>3625</v>
      </c>
      <c r="U416" t="s">
        <v>1750</v>
      </c>
      <c r="V416" t="s">
        <v>472</v>
      </c>
      <c r="W416" t="s">
        <v>3267</v>
      </c>
      <c r="X416" t="s">
        <v>4147</v>
      </c>
      <c r="Y416" t="s">
        <v>3265</v>
      </c>
      <c r="Z416" t="s">
        <v>3270</v>
      </c>
    </row>
    <row r="417" spans="19:26" hidden="1" x14ac:dyDescent="0.25">
      <c r="S417" t="s">
        <v>1039</v>
      </c>
      <c r="T417" t="s">
        <v>4631</v>
      </c>
      <c r="U417" t="s">
        <v>765</v>
      </c>
      <c r="V417" t="s">
        <v>3262</v>
      </c>
      <c r="W417" t="s">
        <v>3263</v>
      </c>
      <c r="X417" t="s">
        <v>4147</v>
      </c>
      <c r="Y417" t="s">
        <v>3265</v>
      </c>
      <c r="Z417" t="s">
        <v>3270</v>
      </c>
    </row>
    <row r="418" spans="19:26" hidden="1" x14ac:dyDescent="0.25">
      <c r="S418" t="s">
        <v>502</v>
      </c>
      <c r="T418" t="s">
        <v>4632</v>
      </c>
      <c r="U418" t="s">
        <v>4633</v>
      </c>
      <c r="V418" t="s">
        <v>472</v>
      </c>
      <c r="W418" t="s">
        <v>3267</v>
      </c>
      <c r="X418" t="s">
        <v>4147</v>
      </c>
      <c r="Y418" t="s">
        <v>3265</v>
      </c>
      <c r="Z418" t="s">
        <v>3265</v>
      </c>
    </row>
    <row r="419" spans="19:26" hidden="1" x14ac:dyDescent="0.25">
      <c r="S419" t="s">
        <v>502</v>
      </c>
      <c r="T419" t="s">
        <v>4634</v>
      </c>
      <c r="U419" t="s">
        <v>4037</v>
      </c>
      <c r="V419" t="s">
        <v>3262</v>
      </c>
      <c r="W419" t="s">
        <v>3277</v>
      </c>
      <c r="X419" t="s">
        <v>4147</v>
      </c>
      <c r="Y419" t="s">
        <v>3265</v>
      </c>
      <c r="Z419" t="s">
        <v>3270</v>
      </c>
    </row>
    <row r="420" spans="19:26" hidden="1" x14ac:dyDescent="0.25">
      <c r="S420" t="s">
        <v>502</v>
      </c>
      <c r="T420" t="s">
        <v>4635</v>
      </c>
      <c r="U420" t="s">
        <v>3320</v>
      </c>
      <c r="V420" t="s">
        <v>3262</v>
      </c>
      <c r="W420" t="s">
        <v>3277</v>
      </c>
      <c r="X420" t="s">
        <v>4147</v>
      </c>
      <c r="Y420" t="s">
        <v>3265</v>
      </c>
      <c r="Z420" t="s">
        <v>3265</v>
      </c>
    </row>
    <row r="421" spans="19:26" hidden="1" x14ac:dyDescent="0.25">
      <c r="S421" t="s">
        <v>509</v>
      </c>
      <c r="T421" t="s">
        <v>4040</v>
      </c>
      <c r="U421" t="s">
        <v>3907</v>
      </c>
      <c r="V421" t="s">
        <v>3262</v>
      </c>
      <c r="W421" t="s">
        <v>3277</v>
      </c>
      <c r="X421" t="s">
        <v>4147</v>
      </c>
      <c r="Y421" t="s">
        <v>3265</v>
      </c>
      <c r="Z421" t="s">
        <v>3270</v>
      </c>
    </row>
    <row r="422" spans="19:26" hidden="1" x14ac:dyDescent="0.25">
      <c r="S422" t="s">
        <v>502</v>
      </c>
      <c r="T422" t="s">
        <v>4636</v>
      </c>
      <c r="U422" t="s">
        <v>4637</v>
      </c>
      <c r="V422" t="s">
        <v>472</v>
      </c>
      <c r="W422" t="s">
        <v>3274</v>
      </c>
      <c r="X422" t="s">
        <v>4147</v>
      </c>
      <c r="Y422" t="s">
        <v>3265</v>
      </c>
      <c r="Z422" t="s">
        <v>3265</v>
      </c>
    </row>
    <row r="423" spans="19:26" hidden="1" x14ac:dyDescent="0.25">
      <c r="S423" t="s">
        <v>669</v>
      </c>
      <c r="T423" t="s">
        <v>4638</v>
      </c>
      <c r="U423" t="s">
        <v>4626</v>
      </c>
      <c r="V423" t="s">
        <v>3262</v>
      </c>
      <c r="W423" t="s">
        <v>3274</v>
      </c>
      <c r="X423" t="s">
        <v>4147</v>
      </c>
      <c r="Y423" t="s">
        <v>3265</v>
      </c>
      <c r="Z423" t="s">
        <v>3270</v>
      </c>
    </row>
    <row r="424" spans="19:26" hidden="1" x14ac:dyDescent="0.25">
      <c r="S424" t="s">
        <v>669</v>
      </c>
      <c r="T424" t="s">
        <v>4638</v>
      </c>
      <c r="U424" t="s">
        <v>151</v>
      </c>
      <c r="V424" t="s">
        <v>472</v>
      </c>
      <c r="W424" t="s">
        <v>3267</v>
      </c>
      <c r="X424" t="s">
        <v>4147</v>
      </c>
      <c r="Y424" t="s">
        <v>3265</v>
      </c>
      <c r="Z424" t="s">
        <v>3270</v>
      </c>
    </row>
    <row r="425" spans="19:26" hidden="1" x14ac:dyDescent="0.25">
      <c r="S425" t="s">
        <v>669</v>
      </c>
      <c r="T425" t="s">
        <v>4639</v>
      </c>
      <c r="U425" t="s">
        <v>3904</v>
      </c>
      <c r="V425" t="s">
        <v>3262</v>
      </c>
      <c r="W425" t="s">
        <v>3274</v>
      </c>
      <c r="X425" t="s">
        <v>4147</v>
      </c>
      <c r="Y425" t="s">
        <v>3265</v>
      </c>
      <c r="Z425" t="s">
        <v>3270</v>
      </c>
    </row>
    <row r="426" spans="19:26" hidden="1" x14ac:dyDescent="0.25">
      <c r="S426" t="s">
        <v>502</v>
      </c>
      <c r="T426" t="s">
        <v>4640</v>
      </c>
      <c r="U426" t="s">
        <v>3636</v>
      </c>
      <c r="V426" t="s">
        <v>3262</v>
      </c>
      <c r="W426" t="s">
        <v>3263</v>
      </c>
      <c r="X426" t="s">
        <v>4147</v>
      </c>
      <c r="Y426" t="s">
        <v>3265</v>
      </c>
      <c r="Z426" t="s">
        <v>3265</v>
      </c>
    </row>
    <row r="427" spans="19:26" hidden="1" x14ac:dyDescent="0.25">
      <c r="S427" t="s">
        <v>502</v>
      </c>
      <c r="T427" t="s">
        <v>4641</v>
      </c>
      <c r="U427" t="s">
        <v>4642</v>
      </c>
      <c r="V427" t="s">
        <v>3262</v>
      </c>
      <c r="W427" t="s">
        <v>3274</v>
      </c>
      <c r="X427" t="s">
        <v>4147</v>
      </c>
      <c r="Y427" t="s">
        <v>3265</v>
      </c>
      <c r="Z427" t="s">
        <v>3270</v>
      </c>
    </row>
    <row r="428" spans="19:26" hidden="1" x14ac:dyDescent="0.25">
      <c r="S428" t="s">
        <v>502</v>
      </c>
      <c r="T428" t="s">
        <v>4643</v>
      </c>
      <c r="U428" t="s">
        <v>4179</v>
      </c>
      <c r="V428" t="s">
        <v>472</v>
      </c>
      <c r="W428" t="s">
        <v>3267</v>
      </c>
      <c r="X428" t="s">
        <v>4147</v>
      </c>
      <c r="Y428" t="s">
        <v>3265</v>
      </c>
      <c r="Z428" t="s">
        <v>3265</v>
      </c>
    </row>
    <row r="429" spans="19:26" hidden="1" x14ac:dyDescent="0.25">
      <c r="S429" t="s">
        <v>508</v>
      </c>
      <c r="T429" t="s">
        <v>4644</v>
      </c>
      <c r="U429" t="s">
        <v>4645</v>
      </c>
      <c r="V429" t="s">
        <v>3262</v>
      </c>
      <c r="W429" t="s">
        <v>3267</v>
      </c>
      <c r="X429" t="s">
        <v>4147</v>
      </c>
      <c r="Y429" t="s">
        <v>3265</v>
      </c>
      <c r="Z429" t="s">
        <v>3270</v>
      </c>
    </row>
    <row r="430" spans="19:26" hidden="1" x14ac:dyDescent="0.25">
      <c r="S430" t="s">
        <v>502</v>
      </c>
      <c r="T430" t="s">
        <v>4646</v>
      </c>
      <c r="U430" t="s">
        <v>4647</v>
      </c>
      <c r="V430" t="s">
        <v>3262</v>
      </c>
      <c r="W430" t="s">
        <v>3263</v>
      </c>
      <c r="X430" t="s">
        <v>4147</v>
      </c>
      <c r="Y430" t="s">
        <v>3265</v>
      </c>
      <c r="Z430" t="s">
        <v>3270</v>
      </c>
    </row>
    <row r="431" spans="19:26" hidden="1" x14ac:dyDescent="0.25">
      <c r="S431" t="s">
        <v>507</v>
      </c>
      <c r="T431" t="s">
        <v>4648</v>
      </c>
      <c r="U431" t="s">
        <v>1070</v>
      </c>
      <c r="V431" t="s">
        <v>3262</v>
      </c>
      <c r="W431" t="s">
        <v>3277</v>
      </c>
      <c r="X431" t="s">
        <v>4147</v>
      </c>
      <c r="Y431" t="s">
        <v>3265</v>
      </c>
      <c r="Z431" t="s">
        <v>3265</v>
      </c>
    </row>
    <row r="432" spans="19:26" hidden="1" x14ac:dyDescent="0.25">
      <c r="S432" t="s">
        <v>491</v>
      </c>
      <c r="T432" t="s">
        <v>4649</v>
      </c>
      <c r="U432" t="s">
        <v>631</v>
      </c>
      <c r="V432" t="s">
        <v>3262</v>
      </c>
      <c r="W432" t="s">
        <v>3263</v>
      </c>
      <c r="X432" t="s">
        <v>4147</v>
      </c>
      <c r="Y432" t="s">
        <v>3265</v>
      </c>
      <c r="Z432" t="s">
        <v>3265</v>
      </c>
    </row>
    <row r="433" spans="19:26" hidden="1" x14ac:dyDescent="0.25">
      <c r="S433" t="s">
        <v>502</v>
      </c>
      <c r="T433" t="s">
        <v>3635</v>
      </c>
      <c r="U433" t="s">
        <v>3636</v>
      </c>
      <c r="V433" t="s">
        <v>3262</v>
      </c>
      <c r="W433" t="s">
        <v>3277</v>
      </c>
      <c r="X433" t="s">
        <v>4147</v>
      </c>
      <c r="Y433" t="s">
        <v>3265</v>
      </c>
      <c r="Z433" t="s">
        <v>3265</v>
      </c>
    </row>
    <row r="434" spans="19:26" hidden="1" x14ac:dyDescent="0.25">
      <c r="S434" t="s">
        <v>502</v>
      </c>
      <c r="T434" t="s">
        <v>4650</v>
      </c>
      <c r="U434" t="s">
        <v>4651</v>
      </c>
      <c r="V434" t="s">
        <v>472</v>
      </c>
      <c r="W434" t="s">
        <v>3277</v>
      </c>
      <c r="X434" t="s">
        <v>4147</v>
      </c>
      <c r="Y434" t="s">
        <v>3265</v>
      </c>
      <c r="Z434" t="s">
        <v>3265</v>
      </c>
    </row>
    <row r="435" spans="19:26" hidden="1" x14ac:dyDescent="0.25">
      <c r="S435" t="s">
        <v>491</v>
      </c>
      <c r="T435" t="s">
        <v>4652</v>
      </c>
      <c r="U435" t="s">
        <v>3495</v>
      </c>
      <c r="V435" t="s">
        <v>3262</v>
      </c>
      <c r="W435" t="s">
        <v>3267</v>
      </c>
      <c r="X435" t="s">
        <v>4147</v>
      </c>
      <c r="Y435" t="s">
        <v>3265</v>
      </c>
      <c r="Z435" t="s">
        <v>3265</v>
      </c>
    </row>
    <row r="436" spans="19:26" hidden="1" x14ac:dyDescent="0.25">
      <c r="S436" t="s">
        <v>502</v>
      </c>
      <c r="T436" t="s">
        <v>4653</v>
      </c>
      <c r="U436" t="s">
        <v>3840</v>
      </c>
      <c r="V436" t="s">
        <v>3262</v>
      </c>
      <c r="W436" t="s">
        <v>3267</v>
      </c>
      <c r="X436" t="s">
        <v>4147</v>
      </c>
      <c r="Y436" t="s">
        <v>3265</v>
      </c>
      <c r="Z436" t="s">
        <v>3265</v>
      </c>
    </row>
    <row r="437" spans="19:26" hidden="1" x14ac:dyDescent="0.25">
      <c r="S437" t="s">
        <v>666</v>
      </c>
      <c r="T437" t="s">
        <v>4654</v>
      </c>
      <c r="U437" t="s">
        <v>4655</v>
      </c>
      <c r="V437" t="s">
        <v>472</v>
      </c>
      <c r="W437" t="s">
        <v>3263</v>
      </c>
      <c r="X437" t="s">
        <v>4147</v>
      </c>
      <c r="Y437" t="s">
        <v>3265</v>
      </c>
      <c r="Z437" t="s">
        <v>3270</v>
      </c>
    </row>
    <row r="438" spans="19:26" hidden="1" x14ac:dyDescent="0.25">
      <c r="S438" t="s">
        <v>502</v>
      </c>
      <c r="T438" t="s">
        <v>4656</v>
      </c>
      <c r="U438" t="s">
        <v>4657</v>
      </c>
      <c r="V438" t="s">
        <v>3262</v>
      </c>
      <c r="W438" t="s">
        <v>3277</v>
      </c>
      <c r="X438" t="s">
        <v>4147</v>
      </c>
      <c r="Y438" t="s">
        <v>3265</v>
      </c>
      <c r="Z438" t="s">
        <v>3270</v>
      </c>
    </row>
    <row r="439" spans="19:26" hidden="1" x14ac:dyDescent="0.25">
      <c r="S439" t="s">
        <v>508</v>
      </c>
      <c r="T439" t="s">
        <v>4658</v>
      </c>
      <c r="U439" t="s">
        <v>57</v>
      </c>
      <c r="V439" t="s">
        <v>3262</v>
      </c>
      <c r="W439" t="s">
        <v>3277</v>
      </c>
      <c r="X439" t="s">
        <v>4147</v>
      </c>
      <c r="Y439" t="s">
        <v>3265</v>
      </c>
      <c r="Z439" t="s">
        <v>3270</v>
      </c>
    </row>
    <row r="440" spans="19:26" hidden="1" x14ac:dyDescent="0.25">
      <c r="S440" t="s">
        <v>493</v>
      </c>
      <c r="T440" t="s">
        <v>3644</v>
      </c>
      <c r="U440" t="s">
        <v>3645</v>
      </c>
      <c r="V440" t="s">
        <v>3262</v>
      </c>
      <c r="W440" t="s">
        <v>3263</v>
      </c>
      <c r="X440" t="s">
        <v>4147</v>
      </c>
      <c r="Y440" t="s">
        <v>3265</v>
      </c>
      <c r="Z440" t="s">
        <v>3265</v>
      </c>
    </row>
    <row r="441" spans="19:26" hidden="1" x14ac:dyDescent="0.25">
      <c r="S441" t="s">
        <v>491</v>
      </c>
      <c r="T441" t="s">
        <v>4659</v>
      </c>
      <c r="U441" t="s">
        <v>3486</v>
      </c>
      <c r="V441" t="s">
        <v>3262</v>
      </c>
      <c r="W441" t="s">
        <v>3267</v>
      </c>
      <c r="X441" t="s">
        <v>4147</v>
      </c>
      <c r="Y441" t="s">
        <v>3265</v>
      </c>
      <c r="Z441" t="s">
        <v>3265</v>
      </c>
    </row>
    <row r="442" spans="19:26" hidden="1" x14ac:dyDescent="0.25">
      <c r="S442" t="s">
        <v>493</v>
      </c>
      <c r="T442" t="s">
        <v>4660</v>
      </c>
      <c r="U442" t="s">
        <v>4661</v>
      </c>
      <c r="V442" t="s">
        <v>3262</v>
      </c>
      <c r="W442" t="s">
        <v>3267</v>
      </c>
      <c r="X442" t="s">
        <v>4147</v>
      </c>
      <c r="Y442" t="s">
        <v>3265</v>
      </c>
      <c r="Z442" t="s">
        <v>3265</v>
      </c>
    </row>
    <row r="443" spans="19:26" hidden="1" x14ac:dyDescent="0.25">
      <c r="S443" t="s">
        <v>502</v>
      </c>
      <c r="T443" t="s">
        <v>3648</v>
      </c>
      <c r="U443" t="s">
        <v>3649</v>
      </c>
      <c r="V443" t="s">
        <v>3262</v>
      </c>
      <c r="W443" t="s">
        <v>3267</v>
      </c>
      <c r="X443" t="s">
        <v>4147</v>
      </c>
      <c r="Y443" t="s">
        <v>3265</v>
      </c>
      <c r="Z443" t="s">
        <v>3265</v>
      </c>
    </row>
    <row r="444" spans="19:26" hidden="1" x14ac:dyDescent="0.25">
      <c r="S444" t="s">
        <v>502</v>
      </c>
      <c r="T444" t="s">
        <v>4662</v>
      </c>
      <c r="U444" t="s">
        <v>376</v>
      </c>
      <c r="V444" t="s">
        <v>472</v>
      </c>
      <c r="W444" t="s">
        <v>3274</v>
      </c>
      <c r="X444" t="s">
        <v>4147</v>
      </c>
      <c r="Y444" t="s">
        <v>3265</v>
      </c>
      <c r="Z444" t="s">
        <v>3265</v>
      </c>
    </row>
    <row r="445" spans="19:26" hidden="1" x14ac:dyDescent="0.25">
      <c r="S445" t="s">
        <v>3271</v>
      </c>
      <c r="T445" t="s">
        <v>4663</v>
      </c>
      <c r="U445" t="s">
        <v>4463</v>
      </c>
      <c r="V445" t="s">
        <v>3262</v>
      </c>
      <c r="W445" t="s">
        <v>3267</v>
      </c>
      <c r="X445" t="s">
        <v>4147</v>
      </c>
      <c r="Y445" t="s">
        <v>3265</v>
      </c>
      <c r="Z445" t="s">
        <v>3270</v>
      </c>
    </row>
    <row r="446" spans="19:26" hidden="1" x14ac:dyDescent="0.25">
      <c r="S446" t="s">
        <v>493</v>
      </c>
      <c r="T446" t="s">
        <v>4664</v>
      </c>
      <c r="U446" t="s">
        <v>4665</v>
      </c>
      <c r="V446" t="s">
        <v>3262</v>
      </c>
      <c r="W446" t="s">
        <v>3267</v>
      </c>
      <c r="X446" t="s">
        <v>4147</v>
      </c>
      <c r="Y446" t="s">
        <v>3265</v>
      </c>
      <c r="Z446" t="s">
        <v>3265</v>
      </c>
    </row>
    <row r="447" spans="19:26" hidden="1" x14ac:dyDescent="0.25">
      <c r="S447" t="s">
        <v>493</v>
      </c>
      <c r="T447" t="s">
        <v>4666</v>
      </c>
      <c r="U447" t="s">
        <v>92</v>
      </c>
      <c r="V447" t="s">
        <v>3262</v>
      </c>
      <c r="W447" t="s">
        <v>3267</v>
      </c>
      <c r="X447" t="s">
        <v>4147</v>
      </c>
      <c r="Y447" t="s">
        <v>3265</v>
      </c>
      <c r="Z447" t="s">
        <v>3270</v>
      </c>
    </row>
    <row r="448" spans="19:26" hidden="1" x14ac:dyDescent="0.25">
      <c r="S448" t="s">
        <v>502</v>
      </c>
      <c r="T448" t="s">
        <v>3653</v>
      </c>
      <c r="U448" t="s">
        <v>3654</v>
      </c>
      <c r="V448" t="s">
        <v>3262</v>
      </c>
      <c r="W448" t="s">
        <v>3277</v>
      </c>
      <c r="X448" t="s">
        <v>4147</v>
      </c>
      <c r="Y448" t="s">
        <v>3265</v>
      </c>
      <c r="Z448" t="s">
        <v>3265</v>
      </c>
    </row>
    <row r="449" spans="19:26" hidden="1" x14ac:dyDescent="0.25">
      <c r="S449" t="s">
        <v>493</v>
      </c>
      <c r="T449" t="s">
        <v>4667</v>
      </c>
      <c r="U449" t="s">
        <v>4414</v>
      </c>
      <c r="V449" t="s">
        <v>3262</v>
      </c>
      <c r="W449" t="s">
        <v>3274</v>
      </c>
      <c r="X449" t="s">
        <v>4147</v>
      </c>
      <c r="Y449" t="s">
        <v>3265</v>
      </c>
      <c r="Z449" t="s">
        <v>3265</v>
      </c>
    </row>
    <row r="450" spans="19:26" hidden="1" x14ac:dyDescent="0.25">
      <c r="S450" t="s">
        <v>502</v>
      </c>
      <c r="T450" t="s">
        <v>4668</v>
      </c>
      <c r="U450" t="s">
        <v>1750</v>
      </c>
      <c r="V450" t="s">
        <v>472</v>
      </c>
      <c r="W450" t="s">
        <v>3274</v>
      </c>
      <c r="X450" t="s">
        <v>4147</v>
      </c>
      <c r="Y450" t="s">
        <v>3265</v>
      </c>
      <c r="Z450" t="s">
        <v>3265</v>
      </c>
    </row>
    <row r="451" spans="19:26" hidden="1" x14ac:dyDescent="0.25">
      <c r="S451" t="s">
        <v>502</v>
      </c>
      <c r="T451" t="s">
        <v>4668</v>
      </c>
      <c r="U451" t="s">
        <v>4119</v>
      </c>
      <c r="V451" t="s">
        <v>472</v>
      </c>
      <c r="W451" t="s">
        <v>3274</v>
      </c>
      <c r="X451" t="s">
        <v>4147</v>
      </c>
      <c r="Y451" t="s">
        <v>3265</v>
      </c>
      <c r="Z451" t="s">
        <v>3265</v>
      </c>
    </row>
    <row r="452" spans="19:26" hidden="1" x14ac:dyDescent="0.25">
      <c r="S452" t="s">
        <v>491</v>
      </c>
      <c r="T452" t="s">
        <v>4669</v>
      </c>
      <c r="U452" t="s">
        <v>4352</v>
      </c>
      <c r="V452" t="s">
        <v>472</v>
      </c>
      <c r="W452" t="s">
        <v>3274</v>
      </c>
      <c r="X452" t="s">
        <v>4147</v>
      </c>
      <c r="Y452" t="s">
        <v>3265</v>
      </c>
      <c r="Z452" t="s">
        <v>3265</v>
      </c>
    </row>
    <row r="453" spans="19:26" hidden="1" x14ac:dyDescent="0.25">
      <c r="S453" t="s">
        <v>493</v>
      </c>
      <c r="T453" t="s">
        <v>4670</v>
      </c>
      <c r="U453" t="s">
        <v>3384</v>
      </c>
      <c r="V453" t="s">
        <v>3262</v>
      </c>
      <c r="W453" t="s">
        <v>3277</v>
      </c>
      <c r="X453" t="s">
        <v>4147</v>
      </c>
      <c r="Y453" t="s">
        <v>3265</v>
      </c>
      <c r="Z453" t="s">
        <v>3265</v>
      </c>
    </row>
    <row r="454" spans="19:26" hidden="1" x14ac:dyDescent="0.25">
      <c r="S454" t="s">
        <v>502</v>
      </c>
      <c r="T454" t="s">
        <v>4671</v>
      </c>
      <c r="U454" t="s">
        <v>4672</v>
      </c>
      <c r="V454" t="s">
        <v>3262</v>
      </c>
      <c r="W454" t="s">
        <v>3277</v>
      </c>
      <c r="X454" t="s">
        <v>4147</v>
      </c>
      <c r="Y454" t="s">
        <v>3265</v>
      </c>
      <c r="Z454" t="s">
        <v>3270</v>
      </c>
    </row>
    <row r="455" spans="19:26" hidden="1" x14ac:dyDescent="0.25">
      <c r="S455" t="s">
        <v>669</v>
      </c>
      <c r="T455" t="s">
        <v>4673</v>
      </c>
      <c r="U455" t="s">
        <v>3840</v>
      </c>
      <c r="V455" t="s">
        <v>3262</v>
      </c>
      <c r="W455" t="s">
        <v>3263</v>
      </c>
      <c r="X455" t="s">
        <v>4147</v>
      </c>
      <c r="Y455" t="s">
        <v>3265</v>
      </c>
      <c r="Z455" t="s">
        <v>3270</v>
      </c>
    </row>
    <row r="456" spans="19:26" hidden="1" x14ac:dyDescent="0.25">
      <c r="S456" t="s">
        <v>493</v>
      </c>
      <c r="T456" t="s">
        <v>4060</v>
      </c>
      <c r="U456" t="s">
        <v>4061</v>
      </c>
      <c r="V456" t="s">
        <v>472</v>
      </c>
      <c r="W456" t="s">
        <v>3267</v>
      </c>
      <c r="X456" t="s">
        <v>4147</v>
      </c>
      <c r="Y456" t="s">
        <v>3265</v>
      </c>
      <c r="Z456" t="s">
        <v>3265</v>
      </c>
    </row>
    <row r="457" spans="19:26" x14ac:dyDescent="0.25">
      <c r="S457" t="s">
        <v>22</v>
      </c>
      <c r="T457" t="s">
        <v>3155</v>
      </c>
      <c r="U457" t="s">
        <v>4674</v>
      </c>
      <c r="V457" t="s">
        <v>472</v>
      </c>
      <c r="W457" t="s">
        <v>3267</v>
      </c>
      <c r="X457" t="s">
        <v>4147</v>
      </c>
      <c r="Y457" t="s">
        <v>3265</v>
      </c>
      <c r="Z457" t="s">
        <v>3265</v>
      </c>
    </row>
    <row r="458" spans="19:26" hidden="1" x14ac:dyDescent="0.25">
      <c r="S458" t="s">
        <v>502</v>
      </c>
      <c r="T458" t="s">
        <v>4675</v>
      </c>
      <c r="U458" t="s">
        <v>4676</v>
      </c>
      <c r="V458" t="s">
        <v>3262</v>
      </c>
      <c r="W458" t="s">
        <v>3267</v>
      </c>
      <c r="X458" t="s">
        <v>4147</v>
      </c>
      <c r="Y458" t="s">
        <v>3265</v>
      </c>
      <c r="Z458" t="s">
        <v>3270</v>
      </c>
    </row>
    <row r="459" spans="19:26" hidden="1" x14ac:dyDescent="0.25">
      <c r="S459" t="s">
        <v>4677</v>
      </c>
      <c r="T459" t="s">
        <v>4678</v>
      </c>
      <c r="U459" t="s">
        <v>4213</v>
      </c>
      <c r="V459" t="s">
        <v>3262</v>
      </c>
      <c r="W459" t="s">
        <v>3267</v>
      </c>
      <c r="X459" t="s">
        <v>4147</v>
      </c>
      <c r="Y459" t="s">
        <v>3265</v>
      </c>
      <c r="Z459" t="s">
        <v>3265</v>
      </c>
    </row>
    <row r="460" spans="19:26" hidden="1" x14ac:dyDescent="0.25">
      <c r="S460" t="s">
        <v>491</v>
      </c>
      <c r="T460" t="s">
        <v>4679</v>
      </c>
      <c r="U460" t="s">
        <v>4680</v>
      </c>
      <c r="V460" t="s">
        <v>3262</v>
      </c>
      <c r="W460" t="s">
        <v>3274</v>
      </c>
      <c r="X460" t="s">
        <v>4147</v>
      </c>
      <c r="Y460" t="s">
        <v>3265</v>
      </c>
      <c r="Z460" t="s">
        <v>3265</v>
      </c>
    </row>
    <row r="461" spans="19:26" hidden="1" x14ac:dyDescent="0.25">
      <c r="S461" t="s">
        <v>493</v>
      </c>
      <c r="T461" t="s">
        <v>4066</v>
      </c>
      <c r="U461" t="s">
        <v>4067</v>
      </c>
      <c r="V461" t="s">
        <v>472</v>
      </c>
      <c r="W461" t="s">
        <v>3277</v>
      </c>
      <c r="X461" t="s">
        <v>4147</v>
      </c>
      <c r="Y461" t="s">
        <v>3265</v>
      </c>
      <c r="Z461" t="s">
        <v>3265</v>
      </c>
    </row>
    <row r="462" spans="19:26" hidden="1" x14ac:dyDescent="0.25">
      <c r="S462" t="s">
        <v>507</v>
      </c>
      <c r="T462" t="s">
        <v>4681</v>
      </c>
      <c r="U462" t="s">
        <v>4682</v>
      </c>
      <c r="V462" t="s">
        <v>3262</v>
      </c>
      <c r="W462" t="s">
        <v>3274</v>
      </c>
      <c r="X462" t="s">
        <v>4147</v>
      </c>
      <c r="Y462" t="s">
        <v>3265</v>
      </c>
      <c r="Z462" t="s">
        <v>3265</v>
      </c>
    </row>
    <row r="463" spans="19:26" hidden="1" x14ac:dyDescent="0.25">
      <c r="S463" t="s">
        <v>502</v>
      </c>
      <c r="T463" t="s">
        <v>3660</v>
      </c>
      <c r="U463" t="s">
        <v>3590</v>
      </c>
      <c r="V463" t="s">
        <v>3262</v>
      </c>
      <c r="W463" t="s">
        <v>3277</v>
      </c>
      <c r="X463" t="s">
        <v>4147</v>
      </c>
      <c r="Y463" t="s">
        <v>3265</v>
      </c>
      <c r="Z463" t="s">
        <v>3270</v>
      </c>
    </row>
    <row r="464" spans="19:26" hidden="1" x14ac:dyDescent="0.25">
      <c r="S464" t="s">
        <v>666</v>
      </c>
      <c r="T464" t="s">
        <v>3662</v>
      </c>
      <c r="U464" t="s">
        <v>3663</v>
      </c>
      <c r="V464" t="s">
        <v>3262</v>
      </c>
      <c r="W464" t="s">
        <v>3277</v>
      </c>
      <c r="X464" t="s">
        <v>4147</v>
      </c>
      <c r="Y464" t="s">
        <v>3265</v>
      </c>
      <c r="Z464" t="s">
        <v>3270</v>
      </c>
    </row>
    <row r="465" spans="19:26" hidden="1" x14ac:dyDescent="0.25">
      <c r="S465" t="s">
        <v>666</v>
      </c>
      <c r="T465" t="s">
        <v>4683</v>
      </c>
      <c r="U465" t="s">
        <v>4684</v>
      </c>
      <c r="V465" t="s">
        <v>3262</v>
      </c>
      <c r="W465" t="s">
        <v>3274</v>
      </c>
      <c r="X465" t="s">
        <v>4147</v>
      </c>
      <c r="Y465" t="s">
        <v>3265</v>
      </c>
      <c r="Z465" t="s">
        <v>3270</v>
      </c>
    </row>
    <row r="466" spans="19:26" hidden="1" x14ac:dyDescent="0.25">
      <c r="S466" t="s">
        <v>502</v>
      </c>
      <c r="T466" t="s">
        <v>4685</v>
      </c>
      <c r="U466" t="s">
        <v>293</v>
      </c>
      <c r="V466" t="s">
        <v>3262</v>
      </c>
      <c r="W466" t="s">
        <v>3267</v>
      </c>
      <c r="X466" t="s">
        <v>4147</v>
      </c>
      <c r="Y466" t="s">
        <v>3265</v>
      </c>
      <c r="Z466" t="s">
        <v>3270</v>
      </c>
    </row>
    <row r="467" spans="19:26" hidden="1" x14ac:dyDescent="0.25">
      <c r="S467" t="s">
        <v>491</v>
      </c>
      <c r="T467" t="s">
        <v>3664</v>
      </c>
      <c r="U467" t="s">
        <v>3665</v>
      </c>
      <c r="V467" t="s">
        <v>472</v>
      </c>
      <c r="W467" t="s">
        <v>3277</v>
      </c>
      <c r="X467" t="s">
        <v>4147</v>
      </c>
      <c r="Y467" t="s">
        <v>3265</v>
      </c>
      <c r="Z467" t="s">
        <v>3265</v>
      </c>
    </row>
    <row r="468" spans="19:26" hidden="1" x14ac:dyDescent="0.25">
      <c r="S468" t="s">
        <v>669</v>
      </c>
      <c r="T468" t="s">
        <v>4069</v>
      </c>
      <c r="U468" t="s">
        <v>4070</v>
      </c>
      <c r="V468" t="s">
        <v>472</v>
      </c>
      <c r="W468" t="s">
        <v>3274</v>
      </c>
      <c r="X468" t="s">
        <v>4147</v>
      </c>
      <c r="Y468" t="s">
        <v>3265</v>
      </c>
      <c r="Z468" t="s">
        <v>3270</v>
      </c>
    </row>
    <row r="469" spans="19:26" hidden="1" x14ac:dyDescent="0.25">
      <c r="S469" t="s">
        <v>669</v>
      </c>
      <c r="T469" t="s">
        <v>4686</v>
      </c>
      <c r="U469" t="s">
        <v>259</v>
      </c>
      <c r="V469" t="s">
        <v>3262</v>
      </c>
      <c r="W469" t="s">
        <v>3274</v>
      </c>
      <c r="X469" t="s">
        <v>4147</v>
      </c>
      <c r="Y469" t="s">
        <v>3265</v>
      </c>
      <c r="Z469" t="s">
        <v>3265</v>
      </c>
    </row>
    <row r="470" spans="19:26" hidden="1" x14ac:dyDescent="0.25">
      <c r="S470" t="s">
        <v>502</v>
      </c>
      <c r="T470" t="s">
        <v>4687</v>
      </c>
      <c r="U470" t="s">
        <v>293</v>
      </c>
      <c r="V470" t="s">
        <v>3262</v>
      </c>
      <c r="W470" t="s">
        <v>3277</v>
      </c>
      <c r="X470" t="s">
        <v>4147</v>
      </c>
      <c r="Y470" t="s">
        <v>3265</v>
      </c>
      <c r="Z470" t="s">
        <v>3270</v>
      </c>
    </row>
    <row r="471" spans="19:26" hidden="1" x14ac:dyDescent="0.25">
      <c r="S471" t="s">
        <v>1198</v>
      </c>
      <c r="T471" t="s">
        <v>4688</v>
      </c>
      <c r="U471" t="s">
        <v>4689</v>
      </c>
      <c r="V471" t="s">
        <v>3262</v>
      </c>
      <c r="W471" t="s">
        <v>3267</v>
      </c>
      <c r="X471" t="s">
        <v>4147</v>
      </c>
      <c r="Y471" t="s">
        <v>3265</v>
      </c>
      <c r="Z471" t="s">
        <v>3265</v>
      </c>
    </row>
    <row r="472" spans="19:26" hidden="1" x14ac:dyDescent="0.25">
      <c r="S472" t="s">
        <v>502</v>
      </c>
      <c r="T472" t="s">
        <v>4690</v>
      </c>
      <c r="U472" t="s">
        <v>293</v>
      </c>
      <c r="V472" t="s">
        <v>3262</v>
      </c>
      <c r="W472" t="s">
        <v>3274</v>
      </c>
      <c r="X472" t="s">
        <v>4147</v>
      </c>
      <c r="Y472" t="s">
        <v>3265</v>
      </c>
      <c r="Z472" t="s">
        <v>3265</v>
      </c>
    </row>
    <row r="473" spans="19:26" hidden="1" x14ac:dyDescent="0.25">
      <c r="S473" t="s">
        <v>502</v>
      </c>
      <c r="T473" t="s">
        <v>4691</v>
      </c>
      <c r="U473" t="s">
        <v>4692</v>
      </c>
      <c r="V473" t="s">
        <v>472</v>
      </c>
      <c r="W473" t="s">
        <v>3267</v>
      </c>
      <c r="X473" t="s">
        <v>4147</v>
      </c>
      <c r="Y473" t="s">
        <v>3265</v>
      </c>
      <c r="Z473" t="s">
        <v>3265</v>
      </c>
    </row>
    <row r="474" spans="19:26" hidden="1" x14ac:dyDescent="0.25">
      <c r="S474" t="s">
        <v>3271</v>
      </c>
      <c r="T474" t="s">
        <v>4693</v>
      </c>
      <c r="U474" t="s">
        <v>4694</v>
      </c>
      <c r="V474" t="s">
        <v>3262</v>
      </c>
      <c r="W474" t="s">
        <v>3274</v>
      </c>
      <c r="X474" t="s">
        <v>4147</v>
      </c>
      <c r="Y474" t="s">
        <v>3265</v>
      </c>
      <c r="Z474" t="s">
        <v>3265</v>
      </c>
    </row>
    <row r="475" spans="19:26" hidden="1" x14ac:dyDescent="0.25">
      <c r="S475" t="s">
        <v>669</v>
      </c>
      <c r="T475" t="s">
        <v>4695</v>
      </c>
      <c r="U475" t="s">
        <v>4696</v>
      </c>
      <c r="V475" t="s">
        <v>3262</v>
      </c>
      <c r="W475" t="s">
        <v>3267</v>
      </c>
      <c r="X475" t="s">
        <v>4147</v>
      </c>
      <c r="Y475" t="s">
        <v>3265</v>
      </c>
      <c r="Z475" t="s">
        <v>3265</v>
      </c>
    </row>
    <row r="476" spans="19:26" hidden="1" x14ac:dyDescent="0.25">
      <c r="S476" t="s">
        <v>1198</v>
      </c>
      <c r="T476" t="s">
        <v>4697</v>
      </c>
      <c r="U476" t="s">
        <v>4698</v>
      </c>
      <c r="V476" t="s">
        <v>472</v>
      </c>
      <c r="W476" t="s">
        <v>3277</v>
      </c>
      <c r="X476" t="s">
        <v>4147</v>
      </c>
      <c r="Y476" t="s">
        <v>3265</v>
      </c>
      <c r="Z476" t="s">
        <v>3265</v>
      </c>
    </row>
    <row r="477" spans="19:26" hidden="1" x14ac:dyDescent="0.25">
      <c r="S477" t="s">
        <v>502</v>
      </c>
      <c r="T477" t="s">
        <v>4699</v>
      </c>
      <c r="U477" t="s">
        <v>4700</v>
      </c>
      <c r="V477" t="s">
        <v>3262</v>
      </c>
      <c r="W477" t="s">
        <v>3274</v>
      </c>
      <c r="X477" t="s">
        <v>4147</v>
      </c>
      <c r="Y477" t="s">
        <v>3265</v>
      </c>
      <c r="Z477" t="s">
        <v>3270</v>
      </c>
    </row>
    <row r="478" spans="19:26" hidden="1" x14ac:dyDescent="0.25">
      <c r="S478" t="s">
        <v>502</v>
      </c>
      <c r="T478" t="s">
        <v>4699</v>
      </c>
      <c r="U478" t="s">
        <v>4701</v>
      </c>
      <c r="V478" t="s">
        <v>3262</v>
      </c>
      <c r="W478" t="s">
        <v>3267</v>
      </c>
      <c r="X478" t="s">
        <v>4147</v>
      </c>
      <c r="Y478" t="s">
        <v>3265</v>
      </c>
      <c r="Z478" t="s">
        <v>3265</v>
      </c>
    </row>
    <row r="479" spans="19:26" hidden="1" x14ac:dyDescent="0.25">
      <c r="S479" t="s">
        <v>1105</v>
      </c>
      <c r="T479" t="s">
        <v>4702</v>
      </c>
      <c r="U479" t="s">
        <v>733</v>
      </c>
      <c r="V479" t="s">
        <v>3262</v>
      </c>
      <c r="W479" t="s">
        <v>3263</v>
      </c>
      <c r="X479" t="s">
        <v>4147</v>
      </c>
      <c r="Y479" t="s">
        <v>3265</v>
      </c>
      <c r="Z479" t="s">
        <v>3270</v>
      </c>
    </row>
    <row r="480" spans="19:26" hidden="1" x14ac:dyDescent="0.25">
      <c r="S480" t="s">
        <v>666</v>
      </c>
      <c r="T480" t="s">
        <v>4703</v>
      </c>
      <c r="U480" t="s">
        <v>4704</v>
      </c>
      <c r="V480" t="s">
        <v>3262</v>
      </c>
      <c r="W480" t="s">
        <v>3263</v>
      </c>
      <c r="X480" t="s">
        <v>4147</v>
      </c>
      <c r="Y480" t="s">
        <v>3265</v>
      </c>
      <c r="Z480" t="s">
        <v>3270</v>
      </c>
    </row>
    <row r="481" spans="19:26" hidden="1" x14ac:dyDescent="0.25">
      <c r="S481" t="s">
        <v>1036</v>
      </c>
      <c r="T481" t="s">
        <v>4705</v>
      </c>
      <c r="U481" t="s">
        <v>4706</v>
      </c>
      <c r="V481" t="s">
        <v>3262</v>
      </c>
      <c r="W481" t="s">
        <v>3267</v>
      </c>
      <c r="X481" t="s">
        <v>4147</v>
      </c>
      <c r="Y481" t="s">
        <v>3265</v>
      </c>
      <c r="Z481" t="s">
        <v>3265</v>
      </c>
    </row>
    <row r="482" spans="19:26" hidden="1" x14ac:dyDescent="0.25">
      <c r="S482" t="s">
        <v>491</v>
      </c>
      <c r="T482" t="s">
        <v>3678</v>
      </c>
      <c r="U482" t="s">
        <v>3679</v>
      </c>
      <c r="V482" t="s">
        <v>3262</v>
      </c>
      <c r="W482" t="s">
        <v>3277</v>
      </c>
      <c r="X482" t="s">
        <v>4147</v>
      </c>
      <c r="Y482" t="s">
        <v>3265</v>
      </c>
      <c r="Z482" t="s">
        <v>3265</v>
      </c>
    </row>
    <row r="483" spans="19:26" hidden="1" x14ac:dyDescent="0.25">
      <c r="S483" t="s">
        <v>502</v>
      </c>
      <c r="T483" t="s">
        <v>3682</v>
      </c>
      <c r="U483" t="s">
        <v>3352</v>
      </c>
      <c r="V483" t="s">
        <v>3262</v>
      </c>
      <c r="W483" t="s">
        <v>3274</v>
      </c>
      <c r="X483" t="s">
        <v>4147</v>
      </c>
      <c r="Y483" t="s">
        <v>3265</v>
      </c>
      <c r="Z483" t="s">
        <v>3265</v>
      </c>
    </row>
    <row r="484" spans="19:26" hidden="1" x14ac:dyDescent="0.25">
      <c r="S484" t="s">
        <v>508</v>
      </c>
      <c r="T484" t="s">
        <v>3682</v>
      </c>
      <c r="U484" t="s">
        <v>4707</v>
      </c>
      <c r="V484" t="s">
        <v>3262</v>
      </c>
      <c r="W484" t="s">
        <v>3274</v>
      </c>
      <c r="X484" t="s">
        <v>4147</v>
      </c>
      <c r="Y484" t="s">
        <v>3265</v>
      </c>
      <c r="Z484" t="s">
        <v>3270</v>
      </c>
    </row>
    <row r="485" spans="19:26" hidden="1" x14ac:dyDescent="0.25">
      <c r="S485" t="s">
        <v>508</v>
      </c>
      <c r="T485" t="s">
        <v>3682</v>
      </c>
      <c r="U485" t="s">
        <v>3683</v>
      </c>
      <c r="V485" t="s">
        <v>472</v>
      </c>
      <c r="W485" t="s">
        <v>3274</v>
      </c>
      <c r="X485" t="s">
        <v>4147</v>
      </c>
      <c r="Y485" t="s">
        <v>3265</v>
      </c>
      <c r="Z485" t="s">
        <v>3270</v>
      </c>
    </row>
    <row r="486" spans="19:26" hidden="1" x14ac:dyDescent="0.25">
      <c r="S486" t="s">
        <v>493</v>
      </c>
      <c r="T486" t="s">
        <v>4708</v>
      </c>
      <c r="U486" t="s">
        <v>4709</v>
      </c>
      <c r="V486" t="s">
        <v>3262</v>
      </c>
      <c r="W486" t="s">
        <v>3274</v>
      </c>
      <c r="X486" t="s">
        <v>4147</v>
      </c>
      <c r="Y486" t="s">
        <v>3265</v>
      </c>
      <c r="Z486" t="s">
        <v>3265</v>
      </c>
    </row>
    <row r="487" spans="19:26" hidden="1" x14ac:dyDescent="0.25">
      <c r="S487" t="s">
        <v>669</v>
      </c>
      <c r="T487" t="s">
        <v>4710</v>
      </c>
      <c r="U487" t="s">
        <v>4711</v>
      </c>
      <c r="V487" t="s">
        <v>3262</v>
      </c>
      <c r="W487" t="s">
        <v>3274</v>
      </c>
      <c r="X487" t="s">
        <v>4147</v>
      </c>
      <c r="Y487" t="s">
        <v>3265</v>
      </c>
      <c r="Z487" t="s">
        <v>3265</v>
      </c>
    </row>
    <row r="488" spans="19:26" hidden="1" x14ac:dyDescent="0.25">
      <c r="S488" t="s">
        <v>1198</v>
      </c>
      <c r="T488" t="s">
        <v>4712</v>
      </c>
      <c r="U488" t="s">
        <v>4713</v>
      </c>
      <c r="V488" t="s">
        <v>3262</v>
      </c>
      <c r="W488" t="s">
        <v>3267</v>
      </c>
      <c r="X488" t="s">
        <v>4147</v>
      </c>
      <c r="Y488" t="s">
        <v>3265</v>
      </c>
      <c r="Z488" t="s">
        <v>3265</v>
      </c>
    </row>
    <row r="489" spans="19:26" hidden="1" x14ac:dyDescent="0.25">
      <c r="S489" t="s">
        <v>502</v>
      </c>
      <c r="T489" t="s">
        <v>4714</v>
      </c>
      <c r="U489" t="s">
        <v>4715</v>
      </c>
      <c r="V489" t="s">
        <v>472</v>
      </c>
      <c r="W489" t="s">
        <v>3267</v>
      </c>
      <c r="X489" t="s">
        <v>4147</v>
      </c>
      <c r="Y489" t="s">
        <v>3265</v>
      </c>
      <c r="Z489" t="s">
        <v>3270</v>
      </c>
    </row>
    <row r="490" spans="19:26" hidden="1" x14ac:dyDescent="0.25">
      <c r="S490" t="s">
        <v>507</v>
      </c>
      <c r="T490" t="s">
        <v>4079</v>
      </c>
      <c r="U490" t="s">
        <v>1972</v>
      </c>
      <c r="V490" t="s">
        <v>472</v>
      </c>
      <c r="W490" t="s">
        <v>3274</v>
      </c>
      <c r="X490" t="s">
        <v>4147</v>
      </c>
      <c r="Y490" t="s">
        <v>3265</v>
      </c>
      <c r="Z490" t="s">
        <v>3265</v>
      </c>
    </row>
    <row r="491" spans="19:26" hidden="1" x14ac:dyDescent="0.25">
      <c r="S491" t="s">
        <v>1218</v>
      </c>
      <c r="T491" t="s">
        <v>4716</v>
      </c>
      <c r="U491" t="s">
        <v>4717</v>
      </c>
      <c r="V491" t="s">
        <v>3262</v>
      </c>
      <c r="W491" t="s">
        <v>3277</v>
      </c>
      <c r="X491" t="s">
        <v>4147</v>
      </c>
      <c r="Y491" t="s">
        <v>3265</v>
      </c>
      <c r="Z491" t="s">
        <v>3270</v>
      </c>
    </row>
    <row r="492" spans="19:26" hidden="1" x14ac:dyDescent="0.25">
      <c r="S492" t="s">
        <v>493</v>
      </c>
      <c r="T492" t="s">
        <v>4718</v>
      </c>
      <c r="U492" t="s">
        <v>4719</v>
      </c>
      <c r="V492" t="s">
        <v>472</v>
      </c>
      <c r="W492" t="s">
        <v>3267</v>
      </c>
      <c r="X492" t="s">
        <v>4147</v>
      </c>
      <c r="Y492" t="s">
        <v>3265</v>
      </c>
      <c r="Z492" t="s">
        <v>3270</v>
      </c>
    </row>
    <row r="493" spans="19:26" hidden="1" x14ac:dyDescent="0.25">
      <c r="S493" t="s">
        <v>493</v>
      </c>
      <c r="T493" t="s">
        <v>4720</v>
      </c>
      <c r="U493" t="s">
        <v>3415</v>
      </c>
      <c r="V493" t="s">
        <v>472</v>
      </c>
      <c r="W493" t="s">
        <v>3263</v>
      </c>
      <c r="X493" t="s">
        <v>4147</v>
      </c>
      <c r="Y493" t="s">
        <v>3265</v>
      </c>
      <c r="Z493" t="s">
        <v>3265</v>
      </c>
    </row>
    <row r="494" spans="19:26" hidden="1" x14ac:dyDescent="0.25">
      <c r="S494" t="s">
        <v>493</v>
      </c>
      <c r="T494" t="s">
        <v>4721</v>
      </c>
      <c r="U494" t="s">
        <v>4722</v>
      </c>
      <c r="V494" t="s">
        <v>3262</v>
      </c>
      <c r="W494" t="s">
        <v>3274</v>
      </c>
      <c r="X494" t="s">
        <v>4147</v>
      </c>
      <c r="Y494" t="s">
        <v>3265</v>
      </c>
      <c r="Z494" t="s">
        <v>3265</v>
      </c>
    </row>
    <row r="495" spans="19:26" hidden="1" x14ac:dyDescent="0.25">
      <c r="S495" t="s">
        <v>493</v>
      </c>
      <c r="T495" t="s">
        <v>4723</v>
      </c>
      <c r="U495" t="s">
        <v>127</v>
      </c>
      <c r="V495" t="s">
        <v>3262</v>
      </c>
      <c r="W495" t="s">
        <v>3267</v>
      </c>
      <c r="X495" t="s">
        <v>4147</v>
      </c>
      <c r="Y495" t="s">
        <v>3265</v>
      </c>
      <c r="Z495" t="s">
        <v>3265</v>
      </c>
    </row>
    <row r="496" spans="19:26" hidden="1" x14ac:dyDescent="0.25">
      <c r="S496" t="s">
        <v>493</v>
      </c>
      <c r="T496" t="s">
        <v>4724</v>
      </c>
      <c r="U496" t="s">
        <v>3896</v>
      </c>
      <c r="V496" t="s">
        <v>3262</v>
      </c>
      <c r="W496" t="s">
        <v>3277</v>
      </c>
      <c r="X496" t="s">
        <v>4147</v>
      </c>
      <c r="Y496" t="s">
        <v>3265</v>
      </c>
      <c r="Z496" t="s">
        <v>3270</v>
      </c>
    </row>
    <row r="497" spans="19:26" hidden="1" x14ac:dyDescent="0.25">
      <c r="S497" t="s">
        <v>1039</v>
      </c>
      <c r="T497" t="s">
        <v>4725</v>
      </c>
      <c r="U497" t="s">
        <v>1070</v>
      </c>
      <c r="V497" t="s">
        <v>3262</v>
      </c>
      <c r="W497" t="s">
        <v>3274</v>
      </c>
      <c r="X497" t="s">
        <v>4147</v>
      </c>
      <c r="Y497" t="s">
        <v>3265</v>
      </c>
      <c r="Z497" t="s">
        <v>3265</v>
      </c>
    </row>
    <row r="498" spans="19:26" hidden="1" x14ac:dyDescent="0.25">
      <c r="S498" t="s">
        <v>493</v>
      </c>
      <c r="T498" t="s">
        <v>4726</v>
      </c>
      <c r="U498" t="s">
        <v>4727</v>
      </c>
      <c r="V498" t="s">
        <v>472</v>
      </c>
      <c r="W498" t="s">
        <v>3274</v>
      </c>
      <c r="X498" t="s">
        <v>4147</v>
      </c>
      <c r="Y498" t="s">
        <v>3265</v>
      </c>
      <c r="Z498" t="s">
        <v>3270</v>
      </c>
    </row>
    <row r="499" spans="19:26" hidden="1" x14ac:dyDescent="0.25">
      <c r="S499" t="s">
        <v>493</v>
      </c>
      <c r="T499" t="s">
        <v>4728</v>
      </c>
      <c r="U499" t="s">
        <v>733</v>
      </c>
      <c r="V499" t="s">
        <v>3262</v>
      </c>
      <c r="W499" t="s">
        <v>3263</v>
      </c>
      <c r="X499" t="s">
        <v>4147</v>
      </c>
      <c r="Y499" t="s">
        <v>3265</v>
      </c>
      <c r="Z499" t="s">
        <v>3265</v>
      </c>
    </row>
    <row r="500" spans="19:26" hidden="1" x14ac:dyDescent="0.25">
      <c r="S500" t="s">
        <v>493</v>
      </c>
      <c r="T500" t="s">
        <v>4729</v>
      </c>
      <c r="U500" t="s">
        <v>4730</v>
      </c>
      <c r="V500" t="s">
        <v>3262</v>
      </c>
      <c r="W500" t="s">
        <v>3263</v>
      </c>
      <c r="X500" t="s">
        <v>4147</v>
      </c>
      <c r="Y500" t="s">
        <v>3265</v>
      </c>
      <c r="Z500" t="s">
        <v>3265</v>
      </c>
    </row>
    <row r="501" spans="19:26" hidden="1" x14ac:dyDescent="0.25">
      <c r="S501" t="s">
        <v>507</v>
      </c>
      <c r="T501" t="s">
        <v>4731</v>
      </c>
      <c r="U501" t="s">
        <v>1319</v>
      </c>
      <c r="V501" t="s">
        <v>3262</v>
      </c>
      <c r="W501" t="s">
        <v>3267</v>
      </c>
      <c r="X501" t="s">
        <v>4147</v>
      </c>
      <c r="Y501" t="s">
        <v>3265</v>
      </c>
      <c r="Z501" t="s">
        <v>3265</v>
      </c>
    </row>
    <row r="502" spans="19:26" hidden="1" x14ac:dyDescent="0.25">
      <c r="S502" t="s">
        <v>493</v>
      </c>
      <c r="T502" t="s">
        <v>4732</v>
      </c>
      <c r="U502" t="s">
        <v>4733</v>
      </c>
      <c r="V502" t="s">
        <v>472</v>
      </c>
      <c r="W502" t="s">
        <v>3274</v>
      </c>
      <c r="X502" t="s">
        <v>4147</v>
      </c>
      <c r="Y502" t="s">
        <v>3265</v>
      </c>
      <c r="Z502" t="s">
        <v>3265</v>
      </c>
    </row>
    <row r="503" spans="19:26" hidden="1" x14ac:dyDescent="0.25">
      <c r="S503" t="s">
        <v>493</v>
      </c>
      <c r="T503" t="s">
        <v>4734</v>
      </c>
      <c r="U503" t="s">
        <v>4735</v>
      </c>
      <c r="V503" t="s">
        <v>3262</v>
      </c>
      <c r="W503" t="s">
        <v>3277</v>
      </c>
      <c r="X503" t="s">
        <v>4147</v>
      </c>
      <c r="Y503" t="s">
        <v>3265</v>
      </c>
      <c r="Z503" t="s">
        <v>3265</v>
      </c>
    </row>
    <row r="504" spans="19:26" hidden="1" x14ac:dyDescent="0.25">
      <c r="S504" t="s">
        <v>491</v>
      </c>
      <c r="T504" t="s">
        <v>4736</v>
      </c>
      <c r="U504" t="s">
        <v>4737</v>
      </c>
      <c r="V504" t="s">
        <v>472</v>
      </c>
      <c r="W504" t="s">
        <v>3263</v>
      </c>
      <c r="X504" t="s">
        <v>4147</v>
      </c>
      <c r="Y504" t="s">
        <v>3265</v>
      </c>
      <c r="Z504" t="s">
        <v>3265</v>
      </c>
    </row>
    <row r="505" spans="19:26" hidden="1" x14ac:dyDescent="0.25">
      <c r="S505" t="s">
        <v>666</v>
      </c>
      <c r="T505" t="s">
        <v>3700</v>
      </c>
      <c r="U505" t="s">
        <v>3701</v>
      </c>
      <c r="V505" t="s">
        <v>3262</v>
      </c>
      <c r="W505" t="s">
        <v>3263</v>
      </c>
      <c r="X505" t="s">
        <v>4147</v>
      </c>
      <c r="Y505" t="s">
        <v>3265</v>
      </c>
      <c r="Z505" t="s">
        <v>3270</v>
      </c>
    </row>
    <row r="506" spans="19:26" hidden="1" x14ac:dyDescent="0.25">
      <c r="S506" t="s">
        <v>502</v>
      </c>
      <c r="T506" t="s">
        <v>4738</v>
      </c>
      <c r="U506" t="s">
        <v>3840</v>
      </c>
      <c r="V506" t="s">
        <v>3262</v>
      </c>
      <c r="W506" t="s">
        <v>3277</v>
      </c>
      <c r="X506" t="s">
        <v>4147</v>
      </c>
      <c r="Y506" t="s">
        <v>3265</v>
      </c>
      <c r="Z506" t="s">
        <v>3270</v>
      </c>
    </row>
    <row r="507" spans="19:26" hidden="1" x14ac:dyDescent="0.25">
      <c r="S507" t="s">
        <v>508</v>
      </c>
      <c r="T507" t="s">
        <v>3702</v>
      </c>
      <c r="U507" t="s">
        <v>3703</v>
      </c>
      <c r="V507" t="s">
        <v>472</v>
      </c>
      <c r="W507" t="s">
        <v>3274</v>
      </c>
      <c r="X507" t="s">
        <v>4147</v>
      </c>
      <c r="Y507" t="s">
        <v>3265</v>
      </c>
      <c r="Z507" t="s">
        <v>3270</v>
      </c>
    </row>
    <row r="508" spans="19:26" hidden="1" x14ac:dyDescent="0.25">
      <c r="S508" t="s">
        <v>666</v>
      </c>
      <c r="T508" t="s">
        <v>4739</v>
      </c>
      <c r="U508" t="s">
        <v>3979</v>
      </c>
      <c r="V508" t="s">
        <v>3262</v>
      </c>
      <c r="W508" t="s">
        <v>3274</v>
      </c>
      <c r="X508" t="s">
        <v>4147</v>
      </c>
      <c r="Y508" t="s">
        <v>3265</v>
      </c>
      <c r="Z508" t="s">
        <v>3270</v>
      </c>
    </row>
    <row r="509" spans="19:26" hidden="1" x14ac:dyDescent="0.25">
      <c r="S509" t="s">
        <v>502</v>
      </c>
      <c r="T509" t="s">
        <v>4740</v>
      </c>
      <c r="U509" t="s">
        <v>4665</v>
      </c>
      <c r="V509" t="s">
        <v>3262</v>
      </c>
      <c r="W509" t="s">
        <v>3274</v>
      </c>
      <c r="X509" t="s">
        <v>4147</v>
      </c>
      <c r="Y509" t="s">
        <v>3265</v>
      </c>
      <c r="Z509" t="s">
        <v>3270</v>
      </c>
    </row>
    <row r="510" spans="19:26" hidden="1" x14ac:dyDescent="0.25">
      <c r="S510" t="s">
        <v>508</v>
      </c>
      <c r="T510" t="s">
        <v>4741</v>
      </c>
      <c r="U510" t="s">
        <v>3276</v>
      </c>
      <c r="V510" t="s">
        <v>3262</v>
      </c>
      <c r="W510" t="s">
        <v>3267</v>
      </c>
      <c r="X510" t="s">
        <v>4147</v>
      </c>
      <c r="Y510" t="s">
        <v>3265</v>
      </c>
      <c r="Z510" t="s">
        <v>3270</v>
      </c>
    </row>
    <row r="511" spans="19:26" hidden="1" x14ac:dyDescent="0.25">
      <c r="S511" t="s">
        <v>1036</v>
      </c>
      <c r="T511" t="s">
        <v>4742</v>
      </c>
      <c r="U511" t="s">
        <v>3737</v>
      </c>
      <c r="V511" t="s">
        <v>3262</v>
      </c>
      <c r="W511" t="s">
        <v>3267</v>
      </c>
      <c r="X511" t="s">
        <v>4147</v>
      </c>
      <c r="Y511" t="s">
        <v>3265</v>
      </c>
      <c r="Z511" t="s">
        <v>3270</v>
      </c>
    </row>
    <row r="512" spans="19:26" hidden="1" x14ac:dyDescent="0.25">
      <c r="S512" t="s">
        <v>491</v>
      </c>
      <c r="T512" t="s">
        <v>4087</v>
      </c>
      <c r="U512" t="s">
        <v>4088</v>
      </c>
      <c r="V512" t="s">
        <v>472</v>
      </c>
      <c r="W512" t="s">
        <v>3263</v>
      </c>
      <c r="X512" t="s">
        <v>4147</v>
      </c>
      <c r="Y512" t="s">
        <v>3265</v>
      </c>
      <c r="Z512" t="s">
        <v>3265</v>
      </c>
    </row>
    <row r="513" spans="19:26" hidden="1" x14ac:dyDescent="0.25">
      <c r="S513" t="s">
        <v>1218</v>
      </c>
      <c r="T513" t="s">
        <v>4743</v>
      </c>
      <c r="U513" t="s">
        <v>4744</v>
      </c>
      <c r="V513" t="s">
        <v>3262</v>
      </c>
      <c r="W513" t="s">
        <v>3263</v>
      </c>
      <c r="X513" t="s">
        <v>4147</v>
      </c>
      <c r="Y513" t="s">
        <v>3265</v>
      </c>
      <c r="Z513" t="s">
        <v>3270</v>
      </c>
    </row>
    <row r="514" spans="19:26" x14ac:dyDescent="0.25">
      <c r="S514" t="s">
        <v>22</v>
      </c>
      <c r="T514" t="s">
        <v>4745</v>
      </c>
      <c r="U514" t="s">
        <v>723</v>
      </c>
      <c r="V514" t="s">
        <v>3262</v>
      </c>
      <c r="W514" t="s">
        <v>3274</v>
      </c>
      <c r="X514" t="s">
        <v>4147</v>
      </c>
      <c r="Y514" t="s">
        <v>3265</v>
      </c>
      <c r="Z514" t="s">
        <v>3265</v>
      </c>
    </row>
    <row r="515" spans="19:26" hidden="1" x14ac:dyDescent="0.25">
      <c r="S515" t="s">
        <v>508</v>
      </c>
      <c r="T515" t="s">
        <v>4746</v>
      </c>
      <c r="U515" t="s">
        <v>57</v>
      </c>
      <c r="V515" t="s">
        <v>3262</v>
      </c>
      <c r="W515" t="s">
        <v>3267</v>
      </c>
      <c r="X515" t="s">
        <v>4147</v>
      </c>
      <c r="Y515" t="s">
        <v>3265</v>
      </c>
      <c r="Z515" t="s">
        <v>3270</v>
      </c>
    </row>
    <row r="516" spans="19:26" hidden="1" x14ac:dyDescent="0.25">
      <c r="S516" t="s">
        <v>508</v>
      </c>
      <c r="T516" t="s">
        <v>4747</v>
      </c>
      <c r="U516" t="s">
        <v>3981</v>
      </c>
      <c r="V516" t="s">
        <v>3262</v>
      </c>
      <c r="W516" t="s">
        <v>3267</v>
      </c>
      <c r="X516" t="s">
        <v>4147</v>
      </c>
      <c r="Y516" t="s">
        <v>3265</v>
      </c>
      <c r="Z516" t="s">
        <v>3270</v>
      </c>
    </row>
    <row r="517" spans="19:26" hidden="1" x14ac:dyDescent="0.25">
      <c r="S517" t="s">
        <v>1198</v>
      </c>
      <c r="T517" t="s">
        <v>4748</v>
      </c>
      <c r="U517" t="s">
        <v>4749</v>
      </c>
      <c r="V517" t="s">
        <v>3262</v>
      </c>
      <c r="W517" t="s">
        <v>3267</v>
      </c>
      <c r="X517" t="s">
        <v>4147</v>
      </c>
      <c r="Y517" t="s">
        <v>3265</v>
      </c>
      <c r="Z517" t="s">
        <v>3265</v>
      </c>
    </row>
    <row r="518" spans="19:26" hidden="1" x14ac:dyDescent="0.25">
      <c r="S518" t="s">
        <v>1215</v>
      </c>
      <c r="T518" t="s">
        <v>4750</v>
      </c>
      <c r="U518" t="s">
        <v>4751</v>
      </c>
      <c r="V518" t="s">
        <v>472</v>
      </c>
      <c r="W518" t="s">
        <v>3274</v>
      </c>
      <c r="X518" t="s">
        <v>4147</v>
      </c>
      <c r="Y518" t="s">
        <v>3265</v>
      </c>
      <c r="Z518" t="s">
        <v>3265</v>
      </c>
    </row>
    <row r="519" spans="19:26" hidden="1" x14ac:dyDescent="0.25">
      <c r="S519" t="s">
        <v>1215</v>
      </c>
      <c r="T519" t="s">
        <v>4752</v>
      </c>
      <c r="U519" t="s">
        <v>748</v>
      </c>
      <c r="V519" t="s">
        <v>472</v>
      </c>
      <c r="W519" t="s">
        <v>3274</v>
      </c>
      <c r="X519" t="s">
        <v>4147</v>
      </c>
      <c r="Y519" t="s">
        <v>3265</v>
      </c>
      <c r="Z519" t="s">
        <v>3265</v>
      </c>
    </row>
    <row r="520" spans="19:26" hidden="1" x14ac:dyDescent="0.25">
      <c r="S520" t="s">
        <v>3271</v>
      </c>
      <c r="T520" t="s">
        <v>4753</v>
      </c>
      <c r="U520" t="s">
        <v>3556</v>
      </c>
      <c r="V520" t="s">
        <v>3262</v>
      </c>
      <c r="W520" t="s">
        <v>3267</v>
      </c>
      <c r="X520" t="s">
        <v>4147</v>
      </c>
      <c r="Y520" t="s">
        <v>3265</v>
      </c>
      <c r="Z520" t="s">
        <v>3265</v>
      </c>
    </row>
    <row r="521" spans="19:26" hidden="1" x14ac:dyDescent="0.25">
      <c r="S521" t="s">
        <v>3271</v>
      </c>
      <c r="T521" t="s">
        <v>4753</v>
      </c>
      <c r="U521" t="s">
        <v>3554</v>
      </c>
      <c r="V521" t="s">
        <v>3262</v>
      </c>
      <c r="W521" t="s">
        <v>3277</v>
      </c>
      <c r="X521" t="s">
        <v>4147</v>
      </c>
      <c r="Y521" t="s">
        <v>3265</v>
      </c>
      <c r="Z521" t="s">
        <v>3265</v>
      </c>
    </row>
    <row r="522" spans="19:26" hidden="1" x14ac:dyDescent="0.25">
      <c r="S522" t="s">
        <v>666</v>
      </c>
      <c r="T522" t="s">
        <v>3714</v>
      </c>
      <c r="U522" t="s">
        <v>3715</v>
      </c>
      <c r="V522" t="s">
        <v>472</v>
      </c>
      <c r="W522" t="s">
        <v>3263</v>
      </c>
      <c r="X522" t="s">
        <v>4147</v>
      </c>
      <c r="Y522" t="s">
        <v>3265</v>
      </c>
      <c r="Z522" t="s">
        <v>3270</v>
      </c>
    </row>
    <row r="523" spans="19:26" x14ac:dyDescent="0.25">
      <c r="S523" t="s">
        <v>22</v>
      </c>
      <c r="T523" t="s">
        <v>316</v>
      </c>
      <c r="U523" t="s">
        <v>317</v>
      </c>
      <c r="V523" t="s">
        <v>3262</v>
      </c>
      <c r="W523" t="s">
        <v>3267</v>
      </c>
      <c r="X523" t="s">
        <v>4147</v>
      </c>
      <c r="Y523" t="s">
        <v>3265</v>
      </c>
      <c r="Z523" t="s">
        <v>3270</v>
      </c>
    </row>
    <row r="524" spans="19:26" hidden="1" x14ac:dyDescent="0.25">
      <c r="S524" t="s">
        <v>502</v>
      </c>
      <c r="T524" t="s">
        <v>4754</v>
      </c>
      <c r="U524" t="s">
        <v>4755</v>
      </c>
      <c r="V524" t="s">
        <v>472</v>
      </c>
      <c r="W524" t="s">
        <v>3267</v>
      </c>
      <c r="X524" t="s">
        <v>4147</v>
      </c>
      <c r="Y524" t="s">
        <v>3265</v>
      </c>
      <c r="Z524" t="s">
        <v>3270</v>
      </c>
    </row>
    <row r="525" spans="19:26" hidden="1" x14ac:dyDescent="0.25">
      <c r="S525" t="s">
        <v>1039</v>
      </c>
      <c r="T525" t="s">
        <v>4756</v>
      </c>
      <c r="U525" t="s">
        <v>3853</v>
      </c>
      <c r="V525" t="s">
        <v>3262</v>
      </c>
      <c r="W525" t="s">
        <v>3274</v>
      </c>
      <c r="X525" t="s">
        <v>4147</v>
      </c>
      <c r="Y525" t="s">
        <v>3265</v>
      </c>
      <c r="Z525" t="s">
        <v>3270</v>
      </c>
    </row>
    <row r="526" spans="19:26" hidden="1" x14ac:dyDescent="0.25">
      <c r="S526" t="s">
        <v>502</v>
      </c>
      <c r="T526" t="s">
        <v>4757</v>
      </c>
      <c r="U526" t="s">
        <v>4758</v>
      </c>
      <c r="V526" t="s">
        <v>3262</v>
      </c>
      <c r="W526" t="s">
        <v>3274</v>
      </c>
      <c r="X526" t="s">
        <v>4147</v>
      </c>
      <c r="Y526" t="s">
        <v>3265</v>
      </c>
      <c r="Z526" t="s">
        <v>3265</v>
      </c>
    </row>
    <row r="527" spans="19:26" hidden="1" x14ac:dyDescent="0.25">
      <c r="S527" t="s">
        <v>502</v>
      </c>
      <c r="T527" t="s">
        <v>4759</v>
      </c>
      <c r="U527" t="s">
        <v>4760</v>
      </c>
      <c r="V527" t="s">
        <v>3262</v>
      </c>
      <c r="W527" t="s">
        <v>3277</v>
      </c>
      <c r="X527" t="s">
        <v>4147</v>
      </c>
      <c r="Y527" t="s">
        <v>3265</v>
      </c>
      <c r="Z527" t="s">
        <v>3265</v>
      </c>
    </row>
    <row r="528" spans="19:26" hidden="1" x14ac:dyDescent="0.25">
      <c r="S528" t="s">
        <v>493</v>
      </c>
      <c r="T528" t="s">
        <v>4761</v>
      </c>
      <c r="U528" t="s">
        <v>4605</v>
      </c>
      <c r="V528" t="s">
        <v>472</v>
      </c>
      <c r="W528" t="s">
        <v>3267</v>
      </c>
      <c r="X528" t="s">
        <v>4147</v>
      </c>
      <c r="Y528" t="s">
        <v>3265</v>
      </c>
      <c r="Z528" t="s">
        <v>3265</v>
      </c>
    </row>
    <row r="529" spans="19:26" hidden="1" x14ac:dyDescent="0.25">
      <c r="S529" t="s">
        <v>491</v>
      </c>
      <c r="T529" t="s">
        <v>3718</v>
      </c>
      <c r="U529" t="s">
        <v>1256</v>
      </c>
      <c r="V529" t="s">
        <v>3262</v>
      </c>
      <c r="W529" t="s">
        <v>3277</v>
      </c>
      <c r="X529" t="s">
        <v>4147</v>
      </c>
      <c r="Y529" t="s">
        <v>3265</v>
      </c>
      <c r="Z529" t="s">
        <v>3270</v>
      </c>
    </row>
    <row r="530" spans="19:26" hidden="1" x14ac:dyDescent="0.25">
      <c r="S530" t="s">
        <v>2354</v>
      </c>
      <c r="T530" t="s">
        <v>4762</v>
      </c>
      <c r="U530" t="s">
        <v>3552</v>
      </c>
      <c r="V530" t="s">
        <v>3262</v>
      </c>
      <c r="W530" t="s">
        <v>3274</v>
      </c>
      <c r="X530" t="s">
        <v>4147</v>
      </c>
      <c r="Y530" t="s">
        <v>3265</v>
      </c>
      <c r="Z530" t="s">
        <v>3270</v>
      </c>
    </row>
    <row r="531" spans="19:26" hidden="1" x14ac:dyDescent="0.25">
      <c r="S531" t="s">
        <v>1215</v>
      </c>
      <c r="T531" t="s">
        <v>4763</v>
      </c>
      <c r="U531" t="s">
        <v>4764</v>
      </c>
      <c r="V531" t="s">
        <v>3262</v>
      </c>
      <c r="W531" t="s">
        <v>3263</v>
      </c>
      <c r="X531" t="s">
        <v>4147</v>
      </c>
      <c r="Y531" t="s">
        <v>3265</v>
      </c>
      <c r="Z531" t="s">
        <v>3270</v>
      </c>
    </row>
    <row r="532" spans="19:26" hidden="1" x14ac:dyDescent="0.25">
      <c r="S532" t="s">
        <v>3271</v>
      </c>
      <c r="T532" t="s">
        <v>4765</v>
      </c>
      <c r="U532" t="s">
        <v>4328</v>
      </c>
      <c r="V532" t="s">
        <v>3262</v>
      </c>
      <c r="W532" t="s">
        <v>3274</v>
      </c>
      <c r="X532" t="s">
        <v>4147</v>
      </c>
      <c r="Y532" t="s">
        <v>3265</v>
      </c>
      <c r="Z532" t="s">
        <v>3265</v>
      </c>
    </row>
    <row r="533" spans="19:26" hidden="1" x14ac:dyDescent="0.25">
      <c r="S533" t="s">
        <v>493</v>
      </c>
      <c r="T533" t="s">
        <v>3720</v>
      </c>
      <c r="U533" t="s">
        <v>326</v>
      </c>
      <c r="V533" t="s">
        <v>3262</v>
      </c>
      <c r="W533" t="s">
        <v>3274</v>
      </c>
      <c r="X533" t="s">
        <v>4147</v>
      </c>
      <c r="Y533" t="s">
        <v>3265</v>
      </c>
      <c r="Z533" t="s">
        <v>3265</v>
      </c>
    </row>
    <row r="534" spans="19:26" hidden="1" x14ac:dyDescent="0.25">
      <c r="S534" t="s">
        <v>507</v>
      </c>
      <c r="T534" t="s">
        <v>4766</v>
      </c>
      <c r="U534" t="s">
        <v>4767</v>
      </c>
      <c r="V534" t="s">
        <v>472</v>
      </c>
      <c r="W534" t="s">
        <v>3267</v>
      </c>
      <c r="X534" t="s">
        <v>4147</v>
      </c>
      <c r="Y534" t="s">
        <v>3265</v>
      </c>
      <c r="Z534" t="s">
        <v>3265</v>
      </c>
    </row>
    <row r="535" spans="19:26" hidden="1" x14ac:dyDescent="0.25">
      <c r="S535" t="s">
        <v>493</v>
      </c>
      <c r="T535" t="s">
        <v>4768</v>
      </c>
      <c r="U535" t="s">
        <v>3468</v>
      </c>
      <c r="V535" t="s">
        <v>472</v>
      </c>
      <c r="W535" t="s">
        <v>3274</v>
      </c>
      <c r="X535" t="s">
        <v>4147</v>
      </c>
      <c r="Y535" t="s">
        <v>3265</v>
      </c>
      <c r="Z535" t="s">
        <v>3270</v>
      </c>
    </row>
    <row r="536" spans="19:26" hidden="1" x14ac:dyDescent="0.25">
      <c r="S536" t="s">
        <v>1039</v>
      </c>
      <c r="T536" t="s">
        <v>4769</v>
      </c>
      <c r="U536" t="s">
        <v>4770</v>
      </c>
      <c r="V536" t="s">
        <v>3262</v>
      </c>
      <c r="W536" t="s">
        <v>3277</v>
      </c>
      <c r="X536" t="s">
        <v>4147</v>
      </c>
      <c r="Y536" t="s">
        <v>3265</v>
      </c>
      <c r="Z536" t="s">
        <v>3270</v>
      </c>
    </row>
    <row r="537" spans="19:26" hidden="1" x14ac:dyDescent="0.25">
      <c r="S537" t="s">
        <v>502</v>
      </c>
      <c r="T537" t="s">
        <v>4771</v>
      </c>
      <c r="U537" t="s">
        <v>4224</v>
      </c>
      <c r="V537" t="s">
        <v>3262</v>
      </c>
      <c r="W537" t="s">
        <v>3267</v>
      </c>
      <c r="X537" t="s">
        <v>4147</v>
      </c>
      <c r="Y537" t="s">
        <v>3265</v>
      </c>
      <c r="Z537" t="s">
        <v>3270</v>
      </c>
    </row>
    <row r="538" spans="19:26" hidden="1" x14ac:dyDescent="0.25">
      <c r="S538" t="s">
        <v>493</v>
      </c>
      <c r="T538" t="s">
        <v>4772</v>
      </c>
      <c r="U538" t="s">
        <v>3346</v>
      </c>
      <c r="V538" t="s">
        <v>472</v>
      </c>
      <c r="W538" t="s">
        <v>3274</v>
      </c>
      <c r="X538" t="s">
        <v>4147</v>
      </c>
      <c r="Y538" t="s">
        <v>3265</v>
      </c>
      <c r="Z538" t="s">
        <v>3265</v>
      </c>
    </row>
    <row r="539" spans="19:26" hidden="1" x14ac:dyDescent="0.25">
      <c r="S539" t="s">
        <v>507</v>
      </c>
      <c r="T539" t="s">
        <v>4772</v>
      </c>
      <c r="U539" t="s">
        <v>1247</v>
      </c>
      <c r="V539" t="s">
        <v>472</v>
      </c>
      <c r="W539" t="s">
        <v>3267</v>
      </c>
      <c r="X539" t="s">
        <v>4147</v>
      </c>
      <c r="Y539" t="s">
        <v>3265</v>
      </c>
      <c r="Z539" t="s">
        <v>3265</v>
      </c>
    </row>
    <row r="540" spans="19:26" hidden="1" x14ac:dyDescent="0.25">
      <c r="S540" t="s">
        <v>493</v>
      </c>
      <c r="T540" t="s">
        <v>4773</v>
      </c>
      <c r="U540" t="s">
        <v>814</v>
      </c>
      <c r="V540" t="s">
        <v>3262</v>
      </c>
      <c r="W540" t="s">
        <v>3267</v>
      </c>
      <c r="X540" t="s">
        <v>4147</v>
      </c>
      <c r="Y540" t="s">
        <v>3265</v>
      </c>
      <c r="Z540" t="s">
        <v>3265</v>
      </c>
    </row>
    <row r="541" spans="19:26" hidden="1" x14ac:dyDescent="0.25">
      <c r="S541" t="s">
        <v>493</v>
      </c>
      <c r="T541" t="s">
        <v>4774</v>
      </c>
      <c r="U541" t="s">
        <v>4775</v>
      </c>
      <c r="V541" t="s">
        <v>3262</v>
      </c>
      <c r="W541" t="s">
        <v>3267</v>
      </c>
      <c r="X541" t="s">
        <v>4147</v>
      </c>
      <c r="Y541" t="s">
        <v>3265</v>
      </c>
      <c r="Z541" t="s">
        <v>3270</v>
      </c>
    </row>
    <row r="542" spans="19:26" hidden="1" x14ac:dyDescent="0.25">
      <c r="S542" t="s">
        <v>493</v>
      </c>
      <c r="T542" t="s">
        <v>4776</v>
      </c>
      <c r="U542" t="s">
        <v>173</v>
      </c>
      <c r="V542" t="s">
        <v>3262</v>
      </c>
      <c r="W542" t="s">
        <v>3277</v>
      </c>
      <c r="X542" t="s">
        <v>4147</v>
      </c>
      <c r="Y542" t="s">
        <v>3265</v>
      </c>
      <c r="Z542" t="s">
        <v>3265</v>
      </c>
    </row>
    <row r="543" spans="19:26" hidden="1" x14ac:dyDescent="0.25">
      <c r="S543" t="s">
        <v>493</v>
      </c>
      <c r="T543" t="s">
        <v>4777</v>
      </c>
      <c r="U543" t="s">
        <v>4778</v>
      </c>
      <c r="V543" t="s">
        <v>3262</v>
      </c>
      <c r="W543" t="s">
        <v>3263</v>
      </c>
      <c r="X543" t="s">
        <v>4147</v>
      </c>
      <c r="Y543" t="s">
        <v>3265</v>
      </c>
      <c r="Z543" t="s">
        <v>3265</v>
      </c>
    </row>
    <row r="544" spans="19:26" hidden="1" x14ac:dyDescent="0.25">
      <c r="S544" t="s">
        <v>666</v>
      </c>
      <c r="T544" t="s">
        <v>3721</v>
      </c>
      <c r="U544" t="s">
        <v>3722</v>
      </c>
      <c r="V544" t="s">
        <v>472</v>
      </c>
      <c r="W544" t="s">
        <v>3267</v>
      </c>
      <c r="X544" t="s">
        <v>4147</v>
      </c>
      <c r="Y544" t="s">
        <v>3265</v>
      </c>
      <c r="Z544" t="s">
        <v>3270</v>
      </c>
    </row>
    <row r="545" spans="19:26" hidden="1" x14ac:dyDescent="0.25">
      <c r="S545" t="s">
        <v>1198</v>
      </c>
      <c r="T545" t="s">
        <v>4779</v>
      </c>
      <c r="U545" t="s">
        <v>4713</v>
      </c>
      <c r="V545" t="s">
        <v>3262</v>
      </c>
      <c r="W545" t="s">
        <v>3263</v>
      </c>
      <c r="X545" t="s">
        <v>4147</v>
      </c>
      <c r="Y545" t="s">
        <v>3265</v>
      </c>
      <c r="Z545" t="s">
        <v>3270</v>
      </c>
    </row>
    <row r="546" spans="19:26" hidden="1" x14ac:dyDescent="0.25">
      <c r="S546" t="s">
        <v>2555</v>
      </c>
      <c r="T546" t="s">
        <v>4780</v>
      </c>
      <c r="U546" t="s">
        <v>307</v>
      </c>
      <c r="V546" t="s">
        <v>3262</v>
      </c>
      <c r="W546" t="s">
        <v>3277</v>
      </c>
      <c r="X546" t="s">
        <v>4147</v>
      </c>
      <c r="Y546" t="s">
        <v>3265</v>
      </c>
      <c r="Z546" t="s">
        <v>3265</v>
      </c>
    </row>
    <row r="547" spans="19:26" hidden="1" x14ac:dyDescent="0.25">
      <c r="S547" t="s">
        <v>1198</v>
      </c>
      <c r="T547" t="s">
        <v>4781</v>
      </c>
      <c r="U547" t="s">
        <v>4782</v>
      </c>
      <c r="V547" t="s">
        <v>3262</v>
      </c>
      <c r="W547" t="s">
        <v>3267</v>
      </c>
      <c r="X547" t="s">
        <v>4147</v>
      </c>
      <c r="Y547" t="s">
        <v>3265</v>
      </c>
      <c r="Z547" t="s">
        <v>3265</v>
      </c>
    </row>
    <row r="548" spans="19:26" hidden="1" x14ac:dyDescent="0.25">
      <c r="S548" t="s">
        <v>485</v>
      </c>
      <c r="T548" t="s">
        <v>3725</v>
      </c>
      <c r="U548" t="s">
        <v>3726</v>
      </c>
      <c r="V548" t="s">
        <v>3262</v>
      </c>
      <c r="W548" t="s">
        <v>3267</v>
      </c>
      <c r="X548" t="s">
        <v>4147</v>
      </c>
      <c r="Y548" t="s">
        <v>3265</v>
      </c>
      <c r="Z548" t="s">
        <v>3265</v>
      </c>
    </row>
    <row r="549" spans="19:26" hidden="1" x14ac:dyDescent="0.25">
      <c r="S549" t="s">
        <v>485</v>
      </c>
      <c r="T549" t="s">
        <v>3727</v>
      </c>
      <c r="U549" t="s">
        <v>3308</v>
      </c>
      <c r="V549" t="s">
        <v>3262</v>
      </c>
      <c r="W549" t="s">
        <v>3263</v>
      </c>
      <c r="X549" t="s">
        <v>4147</v>
      </c>
      <c r="Y549" t="s">
        <v>3265</v>
      </c>
      <c r="Z549" t="s">
        <v>3270</v>
      </c>
    </row>
    <row r="550" spans="19:26" hidden="1" x14ac:dyDescent="0.25">
      <c r="S550" t="s">
        <v>1036</v>
      </c>
      <c r="T550" t="s">
        <v>4783</v>
      </c>
      <c r="U550" t="s">
        <v>4784</v>
      </c>
      <c r="V550" t="s">
        <v>3262</v>
      </c>
      <c r="W550" t="s">
        <v>3267</v>
      </c>
      <c r="X550" t="s">
        <v>4147</v>
      </c>
      <c r="Y550" t="s">
        <v>3265</v>
      </c>
      <c r="Z550" t="s">
        <v>3265</v>
      </c>
    </row>
    <row r="551" spans="19:26" hidden="1" x14ac:dyDescent="0.25">
      <c r="S551" t="s">
        <v>493</v>
      </c>
      <c r="T551" t="s">
        <v>4785</v>
      </c>
      <c r="U551" t="s">
        <v>4786</v>
      </c>
      <c r="V551" t="s">
        <v>472</v>
      </c>
      <c r="W551" t="s">
        <v>3267</v>
      </c>
      <c r="X551" t="s">
        <v>4147</v>
      </c>
      <c r="Y551" t="s">
        <v>3265</v>
      </c>
      <c r="Z551" t="s">
        <v>3265</v>
      </c>
    </row>
    <row r="552" spans="19:26" hidden="1" x14ac:dyDescent="0.25">
      <c r="S552" t="s">
        <v>491</v>
      </c>
      <c r="T552" t="s">
        <v>4787</v>
      </c>
      <c r="U552" t="s">
        <v>4788</v>
      </c>
      <c r="V552" t="s">
        <v>472</v>
      </c>
      <c r="W552" t="s">
        <v>3277</v>
      </c>
      <c r="X552" t="s">
        <v>4147</v>
      </c>
      <c r="Y552" t="s">
        <v>3265</v>
      </c>
      <c r="Z552" t="s">
        <v>3265</v>
      </c>
    </row>
    <row r="553" spans="19:26" hidden="1" x14ac:dyDescent="0.25">
      <c r="S553" t="s">
        <v>666</v>
      </c>
      <c r="T553" t="s">
        <v>4789</v>
      </c>
      <c r="U553" t="s">
        <v>4790</v>
      </c>
      <c r="V553" t="s">
        <v>472</v>
      </c>
      <c r="W553" t="s">
        <v>3267</v>
      </c>
      <c r="X553" t="s">
        <v>4147</v>
      </c>
      <c r="Y553" t="s">
        <v>3265</v>
      </c>
      <c r="Z553" t="s">
        <v>3270</v>
      </c>
    </row>
    <row r="554" spans="19:26" hidden="1" x14ac:dyDescent="0.25">
      <c r="S554" t="s">
        <v>486</v>
      </c>
      <c r="T554" t="s">
        <v>3734</v>
      </c>
      <c r="U554" t="s">
        <v>3735</v>
      </c>
      <c r="V554" t="s">
        <v>472</v>
      </c>
      <c r="W554" t="s">
        <v>3267</v>
      </c>
      <c r="X554" t="s">
        <v>4147</v>
      </c>
      <c r="Y554" t="s">
        <v>3265</v>
      </c>
      <c r="Z554" t="s">
        <v>3265</v>
      </c>
    </row>
    <row r="555" spans="19:26" hidden="1" x14ac:dyDescent="0.25">
      <c r="S555" t="s">
        <v>507</v>
      </c>
      <c r="T555" t="s">
        <v>4791</v>
      </c>
      <c r="U555" t="s">
        <v>3789</v>
      </c>
      <c r="V555" t="s">
        <v>472</v>
      </c>
      <c r="W555" t="s">
        <v>3274</v>
      </c>
      <c r="X555" t="s">
        <v>4147</v>
      </c>
      <c r="Y555" t="s">
        <v>3265</v>
      </c>
      <c r="Z555" t="s">
        <v>3265</v>
      </c>
    </row>
    <row r="556" spans="19:26" hidden="1" x14ac:dyDescent="0.25">
      <c r="S556" t="s">
        <v>1039</v>
      </c>
      <c r="T556" t="s">
        <v>4792</v>
      </c>
      <c r="U556" t="s">
        <v>4048</v>
      </c>
      <c r="V556" t="s">
        <v>3262</v>
      </c>
      <c r="W556" t="s">
        <v>3274</v>
      </c>
      <c r="X556" t="s">
        <v>4147</v>
      </c>
      <c r="Y556" t="s">
        <v>3265</v>
      </c>
      <c r="Z556" t="s">
        <v>3270</v>
      </c>
    </row>
    <row r="557" spans="19:26" hidden="1" x14ac:dyDescent="0.25">
      <c r="S557" t="s">
        <v>493</v>
      </c>
      <c r="T557" t="s">
        <v>4793</v>
      </c>
      <c r="U557" t="s">
        <v>3765</v>
      </c>
      <c r="V557" t="s">
        <v>472</v>
      </c>
      <c r="W557" t="s">
        <v>3274</v>
      </c>
      <c r="X557" t="s">
        <v>4147</v>
      </c>
      <c r="Y557" t="s">
        <v>3265</v>
      </c>
      <c r="Z557" t="s">
        <v>3265</v>
      </c>
    </row>
    <row r="558" spans="19:26" hidden="1" x14ac:dyDescent="0.25">
      <c r="S558" t="s">
        <v>491</v>
      </c>
      <c r="T558" t="s">
        <v>4794</v>
      </c>
      <c r="U558" t="s">
        <v>179</v>
      </c>
      <c r="V558" t="s">
        <v>3262</v>
      </c>
      <c r="W558" t="s">
        <v>3277</v>
      </c>
      <c r="X558" t="s">
        <v>4147</v>
      </c>
      <c r="Y558" t="s">
        <v>3265</v>
      </c>
      <c r="Z558" t="s">
        <v>3265</v>
      </c>
    </row>
    <row r="559" spans="19:26" hidden="1" x14ac:dyDescent="0.25">
      <c r="S559" t="s">
        <v>502</v>
      </c>
      <c r="T559" t="s">
        <v>4110</v>
      </c>
      <c r="U559" t="s">
        <v>4111</v>
      </c>
      <c r="V559" t="s">
        <v>472</v>
      </c>
      <c r="W559" t="s">
        <v>3274</v>
      </c>
      <c r="X559" t="s">
        <v>4147</v>
      </c>
      <c r="Y559" t="s">
        <v>3265</v>
      </c>
      <c r="Z559" t="s">
        <v>3270</v>
      </c>
    </row>
    <row r="560" spans="19:26" hidden="1" x14ac:dyDescent="0.25">
      <c r="S560" t="s">
        <v>493</v>
      </c>
      <c r="T560" t="s">
        <v>4795</v>
      </c>
      <c r="U560" t="s">
        <v>4796</v>
      </c>
      <c r="V560" t="s">
        <v>472</v>
      </c>
      <c r="W560" t="s">
        <v>3274</v>
      </c>
      <c r="X560" t="s">
        <v>4147</v>
      </c>
      <c r="Y560" t="s">
        <v>3265</v>
      </c>
      <c r="Z560" t="s">
        <v>3265</v>
      </c>
    </row>
    <row r="561" spans="19:26" hidden="1" x14ac:dyDescent="0.25">
      <c r="S561" t="s">
        <v>493</v>
      </c>
      <c r="T561" t="s">
        <v>4797</v>
      </c>
      <c r="U561" t="s">
        <v>4798</v>
      </c>
      <c r="V561" t="s">
        <v>472</v>
      </c>
      <c r="W561" t="s">
        <v>3274</v>
      </c>
      <c r="X561" t="s">
        <v>4147</v>
      </c>
      <c r="Y561" t="s">
        <v>3265</v>
      </c>
      <c r="Z561" t="s">
        <v>3265</v>
      </c>
    </row>
    <row r="562" spans="19:26" hidden="1" x14ac:dyDescent="0.25">
      <c r="S562" t="s">
        <v>1198</v>
      </c>
      <c r="T562" t="s">
        <v>4799</v>
      </c>
      <c r="U562" t="s">
        <v>317</v>
      </c>
      <c r="V562" t="s">
        <v>3262</v>
      </c>
      <c r="W562" t="s">
        <v>3267</v>
      </c>
      <c r="X562" t="s">
        <v>4147</v>
      </c>
      <c r="Y562" t="s">
        <v>3265</v>
      </c>
      <c r="Z562" t="s">
        <v>3265</v>
      </c>
    </row>
    <row r="563" spans="19:26" hidden="1" x14ac:dyDescent="0.25">
      <c r="S563" t="s">
        <v>485</v>
      </c>
      <c r="T563" t="s">
        <v>4800</v>
      </c>
      <c r="U563" t="s">
        <v>4801</v>
      </c>
      <c r="V563" t="s">
        <v>3262</v>
      </c>
      <c r="W563" t="s">
        <v>3267</v>
      </c>
      <c r="X563" t="s">
        <v>4147</v>
      </c>
      <c r="Y563" t="s">
        <v>3265</v>
      </c>
      <c r="Z563" t="s">
        <v>3265</v>
      </c>
    </row>
    <row r="564" spans="19:26" hidden="1" x14ac:dyDescent="0.25">
      <c r="S564" t="s">
        <v>502</v>
      </c>
      <c r="T564" t="s">
        <v>4802</v>
      </c>
      <c r="U564" t="s">
        <v>3261</v>
      </c>
      <c r="V564" t="s">
        <v>3262</v>
      </c>
      <c r="W564" t="s">
        <v>3263</v>
      </c>
      <c r="X564" t="s">
        <v>4147</v>
      </c>
      <c r="Y564" t="s">
        <v>3265</v>
      </c>
      <c r="Z564" t="s">
        <v>3270</v>
      </c>
    </row>
    <row r="565" spans="19:26" hidden="1" x14ac:dyDescent="0.25">
      <c r="S565" t="s">
        <v>493</v>
      </c>
      <c r="T565" t="s">
        <v>4803</v>
      </c>
      <c r="U565" t="s">
        <v>4442</v>
      </c>
      <c r="V565" t="s">
        <v>3262</v>
      </c>
      <c r="W565" t="s">
        <v>3277</v>
      </c>
      <c r="X565" t="s">
        <v>4147</v>
      </c>
      <c r="Y565" t="s">
        <v>3265</v>
      </c>
      <c r="Z565" t="s">
        <v>3265</v>
      </c>
    </row>
    <row r="566" spans="19:26" hidden="1" x14ac:dyDescent="0.25">
      <c r="S566" t="s">
        <v>669</v>
      </c>
      <c r="T566" t="s">
        <v>4804</v>
      </c>
      <c r="U566" t="s">
        <v>4805</v>
      </c>
      <c r="V566" t="s">
        <v>3262</v>
      </c>
      <c r="W566" t="s">
        <v>3274</v>
      </c>
      <c r="X566" t="s">
        <v>4147</v>
      </c>
      <c r="Y566" t="s">
        <v>3265</v>
      </c>
      <c r="Z566" t="s">
        <v>3270</v>
      </c>
    </row>
    <row r="567" spans="19:26" hidden="1" x14ac:dyDescent="0.25">
      <c r="S567" t="s">
        <v>1036</v>
      </c>
      <c r="T567" t="s">
        <v>4806</v>
      </c>
      <c r="U567" t="s">
        <v>4807</v>
      </c>
      <c r="V567" t="s">
        <v>3262</v>
      </c>
      <c r="W567" t="s">
        <v>3274</v>
      </c>
      <c r="X567" t="s">
        <v>4147</v>
      </c>
      <c r="Y567" t="s">
        <v>3265</v>
      </c>
      <c r="Z567" t="s">
        <v>3265</v>
      </c>
    </row>
    <row r="568" spans="19:26" hidden="1" x14ac:dyDescent="0.25">
      <c r="S568" t="s">
        <v>502</v>
      </c>
      <c r="T568" t="s">
        <v>4118</v>
      </c>
      <c r="U568" t="s">
        <v>4119</v>
      </c>
      <c r="V568" t="s">
        <v>472</v>
      </c>
      <c r="W568" t="s">
        <v>3274</v>
      </c>
      <c r="X568" t="s">
        <v>4147</v>
      </c>
      <c r="Y568" t="s">
        <v>3265</v>
      </c>
      <c r="Z568" t="s">
        <v>3270</v>
      </c>
    </row>
    <row r="569" spans="19:26" hidden="1" x14ac:dyDescent="0.25">
      <c r="S569" t="s">
        <v>493</v>
      </c>
      <c r="T569" t="s">
        <v>4808</v>
      </c>
      <c r="U569" t="s">
        <v>3780</v>
      </c>
      <c r="V569" t="s">
        <v>472</v>
      </c>
      <c r="W569" t="s">
        <v>3267</v>
      </c>
      <c r="X569" t="s">
        <v>4147</v>
      </c>
      <c r="Y569" t="s">
        <v>3265</v>
      </c>
      <c r="Z569" t="s">
        <v>3265</v>
      </c>
    </row>
    <row r="570" spans="19:26" hidden="1" x14ac:dyDescent="0.25">
      <c r="S570" t="s">
        <v>493</v>
      </c>
      <c r="T570" t="s">
        <v>4809</v>
      </c>
      <c r="U570" t="s">
        <v>57</v>
      </c>
      <c r="V570" t="s">
        <v>3262</v>
      </c>
      <c r="W570" t="s">
        <v>3274</v>
      </c>
      <c r="X570" t="s">
        <v>4147</v>
      </c>
      <c r="Y570" t="s">
        <v>3265</v>
      </c>
      <c r="Z570" t="s">
        <v>3265</v>
      </c>
    </row>
    <row r="571" spans="19:26" hidden="1" x14ac:dyDescent="0.25">
      <c r="S571" t="s">
        <v>502</v>
      </c>
      <c r="T571" t="s">
        <v>4810</v>
      </c>
      <c r="U571" t="s">
        <v>4811</v>
      </c>
      <c r="V571" t="s">
        <v>3262</v>
      </c>
      <c r="W571" t="s">
        <v>3263</v>
      </c>
      <c r="X571" t="s">
        <v>4147</v>
      </c>
      <c r="Y571" t="s">
        <v>3265</v>
      </c>
      <c r="Z571" t="s">
        <v>3270</v>
      </c>
    </row>
    <row r="572" spans="19:26" hidden="1" x14ac:dyDescent="0.25">
      <c r="S572" t="s">
        <v>493</v>
      </c>
      <c r="T572" t="s">
        <v>4812</v>
      </c>
      <c r="U572" t="s">
        <v>4813</v>
      </c>
      <c r="V572" t="s">
        <v>472</v>
      </c>
      <c r="W572" t="s">
        <v>3267</v>
      </c>
      <c r="X572" t="s">
        <v>4147</v>
      </c>
      <c r="Y572" t="s">
        <v>3265</v>
      </c>
      <c r="Z572" t="s">
        <v>3265</v>
      </c>
    </row>
    <row r="573" spans="19:26" hidden="1" x14ac:dyDescent="0.25">
      <c r="S573" t="s">
        <v>502</v>
      </c>
      <c r="T573" t="s">
        <v>4814</v>
      </c>
      <c r="U573" t="s">
        <v>3261</v>
      </c>
      <c r="V573" t="s">
        <v>3262</v>
      </c>
      <c r="W573" t="s">
        <v>3267</v>
      </c>
      <c r="X573" t="s">
        <v>4147</v>
      </c>
      <c r="Y573" t="s">
        <v>3265</v>
      </c>
      <c r="Z573" t="s">
        <v>3270</v>
      </c>
    </row>
    <row r="574" spans="19:26" hidden="1" x14ac:dyDescent="0.25">
      <c r="S574" t="s">
        <v>666</v>
      </c>
      <c r="T574" t="s">
        <v>4815</v>
      </c>
      <c r="U574" t="s">
        <v>4816</v>
      </c>
      <c r="V574" t="s">
        <v>472</v>
      </c>
      <c r="W574" t="s">
        <v>3267</v>
      </c>
      <c r="X574" t="s">
        <v>4147</v>
      </c>
      <c r="Y574" t="s">
        <v>3265</v>
      </c>
      <c r="Z574" t="s">
        <v>3270</v>
      </c>
    </row>
    <row r="575" spans="19:26" hidden="1" x14ac:dyDescent="0.25">
      <c r="S575" t="s">
        <v>491</v>
      </c>
      <c r="T575" t="s">
        <v>3746</v>
      </c>
      <c r="U575" t="s">
        <v>3747</v>
      </c>
      <c r="V575" t="s">
        <v>472</v>
      </c>
      <c r="W575" t="s">
        <v>3267</v>
      </c>
      <c r="X575" t="s">
        <v>4147</v>
      </c>
      <c r="Y575" t="s">
        <v>3265</v>
      </c>
      <c r="Z575" t="s">
        <v>3265</v>
      </c>
    </row>
    <row r="576" spans="19:26" hidden="1" x14ac:dyDescent="0.25">
      <c r="S576" t="s">
        <v>1105</v>
      </c>
      <c r="T576" t="s">
        <v>4817</v>
      </c>
      <c r="U576" t="s">
        <v>3486</v>
      </c>
      <c r="V576" t="s">
        <v>3262</v>
      </c>
      <c r="W576" t="s">
        <v>3274</v>
      </c>
      <c r="X576" t="s">
        <v>4147</v>
      </c>
      <c r="Y576" t="s">
        <v>3265</v>
      </c>
      <c r="Z576" t="s">
        <v>3270</v>
      </c>
    </row>
    <row r="577" spans="19:26" hidden="1" x14ac:dyDescent="0.25">
      <c r="S577" t="s">
        <v>491</v>
      </c>
      <c r="T577" t="s">
        <v>3749</v>
      </c>
      <c r="U577" t="s">
        <v>3750</v>
      </c>
      <c r="V577" t="s">
        <v>472</v>
      </c>
      <c r="W577" t="s">
        <v>3263</v>
      </c>
      <c r="X577" t="s">
        <v>4147</v>
      </c>
      <c r="Y577" t="s">
        <v>3265</v>
      </c>
      <c r="Z577" t="s">
        <v>3265</v>
      </c>
    </row>
    <row r="578" spans="19:26" x14ac:dyDescent="0.25">
      <c r="S578" t="s">
        <v>22</v>
      </c>
      <c r="T578" t="s">
        <v>351</v>
      </c>
      <c r="U578" t="s">
        <v>201</v>
      </c>
      <c r="V578" t="s">
        <v>3262</v>
      </c>
      <c r="W578" t="s">
        <v>3277</v>
      </c>
      <c r="X578" t="s">
        <v>4147</v>
      </c>
      <c r="Y578" t="s">
        <v>3265</v>
      </c>
      <c r="Z578" t="s">
        <v>3270</v>
      </c>
    </row>
    <row r="579" spans="19:26" hidden="1" x14ac:dyDescent="0.25">
      <c r="S579" t="s">
        <v>493</v>
      </c>
      <c r="T579" t="s">
        <v>4818</v>
      </c>
      <c r="U579" t="s">
        <v>4819</v>
      </c>
      <c r="V579" t="s">
        <v>3262</v>
      </c>
      <c r="W579" t="s">
        <v>3274</v>
      </c>
      <c r="X579" t="s">
        <v>4147</v>
      </c>
      <c r="Y579" t="s">
        <v>3265</v>
      </c>
      <c r="Z579" t="s">
        <v>3270</v>
      </c>
    </row>
    <row r="580" spans="19:26" hidden="1" x14ac:dyDescent="0.25">
      <c r="S580" t="s">
        <v>507</v>
      </c>
      <c r="T580" t="s">
        <v>4820</v>
      </c>
      <c r="U580" t="s">
        <v>50</v>
      </c>
      <c r="V580" t="s">
        <v>3262</v>
      </c>
      <c r="W580" t="s">
        <v>3263</v>
      </c>
      <c r="X580" t="s">
        <v>4147</v>
      </c>
      <c r="Y580" t="s">
        <v>3265</v>
      </c>
      <c r="Z580" t="s">
        <v>3265</v>
      </c>
    </row>
    <row r="581" spans="19:26" hidden="1" x14ac:dyDescent="0.25">
      <c r="S581" t="s">
        <v>669</v>
      </c>
      <c r="T581" t="s">
        <v>4821</v>
      </c>
      <c r="U581" t="s">
        <v>4822</v>
      </c>
      <c r="V581" t="s">
        <v>472</v>
      </c>
      <c r="W581" t="s">
        <v>3274</v>
      </c>
      <c r="X581" t="s">
        <v>4147</v>
      </c>
      <c r="Y581" t="s">
        <v>3265</v>
      </c>
      <c r="Z581" t="s">
        <v>3265</v>
      </c>
    </row>
    <row r="582" spans="19:26" hidden="1" x14ac:dyDescent="0.25">
      <c r="S582" t="s">
        <v>2555</v>
      </c>
      <c r="T582" t="s">
        <v>4823</v>
      </c>
      <c r="U582" t="s">
        <v>83</v>
      </c>
      <c r="V582" t="s">
        <v>3262</v>
      </c>
      <c r="W582" t="s">
        <v>3267</v>
      </c>
      <c r="X582" t="s">
        <v>4147</v>
      </c>
      <c r="Y582" t="s">
        <v>3265</v>
      </c>
      <c r="Z582" t="s">
        <v>3265</v>
      </c>
    </row>
    <row r="583" spans="19:26" hidden="1" x14ac:dyDescent="0.25">
      <c r="S583" t="s">
        <v>502</v>
      </c>
      <c r="T583" t="s">
        <v>4824</v>
      </c>
      <c r="U583" t="s">
        <v>3878</v>
      </c>
      <c r="V583" t="s">
        <v>472</v>
      </c>
      <c r="W583" t="s">
        <v>3274</v>
      </c>
      <c r="X583" t="s">
        <v>4147</v>
      </c>
      <c r="Y583" t="s">
        <v>3265</v>
      </c>
      <c r="Z583" t="s">
        <v>3265</v>
      </c>
    </row>
    <row r="584" spans="19:26" hidden="1" x14ac:dyDescent="0.25">
      <c r="S584" t="s">
        <v>502</v>
      </c>
      <c r="T584" t="s">
        <v>4825</v>
      </c>
      <c r="U584" t="s">
        <v>4826</v>
      </c>
      <c r="V584" t="s">
        <v>3262</v>
      </c>
      <c r="W584" t="s">
        <v>3274</v>
      </c>
      <c r="X584" t="s">
        <v>4147</v>
      </c>
      <c r="Y584" t="s">
        <v>3265</v>
      </c>
      <c r="Z584" t="s">
        <v>3265</v>
      </c>
    </row>
    <row r="585" spans="19:26" hidden="1" x14ac:dyDescent="0.25">
      <c r="S585" t="s">
        <v>1039</v>
      </c>
      <c r="T585" t="s">
        <v>4827</v>
      </c>
      <c r="U585" t="s">
        <v>104</v>
      </c>
      <c r="V585" t="s">
        <v>3262</v>
      </c>
      <c r="W585" t="s">
        <v>3277</v>
      </c>
      <c r="X585" t="s">
        <v>4147</v>
      </c>
      <c r="Y585" t="s">
        <v>3265</v>
      </c>
      <c r="Z585" t="s">
        <v>3270</v>
      </c>
    </row>
    <row r="586" spans="19:26" hidden="1" x14ac:dyDescent="0.25">
      <c r="S586" t="s">
        <v>1039</v>
      </c>
      <c r="T586" t="s">
        <v>4828</v>
      </c>
      <c r="U586" t="s">
        <v>4829</v>
      </c>
      <c r="V586" t="s">
        <v>472</v>
      </c>
      <c r="W586" t="s">
        <v>3267</v>
      </c>
      <c r="X586" t="s">
        <v>4147</v>
      </c>
      <c r="Y586" t="s">
        <v>3265</v>
      </c>
      <c r="Z586" t="s">
        <v>3270</v>
      </c>
    </row>
    <row r="587" spans="19:26" hidden="1" x14ac:dyDescent="0.25">
      <c r="S587" t="s">
        <v>1039</v>
      </c>
      <c r="T587" t="s">
        <v>4830</v>
      </c>
      <c r="U587" t="s">
        <v>756</v>
      </c>
      <c r="V587" t="s">
        <v>3262</v>
      </c>
      <c r="W587" t="s">
        <v>3277</v>
      </c>
      <c r="X587" t="s">
        <v>4147</v>
      </c>
      <c r="Y587" t="s">
        <v>3265</v>
      </c>
      <c r="Z587" t="s">
        <v>3270</v>
      </c>
    </row>
    <row r="588" spans="19:26" x14ac:dyDescent="0.25">
      <c r="S588" t="s">
        <v>22</v>
      </c>
      <c r="T588" t="s">
        <v>757</v>
      </c>
      <c r="U588" t="s">
        <v>104</v>
      </c>
      <c r="V588" t="s">
        <v>3262</v>
      </c>
      <c r="W588" t="s">
        <v>3267</v>
      </c>
      <c r="X588" t="s">
        <v>4147</v>
      </c>
      <c r="Y588" t="s">
        <v>3265</v>
      </c>
      <c r="Z588" t="s">
        <v>3265</v>
      </c>
    </row>
    <row r="589" spans="19:26" x14ac:dyDescent="0.25">
      <c r="S589" t="s">
        <v>22</v>
      </c>
      <c r="T589" t="s">
        <v>426</v>
      </c>
      <c r="U589" t="s">
        <v>427</v>
      </c>
      <c r="V589" t="s">
        <v>3262</v>
      </c>
      <c r="W589" t="s">
        <v>3263</v>
      </c>
      <c r="X589" t="s">
        <v>4147</v>
      </c>
      <c r="Y589" t="s">
        <v>3265</v>
      </c>
      <c r="Z589" t="s">
        <v>3270</v>
      </c>
    </row>
    <row r="590" spans="19:26" x14ac:dyDescent="0.25">
      <c r="S590" t="s">
        <v>22</v>
      </c>
      <c r="T590" t="s">
        <v>4831</v>
      </c>
      <c r="U590" t="s">
        <v>3202</v>
      </c>
      <c r="V590" t="s">
        <v>472</v>
      </c>
      <c r="W590" t="s">
        <v>3267</v>
      </c>
      <c r="X590" t="s">
        <v>4147</v>
      </c>
      <c r="Y590" t="s">
        <v>3265</v>
      </c>
      <c r="Z590" t="s">
        <v>3270</v>
      </c>
    </row>
    <row r="591" spans="19:26" x14ac:dyDescent="0.25">
      <c r="S591" t="s">
        <v>22</v>
      </c>
      <c r="T591" t="s">
        <v>856</v>
      </c>
      <c r="U591" t="s">
        <v>331</v>
      </c>
      <c r="V591" t="s">
        <v>3262</v>
      </c>
      <c r="W591" t="s">
        <v>3277</v>
      </c>
      <c r="X591" t="s">
        <v>4147</v>
      </c>
      <c r="Y591" t="s">
        <v>3265</v>
      </c>
      <c r="Z591" t="s">
        <v>3265</v>
      </c>
    </row>
    <row r="592" spans="19:26" hidden="1" x14ac:dyDescent="0.25">
      <c r="S592" t="s">
        <v>1039</v>
      </c>
      <c r="T592" t="s">
        <v>4832</v>
      </c>
      <c r="U592" t="s">
        <v>4437</v>
      </c>
      <c r="V592" t="s">
        <v>472</v>
      </c>
      <c r="W592" t="s">
        <v>3274</v>
      </c>
      <c r="X592" t="s">
        <v>4147</v>
      </c>
      <c r="Y592" t="s">
        <v>3265</v>
      </c>
      <c r="Z592" t="s">
        <v>3270</v>
      </c>
    </row>
    <row r="593" spans="19:26" hidden="1" x14ac:dyDescent="0.25">
      <c r="S593" t="s">
        <v>493</v>
      </c>
      <c r="T593" t="s">
        <v>4833</v>
      </c>
      <c r="U593" t="s">
        <v>4834</v>
      </c>
      <c r="V593" t="s">
        <v>3262</v>
      </c>
      <c r="W593" t="s">
        <v>3267</v>
      </c>
      <c r="X593" t="s">
        <v>4147</v>
      </c>
      <c r="Y593" t="s">
        <v>3265</v>
      </c>
      <c r="Z593" t="s">
        <v>3265</v>
      </c>
    </row>
    <row r="594" spans="19:26" hidden="1" x14ac:dyDescent="0.25">
      <c r="S594" t="s">
        <v>1039</v>
      </c>
      <c r="T594" t="s">
        <v>4835</v>
      </c>
      <c r="U594" t="s">
        <v>4836</v>
      </c>
      <c r="V594" t="s">
        <v>472</v>
      </c>
      <c r="W594" t="s">
        <v>3274</v>
      </c>
      <c r="X594" t="s">
        <v>4147</v>
      </c>
      <c r="Y594" t="s">
        <v>3265</v>
      </c>
      <c r="Z594" t="s">
        <v>3270</v>
      </c>
    </row>
    <row r="595" spans="19:26" hidden="1" x14ac:dyDescent="0.25">
      <c r="S595" t="s">
        <v>502</v>
      </c>
      <c r="T595" t="s">
        <v>3753</v>
      </c>
      <c r="U595" t="s">
        <v>3786</v>
      </c>
      <c r="V595" t="s">
        <v>3262</v>
      </c>
      <c r="W595" t="s">
        <v>3277</v>
      </c>
      <c r="X595" t="s">
        <v>4147</v>
      </c>
      <c r="Y595" t="s">
        <v>3265</v>
      </c>
      <c r="Z595" t="s">
        <v>3270</v>
      </c>
    </row>
    <row r="596" spans="19:26" hidden="1" x14ac:dyDescent="0.25">
      <c r="S596" t="s">
        <v>4837</v>
      </c>
      <c r="T596" t="s">
        <v>4838</v>
      </c>
      <c r="U596" t="s">
        <v>4839</v>
      </c>
      <c r="V596" t="s">
        <v>3262</v>
      </c>
      <c r="W596" t="s">
        <v>3267</v>
      </c>
      <c r="X596" t="s">
        <v>4147</v>
      </c>
      <c r="Y596" t="s">
        <v>3265</v>
      </c>
      <c r="Z596" t="s">
        <v>3265</v>
      </c>
    </row>
    <row r="597" spans="19:26" hidden="1" x14ac:dyDescent="0.25">
      <c r="S597" t="s">
        <v>502</v>
      </c>
      <c r="T597" t="s">
        <v>4840</v>
      </c>
      <c r="U597" t="s">
        <v>4841</v>
      </c>
      <c r="V597" t="s">
        <v>3262</v>
      </c>
      <c r="W597" t="s">
        <v>3274</v>
      </c>
      <c r="X597" t="s">
        <v>4147</v>
      </c>
      <c r="Y597" t="s">
        <v>3265</v>
      </c>
      <c r="Z597" t="s">
        <v>3270</v>
      </c>
    </row>
    <row r="598" spans="19:26" hidden="1" x14ac:dyDescent="0.25">
      <c r="S598" t="s">
        <v>669</v>
      </c>
      <c r="T598" t="s">
        <v>4842</v>
      </c>
      <c r="U598" t="s">
        <v>4843</v>
      </c>
      <c r="V598" t="s">
        <v>472</v>
      </c>
      <c r="W598" t="s">
        <v>3267</v>
      </c>
      <c r="X598" t="s">
        <v>4147</v>
      </c>
      <c r="Y598" t="s">
        <v>3265</v>
      </c>
      <c r="Z598" t="s">
        <v>3265</v>
      </c>
    </row>
    <row r="599" spans="19:26" hidden="1" x14ac:dyDescent="0.25">
      <c r="S599" t="s">
        <v>493</v>
      </c>
      <c r="T599" t="s">
        <v>4844</v>
      </c>
      <c r="U599" t="s">
        <v>4171</v>
      </c>
      <c r="V599" t="s">
        <v>3262</v>
      </c>
      <c r="W599" t="s">
        <v>3263</v>
      </c>
      <c r="X599" t="s">
        <v>4147</v>
      </c>
      <c r="Y599" t="s">
        <v>3265</v>
      </c>
      <c r="Z599" t="s">
        <v>3265</v>
      </c>
    </row>
    <row r="600" spans="19:26" hidden="1" x14ac:dyDescent="0.25">
      <c r="S600" t="s">
        <v>666</v>
      </c>
      <c r="T600" t="s">
        <v>4845</v>
      </c>
      <c r="U600" t="s">
        <v>4426</v>
      </c>
      <c r="V600" t="s">
        <v>472</v>
      </c>
      <c r="W600" t="s">
        <v>3267</v>
      </c>
      <c r="X600" t="s">
        <v>4147</v>
      </c>
      <c r="Y600" t="s">
        <v>3265</v>
      </c>
      <c r="Z600" t="s">
        <v>3270</v>
      </c>
    </row>
    <row r="601" spans="19:26" hidden="1" x14ac:dyDescent="0.25">
      <c r="S601" t="s">
        <v>493</v>
      </c>
      <c r="T601" t="s">
        <v>4846</v>
      </c>
      <c r="U601" t="s">
        <v>966</v>
      </c>
      <c r="V601" t="s">
        <v>3262</v>
      </c>
      <c r="W601" t="s">
        <v>3274</v>
      </c>
      <c r="X601" t="s">
        <v>4147</v>
      </c>
      <c r="Y601" t="s">
        <v>3265</v>
      </c>
      <c r="Z601" t="s">
        <v>3265</v>
      </c>
    </row>
    <row r="602" spans="19:26" hidden="1" x14ac:dyDescent="0.25">
      <c r="S602" t="s">
        <v>485</v>
      </c>
      <c r="T602" t="s">
        <v>4847</v>
      </c>
      <c r="U602" t="s">
        <v>3308</v>
      </c>
      <c r="V602" t="s">
        <v>3262</v>
      </c>
      <c r="W602" t="s">
        <v>3277</v>
      </c>
      <c r="X602" t="s">
        <v>4147</v>
      </c>
      <c r="Y602" t="s">
        <v>3265</v>
      </c>
      <c r="Z602" t="s">
        <v>3265</v>
      </c>
    </row>
    <row r="603" spans="19:26" hidden="1" x14ac:dyDescent="0.25">
      <c r="S603" t="s">
        <v>502</v>
      </c>
      <c r="T603" t="s">
        <v>4848</v>
      </c>
      <c r="U603" t="s">
        <v>4849</v>
      </c>
      <c r="V603" t="s">
        <v>3262</v>
      </c>
      <c r="W603" t="s">
        <v>3274</v>
      </c>
      <c r="X603" t="s">
        <v>4147</v>
      </c>
      <c r="Y603" t="s">
        <v>3265</v>
      </c>
      <c r="Z603" t="s">
        <v>3270</v>
      </c>
    </row>
    <row r="604" spans="19:26" hidden="1" x14ac:dyDescent="0.25">
      <c r="S604" t="s">
        <v>502</v>
      </c>
      <c r="T604" t="s">
        <v>4850</v>
      </c>
      <c r="U604" t="s">
        <v>4026</v>
      </c>
      <c r="V604" t="s">
        <v>3262</v>
      </c>
      <c r="W604" t="s">
        <v>3277</v>
      </c>
      <c r="X604" t="s">
        <v>4147</v>
      </c>
      <c r="Y604" t="s">
        <v>3265</v>
      </c>
      <c r="Z604" t="s">
        <v>3270</v>
      </c>
    </row>
    <row r="605" spans="19:26" hidden="1" x14ac:dyDescent="0.25">
      <c r="S605" t="s">
        <v>493</v>
      </c>
      <c r="T605" t="s">
        <v>4851</v>
      </c>
      <c r="U605" t="s">
        <v>3466</v>
      </c>
      <c r="V605" t="s">
        <v>3262</v>
      </c>
      <c r="W605" t="s">
        <v>3277</v>
      </c>
      <c r="X605" t="s">
        <v>4147</v>
      </c>
      <c r="Y605" t="s">
        <v>3265</v>
      </c>
      <c r="Z605" t="s">
        <v>3265</v>
      </c>
    </row>
    <row r="606" spans="19:26" hidden="1" x14ac:dyDescent="0.25">
      <c r="S606" t="s">
        <v>666</v>
      </c>
      <c r="T606" t="s">
        <v>4852</v>
      </c>
      <c r="U606" t="s">
        <v>4853</v>
      </c>
      <c r="V606" t="s">
        <v>472</v>
      </c>
      <c r="W606" t="s">
        <v>3274</v>
      </c>
      <c r="X606" t="s">
        <v>4147</v>
      </c>
      <c r="Y606" t="s">
        <v>3265</v>
      </c>
      <c r="Z606" t="s">
        <v>3270</v>
      </c>
    </row>
    <row r="607" spans="19:26" hidden="1" x14ac:dyDescent="0.25">
      <c r="S607" t="s">
        <v>1198</v>
      </c>
      <c r="T607" t="s">
        <v>4854</v>
      </c>
      <c r="U607" t="s">
        <v>4855</v>
      </c>
      <c r="V607" t="s">
        <v>3262</v>
      </c>
      <c r="W607" t="s">
        <v>3267</v>
      </c>
      <c r="X607" t="s">
        <v>4147</v>
      </c>
      <c r="Y607" t="s">
        <v>3265</v>
      </c>
      <c r="Z607" t="s">
        <v>3265</v>
      </c>
    </row>
    <row r="608" spans="19:26" hidden="1" x14ac:dyDescent="0.25">
      <c r="S608" t="s">
        <v>507</v>
      </c>
      <c r="T608" t="s">
        <v>4132</v>
      </c>
      <c r="U608" t="s">
        <v>798</v>
      </c>
      <c r="V608" t="s">
        <v>3262</v>
      </c>
      <c r="W608" t="s">
        <v>3274</v>
      </c>
      <c r="X608" t="s">
        <v>4147</v>
      </c>
      <c r="Y608" t="s">
        <v>3265</v>
      </c>
      <c r="Z608" t="s">
        <v>3265</v>
      </c>
    </row>
    <row r="609" spans="19:26" hidden="1" x14ac:dyDescent="0.25">
      <c r="S609" t="s">
        <v>502</v>
      </c>
      <c r="T609" t="s">
        <v>4856</v>
      </c>
      <c r="U609" t="s">
        <v>3424</v>
      </c>
      <c r="V609" t="s">
        <v>3262</v>
      </c>
      <c r="W609" t="s">
        <v>3274</v>
      </c>
      <c r="X609" t="s">
        <v>4147</v>
      </c>
      <c r="Y609" t="s">
        <v>3265</v>
      </c>
      <c r="Z609" t="s">
        <v>3270</v>
      </c>
    </row>
    <row r="610" spans="19:26" hidden="1" x14ac:dyDescent="0.25">
      <c r="S610" t="s">
        <v>502</v>
      </c>
      <c r="T610" t="s">
        <v>4857</v>
      </c>
      <c r="U610" t="s">
        <v>4858</v>
      </c>
      <c r="V610" t="s">
        <v>472</v>
      </c>
      <c r="W610" t="s">
        <v>3267</v>
      </c>
      <c r="X610" t="s">
        <v>4147</v>
      </c>
      <c r="Y610" t="s">
        <v>3265</v>
      </c>
      <c r="Z610" t="s">
        <v>3265</v>
      </c>
    </row>
    <row r="611" spans="19:26" hidden="1" x14ac:dyDescent="0.25">
      <c r="S611" t="s">
        <v>493</v>
      </c>
      <c r="T611" t="s">
        <v>3760</v>
      </c>
      <c r="U611" t="s">
        <v>208</v>
      </c>
      <c r="V611" t="s">
        <v>3262</v>
      </c>
      <c r="W611" t="s">
        <v>3263</v>
      </c>
      <c r="X611" t="s">
        <v>4147</v>
      </c>
      <c r="Y611" t="s">
        <v>3265</v>
      </c>
      <c r="Z611" t="s">
        <v>3270</v>
      </c>
    </row>
    <row r="612" spans="19:26" x14ac:dyDescent="0.25">
      <c r="S612" t="s">
        <v>22</v>
      </c>
      <c r="T612" t="s">
        <v>4859</v>
      </c>
      <c r="U612" t="s">
        <v>1120</v>
      </c>
      <c r="V612" t="s">
        <v>3262</v>
      </c>
      <c r="W612" t="s">
        <v>3263</v>
      </c>
      <c r="X612" t="s">
        <v>4147</v>
      </c>
      <c r="Y612" t="s">
        <v>3265</v>
      </c>
      <c r="Z612" t="s">
        <v>3270</v>
      </c>
    </row>
    <row r="613" spans="19:26" hidden="1" x14ac:dyDescent="0.25">
      <c r="S613" t="s">
        <v>493</v>
      </c>
      <c r="T613" t="s">
        <v>4860</v>
      </c>
      <c r="U613" t="s">
        <v>4861</v>
      </c>
      <c r="V613" t="s">
        <v>3262</v>
      </c>
      <c r="W613" t="s">
        <v>3267</v>
      </c>
      <c r="X613" t="s">
        <v>4147</v>
      </c>
      <c r="Y613" t="s">
        <v>3265</v>
      </c>
      <c r="Z613" t="s">
        <v>3265</v>
      </c>
    </row>
    <row r="614" spans="19:26" hidden="1" x14ac:dyDescent="0.25">
      <c r="S614" t="s">
        <v>493</v>
      </c>
      <c r="T614" t="s">
        <v>4862</v>
      </c>
      <c r="U614" t="s">
        <v>283</v>
      </c>
      <c r="V614" t="s">
        <v>3262</v>
      </c>
      <c r="W614" t="s">
        <v>3274</v>
      </c>
      <c r="X614" t="s">
        <v>4147</v>
      </c>
      <c r="Y614" t="s">
        <v>3265</v>
      </c>
      <c r="Z614" t="s">
        <v>3265</v>
      </c>
    </row>
    <row r="615" spans="19:26" hidden="1" x14ac:dyDescent="0.25">
      <c r="S615" t="s">
        <v>508</v>
      </c>
      <c r="T615" t="s">
        <v>3761</v>
      </c>
      <c r="U615" t="s">
        <v>3355</v>
      </c>
      <c r="V615" t="s">
        <v>472</v>
      </c>
      <c r="W615" t="s">
        <v>3267</v>
      </c>
      <c r="X615" t="s">
        <v>4147</v>
      </c>
      <c r="Y615" t="s">
        <v>3265</v>
      </c>
      <c r="Z615" t="s">
        <v>3270</v>
      </c>
    </row>
    <row r="616" spans="19:26" hidden="1" x14ac:dyDescent="0.25">
      <c r="S616" t="s">
        <v>1215</v>
      </c>
      <c r="T616" t="s">
        <v>4863</v>
      </c>
      <c r="U616" t="s">
        <v>4864</v>
      </c>
      <c r="V616" t="s">
        <v>3262</v>
      </c>
      <c r="W616" t="s">
        <v>3263</v>
      </c>
      <c r="X616" t="s">
        <v>4147</v>
      </c>
      <c r="Y616" t="s">
        <v>3265</v>
      </c>
      <c r="Z616" t="s">
        <v>3270</v>
      </c>
    </row>
    <row r="617" spans="19:26" hidden="1" x14ac:dyDescent="0.25">
      <c r="S617" t="s">
        <v>507</v>
      </c>
      <c r="T617" t="s">
        <v>4865</v>
      </c>
      <c r="U617" t="s">
        <v>4866</v>
      </c>
      <c r="V617" t="s">
        <v>472</v>
      </c>
      <c r="W617" t="s">
        <v>3277</v>
      </c>
      <c r="X617" t="s">
        <v>4147</v>
      </c>
      <c r="Y617" t="s">
        <v>3265</v>
      </c>
      <c r="Z617" t="s">
        <v>3265</v>
      </c>
    </row>
    <row r="618" spans="19:26" hidden="1" x14ac:dyDescent="0.25">
      <c r="S618" t="s">
        <v>493</v>
      </c>
      <c r="T618" t="s">
        <v>4867</v>
      </c>
      <c r="U618" t="s">
        <v>4868</v>
      </c>
      <c r="V618" t="s">
        <v>3262</v>
      </c>
      <c r="W618" t="s">
        <v>3263</v>
      </c>
      <c r="X618" t="s">
        <v>4147</v>
      </c>
      <c r="Y618" t="s">
        <v>3265</v>
      </c>
      <c r="Z618" t="s">
        <v>3265</v>
      </c>
    </row>
    <row r="619" spans="19:26" hidden="1" x14ac:dyDescent="0.25">
      <c r="S619" t="s">
        <v>507</v>
      </c>
      <c r="T619" t="s">
        <v>4869</v>
      </c>
      <c r="U619" t="s">
        <v>3780</v>
      </c>
      <c r="V619" t="s">
        <v>472</v>
      </c>
      <c r="W619" t="s">
        <v>3267</v>
      </c>
      <c r="X619" t="s">
        <v>4147</v>
      </c>
      <c r="Y619" t="s">
        <v>3265</v>
      </c>
      <c r="Z619" t="s">
        <v>3265</v>
      </c>
    </row>
    <row r="620" spans="19:26" x14ac:dyDescent="0.25">
      <c r="S620" t="s">
        <v>22</v>
      </c>
      <c r="T620" t="s">
        <v>4870</v>
      </c>
      <c r="U620" t="s">
        <v>1743</v>
      </c>
      <c r="V620" t="s">
        <v>3262</v>
      </c>
      <c r="W620" t="s">
        <v>3274</v>
      </c>
      <c r="X620" t="s">
        <v>4147</v>
      </c>
      <c r="Y620" t="s">
        <v>3265</v>
      </c>
      <c r="Z620" t="s">
        <v>3265</v>
      </c>
    </row>
    <row r="621" spans="19:26" hidden="1" x14ac:dyDescent="0.25">
      <c r="S621" t="s">
        <v>491</v>
      </c>
      <c r="T621" t="s">
        <v>4871</v>
      </c>
      <c r="U621" t="s">
        <v>4872</v>
      </c>
      <c r="V621" t="s">
        <v>3262</v>
      </c>
      <c r="W621" t="s">
        <v>3274</v>
      </c>
      <c r="X621" t="s">
        <v>4147</v>
      </c>
      <c r="Y621" t="s">
        <v>3265</v>
      </c>
      <c r="Z621" t="s">
        <v>3265</v>
      </c>
    </row>
    <row r="622" spans="19:26" hidden="1" x14ac:dyDescent="0.25">
      <c r="S622" t="s">
        <v>507</v>
      </c>
      <c r="T622" t="s">
        <v>4873</v>
      </c>
      <c r="U622" t="s">
        <v>1070</v>
      </c>
      <c r="V622" t="s">
        <v>3262</v>
      </c>
      <c r="W622" t="s">
        <v>3267</v>
      </c>
      <c r="X622" t="s">
        <v>4147</v>
      </c>
      <c r="Y622" t="s">
        <v>3265</v>
      </c>
      <c r="Z622" t="s">
        <v>3265</v>
      </c>
    </row>
    <row r="623" spans="19:26" hidden="1" x14ac:dyDescent="0.25">
      <c r="S623" t="s">
        <v>1198</v>
      </c>
      <c r="T623" t="s">
        <v>4874</v>
      </c>
      <c r="U623" t="s">
        <v>3344</v>
      </c>
      <c r="V623" t="s">
        <v>472</v>
      </c>
      <c r="W623" t="s">
        <v>3267</v>
      </c>
      <c r="X623" t="s">
        <v>4147</v>
      </c>
      <c r="Y623" t="s">
        <v>3265</v>
      </c>
      <c r="Z623" t="s">
        <v>3265</v>
      </c>
    </row>
    <row r="624" spans="19:26" hidden="1" x14ac:dyDescent="0.25">
      <c r="S624" t="s">
        <v>493</v>
      </c>
      <c r="T624" t="s">
        <v>4875</v>
      </c>
      <c r="U624" t="s">
        <v>3923</v>
      </c>
      <c r="V624" t="s">
        <v>472</v>
      </c>
      <c r="W624" t="s">
        <v>3267</v>
      </c>
      <c r="X624" t="s">
        <v>4147</v>
      </c>
      <c r="Y624" t="s">
        <v>3265</v>
      </c>
      <c r="Z624" t="s">
        <v>3265</v>
      </c>
    </row>
    <row r="625" spans="19:26" hidden="1" x14ac:dyDescent="0.25">
      <c r="S625" t="s">
        <v>493</v>
      </c>
      <c r="T625" t="s">
        <v>4876</v>
      </c>
      <c r="U625" t="s">
        <v>4366</v>
      </c>
      <c r="V625" t="s">
        <v>3262</v>
      </c>
      <c r="W625" t="s">
        <v>3274</v>
      </c>
      <c r="X625" t="s">
        <v>4147</v>
      </c>
      <c r="Y625" t="s">
        <v>3265</v>
      </c>
      <c r="Z625" t="s">
        <v>3270</v>
      </c>
    </row>
    <row r="626" spans="19:26" hidden="1" x14ac:dyDescent="0.25">
      <c r="S626" t="s">
        <v>493</v>
      </c>
      <c r="T626" t="s">
        <v>4877</v>
      </c>
      <c r="U626" t="s">
        <v>3310</v>
      </c>
      <c r="V626" t="s">
        <v>3262</v>
      </c>
      <c r="W626" t="s">
        <v>3274</v>
      </c>
      <c r="X626" t="s">
        <v>4147</v>
      </c>
      <c r="Y626" t="s">
        <v>3265</v>
      </c>
      <c r="Z626" t="s">
        <v>3270</v>
      </c>
    </row>
    <row r="627" spans="19:26" hidden="1" x14ac:dyDescent="0.25">
      <c r="S627" t="s">
        <v>1198</v>
      </c>
      <c r="T627" t="s">
        <v>4878</v>
      </c>
      <c r="U627" t="s">
        <v>4879</v>
      </c>
      <c r="V627" t="s">
        <v>3262</v>
      </c>
      <c r="W627" t="s">
        <v>3267</v>
      </c>
      <c r="X627" t="s">
        <v>4147</v>
      </c>
      <c r="Y627" t="s">
        <v>3265</v>
      </c>
      <c r="Z627" t="s">
        <v>3265</v>
      </c>
    </row>
    <row r="628" spans="19:26" hidden="1" x14ac:dyDescent="0.25">
      <c r="S628" t="s">
        <v>493</v>
      </c>
      <c r="T628" t="s">
        <v>4880</v>
      </c>
      <c r="U628" t="s">
        <v>72</v>
      </c>
      <c r="V628" t="s">
        <v>3262</v>
      </c>
      <c r="W628" t="s">
        <v>3267</v>
      </c>
      <c r="X628" t="s">
        <v>4147</v>
      </c>
      <c r="Y628" t="s">
        <v>3265</v>
      </c>
      <c r="Z628" t="s">
        <v>3265</v>
      </c>
    </row>
    <row r="629" spans="19:26" hidden="1" x14ac:dyDescent="0.25">
      <c r="S629" t="s">
        <v>666</v>
      </c>
      <c r="T629" t="s">
        <v>3770</v>
      </c>
      <c r="U629" t="s">
        <v>3771</v>
      </c>
      <c r="V629" t="s">
        <v>472</v>
      </c>
      <c r="W629" t="s">
        <v>3267</v>
      </c>
      <c r="X629" t="s">
        <v>4147</v>
      </c>
      <c r="Y629" t="s">
        <v>3265</v>
      </c>
      <c r="Z629" t="s">
        <v>3270</v>
      </c>
    </row>
    <row r="630" spans="19:26" hidden="1" x14ac:dyDescent="0.25">
      <c r="S630" t="s">
        <v>1198</v>
      </c>
      <c r="T630" t="s">
        <v>4881</v>
      </c>
      <c r="U630" t="s">
        <v>4882</v>
      </c>
      <c r="V630" t="s">
        <v>3262</v>
      </c>
      <c r="W630" t="s">
        <v>3274</v>
      </c>
      <c r="X630" t="s">
        <v>4147</v>
      </c>
      <c r="Y630" t="s">
        <v>3265</v>
      </c>
      <c r="Z630" t="s">
        <v>3265</v>
      </c>
    </row>
    <row r="631" spans="19:26" hidden="1" x14ac:dyDescent="0.25">
      <c r="S631" t="s">
        <v>493</v>
      </c>
      <c r="T631" t="s">
        <v>4883</v>
      </c>
      <c r="U631" t="s">
        <v>4884</v>
      </c>
      <c r="V631" t="s">
        <v>3262</v>
      </c>
      <c r="W631" t="s">
        <v>3267</v>
      </c>
      <c r="X631" t="s">
        <v>4147</v>
      </c>
      <c r="Y631" t="s">
        <v>3265</v>
      </c>
      <c r="Z631" t="s">
        <v>3265</v>
      </c>
    </row>
    <row r="632" spans="19:26" hidden="1" x14ac:dyDescent="0.25">
      <c r="S632" t="s">
        <v>493</v>
      </c>
      <c r="T632" t="s">
        <v>4885</v>
      </c>
      <c r="U632" t="s">
        <v>4620</v>
      </c>
      <c r="V632" t="s">
        <v>3262</v>
      </c>
      <c r="W632" t="s">
        <v>3274</v>
      </c>
      <c r="X632" t="s">
        <v>4147</v>
      </c>
      <c r="Y632" t="s">
        <v>3265</v>
      </c>
      <c r="Z632" t="s">
        <v>3265</v>
      </c>
    </row>
    <row r="633" spans="19:26" hidden="1" x14ac:dyDescent="0.25">
      <c r="S633" t="s">
        <v>493</v>
      </c>
      <c r="T633" t="s">
        <v>4886</v>
      </c>
      <c r="U633" t="s">
        <v>4887</v>
      </c>
      <c r="V633" t="s">
        <v>3262</v>
      </c>
      <c r="W633" t="s">
        <v>3274</v>
      </c>
      <c r="X633" t="s">
        <v>4147</v>
      </c>
      <c r="Y633" t="s">
        <v>3265</v>
      </c>
      <c r="Z633" t="s">
        <v>3265</v>
      </c>
    </row>
    <row r="634" spans="19:26" hidden="1" x14ac:dyDescent="0.25">
      <c r="S634" t="s">
        <v>508</v>
      </c>
      <c r="T634" t="s">
        <v>4888</v>
      </c>
      <c r="U634" t="s">
        <v>1972</v>
      </c>
      <c r="V634" t="s">
        <v>472</v>
      </c>
      <c r="W634" t="s">
        <v>3274</v>
      </c>
      <c r="X634" t="s">
        <v>4147</v>
      </c>
      <c r="Y634" t="s">
        <v>3265</v>
      </c>
      <c r="Z634" t="s">
        <v>3270</v>
      </c>
    </row>
    <row r="635" spans="19:26" hidden="1" x14ac:dyDescent="0.25">
      <c r="S635" t="s">
        <v>3271</v>
      </c>
      <c r="T635" t="s">
        <v>4889</v>
      </c>
      <c r="U635" t="s">
        <v>4890</v>
      </c>
      <c r="V635" t="s">
        <v>3262</v>
      </c>
      <c r="W635" t="s">
        <v>3267</v>
      </c>
      <c r="X635" t="s">
        <v>4147</v>
      </c>
      <c r="Y635" t="s">
        <v>3265</v>
      </c>
      <c r="Z635" t="s">
        <v>3265</v>
      </c>
    </row>
    <row r="636" spans="19:26" hidden="1" x14ac:dyDescent="0.25">
      <c r="S636" t="s">
        <v>491</v>
      </c>
      <c r="T636" t="s">
        <v>4891</v>
      </c>
      <c r="U636" t="s">
        <v>2599</v>
      </c>
      <c r="V636" t="s">
        <v>472</v>
      </c>
      <c r="W636" t="s">
        <v>3277</v>
      </c>
      <c r="X636" t="s">
        <v>4147</v>
      </c>
      <c r="Y636" t="s">
        <v>3265</v>
      </c>
      <c r="Z636" t="s">
        <v>3265</v>
      </c>
    </row>
    <row r="637" spans="19:26" hidden="1" x14ac:dyDescent="0.25">
      <c r="S637" t="s">
        <v>502</v>
      </c>
      <c r="T637" t="s">
        <v>4892</v>
      </c>
      <c r="U637" t="s">
        <v>4893</v>
      </c>
      <c r="V637" t="s">
        <v>3262</v>
      </c>
      <c r="W637" t="s">
        <v>3277</v>
      </c>
      <c r="X637" t="s">
        <v>4147</v>
      </c>
      <c r="Y637" t="s">
        <v>3265</v>
      </c>
      <c r="Z637" t="s">
        <v>3265</v>
      </c>
    </row>
    <row r="638" spans="19:26" hidden="1" x14ac:dyDescent="0.25">
      <c r="S638" t="s">
        <v>508</v>
      </c>
      <c r="T638" t="s">
        <v>4894</v>
      </c>
      <c r="U638" t="s">
        <v>4463</v>
      </c>
      <c r="V638" t="s">
        <v>3262</v>
      </c>
      <c r="W638" t="s">
        <v>3277</v>
      </c>
      <c r="X638" t="s">
        <v>4147</v>
      </c>
      <c r="Y638" t="s">
        <v>3265</v>
      </c>
      <c r="Z638" t="s">
        <v>3270</v>
      </c>
    </row>
    <row r="639" spans="19:26" hidden="1" x14ac:dyDescent="0.25">
      <c r="S639" t="s">
        <v>502</v>
      </c>
      <c r="T639" t="s">
        <v>3775</v>
      </c>
      <c r="U639" t="s">
        <v>3776</v>
      </c>
      <c r="V639" t="s">
        <v>3262</v>
      </c>
      <c r="W639" t="s">
        <v>3277</v>
      </c>
      <c r="X639" t="s">
        <v>4147</v>
      </c>
      <c r="Y639" t="s">
        <v>3265</v>
      </c>
      <c r="Z639" t="s">
        <v>3270</v>
      </c>
    </row>
    <row r="640" spans="19:26" hidden="1" x14ac:dyDescent="0.25">
      <c r="S640" t="s">
        <v>508</v>
      </c>
      <c r="T640" t="s">
        <v>4895</v>
      </c>
      <c r="U640" t="s">
        <v>3363</v>
      </c>
      <c r="V640" t="s">
        <v>3262</v>
      </c>
      <c r="W640" t="s">
        <v>3274</v>
      </c>
      <c r="X640" t="s">
        <v>4147</v>
      </c>
      <c r="Y640" t="s">
        <v>3265</v>
      </c>
      <c r="Z640" t="s">
        <v>3270</v>
      </c>
    </row>
    <row r="641" spans="19:26" hidden="1" x14ac:dyDescent="0.25">
      <c r="S641" t="s">
        <v>493</v>
      </c>
      <c r="T641" t="s">
        <v>3779</v>
      </c>
      <c r="U641" t="s">
        <v>3780</v>
      </c>
      <c r="V641" t="s">
        <v>472</v>
      </c>
      <c r="W641" t="s">
        <v>3267</v>
      </c>
      <c r="X641" t="s">
        <v>4147</v>
      </c>
      <c r="Y641" t="s">
        <v>3265</v>
      </c>
      <c r="Z641" t="s">
        <v>3265</v>
      </c>
    </row>
    <row r="642" spans="19:26" hidden="1" x14ac:dyDescent="0.25">
      <c r="S642" t="s">
        <v>493</v>
      </c>
      <c r="T642" t="s">
        <v>4896</v>
      </c>
      <c r="U642" t="s">
        <v>4897</v>
      </c>
      <c r="V642" t="s">
        <v>3262</v>
      </c>
      <c r="W642" t="s">
        <v>3267</v>
      </c>
      <c r="X642" t="s">
        <v>4147</v>
      </c>
      <c r="Y642" t="s">
        <v>3265</v>
      </c>
      <c r="Z642" t="s">
        <v>3265</v>
      </c>
    </row>
    <row r="643" spans="19:26" hidden="1" x14ac:dyDescent="0.25">
      <c r="S643" t="s">
        <v>502</v>
      </c>
      <c r="T643" t="s">
        <v>4898</v>
      </c>
      <c r="U643" t="s">
        <v>4899</v>
      </c>
      <c r="V643" t="s">
        <v>3262</v>
      </c>
      <c r="W643" t="s">
        <v>3277</v>
      </c>
      <c r="X643" t="s">
        <v>4147</v>
      </c>
      <c r="Y643" t="s">
        <v>3265</v>
      </c>
      <c r="Z643" t="s">
        <v>3270</v>
      </c>
    </row>
    <row r="644" spans="19:26" hidden="1" x14ac:dyDescent="0.25">
      <c r="S644" t="s">
        <v>493</v>
      </c>
      <c r="T644" t="s">
        <v>3782</v>
      </c>
      <c r="U644" t="s">
        <v>3783</v>
      </c>
      <c r="V644" t="s">
        <v>3262</v>
      </c>
      <c r="W644" t="s">
        <v>3277</v>
      </c>
      <c r="X644" t="s">
        <v>4147</v>
      </c>
      <c r="Y644" t="s">
        <v>3265</v>
      </c>
      <c r="Z644" t="s">
        <v>3265</v>
      </c>
    </row>
  </sheetData>
  <autoFilter ref="S1:Z644">
    <filterColumn colId="0">
      <filters>
        <filter val="NED"/>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48576"/>
  <sheetViews>
    <sheetView zoomScaleNormal="100" workbookViewId="0">
      <pane ySplit="2" topLeftCell="A772" activePane="bottomLeft" state="frozen"/>
      <selection pane="bottomLeft" activeCell="L806" sqref="L806"/>
    </sheetView>
  </sheetViews>
  <sheetFormatPr defaultColWidth="9.140625" defaultRowHeight="11.25" x14ac:dyDescent="0.2"/>
  <cols>
    <col min="1" max="2" width="4.140625" style="54" customWidth="1"/>
    <col min="3" max="3" width="3.85546875" style="54" customWidth="1"/>
    <col min="4" max="4" width="6.42578125" style="54" customWidth="1"/>
    <col min="5" max="5" width="4.140625" style="54" customWidth="1"/>
    <col min="6" max="6" width="20.140625" style="6" bestFit="1" customWidth="1"/>
    <col min="7" max="7" width="10.5703125" style="6" bestFit="1" customWidth="1"/>
    <col min="8" max="8" width="15.140625" style="6" bestFit="1" customWidth="1"/>
    <col min="9" max="9" width="10" style="6" bestFit="1" customWidth="1"/>
    <col min="10" max="10" width="3.28515625" style="108" customWidth="1"/>
    <col min="11" max="14" width="9.140625" style="8"/>
    <col min="15" max="15" width="6.140625" style="54" customWidth="1"/>
    <col min="16" max="17" width="5.7109375" style="1" customWidth="1"/>
    <col min="18" max="18" width="4.5703125" style="1" customWidth="1"/>
    <col min="19" max="19" width="3.7109375" style="1" customWidth="1"/>
    <col min="20" max="20" width="4.42578125" style="1" customWidth="1"/>
    <col min="21" max="21" width="12.42578125" style="1" bestFit="1" customWidth="1"/>
    <col min="22" max="23" width="9.140625" style="1"/>
    <col min="24" max="24" width="9.140625" style="94"/>
    <col min="25" max="26" width="11" style="54" customWidth="1"/>
    <col min="27" max="27" width="9.140625" style="54"/>
    <col min="28" max="16384" width="9.140625" style="1"/>
  </cols>
  <sheetData>
    <row r="1" spans="1:39" s="7" customFormat="1" x14ac:dyDescent="0.2">
      <c r="A1" s="64"/>
      <c r="B1" s="64"/>
      <c r="C1" s="64"/>
      <c r="D1" s="64"/>
      <c r="E1" s="64"/>
      <c r="F1" s="9"/>
      <c r="G1" s="9"/>
      <c r="H1" s="9" t="s">
        <v>2</v>
      </c>
      <c r="I1" s="9"/>
      <c r="J1" s="64"/>
      <c r="K1" s="9" t="s">
        <v>5</v>
      </c>
      <c r="L1" s="9"/>
      <c r="M1" s="9"/>
      <c r="N1" s="9"/>
      <c r="O1" s="64"/>
      <c r="P1" s="9"/>
      <c r="Q1" s="9"/>
      <c r="R1" s="9"/>
      <c r="S1" s="9"/>
      <c r="T1" s="9"/>
      <c r="U1" s="9"/>
      <c r="X1" s="93"/>
      <c r="Y1" s="91">
        <f ca="1">KNASsite!Q1</f>
        <v>43603</v>
      </c>
      <c r="Z1" s="91"/>
      <c r="AA1" s="91"/>
      <c r="AC1" s="91">
        <f>SUM(AC3:AC1000)</f>
        <v>811</v>
      </c>
      <c r="AD1" s="91">
        <f>SUM(AD3:AD1000)</f>
        <v>791</v>
      </c>
      <c r="AE1" s="91">
        <f>SUM(AE3:AE1000)</f>
        <v>64</v>
      </c>
      <c r="AF1" s="91">
        <f>SUM(AF3:AF1000)</f>
        <v>733</v>
      </c>
      <c r="AG1" s="43" t="s">
        <v>601</v>
      </c>
      <c r="AH1" s="43" t="s">
        <v>890</v>
      </c>
      <c r="AI1" s="43" t="s">
        <v>891</v>
      </c>
      <c r="AJ1" s="43" t="s">
        <v>892</v>
      </c>
      <c r="AK1" s="43" t="s">
        <v>893</v>
      </c>
      <c r="AL1" s="43" t="s">
        <v>887</v>
      </c>
    </row>
    <row r="2" spans="1:39" s="7" customFormat="1" x14ac:dyDescent="0.2">
      <c r="A2" s="65" t="s">
        <v>521</v>
      </c>
      <c r="B2" s="65" t="s">
        <v>580</v>
      </c>
      <c r="C2" s="65" t="s">
        <v>579</v>
      </c>
      <c r="D2" s="65" t="s">
        <v>612</v>
      </c>
      <c r="E2" s="65" t="s">
        <v>10</v>
      </c>
      <c r="F2" s="10" t="s">
        <v>0</v>
      </c>
      <c r="G2" s="10" t="s">
        <v>1</v>
      </c>
      <c r="H2" s="10" t="s">
        <v>3</v>
      </c>
      <c r="I2" s="10" t="s">
        <v>4</v>
      </c>
      <c r="J2" s="107" t="s">
        <v>848</v>
      </c>
      <c r="K2" s="10" t="s">
        <v>6</v>
      </c>
      <c r="L2" s="10" t="s">
        <v>7</v>
      </c>
      <c r="M2" s="10" t="s">
        <v>8</v>
      </c>
      <c r="N2" s="10" t="s">
        <v>9</v>
      </c>
      <c r="O2" s="65" t="s">
        <v>555</v>
      </c>
      <c r="P2" s="10" t="s">
        <v>517</v>
      </c>
      <c r="Q2" s="10" t="s">
        <v>15</v>
      </c>
      <c r="R2" s="10" t="s">
        <v>556</v>
      </c>
      <c r="S2" s="10"/>
      <c r="T2" s="10" t="s">
        <v>518</v>
      </c>
      <c r="U2" s="10" t="s">
        <v>473</v>
      </c>
      <c r="V2" s="7" t="s">
        <v>519</v>
      </c>
      <c r="W2" s="43" t="s">
        <v>655</v>
      </c>
      <c r="X2" s="93" t="s">
        <v>557</v>
      </c>
      <c r="Y2" s="91" t="s">
        <v>582</v>
      </c>
      <c r="Z2" s="91" t="s">
        <v>581</v>
      </c>
      <c r="AA2" s="92" t="s">
        <v>656</v>
      </c>
      <c r="AB2" s="43" t="s">
        <v>1187</v>
      </c>
      <c r="AC2" s="43" t="s">
        <v>852</v>
      </c>
      <c r="AD2" s="43" t="s">
        <v>853</v>
      </c>
      <c r="AE2" s="43" t="s">
        <v>854</v>
      </c>
      <c r="AF2" s="43" t="s">
        <v>600</v>
      </c>
      <c r="AG2" s="43" t="s">
        <v>888</v>
      </c>
      <c r="AH2" s="43" t="s">
        <v>888</v>
      </c>
      <c r="AI2" s="43" t="s">
        <v>888</v>
      </c>
      <c r="AJ2" s="43" t="s">
        <v>888</v>
      </c>
      <c r="AK2" s="43" t="s">
        <v>888</v>
      </c>
      <c r="AL2" s="43" t="s">
        <v>889</v>
      </c>
      <c r="AM2" s="43" t="s">
        <v>1316</v>
      </c>
    </row>
    <row r="3" spans="1:39" x14ac:dyDescent="0.2">
      <c r="A3" s="54">
        <v>1</v>
      </c>
      <c r="B3" s="54">
        <f t="shared" ref="B3:B66" si="0">IF(Z3&lt;&gt;999999999,RANK(Z3,$Z$3:$Z$1000,1),"")</f>
        <v>42</v>
      </c>
      <c r="C3" s="54" t="str">
        <f t="shared" ref="C3:C66" ca="1" si="1">IF(Y3&lt;&gt;999999999,RANK(Y3,$Y$3:$Y$1000,1),"")</f>
        <v/>
      </c>
      <c r="D3" s="54">
        <f>VLOOKUP(F3&amp;G3,schermers!B:C,2,FALSE)</f>
        <v>110842</v>
      </c>
      <c r="E3" s="54">
        <f>VLOOKUP(P3&amp;Q3&amp;I3&amp;H3,wedstrijden!A:B,2,FALSE)</f>
        <v>6</v>
      </c>
      <c r="F3" s="41" t="s">
        <v>1110</v>
      </c>
      <c r="G3" s="41" t="s">
        <v>877</v>
      </c>
      <c r="H3" s="41" t="s">
        <v>1025</v>
      </c>
      <c r="I3" s="41" t="s">
        <v>1091</v>
      </c>
      <c r="J3" s="63" t="s">
        <v>848</v>
      </c>
      <c r="K3" s="16">
        <v>43283</v>
      </c>
      <c r="L3" s="53">
        <v>43338</v>
      </c>
      <c r="O3" s="54">
        <f>VLOOKUP(D3&amp;R3,Ranglijst!D:E,2,FALSE)</f>
        <v>643</v>
      </c>
      <c r="P3" s="1" t="str">
        <f>VLOOKUP($D3,schermers!$C:$O,5,FALSE)</f>
        <v>Heren</v>
      </c>
      <c r="Q3" s="1" t="str">
        <f>VLOOKUP($D3,schermers!$C:$O,6,FALSE)</f>
        <v>Sabel</v>
      </c>
      <c r="R3" s="1" t="str">
        <f>VLOOKUP(P3,lookups!A:B,2,FALSE)&amp;VLOOKUP(aanmeldingen!Q3,lookups!D:E,2,FALSE)&amp;VLOOKUP(I3,lookups!G:H,2,FALSE)</f>
        <v>HSS</v>
      </c>
      <c r="S3" s="1" t="str">
        <f>VLOOKUP(E3,wedstrijden!B:G,6,FALSE)</f>
        <v>NED</v>
      </c>
      <c r="T3" s="1" t="str">
        <f>VLOOKUP($D3,schermers!$C:$O,8,FALSE)</f>
        <v>SUR</v>
      </c>
      <c r="U3" s="1" t="str">
        <f>IFERROR(VLOOKUP($D3,schermers!$C:$O,13,FALSE),"-")</f>
        <v>FIE04101965000</v>
      </c>
      <c r="V3" s="15">
        <f>IFERROR(VLOOKUP(E3,wedstrijden!B:H,7,FALSE),0)</f>
        <v>43352</v>
      </c>
      <c r="W3" s="15">
        <f>IFERROR(VLOOKUP(E3,wedstrijden!B:I,8,FALSE),0)</f>
        <v>43352</v>
      </c>
      <c r="X3" s="94">
        <f>IF(ISERROR(VLOOKUP(I3,lookups!G:I,3,FALSE)),0,IF(VLOOKUP(I3,lookups!G:I,3,FALSE)=0,0,VLOOKUP(I3,lookups!G:I,3,FALSE)))</f>
        <v>500</v>
      </c>
      <c r="Y3" s="54">
        <f t="shared" ref="Y3:Y66" ca="1" si="2">IF(LEFT(J3,2)&lt;&gt;"ok",999999999,IF(M3&lt;&gt;"",999999999,IF(V3&gt;$Y$1,IFERROR(VALUE(E3&amp;D3),999999999),999999999)))</f>
        <v>999999999</v>
      </c>
      <c r="Z3" s="54">
        <f t="shared" ref="Z3:Z66" si="3">IF(LEFT(J3,2)&lt;&gt;"ok",999999999,IF(M3&lt;&gt;"",999999999,IFERROR(VALUE(E3&amp;D3),999999999)))</f>
        <v>6110842</v>
      </c>
      <c r="AA3" s="54">
        <f>IF(LEFT(J3,2)&lt;&gt;"ok","-",IF(M3&lt;&gt;"","-",VLOOKUP(P3&amp;Q3&amp;I3&amp;H3,wedstrijden!A:B,2,FALSE)))</f>
        <v>6</v>
      </c>
      <c r="AB3" s="54">
        <f t="shared" ref="AB3:AB66" ca="1" si="4">IF(Y3=999999999,0,COUNTIF(Y:Y,Y3))</f>
        <v>0</v>
      </c>
      <c r="AC3" s="54">
        <f t="shared" ref="AC3:AC66" si="5">IF(F3&lt;&gt;"",1,0)</f>
        <v>1</v>
      </c>
      <c r="AD3" s="54">
        <f t="shared" ref="AD3:AD66" si="6">IF(LEFT(J3,2)="ok",1,0)</f>
        <v>1</v>
      </c>
      <c r="AE3" s="54">
        <f t="shared" ref="AE3:AE66" si="7">IF(M3&lt;&gt;"",1,0)</f>
        <v>0</v>
      </c>
      <c r="AF3" s="54">
        <f t="shared" ref="AF3:AF66" si="8">IF(AND(L3&lt;&gt;"",N3=""),1,0)</f>
        <v>1</v>
      </c>
      <c r="AG3" s="54">
        <f t="shared" ref="AG3:AG66" si="9">IF(AND(LEFT(J3,2)="ok",H3&lt;&gt;"Amsterdam",OR(I3="WB Jun",I3="ECC",I3="U23",I3="SAT")),1,0)</f>
        <v>0</v>
      </c>
      <c r="AH3" s="54">
        <f t="shared" ref="AH3:AH66" si="10">IF(AG3=0,0,IF(M3="",1,IF(M3&lt;=V3-28,0,1)))</f>
        <v>0</v>
      </c>
      <c r="AI3" s="54">
        <f t="shared" ref="AI3:AI66" si="11">IF(AND(AH3=1,V3&gt;=41307),1,0)</f>
        <v>0</v>
      </c>
      <c r="AJ3" s="54">
        <f t="shared" ref="AJ3:AJ66" si="12">IF(AI3=0,0,IF(AND(AI3=1,M3&lt;&gt;"",V3&gt;=41294,V3&lt;=41322),0,1))</f>
        <v>0</v>
      </c>
      <c r="AK3" s="54">
        <f t="shared" ref="AK3:AK66" ca="1" si="13">IF(AND(AJ3=1,TODAY()&gt;V3-28),1,0)</f>
        <v>0</v>
      </c>
      <c r="AL3" s="1" t="str">
        <f>VLOOKUP(D3,schermers!C:T,16,FALSE)</f>
        <v>XXX</v>
      </c>
    </row>
    <row r="4" spans="1:39" x14ac:dyDescent="0.2">
      <c r="A4" s="54">
        <f t="shared" ref="A4:A67" si="14">A3+1</f>
        <v>2</v>
      </c>
      <c r="B4" s="54">
        <f t="shared" si="0"/>
        <v>49</v>
      </c>
      <c r="C4" s="54" t="str">
        <f t="shared" ca="1" si="1"/>
        <v/>
      </c>
      <c r="D4" s="54">
        <f>VLOOKUP(F4&amp;G4,schermers!B:C,2,FALSE)</f>
        <v>114818</v>
      </c>
      <c r="E4" s="54">
        <f>VLOOKUP(P4&amp;Q4&amp;I4&amp;H4,wedstrijden!A:B,2,FALSE)</f>
        <v>6</v>
      </c>
      <c r="F4" s="41" t="s">
        <v>1107</v>
      </c>
      <c r="G4" s="41" t="s">
        <v>259</v>
      </c>
      <c r="H4" s="41" t="s">
        <v>1025</v>
      </c>
      <c r="I4" s="41" t="s">
        <v>1091</v>
      </c>
      <c r="J4" s="63" t="s">
        <v>848</v>
      </c>
      <c r="K4" s="16">
        <v>43285</v>
      </c>
      <c r="L4" s="53">
        <v>43338</v>
      </c>
      <c r="O4" s="54">
        <f>VLOOKUP(D4&amp;R4,Ranglijst!D:E,2,FALSE)</f>
        <v>842</v>
      </c>
      <c r="P4" s="1" t="str">
        <f>VLOOKUP($D4,schermers!$C:$O,5,FALSE)</f>
        <v>Heren</v>
      </c>
      <c r="Q4" s="1" t="str">
        <f>VLOOKUP($D4,schermers!$C:$O,6,FALSE)</f>
        <v>Sabel</v>
      </c>
      <c r="R4" s="1" t="str">
        <f>VLOOKUP(P4,lookups!A:B,2,FALSE)&amp;VLOOKUP(aanmeldingen!Q4,lookups!D:E,2,FALSE)&amp;VLOOKUP(I4,lookups!G:H,2,FALSE)</f>
        <v>HSS</v>
      </c>
      <c r="S4" s="1" t="str">
        <f>VLOOKUP(E4,wedstrijden!B:G,6,FALSE)</f>
        <v>NED</v>
      </c>
      <c r="T4" s="1" t="str">
        <f>VLOOKUP($D4,schermers!$C:$O,8,FALSE)</f>
        <v>ESP</v>
      </c>
      <c r="U4" s="1" t="str">
        <f>IFERROR(VLOOKUP($D4,schermers!$C:$O,13,FALSE),"-")</f>
        <v>FIE22071989003</v>
      </c>
      <c r="V4" s="15">
        <f>IFERROR(VLOOKUP(E4,wedstrijden!B:H,7,FALSE),0)</f>
        <v>43352</v>
      </c>
      <c r="W4" s="15">
        <f>IFERROR(VLOOKUP(E4,wedstrijden!B:I,8,FALSE),0)</f>
        <v>43352</v>
      </c>
      <c r="X4" s="94">
        <f>IF(ISERROR(VLOOKUP(I4,lookups!G:I,3,FALSE)),0,IF(VLOOKUP(I4,lookups!G:I,3,FALSE)=0,0,VLOOKUP(I4,lookups!G:I,3,FALSE)))</f>
        <v>500</v>
      </c>
      <c r="Y4" s="54">
        <f t="shared" ca="1" si="2"/>
        <v>999999999</v>
      </c>
      <c r="Z4" s="54">
        <f t="shared" si="3"/>
        <v>6114818</v>
      </c>
      <c r="AA4" s="54">
        <f>IF(LEFT(J4,2)&lt;&gt;"ok","-",IF(M4&lt;&gt;"","-",VLOOKUP(P4&amp;Q4&amp;I4&amp;H4,wedstrijden!A:B,2,FALSE)))</f>
        <v>6</v>
      </c>
      <c r="AB4" s="54">
        <f t="shared" ca="1" si="4"/>
        <v>0</v>
      </c>
      <c r="AC4" s="54">
        <f t="shared" si="5"/>
        <v>1</v>
      </c>
      <c r="AD4" s="54">
        <f t="shared" si="6"/>
        <v>1</v>
      </c>
      <c r="AE4" s="54">
        <f t="shared" si="7"/>
        <v>0</v>
      </c>
      <c r="AF4" s="54">
        <f t="shared" si="8"/>
        <v>1</v>
      </c>
      <c r="AG4" s="54">
        <f t="shared" si="9"/>
        <v>0</v>
      </c>
      <c r="AH4" s="54">
        <f t="shared" si="10"/>
        <v>0</v>
      </c>
      <c r="AI4" s="54">
        <f t="shared" si="11"/>
        <v>0</v>
      </c>
      <c r="AJ4" s="54">
        <f t="shared" si="12"/>
        <v>0</v>
      </c>
      <c r="AK4" s="54">
        <f t="shared" ca="1" si="13"/>
        <v>0</v>
      </c>
      <c r="AL4" s="1" t="str">
        <f>VLOOKUP(D4,schermers!C:T,16,FALSE)</f>
        <v>XXX</v>
      </c>
    </row>
    <row r="5" spans="1:39" x14ac:dyDescent="0.2">
      <c r="A5" s="54">
        <f t="shared" si="14"/>
        <v>3</v>
      </c>
      <c r="B5" s="54">
        <f t="shared" si="0"/>
        <v>3</v>
      </c>
      <c r="C5" s="54" t="str">
        <f t="shared" ca="1" si="1"/>
        <v/>
      </c>
      <c r="D5" s="54">
        <f>VLOOKUP(F5&amp;G5,schermers!B:C,2,FALSE)</f>
        <v>103397</v>
      </c>
      <c r="E5" s="54">
        <f>VLOOKUP(P5&amp;Q5&amp;I5&amp;H5,wedstrijden!A:B,2,FALSE)</f>
        <v>3</v>
      </c>
      <c r="F5" s="41" t="s">
        <v>1067</v>
      </c>
      <c r="G5" s="41" t="s">
        <v>70</v>
      </c>
      <c r="H5" s="41" t="s">
        <v>1025</v>
      </c>
      <c r="I5" s="41" t="s">
        <v>1091</v>
      </c>
      <c r="J5" s="63" t="s">
        <v>848</v>
      </c>
      <c r="K5" s="16">
        <v>43293</v>
      </c>
      <c r="L5" s="53">
        <v>43338</v>
      </c>
      <c r="O5" s="54">
        <f>VLOOKUP(D5&amp;R5,Ranglijst!D:E,2,FALSE)</f>
        <v>1736</v>
      </c>
      <c r="P5" s="1" t="str">
        <f>VLOOKUP($D5,schermers!$C:$O,5,FALSE)</f>
        <v>Heren</v>
      </c>
      <c r="Q5" s="1" t="str">
        <f>VLOOKUP($D5,schermers!$C:$O,6,FALSE)</f>
        <v>Floret</v>
      </c>
      <c r="R5" s="1" t="str">
        <f>VLOOKUP(P5,lookups!A:B,2,FALSE)&amp;VLOOKUP(aanmeldingen!Q5,lookups!D:E,2,FALSE)&amp;VLOOKUP(I5,lookups!G:H,2,FALSE)</f>
        <v>HFS</v>
      </c>
      <c r="S5" s="1" t="str">
        <f>VLOOKUP(E5,wedstrijden!B:G,6,FALSE)</f>
        <v>NED</v>
      </c>
      <c r="T5" s="1" t="str">
        <f>VLOOKUP($D5,schermers!$C:$O,8,FALSE)</f>
        <v>OKK</v>
      </c>
      <c r="U5" s="1" t="str">
        <f>IFERROR(VLOOKUP($D5,schermers!$C:$O,13,FALSE),"-")</f>
        <v>FIE26011984000</v>
      </c>
      <c r="V5" s="15">
        <f>IFERROR(VLOOKUP(E5,wedstrijden!B:H,7,FALSE),0)</f>
        <v>43351</v>
      </c>
      <c r="W5" s="15">
        <f>IFERROR(VLOOKUP(E5,wedstrijden!B:I,8,FALSE),0)</f>
        <v>43351</v>
      </c>
      <c r="X5" s="94">
        <f>IF(ISERROR(VLOOKUP(I5,lookups!G:I,3,FALSE)),0,IF(VLOOKUP(I5,lookups!G:I,3,FALSE)=0,0,VLOOKUP(I5,lookups!G:I,3,FALSE)))</f>
        <v>500</v>
      </c>
      <c r="Y5" s="54">
        <f t="shared" ca="1" si="2"/>
        <v>999999999</v>
      </c>
      <c r="Z5" s="54">
        <f t="shared" si="3"/>
        <v>3103397</v>
      </c>
      <c r="AA5" s="54">
        <f>IF(LEFT(J5,2)&lt;&gt;"ok","-",IF(M5&lt;&gt;"","-",VLOOKUP(P5&amp;Q5&amp;I5&amp;H5,wedstrijden!A:B,2,FALSE)))</f>
        <v>3</v>
      </c>
      <c r="AB5" s="54">
        <f t="shared" ca="1" si="4"/>
        <v>0</v>
      </c>
      <c r="AC5" s="54">
        <f t="shared" si="5"/>
        <v>1</v>
      </c>
      <c r="AD5" s="54">
        <f t="shared" si="6"/>
        <v>1</v>
      </c>
      <c r="AE5" s="54">
        <f t="shared" si="7"/>
        <v>0</v>
      </c>
      <c r="AF5" s="54">
        <f t="shared" si="8"/>
        <v>1</v>
      </c>
      <c r="AG5" s="54">
        <f t="shared" si="9"/>
        <v>0</v>
      </c>
      <c r="AH5" s="54">
        <f t="shared" si="10"/>
        <v>0</v>
      </c>
      <c r="AI5" s="54">
        <f t="shared" si="11"/>
        <v>0</v>
      </c>
      <c r="AJ5" s="54">
        <f t="shared" si="12"/>
        <v>0</v>
      </c>
      <c r="AK5" s="54">
        <f t="shared" ca="1" si="13"/>
        <v>0</v>
      </c>
      <c r="AL5" s="1" t="str">
        <f>VLOOKUP(D5,schermers!C:T,16,FALSE)</f>
        <v>XXX</v>
      </c>
    </row>
    <row r="6" spans="1:39" x14ac:dyDescent="0.2">
      <c r="A6" s="54">
        <f t="shared" si="14"/>
        <v>4</v>
      </c>
      <c r="B6" s="54">
        <f t="shared" si="0"/>
        <v>10</v>
      </c>
      <c r="C6" s="54" t="str">
        <f t="shared" ca="1" si="1"/>
        <v/>
      </c>
      <c r="D6" s="54">
        <f>VLOOKUP(F6&amp;G6,schermers!B:C,2,FALSE)</f>
        <v>109928</v>
      </c>
      <c r="E6" s="54">
        <f>VLOOKUP(P6&amp;Q6&amp;I6&amp;H6,wedstrijden!A:B,2,FALSE)</f>
        <v>3</v>
      </c>
      <c r="F6" s="41" t="s">
        <v>965</v>
      </c>
      <c r="G6" s="41" t="s">
        <v>966</v>
      </c>
      <c r="H6" s="41" t="s">
        <v>1025</v>
      </c>
      <c r="I6" s="41" t="s">
        <v>1091</v>
      </c>
      <c r="J6" s="63" t="s">
        <v>848</v>
      </c>
      <c r="K6" s="16">
        <v>43293</v>
      </c>
      <c r="L6" s="53">
        <v>43338</v>
      </c>
      <c r="O6" s="54">
        <f>VLOOKUP(D6&amp;R6,Ranglijst!D:E,2,FALSE)</f>
        <v>985</v>
      </c>
      <c r="P6" s="1" t="str">
        <f>VLOOKUP($D6,schermers!$C:$O,5,FALSE)</f>
        <v>Heren</v>
      </c>
      <c r="Q6" s="1" t="str">
        <f>VLOOKUP($D6,schermers!$C:$O,6,FALSE)</f>
        <v>Floret</v>
      </c>
      <c r="R6" s="1" t="str">
        <f>VLOOKUP(P6,lookups!A:B,2,FALSE)&amp;VLOOKUP(aanmeldingen!Q6,lookups!D:E,2,FALSE)&amp;VLOOKUP(I6,lookups!G:H,2,FALSE)</f>
        <v>HFS</v>
      </c>
      <c r="S6" s="1" t="str">
        <f>VLOOKUP(E6,wedstrijden!B:G,6,FALSE)</f>
        <v>NED</v>
      </c>
      <c r="T6" s="1" t="str">
        <f>VLOOKUP($D6,schermers!$C:$O,8,FALSE)</f>
        <v>PAS</v>
      </c>
      <c r="U6" s="1" t="str">
        <f>IFERROR(VLOOKUP($D6,schermers!$C:$O,13,FALSE),"-")</f>
        <v>FIE05041998003</v>
      </c>
      <c r="V6" s="15">
        <f>IFERROR(VLOOKUP(E6,wedstrijden!B:H,7,FALSE),0)</f>
        <v>43351</v>
      </c>
      <c r="W6" s="15">
        <f>IFERROR(VLOOKUP(E6,wedstrijden!B:I,8,FALSE),0)</f>
        <v>43351</v>
      </c>
      <c r="X6" s="94">
        <f>IF(ISERROR(VLOOKUP(I6,lookups!G:I,3,FALSE)),0,IF(VLOOKUP(I6,lookups!G:I,3,FALSE)=0,0,VLOOKUP(I6,lookups!G:I,3,FALSE)))</f>
        <v>500</v>
      </c>
      <c r="Y6" s="54">
        <f t="shared" ca="1" si="2"/>
        <v>999999999</v>
      </c>
      <c r="Z6" s="54">
        <f t="shared" si="3"/>
        <v>3109928</v>
      </c>
      <c r="AA6" s="54">
        <f>IF(LEFT(J6,2)&lt;&gt;"ok","-",IF(M6&lt;&gt;"","-",VLOOKUP(P6&amp;Q6&amp;I6&amp;H6,wedstrijden!A:B,2,FALSE)))</f>
        <v>3</v>
      </c>
      <c r="AB6" s="54">
        <f t="shared" ca="1" si="4"/>
        <v>0</v>
      </c>
      <c r="AC6" s="54">
        <f t="shared" si="5"/>
        <v>1</v>
      </c>
      <c r="AD6" s="54">
        <f t="shared" si="6"/>
        <v>1</v>
      </c>
      <c r="AE6" s="54">
        <f t="shared" si="7"/>
        <v>0</v>
      </c>
      <c r="AF6" s="54">
        <f t="shared" si="8"/>
        <v>1</v>
      </c>
      <c r="AG6" s="54">
        <f t="shared" si="9"/>
        <v>0</v>
      </c>
      <c r="AH6" s="54">
        <f t="shared" si="10"/>
        <v>0</v>
      </c>
      <c r="AI6" s="54">
        <f t="shared" si="11"/>
        <v>0</v>
      </c>
      <c r="AJ6" s="54">
        <f t="shared" si="12"/>
        <v>0</v>
      </c>
      <c r="AK6" s="54">
        <f t="shared" ca="1" si="13"/>
        <v>0</v>
      </c>
      <c r="AL6" s="1" t="str">
        <f>VLOOKUP(D6,schermers!C:T,16,FALSE)</f>
        <v>XXX</v>
      </c>
    </row>
    <row r="7" spans="1:39" x14ac:dyDescent="0.2">
      <c r="A7" s="54">
        <f t="shared" si="14"/>
        <v>5</v>
      </c>
      <c r="B7" s="54">
        <f t="shared" si="0"/>
        <v>43</v>
      </c>
      <c r="C7" s="54" t="str">
        <f t="shared" ca="1" si="1"/>
        <v/>
      </c>
      <c r="D7" s="54">
        <f>VLOOKUP(F7&amp;G7,schermers!B:C,2,FALSE)</f>
        <v>110850</v>
      </c>
      <c r="E7" s="54">
        <f>VLOOKUP(P7&amp;Q7&amp;I7&amp;H7,wedstrijden!A:B,2,FALSE)</f>
        <v>6</v>
      </c>
      <c r="F7" s="41" t="s">
        <v>2372</v>
      </c>
      <c r="G7" s="41" t="s">
        <v>2373</v>
      </c>
      <c r="H7" s="41" t="s">
        <v>1025</v>
      </c>
      <c r="I7" s="41" t="s">
        <v>1091</v>
      </c>
      <c r="J7" s="63" t="s">
        <v>848</v>
      </c>
      <c r="K7" s="16">
        <v>43301</v>
      </c>
      <c r="L7" s="53">
        <v>43338</v>
      </c>
      <c r="O7" s="54" t="e">
        <f>VLOOKUP(D7&amp;R7,Ranglijst!D:E,2,FALSE)</f>
        <v>#N/A</v>
      </c>
      <c r="P7" s="1" t="str">
        <f>VLOOKUP($D7,schermers!$C:$O,5,FALSE)</f>
        <v>Heren</v>
      </c>
      <c r="Q7" s="1" t="str">
        <f>VLOOKUP($D7,schermers!$C:$O,6,FALSE)</f>
        <v>Sabel</v>
      </c>
      <c r="R7" s="1" t="str">
        <f>VLOOKUP(P7,lookups!A:B,2,FALSE)&amp;VLOOKUP(aanmeldingen!Q7,lookups!D:E,2,FALSE)&amp;VLOOKUP(I7,lookups!G:H,2,FALSE)</f>
        <v>HSS</v>
      </c>
      <c r="S7" s="1" t="str">
        <f>VLOOKUP(E7,wedstrijden!B:G,6,FALSE)</f>
        <v>NED</v>
      </c>
      <c r="T7" s="1" t="str">
        <f>VLOOKUP($D7,schermers!$C:$O,8,FALSE)</f>
        <v>NRD</v>
      </c>
      <c r="U7" s="1" t="str">
        <f>IFERROR(VLOOKUP($D7,schermers!$C:$O,13,FALSE),"-")</f>
        <v>FIE27051990001</v>
      </c>
      <c r="V7" s="15">
        <f>IFERROR(VLOOKUP(E7,wedstrijden!B:H,7,FALSE),0)</f>
        <v>43352</v>
      </c>
      <c r="W7" s="15">
        <f>IFERROR(VLOOKUP(E7,wedstrijden!B:I,8,FALSE),0)</f>
        <v>43352</v>
      </c>
      <c r="X7" s="94">
        <f>IF(ISERROR(VLOOKUP(I7,lookups!G:I,3,FALSE)),0,IF(VLOOKUP(I7,lookups!G:I,3,FALSE)=0,0,VLOOKUP(I7,lookups!G:I,3,FALSE)))</f>
        <v>500</v>
      </c>
      <c r="Y7" s="54">
        <f t="shared" ca="1" si="2"/>
        <v>999999999</v>
      </c>
      <c r="Z7" s="54">
        <f t="shared" si="3"/>
        <v>6110850</v>
      </c>
      <c r="AA7" s="54">
        <f>IF(LEFT(J7,2)&lt;&gt;"ok","-",IF(M7&lt;&gt;"","-",VLOOKUP(P7&amp;Q7&amp;I7&amp;H7,wedstrijden!A:B,2,FALSE)))</f>
        <v>6</v>
      </c>
      <c r="AB7" s="54">
        <f t="shared" ca="1" si="4"/>
        <v>0</v>
      </c>
      <c r="AC7" s="54">
        <f t="shared" si="5"/>
        <v>1</v>
      </c>
      <c r="AD7" s="54">
        <f t="shared" si="6"/>
        <v>1</v>
      </c>
      <c r="AE7" s="54">
        <f t="shared" si="7"/>
        <v>0</v>
      </c>
      <c r="AF7" s="54">
        <f t="shared" si="8"/>
        <v>1</v>
      </c>
      <c r="AG7" s="54">
        <f t="shared" si="9"/>
        <v>0</v>
      </c>
      <c r="AH7" s="54">
        <f t="shared" si="10"/>
        <v>0</v>
      </c>
      <c r="AI7" s="54">
        <f t="shared" si="11"/>
        <v>0</v>
      </c>
      <c r="AJ7" s="54">
        <f t="shared" si="12"/>
        <v>0</v>
      </c>
      <c r="AK7" s="54">
        <f t="shared" ca="1" si="13"/>
        <v>0</v>
      </c>
      <c r="AL7" s="1" t="str">
        <f>VLOOKUP(D7,schermers!C:T,16,FALSE)</f>
        <v>---</v>
      </c>
    </row>
    <row r="8" spans="1:39" x14ac:dyDescent="0.2">
      <c r="A8" s="54">
        <f t="shared" si="14"/>
        <v>6</v>
      </c>
      <c r="B8" s="54">
        <f t="shared" si="0"/>
        <v>7</v>
      </c>
      <c r="C8" s="54" t="str">
        <f t="shared" ca="1" si="1"/>
        <v/>
      </c>
      <c r="D8" s="54">
        <f>VLOOKUP(F8&amp;G8,schermers!B:C,2,FALSE)</f>
        <v>108725</v>
      </c>
      <c r="E8" s="54">
        <f>VLOOKUP(P8&amp;Q8&amp;I8&amp;H8,wedstrijden!A:B,2,FALSE)</f>
        <v>3</v>
      </c>
      <c r="F8" s="41" t="s">
        <v>982</v>
      </c>
      <c r="G8" s="41" t="s">
        <v>432</v>
      </c>
      <c r="H8" s="41" t="s">
        <v>1025</v>
      </c>
      <c r="I8" s="41" t="s">
        <v>1091</v>
      </c>
      <c r="J8" s="63" t="s">
        <v>848</v>
      </c>
      <c r="K8" s="16">
        <v>43301</v>
      </c>
      <c r="L8" s="53">
        <v>43338</v>
      </c>
      <c r="O8" s="54">
        <f>VLOOKUP(D8&amp;R8,Ranglijst!D:E,2,FALSE)</f>
        <v>1587</v>
      </c>
      <c r="P8" s="1" t="str">
        <f>VLOOKUP($D8,schermers!$C:$O,5,FALSE)</f>
        <v>Heren</v>
      </c>
      <c r="Q8" s="1" t="str">
        <f>VLOOKUP($D8,schermers!$C:$O,6,FALSE)</f>
        <v>Floret</v>
      </c>
      <c r="R8" s="1" t="str">
        <f>VLOOKUP(P8,lookups!A:B,2,FALSE)&amp;VLOOKUP(aanmeldingen!Q8,lookups!D:E,2,FALSE)&amp;VLOOKUP(I8,lookups!G:H,2,FALSE)</f>
        <v>HFS</v>
      </c>
      <c r="S8" s="1" t="str">
        <f>VLOOKUP(E8,wedstrijden!B:G,6,FALSE)</f>
        <v>NED</v>
      </c>
      <c r="T8" s="1" t="str">
        <f>VLOOKUP($D8,schermers!$C:$O,8,FALSE)</f>
        <v>NRD</v>
      </c>
      <c r="U8" s="1" t="str">
        <f>IFERROR(VLOOKUP($D8,schermers!$C:$O,13,FALSE),"-")</f>
        <v>FIE09101995000</v>
      </c>
      <c r="V8" s="15">
        <f>IFERROR(VLOOKUP(E8,wedstrijden!B:H,7,FALSE),0)</f>
        <v>43351</v>
      </c>
      <c r="W8" s="15">
        <f>IFERROR(VLOOKUP(E8,wedstrijden!B:I,8,FALSE),0)</f>
        <v>43351</v>
      </c>
      <c r="X8" s="94">
        <f>IF(ISERROR(VLOOKUP(I8,lookups!G:I,3,FALSE)),0,IF(VLOOKUP(I8,lookups!G:I,3,FALSE)=0,0,VLOOKUP(I8,lookups!G:I,3,FALSE)))</f>
        <v>500</v>
      </c>
      <c r="Y8" s="54">
        <f t="shared" ca="1" si="2"/>
        <v>999999999</v>
      </c>
      <c r="Z8" s="54">
        <f t="shared" si="3"/>
        <v>3108725</v>
      </c>
      <c r="AA8" s="54">
        <f>IF(LEFT(J8,2)&lt;&gt;"ok","-",IF(M8&lt;&gt;"","-",VLOOKUP(P8&amp;Q8&amp;I8&amp;H8,wedstrijden!A:B,2,FALSE)))</f>
        <v>3</v>
      </c>
      <c r="AB8" s="54">
        <f t="shared" ca="1" si="4"/>
        <v>0</v>
      </c>
      <c r="AC8" s="54">
        <f t="shared" si="5"/>
        <v>1</v>
      </c>
      <c r="AD8" s="54">
        <f t="shared" si="6"/>
        <v>1</v>
      </c>
      <c r="AE8" s="54">
        <f t="shared" si="7"/>
        <v>0</v>
      </c>
      <c r="AF8" s="54">
        <f t="shared" si="8"/>
        <v>1</v>
      </c>
      <c r="AG8" s="54">
        <f t="shared" si="9"/>
        <v>0</v>
      </c>
      <c r="AH8" s="54">
        <f t="shared" si="10"/>
        <v>0</v>
      </c>
      <c r="AI8" s="54">
        <f t="shared" si="11"/>
        <v>0</v>
      </c>
      <c r="AJ8" s="54">
        <f t="shared" si="12"/>
        <v>0</v>
      </c>
      <c r="AK8" s="54">
        <f t="shared" ca="1" si="13"/>
        <v>0</v>
      </c>
      <c r="AL8" s="1" t="str">
        <f>VLOOKUP(D8,schermers!C:T,16,FALSE)</f>
        <v>XXX</v>
      </c>
    </row>
    <row r="9" spans="1:39" x14ac:dyDescent="0.2">
      <c r="A9" s="54">
        <f t="shared" si="14"/>
        <v>7</v>
      </c>
      <c r="B9" s="54">
        <f t="shared" si="0"/>
        <v>9</v>
      </c>
      <c r="C9" s="54" t="str">
        <f t="shared" ca="1" si="1"/>
        <v/>
      </c>
      <c r="D9" s="54">
        <f>VLOOKUP(F9&amp;G9,schermers!B:C,2,FALSE)</f>
        <v>109895</v>
      </c>
      <c r="E9" s="54">
        <f>VLOOKUP(P9&amp;Q9&amp;I9&amp;H9,wedstrijden!A:B,2,FALSE)</f>
        <v>3</v>
      </c>
      <c r="F9" s="41" t="s">
        <v>692</v>
      </c>
      <c r="G9" s="41" t="s">
        <v>798</v>
      </c>
      <c r="H9" s="41" t="s">
        <v>1025</v>
      </c>
      <c r="I9" s="41" t="s">
        <v>1091</v>
      </c>
      <c r="J9" s="63" t="s">
        <v>848</v>
      </c>
      <c r="K9" s="16">
        <v>43301</v>
      </c>
      <c r="L9" s="53">
        <v>43338</v>
      </c>
      <c r="O9" s="54">
        <f>VLOOKUP(D9&amp;R9,Ranglijst!D:E,2,FALSE)</f>
        <v>1912</v>
      </c>
      <c r="P9" s="1" t="str">
        <f>VLOOKUP($D9,schermers!$C:$O,5,FALSE)</f>
        <v>Heren</v>
      </c>
      <c r="Q9" s="1" t="str">
        <f>VLOOKUP($D9,schermers!$C:$O,6,FALSE)</f>
        <v>Floret</v>
      </c>
      <c r="R9" s="1" t="str">
        <f>VLOOKUP(P9,lookups!A:B,2,FALSE)&amp;VLOOKUP(aanmeldingen!Q9,lookups!D:E,2,FALSE)&amp;VLOOKUP(I9,lookups!G:H,2,FALSE)</f>
        <v>HFS</v>
      </c>
      <c r="S9" s="1" t="str">
        <f>VLOOKUP(E9,wedstrijden!B:G,6,FALSE)</f>
        <v>NED</v>
      </c>
      <c r="T9" s="1" t="str">
        <f>VLOOKUP($D9,schermers!$C:$O,8,FALSE)</f>
        <v>NRD</v>
      </c>
      <c r="U9" s="1" t="str">
        <f>IFERROR(VLOOKUP($D9,schermers!$C:$O,13,FALSE),"-")</f>
        <v>FIE06031999002</v>
      </c>
      <c r="V9" s="15">
        <f>IFERROR(VLOOKUP(E9,wedstrijden!B:H,7,FALSE),0)</f>
        <v>43351</v>
      </c>
      <c r="W9" s="15">
        <f>IFERROR(VLOOKUP(E9,wedstrijden!B:I,8,FALSE),0)</f>
        <v>43351</v>
      </c>
      <c r="X9" s="94">
        <f>IF(ISERROR(VLOOKUP(I9,lookups!G:I,3,FALSE)),0,IF(VLOOKUP(I9,lookups!G:I,3,FALSE)=0,0,VLOOKUP(I9,lookups!G:I,3,FALSE)))</f>
        <v>500</v>
      </c>
      <c r="Y9" s="54">
        <f t="shared" ca="1" si="2"/>
        <v>999999999</v>
      </c>
      <c r="Z9" s="54">
        <f t="shared" si="3"/>
        <v>3109895</v>
      </c>
      <c r="AA9" s="54">
        <f>IF(LEFT(J9,2)&lt;&gt;"ok","-",IF(M9&lt;&gt;"","-",VLOOKUP(P9&amp;Q9&amp;I9&amp;H9,wedstrijden!A:B,2,FALSE)))</f>
        <v>3</v>
      </c>
      <c r="AB9" s="54">
        <f t="shared" ca="1" si="4"/>
        <v>0</v>
      </c>
      <c r="AC9" s="54">
        <f t="shared" si="5"/>
        <v>1</v>
      </c>
      <c r="AD9" s="54">
        <f t="shared" si="6"/>
        <v>1</v>
      </c>
      <c r="AE9" s="54">
        <f t="shared" si="7"/>
        <v>0</v>
      </c>
      <c r="AF9" s="54">
        <f t="shared" si="8"/>
        <v>1</v>
      </c>
      <c r="AG9" s="54">
        <f t="shared" si="9"/>
        <v>0</v>
      </c>
      <c r="AH9" s="54">
        <f t="shared" si="10"/>
        <v>0</v>
      </c>
      <c r="AI9" s="54">
        <f t="shared" si="11"/>
        <v>0</v>
      </c>
      <c r="AJ9" s="54">
        <f t="shared" si="12"/>
        <v>0</v>
      </c>
      <c r="AK9" s="54">
        <f t="shared" ca="1" si="13"/>
        <v>0</v>
      </c>
      <c r="AL9" s="1" t="str">
        <f>VLOOKUP(D9,schermers!C:T,16,FALSE)</f>
        <v>XXX</v>
      </c>
    </row>
    <row r="10" spans="1:39" x14ac:dyDescent="0.2">
      <c r="A10" s="54">
        <f t="shared" si="14"/>
        <v>8</v>
      </c>
      <c r="B10" s="54">
        <f t="shared" si="0"/>
        <v>23</v>
      </c>
      <c r="C10" s="54" t="str">
        <f t="shared" ca="1" si="1"/>
        <v/>
      </c>
      <c r="D10" s="54">
        <f>VLOOKUP(F10&amp;G10,schermers!B:C,2,FALSE)</f>
        <v>114740</v>
      </c>
      <c r="E10" s="54">
        <f>VLOOKUP(P10&amp;Q10&amp;I10&amp;H10,wedstrijden!A:B,2,FALSE)</f>
        <v>3</v>
      </c>
      <c r="F10" s="41" t="s">
        <v>1710</v>
      </c>
      <c r="G10" s="41" t="s">
        <v>1709</v>
      </c>
      <c r="H10" s="41" t="s">
        <v>1025</v>
      </c>
      <c r="I10" s="41" t="s">
        <v>1091</v>
      </c>
      <c r="J10" s="63" t="s">
        <v>848</v>
      </c>
      <c r="K10" s="16">
        <v>43301</v>
      </c>
      <c r="L10" s="53">
        <v>43342</v>
      </c>
      <c r="O10" s="54">
        <f>VLOOKUP(D10&amp;R10,Ranglijst!D:E,2,FALSE)</f>
        <v>210</v>
      </c>
      <c r="P10" s="1" t="str">
        <f>VLOOKUP($D10,schermers!$C:$O,5,FALSE)</f>
        <v>Heren</v>
      </c>
      <c r="Q10" s="1" t="str">
        <f>VLOOKUP($D10,schermers!$C:$O,6,FALSE)</f>
        <v>Floret</v>
      </c>
      <c r="R10" s="1" t="str">
        <f>VLOOKUP(P10,lookups!A:B,2,FALSE)&amp;VLOOKUP(aanmeldingen!Q10,lookups!D:E,2,FALSE)&amp;VLOOKUP(I10,lookups!G:H,2,FALSE)</f>
        <v>HFS</v>
      </c>
      <c r="S10" s="1" t="str">
        <f>VLOOKUP(E10,wedstrijden!B:G,6,FALSE)</f>
        <v>NED</v>
      </c>
      <c r="T10" s="1" t="str">
        <f>VLOOKUP($D10,schermers!$C:$O,8,FALSE)</f>
        <v>NRD</v>
      </c>
      <c r="U10" s="1" t="str">
        <f>IFERROR(VLOOKUP($D10,schermers!$C:$O,13,FALSE),"-")</f>
        <v>FIE15102002001</v>
      </c>
      <c r="V10" s="15">
        <f>IFERROR(VLOOKUP(E10,wedstrijden!B:H,7,FALSE),0)</f>
        <v>43351</v>
      </c>
      <c r="W10" s="15">
        <f>IFERROR(VLOOKUP(E10,wedstrijden!B:I,8,FALSE),0)</f>
        <v>43351</v>
      </c>
      <c r="X10" s="94">
        <f>IF(ISERROR(VLOOKUP(I10,lookups!G:I,3,FALSE)),0,IF(VLOOKUP(I10,lookups!G:I,3,FALSE)=0,0,VLOOKUP(I10,lookups!G:I,3,FALSE)))</f>
        <v>500</v>
      </c>
      <c r="Y10" s="54">
        <f t="shared" ca="1" si="2"/>
        <v>999999999</v>
      </c>
      <c r="Z10" s="54">
        <f t="shared" si="3"/>
        <v>3114740</v>
      </c>
      <c r="AA10" s="54">
        <f>IF(LEFT(J10,2)&lt;&gt;"ok","-",IF(M10&lt;&gt;"","-",VLOOKUP(P10&amp;Q10&amp;I10&amp;H10,wedstrijden!A:B,2,FALSE)))</f>
        <v>3</v>
      </c>
      <c r="AB10" s="54">
        <f t="shared" ca="1" si="4"/>
        <v>0</v>
      </c>
      <c r="AC10" s="54">
        <f t="shared" si="5"/>
        <v>1</v>
      </c>
      <c r="AD10" s="54">
        <f t="shared" si="6"/>
        <v>1</v>
      </c>
      <c r="AE10" s="54">
        <f t="shared" si="7"/>
        <v>0</v>
      </c>
      <c r="AF10" s="54">
        <f t="shared" si="8"/>
        <v>1</v>
      </c>
      <c r="AG10" s="54">
        <f t="shared" si="9"/>
        <v>0</v>
      </c>
      <c r="AH10" s="54">
        <f t="shared" si="10"/>
        <v>0</v>
      </c>
      <c r="AI10" s="54">
        <f t="shared" si="11"/>
        <v>0</v>
      </c>
      <c r="AJ10" s="54">
        <f t="shared" si="12"/>
        <v>0</v>
      </c>
      <c r="AK10" s="54">
        <f t="shared" ca="1" si="13"/>
        <v>0</v>
      </c>
      <c r="AL10" s="1" t="str">
        <f>VLOOKUP(D10,schermers!C:T,16,FALSE)</f>
        <v>XXX</v>
      </c>
    </row>
    <row r="11" spans="1:39" x14ac:dyDescent="0.2">
      <c r="A11" s="54">
        <f t="shared" si="14"/>
        <v>9</v>
      </c>
      <c r="B11" s="54">
        <f t="shared" si="0"/>
        <v>11</v>
      </c>
      <c r="C11" s="54" t="str">
        <f t="shared" ca="1" si="1"/>
        <v/>
      </c>
      <c r="D11" s="54">
        <f>VLOOKUP(F11&amp;G11,schermers!B:C,2,FALSE)</f>
        <v>110548</v>
      </c>
      <c r="E11" s="54">
        <f>VLOOKUP(P11&amp;Q11&amp;I11&amp;H11,wedstrijden!A:B,2,FALSE)</f>
        <v>3</v>
      </c>
      <c r="F11" s="41" t="s">
        <v>927</v>
      </c>
      <c r="G11" s="41" t="s">
        <v>827</v>
      </c>
      <c r="H11" s="41" t="s">
        <v>1025</v>
      </c>
      <c r="I11" s="41" t="s">
        <v>1091</v>
      </c>
      <c r="J11" s="63" t="s">
        <v>848</v>
      </c>
      <c r="K11" s="16">
        <v>43301</v>
      </c>
      <c r="L11" s="53">
        <v>43338</v>
      </c>
      <c r="O11" s="54">
        <f>VLOOKUP(D11&amp;R11,Ranglijst!D:E,2,FALSE)</f>
        <v>723</v>
      </c>
      <c r="P11" s="1" t="str">
        <f>VLOOKUP($D11,schermers!$C:$O,5,FALSE)</f>
        <v>Heren</v>
      </c>
      <c r="Q11" s="1" t="str">
        <f>VLOOKUP($D11,schermers!$C:$O,6,FALSE)</f>
        <v>Floret</v>
      </c>
      <c r="R11" s="1" t="str">
        <f>VLOOKUP(P11,lookups!A:B,2,FALSE)&amp;VLOOKUP(aanmeldingen!Q11,lookups!D:E,2,FALSE)&amp;VLOOKUP(I11,lookups!G:H,2,FALSE)</f>
        <v>HFS</v>
      </c>
      <c r="S11" s="1" t="str">
        <f>VLOOKUP(E11,wedstrijden!B:G,6,FALSE)</f>
        <v>NED</v>
      </c>
      <c r="T11" s="1" t="str">
        <f>VLOOKUP($D11,schermers!$C:$O,8,FALSE)</f>
        <v>NRD</v>
      </c>
      <c r="U11" s="1" t="str">
        <f>IFERROR(VLOOKUP($D11,schermers!$C:$O,13,FALSE),"-")</f>
        <v>FIE20041999000</v>
      </c>
      <c r="V11" s="15">
        <f>IFERROR(VLOOKUP(E11,wedstrijden!B:H,7,FALSE),0)</f>
        <v>43351</v>
      </c>
      <c r="W11" s="15">
        <f>IFERROR(VLOOKUP(E11,wedstrijden!B:I,8,FALSE),0)</f>
        <v>43351</v>
      </c>
      <c r="X11" s="94">
        <f>IF(ISERROR(VLOOKUP(I11,lookups!G:I,3,FALSE)),0,IF(VLOOKUP(I11,lookups!G:I,3,FALSE)=0,0,VLOOKUP(I11,lookups!G:I,3,FALSE)))</f>
        <v>500</v>
      </c>
      <c r="Y11" s="54">
        <f t="shared" ca="1" si="2"/>
        <v>999999999</v>
      </c>
      <c r="Z11" s="54">
        <f t="shared" si="3"/>
        <v>3110548</v>
      </c>
      <c r="AA11" s="54">
        <f>IF(LEFT(J11,2)&lt;&gt;"ok","-",IF(M11&lt;&gt;"","-",VLOOKUP(P11&amp;Q11&amp;I11&amp;H11,wedstrijden!A:B,2,FALSE)))</f>
        <v>3</v>
      </c>
      <c r="AB11" s="54">
        <f t="shared" ca="1" si="4"/>
        <v>0</v>
      </c>
      <c r="AC11" s="54">
        <f t="shared" si="5"/>
        <v>1</v>
      </c>
      <c r="AD11" s="54">
        <f t="shared" si="6"/>
        <v>1</v>
      </c>
      <c r="AE11" s="54">
        <f t="shared" si="7"/>
        <v>0</v>
      </c>
      <c r="AF11" s="54">
        <f t="shared" si="8"/>
        <v>1</v>
      </c>
      <c r="AG11" s="54">
        <f t="shared" si="9"/>
        <v>0</v>
      </c>
      <c r="AH11" s="54">
        <f t="shared" si="10"/>
        <v>0</v>
      </c>
      <c r="AI11" s="54">
        <f t="shared" si="11"/>
        <v>0</v>
      </c>
      <c r="AJ11" s="54">
        <f t="shared" si="12"/>
        <v>0</v>
      </c>
      <c r="AK11" s="54">
        <f t="shared" ca="1" si="13"/>
        <v>0</v>
      </c>
      <c r="AL11" s="1" t="str">
        <f>VLOOKUP(D11,schermers!C:T,16,FALSE)</f>
        <v>XXX</v>
      </c>
    </row>
    <row r="12" spans="1:39" x14ac:dyDescent="0.2">
      <c r="A12" s="54">
        <f t="shared" si="14"/>
        <v>10</v>
      </c>
      <c r="B12" s="54">
        <f t="shared" si="0"/>
        <v>13</v>
      </c>
      <c r="C12" s="54" t="str">
        <f t="shared" ca="1" si="1"/>
        <v/>
      </c>
      <c r="D12" s="54">
        <f>VLOOKUP(F12&amp;G12,schermers!B:C,2,FALSE)</f>
        <v>111005</v>
      </c>
      <c r="E12" s="54">
        <f>VLOOKUP(P12&amp;Q12&amp;I12&amp;H12,wedstrijden!A:B,2,FALSE)</f>
        <v>3</v>
      </c>
      <c r="F12" s="41" t="s">
        <v>927</v>
      </c>
      <c r="G12" s="41" t="s">
        <v>1076</v>
      </c>
      <c r="H12" s="41" t="s">
        <v>1025</v>
      </c>
      <c r="I12" s="41" t="s">
        <v>1091</v>
      </c>
      <c r="J12" s="63" t="s">
        <v>848</v>
      </c>
      <c r="K12" s="16">
        <v>43301</v>
      </c>
      <c r="L12" s="53">
        <v>43338</v>
      </c>
      <c r="O12" s="54">
        <f>VLOOKUP(D12&amp;R12,Ranglijst!D:E,2,FALSE)</f>
        <v>1314</v>
      </c>
      <c r="P12" s="1" t="str">
        <f>VLOOKUP($D12,schermers!$C:$O,5,FALSE)</f>
        <v>Heren</v>
      </c>
      <c r="Q12" s="1" t="str">
        <f>VLOOKUP($D12,schermers!$C:$O,6,FALSE)</f>
        <v>Floret</v>
      </c>
      <c r="R12" s="1" t="str">
        <f>VLOOKUP(P12,lookups!A:B,2,FALSE)&amp;VLOOKUP(aanmeldingen!Q12,lookups!D:E,2,FALSE)&amp;VLOOKUP(I12,lookups!G:H,2,FALSE)</f>
        <v>HFS</v>
      </c>
      <c r="S12" s="1" t="str">
        <f>VLOOKUP(E12,wedstrijden!B:G,6,FALSE)</f>
        <v>NED</v>
      </c>
      <c r="T12" s="1" t="str">
        <f>VLOOKUP($D12,schermers!$C:$O,8,FALSE)</f>
        <v>NRD</v>
      </c>
      <c r="U12" s="1" t="str">
        <f>IFERROR(VLOOKUP($D12,schermers!$C:$O,13,FALSE),"-")</f>
        <v>FIE02082001001</v>
      </c>
      <c r="V12" s="15">
        <f>IFERROR(VLOOKUP(E12,wedstrijden!B:H,7,FALSE),0)</f>
        <v>43351</v>
      </c>
      <c r="W12" s="15">
        <f>IFERROR(VLOOKUP(E12,wedstrijden!B:I,8,FALSE),0)</f>
        <v>43351</v>
      </c>
      <c r="X12" s="94">
        <f>IF(ISERROR(VLOOKUP(I12,lookups!G:I,3,FALSE)),0,IF(VLOOKUP(I12,lookups!G:I,3,FALSE)=0,0,VLOOKUP(I12,lookups!G:I,3,FALSE)))</f>
        <v>500</v>
      </c>
      <c r="Y12" s="54">
        <f t="shared" ca="1" si="2"/>
        <v>999999999</v>
      </c>
      <c r="Z12" s="54">
        <f t="shared" si="3"/>
        <v>3111005</v>
      </c>
      <c r="AA12" s="54">
        <f>IF(LEFT(J12,2)&lt;&gt;"ok","-",IF(M12&lt;&gt;"","-",VLOOKUP(P12&amp;Q12&amp;I12&amp;H12,wedstrijden!A:B,2,FALSE)))</f>
        <v>3</v>
      </c>
      <c r="AB12" s="54">
        <f t="shared" ca="1" si="4"/>
        <v>0</v>
      </c>
      <c r="AC12" s="54">
        <f t="shared" si="5"/>
        <v>1</v>
      </c>
      <c r="AD12" s="54">
        <f t="shared" si="6"/>
        <v>1</v>
      </c>
      <c r="AE12" s="54">
        <f t="shared" si="7"/>
        <v>0</v>
      </c>
      <c r="AF12" s="54">
        <f t="shared" si="8"/>
        <v>1</v>
      </c>
      <c r="AG12" s="54">
        <f t="shared" si="9"/>
        <v>0</v>
      </c>
      <c r="AH12" s="54">
        <f t="shared" si="10"/>
        <v>0</v>
      </c>
      <c r="AI12" s="54">
        <f t="shared" si="11"/>
        <v>0</v>
      </c>
      <c r="AJ12" s="54">
        <f t="shared" si="12"/>
        <v>0</v>
      </c>
      <c r="AK12" s="54">
        <f t="shared" ca="1" si="13"/>
        <v>0</v>
      </c>
      <c r="AL12" s="1" t="str">
        <f>VLOOKUP(D12,schermers!C:T,16,FALSE)</f>
        <v>XXX</v>
      </c>
    </row>
    <row r="13" spans="1:39" x14ac:dyDescent="0.2">
      <c r="A13" s="54">
        <f t="shared" si="14"/>
        <v>11</v>
      </c>
      <c r="B13" s="54" t="str">
        <f t="shared" si="0"/>
        <v/>
      </c>
      <c r="C13" s="54" t="str">
        <f t="shared" si="1"/>
        <v/>
      </c>
      <c r="D13" s="54">
        <f>VLOOKUP(F13&amp;G13,schermers!B:C,2,FALSE)</f>
        <v>110549</v>
      </c>
      <c r="E13" s="54">
        <f>VLOOKUP(P13&amp;Q13&amp;I13&amp;H13,wedstrijden!A:B,2,FALSE)</f>
        <v>5</v>
      </c>
      <c r="F13" s="41" t="s">
        <v>927</v>
      </c>
      <c r="G13" s="41" t="s">
        <v>842</v>
      </c>
      <c r="H13" s="41" t="s">
        <v>1025</v>
      </c>
      <c r="I13" s="41" t="s">
        <v>1091</v>
      </c>
      <c r="J13" s="63" t="s">
        <v>848</v>
      </c>
      <c r="K13" s="16">
        <v>43301</v>
      </c>
      <c r="L13" s="53">
        <v>43338</v>
      </c>
      <c r="M13" s="8">
        <v>43338</v>
      </c>
      <c r="N13" s="8">
        <v>43338</v>
      </c>
      <c r="O13" s="54" t="e">
        <f>VLOOKUP(D13&amp;R13,Ranglijst!D:E,2,FALSE)</f>
        <v>#N/A</v>
      </c>
      <c r="P13" s="1" t="str">
        <f>VLOOKUP($D13,schermers!$C:$O,5,FALSE)</f>
        <v>Dames</v>
      </c>
      <c r="Q13" s="1" t="str">
        <f>VLOOKUP($D13,schermers!$C:$O,6,FALSE)</f>
        <v>Floret</v>
      </c>
      <c r="R13" s="1" t="str">
        <f>VLOOKUP(P13,lookups!A:B,2,FALSE)&amp;VLOOKUP(aanmeldingen!Q13,lookups!D:E,2,FALSE)&amp;VLOOKUP(I13,lookups!G:H,2,FALSE)</f>
        <v>DFS</v>
      </c>
      <c r="S13" s="1" t="str">
        <f>VLOOKUP(E13,wedstrijden!B:G,6,FALSE)</f>
        <v>NED</v>
      </c>
      <c r="T13" s="1" t="str">
        <f>VLOOKUP($D13,schermers!$C:$O,8,FALSE)</f>
        <v>NRD</v>
      </c>
      <c r="U13" s="1" t="str">
        <f>IFERROR(VLOOKUP($D13,schermers!$C:$O,13,FALSE),"-")</f>
        <v>FIE20041999002</v>
      </c>
      <c r="V13" s="15">
        <f>IFERROR(VLOOKUP(E13,wedstrijden!B:H,7,FALSE),0)</f>
        <v>43352</v>
      </c>
      <c r="W13" s="15">
        <f>IFERROR(VLOOKUP(E13,wedstrijden!B:I,8,FALSE),0)</f>
        <v>43352</v>
      </c>
      <c r="X13" s="94">
        <f>IF(ISERROR(VLOOKUP(I13,lookups!G:I,3,FALSE)),0,IF(VLOOKUP(I13,lookups!G:I,3,FALSE)=0,0,VLOOKUP(I13,lookups!G:I,3,FALSE)))</f>
        <v>500</v>
      </c>
      <c r="Y13" s="54">
        <f t="shared" si="2"/>
        <v>999999999</v>
      </c>
      <c r="Z13" s="54">
        <f t="shared" si="3"/>
        <v>999999999</v>
      </c>
      <c r="AA13" s="54" t="str">
        <f>IF(LEFT(J13,2)&lt;&gt;"ok","-",IF(M13&lt;&gt;"","-",VLOOKUP(P13&amp;Q13&amp;I13&amp;H13,wedstrijden!A:B,2,FALSE)))</f>
        <v>-</v>
      </c>
      <c r="AB13" s="54">
        <f t="shared" si="4"/>
        <v>0</v>
      </c>
      <c r="AC13" s="54">
        <f t="shared" si="5"/>
        <v>1</v>
      </c>
      <c r="AD13" s="54">
        <f t="shared" si="6"/>
        <v>1</v>
      </c>
      <c r="AE13" s="54">
        <f t="shared" si="7"/>
        <v>1</v>
      </c>
      <c r="AF13" s="54">
        <f t="shared" si="8"/>
        <v>0</v>
      </c>
      <c r="AG13" s="54">
        <f t="shared" si="9"/>
        <v>0</v>
      </c>
      <c r="AH13" s="54">
        <f t="shared" si="10"/>
        <v>0</v>
      </c>
      <c r="AI13" s="54">
        <f t="shared" si="11"/>
        <v>0</v>
      </c>
      <c r="AJ13" s="54">
        <f t="shared" si="12"/>
        <v>0</v>
      </c>
      <c r="AK13" s="54">
        <f t="shared" ca="1" si="13"/>
        <v>0</v>
      </c>
      <c r="AL13" s="1" t="str">
        <f>VLOOKUP(D13,schermers!C:T,16,FALSE)</f>
        <v>---</v>
      </c>
    </row>
    <row r="14" spans="1:39" x14ac:dyDescent="0.2">
      <c r="A14" s="54">
        <f t="shared" si="14"/>
        <v>12</v>
      </c>
      <c r="B14" s="54">
        <f t="shared" si="0"/>
        <v>12</v>
      </c>
      <c r="C14" s="54" t="str">
        <f t="shared" ca="1" si="1"/>
        <v/>
      </c>
      <c r="D14" s="54">
        <f>VLOOKUP(F14&amp;G14,schermers!B:C,2,FALSE)</f>
        <v>110792</v>
      </c>
      <c r="E14" s="54">
        <f>VLOOKUP(P14&amp;Q14&amp;I14&amp;H14,wedstrijden!A:B,2,FALSE)</f>
        <v>3</v>
      </c>
      <c r="F14" s="41" t="s">
        <v>932</v>
      </c>
      <c r="G14" s="41" t="s">
        <v>248</v>
      </c>
      <c r="H14" s="41" t="s">
        <v>1025</v>
      </c>
      <c r="I14" s="41" t="s">
        <v>1091</v>
      </c>
      <c r="J14" s="63" t="s">
        <v>848</v>
      </c>
      <c r="K14" s="16">
        <v>43304</v>
      </c>
      <c r="L14" s="53">
        <v>43338</v>
      </c>
      <c r="O14" s="54">
        <f>VLOOKUP(D14&amp;R14,Ranglijst!D:E,2,FALSE)</f>
        <v>3126</v>
      </c>
      <c r="P14" s="1" t="str">
        <f>VLOOKUP($D14,schermers!$C:$O,5,FALSE)</f>
        <v>Heren</v>
      </c>
      <c r="Q14" s="1" t="str">
        <f>VLOOKUP($D14,schermers!$C:$O,6,FALSE)</f>
        <v>Floret</v>
      </c>
      <c r="R14" s="1" t="str">
        <f>VLOOKUP(P14,lookups!A:B,2,FALSE)&amp;VLOOKUP(aanmeldingen!Q14,lookups!D:E,2,FALSE)&amp;VLOOKUP(I14,lookups!G:H,2,FALSE)</f>
        <v>HFS</v>
      </c>
      <c r="S14" s="1" t="str">
        <f>VLOOKUP(E14,wedstrijden!B:G,6,FALSE)</f>
        <v>NED</v>
      </c>
      <c r="T14" s="1" t="str">
        <f>VLOOKUP($D14,schermers!$C:$O,8,FALSE)</f>
        <v>AMS</v>
      </c>
      <c r="U14" s="1" t="str">
        <f>IFERROR(VLOOKUP($D14,schermers!$C:$O,13,FALSE),"-")</f>
        <v>FIE25112000000</v>
      </c>
      <c r="V14" s="15">
        <f>IFERROR(VLOOKUP(E14,wedstrijden!B:H,7,FALSE),0)</f>
        <v>43351</v>
      </c>
      <c r="W14" s="15">
        <f>IFERROR(VLOOKUP(E14,wedstrijden!B:I,8,FALSE),0)</f>
        <v>43351</v>
      </c>
      <c r="X14" s="94">
        <f>IF(ISERROR(VLOOKUP(I14,lookups!G:I,3,FALSE)),0,IF(VLOOKUP(I14,lookups!G:I,3,FALSE)=0,0,VLOOKUP(I14,lookups!G:I,3,FALSE)))</f>
        <v>500</v>
      </c>
      <c r="Y14" s="54">
        <f t="shared" ca="1" si="2"/>
        <v>999999999</v>
      </c>
      <c r="Z14" s="54">
        <f t="shared" si="3"/>
        <v>3110792</v>
      </c>
      <c r="AA14" s="54">
        <f>IF(LEFT(J14,2)&lt;&gt;"ok","-",IF(M14&lt;&gt;"","-",VLOOKUP(P14&amp;Q14&amp;I14&amp;H14,wedstrijden!A:B,2,FALSE)))</f>
        <v>3</v>
      </c>
      <c r="AB14" s="54">
        <f t="shared" ca="1" si="4"/>
        <v>0</v>
      </c>
      <c r="AC14" s="54">
        <f t="shared" si="5"/>
        <v>1</v>
      </c>
      <c r="AD14" s="54">
        <f t="shared" si="6"/>
        <v>1</v>
      </c>
      <c r="AE14" s="54">
        <f t="shared" si="7"/>
        <v>0</v>
      </c>
      <c r="AF14" s="54">
        <f t="shared" si="8"/>
        <v>1</v>
      </c>
      <c r="AG14" s="54">
        <f t="shared" si="9"/>
        <v>0</v>
      </c>
      <c r="AH14" s="54">
        <f t="shared" si="10"/>
        <v>0</v>
      </c>
      <c r="AI14" s="54">
        <f t="shared" si="11"/>
        <v>0</v>
      </c>
      <c r="AJ14" s="54">
        <f t="shared" si="12"/>
        <v>0</v>
      </c>
      <c r="AK14" s="54">
        <f t="shared" ca="1" si="13"/>
        <v>0</v>
      </c>
      <c r="AL14" s="1" t="str">
        <f>VLOOKUP(D14,schermers!C:T,16,FALSE)</f>
        <v>XXX</v>
      </c>
    </row>
    <row r="15" spans="1:39" x14ac:dyDescent="0.2">
      <c r="A15" s="54">
        <f t="shared" si="14"/>
        <v>13</v>
      </c>
      <c r="B15" s="54">
        <f t="shared" si="0"/>
        <v>14</v>
      </c>
      <c r="C15" s="54" t="str">
        <f t="shared" ca="1" si="1"/>
        <v/>
      </c>
      <c r="D15" s="54">
        <f>VLOOKUP(F15&amp;G15,schermers!B:C,2,FALSE)</f>
        <v>111636</v>
      </c>
      <c r="E15" s="54">
        <f>VLOOKUP(P15&amp;Q15&amp;I15&amp;H15,wedstrijden!A:B,2,FALSE)</f>
        <v>3</v>
      </c>
      <c r="F15" s="41" t="s">
        <v>1314</v>
      </c>
      <c r="G15" s="41" t="s">
        <v>269</v>
      </c>
      <c r="H15" s="41" t="s">
        <v>1025</v>
      </c>
      <c r="I15" s="41" t="s">
        <v>1091</v>
      </c>
      <c r="J15" s="63" t="s">
        <v>848</v>
      </c>
      <c r="K15" s="16">
        <v>43304</v>
      </c>
      <c r="L15" s="53">
        <v>43338</v>
      </c>
      <c r="O15" s="54">
        <f>VLOOKUP(D15&amp;R15,Ranglijst!D:E,2,FALSE)</f>
        <v>1334</v>
      </c>
      <c r="P15" s="1" t="str">
        <f>VLOOKUP($D15,schermers!$C:$O,5,FALSE)</f>
        <v>Heren</v>
      </c>
      <c r="Q15" s="1" t="str">
        <f>VLOOKUP($D15,schermers!$C:$O,6,FALSE)</f>
        <v>Floret</v>
      </c>
      <c r="R15" s="1" t="str">
        <f>VLOOKUP(P15,lookups!A:B,2,FALSE)&amp;VLOOKUP(aanmeldingen!Q15,lookups!D:E,2,FALSE)&amp;VLOOKUP(I15,lookups!G:H,2,FALSE)</f>
        <v>HFS</v>
      </c>
      <c r="S15" s="1" t="str">
        <f>VLOOKUP(E15,wedstrijden!B:G,6,FALSE)</f>
        <v>NED</v>
      </c>
      <c r="T15" s="1" t="str">
        <f>VLOOKUP($D15,schermers!$C:$O,8,FALSE)</f>
        <v>AMS</v>
      </c>
      <c r="U15" s="1" t="str">
        <f>IFERROR(VLOOKUP($D15,schermers!$C:$O,13,FALSE),"-")</f>
        <v>FIE03122000000</v>
      </c>
      <c r="V15" s="15">
        <f>IFERROR(VLOOKUP(E15,wedstrijden!B:H,7,FALSE),0)</f>
        <v>43351</v>
      </c>
      <c r="W15" s="15">
        <f>IFERROR(VLOOKUP(E15,wedstrijden!B:I,8,FALSE),0)</f>
        <v>43351</v>
      </c>
      <c r="X15" s="94">
        <f>IF(ISERROR(VLOOKUP(I15,lookups!G:I,3,FALSE)),0,IF(VLOOKUP(I15,lookups!G:I,3,FALSE)=0,0,VLOOKUP(I15,lookups!G:I,3,FALSE)))</f>
        <v>500</v>
      </c>
      <c r="Y15" s="54">
        <f t="shared" ca="1" si="2"/>
        <v>999999999</v>
      </c>
      <c r="Z15" s="54">
        <f t="shared" si="3"/>
        <v>3111636</v>
      </c>
      <c r="AA15" s="54">
        <f>IF(LEFT(J15,2)&lt;&gt;"ok","-",IF(M15&lt;&gt;"","-",VLOOKUP(P15&amp;Q15&amp;I15&amp;H15,wedstrijden!A:B,2,FALSE)))</f>
        <v>3</v>
      </c>
      <c r="AB15" s="54">
        <f t="shared" ca="1" si="4"/>
        <v>0</v>
      </c>
      <c r="AC15" s="54">
        <f t="shared" si="5"/>
        <v>1</v>
      </c>
      <c r="AD15" s="54">
        <f t="shared" si="6"/>
        <v>1</v>
      </c>
      <c r="AE15" s="54">
        <f t="shared" si="7"/>
        <v>0</v>
      </c>
      <c r="AF15" s="54">
        <f t="shared" si="8"/>
        <v>1</v>
      </c>
      <c r="AG15" s="54">
        <f t="shared" si="9"/>
        <v>0</v>
      </c>
      <c r="AH15" s="54">
        <f t="shared" si="10"/>
        <v>0</v>
      </c>
      <c r="AI15" s="54">
        <f t="shared" si="11"/>
        <v>0</v>
      </c>
      <c r="AJ15" s="54">
        <f t="shared" si="12"/>
        <v>0</v>
      </c>
      <c r="AK15" s="54">
        <f t="shared" ca="1" si="13"/>
        <v>0</v>
      </c>
      <c r="AL15" s="1" t="str">
        <f>VLOOKUP(D15,schermers!C:T,16,FALSE)</f>
        <v>XXX</v>
      </c>
    </row>
    <row r="16" spans="1:39" x14ac:dyDescent="0.2">
      <c r="A16" s="54">
        <f t="shared" si="14"/>
        <v>14</v>
      </c>
      <c r="B16" s="54">
        <f t="shared" si="0"/>
        <v>21</v>
      </c>
      <c r="C16" s="54" t="str">
        <f t="shared" ca="1" si="1"/>
        <v/>
      </c>
      <c r="D16" s="54">
        <f>VLOOKUP(F16&amp;G16,schermers!B:C,2,FALSE)</f>
        <v>114299</v>
      </c>
      <c r="E16" s="54">
        <f>VLOOKUP(P16&amp;Q16&amp;I16&amp;H16,wedstrijden!A:B,2,FALSE)</f>
        <v>3</v>
      </c>
      <c r="F16" s="41" t="s">
        <v>1921</v>
      </c>
      <c r="G16" s="41" t="s">
        <v>2101</v>
      </c>
      <c r="H16" s="41" t="s">
        <v>1025</v>
      </c>
      <c r="I16" s="41" t="s">
        <v>1091</v>
      </c>
      <c r="J16" s="63" t="s">
        <v>848</v>
      </c>
      <c r="K16" s="16">
        <v>43304</v>
      </c>
      <c r="L16" s="53">
        <v>43338</v>
      </c>
      <c r="O16" s="54">
        <f>VLOOKUP(D16&amp;R16,Ranglijst!D:E,2,FALSE)</f>
        <v>563</v>
      </c>
      <c r="P16" s="1" t="str">
        <f>VLOOKUP($D16,schermers!$C:$O,5,FALSE)</f>
        <v>Heren</v>
      </c>
      <c r="Q16" s="1" t="str">
        <f>VLOOKUP($D16,schermers!$C:$O,6,FALSE)</f>
        <v>Floret</v>
      </c>
      <c r="R16" s="1" t="str">
        <f>VLOOKUP(P16,lookups!A:B,2,FALSE)&amp;VLOOKUP(aanmeldingen!Q16,lookups!D:E,2,FALSE)&amp;VLOOKUP(I16,lookups!G:H,2,FALSE)</f>
        <v>HFS</v>
      </c>
      <c r="S16" s="1" t="str">
        <f>VLOOKUP(E16,wedstrijden!B:G,6,FALSE)</f>
        <v>NED</v>
      </c>
      <c r="T16" s="1" t="str">
        <f>VLOOKUP($D16,schermers!$C:$O,8,FALSE)</f>
        <v>AMS</v>
      </c>
      <c r="U16" s="1" t="str">
        <f>IFERROR(VLOOKUP($D16,schermers!$C:$O,13,FALSE),"-")</f>
        <v>FIE01092002000</v>
      </c>
      <c r="V16" s="15">
        <f>IFERROR(VLOOKUP(E16,wedstrijden!B:H,7,FALSE),0)</f>
        <v>43351</v>
      </c>
      <c r="W16" s="15">
        <f>IFERROR(VLOOKUP(E16,wedstrijden!B:I,8,FALSE),0)</f>
        <v>43351</v>
      </c>
      <c r="X16" s="94">
        <f>IF(ISERROR(VLOOKUP(I16,lookups!G:I,3,FALSE)),0,IF(VLOOKUP(I16,lookups!G:I,3,FALSE)=0,0,VLOOKUP(I16,lookups!G:I,3,FALSE)))</f>
        <v>500</v>
      </c>
      <c r="Y16" s="54">
        <f t="shared" ca="1" si="2"/>
        <v>999999999</v>
      </c>
      <c r="Z16" s="54">
        <f t="shared" si="3"/>
        <v>3114299</v>
      </c>
      <c r="AA16" s="54">
        <f>IF(LEFT(J16,2)&lt;&gt;"ok","-",IF(M16&lt;&gt;"","-",VLOOKUP(P16&amp;Q16&amp;I16&amp;H16,wedstrijden!A:B,2,FALSE)))</f>
        <v>3</v>
      </c>
      <c r="AB16" s="54">
        <f t="shared" ca="1" si="4"/>
        <v>0</v>
      </c>
      <c r="AC16" s="54">
        <f t="shared" si="5"/>
        <v>1</v>
      </c>
      <c r="AD16" s="54">
        <f t="shared" si="6"/>
        <v>1</v>
      </c>
      <c r="AE16" s="54">
        <f t="shared" si="7"/>
        <v>0</v>
      </c>
      <c r="AF16" s="54">
        <f t="shared" si="8"/>
        <v>1</v>
      </c>
      <c r="AG16" s="54">
        <f t="shared" si="9"/>
        <v>0</v>
      </c>
      <c r="AH16" s="54">
        <f t="shared" si="10"/>
        <v>0</v>
      </c>
      <c r="AI16" s="54">
        <f t="shared" si="11"/>
        <v>0</v>
      </c>
      <c r="AJ16" s="54">
        <f t="shared" si="12"/>
        <v>0</v>
      </c>
      <c r="AK16" s="54">
        <f t="shared" ca="1" si="13"/>
        <v>0</v>
      </c>
      <c r="AL16" s="1" t="str">
        <f>VLOOKUP(D16,schermers!C:T,16,FALSE)</f>
        <v>XXX</v>
      </c>
    </row>
    <row r="17" spans="1:38" x14ac:dyDescent="0.2">
      <c r="A17" s="54">
        <f t="shared" si="14"/>
        <v>15</v>
      </c>
      <c r="B17" s="54">
        <f t="shared" si="0"/>
        <v>24</v>
      </c>
      <c r="C17" s="54" t="str">
        <f t="shared" ca="1" si="1"/>
        <v/>
      </c>
      <c r="D17" s="54">
        <f>VLOOKUP(F17&amp;G17,schermers!B:C,2,FALSE)</f>
        <v>114851</v>
      </c>
      <c r="E17" s="54">
        <f>VLOOKUP(P17&amp;Q17&amp;I17&amp;H17,wedstrijden!A:B,2,FALSE)</f>
        <v>3</v>
      </c>
      <c r="F17" s="41" t="s">
        <v>1112</v>
      </c>
      <c r="G17" s="41" t="s">
        <v>2104</v>
      </c>
      <c r="H17" s="41" t="s">
        <v>1025</v>
      </c>
      <c r="I17" s="41" t="s">
        <v>1091</v>
      </c>
      <c r="J17" s="63" t="s">
        <v>848</v>
      </c>
      <c r="K17" s="16">
        <v>43304</v>
      </c>
      <c r="L17" s="53">
        <v>43342</v>
      </c>
      <c r="O17" s="54">
        <f>VLOOKUP(D17&amp;R17,Ranglijst!D:E,2,FALSE)</f>
        <v>388</v>
      </c>
      <c r="P17" s="1" t="str">
        <f>VLOOKUP($D17,schermers!$C:$O,5,FALSE)</f>
        <v>Heren</v>
      </c>
      <c r="Q17" s="1" t="str">
        <f>VLOOKUP($D17,schermers!$C:$O,6,FALSE)</f>
        <v>Floret</v>
      </c>
      <c r="R17" s="1" t="str">
        <f>VLOOKUP(P17,lookups!A:B,2,FALSE)&amp;VLOOKUP(aanmeldingen!Q17,lookups!D:E,2,FALSE)&amp;VLOOKUP(I17,lookups!G:H,2,FALSE)</f>
        <v>HFS</v>
      </c>
      <c r="S17" s="1" t="str">
        <f>VLOOKUP(E17,wedstrijden!B:G,6,FALSE)</f>
        <v>NED</v>
      </c>
      <c r="T17" s="1" t="str">
        <f>VLOOKUP($D17,schermers!$C:$O,8,FALSE)</f>
        <v>AMS</v>
      </c>
      <c r="U17" s="1" t="str">
        <f>IFERROR(VLOOKUP($D17,schermers!$C:$O,13,FALSE),"-")</f>
        <v>FIE11012004000</v>
      </c>
      <c r="V17" s="15">
        <f>IFERROR(VLOOKUP(E17,wedstrijden!B:H,7,FALSE),0)</f>
        <v>43351</v>
      </c>
      <c r="W17" s="15">
        <f>IFERROR(VLOOKUP(E17,wedstrijden!B:I,8,FALSE),0)</f>
        <v>43351</v>
      </c>
      <c r="X17" s="94">
        <f>IF(ISERROR(VLOOKUP(I17,lookups!G:I,3,FALSE)),0,IF(VLOOKUP(I17,lookups!G:I,3,FALSE)=0,0,VLOOKUP(I17,lookups!G:I,3,FALSE)))</f>
        <v>500</v>
      </c>
      <c r="Y17" s="54">
        <f t="shared" ca="1" si="2"/>
        <v>999999999</v>
      </c>
      <c r="Z17" s="54">
        <f t="shared" si="3"/>
        <v>3114851</v>
      </c>
      <c r="AA17" s="54">
        <f>IF(LEFT(J17,2)&lt;&gt;"ok","-",IF(M17&lt;&gt;"","-",VLOOKUP(P17&amp;Q17&amp;I17&amp;H17,wedstrijden!A:B,2,FALSE)))</f>
        <v>3</v>
      </c>
      <c r="AB17" s="54">
        <f t="shared" ca="1" si="4"/>
        <v>0</v>
      </c>
      <c r="AC17" s="54">
        <f t="shared" si="5"/>
        <v>1</v>
      </c>
      <c r="AD17" s="54">
        <f t="shared" si="6"/>
        <v>1</v>
      </c>
      <c r="AE17" s="54">
        <f t="shared" si="7"/>
        <v>0</v>
      </c>
      <c r="AF17" s="54">
        <f t="shared" si="8"/>
        <v>1</v>
      </c>
      <c r="AG17" s="54">
        <f t="shared" si="9"/>
        <v>0</v>
      </c>
      <c r="AH17" s="54">
        <f t="shared" si="10"/>
        <v>0</v>
      </c>
      <c r="AI17" s="54">
        <f t="shared" si="11"/>
        <v>0</v>
      </c>
      <c r="AJ17" s="54">
        <f t="shared" si="12"/>
        <v>0</v>
      </c>
      <c r="AK17" s="54">
        <f t="shared" ca="1" si="13"/>
        <v>0</v>
      </c>
      <c r="AL17" s="1" t="str">
        <f>VLOOKUP(D17,schermers!C:T,16,FALSE)</f>
        <v>XXX</v>
      </c>
    </row>
    <row r="18" spans="1:38" x14ac:dyDescent="0.2">
      <c r="A18" s="54">
        <f t="shared" si="14"/>
        <v>16</v>
      </c>
      <c r="B18" s="54">
        <f t="shared" si="0"/>
        <v>27</v>
      </c>
      <c r="C18" s="54" t="str">
        <f t="shared" ca="1" si="1"/>
        <v/>
      </c>
      <c r="D18" s="54">
        <f>VLOOKUP(F18&amp;G18,schermers!B:C,2,FALSE)</f>
        <v>114953</v>
      </c>
      <c r="E18" s="54">
        <f>VLOOKUP(P18&amp;Q18&amp;I18&amp;H18,wedstrijden!A:B,2,FALSE)</f>
        <v>3</v>
      </c>
      <c r="F18" s="41" t="s">
        <v>1222</v>
      </c>
      <c r="G18" s="41" t="s">
        <v>1223</v>
      </c>
      <c r="H18" s="41" t="s">
        <v>1025</v>
      </c>
      <c r="I18" s="41" t="s">
        <v>1091</v>
      </c>
      <c r="J18" s="63" t="s">
        <v>848</v>
      </c>
      <c r="K18" s="16">
        <v>43304</v>
      </c>
      <c r="L18" s="53">
        <v>43338</v>
      </c>
      <c r="O18" s="54">
        <f>VLOOKUP(D18&amp;R18,Ranglijst!D:E,2,FALSE)</f>
        <v>133</v>
      </c>
      <c r="P18" s="1" t="str">
        <f>VLOOKUP($D18,schermers!$C:$O,5,FALSE)</f>
        <v>Heren</v>
      </c>
      <c r="Q18" s="1" t="str">
        <f>VLOOKUP($D18,schermers!$C:$O,6,FALSE)</f>
        <v>Floret</v>
      </c>
      <c r="R18" s="1" t="str">
        <f>VLOOKUP(P18,lookups!A:B,2,FALSE)&amp;VLOOKUP(aanmeldingen!Q18,lookups!D:E,2,FALSE)&amp;VLOOKUP(I18,lookups!G:H,2,FALSE)</f>
        <v>HFS</v>
      </c>
      <c r="S18" s="1" t="str">
        <f>VLOOKUP(E18,wedstrijden!B:G,6,FALSE)</f>
        <v>NED</v>
      </c>
      <c r="T18" s="1" t="str">
        <f>VLOOKUP($D18,schermers!$C:$O,8,FALSE)</f>
        <v>AMS</v>
      </c>
      <c r="U18" s="1" t="str">
        <f>IFERROR(VLOOKUP($D18,schermers!$C:$O,13,FALSE),"-")</f>
        <v>FIE09031967001</v>
      </c>
      <c r="V18" s="15">
        <f>IFERROR(VLOOKUP(E18,wedstrijden!B:H,7,FALSE),0)</f>
        <v>43351</v>
      </c>
      <c r="W18" s="15">
        <f>IFERROR(VLOOKUP(E18,wedstrijden!B:I,8,FALSE),0)</f>
        <v>43351</v>
      </c>
      <c r="X18" s="94">
        <f>IF(ISERROR(VLOOKUP(I18,lookups!G:I,3,FALSE)),0,IF(VLOOKUP(I18,lookups!G:I,3,FALSE)=0,0,VLOOKUP(I18,lookups!G:I,3,FALSE)))</f>
        <v>500</v>
      </c>
      <c r="Y18" s="54">
        <f t="shared" ca="1" si="2"/>
        <v>999999999</v>
      </c>
      <c r="Z18" s="54">
        <f t="shared" si="3"/>
        <v>3114953</v>
      </c>
      <c r="AA18" s="54">
        <f>IF(LEFT(J18,2)&lt;&gt;"ok","-",IF(M18&lt;&gt;"","-",VLOOKUP(P18&amp;Q18&amp;I18&amp;H18,wedstrijden!A:B,2,FALSE)))</f>
        <v>3</v>
      </c>
      <c r="AB18" s="54">
        <f t="shared" ca="1" si="4"/>
        <v>0</v>
      </c>
      <c r="AC18" s="54">
        <f t="shared" si="5"/>
        <v>1</v>
      </c>
      <c r="AD18" s="54">
        <f t="shared" si="6"/>
        <v>1</v>
      </c>
      <c r="AE18" s="54">
        <f t="shared" si="7"/>
        <v>0</v>
      </c>
      <c r="AF18" s="54">
        <f t="shared" si="8"/>
        <v>1</v>
      </c>
      <c r="AG18" s="54">
        <f t="shared" si="9"/>
        <v>0</v>
      </c>
      <c r="AH18" s="54">
        <f t="shared" si="10"/>
        <v>0</v>
      </c>
      <c r="AI18" s="54">
        <f t="shared" si="11"/>
        <v>0</v>
      </c>
      <c r="AJ18" s="54">
        <f t="shared" si="12"/>
        <v>0</v>
      </c>
      <c r="AK18" s="54">
        <f t="shared" ca="1" si="13"/>
        <v>0</v>
      </c>
      <c r="AL18" s="1" t="str">
        <f>VLOOKUP(D18,schermers!C:T,16,FALSE)</f>
        <v>XXX</v>
      </c>
    </row>
    <row r="19" spans="1:38" x14ac:dyDescent="0.2">
      <c r="A19" s="54">
        <f t="shared" si="14"/>
        <v>17</v>
      </c>
      <c r="B19" s="54">
        <f t="shared" si="0"/>
        <v>41</v>
      </c>
      <c r="C19" s="54" t="str">
        <f t="shared" ca="1" si="1"/>
        <v/>
      </c>
      <c r="D19" s="54">
        <f>VLOOKUP(F19&amp;G19,schermers!B:C,2,FALSE)</f>
        <v>105853</v>
      </c>
      <c r="E19" s="54">
        <f>VLOOKUP(P19&amp;Q19&amp;I19&amp;H19,wedstrijden!A:B,2,FALSE)</f>
        <v>6</v>
      </c>
      <c r="F19" s="41" t="s">
        <v>1081</v>
      </c>
      <c r="G19" s="41" t="s">
        <v>248</v>
      </c>
      <c r="H19" s="41" t="s">
        <v>1025</v>
      </c>
      <c r="I19" s="41" t="s">
        <v>1091</v>
      </c>
      <c r="J19" s="63" t="s">
        <v>848</v>
      </c>
      <c r="K19" s="16">
        <v>43304</v>
      </c>
      <c r="L19" s="53">
        <v>43338</v>
      </c>
      <c r="O19" s="54">
        <f>VLOOKUP(D19&amp;R19,Ranglijst!D:E,2,FALSE)</f>
        <v>250</v>
      </c>
      <c r="P19" s="1" t="str">
        <f>VLOOKUP($D19,schermers!$C:$O,5,FALSE)</f>
        <v>Heren</v>
      </c>
      <c r="Q19" s="1" t="str">
        <f>VLOOKUP($D19,schermers!$C:$O,6,FALSE)</f>
        <v>Sabel</v>
      </c>
      <c r="R19" s="1" t="str">
        <f>VLOOKUP(P19,lookups!A:B,2,FALSE)&amp;VLOOKUP(aanmeldingen!Q19,lookups!D:E,2,FALSE)&amp;VLOOKUP(I19,lookups!G:H,2,FALSE)</f>
        <v>HSS</v>
      </c>
      <c r="S19" s="1" t="str">
        <f>VLOOKUP(E19,wedstrijden!B:G,6,FALSE)</f>
        <v>NED</v>
      </c>
      <c r="T19" s="1" t="str">
        <f>VLOOKUP($D19,schermers!$C:$O,8,FALSE)</f>
        <v>AMS</v>
      </c>
      <c r="U19" s="1" t="str">
        <f>IFERROR(VLOOKUP($D19,schermers!$C:$O,13,FALSE),"-")</f>
        <v>FIE11031985002</v>
      </c>
      <c r="V19" s="15">
        <f>IFERROR(VLOOKUP(E19,wedstrijden!B:H,7,FALSE),0)</f>
        <v>43352</v>
      </c>
      <c r="W19" s="15">
        <f>IFERROR(VLOOKUP(E19,wedstrijden!B:I,8,FALSE),0)</f>
        <v>43352</v>
      </c>
      <c r="X19" s="94">
        <f>IF(ISERROR(VLOOKUP(I19,lookups!G:I,3,FALSE)),0,IF(VLOOKUP(I19,lookups!G:I,3,FALSE)=0,0,VLOOKUP(I19,lookups!G:I,3,FALSE)))</f>
        <v>500</v>
      </c>
      <c r="Y19" s="54">
        <f t="shared" ca="1" si="2"/>
        <v>999999999</v>
      </c>
      <c r="Z19" s="54">
        <f t="shared" si="3"/>
        <v>6105853</v>
      </c>
      <c r="AA19" s="54">
        <f>IF(LEFT(J19,2)&lt;&gt;"ok","-",IF(M19&lt;&gt;"","-",VLOOKUP(P19&amp;Q19&amp;I19&amp;H19,wedstrijden!A:B,2,FALSE)))</f>
        <v>6</v>
      </c>
      <c r="AB19" s="54">
        <f t="shared" ca="1" si="4"/>
        <v>0</v>
      </c>
      <c r="AC19" s="54">
        <f t="shared" si="5"/>
        <v>1</v>
      </c>
      <c r="AD19" s="54">
        <f t="shared" si="6"/>
        <v>1</v>
      </c>
      <c r="AE19" s="54">
        <f t="shared" si="7"/>
        <v>0</v>
      </c>
      <c r="AF19" s="54">
        <f t="shared" si="8"/>
        <v>1</v>
      </c>
      <c r="AG19" s="54">
        <f t="shared" si="9"/>
        <v>0</v>
      </c>
      <c r="AH19" s="54">
        <f t="shared" si="10"/>
        <v>0</v>
      </c>
      <c r="AI19" s="54">
        <f t="shared" si="11"/>
        <v>0</v>
      </c>
      <c r="AJ19" s="54">
        <f t="shared" si="12"/>
        <v>0</v>
      </c>
      <c r="AK19" s="54">
        <f t="shared" ca="1" si="13"/>
        <v>0</v>
      </c>
      <c r="AL19" s="1" t="str">
        <f>VLOOKUP(D19,schermers!C:T,16,FALSE)</f>
        <v>XXX</v>
      </c>
    </row>
    <row r="20" spans="1:38" x14ac:dyDescent="0.2">
      <c r="A20" s="54">
        <f t="shared" si="14"/>
        <v>18</v>
      </c>
      <c r="B20" s="54">
        <f t="shared" si="0"/>
        <v>25</v>
      </c>
      <c r="C20" s="54" t="str">
        <f t="shared" ca="1" si="1"/>
        <v/>
      </c>
      <c r="D20" s="54">
        <f>VLOOKUP(F20&amp;G20,schermers!B:C,2,FALSE)</f>
        <v>114853</v>
      </c>
      <c r="E20" s="54">
        <f>VLOOKUP(P20&amp;Q20&amp;I20&amp;H20,wedstrijden!A:B,2,FALSE)</f>
        <v>3</v>
      </c>
      <c r="F20" s="41" t="s">
        <v>1159</v>
      </c>
      <c r="G20" s="41" t="s">
        <v>120</v>
      </c>
      <c r="H20" s="41" t="s">
        <v>1025</v>
      </c>
      <c r="I20" s="41" t="s">
        <v>1091</v>
      </c>
      <c r="J20" s="63" t="s">
        <v>848</v>
      </c>
      <c r="K20" s="16">
        <v>43304</v>
      </c>
      <c r="L20" s="53">
        <v>43338</v>
      </c>
      <c r="O20" s="54">
        <f>VLOOKUP(D20&amp;R20,Ranglijst!D:E,2,FALSE)</f>
        <v>889</v>
      </c>
      <c r="P20" s="1" t="str">
        <f>VLOOKUP($D20,schermers!$C:$O,5,FALSE)</f>
        <v>Heren</v>
      </c>
      <c r="Q20" s="1" t="str">
        <f>VLOOKUP($D20,schermers!$C:$O,6,FALSE)</f>
        <v>Floret</v>
      </c>
      <c r="R20" s="1" t="str">
        <f>VLOOKUP(P20,lookups!A:B,2,FALSE)&amp;VLOOKUP(aanmeldingen!Q20,lookups!D:E,2,FALSE)&amp;VLOOKUP(I20,lookups!G:H,2,FALSE)</f>
        <v>HFS</v>
      </c>
      <c r="S20" s="1" t="str">
        <f>VLOOKUP(E20,wedstrijden!B:G,6,FALSE)</f>
        <v>NED</v>
      </c>
      <c r="T20" s="1" t="str">
        <f>VLOOKUP($D20,schermers!$C:$O,8,FALSE)</f>
        <v>AMS</v>
      </c>
      <c r="U20" s="1" t="str">
        <f>IFERROR(VLOOKUP($D20,schermers!$C:$O,13,FALSE),"-")</f>
        <v>FIE08062000001</v>
      </c>
      <c r="V20" s="15">
        <f>IFERROR(VLOOKUP(E20,wedstrijden!B:H,7,FALSE),0)</f>
        <v>43351</v>
      </c>
      <c r="W20" s="15">
        <f>IFERROR(VLOOKUP(E20,wedstrijden!B:I,8,FALSE),0)</f>
        <v>43351</v>
      </c>
      <c r="X20" s="94">
        <f>IF(ISERROR(VLOOKUP(I20,lookups!G:I,3,FALSE)),0,IF(VLOOKUP(I20,lookups!G:I,3,FALSE)=0,0,VLOOKUP(I20,lookups!G:I,3,FALSE)))</f>
        <v>500</v>
      </c>
      <c r="Y20" s="54">
        <f t="shared" ca="1" si="2"/>
        <v>999999999</v>
      </c>
      <c r="Z20" s="54">
        <f t="shared" si="3"/>
        <v>3114853</v>
      </c>
      <c r="AA20" s="54">
        <f>IF(LEFT(J20,2)&lt;&gt;"ok","-",IF(M20&lt;&gt;"","-",VLOOKUP(P20&amp;Q20&amp;I20&amp;H20,wedstrijden!A:B,2,FALSE)))</f>
        <v>3</v>
      </c>
      <c r="AB20" s="54">
        <f t="shared" ca="1" si="4"/>
        <v>0</v>
      </c>
      <c r="AC20" s="54">
        <f t="shared" si="5"/>
        <v>1</v>
      </c>
      <c r="AD20" s="54">
        <f t="shared" si="6"/>
        <v>1</v>
      </c>
      <c r="AE20" s="54">
        <f t="shared" si="7"/>
        <v>0</v>
      </c>
      <c r="AF20" s="54">
        <f t="shared" si="8"/>
        <v>1</v>
      </c>
      <c r="AG20" s="54">
        <f t="shared" si="9"/>
        <v>0</v>
      </c>
      <c r="AH20" s="54">
        <f t="shared" si="10"/>
        <v>0</v>
      </c>
      <c r="AI20" s="54">
        <f t="shared" si="11"/>
        <v>0</v>
      </c>
      <c r="AJ20" s="54">
        <f t="shared" si="12"/>
        <v>0</v>
      </c>
      <c r="AK20" s="54">
        <f t="shared" ca="1" si="13"/>
        <v>0</v>
      </c>
      <c r="AL20" s="1" t="str">
        <f>VLOOKUP(D20,schermers!C:T,16,FALSE)</f>
        <v>XXX</v>
      </c>
    </row>
    <row r="21" spans="1:38" x14ac:dyDescent="0.2">
      <c r="A21" s="54">
        <f t="shared" si="14"/>
        <v>19</v>
      </c>
      <c r="B21" s="54">
        <f t="shared" si="0"/>
        <v>32</v>
      </c>
      <c r="C21" s="54" t="str">
        <f t="shared" ca="1" si="1"/>
        <v/>
      </c>
      <c r="D21" s="54">
        <f>VLOOKUP(F21&amp;G21,schermers!B:C,2,FALSE)</f>
        <v>110067</v>
      </c>
      <c r="E21" s="54">
        <f>VLOOKUP(P21&amp;Q21&amp;I21&amp;H21,wedstrijden!A:B,2,FALSE)</f>
        <v>5</v>
      </c>
      <c r="F21" s="41" t="s">
        <v>989</v>
      </c>
      <c r="G21" s="41" t="s">
        <v>315</v>
      </c>
      <c r="H21" s="41" t="s">
        <v>1025</v>
      </c>
      <c r="I21" s="41" t="s">
        <v>1091</v>
      </c>
      <c r="J21" s="63" t="s">
        <v>848</v>
      </c>
      <c r="K21" s="16">
        <v>43304</v>
      </c>
      <c r="L21" s="53">
        <v>43338</v>
      </c>
      <c r="O21" s="54">
        <f>VLOOKUP(D21&amp;R21,Ranglijst!D:E,2,FALSE)</f>
        <v>3339</v>
      </c>
      <c r="P21" s="1" t="str">
        <f>VLOOKUP($D21,schermers!$C:$O,5,FALSE)</f>
        <v>Dames</v>
      </c>
      <c r="Q21" s="1" t="str">
        <f>VLOOKUP($D21,schermers!$C:$O,6,FALSE)</f>
        <v>Floret</v>
      </c>
      <c r="R21" s="1" t="str">
        <f>VLOOKUP(P21,lookups!A:B,2,FALSE)&amp;VLOOKUP(aanmeldingen!Q21,lookups!D:E,2,FALSE)&amp;VLOOKUP(I21,lookups!G:H,2,FALSE)</f>
        <v>DFS</v>
      </c>
      <c r="S21" s="1" t="str">
        <f>VLOOKUP(E21,wedstrijden!B:G,6,FALSE)</f>
        <v>NED</v>
      </c>
      <c r="T21" s="1" t="str">
        <f>VLOOKUP($D21,schermers!$C:$O,8,FALSE)</f>
        <v>AMS</v>
      </c>
      <c r="U21" s="1" t="str">
        <f>IFERROR(VLOOKUP($D21,schermers!$C:$O,13,FALSE),"-")</f>
        <v>FIE11051996000</v>
      </c>
      <c r="V21" s="15">
        <f>IFERROR(VLOOKUP(E21,wedstrijden!B:H,7,FALSE),0)</f>
        <v>43352</v>
      </c>
      <c r="W21" s="15">
        <f>IFERROR(VLOOKUP(E21,wedstrijden!B:I,8,FALSE),0)</f>
        <v>43352</v>
      </c>
      <c r="X21" s="94">
        <f>IF(ISERROR(VLOOKUP(I21,lookups!G:I,3,FALSE)),0,IF(VLOOKUP(I21,lookups!G:I,3,FALSE)=0,0,VLOOKUP(I21,lookups!G:I,3,FALSE)))</f>
        <v>500</v>
      </c>
      <c r="Y21" s="54">
        <f t="shared" ca="1" si="2"/>
        <v>999999999</v>
      </c>
      <c r="Z21" s="54">
        <f t="shared" si="3"/>
        <v>5110067</v>
      </c>
      <c r="AA21" s="54">
        <f>IF(LEFT(J21,2)&lt;&gt;"ok","-",IF(M21&lt;&gt;"","-",VLOOKUP(P21&amp;Q21&amp;I21&amp;H21,wedstrijden!A:B,2,FALSE)))</f>
        <v>5</v>
      </c>
      <c r="AB21" s="54">
        <f t="shared" ca="1" si="4"/>
        <v>0</v>
      </c>
      <c r="AC21" s="54">
        <f t="shared" si="5"/>
        <v>1</v>
      </c>
      <c r="AD21" s="54">
        <f t="shared" si="6"/>
        <v>1</v>
      </c>
      <c r="AE21" s="54">
        <f t="shared" si="7"/>
        <v>0</v>
      </c>
      <c r="AF21" s="54">
        <f t="shared" si="8"/>
        <v>1</v>
      </c>
      <c r="AG21" s="54">
        <f t="shared" si="9"/>
        <v>0</v>
      </c>
      <c r="AH21" s="54">
        <f t="shared" si="10"/>
        <v>0</v>
      </c>
      <c r="AI21" s="54">
        <f t="shared" si="11"/>
        <v>0</v>
      </c>
      <c r="AJ21" s="54">
        <f t="shared" si="12"/>
        <v>0</v>
      </c>
      <c r="AK21" s="54">
        <f t="shared" ca="1" si="13"/>
        <v>0</v>
      </c>
      <c r="AL21" s="1" t="str">
        <f>VLOOKUP(D21,schermers!C:T,16,FALSE)</f>
        <v>XXX</v>
      </c>
    </row>
    <row r="22" spans="1:38" x14ac:dyDescent="0.2">
      <c r="A22" s="54">
        <f t="shared" si="14"/>
        <v>20</v>
      </c>
      <c r="B22" s="54">
        <f t="shared" si="0"/>
        <v>48</v>
      </c>
      <c r="C22" s="54" t="str">
        <f t="shared" ca="1" si="1"/>
        <v/>
      </c>
      <c r="D22" s="54">
        <f>VLOOKUP(F22&amp;G22,schermers!B:C,2,FALSE)</f>
        <v>113794</v>
      </c>
      <c r="E22" s="54">
        <f>VLOOKUP(P22&amp;Q22&amp;I22&amp;H22,wedstrijden!A:B,2,FALSE)</f>
        <v>6</v>
      </c>
      <c r="F22" s="41" t="s">
        <v>1097</v>
      </c>
      <c r="G22" s="41" t="s">
        <v>1098</v>
      </c>
      <c r="H22" s="41" t="s">
        <v>1025</v>
      </c>
      <c r="I22" s="41" t="s">
        <v>1091</v>
      </c>
      <c r="J22" s="63" t="s">
        <v>848</v>
      </c>
      <c r="K22" s="16">
        <v>43304</v>
      </c>
      <c r="L22" s="53">
        <v>43338</v>
      </c>
      <c r="O22" s="54">
        <f>VLOOKUP(D22&amp;R22,Ranglijst!D:E,2,FALSE)</f>
        <v>867</v>
      </c>
      <c r="P22" s="1" t="str">
        <f>VLOOKUP($D22,schermers!$C:$O,5,FALSE)</f>
        <v>Heren</v>
      </c>
      <c r="Q22" s="1" t="str">
        <f>VLOOKUP($D22,schermers!$C:$O,6,FALSE)</f>
        <v>Sabel</v>
      </c>
      <c r="R22" s="1" t="str">
        <f>VLOOKUP(P22,lookups!A:B,2,FALSE)&amp;VLOOKUP(aanmeldingen!Q22,lookups!D:E,2,FALSE)&amp;VLOOKUP(I22,lookups!G:H,2,FALSE)</f>
        <v>HSS</v>
      </c>
      <c r="S22" s="1" t="str">
        <f>VLOOKUP(E22,wedstrijden!B:G,6,FALSE)</f>
        <v>NED</v>
      </c>
      <c r="T22" s="1" t="str">
        <f>VLOOKUP($D22,schermers!$C:$O,8,FALSE)</f>
        <v>AMS</v>
      </c>
      <c r="U22" s="1" t="str">
        <f>IFERROR(VLOOKUP($D22,schermers!$C:$O,13,FALSE),"-")</f>
        <v>FIE09082002001</v>
      </c>
      <c r="V22" s="15">
        <f>IFERROR(VLOOKUP(E22,wedstrijden!B:H,7,FALSE),0)</f>
        <v>43352</v>
      </c>
      <c r="W22" s="15">
        <f>IFERROR(VLOOKUP(E22,wedstrijden!B:I,8,FALSE),0)</f>
        <v>43352</v>
      </c>
      <c r="X22" s="94">
        <f>IF(ISERROR(VLOOKUP(I22,lookups!G:I,3,FALSE)),0,IF(VLOOKUP(I22,lookups!G:I,3,FALSE)=0,0,VLOOKUP(I22,lookups!G:I,3,FALSE)))</f>
        <v>500</v>
      </c>
      <c r="Y22" s="54">
        <f t="shared" ca="1" si="2"/>
        <v>999999999</v>
      </c>
      <c r="Z22" s="54">
        <f t="shared" si="3"/>
        <v>6113794</v>
      </c>
      <c r="AA22" s="54">
        <f>IF(LEFT(J22,2)&lt;&gt;"ok","-",IF(M22&lt;&gt;"","-",VLOOKUP(P22&amp;Q22&amp;I22&amp;H22,wedstrijden!A:B,2,FALSE)))</f>
        <v>6</v>
      </c>
      <c r="AB22" s="54">
        <f t="shared" ca="1" si="4"/>
        <v>0</v>
      </c>
      <c r="AC22" s="54">
        <f t="shared" si="5"/>
        <v>1</v>
      </c>
      <c r="AD22" s="54">
        <f t="shared" si="6"/>
        <v>1</v>
      </c>
      <c r="AE22" s="54">
        <f t="shared" si="7"/>
        <v>0</v>
      </c>
      <c r="AF22" s="54">
        <f t="shared" si="8"/>
        <v>1</v>
      </c>
      <c r="AG22" s="54">
        <f t="shared" si="9"/>
        <v>0</v>
      </c>
      <c r="AH22" s="54">
        <f t="shared" si="10"/>
        <v>0</v>
      </c>
      <c r="AI22" s="54">
        <f t="shared" si="11"/>
        <v>0</v>
      </c>
      <c r="AJ22" s="54">
        <f t="shared" si="12"/>
        <v>0</v>
      </c>
      <c r="AK22" s="54">
        <f t="shared" ca="1" si="13"/>
        <v>0</v>
      </c>
      <c r="AL22" s="1" t="str">
        <f>VLOOKUP(D22,schermers!C:T,16,FALSE)</f>
        <v>XXX</v>
      </c>
    </row>
    <row r="23" spans="1:38" x14ac:dyDescent="0.2">
      <c r="A23" s="54">
        <f t="shared" si="14"/>
        <v>21</v>
      </c>
      <c r="B23" s="54">
        <f t="shared" si="0"/>
        <v>6</v>
      </c>
      <c r="C23" s="54" t="str">
        <f t="shared" ca="1" si="1"/>
        <v/>
      </c>
      <c r="D23" s="54">
        <f>VLOOKUP(F23&amp;G23,schermers!B:C,2,FALSE)</f>
        <v>108306</v>
      </c>
      <c r="E23" s="54">
        <f>VLOOKUP(P23&amp;Q23&amp;I23&amp;H23,wedstrijden!A:B,2,FALSE)</f>
        <v>3</v>
      </c>
      <c r="F23" s="41" t="s">
        <v>1229</v>
      </c>
      <c r="G23" s="41" t="s">
        <v>603</v>
      </c>
      <c r="H23" s="41" t="s">
        <v>1025</v>
      </c>
      <c r="I23" s="41" t="s">
        <v>1091</v>
      </c>
      <c r="J23" s="63" t="s">
        <v>848</v>
      </c>
      <c r="K23" s="16">
        <v>43304</v>
      </c>
      <c r="L23" s="53">
        <v>43338</v>
      </c>
      <c r="O23" s="54">
        <f>VLOOKUP(D23&amp;R23,Ranglijst!D:E,2,FALSE)</f>
        <v>2279</v>
      </c>
      <c r="P23" s="1" t="str">
        <f>VLOOKUP($D23,schermers!$C:$O,5,FALSE)</f>
        <v>Heren</v>
      </c>
      <c r="Q23" s="1" t="str">
        <f>VLOOKUP($D23,schermers!$C:$O,6,FALSE)</f>
        <v>Floret</v>
      </c>
      <c r="R23" s="1" t="str">
        <f>VLOOKUP(P23,lookups!A:B,2,FALSE)&amp;VLOOKUP(aanmeldingen!Q23,lookups!D:E,2,FALSE)&amp;VLOOKUP(I23,lookups!G:H,2,FALSE)</f>
        <v>HFS</v>
      </c>
      <c r="S23" s="1" t="str">
        <f>VLOOKUP(E23,wedstrijden!B:G,6,FALSE)</f>
        <v>NED</v>
      </c>
      <c r="T23" s="1" t="str">
        <f>VLOOKUP($D23,schermers!$C:$O,8,FALSE)</f>
        <v>AMS</v>
      </c>
      <c r="U23" s="1" t="str">
        <f>IFERROR(VLOOKUP($D23,schermers!$C:$O,13,FALSE),"-")</f>
        <v>FIE21071993003</v>
      </c>
      <c r="V23" s="15">
        <f>IFERROR(VLOOKUP(E23,wedstrijden!B:H,7,FALSE),0)</f>
        <v>43351</v>
      </c>
      <c r="W23" s="15">
        <f>IFERROR(VLOOKUP(E23,wedstrijden!B:I,8,FALSE),0)</f>
        <v>43351</v>
      </c>
      <c r="X23" s="94">
        <f>IF(ISERROR(VLOOKUP(I23,lookups!G:I,3,FALSE)),0,IF(VLOOKUP(I23,lookups!G:I,3,FALSE)=0,0,VLOOKUP(I23,lookups!G:I,3,FALSE)))</f>
        <v>500</v>
      </c>
      <c r="Y23" s="54">
        <f t="shared" ca="1" si="2"/>
        <v>999999999</v>
      </c>
      <c r="Z23" s="54">
        <f t="shared" si="3"/>
        <v>3108306</v>
      </c>
      <c r="AA23" s="54">
        <f>IF(LEFT(J23,2)&lt;&gt;"ok","-",IF(M23&lt;&gt;"","-",VLOOKUP(P23&amp;Q23&amp;I23&amp;H23,wedstrijden!A:B,2,FALSE)))</f>
        <v>3</v>
      </c>
      <c r="AB23" s="54">
        <f t="shared" ca="1" si="4"/>
        <v>0</v>
      </c>
      <c r="AC23" s="54">
        <f t="shared" si="5"/>
        <v>1</v>
      </c>
      <c r="AD23" s="54">
        <f t="shared" si="6"/>
        <v>1</v>
      </c>
      <c r="AE23" s="54">
        <f t="shared" si="7"/>
        <v>0</v>
      </c>
      <c r="AF23" s="54">
        <f t="shared" si="8"/>
        <v>1</v>
      </c>
      <c r="AG23" s="54">
        <f t="shared" si="9"/>
        <v>0</v>
      </c>
      <c r="AH23" s="54">
        <f t="shared" si="10"/>
        <v>0</v>
      </c>
      <c r="AI23" s="54">
        <f t="shared" si="11"/>
        <v>0</v>
      </c>
      <c r="AJ23" s="54">
        <f t="shared" si="12"/>
        <v>0</v>
      </c>
      <c r="AK23" s="54">
        <f t="shared" ca="1" si="13"/>
        <v>0</v>
      </c>
      <c r="AL23" s="1" t="str">
        <f>VLOOKUP(D23,schermers!C:T,16,FALSE)</f>
        <v>XXX</v>
      </c>
    </row>
    <row r="24" spans="1:38" x14ac:dyDescent="0.2">
      <c r="A24" s="54">
        <f t="shared" si="14"/>
        <v>22</v>
      </c>
      <c r="B24" s="54">
        <f t="shared" si="0"/>
        <v>76</v>
      </c>
      <c r="C24" s="54" t="str">
        <f t="shared" ca="1" si="1"/>
        <v/>
      </c>
      <c r="D24" s="54">
        <f>VLOOKUP(F24&amp;G24,schermers!B:C,2,FALSE)</f>
        <v>112831</v>
      </c>
      <c r="E24" s="54">
        <f>VLOOKUP(P24&amp;Q24&amp;I24&amp;H24,wedstrijden!A:B,2,FALSE)</f>
        <v>30</v>
      </c>
      <c r="F24" s="41" t="s">
        <v>1314</v>
      </c>
      <c r="G24" s="41" t="s">
        <v>1972</v>
      </c>
      <c r="H24" s="41" t="s">
        <v>662</v>
      </c>
      <c r="I24" s="41" t="s">
        <v>915</v>
      </c>
      <c r="J24" s="63" t="s">
        <v>848</v>
      </c>
      <c r="K24" s="16">
        <v>43303</v>
      </c>
      <c r="L24" s="8">
        <v>43348</v>
      </c>
      <c r="O24" s="54">
        <f>VLOOKUP(D24&amp;R24,Ranglijst!D:E,2,FALSE)</f>
        <v>1850</v>
      </c>
      <c r="P24" s="1" t="str">
        <f>VLOOKUP($D24,schermers!$C:$O,5,FALSE)</f>
        <v>Dames</v>
      </c>
      <c r="Q24" s="1" t="str">
        <f>VLOOKUP($D24,schermers!$C:$O,6,FALSE)</f>
        <v>Floret</v>
      </c>
      <c r="R24" s="1" t="str">
        <f>VLOOKUP(P24,lookups!A:B,2,FALSE)&amp;VLOOKUP(aanmeldingen!Q24,lookups!D:E,2,FALSE)&amp;VLOOKUP(I24,lookups!G:H,2,FALSE)</f>
        <v>DFC</v>
      </c>
      <c r="S24" s="1" t="str">
        <f>VLOOKUP(E24,wedstrijden!B:G,6,FALSE)</f>
        <v>GBR</v>
      </c>
      <c r="T24" s="1" t="str">
        <f>VLOOKUP($D24,schermers!$C:$O,8,FALSE)</f>
        <v>AMS</v>
      </c>
      <c r="U24" s="1" t="str">
        <f>IFERROR(VLOOKUP($D24,schermers!$C:$O,13,FALSE),"-")</f>
        <v>FIE03112003001</v>
      </c>
      <c r="V24" s="15">
        <f>IFERROR(VLOOKUP(E24,wedstrijden!B:H,7,FALSE),0)</f>
        <v>43372</v>
      </c>
      <c r="W24" s="15">
        <f>IFERROR(VLOOKUP(E24,wedstrijden!B:I,8,FALSE),0)</f>
        <v>43373</v>
      </c>
      <c r="X24" s="94">
        <f>IF(ISERROR(VLOOKUP(I24,lookups!G:I,3,FALSE)),0,IF(VLOOKUP(I24,lookups!G:I,3,FALSE)=0,0,VLOOKUP(I24,lookups!G:I,3,FALSE)))</f>
        <v>500</v>
      </c>
      <c r="Y24" s="54">
        <f t="shared" ca="1" si="2"/>
        <v>999999999</v>
      </c>
      <c r="Z24" s="54">
        <f t="shared" si="3"/>
        <v>30112831</v>
      </c>
      <c r="AA24" s="54">
        <f>IF(LEFT(J24,2)&lt;&gt;"ok","-",IF(M24&lt;&gt;"","-",VLOOKUP(P24&amp;Q24&amp;I24&amp;H24,wedstrijden!A:B,2,FALSE)))</f>
        <v>30</v>
      </c>
      <c r="AB24" s="54">
        <f t="shared" ca="1" si="4"/>
        <v>0</v>
      </c>
      <c r="AC24" s="54">
        <f t="shared" si="5"/>
        <v>1</v>
      </c>
      <c r="AD24" s="54">
        <f t="shared" si="6"/>
        <v>1</v>
      </c>
      <c r="AE24" s="54">
        <f t="shared" si="7"/>
        <v>0</v>
      </c>
      <c r="AF24" s="54">
        <f t="shared" si="8"/>
        <v>1</v>
      </c>
      <c r="AG24" s="54">
        <f t="shared" si="9"/>
        <v>1</v>
      </c>
      <c r="AH24" s="54">
        <f t="shared" si="10"/>
        <v>1</v>
      </c>
      <c r="AI24" s="54">
        <f t="shared" si="11"/>
        <v>1</v>
      </c>
      <c r="AJ24" s="54">
        <f t="shared" si="12"/>
        <v>1</v>
      </c>
      <c r="AK24" s="54">
        <f t="shared" ca="1" si="13"/>
        <v>1</v>
      </c>
      <c r="AL24" s="1" t="str">
        <f>VLOOKUP(D24,schermers!C:T,16,FALSE)</f>
        <v>XXX</v>
      </c>
    </row>
    <row r="25" spans="1:38" x14ac:dyDescent="0.2">
      <c r="A25" s="54">
        <f t="shared" si="14"/>
        <v>23</v>
      </c>
      <c r="B25" s="54">
        <f t="shared" si="0"/>
        <v>79</v>
      </c>
      <c r="C25" s="54" t="str">
        <f t="shared" ca="1" si="1"/>
        <v/>
      </c>
      <c r="D25" s="54">
        <f>VLOOKUP(F25&amp;G25,schermers!B:C,2,FALSE)</f>
        <v>115309</v>
      </c>
      <c r="E25" s="54">
        <f>VLOOKUP(P25&amp;Q25&amp;I25&amp;H25,wedstrijden!A:B,2,FALSE)</f>
        <v>30</v>
      </c>
      <c r="F25" s="41" t="s">
        <v>2086</v>
      </c>
      <c r="G25" s="41" t="s">
        <v>2087</v>
      </c>
      <c r="H25" s="41" t="s">
        <v>662</v>
      </c>
      <c r="I25" s="41" t="s">
        <v>915</v>
      </c>
      <c r="J25" s="63" t="s">
        <v>848</v>
      </c>
      <c r="K25" s="16">
        <v>43303</v>
      </c>
      <c r="L25" s="8">
        <v>43348</v>
      </c>
      <c r="O25" s="54">
        <f>VLOOKUP(D25&amp;R25,Ranglijst!D:E,2,FALSE)</f>
        <v>3140</v>
      </c>
      <c r="P25" s="1" t="str">
        <f>VLOOKUP($D25,schermers!$C:$O,5,FALSE)</f>
        <v>Dames</v>
      </c>
      <c r="Q25" s="1" t="str">
        <f>VLOOKUP($D25,schermers!$C:$O,6,FALSE)</f>
        <v>Floret</v>
      </c>
      <c r="R25" s="1" t="str">
        <f>VLOOKUP(P25,lookups!A:B,2,FALSE)&amp;VLOOKUP(aanmeldingen!Q25,lookups!D:E,2,FALSE)&amp;VLOOKUP(I25,lookups!G:H,2,FALSE)</f>
        <v>DFC</v>
      </c>
      <c r="S25" s="1" t="str">
        <f>VLOOKUP(E25,wedstrijden!B:G,6,FALSE)</f>
        <v>GBR</v>
      </c>
      <c r="T25" s="1" t="str">
        <f>VLOOKUP($D25,schermers!$C:$O,8,FALSE)</f>
        <v>AMS</v>
      </c>
      <c r="U25" s="1" t="str">
        <f>IFERROR(VLOOKUP($D25,schermers!$C:$O,13,FALSE),"-")</f>
        <v>FIE25012004000</v>
      </c>
      <c r="V25" s="15">
        <f>IFERROR(VLOOKUP(E25,wedstrijden!B:H,7,FALSE),0)</f>
        <v>43372</v>
      </c>
      <c r="W25" s="15">
        <f>IFERROR(VLOOKUP(E25,wedstrijden!B:I,8,FALSE),0)</f>
        <v>43373</v>
      </c>
      <c r="X25" s="94">
        <f>IF(ISERROR(VLOOKUP(I25,lookups!G:I,3,FALSE)),0,IF(VLOOKUP(I25,lookups!G:I,3,FALSE)=0,0,VLOOKUP(I25,lookups!G:I,3,FALSE)))</f>
        <v>500</v>
      </c>
      <c r="Y25" s="54">
        <f t="shared" ca="1" si="2"/>
        <v>999999999</v>
      </c>
      <c r="Z25" s="54">
        <f t="shared" si="3"/>
        <v>30115309</v>
      </c>
      <c r="AA25" s="54">
        <f>IF(LEFT(J25,2)&lt;&gt;"ok","-",IF(M25&lt;&gt;"","-",VLOOKUP(P25&amp;Q25&amp;I25&amp;H25,wedstrijden!A:B,2,FALSE)))</f>
        <v>30</v>
      </c>
      <c r="AB25" s="54">
        <f t="shared" ca="1" si="4"/>
        <v>0</v>
      </c>
      <c r="AC25" s="54">
        <f t="shared" si="5"/>
        <v>1</v>
      </c>
      <c r="AD25" s="54">
        <f t="shared" si="6"/>
        <v>1</v>
      </c>
      <c r="AE25" s="54">
        <f t="shared" si="7"/>
        <v>0</v>
      </c>
      <c r="AF25" s="54">
        <f t="shared" si="8"/>
        <v>1</v>
      </c>
      <c r="AG25" s="54">
        <f t="shared" si="9"/>
        <v>1</v>
      </c>
      <c r="AH25" s="54">
        <f t="shared" si="10"/>
        <v>1</v>
      </c>
      <c r="AI25" s="54">
        <f t="shared" si="11"/>
        <v>1</v>
      </c>
      <c r="AJ25" s="54">
        <f t="shared" si="12"/>
        <v>1</v>
      </c>
      <c r="AK25" s="54">
        <f t="shared" ca="1" si="13"/>
        <v>1</v>
      </c>
      <c r="AL25" s="1" t="str">
        <f>VLOOKUP(D25,schermers!C:T,16,FALSE)</f>
        <v>XXX</v>
      </c>
    </row>
    <row r="26" spans="1:38" x14ac:dyDescent="0.2">
      <c r="A26" s="54">
        <f t="shared" si="14"/>
        <v>24</v>
      </c>
      <c r="B26" s="54">
        <f t="shared" si="0"/>
        <v>82</v>
      </c>
      <c r="C26" s="54" t="str">
        <f t="shared" ca="1" si="1"/>
        <v/>
      </c>
      <c r="D26" s="54">
        <f>VLOOKUP(F26&amp;G26,schermers!B:C,2,FALSE)</f>
        <v>114299</v>
      </c>
      <c r="E26" s="54">
        <f>VLOOKUP(P26&amp;Q26&amp;I26&amp;H26,wedstrijden!A:B,2,FALSE)</f>
        <v>31</v>
      </c>
      <c r="F26" s="41" t="s">
        <v>1921</v>
      </c>
      <c r="G26" s="41" t="s">
        <v>2101</v>
      </c>
      <c r="H26" s="41" t="s">
        <v>662</v>
      </c>
      <c r="I26" s="41" t="s">
        <v>915</v>
      </c>
      <c r="J26" s="63" t="s">
        <v>848</v>
      </c>
      <c r="K26" s="16">
        <v>43303</v>
      </c>
      <c r="L26" s="8">
        <v>43348</v>
      </c>
      <c r="O26" s="54">
        <f>VLOOKUP(D26&amp;R26,Ranglijst!D:E,2,FALSE)</f>
        <v>2396</v>
      </c>
      <c r="P26" s="1" t="str">
        <f>VLOOKUP($D26,schermers!$C:$O,5,FALSE)</f>
        <v>Heren</v>
      </c>
      <c r="Q26" s="1" t="str">
        <f>VLOOKUP($D26,schermers!$C:$O,6,FALSE)</f>
        <v>Floret</v>
      </c>
      <c r="R26" s="1" t="str">
        <f>VLOOKUP(P26,lookups!A:B,2,FALSE)&amp;VLOOKUP(aanmeldingen!Q26,lookups!D:E,2,FALSE)&amp;VLOOKUP(I26,lookups!G:H,2,FALSE)</f>
        <v>HFC</v>
      </c>
      <c r="S26" s="1" t="str">
        <f>VLOOKUP(E26,wedstrijden!B:G,6,FALSE)</f>
        <v>GBR</v>
      </c>
      <c r="T26" s="1" t="str">
        <f>VLOOKUP($D26,schermers!$C:$O,8,FALSE)</f>
        <v>AMS</v>
      </c>
      <c r="U26" s="1" t="str">
        <f>IFERROR(VLOOKUP($D26,schermers!$C:$O,13,FALSE),"-")</f>
        <v>FIE01092002000</v>
      </c>
      <c r="V26" s="15">
        <f>IFERROR(VLOOKUP(E26,wedstrijden!B:H,7,FALSE),0)</f>
        <v>43372</v>
      </c>
      <c r="W26" s="15">
        <f>IFERROR(VLOOKUP(E26,wedstrijden!B:I,8,FALSE),0)</f>
        <v>43373</v>
      </c>
      <c r="X26" s="94">
        <f>IF(ISERROR(VLOOKUP(I26,lookups!G:I,3,FALSE)),0,IF(VLOOKUP(I26,lookups!G:I,3,FALSE)=0,0,VLOOKUP(I26,lookups!G:I,3,FALSE)))</f>
        <v>500</v>
      </c>
      <c r="Y26" s="54">
        <f t="shared" ca="1" si="2"/>
        <v>999999999</v>
      </c>
      <c r="Z26" s="54">
        <f t="shared" si="3"/>
        <v>31114299</v>
      </c>
      <c r="AA26" s="54">
        <f>IF(LEFT(J26,2)&lt;&gt;"ok","-",IF(M26&lt;&gt;"","-",VLOOKUP(P26&amp;Q26&amp;I26&amp;H26,wedstrijden!A:B,2,FALSE)))</f>
        <v>31</v>
      </c>
      <c r="AB26" s="54">
        <f t="shared" ca="1" si="4"/>
        <v>0</v>
      </c>
      <c r="AC26" s="54">
        <f t="shared" si="5"/>
        <v>1</v>
      </c>
      <c r="AD26" s="54">
        <f t="shared" si="6"/>
        <v>1</v>
      </c>
      <c r="AE26" s="54">
        <f t="shared" si="7"/>
        <v>0</v>
      </c>
      <c r="AF26" s="54">
        <f t="shared" si="8"/>
        <v>1</v>
      </c>
      <c r="AG26" s="54">
        <f t="shared" si="9"/>
        <v>1</v>
      </c>
      <c r="AH26" s="54">
        <f t="shared" si="10"/>
        <v>1</v>
      </c>
      <c r="AI26" s="54">
        <f t="shared" si="11"/>
        <v>1</v>
      </c>
      <c r="AJ26" s="54">
        <f t="shared" si="12"/>
        <v>1</v>
      </c>
      <c r="AK26" s="54">
        <f t="shared" ca="1" si="13"/>
        <v>1</v>
      </c>
      <c r="AL26" s="1" t="str">
        <f>VLOOKUP(D26,schermers!C:T,16,FALSE)</f>
        <v>XXX</v>
      </c>
    </row>
    <row r="27" spans="1:38" x14ac:dyDescent="0.2">
      <c r="A27" s="54">
        <f t="shared" si="14"/>
        <v>25</v>
      </c>
      <c r="B27" s="54">
        <f t="shared" si="0"/>
        <v>84</v>
      </c>
      <c r="C27" s="54" t="str">
        <f t="shared" ca="1" si="1"/>
        <v/>
      </c>
      <c r="D27" s="54">
        <f>VLOOKUP(F27&amp;G27,schermers!B:C,2,FALSE)</f>
        <v>114851</v>
      </c>
      <c r="E27" s="54">
        <f>VLOOKUP(P27&amp;Q27&amp;I27&amp;H27,wedstrijden!A:B,2,FALSE)</f>
        <v>31</v>
      </c>
      <c r="F27" s="41" t="s">
        <v>1112</v>
      </c>
      <c r="G27" s="41" t="s">
        <v>2104</v>
      </c>
      <c r="H27" s="41" t="s">
        <v>662</v>
      </c>
      <c r="I27" s="41" t="s">
        <v>915</v>
      </c>
      <c r="J27" s="63" t="s">
        <v>848</v>
      </c>
      <c r="K27" s="16">
        <v>43303</v>
      </c>
      <c r="L27" s="8">
        <v>43348</v>
      </c>
      <c r="O27" s="54">
        <f>VLOOKUP(D27&amp;R27,Ranglijst!D:E,2,FALSE)</f>
        <v>2942</v>
      </c>
      <c r="P27" s="1" t="str">
        <f>VLOOKUP($D27,schermers!$C:$O,5,FALSE)</f>
        <v>Heren</v>
      </c>
      <c r="Q27" s="1" t="str">
        <f>VLOOKUP($D27,schermers!$C:$O,6,FALSE)</f>
        <v>Floret</v>
      </c>
      <c r="R27" s="1" t="str">
        <f>VLOOKUP(P27,lookups!A:B,2,FALSE)&amp;VLOOKUP(aanmeldingen!Q27,lookups!D:E,2,FALSE)&amp;VLOOKUP(I27,lookups!G:H,2,FALSE)</f>
        <v>HFC</v>
      </c>
      <c r="S27" s="1" t="str">
        <f>VLOOKUP(E27,wedstrijden!B:G,6,FALSE)</f>
        <v>GBR</v>
      </c>
      <c r="T27" s="1" t="str">
        <f>VLOOKUP($D27,schermers!$C:$O,8,FALSE)</f>
        <v>AMS</v>
      </c>
      <c r="U27" s="1" t="str">
        <f>IFERROR(VLOOKUP($D27,schermers!$C:$O,13,FALSE),"-")</f>
        <v>FIE11012004000</v>
      </c>
      <c r="V27" s="15">
        <f>IFERROR(VLOOKUP(E27,wedstrijden!B:H,7,FALSE),0)</f>
        <v>43372</v>
      </c>
      <c r="W27" s="15">
        <f>IFERROR(VLOOKUP(E27,wedstrijden!B:I,8,FALSE),0)</f>
        <v>43373</v>
      </c>
      <c r="X27" s="94">
        <f>IF(ISERROR(VLOOKUP(I27,lookups!G:I,3,FALSE)),0,IF(VLOOKUP(I27,lookups!G:I,3,FALSE)=0,0,VLOOKUP(I27,lookups!G:I,3,FALSE)))</f>
        <v>500</v>
      </c>
      <c r="Y27" s="54">
        <f t="shared" ca="1" si="2"/>
        <v>999999999</v>
      </c>
      <c r="Z27" s="54">
        <f t="shared" si="3"/>
        <v>31114851</v>
      </c>
      <c r="AA27" s="54">
        <f>IF(LEFT(J27,2)&lt;&gt;"ok","-",IF(M27&lt;&gt;"","-",VLOOKUP(P27&amp;Q27&amp;I27&amp;H27,wedstrijden!A:B,2,FALSE)))</f>
        <v>31</v>
      </c>
      <c r="AB27" s="54">
        <f t="shared" ca="1" si="4"/>
        <v>0</v>
      </c>
      <c r="AC27" s="54">
        <f t="shared" si="5"/>
        <v>1</v>
      </c>
      <c r="AD27" s="54">
        <f t="shared" si="6"/>
        <v>1</v>
      </c>
      <c r="AE27" s="54">
        <f t="shared" si="7"/>
        <v>0</v>
      </c>
      <c r="AF27" s="54">
        <f t="shared" si="8"/>
        <v>1</v>
      </c>
      <c r="AG27" s="54">
        <f t="shared" si="9"/>
        <v>1</v>
      </c>
      <c r="AH27" s="54">
        <f t="shared" si="10"/>
        <v>1</v>
      </c>
      <c r="AI27" s="54">
        <f t="shared" si="11"/>
        <v>1</v>
      </c>
      <c r="AJ27" s="54">
        <f t="shared" si="12"/>
        <v>1</v>
      </c>
      <c r="AK27" s="54">
        <f t="shared" ca="1" si="13"/>
        <v>1</v>
      </c>
      <c r="AL27" s="1" t="str">
        <f>VLOOKUP(D27,schermers!C:T,16,FALSE)</f>
        <v>XXX</v>
      </c>
    </row>
    <row r="28" spans="1:38" x14ac:dyDescent="0.2">
      <c r="A28" s="54">
        <f t="shared" si="14"/>
        <v>26</v>
      </c>
      <c r="B28" s="54">
        <f t="shared" si="0"/>
        <v>50</v>
      </c>
      <c r="C28" s="54" t="str">
        <f t="shared" ca="1" si="1"/>
        <v/>
      </c>
      <c r="D28" s="54">
        <f>VLOOKUP(F28&amp;G28,schermers!B:C,2,FALSE)</f>
        <v>116010</v>
      </c>
      <c r="E28" s="54">
        <f>VLOOKUP(P28&amp;Q28&amp;I28&amp;H28,wedstrijden!A:B,2,FALSE)</f>
        <v>6</v>
      </c>
      <c r="F28" s="41" t="s">
        <v>1071</v>
      </c>
      <c r="G28" s="41" t="s">
        <v>1070</v>
      </c>
      <c r="H28" s="41" t="s">
        <v>1025</v>
      </c>
      <c r="I28" s="41" t="s">
        <v>1091</v>
      </c>
      <c r="J28" s="63" t="s">
        <v>848</v>
      </c>
      <c r="K28" s="16">
        <v>43322</v>
      </c>
      <c r="L28" s="53">
        <v>43338</v>
      </c>
      <c r="O28" s="54">
        <f>VLOOKUP(D28&amp;R28,Ranglijst!D:E,2,FALSE)</f>
        <v>697</v>
      </c>
      <c r="P28" s="1" t="str">
        <f>VLOOKUP($D28,schermers!$C:$O,5,FALSE)</f>
        <v>Heren</v>
      </c>
      <c r="Q28" s="1" t="str">
        <f>VLOOKUP($D28,schermers!$C:$O,6,FALSE)</f>
        <v>Sabel</v>
      </c>
      <c r="R28" s="1" t="str">
        <f>VLOOKUP(P28,lookups!A:B,2,FALSE)&amp;VLOOKUP(aanmeldingen!Q28,lookups!D:E,2,FALSE)&amp;VLOOKUP(I28,lookups!G:H,2,FALSE)</f>
        <v>HSS</v>
      </c>
      <c r="S28" s="1" t="str">
        <f>VLOOKUP(E28,wedstrijden!B:G,6,FALSE)</f>
        <v>NED</v>
      </c>
      <c r="T28" s="1" t="str">
        <f>VLOOKUP($D28,schermers!$C:$O,8,FALSE)</f>
        <v>DFC</v>
      </c>
      <c r="U28" s="1" t="str">
        <f>IFERROR(VLOOKUP($D28,schermers!$C:$O,13,FALSE),"-")</f>
        <v>FIE01012000006</v>
      </c>
      <c r="V28" s="15">
        <f>IFERROR(VLOOKUP(E28,wedstrijden!B:H,7,FALSE),0)</f>
        <v>43352</v>
      </c>
      <c r="W28" s="15">
        <f>IFERROR(VLOOKUP(E28,wedstrijden!B:I,8,FALSE),0)</f>
        <v>43352</v>
      </c>
      <c r="X28" s="94">
        <f>IF(ISERROR(VLOOKUP(I28,lookups!G:I,3,FALSE)),0,IF(VLOOKUP(I28,lookups!G:I,3,FALSE)=0,0,VLOOKUP(I28,lookups!G:I,3,FALSE)))</f>
        <v>500</v>
      </c>
      <c r="Y28" s="54">
        <f t="shared" ca="1" si="2"/>
        <v>999999999</v>
      </c>
      <c r="Z28" s="54">
        <f t="shared" si="3"/>
        <v>6116010</v>
      </c>
      <c r="AA28" s="54">
        <f>IF(LEFT(J28,2)&lt;&gt;"ok","-",IF(M28&lt;&gt;"","-",VLOOKUP(P28&amp;Q28&amp;I28&amp;H28,wedstrijden!A:B,2,FALSE)))</f>
        <v>6</v>
      </c>
      <c r="AB28" s="54">
        <f t="shared" ca="1" si="4"/>
        <v>0</v>
      </c>
      <c r="AC28" s="54">
        <f t="shared" si="5"/>
        <v>1</v>
      </c>
      <c r="AD28" s="54">
        <f t="shared" si="6"/>
        <v>1</v>
      </c>
      <c r="AE28" s="54">
        <f t="shared" si="7"/>
        <v>0</v>
      </c>
      <c r="AF28" s="54">
        <f t="shared" si="8"/>
        <v>1</v>
      </c>
      <c r="AG28" s="54">
        <f t="shared" si="9"/>
        <v>0</v>
      </c>
      <c r="AH28" s="54">
        <f t="shared" si="10"/>
        <v>0</v>
      </c>
      <c r="AI28" s="54">
        <f t="shared" si="11"/>
        <v>0</v>
      </c>
      <c r="AJ28" s="54">
        <f t="shared" si="12"/>
        <v>0</v>
      </c>
      <c r="AK28" s="54">
        <f t="shared" ca="1" si="13"/>
        <v>0</v>
      </c>
      <c r="AL28" s="1" t="str">
        <f>VLOOKUP(D28,schermers!C:T,16,FALSE)</f>
        <v>XXX</v>
      </c>
    </row>
    <row r="29" spans="1:38" x14ac:dyDescent="0.2">
      <c r="A29" s="54">
        <f t="shared" si="14"/>
        <v>27</v>
      </c>
      <c r="B29" s="54">
        <f t="shared" si="0"/>
        <v>18</v>
      </c>
      <c r="C29" s="54" t="str">
        <f t="shared" ca="1" si="1"/>
        <v/>
      </c>
      <c r="D29" s="54">
        <f>VLOOKUP(F29&amp;G29,schermers!B:C,2,FALSE)</f>
        <v>112806</v>
      </c>
      <c r="E29" s="54">
        <f>VLOOKUP(P29&amp;Q29&amp;I29&amp;H29,wedstrijden!A:B,2,FALSE)</f>
        <v>3</v>
      </c>
      <c r="F29" s="41" t="s">
        <v>1009</v>
      </c>
      <c r="G29" s="41" t="s">
        <v>1010</v>
      </c>
      <c r="H29" s="41" t="s">
        <v>1025</v>
      </c>
      <c r="I29" s="41" t="s">
        <v>1091</v>
      </c>
      <c r="J29" s="63" t="s">
        <v>848</v>
      </c>
      <c r="K29" s="16">
        <v>43310</v>
      </c>
      <c r="L29" s="53">
        <v>43338</v>
      </c>
      <c r="O29" s="54">
        <f>VLOOKUP(D29&amp;R29,Ranglijst!D:E,2,FALSE)</f>
        <v>1683</v>
      </c>
      <c r="P29" s="1" t="str">
        <f>VLOOKUP($D29,schermers!$C:$O,5,FALSE)</f>
        <v>Heren</v>
      </c>
      <c r="Q29" s="1" t="str">
        <f>VLOOKUP($D29,schermers!$C:$O,6,FALSE)</f>
        <v>Floret</v>
      </c>
      <c r="R29" s="1" t="str">
        <f>VLOOKUP(P29,lookups!A:B,2,FALSE)&amp;VLOOKUP(aanmeldingen!Q29,lookups!D:E,2,FALSE)&amp;VLOOKUP(I29,lookups!G:H,2,FALSE)</f>
        <v>HFS</v>
      </c>
      <c r="S29" s="1" t="str">
        <f>VLOOKUP(E29,wedstrijden!B:G,6,FALSE)</f>
        <v>NED</v>
      </c>
      <c r="T29" s="1" t="str">
        <f>VLOOKUP($D29,schermers!$C:$O,8,FALSE)</f>
        <v>TWE</v>
      </c>
      <c r="U29" s="1" t="str">
        <f>IFERROR(VLOOKUP($D29,schermers!$C:$O,13,FALSE),"-")</f>
        <v>FIE31082001001</v>
      </c>
      <c r="V29" s="15">
        <f>IFERROR(VLOOKUP(E29,wedstrijden!B:H,7,FALSE),0)</f>
        <v>43351</v>
      </c>
      <c r="W29" s="15">
        <f>IFERROR(VLOOKUP(E29,wedstrijden!B:I,8,FALSE),0)</f>
        <v>43351</v>
      </c>
      <c r="X29" s="94">
        <f>IF(ISERROR(VLOOKUP(I29,lookups!G:I,3,FALSE)),0,IF(VLOOKUP(I29,lookups!G:I,3,FALSE)=0,0,VLOOKUP(I29,lookups!G:I,3,FALSE)))</f>
        <v>500</v>
      </c>
      <c r="Y29" s="54">
        <f t="shared" ca="1" si="2"/>
        <v>999999999</v>
      </c>
      <c r="Z29" s="54">
        <f t="shared" si="3"/>
        <v>3112806</v>
      </c>
      <c r="AA29" s="54">
        <f>IF(LEFT(J29,2)&lt;&gt;"ok","-",IF(M29&lt;&gt;"","-",VLOOKUP(P29&amp;Q29&amp;I29&amp;H29,wedstrijden!A:B,2,FALSE)))</f>
        <v>3</v>
      </c>
      <c r="AB29" s="54">
        <f t="shared" ca="1" si="4"/>
        <v>0</v>
      </c>
      <c r="AC29" s="54">
        <f t="shared" si="5"/>
        <v>1</v>
      </c>
      <c r="AD29" s="54">
        <f t="shared" si="6"/>
        <v>1</v>
      </c>
      <c r="AE29" s="54">
        <f t="shared" si="7"/>
        <v>0</v>
      </c>
      <c r="AF29" s="54">
        <f t="shared" si="8"/>
        <v>1</v>
      </c>
      <c r="AG29" s="54">
        <f t="shared" si="9"/>
        <v>0</v>
      </c>
      <c r="AH29" s="54">
        <f t="shared" si="10"/>
        <v>0</v>
      </c>
      <c r="AI29" s="54">
        <f t="shared" si="11"/>
        <v>0</v>
      </c>
      <c r="AJ29" s="54">
        <f t="shared" si="12"/>
        <v>0</v>
      </c>
      <c r="AK29" s="54">
        <f t="shared" ca="1" si="13"/>
        <v>0</v>
      </c>
      <c r="AL29" s="1" t="str">
        <f>VLOOKUP(D29,schermers!C:T,16,FALSE)</f>
        <v>XXX</v>
      </c>
    </row>
    <row r="30" spans="1:38" x14ac:dyDescent="0.2">
      <c r="A30" s="54">
        <f t="shared" si="14"/>
        <v>28</v>
      </c>
      <c r="B30" s="54">
        <f t="shared" si="0"/>
        <v>87</v>
      </c>
      <c r="C30" s="54" t="str">
        <f t="shared" ca="1" si="1"/>
        <v/>
      </c>
      <c r="D30" s="54">
        <f>VLOOKUP(F30&amp;G30,schermers!B:C,2,FALSE)</f>
        <v>115927</v>
      </c>
      <c r="E30" s="54">
        <f>VLOOKUP(P30&amp;Q30&amp;I30&amp;H30,wedstrijden!A:B,2,FALSE)</f>
        <v>31</v>
      </c>
      <c r="F30" s="41" t="s">
        <v>1915</v>
      </c>
      <c r="G30" s="41" t="s">
        <v>1918</v>
      </c>
      <c r="H30" s="41" t="s">
        <v>662</v>
      </c>
      <c r="I30" s="41" t="s">
        <v>915</v>
      </c>
      <c r="J30" s="63" t="s">
        <v>848</v>
      </c>
      <c r="K30" s="16">
        <v>43311</v>
      </c>
      <c r="L30" s="8">
        <v>43348</v>
      </c>
      <c r="O30" s="54">
        <f>VLOOKUP(D30&amp;R30,Ranglijst!D:E,2,FALSE)</f>
        <v>1542</v>
      </c>
      <c r="P30" s="1" t="str">
        <f>VLOOKUP($D30,schermers!$C:$O,5,FALSE)</f>
        <v>Heren</v>
      </c>
      <c r="Q30" s="1" t="str">
        <f>VLOOKUP($D30,schermers!$C:$O,6,FALSE)</f>
        <v>Floret</v>
      </c>
      <c r="R30" s="1" t="str">
        <f>VLOOKUP(P30,lookups!A:B,2,FALSE)&amp;VLOOKUP(aanmeldingen!Q30,lookups!D:E,2,FALSE)&amp;VLOOKUP(I30,lookups!G:H,2,FALSE)</f>
        <v>HFC</v>
      </c>
      <c r="S30" s="1" t="str">
        <f>VLOOKUP(E30,wedstrijden!B:G,6,FALSE)</f>
        <v>GBR</v>
      </c>
      <c r="T30" s="1" t="str">
        <f>VLOOKUP($D30,schermers!$C:$O,8,FALSE)</f>
        <v>ZAZ</v>
      </c>
      <c r="U30" s="1" t="str">
        <f>IFERROR(VLOOKUP($D30,schermers!$C:$O,13,FALSE),"-")</f>
        <v>FIE21012003001</v>
      </c>
      <c r="V30" s="15">
        <f>IFERROR(VLOOKUP(E30,wedstrijden!B:H,7,FALSE),0)</f>
        <v>43372</v>
      </c>
      <c r="W30" s="15">
        <f>IFERROR(VLOOKUP(E30,wedstrijden!B:I,8,FALSE),0)</f>
        <v>43373</v>
      </c>
      <c r="X30" s="94">
        <f>IF(ISERROR(VLOOKUP(I30,lookups!G:I,3,FALSE)),0,IF(VLOOKUP(I30,lookups!G:I,3,FALSE)=0,0,VLOOKUP(I30,lookups!G:I,3,FALSE)))</f>
        <v>500</v>
      </c>
      <c r="Y30" s="54">
        <f t="shared" ca="1" si="2"/>
        <v>999999999</v>
      </c>
      <c r="Z30" s="54">
        <f t="shared" si="3"/>
        <v>31115927</v>
      </c>
      <c r="AA30" s="54">
        <f>IF(LEFT(J30,2)&lt;&gt;"ok","-",IF(M30&lt;&gt;"","-",VLOOKUP(P30&amp;Q30&amp;I30&amp;H30,wedstrijden!A:B,2,FALSE)))</f>
        <v>31</v>
      </c>
      <c r="AB30" s="54">
        <f t="shared" ca="1" si="4"/>
        <v>0</v>
      </c>
      <c r="AC30" s="54">
        <f t="shared" si="5"/>
        <v>1</v>
      </c>
      <c r="AD30" s="54">
        <f t="shared" si="6"/>
        <v>1</v>
      </c>
      <c r="AE30" s="54">
        <f t="shared" si="7"/>
        <v>0</v>
      </c>
      <c r="AF30" s="54">
        <f t="shared" si="8"/>
        <v>1</v>
      </c>
      <c r="AG30" s="54">
        <f t="shared" si="9"/>
        <v>1</v>
      </c>
      <c r="AH30" s="54">
        <f t="shared" si="10"/>
        <v>1</v>
      </c>
      <c r="AI30" s="54">
        <f t="shared" si="11"/>
        <v>1</v>
      </c>
      <c r="AJ30" s="54">
        <f t="shared" si="12"/>
        <v>1</v>
      </c>
      <c r="AK30" s="54">
        <f t="shared" ca="1" si="13"/>
        <v>1</v>
      </c>
      <c r="AL30" s="1" t="str">
        <f>VLOOKUP(D30,schermers!C:T,16,FALSE)</f>
        <v>XXX</v>
      </c>
    </row>
    <row r="31" spans="1:38" x14ac:dyDescent="0.2">
      <c r="A31" s="54">
        <f t="shared" si="14"/>
        <v>29</v>
      </c>
      <c r="B31" s="54">
        <f t="shared" si="0"/>
        <v>55</v>
      </c>
      <c r="C31" s="54" t="str">
        <f t="shared" ca="1" si="1"/>
        <v/>
      </c>
      <c r="D31" s="54">
        <f>VLOOKUP(F31&amp;G31,schermers!B:C,2,FALSE)</f>
        <v>109630</v>
      </c>
      <c r="E31" s="54">
        <f>VLOOKUP(P31&amp;Q31&amp;I31&amp;H31,wedstrijden!A:B,2,FALSE)</f>
        <v>7</v>
      </c>
      <c r="F31" s="41" t="s">
        <v>919</v>
      </c>
      <c r="G31" s="41" t="s">
        <v>102</v>
      </c>
      <c r="H31" s="41" t="s">
        <v>487</v>
      </c>
      <c r="I31" s="41" t="s">
        <v>1091</v>
      </c>
      <c r="J31" s="63" t="s">
        <v>848</v>
      </c>
      <c r="K31" s="16">
        <v>43314</v>
      </c>
      <c r="L31" s="8">
        <v>43348</v>
      </c>
      <c r="O31" s="54">
        <f>VLOOKUP(D31&amp;R31,Ranglijst!D:E,2,FALSE)</f>
        <v>1258</v>
      </c>
      <c r="P31" s="1" t="str">
        <f>VLOOKUP($D31,schermers!$C:$O,5,FALSE)</f>
        <v>Dames</v>
      </c>
      <c r="Q31" s="1" t="str">
        <f>VLOOKUP($D31,schermers!$C:$O,6,FALSE)</f>
        <v>Degen</v>
      </c>
      <c r="R31" s="1" t="str">
        <f>VLOOKUP(P31,lookups!A:B,2,FALSE)&amp;VLOOKUP(aanmeldingen!Q31,lookups!D:E,2,FALSE)&amp;VLOOKUP(I31,lookups!G:H,2,FALSE)</f>
        <v>DDS</v>
      </c>
      <c r="S31" s="1" t="str">
        <f>VLOOKUP(E31,wedstrijden!B:G,6,FALSE)</f>
        <v>SVK</v>
      </c>
      <c r="T31" s="1" t="str">
        <f>VLOOKUP($D31,schermers!$C:$O,8,FALSE)</f>
        <v>DBO</v>
      </c>
      <c r="U31" s="1" t="str">
        <f>IFERROR(VLOOKUP($D31,schermers!$C:$O,13,FALSE),"-")</f>
        <v>FIE03011995003</v>
      </c>
      <c r="V31" s="15">
        <f>IFERROR(VLOOKUP(E31,wedstrijden!B:H,7,FALSE),0)</f>
        <v>43358</v>
      </c>
      <c r="W31" s="15">
        <f>IFERROR(VLOOKUP(E31,wedstrijden!B:I,8,FALSE),0)</f>
        <v>43359</v>
      </c>
      <c r="X31" s="94">
        <f>IF(ISERROR(VLOOKUP(I31,lookups!G:I,3,FALSE)),0,IF(VLOOKUP(I31,lookups!G:I,3,FALSE)=0,0,VLOOKUP(I31,lookups!G:I,3,FALSE)))</f>
        <v>500</v>
      </c>
      <c r="Y31" s="54">
        <f t="shared" ca="1" si="2"/>
        <v>999999999</v>
      </c>
      <c r="Z31" s="54">
        <f t="shared" si="3"/>
        <v>7109630</v>
      </c>
      <c r="AA31" s="54">
        <f>IF(LEFT(J31,2)&lt;&gt;"ok","-",IF(M31&lt;&gt;"","-",VLOOKUP(P31&amp;Q31&amp;I31&amp;H31,wedstrijden!A:B,2,FALSE)))</f>
        <v>7</v>
      </c>
      <c r="AB31" s="54">
        <f t="shared" ca="1" si="4"/>
        <v>0</v>
      </c>
      <c r="AC31" s="54">
        <f t="shared" si="5"/>
        <v>1</v>
      </c>
      <c r="AD31" s="54">
        <f t="shared" si="6"/>
        <v>1</v>
      </c>
      <c r="AE31" s="54">
        <f t="shared" si="7"/>
        <v>0</v>
      </c>
      <c r="AF31" s="54">
        <f t="shared" si="8"/>
        <v>1</v>
      </c>
      <c r="AG31" s="54">
        <f t="shared" si="9"/>
        <v>1</v>
      </c>
      <c r="AH31" s="54">
        <f t="shared" si="10"/>
        <v>1</v>
      </c>
      <c r="AI31" s="54">
        <f t="shared" si="11"/>
        <v>1</v>
      </c>
      <c r="AJ31" s="54">
        <f t="shared" si="12"/>
        <v>1</v>
      </c>
      <c r="AK31" s="54">
        <f t="shared" ca="1" si="13"/>
        <v>1</v>
      </c>
      <c r="AL31" s="1" t="str">
        <f>VLOOKUP(D31,schermers!C:T,16,FALSE)</f>
        <v>XXX</v>
      </c>
    </row>
    <row r="32" spans="1:38" x14ac:dyDescent="0.2">
      <c r="A32" s="54">
        <f t="shared" si="14"/>
        <v>30</v>
      </c>
      <c r="B32" s="54">
        <f t="shared" si="0"/>
        <v>31</v>
      </c>
      <c r="C32" s="54" t="str">
        <f t="shared" ca="1" si="1"/>
        <v/>
      </c>
      <c r="D32" s="54">
        <f>VLOOKUP(F32&amp;G32,schermers!B:C,2,FALSE)</f>
        <v>108736</v>
      </c>
      <c r="E32" s="54">
        <f>VLOOKUP(P32&amp;Q32&amp;I32&amp;H32,wedstrijden!A:B,2,FALSE)</f>
        <v>5</v>
      </c>
      <c r="F32" s="41" t="s">
        <v>2540</v>
      </c>
      <c r="G32" s="41" t="s">
        <v>250</v>
      </c>
      <c r="H32" s="41" t="s">
        <v>1025</v>
      </c>
      <c r="I32" s="41" t="s">
        <v>1091</v>
      </c>
      <c r="J32" s="63" t="s">
        <v>848</v>
      </c>
      <c r="K32" s="16">
        <v>43313</v>
      </c>
      <c r="L32" s="53">
        <v>43338</v>
      </c>
      <c r="O32" s="54">
        <f>VLOOKUP(D32&amp;R32,Ranglijst!D:E,2,FALSE)</f>
        <v>168</v>
      </c>
      <c r="P32" s="1" t="str">
        <f>VLOOKUP($D32,schermers!$C:$O,5,FALSE)</f>
        <v>Dames</v>
      </c>
      <c r="Q32" s="1" t="str">
        <f>VLOOKUP($D32,schermers!$C:$O,6,FALSE)</f>
        <v>Floret</v>
      </c>
      <c r="R32" s="1" t="str">
        <f>VLOOKUP(P32,lookups!A:B,2,FALSE)&amp;VLOOKUP(aanmeldingen!Q32,lookups!D:E,2,FALSE)&amp;VLOOKUP(I32,lookups!G:H,2,FALSE)</f>
        <v>DFS</v>
      </c>
      <c r="S32" s="1" t="str">
        <f>VLOOKUP(E32,wedstrijden!B:G,6,FALSE)</f>
        <v>NED</v>
      </c>
      <c r="T32" s="1" t="str">
        <f>VLOOKUP($D32,schermers!$C:$O,8,FALSE)</f>
        <v>POS</v>
      </c>
      <c r="U32" s="1" t="str">
        <f>IFERROR(VLOOKUP($D32,schermers!$C:$O,13,FALSE),"-")</f>
        <v>FIE22011992000</v>
      </c>
      <c r="V32" s="15">
        <f>IFERROR(VLOOKUP(E32,wedstrijden!B:H,7,FALSE),0)</f>
        <v>43352</v>
      </c>
      <c r="W32" s="15">
        <f>IFERROR(VLOOKUP(E32,wedstrijden!B:I,8,FALSE),0)</f>
        <v>43352</v>
      </c>
      <c r="X32" s="94">
        <f>IF(ISERROR(VLOOKUP(I32,lookups!G:I,3,FALSE)),0,IF(VLOOKUP(I32,lookups!G:I,3,FALSE)=0,0,VLOOKUP(I32,lookups!G:I,3,FALSE)))</f>
        <v>500</v>
      </c>
      <c r="Y32" s="54">
        <f t="shared" ca="1" si="2"/>
        <v>999999999</v>
      </c>
      <c r="Z32" s="54">
        <f t="shared" si="3"/>
        <v>5108736</v>
      </c>
      <c r="AA32" s="54">
        <f>IF(LEFT(J32,2)&lt;&gt;"ok","-",IF(M32&lt;&gt;"","-",VLOOKUP(P32&amp;Q32&amp;I32&amp;H32,wedstrijden!A:B,2,FALSE)))</f>
        <v>5</v>
      </c>
      <c r="AB32" s="54">
        <f t="shared" ca="1" si="4"/>
        <v>0</v>
      </c>
      <c r="AC32" s="54">
        <f t="shared" si="5"/>
        <v>1</v>
      </c>
      <c r="AD32" s="54">
        <f t="shared" si="6"/>
        <v>1</v>
      </c>
      <c r="AE32" s="54">
        <f t="shared" si="7"/>
        <v>0</v>
      </c>
      <c r="AF32" s="54">
        <f t="shared" si="8"/>
        <v>1</v>
      </c>
      <c r="AG32" s="54">
        <f t="shared" si="9"/>
        <v>0</v>
      </c>
      <c r="AH32" s="54">
        <f t="shared" si="10"/>
        <v>0</v>
      </c>
      <c r="AI32" s="54">
        <f t="shared" si="11"/>
        <v>0</v>
      </c>
      <c r="AJ32" s="54">
        <f t="shared" si="12"/>
        <v>0</v>
      </c>
      <c r="AK32" s="54">
        <f t="shared" ca="1" si="13"/>
        <v>0</v>
      </c>
      <c r="AL32" s="1" t="str">
        <f>VLOOKUP(D32,schermers!C:T,16,FALSE)</f>
        <v>XXX</v>
      </c>
    </row>
    <row r="33" spans="1:38" x14ac:dyDescent="0.2">
      <c r="A33" s="54">
        <f t="shared" si="14"/>
        <v>31</v>
      </c>
      <c r="B33" s="54">
        <f t="shared" si="0"/>
        <v>46</v>
      </c>
      <c r="C33" s="54" t="str">
        <f t="shared" ca="1" si="1"/>
        <v/>
      </c>
      <c r="D33" s="54">
        <f>VLOOKUP(F33&amp;G33,schermers!B:C,2,FALSE)</f>
        <v>112311</v>
      </c>
      <c r="E33" s="54">
        <f>VLOOKUP(P33&amp;Q33&amp;I33&amp;H33,wedstrijden!A:B,2,FALSE)</f>
        <v>6</v>
      </c>
      <c r="F33" s="41" t="s">
        <v>969</v>
      </c>
      <c r="G33" s="41" t="s">
        <v>970</v>
      </c>
      <c r="H33" s="41" t="s">
        <v>1025</v>
      </c>
      <c r="I33" s="41" t="s">
        <v>1091</v>
      </c>
      <c r="J33" s="63" t="s">
        <v>848</v>
      </c>
      <c r="K33" s="16">
        <v>43314</v>
      </c>
      <c r="L33" s="53">
        <v>43338</v>
      </c>
      <c r="O33" s="54">
        <f>VLOOKUP(D33&amp;R33,Ranglijst!D:E,2,FALSE)</f>
        <v>1093</v>
      </c>
      <c r="P33" s="1" t="str">
        <f>VLOOKUP($D33,schermers!$C:$O,5,FALSE)</f>
        <v>Heren</v>
      </c>
      <c r="Q33" s="1" t="str">
        <f>VLOOKUP($D33,schermers!$C:$O,6,FALSE)</f>
        <v>Sabel</v>
      </c>
      <c r="R33" s="1" t="str">
        <f>VLOOKUP(P33,lookups!A:B,2,FALSE)&amp;VLOOKUP(aanmeldingen!Q33,lookups!D:E,2,FALSE)&amp;VLOOKUP(I33,lookups!G:H,2,FALSE)</f>
        <v>HSS</v>
      </c>
      <c r="S33" s="1" t="str">
        <f>VLOOKUP(E33,wedstrijden!B:G,6,FALSE)</f>
        <v>NED</v>
      </c>
      <c r="T33" s="1" t="str">
        <f>VLOOKUP($D33,schermers!$C:$O,8,FALSE)</f>
        <v>SUR</v>
      </c>
      <c r="U33" s="1" t="str">
        <f>IFERROR(VLOOKUP($D33,schermers!$C:$O,13,FALSE),"-")</f>
        <v>FIE28062000000</v>
      </c>
      <c r="V33" s="15">
        <f>IFERROR(VLOOKUP(E33,wedstrijden!B:H,7,FALSE),0)</f>
        <v>43352</v>
      </c>
      <c r="W33" s="15">
        <f>IFERROR(VLOOKUP(E33,wedstrijden!B:I,8,FALSE),0)</f>
        <v>43352</v>
      </c>
      <c r="X33" s="94">
        <f>IF(ISERROR(VLOOKUP(I33,lookups!G:I,3,FALSE)),0,IF(VLOOKUP(I33,lookups!G:I,3,FALSE)=0,0,VLOOKUP(I33,lookups!G:I,3,FALSE)))</f>
        <v>500</v>
      </c>
      <c r="Y33" s="54">
        <f t="shared" ca="1" si="2"/>
        <v>999999999</v>
      </c>
      <c r="Z33" s="54">
        <f t="shared" si="3"/>
        <v>6112311</v>
      </c>
      <c r="AA33" s="54">
        <f>IF(LEFT(J33,2)&lt;&gt;"ok","-",IF(M33&lt;&gt;"","-",VLOOKUP(P33&amp;Q33&amp;I33&amp;H33,wedstrijden!A:B,2,FALSE)))</f>
        <v>6</v>
      </c>
      <c r="AB33" s="54">
        <f t="shared" ca="1" si="4"/>
        <v>0</v>
      </c>
      <c r="AC33" s="54">
        <f t="shared" si="5"/>
        <v>1</v>
      </c>
      <c r="AD33" s="54">
        <f t="shared" si="6"/>
        <v>1</v>
      </c>
      <c r="AE33" s="54">
        <f t="shared" si="7"/>
        <v>0</v>
      </c>
      <c r="AF33" s="54">
        <f t="shared" si="8"/>
        <v>1</v>
      </c>
      <c r="AG33" s="54">
        <f t="shared" si="9"/>
        <v>0</v>
      </c>
      <c r="AH33" s="54">
        <f t="shared" si="10"/>
        <v>0</v>
      </c>
      <c r="AI33" s="54">
        <f t="shared" si="11"/>
        <v>0</v>
      </c>
      <c r="AJ33" s="54">
        <f t="shared" si="12"/>
        <v>0</v>
      </c>
      <c r="AK33" s="54">
        <f t="shared" ca="1" si="13"/>
        <v>0</v>
      </c>
      <c r="AL33" s="1" t="str">
        <f>VLOOKUP(D33,schermers!C:T,16,FALSE)</f>
        <v>XXX</v>
      </c>
    </row>
    <row r="34" spans="1:38" x14ac:dyDescent="0.2">
      <c r="A34" s="54">
        <f t="shared" si="14"/>
        <v>32</v>
      </c>
      <c r="B34" s="54">
        <f t="shared" si="0"/>
        <v>45</v>
      </c>
      <c r="C34" s="54" t="str">
        <f t="shared" ca="1" si="1"/>
        <v/>
      </c>
      <c r="D34" s="54">
        <f>VLOOKUP(F34&amp;G34,schermers!B:C,2,FALSE)</f>
        <v>111035</v>
      </c>
      <c r="E34" s="54">
        <f>VLOOKUP(P34&amp;Q34&amp;I34&amp;H34,wedstrijden!A:B,2,FALSE)</f>
        <v>6</v>
      </c>
      <c r="F34" s="41" t="s">
        <v>971</v>
      </c>
      <c r="G34" s="41" t="s">
        <v>972</v>
      </c>
      <c r="H34" s="41" t="s">
        <v>1025</v>
      </c>
      <c r="I34" s="41" t="s">
        <v>1091</v>
      </c>
      <c r="J34" s="63" t="s">
        <v>848</v>
      </c>
      <c r="K34" s="16">
        <v>43314</v>
      </c>
      <c r="L34" s="53">
        <v>43338</v>
      </c>
      <c r="O34" s="54">
        <f>VLOOKUP(D34&amp;R34,Ranglijst!D:E,2,FALSE)</f>
        <v>1035</v>
      </c>
      <c r="P34" s="1" t="str">
        <f>VLOOKUP($D34,schermers!$C:$O,5,FALSE)</f>
        <v>Heren</v>
      </c>
      <c r="Q34" s="1" t="str">
        <f>VLOOKUP($D34,schermers!$C:$O,6,FALSE)</f>
        <v>Sabel</v>
      </c>
      <c r="R34" s="1" t="str">
        <f>VLOOKUP(P34,lookups!A:B,2,FALSE)&amp;VLOOKUP(aanmeldingen!Q34,lookups!D:E,2,FALSE)&amp;VLOOKUP(I34,lookups!G:H,2,FALSE)</f>
        <v>HSS</v>
      </c>
      <c r="S34" s="1" t="str">
        <f>VLOOKUP(E34,wedstrijden!B:G,6,FALSE)</f>
        <v>NED</v>
      </c>
      <c r="T34" s="1" t="str">
        <f>VLOOKUP($D34,schermers!$C:$O,8,FALSE)</f>
        <v>SUR</v>
      </c>
      <c r="U34" s="1" t="str">
        <f>IFERROR(VLOOKUP($D34,schermers!$C:$O,13,FALSE),"-")</f>
        <v>FIE05042000000</v>
      </c>
      <c r="V34" s="15">
        <f>IFERROR(VLOOKUP(E34,wedstrijden!B:H,7,FALSE),0)</f>
        <v>43352</v>
      </c>
      <c r="W34" s="15">
        <f>IFERROR(VLOOKUP(E34,wedstrijden!B:I,8,FALSE),0)</f>
        <v>43352</v>
      </c>
      <c r="X34" s="94">
        <f>IF(ISERROR(VLOOKUP(I34,lookups!G:I,3,FALSE)),0,IF(VLOOKUP(I34,lookups!G:I,3,FALSE)=0,0,VLOOKUP(I34,lookups!G:I,3,FALSE)))</f>
        <v>500</v>
      </c>
      <c r="Y34" s="54">
        <f t="shared" ca="1" si="2"/>
        <v>999999999</v>
      </c>
      <c r="Z34" s="54">
        <f t="shared" si="3"/>
        <v>6111035</v>
      </c>
      <c r="AA34" s="54">
        <f>IF(LEFT(J34,2)&lt;&gt;"ok","-",IF(M34&lt;&gt;"","-",VLOOKUP(P34&amp;Q34&amp;I34&amp;H34,wedstrijden!A:B,2,FALSE)))</f>
        <v>6</v>
      </c>
      <c r="AB34" s="54">
        <f t="shared" ca="1" si="4"/>
        <v>0</v>
      </c>
      <c r="AC34" s="54">
        <f t="shared" si="5"/>
        <v>1</v>
      </c>
      <c r="AD34" s="54">
        <f t="shared" si="6"/>
        <v>1</v>
      </c>
      <c r="AE34" s="54">
        <f t="shared" si="7"/>
        <v>0</v>
      </c>
      <c r="AF34" s="54">
        <f t="shared" si="8"/>
        <v>1</v>
      </c>
      <c r="AG34" s="54">
        <f t="shared" si="9"/>
        <v>0</v>
      </c>
      <c r="AH34" s="54">
        <f t="shared" si="10"/>
        <v>0</v>
      </c>
      <c r="AI34" s="54">
        <f t="shared" si="11"/>
        <v>0</v>
      </c>
      <c r="AJ34" s="54">
        <f t="shared" si="12"/>
        <v>0</v>
      </c>
      <c r="AK34" s="54">
        <f t="shared" ca="1" si="13"/>
        <v>0</v>
      </c>
      <c r="AL34" s="1" t="str">
        <f>VLOOKUP(D34,schermers!C:T,16,FALSE)</f>
        <v>XXX</v>
      </c>
    </row>
    <row r="35" spans="1:38" x14ac:dyDescent="0.2">
      <c r="A35" s="54">
        <f t="shared" si="14"/>
        <v>33</v>
      </c>
      <c r="B35" s="54">
        <f t="shared" si="0"/>
        <v>66</v>
      </c>
      <c r="C35" s="54" t="str">
        <f t="shared" ca="1" si="1"/>
        <v/>
      </c>
      <c r="D35" s="54">
        <f>VLOOKUP(F35&amp;G35,schermers!B:C,2,FALSE)</f>
        <v>101305</v>
      </c>
      <c r="E35" s="54">
        <f>VLOOKUP(P35&amp;Q35&amp;I35&amp;H35,wedstrijden!A:B,2,FALSE)</f>
        <v>22</v>
      </c>
      <c r="F35" s="41" t="s">
        <v>2541</v>
      </c>
      <c r="G35" s="41" t="s">
        <v>199</v>
      </c>
      <c r="H35" s="41" t="s">
        <v>677</v>
      </c>
      <c r="I35" s="41" t="s">
        <v>1091</v>
      </c>
      <c r="J35" s="63" t="s">
        <v>848</v>
      </c>
      <c r="K35" s="16">
        <v>43315</v>
      </c>
      <c r="L35" s="8">
        <v>43348</v>
      </c>
      <c r="O35" s="54">
        <f>VLOOKUP(D35&amp;R35,Ranglijst!D:E,2,FALSE)</f>
        <v>391</v>
      </c>
      <c r="P35" s="1" t="str">
        <f>VLOOKUP($D35,schermers!$C:$O,5,FALSE)</f>
        <v>Dames</v>
      </c>
      <c r="Q35" s="43" t="s">
        <v>24</v>
      </c>
      <c r="R35" s="1" t="str">
        <f>VLOOKUP(P35,lookups!A:B,2,FALSE)&amp;VLOOKUP(aanmeldingen!Q35,lookups!D:E,2,FALSE)&amp;VLOOKUP(I35,lookups!G:H,2,FALSE)</f>
        <v>DDS</v>
      </c>
      <c r="S35" s="1" t="str">
        <f>VLOOKUP(E35,wedstrijden!B:G,6,FALSE)</f>
        <v>SWE</v>
      </c>
      <c r="T35" s="1" t="str">
        <f>VLOOKUP($D35,schermers!$C:$O,8,FALSE)</f>
        <v>VDB</v>
      </c>
      <c r="U35" s="1" t="str">
        <f>IFERROR(VLOOKUP($D35,schermers!$C:$O,13,FALSE),"-")</f>
        <v>FIE09111973001</v>
      </c>
      <c r="V35" s="15">
        <f>IFERROR(VLOOKUP(E35,wedstrijden!B:H,7,FALSE),0)</f>
        <v>43365</v>
      </c>
      <c r="W35" s="15">
        <f>IFERROR(VLOOKUP(E35,wedstrijden!B:I,8,FALSE),0)</f>
        <v>43366</v>
      </c>
      <c r="X35" s="94">
        <f>IF(ISERROR(VLOOKUP(I35,lookups!G:I,3,FALSE)),0,IF(VLOOKUP(I35,lookups!G:I,3,FALSE)=0,0,VLOOKUP(I35,lookups!G:I,3,FALSE)))</f>
        <v>500</v>
      </c>
      <c r="Y35" s="54">
        <f t="shared" ca="1" si="2"/>
        <v>999999999</v>
      </c>
      <c r="Z35" s="54">
        <f t="shared" si="3"/>
        <v>22101305</v>
      </c>
      <c r="AA35" s="54">
        <f>IF(LEFT(J35,2)&lt;&gt;"ok","-",IF(M35&lt;&gt;"","-",VLOOKUP(P35&amp;Q35&amp;I35&amp;H35,wedstrijden!A:B,2,FALSE)))</f>
        <v>22</v>
      </c>
      <c r="AB35" s="54">
        <f t="shared" ca="1" si="4"/>
        <v>0</v>
      </c>
      <c r="AC35" s="54">
        <f t="shared" si="5"/>
        <v>1</v>
      </c>
      <c r="AD35" s="54">
        <f t="shared" si="6"/>
        <v>1</v>
      </c>
      <c r="AE35" s="54">
        <f t="shared" si="7"/>
        <v>0</v>
      </c>
      <c r="AF35" s="54">
        <f t="shared" si="8"/>
        <v>1</v>
      </c>
      <c r="AG35" s="54">
        <f t="shared" si="9"/>
        <v>1</v>
      </c>
      <c r="AH35" s="54">
        <f t="shared" si="10"/>
        <v>1</v>
      </c>
      <c r="AI35" s="54">
        <f t="shared" si="11"/>
        <v>1</v>
      </c>
      <c r="AJ35" s="54">
        <f t="shared" si="12"/>
        <v>1</v>
      </c>
      <c r="AK35" s="54">
        <f t="shared" ca="1" si="13"/>
        <v>1</v>
      </c>
      <c r="AL35" s="1" t="str">
        <f>VLOOKUP(D35,schermers!C:T,16,FALSE)</f>
        <v>XXX</v>
      </c>
    </row>
    <row r="36" spans="1:38" x14ac:dyDescent="0.2">
      <c r="A36" s="54">
        <f t="shared" si="14"/>
        <v>34</v>
      </c>
      <c r="B36" s="54">
        <f t="shared" si="0"/>
        <v>17</v>
      </c>
      <c r="C36" s="54" t="str">
        <f t="shared" ca="1" si="1"/>
        <v/>
      </c>
      <c r="D36" s="54">
        <f>VLOOKUP(F36&amp;G36,schermers!B:C,2,FALSE)</f>
        <v>112016</v>
      </c>
      <c r="E36" s="54">
        <f>VLOOKUP(P36&amp;Q36&amp;I36&amp;H36,wedstrijden!A:B,2,FALSE)</f>
        <v>3</v>
      </c>
      <c r="F36" s="41" t="s">
        <v>918</v>
      </c>
      <c r="G36" s="41" t="s">
        <v>837</v>
      </c>
      <c r="H36" s="41" t="s">
        <v>1025</v>
      </c>
      <c r="I36" s="41" t="s">
        <v>1091</v>
      </c>
      <c r="J36" s="63" t="s">
        <v>848</v>
      </c>
      <c r="K36" s="16">
        <v>43317</v>
      </c>
      <c r="L36" s="53">
        <v>43338</v>
      </c>
      <c r="O36" s="54">
        <f>VLOOKUP(D36&amp;R36,Ranglijst!D:E,2,FALSE)</f>
        <v>1538</v>
      </c>
      <c r="P36" s="1" t="str">
        <f>VLOOKUP($D36,schermers!$C:$O,5,FALSE)</f>
        <v>Heren</v>
      </c>
      <c r="Q36" s="1" t="str">
        <f>VLOOKUP($D36,schermers!$C:$O,6,FALSE)</f>
        <v>Floret</v>
      </c>
      <c r="R36" s="1" t="str">
        <f>VLOOKUP(P36,lookups!A:B,2,FALSE)&amp;VLOOKUP(aanmeldingen!Q36,lookups!D:E,2,FALSE)&amp;VLOOKUP(I36,lookups!G:H,2,FALSE)</f>
        <v>HFS</v>
      </c>
      <c r="S36" s="1" t="str">
        <f>VLOOKUP(E36,wedstrijden!B:G,6,FALSE)</f>
        <v>NED</v>
      </c>
      <c r="T36" s="1" t="str">
        <f>VLOOKUP($D36,schermers!$C:$O,8,FALSE)</f>
        <v>HS</v>
      </c>
      <c r="U36" s="1" t="str">
        <f>IFERROR(VLOOKUP($D36,schermers!$C:$O,13,FALSE),"-")</f>
        <v>FIE15011998001</v>
      </c>
      <c r="V36" s="15">
        <f>IFERROR(VLOOKUP(E36,wedstrijden!B:H,7,FALSE),0)</f>
        <v>43351</v>
      </c>
      <c r="W36" s="15">
        <f>IFERROR(VLOOKUP(E36,wedstrijden!B:I,8,FALSE),0)</f>
        <v>43351</v>
      </c>
      <c r="X36" s="102" t="s">
        <v>2631</v>
      </c>
      <c r="Y36" s="54">
        <f t="shared" ca="1" si="2"/>
        <v>999999999</v>
      </c>
      <c r="Z36" s="54">
        <f t="shared" si="3"/>
        <v>3112016</v>
      </c>
      <c r="AA36" s="54">
        <f>IF(LEFT(J36,2)&lt;&gt;"ok","-",IF(M36&lt;&gt;"","-",VLOOKUP(P36&amp;Q36&amp;I36&amp;H36,wedstrijden!A:B,2,FALSE)))</f>
        <v>3</v>
      </c>
      <c r="AB36" s="54">
        <f t="shared" ca="1" si="4"/>
        <v>0</v>
      </c>
      <c r="AC36" s="54">
        <f t="shared" si="5"/>
        <v>1</v>
      </c>
      <c r="AD36" s="54">
        <f t="shared" si="6"/>
        <v>1</v>
      </c>
      <c r="AE36" s="54">
        <f t="shared" si="7"/>
        <v>0</v>
      </c>
      <c r="AF36" s="54">
        <f t="shared" si="8"/>
        <v>1</v>
      </c>
      <c r="AG36" s="54">
        <f t="shared" si="9"/>
        <v>0</v>
      </c>
      <c r="AH36" s="54">
        <f t="shared" si="10"/>
        <v>0</v>
      </c>
      <c r="AI36" s="54">
        <f t="shared" si="11"/>
        <v>0</v>
      </c>
      <c r="AJ36" s="54">
        <f t="shared" si="12"/>
        <v>0</v>
      </c>
      <c r="AK36" s="54">
        <f t="shared" ca="1" si="13"/>
        <v>0</v>
      </c>
      <c r="AL36" s="1" t="str">
        <f>VLOOKUP(D36,schermers!C:T,16,FALSE)</f>
        <v>XXX</v>
      </c>
    </row>
    <row r="37" spans="1:38" x14ac:dyDescent="0.2">
      <c r="A37" s="54">
        <f t="shared" si="14"/>
        <v>35</v>
      </c>
      <c r="B37" s="54">
        <f t="shared" si="0"/>
        <v>15</v>
      </c>
      <c r="C37" s="54" t="str">
        <f t="shared" ca="1" si="1"/>
        <v/>
      </c>
      <c r="D37" s="54">
        <f>VLOOKUP(F37&amp;G37,schermers!B:C,2,FALSE)</f>
        <v>111662</v>
      </c>
      <c r="E37" s="54">
        <f>VLOOKUP(P37&amp;Q37&amp;I37&amp;H37,wedstrijden!A:B,2,FALSE)</f>
        <v>3</v>
      </c>
      <c r="F37" s="41" t="s">
        <v>1238</v>
      </c>
      <c r="G37" s="41" t="s">
        <v>1245</v>
      </c>
      <c r="H37" s="41" t="s">
        <v>1025</v>
      </c>
      <c r="I37" s="41" t="s">
        <v>1091</v>
      </c>
      <c r="J37" s="63" t="s">
        <v>848</v>
      </c>
      <c r="K37" s="16">
        <v>43317</v>
      </c>
      <c r="L37" s="53">
        <v>43338</v>
      </c>
      <c r="O37" s="54">
        <f>VLOOKUP(D37&amp;R37,Ranglijst!D:E,2,FALSE)</f>
        <v>683</v>
      </c>
      <c r="P37" s="1" t="str">
        <f>VLOOKUP($D37,schermers!$C:$O,5,FALSE)</f>
        <v>Heren</v>
      </c>
      <c r="Q37" s="1" t="str">
        <f>VLOOKUP($D37,schermers!$C:$O,6,FALSE)</f>
        <v>Floret</v>
      </c>
      <c r="R37" s="1" t="str">
        <f>VLOOKUP(P37,lookups!A:B,2,FALSE)&amp;VLOOKUP(aanmeldingen!Q37,lookups!D:E,2,FALSE)&amp;VLOOKUP(I37,lookups!G:H,2,FALSE)</f>
        <v>HFS</v>
      </c>
      <c r="S37" s="1" t="str">
        <f>VLOOKUP(E37,wedstrijden!B:G,6,FALSE)</f>
        <v>NED</v>
      </c>
      <c r="T37" s="1" t="str">
        <f>VLOOKUP($D37,schermers!$C:$O,8,FALSE)</f>
        <v>HS</v>
      </c>
      <c r="U37" s="1" t="str">
        <f>IFERROR(VLOOKUP($D37,schermers!$C:$O,13,FALSE),"-")</f>
        <v>FIE14061969000</v>
      </c>
      <c r="V37" s="15">
        <f>IFERROR(VLOOKUP(E37,wedstrijden!B:H,7,FALSE),0)</f>
        <v>43351</v>
      </c>
      <c r="W37" s="15">
        <f>IFERROR(VLOOKUP(E37,wedstrijden!B:I,8,FALSE),0)</f>
        <v>43351</v>
      </c>
      <c r="X37" s="94">
        <f>IF(ISERROR(VLOOKUP(I37,lookups!G:I,3,FALSE)),0,IF(VLOOKUP(I37,lookups!G:I,3,FALSE)=0,0,VLOOKUP(I37,lookups!G:I,3,FALSE)))</f>
        <v>500</v>
      </c>
      <c r="Y37" s="54">
        <f t="shared" ca="1" si="2"/>
        <v>999999999</v>
      </c>
      <c r="Z37" s="54">
        <f t="shared" si="3"/>
        <v>3111662</v>
      </c>
      <c r="AA37" s="54">
        <f>IF(LEFT(J37,2)&lt;&gt;"ok","-",IF(M37&lt;&gt;"","-",VLOOKUP(P37&amp;Q37&amp;I37&amp;H37,wedstrijden!A:B,2,FALSE)))</f>
        <v>3</v>
      </c>
      <c r="AB37" s="54">
        <f t="shared" ca="1" si="4"/>
        <v>0</v>
      </c>
      <c r="AC37" s="54">
        <f t="shared" si="5"/>
        <v>1</v>
      </c>
      <c r="AD37" s="54">
        <f t="shared" si="6"/>
        <v>1</v>
      </c>
      <c r="AE37" s="54">
        <f t="shared" si="7"/>
        <v>0</v>
      </c>
      <c r="AF37" s="54">
        <f t="shared" si="8"/>
        <v>1</v>
      </c>
      <c r="AG37" s="54">
        <f t="shared" si="9"/>
        <v>0</v>
      </c>
      <c r="AH37" s="54">
        <f t="shared" si="10"/>
        <v>0</v>
      </c>
      <c r="AI37" s="54">
        <f t="shared" si="11"/>
        <v>0</v>
      </c>
      <c r="AJ37" s="54">
        <f t="shared" si="12"/>
        <v>0</v>
      </c>
      <c r="AK37" s="54">
        <f t="shared" ca="1" si="13"/>
        <v>0</v>
      </c>
      <c r="AL37" s="1" t="str">
        <f>VLOOKUP(D37,schermers!C:T,16,FALSE)</f>
        <v>XXX</v>
      </c>
    </row>
    <row r="38" spans="1:38" x14ac:dyDescent="0.2">
      <c r="A38" s="54">
        <f t="shared" si="14"/>
        <v>36</v>
      </c>
      <c r="B38" s="54" t="str">
        <f t="shared" si="0"/>
        <v/>
      </c>
      <c r="C38" s="54" t="str">
        <f t="shared" si="1"/>
        <v/>
      </c>
      <c r="D38" s="54">
        <f>VLOOKUP(F38&amp;G38,schermers!B:C,2,FALSE)</f>
        <v>113346</v>
      </c>
      <c r="E38" s="54">
        <f>VLOOKUP(P38&amp;Q38&amp;I38&amp;H38,wedstrijden!A:B,2,FALSE)</f>
        <v>3</v>
      </c>
      <c r="F38" s="41" t="s">
        <v>1240</v>
      </c>
      <c r="G38" s="41" t="s">
        <v>1246</v>
      </c>
      <c r="H38" s="41" t="s">
        <v>1025</v>
      </c>
      <c r="I38" s="41" t="s">
        <v>1091</v>
      </c>
      <c r="J38" s="63" t="s">
        <v>848</v>
      </c>
      <c r="K38" s="16">
        <v>43317</v>
      </c>
      <c r="L38" s="53"/>
      <c r="M38" s="8">
        <v>43321</v>
      </c>
      <c r="O38" s="54">
        <f>VLOOKUP(D38&amp;R38,Ranglijst!D:E,2,FALSE)</f>
        <v>595</v>
      </c>
      <c r="P38" s="1" t="str">
        <f>VLOOKUP($D38,schermers!$C:$O,5,FALSE)</f>
        <v>Heren</v>
      </c>
      <c r="Q38" s="1" t="str">
        <f>VLOOKUP($D38,schermers!$C:$O,6,FALSE)</f>
        <v>Floret</v>
      </c>
      <c r="R38" s="1" t="str">
        <f>VLOOKUP(P38,lookups!A:B,2,FALSE)&amp;VLOOKUP(aanmeldingen!Q38,lookups!D:E,2,FALSE)&amp;VLOOKUP(I38,lookups!G:H,2,FALSE)</f>
        <v>HFS</v>
      </c>
      <c r="S38" s="1" t="str">
        <f>VLOOKUP(E38,wedstrijden!B:G,6,FALSE)</f>
        <v>NED</v>
      </c>
      <c r="T38" s="1" t="str">
        <f>VLOOKUP($D38,schermers!$C:$O,8,FALSE)</f>
        <v>HS</v>
      </c>
      <c r="U38" s="1" t="str">
        <f>IFERROR(VLOOKUP($D38,schermers!$C:$O,13,FALSE),"-")</f>
        <v>-</v>
      </c>
      <c r="V38" s="15">
        <f>IFERROR(VLOOKUP(E38,wedstrijden!B:H,7,FALSE),0)</f>
        <v>43351</v>
      </c>
      <c r="W38" s="15">
        <f>IFERROR(VLOOKUP(E38,wedstrijden!B:I,8,FALSE),0)</f>
        <v>43351</v>
      </c>
      <c r="X38" s="94">
        <f>IF(ISERROR(VLOOKUP(I38,lookups!G:I,3,FALSE)),0,IF(VLOOKUP(I38,lookups!G:I,3,FALSE)=0,0,VLOOKUP(I38,lookups!G:I,3,FALSE)))</f>
        <v>500</v>
      </c>
      <c r="Y38" s="54">
        <f t="shared" si="2"/>
        <v>999999999</v>
      </c>
      <c r="Z38" s="54">
        <f t="shared" si="3"/>
        <v>999999999</v>
      </c>
      <c r="AA38" s="54" t="str">
        <f>IF(LEFT(J38,2)&lt;&gt;"ok","-",IF(M38&lt;&gt;"","-",VLOOKUP(P38&amp;Q38&amp;I38&amp;H38,wedstrijden!A:B,2,FALSE)))</f>
        <v>-</v>
      </c>
      <c r="AB38" s="54">
        <f t="shared" si="4"/>
        <v>0</v>
      </c>
      <c r="AC38" s="54">
        <f t="shared" si="5"/>
        <v>1</v>
      </c>
      <c r="AD38" s="54">
        <f t="shared" si="6"/>
        <v>1</v>
      </c>
      <c r="AE38" s="54">
        <f t="shared" si="7"/>
        <v>1</v>
      </c>
      <c r="AF38" s="54">
        <f t="shared" si="8"/>
        <v>0</v>
      </c>
      <c r="AG38" s="54">
        <f t="shared" si="9"/>
        <v>0</v>
      </c>
      <c r="AH38" s="54">
        <f t="shared" si="10"/>
        <v>0</v>
      </c>
      <c r="AI38" s="54">
        <f t="shared" si="11"/>
        <v>0</v>
      </c>
      <c r="AJ38" s="54">
        <f t="shared" si="12"/>
        <v>0</v>
      </c>
      <c r="AK38" s="54">
        <f t="shared" ca="1" si="13"/>
        <v>0</v>
      </c>
      <c r="AL38" s="1" t="str">
        <f>VLOOKUP(D38,schermers!C:T,16,FALSE)</f>
        <v>XXX</v>
      </c>
    </row>
    <row r="39" spans="1:38" x14ac:dyDescent="0.2">
      <c r="A39" s="54">
        <f t="shared" si="14"/>
        <v>37</v>
      </c>
      <c r="B39" s="54">
        <f t="shared" si="0"/>
        <v>5</v>
      </c>
      <c r="C39" s="54" t="str">
        <f t="shared" ca="1" si="1"/>
        <v/>
      </c>
      <c r="D39" s="54">
        <f>VLOOKUP(F39&amp;G39,schermers!B:C,2,FALSE)</f>
        <v>108282</v>
      </c>
      <c r="E39" s="54">
        <f>VLOOKUP(P39&amp;Q39&amp;I39&amp;H39,wedstrijden!A:B,2,FALSE)</f>
        <v>3</v>
      </c>
      <c r="F39" s="41" t="s">
        <v>801</v>
      </c>
      <c r="G39" s="41" t="s">
        <v>74</v>
      </c>
      <c r="H39" s="41" t="s">
        <v>1025</v>
      </c>
      <c r="I39" s="41" t="s">
        <v>1091</v>
      </c>
      <c r="J39" s="63" t="s">
        <v>848</v>
      </c>
      <c r="K39" s="16">
        <v>43317</v>
      </c>
      <c r="L39" s="53">
        <v>43338</v>
      </c>
      <c r="O39" s="54">
        <f>VLOOKUP(D39&amp;R39,Ranglijst!D:E,2,FALSE)</f>
        <v>238</v>
      </c>
      <c r="P39" s="1" t="str">
        <f>VLOOKUP($D39,schermers!$C:$O,5,FALSE)</f>
        <v>Heren</v>
      </c>
      <c r="Q39" s="1" t="str">
        <f>VLOOKUP($D39,schermers!$C:$O,6,FALSE)</f>
        <v>Floret</v>
      </c>
      <c r="R39" s="1" t="str">
        <f>VLOOKUP(P39,lookups!A:B,2,FALSE)&amp;VLOOKUP(aanmeldingen!Q39,lookups!D:E,2,FALSE)&amp;VLOOKUP(I39,lookups!G:H,2,FALSE)</f>
        <v>HFS</v>
      </c>
      <c r="S39" s="1" t="str">
        <f>VLOOKUP(E39,wedstrijden!B:G,6,FALSE)</f>
        <v>NED</v>
      </c>
      <c r="T39" s="1" t="str">
        <f>VLOOKUP($D39,schermers!$C:$O,8,FALSE)</f>
        <v>HS</v>
      </c>
      <c r="U39" s="1" t="str">
        <f>IFERROR(VLOOKUP($D39,schermers!$C:$O,13,FALSE),"-")</f>
        <v>FIE23051960001</v>
      </c>
      <c r="V39" s="15">
        <f>IFERROR(VLOOKUP(E39,wedstrijden!B:H,7,FALSE),0)</f>
        <v>43351</v>
      </c>
      <c r="W39" s="15">
        <f>IFERROR(VLOOKUP(E39,wedstrijden!B:I,8,FALSE),0)</f>
        <v>43351</v>
      </c>
      <c r="X39" s="94">
        <f>IF(ISERROR(VLOOKUP(I39,lookups!G:I,3,FALSE)),0,IF(VLOOKUP(I39,lookups!G:I,3,FALSE)=0,0,VLOOKUP(I39,lookups!G:I,3,FALSE)))</f>
        <v>500</v>
      </c>
      <c r="Y39" s="54">
        <f t="shared" ca="1" si="2"/>
        <v>999999999</v>
      </c>
      <c r="Z39" s="54">
        <f t="shared" si="3"/>
        <v>3108282</v>
      </c>
      <c r="AA39" s="54">
        <f>IF(LEFT(J39,2)&lt;&gt;"ok","-",IF(M39&lt;&gt;"","-",VLOOKUP(P39&amp;Q39&amp;I39&amp;H39,wedstrijden!A:B,2,FALSE)))</f>
        <v>3</v>
      </c>
      <c r="AB39" s="54">
        <f t="shared" ca="1" si="4"/>
        <v>0</v>
      </c>
      <c r="AC39" s="54">
        <f t="shared" si="5"/>
        <v>1</v>
      </c>
      <c r="AD39" s="54">
        <f t="shared" si="6"/>
        <v>1</v>
      </c>
      <c r="AE39" s="54">
        <f t="shared" si="7"/>
        <v>0</v>
      </c>
      <c r="AF39" s="54">
        <f t="shared" si="8"/>
        <v>1</v>
      </c>
      <c r="AG39" s="54">
        <f t="shared" si="9"/>
        <v>0</v>
      </c>
      <c r="AH39" s="54">
        <f t="shared" si="10"/>
        <v>0</v>
      </c>
      <c r="AI39" s="54">
        <f t="shared" si="11"/>
        <v>0</v>
      </c>
      <c r="AJ39" s="54">
        <f t="shared" si="12"/>
        <v>0</v>
      </c>
      <c r="AK39" s="54">
        <f t="shared" ca="1" si="13"/>
        <v>0</v>
      </c>
      <c r="AL39" s="1" t="str">
        <f>VLOOKUP(D39,schermers!C:T,16,FALSE)</f>
        <v>XXX</v>
      </c>
    </row>
    <row r="40" spans="1:38" x14ac:dyDescent="0.2">
      <c r="A40" s="54">
        <f t="shared" si="14"/>
        <v>38</v>
      </c>
      <c r="B40" s="54">
        <f t="shared" si="0"/>
        <v>20</v>
      </c>
      <c r="C40" s="54" t="str">
        <f t="shared" ca="1" si="1"/>
        <v/>
      </c>
      <c r="D40" s="54">
        <f>VLOOKUP(F40&amp;G40,schermers!B:C,2,FALSE)</f>
        <v>113347</v>
      </c>
      <c r="E40" s="54">
        <f>VLOOKUP(P40&amp;Q40&amp;I40&amp;H40,wedstrijden!A:B,2,FALSE)</f>
        <v>3</v>
      </c>
      <c r="F40" s="41" t="s">
        <v>2085</v>
      </c>
      <c r="G40" s="41" t="s">
        <v>432</v>
      </c>
      <c r="H40" s="41" t="s">
        <v>1025</v>
      </c>
      <c r="I40" s="41" t="s">
        <v>1091</v>
      </c>
      <c r="J40" s="63" t="s">
        <v>848</v>
      </c>
      <c r="K40" s="16">
        <v>43317</v>
      </c>
      <c r="L40" s="53">
        <v>43342</v>
      </c>
      <c r="O40" s="54">
        <f>VLOOKUP(D40&amp;R40,Ranglijst!D:E,2,FALSE)</f>
        <v>478</v>
      </c>
      <c r="P40" s="1" t="str">
        <f>VLOOKUP($D40,schermers!$C:$O,5,FALSE)</f>
        <v>Heren</v>
      </c>
      <c r="Q40" s="1" t="str">
        <f>VLOOKUP($D40,schermers!$C:$O,6,FALSE)</f>
        <v>Floret</v>
      </c>
      <c r="R40" s="1" t="str">
        <f>VLOOKUP(P40,lookups!A:B,2,FALSE)&amp;VLOOKUP(aanmeldingen!Q40,lookups!D:E,2,FALSE)&amp;VLOOKUP(I40,lookups!G:H,2,FALSE)</f>
        <v>HFS</v>
      </c>
      <c r="S40" s="1" t="str">
        <f>VLOOKUP(E40,wedstrijden!B:G,6,FALSE)</f>
        <v>NED</v>
      </c>
      <c r="T40" s="1" t="str">
        <f>VLOOKUP($D40,schermers!$C:$O,8,FALSE)</f>
        <v>HS</v>
      </c>
      <c r="U40" s="1" t="str">
        <f>IFERROR(VLOOKUP($D40,schermers!$C:$O,13,FALSE),"-")</f>
        <v>FIE11072003000</v>
      </c>
      <c r="V40" s="15">
        <f>IFERROR(VLOOKUP(E40,wedstrijden!B:H,7,FALSE),0)</f>
        <v>43351</v>
      </c>
      <c r="W40" s="15">
        <f>IFERROR(VLOOKUP(E40,wedstrijden!B:I,8,FALSE),0)</f>
        <v>43351</v>
      </c>
      <c r="X40" s="94">
        <f>IF(ISERROR(VLOOKUP(I40,lookups!G:I,3,FALSE)),0,IF(VLOOKUP(I40,lookups!G:I,3,FALSE)=0,0,VLOOKUP(I40,lookups!G:I,3,FALSE)))</f>
        <v>500</v>
      </c>
      <c r="Y40" s="54">
        <f t="shared" ca="1" si="2"/>
        <v>999999999</v>
      </c>
      <c r="Z40" s="54">
        <f t="shared" si="3"/>
        <v>3113347</v>
      </c>
      <c r="AA40" s="54">
        <f>IF(LEFT(J40,2)&lt;&gt;"ok","-",IF(M40&lt;&gt;"","-",VLOOKUP(P40&amp;Q40&amp;I40&amp;H40,wedstrijden!A:B,2,FALSE)))</f>
        <v>3</v>
      </c>
      <c r="AB40" s="54">
        <f t="shared" ca="1" si="4"/>
        <v>0</v>
      </c>
      <c r="AC40" s="54">
        <f t="shared" si="5"/>
        <v>1</v>
      </c>
      <c r="AD40" s="54">
        <f t="shared" si="6"/>
        <v>1</v>
      </c>
      <c r="AE40" s="54">
        <f t="shared" si="7"/>
        <v>0</v>
      </c>
      <c r="AF40" s="54">
        <f t="shared" si="8"/>
        <v>1</v>
      </c>
      <c r="AG40" s="54">
        <f t="shared" si="9"/>
        <v>0</v>
      </c>
      <c r="AH40" s="54">
        <f t="shared" si="10"/>
        <v>0</v>
      </c>
      <c r="AI40" s="54">
        <f t="shared" si="11"/>
        <v>0</v>
      </c>
      <c r="AJ40" s="54">
        <f t="shared" si="12"/>
        <v>0</v>
      </c>
      <c r="AK40" s="54">
        <f t="shared" ca="1" si="13"/>
        <v>0</v>
      </c>
      <c r="AL40" s="1" t="str">
        <f>VLOOKUP(D40,schermers!C:T,16,FALSE)</f>
        <v>XXX</v>
      </c>
    </row>
    <row r="41" spans="1:38" x14ac:dyDescent="0.2">
      <c r="A41" s="54">
        <f t="shared" si="14"/>
        <v>39</v>
      </c>
      <c r="B41" s="54">
        <f t="shared" si="0"/>
        <v>19</v>
      </c>
      <c r="C41" s="54" t="str">
        <f t="shared" ca="1" si="1"/>
        <v/>
      </c>
      <c r="D41" s="54">
        <f>VLOOKUP(F41&amp;G41,schermers!B:C,2,FALSE)</f>
        <v>112948</v>
      </c>
      <c r="E41" s="54">
        <f>VLOOKUP(P41&amp;Q41&amp;I41&amp;H41,wedstrijden!A:B,2,FALSE)</f>
        <v>3</v>
      </c>
      <c r="F41" s="41" t="s">
        <v>1926</v>
      </c>
      <c r="G41" s="41" t="s">
        <v>307</v>
      </c>
      <c r="H41" s="41" t="s">
        <v>1025</v>
      </c>
      <c r="I41" s="41" t="s">
        <v>1091</v>
      </c>
      <c r="J41" s="63" t="s">
        <v>848</v>
      </c>
      <c r="K41" s="16">
        <v>43317</v>
      </c>
      <c r="L41" s="53">
        <v>43338</v>
      </c>
      <c r="O41" s="54">
        <f>VLOOKUP(D41&amp;R41,Ranglijst!D:E,2,FALSE)</f>
        <v>660</v>
      </c>
      <c r="P41" s="1" t="str">
        <f>VLOOKUP($D41,schermers!$C:$O,5,FALSE)</f>
        <v>Heren</v>
      </c>
      <c r="Q41" s="1" t="str">
        <f>VLOOKUP($D41,schermers!$C:$O,6,FALSE)</f>
        <v>Floret</v>
      </c>
      <c r="R41" s="1" t="str">
        <f>VLOOKUP(P41,lookups!A:B,2,FALSE)&amp;VLOOKUP(aanmeldingen!Q41,lookups!D:E,2,FALSE)&amp;VLOOKUP(I41,lookups!G:H,2,FALSE)</f>
        <v>HFS</v>
      </c>
      <c r="S41" s="1" t="str">
        <f>VLOOKUP(E41,wedstrijden!B:G,6,FALSE)</f>
        <v>NED</v>
      </c>
      <c r="T41" s="1" t="str">
        <f>VLOOKUP($D41,schermers!$C:$O,8,FALSE)</f>
        <v>HS</v>
      </c>
      <c r="U41" s="1" t="str">
        <f>IFERROR(VLOOKUP($D41,schermers!$C:$O,13,FALSE),"-")</f>
        <v>FIE22032000000</v>
      </c>
      <c r="V41" s="15">
        <f>IFERROR(VLOOKUP(E41,wedstrijden!B:H,7,FALSE),0)</f>
        <v>43351</v>
      </c>
      <c r="W41" s="15">
        <f>IFERROR(VLOOKUP(E41,wedstrijden!B:I,8,FALSE),0)</f>
        <v>43351</v>
      </c>
      <c r="X41" s="94">
        <f>IF(ISERROR(VLOOKUP(I41,lookups!G:I,3,FALSE)),0,IF(VLOOKUP(I41,lookups!G:I,3,FALSE)=0,0,VLOOKUP(I41,lookups!G:I,3,FALSE)))</f>
        <v>500</v>
      </c>
      <c r="Y41" s="54">
        <f t="shared" ca="1" si="2"/>
        <v>999999999</v>
      </c>
      <c r="Z41" s="54">
        <f t="shared" si="3"/>
        <v>3112948</v>
      </c>
      <c r="AA41" s="54">
        <f>IF(LEFT(J41,2)&lt;&gt;"ok","-",IF(M41&lt;&gt;"","-",VLOOKUP(P41&amp;Q41&amp;I41&amp;H41,wedstrijden!A:B,2,FALSE)))</f>
        <v>3</v>
      </c>
      <c r="AB41" s="54">
        <f t="shared" ca="1" si="4"/>
        <v>0</v>
      </c>
      <c r="AC41" s="54">
        <f t="shared" si="5"/>
        <v>1</v>
      </c>
      <c r="AD41" s="54">
        <f t="shared" si="6"/>
        <v>1</v>
      </c>
      <c r="AE41" s="54">
        <f t="shared" si="7"/>
        <v>0</v>
      </c>
      <c r="AF41" s="54">
        <f t="shared" si="8"/>
        <v>1</v>
      </c>
      <c r="AG41" s="54">
        <f t="shared" si="9"/>
        <v>0</v>
      </c>
      <c r="AH41" s="54">
        <f t="shared" si="10"/>
        <v>0</v>
      </c>
      <c r="AI41" s="54">
        <f t="shared" si="11"/>
        <v>0</v>
      </c>
      <c r="AJ41" s="54">
        <f t="shared" si="12"/>
        <v>0</v>
      </c>
      <c r="AK41" s="54">
        <f t="shared" ca="1" si="13"/>
        <v>0</v>
      </c>
      <c r="AL41" s="1" t="str">
        <f>VLOOKUP(D41,schermers!C:T,16,FALSE)</f>
        <v>XXX</v>
      </c>
    </row>
    <row r="42" spans="1:38" x14ac:dyDescent="0.2">
      <c r="A42" s="54">
        <f t="shared" si="14"/>
        <v>40</v>
      </c>
      <c r="B42" s="54">
        <f t="shared" si="0"/>
        <v>16</v>
      </c>
      <c r="C42" s="54" t="str">
        <f t="shared" ca="1" si="1"/>
        <v/>
      </c>
      <c r="D42" s="54">
        <f>VLOOKUP(F42&amp;G42,schermers!B:C,2,FALSE)</f>
        <v>111663</v>
      </c>
      <c r="E42" s="54">
        <f>VLOOKUP(P42&amp;Q42&amp;I42&amp;H42,wedstrijden!A:B,2,FALSE)</f>
        <v>3</v>
      </c>
      <c r="F42" s="41" t="s">
        <v>1073</v>
      </c>
      <c r="G42" s="41" t="s">
        <v>274</v>
      </c>
      <c r="H42" s="41" t="s">
        <v>1025</v>
      </c>
      <c r="I42" s="41" t="s">
        <v>1091</v>
      </c>
      <c r="J42" s="63" t="s">
        <v>848</v>
      </c>
      <c r="K42" s="16">
        <v>43317</v>
      </c>
      <c r="L42" s="53">
        <v>43338</v>
      </c>
      <c r="O42" s="54">
        <f>VLOOKUP(D42&amp;R42,Ranglijst!D:E,2,FALSE)</f>
        <v>813</v>
      </c>
      <c r="P42" s="1" t="str">
        <f>VLOOKUP($D42,schermers!$C:$O,5,FALSE)</f>
        <v>Heren</v>
      </c>
      <c r="Q42" s="1" t="str">
        <f>VLOOKUP($D42,schermers!$C:$O,6,FALSE)</f>
        <v>Floret</v>
      </c>
      <c r="R42" s="1" t="str">
        <f>VLOOKUP(P42,lookups!A:B,2,FALSE)&amp;VLOOKUP(aanmeldingen!Q42,lookups!D:E,2,FALSE)&amp;VLOOKUP(I42,lookups!G:H,2,FALSE)</f>
        <v>HFS</v>
      </c>
      <c r="S42" s="1" t="str">
        <f>VLOOKUP(E42,wedstrijden!B:G,6,FALSE)</f>
        <v>NED</v>
      </c>
      <c r="T42" s="1" t="str">
        <f>VLOOKUP($D42,schermers!$C:$O,8,FALSE)</f>
        <v>HS</v>
      </c>
      <c r="U42" s="1" t="str">
        <f>IFERROR(VLOOKUP($D42,schermers!$C:$O,13,FALSE),"-")</f>
        <v>FIE05012001001</v>
      </c>
      <c r="V42" s="15">
        <f>IFERROR(VLOOKUP(E42,wedstrijden!B:H,7,FALSE),0)</f>
        <v>43351</v>
      </c>
      <c r="W42" s="15">
        <f>IFERROR(VLOOKUP(E42,wedstrijden!B:I,8,FALSE),0)</f>
        <v>43351</v>
      </c>
      <c r="X42" s="94">
        <f>IF(ISERROR(VLOOKUP(I42,lookups!G:I,3,FALSE)),0,IF(VLOOKUP(I42,lookups!G:I,3,FALSE)=0,0,VLOOKUP(I42,lookups!G:I,3,FALSE)))</f>
        <v>500</v>
      </c>
      <c r="Y42" s="54">
        <f t="shared" ca="1" si="2"/>
        <v>999999999</v>
      </c>
      <c r="Z42" s="54">
        <f t="shared" si="3"/>
        <v>3111663</v>
      </c>
      <c r="AA42" s="54">
        <f>IF(LEFT(J42,2)&lt;&gt;"ok","-",IF(M42&lt;&gt;"","-",VLOOKUP(P42&amp;Q42&amp;I42&amp;H42,wedstrijden!A:B,2,FALSE)))</f>
        <v>3</v>
      </c>
      <c r="AB42" s="54">
        <f t="shared" ca="1" si="4"/>
        <v>0</v>
      </c>
      <c r="AC42" s="54">
        <f t="shared" si="5"/>
        <v>1</v>
      </c>
      <c r="AD42" s="54">
        <f t="shared" si="6"/>
        <v>1</v>
      </c>
      <c r="AE42" s="54">
        <f t="shared" si="7"/>
        <v>0</v>
      </c>
      <c r="AF42" s="54">
        <f t="shared" si="8"/>
        <v>1</v>
      </c>
      <c r="AG42" s="54">
        <f t="shared" si="9"/>
        <v>0</v>
      </c>
      <c r="AH42" s="54">
        <f t="shared" si="10"/>
        <v>0</v>
      </c>
      <c r="AI42" s="54">
        <f t="shared" si="11"/>
        <v>0</v>
      </c>
      <c r="AJ42" s="54">
        <f t="shared" si="12"/>
        <v>0</v>
      </c>
      <c r="AK42" s="54">
        <f t="shared" ca="1" si="13"/>
        <v>0</v>
      </c>
      <c r="AL42" s="1" t="str">
        <f>VLOOKUP(D42,schermers!C:T,16,FALSE)</f>
        <v>XXX</v>
      </c>
    </row>
    <row r="43" spans="1:38" x14ac:dyDescent="0.2">
      <c r="A43" s="54">
        <f t="shared" si="14"/>
        <v>41</v>
      </c>
      <c r="B43" s="54">
        <f t="shared" si="0"/>
        <v>8</v>
      </c>
      <c r="C43" s="54" t="str">
        <f t="shared" ca="1" si="1"/>
        <v/>
      </c>
      <c r="D43" s="54">
        <f>VLOOKUP(F43&amp;G43,schermers!B:C,2,FALSE)</f>
        <v>109655</v>
      </c>
      <c r="E43" s="54">
        <f>VLOOKUP(P43&amp;Q43&amp;I43&amp;H43,wedstrijden!A:B,2,FALSE)</f>
        <v>3</v>
      </c>
      <c r="F43" s="41" t="s">
        <v>1243</v>
      </c>
      <c r="G43" s="41" t="s">
        <v>844</v>
      </c>
      <c r="H43" s="41" t="s">
        <v>1025</v>
      </c>
      <c r="I43" s="41" t="s">
        <v>1091</v>
      </c>
      <c r="J43" s="63" t="s">
        <v>848</v>
      </c>
      <c r="K43" s="16">
        <v>43317</v>
      </c>
      <c r="L43" s="53">
        <v>43338</v>
      </c>
      <c r="O43" s="54">
        <f>VLOOKUP(D43&amp;R43,Ranglijst!D:E,2,FALSE)</f>
        <v>2177</v>
      </c>
      <c r="P43" s="1" t="str">
        <f>VLOOKUP($D43,schermers!$C:$O,5,FALSE)</f>
        <v>Heren</v>
      </c>
      <c r="Q43" s="1" t="str">
        <f>VLOOKUP($D43,schermers!$C:$O,6,FALSE)</f>
        <v>Floret</v>
      </c>
      <c r="R43" s="1" t="str">
        <f>VLOOKUP(P43,lookups!A:B,2,FALSE)&amp;VLOOKUP(aanmeldingen!Q43,lookups!D:E,2,FALSE)&amp;VLOOKUP(I43,lookups!G:H,2,FALSE)</f>
        <v>HFS</v>
      </c>
      <c r="S43" s="1" t="str">
        <f>VLOOKUP(E43,wedstrijden!B:G,6,FALSE)</f>
        <v>NED</v>
      </c>
      <c r="T43" s="1" t="str">
        <f>VLOOKUP($D43,schermers!$C:$O,8,FALSE)</f>
        <v>HS</v>
      </c>
      <c r="U43" s="1" t="str">
        <f>IFERROR(VLOOKUP($D43,schermers!$C:$O,13,FALSE),"-")</f>
        <v>FIE01121997002</v>
      </c>
      <c r="V43" s="15">
        <f>IFERROR(VLOOKUP(E43,wedstrijden!B:H,7,FALSE),0)</f>
        <v>43351</v>
      </c>
      <c r="W43" s="15">
        <f>IFERROR(VLOOKUP(E43,wedstrijden!B:I,8,FALSE),0)</f>
        <v>43351</v>
      </c>
      <c r="X43" s="94">
        <f>IF(ISERROR(VLOOKUP(I43,lookups!G:I,3,FALSE)),0,IF(VLOOKUP(I43,lookups!G:I,3,FALSE)=0,0,VLOOKUP(I43,lookups!G:I,3,FALSE)))</f>
        <v>500</v>
      </c>
      <c r="Y43" s="54">
        <f t="shared" ca="1" si="2"/>
        <v>999999999</v>
      </c>
      <c r="Z43" s="54">
        <f t="shared" si="3"/>
        <v>3109655</v>
      </c>
      <c r="AA43" s="54">
        <f>IF(LEFT(J43,2)&lt;&gt;"ok","-",IF(M43&lt;&gt;"","-",VLOOKUP(P43&amp;Q43&amp;I43&amp;H43,wedstrijden!A:B,2,FALSE)))</f>
        <v>3</v>
      </c>
      <c r="AB43" s="54">
        <f t="shared" ca="1" si="4"/>
        <v>0</v>
      </c>
      <c r="AC43" s="54">
        <f t="shared" si="5"/>
        <v>1</v>
      </c>
      <c r="AD43" s="54">
        <f t="shared" si="6"/>
        <v>1</v>
      </c>
      <c r="AE43" s="54">
        <f t="shared" si="7"/>
        <v>0</v>
      </c>
      <c r="AF43" s="54">
        <f t="shared" si="8"/>
        <v>1</v>
      </c>
      <c r="AG43" s="54">
        <f t="shared" si="9"/>
        <v>0</v>
      </c>
      <c r="AH43" s="54">
        <f t="shared" si="10"/>
        <v>0</v>
      </c>
      <c r="AI43" s="54">
        <f t="shared" si="11"/>
        <v>0</v>
      </c>
      <c r="AJ43" s="54">
        <f t="shared" si="12"/>
        <v>0</v>
      </c>
      <c r="AK43" s="54">
        <f t="shared" ca="1" si="13"/>
        <v>0</v>
      </c>
      <c r="AL43" s="1" t="str">
        <f>VLOOKUP(D43,schermers!C:T,16,FALSE)</f>
        <v>XXX</v>
      </c>
    </row>
    <row r="44" spans="1:38" x14ac:dyDescent="0.2">
      <c r="A44" s="54">
        <f t="shared" si="14"/>
        <v>42</v>
      </c>
      <c r="B44" s="54">
        <f t="shared" si="0"/>
        <v>37</v>
      </c>
      <c r="C44" s="54" t="str">
        <f t="shared" ca="1" si="1"/>
        <v/>
      </c>
      <c r="D44" s="54">
        <f>VLOOKUP(F44&amp;G44,schermers!B:C,2,FALSE)</f>
        <v>100851</v>
      </c>
      <c r="E44" s="54">
        <f>VLOOKUP(P44&amp;Q44&amp;I44&amp;H44,wedstrijden!A:B,2,FALSE)</f>
        <v>6</v>
      </c>
      <c r="F44" s="41" t="s">
        <v>1161</v>
      </c>
      <c r="G44" s="41" t="s">
        <v>285</v>
      </c>
      <c r="H44" s="41" t="s">
        <v>1025</v>
      </c>
      <c r="I44" s="41" t="s">
        <v>1091</v>
      </c>
      <c r="J44" s="63" t="s">
        <v>848</v>
      </c>
      <c r="K44" s="16">
        <v>43317</v>
      </c>
      <c r="L44" s="53">
        <v>43338</v>
      </c>
      <c r="O44" s="54">
        <f>VLOOKUP(D44&amp;R44,Ranglijst!D:E,2,FALSE)</f>
        <v>1101</v>
      </c>
      <c r="P44" s="1" t="str">
        <f>VLOOKUP($D44,schermers!$C:$O,5,FALSE)</f>
        <v>Heren</v>
      </c>
      <c r="Q44" s="1" t="str">
        <f>VLOOKUP($D44,schermers!$C:$O,6,FALSE)</f>
        <v>Sabel</v>
      </c>
      <c r="R44" s="1" t="str">
        <f>VLOOKUP(P44,lookups!A:B,2,FALSE)&amp;VLOOKUP(aanmeldingen!Q44,lookups!D:E,2,FALSE)&amp;VLOOKUP(I44,lookups!G:H,2,FALSE)</f>
        <v>HSS</v>
      </c>
      <c r="S44" s="1" t="str">
        <f>VLOOKUP(E44,wedstrijden!B:G,6,FALSE)</f>
        <v>NED</v>
      </c>
      <c r="T44" s="1" t="str">
        <f>VLOOKUP($D44,schermers!$C:$O,8,FALSE)</f>
        <v>QUI</v>
      </c>
      <c r="U44" s="1" t="str">
        <f>IFERROR(VLOOKUP($D44,schermers!$C:$O,13,FALSE),"-")</f>
        <v>FIE01071992000</v>
      </c>
      <c r="V44" s="15">
        <f>IFERROR(VLOOKUP(E44,wedstrijden!B:H,7,FALSE),0)</f>
        <v>43352</v>
      </c>
      <c r="W44" s="15">
        <f>IFERROR(VLOOKUP(E44,wedstrijden!B:I,8,FALSE),0)</f>
        <v>43352</v>
      </c>
      <c r="X44" s="94">
        <f>IF(ISERROR(VLOOKUP(I44,lookups!G:I,3,FALSE)),0,IF(VLOOKUP(I44,lookups!G:I,3,FALSE)=0,0,VLOOKUP(I44,lookups!G:I,3,FALSE)))</f>
        <v>500</v>
      </c>
      <c r="Y44" s="54">
        <f t="shared" ca="1" si="2"/>
        <v>999999999</v>
      </c>
      <c r="Z44" s="54">
        <f t="shared" si="3"/>
        <v>6100851</v>
      </c>
      <c r="AA44" s="54">
        <f>IF(LEFT(J44,2)&lt;&gt;"ok","-",IF(M44&lt;&gt;"","-",VLOOKUP(P44&amp;Q44&amp;I44&amp;H44,wedstrijden!A:B,2,FALSE)))</f>
        <v>6</v>
      </c>
      <c r="AB44" s="54">
        <f t="shared" ca="1" si="4"/>
        <v>0</v>
      </c>
      <c r="AC44" s="54">
        <f t="shared" si="5"/>
        <v>1</v>
      </c>
      <c r="AD44" s="54">
        <f t="shared" si="6"/>
        <v>1</v>
      </c>
      <c r="AE44" s="54">
        <f t="shared" si="7"/>
        <v>0</v>
      </c>
      <c r="AF44" s="54">
        <f t="shared" si="8"/>
        <v>1</v>
      </c>
      <c r="AG44" s="54">
        <f t="shared" si="9"/>
        <v>0</v>
      </c>
      <c r="AH44" s="54">
        <f t="shared" si="10"/>
        <v>0</v>
      </c>
      <c r="AI44" s="54">
        <f t="shared" si="11"/>
        <v>0</v>
      </c>
      <c r="AJ44" s="54">
        <f t="shared" si="12"/>
        <v>0</v>
      </c>
      <c r="AK44" s="54">
        <f t="shared" ca="1" si="13"/>
        <v>0</v>
      </c>
      <c r="AL44" s="1" t="str">
        <f>VLOOKUP(D44,schermers!C:T,16,FALSE)</f>
        <v>XXX</v>
      </c>
    </row>
    <row r="45" spans="1:38" x14ac:dyDescent="0.2">
      <c r="A45" s="54">
        <f t="shared" si="14"/>
        <v>43</v>
      </c>
      <c r="B45" s="54">
        <f t="shared" si="0"/>
        <v>40</v>
      </c>
      <c r="C45" s="54" t="str">
        <f t="shared" ca="1" si="1"/>
        <v/>
      </c>
      <c r="D45" s="54">
        <f>VLOOKUP(F45&amp;G45,schermers!B:C,2,FALSE)</f>
        <v>105306</v>
      </c>
      <c r="E45" s="54">
        <f>VLOOKUP(P45&amp;Q45&amp;I45&amp;H45,wedstrijden!A:B,2,FALSE)</f>
        <v>6</v>
      </c>
      <c r="F45" s="41" t="s">
        <v>1162</v>
      </c>
      <c r="G45" s="41" t="s">
        <v>321</v>
      </c>
      <c r="H45" s="41" t="s">
        <v>1025</v>
      </c>
      <c r="I45" s="41" t="s">
        <v>1091</v>
      </c>
      <c r="J45" s="63" t="s">
        <v>848</v>
      </c>
      <c r="K45" s="16">
        <v>43319</v>
      </c>
      <c r="L45" s="53">
        <v>43338</v>
      </c>
      <c r="O45" s="54">
        <f>VLOOKUP(D45&amp;R45,Ranglijst!D:E,2,FALSE)</f>
        <v>982</v>
      </c>
      <c r="P45" s="1" t="str">
        <f>VLOOKUP($D45,schermers!$C:$O,5,FALSE)</f>
        <v>Heren</v>
      </c>
      <c r="Q45" s="1" t="str">
        <f>VLOOKUP($D45,schermers!$C:$O,6,FALSE)</f>
        <v>Sabel</v>
      </c>
      <c r="R45" s="1" t="str">
        <f>VLOOKUP(P45,lookups!A:B,2,FALSE)&amp;VLOOKUP(aanmeldingen!Q45,lookups!D:E,2,FALSE)&amp;VLOOKUP(I45,lookups!G:H,2,FALSE)</f>
        <v>HSS</v>
      </c>
      <c r="S45" s="1" t="str">
        <f>VLOOKUP(E45,wedstrijden!B:G,6,FALSE)</f>
        <v>NED</v>
      </c>
      <c r="T45" s="1" t="str">
        <f>VLOOKUP($D45,schermers!$C:$O,8,FALSE)</f>
        <v>QUI</v>
      </c>
      <c r="U45" s="1" t="str">
        <f>IFERROR(VLOOKUP($D45,schermers!$C:$O,13,FALSE),"-")</f>
        <v>FIE30101984002</v>
      </c>
      <c r="V45" s="15">
        <f>IFERROR(VLOOKUP(E45,wedstrijden!B:H,7,FALSE),0)</f>
        <v>43352</v>
      </c>
      <c r="W45" s="15">
        <f>IFERROR(VLOOKUP(E45,wedstrijden!B:I,8,FALSE),0)</f>
        <v>43352</v>
      </c>
      <c r="X45" s="94">
        <f>IF(ISERROR(VLOOKUP(I45,lookups!G:I,3,FALSE)),0,IF(VLOOKUP(I45,lookups!G:I,3,FALSE)=0,0,VLOOKUP(I45,lookups!G:I,3,FALSE)))</f>
        <v>500</v>
      </c>
      <c r="Y45" s="54">
        <f t="shared" ca="1" si="2"/>
        <v>999999999</v>
      </c>
      <c r="Z45" s="54">
        <f t="shared" si="3"/>
        <v>6105306</v>
      </c>
      <c r="AA45" s="54">
        <f>IF(LEFT(J45,2)&lt;&gt;"ok","-",IF(M45&lt;&gt;"","-",VLOOKUP(P45&amp;Q45&amp;I45&amp;H45,wedstrijden!A:B,2,FALSE)))</f>
        <v>6</v>
      </c>
      <c r="AB45" s="54">
        <f t="shared" ca="1" si="4"/>
        <v>0</v>
      </c>
      <c r="AC45" s="54">
        <f t="shared" si="5"/>
        <v>1</v>
      </c>
      <c r="AD45" s="54">
        <f t="shared" si="6"/>
        <v>1</v>
      </c>
      <c r="AE45" s="54">
        <f t="shared" si="7"/>
        <v>0</v>
      </c>
      <c r="AF45" s="54">
        <f t="shared" si="8"/>
        <v>1</v>
      </c>
      <c r="AG45" s="54">
        <f t="shared" si="9"/>
        <v>0</v>
      </c>
      <c r="AH45" s="54">
        <f t="shared" si="10"/>
        <v>0</v>
      </c>
      <c r="AI45" s="54">
        <f t="shared" si="11"/>
        <v>0</v>
      </c>
      <c r="AJ45" s="54">
        <f t="shared" si="12"/>
        <v>0</v>
      </c>
      <c r="AK45" s="54">
        <f t="shared" ca="1" si="13"/>
        <v>0</v>
      </c>
      <c r="AL45" s="1" t="str">
        <f>VLOOKUP(D45,schermers!C:T,16,FALSE)</f>
        <v>XXX</v>
      </c>
    </row>
    <row r="46" spans="1:38" x14ac:dyDescent="0.2">
      <c r="A46" s="54">
        <f t="shared" si="14"/>
        <v>44</v>
      </c>
      <c r="B46" s="54">
        <f t="shared" si="0"/>
        <v>44</v>
      </c>
      <c r="C46" s="54" t="str">
        <f t="shared" ca="1" si="1"/>
        <v/>
      </c>
      <c r="D46" s="54">
        <f>VLOOKUP(F46&amp;G46,schermers!B:C,2,FALSE)</f>
        <v>111007</v>
      </c>
      <c r="E46" s="54">
        <f>VLOOKUP(P46&amp;Q46&amp;I46&amp;H46,wedstrijden!A:B,2,FALSE)</f>
        <v>6</v>
      </c>
      <c r="F46" s="41" t="s">
        <v>1169</v>
      </c>
      <c r="G46" s="41" t="s">
        <v>1170</v>
      </c>
      <c r="H46" s="41" t="s">
        <v>1025</v>
      </c>
      <c r="I46" s="41" t="s">
        <v>1091</v>
      </c>
      <c r="J46" s="63" t="s">
        <v>848</v>
      </c>
      <c r="K46" s="16">
        <v>43319</v>
      </c>
      <c r="L46" s="53">
        <v>43338</v>
      </c>
      <c r="O46" s="54">
        <f>VLOOKUP(D46&amp;R46,Ranglijst!D:E,2,FALSE)</f>
        <v>665</v>
      </c>
      <c r="P46" s="1" t="str">
        <f>VLOOKUP($D46,schermers!$C:$O,5,FALSE)</f>
        <v>Heren</v>
      </c>
      <c r="Q46" s="1" t="str">
        <f>VLOOKUP($D46,schermers!$C:$O,6,FALSE)</f>
        <v>Sabel</v>
      </c>
      <c r="R46" s="1" t="str">
        <f>VLOOKUP(P46,lookups!A:B,2,FALSE)&amp;VLOOKUP(aanmeldingen!Q46,lookups!D:E,2,FALSE)&amp;VLOOKUP(I46,lookups!G:H,2,FALSE)</f>
        <v>HSS</v>
      </c>
      <c r="S46" s="1" t="str">
        <f>VLOOKUP(E46,wedstrijden!B:G,6,FALSE)</f>
        <v>NED</v>
      </c>
      <c r="T46" s="1" t="str">
        <f>VLOOKUP($D46,schermers!$C:$O,8,FALSE)</f>
        <v>AMS</v>
      </c>
      <c r="U46" s="1" t="str">
        <f>IFERROR(VLOOKUP($D46,schermers!$C:$O,13,FALSE),"-")</f>
        <v>FIE17112000001</v>
      </c>
      <c r="V46" s="15">
        <f>IFERROR(VLOOKUP(E46,wedstrijden!B:H,7,FALSE),0)</f>
        <v>43352</v>
      </c>
      <c r="W46" s="15">
        <f>IFERROR(VLOOKUP(E46,wedstrijden!B:I,8,FALSE),0)</f>
        <v>43352</v>
      </c>
      <c r="X46" s="94">
        <f>IF(ISERROR(VLOOKUP(I46,lookups!G:I,3,FALSE)),0,IF(VLOOKUP(I46,lookups!G:I,3,FALSE)=0,0,VLOOKUP(I46,lookups!G:I,3,FALSE)))</f>
        <v>500</v>
      </c>
      <c r="Y46" s="54">
        <f t="shared" ca="1" si="2"/>
        <v>999999999</v>
      </c>
      <c r="Z46" s="54">
        <f t="shared" si="3"/>
        <v>6111007</v>
      </c>
      <c r="AA46" s="54">
        <f>IF(LEFT(J46,2)&lt;&gt;"ok","-",IF(M46&lt;&gt;"","-",VLOOKUP(P46&amp;Q46&amp;I46&amp;H46,wedstrijden!A:B,2,FALSE)))</f>
        <v>6</v>
      </c>
      <c r="AB46" s="54">
        <f t="shared" ca="1" si="4"/>
        <v>0</v>
      </c>
      <c r="AC46" s="54">
        <f t="shared" si="5"/>
        <v>1</v>
      </c>
      <c r="AD46" s="54">
        <f t="shared" si="6"/>
        <v>1</v>
      </c>
      <c r="AE46" s="54">
        <f t="shared" si="7"/>
        <v>0</v>
      </c>
      <c r="AF46" s="54">
        <f t="shared" si="8"/>
        <v>1</v>
      </c>
      <c r="AG46" s="54">
        <f t="shared" si="9"/>
        <v>0</v>
      </c>
      <c r="AH46" s="54">
        <f t="shared" si="10"/>
        <v>0</v>
      </c>
      <c r="AI46" s="54">
        <f t="shared" si="11"/>
        <v>0</v>
      </c>
      <c r="AJ46" s="54">
        <f t="shared" si="12"/>
        <v>0</v>
      </c>
      <c r="AK46" s="54">
        <f t="shared" ca="1" si="13"/>
        <v>0</v>
      </c>
      <c r="AL46" s="1" t="str">
        <f>VLOOKUP(D46,schermers!C:T,16,FALSE)</f>
        <v>XXX</v>
      </c>
    </row>
    <row r="47" spans="1:38" x14ac:dyDescent="0.2">
      <c r="A47" s="54">
        <f t="shared" si="14"/>
        <v>45</v>
      </c>
      <c r="B47" s="54">
        <f t="shared" si="0"/>
        <v>26</v>
      </c>
      <c r="C47" s="54" t="str">
        <f t="shared" ca="1" si="1"/>
        <v/>
      </c>
      <c r="D47" s="54">
        <f>VLOOKUP(F47&amp;G47,schermers!B:C,2,FALSE)</f>
        <v>114875</v>
      </c>
      <c r="E47" s="54">
        <f>VLOOKUP(P47&amp;Q47&amp;I47&amp;H47,wedstrijden!A:B,2,FALSE)</f>
        <v>3</v>
      </c>
      <c r="F47" s="41" t="s">
        <v>919</v>
      </c>
      <c r="G47" s="41" t="s">
        <v>2094</v>
      </c>
      <c r="H47" s="41" t="s">
        <v>1025</v>
      </c>
      <c r="I47" s="41" t="s">
        <v>1091</v>
      </c>
      <c r="J47" s="63" t="s">
        <v>848</v>
      </c>
      <c r="K47" s="16">
        <v>43320</v>
      </c>
      <c r="L47" s="53">
        <v>43342</v>
      </c>
      <c r="O47" s="54">
        <f>VLOOKUP(D47&amp;R47,Ranglijst!D:E,2,FALSE)</f>
        <v>422</v>
      </c>
      <c r="P47" s="1" t="str">
        <f>VLOOKUP($D47,schermers!$C:$O,5,FALSE)</f>
        <v>Heren</v>
      </c>
      <c r="Q47" s="1" t="str">
        <f>VLOOKUP($D47,schermers!$C:$O,6,FALSE)</f>
        <v>Floret</v>
      </c>
      <c r="R47" s="1" t="str">
        <f>VLOOKUP(P47,lookups!A:B,2,FALSE)&amp;VLOOKUP(aanmeldingen!Q47,lookups!D:E,2,FALSE)&amp;VLOOKUP(I47,lookups!G:H,2,FALSE)</f>
        <v>HFS</v>
      </c>
      <c r="S47" s="1" t="str">
        <f>VLOOKUP(E47,wedstrijden!B:G,6,FALSE)</f>
        <v>NED</v>
      </c>
      <c r="T47" s="1" t="str">
        <f>VLOOKUP($D47,schermers!$C:$O,8,FALSE)</f>
        <v>HS</v>
      </c>
      <c r="U47" s="1" t="str">
        <f>IFERROR(VLOOKUP($D47,schermers!$C:$O,13,FALSE),"-")</f>
        <v>FIE12022003000</v>
      </c>
      <c r="V47" s="15">
        <f>IFERROR(VLOOKUP(E47,wedstrijden!B:H,7,FALSE),0)</f>
        <v>43351</v>
      </c>
      <c r="W47" s="15">
        <f>IFERROR(VLOOKUP(E47,wedstrijden!B:I,8,FALSE),0)</f>
        <v>43351</v>
      </c>
      <c r="X47" s="94">
        <f>IF(ISERROR(VLOOKUP(I47,lookups!G:I,3,FALSE)),0,IF(VLOOKUP(I47,lookups!G:I,3,FALSE)=0,0,VLOOKUP(I47,lookups!G:I,3,FALSE)))</f>
        <v>500</v>
      </c>
      <c r="Y47" s="54">
        <f t="shared" ca="1" si="2"/>
        <v>999999999</v>
      </c>
      <c r="Z47" s="54">
        <f t="shared" si="3"/>
        <v>3114875</v>
      </c>
      <c r="AA47" s="54">
        <f>IF(LEFT(J47,2)&lt;&gt;"ok","-",IF(M47&lt;&gt;"","-",VLOOKUP(P47&amp;Q47&amp;I47&amp;H47,wedstrijden!A:B,2,FALSE)))</f>
        <v>3</v>
      </c>
      <c r="AB47" s="54">
        <f t="shared" ca="1" si="4"/>
        <v>0</v>
      </c>
      <c r="AC47" s="54">
        <f t="shared" si="5"/>
        <v>1</v>
      </c>
      <c r="AD47" s="54">
        <f t="shared" si="6"/>
        <v>1</v>
      </c>
      <c r="AE47" s="54">
        <f t="shared" si="7"/>
        <v>0</v>
      </c>
      <c r="AF47" s="54">
        <f t="shared" si="8"/>
        <v>1</v>
      </c>
      <c r="AG47" s="54">
        <f t="shared" si="9"/>
        <v>0</v>
      </c>
      <c r="AH47" s="54">
        <f t="shared" si="10"/>
        <v>0</v>
      </c>
      <c r="AI47" s="54">
        <f t="shared" si="11"/>
        <v>0</v>
      </c>
      <c r="AJ47" s="54">
        <f t="shared" si="12"/>
        <v>0</v>
      </c>
      <c r="AK47" s="54">
        <f t="shared" ca="1" si="13"/>
        <v>0</v>
      </c>
      <c r="AL47" s="1" t="str">
        <f>VLOOKUP(D47,schermers!C:T,16,FALSE)</f>
        <v>XXX</v>
      </c>
    </row>
    <row r="48" spans="1:38" x14ac:dyDescent="0.2">
      <c r="A48" s="54">
        <f t="shared" si="14"/>
        <v>46</v>
      </c>
      <c r="B48" s="54">
        <f t="shared" si="0"/>
        <v>33</v>
      </c>
      <c r="C48" s="54" t="str">
        <f t="shared" ca="1" si="1"/>
        <v/>
      </c>
      <c r="D48" s="54">
        <f>VLOOKUP(F48&amp;G48,schermers!B:C,2,FALSE)</f>
        <v>111713</v>
      </c>
      <c r="E48" s="54">
        <f>VLOOKUP(P48&amp;Q48&amp;I48&amp;H48,wedstrijden!A:B,2,FALSE)</f>
        <v>5</v>
      </c>
      <c r="F48" s="41" t="s">
        <v>1031</v>
      </c>
      <c r="G48" s="41" t="s">
        <v>1032</v>
      </c>
      <c r="H48" s="41" t="s">
        <v>1025</v>
      </c>
      <c r="I48" s="41" t="s">
        <v>1091</v>
      </c>
      <c r="J48" s="63" t="s">
        <v>848</v>
      </c>
      <c r="K48" s="16">
        <v>43320</v>
      </c>
      <c r="L48" s="53">
        <v>43338</v>
      </c>
      <c r="O48" s="54">
        <f>VLOOKUP(D48&amp;R48,Ranglijst!D:E,2,FALSE)</f>
        <v>169</v>
      </c>
      <c r="P48" s="1" t="str">
        <f>VLOOKUP($D48,schermers!$C:$O,5,FALSE)</f>
        <v>Dames</v>
      </c>
      <c r="Q48" s="1" t="str">
        <f>VLOOKUP($D48,schermers!$C:$O,6,FALSE)</f>
        <v>Floret</v>
      </c>
      <c r="R48" s="1" t="str">
        <f>VLOOKUP(P48,lookups!A:B,2,FALSE)&amp;VLOOKUP(aanmeldingen!Q48,lookups!D:E,2,FALSE)&amp;VLOOKUP(I48,lookups!G:H,2,FALSE)</f>
        <v>DFS</v>
      </c>
      <c r="S48" s="1" t="str">
        <f>VLOOKUP(E48,wedstrijden!B:G,6,FALSE)</f>
        <v>NED</v>
      </c>
      <c r="T48" s="1" t="str">
        <f>VLOOKUP($D48,schermers!$C:$O,8,FALSE)</f>
        <v>HS</v>
      </c>
      <c r="U48" s="1" t="str">
        <f>IFERROR(VLOOKUP($D48,schermers!$C:$O,13,FALSE),"-")</f>
        <v>FIE26022002000</v>
      </c>
      <c r="V48" s="15">
        <f>IFERROR(VLOOKUP(E48,wedstrijden!B:H,7,FALSE),0)</f>
        <v>43352</v>
      </c>
      <c r="W48" s="15">
        <f>IFERROR(VLOOKUP(E48,wedstrijden!B:I,8,FALSE),0)</f>
        <v>43352</v>
      </c>
      <c r="X48" s="94">
        <f>IF(ISERROR(VLOOKUP(I48,lookups!G:I,3,FALSE)),0,IF(VLOOKUP(I48,lookups!G:I,3,FALSE)=0,0,VLOOKUP(I48,lookups!G:I,3,FALSE)))</f>
        <v>500</v>
      </c>
      <c r="Y48" s="54">
        <f t="shared" ca="1" si="2"/>
        <v>999999999</v>
      </c>
      <c r="Z48" s="54">
        <f t="shared" si="3"/>
        <v>5111713</v>
      </c>
      <c r="AA48" s="54">
        <f>IF(LEFT(J48,2)&lt;&gt;"ok","-",IF(M48&lt;&gt;"","-",VLOOKUP(P48&amp;Q48&amp;I48&amp;H48,wedstrijden!A:B,2,FALSE)))</f>
        <v>5</v>
      </c>
      <c r="AB48" s="54">
        <f t="shared" ca="1" si="4"/>
        <v>0</v>
      </c>
      <c r="AC48" s="54">
        <f t="shared" si="5"/>
        <v>1</v>
      </c>
      <c r="AD48" s="54">
        <f t="shared" si="6"/>
        <v>1</v>
      </c>
      <c r="AE48" s="54">
        <f t="shared" si="7"/>
        <v>0</v>
      </c>
      <c r="AF48" s="54">
        <f t="shared" si="8"/>
        <v>1</v>
      </c>
      <c r="AG48" s="54">
        <f t="shared" si="9"/>
        <v>0</v>
      </c>
      <c r="AH48" s="54">
        <f t="shared" si="10"/>
        <v>0</v>
      </c>
      <c r="AI48" s="54">
        <f t="shared" si="11"/>
        <v>0</v>
      </c>
      <c r="AJ48" s="54">
        <f t="shared" si="12"/>
        <v>0</v>
      </c>
      <c r="AK48" s="54">
        <f t="shared" ca="1" si="13"/>
        <v>0</v>
      </c>
      <c r="AL48" s="1" t="str">
        <f>VLOOKUP(D48,schermers!C:T,16,FALSE)</f>
        <v>XXX</v>
      </c>
    </row>
    <row r="49" spans="1:38" x14ac:dyDescent="0.2">
      <c r="A49" s="54">
        <f t="shared" si="14"/>
        <v>47</v>
      </c>
      <c r="B49" s="54">
        <f t="shared" si="0"/>
        <v>30</v>
      </c>
      <c r="C49" s="54" t="str">
        <f t="shared" ca="1" si="1"/>
        <v/>
      </c>
      <c r="D49" s="54">
        <f>VLOOKUP(F49&amp;G49,schermers!B:C,2,FALSE)</f>
        <v>108237</v>
      </c>
      <c r="E49" s="54">
        <f>VLOOKUP(P49&amp;Q49&amp;I49&amp;H49,wedstrijden!A:B,2,FALSE)</f>
        <v>5</v>
      </c>
      <c r="F49" s="41" t="s">
        <v>922</v>
      </c>
      <c r="G49" s="41" t="s">
        <v>346</v>
      </c>
      <c r="H49" s="41" t="s">
        <v>1025</v>
      </c>
      <c r="I49" s="41" t="s">
        <v>1091</v>
      </c>
      <c r="J49" s="63" t="s">
        <v>848</v>
      </c>
      <c r="K49" s="16">
        <v>43320</v>
      </c>
      <c r="L49" s="53">
        <v>43338</v>
      </c>
      <c r="O49" s="54">
        <f>VLOOKUP(D49&amp;R49,Ranglijst!D:E,2,FALSE)</f>
        <v>758</v>
      </c>
      <c r="P49" s="1" t="str">
        <f>VLOOKUP($D49,schermers!$C:$O,5,FALSE)</f>
        <v>Dames</v>
      </c>
      <c r="Q49" s="1" t="str">
        <f>VLOOKUP($D49,schermers!$C:$O,6,FALSE)</f>
        <v>Floret</v>
      </c>
      <c r="R49" s="1" t="str">
        <f>VLOOKUP(P49,lookups!A:B,2,FALSE)&amp;VLOOKUP(aanmeldingen!Q49,lookups!D:E,2,FALSE)&amp;VLOOKUP(I49,lookups!G:H,2,FALSE)</f>
        <v>DFS</v>
      </c>
      <c r="S49" s="1" t="str">
        <f>VLOOKUP(E49,wedstrijden!B:G,6,FALSE)</f>
        <v>NED</v>
      </c>
      <c r="T49" s="1" t="str">
        <f>VLOOKUP($D49,schermers!$C:$O,8,FALSE)</f>
        <v>AMS</v>
      </c>
      <c r="U49" s="1" t="str">
        <f>IFERROR(VLOOKUP($D49,schermers!$C:$O,13,FALSE),"-")</f>
        <v>FIE31081992001</v>
      </c>
      <c r="V49" s="15">
        <f>IFERROR(VLOOKUP(E49,wedstrijden!B:H,7,FALSE),0)</f>
        <v>43352</v>
      </c>
      <c r="W49" s="15">
        <f>IFERROR(VLOOKUP(E49,wedstrijden!B:I,8,FALSE),0)</f>
        <v>43352</v>
      </c>
      <c r="X49" s="94">
        <f>IF(ISERROR(VLOOKUP(I49,lookups!G:I,3,FALSE)),0,IF(VLOOKUP(I49,lookups!G:I,3,FALSE)=0,0,VLOOKUP(I49,lookups!G:I,3,FALSE)))</f>
        <v>500</v>
      </c>
      <c r="Y49" s="54">
        <f t="shared" ca="1" si="2"/>
        <v>999999999</v>
      </c>
      <c r="Z49" s="54">
        <f t="shared" si="3"/>
        <v>5108237</v>
      </c>
      <c r="AA49" s="54">
        <f>IF(LEFT(J49,2)&lt;&gt;"ok","-",IF(M49&lt;&gt;"","-",VLOOKUP(P49&amp;Q49&amp;I49&amp;H49,wedstrijden!A:B,2,FALSE)))</f>
        <v>5</v>
      </c>
      <c r="AB49" s="54">
        <f t="shared" ca="1" si="4"/>
        <v>0</v>
      </c>
      <c r="AC49" s="54">
        <f t="shared" si="5"/>
        <v>1</v>
      </c>
      <c r="AD49" s="54">
        <f t="shared" si="6"/>
        <v>1</v>
      </c>
      <c r="AE49" s="54">
        <f t="shared" si="7"/>
        <v>0</v>
      </c>
      <c r="AF49" s="54">
        <f t="shared" si="8"/>
        <v>1</v>
      </c>
      <c r="AG49" s="54">
        <f t="shared" si="9"/>
        <v>0</v>
      </c>
      <c r="AH49" s="54">
        <f t="shared" si="10"/>
        <v>0</v>
      </c>
      <c r="AI49" s="54">
        <f t="shared" si="11"/>
        <v>0</v>
      </c>
      <c r="AJ49" s="54">
        <f t="shared" si="12"/>
        <v>0</v>
      </c>
      <c r="AK49" s="54">
        <f t="shared" ca="1" si="13"/>
        <v>0</v>
      </c>
      <c r="AL49" s="1" t="str">
        <f>VLOOKUP(D49,schermers!C:T,16,FALSE)</f>
        <v>XXX</v>
      </c>
    </row>
    <row r="50" spans="1:38" x14ac:dyDescent="0.2">
      <c r="A50" s="54">
        <f t="shared" si="14"/>
        <v>48</v>
      </c>
      <c r="B50" s="54">
        <f t="shared" si="0"/>
        <v>47</v>
      </c>
      <c r="C50" s="54" t="str">
        <f t="shared" ca="1" si="1"/>
        <v/>
      </c>
      <c r="D50" s="54">
        <f>VLOOKUP(F50&amp;G50,schermers!B:C,2,FALSE)</f>
        <v>112373</v>
      </c>
      <c r="E50" s="54">
        <f>VLOOKUP(P50&amp;Q50&amp;I50&amp;H50,wedstrijden!A:B,2,FALSE)</f>
        <v>6</v>
      </c>
      <c r="F50" s="41" t="s">
        <v>779</v>
      </c>
      <c r="G50" s="41" t="s">
        <v>935</v>
      </c>
      <c r="H50" s="41" t="s">
        <v>1025</v>
      </c>
      <c r="I50" s="41" t="s">
        <v>1091</v>
      </c>
      <c r="J50" s="63" t="s">
        <v>848</v>
      </c>
      <c r="K50" s="16">
        <v>43321</v>
      </c>
      <c r="L50" s="53">
        <v>43338</v>
      </c>
      <c r="O50" s="54">
        <f>VLOOKUP(D50&amp;R50,Ranglijst!D:E,2,FALSE)</f>
        <v>936</v>
      </c>
      <c r="P50" s="1" t="str">
        <f>VLOOKUP($D50,schermers!$C:$O,5,FALSE)</f>
        <v>Heren</v>
      </c>
      <c r="Q50" s="1" t="str">
        <f>VLOOKUP($D50,schermers!$C:$O,6,FALSE)</f>
        <v>Sabel</v>
      </c>
      <c r="R50" s="1" t="str">
        <f>VLOOKUP(P50,lookups!A:B,2,FALSE)&amp;VLOOKUP(aanmeldingen!Q50,lookups!D:E,2,FALSE)&amp;VLOOKUP(I50,lookups!G:H,2,FALSE)</f>
        <v>HSS</v>
      </c>
      <c r="S50" s="1" t="str">
        <f>VLOOKUP(E50,wedstrijden!B:G,6,FALSE)</f>
        <v>NED</v>
      </c>
      <c r="T50" s="1" t="str">
        <f>VLOOKUP($D50,schermers!$C:$O,8,FALSE)</f>
        <v>SCA</v>
      </c>
      <c r="U50" s="1" t="str">
        <f>IFERROR(VLOOKUP($D50,schermers!$C:$O,13,FALSE),"-")</f>
        <v>FIE23041961000</v>
      </c>
      <c r="V50" s="15">
        <f>IFERROR(VLOOKUP(E50,wedstrijden!B:H,7,FALSE),0)</f>
        <v>43352</v>
      </c>
      <c r="W50" s="15">
        <f>IFERROR(VLOOKUP(E50,wedstrijden!B:I,8,FALSE),0)</f>
        <v>43352</v>
      </c>
      <c r="X50" s="94">
        <f>IF(ISERROR(VLOOKUP(I50,lookups!G:I,3,FALSE)),0,IF(VLOOKUP(I50,lookups!G:I,3,FALSE)=0,0,VLOOKUP(I50,lookups!G:I,3,FALSE)))</f>
        <v>500</v>
      </c>
      <c r="Y50" s="54">
        <f t="shared" ca="1" si="2"/>
        <v>999999999</v>
      </c>
      <c r="Z50" s="54">
        <f t="shared" si="3"/>
        <v>6112373</v>
      </c>
      <c r="AA50" s="54">
        <f>IF(LEFT(J50,2)&lt;&gt;"ok","-",IF(M50&lt;&gt;"","-",VLOOKUP(P50&amp;Q50&amp;I50&amp;H50,wedstrijden!A:B,2,FALSE)))</f>
        <v>6</v>
      </c>
      <c r="AB50" s="54">
        <f t="shared" ca="1" si="4"/>
        <v>0</v>
      </c>
      <c r="AC50" s="54">
        <f t="shared" si="5"/>
        <v>1</v>
      </c>
      <c r="AD50" s="54">
        <f t="shared" si="6"/>
        <v>1</v>
      </c>
      <c r="AE50" s="54">
        <f t="shared" si="7"/>
        <v>0</v>
      </c>
      <c r="AF50" s="54">
        <f t="shared" si="8"/>
        <v>1</v>
      </c>
      <c r="AG50" s="54">
        <f t="shared" si="9"/>
        <v>0</v>
      </c>
      <c r="AH50" s="54">
        <f t="shared" si="10"/>
        <v>0</v>
      </c>
      <c r="AI50" s="54">
        <f t="shared" si="11"/>
        <v>0</v>
      </c>
      <c r="AJ50" s="54">
        <f t="shared" si="12"/>
        <v>0</v>
      </c>
      <c r="AK50" s="54">
        <f t="shared" ca="1" si="13"/>
        <v>0</v>
      </c>
      <c r="AL50" s="1" t="str">
        <f>VLOOKUP(D50,schermers!C:T,16,FALSE)</f>
        <v>XXX</v>
      </c>
    </row>
    <row r="51" spans="1:38" x14ac:dyDescent="0.2">
      <c r="A51" s="54">
        <f t="shared" si="14"/>
        <v>49</v>
      </c>
      <c r="B51" s="54">
        <f t="shared" si="0"/>
        <v>4</v>
      </c>
      <c r="C51" s="54" t="str">
        <f t="shared" ca="1" si="1"/>
        <v/>
      </c>
      <c r="D51" s="54">
        <f>VLOOKUP(F51&amp;G51,schermers!B:C,2,FALSE)</f>
        <v>108238</v>
      </c>
      <c r="E51" s="54">
        <f>VLOOKUP(P51&amp;Q51&amp;I51&amp;H51,wedstrijden!A:B,2,FALSE)</f>
        <v>3</v>
      </c>
      <c r="F51" s="41" t="s">
        <v>922</v>
      </c>
      <c r="G51" s="41" t="s">
        <v>345</v>
      </c>
      <c r="H51" s="41" t="s">
        <v>1025</v>
      </c>
      <c r="I51" s="41" t="s">
        <v>1091</v>
      </c>
      <c r="J51" s="63" t="s">
        <v>848</v>
      </c>
      <c r="K51" s="16">
        <v>43321</v>
      </c>
      <c r="L51" s="53">
        <v>43338</v>
      </c>
      <c r="O51" s="54">
        <f>VLOOKUP(D51&amp;R51,Ranglijst!D:E,2,FALSE)</f>
        <v>540</v>
      </c>
      <c r="P51" s="1" t="str">
        <f>VLOOKUP($D51,schermers!$C:$O,5,FALSE)</f>
        <v>Heren</v>
      </c>
      <c r="Q51" s="43" t="s">
        <v>28</v>
      </c>
      <c r="R51" s="1" t="str">
        <f>VLOOKUP(P51,lookups!A:B,2,FALSE)&amp;VLOOKUP(aanmeldingen!Q51,lookups!D:E,2,FALSE)&amp;VLOOKUP(I51,lookups!G:H,2,FALSE)</f>
        <v>HFS</v>
      </c>
      <c r="S51" s="1" t="str">
        <f>VLOOKUP(E51,wedstrijden!B:G,6,FALSE)</f>
        <v>NED</v>
      </c>
      <c r="T51" s="1" t="str">
        <f>VLOOKUP($D51,schermers!$C:$O,8,FALSE)</f>
        <v>SCA</v>
      </c>
      <c r="U51" s="1" t="str">
        <f>IFERROR(VLOOKUP($D51,schermers!$C:$O,13,FALSE),"-")</f>
        <v>FIE22071991000</v>
      </c>
      <c r="V51" s="15">
        <f>IFERROR(VLOOKUP(E51,wedstrijden!B:H,7,FALSE),0)</f>
        <v>43351</v>
      </c>
      <c r="W51" s="15">
        <f>IFERROR(VLOOKUP(E51,wedstrijden!B:I,8,FALSE),0)</f>
        <v>43351</v>
      </c>
      <c r="X51" s="94">
        <f>IF(ISERROR(VLOOKUP(I51,lookups!G:I,3,FALSE)),0,IF(VLOOKUP(I51,lookups!G:I,3,FALSE)=0,0,VLOOKUP(I51,lookups!G:I,3,FALSE)))</f>
        <v>500</v>
      </c>
      <c r="Y51" s="54">
        <f t="shared" ca="1" si="2"/>
        <v>999999999</v>
      </c>
      <c r="Z51" s="54">
        <f t="shared" si="3"/>
        <v>3108238</v>
      </c>
      <c r="AA51" s="54">
        <f>IF(LEFT(J51,2)&lt;&gt;"ok","-",IF(M51&lt;&gt;"","-",VLOOKUP(P51&amp;Q51&amp;I51&amp;H51,wedstrijden!A:B,2,FALSE)))</f>
        <v>3</v>
      </c>
      <c r="AB51" s="54">
        <f t="shared" ca="1" si="4"/>
        <v>0</v>
      </c>
      <c r="AC51" s="54">
        <f t="shared" si="5"/>
        <v>1</v>
      </c>
      <c r="AD51" s="54">
        <f t="shared" si="6"/>
        <v>1</v>
      </c>
      <c r="AE51" s="54">
        <f t="shared" si="7"/>
        <v>0</v>
      </c>
      <c r="AF51" s="54">
        <f t="shared" si="8"/>
        <v>1</v>
      </c>
      <c r="AG51" s="54">
        <f t="shared" si="9"/>
        <v>0</v>
      </c>
      <c r="AH51" s="54">
        <f t="shared" si="10"/>
        <v>0</v>
      </c>
      <c r="AI51" s="54">
        <f t="shared" si="11"/>
        <v>0</v>
      </c>
      <c r="AJ51" s="54">
        <f t="shared" si="12"/>
        <v>0</v>
      </c>
      <c r="AK51" s="54">
        <f t="shared" ca="1" si="13"/>
        <v>0</v>
      </c>
      <c r="AL51" s="1" t="str">
        <f>VLOOKUP(D51,schermers!C:T,16,FALSE)</f>
        <v>XXX</v>
      </c>
    </row>
    <row r="52" spans="1:38" x14ac:dyDescent="0.2">
      <c r="A52" s="54">
        <f t="shared" si="14"/>
        <v>50</v>
      </c>
      <c r="B52" s="54">
        <f t="shared" si="0"/>
        <v>29</v>
      </c>
      <c r="C52" s="54" t="str">
        <f t="shared" ca="1" si="1"/>
        <v/>
      </c>
      <c r="D52" s="54">
        <f>VLOOKUP(F52&amp;G52,schermers!B:C,2,FALSE)</f>
        <v>117825</v>
      </c>
      <c r="E52" s="54">
        <f>VLOOKUP(P52&amp;Q52&amp;I52&amp;H52,wedstrijden!A:B,2,FALSE)</f>
        <v>3</v>
      </c>
      <c r="F52" s="41" t="s">
        <v>2543</v>
      </c>
      <c r="G52" s="41" t="s">
        <v>2542</v>
      </c>
      <c r="H52" s="41" t="s">
        <v>1025</v>
      </c>
      <c r="I52" s="41" t="s">
        <v>1091</v>
      </c>
      <c r="J52" s="63" t="s">
        <v>848</v>
      </c>
      <c r="K52" s="16">
        <v>43321</v>
      </c>
      <c r="L52" s="8">
        <v>43340</v>
      </c>
      <c r="O52" s="54">
        <f>VLOOKUP(D52&amp;R52,Ranglijst!D:E,2,FALSE)</f>
        <v>324</v>
      </c>
      <c r="P52" s="1" t="str">
        <f>VLOOKUP($D52,schermers!$C:$O,5,FALSE)</f>
        <v>Heren</v>
      </c>
      <c r="Q52" s="1" t="str">
        <f>VLOOKUP($D52,schermers!$C:$O,6,FALSE)</f>
        <v>Floret</v>
      </c>
      <c r="R52" s="1" t="str">
        <f>VLOOKUP(P52,lookups!A:B,2,FALSE)&amp;VLOOKUP(aanmeldingen!Q52,lookups!D:E,2,FALSE)&amp;VLOOKUP(I52,lookups!G:H,2,FALSE)</f>
        <v>HFS</v>
      </c>
      <c r="S52" s="1" t="str">
        <f>VLOOKUP(E52,wedstrijden!B:G,6,FALSE)</f>
        <v>NED</v>
      </c>
      <c r="T52" s="1" t="str">
        <f>VLOOKUP($D52,schermers!$C:$O,8,FALSE)</f>
        <v>SCA</v>
      </c>
      <c r="U52" s="1" t="str">
        <f>IFERROR(VLOOKUP($D52,schermers!$C:$O,13,FALSE),"-")</f>
        <v>FIE20071964001</v>
      </c>
      <c r="V52" s="15">
        <f>IFERROR(VLOOKUP(E52,wedstrijden!B:H,7,FALSE),0)</f>
        <v>43351</v>
      </c>
      <c r="W52" s="15">
        <f>IFERROR(VLOOKUP(E52,wedstrijden!B:I,8,FALSE),0)</f>
        <v>43351</v>
      </c>
      <c r="X52" s="94">
        <f>IF(ISERROR(VLOOKUP(I52,lookups!G:I,3,FALSE)),0,IF(VLOOKUP(I52,lookups!G:I,3,FALSE)=0,0,VLOOKUP(I52,lookups!G:I,3,FALSE)))</f>
        <v>500</v>
      </c>
      <c r="Y52" s="54">
        <f t="shared" ca="1" si="2"/>
        <v>999999999</v>
      </c>
      <c r="Z52" s="54">
        <f t="shared" si="3"/>
        <v>3117825</v>
      </c>
      <c r="AA52" s="54">
        <f>IF(LEFT(J52,2)&lt;&gt;"ok","-",IF(M52&lt;&gt;"","-",VLOOKUP(P52&amp;Q52&amp;I52&amp;H52,wedstrijden!A:B,2,FALSE)))</f>
        <v>3</v>
      </c>
      <c r="AB52" s="54">
        <f t="shared" ca="1" si="4"/>
        <v>0</v>
      </c>
      <c r="AC52" s="54">
        <f t="shared" si="5"/>
        <v>1</v>
      </c>
      <c r="AD52" s="54">
        <f t="shared" si="6"/>
        <v>1</v>
      </c>
      <c r="AE52" s="54">
        <f t="shared" si="7"/>
        <v>0</v>
      </c>
      <c r="AF52" s="54">
        <f t="shared" si="8"/>
        <v>1</v>
      </c>
      <c r="AG52" s="54">
        <f t="shared" si="9"/>
        <v>0</v>
      </c>
      <c r="AH52" s="54">
        <f t="shared" si="10"/>
        <v>0</v>
      </c>
      <c r="AI52" s="54">
        <f t="shared" si="11"/>
        <v>0</v>
      </c>
      <c r="AJ52" s="54">
        <f t="shared" si="12"/>
        <v>0</v>
      </c>
      <c r="AK52" s="54">
        <f t="shared" ca="1" si="13"/>
        <v>0</v>
      </c>
      <c r="AL52" s="1" t="str">
        <f>VLOOKUP(D52,schermers!C:T,16,FALSE)</f>
        <v>XXX</v>
      </c>
    </row>
    <row r="53" spans="1:38" x14ac:dyDescent="0.2">
      <c r="A53" s="54">
        <f t="shared" si="14"/>
        <v>51</v>
      </c>
      <c r="B53" s="54">
        <f t="shared" si="0"/>
        <v>35</v>
      </c>
      <c r="C53" s="54" t="str">
        <f t="shared" ca="1" si="1"/>
        <v/>
      </c>
      <c r="D53" s="54">
        <f>VLOOKUP(F53&amp;G53,schermers!B:C,2,FALSE)</f>
        <v>115309</v>
      </c>
      <c r="E53" s="54">
        <f>VLOOKUP(P53&amp;Q53&amp;I53&amp;H53,wedstrijden!A:B,2,FALSE)</f>
        <v>5</v>
      </c>
      <c r="F53" s="41" t="s">
        <v>2086</v>
      </c>
      <c r="G53" s="41" t="s">
        <v>2087</v>
      </c>
      <c r="H53" s="41" t="s">
        <v>1025</v>
      </c>
      <c r="I53" s="41" t="s">
        <v>1091</v>
      </c>
      <c r="J53" s="63" t="s">
        <v>848</v>
      </c>
      <c r="K53" s="16">
        <v>43321</v>
      </c>
      <c r="L53" s="53">
        <v>43341</v>
      </c>
      <c r="O53" s="54">
        <f>VLOOKUP(D53&amp;R53,Ranglijst!D:E,2,FALSE)</f>
        <v>618</v>
      </c>
      <c r="P53" s="1" t="str">
        <f>VLOOKUP($D53,schermers!$C:$O,5,FALSE)</f>
        <v>Dames</v>
      </c>
      <c r="Q53" s="1" t="str">
        <f>VLOOKUP($D53,schermers!$C:$O,6,FALSE)</f>
        <v>Floret</v>
      </c>
      <c r="R53" s="1" t="str">
        <f>VLOOKUP(P53,lookups!A:B,2,FALSE)&amp;VLOOKUP(aanmeldingen!Q53,lookups!D:E,2,FALSE)&amp;VLOOKUP(I53,lookups!G:H,2,FALSE)</f>
        <v>DFS</v>
      </c>
      <c r="S53" s="1" t="str">
        <f>VLOOKUP(E53,wedstrijden!B:G,6,FALSE)</f>
        <v>NED</v>
      </c>
      <c r="T53" s="1" t="str">
        <f>VLOOKUP($D53,schermers!$C:$O,8,FALSE)</f>
        <v>AMS</v>
      </c>
      <c r="U53" s="1" t="str">
        <f>IFERROR(VLOOKUP($D53,schermers!$C:$O,13,FALSE),"-")</f>
        <v>FIE25012004000</v>
      </c>
      <c r="V53" s="15">
        <f>IFERROR(VLOOKUP(E53,wedstrijden!B:H,7,FALSE),0)</f>
        <v>43352</v>
      </c>
      <c r="W53" s="15">
        <f>IFERROR(VLOOKUP(E53,wedstrijden!B:I,8,FALSE),0)</f>
        <v>43352</v>
      </c>
      <c r="X53" s="94">
        <f>IF(ISERROR(VLOOKUP(I53,lookups!G:I,3,FALSE)),0,IF(VLOOKUP(I53,lookups!G:I,3,FALSE)=0,0,VLOOKUP(I53,lookups!G:I,3,FALSE)))</f>
        <v>500</v>
      </c>
      <c r="Y53" s="54">
        <f t="shared" ca="1" si="2"/>
        <v>999999999</v>
      </c>
      <c r="Z53" s="54">
        <f t="shared" si="3"/>
        <v>5115309</v>
      </c>
      <c r="AA53" s="54">
        <f>IF(LEFT(J53,2)&lt;&gt;"ok","-",IF(M53&lt;&gt;"","-",VLOOKUP(P53&amp;Q53&amp;I53&amp;H53,wedstrijden!A:B,2,FALSE)))</f>
        <v>5</v>
      </c>
      <c r="AB53" s="54">
        <f t="shared" ca="1" si="4"/>
        <v>0</v>
      </c>
      <c r="AC53" s="54">
        <f t="shared" si="5"/>
        <v>1</v>
      </c>
      <c r="AD53" s="54">
        <f t="shared" si="6"/>
        <v>1</v>
      </c>
      <c r="AE53" s="54">
        <f t="shared" si="7"/>
        <v>0</v>
      </c>
      <c r="AF53" s="54">
        <f t="shared" si="8"/>
        <v>1</v>
      </c>
      <c r="AG53" s="54">
        <f t="shared" si="9"/>
        <v>0</v>
      </c>
      <c r="AH53" s="54">
        <f t="shared" si="10"/>
        <v>0</v>
      </c>
      <c r="AI53" s="54">
        <f t="shared" si="11"/>
        <v>0</v>
      </c>
      <c r="AJ53" s="54">
        <f t="shared" si="12"/>
        <v>0</v>
      </c>
      <c r="AK53" s="54">
        <f t="shared" ca="1" si="13"/>
        <v>0</v>
      </c>
      <c r="AL53" s="1" t="str">
        <f>VLOOKUP(D53,schermers!C:T,16,FALSE)</f>
        <v>XXX</v>
      </c>
    </row>
    <row r="54" spans="1:38" x14ac:dyDescent="0.2">
      <c r="A54" s="54">
        <f t="shared" si="14"/>
        <v>52</v>
      </c>
      <c r="B54" s="54">
        <f t="shared" si="0"/>
        <v>2</v>
      </c>
      <c r="C54" s="54" t="str">
        <f t="shared" ca="1" si="1"/>
        <v/>
      </c>
      <c r="D54" s="54">
        <f>VLOOKUP(F54&amp;G54,schermers!B:C,2,FALSE)</f>
        <v>102439</v>
      </c>
      <c r="E54" s="54">
        <f>VLOOKUP(P54&amp;Q54&amp;I54&amp;H54,wedstrijden!A:B,2,FALSE)</f>
        <v>3</v>
      </c>
      <c r="F54" s="41" t="s">
        <v>1228</v>
      </c>
      <c r="G54" s="41" t="s">
        <v>114</v>
      </c>
      <c r="H54" s="41" t="s">
        <v>1025</v>
      </c>
      <c r="I54" s="41" t="s">
        <v>1091</v>
      </c>
      <c r="J54" s="63" t="s">
        <v>848</v>
      </c>
      <c r="K54" s="16">
        <v>43321</v>
      </c>
      <c r="L54" s="53">
        <v>43338</v>
      </c>
      <c r="O54" s="54">
        <f>VLOOKUP(D54&amp;R54,Ranglijst!D:E,2,FALSE)</f>
        <v>1442</v>
      </c>
      <c r="P54" s="1" t="str">
        <f>VLOOKUP($D54,schermers!$C:$O,5,FALSE)</f>
        <v>Heren</v>
      </c>
      <c r="Q54" s="1" t="str">
        <f>VLOOKUP($D54,schermers!$C:$O,6,FALSE)</f>
        <v>Floret</v>
      </c>
      <c r="R54" s="1" t="str">
        <f>VLOOKUP(P54,lookups!A:B,2,FALSE)&amp;VLOOKUP(aanmeldingen!Q54,lookups!D:E,2,FALSE)&amp;VLOOKUP(I54,lookups!G:H,2,FALSE)</f>
        <v>HFS</v>
      </c>
      <c r="S54" s="1" t="str">
        <f>VLOOKUP(E54,wedstrijden!B:G,6,FALSE)</f>
        <v>NED</v>
      </c>
      <c r="T54" s="1" t="str">
        <f>VLOOKUP($D54,schermers!$C:$O,8,FALSE)</f>
        <v>AMS</v>
      </c>
      <c r="U54" s="1" t="str">
        <f>IFERROR(VLOOKUP($D54,schermers!$C:$O,13,FALSE),"-")</f>
        <v>FIE09081981000</v>
      </c>
      <c r="V54" s="15">
        <f>IFERROR(VLOOKUP(E54,wedstrijden!B:H,7,FALSE),0)</f>
        <v>43351</v>
      </c>
      <c r="W54" s="15">
        <f>IFERROR(VLOOKUP(E54,wedstrijden!B:I,8,FALSE),0)</f>
        <v>43351</v>
      </c>
      <c r="X54" s="94">
        <f>IF(ISERROR(VLOOKUP(I54,lookups!G:I,3,FALSE)),0,IF(VLOOKUP(I54,lookups!G:I,3,FALSE)=0,0,VLOOKUP(I54,lookups!G:I,3,FALSE)))</f>
        <v>500</v>
      </c>
      <c r="Y54" s="54">
        <f t="shared" ca="1" si="2"/>
        <v>999999999</v>
      </c>
      <c r="Z54" s="54">
        <f t="shared" si="3"/>
        <v>3102439</v>
      </c>
      <c r="AA54" s="54">
        <f>IF(LEFT(J54,2)&lt;&gt;"ok","-",IF(M54&lt;&gt;"","-",VLOOKUP(P54&amp;Q54&amp;I54&amp;H54,wedstrijden!A:B,2,FALSE)))</f>
        <v>3</v>
      </c>
      <c r="AB54" s="54">
        <f t="shared" ca="1" si="4"/>
        <v>0</v>
      </c>
      <c r="AC54" s="54">
        <f t="shared" si="5"/>
        <v>1</v>
      </c>
      <c r="AD54" s="54">
        <f t="shared" si="6"/>
        <v>1</v>
      </c>
      <c r="AE54" s="54">
        <f t="shared" si="7"/>
        <v>0</v>
      </c>
      <c r="AF54" s="54">
        <f t="shared" si="8"/>
        <v>1</v>
      </c>
      <c r="AG54" s="54">
        <f t="shared" si="9"/>
        <v>0</v>
      </c>
      <c r="AH54" s="54">
        <f t="shared" si="10"/>
        <v>0</v>
      </c>
      <c r="AI54" s="54">
        <f t="shared" si="11"/>
        <v>0</v>
      </c>
      <c r="AJ54" s="54">
        <f t="shared" si="12"/>
        <v>0</v>
      </c>
      <c r="AK54" s="54">
        <f t="shared" ca="1" si="13"/>
        <v>0</v>
      </c>
      <c r="AL54" s="1" t="str">
        <f>VLOOKUP(D54,schermers!C:T,16,FALSE)</f>
        <v>XXX</v>
      </c>
    </row>
    <row r="55" spans="1:38" x14ac:dyDescent="0.2">
      <c r="A55" s="54">
        <f t="shared" si="14"/>
        <v>53</v>
      </c>
      <c r="B55" s="54">
        <f t="shared" si="0"/>
        <v>38</v>
      </c>
      <c r="C55" s="54" t="str">
        <f t="shared" ca="1" si="1"/>
        <v/>
      </c>
      <c r="D55" s="54">
        <f>VLOOKUP(F55&amp;G55,schermers!B:C,2,FALSE)</f>
        <v>101711</v>
      </c>
      <c r="E55" s="54">
        <f>VLOOKUP(P55&amp;Q55&amp;I55&amp;H55,wedstrijden!A:B,2,FALSE)</f>
        <v>6</v>
      </c>
      <c r="F55" s="41" t="s">
        <v>2544</v>
      </c>
      <c r="G55" s="41" t="s">
        <v>104</v>
      </c>
      <c r="H55" s="41" t="s">
        <v>1025</v>
      </c>
      <c r="I55" s="41" t="s">
        <v>1091</v>
      </c>
      <c r="J55" s="63" t="s">
        <v>848</v>
      </c>
      <c r="K55" s="16">
        <v>43322</v>
      </c>
      <c r="L55" s="53">
        <v>43338</v>
      </c>
      <c r="O55" s="54">
        <f>VLOOKUP(D55&amp;R55,Ranglijst!D:E,2,FALSE)</f>
        <v>567</v>
      </c>
      <c r="P55" s="1" t="str">
        <f>VLOOKUP($D55,schermers!$C:$O,5,FALSE)</f>
        <v>Heren</v>
      </c>
      <c r="Q55" s="1" t="str">
        <f>VLOOKUP($D55,schermers!$C:$O,6,FALSE)</f>
        <v>Sabel</v>
      </c>
      <c r="R55" s="1" t="str">
        <f>VLOOKUP(P55,lookups!A:B,2,FALSE)&amp;VLOOKUP(aanmeldingen!Q55,lookups!D:E,2,FALSE)&amp;VLOOKUP(I55,lookups!G:H,2,FALSE)</f>
        <v>HSS</v>
      </c>
      <c r="S55" s="1" t="str">
        <f>VLOOKUP(E55,wedstrijden!B:G,6,FALSE)</f>
        <v>NED</v>
      </c>
      <c r="T55" s="1" t="str">
        <f>VLOOKUP($D55,schermers!$C:$O,8,FALSE)</f>
        <v>DFC</v>
      </c>
      <c r="U55" s="1" t="str">
        <f>IFERROR(VLOOKUP($D55,schermers!$C:$O,13,FALSE),"-")</f>
        <v>FIE10041966000</v>
      </c>
      <c r="V55" s="15">
        <f>IFERROR(VLOOKUP(E55,wedstrijden!B:H,7,FALSE),0)</f>
        <v>43352</v>
      </c>
      <c r="W55" s="15">
        <f>IFERROR(VLOOKUP(E55,wedstrijden!B:I,8,FALSE),0)</f>
        <v>43352</v>
      </c>
      <c r="X55" s="94">
        <f>IF(ISERROR(VLOOKUP(I55,lookups!G:I,3,FALSE)),0,IF(VLOOKUP(I55,lookups!G:I,3,FALSE)=0,0,VLOOKUP(I55,lookups!G:I,3,FALSE)))</f>
        <v>500</v>
      </c>
      <c r="Y55" s="54">
        <f t="shared" ca="1" si="2"/>
        <v>999999999</v>
      </c>
      <c r="Z55" s="54">
        <f t="shared" si="3"/>
        <v>6101711</v>
      </c>
      <c r="AA55" s="54">
        <f>IF(LEFT(J55,2)&lt;&gt;"ok","-",IF(M55&lt;&gt;"","-",VLOOKUP(P55&amp;Q55&amp;I55&amp;H55,wedstrijden!A:B,2,FALSE)))</f>
        <v>6</v>
      </c>
      <c r="AB55" s="54">
        <f t="shared" ca="1" si="4"/>
        <v>0</v>
      </c>
      <c r="AC55" s="54">
        <f t="shared" si="5"/>
        <v>1</v>
      </c>
      <c r="AD55" s="54">
        <f t="shared" si="6"/>
        <v>1</v>
      </c>
      <c r="AE55" s="54">
        <f t="shared" si="7"/>
        <v>0</v>
      </c>
      <c r="AF55" s="54">
        <f t="shared" si="8"/>
        <v>1</v>
      </c>
      <c r="AG55" s="54">
        <f t="shared" si="9"/>
        <v>0</v>
      </c>
      <c r="AH55" s="54">
        <f t="shared" si="10"/>
        <v>0</v>
      </c>
      <c r="AI55" s="54">
        <f t="shared" si="11"/>
        <v>0</v>
      </c>
      <c r="AJ55" s="54">
        <f t="shared" si="12"/>
        <v>0</v>
      </c>
      <c r="AK55" s="54">
        <f t="shared" ca="1" si="13"/>
        <v>0</v>
      </c>
      <c r="AL55" s="1" t="str">
        <f>VLOOKUP(D55,schermers!C:T,16,FALSE)</f>
        <v>XXX</v>
      </c>
    </row>
    <row r="56" spans="1:38" x14ac:dyDescent="0.2">
      <c r="A56" s="54">
        <f t="shared" si="14"/>
        <v>54</v>
      </c>
      <c r="B56" s="54">
        <f t="shared" si="0"/>
        <v>22</v>
      </c>
      <c r="C56" s="54" t="str">
        <f t="shared" ca="1" si="1"/>
        <v/>
      </c>
      <c r="D56" s="54">
        <f>VLOOKUP(F56&amp;G56,schermers!B:C,2,FALSE)</f>
        <v>114427</v>
      </c>
      <c r="E56" s="54">
        <f>VLOOKUP(P56&amp;Q56&amp;I56&amp;H56,wedstrijden!A:B,2,FALSE)</f>
        <v>3</v>
      </c>
      <c r="F56" s="41" t="s">
        <v>1916</v>
      </c>
      <c r="G56" s="41" t="s">
        <v>1920</v>
      </c>
      <c r="H56" s="41" t="s">
        <v>1025</v>
      </c>
      <c r="I56" s="41" t="s">
        <v>1091</v>
      </c>
      <c r="J56" s="63" t="s">
        <v>848</v>
      </c>
      <c r="K56" s="16">
        <v>43322</v>
      </c>
      <c r="L56" s="53">
        <v>43338</v>
      </c>
      <c r="O56" s="54">
        <f>VLOOKUP(D56&amp;R56,Ranglijst!D:E,2,FALSE)</f>
        <v>158</v>
      </c>
      <c r="P56" s="1" t="str">
        <f>VLOOKUP($D56,schermers!$C:$O,5,FALSE)</f>
        <v>Heren</v>
      </c>
      <c r="Q56" s="1" t="str">
        <f>VLOOKUP($D56,schermers!$C:$O,6,FALSE)</f>
        <v>Floret</v>
      </c>
      <c r="R56" s="1" t="str">
        <f>VLOOKUP(P56,lookups!A:B,2,FALSE)&amp;VLOOKUP(aanmeldingen!Q56,lookups!D:E,2,FALSE)&amp;VLOOKUP(I56,lookups!G:H,2,FALSE)</f>
        <v>HFS</v>
      </c>
      <c r="S56" s="1" t="str">
        <f>VLOOKUP(E56,wedstrijden!B:G,6,FALSE)</f>
        <v>NED</v>
      </c>
      <c r="T56" s="1" t="str">
        <f>VLOOKUP($D56,schermers!$C:$O,8,FALSE)</f>
        <v>ZAZ</v>
      </c>
      <c r="U56" s="1" t="str">
        <f>IFERROR(VLOOKUP($D56,schermers!$C:$O,13,FALSE),"-")</f>
        <v>FIE23011991004</v>
      </c>
      <c r="V56" s="15">
        <f>IFERROR(VLOOKUP(E56,wedstrijden!B:H,7,FALSE),0)</f>
        <v>43351</v>
      </c>
      <c r="W56" s="15">
        <f>IFERROR(VLOOKUP(E56,wedstrijden!B:I,8,FALSE),0)</f>
        <v>43351</v>
      </c>
      <c r="X56" s="94">
        <f>IF(ISERROR(VLOOKUP(I56,lookups!G:I,3,FALSE)),0,IF(VLOOKUP(I56,lookups!G:I,3,FALSE)=0,0,VLOOKUP(I56,lookups!G:I,3,FALSE)))</f>
        <v>500</v>
      </c>
      <c r="Y56" s="54">
        <f t="shared" ca="1" si="2"/>
        <v>999999999</v>
      </c>
      <c r="Z56" s="54">
        <f t="shared" si="3"/>
        <v>3114427</v>
      </c>
      <c r="AA56" s="54">
        <f>IF(LEFT(J56,2)&lt;&gt;"ok","-",IF(M56&lt;&gt;"","-",VLOOKUP(P56&amp;Q56&amp;I56&amp;H56,wedstrijden!A:B,2,FALSE)))</f>
        <v>3</v>
      </c>
      <c r="AB56" s="54">
        <f t="shared" ca="1" si="4"/>
        <v>0</v>
      </c>
      <c r="AC56" s="54">
        <f t="shared" si="5"/>
        <v>1</v>
      </c>
      <c r="AD56" s="54">
        <f t="shared" si="6"/>
        <v>1</v>
      </c>
      <c r="AE56" s="54">
        <f t="shared" si="7"/>
        <v>0</v>
      </c>
      <c r="AF56" s="54">
        <f t="shared" si="8"/>
        <v>1</v>
      </c>
      <c r="AG56" s="54">
        <f t="shared" si="9"/>
        <v>0</v>
      </c>
      <c r="AH56" s="54">
        <f t="shared" si="10"/>
        <v>0</v>
      </c>
      <c r="AI56" s="54">
        <f t="shared" si="11"/>
        <v>0</v>
      </c>
      <c r="AJ56" s="54">
        <f t="shared" si="12"/>
        <v>0</v>
      </c>
      <c r="AK56" s="54">
        <f t="shared" ca="1" si="13"/>
        <v>0</v>
      </c>
      <c r="AL56" s="1" t="str">
        <f>VLOOKUP(D56,schermers!C:T,16,FALSE)</f>
        <v>XXX</v>
      </c>
    </row>
    <row r="57" spans="1:38" x14ac:dyDescent="0.2">
      <c r="A57" s="54">
        <f t="shared" si="14"/>
        <v>55</v>
      </c>
      <c r="B57" s="54">
        <f t="shared" si="0"/>
        <v>52</v>
      </c>
      <c r="C57" s="54" t="str">
        <f t="shared" ca="1" si="1"/>
        <v/>
      </c>
      <c r="D57" s="54">
        <f>VLOOKUP(F57&amp;G57,schermers!B:C,2,FALSE)</f>
        <v>116695</v>
      </c>
      <c r="E57" s="54">
        <f>VLOOKUP(P57&amp;Q57&amp;I57&amp;H57,wedstrijden!A:B,2,FALSE)</f>
        <v>6</v>
      </c>
      <c r="F57" s="41" t="s">
        <v>1924</v>
      </c>
      <c r="G57" s="41" t="s">
        <v>2215</v>
      </c>
      <c r="H57" s="41" t="s">
        <v>1025</v>
      </c>
      <c r="I57" s="41" t="s">
        <v>1091</v>
      </c>
      <c r="J57" s="63" t="s">
        <v>848</v>
      </c>
      <c r="K57" s="16">
        <v>43323</v>
      </c>
      <c r="L57" s="53">
        <v>43338</v>
      </c>
      <c r="O57" s="54">
        <f>VLOOKUP(D57&amp;R57,Ranglijst!D:E,2,FALSE)</f>
        <v>25</v>
      </c>
      <c r="P57" s="1" t="str">
        <f>VLOOKUP($D57,schermers!$C:$O,5,FALSE)</f>
        <v>Heren</v>
      </c>
      <c r="Q57" s="1" t="str">
        <f>VLOOKUP($D57,schermers!$C:$O,6,FALSE)</f>
        <v>Sabel</v>
      </c>
      <c r="R57" s="1" t="str">
        <f>VLOOKUP(P57,lookups!A:B,2,FALSE)&amp;VLOOKUP(aanmeldingen!Q57,lookups!D:E,2,FALSE)&amp;VLOOKUP(I57,lookups!G:H,2,FALSE)</f>
        <v>HSS</v>
      </c>
      <c r="S57" s="1" t="str">
        <f>VLOOKUP(E57,wedstrijden!B:G,6,FALSE)</f>
        <v>NED</v>
      </c>
      <c r="T57" s="1" t="str">
        <f>VLOOKUP($D57,schermers!$C:$O,8,FALSE)</f>
        <v>AMS</v>
      </c>
      <c r="U57" s="1" t="str">
        <f>IFERROR(VLOOKUP($D57,schermers!$C:$O,13,FALSE),"-")</f>
        <v>FIE19051960000</v>
      </c>
      <c r="V57" s="15">
        <f>IFERROR(VLOOKUP(E57,wedstrijden!B:H,7,FALSE),0)</f>
        <v>43352</v>
      </c>
      <c r="W57" s="15">
        <f>IFERROR(VLOOKUP(E57,wedstrijden!B:I,8,FALSE),0)</f>
        <v>43352</v>
      </c>
      <c r="X57" s="94">
        <f>IF(ISERROR(VLOOKUP(I57,lookups!G:I,3,FALSE)),0,IF(VLOOKUP(I57,lookups!G:I,3,FALSE)=0,0,VLOOKUP(I57,lookups!G:I,3,FALSE)))</f>
        <v>500</v>
      </c>
      <c r="Y57" s="54">
        <f t="shared" ca="1" si="2"/>
        <v>999999999</v>
      </c>
      <c r="Z57" s="54">
        <f t="shared" si="3"/>
        <v>6116695</v>
      </c>
      <c r="AA57" s="54">
        <f>IF(LEFT(J57,2)&lt;&gt;"ok","-",IF(M57&lt;&gt;"","-",VLOOKUP(P57&amp;Q57&amp;I57&amp;H57,wedstrijden!A:B,2,FALSE)))</f>
        <v>6</v>
      </c>
      <c r="AB57" s="54">
        <f t="shared" ca="1" si="4"/>
        <v>0</v>
      </c>
      <c r="AC57" s="54">
        <f t="shared" si="5"/>
        <v>1</v>
      </c>
      <c r="AD57" s="54">
        <f t="shared" si="6"/>
        <v>1</v>
      </c>
      <c r="AE57" s="54">
        <f t="shared" si="7"/>
        <v>0</v>
      </c>
      <c r="AF57" s="54">
        <f t="shared" si="8"/>
        <v>1</v>
      </c>
      <c r="AG57" s="54">
        <f t="shared" si="9"/>
        <v>0</v>
      </c>
      <c r="AH57" s="54">
        <f t="shared" si="10"/>
        <v>0</v>
      </c>
      <c r="AI57" s="54">
        <f t="shared" si="11"/>
        <v>0</v>
      </c>
      <c r="AJ57" s="54">
        <f t="shared" si="12"/>
        <v>0</v>
      </c>
      <c r="AK57" s="54">
        <f t="shared" ca="1" si="13"/>
        <v>0</v>
      </c>
      <c r="AL57" s="1" t="str">
        <f>VLOOKUP(D57,schermers!C:T,16,FALSE)</f>
        <v>XXX</v>
      </c>
    </row>
    <row r="58" spans="1:38" x14ac:dyDescent="0.2">
      <c r="A58" s="54">
        <f t="shared" si="14"/>
        <v>56</v>
      </c>
      <c r="B58" s="54">
        <f t="shared" si="0"/>
        <v>28</v>
      </c>
      <c r="C58" s="54" t="str">
        <f t="shared" ca="1" si="1"/>
        <v/>
      </c>
      <c r="D58" s="54">
        <f>VLOOKUP(F58&amp;G58,schermers!B:C,2,FALSE)</f>
        <v>115927</v>
      </c>
      <c r="E58" s="54">
        <f>VLOOKUP(P58&amp;Q58&amp;I58&amp;H58,wedstrijden!A:B,2,FALSE)</f>
        <v>3</v>
      </c>
      <c r="F58" s="41" t="s">
        <v>1915</v>
      </c>
      <c r="G58" s="41" t="s">
        <v>1918</v>
      </c>
      <c r="H58" s="41" t="s">
        <v>1025</v>
      </c>
      <c r="I58" s="41" t="s">
        <v>1091</v>
      </c>
      <c r="J58" s="63" t="s">
        <v>848</v>
      </c>
      <c r="K58" s="16">
        <v>43323</v>
      </c>
      <c r="L58" s="53">
        <v>43338</v>
      </c>
      <c r="O58" s="54">
        <f>VLOOKUP(D58&amp;R58,Ranglijst!D:E,2,FALSE)</f>
        <v>114</v>
      </c>
      <c r="P58" s="1" t="str">
        <f>VLOOKUP($D58,schermers!$C:$O,5,FALSE)</f>
        <v>Heren</v>
      </c>
      <c r="Q58" s="1" t="str">
        <f>VLOOKUP($D58,schermers!$C:$O,6,FALSE)</f>
        <v>Floret</v>
      </c>
      <c r="R58" s="1" t="str">
        <f>VLOOKUP(P58,lookups!A:B,2,FALSE)&amp;VLOOKUP(aanmeldingen!Q58,lookups!D:E,2,FALSE)&amp;VLOOKUP(I58,lookups!G:H,2,FALSE)</f>
        <v>HFS</v>
      </c>
      <c r="S58" s="1" t="str">
        <f>VLOOKUP(E58,wedstrijden!B:G,6,FALSE)</f>
        <v>NED</v>
      </c>
      <c r="T58" s="1" t="str">
        <f>VLOOKUP($D58,schermers!$C:$O,8,FALSE)</f>
        <v>ZAZ</v>
      </c>
      <c r="U58" s="1" t="str">
        <f>IFERROR(VLOOKUP($D58,schermers!$C:$O,13,FALSE),"-")</f>
        <v>FIE21012003001</v>
      </c>
      <c r="V58" s="15">
        <f>IFERROR(VLOOKUP(E58,wedstrijden!B:H,7,FALSE),0)</f>
        <v>43351</v>
      </c>
      <c r="W58" s="15">
        <f>IFERROR(VLOOKUP(E58,wedstrijden!B:I,8,FALSE),0)</f>
        <v>43351</v>
      </c>
      <c r="X58" s="94">
        <f>IF(ISERROR(VLOOKUP(I58,lookups!G:I,3,FALSE)),0,IF(VLOOKUP(I58,lookups!G:I,3,FALSE)=0,0,VLOOKUP(I58,lookups!G:I,3,FALSE)))</f>
        <v>500</v>
      </c>
      <c r="Y58" s="54">
        <f t="shared" ca="1" si="2"/>
        <v>999999999</v>
      </c>
      <c r="Z58" s="54">
        <f t="shared" si="3"/>
        <v>3115927</v>
      </c>
      <c r="AA58" s="54">
        <f>IF(LEFT(J58,2)&lt;&gt;"ok","-",IF(M58&lt;&gt;"","-",VLOOKUP(P58&amp;Q58&amp;I58&amp;H58,wedstrijden!A:B,2,FALSE)))</f>
        <v>3</v>
      </c>
      <c r="AB58" s="54">
        <f t="shared" ca="1" si="4"/>
        <v>0</v>
      </c>
      <c r="AC58" s="54">
        <f t="shared" si="5"/>
        <v>1</v>
      </c>
      <c r="AD58" s="54">
        <f t="shared" si="6"/>
        <v>1</v>
      </c>
      <c r="AE58" s="54">
        <f t="shared" si="7"/>
        <v>0</v>
      </c>
      <c r="AF58" s="54">
        <f t="shared" si="8"/>
        <v>1</v>
      </c>
      <c r="AG58" s="54">
        <f t="shared" si="9"/>
        <v>0</v>
      </c>
      <c r="AH58" s="54">
        <f t="shared" si="10"/>
        <v>0</v>
      </c>
      <c r="AI58" s="54">
        <f t="shared" si="11"/>
        <v>0</v>
      </c>
      <c r="AJ58" s="54">
        <f t="shared" si="12"/>
        <v>0</v>
      </c>
      <c r="AK58" s="54">
        <f t="shared" ca="1" si="13"/>
        <v>0</v>
      </c>
      <c r="AL58" s="1" t="str">
        <f>VLOOKUP(D58,schermers!C:T,16,FALSE)</f>
        <v>XXX</v>
      </c>
    </row>
    <row r="59" spans="1:38" x14ac:dyDescent="0.2">
      <c r="A59" s="54">
        <f t="shared" si="14"/>
        <v>57</v>
      </c>
      <c r="B59" s="54">
        <f t="shared" si="0"/>
        <v>51</v>
      </c>
      <c r="C59" s="54" t="str">
        <f t="shared" ca="1" si="1"/>
        <v/>
      </c>
      <c r="D59" s="54">
        <f>VLOOKUP(F59&amp;G59,schermers!B:C,2,FALSE)</f>
        <v>116643</v>
      </c>
      <c r="E59" s="54">
        <f>VLOOKUP(P59&amp;Q59&amp;I59&amp;H59,wedstrijden!A:B,2,FALSE)</f>
        <v>6</v>
      </c>
      <c r="F59" s="41" t="s">
        <v>2545</v>
      </c>
      <c r="G59" s="41" t="s">
        <v>2546</v>
      </c>
      <c r="H59" s="41" t="s">
        <v>1025</v>
      </c>
      <c r="I59" s="41" t="s">
        <v>1091</v>
      </c>
      <c r="J59" s="63" t="s">
        <v>848</v>
      </c>
      <c r="K59" s="16">
        <v>43323</v>
      </c>
      <c r="L59" s="8">
        <v>43340</v>
      </c>
      <c r="O59" s="54">
        <f>VLOOKUP(D59&amp;R59,Ranglijst!D:E,2,FALSE)</f>
        <v>25</v>
      </c>
      <c r="P59" s="1" t="str">
        <f>VLOOKUP($D59,schermers!$C:$O,5,FALSE)</f>
        <v>Heren</v>
      </c>
      <c r="Q59" s="1" t="str">
        <f>VLOOKUP($D59,schermers!$C:$O,6,FALSE)</f>
        <v>Sabel</v>
      </c>
      <c r="R59" s="1" t="str">
        <f>VLOOKUP(P59,lookups!A:B,2,FALSE)&amp;VLOOKUP(aanmeldingen!Q59,lookups!D:E,2,FALSE)&amp;VLOOKUP(I59,lookups!G:H,2,FALSE)</f>
        <v>HSS</v>
      </c>
      <c r="S59" s="1" t="str">
        <f>VLOOKUP(E59,wedstrijden!B:G,6,FALSE)</f>
        <v>NED</v>
      </c>
      <c r="T59" s="1" t="str">
        <f>VLOOKUP($D59,schermers!$C:$O,8,FALSE)</f>
        <v>DON</v>
      </c>
      <c r="U59" s="1" t="str">
        <f>IFERROR(VLOOKUP($D59,schermers!$C:$O,13,FALSE),"-")</f>
        <v>FIE10011996006</v>
      </c>
      <c r="V59" s="15">
        <f>IFERROR(VLOOKUP(E59,wedstrijden!B:H,7,FALSE),0)</f>
        <v>43352</v>
      </c>
      <c r="W59" s="15">
        <f>IFERROR(VLOOKUP(E59,wedstrijden!B:I,8,FALSE),0)</f>
        <v>43352</v>
      </c>
      <c r="X59" s="94">
        <f>IF(ISERROR(VLOOKUP(I59,lookups!G:I,3,FALSE)),0,IF(VLOOKUP(I59,lookups!G:I,3,FALSE)=0,0,VLOOKUP(I59,lookups!G:I,3,FALSE)))</f>
        <v>500</v>
      </c>
      <c r="Y59" s="54">
        <f t="shared" ca="1" si="2"/>
        <v>999999999</v>
      </c>
      <c r="Z59" s="54">
        <f t="shared" si="3"/>
        <v>6116643</v>
      </c>
      <c r="AA59" s="54">
        <f>IF(LEFT(J59,2)&lt;&gt;"ok","-",IF(M59&lt;&gt;"","-",VLOOKUP(P59&amp;Q59&amp;I59&amp;H59,wedstrijden!A:B,2,FALSE)))</f>
        <v>6</v>
      </c>
      <c r="AB59" s="54">
        <f t="shared" ca="1" si="4"/>
        <v>0</v>
      </c>
      <c r="AC59" s="54">
        <f t="shared" si="5"/>
        <v>1</v>
      </c>
      <c r="AD59" s="54">
        <f t="shared" si="6"/>
        <v>1</v>
      </c>
      <c r="AE59" s="54">
        <f t="shared" si="7"/>
        <v>0</v>
      </c>
      <c r="AF59" s="54">
        <f t="shared" si="8"/>
        <v>1</v>
      </c>
      <c r="AG59" s="54">
        <f t="shared" si="9"/>
        <v>0</v>
      </c>
      <c r="AH59" s="54">
        <f t="shared" si="10"/>
        <v>0</v>
      </c>
      <c r="AI59" s="54">
        <f t="shared" si="11"/>
        <v>0</v>
      </c>
      <c r="AJ59" s="54">
        <f t="shared" si="12"/>
        <v>0</v>
      </c>
      <c r="AK59" s="54">
        <f t="shared" ca="1" si="13"/>
        <v>0</v>
      </c>
      <c r="AL59" s="1" t="str">
        <f>VLOOKUP(D59,schermers!C:T,16,FALSE)</f>
        <v>XXX</v>
      </c>
    </row>
    <row r="60" spans="1:38" x14ac:dyDescent="0.2">
      <c r="A60" s="54">
        <f t="shared" si="14"/>
        <v>58</v>
      </c>
      <c r="B60" s="54" t="str">
        <f t="shared" si="0"/>
        <v/>
      </c>
      <c r="C60" s="54" t="str">
        <f t="shared" si="1"/>
        <v/>
      </c>
      <c r="D60" s="54">
        <f>VLOOKUP(F60&amp;G60,schermers!B:C,2,FALSE)</f>
        <v>110792</v>
      </c>
      <c r="E60" s="54">
        <f>VLOOKUP(P60&amp;Q60&amp;I60&amp;H60,wedstrijden!A:B,2,FALSE)</f>
        <v>43</v>
      </c>
      <c r="F60" s="41" t="s">
        <v>932</v>
      </c>
      <c r="G60" s="41" t="s">
        <v>248</v>
      </c>
      <c r="H60" s="41" t="s">
        <v>2549</v>
      </c>
      <c r="I60" s="41" t="s">
        <v>936</v>
      </c>
      <c r="J60" s="63" t="s">
        <v>2671</v>
      </c>
      <c r="K60" s="16">
        <v>43325</v>
      </c>
      <c r="O60" s="54">
        <f>VLOOKUP(D60&amp;R60,Ranglijst!D:E,2,FALSE)</f>
        <v>3126</v>
      </c>
      <c r="P60" s="1" t="str">
        <f>VLOOKUP($D60,schermers!$C:$O,5,FALSE)</f>
        <v>Heren</v>
      </c>
      <c r="Q60" s="1" t="str">
        <f>VLOOKUP($D60,schermers!$C:$O,6,FALSE)</f>
        <v>Floret</v>
      </c>
      <c r="R60" s="1" t="str">
        <f>VLOOKUP(P60,lookups!A:B,2,FALSE)&amp;VLOOKUP(aanmeldingen!Q60,lookups!D:E,2,FALSE)&amp;VLOOKUP(I60,lookups!G:H,2,FALSE)</f>
        <v>HFS</v>
      </c>
      <c r="S60" s="1" t="str">
        <f>VLOOKUP(E60,wedstrijden!B:G,6,FALSE)</f>
        <v>DEN</v>
      </c>
      <c r="T60" s="1" t="str">
        <f>VLOOKUP($D60,schermers!$C:$O,8,FALSE)</f>
        <v>AMS</v>
      </c>
      <c r="U60" s="1" t="str">
        <f>IFERROR(VLOOKUP($D60,schermers!$C:$O,13,FALSE),"-")</f>
        <v>FIE25112000000</v>
      </c>
      <c r="V60" s="15">
        <f>IFERROR(VLOOKUP(E60,wedstrijden!B:H,7,FALSE),0)</f>
        <v>43379</v>
      </c>
      <c r="W60" s="15">
        <f>IFERROR(VLOOKUP(E60,wedstrijden!B:I,8,FALSE),0)</f>
        <v>43380</v>
      </c>
      <c r="X60" s="94">
        <f>IF(ISERROR(VLOOKUP(I60,lookups!G:I,3,FALSE)),0,IF(VLOOKUP(I60,lookups!G:I,3,FALSE)=0,0,VLOOKUP(I60,lookups!G:I,3,FALSE)))</f>
        <v>0</v>
      </c>
      <c r="Y60" s="54">
        <f t="shared" si="2"/>
        <v>999999999</v>
      </c>
      <c r="Z60" s="54">
        <f t="shared" si="3"/>
        <v>999999999</v>
      </c>
      <c r="AA60" s="54" t="str">
        <f>IF(LEFT(J60,2)&lt;&gt;"ok","-",IF(M60&lt;&gt;"","-",VLOOKUP(P60&amp;Q60&amp;I60&amp;H60,wedstrijden!A:B,2,FALSE)))</f>
        <v>-</v>
      </c>
      <c r="AB60" s="54">
        <f t="shared" si="4"/>
        <v>0</v>
      </c>
      <c r="AC60" s="54">
        <f t="shared" si="5"/>
        <v>1</v>
      </c>
      <c r="AD60" s="54">
        <f t="shared" si="6"/>
        <v>0</v>
      </c>
      <c r="AE60" s="54">
        <f t="shared" si="7"/>
        <v>0</v>
      </c>
      <c r="AF60" s="54">
        <f t="shared" si="8"/>
        <v>0</v>
      </c>
      <c r="AG60" s="54">
        <f t="shared" si="9"/>
        <v>0</v>
      </c>
      <c r="AH60" s="54">
        <f t="shared" si="10"/>
        <v>0</v>
      </c>
      <c r="AI60" s="54">
        <f t="shared" si="11"/>
        <v>0</v>
      </c>
      <c r="AJ60" s="54">
        <f t="shared" si="12"/>
        <v>0</v>
      </c>
      <c r="AK60" s="54">
        <f t="shared" ca="1" si="13"/>
        <v>0</v>
      </c>
      <c r="AL60" s="1" t="str">
        <f>VLOOKUP(D60,schermers!C:T,16,FALSE)</f>
        <v>XXX</v>
      </c>
    </row>
    <row r="61" spans="1:38" x14ac:dyDescent="0.2">
      <c r="A61" s="54">
        <f t="shared" si="14"/>
        <v>59</v>
      </c>
      <c r="B61" s="54">
        <f t="shared" si="0"/>
        <v>166</v>
      </c>
      <c r="C61" s="54" t="str">
        <f t="shared" ca="1" si="1"/>
        <v/>
      </c>
      <c r="D61" s="54">
        <f>VLOOKUP(F61&amp;G61,schermers!B:C,2,FALSE)</f>
        <v>110792</v>
      </c>
      <c r="E61" s="54">
        <f>VLOOKUP(P61&amp;Q61&amp;I61&amp;H61,wedstrijden!A:B,2,FALSE)</f>
        <v>94</v>
      </c>
      <c r="F61" s="41" t="s">
        <v>932</v>
      </c>
      <c r="G61" s="41" t="s">
        <v>248</v>
      </c>
      <c r="H61" s="41" t="s">
        <v>2550</v>
      </c>
      <c r="I61" s="41" t="s">
        <v>936</v>
      </c>
      <c r="J61" s="63" t="s">
        <v>848</v>
      </c>
      <c r="K61" s="16">
        <v>43325</v>
      </c>
      <c r="L61" s="8">
        <v>43386</v>
      </c>
      <c r="O61" s="54">
        <f>VLOOKUP(D61&amp;R61,Ranglijst!D:E,2,FALSE)</f>
        <v>3126</v>
      </c>
      <c r="P61" s="1" t="str">
        <f>VLOOKUP($D61,schermers!$C:$O,5,FALSE)</f>
        <v>Heren</v>
      </c>
      <c r="Q61" s="1" t="str">
        <f>VLOOKUP($D61,schermers!$C:$O,6,FALSE)</f>
        <v>Floret</v>
      </c>
      <c r="R61" s="1" t="str">
        <f>VLOOKUP(P61,lookups!A:B,2,FALSE)&amp;VLOOKUP(aanmeldingen!Q61,lookups!D:E,2,FALSE)&amp;VLOOKUP(I61,lookups!G:H,2,FALSE)</f>
        <v>HFS</v>
      </c>
      <c r="S61" s="1" t="str">
        <f>VLOOKUP(E61,wedstrijden!B:G,6,FALSE)</f>
        <v>GBR</v>
      </c>
      <c r="T61" s="1" t="str">
        <f>VLOOKUP($D61,schermers!$C:$O,8,FALSE)</f>
        <v>AMS</v>
      </c>
      <c r="U61" s="1" t="str">
        <f>IFERROR(VLOOKUP($D61,schermers!$C:$O,13,FALSE),"-")</f>
        <v>FIE25112000000</v>
      </c>
      <c r="V61" s="15">
        <f>IFERROR(VLOOKUP(E61,wedstrijden!B:H,7,FALSE),0)</f>
        <v>43407</v>
      </c>
      <c r="W61" s="15">
        <f>IFERROR(VLOOKUP(E61,wedstrijden!B:I,8,FALSE),0)</f>
        <v>43408</v>
      </c>
      <c r="X61" s="94">
        <f>IF(ISERROR(VLOOKUP(I61,lookups!G:I,3,FALSE)),0,IF(VLOOKUP(I61,lookups!G:I,3,FALSE)=0,0,VLOOKUP(I61,lookups!G:I,3,FALSE)))</f>
        <v>0</v>
      </c>
      <c r="Y61" s="54">
        <f t="shared" ca="1" si="2"/>
        <v>999999999</v>
      </c>
      <c r="Z61" s="54">
        <f t="shared" si="3"/>
        <v>94110792</v>
      </c>
      <c r="AA61" s="54">
        <f>IF(LEFT(J61,2)&lt;&gt;"ok","-",IF(M61&lt;&gt;"","-",VLOOKUP(P61&amp;Q61&amp;I61&amp;H61,wedstrijden!A:B,2,FALSE)))</f>
        <v>94</v>
      </c>
      <c r="AB61" s="54">
        <f t="shared" ca="1" si="4"/>
        <v>0</v>
      </c>
      <c r="AC61" s="54">
        <f t="shared" si="5"/>
        <v>1</v>
      </c>
      <c r="AD61" s="54">
        <f t="shared" si="6"/>
        <v>1</v>
      </c>
      <c r="AE61" s="54">
        <f t="shared" si="7"/>
        <v>0</v>
      </c>
      <c r="AF61" s="54">
        <f t="shared" si="8"/>
        <v>1</v>
      </c>
      <c r="AG61" s="54">
        <f t="shared" si="9"/>
        <v>1</v>
      </c>
      <c r="AH61" s="54">
        <f t="shared" si="10"/>
        <v>1</v>
      </c>
      <c r="AI61" s="54">
        <f t="shared" si="11"/>
        <v>1</v>
      </c>
      <c r="AJ61" s="54">
        <f t="shared" si="12"/>
        <v>1</v>
      </c>
      <c r="AK61" s="54">
        <f t="shared" ca="1" si="13"/>
        <v>1</v>
      </c>
      <c r="AL61" s="1" t="str">
        <f>VLOOKUP(D61,schermers!C:T,16,FALSE)</f>
        <v>XXX</v>
      </c>
    </row>
    <row r="62" spans="1:38" x14ac:dyDescent="0.2">
      <c r="A62" s="54">
        <f t="shared" si="14"/>
        <v>60</v>
      </c>
      <c r="B62" s="54">
        <f t="shared" si="0"/>
        <v>132</v>
      </c>
      <c r="C62" s="54" t="str">
        <f t="shared" ca="1" si="1"/>
        <v/>
      </c>
      <c r="D62" s="54">
        <f>VLOOKUP(F62&amp;G62,schermers!B:C,2,FALSE)</f>
        <v>110792</v>
      </c>
      <c r="E62" s="54">
        <f>VLOOKUP(P62&amp;Q62&amp;I62&amp;H62,wedstrijden!A:B,2,FALSE)</f>
        <v>82</v>
      </c>
      <c r="F62" s="41" t="s">
        <v>932</v>
      </c>
      <c r="G62" s="41" t="s">
        <v>248</v>
      </c>
      <c r="H62" s="41" t="s">
        <v>2567</v>
      </c>
      <c r="I62" s="41" t="s">
        <v>936</v>
      </c>
      <c r="J62" s="63" t="s">
        <v>848</v>
      </c>
      <c r="K62" s="16">
        <v>43325</v>
      </c>
      <c r="L62" s="8">
        <v>43373</v>
      </c>
      <c r="O62" s="54">
        <f>VLOOKUP(D62&amp;R62,Ranglijst!D:E,2,FALSE)</f>
        <v>3126</v>
      </c>
      <c r="P62" s="1" t="str">
        <f>VLOOKUP($D62,schermers!$C:$O,5,FALSE)</f>
        <v>Heren</v>
      </c>
      <c r="Q62" s="1" t="str">
        <f>VLOOKUP($D62,schermers!$C:$O,6,FALSE)</f>
        <v>Floret</v>
      </c>
      <c r="R62" s="1" t="str">
        <f>VLOOKUP(P62,lookups!A:B,2,FALSE)&amp;VLOOKUP(aanmeldingen!Q62,lookups!D:E,2,FALSE)&amp;VLOOKUP(I62,lookups!G:H,2,FALSE)</f>
        <v>HFS</v>
      </c>
      <c r="S62" s="1" t="str">
        <f>VLOOKUP(E62,wedstrijden!B:G,6,FALSE)</f>
        <v>FRA</v>
      </c>
      <c r="T62" s="1" t="str">
        <f>VLOOKUP($D62,schermers!$C:$O,8,FALSE)</f>
        <v>AMS</v>
      </c>
      <c r="U62" s="1" t="str">
        <f>IFERROR(VLOOKUP($D62,schermers!$C:$O,13,FALSE),"-")</f>
        <v>FIE25112000000</v>
      </c>
      <c r="V62" s="15">
        <f>IFERROR(VLOOKUP(E62,wedstrijden!B:H,7,FALSE),0)</f>
        <v>43400</v>
      </c>
      <c r="W62" s="15">
        <f>IFERROR(VLOOKUP(E62,wedstrijden!B:I,8,FALSE),0)</f>
        <v>43401</v>
      </c>
      <c r="X62" s="94">
        <f>IF(ISERROR(VLOOKUP(I62,lookups!G:I,3,FALSE)),0,IF(VLOOKUP(I62,lookups!G:I,3,FALSE)=0,0,VLOOKUP(I62,lookups!G:I,3,FALSE)))</f>
        <v>0</v>
      </c>
      <c r="Y62" s="54">
        <f t="shared" ca="1" si="2"/>
        <v>999999999</v>
      </c>
      <c r="Z62" s="54">
        <f t="shared" si="3"/>
        <v>82110792</v>
      </c>
      <c r="AA62" s="54">
        <f>IF(LEFT(J62,2)&lt;&gt;"ok","-",IF(M62&lt;&gt;"","-",VLOOKUP(P62&amp;Q62&amp;I62&amp;H62,wedstrijden!A:B,2,FALSE)))</f>
        <v>82</v>
      </c>
      <c r="AB62" s="54">
        <f t="shared" ca="1" si="4"/>
        <v>0</v>
      </c>
      <c r="AC62" s="54">
        <f t="shared" si="5"/>
        <v>1</v>
      </c>
      <c r="AD62" s="54">
        <f t="shared" si="6"/>
        <v>1</v>
      </c>
      <c r="AE62" s="54">
        <f t="shared" si="7"/>
        <v>0</v>
      </c>
      <c r="AF62" s="54">
        <f t="shared" si="8"/>
        <v>1</v>
      </c>
      <c r="AG62" s="54">
        <f t="shared" si="9"/>
        <v>1</v>
      </c>
      <c r="AH62" s="54">
        <f t="shared" si="10"/>
        <v>1</v>
      </c>
      <c r="AI62" s="54">
        <f t="shared" si="11"/>
        <v>1</v>
      </c>
      <c r="AJ62" s="54">
        <f t="shared" si="12"/>
        <v>1</v>
      </c>
      <c r="AK62" s="54">
        <f t="shared" ca="1" si="13"/>
        <v>1</v>
      </c>
      <c r="AL62" s="1" t="str">
        <f>VLOOKUP(D62,schermers!C:T,16,FALSE)</f>
        <v>XXX</v>
      </c>
    </row>
    <row r="63" spans="1:38" x14ac:dyDescent="0.2">
      <c r="A63" s="54">
        <f t="shared" si="14"/>
        <v>61</v>
      </c>
      <c r="B63" s="54" t="str">
        <f t="shared" si="0"/>
        <v/>
      </c>
      <c r="C63" s="54" t="str">
        <f t="shared" si="1"/>
        <v/>
      </c>
      <c r="D63" s="54">
        <f>VLOOKUP(F63&amp;G63,schermers!B:C,2,FALSE)</f>
        <v>110067</v>
      </c>
      <c r="E63" s="54">
        <f>VLOOKUP(P63&amp;Q63&amp;I63&amp;H63,wedstrijden!A:B,2,FALSE)</f>
        <v>12</v>
      </c>
      <c r="F63" s="41" t="s">
        <v>989</v>
      </c>
      <c r="G63" s="41" t="s">
        <v>315</v>
      </c>
      <c r="H63" s="41" t="s">
        <v>487</v>
      </c>
      <c r="I63" s="41" t="s">
        <v>936</v>
      </c>
      <c r="J63" s="63" t="s">
        <v>2663</v>
      </c>
      <c r="K63" s="16">
        <v>43325</v>
      </c>
      <c r="O63" s="54">
        <f>VLOOKUP(D63&amp;R63,Ranglijst!D:E,2,FALSE)</f>
        <v>3339</v>
      </c>
      <c r="P63" s="1" t="str">
        <f>VLOOKUP($D63,schermers!$C:$O,5,FALSE)</f>
        <v>Dames</v>
      </c>
      <c r="Q63" s="1" t="str">
        <f>VLOOKUP($D63,schermers!$C:$O,6,FALSE)</f>
        <v>Floret</v>
      </c>
      <c r="R63" s="1" t="str">
        <f>VLOOKUP(P63,lookups!A:B,2,FALSE)&amp;VLOOKUP(aanmeldingen!Q63,lookups!D:E,2,FALSE)&amp;VLOOKUP(I63,lookups!G:H,2,FALSE)</f>
        <v>DFS</v>
      </c>
      <c r="S63" s="1" t="str">
        <f>VLOOKUP(E63,wedstrijden!B:G,6,FALSE)</f>
        <v>SVK</v>
      </c>
      <c r="T63" s="1" t="str">
        <f>VLOOKUP($D63,schermers!$C:$O,8,FALSE)</f>
        <v>AMS</v>
      </c>
      <c r="U63" s="1" t="str">
        <f>IFERROR(VLOOKUP($D63,schermers!$C:$O,13,FALSE),"-")</f>
        <v>FIE11051996000</v>
      </c>
      <c r="V63" s="15">
        <f>IFERROR(VLOOKUP(E63,wedstrijden!B:H,7,FALSE),0)</f>
        <v>43358</v>
      </c>
      <c r="W63" s="15">
        <f>IFERROR(VLOOKUP(E63,wedstrijden!B:I,8,FALSE),0)</f>
        <v>43359</v>
      </c>
      <c r="X63" s="94">
        <f>IF(ISERROR(VLOOKUP(I63,lookups!G:I,3,FALSE)),0,IF(VLOOKUP(I63,lookups!G:I,3,FALSE)=0,0,VLOOKUP(I63,lookups!G:I,3,FALSE)))</f>
        <v>0</v>
      </c>
      <c r="Y63" s="54">
        <f t="shared" si="2"/>
        <v>999999999</v>
      </c>
      <c r="Z63" s="54">
        <f t="shared" si="3"/>
        <v>999999999</v>
      </c>
      <c r="AA63" s="54" t="str">
        <f>IF(LEFT(J63,2)&lt;&gt;"ok","-",IF(M63&lt;&gt;"","-",VLOOKUP(P63&amp;Q63&amp;I63&amp;H63,wedstrijden!A:B,2,FALSE)))</f>
        <v>-</v>
      </c>
      <c r="AB63" s="54">
        <f t="shared" si="4"/>
        <v>0</v>
      </c>
      <c r="AC63" s="54">
        <f t="shared" si="5"/>
        <v>1</v>
      </c>
      <c r="AD63" s="54">
        <f t="shared" si="6"/>
        <v>0</v>
      </c>
      <c r="AE63" s="54">
        <f t="shared" si="7"/>
        <v>0</v>
      </c>
      <c r="AF63" s="54">
        <f t="shared" si="8"/>
        <v>0</v>
      </c>
      <c r="AG63" s="54">
        <f t="shared" si="9"/>
        <v>0</v>
      </c>
      <c r="AH63" s="54">
        <f t="shared" si="10"/>
        <v>0</v>
      </c>
      <c r="AI63" s="54">
        <f t="shared" si="11"/>
        <v>0</v>
      </c>
      <c r="AJ63" s="54">
        <f t="shared" si="12"/>
        <v>0</v>
      </c>
      <c r="AK63" s="54">
        <f t="shared" ca="1" si="13"/>
        <v>0</v>
      </c>
      <c r="AL63" s="1" t="str">
        <f>VLOOKUP(D63,schermers!C:T,16,FALSE)</f>
        <v>XXX</v>
      </c>
    </row>
    <row r="64" spans="1:38" x14ac:dyDescent="0.2">
      <c r="A64" s="54">
        <f t="shared" si="14"/>
        <v>62</v>
      </c>
      <c r="B64" s="54" t="str">
        <f t="shared" si="0"/>
        <v/>
      </c>
      <c r="C64" s="54" t="str">
        <f t="shared" si="1"/>
        <v/>
      </c>
      <c r="D64" s="54">
        <f>VLOOKUP(F64&amp;G64,schermers!B:C,2,FALSE)</f>
        <v>110067</v>
      </c>
      <c r="E64" s="54">
        <f>VLOOKUP(P64&amp;Q64&amp;I64&amp;H64,wedstrijden!A:B,2,FALSE)</f>
        <v>41</v>
      </c>
      <c r="F64" s="41" t="s">
        <v>989</v>
      </c>
      <c r="G64" s="41" t="s">
        <v>315</v>
      </c>
      <c r="H64" s="41" t="s">
        <v>2549</v>
      </c>
      <c r="I64" s="41" t="s">
        <v>936</v>
      </c>
      <c r="J64" s="63" t="s">
        <v>2671</v>
      </c>
      <c r="K64" s="16">
        <v>43325</v>
      </c>
      <c r="O64" s="54">
        <f>VLOOKUP(D64&amp;R64,Ranglijst!D:E,2,FALSE)</f>
        <v>3339</v>
      </c>
      <c r="P64" s="1" t="str">
        <f>VLOOKUP($D64,schermers!$C:$O,5,FALSE)</f>
        <v>Dames</v>
      </c>
      <c r="Q64" s="1" t="str">
        <f>VLOOKUP($D64,schermers!$C:$O,6,FALSE)</f>
        <v>Floret</v>
      </c>
      <c r="R64" s="1" t="str">
        <f>VLOOKUP(P64,lookups!A:B,2,FALSE)&amp;VLOOKUP(aanmeldingen!Q64,lookups!D:E,2,FALSE)&amp;VLOOKUP(I64,lookups!G:H,2,FALSE)</f>
        <v>DFS</v>
      </c>
      <c r="S64" s="1" t="str">
        <f>VLOOKUP(E64,wedstrijden!B:G,6,FALSE)</f>
        <v>DEN</v>
      </c>
      <c r="T64" s="1" t="str">
        <f>VLOOKUP($D64,schermers!$C:$O,8,FALSE)</f>
        <v>AMS</v>
      </c>
      <c r="U64" s="1" t="str">
        <f>IFERROR(VLOOKUP($D64,schermers!$C:$O,13,FALSE),"-")</f>
        <v>FIE11051996000</v>
      </c>
      <c r="V64" s="15">
        <f>IFERROR(VLOOKUP(E64,wedstrijden!B:H,7,FALSE),0)</f>
        <v>43379</v>
      </c>
      <c r="W64" s="15">
        <f>IFERROR(VLOOKUP(E64,wedstrijden!B:I,8,FALSE),0)</f>
        <v>43380</v>
      </c>
      <c r="X64" s="94">
        <f>IF(ISERROR(VLOOKUP(I64,lookups!G:I,3,FALSE)),0,IF(VLOOKUP(I64,lookups!G:I,3,FALSE)=0,0,VLOOKUP(I64,lookups!G:I,3,FALSE)))</f>
        <v>0</v>
      </c>
      <c r="Y64" s="54">
        <f t="shared" si="2"/>
        <v>999999999</v>
      </c>
      <c r="Z64" s="54">
        <f t="shared" si="3"/>
        <v>999999999</v>
      </c>
      <c r="AA64" s="54" t="str">
        <f>IF(LEFT(J64,2)&lt;&gt;"ok","-",IF(M64&lt;&gt;"","-",VLOOKUP(P64&amp;Q64&amp;I64&amp;H64,wedstrijden!A:B,2,FALSE)))</f>
        <v>-</v>
      </c>
      <c r="AB64" s="54">
        <f t="shared" si="4"/>
        <v>0</v>
      </c>
      <c r="AC64" s="54">
        <f t="shared" si="5"/>
        <v>1</v>
      </c>
      <c r="AD64" s="54">
        <f t="shared" si="6"/>
        <v>0</v>
      </c>
      <c r="AE64" s="54">
        <f t="shared" si="7"/>
        <v>0</v>
      </c>
      <c r="AF64" s="54">
        <f t="shared" si="8"/>
        <v>0</v>
      </c>
      <c r="AG64" s="54">
        <f t="shared" si="9"/>
        <v>0</v>
      </c>
      <c r="AH64" s="54">
        <f t="shared" si="10"/>
        <v>0</v>
      </c>
      <c r="AI64" s="54">
        <f t="shared" si="11"/>
        <v>0</v>
      </c>
      <c r="AJ64" s="54">
        <f t="shared" si="12"/>
        <v>0</v>
      </c>
      <c r="AK64" s="54">
        <f t="shared" ca="1" si="13"/>
        <v>0</v>
      </c>
      <c r="AL64" s="1" t="str">
        <f>VLOOKUP(D64,schermers!C:T,16,FALSE)</f>
        <v>XXX</v>
      </c>
    </row>
    <row r="65" spans="1:38" x14ac:dyDescent="0.2">
      <c r="A65" s="54">
        <f t="shared" si="14"/>
        <v>63</v>
      </c>
      <c r="B65" s="54">
        <f t="shared" si="0"/>
        <v>58</v>
      </c>
      <c r="C65" s="54" t="str">
        <f t="shared" ca="1" si="1"/>
        <v/>
      </c>
      <c r="D65" s="54">
        <f>VLOOKUP(F65&amp;G65,schermers!B:C,2,FALSE)</f>
        <v>113390</v>
      </c>
      <c r="E65" s="54">
        <f>VLOOKUP(P65&amp;Q65&amp;I65&amp;H65,wedstrijden!A:B,2,FALSE)</f>
        <v>7</v>
      </c>
      <c r="F65" s="41" t="s">
        <v>1268</v>
      </c>
      <c r="G65" s="41" t="s">
        <v>1269</v>
      </c>
      <c r="H65" s="41" t="s">
        <v>487</v>
      </c>
      <c r="I65" s="41" t="s">
        <v>1091</v>
      </c>
      <c r="J65" s="63" t="s">
        <v>848</v>
      </c>
      <c r="K65" s="16">
        <v>43326</v>
      </c>
      <c r="L65" s="8">
        <v>43348</v>
      </c>
      <c r="O65" s="54">
        <f>VLOOKUP(D65&amp;R65,Ranglijst!D:E,2,FALSE)</f>
        <v>1052</v>
      </c>
      <c r="P65" s="1" t="str">
        <f>VLOOKUP($D65,schermers!$C:$O,5,FALSE)</f>
        <v>Dames</v>
      </c>
      <c r="Q65" s="1" t="str">
        <f>VLOOKUP($D65,schermers!$C:$O,6,FALSE)</f>
        <v>Degen</v>
      </c>
      <c r="R65" s="1" t="str">
        <f>VLOOKUP(P65,lookups!A:B,2,FALSE)&amp;VLOOKUP(aanmeldingen!Q65,lookups!D:E,2,FALSE)&amp;VLOOKUP(I65,lookups!G:H,2,FALSE)</f>
        <v>DDS</v>
      </c>
      <c r="S65" s="1" t="str">
        <f>VLOOKUP(E65,wedstrijden!B:G,6,FALSE)</f>
        <v>SVK</v>
      </c>
      <c r="T65" s="1" t="str">
        <f>VLOOKUP($D65,schermers!$C:$O,8,FALSE)</f>
        <v>FCA</v>
      </c>
      <c r="U65" s="1" t="str">
        <f>IFERROR(VLOOKUP($D65,schermers!$C:$O,13,FALSE),"-")</f>
        <v>FIE12081998002</v>
      </c>
      <c r="V65" s="15">
        <f>IFERROR(VLOOKUP(E65,wedstrijden!B:H,7,FALSE),0)</f>
        <v>43358</v>
      </c>
      <c r="W65" s="15">
        <f>IFERROR(VLOOKUP(E65,wedstrijden!B:I,8,FALSE),0)</f>
        <v>43359</v>
      </c>
      <c r="X65" s="94">
        <f>IF(ISERROR(VLOOKUP(I65,lookups!G:I,3,FALSE)),0,IF(VLOOKUP(I65,lookups!G:I,3,FALSE)=0,0,VLOOKUP(I65,lookups!G:I,3,FALSE)))</f>
        <v>500</v>
      </c>
      <c r="Y65" s="54">
        <f t="shared" ca="1" si="2"/>
        <v>999999999</v>
      </c>
      <c r="Z65" s="54">
        <f t="shared" si="3"/>
        <v>7113390</v>
      </c>
      <c r="AA65" s="54">
        <f>IF(LEFT(J65,2)&lt;&gt;"ok","-",IF(M65&lt;&gt;"","-",VLOOKUP(P65&amp;Q65&amp;I65&amp;H65,wedstrijden!A:B,2,FALSE)))</f>
        <v>7</v>
      </c>
      <c r="AB65" s="54">
        <f t="shared" ca="1" si="4"/>
        <v>0</v>
      </c>
      <c r="AC65" s="54">
        <f t="shared" si="5"/>
        <v>1</v>
      </c>
      <c r="AD65" s="54">
        <f t="shared" si="6"/>
        <v>1</v>
      </c>
      <c r="AE65" s="54">
        <f t="shared" si="7"/>
        <v>0</v>
      </c>
      <c r="AF65" s="54">
        <f t="shared" si="8"/>
        <v>1</v>
      </c>
      <c r="AG65" s="54">
        <f t="shared" si="9"/>
        <v>1</v>
      </c>
      <c r="AH65" s="54">
        <f t="shared" si="10"/>
        <v>1</v>
      </c>
      <c r="AI65" s="54">
        <f t="shared" si="11"/>
        <v>1</v>
      </c>
      <c r="AJ65" s="54">
        <f t="shared" si="12"/>
        <v>1</v>
      </c>
      <c r="AK65" s="54">
        <f t="shared" ca="1" si="13"/>
        <v>1</v>
      </c>
      <c r="AL65" s="1" t="str">
        <f>VLOOKUP(D65,schermers!C:T,16,FALSE)</f>
        <v>XXX</v>
      </c>
    </row>
    <row r="66" spans="1:38" x14ac:dyDescent="0.2">
      <c r="A66" s="54">
        <f t="shared" si="14"/>
        <v>64</v>
      </c>
      <c r="B66" s="54">
        <f t="shared" si="0"/>
        <v>68</v>
      </c>
      <c r="C66" s="54" t="str">
        <f t="shared" ca="1" si="1"/>
        <v/>
      </c>
      <c r="D66" s="54">
        <f>VLOOKUP(F66&amp;G66,schermers!B:C,2,FALSE)</f>
        <v>112796</v>
      </c>
      <c r="E66" s="54">
        <f>VLOOKUP(P66&amp;Q66&amp;I66&amp;H66,wedstrijden!A:B,2,FALSE)</f>
        <v>28</v>
      </c>
      <c r="F66" s="41" t="s">
        <v>1102</v>
      </c>
      <c r="G66" s="41" t="s">
        <v>1103</v>
      </c>
      <c r="H66" s="41" t="s">
        <v>2569</v>
      </c>
      <c r="I66" s="41" t="s">
        <v>1091</v>
      </c>
      <c r="J66" s="63" t="s">
        <v>848</v>
      </c>
      <c r="K66" s="16">
        <v>43331</v>
      </c>
      <c r="L66" s="8">
        <v>43348</v>
      </c>
      <c r="O66" s="54">
        <f>VLOOKUP(D66&amp;R66,Ranglijst!D:E,2,FALSE)</f>
        <v>1321</v>
      </c>
      <c r="P66" s="1" t="str">
        <f>VLOOKUP($D66,schermers!$C:$O,5,FALSE)</f>
        <v>Dames</v>
      </c>
      <c r="Q66" s="1" t="str">
        <f>VLOOKUP($D66,schermers!$C:$O,6,FALSE)</f>
        <v>Sabel</v>
      </c>
      <c r="R66" s="1" t="str">
        <f>VLOOKUP(P66,lookups!A:B,2,FALSE)&amp;VLOOKUP(aanmeldingen!Q66,lookups!D:E,2,FALSE)&amp;VLOOKUP(I66,lookups!G:H,2,FALSE)</f>
        <v>DSS</v>
      </c>
      <c r="S66" s="1" t="str">
        <f>VLOOKUP(E66,wedstrijden!B:G,6,FALSE)</f>
        <v>BEL</v>
      </c>
      <c r="T66" s="1" t="str">
        <f>VLOOKUP($D66,schermers!$C:$O,8,FALSE)</f>
        <v>AMS</v>
      </c>
      <c r="U66" s="1" t="str">
        <f>IFERROR(VLOOKUP($D66,schermers!$C:$O,13,FALSE),"-")</f>
        <v>FIE10012001001</v>
      </c>
      <c r="V66" s="15">
        <f>IFERROR(VLOOKUP(E66,wedstrijden!B:H,7,FALSE),0)</f>
        <v>43372</v>
      </c>
      <c r="W66" s="15">
        <f>IFERROR(VLOOKUP(E66,wedstrijden!B:I,8,FALSE),0)</f>
        <v>43373</v>
      </c>
      <c r="X66" s="94">
        <f>IF(ISERROR(VLOOKUP(I66,lookups!G:I,3,FALSE)),0,IF(VLOOKUP(I66,lookups!G:I,3,FALSE)=0,0,VLOOKUP(I66,lookups!G:I,3,FALSE)))</f>
        <v>500</v>
      </c>
      <c r="Y66" s="54">
        <f t="shared" ca="1" si="2"/>
        <v>999999999</v>
      </c>
      <c r="Z66" s="54">
        <f t="shared" si="3"/>
        <v>28112796</v>
      </c>
      <c r="AA66" s="54">
        <f>IF(LEFT(J66,2)&lt;&gt;"ok","-",IF(M66&lt;&gt;"","-",VLOOKUP(P66&amp;Q66&amp;I66&amp;H66,wedstrijden!A:B,2,FALSE)))</f>
        <v>28</v>
      </c>
      <c r="AB66" s="54">
        <f t="shared" ca="1" si="4"/>
        <v>0</v>
      </c>
      <c r="AC66" s="54">
        <f t="shared" si="5"/>
        <v>1</v>
      </c>
      <c r="AD66" s="54">
        <f t="shared" si="6"/>
        <v>1</v>
      </c>
      <c r="AE66" s="54">
        <f t="shared" si="7"/>
        <v>0</v>
      </c>
      <c r="AF66" s="54">
        <f t="shared" si="8"/>
        <v>1</v>
      </c>
      <c r="AG66" s="54">
        <f t="shared" si="9"/>
        <v>1</v>
      </c>
      <c r="AH66" s="54">
        <f t="shared" si="10"/>
        <v>1</v>
      </c>
      <c r="AI66" s="54">
        <f t="shared" si="11"/>
        <v>1</v>
      </c>
      <c r="AJ66" s="54">
        <f t="shared" si="12"/>
        <v>1</v>
      </c>
      <c r="AK66" s="54">
        <f t="shared" ca="1" si="13"/>
        <v>1</v>
      </c>
      <c r="AL66" s="1" t="str">
        <f>VLOOKUP(D66,schermers!C:T,16,FALSE)</f>
        <v>XXX</v>
      </c>
    </row>
    <row r="67" spans="1:38" x14ac:dyDescent="0.2">
      <c r="A67" s="54">
        <f t="shared" si="14"/>
        <v>65</v>
      </c>
      <c r="B67" s="54">
        <f t="shared" ref="B67:B130" si="15">IF(Z67&lt;&gt;999999999,RANK(Z67,$Z$3:$Z$1000,1),"")</f>
        <v>303</v>
      </c>
      <c r="C67" s="54" t="str">
        <f t="shared" ref="C67:C130" ca="1" si="16">IF(Y67&lt;&gt;999999999,RANK(Y67,$Y$3:$Y$1000,1),"")</f>
        <v/>
      </c>
      <c r="D67" s="54">
        <f>VLOOKUP(F67&amp;G67,schermers!B:C,2,FALSE)</f>
        <v>112796</v>
      </c>
      <c r="E67" s="54">
        <f>VLOOKUP(P67&amp;Q67&amp;I67&amp;H67,wedstrijden!A:B,2,FALSE)</f>
        <v>174</v>
      </c>
      <c r="F67" s="41" t="s">
        <v>1102</v>
      </c>
      <c r="G67" s="41" t="s">
        <v>1103</v>
      </c>
      <c r="H67" s="41" t="s">
        <v>670</v>
      </c>
      <c r="I67" s="41" t="s">
        <v>480</v>
      </c>
      <c r="J67" s="63" t="s">
        <v>848</v>
      </c>
      <c r="K67" s="16">
        <v>43331</v>
      </c>
      <c r="L67" s="8">
        <v>43408</v>
      </c>
      <c r="O67" s="54">
        <f>VLOOKUP(D67&amp;R67,Ranglijst!D:E,2,FALSE)</f>
        <v>2982</v>
      </c>
      <c r="P67" s="1" t="str">
        <f>VLOOKUP($D67,schermers!$C:$O,5,FALSE)</f>
        <v>Dames</v>
      </c>
      <c r="Q67" s="1" t="str">
        <f>VLOOKUP($D67,schermers!$C:$O,6,FALSE)</f>
        <v>Sabel</v>
      </c>
      <c r="R67" s="1" t="str">
        <f>VLOOKUP(P67,lookups!A:B,2,FALSE)&amp;VLOOKUP(aanmeldingen!Q67,lookups!D:E,2,FALSE)&amp;VLOOKUP(I67,lookups!G:H,2,FALSE)</f>
        <v>DSJ</v>
      </c>
      <c r="S67" s="1" t="str">
        <f>VLOOKUP(E67,wedstrijden!B:G,6,FALSE)</f>
        <v>POL</v>
      </c>
      <c r="T67" s="1" t="str">
        <f>VLOOKUP($D67,schermers!$C:$O,8,FALSE)</f>
        <v>AMS</v>
      </c>
      <c r="U67" s="1" t="str">
        <f>IFERROR(VLOOKUP($D67,schermers!$C:$O,13,FALSE),"-")</f>
        <v>FIE10012001001</v>
      </c>
      <c r="V67" s="15">
        <f>IFERROR(VLOOKUP(E67,wedstrijden!B:H,7,FALSE),0)</f>
        <v>43442</v>
      </c>
      <c r="W67" s="15">
        <f>IFERROR(VLOOKUP(E67,wedstrijden!B:I,8,FALSE),0)</f>
        <v>43442</v>
      </c>
      <c r="X67" s="94">
        <f>IF(ISERROR(VLOOKUP(I67,lookups!G:I,3,FALSE)),0,IF(VLOOKUP(I67,lookups!G:I,3,FALSE)=0,0,VLOOKUP(I67,lookups!G:I,3,FALSE)))</f>
        <v>800</v>
      </c>
      <c r="Y67" s="54">
        <f t="shared" ref="Y67:Y130" ca="1" si="17">IF(LEFT(J67,2)&lt;&gt;"ok",999999999,IF(M67&lt;&gt;"",999999999,IF(V67&gt;$Y$1,IFERROR(VALUE(E67&amp;D67),999999999),999999999)))</f>
        <v>999999999</v>
      </c>
      <c r="Z67" s="54">
        <f t="shared" ref="Z67:Z130" si="18">IF(LEFT(J67,2)&lt;&gt;"ok",999999999,IF(M67&lt;&gt;"",999999999,IFERROR(VALUE(E67&amp;D67),999999999)))</f>
        <v>174112796</v>
      </c>
      <c r="AA67" s="54">
        <f>IF(LEFT(J67,2)&lt;&gt;"ok","-",IF(M67&lt;&gt;"","-",VLOOKUP(P67&amp;Q67&amp;I67&amp;H67,wedstrijden!A:B,2,FALSE)))</f>
        <v>174</v>
      </c>
      <c r="AB67" s="54">
        <f t="shared" ref="AB67:AB130" ca="1" si="19">IF(Y67=999999999,0,COUNTIF(Y:Y,Y67))</f>
        <v>0</v>
      </c>
      <c r="AC67" s="54">
        <f t="shared" ref="AC67:AC130" si="20">IF(F67&lt;&gt;"",1,0)</f>
        <v>1</v>
      </c>
      <c r="AD67" s="54">
        <f t="shared" ref="AD67:AD130" si="21">IF(LEFT(J67,2)="ok",1,0)</f>
        <v>1</v>
      </c>
      <c r="AE67" s="54">
        <f t="shared" ref="AE67:AE130" si="22">IF(M67&lt;&gt;"",1,0)</f>
        <v>0</v>
      </c>
      <c r="AF67" s="54">
        <f t="shared" ref="AF67:AF130" si="23">IF(AND(L67&lt;&gt;"",N67=""),1,0)</f>
        <v>1</v>
      </c>
      <c r="AG67" s="54">
        <f t="shared" ref="AG67:AG130" si="24">IF(AND(LEFT(J67,2)="ok",H67&lt;&gt;"Amsterdam",OR(I67="WB Jun",I67="ECC",I67="U23",I67="SAT")),1,0)</f>
        <v>1</v>
      </c>
      <c r="AH67" s="54">
        <f t="shared" ref="AH67:AH130" si="25">IF(AG67=0,0,IF(M67="",1,IF(M67&lt;=V67-28,0,1)))</f>
        <v>1</v>
      </c>
      <c r="AI67" s="54">
        <f t="shared" ref="AI67:AI130" si="26">IF(AND(AH67=1,V67&gt;=41307),1,0)</f>
        <v>1</v>
      </c>
      <c r="AJ67" s="54">
        <f t="shared" ref="AJ67:AJ130" si="27">IF(AI67=0,0,IF(AND(AI67=1,M67&lt;&gt;"",V67&gt;=41294,V67&lt;=41322),0,1))</f>
        <v>1</v>
      </c>
      <c r="AK67" s="54">
        <f t="shared" ref="AK67:AK130" ca="1" si="28">IF(AND(AJ67=1,TODAY()&gt;V67-28),1,0)</f>
        <v>1</v>
      </c>
      <c r="AL67" s="1" t="str">
        <f>VLOOKUP(D67,schermers!C:T,16,FALSE)</f>
        <v>XXX</v>
      </c>
    </row>
    <row r="68" spans="1:38" x14ac:dyDescent="0.2">
      <c r="A68" s="54">
        <f t="shared" ref="A68:A131" si="29">A67+1</f>
        <v>66</v>
      </c>
      <c r="B68" s="54">
        <f t="shared" si="15"/>
        <v>347</v>
      </c>
      <c r="C68" s="54" t="str">
        <f t="shared" ca="1" si="16"/>
        <v/>
      </c>
      <c r="D68" s="54">
        <f>VLOOKUP(F68&amp;G68,schermers!B:C,2,FALSE)</f>
        <v>112796</v>
      </c>
      <c r="E68" s="54">
        <f>VLOOKUP(P68&amp;Q68&amp;I68&amp;H68,wedstrijden!A:B,2,FALSE)</f>
        <v>192</v>
      </c>
      <c r="F68" s="41" t="s">
        <v>1102</v>
      </c>
      <c r="G68" s="41" t="s">
        <v>1103</v>
      </c>
      <c r="H68" s="41" t="s">
        <v>484</v>
      </c>
      <c r="I68" s="41" t="s">
        <v>480</v>
      </c>
      <c r="J68" s="63" t="s">
        <v>848</v>
      </c>
      <c r="K68" s="16">
        <v>43331</v>
      </c>
      <c r="L68" s="8">
        <v>43440</v>
      </c>
      <c r="O68" s="54">
        <f>VLOOKUP(D68&amp;R68,Ranglijst!D:E,2,FALSE)</f>
        <v>2982</v>
      </c>
      <c r="P68" s="1" t="str">
        <f>VLOOKUP($D68,schermers!$C:$O,5,FALSE)</f>
        <v>Dames</v>
      </c>
      <c r="Q68" s="1" t="str">
        <f>VLOOKUP($D68,schermers!$C:$O,6,FALSE)</f>
        <v>Sabel</v>
      </c>
      <c r="R68" s="1" t="str">
        <f>VLOOKUP(P68,lookups!A:B,2,FALSE)&amp;VLOOKUP(aanmeldingen!Q68,lookups!D:E,2,FALSE)&amp;VLOOKUP(I68,lookups!G:H,2,FALSE)</f>
        <v>DSJ</v>
      </c>
      <c r="S68" s="1" t="str">
        <f>VLOOKUP(E68,wedstrijden!B:G,6,FALSE)</f>
        <v>HUN</v>
      </c>
      <c r="T68" s="1" t="str">
        <f>VLOOKUP($D68,schermers!$C:$O,8,FALSE)</f>
        <v>AMS</v>
      </c>
      <c r="U68" s="1" t="str">
        <f>IFERROR(VLOOKUP($D68,schermers!$C:$O,13,FALSE),"-")</f>
        <v>FIE10012001001</v>
      </c>
      <c r="V68" s="15">
        <f>IFERROR(VLOOKUP(E68,wedstrijden!B:H,7,FALSE),0)</f>
        <v>43470</v>
      </c>
      <c r="W68" s="15">
        <f>IFERROR(VLOOKUP(E68,wedstrijden!B:I,8,FALSE),0)</f>
        <v>43471</v>
      </c>
      <c r="X68" s="94">
        <f>IF(ISERROR(VLOOKUP(I68,lookups!G:I,3,FALSE)),0,IF(VLOOKUP(I68,lookups!G:I,3,FALSE)=0,0,VLOOKUP(I68,lookups!G:I,3,FALSE)))</f>
        <v>800</v>
      </c>
      <c r="Y68" s="54">
        <f t="shared" ca="1" si="17"/>
        <v>999999999</v>
      </c>
      <c r="Z68" s="54">
        <f t="shared" si="18"/>
        <v>192112796</v>
      </c>
      <c r="AA68" s="54">
        <f>IF(LEFT(J68,2)&lt;&gt;"ok","-",IF(M68&lt;&gt;"","-",VLOOKUP(P68&amp;Q68&amp;I68&amp;H68,wedstrijden!A:B,2,FALSE)))</f>
        <v>192</v>
      </c>
      <c r="AB68" s="54">
        <f t="shared" ca="1" si="19"/>
        <v>0</v>
      </c>
      <c r="AC68" s="54">
        <f t="shared" si="20"/>
        <v>1</v>
      </c>
      <c r="AD68" s="54">
        <f t="shared" si="21"/>
        <v>1</v>
      </c>
      <c r="AE68" s="54">
        <f t="shared" si="22"/>
        <v>0</v>
      </c>
      <c r="AF68" s="54">
        <f t="shared" si="23"/>
        <v>1</v>
      </c>
      <c r="AG68" s="54">
        <f t="shared" si="24"/>
        <v>1</v>
      </c>
      <c r="AH68" s="54">
        <f t="shared" si="25"/>
        <v>1</v>
      </c>
      <c r="AI68" s="54">
        <f t="shared" si="26"/>
        <v>1</v>
      </c>
      <c r="AJ68" s="54">
        <f t="shared" si="27"/>
        <v>1</v>
      </c>
      <c r="AK68" s="54">
        <f t="shared" ca="1" si="28"/>
        <v>1</v>
      </c>
      <c r="AL68" s="1" t="str">
        <f>VLOOKUP(D68,schermers!C:T,16,FALSE)</f>
        <v>XXX</v>
      </c>
    </row>
    <row r="69" spans="1:38" x14ac:dyDescent="0.2">
      <c r="A69" s="54">
        <f t="shared" si="29"/>
        <v>67</v>
      </c>
      <c r="B69" s="54">
        <f t="shared" si="15"/>
        <v>310</v>
      </c>
      <c r="C69" s="54" t="str">
        <f t="shared" ca="1" si="16"/>
        <v/>
      </c>
      <c r="D69" s="54">
        <f>VLOOKUP(F69&amp;G69,schermers!B:C,2,FALSE)</f>
        <v>112796</v>
      </c>
      <c r="E69" s="54">
        <f>VLOOKUP(P69&amp;Q69&amp;I69&amp;H69,wedstrijden!A:B,2,FALSE)</f>
        <v>181</v>
      </c>
      <c r="F69" s="41" t="s">
        <v>1102</v>
      </c>
      <c r="G69" s="41" t="s">
        <v>1103</v>
      </c>
      <c r="H69" s="41" t="s">
        <v>673</v>
      </c>
      <c r="I69" s="41" t="s">
        <v>480</v>
      </c>
      <c r="J69" s="63" t="s">
        <v>848</v>
      </c>
      <c r="K69" s="16">
        <v>43331</v>
      </c>
      <c r="L69" s="8">
        <v>43408</v>
      </c>
      <c r="O69" s="54">
        <f>VLOOKUP(D69&amp;R69,Ranglijst!D:E,2,FALSE)</f>
        <v>2982</v>
      </c>
      <c r="P69" s="1" t="str">
        <f>VLOOKUP($D69,schermers!$C:$O,5,FALSE)</f>
        <v>Dames</v>
      </c>
      <c r="Q69" s="1" t="str">
        <f>VLOOKUP($D69,schermers!$C:$O,6,FALSE)</f>
        <v>Sabel</v>
      </c>
      <c r="R69" s="1" t="str">
        <f>VLOOKUP(P69,lookups!A:B,2,FALSE)&amp;VLOOKUP(aanmeldingen!Q69,lookups!D:E,2,FALSE)&amp;VLOOKUP(I69,lookups!G:H,2,FALSE)</f>
        <v>DSJ</v>
      </c>
      <c r="S69" s="1" t="str">
        <f>VLOOKUP(E69,wedstrijden!B:G,6,FALSE)</f>
        <v>GER</v>
      </c>
      <c r="T69" s="1" t="str">
        <f>VLOOKUP($D69,schermers!$C:$O,8,FALSE)</f>
        <v>AMS</v>
      </c>
      <c r="U69" s="1" t="str">
        <f>IFERROR(VLOOKUP($D69,schermers!$C:$O,13,FALSE),"-")</f>
        <v>FIE10012001001</v>
      </c>
      <c r="V69" s="15">
        <f>IFERROR(VLOOKUP(E69,wedstrijden!B:H,7,FALSE),0)</f>
        <v>43449</v>
      </c>
      <c r="W69" s="15">
        <f>IFERROR(VLOOKUP(E69,wedstrijden!B:I,8,FALSE),0)</f>
        <v>43450</v>
      </c>
      <c r="X69" s="94">
        <f>IF(ISERROR(VLOOKUP(I69,lookups!G:I,3,FALSE)),0,IF(VLOOKUP(I69,lookups!G:I,3,FALSE)=0,0,VLOOKUP(I69,lookups!G:I,3,FALSE)))</f>
        <v>800</v>
      </c>
      <c r="Y69" s="54">
        <f t="shared" ca="1" si="17"/>
        <v>999999999</v>
      </c>
      <c r="Z69" s="54">
        <f t="shared" si="18"/>
        <v>181112796</v>
      </c>
      <c r="AA69" s="54">
        <f>IF(LEFT(J69,2)&lt;&gt;"ok","-",IF(M69&lt;&gt;"","-",VLOOKUP(P69&amp;Q69&amp;I69&amp;H69,wedstrijden!A:B,2,FALSE)))</f>
        <v>181</v>
      </c>
      <c r="AB69" s="54">
        <f t="shared" ca="1" si="19"/>
        <v>0</v>
      </c>
      <c r="AC69" s="54">
        <f t="shared" si="20"/>
        <v>1</v>
      </c>
      <c r="AD69" s="54">
        <f t="shared" si="21"/>
        <v>1</v>
      </c>
      <c r="AE69" s="54">
        <f t="shared" si="22"/>
        <v>0</v>
      </c>
      <c r="AF69" s="54">
        <f t="shared" si="23"/>
        <v>1</v>
      </c>
      <c r="AG69" s="54">
        <f t="shared" si="24"/>
        <v>1</v>
      </c>
      <c r="AH69" s="54">
        <f t="shared" si="25"/>
        <v>1</v>
      </c>
      <c r="AI69" s="54">
        <f t="shared" si="26"/>
        <v>1</v>
      </c>
      <c r="AJ69" s="54">
        <f t="shared" si="27"/>
        <v>1</v>
      </c>
      <c r="AK69" s="54">
        <f t="shared" ca="1" si="28"/>
        <v>1</v>
      </c>
      <c r="AL69" s="1" t="str">
        <f>VLOOKUP(D69,schermers!C:T,16,FALSE)</f>
        <v>XXX</v>
      </c>
    </row>
    <row r="70" spans="1:38" x14ac:dyDescent="0.2">
      <c r="A70" s="54">
        <f t="shared" si="29"/>
        <v>68</v>
      </c>
      <c r="B70" s="54">
        <f t="shared" si="15"/>
        <v>57</v>
      </c>
      <c r="C70" s="54" t="str">
        <f t="shared" ca="1" si="16"/>
        <v/>
      </c>
      <c r="D70" s="54">
        <f>VLOOKUP(F70&amp;G70,schermers!B:C,2,FALSE)</f>
        <v>113146</v>
      </c>
      <c r="E70" s="54">
        <f>VLOOKUP(P70&amp;Q70&amp;I70&amp;H70,wedstrijden!A:B,2,FALSE)</f>
        <v>7</v>
      </c>
      <c r="F70" s="41" t="s">
        <v>926</v>
      </c>
      <c r="G70" s="41" t="s">
        <v>812</v>
      </c>
      <c r="H70" s="41" t="s">
        <v>487</v>
      </c>
      <c r="I70" s="41" t="s">
        <v>1091</v>
      </c>
      <c r="J70" s="63" t="s">
        <v>848</v>
      </c>
      <c r="K70" s="16">
        <v>43320</v>
      </c>
      <c r="L70" s="8">
        <v>43348</v>
      </c>
      <c r="O70" s="54">
        <f>VLOOKUP(D70&amp;R70,Ranglijst!D:E,2,FALSE)</f>
        <v>2473</v>
      </c>
      <c r="P70" s="1" t="str">
        <f>VLOOKUP($D70,schermers!$C:$O,5,FALSE)</f>
        <v>Dames</v>
      </c>
      <c r="Q70" s="1" t="str">
        <f>VLOOKUP($D70,schermers!$C:$O,6,FALSE)</f>
        <v>Degen</v>
      </c>
      <c r="R70" s="1" t="str">
        <f>VLOOKUP(P70,lookups!A:B,2,FALSE)&amp;VLOOKUP(aanmeldingen!Q70,lookups!D:E,2,FALSE)&amp;VLOOKUP(I70,lookups!G:H,2,FALSE)</f>
        <v>DDS</v>
      </c>
      <c r="S70" s="1" t="str">
        <f>VLOOKUP(E70,wedstrijden!B:G,6,FALSE)</f>
        <v>SVK</v>
      </c>
      <c r="T70" s="1" t="str">
        <f>VLOOKUP($D70,schermers!$C:$O,8,FALSE)</f>
        <v>DBO</v>
      </c>
      <c r="U70" s="1" t="str">
        <f>IFERROR(VLOOKUP($D70,schermers!$C:$O,13,FALSE),"-")</f>
        <v>FIE26061998001</v>
      </c>
      <c r="V70" s="15">
        <f>IFERROR(VLOOKUP(E70,wedstrijden!B:H,7,FALSE),0)</f>
        <v>43358</v>
      </c>
      <c r="W70" s="15">
        <f>IFERROR(VLOOKUP(E70,wedstrijden!B:I,8,FALSE),0)</f>
        <v>43359</v>
      </c>
      <c r="X70" s="94">
        <f>IF(ISERROR(VLOOKUP(I70,lookups!G:I,3,FALSE)),0,IF(VLOOKUP(I70,lookups!G:I,3,FALSE)=0,0,VLOOKUP(I70,lookups!G:I,3,FALSE)))</f>
        <v>500</v>
      </c>
      <c r="Y70" s="54">
        <f t="shared" ca="1" si="17"/>
        <v>999999999</v>
      </c>
      <c r="Z70" s="54">
        <f t="shared" si="18"/>
        <v>7113146</v>
      </c>
      <c r="AA70" s="54">
        <f>IF(LEFT(J70,2)&lt;&gt;"ok","-",IF(M70&lt;&gt;"","-",VLOOKUP(P70&amp;Q70&amp;I70&amp;H70,wedstrijden!A:B,2,FALSE)))</f>
        <v>7</v>
      </c>
      <c r="AB70" s="54">
        <f t="shared" ca="1" si="19"/>
        <v>0</v>
      </c>
      <c r="AC70" s="54">
        <f t="shared" si="20"/>
        <v>1</v>
      </c>
      <c r="AD70" s="54">
        <f t="shared" si="21"/>
        <v>1</v>
      </c>
      <c r="AE70" s="54">
        <f t="shared" si="22"/>
        <v>0</v>
      </c>
      <c r="AF70" s="54">
        <f t="shared" si="23"/>
        <v>1</v>
      </c>
      <c r="AG70" s="54">
        <f t="shared" si="24"/>
        <v>1</v>
      </c>
      <c r="AH70" s="54">
        <f t="shared" si="25"/>
        <v>1</v>
      </c>
      <c r="AI70" s="54">
        <f t="shared" si="26"/>
        <v>1</v>
      </c>
      <c r="AJ70" s="54">
        <f t="shared" si="27"/>
        <v>1</v>
      </c>
      <c r="AK70" s="54">
        <f t="shared" ca="1" si="28"/>
        <v>1</v>
      </c>
      <c r="AL70" s="1" t="str">
        <f>VLOOKUP(D70,schermers!C:T,16,FALSE)</f>
        <v>XXX</v>
      </c>
    </row>
    <row r="71" spans="1:38" x14ac:dyDescent="0.2">
      <c r="A71" s="54">
        <f t="shared" si="29"/>
        <v>69</v>
      </c>
      <c r="B71" s="54">
        <f t="shared" si="15"/>
        <v>36</v>
      </c>
      <c r="C71" s="54" t="str">
        <f t="shared" ca="1" si="16"/>
        <v/>
      </c>
      <c r="D71" s="54">
        <f>VLOOKUP(F71&amp;G71,schermers!B:C,2,FALSE)</f>
        <v>115367</v>
      </c>
      <c r="E71" s="54">
        <f>VLOOKUP(P71&amp;Q71&amp;I71&amp;H71,wedstrijden!A:B,2,FALSE)</f>
        <v>5</v>
      </c>
      <c r="F71" s="41" t="s">
        <v>2254</v>
      </c>
      <c r="G71" s="41" t="s">
        <v>1748</v>
      </c>
      <c r="H71" s="41" t="s">
        <v>1025</v>
      </c>
      <c r="I71" s="41" t="s">
        <v>1091</v>
      </c>
      <c r="J71" s="63" t="s">
        <v>848</v>
      </c>
      <c r="K71" s="16">
        <v>43320</v>
      </c>
      <c r="L71" s="8">
        <v>43340</v>
      </c>
      <c r="O71" s="54">
        <f>VLOOKUP(D71&amp;R71,Ranglijst!D:E,2,FALSE)</f>
        <v>20</v>
      </c>
      <c r="P71" s="1" t="str">
        <f>VLOOKUP($D71,schermers!$C:$O,5,FALSE)</f>
        <v>Dames</v>
      </c>
      <c r="Q71" s="43" t="s">
        <v>28</v>
      </c>
      <c r="R71" s="1" t="str">
        <f>VLOOKUP(P71,lookups!A:B,2,FALSE)&amp;VLOOKUP(aanmeldingen!Q71,lookups!D:E,2,FALSE)&amp;VLOOKUP(I71,lookups!G:H,2,FALSE)</f>
        <v>DFS</v>
      </c>
      <c r="S71" s="1" t="str">
        <f>VLOOKUP(E71,wedstrijden!B:G,6,FALSE)</f>
        <v>NED</v>
      </c>
      <c r="T71" s="1" t="str">
        <f>VLOOKUP($D71,schermers!$C:$O,8,FALSE)</f>
        <v>DBO</v>
      </c>
      <c r="U71" s="1" t="str">
        <f>IFERROR(VLOOKUP($D71,schermers!$C:$O,13,FALSE),"-")</f>
        <v>FIE10061995003</v>
      </c>
      <c r="V71" s="15">
        <f>IFERROR(VLOOKUP(E71,wedstrijden!B:H,7,FALSE),0)</f>
        <v>43352</v>
      </c>
      <c r="W71" s="15">
        <f>IFERROR(VLOOKUP(E71,wedstrijden!B:I,8,FALSE),0)</f>
        <v>43352</v>
      </c>
      <c r="X71" s="94">
        <f>IF(ISERROR(VLOOKUP(I71,lookups!G:I,3,FALSE)),0,IF(VLOOKUP(I71,lookups!G:I,3,FALSE)=0,0,VLOOKUP(I71,lookups!G:I,3,FALSE)))</f>
        <v>500</v>
      </c>
      <c r="Y71" s="54">
        <f t="shared" ca="1" si="17"/>
        <v>999999999</v>
      </c>
      <c r="Z71" s="54">
        <f t="shared" si="18"/>
        <v>5115367</v>
      </c>
      <c r="AA71" s="54">
        <f>IF(LEFT(J71,2)&lt;&gt;"ok","-",IF(M71&lt;&gt;"","-",VLOOKUP(P71&amp;Q71&amp;I71&amp;H71,wedstrijden!A:B,2,FALSE)))</f>
        <v>5</v>
      </c>
      <c r="AB71" s="54">
        <f t="shared" ca="1" si="19"/>
        <v>0</v>
      </c>
      <c r="AC71" s="54">
        <f t="shared" si="20"/>
        <v>1</v>
      </c>
      <c r="AD71" s="54">
        <f t="shared" si="21"/>
        <v>1</v>
      </c>
      <c r="AE71" s="54">
        <f t="shared" si="22"/>
        <v>0</v>
      </c>
      <c r="AF71" s="54">
        <f t="shared" si="23"/>
        <v>1</v>
      </c>
      <c r="AG71" s="54">
        <f t="shared" si="24"/>
        <v>0</v>
      </c>
      <c r="AH71" s="54">
        <f t="shared" si="25"/>
        <v>0</v>
      </c>
      <c r="AI71" s="54">
        <f t="shared" si="26"/>
        <v>0</v>
      </c>
      <c r="AJ71" s="54">
        <f t="shared" si="27"/>
        <v>0</v>
      </c>
      <c r="AK71" s="54">
        <f t="shared" ca="1" si="28"/>
        <v>0</v>
      </c>
      <c r="AL71" s="1" t="str">
        <f>VLOOKUP(D71,schermers!C:T,16,FALSE)</f>
        <v>XXX</v>
      </c>
    </row>
    <row r="72" spans="1:38" x14ac:dyDescent="0.2">
      <c r="A72" s="54">
        <f t="shared" si="29"/>
        <v>70</v>
      </c>
      <c r="B72" s="54">
        <f t="shared" si="15"/>
        <v>39</v>
      </c>
      <c r="C72" s="54" t="str">
        <f t="shared" ca="1" si="16"/>
        <v/>
      </c>
      <c r="D72" s="54">
        <f>VLOOKUP(F72&amp;G72,schermers!B:C,2,FALSE)</f>
        <v>104542</v>
      </c>
      <c r="E72" s="54">
        <f>VLOOKUP(P72&amp;Q72&amp;I72&amp;H72,wedstrijden!A:B,2,FALSE)</f>
        <v>6</v>
      </c>
      <c r="F72" s="41" t="s">
        <v>1084</v>
      </c>
      <c r="G72" s="41" t="s">
        <v>99</v>
      </c>
      <c r="H72" s="41" t="s">
        <v>1025</v>
      </c>
      <c r="I72" s="41" t="s">
        <v>1091</v>
      </c>
      <c r="J72" s="63" t="s">
        <v>848</v>
      </c>
      <c r="K72" s="16">
        <v>43324</v>
      </c>
      <c r="L72" s="53">
        <v>43338</v>
      </c>
      <c r="O72" s="54">
        <f>VLOOKUP(D72&amp;R72,Ranglijst!D:E,2,FALSE)</f>
        <v>371</v>
      </c>
      <c r="P72" s="1" t="str">
        <f>VLOOKUP($D72,schermers!$C:$O,5,FALSE)</f>
        <v>Heren</v>
      </c>
      <c r="Q72" s="1" t="str">
        <f>VLOOKUP($D72,schermers!$C:$O,6,FALSE)</f>
        <v>Sabel</v>
      </c>
      <c r="R72" s="1" t="str">
        <f>VLOOKUP(P72,lookups!A:B,2,FALSE)&amp;VLOOKUP(aanmeldingen!Q72,lookups!D:E,2,FALSE)&amp;VLOOKUP(I72,lookups!G:H,2,FALSE)</f>
        <v>HSS</v>
      </c>
      <c r="S72" s="1" t="str">
        <f>VLOOKUP(E72,wedstrijden!B:G,6,FALSE)</f>
        <v>NED</v>
      </c>
      <c r="T72" s="1" t="str">
        <f>VLOOKUP($D72,schermers!$C:$O,8,FALSE)</f>
        <v>SCA</v>
      </c>
      <c r="U72" s="1" t="str">
        <f>IFERROR(VLOOKUP($D72,schermers!$C:$O,13,FALSE),"-")</f>
        <v>FIE09061967000</v>
      </c>
      <c r="V72" s="15">
        <f>IFERROR(VLOOKUP(E72,wedstrijden!B:H,7,FALSE),0)</f>
        <v>43352</v>
      </c>
      <c r="W72" s="15">
        <f>IFERROR(VLOOKUP(E72,wedstrijden!B:I,8,FALSE),0)</f>
        <v>43352</v>
      </c>
      <c r="X72" s="94">
        <f>IF(ISERROR(VLOOKUP(I72,lookups!G:I,3,FALSE)),0,IF(VLOOKUP(I72,lookups!G:I,3,FALSE)=0,0,VLOOKUP(I72,lookups!G:I,3,FALSE)))</f>
        <v>500</v>
      </c>
      <c r="Y72" s="54">
        <f t="shared" ca="1" si="17"/>
        <v>999999999</v>
      </c>
      <c r="Z72" s="54">
        <f t="shared" si="18"/>
        <v>6104542</v>
      </c>
      <c r="AA72" s="54">
        <f>IF(LEFT(J72,2)&lt;&gt;"ok","-",IF(M72&lt;&gt;"","-",VLOOKUP(P72&amp;Q72&amp;I72&amp;H72,wedstrijden!A:B,2,FALSE)))</f>
        <v>6</v>
      </c>
      <c r="AB72" s="54">
        <f t="shared" ca="1" si="19"/>
        <v>0</v>
      </c>
      <c r="AC72" s="54">
        <f t="shared" si="20"/>
        <v>1</v>
      </c>
      <c r="AD72" s="54">
        <f t="shared" si="21"/>
        <v>1</v>
      </c>
      <c r="AE72" s="54">
        <f t="shared" si="22"/>
        <v>0</v>
      </c>
      <c r="AF72" s="54">
        <f t="shared" si="23"/>
        <v>1</v>
      </c>
      <c r="AG72" s="54">
        <f t="shared" si="24"/>
        <v>0</v>
      </c>
      <c r="AH72" s="54">
        <f t="shared" si="25"/>
        <v>0</v>
      </c>
      <c r="AI72" s="54">
        <f t="shared" si="26"/>
        <v>0</v>
      </c>
      <c r="AJ72" s="54">
        <f t="shared" si="27"/>
        <v>0</v>
      </c>
      <c r="AK72" s="54">
        <f t="shared" ca="1" si="28"/>
        <v>0</v>
      </c>
      <c r="AL72" s="1" t="str">
        <f>VLOOKUP(D72,schermers!C:T,16,FALSE)</f>
        <v>XXX</v>
      </c>
    </row>
    <row r="73" spans="1:38" x14ac:dyDescent="0.2">
      <c r="A73" s="54">
        <f t="shared" si="29"/>
        <v>71</v>
      </c>
      <c r="B73" s="54">
        <f t="shared" si="15"/>
        <v>201</v>
      </c>
      <c r="C73" s="54" t="str">
        <f t="shared" ca="1" si="16"/>
        <v/>
      </c>
      <c r="D73" s="54">
        <f>VLOOKUP(F73&amp;G73,schermers!B:C,2,FALSE)</f>
        <v>100052</v>
      </c>
      <c r="E73" s="54">
        <f>VLOOKUP(P73&amp;Q73&amp;I73&amp;H73,wedstrijden!A:B,2,FALSE)</f>
        <v>135</v>
      </c>
      <c r="F73" s="41" t="s">
        <v>984</v>
      </c>
      <c r="G73" s="41" t="s">
        <v>74</v>
      </c>
      <c r="H73" s="41" t="s">
        <v>2570</v>
      </c>
      <c r="I73" s="41" t="s">
        <v>504</v>
      </c>
      <c r="J73" s="63" t="s">
        <v>848</v>
      </c>
      <c r="K73" s="16">
        <v>43325</v>
      </c>
      <c r="L73" s="8">
        <v>43386</v>
      </c>
      <c r="O73" s="54">
        <f>VLOOKUP(D73&amp;R73,Ranglijst!D:E,2,FALSE)</f>
        <v>7403</v>
      </c>
      <c r="P73" s="1" t="str">
        <f>VLOOKUP($D73,schermers!$C:$O,5,FALSE)</f>
        <v>Heren</v>
      </c>
      <c r="Q73" s="1" t="str">
        <f>VLOOKUP($D73,schermers!$C:$O,6,FALSE)</f>
        <v>Degen</v>
      </c>
      <c r="R73" s="1" t="str">
        <f>VLOOKUP(P73,lookups!A:B,2,FALSE)&amp;VLOOKUP(aanmeldingen!Q73,lookups!D:E,2,FALSE)&amp;VLOOKUP(I73,lookups!G:H,2,FALSE)</f>
        <v>HDS</v>
      </c>
      <c r="S73" s="1" t="str">
        <f>VLOOKUP(E73,wedstrijden!B:G,6,FALSE)</f>
        <v>SUI</v>
      </c>
      <c r="T73" s="1" t="str">
        <f>VLOOKUP($D73,schermers!$C:$O,8,FALSE)</f>
        <v>DBO</v>
      </c>
      <c r="U73" s="1" t="str">
        <f>IFERROR(VLOOKUP($D73,schermers!$C:$O,13,FALSE),"-")</f>
        <v>-</v>
      </c>
      <c r="V73" s="15">
        <f>IFERROR(VLOOKUP(E73,wedstrijden!B:H,7,FALSE),0)</f>
        <v>43427</v>
      </c>
      <c r="W73" s="15">
        <f>IFERROR(VLOOKUP(E73,wedstrijden!B:I,8,FALSE),0)</f>
        <v>43428</v>
      </c>
      <c r="X73" s="94">
        <f>IF(ISERROR(VLOOKUP(I73,lookups!G:I,3,FALSE)),0,IF(VLOOKUP(I73,lookups!G:I,3,FALSE)=0,0,VLOOKUP(I73,lookups!G:I,3,FALSE)))</f>
        <v>1000</v>
      </c>
      <c r="Y73" s="54">
        <f t="shared" ca="1" si="17"/>
        <v>999999999</v>
      </c>
      <c r="Z73" s="54">
        <f t="shared" si="18"/>
        <v>135100052</v>
      </c>
      <c r="AA73" s="54">
        <f>IF(LEFT(J73,2)&lt;&gt;"ok","-",IF(M73&lt;&gt;"","-",VLOOKUP(P73&amp;Q73&amp;I73&amp;H73,wedstrijden!A:B,2,FALSE)))</f>
        <v>135</v>
      </c>
      <c r="AB73" s="54">
        <f t="shared" ca="1" si="19"/>
        <v>0</v>
      </c>
      <c r="AC73" s="54">
        <f t="shared" si="20"/>
        <v>1</v>
      </c>
      <c r="AD73" s="54">
        <f t="shared" si="21"/>
        <v>1</v>
      </c>
      <c r="AE73" s="54">
        <f t="shared" si="22"/>
        <v>0</v>
      </c>
      <c r="AF73" s="54">
        <f t="shared" si="23"/>
        <v>1</v>
      </c>
      <c r="AG73" s="54">
        <f t="shared" si="24"/>
        <v>0</v>
      </c>
      <c r="AH73" s="54">
        <f t="shared" si="25"/>
        <v>0</v>
      </c>
      <c r="AI73" s="54">
        <f t="shared" si="26"/>
        <v>0</v>
      </c>
      <c r="AJ73" s="54">
        <f t="shared" si="27"/>
        <v>0</v>
      </c>
      <c r="AK73" s="54">
        <f t="shared" ca="1" si="28"/>
        <v>0</v>
      </c>
      <c r="AL73" s="1" t="str">
        <f>VLOOKUP(D73,schermers!C:T,16,FALSE)</f>
        <v>XXX</v>
      </c>
    </row>
    <row r="74" spans="1:38" x14ac:dyDescent="0.2">
      <c r="A74" s="54">
        <f t="shared" si="29"/>
        <v>72</v>
      </c>
      <c r="B74" s="54">
        <f t="shared" si="15"/>
        <v>368</v>
      </c>
      <c r="C74" s="54" t="str">
        <f t="shared" ca="1" si="16"/>
        <v/>
      </c>
      <c r="D74" s="54">
        <f>VLOOKUP(F74&amp;G74,schermers!B:C,2,FALSE)</f>
        <v>100052</v>
      </c>
      <c r="E74" s="54">
        <f>VLOOKUP(P74&amp;Q74&amp;I74&amp;H74,wedstrijden!A:B,2,FALSE)</f>
        <v>207</v>
      </c>
      <c r="F74" s="41" t="s">
        <v>984</v>
      </c>
      <c r="G74" s="41" t="s">
        <v>74</v>
      </c>
      <c r="H74" s="41" t="s">
        <v>499</v>
      </c>
      <c r="I74" s="41" t="s">
        <v>504</v>
      </c>
      <c r="J74" s="63" t="s">
        <v>848</v>
      </c>
      <c r="K74" s="16">
        <v>43325</v>
      </c>
      <c r="L74" s="8">
        <v>43440</v>
      </c>
      <c r="O74" s="54">
        <f>VLOOKUP(D74&amp;R74,Ranglijst!D:E,2,FALSE)</f>
        <v>7403</v>
      </c>
      <c r="P74" s="1" t="str">
        <f>VLOOKUP($D74,schermers!$C:$O,5,FALSE)</f>
        <v>Heren</v>
      </c>
      <c r="Q74" s="1" t="str">
        <f>VLOOKUP($D74,schermers!$C:$O,6,FALSE)</f>
        <v>Degen</v>
      </c>
      <c r="R74" s="1" t="str">
        <f>VLOOKUP(P74,lookups!A:B,2,FALSE)&amp;VLOOKUP(aanmeldingen!Q74,lookups!D:E,2,FALSE)&amp;VLOOKUP(I74,lookups!G:H,2,FALSE)</f>
        <v>HDS</v>
      </c>
      <c r="S74" s="1" t="str">
        <f>VLOOKUP(E74,wedstrijden!B:G,6,FALSE)</f>
        <v>GER</v>
      </c>
      <c r="T74" s="1" t="str">
        <f>VLOOKUP($D74,schermers!$C:$O,8,FALSE)</f>
        <v>DBO</v>
      </c>
      <c r="U74" s="1" t="str">
        <f>IFERROR(VLOOKUP($D74,schermers!$C:$O,13,FALSE),"-")</f>
        <v>-</v>
      </c>
      <c r="V74" s="15">
        <f>IFERROR(VLOOKUP(E74,wedstrijden!B:H,7,FALSE),0)</f>
        <v>43476</v>
      </c>
      <c r="W74" s="15">
        <f>IFERROR(VLOOKUP(E74,wedstrijden!B:I,8,FALSE),0)</f>
        <v>43477</v>
      </c>
      <c r="X74" s="94">
        <f>IF(ISERROR(VLOOKUP(I74,lookups!G:I,3,FALSE)),0,IF(VLOOKUP(I74,lookups!G:I,3,FALSE)=0,0,VLOOKUP(I74,lookups!G:I,3,FALSE)))</f>
        <v>1000</v>
      </c>
      <c r="Y74" s="54">
        <f t="shared" ca="1" si="17"/>
        <v>999999999</v>
      </c>
      <c r="Z74" s="54">
        <f t="shared" si="18"/>
        <v>207100052</v>
      </c>
      <c r="AA74" s="54">
        <f>IF(LEFT(J74,2)&lt;&gt;"ok","-",IF(M74&lt;&gt;"","-",VLOOKUP(P74&amp;Q74&amp;I74&amp;H74,wedstrijden!A:B,2,FALSE)))</f>
        <v>207</v>
      </c>
      <c r="AB74" s="54">
        <f t="shared" ca="1" si="19"/>
        <v>0</v>
      </c>
      <c r="AC74" s="54">
        <f t="shared" si="20"/>
        <v>1</v>
      </c>
      <c r="AD74" s="54">
        <f t="shared" si="21"/>
        <v>1</v>
      </c>
      <c r="AE74" s="54">
        <f t="shared" si="22"/>
        <v>0</v>
      </c>
      <c r="AF74" s="54">
        <f t="shared" si="23"/>
        <v>1</v>
      </c>
      <c r="AG74" s="54">
        <f t="shared" si="24"/>
        <v>0</v>
      </c>
      <c r="AH74" s="54">
        <f t="shared" si="25"/>
        <v>0</v>
      </c>
      <c r="AI74" s="54">
        <f t="shared" si="26"/>
        <v>0</v>
      </c>
      <c r="AJ74" s="54">
        <f t="shared" si="27"/>
        <v>0</v>
      </c>
      <c r="AK74" s="54">
        <f t="shared" ca="1" si="28"/>
        <v>0</v>
      </c>
      <c r="AL74" s="1" t="str">
        <f>VLOOKUP(D74,schermers!C:T,16,FALSE)</f>
        <v>XXX</v>
      </c>
    </row>
    <row r="75" spans="1:38" x14ac:dyDescent="0.2">
      <c r="A75" s="54">
        <f t="shared" si="29"/>
        <v>73</v>
      </c>
      <c r="B75" s="54">
        <f t="shared" si="15"/>
        <v>417</v>
      </c>
      <c r="C75" s="54" t="str">
        <f t="shared" ca="1" si="16"/>
        <v/>
      </c>
      <c r="D75" s="54">
        <f>VLOOKUP(F75&amp;G75,schermers!B:C,2,FALSE)</f>
        <v>100052</v>
      </c>
      <c r="E75" s="54">
        <f>VLOOKUP(P75&amp;Q75&amp;I75&amp;H75,wedstrijden!A:B,2,FALSE)</f>
        <v>232</v>
      </c>
      <c r="F75" s="41" t="s">
        <v>984</v>
      </c>
      <c r="G75" s="41" t="s">
        <v>74</v>
      </c>
      <c r="H75" s="41" t="s">
        <v>684</v>
      </c>
      <c r="I75" s="41" t="s">
        <v>505</v>
      </c>
      <c r="J75" s="63" t="s">
        <v>848</v>
      </c>
      <c r="K75" s="16">
        <v>43325</v>
      </c>
      <c r="L75" s="8">
        <v>43440</v>
      </c>
      <c r="O75" s="54">
        <f>VLOOKUP(D75&amp;R75,Ranglijst!D:E,2,FALSE)</f>
        <v>7403</v>
      </c>
      <c r="P75" s="1" t="str">
        <f>VLOOKUP($D75,schermers!$C:$O,5,FALSE)</f>
        <v>Heren</v>
      </c>
      <c r="Q75" s="1" t="str">
        <f>VLOOKUP($D75,schermers!$C:$O,6,FALSE)</f>
        <v>Degen</v>
      </c>
      <c r="R75" s="1" t="str">
        <f>VLOOKUP(P75,lookups!A:B,2,FALSE)&amp;VLOOKUP(aanmeldingen!Q75,lookups!D:E,2,FALSE)&amp;VLOOKUP(I75,lookups!G:H,2,FALSE)</f>
        <v>HDS</v>
      </c>
      <c r="S75" s="1" t="str">
        <f>VLOOKUP(E75,wedstrijden!B:G,6,FALSE)</f>
        <v>QAT</v>
      </c>
      <c r="T75" s="1" t="str">
        <f>VLOOKUP($D75,schermers!$C:$O,8,FALSE)</f>
        <v>DBO</v>
      </c>
      <c r="U75" s="1" t="str">
        <f>IFERROR(VLOOKUP($D75,schermers!$C:$O,13,FALSE),"-")</f>
        <v>-</v>
      </c>
      <c r="V75" s="15">
        <f>IFERROR(VLOOKUP(E75,wedstrijden!B:H,7,FALSE),0)</f>
        <v>43490</v>
      </c>
      <c r="W75" s="15">
        <f>IFERROR(VLOOKUP(E75,wedstrijden!B:I,8,FALSE),0)</f>
        <v>43492</v>
      </c>
      <c r="X75" s="94">
        <f>IF(ISERROR(VLOOKUP(I75,lookups!G:I,3,FALSE)),0,IF(VLOOKUP(I75,lookups!G:I,3,FALSE)=0,0,VLOOKUP(I75,lookups!G:I,3,FALSE)))</f>
        <v>1000</v>
      </c>
      <c r="Y75" s="54">
        <f t="shared" ca="1" si="17"/>
        <v>999999999</v>
      </c>
      <c r="Z75" s="54">
        <f t="shared" si="18"/>
        <v>232100052</v>
      </c>
      <c r="AA75" s="54">
        <f>IF(LEFT(J75,2)&lt;&gt;"ok","-",IF(M75&lt;&gt;"","-",VLOOKUP(P75&amp;Q75&amp;I75&amp;H75,wedstrijden!A:B,2,FALSE)))</f>
        <v>232</v>
      </c>
      <c r="AB75" s="54">
        <f t="shared" ca="1" si="19"/>
        <v>0</v>
      </c>
      <c r="AC75" s="54">
        <f t="shared" si="20"/>
        <v>1</v>
      </c>
      <c r="AD75" s="54">
        <f t="shared" si="21"/>
        <v>1</v>
      </c>
      <c r="AE75" s="54">
        <f t="shared" si="22"/>
        <v>0</v>
      </c>
      <c r="AF75" s="54">
        <f t="shared" si="23"/>
        <v>1</v>
      </c>
      <c r="AG75" s="54">
        <f t="shared" si="24"/>
        <v>0</v>
      </c>
      <c r="AH75" s="54">
        <f t="shared" si="25"/>
        <v>0</v>
      </c>
      <c r="AI75" s="54">
        <f t="shared" si="26"/>
        <v>0</v>
      </c>
      <c r="AJ75" s="54">
        <f t="shared" si="27"/>
        <v>0</v>
      </c>
      <c r="AK75" s="54">
        <f t="shared" ca="1" si="28"/>
        <v>0</v>
      </c>
      <c r="AL75" s="1" t="str">
        <f>VLOOKUP(D75,schermers!C:T,16,FALSE)</f>
        <v>XXX</v>
      </c>
    </row>
    <row r="76" spans="1:38" x14ac:dyDescent="0.2">
      <c r="A76" s="54">
        <f t="shared" si="29"/>
        <v>74</v>
      </c>
      <c r="B76" s="54">
        <f t="shared" si="15"/>
        <v>584</v>
      </c>
      <c r="C76" s="54" t="str">
        <f t="shared" ca="1" si="16"/>
        <v/>
      </c>
      <c r="D76" s="54">
        <f>VLOOKUP(F76&amp;G76,schermers!B:C,2,FALSE)</f>
        <v>100052</v>
      </c>
      <c r="E76" s="54">
        <f>VLOOKUP(P76&amp;Q76&amp;I76&amp;H76,wedstrijden!A:B,2,FALSE)</f>
        <v>327</v>
      </c>
      <c r="F76" s="41" t="s">
        <v>984</v>
      </c>
      <c r="G76" s="41" t="s">
        <v>74</v>
      </c>
      <c r="H76" s="41" t="s">
        <v>484</v>
      </c>
      <c r="I76" s="41" t="s">
        <v>505</v>
      </c>
      <c r="J76" s="63" t="s">
        <v>848</v>
      </c>
      <c r="K76" s="16">
        <v>43325</v>
      </c>
      <c r="L76" s="8">
        <v>43513</v>
      </c>
      <c r="O76" s="54">
        <f>VLOOKUP(D76&amp;R76,Ranglijst!D:E,2,FALSE)</f>
        <v>7403</v>
      </c>
      <c r="P76" s="1" t="str">
        <f>VLOOKUP($D76,schermers!$C:$O,5,FALSE)</f>
        <v>Heren</v>
      </c>
      <c r="Q76" s="1" t="str">
        <f>VLOOKUP($D76,schermers!$C:$O,6,FALSE)</f>
        <v>Degen</v>
      </c>
      <c r="R76" s="1" t="str">
        <f>VLOOKUP(P76,lookups!A:B,2,FALSE)&amp;VLOOKUP(aanmeldingen!Q76,lookups!D:E,2,FALSE)&amp;VLOOKUP(I76,lookups!G:H,2,FALSE)</f>
        <v>HDS</v>
      </c>
      <c r="S76" s="1" t="str">
        <f>VLOOKUP(E76,wedstrijden!B:G,6,FALSE)</f>
        <v>HUN</v>
      </c>
      <c r="T76" s="1" t="str">
        <f>VLOOKUP($D76,schermers!$C:$O,8,FALSE)</f>
        <v>DBO</v>
      </c>
      <c r="U76" s="1" t="str">
        <f>IFERROR(VLOOKUP($D76,schermers!$C:$O,13,FALSE),"-")</f>
        <v>-</v>
      </c>
      <c r="V76" s="15">
        <f>IFERROR(VLOOKUP(E76,wedstrijden!B:H,7,FALSE),0)</f>
        <v>43532</v>
      </c>
      <c r="W76" s="15">
        <f>IFERROR(VLOOKUP(E76,wedstrijden!B:I,8,FALSE),0)</f>
        <v>43534</v>
      </c>
      <c r="X76" s="94">
        <f>IF(ISERROR(VLOOKUP(I76,lookups!G:I,3,FALSE)),0,IF(VLOOKUP(I76,lookups!G:I,3,FALSE)=0,0,VLOOKUP(I76,lookups!G:I,3,FALSE)))</f>
        <v>1000</v>
      </c>
      <c r="Y76" s="54">
        <f t="shared" ca="1" si="17"/>
        <v>999999999</v>
      </c>
      <c r="Z76" s="54">
        <f t="shared" si="18"/>
        <v>327100052</v>
      </c>
      <c r="AA76" s="54">
        <f>IF(LEFT(J76,2)&lt;&gt;"ok","-",IF(M76&lt;&gt;"","-",VLOOKUP(P76&amp;Q76&amp;I76&amp;H76,wedstrijden!A:B,2,FALSE)))</f>
        <v>327</v>
      </c>
      <c r="AB76" s="54">
        <f t="shared" ca="1" si="19"/>
        <v>0</v>
      </c>
      <c r="AC76" s="54">
        <f t="shared" si="20"/>
        <v>1</v>
      </c>
      <c r="AD76" s="54">
        <f t="shared" si="21"/>
        <v>1</v>
      </c>
      <c r="AE76" s="54">
        <f t="shared" si="22"/>
        <v>0</v>
      </c>
      <c r="AF76" s="54">
        <f t="shared" si="23"/>
        <v>1</v>
      </c>
      <c r="AG76" s="54">
        <f t="shared" si="24"/>
        <v>0</v>
      </c>
      <c r="AH76" s="54">
        <f t="shared" si="25"/>
        <v>0</v>
      </c>
      <c r="AI76" s="54">
        <f t="shared" si="26"/>
        <v>0</v>
      </c>
      <c r="AJ76" s="54">
        <f t="shared" si="27"/>
        <v>0</v>
      </c>
      <c r="AK76" s="54">
        <f t="shared" ca="1" si="28"/>
        <v>0</v>
      </c>
      <c r="AL76" s="1" t="str">
        <f>VLOOKUP(D76,schermers!C:T,16,FALSE)</f>
        <v>XXX</v>
      </c>
    </row>
    <row r="77" spans="1:38" x14ac:dyDescent="0.2">
      <c r="A77" s="54">
        <f t="shared" si="29"/>
        <v>75</v>
      </c>
      <c r="B77" s="54">
        <f t="shared" si="15"/>
        <v>652</v>
      </c>
      <c r="C77" s="54" t="str">
        <f t="shared" ca="1" si="16"/>
        <v/>
      </c>
      <c r="D77" s="54">
        <f>VLOOKUP(F77&amp;G77,schermers!B:C,2,FALSE)</f>
        <v>100052</v>
      </c>
      <c r="E77" s="54">
        <f>VLOOKUP(P77&amp;Q77&amp;I77&amp;H77,wedstrijden!A:B,2,FALSE)</f>
        <v>374</v>
      </c>
      <c r="F77" s="41" t="s">
        <v>984</v>
      </c>
      <c r="G77" s="41" t="s">
        <v>74</v>
      </c>
      <c r="H77" s="41" t="s">
        <v>1812</v>
      </c>
      <c r="I77" s="41" t="s">
        <v>505</v>
      </c>
      <c r="J77" s="63" t="s">
        <v>848</v>
      </c>
      <c r="K77" s="16">
        <v>43325</v>
      </c>
      <c r="L77" s="8">
        <v>43554</v>
      </c>
      <c r="O77" s="54">
        <f>VLOOKUP(D77&amp;R77,Ranglijst!D:E,2,FALSE)</f>
        <v>7403</v>
      </c>
      <c r="P77" s="1" t="str">
        <f>VLOOKUP($D77,schermers!$C:$O,5,FALSE)</f>
        <v>Heren</v>
      </c>
      <c r="Q77" s="1" t="str">
        <f>VLOOKUP($D77,schermers!$C:$O,6,FALSE)</f>
        <v>Degen</v>
      </c>
      <c r="R77" s="1" t="str">
        <f>VLOOKUP(P77,lookups!A:B,2,FALSE)&amp;VLOOKUP(aanmeldingen!Q77,lookups!D:E,2,FALSE)&amp;VLOOKUP(I77,lookups!G:H,2,FALSE)</f>
        <v>HDS</v>
      </c>
      <c r="S77" s="1" t="str">
        <f>VLOOKUP(E77,wedstrijden!B:G,6,FALSE)</f>
        <v>COL</v>
      </c>
      <c r="T77" s="1" t="str">
        <f>VLOOKUP($D77,schermers!$C:$O,8,FALSE)</f>
        <v>DBO</v>
      </c>
      <c r="U77" s="1" t="str">
        <f>IFERROR(VLOOKUP($D77,schermers!$C:$O,13,FALSE),"-")</f>
        <v>-</v>
      </c>
      <c r="V77" s="15">
        <f>IFERROR(VLOOKUP(E77,wedstrijden!B:H,7,FALSE),0)</f>
        <v>43588</v>
      </c>
      <c r="W77" s="15">
        <f>IFERROR(VLOOKUP(E77,wedstrijden!B:I,8,FALSE),0)</f>
        <v>43590</v>
      </c>
      <c r="X77" s="94">
        <f>IF(ISERROR(VLOOKUP(I77,lookups!G:I,3,FALSE)),0,IF(VLOOKUP(I77,lookups!G:I,3,FALSE)=0,0,VLOOKUP(I77,lookups!G:I,3,FALSE)))</f>
        <v>1000</v>
      </c>
      <c r="Y77" s="54">
        <f t="shared" ca="1" si="17"/>
        <v>999999999</v>
      </c>
      <c r="Z77" s="54">
        <f t="shared" si="18"/>
        <v>374100052</v>
      </c>
      <c r="AA77" s="54">
        <f>IF(LEFT(J77,2)&lt;&gt;"ok","-",IF(M77&lt;&gt;"","-",VLOOKUP(P77&amp;Q77&amp;I77&amp;H77,wedstrijden!A:B,2,FALSE)))</f>
        <v>374</v>
      </c>
      <c r="AB77" s="54">
        <f t="shared" ca="1" si="19"/>
        <v>0</v>
      </c>
      <c r="AC77" s="54">
        <f t="shared" si="20"/>
        <v>1</v>
      </c>
      <c r="AD77" s="54">
        <f t="shared" si="21"/>
        <v>1</v>
      </c>
      <c r="AE77" s="54">
        <f t="shared" si="22"/>
        <v>0</v>
      </c>
      <c r="AF77" s="54">
        <f t="shared" si="23"/>
        <v>1</v>
      </c>
      <c r="AG77" s="54">
        <f t="shared" si="24"/>
        <v>0</v>
      </c>
      <c r="AH77" s="54">
        <f t="shared" si="25"/>
        <v>0</v>
      </c>
      <c r="AI77" s="54">
        <f t="shared" si="26"/>
        <v>0</v>
      </c>
      <c r="AJ77" s="54">
        <f t="shared" si="27"/>
        <v>0</v>
      </c>
      <c r="AK77" s="54">
        <f t="shared" ca="1" si="28"/>
        <v>0</v>
      </c>
      <c r="AL77" s="1" t="str">
        <f>VLOOKUP(D77,schermers!C:T,16,FALSE)</f>
        <v>XXX</v>
      </c>
    </row>
    <row r="78" spans="1:38" x14ac:dyDescent="0.2">
      <c r="A78" s="54">
        <f t="shared" si="29"/>
        <v>76</v>
      </c>
      <c r="B78" s="54">
        <f t="shared" si="15"/>
        <v>658</v>
      </c>
      <c r="C78" s="54" t="str">
        <f t="shared" ca="1" si="16"/>
        <v/>
      </c>
      <c r="D78" s="54">
        <f>VLOOKUP(F78&amp;G78,schermers!B:C,2,FALSE)</f>
        <v>100052</v>
      </c>
      <c r="E78" s="54">
        <f>VLOOKUP(P78&amp;Q78&amp;I78&amp;H78,wedstrijden!A:B,2,FALSE)</f>
        <v>386</v>
      </c>
      <c r="F78" s="41" t="s">
        <v>984</v>
      </c>
      <c r="G78" s="41" t="s">
        <v>74</v>
      </c>
      <c r="H78" s="41" t="s">
        <v>2571</v>
      </c>
      <c r="I78" s="41" t="s">
        <v>504</v>
      </c>
      <c r="J78" s="63" t="s">
        <v>848</v>
      </c>
      <c r="K78" s="16">
        <v>43325</v>
      </c>
      <c r="L78" s="8">
        <v>43554</v>
      </c>
      <c r="O78" s="54">
        <f>VLOOKUP(D78&amp;R78,Ranglijst!D:E,2,FALSE)</f>
        <v>7403</v>
      </c>
      <c r="P78" s="1" t="str">
        <f>VLOOKUP($D78,schermers!$C:$O,5,FALSE)</f>
        <v>Heren</v>
      </c>
      <c r="Q78" s="1" t="str">
        <f>VLOOKUP($D78,schermers!$C:$O,6,FALSE)</f>
        <v>Degen</v>
      </c>
      <c r="R78" s="1" t="str">
        <f>VLOOKUP(P78,lookups!A:B,2,FALSE)&amp;VLOOKUP(aanmeldingen!Q78,lookups!D:E,2,FALSE)&amp;VLOOKUP(I78,lookups!G:H,2,FALSE)</f>
        <v>HDS</v>
      </c>
      <c r="S78" s="1" t="str">
        <f>VLOOKUP(E78,wedstrijden!B:G,6,FALSE)</f>
        <v>FRA</v>
      </c>
      <c r="T78" s="1" t="str">
        <f>VLOOKUP($D78,schermers!$C:$O,8,FALSE)</f>
        <v>DBO</v>
      </c>
      <c r="U78" s="1" t="str">
        <f>IFERROR(VLOOKUP($D78,schermers!$C:$O,13,FALSE),"-")</f>
        <v>-</v>
      </c>
      <c r="V78" s="15">
        <f>IFERROR(VLOOKUP(E78,wedstrijden!B:H,7,FALSE),0)</f>
        <v>43602</v>
      </c>
      <c r="W78" s="15">
        <f>IFERROR(VLOOKUP(E78,wedstrijden!B:I,8,FALSE),0)</f>
        <v>43603</v>
      </c>
      <c r="X78" s="94">
        <f>IF(ISERROR(VLOOKUP(I78,lookups!G:I,3,FALSE)),0,IF(VLOOKUP(I78,lookups!G:I,3,FALSE)=0,0,VLOOKUP(I78,lookups!G:I,3,FALSE)))</f>
        <v>1000</v>
      </c>
      <c r="Y78" s="54">
        <f t="shared" ca="1" si="17"/>
        <v>999999999</v>
      </c>
      <c r="Z78" s="54">
        <f t="shared" si="18"/>
        <v>386100052</v>
      </c>
      <c r="AA78" s="54">
        <f>IF(LEFT(J78,2)&lt;&gt;"ok","-",IF(M78&lt;&gt;"","-",VLOOKUP(P78&amp;Q78&amp;I78&amp;H78,wedstrijden!A:B,2,FALSE)))</f>
        <v>386</v>
      </c>
      <c r="AB78" s="54">
        <f t="shared" ca="1" si="19"/>
        <v>0</v>
      </c>
      <c r="AC78" s="54">
        <f t="shared" si="20"/>
        <v>1</v>
      </c>
      <c r="AD78" s="54">
        <f t="shared" si="21"/>
        <v>1</v>
      </c>
      <c r="AE78" s="54">
        <f t="shared" si="22"/>
        <v>0</v>
      </c>
      <c r="AF78" s="54">
        <f t="shared" si="23"/>
        <v>1</v>
      </c>
      <c r="AG78" s="54">
        <f t="shared" si="24"/>
        <v>0</v>
      </c>
      <c r="AH78" s="54">
        <f t="shared" si="25"/>
        <v>0</v>
      </c>
      <c r="AI78" s="54">
        <f t="shared" si="26"/>
        <v>0</v>
      </c>
      <c r="AJ78" s="54">
        <f t="shared" si="27"/>
        <v>0</v>
      </c>
      <c r="AK78" s="54">
        <f t="shared" ca="1" si="28"/>
        <v>0</v>
      </c>
      <c r="AL78" s="1" t="str">
        <f>VLOOKUP(D78,schermers!C:T,16,FALSE)</f>
        <v>XXX</v>
      </c>
    </row>
    <row r="79" spans="1:38" x14ac:dyDescent="0.2">
      <c r="A79" s="54">
        <f t="shared" si="29"/>
        <v>77</v>
      </c>
      <c r="B79" s="54">
        <f t="shared" si="15"/>
        <v>1</v>
      </c>
      <c r="C79" s="54" t="str">
        <f t="shared" ca="1" si="16"/>
        <v/>
      </c>
      <c r="D79" s="54">
        <f>VLOOKUP(F79&amp;G79,schermers!B:C,2,FALSE)</f>
        <v>108238</v>
      </c>
      <c r="E79" s="54">
        <f>VLOOKUP(P79&amp;Q79&amp;I79&amp;H79,wedstrijden!A:B,2,FALSE)</f>
        <v>2</v>
      </c>
      <c r="F79" s="41" t="s">
        <v>922</v>
      </c>
      <c r="G79" s="41" t="s">
        <v>345</v>
      </c>
      <c r="H79" s="41" t="s">
        <v>2572</v>
      </c>
      <c r="I79" s="41" t="s">
        <v>1091</v>
      </c>
      <c r="J79" s="63" t="s">
        <v>848</v>
      </c>
      <c r="K79" s="16">
        <v>43313</v>
      </c>
      <c r="L79" s="53">
        <v>43338</v>
      </c>
      <c r="O79" s="54">
        <f>VLOOKUP(D79&amp;R79,Ranglijst!D:E,2,FALSE)</f>
        <v>6262</v>
      </c>
      <c r="P79" s="1" t="str">
        <f>VLOOKUP($D79,schermers!$C:$O,5,FALSE)</f>
        <v>Heren</v>
      </c>
      <c r="Q79" s="1" t="str">
        <f>VLOOKUP($D79,schermers!$C:$O,6,FALSE)</f>
        <v>Degen</v>
      </c>
      <c r="R79" s="1" t="str">
        <f>VLOOKUP(P79,lookups!A:B,2,FALSE)&amp;VLOOKUP(aanmeldingen!Q79,lookups!D:E,2,FALSE)&amp;VLOOKUP(I79,lookups!G:H,2,FALSE)</f>
        <v>HDS</v>
      </c>
      <c r="S79" s="1" t="str">
        <f>VLOOKUP(E79,wedstrijden!B:G,6,FALSE)</f>
        <v>SRB</v>
      </c>
      <c r="T79" s="1" t="str">
        <f>VLOOKUP($D79,schermers!$C:$O,8,FALSE)</f>
        <v>SCA</v>
      </c>
      <c r="U79" s="1" t="str">
        <f>IFERROR(VLOOKUP($D79,schermers!$C:$O,13,FALSE),"-")</f>
        <v>FIE22071991000</v>
      </c>
      <c r="V79" s="15">
        <f>IFERROR(VLOOKUP(E79,wedstrijden!B:H,7,FALSE),0)</f>
        <v>43344</v>
      </c>
      <c r="W79" s="15">
        <f>IFERROR(VLOOKUP(E79,wedstrijden!B:I,8,FALSE),0)</f>
        <v>43345</v>
      </c>
      <c r="X79" s="94">
        <f>IF(ISERROR(VLOOKUP(I79,lookups!G:I,3,FALSE)),0,IF(VLOOKUP(I79,lookups!G:I,3,FALSE)=0,0,VLOOKUP(I79,lookups!G:I,3,FALSE)))</f>
        <v>500</v>
      </c>
      <c r="Y79" s="54">
        <f t="shared" ca="1" si="17"/>
        <v>999999999</v>
      </c>
      <c r="Z79" s="54">
        <f t="shared" si="18"/>
        <v>2108238</v>
      </c>
      <c r="AA79" s="54">
        <f>IF(LEFT(J79,2)&lt;&gt;"ok","-",IF(M79&lt;&gt;"","-",VLOOKUP(P79&amp;Q79&amp;I79&amp;H79,wedstrijden!A:B,2,FALSE)))</f>
        <v>2</v>
      </c>
      <c r="AB79" s="54">
        <f t="shared" ca="1" si="19"/>
        <v>0</v>
      </c>
      <c r="AC79" s="54">
        <f t="shared" si="20"/>
        <v>1</v>
      </c>
      <c r="AD79" s="54">
        <f t="shared" si="21"/>
        <v>1</v>
      </c>
      <c r="AE79" s="54">
        <f t="shared" si="22"/>
        <v>0</v>
      </c>
      <c r="AF79" s="54">
        <f t="shared" si="23"/>
        <v>1</v>
      </c>
      <c r="AG79" s="54">
        <f t="shared" si="24"/>
        <v>1</v>
      </c>
      <c r="AH79" s="54">
        <f t="shared" si="25"/>
        <v>1</v>
      </c>
      <c r="AI79" s="54">
        <f t="shared" si="26"/>
        <v>1</v>
      </c>
      <c r="AJ79" s="54">
        <f t="shared" si="27"/>
        <v>1</v>
      </c>
      <c r="AK79" s="54">
        <f t="shared" ca="1" si="28"/>
        <v>1</v>
      </c>
      <c r="AL79" s="1" t="str">
        <f>VLOOKUP(D79,schermers!C:T,16,FALSE)</f>
        <v>XXX</v>
      </c>
    </row>
    <row r="80" spans="1:38" x14ac:dyDescent="0.2">
      <c r="A80" s="54">
        <f t="shared" si="29"/>
        <v>78</v>
      </c>
      <c r="B80" s="54">
        <f t="shared" si="15"/>
        <v>60</v>
      </c>
      <c r="C80" s="54" t="str">
        <f t="shared" ca="1" si="16"/>
        <v/>
      </c>
      <c r="D80" s="54">
        <f>VLOOKUP(F80&amp;G80,schermers!B:C,2,FALSE)</f>
        <v>110067</v>
      </c>
      <c r="E80" s="54">
        <f>VLOOKUP(P80&amp;Q80&amp;I80&amp;H80,wedstrijden!A:B,2,FALSE)</f>
        <v>10</v>
      </c>
      <c r="F80" s="41" t="s">
        <v>989</v>
      </c>
      <c r="G80" s="41" t="s">
        <v>315</v>
      </c>
      <c r="H80" s="41" t="s">
        <v>487</v>
      </c>
      <c r="I80" s="41" t="s">
        <v>1091</v>
      </c>
      <c r="J80" s="63" t="s">
        <v>848</v>
      </c>
      <c r="K80" s="16">
        <v>43313</v>
      </c>
      <c r="L80" s="8">
        <v>43348</v>
      </c>
      <c r="O80" s="54">
        <f>VLOOKUP(D80&amp;R80,Ranglijst!D:E,2,FALSE)</f>
        <v>3339</v>
      </c>
      <c r="P80" s="1" t="str">
        <f>VLOOKUP($D80,schermers!$C:$O,5,FALSE)</f>
        <v>Dames</v>
      </c>
      <c r="Q80" s="1" t="str">
        <f>VLOOKUP($D80,schermers!$C:$O,6,FALSE)</f>
        <v>Floret</v>
      </c>
      <c r="R80" s="1" t="str">
        <f>VLOOKUP(P80,lookups!A:B,2,FALSE)&amp;VLOOKUP(aanmeldingen!Q80,lookups!D:E,2,FALSE)&amp;VLOOKUP(I80,lookups!G:H,2,FALSE)</f>
        <v>DFS</v>
      </c>
      <c r="S80" s="1" t="str">
        <f>VLOOKUP(E80,wedstrijden!B:G,6,FALSE)</f>
        <v>SVK</v>
      </c>
      <c r="T80" s="1" t="str">
        <f>VLOOKUP($D80,schermers!$C:$O,8,FALSE)</f>
        <v>AMS</v>
      </c>
      <c r="U80" s="1" t="str">
        <f>IFERROR(VLOOKUP($D80,schermers!$C:$O,13,FALSE),"-")</f>
        <v>FIE11051996000</v>
      </c>
      <c r="V80" s="15">
        <f>IFERROR(VLOOKUP(E80,wedstrijden!B:H,7,FALSE),0)</f>
        <v>43358</v>
      </c>
      <c r="W80" s="15">
        <f>IFERROR(VLOOKUP(E80,wedstrijden!B:I,8,FALSE),0)</f>
        <v>43359</v>
      </c>
      <c r="X80" s="94">
        <f>IF(ISERROR(VLOOKUP(I80,lookups!G:I,3,FALSE)),0,IF(VLOOKUP(I80,lookups!G:I,3,FALSE)=0,0,VLOOKUP(I80,lookups!G:I,3,FALSE)))</f>
        <v>500</v>
      </c>
      <c r="Y80" s="54">
        <f t="shared" ca="1" si="17"/>
        <v>999999999</v>
      </c>
      <c r="Z80" s="54">
        <f t="shared" si="18"/>
        <v>10110067</v>
      </c>
      <c r="AA80" s="54">
        <f>IF(LEFT(J80,2)&lt;&gt;"ok","-",IF(M80&lt;&gt;"","-",VLOOKUP(P80&amp;Q80&amp;I80&amp;H80,wedstrijden!A:B,2,FALSE)))</f>
        <v>10</v>
      </c>
      <c r="AB80" s="54">
        <f t="shared" ca="1" si="19"/>
        <v>0</v>
      </c>
      <c r="AC80" s="54">
        <f t="shared" si="20"/>
        <v>1</v>
      </c>
      <c r="AD80" s="54">
        <f t="shared" si="21"/>
        <v>1</v>
      </c>
      <c r="AE80" s="54">
        <f t="shared" si="22"/>
        <v>0</v>
      </c>
      <c r="AF80" s="54">
        <f t="shared" si="23"/>
        <v>1</v>
      </c>
      <c r="AG80" s="54">
        <f t="shared" si="24"/>
        <v>1</v>
      </c>
      <c r="AH80" s="54">
        <f t="shared" si="25"/>
        <v>1</v>
      </c>
      <c r="AI80" s="54">
        <f t="shared" si="26"/>
        <v>1</v>
      </c>
      <c r="AJ80" s="54">
        <f t="shared" si="27"/>
        <v>1</v>
      </c>
      <c r="AK80" s="54">
        <f t="shared" ca="1" si="28"/>
        <v>1</v>
      </c>
      <c r="AL80" s="1" t="str">
        <f>VLOOKUP(D80,schermers!C:T,16,FALSE)</f>
        <v>XXX</v>
      </c>
    </row>
    <row r="81" spans="1:38" x14ac:dyDescent="0.2">
      <c r="A81" s="54">
        <f t="shared" si="29"/>
        <v>79</v>
      </c>
      <c r="B81" s="54">
        <f t="shared" si="15"/>
        <v>65</v>
      </c>
      <c r="C81" s="54" t="str">
        <f t="shared" ca="1" si="16"/>
        <v/>
      </c>
      <c r="D81" s="54">
        <f>VLOOKUP(F81&amp;G81,schermers!B:C,2,FALSE)</f>
        <v>110067</v>
      </c>
      <c r="E81" s="54">
        <f>VLOOKUP(P81&amp;Q81&amp;I81&amp;H81,wedstrijden!A:B,2,FALSE)</f>
        <v>19</v>
      </c>
      <c r="F81" s="41" t="s">
        <v>989</v>
      </c>
      <c r="G81" s="41" t="s">
        <v>315</v>
      </c>
      <c r="H81" s="41" t="s">
        <v>2573</v>
      </c>
      <c r="I81" s="41" t="s">
        <v>1091</v>
      </c>
      <c r="J81" s="63" t="s">
        <v>848</v>
      </c>
      <c r="K81" s="16">
        <v>43313</v>
      </c>
      <c r="L81" s="8">
        <v>43348</v>
      </c>
      <c r="O81" s="54">
        <f>VLOOKUP(D81&amp;R81,Ranglijst!D:E,2,FALSE)</f>
        <v>3339</v>
      </c>
      <c r="P81" s="1" t="str">
        <f>VLOOKUP($D81,schermers!$C:$O,5,FALSE)</f>
        <v>Dames</v>
      </c>
      <c r="Q81" s="1" t="str">
        <f>VLOOKUP($D81,schermers!$C:$O,6,FALSE)</f>
        <v>Floret</v>
      </c>
      <c r="R81" s="1" t="str">
        <f>VLOOKUP(P81,lookups!A:B,2,FALSE)&amp;VLOOKUP(aanmeldingen!Q81,lookups!D:E,2,FALSE)&amp;VLOOKUP(I81,lookups!G:H,2,FALSE)</f>
        <v>DFS</v>
      </c>
      <c r="S81" s="1" t="str">
        <f>VLOOKUP(E81,wedstrijden!B:G,6,FALSE)</f>
        <v>ROU</v>
      </c>
      <c r="T81" s="1" t="str">
        <f>VLOOKUP($D81,schermers!$C:$O,8,FALSE)</f>
        <v>AMS</v>
      </c>
      <c r="U81" s="1" t="str">
        <f>IFERROR(VLOOKUP($D81,schermers!$C:$O,13,FALSE),"-")</f>
        <v>FIE11051996000</v>
      </c>
      <c r="V81" s="15">
        <f>IFERROR(VLOOKUP(E81,wedstrijden!B:H,7,FALSE),0)</f>
        <v>43365</v>
      </c>
      <c r="W81" s="15">
        <f>IFERROR(VLOOKUP(E81,wedstrijden!B:I,8,FALSE),0)</f>
        <v>43366</v>
      </c>
      <c r="X81" s="94">
        <f>IF(ISERROR(VLOOKUP(I81,lookups!G:I,3,FALSE)),0,IF(VLOOKUP(I81,lookups!G:I,3,FALSE)=0,0,VLOOKUP(I81,lookups!G:I,3,FALSE)))</f>
        <v>500</v>
      </c>
      <c r="Y81" s="54">
        <f t="shared" ca="1" si="17"/>
        <v>999999999</v>
      </c>
      <c r="Z81" s="54">
        <f t="shared" si="18"/>
        <v>19110067</v>
      </c>
      <c r="AA81" s="54">
        <f>IF(LEFT(J81,2)&lt;&gt;"ok","-",IF(M81&lt;&gt;"","-",VLOOKUP(P81&amp;Q81&amp;I81&amp;H81,wedstrijden!A:B,2,FALSE)))</f>
        <v>19</v>
      </c>
      <c r="AB81" s="54">
        <f t="shared" ca="1" si="19"/>
        <v>0</v>
      </c>
      <c r="AC81" s="54">
        <f t="shared" si="20"/>
        <v>1</v>
      </c>
      <c r="AD81" s="54">
        <f t="shared" si="21"/>
        <v>1</v>
      </c>
      <c r="AE81" s="54">
        <f t="shared" si="22"/>
        <v>0</v>
      </c>
      <c r="AF81" s="54">
        <f t="shared" si="23"/>
        <v>1</v>
      </c>
      <c r="AG81" s="54">
        <f t="shared" si="24"/>
        <v>1</v>
      </c>
      <c r="AH81" s="54">
        <f t="shared" si="25"/>
        <v>1</v>
      </c>
      <c r="AI81" s="54">
        <f t="shared" si="26"/>
        <v>1</v>
      </c>
      <c r="AJ81" s="54">
        <f t="shared" si="27"/>
        <v>1</v>
      </c>
      <c r="AK81" s="54">
        <f t="shared" ca="1" si="28"/>
        <v>1</v>
      </c>
      <c r="AL81" s="1" t="str">
        <f>VLOOKUP(D81,schermers!C:T,16,FALSE)</f>
        <v>XXX</v>
      </c>
    </row>
    <row r="82" spans="1:38" x14ac:dyDescent="0.2">
      <c r="A82" s="54">
        <f t="shared" si="29"/>
        <v>80</v>
      </c>
      <c r="B82" s="54">
        <f t="shared" si="15"/>
        <v>89</v>
      </c>
      <c r="C82" s="54" t="str">
        <f t="shared" ca="1" si="16"/>
        <v/>
      </c>
      <c r="D82" s="54">
        <f>VLOOKUP(F82&amp;G82,schermers!B:C,2,FALSE)</f>
        <v>110067</v>
      </c>
      <c r="E82" s="54">
        <f>VLOOKUP(P82&amp;Q82&amp;I82&amp;H82,wedstrijden!A:B,2,FALSE)</f>
        <v>40</v>
      </c>
      <c r="F82" s="41" t="s">
        <v>989</v>
      </c>
      <c r="G82" s="41" t="s">
        <v>315</v>
      </c>
      <c r="H82" s="41" t="s">
        <v>2549</v>
      </c>
      <c r="I82" s="41" t="s">
        <v>1091</v>
      </c>
      <c r="J82" s="63" t="s">
        <v>848</v>
      </c>
      <c r="K82" s="16">
        <v>43313</v>
      </c>
      <c r="L82" s="8">
        <v>43370</v>
      </c>
      <c r="O82" s="54">
        <f>VLOOKUP(D82&amp;R82,Ranglijst!D:E,2,FALSE)</f>
        <v>3339</v>
      </c>
      <c r="P82" s="1" t="str">
        <f>VLOOKUP($D82,schermers!$C:$O,5,FALSE)</f>
        <v>Dames</v>
      </c>
      <c r="Q82" s="1" t="str">
        <f>VLOOKUP($D82,schermers!$C:$O,6,FALSE)</f>
        <v>Floret</v>
      </c>
      <c r="R82" s="1" t="str">
        <f>VLOOKUP(P82,lookups!A:B,2,FALSE)&amp;VLOOKUP(aanmeldingen!Q82,lookups!D:E,2,FALSE)&amp;VLOOKUP(I82,lookups!G:H,2,FALSE)</f>
        <v>DFS</v>
      </c>
      <c r="S82" s="1" t="str">
        <f>VLOOKUP(E82,wedstrijden!B:G,6,FALSE)</f>
        <v>DEN</v>
      </c>
      <c r="T82" s="1" t="str">
        <f>VLOOKUP($D82,schermers!$C:$O,8,FALSE)</f>
        <v>AMS</v>
      </c>
      <c r="U82" s="1" t="str">
        <f>IFERROR(VLOOKUP($D82,schermers!$C:$O,13,FALSE),"-")</f>
        <v>FIE11051996000</v>
      </c>
      <c r="V82" s="15">
        <f>IFERROR(VLOOKUP(E82,wedstrijden!B:H,7,FALSE),0)</f>
        <v>43379</v>
      </c>
      <c r="W82" s="15">
        <f>IFERROR(VLOOKUP(E82,wedstrijden!B:I,8,FALSE),0)</f>
        <v>43380</v>
      </c>
      <c r="X82" s="94">
        <f>IF(ISERROR(VLOOKUP(I82,lookups!G:I,3,FALSE)),0,IF(VLOOKUP(I82,lookups!G:I,3,FALSE)=0,0,VLOOKUP(I82,lookups!G:I,3,FALSE)))</f>
        <v>500</v>
      </c>
      <c r="Y82" s="54">
        <f t="shared" ca="1" si="17"/>
        <v>999999999</v>
      </c>
      <c r="Z82" s="54">
        <f t="shared" si="18"/>
        <v>40110067</v>
      </c>
      <c r="AA82" s="54">
        <f>IF(LEFT(J82,2)&lt;&gt;"ok","-",IF(M82&lt;&gt;"","-",VLOOKUP(P82&amp;Q82&amp;I82&amp;H82,wedstrijden!A:B,2,FALSE)))</f>
        <v>40</v>
      </c>
      <c r="AB82" s="54">
        <f t="shared" ca="1" si="19"/>
        <v>0</v>
      </c>
      <c r="AC82" s="54">
        <f t="shared" si="20"/>
        <v>1</v>
      </c>
      <c r="AD82" s="54">
        <f t="shared" si="21"/>
        <v>1</v>
      </c>
      <c r="AE82" s="54">
        <f t="shared" si="22"/>
        <v>0</v>
      </c>
      <c r="AF82" s="54">
        <f t="shared" si="23"/>
        <v>1</v>
      </c>
      <c r="AG82" s="54">
        <f t="shared" si="24"/>
        <v>1</v>
      </c>
      <c r="AH82" s="54">
        <f t="shared" si="25"/>
        <v>1</v>
      </c>
      <c r="AI82" s="54">
        <f t="shared" si="26"/>
        <v>1</v>
      </c>
      <c r="AJ82" s="54">
        <f t="shared" si="27"/>
        <v>1</v>
      </c>
      <c r="AK82" s="54">
        <f t="shared" ca="1" si="28"/>
        <v>1</v>
      </c>
      <c r="AL82" s="1" t="str">
        <f>VLOOKUP(D82,schermers!C:T,16,FALSE)</f>
        <v>XXX</v>
      </c>
    </row>
    <row r="83" spans="1:38" x14ac:dyDescent="0.2">
      <c r="A83" s="54">
        <f t="shared" si="29"/>
        <v>81</v>
      </c>
      <c r="B83" s="54">
        <f t="shared" si="15"/>
        <v>118</v>
      </c>
      <c r="C83" s="54" t="str">
        <f t="shared" ca="1" si="16"/>
        <v/>
      </c>
      <c r="D83" s="54">
        <f>VLOOKUP(F83&amp;G83,schermers!B:C,2,FALSE)</f>
        <v>110067</v>
      </c>
      <c r="E83" s="54">
        <f>VLOOKUP(P83&amp;Q83&amp;I83&amp;H83,wedstrijden!A:B,2,FALSE)</f>
        <v>60</v>
      </c>
      <c r="F83" s="41" t="s">
        <v>989</v>
      </c>
      <c r="G83" s="41" t="s">
        <v>315</v>
      </c>
      <c r="H83" s="41" t="s">
        <v>821</v>
      </c>
      <c r="I83" s="41" t="s">
        <v>1091</v>
      </c>
      <c r="J83" s="63" t="s">
        <v>848</v>
      </c>
      <c r="K83" s="16">
        <v>43313</v>
      </c>
      <c r="L83" s="8">
        <v>43373</v>
      </c>
      <c r="O83" s="54">
        <f>VLOOKUP(D83&amp;R83,Ranglijst!D:E,2,FALSE)</f>
        <v>3339</v>
      </c>
      <c r="P83" s="1" t="str">
        <f>VLOOKUP($D83,schermers!$C:$O,5,FALSE)</f>
        <v>Dames</v>
      </c>
      <c r="Q83" s="1" t="str">
        <f>VLOOKUP($D83,schermers!$C:$O,6,FALSE)</f>
        <v>Floret</v>
      </c>
      <c r="R83" s="1" t="str">
        <f>VLOOKUP(P83,lookups!A:B,2,FALSE)&amp;VLOOKUP(aanmeldingen!Q83,lookups!D:E,2,FALSE)&amp;VLOOKUP(I83,lookups!G:H,2,FALSE)</f>
        <v>DFS</v>
      </c>
      <c r="S83" s="1" t="str">
        <f>VLOOKUP(E83,wedstrijden!B:G,6,FALSE)</f>
        <v>TUR</v>
      </c>
      <c r="T83" s="1" t="str">
        <f>VLOOKUP($D83,schermers!$C:$O,8,FALSE)</f>
        <v>AMS</v>
      </c>
      <c r="U83" s="1" t="str">
        <f>IFERROR(VLOOKUP($D83,schermers!$C:$O,13,FALSE),"-")</f>
        <v>FIE11051996000</v>
      </c>
      <c r="V83" s="15">
        <f>IFERROR(VLOOKUP(E83,wedstrijden!B:H,7,FALSE),0)</f>
        <v>43393</v>
      </c>
      <c r="W83" s="15">
        <f>IFERROR(VLOOKUP(E83,wedstrijden!B:I,8,FALSE),0)</f>
        <v>43394</v>
      </c>
      <c r="X83" s="94">
        <f>IF(ISERROR(VLOOKUP(I83,lookups!G:I,3,FALSE)),0,IF(VLOOKUP(I83,lookups!G:I,3,FALSE)=0,0,VLOOKUP(I83,lookups!G:I,3,FALSE)))</f>
        <v>500</v>
      </c>
      <c r="Y83" s="54">
        <f t="shared" ca="1" si="17"/>
        <v>999999999</v>
      </c>
      <c r="Z83" s="54">
        <f t="shared" si="18"/>
        <v>60110067</v>
      </c>
      <c r="AA83" s="54">
        <f>IF(LEFT(J83,2)&lt;&gt;"ok","-",IF(M83&lt;&gt;"","-",VLOOKUP(P83&amp;Q83&amp;I83&amp;H83,wedstrijden!A:B,2,FALSE)))</f>
        <v>60</v>
      </c>
      <c r="AB83" s="54">
        <f t="shared" ca="1" si="19"/>
        <v>0</v>
      </c>
      <c r="AC83" s="54">
        <f t="shared" si="20"/>
        <v>1</v>
      </c>
      <c r="AD83" s="54">
        <f t="shared" si="21"/>
        <v>1</v>
      </c>
      <c r="AE83" s="54">
        <f t="shared" si="22"/>
        <v>0</v>
      </c>
      <c r="AF83" s="54">
        <f t="shared" si="23"/>
        <v>1</v>
      </c>
      <c r="AG83" s="54">
        <f t="shared" si="24"/>
        <v>1</v>
      </c>
      <c r="AH83" s="54">
        <f t="shared" si="25"/>
        <v>1</v>
      </c>
      <c r="AI83" s="54">
        <f t="shared" si="26"/>
        <v>1</v>
      </c>
      <c r="AJ83" s="54">
        <f t="shared" si="27"/>
        <v>1</v>
      </c>
      <c r="AK83" s="54">
        <f t="shared" ca="1" si="28"/>
        <v>1</v>
      </c>
      <c r="AL83" s="1" t="str">
        <f>VLOOKUP(D83,schermers!C:T,16,FALSE)</f>
        <v>XXX</v>
      </c>
    </row>
    <row r="84" spans="1:38" x14ac:dyDescent="0.2">
      <c r="A84" s="54">
        <f t="shared" si="29"/>
        <v>82</v>
      </c>
      <c r="B84" s="54" t="str">
        <f t="shared" si="15"/>
        <v/>
      </c>
      <c r="C84" s="54" t="str">
        <f t="shared" si="16"/>
        <v/>
      </c>
      <c r="D84" s="54">
        <f>VLOOKUP(F84&amp;G84,schermers!B:C,2,FALSE)</f>
        <v>110067</v>
      </c>
      <c r="E84" s="54">
        <f>VLOOKUP(P84&amp;Q84&amp;I84&amp;H84,wedstrijden!A:B,2,FALSE)</f>
        <v>206</v>
      </c>
      <c r="F84" s="41" t="s">
        <v>989</v>
      </c>
      <c r="G84" s="41" t="s">
        <v>315</v>
      </c>
      <c r="H84" s="41" t="s">
        <v>687</v>
      </c>
      <c r="I84" s="41" t="s">
        <v>504</v>
      </c>
      <c r="J84" s="63" t="s">
        <v>848</v>
      </c>
      <c r="K84" s="16">
        <v>43313</v>
      </c>
      <c r="L84" s="8">
        <v>43440</v>
      </c>
      <c r="M84" s="8">
        <v>43475</v>
      </c>
      <c r="N84" s="8">
        <v>43475</v>
      </c>
      <c r="O84" s="54">
        <f>VLOOKUP(D84&amp;R84,Ranglijst!D:E,2,FALSE)</f>
        <v>3339</v>
      </c>
      <c r="P84" s="1" t="str">
        <f>VLOOKUP($D84,schermers!$C:$O,5,FALSE)</f>
        <v>Dames</v>
      </c>
      <c r="Q84" s="1" t="str">
        <f>VLOOKUP($D84,schermers!$C:$O,6,FALSE)</f>
        <v>Floret</v>
      </c>
      <c r="R84" s="1" t="str">
        <f>VLOOKUP(P84,lookups!A:B,2,FALSE)&amp;VLOOKUP(aanmeldingen!Q84,lookups!D:E,2,FALSE)&amp;VLOOKUP(I84,lookups!G:H,2,FALSE)</f>
        <v>DFS</v>
      </c>
      <c r="S84" s="1" t="str">
        <f>VLOOKUP(E84,wedstrijden!B:G,6,FALSE)</f>
        <v>POL</v>
      </c>
      <c r="T84" s="1" t="str">
        <f>VLOOKUP($D84,schermers!$C:$O,8,FALSE)</f>
        <v>AMS</v>
      </c>
      <c r="U84" s="1" t="str">
        <f>IFERROR(VLOOKUP($D84,schermers!$C:$O,13,FALSE),"-")</f>
        <v>FIE11051996000</v>
      </c>
      <c r="V84" s="15">
        <f>IFERROR(VLOOKUP(E84,wedstrijden!B:H,7,FALSE),0)</f>
        <v>43476</v>
      </c>
      <c r="W84" s="15">
        <f>IFERROR(VLOOKUP(E84,wedstrijden!B:I,8,FALSE),0)</f>
        <v>43477</v>
      </c>
      <c r="X84" s="94">
        <f>IF(ISERROR(VLOOKUP(I84,lookups!G:I,3,FALSE)),0,IF(VLOOKUP(I84,lookups!G:I,3,FALSE)=0,0,VLOOKUP(I84,lookups!G:I,3,FALSE)))</f>
        <v>1000</v>
      </c>
      <c r="Y84" s="54">
        <f t="shared" si="17"/>
        <v>999999999</v>
      </c>
      <c r="Z84" s="54">
        <f t="shared" si="18"/>
        <v>999999999</v>
      </c>
      <c r="AA84" s="54" t="str">
        <f>IF(LEFT(J84,2)&lt;&gt;"ok","-",IF(M84&lt;&gt;"","-",VLOOKUP(P84&amp;Q84&amp;I84&amp;H84,wedstrijden!A:B,2,FALSE)))</f>
        <v>-</v>
      </c>
      <c r="AB84" s="54">
        <f t="shared" si="19"/>
        <v>0</v>
      </c>
      <c r="AC84" s="54">
        <f t="shared" si="20"/>
        <v>1</v>
      </c>
      <c r="AD84" s="54">
        <f t="shared" si="21"/>
        <v>1</v>
      </c>
      <c r="AE84" s="54">
        <f t="shared" si="22"/>
        <v>1</v>
      </c>
      <c r="AF84" s="54">
        <f t="shared" si="23"/>
        <v>0</v>
      </c>
      <c r="AG84" s="54">
        <f t="shared" si="24"/>
        <v>0</v>
      </c>
      <c r="AH84" s="54">
        <f t="shared" si="25"/>
        <v>0</v>
      </c>
      <c r="AI84" s="54">
        <f t="shared" si="26"/>
        <v>0</v>
      </c>
      <c r="AJ84" s="54">
        <f t="shared" si="27"/>
        <v>0</v>
      </c>
      <c r="AK84" s="54">
        <f t="shared" ca="1" si="28"/>
        <v>0</v>
      </c>
      <c r="AL84" s="1" t="str">
        <f>VLOOKUP(D84,schermers!C:T,16,FALSE)</f>
        <v>XXX</v>
      </c>
    </row>
    <row r="85" spans="1:38" x14ac:dyDescent="0.2">
      <c r="A85" s="54">
        <f t="shared" si="29"/>
        <v>83</v>
      </c>
      <c r="B85" s="54">
        <f t="shared" si="15"/>
        <v>200</v>
      </c>
      <c r="C85" s="54" t="str">
        <f t="shared" ca="1" si="16"/>
        <v/>
      </c>
      <c r="D85" s="54">
        <f>VLOOKUP(F85&amp;G85,schermers!B:C,2,FALSE)</f>
        <v>110067</v>
      </c>
      <c r="E85" s="54">
        <f>VLOOKUP(P85&amp;Q85&amp;I85&amp;H85,wedstrijden!A:B,2,FALSE)</f>
        <v>134</v>
      </c>
      <c r="F85" s="41" t="s">
        <v>989</v>
      </c>
      <c r="G85" s="41" t="s">
        <v>315</v>
      </c>
      <c r="H85" s="41" t="s">
        <v>2574</v>
      </c>
      <c r="I85" s="41" t="s">
        <v>504</v>
      </c>
      <c r="J85" s="63" t="s">
        <v>848</v>
      </c>
      <c r="K85" s="16">
        <v>43313</v>
      </c>
      <c r="L85" s="8">
        <v>43386</v>
      </c>
      <c r="O85" s="54">
        <f>VLOOKUP(D85&amp;R85,Ranglijst!D:E,2,FALSE)</f>
        <v>3339</v>
      </c>
      <c r="P85" s="1" t="str">
        <f>VLOOKUP($D85,schermers!$C:$O,5,FALSE)</f>
        <v>Dames</v>
      </c>
      <c r="Q85" s="1" t="str">
        <f>VLOOKUP($D85,schermers!$C:$O,6,FALSE)</f>
        <v>Floret</v>
      </c>
      <c r="R85" s="1" t="str">
        <f>VLOOKUP(P85,lookups!A:B,2,FALSE)&amp;VLOOKUP(aanmeldingen!Q85,lookups!D:E,2,FALSE)&amp;VLOOKUP(I85,lookups!G:H,2,FALSE)</f>
        <v>DFS</v>
      </c>
      <c r="S85" s="1" t="str">
        <f>VLOOKUP(E85,wedstrijden!B:G,6,FALSE)</f>
        <v>ALG</v>
      </c>
      <c r="T85" s="1" t="str">
        <f>VLOOKUP($D85,schermers!$C:$O,8,FALSE)</f>
        <v>AMS</v>
      </c>
      <c r="U85" s="1" t="str">
        <f>IFERROR(VLOOKUP($D85,schermers!$C:$O,13,FALSE),"-")</f>
        <v>FIE11051996000</v>
      </c>
      <c r="V85" s="15">
        <f>IFERROR(VLOOKUP(E85,wedstrijden!B:H,7,FALSE),0)</f>
        <v>43427</v>
      </c>
      <c r="W85" s="15">
        <f>IFERROR(VLOOKUP(E85,wedstrijden!B:I,8,FALSE),0)</f>
        <v>43428</v>
      </c>
      <c r="X85" s="94">
        <f>IF(ISERROR(VLOOKUP(I85,lookups!G:I,3,FALSE)),0,IF(VLOOKUP(I85,lookups!G:I,3,FALSE)=0,0,VLOOKUP(I85,lookups!G:I,3,FALSE)))</f>
        <v>1000</v>
      </c>
      <c r="Y85" s="54">
        <f t="shared" ca="1" si="17"/>
        <v>999999999</v>
      </c>
      <c r="Z85" s="54">
        <f t="shared" si="18"/>
        <v>134110067</v>
      </c>
      <c r="AA85" s="54">
        <f>IF(LEFT(J85,2)&lt;&gt;"ok","-",IF(M85&lt;&gt;"","-",VLOOKUP(P85&amp;Q85&amp;I85&amp;H85,wedstrijden!A:B,2,FALSE)))</f>
        <v>134</v>
      </c>
      <c r="AB85" s="54">
        <f t="shared" ca="1" si="19"/>
        <v>0</v>
      </c>
      <c r="AC85" s="54">
        <f t="shared" si="20"/>
        <v>1</v>
      </c>
      <c r="AD85" s="54">
        <f t="shared" si="21"/>
        <v>1</v>
      </c>
      <c r="AE85" s="54">
        <f t="shared" si="22"/>
        <v>0</v>
      </c>
      <c r="AF85" s="54">
        <f t="shared" si="23"/>
        <v>1</v>
      </c>
      <c r="AG85" s="54">
        <f t="shared" si="24"/>
        <v>0</v>
      </c>
      <c r="AH85" s="54">
        <f t="shared" si="25"/>
        <v>0</v>
      </c>
      <c r="AI85" s="54">
        <f t="shared" si="26"/>
        <v>0</v>
      </c>
      <c r="AJ85" s="54">
        <f t="shared" si="27"/>
        <v>0</v>
      </c>
      <c r="AK85" s="54">
        <f t="shared" ca="1" si="28"/>
        <v>0</v>
      </c>
      <c r="AL85" s="1" t="str">
        <f>VLOOKUP(D85,schermers!C:T,16,FALSE)</f>
        <v>XXX</v>
      </c>
    </row>
    <row r="86" spans="1:38" x14ac:dyDescent="0.2">
      <c r="A86" s="54">
        <f t="shared" si="29"/>
        <v>84</v>
      </c>
      <c r="B86" s="54">
        <f t="shared" si="15"/>
        <v>452</v>
      </c>
      <c r="C86" s="54" t="str">
        <f t="shared" ca="1" si="16"/>
        <v/>
      </c>
      <c r="D86" s="54">
        <f>VLOOKUP(F86&amp;G86,schermers!B:C,2,FALSE)</f>
        <v>110067</v>
      </c>
      <c r="E86" s="54">
        <f>VLOOKUP(P86&amp;Q86&amp;I86&amp;H86,wedstrijden!A:B,2,FALSE)</f>
        <v>262</v>
      </c>
      <c r="F86" s="41" t="s">
        <v>989</v>
      </c>
      <c r="G86" s="41" t="s">
        <v>315</v>
      </c>
      <c r="H86" s="41" t="s">
        <v>2575</v>
      </c>
      <c r="I86" s="41" t="s">
        <v>505</v>
      </c>
      <c r="J86" s="63" t="s">
        <v>848</v>
      </c>
      <c r="K86" s="16">
        <v>43313</v>
      </c>
      <c r="L86" s="8">
        <v>43469</v>
      </c>
      <c r="O86" s="54">
        <f>VLOOKUP(D86&amp;R86,Ranglijst!D:E,2,FALSE)</f>
        <v>3339</v>
      </c>
      <c r="P86" s="1" t="str">
        <f>VLOOKUP($D86,schermers!$C:$O,5,FALSE)</f>
        <v>Dames</v>
      </c>
      <c r="Q86" s="1" t="str">
        <f>VLOOKUP($D86,schermers!$C:$O,6,FALSE)</f>
        <v>Floret</v>
      </c>
      <c r="R86" s="1" t="str">
        <f>VLOOKUP(P86,lookups!A:B,2,FALSE)&amp;VLOOKUP(aanmeldingen!Q86,lookups!D:E,2,FALSE)&amp;VLOOKUP(I86,lookups!G:H,2,FALSE)</f>
        <v>DFS</v>
      </c>
      <c r="S86" s="1" t="str">
        <f>VLOOKUP(E86,wedstrijden!B:G,6,FALSE)</f>
        <v>ITA</v>
      </c>
      <c r="T86" s="1" t="str">
        <f>VLOOKUP($D86,schermers!$C:$O,8,FALSE)</f>
        <v>AMS</v>
      </c>
      <c r="U86" s="1" t="str">
        <f>IFERROR(VLOOKUP($D86,schermers!$C:$O,13,FALSE),"-")</f>
        <v>FIE11051996000</v>
      </c>
      <c r="V86" s="15">
        <f>IFERROR(VLOOKUP(E86,wedstrijden!B:H,7,FALSE),0)</f>
        <v>43504</v>
      </c>
      <c r="W86" s="15">
        <f>IFERROR(VLOOKUP(E86,wedstrijden!B:I,8,FALSE),0)</f>
        <v>43506</v>
      </c>
      <c r="X86" s="94">
        <f>IF(ISERROR(VLOOKUP(I86,lookups!G:I,3,FALSE)),0,IF(VLOOKUP(I86,lookups!G:I,3,FALSE)=0,0,VLOOKUP(I86,lookups!G:I,3,FALSE)))</f>
        <v>1000</v>
      </c>
      <c r="Y86" s="54">
        <f t="shared" ca="1" si="17"/>
        <v>999999999</v>
      </c>
      <c r="Z86" s="54">
        <f t="shared" si="18"/>
        <v>262110067</v>
      </c>
      <c r="AA86" s="54">
        <f>IF(LEFT(J86,2)&lt;&gt;"ok","-",IF(M86&lt;&gt;"","-",VLOOKUP(P86&amp;Q86&amp;I86&amp;H86,wedstrijden!A:B,2,FALSE)))</f>
        <v>262</v>
      </c>
      <c r="AB86" s="54">
        <f t="shared" ca="1" si="19"/>
        <v>0</v>
      </c>
      <c r="AC86" s="54">
        <f t="shared" si="20"/>
        <v>1</v>
      </c>
      <c r="AD86" s="54">
        <f t="shared" si="21"/>
        <v>1</v>
      </c>
      <c r="AE86" s="54">
        <f t="shared" si="22"/>
        <v>0</v>
      </c>
      <c r="AF86" s="54">
        <f t="shared" si="23"/>
        <v>1</v>
      </c>
      <c r="AG86" s="54">
        <f t="shared" si="24"/>
        <v>0</v>
      </c>
      <c r="AH86" s="54">
        <f t="shared" si="25"/>
        <v>0</v>
      </c>
      <c r="AI86" s="54">
        <f t="shared" si="26"/>
        <v>0</v>
      </c>
      <c r="AJ86" s="54">
        <f t="shared" si="27"/>
        <v>0</v>
      </c>
      <c r="AK86" s="54">
        <f t="shared" ca="1" si="28"/>
        <v>0</v>
      </c>
      <c r="AL86" s="1" t="str">
        <f>VLOOKUP(D86,schermers!C:T,16,FALSE)</f>
        <v>XXX</v>
      </c>
    </row>
    <row r="87" spans="1:38" x14ac:dyDescent="0.2">
      <c r="A87" s="54">
        <f t="shared" si="29"/>
        <v>85</v>
      </c>
      <c r="B87" s="54">
        <f t="shared" si="15"/>
        <v>419</v>
      </c>
      <c r="C87" s="54" t="str">
        <f t="shared" ca="1" si="16"/>
        <v/>
      </c>
      <c r="D87" s="54">
        <f>VLOOKUP(F87&amp;G87,schermers!B:C,2,FALSE)</f>
        <v>110067</v>
      </c>
      <c r="E87" s="54">
        <f>VLOOKUP(P87&amp;Q87&amp;I87&amp;H87,wedstrijden!A:B,2,FALSE)</f>
        <v>234</v>
      </c>
      <c r="F87" s="41" t="s">
        <v>989</v>
      </c>
      <c r="G87" s="41" t="s">
        <v>315</v>
      </c>
      <c r="H87" s="41" t="s">
        <v>822</v>
      </c>
      <c r="I87" s="41" t="s">
        <v>504</v>
      </c>
      <c r="J87" s="63" t="s">
        <v>848</v>
      </c>
      <c r="K87" s="16">
        <v>43313</v>
      </c>
      <c r="L87" s="8">
        <v>43440</v>
      </c>
      <c r="O87" s="54">
        <f>VLOOKUP(D87&amp;R87,Ranglijst!D:E,2,FALSE)</f>
        <v>3339</v>
      </c>
      <c r="P87" s="1" t="str">
        <f>VLOOKUP($D87,schermers!$C:$O,5,FALSE)</f>
        <v>Dames</v>
      </c>
      <c r="Q87" s="1" t="str">
        <f>VLOOKUP($D87,schermers!$C:$O,6,FALSE)</f>
        <v>Floret</v>
      </c>
      <c r="R87" s="1" t="str">
        <f>VLOOKUP(P87,lookups!A:B,2,FALSE)&amp;VLOOKUP(aanmeldingen!Q87,lookups!D:E,2,FALSE)&amp;VLOOKUP(I87,lookups!G:H,2,FALSE)</f>
        <v>DFS</v>
      </c>
      <c r="S87" s="1" t="str">
        <f>VLOOKUP(E87,wedstrijden!B:G,6,FALSE)</f>
        <v>FRA</v>
      </c>
      <c r="T87" s="1" t="str">
        <f>VLOOKUP($D87,schermers!$C:$O,8,FALSE)</f>
        <v>AMS</v>
      </c>
      <c r="U87" s="1" t="str">
        <f>IFERROR(VLOOKUP($D87,schermers!$C:$O,13,FALSE),"-")</f>
        <v>FIE11051996000</v>
      </c>
      <c r="V87" s="15">
        <f>IFERROR(VLOOKUP(E87,wedstrijden!B:H,7,FALSE),0)</f>
        <v>43490</v>
      </c>
      <c r="W87" s="15">
        <f>IFERROR(VLOOKUP(E87,wedstrijden!B:I,8,FALSE),0)</f>
        <v>43491</v>
      </c>
      <c r="X87" s="94">
        <f>IF(ISERROR(VLOOKUP(I87,lookups!G:I,3,FALSE)),0,IF(VLOOKUP(I87,lookups!G:I,3,FALSE)=0,0,VLOOKUP(I87,lookups!G:I,3,FALSE)))</f>
        <v>1000</v>
      </c>
      <c r="Y87" s="54">
        <f t="shared" ca="1" si="17"/>
        <v>999999999</v>
      </c>
      <c r="Z87" s="54">
        <f t="shared" si="18"/>
        <v>234110067</v>
      </c>
      <c r="AA87" s="54">
        <f>IF(LEFT(J87,2)&lt;&gt;"ok","-",IF(M87&lt;&gt;"","-",VLOOKUP(P87&amp;Q87&amp;I87&amp;H87,wedstrijden!A:B,2,FALSE)))</f>
        <v>234</v>
      </c>
      <c r="AB87" s="54">
        <f t="shared" ca="1" si="19"/>
        <v>0</v>
      </c>
      <c r="AC87" s="54">
        <f t="shared" si="20"/>
        <v>1</v>
      </c>
      <c r="AD87" s="54">
        <f t="shared" si="21"/>
        <v>1</v>
      </c>
      <c r="AE87" s="54">
        <f t="shared" si="22"/>
        <v>0</v>
      </c>
      <c r="AF87" s="54">
        <f t="shared" si="23"/>
        <v>1</v>
      </c>
      <c r="AG87" s="54">
        <f t="shared" si="24"/>
        <v>0</v>
      </c>
      <c r="AH87" s="54">
        <f t="shared" si="25"/>
        <v>0</v>
      </c>
      <c r="AI87" s="54">
        <f t="shared" si="26"/>
        <v>0</v>
      </c>
      <c r="AJ87" s="54">
        <f t="shared" si="27"/>
        <v>0</v>
      </c>
      <c r="AK87" s="54">
        <f t="shared" ca="1" si="28"/>
        <v>0</v>
      </c>
      <c r="AL87" s="1" t="str">
        <f>VLOOKUP(D87,schermers!C:T,16,FALSE)</f>
        <v>XXX</v>
      </c>
    </row>
    <row r="88" spans="1:38" x14ac:dyDescent="0.2">
      <c r="A88" s="54">
        <f t="shared" si="29"/>
        <v>86</v>
      </c>
      <c r="B88" s="54">
        <f t="shared" si="15"/>
        <v>565</v>
      </c>
      <c r="C88" s="54" t="str">
        <f t="shared" ca="1" si="16"/>
        <v/>
      </c>
      <c r="D88" s="54">
        <f>VLOOKUP(F88&amp;G88,schermers!B:C,2,FALSE)</f>
        <v>110067</v>
      </c>
      <c r="E88" s="54">
        <f>VLOOKUP(P88&amp;Q88&amp;I88&amp;H88,wedstrijden!A:B,2,FALSE)</f>
        <v>313</v>
      </c>
      <c r="F88" s="41" t="s">
        <v>989</v>
      </c>
      <c r="G88" s="41" t="s">
        <v>315</v>
      </c>
      <c r="H88" s="41" t="s">
        <v>3029</v>
      </c>
      <c r="I88" s="41" t="s">
        <v>504</v>
      </c>
      <c r="J88" s="63" t="s">
        <v>848</v>
      </c>
      <c r="K88" s="16">
        <v>43313</v>
      </c>
      <c r="L88" s="8">
        <v>43508</v>
      </c>
      <c r="O88" s="54">
        <f>VLOOKUP(D88&amp;R88,Ranglijst!D:E,2,FALSE)</f>
        <v>3339</v>
      </c>
      <c r="P88" s="1" t="str">
        <f>VLOOKUP($D88,schermers!$C:$O,5,FALSE)</f>
        <v>Dames</v>
      </c>
      <c r="Q88" s="1" t="str">
        <f>VLOOKUP($D88,schermers!$C:$O,6,FALSE)</f>
        <v>Floret</v>
      </c>
      <c r="R88" s="1" t="str">
        <f>VLOOKUP(P88,lookups!A:B,2,FALSE)&amp;VLOOKUP(aanmeldingen!Q88,lookups!D:E,2,FALSE)&amp;VLOOKUP(I88,lookups!G:H,2,FALSE)</f>
        <v>DFS</v>
      </c>
      <c r="S88" s="1" t="str">
        <f>VLOOKUP(E88,wedstrijden!B:G,6,FALSE)</f>
        <v>EGY</v>
      </c>
      <c r="T88" s="1" t="str">
        <f>VLOOKUP($D88,schermers!$C:$O,8,FALSE)</f>
        <v>AMS</v>
      </c>
      <c r="U88" s="1" t="str">
        <f>IFERROR(VLOOKUP($D88,schermers!$C:$O,13,FALSE),"-")</f>
        <v>FIE11051996000</v>
      </c>
      <c r="V88" s="15">
        <f>IFERROR(VLOOKUP(E88,wedstrijden!B:H,7,FALSE),0)</f>
        <v>43525</v>
      </c>
      <c r="W88" s="15">
        <f>IFERROR(VLOOKUP(E88,wedstrijden!B:I,8,FALSE),0)</f>
        <v>43526</v>
      </c>
      <c r="X88" s="94">
        <f>IF(ISERROR(VLOOKUP(I88,lookups!G:I,3,FALSE)),0,IF(VLOOKUP(I88,lookups!G:I,3,FALSE)=0,0,VLOOKUP(I88,lookups!G:I,3,FALSE)))</f>
        <v>1000</v>
      </c>
      <c r="Y88" s="54">
        <f t="shared" ca="1" si="17"/>
        <v>999999999</v>
      </c>
      <c r="Z88" s="54">
        <f t="shared" si="18"/>
        <v>313110067</v>
      </c>
      <c r="AA88" s="54">
        <f>IF(LEFT(J88,2)&lt;&gt;"ok","-",IF(M88&lt;&gt;"","-",VLOOKUP(P88&amp;Q88&amp;I88&amp;H88,wedstrijden!A:B,2,FALSE)))</f>
        <v>313</v>
      </c>
      <c r="AB88" s="54">
        <f t="shared" ca="1" si="19"/>
        <v>0</v>
      </c>
      <c r="AC88" s="54">
        <f t="shared" si="20"/>
        <v>1</v>
      </c>
      <c r="AD88" s="54">
        <f t="shared" si="21"/>
        <v>1</v>
      </c>
      <c r="AE88" s="54">
        <f t="shared" si="22"/>
        <v>0</v>
      </c>
      <c r="AF88" s="54">
        <f t="shared" si="23"/>
        <v>1</v>
      </c>
      <c r="AG88" s="54">
        <f t="shared" si="24"/>
        <v>0</v>
      </c>
      <c r="AH88" s="54">
        <f t="shared" si="25"/>
        <v>0</v>
      </c>
      <c r="AI88" s="54">
        <f t="shared" si="26"/>
        <v>0</v>
      </c>
      <c r="AJ88" s="54">
        <f t="shared" si="27"/>
        <v>0</v>
      </c>
      <c r="AK88" s="54">
        <f t="shared" ca="1" si="28"/>
        <v>0</v>
      </c>
      <c r="AL88" s="1" t="str">
        <f>VLOOKUP(D88,schermers!C:T,16,FALSE)</f>
        <v>XXX</v>
      </c>
    </row>
    <row r="89" spans="1:38" x14ac:dyDescent="0.2">
      <c r="A89" s="54">
        <f t="shared" si="29"/>
        <v>87</v>
      </c>
      <c r="B89" s="54">
        <f t="shared" si="15"/>
        <v>655</v>
      </c>
      <c r="C89" s="54" t="str">
        <f t="shared" ca="1" si="16"/>
        <v/>
      </c>
      <c r="D89" s="54">
        <f>VLOOKUP(F89&amp;G89,schermers!B:C,2,FALSE)</f>
        <v>110067</v>
      </c>
      <c r="E89" s="54">
        <f>VLOOKUP(P89&amp;Q89&amp;I89&amp;H89,wedstrijden!A:B,2,FALSE)</f>
        <v>376</v>
      </c>
      <c r="F89" s="41" t="s">
        <v>989</v>
      </c>
      <c r="G89" s="41" t="s">
        <v>315</v>
      </c>
      <c r="H89" s="41" t="s">
        <v>494</v>
      </c>
      <c r="I89" s="41" t="s">
        <v>504</v>
      </c>
      <c r="J89" s="63" t="s">
        <v>848</v>
      </c>
      <c r="K89" s="16">
        <v>43313</v>
      </c>
      <c r="L89" s="8">
        <v>43554</v>
      </c>
      <c r="O89" s="54">
        <f>VLOOKUP(D89&amp;R89,Ranglijst!D:E,2,FALSE)</f>
        <v>3339</v>
      </c>
      <c r="P89" s="1" t="str">
        <f>VLOOKUP($D89,schermers!$C:$O,5,FALSE)</f>
        <v>Dames</v>
      </c>
      <c r="Q89" s="1" t="str">
        <f>VLOOKUP($D89,schermers!$C:$O,6,FALSE)</f>
        <v>Floret</v>
      </c>
      <c r="R89" s="1" t="str">
        <f>VLOOKUP(P89,lookups!A:B,2,FALSE)&amp;VLOOKUP(aanmeldingen!Q89,lookups!D:E,2,FALSE)&amp;VLOOKUP(I89,lookups!G:H,2,FALSE)</f>
        <v>DFS</v>
      </c>
      <c r="S89" s="1" t="str">
        <f>VLOOKUP(E89,wedstrijden!B:G,6,FALSE)</f>
        <v>GER</v>
      </c>
      <c r="T89" s="1" t="str">
        <f>VLOOKUP($D89,schermers!$C:$O,8,FALSE)</f>
        <v>AMS</v>
      </c>
      <c r="U89" s="1" t="str">
        <f>IFERROR(VLOOKUP($D89,schermers!$C:$O,13,FALSE),"-")</f>
        <v>FIE11051996000</v>
      </c>
      <c r="V89" s="15">
        <f>IFERROR(VLOOKUP(E89,wedstrijden!B:H,7,FALSE),0)</f>
        <v>43588</v>
      </c>
      <c r="W89" s="15">
        <f>IFERROR(VLOOKUP(E89,wedstrijden!B:I,8,FALSE),0)</f>
        <v>43589</v>
      </c>
      <c r="X89" s="94">
        <f>IF(ISERROR(VLOOKUP(I89,lookups!G:I,3,FALSE)),0,IF(VLOOKUP(I89,lookups!G:I,3,FALSE)=0,0,VLOOKUP(I89,lookups!G:I,3,FALSE)))</f>
        <v>1000</v>
      </c>
      <c r="Y89" s="54">
        <f t="shared" ca="1" si="17"/>
        <v>999999999</v>
      </c>
      <c r="Z89" s="54">
        <f t="shared" si="18"/>
        <v>376110067</v>
      </c>
      <c r="AA89" s="54">
        <f>IF(LEFT(J89,2)&lt;&gt;"ok","-",IF(M89&lt;&gt;"","-",VLOOKUP(P89&amp;Q89&amp;I89&amp;H89,wedstrijden!A:B,2,FALSE)))</f>
        <v>376</v>
      </c>
      <c r="AB89" s="54">
        <f t="shared" ca="1" si="19"/>
        <v>0</v>
      </c>
      <c r="AC89" s="54">
        <f t="shared" si="20"/>
        <v>1</v>
      </c>
      <c r="AD89" s="54">
        <f t="shared" si="21"/>
        <v>1</v>
      </c>
      <c r="AE89" s="54">
        <f t="shared" si="22"/>
        <v>0</v>
      </c>
      <c r="AF89" s="54">
        <f t="shared" si="23"/>
        <v>1</v>
      </c>
      <c r="AG89" s="54">
        <f t="shared" si="24"/>
        <v>0</v>
      </c>
      <c r="AH89" s="54">
        <f t="shared" si="25"/>
        <v>0</v>
      </c>
      <c r="AI89" s="54">
        <f t="shared" si="26"/>
        <v>0</v>
      </c>
      <c r="AJ89" s="54">
        <f t="shared" si="27"/>
        <v>0</v>
      </c>
      <c r="AK89" s="54">
        <f t="shared" ca="1" si="28"/>
        <v>0</v>
      </c>
      <c r="AL89" s="1" t="str">
        <f>VLOOKUP(D89,schermers!C:T,16,FALSE)</f>
        <v>XXX</v>
      </c>
    </row>
    <row r="90" spans="1:38" x14ac:dyDescent="0.2">
      <c r="A90" s="54">
        <f t="shared" si="29"/>
        <v>88</v>
      </c>
      <c r="B90" s="54">
        <f t="shared" si="15"/>
        <v>589</v>
      </c>
      <c r="C90" s="54" t="str">
        <f t="shared" ca="1" si="16"/>
        <v/>
      </c>
      <c r="D90" s="54">
        <f>VLOOKUP(F90&amp;G90,schermers!B:C,2,FALSE)</f>
        <v>110067</v>
      </c>
      <c r="E90" s="54">
        <f>VLOOKUP(P90&amp;Q90&amp;I90&amp;H90,wedstrijden!A:B,2,FALSE)</f>
        <v>331</v>
      </c>
      <c r="F90" s="41" t="s">
        <v>989</v>
      </c>
      <c r="G90" s="41" t="s">
        <v>315</v>
      </c>
      <c r="H90" s="41" t="s">
        <v>2576</v>
      </c>
      <c r="I90" s="41" t="s">
        <v>505</v>
      </c>
      <c r="J90" s="63" t="s">
        <v>848</v>
      </c>
      <c r="K90" s="16">
        <v>43313</v>
      </c>
      <c r="L90" s="8">
        <v>43512</v>
      </c>
      <c r="O90" s="54">
        <f>VLOOKUP(D90&amp;R90,Ranglijst!D:E,2,FALSE)</f>
        <v>3339</v>
      </c>
      <c r="P90" s="1" t="str">
        <f>VLOOKUP($D90,schermers!$C:$O,5,FALSE)</f>
        <v>Dames</v>
      </c>
      <c r="Q90" s="1" t="str">
        <f>VLOOKUP($D90,schermers!$C:$O,6,FALSE)</f>
        <v>Floret</v>
      </c>
      <c r="R90" s="1" t="str">
        <f>VLOOKUP(P90,lookups!A:B,2,FALSE)&amp;VLOOKUP(aanmeldingen!Q90,lookups!D:E,2,FALSE)&amp;VLOOKUP(I90,lookups!G:H,2,FALSE)</f>
        <v>DFS</v>
      </c>
      <c r="S90" s="1" t="str">
        <f>VLOOKUP(E90,wedstrijden!B:G,6,FALSE)</f>
        <v>USA</v>
      </c>
      <c r="T90" s="1" t="str">
        <f>VLOOKUP($D90,schermers!$C:$O,8,FALSE)</f>
        <v>AMS</v>
      </c>
      <c r="U90" s="1" t="str">
        <f>IFERROR(VLOOKUP($D90,schermers!$C:$O,13,FALSE),"-")</f>
        <v>FIE11051996000</v>
      </c>
      <c r="V90" s="15">
        <f>IFERROR(VLOOKUP(E90,wedstrijden!B:H,7,FALSE),0)</f>
        <v>43539</v>
      </c>
      <c r="W90" s="15">
        <f>IFERROR(VLOOKUP(E90,wedstrijden!B:I,8,FALSE),0)</f>
        <v>43541</v>
      </c>
      <c r="X90" s="94">
        <f>IF(ISERROR(VLOOKUP(I90,lookups!G:I,3,FALSE)),0,IF(VLOOKUP(I90,lookups!G:I,3,FALSE)=0,0,VLOOKUP(I90,lookups!G:I,3,FALSE)))</f>
        <v>1000</v>
      </c>
      <c r="Y90" s="54">
        <f t="shared" ca="1" si="17"/>
        <v>999999999</v>
      </c>
      <c r="Z90" s="54">
        <f t="shared" si="18"/>
        <v>331110067</v>
      </c>
      <c r="AA90" s="54">
        <f>IF(LEFT(J90,2)&lt;&gt;"ok","-",IF(M90&lt;&gt;"","-",VLOOKUP(P90&amp;Q90&amp;I90&amp;H90,wedstrijden!A:B,2,FALSE)))</f>
        <v>331</v>
      </c>
      <c r="AB90" s="54">
        <f t="shared" ca="1" si="19"/>
        <v>0</v>
      </c>
      <c r="AC90" s="54">
        <f t="shared" si="20"/>
        <v>1</v>
      </c>
      <c r="AD90" s="54">
        <f t="shared" si="21"/>
        <v>1</v>
      </c>
      <c r="AE90" s="54">
        <f t="shared" si="22"/>
        <v>0</v>
      </c>
      <c r="AF90" s="54">
        <f t="shared" si="23"/>
        <v>1</v>
      </c>
      <c r="AG90" s="54">
        <f t="shared" si="24"/>
        <v>0</v>
      </c>
      <c r="AH90" s="54">
        <f t="shared" si="25"/>
        <v>0</v>
      </c>
      <c r="AI90" s="54">
        <f t="shared" si="26"/>
        <v>0</v>
      </c>
      <c r="AJ90" s="54">
        <f t="shared" si="27"/>
        <v>0</v>
      </c>
      <c r="AK90" s="54">
        <f t="shared" ca="1" si="28"/>
        <v>0</v>
      </c>
      <c r="AL90" s="1" t="str">
        <f>VLOOKUP(D90,schermers!C:T,16,FALSE)</f>
        <v>XXX</v>
      </c>
    </row>
    <row r="91" spans="1:38" x14ac:dyDescent="0.2">
      <c r="A91" s="54">
        <f t="shared" si="29"/>
        <v>89</v>
      </c>
      <c r="B91" s="54">
        <f t="shared" si="15"/>
        <v>120</v>
      </c>
      <c r="C91" s="54" t="str">
        <f t="shared" ca="1" si="16"/>
        <v/>
      </c>
      <c r="D91" s="54">
        <f>VLOOKUP(F91&amp;G91,schermers!B:C,2,FALSE)</f>
        <v>110067</v>
      </c>
      <c r="E91" s="54">
        <f>VLOOKUP(P91&amp;Q91&amp;I91&amp;H91,wedstrijden!A:B,2,FALSE)</f>
        <v>72</v>
      </c>
      <c r="F91" s="41" t="s">
        <v>989</v>
      </c>
      <c r="G91" s="41" t="s">
        <v>315</v>
      </c>
      <c r="H91" s="41" t="s">
        <v>2577</v>
      </c>
      <c r="I91" s="41" t="s">
        <v>1091</v>
      </c>
      <c r="J91" s="63" t="s">
        <v>848</v>
      </c>
      <c r="K91" s="16">
        <v>43313</v>
      </c>
      <c r="L91" s="8">
        <v>43373</v>
      </c>
      <c r="O91" s="54">
        <f>VLOOKUP(D91&amp;R91,Ranglijst!D:E,2,FALSE)</f>
        <v>3339</v>
      </c>
      <c r="P91" s="1" t="str">
        <f>VLOOKUP($D91,schermers!$C:$O,5,FALSE)</f>
        <v>Dames</v>
      </c>
      <c r="Q91" s="1" t="str">
        <f>VLOOKUP($D91,schermers!$C:$O,6,FALSE)</f>
        <v>Floret</v>
      </c>
      <c r="R91" s="1" t="str">
        <f>VLOOKUP(P91,lookups!A:B,2,FALSE)&amp;VLOOKUP(aanmeldingen!Q91,lookups!D:E,2,FALSE)&amp;VLOOKUP(I91,lookups!G:H,2,FALSE)</f>
        <v>DFS</v>
      </c>
      <c r="S91" s="1" t="str">
        <f>VLOOKUP(E91,wedstrijden!B:G,6,FALSE)</f>
        <v>ESP</v>
      </c>
      <c r="T91" s="1" t="str">
        <f>VLOOKUP($D91,schermers!$C:$O,8,FALSE)</f>
        <v>AMS</v>
      </c>
      <c r="U91" s="1" t="str">
        <f>IFERROR(VLOOKUP($D91,schermers!$C:$O,13,FALSE),"-")</f>
        <v>FIE11051996000</v>
      </c>
      <c r="V91" s="15">
        <f>IFERROR(VLOOKUP(E91,wedstrijden!B:H,7,FALSE),0)</f>
        <v>43400</v>
      </c>
      <c r="W91" s="15">
        <f>IFERROR(VLOOKUP(E91,wedstrijden!B:I,8,FALSE),0)</f>
        <v>43401</v>
      </c>
      <c r="X91" s="94">
        <f>IF(ISERROR(VLOOKUP(I91,lookups!G:I,3,FALSE)),0,IF(VLOOKUP(I91,lookups!G:I,3,FALSE)=0,0,VLOOKUP(I91,lookups!G:I,3,FALSE)))</f>
        <v>500</v>
      </c>
      <c r="Y91" s="54">
        <f t="shared" ca="1" si="17"/>
        <v>999999999</v>
      </c>
      <c r="Z91" s="54">
        <f t="shared" si="18"/>
        <v>72110067</v>
      </c>
      <c r="AA91" s="54">
        <f>IF(LEFT(J91,2)&lt;&gt;"ok","-",IF(M91&lt;&gt;"","-",VLOOKUP(P91&amp;Q91&amp;I91&amp;H91,wedstrijden!A:B,2,FALSE)))</f>
        <v>72</v>
      </c>
      <c r="AB91" s="54">
        <f t="shared" ca="1" si="19"/>
        <v>0</v>
      </c>
      <c r="AC91" s="54">
        <f t="shared" si="20"/>
        <v>1</v>
      </c>
      <c r="AD91" s="54">
        <f t="shared" si="21"/>
        <v>1</v>
      </c>
      <c r="AE91" s="54">
        <f t="shared" si="22"/>
        <v>0</v>
      </c>
      <c r="AF91" s="54">
        <f t="shared" si="23"/>
        <v>1</v>
      </c>
      <c r="AG91" s="54">
        <f t="shared" si="24"/>
        <v>1</v>
      </c>
      <c r="AH91" s="54">
        <f t="shared" si="25"/>
        <v>1</v>
      </c>
      <c r="AI91" s="54">
        <f t="shared" si="26"/>
        <v>1</v>
      </c>
      <c r="AJ91" s="54">
        <f t="shared" si="27"/>
        <v>1</v>
      </c>
      <c r="AK91" s="54">
        <f t="shared" ca="1" si="28"/>
        <v>1</v>
      </c>
      <c r="AL91" s="1" t="str">
        <f>VLOOKUP(D91,schermers!C:T,16,FALSE)</f>
        <v>XXX</v>
      </c>
    </row>
    <row r="92" spans="1:38" x14ac:dyDescent="0.2">
      <c r="A92" s="54">
        <f t="shared" si="29"/>
        <v>90</v>
      </c>
      <c r="B92" s="54">
        <f t="shared" si="15"/>
        <v>666</v>
      </c>
      <c r="C92" s="54" t="str">
        <f t="shared" ca="1" si="16"/>
        <v/>
      </c>
      <c r="D92" s="54">
        <f>VLOOKUP(F92&amp;G92,schermers!B:C,2,FALSE)</f>
        <v>110067</v>
      </c>
      <c r="E92" s="54">
        <f>VLOOKUP(P92&amp;Q92&amp;I92&amp;H92,wedstrijden!A:B,2,FALSE)</f>
        <v>387</v>
      </c>
      <c r="F92" s="41" t="s">
        <v>989</v>
      </c>
      <c r="G92" s="41" t="s">
        <v>315</v>
      </c>
      <c r="H92" s="41" t="s">
        <v>691</v>
      </c>
      <c r="I92" s="41" t="s">
        <v>505</v>
      </c>
      <c r="J92" s="63" t="s">
        <v>848</v>
      </c>
      <c r="K92" s="16">
        <v>43313</v>
      </c>
      <c r="L92" s="8">
        <v>43554</v>
      </c>
      <c r="O92" s="54">
        <f>VLOOKUP(D92&amp;R92,Ranglijst!D:E,2,FALSE)</f>
        <v>3339</v>
      </c>
      <c r="P92" s="1" t="str">
        <f>VLOOKUP($D92,schermers!$C:$O,5,FALSE)</f>
        <v>Dames</v>
      </c>
      <c r="Q92" s="1" t="str">
        <f>VLOOKUP($D92,schermers!$C:$O,6,FALSE)</f>
        <v>Floret</v>
      </c>
      <c r="R92" s="1" t="str">
        <f>VLOOKUP(P92,lookups!A:B,2,FALSE)&amp;VLOOKUP(aanmeldingen!Q92,lookups!D:E,2,FALSE)&amp;VLOOKUP(I92,lookups!G:H,2,FALSE)</f>
        <v>DFS</v>
      </c>
      <c r="S92" s="1" t="str">
        <f>VLOOKUP(E92,wedstrijden!B:G,6,FALSE)</f>
        <v>CHN</v>
      </c>
      <c r="T92" s="1" t="str">
        <f>VLOOKUP($D92,schermers!$C:$O,8,FALSE)</f>
        <v>AMS</v>
      </c>
      <c r="U92" s="1" t="str">
        <f>IFERROR(VLOOKUP($D92,schermers!$C:$O,13,FALSE),"-")</f>
        <v>FIE11051996000</v>
      </c>
      <c r="V92" s="15">
        <f>IFERROR(VLOOKUP(E92,wedstrijden!B:H,7,FALSE),0)</f>
        <v>43602</v>
      </c>
      <c r="W92" s="15">
        <f>IFERROR(VLOOKUP(E92,wedstrijden!B:I,8,FALSE),0)</f>
        <v>43604</v>
      </c>
      <c r="X92" s="94">
        <f>IF(ISERROR(VLOOKUP(I92,lookups!G:I,3,FALSE)),0,IF(VLOOKUP(I92,lookups!G:I,3,FALSE)=0,0,VLOOKUP(I92,lookups!G:I,3,FALSE)))</f>
        <v>1000</v>
      </c>
      <c r="Y92" s="54">
        <f t="shared" ca="1" si="17"/>
        <v>999999999</v>
      </c>
      <c r="Z92" s="54">
        <f t="shared" si="18"/>
        <v>387110067</v>
      </c>
      <c r="AA92" s="54">
        <f>IF(LEFT(J92,2)&lt;&gt;"ok","-",IF(M92&lt;&gt;"","-",VLOOKUP(P92&amp;Q92&amp;I92&amp;H92,wedstrijden!A:B,2,FALSE)))</f>
        <v>387</v>
      </c>
      <c r="AB92" s="54">
        <f t="shared" ca="1" si="19"/>
        <v>0</v>
      </c>
      <c r="AC92" s="54">
        <f t="shared" si="20"/>
        <v>1</v>
      </c>
      <c r="AD92" s="54">
        <f t="shared" si="21"/>
        <v>1</v>
      </c>
      <c r="AE92" s="54">
        <f t="shared" si="22"/>
        <v>0</v>
      </c>
      <c r="AF92" s="54">
        <f t="shared" si="23"/>
        <v>1</v>
      </c>
      <c r="AG92" s="54">
        <f t="shared" si="24"/>
        <v>0</v>
      </c>
      <c r="AH92" s="54">
        <f t="shared" si="25"/>
        <v>0</v>
      </c>
      <c r="AI92" s="54">
        <f t="shared" si="26"/>
        <v>0</v>
      </c>
      <c r="AJ92" s="54">
        <f t="shared" si="27"/>
        <v>0</v>
      </c>
      <c r="AK92" s="54">
        <f t="shared" ca="1" si="28"/>
        <v>0</v>
      </c>
      <c r="AL92" s="1" t="str">
        <f>VLOOKUP(D92,schermers!C:T,16,FALSE)</f>
        <v>XXX</v>
      </c>
    </row>
    <row r="93" spans="1:38" x14ac:dyDescent="0.2">
      <c r="A93" s="54">
        <f t="shared" si="29"/>
        <v>91</v>
      </c>
      <c r="B93" s="54">
        <f t="shared" si="15"/>
        <v>81</v>
      </c>
      <c r="C93" s="54" t="str">
        <f t="shared" ca="1" si="16"/>
        <v/>
      </c>
      <c r="D93" s="54">
        <f>VLOOKUP(F93&amp;G93,schermers!B:C,2,FALSE)</f>
        <v>113453</v>
      </c>
      <c r="E93" s="54">
        <f>VLOOKUP(P93&amp;Q93&amp;I93&amp;H93,wedstrijden!A:B,2,FALSE)</f>
        <v>31</v>
      </c>
      <c r="F93" s="41" t="s">
        <v>2098</v>
      </c>
      <c r="G93" s="41" t="s">
        <v>305</v>
      </c>
      <c r="H93" s="41" t="s">
        <v>662</v>
      </c>
      <c r="I93" s="41" t="s">
        <v>915</v>
      </c>
      <c r="J93" s="63" t="s">
        <v>848</v>
      </c>
      <c r="K93" s="16">
        <v>43315</v>
      </c>
      <c r="L93" s="8">
        <v>43348</v>
      </c>
      <c r="O93" s="54">
        <f>VLOOKUP(D93&amp;R93,Ranglijst!D:E,2,FALSE)</f>
        <v>2789</v>
      </c>
      <c r="P93" s="1" t="str">
        <f>VLOOKUP($D93,schermers!$C:$O,5,FALSE)</f>
        <v>Heren</v>
      </c>
      <c r="Q93" s="1" t="str">
        <f>VLOOKUP($D93,schermers!$C:$O,6,FALSE)</f>
        <v>Floret</v>
      </c>
      <c r="R93" s="1" t="str">
        <f>VLOOKUP(P93,lookups!A:B,2,FALSE)&amp;VLOOKUP(aanmeldingen!Q93,lookups!D:E,2,FALSE)&amp;VLOOKUP(I93,lookups!G:H,2,FALSE)</f>
        <v>HFC</v>
      </c>
      <c r="S93" s="1" t="str">
        <f>VLOOKUP(E93,wedstrijden!B:G,6,FALSE)</f>
        <v>GBR</v>
      </c>
      <c r="T93" s="1" t="str">
        <f>VLOOKUP($D93,schermers!$C:$O,8,FALSE)</f>
        <v>TRE</v>
      </c>
      <c r="U93" s="1" t="str">
        <f>IFERROR(VLOOKUP($D93,schermers!$C:$O,13,FALSE),"-")</f>
        <v>-</v>
      </c>
      <c r="V93" s="15">
        <f>IFERROR(VLOOKUP(E93,wedstrijden!B:H,7,FALSE),0)</f>
        <v>43372</v>
      </c>
      <c r="W93" s="15">
        <f>IFERROR(VLOOKUP(E93,wedstrijden!B:I,8,FALSE),0)</f>
        <v>43373</v>
      </c>
      <c r="X93" s="94">
        <f>IF(ISERROR(VLOOKUP(I93,lookups!G:I,3,FALSE)),0,IF(VLOOKUP(I93,lookups!G:I,3,FALSE)=0,0,VLOOKUP(I93,lookups!G:I,3,FALSE)))</f>
        <v>500</v>
      </c>
      <c r="Y93" s="54">
        <f t="shared" ca="1" si="17"/>
        <v>999999999</v>
      </c>
      <c r="Z93" s="54">
        <f t="shared" si="18"/>
        <v>31113453</v>
      </c>
      <c r="AA93" s="54">
        <f>IF(LEFT(J93,2)&lt;&gt;"ok","-",IF(M93&lt;&gt;"","-",VLOOKUP(P93&amp;Q93&amp;I93&amp;H93,wedstrijden!A:B,2,FALSE)))</f>
        <v>31</v>
      </c>
      <c r="AB93" s="54">
        <f t="shared" ca="1" si="19"/>
        <v>0</v>
      </c>
      <c r="AC93" s="54">
        <f t="shared" si="20"/>
        <v>1</v>
      </c>
      <c r="AD93" s="54">
        <f t="shared" si="21"/>
        <v>1</v>
      </c>
      <c r="AE93" s="54">
        <f t="shared" si="22"/>
        <v>0</v>
      </c>
      <c r="AF93" s="54">
        <f t="shared" si="23"/>
        <v>1</v>
      </c>
      <c r="AG93" s="54">
        <f t="shared" si="24"/>
        <v>1</v>
      </c>
      <c r="AH93" s="54">
        <f t="shared" si="25"/>
        <v>1</v>
      </c>
      <c r="AI93" s="54">
        <f t="shared" si="26"/>
        <v>1</v>
      </c>
      <c r="AJ93" s="54">
        <f t="shared" si="27"/>
        <v>1</v>
      </c>
      <c r="AK93" s="54">
        <f t="shared" ca="1" si="28"/>
        <v>1</v>
      </c>
      <c r="AL93" s="1" t="str">
        <f>VLOOKUP(D93,schermers!C:T,16,FALSE)</f>
        <v>XXX</v>
      </c>
    </row>
    <row r="94" spans="1:38" x14ac:dyDescent="0.2">
      <c r="A94" s="54">
        <f t="shared" si="29"/>
        <v>92</v>
      </c>
      <c r="B94" s="54">
        <f t="shared" si="15"/>
        <v>54</v>
      </c>
      <c r="C94" s="54" t="str">
        <f t="shared" ca="1" si="16"/>
        <v/>
      </c>
      <c r="D94" s="54">
        <f>VLOOKUP(F94&amp;G94,schermers!B:C,2,FALSE)</f>
        <v>109235</v>
      </c>
      <c r="E94" s="54">
        <f>VLOOKUP(P94&amp;Q94&amp;I94&amp;H94,wedstrijden!A:B,2,FALSE)</f>
        <v>7</v>
      </c>
      <c r="F94" s="41" t="s">
        <v>986</v>
      </c>
      <c r="G94" s="41" t="s">
        <v>987</v>
      </c>
      <c r="H94" s="41" t="s">
        <v>487</v>
      </c>
      <c r="I94" s="41" t="s">
        <v>1091</v>
      </c>
      <c r="J94" s="63" t="s">
        <v>848</v>
      </c>
      <c r="K94" s="16">
        <v>43315</v>
      </c>
      <c r="L94" s="8">
        <v>43348</v>
      </c>
      <c r="O94" s="54">
        <f>VLOOKUP(D94&amp;R94,Ranglijst!D:E,2,FALSE)</f>
        <v>1611</v>
      </c>
      <c r="P94" s="1" t="str">
        <f>VLOOKUP($D94,schermers!$C:$O,5,FALSE)</f>
        <v>Dames</v>
      </c>
      <c r="Q94" s="1" t="str">
        <f>VLOOKUP($D94,schermers!$C:$O,6,FALSE)</f>
        <v>Degen</v>
      </c>
      <c r="R94" s="1" t="str">
        <f>VLOOKUP(P94,lookups!A:B,2,FALSE)&amp;VLOOKUP(aanmeldingen!Q94,lookups!D:E,2,FALSE)&amp;VLOOKUP(I94,lookups!G:H,2,FALSE)</f>
        <v>DDS</v>
      </c>
      <c r="S94" s="1" t="str">
        <f>VLOOKUP(E94,wedstrijden!B:G,6,FALSE)</f>
        <v>SVK</v>
      </c>
      <c r="T94" s="1" t="str">
        <f>VLOOKUP($D94,schermers!$C:$O,8,FALSE)</f>
        <v>QUI</v>
      </c>
      <c r="U94" s="1" t="str">
        <f>IFERROR(VLOOKUP($D94,schermers!$C:$O,13,FALSE),"-")</f>
        <v>FIE16011994005</v>
      </c>
      <c r="V94" s="15">
        <f>IFERROR(VLOOKUP(E94,wedstrijden!B:H,7,FALSE),0)</f>
        <v>43358</v>
      </c>
      <c r="W94" s="15">
        <f>IFERROR(VLOOKUP(E94,wedstrijden!B:I,8,FALSE),0)</f>
        <v>43359</v>
      </c>
      <c r="X94" s="94">
        <f>IF(ISERROR(VLOOKUP(I94,lookups!G:I,3,FALSE)),0,IF(VLOOKUP(I94,lookups!G:I,3,FALSE)=0,0,VLOOKUP(I94,lookups!G:I,3,FALSE)))</f>
        <v>500</v>
      </c>
      <c r="Y94" s="54">
        <f t="shared" ca="1" si="17"/>
        <v>999999999</v>
      </c>
      <c r="Z94" s="54">
        <f t="shared" si="18"/>
        <v>7109235</v>
      </c>
      <c r="AA94" s="54">
        <f>IF(LEFT(J94,2)&lt;&gt;"ok","-",IF(M94&lt;&gt;"","-",VLOOKUP(P94&amp;Q94&amp;I94&amp;H94,wedstrijden!A:B,2,FALSE)))</f>
        <v>7</v>
      </c>
      <c r="AB94" s="54">
        <f t="shared" ca="1" si="19"/>
        <v>0</v>
      </c>
      <c r="AC94" s="54">
        <f t="shared" si="20"/>
        <v>1</v>
      </c>
      <c r="AD94" s="54">
        <f t="shared" si="21"/>
        <v>1</v>
      </c>
      <c r="AE94" s="54">
        <f t="shared" si="22"/>
        <v>0</v>
      </c>
      <c r="AF94" s="54">
        <f t="shared" si="23"/>
        <v>1</v>
      </c>
      <c r="AG94" s="54">
        <f t="shared" si="24"/>
        <v>1</v>
      </c>
      <c r="AH94" s="54">
        <f t="shared" si="25"/>
        <v>1</v>
      </c>
      <c r="AI94" s="54">
        <f t="shared" si="26"/>
        <v>1</v>
      </c>
      <c r="AJ94" s="54">
        <f t="shared" si="27"/>
        <v>1</v>
      </c>
      <c r="AK94" s="54">
        <f t="shared" ca="1" si="28"/>
        <v>1</v>
      </c>
      <c r="AL94" s="1" t="str">
        <f>VLOOKUP(D94,schermers!C:T,16,FALSE)</f>
        <v>XXX</v>
      </c>
    </row>
    <row r="95" spans="1:38" x14ac:dyDescent="0.2">
      <c r="A95" s="54">
        <f t="shared" si="29"/>
        <v>93</v>
      </c>
      <c r="B95" s="54" t="str">
        <f t="shared" si="15"/>
        <v/>
      </c>
      <c r="C95" s="54" t="str">
        <f t="shared" si="16"/>
        <v/>
      </c>
      <c r="D95" s="54">
        <f>VLOOKUP(F95&amp;G95,schermers!B:C,2,FALSE)</f>
        <v>101711</v>
      </c>
      <c r="E95" s="54">
        <f>VLOOKUP(P95&amp;Q95&amp;I95&amp;H95,wedstrijden!A:B,2,FALSE)</f>
        <v>29</v>
      </c>
      <c r="F95" s="41" t="s">
        <v>2544</v>
      </c>
      <c r="G95" s="41" t="s">
        <v>104</v>
      </c>
      <c r="H95" s="41" t="s">
        <v>2569</v>
      </c>
      <c r="I95" s="41" t="s">
        <v>1091</v>
      </c>
      <c r="J95" s="63" t="s">
        <v>2578</v>
      </c>
      <c r="K95" s="16">
        <v>43320</v>
      </c>
      <c r="O95" s="54">
        <f>VLOOKUP(D95&amp;R95,Ranglijst!D:E,2,FALSE)</f>
        <v>567</v>
      </c>
      <c r="P95" s="1" t="str">
        <f>VLOOKUP($D95,schermers!$C:$O,5,FALSE)</f>
        <v>Heren</v>
      </c>
      <c r="Q95" s="1" t="str">
        <f>VLOOKUP($D95,schermers!$C:$O,6,FALSE)</f>
        <v>Sabel</v>
      </c>
      <c r="R95" s="1" t="str">
        <f>VLOOKUP(P95,lookups!A:B,2,FALSE)&amp;VLOOKUP(aanmeldingen!Q95,lookups!D:E,2,FALSE)&amp;VLOOKUP(I95,lookups!G:H,2,FALSE)</f>
        <v>HSS</v>
      </c>
      <c r="S95" s="1" t="str">
        <f>VLOOKUP(E95,wedstrijden!B:G,6,FALSE)</f>
        <v>BEL</v>
      </c>
      <c r="T95" s="1" t="str">
        <f>VLOOKUP($D95,schermers!$C:$O,8,FALSE)</f>
        <v>DFC</v>
      </c>
      <c r="U95" s="1" t="str">
        <f>IFERROR(VLOOKUP($D95,schermers!$C:$O,13,FALSE),"-")</f>
        <v>FIE10041966000</v>
      </c>
      <c r="V95" s="15">
        <f>IFERROR(VLOOKUP(E95,wedstrijden!B:H,7,FALSE),0)</f>
        <v>43372</v>
      </c>
      <c r="W95" s="15">
        <f>IFERROR(VLOOKUP(E95,wedstrijden!B:I,8,FALSE),0)</f>
        <v>43373</v>
      </c>
      <c r="X95" s="94">
        <f>IF(ISERROR(VLOOKUP(I95,lookups!G:I,3,FALSE)),0,IF(VLOOKUP(I95,lookups!G:I,3,FALSE)=0,0,VLOOKUP(I95,lookups!G:I,3,FALSE)))</f>
        <v>500</v>
      </c>
      <c r="Y95" s="54">
        <f t="shared" si="17"/>
        <v>999999999</v>
      </c>
      <c r="Z95" s="54">
        <f t="shared" si="18"/>
        <v>999999999</v>
      </c>
      <c r="AA95" s="54" t="str">
        <f>IF(LEFT(J95,2)&lt;&gt;"ok","-",IF(M95&lt;&gt;"","-",VLOOKUP(P95&amp;Q95&amp;I95&amp;H95,wedstrijden!A:B,2,FALSE)))</f>
        <v>-</v>
      </c>
      <c r="AB95" s="54">
        <f t="shared" si="19"/>
        <v>0</v>
      </c>
      <c r="AC95" s="54">
        <f t="shared" si="20"/>
        <v>1</v>
      </c>
      <c r="AD95" s="54">
        <f t="shared" si="21"/>
        <v>0</v>
      </c>
      <c r="AE95" s="54">
        <f t="shared" si="22"/>
        <v>0</v>
      </c>
      <c r="AF95" s="54">
        <f t="shared" si="23"/>
        <v>0</v>
      </c>
      <c r="AG95" s="54">
        <f t="shared" si="24"/>
        <v>0</v>
      </c>
      <c r="AH95" s="54">
        <f t="shared" si="25"/>
        <v>0</v>
      </c>
      <c r="AI95" s="54">
        <f t="shared" si="26"/>
        <v>0</v>
      </c>
      <c r="AJ95" s="54">
        <f t="shared" si="27"/>
        <v>0</v>
      </c>
      <c r="AK95" s="54">
        <f t="shared" ca="1" si="28"/>
        <v>0</v>
      </c>
      <c r="AL95" s="1" t="str">
        <f>VLOOKUP(D95,schermers!C:T,16,FALSE)</f>
        <v>XXX</v>
      </c>
    </row>
    <row r="96" spans="1:38" x14ac:dyDescent="0.2">
      <c r="A96" s="54">
        <f t="shared" si="29"/>
        <v>94</v>
      </c>
      <c r="B96" s="54">
        <f t="shared" si="15"/>
        <v>281</v>
      </c>
      <c r="C96" s="54" t="str">
        <f t="shared" ca="1" si="16"/>
        <v/>
      </c>
      <c r="D96" s="54">
        <f>VLOOKUP(F96&amp;G96,schermers!B:C,2,FALSE)</f>
        <v>112916</v>
      </c>
      <c r="E96" s="54">
        <f>VLOOKUP(P96&amp;Q96&amp;I96&amp;H96,wedstrijden!A:B,2,FALSE)</f>
        <v>167</v>
      </c>
      <c r="F96" s="41" t="s">
        <v>1030</v>
      </c>
      <c r="G96" s="41" t="s">
        <v>1029</v>
      </c>
      <c r="H96" s="41" t="s">
        <v>2579</v>
      </c>
      <c r="I96" s="41" t="s">
        <v>480</v>
      </c>
      <c r="J96" s="63" t="s">
        <v>848</v>
      </c>
      <c r="K96" s="16">
        <v>43321</v>
      </c>
      <c r="L96" s="8">
        <v>43408</v>
      </c>
      <c r="O96" s="54">
        <f>VLOOKUP(D96&amp;R96,Ranglijst!D:E,2,FALSE)</f>
        <v>1026</v>
      </c>
      <c r="P96" s="1" t="str">
        <f>VLOOKUP($D96,schermers!$C:$O,5,FALSE)</f>
        <v>Heren</v>
      </c>
      <c r="Q96" s="1" t="str">
        <f>VLOOKUP($D96,schermers!$C:$O,6,FALSE)</f>
        <v>Degen</v>
      </c>
      <c r="R96" s="1" t="str">
        <f>VLOOKUP(P96,lookups!A:B,2,FALSE)&amp;VLOOKUP(aanmeldingen!Q96,lookups!D:E,2,FALSE)&amp;VLOOKUP(I96,lookups!G:H,2,FALSE)</f>
        <v>HDJ</v>
      </c>
      <c r="S96" s="1" t="str">
        <f>VLOOKUP(E96,wedstrijden!B:G,6,FALSE)</f>
        <v>LUX</v>
      </c>
      <c r="T96" s="1" t="str">
        <f>VLOOKUP($D96,schermers!$C:$O,8,FALSE)</f>
        <v>DBO</v>
      </c>
      <c r="U96" s="1" t="str">
        <f>IFERROR(VLOOKUP($D96,schermers!$C:$O,13,FALSE),"-")</f>
        <v>-</v>
      </c>
      <c r="V96" s="15">
        <f>IFERROR(VLOOKUP(E96,wedstrijden!B:H,7,FALSE),0)</f>
        <v>43435</v>
      </c>
      <c r="W96" s="15">
        <f>IFERROR(VLOOKUP(E96,wedstrijden!B:I,8,FALSE),0)</f>
        <v>43436</v>
      </c>
      <c r="X96" s="94">
        <f>IF(ISERROR(VLOOKUP(I96,lookups!G:I,3,FALSE)),0,IF(VLOOKUP(I96,lookups!G:I,3,FALSE)=0,0,VLOOKUP(I96,lookups!G:I,3,FALSE)))</f>
        <v>800</v>
      </c>
      <c r="Y96" s="54">
        <f t="shared" ca="1" si="17"/>
        <v>999999999</v>
      </c>
      <c r="Z96" s="54">
        <f t="shared" si="18"/>
        <v>167112916</v>
      </c>
      <c r="AA96" s="54">
        <f>IF(LEFT(J96,2)&lt;&gt;"ok","-",IF(M96&lt;&gt;"","-",VLOOKUP(P96&amp;Q96&amp;I96&amp;H96,wedstrijden!A:B,2,FALSE)))</f>
        <v>167</v>
      </c>
      <c r="AB96" s="54">
        <f t="shared" ca="1" si="19"/>
        <v>0</v>
      </c>
      <c r="AC96" s="54">
        <f t="shared" si="20"/>
        <v>1</v>
      </c>
      <c r="AD96" s="54">
        <f t="shared" si="21"/>
        <v>1</v>
      </c>
      <c r="AE96" s="54">
        <f t="shared" si="22"/>
        <v>0</v>
      </c>
      <c r="AF96" s="54">
        <f t="shared" si="23"/>
        <v>1</v>
      </c>
      <c r="AG96" s="54">
        <f t="shared" si="24"/>
        <v>1</v>
      </c>
      <c r="AH96" s="54">
        <f t="shared" si="25"/>
        <v>1</v>
      </c>
      <c r="AI96" s="54">
        <f t="shared" si="26"/>
        <v>1</v>
      </c>
      <c r="AJ96" s="54">
        <f t="shared" si="27"/>
        <v>1</v>
      </c>
      <c r="AK96" s="54">
        <f t="shared" ca="1" si="28"/>
        <v>1</v>
      </c>
      <c r="AL96" s="1" t="str">
        <f>VLOOKUP(D96,schermers!C:T,16,FALSE)</f>
        <v>XXX</v>
      </c>
    </row>
    <row r="97" spans="1:38" x14ac:dyDescent="0.2">
      <c r="A97" s="54">
        <f t="shared" si="29"/>
        <v>95</v>
      </c>
      <c r="B97" s="54">
        <f t="shared" si="15"/>
        <v>208</v>
      </c>
      <c r="C97" s="54" t="str">
        <f t="shared" ca="1" si="16"/>
        <v/>
      </c>
      <c r="D97" s="54">
        <f>VLOOKUP(F97&amp;G97,schermers!B:C,2,FALSE)</f>
        <v>112916</v>
      </c>
      <c r="E97" s="54">
        <f>VLOOKUP(P97&amp;Q97&amp;I97&amp;H97,wedstrijden!A:B,2,FALSE)</f>
        <v>138</v>
      </c>
      <c r="F97" s="41" t="s">
        <v>1030</v>
      </c>
      <c r="G97" s="41" t="s">
        <v>1029</v>
      </c>
      <c r="H97" s="41" t="s">
        <v>492</v>
      </c>
      <c r="I97" s="41" t="s">
        <v>915</v>
      </c>
      <c r="J97" s="63" t="s">
        <v>848</v>
      </c>
      <c r="K97" s="16">
        <v>43321</v>
      </c>
      <c r="L97" s="8">
        <v>43386</v>
      </c>
      <c r="O97" s="54">
        <f>VLOOKUP(D97&amp;R97,Ranglijst!D:E,2,FALSE)</f>
        <v>2775</v>
      </c>
      <c r="P97" s="1" t="str">
        <f>VLOOKUP($D97,schermers!$C:$O,5,FALSE)</f>
        <v>Heren</v>
      </c>
      <c r="Q97" s="1" t="str">
        <f>VLOOKUP($D97,schermers!$C:$O,6,FALSE)</f>
        <v>Degen</v>
      </c>
      <c r="R97" s="1" t="str">
        <f>VLOOKUP(P97,lookups!A:B,2,FALSE)&amp;VLOOKUP(aanmeldingen!Q97,lookups!D:E,2,FALSE)&amp;VLOOKUP(I97,lookups!G:H,2,FALSE)</f>
        <v>HDC</v>
      </c>
      <c r="S97" s="1" t="str">
        <f>VLOOKUP(E97,wedstrijden!B:G,6,FALSE)</f>
        <v>GER</v>
      </c>
      <c r="T97" s="1" t="str">
        <f>VLOOKUP($D97,schermers!$C:$O,8,FALSE)</f>
        <v>DBO</v>
      </c>
      <c r="U97" s="1" t="str">
        <f>IFERROR(VLOOKUP($D97,schermers!$C:$O,13,FALSE),"-")</f>
        <v>-</v>
      </c>
      <c r="V97" s="15">
        <f>IFERROR(VLOOKUP(E97,wedstrijden!B:H,7,FALSE),0)</f>
        <v>43428</v>
      </c>
      <c r="W97" s="15">
        <f>IFERROR(VLOOKUP(E97,wedstrijden!B:I,8,FALSE),0)</f>
        <v>43429</v>
      </c>
      <c r="X97" s="94">
        <f>IF(ISERROR(VLOOKUP(I97,lookups!G:I,3,FALSE)),0,IF(VLOOKUP(I97,lookups!G:I,3,FALSE)=0,0,VLOOKUP(I97,lookups!G:I,3,FALSE)))</f>
        <v>500</v>
      </c>
      <c r="Y97" s="54">
        <f t="shared" ca="1" si="17"/>
        <v>999999999</v>
      </c>
      <c r="Z97" s="54">
        <f t="shared" si="18"/>
        <v>138112916</v>
      </c>
      <c r="AA97" s="54">
        <f>IF(LEFT(J97,2)&lt;&gt;"ok","-",IF(M97&lt;&gt;"","-",VLOOKUP(P97&amp;Q97&amp;I97&amp;H97,wedstrijden!A:B,2,FALSE)))</f>
        <v>138</v>
      </c>
      <c r="AB97" s="54">
        <f t="shared" ca="1" si="19"/>
        <v>0</v>
      </c>
      <c r="AC97" s="54">
        <f t="shared" si="20"/>
        <v>1</v>
      </c>
      <c r="AD97" s="54">
        <f t="shared" si="21"/>
        <v>1</v>
      </c>
      <c r="AE97" s="54">
        <f t="shared" si="22"/>
        <v>0</v>
      </c>
      <c r="AF97" s="54">
        <f t="shared" si="23"/>
        <v>1</v>
      </c>
      <c r="AG97" s="54">
        <f t="shared" si="24"/>
        <v>1</v>
      </c>
      <c r="AH97" s="54">
        <f t="shared" si="25"/>
        <v>1</v>
      </c>
      <c r="AI97" s="54">
        <f t="shared" si="26"/>
        <v>1</v>
      </c>
      <c r="AJ97" s="54">
        <f t="shared" si="27"/>
        <v>1</v>
      </c>
      <c r="AK97" s="54">
        <f t="shared" ca="1" si="28"/>
        <v>1</v>
      </c>
      <c r="AL97" s="1" t="str">
        <f>VLOOKUP(D97,schermers!C:T,16,FALSE)</f>
        <v>XXX</v>
      </c>
    </row>
    <row r="98" spans="1:38" x14ac:dyDescent="0.2">
      <c r="A98" s="54">
        <f t="shared" si="29"/>
        <v>96</v>
      </c>
      <c r="B98" s="54" t="str">
        <f t="shared" si="15"/>
        <v/>
      </c>
      <c r="C98" s="54" t="str">
        <f t="shared" si="16"/>
        <v/>
      </c>
      <c r="D98" s="54">
        <f>VLOOKUP(F98&amp;G98,schermers!B:C,2,FALSE)</f>
        <v>112916</v>
      </c>
      <c r="E98" s="54">
        <f>VLOOKUP(P98&amp;Q98&amp;I98&amp;H98,wedstrijden!A:B,2,FALSE)</f>
        <v>267</v>
      </c>
      <c r="F98" s="41" t="s">
        <v>1030</v>
      </c>
      <c r="G98" s="41" t="s">
        <v>1029</v>
      </c>
      <c r="H98" s="41" t="s">
        <v>2596</v>
      </c>
      <c r="I98" s="41" t="s">
        <v>915</v>
      </c>
      <c r="J98" s="63" t="s">
        <v>848</v>
      </c>
      <c r="K98" s="16">
        <v>43321</v>
      </c>
      <c r="L98" s="8">
        <v>43469</v>
      </c>
      <c r="M98" s="8">
        <v>43478</v>
      </c>
      <c r="N98" s="8">
        <v>43478</v>
      </c>
      <c r="O98" s="54">
        <f>VLOOKUP(D98&amp;R98,Ranglijst!D:E,2,FALSE)</f>
        <v>2775</v>
      </c>
      <c r="P98" s="1" t="str">
        <f>VLOOKUP($D98,schermers!$C:$O,5,FALSE)</f>
        <v>Heren</v>
      </c>
      <c r="Q98" s="1" t="str">
        <f>VLOOKUP($D98,schermers!$C:$O,6,FALSE)</f>
        <v>Degen</v>
      </c>
      <c r="R98" s="1" t="str">
        <f>VLOOKUP(P98,lookups!A:B,2,FALSE)&amp;VLOOKUP(aanmeldingen!Q98,lookups!D:E,2,FALSE)&amp;VLOOKUP(I98,lookups!G:H,2,FALSE)</f>
        <v>HDC</v>
      </c>
      <c r="S98" s="1" t="str">
        <f>VLOOKUP(E98,wedstrijden!B:G,6,FALSE)</f>
        <v>POL</v>
      </c>
      <c r="T98" s="1" t="str">
        <f>VLOOKUP($D98,schermers!$C:$O,8,FALSE)</f>
        <v>DBO</v>
      </c>
      <c r="U98" s="1" t="str">
        <f>IFERROR(VLOOKUP($D98,schermers!$C:$O,13,FALSE),"-")</f>
        <v>-</v>
      </c>
      <c r="V98" s="15">
        <f>IFERROR(VLOOKUP(E98,wedstrijden!B:H,7,FALSE),0)</f>
        <v>43505</v>
      </c>
      <c r="W98" s="15">
        <f>IFERROR(VLOOKUP(E98,wedstrijden!B:I,8,FALSE),0)</f>
        <v>43506</v>
      </c>
      <c r="X98" s="94">
        <f>IF(ISERROR(VLOOKUP(I98,lookups!G:I,3,FALSE)),0,IF(VLOOKUP(I98,lookups!G:I,3,FALSE)=0,0,VLOOKUP(I98,lookups!G:I,3,FALSE)))</f>
        <v>500</v>
      </c>
      <c r="Y98" s="54">
        <f t="shared" si="17"/>
        <v>999999999</v>
      </c>
      <c r="Z98" s="54">
        <f t="shared" si="18"/>
        <v>999999999</v>
      </c>
      <c r="AA98" s="54" t="str">
        <f>IF(LEFT(J98,2)&lt;&gt;"ok","-",IF(M98&lt;&gt;"","-",VLOOKUP(P98&amp;Q98&amp;I98&amp;H98,wedstrijden!A:B,2,FALSE)))</f>
        <v>-</v>
      </c>
      <c r="AB98" s="54">
        <f t="shared" si="19"/>
        <v>0</v>
      </c>
      <c r="AC98" s="54">
        <f t="shared" si="20"/>
        <v>1</v>
      </c>
      <c r="AD98" s="54">
        <f t="shared" si="21"/>
        <v>1</v>
      </c>
      <c r="AE98" s="54">
        <f t="shared" si="22"/>
        <v>1</v>
      </c>
      <c r="AF98" s="54">
        <f t="shared" si="23"/>
        <v>0</v>
      </c>
      <c r="AG98" s="54">
        <f t="shared" si="24"/>
        <v>1</v>
      </c>
      <c r="AH98" s="54">
        <f t="shared" si="25"/>
        <v>1</v>
      </c>
      <c r="AI98" s="54">
        <f t="shared" si="26"/>
        <v>1</v>
      </c>
      <c r="AJ98" s="54">
        <f t="shared" si="27"/>
        <v>1</v>
      </c>
      <c r="AK98" s="54">
        <f t="shared" ca="1" si="28"/>
        <v>1</v>
      </c>
      <c r="AL98" s="1" t="str">
        <f>VLOOKUP(D98,schermers!C:T,16,FALSE)</f>
        <v>XXX</v>
      </c>
    </row>
    <row r="99" spans="1:38" x14ac:dyDescent="0.2">
      <c r="A99" s="54">
        <f t="shared" si="29"/>
        <v>97</v>
      </c>
      <c r="B99" s="54">
        <f t="shared" si="15"/>
        <v>59</v>
      </c>
      <c r="C99" s="54" t="str">
        <f t="shared" ca="1" si="16"/>
        <v/>
      </c>
      <c r="D99" s="54">
        <f>VLOOKUP(F99&amp;G99,schermers!B:C,2,FALSE)</f>
        <v>113777</v>
      </c>
      <c r="E99" s="54">
        <f>VLOOKUP(P99&amp;Q99&amp;I99&amp;H99,wedstrijden!A:B,2,FALSE)</f>
        <v>7</v>
      </c>
      <c r="F99" s="41" t="s">
        <v>1044</v>
      </c>
      <c r="G99" s="41" t="s">
        <v>860</v>
      </c>
      <c r="H99" s="41" t="s">
        <v>487</v>
      </c>
      <c r="I99" s="41" t="s">
        <v>1091</v>
      </c>
      <c r="J99" s="63" t="s">
        <v>848</v>
      </c>
      <c r="K99" s="16">
        <v>43322</v>
      </c>
      <c r="L99" s="8">
        <v>43348</v>
      </c>
      <c r="O99" s="54">
        <f>VLOOKUP(D99&amp;R99,Ranglijst!D:E,2,FALSE)</f>
        <v>1220</v>
      </c>
      <c r="P99" s="1" t="str">
        <f>VLOOKUP($D99,schermers!$C:$O,5,FALSE)</f>
        <v>Dames</v>
      </c>
      <c r="Q99" s="1" t="str">
        <f>VLOOKUP($D99,schermers!$C:$O,6,FALSE)</f>
        <v>Degen</v>
      </c>
      <c r="R99" s="1" t="str">
        <f>VLOOKUP(P99,lookups!A:B,2,FALSE)&amp;VLOOKUP(aanmeldingen!Q99,lookups!D:E,2,FALSE)&amp;VLOOKUP(I99,lookups!G:H,2,FALSE)</f>
        <v>DDS</v>
      </c>
      <c r="S99" s="1" t="str">
        <f>VLOOKUP(E99,wedstrijden!B:G,6,FALSE)</f>
        <v>SVK</v>
      </c>
      <c r="T99" s="1" t="str">
        <f>VLOOKUP($D99,schermers!$C:$O,8,FALSE)</f>
        <v>RS</v>
      </c>
      <c r="U99" s="1" t="str">
        <f>IFERROR(VLOOKUP($D99,schermers!$C:$O,13,FALSE),"-")</f>
        <v>FIE12121996002</v>
      </c>
      <c r="V99" s="15">
        <f>IFERROR(VLOOKUP(E99,wedstrijden!B:H,7,FALSE),0)</f>
        <v>43358</v>
      </c>
      <c r="W99" s="15">
        <f>IFERROR(VLOOKUP(E99,wedstrijden!B:I,8,FALSE),0)</f>
        <v>43359</v>
      </c>
      <c r="X99" s="94">
        <f>IF(ISERROR(VLOOKUP(I99,lookups!G:I,3,FALSE)),0,IF(VLOOKUP(I99,lookups!G:I,3,FALSE)=0,0,VLOOKUP(I99,lookups!G:I,3,FALSE)))</f>
        <v>500</v>
      </c>
      <c r="Y99" s="54">
        <f t="shared" ca="1" si="17"/>
        <v>999999999</v>
      </c>
      <c r="Z99" s="54">
        <f t="shared" si="18"/>
        <v>7113777</v>
      </c>
      <c r="AA99" s="54">
        <f>IF(LEFT(J99,2)&lt;&gt;"ok","-",IF(M99&lt;&gt;"","-",VLOOKUP(P99&amp;Q99&amp;I99&amp;H99,wedstrijden!A:B,2,FALSE)))</f>
        <v>7</v>
      </c>
      <c r="AB99" s="54">
        <f t="shared" ca="1" si="19"/>
        <v>0</v>
      </c>
      <c r="AC99" s="54">
        <f t="shared" si="20"/>
        <v>1</v>
      </c>
      <c r="AD99" s="54">
        <f t="shared" si="21"/>
        <v>1</v>
      </c>
      <c r="AE99" s="54">
        <f t="shared" si="22"/>
        <v>0</v>
      </c>
      <c r="AF99" s="54">
        <f t="shared" si="23"/>
        <v>1</v>
      </c>
      <c r="AG99" s="54">
        <f t="shared" si="24"/>
        <v>1</v>
      </c>
      <c r="AH99" s="54">
        <f t="shared" si="25"/>
        <v>1</v>
      </c>
      <c r="AI99" s="54">
        <f t="shared" si="26"/>
        <v>1</v>
      </c>
      <c r="AJ99" s="54">
        <f t="shared" si="27"/>
        <v>1</v>
      </c>
      <c r="AK99" s="54">
        <f t="shared" ca="1" si="28"/>
        <v>1</v>
      </c>
      <c r="AL99" s="1" t="str">
        <f>VLOOKUP(D99,schermers!C:T,16,FALSE)</f>
        <v>XXX</v>
      </c>
    </row>
    <row r="100" spans="1:38" x14ac:dyDescent="0.2">
      <c r="A100" s="54">
        <f t="shared" si="29"/>
        <v>98</v>
      </c>
      <c r="B100" s="54">
        <f t="shared" si="15"/>
        <v>63</v>
      </c>
      <c r="C100" s="54" t="str">
        <f t="shared" ca="1" si="16"/>
        <v/>
      </c>
      <c r="D100" s="54">
        <f>VLOOKUP(F100&amp;G100,schermers!B:C,2,FALSE)</f>
        <v>111728</v>
      </c>
      <c r="E100" s="54">
        <f>VLOOKUP(P100&amp;Q100&amp;I100&amp;H100,wedstrijden!A:B,2,FALSE)</f>
        <v>16</v>
      </c>
      <c r="F100" s="41" t="s">
        <v>1185</v>
      </c>
      <c r="G100" s="41" t="s">
        <v>1184</v>
      </c>
      <c r="H100" s="41" t="s">
        <v>2581</v>
      </c>
      <c r="I100" s="41" t="s">
        <v>915</v>
      </c>
      <c r="J100" s="63" t="s">
        <v>848</v>
      </c>
      <c r="K100" s="16">
        <v>43323</v>
      </c>
      <c r="L100" s="8">
        <v>43348</v>
      </c>
      <c r="O100" s="54">
        <f>VLOOKUP(D100&amp;R100,Ranglijst!D:E,2,FALSE)</f>
        <v>2516</v>
      </c>
      <c r="P100" s="1" t="str">
        <f>VLOOKUP($D100,schermers!$C:$O,5,FALSE)</f>
        <v>Dames</v>
      </c>
      <c r="Q100" s="1" t="str">
        <f>VLOOKUP($D100,schermers!$C:$O,6,FALSE)</f>
        <v>Sabel</v>
      </c>
      <c r="R100" s="1" t="str">
        <f>VLOOKUP(P100,lookups!A:B,2,FALSE)&amp;VLOOKUP(aanmeldingen!Q100,lookups!D:E,2,FALSE)&amp;VLOOKUP(I100,lookups!G:H,2,FALSE)</f>
        <v>DSC</v>
      </c>
      <c r="S100" s="1" t="str">
        <f>VLOOKUP(E100,wedstrijden!B:G,6,FALSE)</f>
        <v>POL</v>
      </c>
      <c r="T100" s="1" t="str">
        <f>VLOOKUP($D100,schermers!$C:$O,8,FALSE)</f>
        <v>SUR</v>
      </c>
      <c r="U100" s="1" t="str">
        <f>IFERROR(VLOOKUP($D100,schermers!$C:$O,13,FALSE),"-")</f>
        <v>FIE16042002001</v>
      </c>
      <c r="V100" s="15">
        <f>IFERROR(VLOOKUP(E100,wedstrijden!B:H,7,FALSE),0)</f>
        <v>43358</v>
      </c>
      <c r="W100" s="15">
        <f>IFERROR(VLOOKUP(E100,wedstrijden!B:I,8,FALSE),0)</f>
        <v>43359</v>
      </c>
      <c r="X100" s="94">
        <f>IF(ISERROR(VLOOKUP(I100,lookups!G:I,3,FALSE)),0,IF(VLOOKUP(I100,lookups!G:I,3,FALSE)=0,0,VLOOKUP(I100,lookups!G:I,3,FALSE)))</f>
        <v>500</v>
      </c>
      <c r="Y100" s="54">
        <f t="shared" ca="1" si="17"/>
        <v>999999999</v>
      </c>
      <c r="Z100" s="54">
        <f t="shared" si="18"/>
        <v>16111728</v>
      </c>
      <c r="AA100" s="54">
        <f>IF(LEFT(J100,2)&lt;&gt;"ok","-",IF(M100&lt;&gt;"","-",VLOOKUP(P100&amp;Q100&amp;I100&amp;H100,wedstrijden!A:B,2,FALSE)))</f>
        <v>16</v>
      </c>
      <c r="AB100" s="54">
        <f t="shared" ca="1" si="19"/>
        <v>0</v>
      </c>
      <c r="AC100" s="54">
        <f t="shared" si="20"/>
        <v>1</v>
      </c>
      <c r="AD100" s="54">
        <f t="shared" si="21"/>
        <v>1</v>
      </c>
      <c r="AE100" s="54">
        <f t="shared" si="22"/>
        <v>0</v>
      </c>
      <c r="AF100" s="54">
        <f t="shared" si="23"/>
        <v>1</v>
      </c>
      <c r="AG100" s="54">
        <f t="shared" si="24"/>
        <v>1</v>
      </c>
      <c r="AH100" s="54">
        <f t="shared" si="25"/>
        <v>1</v>
      </c>
      <c r="AI100" s="54">
        <f t="shared" si="26"/>
        <v>1</v>
      </c>
      <c r="AJ100" s="54">
        <f t="shared" si="27"/>
        <v>1</v>
      </c>
      <c r="AK100" s="54">
        <f t="shared" ca="1" si="28"/>
        <v>1</v>
      </c>
      <c r="AL100" s="1" t="str">
        <f>VLOOKUP(D100,schermers!C:T,16,FALSE)</f>
        <v>XXX</v>
      </c>
    </row>
    <row r="101" spans="1:38" x14ac:dyDescent="0.2">
      <c r="A101" s="54">
        <f t="shared" si="29"/>
        <v>99</v>
      </c>
      <c r="B101" s="54">
        <f t="shared" si="15"/>
        <v>93</v>
      </c>
      <c r="C101" s="54" t="str">
        <f t="shared" ca="1" si="16"/>
        <v/>
      </c>
      <c r="D101" s="54">
        <f>VLOOKUP(F101&amp;G101,schermers!B:C,2,FALSE)</f>
        <v>110792</v>
      </c>
      <c r="E101" s="54">
        <f>VLOOKUP(P101&amp;Q101&amp;I101&amp;H101,wedstrijden!A:B,2,FALSE)</f>
        <v>42</v>
      </c>
      <c r="F101" s="41" t="s">
        <v>932</v>
      </c>
      <c r="G101" s="41" t="s">
        <v>248</v>
      </c>
      <c r="H101" s="41" t="s">
        <v>2549</v>
      </c>
      <c r="I101" s="41" t="s">
        <v>1091</v>
      </c>
      <c r="J101" s="63" t="s">
        <v>848</v>
      </c>
      <c r="K101" s="16">
        <v>43325</v>
      </c>
      <c r="L101" s="8">
        <v>43370</v>
      </c>
      <c r="O101" s="54">
        <f>VLOOKUP(D101&amp;R101,Ranglijst!D:E,2,FALSE)</f>
        <v>3126</v>
      </c>
      <c r="P101" s="1" t="str">
        <f>VLOOKUP($D101,schermers!$C:$O,5,FALSE)</f>
        <v>Heren</v>
      </c>
      <c r="Q101" s="1" t="str">
        <f>VLOOKUP($D101,schermers!$C:$O,6,FALSE)</f>
        <v>Floret</v>
      </c>
      <c r="R101" s="1" t="str">
        <f>VLOOKUP(P101,lookups!A:B,2,FALSE)&amp;VLOOKUP(aanmeldingen!Q101,lookups!D:E,2,FALSE)&amp;VLOOKUP(I101,lookups!G:H,2,FALSE)</f>
        <v>HFS</v>
      </c>
      <c r="S101" s="1" t="str">
        <f>VLOOKUP(E101,wedstrijden!B:G,6,FALSE)</f>
        <v>DEN</v>
      </c>
      <c r="T101" s="1" t="str">
        <f>VLOOKUP($D101,schermers!$C:$O,8,FALSE)</f>
        <v>AMS</v>
      </c>
      <c r="U101" s="1" t="str">
        <f>IFERROR(VLOOKUP($D101,schermers!$C:$O,13,FALSE),"-")</f>
        <v>FIE25112000000</v>
      </c>
      <c r="V101" s="15">
        <f>IFERROR(VLOOKUP(E101,wedstrijden!B:H,7,FALSE),0)</f>
        <v>43379</v>
      </c>
      <c r="W101" s="15">
        <f>IFERROR(VLOOKUP(E101,wedstrijden!B:I,8,FALSE),0)</f>
        <v>43380</v>
      </c>
      <c r="X101" s="94">
        <f>IF(ISERROR(VLOOKUP(I101,lookups!G:I,3,FALSE)),0,IF(VLOOKUP(I101,lookups!G:I,3,FALSE)=0,0,VLOOKUP(I101,lookups!G:I,3,FALSE)))</f>
        <v>500</v>
      </c>
      <c r="Y101" s="54">
        <f t="shared" ca="1" si="17"/>
        <v>999999999</v>
      </c>
      <c r="Z101" s="54">
        <f t="shared" si="18"/>
        <v>42110792</v>
      </c>
      <c r="AA101" s="54">
        <f>IF(LEFT(J101,2)&lt;&gt;"ok","-",IF(M101&lt;&gt;"","-",VLOOKUP(P101&amp;Q101&amp;I101&amp;H101,wedstrijden!A:B,2,FALSE)))</f>
        <v>42</v>
      </c>
      <c r="AB101" s="54">
        <f t="shared" ca="1" si="19"/>
        <v>0</v>
      </c>
      <c r="AC101" s="54">
        <f t="shared" si="20"/>
        <v>1</v>
      </c>
      <c r="AD101" s="54">
        <f t="shared" si="21"/>
        <v>1</v>
      </c>
      <c r="AE101" s="54">
        <f t="shared" si="22"/>
        <v>0</v>
      </c>
      <c r="AF101" s="54">
        <f t="shared" si="23"/>
        <v>1</v>
      </c>
      <c r="AG101" s="54">
        <f t="shared" si="24"/>
        <v>1</v>
      </c>
      <c r="AH101" s="54">
        <f t="shared" si="25"/>
        <v>1</v>
      </c>
      <c r="AI101" s="54">
        <f t="shared" si="26"/>
        <v>1</v>
      </c>
      <c r="AJ101" s="54">
        <f t="shared" si="27"/>
        <v>1</v>
      </c>
      <c r="AK101" s="54">
        <f t="shared" ca="1" si="28"/>
        <v>1</v>
      </c>
      <c r="AL101" s="1" t="str">
        <f>VLOOKUP(D101,schermers!C:T,16,FALSE)</f>
        <v>XXX</v>
      </c>
    </row>
    <row r="102" spans="1:38" x14ac:dyDescent="0.2">
      <c r="A102" s="54">
        <f t="shared" si="29"/>
        <v>100</v>
      </c>
      <c r="B102" s="54">
        <f t="shared" si="15"/>
        <v>106</v>
      </c>
      <c r="C102" s="54" t="str">
        <f t="shared" ca="1" si="16"/>
        <v/>
      </c>
      <c r="D102" s="54">
        <f>VLOOKUP(F102&amp;G102,schermers!B:C,2,FALSE)</f>
        <v>110792</v>
      </c>
      <c r="E102" s="54">
        <f>VLOOKUP(P102&amp;Q102&amp;I102&amp;H102,wedstrijden!A:B,2,FALSE)</f>
        <v>50</v>
      </c>
      <c r="F102" s="41" t="s">
        <v>932</v>
      </c>
      <c r="G102" s="41" t="s">
        <v>248</v>
      </c>
      <c r="H102" s="41" t="s">
        <v>2550</v>
      </c>
      <c r="I102" s="41" t="s">
        <v>1091</v>
      </c>
      <c r="J102" s="63" t="s">
        <v>848</v>
      </c>
      <c r="K102" s="16">
        <v>43325</v>
      </c>
      <c r="L102" s="8">
        <v>43373</v>
      </c>
      <c r="O102" s="54">
        <f>VLOOKUP(D102&amp;R102,Ranglijst!D:E,2,FALSE)</f>
        <v>3126</v>
      </c>
      <c r="P102" s="1" t="str">
        <f>VLOOKUP($D102,schermers!$C:$O,5,FALSE)</f>
        <v>Heren</v>
      </c>
      <c r="Q102" s="1" t="str">
        <f>VLOOKUP($D102,schermers!$C:$O,6,FALSE)</f>
        <v>Floret</v>
      </c>
      <c r="R102" s="1" t="str">
        <f>VLOOKUP(P102,lookups!A:B,2,FALSE)&amp;VLOOKUP(aanmeldingen!Q102,lookups!D:E,2,FALSE)&amp;VLOOKUP(I102,lookups!G:H,2,FALSE)</f>
        <v>HFS</v>
      </c>
      <c r="S102" s="1" t="str">
        <f>VLOOKUP(E102,wedstrijden!B:G,6,FALSE)</f>
        <v>GBR</v>
      </c>
      <c r="T102" s="1" t="str">
        <f>VLOOKUP($D102,schermers!$C:$O,8,FALSE)</f>
        <v>AMS</v>
      </c>
      <c r="U102" s="1" t="str">
        <f>IFERROR(VLOOKUP($D102,schermers!$C:$O,13,FALSE),"-")</f>
        <v>FIE25112000000</v>
      </c>
      <c r="V102" s="15">
        <f>IFERROR(VLOOKUP(E102,wedstrijden!B:H,7,FALSE),0)</f>
        <v>43386</v>
      </c>
      <c r="W102" s="15">
        <f>IFERROR(VLOOKUP(E102,wedstrijden!B:I,8,FALSE),0)</f>
        <v>43387</v>
      </c>
      <c r="X102" s="94">
        <f>IF(ISERROR(VLOOKUP(I102,lookups!G:I,3,FALSE)),0,IF(VLOOKUP(I102,lookups!G:I,3,FALSE)=0,0,VLOOKUP(I102,lookups!G:I,3,FALSE)))</f>
        <v>500</v>
      </c>
      <c r="Y102" s="54">
        <f t="shared" ca="1" si="17"/>
        <v>999999999</v>
      </c>
      <c r="Z102" s="54">
        <f t="shared" si="18"/>
        <v>50110792</v>
      </c>
      <c r="AA102" s="54">
        <f>IF(LEFT(J102,2)&lt;&gt;"ok","-",IF(M102&lt;&gt;"","-",VLOOKUP(P102&amp;Q102&amp;I102&amp;H102,wedstrijden!A:B,2,FALSE)))</f>
        <v>50</v>
      </c>
      <c r="AB102" s="54">
        <f t="shared" ca="1" si="19"/>
        <v>0</v>
      </c>
      <c r="AC102" s="54">
        <f t="shared" si="20"/>
        <v>1</v>
      </c>
      <c r="AD102" s="54">
        <f t="shared" si="21"/>
        <v>1</v>
      </c>
      <c r="AE102" s="54">
        <f t="shared" si="22"/>
        <v>0</v>
      </c>
      <c r="AF102" s="54">
        <f t="shared" si="23"/>
        <v>1</v>
      </c>
      <c r="AG102" s="54">
        <f t="shared" si="24"/>
        <v>1</v>
      </c>
      <c r="AH102" s="54">
        <f t="shared" si="25"/>
        <v>1</v>
      </c>
      <c r="AI102" s="54">
        <f t="shared" si="26"/>
        <v>1</v>
      </c>
      <c r="AJ102" s="54">
        <f t="shared" si="27"/>
        <v>1</v>
      </c>
      <c r="AK102" s="54">
        <f t="shared" ca="1" si="28"/>
        <v>1</v>
      </c>
      <c r="AL102" s="1" t="str">
        <f>VLOOKUP(D102,schermers!C:T,16,FALSE)</f>
        <v>XXX</v>
      </c>
    </row>
    <row r="103" spans="1:38" x14ac:dyDescent="0.2">
      <c r="A103" s="54">
        <f t="shared" si="29"/>
        <v>101</v>
      </c>
      <c r="B103" s="54">
        <f t="shared" si="15"/>
        <v>103</v>
      </c>
      <c r="C103" s="54" t="str">
        <f t="shared" ca="1" si="16"/>
        <v/>
      </c>
      <c r="D103" s="54">
        <f>VLOOKUP(F103&amp;G103,schermers!B:C,2,FALSE)</f>
        <v>108306</v>
      </c>
      <c r="E103" s="54">
        <f>VLOOKUP(P103&amp;Q103&amp;I103&amp;H103,wedstrijden!A:B,2,FALSE)</f>
        <v>50</v>
      </c>
      <c r="F103" s="41" t="s">
        <v>1229</v>
      </c>
      <c r="G103" s="41" t="s">
        <v>603</v>
      </c>
      <c r="H103" s="41" t="s">
        <v>2550</v>
      </c>
      <c r="I103" s="41" t="s">
        <v>1091</v>
      </c>
      <c r="J103" s="63" t="s">
        <v>848</v>
      </c>
      <c r="K103" s="16">
        <v>43325</v>
      </c>
      <c r="L103" s="8">
        <v>43373</v>
      </c>
      <c r="O103" s="54">
        <f>VLOOKUP(D103&amp;R103,Ranglijst!D:E,2,FALSE)</f>
        <v>2279</v>
      </c>
      <c r="P103" s="1" t="str">
        <f>VLOOKUP($D103,schermers!$C:$O,5,FALSE)</f>
        <v>Heren</v>
      </c>
      <c r="Q103" s="1" t="str">
        <f>VLOOKUP($D103,schermers!$C:$O,6,FALSE)</f>
        <v>Floret</v>
      </c>
      <c r="R103" s="1" t="str">
        <f>VLOOKUP(P103,lookups!A:B,2,FALSE)&amp;VLOOKUP(aanmeldingen!Q103,lookups!D:E,2,FALSE)&amp;VLOOKUP(I103,lookups!G:H,2,FALSE)</f>
        <v>HFS</v>
      </c>
      <c r="S103" s="1" t="str">
        <f>VLOOKUP(E103,wedstrijden!B:G,6,FALSE)</f>
        <v>GBR</v>
      </c>
      <c r="T103" s="1" t="str">
        <f>VLOOKUP($D103,schermers!$C:$O,8,FALSE)</f>
        <v>AMS</v>
      </c>
      <c r="U103" s="1" t="str">
        <f>IFERROR(VLOOKUP($D103,schermers!$C:$O,13,FALSE),"-")</f>
        <v>FIE21071993003</v>
      </c>
      <c r="V103" s="15">
        <f>IFERROR(VLOOKUP(E103,wedstrijden!B:H,7,FALSE),0)</f>
        <v>43386</v>
      </c>
      <c r="W103" s="15">
        <f>IFERROR(VLOOKUP(E103,wedstrijden!B:I,8,FALSE),0)</f>
        <v>43387</v>
      </c>
      <c r="X103" s="94">
        <f>IF(ISERROR(VLOOKUP(I103,lookups!G:I,3,FALSE)),0,IF(VLOOKUP(I103,lookups!G:I,3,FALSE)=0,0,VLOOKUP(I103,lookups!G:I,3,FALSE)))</f>
        <v>500</v>
      </c>
      <c r="Y103" s="54">
        <f t="shared" ca="1" si="17"/>
        <v>999999999</v>
      </c>
      <c r="Z103" s="54">
        <f t="shared" si="18"/>
        <v>50108306</v>
      </c>
      <c r="AA103" s="54">
        <f>IF(LEFT(J103,2)&lt;&gt;"ok","-",IF(M103&lt;&gt;"","-",VLOOKUP(P103&amp;Q103&amp;I103&amp;H103,wedstrijden!A:B,2,FALSE)))</f>
        <v>50</v>
      </c>
      <c r="AB103" s="54">
        <f t="shared" ca="1" si="19"/>
        <v>0</v>
      </c>
      <c r="AC103" s="54">
        <f t="shared" si="20"/>
        <v>1</v>
      </c>
      <c r="AD103" s="54">
        <f t="shared" si="21"/>
        <v>1</v>
      </c>
      <c r="AE103" s="54">
        <f t="shared" si="22"/>
        <v>0</v>
      </c>
      <c r="AF103" s="54">
        <f t="shared" si="23"/>
        <v>1</v>
      </c>
      <c r="AG103" s="54">
        <f t="shared" si="24"/>
        <v>1</v>
      </c>
      <c r="AH103" s="54">
        <f t="shared" si="25"/>
        <v>1</v>
      </c>
      <c r="AI103" s="54">
        <f t="shared" si="26"/>
        <v>1</v>
      </c>
      <c r="AJ103" s="54">
        <f t="shared" si="27"/>
        <v>1</v>
      </c>
      <c r="AK103" s="54">
        <f t="shared" ca="1" si="28"/>
        <v>1</v>
      </c>
      <c r="AL103" s="1" t="str">
        <f>VLOOKUP(D103,schermers!C:T,16,FALSE)</f>
        <v>XXX</v>
      </c>
    </row>
    <row r="104" spans="1:38" x14ac:dyDescent="0.2">
      <c r="A104" s="54">
        <f t="shared" si="29"/>
        <v>102</v>
      </c>
      <c r="B104" s="54">
        <f t="shared" si="15"/>
        <v>85</v>
      </c>
      <c r="C104" s="54" t="str">
        <f t="shared" ca="1" si="16"/>
        <v/>
      </c>
      <c r="D104" s="54">
        <f>VLOOKUP(F104&amp;G104,schermers!B:C,2,FALSE)</f>
        <v>114875</v>
      </c>
      <c r="E104" s="54">
        <f>VLOOKUP(P104&amp;Q104&amp;I104&amp;H104,wedstrijden!A:B,2,FALSE)</f>
        <v>31</v>
      </c>
      <c r="F104" s="41" t="s">
        <v>919</v>
      </c>
      <c r="G104" s="41" t="s">
        <v>2094</v>
      </c>
      <c r="H104" s="41" t="s">
        <v>662</v>
      </c>
      <c r="I104" s="41" t="s">
        <v>915</v>
      </c>
      <c r="J104" s="63" t="s">
        <v>848</v>
      </c>
      <c r="K104" s="16">
        <v>43325</v>
      </c>
      <c r="L104" s="8">
        <v>43348</v>
      </c>
      <c r="O104" s="54">
        <f>VLOOKUP(D104&amp;R104,Ranglijst!D:E,2,FALSE)</f>
        <v>1457</v>
      </c>
      <c r="P104" s="1" t="str">
        <f>VLOOKUP($D104,schermers!$C:$O,5,FALSE)</f>
        <v>Heren</v>
      </c>
      <c r="Q104" s="1" t="str">
        <f>VLOOKUP($D104,schermers!$C:$O,6,FALSE)</f>
        <v>Floret</v>
      </c>
      <c r="R104" s="1" t="str">
        <f>VLOOKUP(P104,lookups!A:B,2,FALSE)&amp;VLOOKUP(aanmeldingen!Q104,lookups!D:E,2,FALSE)&amp;VLOOKUP(I104,lookups!G:H,2,FALSE)</f>
        <v>HFC</v>
      </c>
      <c r="S104" s="1" t="str">
        <f>VLOOKUP(E104,wedstrijden!B:G,6,FALSE)</f>
        <v>GBR</v>
      </c>
      <c r="T104" s="1" t="str">
        <f>VLOOKUP($D104,schermers!$C:$O,8,FALSE)</f>
        <v>HS</v>
      </c>
      <c r="U104" s="1" t="str">
        <f>IFERROR(VLOOKUP($D104,schermers!$C:$O,13,FALSE),"-")</f>
        <v>FIE12022003000</v>
      </c>
      <c r="V104" s="15">
        <f>IFERROR(VLOOKUP(E104,wedstrijden!B:H,7,FALSE),0)</f>
        <v>43372</v>
      </c>
      <c r="W104" s="15">
        <f>IFERROR(VLOOKUP(E104,wedstrijden!B:I,8,FALSE),0)</f>
        <v>43373</v>
      </c>
      <c r="X104" s="94">
        <f>IF(ISERROR(VLOOKUP(I104,lookups!G:I,3,FALSE)),0,IF(VLOOKUP(I104,lookups!G:I,3,FALSE)=0,0,VLOOKUP(I104,lookups!G:I,3,FALSE)))</f>
        <v>500</v>
      </c>
      <c r="Y104" s="54">
        <f t="shared" ca="1" si="17"/>
        <v>999999999</v>
      </c>
      <c r="Z104" s="54">
        <f t="shared" si="18"/>
        <v>31114875</v>
      </c>
      <c r="AA104" s="54">
        <f>IF(LEFT(J104,2)&lt;&gt;"ok","-",IF(M104&lt;&gt;"","-",VLOOKUP(P104&amp;Q104&amp;I104&amp;H104,wedstrijden!A:B,2,FALSE)))</f>
        <v>31</v>
      </c>
      <c r="AB104" s="54">
        <f t="shared" ca="1" si="19"/>
        <v>0</v>
      </c>
      <c r="AC104" s="54">
        <f t="shared" si="20"/>
        <v>1</v>
      </c>
      <c r="AD104" s="54">
        <f t="shared" si="21"/>
        <v>1</v>
      </c>
      <c r="AE104" s="54">
        <f t="shared" si="22"/>
        <v>0</v>
      </c>
      <c r="AF104" s="54">
        <f t="shared" si="23"/>
        <v>1</v>
      </c>
      <c r="AG104" s="54">
        <f t="shared" si="24"/>
        <v>1</v>
      </c>
      <c r="AH104" s="54">
        <f t="shared" si="25"/>
        <v>1</v>
      </c>
      <c r="AI104" s="54">
        <f t="shared" si="26"/>
        <v>1</v>
      </c>
      <c r="AJ104" s="54">
        <f t="shared" si="27"/>
        <v>1</v>
      </c>
      <c r="AK104" s="54">
        <f t="shared" ca="1" si="28"/>
        <v>1</v>
      </c>
      <c r="AL104" s="1" t="str">
        <f>VLOOKUP(D104,schermers!C:T,16,FALSE)</f>
        <v>XXX</v>
      </c>
    </row>
    <row r="105" spans="1:38" x14ac:dyDescent="0.2">
      <c r="A105" s="54">
        <f t="shared" si="29"/>
        <v>103</v>
      </c>
      <c r="B105" s="54" t="str">
        <f t="shared" si="15"/>
        <v/>
      </c>
      <c r="C105" s="54" t="str">
        <f t="shared" si="16"/>
        <v/>
      </c>
      <c r="D105" s="54">
        <f>VLOOKUP(F105&amp;G105,schermers!B:C,2,FALSE)</f>
        <v>113346</v>
      </c>
      <c r="E105" s="54">
        <f>VLOOKUP(P105&amp;Q105&amp;I105&amp;H105,wedstrijden!A:B,2,FALSE)</f>
        <v>31</v>
      </c>
      <c r="F105" s="41" t="s">
        <v>1240</v>
      </c>
      <c r="G105" s="41" t="s">
        <v>1246</v>
      </c>
      <c r="H105" s="41" t="s">
        <v>662</v>
      </c>
      <c r="I105" s="41" t="s">
        <v>915</v>
      </c>
      <c r="J105" s="63" t="s">
        <v>848</v>
      </c>
      <c r="K105" s="16">
        <v>43325</v>
      </c>
      <c r="M105" s="8">
        <v>43326</v>
      </c>
      <c r="O105" s="54">
        <f>VLOOKUP(D105&amp;R105,Ranglijst!D:E,2,FALSE)</f>
        <v>3436</v>
      </c>
      <c r="P105" s="1" t="str">
        <f>VLOOKUP($D105,schermers!$C:$O,5,FALSE)</f>
        <v>Heren</v>
      </c>
      <c r="Q105" s="1" t="str">
        <f>VLOOKUP($D105,schermers!$C:$O,6,FALSE)</f>
        <v>Floret</v>
      </c>
      <c r="R105" s="1" t="str">
        <f>VLOOKUP(P105,lookups!A:B,2,FALSE)&amp;VLOOKUP(aanmeldingen!Q105,lookups!D:E,2,FALSE)&amp;VLOOKUP(I105,lookups!G:H,2,FALSE)</f>
        <v>HFC</v>
      </c>
      <c r="S105" s="1" t="str">
        <f>VLOOKUP(E105,wedstrijden!B:G,6,FALSE)</f>
        <v>GBR</v>
      </c>
      <c r="T105" s="1" t="str">
        <f>VLOOKUP($D105,schermers!$C:$O,8,FALSE)</f>
        <v>HS</v>
      </c>
      <c r="U105" s="1" t="str">
        <f>IFERROR(VLOOKUP($D105,schermers!$C:$O,13,FALSE),"-")</f>
        <v>-</v>
      </c>
      <c r="V105" s="15">
        <f>IFERROR(VLOOKUP(E105,wedstrijden!B:H,7,FALSE),0)</f>
        <v>43372</v>
      </c>
      <c r="W105" s="15">
        <f>IFERROR(VLOOKUP(E105,wedstrijden!B:I,8,FALSE),0)</f>
        <v>43373</v>
      </c>
      <c r="X105" s="94">
        <f>IF(ISERROR(VLOOKUP(I105,lookups!G:I,3,FALSE)),0,IF(VLOOKUP(I105,lookups!G:I,3,FALSE)=0,0,VLOOKUP(I105,lookups!G:I,3,FALSE)))</f>
        <v>500</v>
      </c>
      <c r="Y105" s="54">
        <f t="shared" si="17"/>
        <v>999999999</v>
      </c>
      <c r="Z105" s="54">
        <f t="shared" si="18"/>
        <v>999999999</v>
      </c>
      <c r="AA105" s="54" t="str">
        <f>IF(LEFT(J105,2)&lt;&gt;"ok","-",IF(M105&lt;&gt;"","-",VLOOKUP(P105&amp;Q105&amp;I105&amp;H105,wedstrijden!A:B,2,FALSE)))</f>
        <v>-</v>
      </c>
      <c r="AB105" s="54">
        <f t="shared" si="19"/>
        <v>0</v>
      </c>
      <c r="AC105" s="54">
        <f t="shared" si="20"/>
        <v>1</v>
      </c>
      <c r="AD105" s="54">
        <f t="shared" si="21"/>
        <v>1</v>
      </c>
      <c r="AE105" s="54">
        <f t="shared" si="22"/>
        <v>1</v>
      </c>
      <c r="AF105" s="54">
        <f t="shared" si="23"/>
        <v>0</v>
      </c>
      <c r="AG105" s="54">
        <f t="shared" si="24"/>
        <v>1</v>
      </c>
      <c r="AH105" s="54">
        <f t="shared" si="25"/>
        <v>0</v>
      </c>
      <c r="AI105" s="54">
        <f t="shared" si="26"/>
        <v>0</v>
      </c>
      <c r="AJ105" s="54">
        <f t="shared" si="27"/>
        <v>0</v>
      </c>
      <c r="AK105" s="54">
        <f t="shared" ca="1" si="28"/>
        <v>0</v>
      </c>
      <c r="AL105" s="1" t="str">
        <f>VLOOKUP(D105,schermers!C:T,16,FALSE)</f>
        <v>XXX</v>
      </c>
    </row>
    <row r="106" spans="1:38" x14ac:dyDescent="0.2">
      <c r="A106" s="54">
        <f t="shared" si="29"/>
        <v>104</v>
      </c>
      <c r="B106" s="54" t="str">
        <f t="shared" si="15"/>
        <v/>
      </c>
      <c r="C106" s="54" t="str">
        <f t="shared" si="16"/>
        <v/>
      </c>
      <c r="D106" s="54">
        <f>VLOOKUP(F106&amp;G106,schermers!B:C,2,FALSE)</f>
        <v>111713</v>
      </c>
      <c r="E106" s="54">
        <f>VLOOKUP(P106&amp;Q106&amp;I106&amp;H106,wedstrijden!A:B,2,FALSE)</f>
        <v>30</v>
      </c>
      <c r="F106" s="41" t="s">
        <v>1031</v>
      </c>
      <c r="G106" s="41" t="s">
        <v>1032</v>
      </c>
      <c r="H106" s="41" t="s">
        <v>662</v>
      </c>
      <c r="I106" s="41" t="s">
        <v>915</v>
      </c>
      <c r="J106" s="63" t="s">
        <v>848</v>
      </c>
      <c r="K106" s="16">
        <v>43325</v>
      </c>
      <c r="L106" s="8">
        <v>43348</v>
      </c>
      <c r="M106" s="8">
        <v>43370</v>
      </c>
      <c r="N106" s="8">
        <v>43370</v>
      </c>
      <c r="O106" s="54">
        <f>VLOOKUP(D106&amp;R106,Ranglijst!D:E,2,FALSE)</f>
        <v>1304</v>
      </c>
      <c r="P106" s="1" t="str">
        <f>VLOOKUP($D106,schermers!$C:$O,5,FALSE)</f>
        <v>Dames</v>
      </c>
      <c r="Q106" s="1" t="str">
        <f>VLOOKUP($D106,schermers!$C:$O,6,FALSE)</f>
        <v>Floret</v>
      </c>
      <c r="R106" s="1" t="str">
        <f>VLOOKUP(P106,lookups!A:B,2,FALSE)&amp;VLOOKUP(aanmeldingen!Q106,lookups!D:E,2,FALSE)&amp;VLOOKUP(I106,lookups!G:H,2,FALSE)</f>
        <v>DFC</v>
      </c>
      <c r="S106" s="1" t="str">
        <f>VLOOKUP(E106,wedstrijden!B:G,6,FALSE)</f>
        <v>GBR</v>
      </c>
      <c r="T106" s="1" t="str">
        <f>VLOOKUP($D106,schermers!$C:$O,8,FALSE)</f>
        <v>HS</v>
      </c>
      <c r="U106" s="1" t="str">
        <f>IFERROR(VLOOKUP($D106,schermers!$C:$O,13,FALSE),"-")</f>
        <v>FIE26022002000</v>
      </c>
      <c r="V106" s="15">
        <f>IFERROR(VLOOKUP(E106,wedstrijden!B:H,7,FALSE),0)</f>
        <v>43372</v>
      </c>
      <c r="W106" s="15">
        <f>IFERROR(VLOOKUP(E106,wedstrijden!B:I,8,FALSE),0)</f>
        <v>43373</v>
      </c>
      <c r="X106" s="94">
        <f>IF(ISERROR(VLOOKUP(I106,lookups!G:I,3,FALSE)),0,IF(VLOOKUP(I106,lookups!G:I,3,FALSE)=0,0,VLOOKUP(I106,lookups!G:I,3,FALSE)))</f>
        <v>500</v>
      </c>
      <c r="Y106" s="54">
        <f t="shared" si="17"/>
        <v>999999999</v>
      </c>
      <c r="Z106" s="54">
        <f t="shared" si="18"/>
        <v>999999999</v>
      </c>
      <c r="AA106" s="54" t="str">
        <f>IF(LEFT(J106,2)&lt;&gt;"ok","-",IF(M106&lt;&gt;"","-",VLOOKUP(P106&amp;Q106&amp;I106&amp;H106,wedstrijden!A:B,2,FALSE)))</f>
        <v>-</v>
      </c>
      <c r="AB106" s="54">
        <f t="shared" si="19"/>
        <v>0</v>
      </c>
      <c r="AC106" s="54">
        <f t="shared" si="20"/>
        <v>1</v>
      </c>
      <c r="AD106" s="54">
        <f t="shared" si="21"/>
        <v>1</v>
      </c>
      <c r="AE106" s="54">
        <f t="shared" si="22"/>
        <v>1</v>
      </c>
      <c r="AF106" s="54">
        <f t="shared" si="23"/>
        <v>0</v>
      </c>
      <c r="AG106" s="54">
        <f t="shared" si="24"/>
        <v>1</v>
      </c>
      <c r="AH106" s="54">
        <f t="shared" si="25"/>
        <v>1</v>
      </c>
      <c r="AI106" s="54">
        <f t="shared" si="26"/>
        <v>1</v>
      </c>
      <c r="AJ106" s="54">
        <f t="shared" si="27"/>
        <v>1</v>
      </c>
      <c r="AK106" s="54">
        <f t="shared" ca="1" si="28"/>
        <v>1</v>
      </c>
      <c r="AL106" s="1" t="str">
        <f>VLOOKUP(D106,schermers!C:T,16,FALSE)</f>
        <v>XXX</v>
      </c>
    </row>
    <row r="107" spans="1:38" x14ac:dyDescent="0.2">
      <c r="A107" s="54">
        <f t="shared" si="29"/>
        <v>105</v>
      </c>
      <c r="B107" s="54">
        <f t="shared" si="15"/>
        <v>80</v>
      </c>
      <c r="C107" s="54" t="str">
        <f t="shared" ca="1" si="16"/>
        <v/>
      </c>
      <c r="D107" s="54">
        <f>VLOOKUP(F107&amp;G107,schermers!B:C,2,FALSE)</f>
        <v>113347</v>
      </c>
      <c r="E107" s="54">
        <f>VLOOKUP(P107&amp;Q107&amp;I107&amp;H107,wedstrijden!A:B,2,FALSE)</f>
        <v>31</v>
      </c>
      <c r="F107" s="41" t="s">
        <v>2085</v>
      </c>
      <c r="G107" s="41" t="s">
        <v>432</v>
      </c>
      <c r="H107" s="41" t="s">
        <v>662</v>
      </c>
      <c r="I107" s="41" t="s">
        <v>915</v>
      </c>
      <c r="J107" s="63" t="s">
        <v>848</v>
      </c>
      <c r="K107" s="16">
        <v>43325</v>
      </c>
      <c r="L107" s="8">
        <v>43348</v>
      </c>
      <c r="O107" s="54">
        <f>VLOOKUP(D107&amp;R107,Ranglijst!D:E,2,FALSE)</f>
        <v>1573</v>
      </c>
      <c r="P107" s="1" t="str">
        <f>VLOOKUP($D107,schermers!$C:$O,5,FALSE)</f>
        <v>Heren</v>
      </c>
      <c r="Q107" s="1" t="str">
        <f>VLOOKUP($D107,schermers!$C:$O,6,FALSE)</f>
        <v>Floret</v>
      </c>
      <c r="R107" s="1" t="str">
        <f>VLOOKUP(P107,lookups!A:B,2,FALSE)&amp;VLOOKUP(aanmeldingen!Q107,lookups!D:E,2,FALSE)&amp;VLOOKUP(I107,lookups!G:H,2,FALSE)</f>
        <v>HFC</v>
      </c>
      <c r="S107" s="1" t="str">
        <f>VLOOKUP(E107,wedstrijden!B:G,6,FALSE)</f>
        <v>GBR</v>
      </c>
      <c r="T107" s="1" t="str">
        <f>VLOOKUP($D107,schermers!$C:$O,8,FALSE)</f>
        <v>HS</v>
      </c>
      <c r="U107" s="1" t="str">
        <f>IFERROR(VLOOKUP($D107,schermers!$C:$O,13,FALSE),"-")</f>
        <v>FIE11072003000</v>
      </c>
      <c r="V107" s="15">
        <f>IFERROR(VLOOKUP(E107,wedstrijden!B:H,7,FALSE),0)</f>
        <v>43372</v>
      </c>
      <c r="W107" s="15">
        <f>IFERROR(VLOOKUP(E107,wedstrijden!B:I,8,FALSE),0)</f>
        <v>43373</v>
      </c>
      <c r="X107" s="94">
        <f>IF(ISERROR(VLOOKUP(I107,lookups!G:I,3,FALSE)),0,IF(VLOOKUP(I107,lookups!G:I,3,FALSE)=0,0,VLOOKUP(I107,lookups!G:I,3,FALSE)))</f>
        <v>500</v>
      </c>
      <c r="Y107" s="54">
        <f t="shared" ca="1" si="17"/>
        <v>999999999</v>
      </c>
      <c r="Z107" s="54">
        <f t="shared" si="18"/>
        <v>31113347</v>
      </c>
      <c r="AA107" s="54">
        <f>IF(LEFT(J107,2)&lt;&gt;"ok","-",IF(M107&lt;&gt;"","-",VLOOKUP(P107&amp;Q107&amp;I107&amp;H107,wedstrijden!A:B,2,FALSE)))</f>
        <v>31</v>
      </c>
      <c r="AB107" s="54">
        <f t="shared" ca="1" si="19"/>
        <v>0</v>
      </c>
      <c r="AC107" s="54">
        <f t="shared" si="20"/>
        <v>1</v>
      </c>
      <c r="AD107" s="54">
        <f t="shared" si="21"/>
        <v>1</v>
      </c>
      <c r="AE107" s="54">
        <f t="shared" si="22"/>
        <v>0</v>
      </c>
      <c r="AF107" s="54">
        <f t="shared" si="23"/>
        <v>1</v>
      </c>
      <c r="AG107" s="54">
        <f t="shared" si="24"/>
        <v>1</v>
      </c>
      <c r="AH107" s="54">
        <f t="shared" si="25"/>
        <v>1</v>
      </c>
      <c r="AI107" s="54">
        <f t="shared" si="26"/>
        <v>1</v>
      </c>
      <c r="AJ107" s="54">
        <f t="shared" si="27"/>
        <v>1</v>
      </c>
      <c r="AK107" s="54">
        <f t="shared" ca="1" si="28"/>
        <v>1</v>
      </c>
      <c r="AL107" s="1" t="str">
        <f>VLOOKUP(D107,schermers!C:T,16,FALSE)</f>
        <v>XXX</v>
      </c>
    </row>
    <row r="108" spans="1:38" x14ac:dyDescent="0.2">
      <c r="A108" s="54">
        <f t="shared" si="29"/>
        <v>106</v>
      </c>
      <c r="B108" s="54">
        <f t="shared" si="15"/>
        <v>83</v>
      </c>
      <c r="C108" s="54" t="str">
        <f t="shared" ca="1" si="16"/>
        <v/>
      </c>
      <c r="D108" s="54">
        <f>VLOOKUP(F108&amp;G108,schermers!B:C,2,FALSE)</f>
        <v>114740</v>
      </c>
      <c r="E108" s="54">
        <f>VLOOKUP(P108&amp;Q108&amp;I108&amp;H108,wedstrijden!A:B,2,FALSE)</f>
        <v>31</v>
      </c>
      <c r="F108" s="41" t="s">
        <v>1710</v>
      </c>
      <c r="G108" s="41" t="s">
        <v>1709</v>
      </c>
      <c r="H108" s="41" t="s">
        <v>662</v>
      </c>
      <c r="I108" s="41" t="s">
        <v>915</v>
      </c>
      <c r="J108" s="63" t="s">
        <v>848</v>
      </c>
      <c r="K108" s="16">
        <v>43325</v>
      </c>
      <c r="L108" s="8">
        <v>43348</v>
      </c>
      <c r="O108" s="54">
        <f>VLOOKUP(D108&amp;R108,Ranglijst!D:E,2,FALSE)</f>
        <v>1856</v>
      </c>
      <c r="P108" s="1" t="str">
        <f>VLOOKUP($D108,schermers!$C:$O,5,FALSE)</f>
        <v>Heren</v>
      </c>
      <c r="Q108" s="1" t="str">
        <f>VLOOKUP($D108,schermers!$C:$O,6,FALSE)</f>
        <v>Floret</v>
      </c>
      <c r="R108" s="1" t="str">
        <f>VLOOKUP(P108,lookups!A:B,2,FALSE)&amp;VLOOKUP(aanmeldingen!Q108,lookups!D:E,2,FALSE)&amp;VLOOKUP(I108,lookups!G:H,2,FALSE)</f>
        <v>HFC</v>
      </c>
      <c r="S108" s="1" t="str">
        <f>VLOOKUP(E108,wedstrijden!B:G,6,FALSE)</f>
        <v>GBR</v>
      </c>
      <c r="T108" s="1" t="str">
        <f>VLOOKUP($D108,schermers!$C:$O,8,FALSE)</f>
        <v>NRD</v>
      </c>
      <c r="U108" s="1" t="str">
        <f>IFERROR(VLOOKUP($D108,schermers!$C:$O,13,FALSE),"-")</f>
        <v>FIE15102002001</v>
      </c>
      <c r="V108" s="15">
        <f>IFERROR(VLOOKUP(E108,wedstrijden!B:H,7,FALSE),0)</f>
        <v>43372</v>
      </c>
      <c r="W108" s="15">
        <f>IFERROR(VLOOKUP(E108,wedstrijden!B:I,8,FALSE),0)</f>
        <v>43373</v>
      </c>
      <c r="X108" s="94">
        <f>IF(ISERROR(VLOOKUP(I108,lookups!G:I,3,FALSE)),0,IF(VLOOKUP(I108,lookups!G:I,3,FALSE)=0,0,VLOOKUP(I108,lookups!G:I,3,FALSE)))</f>
        <v>500</v>
      </c>
      <c r="Y108" s="54">
        <f t="shared" ca="1" si="17"/>
        <v>999999999</v>
      </c>
      <c r="Z108" s="54">
        <f t="shared" si="18"/>
        <v>31114740</v>
      </c>
      <c r="AA108" s="54">
        <f>IF(LEFT(J108,2)&lt;&gt;"ok","-",IF(M108&lt;&gt;"","-",VLOOKUP(P108&amp;Q108&amp;I108&amp;H108,wedstrijden!A:B,2,FALSE)))</f>
        <v>31</v>
      </c>
      <c r="AB108" s="54">
        <f t="shared" ca="1" si="19"/>
        <v>0</v>
      </c>
      <c r="AC108" s="54">
        <f t="shared" si="20"/>
        <v>1</v>
      </c>
      <c r="AD108" s="54">
        <f t="shared" si="21"/>
        <v>1</v>
      </c>
      <c r="AE108" s="54">
        <f t="shared" si="22"/>
        <v>0</v>
      </c>
      <c r="AF108" s="54">
        <f t="shared" si="23"/>
        <v>1</v>
      </c>
      <c r="AG108" s="54">
        <f t="shared" si="24"/>
        <v>1</v>
      </c>
      <c r="AH108" s="54">
        <f t="shared" si="25"/>
        <v>1</v>
      </c>
      <c r="AI108" s="54">
        <f t="shared" si="26"/>
        <v>1</v>
      </c>
      <c r="AJ108" s="54">
        <f t="shared" si="27"/>
        <v>1</v>
      </c>
      <c r="AK108" s="54">
        <f t="shared" ca="1" si="28"/>
        <v>1</v>
      </c>
      <c r="AL108" s="1" t="str">
        <f>VLOOKUP(D108,schermers!C:T,16,FALSE)</f>
        <v>XXX</v>
      </c>
    </row>
    <row r="109" spans="1:38" x14ac:dyDescent="0.2">
      <c r="A109" s="54">
        <f t="shared" si="29"/>
        <v>107</v>
      </c>
      <c r="B109" s="54" t="str">
        <f t="shared" si="15"/>
        <v/>
      </c>
      <c r="C109" s="54" t="str">
        <f t="shared" si="16"/>
        <v/>
      </c>
      <c r="D109" s="54">
        <f>VLOOKUP(F109&amp;G109,schermers!B:C,2,FALSE)</f>
        <v>111007</v>
      </c>
      <c r="E109" s="54">
        <f>VLOOKUP(P109&amp;Q109&amp;I109&amp;H109,wedstrijden!A:B,2,FALSE)</f>
        <v>29</v>
      </c>
      <c r="F109" s="41" t="s">
        <v>1169</v>
      </c>
      <c r="G109" s="41" t="s">
        <v>1170</v>
      </c>
      <c r="H109" s="41" t="s">
        <v>2569</v>
      </c>
      <c r="I109" s="41" t="s">
        <v>1091</v>
      </c>
      <c r="J109" s="63" t="s">
        <v>2578</v>
      </c>
      <c r="K109" s="16">
        <v>43325</v>
      </c>
      <c r="O109" s="54">
        <f>VLOOKUP(D109&amp;R109,Ranglijst!D:E,2,FALSE)</f>
        <v>665</v>
      </c>
      <c r="P109" s="1" t="str">
        <f>VLOOKUP($D109,schermers!$C:$O,5,FALSE)</f>
        <v>Heren</v>
      </c>
      <c r="Q109" s="1" t="str">
        <f>VLOOKUP($D109,schermers!$C:$O,6,FALSE)</f>
        <v>Sabel</v>
      </c>
      <c r="R109" s="1" t="str">
        <f>VLOOKUP(P109,lookups!A:B,2,FALSE)&amp;VLOOKUP(aanmeldingen!Q109,lookups!D:E,2,FALSE)&amp;VLOOKUP(I109,lookups!G:H,2,FALSE)</f>
        <v>HSS</v>
      </c>
      <c r="S109" s="1" t="str">
        <f>VLOOKUP(E109,wedstrijden!B:G,6,FALSE)</f>
        <v>BEL</v>
      </c>
      <c r="T109" s="1" t="str">
        <f>VLOOKUP($D109,schermers!$C:$O,8,FALSE)</f>
        <v>AMS</v>
      </c>
      <c r="U109" s="1" t="str">
        <f>IFERROR(VLOOKUP($D109,schermers!$C:$O,13,FALSE),"-")</f>
        <v>FIE17112000001</v>
      </c>
      <c r="V109" s="15">
        <f>IFERROR(VLOOKUP(E109,wedstrijden!B:H,7,FALSE),0)</f>
        <v>43372</v>
      </c>
      <c r="W109" s="15">
        <f>IFERROR(VLOOKUP(E109,wedstrijden!B:I,8,FALSE),0)</f>
        <v>43373</v>
      </c>
      <c r="X109" s="94">
        <f>IF(ISERROR(VLOOKUP(I109,lookups!G:I,3,FALSE)),0,IF(VLOOKUP(I109,lookups!G:I,3,FALSE)=0,0,VLOOKUP(I109,lookups!G:I,3,FALSE)))</f>
        <v>500</v>
      </c>
      <c r="Y109" s="54">
        <f t="shared" si="17"/>
        <v>999999999</v>
      </c>
      <c r="Z109" s="54">
        <f t="shared" si="18"/>
        <v>999999999</v>
      </c>
      <c r="AA109" s="54" t="str">
        <f>IF(LEFT(J109,2)&lt;&gt;"ok","-",IF(M109&lt;&gt;"","-",VLOOKUP(P109&amp;Q109&amp;I109&amp;H109,wedstrijden!A:B,2,FALSE)))</f>
        <v>-</v>
      </c>
      <c r="AB109" s="54">
        <f t="shared" si="19"/>
        <v>0</v>
      </c>
      <c r="AC109" s="54">
        <f t="shared" si="20"/>
        <v>1</v>
      </c>
      <c r="AD109" s="54">
        <f t="shared" si="21"/>
        <v>0</v>
      </c>
      <c r="AE109" s="54">
        <f t="shared" si="22"/>
        <v>0</v>
      </c>
      <c r="AF109" s="54">
        <f t="shared" si="23"/>
        <v>0</v>
      </c>
      <c r="AG109" s="54">
        <f t="shared" si="24"/>
        <v>0</v>
      </c>
      <c r="AH109" s="54">
        <f t="shared" si="25"/>
        <v>0</v>
      </c>
      <c r="AI109" s="54">
        <f t="shared" si="26"/>
        <v>0</v>
      </c>
      <c r="AJ109" s="54">
        <f t="shared" si="27"/>
        <v>0</v>
      </c>
      <c r="AK109" s="54">
        <f t="shared" ca="1" si="28"/>
        <v>0</v>
      </c>
      <c r="AL109" s="1" t="str">
        <f>VLOOKUP(D109,schermers!C:T,16,FALSE)</f>
        <v>XXX</v>
      </c>
    </row>
    <row r="110" spans="1:38" x14ac:dyDescent="0.2">
      <c r="A110" s="54">
        <f t="shared" si="29"/>
        <v>108</v>
      </c>
      <c r="B110" s="54">
        <f t="shared" si="15"/>
        <v>168</v>
      </c>
      <c r="C110" s="54" t="str">
        <f t="shared" ca="1" si="16"/>
        <v/>
      </c>
      <c r="D110" s="54">
        <f>VLOOKUP(F110&amp;G110,schermers!B:C,2,FALSE)</f>
        <v>111636</v>
      </c>
      <c r="E110" s="54">
        <f>VLOOKUP(P110&amp;Q110&amp;I110&amp;H110,wedstrijden!A:B,2,FALSE)</f>
        <v>94</v>
      </c>
      <c r="F110" s="41" t="s">
        <v>1314</v>
      </c>
      <c r="G110" s="41" t="s">
        <v>269</v>
      </c>
      <c r="H110" s="41" t="s">
        <v>2550</v>
      </c>
      <c r="I110" s="41" t="s">
        <v>936</v>
      </c>
      <c r="J110" s="63" t="s">
        <v>848</v>
      </c>
      <c r="K110" s="16">
        <v>43326</v>
      </c>
      <c r="L110" s="8">
        <v>43386</v>
      </c>
      <c r="O110" s="54">
        <f>VLOOKUP(D110&amp;R110,Ranglijst!D:E,2,FALSE)</f>
        <v>1334</v>
      </c>
      <c r="P110" s="1" t="str">
        <f>VLOOKUP($D110,schermers!$C:$O,5,FALSE)</f>
        <v>Heren</v>
      </c>
      <c r="Q110" s="1" t="str">
        <f>VLOOKUP($D110,schermers!$C:$O,6,FALSE)</f>
        <v>Floret</v>
      </c>
      <c r="R110" s="1" t="str">
        <f>VLOOKUP(P110,lookups!A:B,2,FALSE)&amp;VLOOKUP(aanmeldingen!Q110,lookups!D:E,2,FALSE)&amp;VLOOKUP(I110,lookups!G:H,2,FALSE)</f>
        <v>HFS</v>
      </c>
      <c r="S110" s="1" t="str">
        <f>VLOOKUP(E110,wedstrijden!B:G,6,FALSE)</f>
        <v>GBR</v>
      </c>
      <c r="T110" s="1" t="str">
        <f>VLOOKUP($D110,schermers!$C:$O,8,FALSE)</f>
        <v>AMS</v>
      </c>
      <c r="U110" s="1" t="str">
        <f>IFERROR(VLOOKUP($D110,schermers!$C:$O,13,FALSE),"-")</f>
        <v>FIE03122000000</v>
      </c>
      <c r="V110" s="15">
        <f>IFERROR(VLOOKUP(E110,wedstrijden!B:H,7,FALSE),0)</f>
        <v>43407</v>
      </c>
      <c r="W110" s="15">
        <f>IFERROR(VLOOKUP(E110,wedstrijden!B:I,8,FALSE),0)</f>
        <v>43408</v>
      </c>
      <c r="X110" s="94">
        <f>IF(ISERROR(VLOOKUP(I110,lookups!G:I,3,FALSE)),0,IF(VLOOKUP(I110,lookups!G:I,3,FALSE)=0,0,VLOOKUP(I110,lookups!G:I,3,FALSE)))</f>
        <v>0</v>
      </c>
      <c r="Y110" s="54">
        <f t="shared" ca="1" si="17"/>
        <v>999999999</v>
      </c>
      <c r="Z110" s="54">
        <f t="shared" si="18"/>
        <v>94111636</v>
      </c>
      <c r="AA110" s="54">
        <f>IF(LEFT(J110,2)&lt;&gt;"ok","-",IF(M110&lt;&gt;"","-",VLOOKUP(P110&amp;Q110&amp;I110&amp;H110,wedstrijden!A:B,2,FALSE)))</f>
        <v>94</v>
      </c>
      <c r="AB110" s="54">
        <f t="shared" ca="1" si="19"/>
        <v>0</v>
      </c>
      <c r="AC110" s="54">
        <f t="shared" si="20"/>
        <v>1</v>
      </c>
      <c r="AD110" s="54">
        <f t="shared" si="21"/>
        <v>1</v>
      </c>
      <c r="AE110" s="54">
        <f t="shared" si="22"/>
        <v>0</v>
      </c>
      <c r="AF110" s="54">
        <f t="shared" si="23"/>
        <v>1</v>
      </c>
      <c r="AG110" s="54">
        <f t="shared" si="24"/>
        <v>1</v>
      </c>
      <c r="AH110" s="54">
        <f t="shared" si="25"/>
        <v>1</v>
      </c>
      <c r="AI110" s="54">
        <f t="shared" si="26"/>
        <v>1</v>
      </c>
      <c r="AJ110" s="54">
        <f t="shared" si="27"/>
        <v>1</v>
      </c>
      <c r="AK110" s="54">
        <f t="shared" ca="1" si="28"/>
        <v>1</v>
      </c>
      <c r="AL110" s="1" t="str">
        <f>VLOOKUP(D110,schermers!C:T,16,FALSE)</f>
        <v>XXX</v>
      </c>
    </row>
    <row r="111" spans="1:38" x14ac:dyDescent="0.2">
      <c r="A111" s="54">
        <f t="shared" si="29"/>
        <v>109</v>
      </c>
      <c r="B111" s="54">
        <f t="shared" si="15"/>
        <v>203</v>
      </c>
      <c r="C111" s="54" t="str">
        <f t="shared" ca="1" si="16"/>
        <v/>
      </c>
      <c r="D111" s="54">
        <f>VLOOKUP(F111&amp;G111,schermers!B:C,2,FALSE)</f>
        <v>109588</v>
      </c>
      <c r="E111" s="54">
        <f>VLOOKUP(P111&amp;Q111&amp;I111&amp;H111,wedstrijden!A:B,2,FALSE)</f>
        <v>135</v>
      </c>
      <c r="F111" s="41" t="s">
        <v>922</v>
      </c>
      <c r="G111" s="41" t="s">
        <v>791</v>
      </c>
      <c r="H111" s="41" t="s">
        <v>2570</v>
      </c>
      <c r="I111" s="41" t="s">
        <v>504</v>
      </c>
      <c r="J111" s="63" t="s">
        <v>848</v>
      </c>
      <c r="K111" s="16">
        <v>43326</v>
      </c>
      <c r="L111" s="8">
        <v>43386</v>
      </c>
      <c r="O111" s="54">
        <f>VLOOKUP(D111&amp;R111,Ranglijst!D:E,2,FALSE)</f>
        <v>3421</v>
      </c>
      <c r="P111" s="1" t="str">
        <f>VLOOKUP($D111,schermers!$C:$O,5,FALSE)</f>
        <v>Heren</v>
      </c>
      <c r="Q111" s="1" t="str">
        <f>VLOOKUP($D111,schermers!$C:$O,6,FALSE)</f>
        <v>Degen</v>
      </c>
      <c r="R111" s="1" t="str">
        <f>VLOOKUP(P111,lookups!A:B,2,FALSE)&amp;VLOOKUP(aanmeldingen!Q111,lookups!D:E,2,FALSE)&amp;VLOOKUP(I111,lookups!G:H,2,FALSE)</f>
        <v>HDS</v>
      </c>
      <c r="S111" s="1" t="str">
        <f>VLOOKUP(E111,wedstrijden!B:G,6,FALSE)</f>
        <v>SUI</v>
      </c>
      <c r="T111" s="1" t="str">
        <f>VLOOKUP($D111,schermers!$C:$O,8,FALSE)</f>
        <v>SCA</v>
      </c>
      <c r="U111" s="1" t="str">
        <f>IFERROR(VLOOKUP($D111,schermers!$C:$O,13,FALSE),"-")</f>
        <v>-</v>
      </c>
      <c r="V111" s="15">
        <f>IFERROR(VLOOKUP(E111,wedstrijden!B:H,7,FALSE),0)</f>
        <v>43427</v>
      </c>
      <c r="W111" s="15">
        <f>IFERROR(VLOOKUP(E111,wedstrijden!B:I,8,FALSE),0)</f>
        <v>43428</v>
      </c>
      <c r="X111" s="94">
        <f>IF(ISERROR(VLOOKUP(I111,lookups!G:I,3,FALSE)),0,IF(VLOOKUP(I111,lookups!G:I,3,FALSE)=0,0,VLOOKUP(I111,lookups!G:I,3,FALSE)))</f>
        <v>1000</v>
      </c>
      <c r="Y111" s="54">
        <f t="shared" ca="1" si="17"/>
        <v>999999999</v>
      </c>
      <c r="Z111" s="54">
        <f t="shared" si="18"/>
        <v>135109588</v>
      </c>
      <c r="AA111" s="54">
        <f>IF(LEFT(J111,2)&lt;&gt;"ok","-",IF(M111&lt;&gt;"","-",VLOOKUP(P111&amp;Q111&amp;I111&amp;H111,wedstrijden!A:B,2,FALSE)))</f>
        <v>135</v>
      </c>
      <c r="AB111" s="54">
        <f t="shared" ca="1" si="19"/>
        <v>0</v>
      </c>
      <c r="AC111" s="54">
        <f t="shared" si="20"/>
        <v>1</v>
      </c>
      <c r="AD111" s="54">
        <f t="shared" si="21"/>
        <v>1</v>
      </c>
      <c r="AE111" s="54">
        <f t="shared" si="22"/>
        <v>0</v>
      </c>
      <c r="AF111" s="54">
        <f t="shared" si="23"/>
        <v>1</v>
      </c>
      <c r="AG111" s="54">
        <f t="shared" si="24"/>
        <v>0</v>
      </c>
      <c r="AH111" s="54">
        <f t="shared" si="25"/>
        <v>0</v>
      </c>
      <c r="AI111" s="54">
        <f t="shared" si="26"/>
        <v>0</v>
      </c>
      <c r="AJ111" s="54">
        <f t="shared" si="27"/>
        <v>0</v>
      </c>
      <c r="AK111" s="54">
        <f t="shared" ca="1" si="28"/>
        <v>0</v>
      </c>
      <c r="AL111" s="1" t="str">
        <f>VLOOKUP(D111,schermers!C:T,16,FALSE)</f>
        <v>XXX</v>
      </c>
    </row>
    <row r="112" spans="1:38" x14ac:dyDescent="0.2">
      <c r="A112" s="54">
        <f t="shared" si="29"/>
        <v>110</v>
      </c>
      <c r="B112" s="54">
        <f t="shared" si="15"/>
        <v>202</v>
      </c>
      <c r="C112" s="54" t="str">
        <f t="shared" ca="1" si="16"/>
        <v/>
      </c>
      <c r="D112" s="54">
        <f>VLOOKUP(F112&amp;G112,schermers!B:C,2,FALSE)</f>
        <v>108238</v>
      </c>
      <c r="E112" s="54">
        <f>VLOOKUP(P112&amp;Q112&amp;I112&amp;H112,wedstrijden!A:B,2,FALSE)</f>
        <v>135</v>
      </c>
      <c r="F112" s="41" t="s">
        <v>922</v>
      </c>
      <c r="G112" s="41" t="s">
        <v>345</v>
      </c>
      <c r="H112" s="41" t="s">
        <v>2570</v>
      </c>
      <c r="I112" s="41" t="s">
        <v>504</v>
      </c>
      <c r="J112" s="63" t="s">
        <v>848</v>
      </c>
      <c r="K112" s="16">
        <v>43326</v>
      </c>
      <c r="L112" s="8">
        <v>43386</v>
      </c>
      <c r="O112" s="54">
        <f>VLOOKUP(D112&amp;R112,Ranglijst!D:E,2,FALSE)</f>
        <v>6262</v>
      </c>
      <c r="P112" s="1" t="str">
        <f>VLOOKUP($D112,schermers!$C:$O,5,FALSE)</f>
        <v>Heren</v>
      </c>
      <c r="Q112" s="1" t="str">
        <f>VLOOKUP($D112,schermers!$C:$O,6,FALSE)</f>
        <v>Degen</v>
      </c>
      <c r="R112" s="1" t="str">
        <f>VLOOKUP(P112,lookups!A:B,2,FALSE)&amp;VLOOKUP(aanmeldingen!Q112,lookups!D:E,2,FALSE)&amp;VLOOKUP(I112,lookups!G:H,2,FALSE)</f>
        <v>HDS</v>
      </c>
      <c r="S112" s="1" t="str">
        <f>VLOOKUP(E112,wedstrijden!B:G,6,FALSE)</f>
        <v>SUI</v>
      </c>
      <c r="T112" s="1" t="str">
        <f>VLOOKUP($D112,schermers!$C:$O,8,FALSE)</f>
        <v>SCA</v>
      </c>
      <c r="U112" s="1" t="str">
        <f>IFERROR(VLOOKUP($D112,schermers!$C:$O,13,FALSE),"-")</f>
        <v>FIE22071991000</v>
      </c>
      <c r="V112" s="15">
        <f>IFERROR(VLOOKUP(E112,wedstrijden!B:H,7,FALSE),0)</f>
        <v>43427</v>
      </c>
      <c r="W112" s="15">
        <f>IFERROR(VLOOKUP(E112,wedstrijden!B:I,8,FALSE),0)</f>
        <v>43428</v>
      </c>
      <c r="X112" s="94">
        <f>IF(ISERROR(VLOOKUP(I112,lookups!G:I,3,FALSE)),0,IF(VLOOKUP(I112,lookups!G:I,3,FALSE)=0,0,VLOOKUP(I112,lookups!G:I,3,FALSE)))</f>
        <v>1000</v>
      </c>
      <c r="Y112" s="54">
        <f t="shared" ca="1" si="17"/>
        <v>999999999</v>
      </c>
      <c r="Z112" s="54">
        <f t="shared" si="18"/>
        <v>135108238</v>
      </c>
      <c r="AA112" s="54">
        <f>IF(LEFT(J112,2)&lt;&gt;"ok","-",IF(M112&lt;&gt;"","-",VLOOKUP(P112&amp;Q112&amp;I112&amp;H112,wedstrijden!A:B,2,FALSE)))</f>
        <v>135</v>
      </c>
      <c r="AB112" s="54">
        <f t="shared" ca="1" si="19"/>
        <v>0</v>
      </c>
      <c r="AC112" s="54">
        <f t="shared" si="20"/>
        <v>1</v>
      </c>
      <c r="AD112" s="54">
        <f t="shared" si="21"/>
        <v>1</v>
      </c>
      <c r="AE112" s="54">
        <f t="shared" si="22"/>
        <v>0</v>
      </c>
      <c r="AF112" s="54">
        <f t="shared" si="23"/>
        <v>1</v>
      </c>
      <c r="AG112" s="54">
        <f t="shared" si="24"/>
        <v>0</v>
      </c>
      <c r="AH112" s="54">
        <f t="shared" si="25"/>
        <v>0</v>
      </c>
      <c r="AI112" s="54">
        <f t="shared" si="26"/>
        <v>0</v>
      </c>
      <c r="AJ112" s="54">
        <f t="shared" si="27"/>
        <v>0</v>
      </c>
      <c r="AK112" s="54">
        <f t="shared" ca="1" si="28"/>
        <v>0</v>
      </c>
      <c r="AL112" s="1" t="str">
        <f>VLOOKUP(D112,schermers!C:T,16,FALSE)</f>
        <v>XXX</v>
      </c>
    </row>
    <row r="113" spans="1:38" x14ac:dyDescent="0.2">
      <c r="A113" s="54">
        <f t="shared" si="29"/>
        <v>111</v>
      </c>
      <c r="B113" s="54">
        <f t="shared" si="15"/>
        <v>418</v>
      </c>
      <c r="C113" s="54" t="str">
        <f t="shared" ca="1" si="16"/>
        <v/>
      </c>
      <c r="D113" s="54">
        <f>VLOOKUP(F113&amp;G113,schermers!B:C,2,FALSE)</f>
        <v>108238</v>
      </c>
      <c r="E113" s="54">
        <f>VLOOKUP(P113&amp;Q113&amp;I113&amp;H113,wedstrijden!A:B,2,FALSE)</f>
        <v>232</v>
      </c>
      <c r="F113" s="41" t="s">
        <v>922</v>
      </c>
      <c r="G113" s="41" t="s">
        <v>345</v>
      </c>
      <c r="H113" s="41" t="s">
        <v>684</v>
      </c>
      <c r="I113" s="41" t="s">
        <v>505</v>
      </c>
      <c r="J113" s="63" t="s">
        <v>848</v>
      </c>
      <c r="K113" s="16">
        <v>43326</v>
      </c>
      <c r="L113" s="8">
        <v>43440</v>
      </c>
      <c r="O113" s="54">
        <f>VLOOKUP(D113&amp;R113,Ranglijst!D:E,2,FALSE)</f>
        <v>6262</v>
      </c>
      <c r="P113" s="1" t="str">
        <f>VLOOKUP($D113,schermers!$C:$O,5,FALSE)</f>
        <v>Heren</v>
      </c>
      <c r="Q113" s="1" t="str">
        <f>VLOOKUP($D113,schermers!$C:$O,6,FALSE)</f>
        <v>Degen</v>
      </c>
      <c r="R113" s="1" t="str">
        <f>VLOOKUP(P113,lookups!A:B,2,FALSE)&amp;VLOOKUP(aanmeldingen!Q113,lookups!D:E,2,FALSE)&amp;VLOOKUP(I113,lookups!G:H,2,FALSE)</f>
        <v>HDS</v>
      </c>
      <c r="S113" s="1" t="str">
        <f>VLOOKUP(E113,wedstrijden!B:G,6,FALSE)</f>
        <v>QAT</v>
      </c>
      <c r="T113" s="1" t="str">
        <f>VLOOKUP($D113,schermers!$C:$O,8,FALSE)</f>
        <v>SCA</v>
      </c>
      <c r="U113" s="1" t="str">
        <f>IFERROR(VLOOKUP($D113,schermers!$C:$O,13,FALSE),"-")</f>
        <v>FIE22071991000</v>
      </c>
      <c r="V113" s="15">
        <f>IFERROR(VLOOKUP(E113,wedstrijden!B:H,7,FALSE),0)</f>
        <v>43490</v>
      </c>
      <c r="W113" s="15">
        <f>IFERROR(VLOOKUP(E113,wedstrijden!B:I,8,FALSE),0)</f>
        <v>43492</v>
      </c>
      <c r="X113" s="94">
        <f>IF(ISERROR(VLOOKUP(I113,lookups!G:I,3,FALSE)),0,IF(VLOOKUP(I113,lookups!G:I,3,FALSE)=0,0,VLOOKUP(I113,lookups!G:I,3,FALSE)))</f>
        <v>1000</v>
      </c>
      <c r="Y113" s="54">
        <f t="shared" ca="1" si="17"/>
        <v>999999999</v>
      </c>
      <c r="Z113" s="54">
        <f t="shared" si="18"/>
        <v>232108238</v>
      </c>
      <c r="AA113" s="54">
        <f>IF(LEFT(J113,2)&lt;&gt;"ok","-",IF(M113&lt;&gt;"","-",VLOOKUP(P113&amp;Q113&amp;I113&amp;H113,wedstrijden!A:B,2,FALSE)))</f>
        <v>232</v>
      </c>
      <c r="AB113" s="54">
        <f t="shared" ca="1" si="19"/>
        <v>0</v>
      </c>
      <c r="AC113" s="54">
        <f t="shared" si="20"/>
        <v>1</v>
      </c>
      <c r="AD113" s="54">
        <f t="shared" si="21"/>
        <v>1</v>
      </c>
      <c r="AE113" s="54">
        <f t="shared" si="22"/>
        <v>0</v>
      </c>
      <c r="AF113" s="54">
        <f t="shared" si="23"/>
        <v>1</v>
      </c>
      <c r="AG113" s="54">
        <f t="shared" si="24"/>
        <v>0</v>
      </c>
      <c r="AH113" s="54">
        <f t="shared" si="25"/>
        <v>0</v>
      </c>
      <c r="AI113" s="54">
        <f t="shared" si="26"/>
        <v>0</v>
      </c>
      <c r="AJ113" s="54">
        <f t="shared" si="27"/>
        <v>0</v>
      </c>
      <c r="AK113" s="54">
        <f t="shared" ca="1" si="28"/>
        <v>0</v>
      </c>
      <c r="AL113" s="1" t="str">
        <f>VLOOKUP(D113,schermers!C:T,16,FALSE)</f>
        <v>XXX</v>
      </c>
    </row>
    <row r="114" spans="1:38" x14ac:dyDescent="0.2">
      <c r="A114" s="54">
        <f t="shared" si="29"/>
        <v>112</v>
      </c>
      <c r="B114" s="54">
        <f t="shared" si="15"/>
        <v>149</v>
      </c>
      <c r="C114" s="54" t="str">
        <f t="shared" ca="1" si="16"/>
        <v/>
      </c>
      <c r="D114" s="54">
        <f>VLOOKUP(F114&amp;G114,schermers!B:C,2,FALSE)</f>
        <v>109588</v>
      </c>
      <c r="E114" s="54">
        <f>VLOOKUP(P114&amp;Q114&amp;I114&amp;H114,wedstrijden!A:B,2,FALSE)</f>
        <v>86</v>
      </c>
      <c r="F114" s="41" t="s">
        <v>922</v>
      </c>
      <c r="G114" s="41" t="s">
        <v>791</v>
      </c>
      <c r="H114" s="41" t="s">
        <v>2560</v>
      </c>
      <c r="I114" s="41" t="s">
        <v>936</v>
      </c>
      <c r="J114" s="63" t="s">
        <v>848</v>
      </c>
      <c r="K114" s="16">
        <v>43326</v>
      </c>
      <c r="L114" s="8">
        <v>43386</v>
      </c>
      <c r="O114" s="54">
        <f>VLOOKUP(D114&amp;R114,Ranglijst!D:E,2,FALSE)</f>
        <v>3421</v>
      </c>
      <c r="P114" s="1" t="str">
        <f>VLOOKUP($D114,schermers!$C:$O,5,FALSE)</f>
        <v>Heren</v>
      </c>
      <c r="Q114" s="1" t="str">
        <f>VLOOKUP($D114,schermers!$C:$O,6,FALSE)</f>
        <v>Degen</v>
      </c>
      <c r="R114" s="1" t="str">
        <f>VLOOKUP(P114,lookups!A:B,2,FALSE)&amp;VLOOKUP(aanmeldingen!Q114,lookups!D:E,2,FALSE)&amp;VLOOKUP(I114,lookups!G:H,2,FALSE)</f>
        <v>HDS</v>
      </c>
      <c r="S114" s="1" t="str">
        <f>VLOOKUP(E114,wedstrijden!B:G,6,FALSE)</f>
        <v>FRA</v>
      </c>
      <c r="T114" s="1" t="str">
        <f>VLOOKUP($D114,schermers!$C:$O,8,FALSE)</f>
        <v>SCA</v>
      </c>
      <c r="U114" s="1" t="str">
        <f>IFERROR(VLOOKUP($D114,schermers!$C:$O,13,FALSE),"-")</f>
        <v>-</v>
      </c>
      <c r="V114" s="15">
        <f>IFERROR(VLOOKUP(E114,wedstrijden!B:H,7,FALSE),0)</f>
        <v>43407</v>
      </c>
      <c r="W114" s="15">
        <f>IFERROR(VLOOKUP(E114,wedstrijden!B:I,8,FALSE),0)</f>
        <v>43408</v>
      </c>
      <c r="X114" s="94">
        <f>IF(ISERROR(VLOOKUP(I114,lookups!G:I,3,FALSE)),0,IF(VLOOKUP(I114,lookups!G:I,3,FALSE)=0,0,VLOOKUP(I114,lookups!G:I,3,FALSE)))</f>
        <v>0</v>
      </c>
      <c r="Y114" s="54">
        <f t="shared" ca="1" si="17"/>
        <v>999999999</v>
      </c>
      <c r="Z114" s="54">
        <f t="shared" si="18"/>
        <v>86109588</v>
      </c>
      <c r="AA114" s="54">
        <f>IF(LEFT(J114,2)&lt;&gt;"ok","-",IF(M114&lt;&gt;"","-",VLOOKUP(P114&amp;Q114&amp;I114&amp;H114,wedstrijden!A:B,2,FALSE)))</f>
        <v>86</v>
      </c>
      <c r="AB114" s="54">
        <f t="shared" ca="1" si="19"/>
        <v>0</v>
      </c>
      <c r="AC114" s="54">
        <f t="shared" si="20"/>
        <v>1</v>
      </c>
      <c r="AD114" s="54">
        <f t="shared" si="21"/>
        <v>1</v>
      </c>
      <c r="AE114" s="54">
        <f t="shared" si="22"/>
        <v>0</v>
      </c>
      <c r="AF114" s="54">
        <f t="shared" si="23"/>
        <v>1</v>
      </c>
      <c r="AG114" s="54">
        <f t="shared" si="24"/>
        <v>1</v>
      </c>
      <c r="AH114" s="54">
        <f t="shared" si="25"/>
        <v>1</v>
      </c>
      <c r="AI114" s="54">
        <f t="shared" si="26"/>
        <v>1</v>
      </c>
      <c r="AJ114" s="54">
        <f t="shared" si="27"/>
        <v>1</v>
      </c>
      <c r="AK114" s="54">
        <f t="shared" ca="1" si="28"/>
        <v>1</v>
      </c>
      <c r="AL114" s="1" t="str">
        <f>VLOOKUP(D114,schermers!C:T,16,FALSE)</f>
        <v>XXX</v>
      </c>
    </row>
    <row r="115" spans="1:38" x14ac:dyDescent="0.2">
      <c r="A115" s="54">
        <f t="shared" si="29"/>
        <v>113</v>
      </c>
      <c r="B115" s="54">
        <f t="shared" si="15"/>
        <v>147</v>
      </c>
      <c r="C115" s="54" t="str">
        <f t="shared" ca="1" si="16"/>
        <v/>
      </c>
      <c r="D115" s="54">
        <f>VLOOKUP(F115&amp;G115,schermers!B:C,2,FALSE)</f>
        <v>108238</v>
      </c>
      <c r="E115" s="54">
        <f>VLOOKUP(P115&amp;Q115&amp;I115&amp;H115,wedstrijden!A:B,2,FALSE)</f>
        <v>86</v>
      </c>
      <c r="F115" s="41" t="s">
        <v>922</v>
      </c>
      <c r="G115" s="41" t="s">
        <v>345</v>
      </c>
      <c r="H115" s="41" t="s">
        <v>2560</v>
      </c>
      <c r="I115" s="41" t="s">
        <v>936</v>
      </c>
      <c r="J115" s="63" t="s">
        <v>848</v>
      </c>
      <c r="K115" s="16">
        <v>43326</v>
      </c>
      <c r="L115" s="8">
        <v>43386</v>
      </c>
      <c r="O115" s="54">
        <f>VLOOKUP(D115&amp;R115,Ranglijst!D:E,2,FALSE)</f>
        <v>6262</v>
      </c>
      <c r="P115" s="1" t="str">
        <f>VLOOKUP($D115,schermers!$C:$O,5,FALSE)</f>
        <v>Heren</v>
      </c>
      <c r="Q115" s="1" t="str">
        <f>VLOOKUP($D115,schermers!$C:$O,6,FALSE)</f>
        <v>Degen</v>
      </c>
      <c r="R115" s="1" t="str">
        <f>VLOOKUP(P115,lookups!A:B,2,FALSE)&amp;VLOOKUP(aanmeldingen!Q115,lookups!D:E,2,FALSE)&amp;VLOOKUP(I115,lookups!G:H,2,FALSE)</f>
        <v>HDS</v>
      </c>
      <c r="S115" s="1" t="str">
        <f>VLOOKUP(E115,wedstrijden!B:G,6,FALSE)</f>
        <v>FRA</v>
      </c>
      <c r="T115" s="1" t="str">
        <f>VLOOKUP($D115,schermers!$C:$O,8,FALSE)</f>
        <v>SCA</v>
      </c>
      <c r="U115" s="1" t="str">
        <f>IFERROR(VLOOKUP($D115,schermers!$C:$O,13,FALSE),"-")</f>
        <v>FIE22071991000</v>
      </c>
      <c r="V115" s="15">
        <f>IFERROR(VLOOKUP(E115,wedstrijden!B:H,7,FALSE),0)</f>
        <v>43407</v>
      </c>
      <c r="W115" s="15">
        <f>IFERROR(VLOOKUP(E115,wedstrijden!B:I,8,FALSE),0)</f>
        <v>43408</v>
      </c>
      <c r="X115" s="94">
        <f>IF(ISERROR(VLOOKUP(I115,lookups!G:I,3,FALSE)),0,IF(VLOOKUP(I115,lookups!G:I,3,FALSE)=0,0,VLOOKUP(I115,lookups!G:I,3,FALSE)))</f>
        <v>0</v>
      </c>
      <c r="Y115" s="54">
        <f t="shared" ca="1" si="17"/>
        <v>999999999</v>
      </c>
      <c r="Z115" s="54">
        <f t="shared" si="18"/>
        <v>86108238</v>
      </c>
      <c r="AA115" s="54">
        <f>IF(LEFT(J115,2)&lt;&gt;"ok","-",IF(M115&lt;&gt;"","-",VLOOKUP(P115&amp;Q115&amp;I115&amp;H115,wedstrijden!A:B,2,FALSE)))</f>
        <v>86</v>
      </c>
      <c r="AB115" s="54">
        <f t="shared" ca="1" si="19"/>
        <v>0</v>
      </c>
      <c r="AC115" s="54">
        <f t="shared" si="20"/>
        <v>1</v>
      </c>
      <c r="AD115" s="54">
        <f t="shared" si="21"/>
        <v>1</v>
      </c>
      <c r="AE115" s="54">
        <f t="shared" si="22"/>
        <v>0</v>
      </c>
      <c r="AF115" s="54">
        <f t="shared" si="23"/>
        <v>1</v>
      </c>
      <c r="AG115" s="54">
        <f t="shared" si="24"/>
        <v>1</v>
      </c>
      <c r="AH115" s="54">
        <f t="shared" si="25"/>
        <v>1</v>
      </c>
      <c r="AI115" s="54">
        <f t="shared" si="26"/>
        <v>1</v>
      </c>
      <c r="AJ115" s="54">
        <f t="shared" si="27"/>
        <v>1</v>
      </c>
      <c r="AK115" s="54">
        <f t="shared" ca="1" si="28"/>
        <v>1</v>
      </c>
      <c r="AL115" s="1" t="str">
        <f>VLOOKUP(D115,schermers!C:T,16,FALSE)</f>
        <v>XXX</v>
      </c>
    </row>
    <row r="116" spans="1:38" x14ac:dyDescent="0.2">
      <c r="A116" s="54">
        <f t="shared" si="29"/>
        <v>114</v>
      </c>
      <c r="B116" s="54">
        <f t="shared" si="15"/>
        <v>528</v>
      </c>
      <c r="C116" s="54" t="str">
        <f t="shared" ca="1" si="16"/>
        <v/>
      </c>
      <c r="D116" s="54">
        <f>VLOOKUP(F116&amp;G116,schermers!B:C,2,FALSE)</f>
        <v>109588</v>
      </c>
      <c r="E116" s="54">
        <f>VLOOKUP(P116&amp;Q116&amp;I116&amp;H116,wedstrijden!A:B,2,FALSE)</f>
        <v>294</v>
      </c>
      <c r="F116" s="41" t="s">
        <v>922</v>
      </c>
      <c r="G116" s="41" t="s">
        <v>791</v>
      </c>
      <c r="H116" s="41" t="s">
        <v>2563</v>
      </c>
      <c r="I116" s="41" t="s">
        <v>936</v>
      </c>
      <c r="J116" s="63" t="s">
        <v>848</v>
      </c>
      <c r="K116" s="16">
        <v>43326</v>
      </c>
      <c r="L116" s="8">
        <v>43469</v>
      </c>
      <c r="O116" s="54">
        <f>VLOOKUP(D116&amp;R116,Ranglijst!D:E,2,FALSE)</f>
        <v>3421</v>
      </c>
      <c r="P116" s="1" t="str">
        <f>VLOOKUP($D116,schermers!$C:$O,5,FALSE)</f>
        <v>Heren</v>
      </c>
      <c r="Q116" s="1" t="str">
        <f>VLOOKUP($D116,schermers!$C:$O,6,FALSE)</f>
        <v>Degen</v>
      </c>
      <c r="R116" s="1" t="str">
        <f>VLOOKUP(P116,lookups!A:B,2,FALSE)&amp;VLOOKUP(aanmeldingen!Q116,lookups!D:E,2,FALSE)&amp;VLOOKUP(I116,lookups!G:H,2,FALSE)</f>
        <v>HDS</v>
      </c>
      <c r="S116" s="1" t="str">
        <f>VLOOKUP(E116,wedstrijden!B:G,6,FALSE)</f>
        <v>GER</v>
      </c>
      <c r="T116" s="1" t="str">
        <f>VLOOKUP($D116,schermers!$C:$O,8,FALSE)</f>
        <v>SCA</v>
      </c>
      <c r="U116" s="1" t="str">
        <f>IFERROR(VLOOKUP($D116,schermers!$C:$O,13,FALSE),"-")</f>
        <v>-</v>
      </c>
      <c r="V116" s="15">
        <f>IFERROR(VLOOKUP(E116,wedstrijden!B:H,7,FALSE),0)</f>
        <v>43519</v>
      </c>
      <c r="W116" s="15">
        <f>IFERROR(VLOOKUP(E116,wedstrijden!B:I,8,FALSE),0)</f>
        <v>43520</v>
      </c>
      <c r="X116" s="94">
        <f>IF(ISERROR(VLOOKUP(I116,lookups!G:I,3,FALSE)),0,IF(VLOOKUP(I116,lookups!G:I,3,FALSE)=0,0,VLOOKUP(I116,lookups!G:I,3,FALSE)))</f>
        <v>0</v>
      </c>
      <c r="Y116" s="54">
        <f t="shared" ca="1" si="17"/>
        <v>999999999</v>
      </c>
      <c r="Z116" s="54">
        <f t="shared" si="18"/>
        <v>294109588</v>
      </c>
      <c r="AA116" s="54">
        <f>IF(LEFT(J116,2)&lt;&gt;"ok","-",IF(M116&lt;&gt;"","-",VLOOKUP(P116&amp;Q116&amp;I116&amp;H116,wedstrijden!A:B,2,FALSE)))</f>
        <v>294</v>
      </c>
      <c r="AB116" s="54">
        <f t="shared" ca="1" si="19"/>
        <v>0</v>
      </c>
      <c r="AC116" s="54">
        <f t="shared" si="20"/>
        <v>1</v>
      </c>
      <c r="AD116" s="54">
        <f t="shared" si="21"/>
        <v>1</v>
      </c>
      <c r="AE116" s="54">
        <f t="shared" si="22"/>
        <v>0</v>
      </c>
      <c r="AF116" s="54">
        <f t="shared" si="23"/>
        <v>1</v>
      </c>
      <c r="AG116" s="54">
        <f t="shared" si="24"/>
        <v>1</v>
      </c>
      <c r="AH116" s="54">
        <f t="shared" si="25"/>
        <v>1</v>
      </c>
      <c r="AI116" s="54">
        <f t="shared" si="26"/>
        <v>1</v>
      </c>
      <c r="AJ116" s="54">
        <f t="shared" si="27"/>
        <v>1</v>
      </c>
      <c r="AK116" s="54">
        <f t="shared" ca="1" si="28"/>
        <v>1</v>
      </c>
      <c r="AL116" s="1" t="str">
        <f>VLOOKUP(D116,schermers!C:T,16,FALSE)</f>
        <v>XXX</v>
      </c>
    </row>
    <row r="117" spans="1:38" x14ac:dyDescent="0.2">
      <c r="A117" s="54">
        <f t="shared" si="29"/>
        <v>115</v>
      </c>
      <c r="B117" s="54">
        <f t="shared" si="15"/>
        <v>369</v>
      </c>
      <c r="C117" s="54" t="str">
        <f t="shared" ca="1" si="16"/>
        <v/>
      </c>
      <c r="D117" s="54">
        <f>VLOOKUP(F117&amp;G117,schermers!B:C,2,FALSE)</f>
        <v>108238</v>
      </c>
      <c r="E117" s="54">
        <f>VLOOKUP(P117&amp;Q117&amp;I117&amp;H117,wedstrijden!A:B,2,FALSE)</f>
        <v>207</v>
      </c>
      <c r="F117" s="41" t="s">
        <v>922</v>
      </c>
      <c r="G117" s="41" t="s">
        <v>345</v>
      </c>
      <c r="H117" s="41" t="s">
        <v>499</v>
      </c>
      <c r="I117" s="41" t="s">
        <v>504</v>
      </c>
      <c r="J117" s="63" t="s">
        <v>848</v>
      </c>
      <c r="K117" s="16">
        <v>43326</v>
      </c>
      <c r="L117" s="8">
        <v>43440</v>
      </c>
      <c r="O117" s="54">
        <f>VLOOKUP(D117&amp;R117,Ranglijst!D:E,2,FALSE)</f>
        <v>6262</v>
      </c>
      <c r="P117" s="1" t="str">
        <f>VLOOKUP($D117,schermers!$C:$O,5,FALSE)</f>
        <v>Heren</v>
      </c>
      <c r="Q117" s="1" t="str">
        <f>VLOOKUP($D117,schermers!$C:$O,6,FALSE)</f>
        <v>Degen</v>
      </c>
      <c r="R117" s="1" t="str">
        <f>VLOOKUP(P117,lookups!A:B,2,FALSE)&amp;VLOOKUP(aanmeldingen!Q117,lookups!D:E,2,FALSE)&amp;VLOOKUP(I117,lookups!G:H,2,FALSE)</f>
        <v>HDS</v>
      </c>
      <c r="S117" s="1" t="str">
        <f>VLOOKUP(E117,wedstrijden!B:G,6,FALSE)</f>
        <v>GER</v>
      </c>
      <c r="T117" s="1" t="str">
        <f>VLOOKUP($D117,schermers!$C:$O,8,FALSE)</f>
        <v>SCA</v>
      </c>
      <c r="U117" s="1" t="str">
        <f>IFERROR(VLOOKUP($D117,schermers!$C:$O,13,FALSE),"-")</f>
        <v>FIE22071991000</v>
      </c>
      <c r="V117" s="15">
        <f>IFERROR(VLOOKUP(E117,wedstrijden!B:H,7,FALSE),0)</f>
        <v>43476</v>
      </c>
      <c r="W117" s="15">
        <f>IFERROR(VLOOKUP(E117,wedstrijden!B:I,8,FALSE),0)</f>
        <v>43477</v>
      </c>
      <c r="X117" s="94">
        <f>IF(ISERROR(VLOOKUP(I117,lookups!G:I,3,FALSE)),0,IF(VLOOKUP(I117,lookups!G:I,3,FALSE)=0,0,VLOOKUP(I117,lookups!G:I,3,FALSE)))</f>
        <v>1000</v>
      </c>
      <c r="Y117" s="54">
        <f t="shared" ca="1" si="17"/>
        <v>999999999</v>
      </c>
      <c r="Z117" s="54">
        <f t="shared" si="18"/>
        <v>207108238</v>
      </c>
      <c r="AA117" s="54">
        <f>IF(LEFT(J117,2)&lt;&gt;"ok","-",IF(M117&lt;&gt;"","-",VLOOKUP(P117&amp;Q117&amp;I117&amp;H117,wedstrijden!A:B,2,FALSE)))</f>
        <v>207</v>
      </c>
      <c r="AB117" s="54">
        <f t="shared" ca="1" si="19"/>
        <v>0</v>
      </c>
      <c r="AC117" s="54">
        <f t="shared" si="20"/>
        <v>1</v>
      </c>
      <c r="AD117" s="54">
        <f t="shared" si="21"/>
        <v>1</v>
      </c>
      <c r="AE117" s="54">
        <f t="shared" si="22"/>
        <v>0</v>
      </c>
      <c r="AF117" s="54">
        <f t="shared" si="23"/>
        <v>1</v>
      </c>
      <c r="AG117" s="54">
        <f t="shared" si="24"/>
        <v>0</v>
      </c>
      <c r="AH117" s="54">
        <f t="shared" si="25"/>
        <v>0</v>
      </c>
      <c r="AI117" s="54">
        <f t="shared" si="26"/>
        <v>0</v>
      </c>
      <c r="AJ117" s="54">
        <f t="shared" si="27"/>
        <v>0</v>
      </c>
      <c r="AK117" s="54">
        <f t="shared" ca="1" si="28"/>
        <v>0</v>
      </c>
      <c r="AL117" s="1" t="str">
        <f>VLOOKUP(D117,schermers!C:T,16,FALSE)</f>
        <v>XXX</v>
      </c>
    </row>
    <row r="118" spans="1:38" x14ac:dyDescent="0.2">
      <c r="A118" s="54">
        <f t="shared" si="29"/>
        <v>116</v>
      </c>
      <c r="B118" s="54">
        <f t="shared" si="15"/>
        <v>370</v>
      </c>
      <c r="C118" s="54" t="str">
        <f t="shared" ca="1" si="16"/>
        <v/>
      </c>
      <c r="D118" s="54">
        <f>VLOOKUP(F118&amp;G118,schermers!B:C,2,FALSE)</f>
        <v>109588</v>
      </c>
      <c r="E118" s="54">
        <f>VLOOKUP(P118&amp;Q118&amp;I118&amp;H118,wedstrijden!A:B,2,FALSE)</f>
        <v>207</v>
      </c>
      <c r="F118" s="41" t="s">
        <v>922</v>
      </c>
      <c r="G118" s="41" t="s">
        <v>791</v>
      </c>
      <c r="H118" s="41" t="s">
        <v>499</v>
      </c>
      <c r="I118" s="41" t="s">
        <v>504</v>
      </c>
      <c r="J118" s="63" t="s">
        <v>848</v>
      </c>
      <c r="K118" s="16">
        <v>43326</v>
      </c>
      <c r="L118" s="8">
        <v>43440</v>
      </c>
      <c r="O118" s="54">
        <f>VLOOKUP(D118&amp;R118,Ranglijst!D:E,2,FALSE)</f>
        <v>3421</v>
      </c>
      <c r="P118" s="1" t="str">
        <f>VLOOKUP($D118,schermers!$C:$O,5,FALSE)</f>
        <v>Heren</v>
      </c>
      <c r="Q118" s="1" t="str">
        <f>VLOOKUP($D118,schermers!$C:$O,6,FALSE)</f>
        <v>Degen</v>
      </c>
      <c r="R118" s="1" t="str">
        <f>VLOOKUP(P118,lookups!A:B,2,FALSE)&amp;VLOOKUP(aanmeldingen!Q118,lookups!D:E,2,FALSE)&amp;VLOOKUP(I118,lookups!G:H,2,FALSE)</f>
        <v>HDS</v>
      </c>
      <c r="S118" s="1" t="str">
        <f>VLOOKUP(E118,wedstrijden!B:G,6,FALSE)</f>
        <v>GER</v>
      </c>
      <c r="T118" s="1" t="str">
        <f>VLOOKUP($D118,schermers!$C:$O,8,FALSE)</f>
        <v>SCA</v>
      </c>
      <c r="U118" s="1" t="str">
        <f>IFERROR(VLOOKUP($D118,schermers!$C:$O,13,FALSE),"-")</f>
        <v>-</v>
      </c>
      <c r="V118" s="15">
        <f>IFERROR(VLOOKUP(E118,wedstrijden!B:H,7,FALSE),0)</f>
        <v>43476</v>
      </c>
      <c r="W118" s="15">
        <f>IFERROR(VLOOKUP(E118,wedstrijden!B:I,8,FALSE),0)</f>
        <v>43477</v>
      </c>
      <c r="X118" s="94">
        <f>IF(ISERROR(VLOOKUP(I118,lookups!G:I,3,FALSE)),0,IF(VLOOKUP(I118,lookups!G:I,3,FALSE)=0,0,VLOOKUP(I118,lookups!G:I,3,FALSE)))</f>
        <v>1000</v>
      </c>
      <c r="Y118" s="54">
        <f t="shared" ca="1" si="17"/>
        <v>999999999</v>
      </c>
      <c r="Z118" s="54">
        <f t="shared" si="18"/>
        <v>207109588</v>
      </c>
      <c r="AA118" s="54">
        <f>IF(LEFT(J118,2)&lt;&gt;"ok","-",IF(M118&lt;&gt;"","-",VLOOKUP(P118&amp;Q118&amp;I118&amp;H118,wedstrijden!A:B,2,FALSE)))</f>
        <v>207</v>
      </c>
      <c r="AB118" s="54">
        <f t="shared" ca="1" si="19"/>
        <v>0</v>
      </c>
      <c r="AC118" s="54">
        <f t="shared" si="20"/>
        <v>1</v>
      </c>
      <c r="AD118" s="54">
        <f t="shared" si="21"/>
        <v>1</v>
      </c>
      <c r="AE118" s="54">
        <f t="shared" si="22"/>
        <v>0</v>
      </c>
      <c r="AF118" s="54">
        <f t="shared" si="23"/>
        <v>1</v>
      </c>
      <c r="AG118" s="54">
        <f t="shared" si="24"/>
        <v>0</v>
      </c>
      <c r="AH118" s="54">
        <f t="shared" si="25"/>
        <v>0</v>
      </c>
      <c r="AI118" s="54">
        <f t="shared" si="26"/>
        <v>0</v>
      </c>
      <c r="AJ118" s="54">
        <f t="shared" si="27"/>
        <v>0</v>
      </c>
      <c r="AK118" s="54">
        <f t="shared" ca="1" si="28"/>
        <v>0</v>
      </c>
      <c r="AL118" s="1" t="str">
        <f>VLOOKUP(D118,schermers!C:T,16,FALSE)</f>
        <v>XXX</v>
      </c>
    </row>
    <row r="119" spans="1:38" x14ac:dyDescent="0.2">
      <c r="A119" s="54">
        <f t="shared" si="29"/>
        <v>117</v>
      </c>
      <c r="B119" s="54">
        <f t="shared" si="15"/>
        <v>585</v>
      </c>
      <c r="C119" s="54" t="str">
        <f t="shared" ca="1" si="16"/>
        <v/>
      </c>
      <c r="D119" s="54">
        <f>VLOOKUP(F119&amp;G119,schermers!B:C,2,FALSE)</f>
        <v>108238</v>
      </c>
      <c r="E119" s="54">
        <f>VLOOKUP(P119&amp;Q119&amp;I119&amp;H119,wedstrijden!A:B,2,FALSE)</f>
        <v>327</v>
      </c>
      <c r="F119" s="41" t="s">
        <v>922</v>
      </c>
      <c r="G119" s="41" t="s">
        <v>345</v>
      </c>
      <c r="H119" s="41" t="s">
        <v>484</v>
      </c>
      <c r="I119" s="41" t="s">
        <v>505</v>
      </c>
      <c r="J119" s="63" t="s">
        <v>848</v>
      </c>
      <c r="K119" s="16">
        <v>43326</v>
      </c>
      <c r="L119" s="8">
        <v>43513</v>
      </c>
      <c r="O119" s="54">
        <f>VLOOKUP(D119&amp;R119,Ranglijst!D:E,2,FALSE)</f>
        <v>6262</v>
      </c>
      <c r="P119" s="1" t="str">
        <f>VLOOKUP($D119,schermers!$C:$O,5,FALSE)</f>
        <v>Heren</v>
      </c>
      <c r="Q119" s="1" t="str">
        <f>VLOOKUP($D119,schermers!$C:$O,6,FALSE)</f>
        <v>Degen</v>
      </c>
      <c r="R119" s="1" t="str">
        <f>VLOOKUP(P119,lookups!A:B,2,FALSE)&amp;VLOOKUP(aanmeldingen!Q119,lookups!D:E,2,FALSE)&amp;VLOOKUP(I119,lookups!G:H,2,FALSE)</f>
        <v>HDS</v>
      </c>
      <c r="S119" s="1" t="str">
        <f>VLOOKUP(E119,wedstrijden!B:G,6,FALSE)</f>
        <v>HUN</v>
      </c>
      <c r="T119" s="1" t="str">
        <f>VLOOKUP($D119,schermers!$C:$O,8,FALSE)</f>
        <v>SCA</v>
      </c>
      <c r="U119" s="1" t="str">
        <f>IFERROR(VLOOKUP($D119,schermers!$C:$O,13,FALSE),"-")</f>
        <v>FIE22071991000</v>
      </c>
      <c r="V119" s="15">
        <f>IFERROR(VLOOKUP(E119,wedstrijden!B:H,7,FALSE),0)</f>
        <v>43532</v>
      </c>
      <c r="W119" s="15">
        <f>IFERROR(VLOOKUP(E119,wedstrijden!B:I,8,FALSE),0)</f>
        <v>43534</v>
      </c>
      <c r="X119" s="94">
        <f>IF(ISERROR(VLOOKUP(I119,lookups!G:I,3,FALSE)),0,IF(VLOOKUP(I119,lookups!G:I,3,FALSE)=0,0,VLOOKUP(I119,lookups!G:I,3,FALSE)))</f>
        <v>1000</v>
      </c>
      <c r="Y119" s="54">
        <f t="shared" ca="1" si="17"/>
        <v>999999999</v>
      </c>
      <c r="Z119" s="54">
        <f t="shared" si="18"/>
        <v>327108238</v>
      </c>
      <c r="AA119" s="54">
        <f>IF(LEFT(J119,2)&lt;&gt;"ok","-",IF(M119&lt;&gt;"","-",VLOOKUP(P119&amp;Q119&amp;I119&amp;H119,wedstrijden!A:B,2,FALSE)))</f>
        <v>327</v>
      </c>
      <c r="AB119" s="54">
        <f t="shared" ca="1" si="19"/>
        <v>0</v>
      </c>
      <c r="AC119" s="54">
        <f t="shared" si="20"/>
        <v>1</v>
      </c>
      <c r="AD119" s="54">
        <f t="shared" si="21"/>
        <v>1</v>
      </c>
      <c r="AE119" s="54">
        <f t="shared" si="22"/>
        <v>0</v>
      </c>
      <c r="AF119" s="54">
        <f t="shared" si="23"/>
        <v>1</v>
      </c>
      <c r="AG119" s="54">
        <f t="shared" si="24"/>
        <v>0</v>
      </c>
      <c r="AH119" s="54">
        <f t="shared" si="25"/>
        <v>0</v>
      </c>
      <c r="AI119" s="54">
        <f t="shared" si="26"/>
        <v>0</v>
      </c>
      <c r="AJ119" s="54">
        <f t="shared" si="27"/>
        <v>0</v>
      </c>
      <c r="AK119" s="54">
        <f t="shared" ca="1" si="28"/>
        <v>0</v>
      </c>
      <c r="AL119" s="1" t="str">
        <f>VLOOKUP(D119,schermers!C:T,16,FALSE)</f>
        <v>XXX</v>
      </c>
    </row>
    <row r="120" spans="1:38" x14ac:dyDescent="0.2">
      <c r="A120" s="54">
        <f t="shared" si="29"/>
        <v>118</v>
      </c>
      <c r="B120" s="54">
        <f t="shared" si="15"/>
        <v>661</v>
      </c>
      <c r="C120" s="54" t="str">
        <f t="shared" ca="1" si="16"/>
        <v/>
      </c>
      <c r="D120" s="54">
        <f>VLOOKUP(F120&amp;G120,schermers!B:C,2,FALSE)</f>
        <v>109588</v>
      </c>
      <c r="E120" s="54">
        <f>VLOOKUP(P120&amp;Q120&amp;I120&amp;H120,wedstrijden!A:B,2,FALSE)</f>
        <v>386</v>
      </c>
      <c r="F120" s="41" t="s">
        <v>922</v>
      </c>
      <c r="G120" s="41" t="s">
        <v>791</v>
      </c>
      <c r="H120" s="41" t="s">
        <v>2571</v>
      </c>
      <c r="I120" s="41" t="s">
        <v>504</v>
      </c>
      <c r="J120" s="63" t="s">
        <v>848</v>
      </c>
      <c r="K120" s="16">
        <v>43326</v>
      </c>
      <c r="L120" s="8">
        <v>43554</v>
      </c>
      <c r="O120" s="54">
        <f>VLOOKUP(D120&amp;R120,Ranglijst!D:E,2,FALSE)</f>
        <v>3421</v>
      </c>
      <c r="P120" s="1" t="str">
        <f>VLOOKUP($D120,schermers!$C:$O,5,FALSE)</f>
        <v>Heren</v>
      </c>
      <c r="Q120" s="1" t="str">
        <f>VLOOKUP($D120,schermers!$C:$O,6,FALSE)</f>
        <v>Degen</v>
      </c>
      <c r="R120" s="1" t="str">
        <f>VLOOKUP(P120,lookups!A:B,2,FALSE)&amp;VLOOKUP(aanmeldingen!Q120,lookups!D:E,2,FALSE)&amp;VLOOKUP(I120,lookups!G:H,2,FALSE)</f>
        <v>HDS</v>
      </c>
      <c r="S120" s="1" t="str">
        <f>VLOOKUP(E120,wedstrijden!B:G,6,FALSE)</f>
        <v>FRA</v>
      </c>
      <c r="T120" s="1" t="str">
        <f>VLOOKUP($D120,schermers!$C:$O,8,FALSE)</f>
        <v>SCA</v>
      </c>
      <c r="U120" s="1" t="str">
        <f>IFERROR(VLOOKUP($D120,schermers!$C:$O,13,FALSE),"-")</f>
        <v>-</v>
      </c>
      <c r="V120" s="15">
        <f>IFERROR(VLOOKUP(E120,wedstrijden!B:H,7,FALSE),0)</f>
        <v>43602</v>
      </c>
      <c r="W120" s="15">
        <f>IFERROR(VLOOKUP(E120,wedstrijden!B:I,8,FALSE),0)</f>
        <v>43603</v>
      </c>
      <c r="X120" s="94">
        <f>IF(ISERROR(VLOOKUP(I120,lookups!G:I,3,FALSE)),0,IF(VLOOKUP(I120,lookups!G:I,3,FALSE)=0,0,VLOOKUP(I120,lookups!G:I,3,FALSE)))</f>
        <v>1000</v>
      </c>
      <c r="Y120" s="54">
        <f t="shared" ca="1" si="17"/>
        <v>999999999</v>
      </c>
      <c r="Z120" s="54">
        <f t="shared" si="18"/>
        <v>386109588</v>
      </c>
      <c r="AA120" s="54">
        <f>IF(LEFT(J120,2)&lt;&gt;"ok","-",IF(M120&lt;&gt;"","-",VLOOKUP(P120&amp;Q120&amp;I120&amp;H120,wedstrijden!A:B,2,FALSE)))</f>
        <v>386</v>
      </c>
      <c r="AB120" s="54">
        <f t="shared" ca="1" si="19"/>
        <v>0</v>
      </c>
      <c r="AC120" s="54">
        <f t="shared" si="20"/>
        <v>1</v>
      </c>
      <c r="AD120" s="54">
        <f t="shared" si="21"/>
        <v>1</v>
      </c>
      <c r="AE120" s="54">
        <f t="shared" si="22"/>
        <v>0</v>
      </c>
      <c r="AF120" s="54">
        <f t="shared" si="23"/>
        <v>1</v>
      </c>
      <c r="AG120" s="54">
        <f t="shared" si="24"/>
        <v>0</v>
      </c>
      <c r="AH120" s="54">
        <f t="shared" si="25"/>
        <v>0</v>
      </c>
      <c r="AI120" s="54">
        <f t="shared" si="26"/>
        <v>0</v>
      </c>
      <c r="AJ120" s="54">
        <f t="shared" si="27"/>
        <v>0</v>
      </c>
      <c r="AK120" s="54">
        <f t="shared" ca="1" si="28"/>
        <v>0</v>
      </c>
      <c r="AL120" s="1" t="str">
        <f>VLOOKUP(D120,schermers!C:T,16,FALSE)</f>
        <v>XXX</v>
      </c>
    </row>
    <row r="121" spans="1:38" x14ac:dyDescent="0.2">
      <c r="A121" s="54">
        <f t="shared" si="29"/>
        <v>119</v>
      </c>
      <c r="B121" s="54">
        <f t="shared" si="15"/>
        <v>659</v>
      </c>
      <c r="C121" s="54" t="str">
        <f t="shared" ca="1" si="16"/>
        <v/>
      </c>
      <c r="D121" s="54">
        <f>VLOOKUP(F121&amp;G121,schermers!B:C,2,FALSE)</f>
        <v>108238</v>
      </c>
      <c r="E121" s="54">
        <f>VLOOKUP(P121&amp;Q121&amp;I121&amp;H121,wedstrijden!A:B,2,FALSE)</f>
        <v>386</v>
      </c>
      <c r="F121" s="41" t="s">
        <v>922</v>
      </c>
      <c r="G121" s="41" t="s">
        <v>345</v>
      </c>
      <c r="H121" s="41" t="s">
        <v>2571</v>
      </c>
      <c r="I121" s="41" t="s">
        <v>504</v>
      </c>
      <c r="J121" s="63" t="s">
        <v>848</v>
      </c>
      <c r="K121" s="16">
        <v>43326</v>
      </c>
      <c r="L121" s="8">
        <v>43554</v>
      </c>
      <c r="O121" s="54">
        <f>VLOOKUP(D121&amp;R121,Ranglijst!D:E,2,FALSE)</f>
        <v>6262</v>
      </c>
      <c r="P121" s="1" t="str">
        <f>VLOOKUP($D121,schermers!$C:$O,5,FALSE)</f>
        <v>Heren</v>
      </c>
      <c r="Q121" s="1" t="str">
        <f>VLOOKUP($D121,schermers!$C:$O,6,FALSE)</f>
        <v>Degen</v>
      </c>
      <c r="R121" s="1" t="str">
        <f>VLOOKUP(P121,lookups!A:B,2,FALSE)&amp;VLOOKUP(aanmeldingen!Q121,lookups!D:E,2,FALSE)&amp;VLOOKUP(I121,lookups!G:H,2,FALSE)</f>
        <v>HDS</v>
      </c>
      <c r="S121" s="1" t="str">
        <f>VLOOKUP(E121,wedstrijden!B:G,6,FALSE)</f>
        <v>FRA</v>
      </c>
      <c r="T121" s="1" t="str">
        <f>VLOOKUP($D121,schermers!$C:$O,8,FALSE)</f>
        <v>SCA</v>
      </c>
      <c r="U121" s="1" t="str">
        <f>IFERROR(VLOOKUP($D121,schermers!$C:$O,13,FALSE),"-")</f>
        <v>FIE22071991000</v>
      </c>
      <c r="V121" s="15">
        <f>IFERROR(VLOOKUP(E121,wedstrijden!B:H,7,FALSE),0)</f>
        <v>43602</v>
      </c>
      <c r="W121" s="15">
        <f>IFERROR(VLOOKUP(E121,wedstrijden!B:I,8,FALSE),0)</f>
        <v>43603</v>
      </c>
      <c r="X121" s="94">
        <f>IF(ISERROR(VLOOKUP(I121,lookups!G:I,3,FALSE)),0,IF(VLOOKUP(I121,lookups!G:I,3,FALSE)=0,0,VLOOKUP(I121,lookups!G:I,3,FALSE)))</f>
        <v>1000</v>
      </c>
      <c r="Y121" s="54">
        <f t="shared" ca="1" si="17"/>
        <v>999999999</v>
      </c>
      <c r="Z121" s="54">
        <f t="shared" si="18"/>
        <v>386108238</v>
      </c>
      <c r="AA121" s="54">
        <f>IF(LEFT(J121,2)&lt;&gt;"ok","-",IF(M121&lt;&gt;"","-",VLOOKUP(P121&amp;Q121&amp;I121&amp;H121,wedstrijden!A:B,2,FALSE)))</f>
        <v>386</v>
      </c>
      <c r="AB121" s="54">
        <f t="shared" ca="1" si="19"/>
        <v>0</v>
      </c>
      <c r="AC121" s="54">
        <f t="shared" si="20"/>
        <v>1</v>
      </c>
      <c r="AD121" s="54">
        <f t="shared" si="21"/>
        <v>1</v>
      </c>
      <c r="AE121" s="54">
        <f t="shared" si="22"/>
        <v>0</v>
      </c>
      <c r="AF121" s="54">
        <f t="shared" si="23"/>
        <v>1</v>
      </c>
      <c r="AG121" s="54">
        <f t="shared" si="24"/>
        <v>0</v>
      </c>
      <c r="AH121" s="54">
        <f t="shared" si="25"/>
        <v>0</v>
      </c>
      <c r="AI121" s="54">
        <f t="shared" si="26"/>
        <v>0</v>
      </c>
      <c r="AJ121" s="54">
        <f t="shared" si="27"/>
        <v>0</v>
      </c>
      <c r="AK121" s="54">
        <f t="shared" ca="1" si="28"/>
        <v>0</v>
      </c>
      <c r="AL121" s="1" t="str">
        <f>VLOOKUP(D121,schermers!C:T,16,FALSE)</f>
        <v>XXX</v>
      </c>
    </row>
    <row r="122" spans="1:38" x14ac:dyDescent="0.2">
      <c r="A122" s="54">
        <f t="shared" si="29"/>
        <v>120</v>
      </c>
      <c r="B122" s="54">
        <f t="shared" si="15"/>
        <v>53</v>
      </c>
      <c r="C122" s="54" t="str">
        <f t="shared" ca="1" si="16"/>
        <v/>
      </c>
      <c r="D122" s="54">
        <f>VLOOKUP(F122&amp;G122,schermers!B:C,2,FALSE)</f>
        <v>108421</v>
      </c>
      <c r="E122" s="54">
        <f>VLOOKUP(P122&amp;Q122&amp;I122&amp;H122,wedstrijden!A:B,2,FALSE)</f>
        <v>7</v>
      </c>
      <c r="F122" s="41" t="s">
        <v>985</v>
      </c>
      <c r="G122" s="41" t="s">
        <v>66</v>
      </c>
      <c r="H122" s="41" t="s">
        <v>487</v>
      </c>
      <c r="I122" s="41" t="s">
        <v>1091</v>
      </c>
      <c r="J122" s="63" t="s">
        <v>848</v>
      </c>
      <c r="K122" s="16">
        <v>43327</v>
      </c>
      <c r="L122" s="8">
        <v>43348</v>
      </c>
      <c r="O122" s="54">
        <f>VLOOKUP(D122&amp;R122,Ranglijst!D:E,2,FALSE)</f>
        <v>3754</v>
      </c>
      <c r="P122" s="1" t="str">
        <f>VLOOKUP($D122,schermers!$C:$O,5,FALSE)</f>
        <v>Dames</v>
      </c>
      <c r="Q122" s="1" t="str">
        <f>VLOOKUP($D122,schermers!$C:$O,6,FALSE)</f>
        <v>Degen</v>
      </c>
      <c r="R122" s="1" t="str">
        <f>VLOOKUP(P122,lookups!A:B,2,FALSE)&amp;VLOOKUP(aanmeldingen!Q122,lookups!D:E,2,FALSE)&amp;VLOOKUP(I122,lookups!G:H,2,FALSE)</f>
        <v>DDS</v>
      </c>
      <c r="S122" s="1" t="str">
        <f>VLOOKUP(E122,wedstrijden!B:G,6,FALSE)</f>
        <v>SVK</v>
      </c>
      <c r="T122" s="1" t="str">
        <f>VLOOKUP($D122,schermers!$C:$O,8,FALSE)</f>
        <v>ZAI</v>
      </c>
      <c r="U122" s="1" t="str">
        <f>IFERROR(VLOOKUP($D122,schermers!$C:$O,13,FALSE),"-")</f>
        <v>FIE12011992004</v>
      </c>
      <c r="V122" s="15">
        <f>IFERROR(VLOOKUP(E122,wedstrijden!B:H,7,FALSE),0)</f>
        <v>43358</v>
      </c>
      <c r="W122" s="15">
        <f>IFERROR(VLOOKUP(E122,wedstrijden!B:I,8,FALSE),0)</f>
        <v>43359</v>
      </c>
      <c r="X122" s="94">
        <f>IF(ISERROR(VLOOKUP(I122,lookups!G:I,3,FALSE)),0,IF(VLOOKUP(I122,lookups!G:I,3,FALSE)=0,0,VLOOKUP(I122,lookups!G:I,3,FALSE)))</f>
        <v>500</v>
      </c>
      <c r="Y122" s="54">
        <f t="shared" ca="1" si="17"/>
        <v>999999999</v>
      </c>
      <c r="Z122" s="54">
        <f t="shared" si="18"/>
        <v>7108421</v>
      </c>
      <c r="AA122" s="54">
        <f>IF(LEFT(J122,2)&lt;&gt;"ok","-",IF(M122&lt;&gt;"","-",VLOOKUP(P122&amp;Q122&amp;I122&amp;H122,wedstrijden!A:B,2,FALSE)))</f>
        <v>7</v>
      </c>
      <c r="AB122" s="54">
        <f t="shared" ca="1" si="19"/>
        <v>0</v>
      </c>
      <c r="AC122" s="54">
        <f t="shared" si="20"/>
        <v>1</v>
      </c>
      <c r="AD122" s="54">
        <f t="shared" si="21"/>
        <v>1</v>
      </c>
      <c r="AE122" s="54">
        <f t="shared" si="22"/>
        <v>0</v>
      </c>
      <c r="AF122" s="54">
        <f t="shared" si="23"/>
        <v>1</v>
      </c>
      <c r="AG122" s="54">
        <f t="shared" si="24"/>
        <v>1</v>
      </c>
      <c r="AH122" s="54">
        <f t="shared" si="25"/>
        <v>1</v>
      </c>
      <c r="AI122" s="54">
        <f t="shared" si="26"/>
        <v>1</v>
      </c>
      <c r="AJ122" s="54">
        <f t="shared" si="27"/>
        <v>1</v>
      </c>
      <c r="AK122" s="54">
        <f t="shared" ca="1" si="28"/>
        <v>1</v>
      </c>
      <c r="AL122" s="1" t="str">
        <f>VLOOKUP(D122,schermers!C:T,16,FALSE)</f>
        <v>XXX</v>
      </c>
    </row>
    <row r="123" spans="1:38" x14ac:dyDescent="0.2">
      <c r="A123" s="54">
        <f t="shared" si="29"/>
        <v>121</v>
      </c>
      <c r="B123" s="54">
        <f t="shared" si="15"/>
        <v>69</v>
      </c>
      <c r="C123" s="54" t="str">
        <f t="shared" ca="1" si="16"/>
        <v/>
      </c>
      <c r="D123" s="54">
        <f>VLOOKUP(F123&amp;G123,schermers!B:C,2,FALSE)</f>
        <v>100851</v>
      </c>
      <c r="E123" s="54">
        <f>VLOOKUP(P123&amp;Q123&amp;I123&amp;H123,wedstrijden!A:B,2,FALSE)</f>
        <v>29</v>
      </c>
      <c r="F123" s="41" t="s">
        <v>1161</v>
      </c>
      <c r="G123" s="41" t="s">
        <v>285</v>
      </c>
      <c r="H123" s="41" t="s">
        <v>2569</v>
      </c>
      <c r="I123" s="41" t="s">
        <v>1091</v>
      </c>
      <c r="J123" s="63" t="s">
        <v>848</v>
      </c>
      <c r="K123" s="16">
        <v>43329</v>
      </c>
      <c r="L123" s="8">
        <v>43348</v>
      </c>
      <c r="O123" s="54">
        <f>VLOOKUP(D123&amp;R123,Ranglijst!D:E,2,FALSE)</f>
        <v>1101</v>
      </c>
      <c r="P123" s="1" t="str">
        <f>VLOOKUP($D123,schermers!$C:$O,5,FALSE)</f>
        <v>Heren</v>
      </c>
      <c r="Q123" s="1" t="str">
        <f>VLOOKUP($D123,schermers!$C:$O,6,FALSE)</f>
        <v>Sabel</v>
      </c>
      <c r="R123" s="1" t="str">
        <f>VLOOKUP(P123,lookups!A:B,2,FALSE)&amp;VLOOKUP(aanmeldingen!Q123,lookups!D:E,2,FALSE)&amp;VLOOKUP(I123,lookups!G:H,2,FALSE)</f>
        <v>HSS</v>
      </c>
      <c r="S123" s="1" t="str">
        <f>VLOOKUP(E123,wedstrijden!B:G,6,FALSE)</f>
        <v>BEL</v>
      </c>
      <c r="T123" s="1" t="str">
        <f>VLOOKUP($D123,schermers!$C:$O,8,FALSE)</f>
        <v>QUI</v>
      </c>
      <c r="U123" s="1" t="str">
        <f>IFERROR(VLOOKUP($D123,schermers!$C:$O,13,FALSE),"-")</f>
        <v>FIE01071992000</v>
      </c>
      <c r="V123" s="15">
        <f>IFERROR(VLOOKUP(E123,wedstrijden!B:H,7,FALSE),0)</f>
        <v>43372</v>
      </c>
      <c r="W123" s="15">
        <f>IFERROR(VLOOKUP(E123,wedstrijden!B:I,8,FALSE),0)</f>
        <v>43373</v>
      </c>
      <c r="X123" s="94">
        <f>IF(ISERROR(VLOOKUP(I123,lookups!G:I,3,FALSE)),0,IF(VLOOKUP(I123,lookups!G:I,3,FALSE)=0,0,VLOOKUP(I123,lookups!G:I,3,FALSE)))</f>
        <v>500</v>
      </c>
      <c r="Y123" s="54">
        <f t="shared" ca="1" si="17"/>
        <v>999999999</v>
      </c>
      <c r="Z123" s="54">
        <f t="shared" si="18"/>
        <v>29100851</v>
      </c>
      <c r="AA123" s="54">
        <f>IF(LEFT(J123,2)&lt;&gt;"ok","-",IF(M123&lt;&gt;"","-",VLOOKUP(P123&amp;Q123&amp;I123&amp;H123,wedstrijden!A:B,2,FALSE)))</f>
        <v>29</v>
      </c>
      <c r="AB123" s="54">
        <f t="shared" ca="1" si="19"/>
        <v>0</v>
      </c>
      <c r="AC123" s="54">
        <f t="shared" si="20"/>
        <v>1</v>
      </c>
      <c r="AD123" s="54">
        <f t="shared" si="21"/>
        <v>1</v>
      </c>
      <c r="AE123" s="54">
        <f t="shared" si="22"/>
        <v>0</v>
      </c>
      <c r="AF123" s="54">
        <f t="shared" si="23"/>
        <v>1</v>
      </c>
      <c r="AG123" s="54">
        <f t="shared" si="24"/>
        <v>1</v>
      </c>
      <c r="AH123" s="54">
        <f t="shared" si="25"/>
        <v>1</v>
      </c>
      <c r="AI123" s="54">
        <f t="shared" si="26"/>
        <v>1</v>
      </c>
      <c r="AJ123" s="54">
        <f t="shared" si="27"/>
        <v>1</v>
      </c>
      <c r="AK123" s="54">
        <f t="shared" ca="1" si="28"/>
        <v>1</v>
      </c>
      <c r="AL123" s="1" t="str">
        <f>VLOOKUP(D123,schermers!C:T,16,FALSE)</f>
        <v>XXX</v>
      </c>
    </row>
    <row r="124" spans="1:38" x14ac:dyDescent="0.2">
      <c r="A124" s="54">
        <f t="shared" si="29"/>
        <v>122</v>
      </c>
      <c r="B124" s="54">
        <f t="shared" si="15"/>
        <v>71</v>
      </c>
      <c r="C124" s="54" t="str">
        <f t="shared" ca="1" si="16"/>
        <v/>
      </c>
      <c r="D124" s="54">
        <f>VLOOKUP(F124&amp;G124,schermers!B:C,2,FALSE)</f>
        <v>105306</v>
      </c>
      <c r="E124" s="54">
        <f>VLOOKUP(P124&amp;Q124&amp;I124&amp;H124,wedstrijden!A:B,2,FALSE)</f>
        <v>29</v>
      </c>
      <c r="F124" s="41" t="s">
        <v>1162</v>
      </c>
      <c r="G124" s="41" t="s">
        <v>321</v>
      </c>
      <c r="H124" s="41" t="s">
        <v>2569</v>
      </c>
      <c r="I124" s="41" t="s">
        <v>1091</v>
      </c>
      <c r="J124" s="63" t="s">
        <v>848</v>
      </c>
      <c r="K124" s="16">
        <v>43329</v>
      </c>
      <c r="L124" s="8">
        <v>43348</v>
      </c>
      <c r="O124" s="54">
        <f>VLOOKUP(D124&amp;R124,Ranglijst!D:E,2,FALSE)</f>
        <v>982</v>
      </c>
      <c r="P124" s="1" t="str">
        <f>VLOOKUP($D124,schermers!$C:$O,5,FALSE)</f>
        <v>Heren</v>
      </c>
      <c r="Q124" s="1" t="str">
        <f>VLOOKUP($D124,schermers!$C:$O,6,FALSE)</f>
        <v>Sabel</v>
      </c>
      <c r="R124" s="1" t="str">
        <f>VLOOKUP(P124,lookups!A:B,2,FALSE)&amp;VLOOKUP(aanmeldingen!Q124,lookups!D:E,2,FALSE)&amp;VLOOKUP(I124,lookups!G:H,2,FALSE)</f>
        <v>HSS</v>
      </c>
      <c r="S124" s="1" t="str">
        <f>VLOOKUP(E124,wedstrijden!B:G,6,FALSE)</f>
        <v>BEL</v>
      </c>
      <c r="T124" s="1" t="str">
        <f>VLOOKUP($D124,schermers!$C:$O,8,FALSE)</f>
        <v>QUI</v>
      </c>
      <c r="U124" s="1" t="str">
        <f>IFERROR(VLOOKUP($D124,schermers!$C:$O,13,FALSE),"-")</f>
        <v>FIE30101984002</v>
      </c>
      <c r="V124" s="15">
        <f>IFERROR(VLOOKUP(E124,wedstrijden!B:H,7,FALSE),0)</f>
        <v>43372</v>
      </c>
      <c r="W124" s="15">
        <f>IFERROR(VLOOKUP(E124,wedstrijden!B:I,8,FALSE),0)</f>
        <v>43373</v>
      </c>
      <c r="X124" s="94">
        <f>IF(ISERROR(VLOOKUP(I124,lookups!G:I,3,FALSE)),0,IF(VLOOKUP(I124,lookups!G:I,3,FALSE)=0,0,VLOOKUP(I124,lookups!G:I,3,FALSE)))</f>
        <v>500</v>
      </c>
      <c r="Y124" s="54">
        <f t="shared" ca="1" si="17"/>
        <v>999999999</v>
      </c>
      <c r="Z124" s="54">
        <f t="shared" si="18"/>
        <v>29105306</v>
      </c>
      <c r="AA124" s="54">
        <f>IF(LEFT(J124,2)&lt;&gt;"ok","-",IF(M124&lt;&gt;"","-",VLOOKUP(P124&amp;Q124&amp;I124&amp;H124,wedstrijden!A:B,2,FALSE)))</f>
        <v>29</v>
      </c>
      <c r="AB124" s="54">
        <f t="shared" ca="1" si="19"/>
        <v>0</v>
      </c>
      <c r="AC124" s="54">
        <f t="shared" si="20"/>
        <v>1</v>
      </c>
      <c r="AD124" s="54">
        <f t="shared" si="21"/>
        <v>1</v>
      </c>
      <c r="AE124" s="54">
        <f t="shared" si="22"/>
        <v>0</v>
      </c>
      <c r="AF124" s="54">
        <f t="shared" si="23"/>
        <v>1</v>
      </c>
      <c r="AG124" s="54">
        <f t="shared" si="24"/>
        <v>1</v>
      </c>
      <c r="AH124" s="54">
        <f t="shared" si="25"/>
        <v>1</v>
      </c>
      <c r="AI124" s="54">
        <f t="shared" si="26"/>
        <v>1</v>
      </c>
      <c r="AJ124" s="54">
        <f t="shared" si="27"/>
        <v>1</v>
      </c>
      <c r="AK124" s="54">
        <f t="shared" ca="1" si="28"/>
        <v>1</v>
      </c>
      <c r="AL124" s="1" t="str">
        <f>VLOOKUP(D124,schermers!C:T,16,FALSE)</f>
        <v>XXX</v>
      </c>
    </row>
    <row r="125" spans="1:38" x14ac:dyDescent="0.2">
      <c r="A125" s="54">
        <f t="shared" si="29"/>
        <v>123</v>
      </c>
      <c r="B125" s="54">
        <f t="shared" si="15"/>
        <v>56</v>
      </c>
      <c r="C125" s="54" t="str">
        <f t="shared" ca="1" si="16"/>
        <v/>
      </c>
      <c r="D125" s="54">
        <f>VLOOKUP(F125&amp;G125,schermers!B:C,2,FALSE)</f>
        <v>111969</v>
      </c>
      <c r="E125" s="54">
        <f>VLOOKUP(P125&amp;Q125&amp;I125&amp;H125,wedstrijden!A:B,2,FALSE)</f>
        <v>7</v>
      </c>
      <c r="F125" s="41" t="s">
        <v>2255</v>
      </c>
      <c r="G125" s="41" t="s">
        <v>2256</v>
      </c>
      <c r="H125" s="41" t="s">
        <v>487</v>
      </c>
      <c r="I125" s="41" t="s">
        <v>1091</v>
      </c>
      <c r="J125" s="63" t="s">
        <v>848</v>
      </c>
      <c r="K125" s="16">
        <v>43325</v>
      </c>
      <c r="L125" s="8">
        <v>43348</v>
      </c>
      <c r="O125" s="54">
        <f>VLOOKUP(D125&amp;R125,Ranglijst!D:E,2,FALSE)</f>
        <v>1162</v>
      </c>
      <c r="P125" s="1" t="str">
        <f>VLOOKUP($D125,schermers!$C:$O,5,FALSE)</f>
        <v>Dames</v>
      </c>
      <c r="Q125" s="1" t="str">
        <f>VLOOKUP($D125,schermers!$C:$O,6,FALSE)</f>
        <v>Degen</v>
      </c>
      <c r="R125" s="1" t="str">
        <f>VLOOKUP(P125,lookups!A:B,2,FALSE)&amp;VLOOKUP(aanmeldingen!Q125,lookups!D:E,2,FALSE)&amp;VLOOKUP(I125,lookups!G:H,2,FALSE)</f>
        <v>DDS</v>
      </c>
      <c r="S125" s="1" t="str">
        <f>VLOOKUP(E125,wedstrijden!B:G,6,FALSE)</f>
        <v>SVK</v>
      </c>
      <c r="T125" s="1" t="str">
        <f>VLOOKUP($D125,schermers!$C:$O,8,FALSE)</f>
        <v>RS</v>
      </c>
      <c r="U125" s="1" t="str">
        <f>IFERROR(VLOOKUP($D125,schermers!$C:$O,13,FALSE),"-")</f>
        <v>FIE02101998005</v>
      </c>
      <c r="V125" s="15">
        <f>IFERROR(VLOOKUP(E125,wedstrijden!B:H,7,FALSE),0)</f>
        <v>43358</v>
      </c>
      <c r="W125" s="15">
        <f>IFERROR(VLOOKUP(E125,wedstrijden!B:I,8,FALSE),0)</f>
        <v>43359</v>
      </c>
      <c r="X125" s="94">
        <f>IF(ISERROR(VLOOKUP(I125,lookups!G:I,3,FALSE)),0,IF(VLOOKUP(I125,lookups!G:I,3,FALSE)=0,0,VLOOKUP(I125,lookups!G:I,3,FALSE)))</f>
        <v>500</v>
      </c>
      <c r="Y125" s="54">
        <f t="shared" ca="1" si="17"/>
        <v>999999999</v>
      </c>
      <c r="Z125" s="54">
        <f t="shared" si="18"/>
        <v>7111969</v>
      </c>
      <c r="AA125" s="54">
        <f>IF(LEFT(J125,2)&lt;&gt;"ok","-",IF(M125&lt;&gt;"","-",VLOOKUP(P125&amp;Q125&amp;I125&amp;H125,wedstrijden!A:B,2,FALSE)))</f>
        <v>7</v>
      </c>
      <c r="AB125" s="54">
        <f t="shared" ca="1" si="19"/>
        <v>0</v>
      </c>
      <c r="AC125" s="54">
        <f t="shared" si="20"/>
        <v>1</v>
      </c>
      <c r="AD125" s="54">
        <f t="shared" si="21"/>
        <v>1</v>
      </c>
      <c r="AE125" s="54">
        <f t="shared" si="22"/>
        <v>0</v>
      </c>
      <c r="AF125" s="54">
        <f t="shared" si="23"/>
        <v>1</v>
      </c>
      <c r="AG125" s="54">
        <f t="shared" si="24"/>
        <v>1</v>
      </c>
      <c r="AH125" s="54">
        <f t="shared" si="25"/>
        <v>1</v>
      </c>
      <c r="AI125" s="54">
        <f t="shared" si="26"/>
        <v>1</v>
      </c>
      <c r="AJ125" s="54">
        <f t="shared" si="27"/>
        <v>1</v>
      </c>
      <c r="AK125" s="54">
        <f t="shared" ca="1" si="28"/>
        <v>1</v>
      </c>
      <c r="AL125" s="1" t="str">
        <f>VLOOKUP(D125,schermers!C:T,16,FALSE)</f>
        <v>XXX</v>
      </c>
    </row>
    <row r="126" spans="1:38" x14ac:dyDescent="0.2">
      <c r="A126" s="54">
        <f t="shared" si="29"/>
        <v>124</v>
      </c>
      <c r="B126" s="54">
        <f t="shared" si="15"/>
        <v>62</v>
      </c>
      <c r="C126" s="54" t="str">
        <f t="shared" ca="1" si="16"/>
        <v/>
      </c>
      <c r="D126" s="54">
        <f>VLOOKUP(F126&amp;G126,schermers!B:C,2,FALSE)</f>
        <v>117222</v>
      </c>
      <c r="E126" s="54">
        <f>VLOOKUP(P126&amp;Q126&amp;I126&amp;H126,wedstrijden!A:B,2,FALSE)</f>
        <v>15</v>
      </c>
      <c r="F126" s="41" t="s">
        <v>2173</v>
      </c>
      <c r="G126" s="41" t="s">
        <v>978</v>
      </c>
      <c r="H126" s="41" t="s">
        <v>2580</v>
      </c>
      <c r="I126" s="41" t="s">
        <v>915</v>
      </c>
      <c r="J126" s="63" t="s">
        <v>848</v>
      </c>
      <c r="K126" s="16">
        <v>43325</v>
      </c>
      <c r="L126" s="8">
        <v>43348</v>
      </c>
      <c r="O126" s="54">
        <f>VLOOKUP(D126&amp;R126,Ranglijst!D:E,2,FALSE)</f>
        <v>3601</v>
      </c>
      <c r="P126" s="1" t="str">
        <f>VLOOKUP($D126,schermers!$C:$O,5,FALSE)</f>
        <v>Heren</v>
      </c>
      <c r="Q126" s="1" t="str">
        <f>VLOOKUP($D126,schermers!$C:$O,6,FALSE)</f>
        <v>Degen</v>
      </c>
      <c r="R126" s="1" t="str">
        <f>VLOOKUP(P126,lookups!A:B,2,FALSE)&amp;VLOOKUP(aanmeldingen!Q126,lookups!D:E,2,FALSE)&amp;VLOOKUP(I126,lookups!G:H,2,FALSE)</f>
        <v>HDC</v>
      </c>
      <c r="S126" s="1" t="str">
        <f>VLOOKUP(E126,wedstrijden!B:G,6,FALSE)</f>
        <v>SUI</v>
      </c>
      <c r="T126" s="1" t="str">
        <f>VLOOKUP($D126,schermers!$C:$O,8,FALSE)</f>
        <v>RS</v>
      </c>
      <c r="U126" s="1" t="str">
        <f>IFERROR(VLOOKUP($D126,schermers!$C:$O,13,FALSE),"-")</f>
        <v>-</v>
      </c>
      <c r="V126" s="15">
        <f>IFERROR(VLOOKUP(E126,wedstrijden!B:H,7,FALSE),0)</f>
        <v>43358</v>
      </c>
      <c r="W126" s="15">
        <f>IFERROR(VLOOKUP(E126,wedstrijden!B:I,8,FALSE),0)</f>
        <v>43359</v>
      </c>
      <c r="X126" s="94">
        <f>IF(ISERROR(VLOOKUP(I126,lookups!G:I,3,FALSE)),0,IF(VLOOKUP(I126,lookups!G:I,3,FALSE)=0,0,VLOOKUP(I126,lookups!G:I,3,FALSE)))</f>
        <v>500</v>
      </c>
      <c r="Y126" s="54">
        <f t="shared" ca="1" si="17"/>
        <v>999999999</v>
      </c>
      <c r="Z126" s="54">
        <f t="shared" si="18"/>
        <v>15117222</v>
      </c>
      <c r="AA126" s="54">
        <f>IF(LEFT(J126,2)&lt;&gt;"ok","-",IF(M126&lt;&gt;"","-",VLOOKUP(P126&amp;Q126&amp;I126&amp;H126,wedstrijden!A:B,2,FALSE)))</f>
        <v>15</v>
      </c>
      <c r="AB126" s="54">
        <f t="shared" ca="1" si="19"/>
        <v>0</v>
      </c>
      <c r="AC126" s="54">
        <f t="shared" si="20"/>
        <v>1</v>
      </c>
      <c r="AD126" s="54">
        <f t="shared" si="21"/>
        <v>1</v>
      </c>
      <c r="AE126" s="54">
        <f t="shared" si="22"/>
        <v>0</v>
      </c>
      <c r="AF126" s="54">
        <f t="shared" si="23"/>
        <v>1</v>
      </c>
      <c r="AG126" s="54">
        <f t="shared" si="24"/>
        <v>1</v>
      </c>
      <c r="AH126" s="54">
        <f t="shared" si="25"/>
        <v>1</v>
      </c>
      <c r="AI126" s="54">
        <f t="shared" si="26"/>
        <v>1</v>
      </c>
      <c r="AJ126" s="54">
        <f t="shared" si="27"/>
        <v>1</v>
      </c>
      <c r="AK126" s="54">
        <f t="shared" ca="1" si="28"/>
        <v>1</v>
      </c>
      <c r="AL126" s="1" t="str">
        <f>VLOOKUP(D126,schermers!C:T,16,FALSE)</f>
        <v>XXX</v>
      </c>
    </row>
    <row r="127" spans="1:38" x14ac:dyDescent="0.2">
      <c r="A127" s="54">
        <f t="shared" si="29"/>
        <v>125</v>
      </c>
      <c r="B127" s="54">
        <f t="shared" si="15"/>
        <v>119</v>
      </c>
      <c r="C127" s="54" t="str">
        <f t="shared" ca="1" si="16"/>
        <v/>
      </c>
      <c r="D127" s="54">
        <f>VLOOKUP(F127&amp;G127,schermers!B:C,2,FALSE)</f>
        <v>117222</v>
      </c>
      <c r="E127" s="54">
        <f>VLOOKUP(P127&amp;Q127&amp;I127&amp;H127,wedstrijden!A:B,2,FALSE)</f>
        <v>70</v>
      </c>
      <c r="F127" s="41" t="s">
        <v>2173</v>
      </c>
      <c r="G127" s="41" t="s">
        <v>978</v>
      </c>
      <c r="H127" s="41" t="s">
        <v>2586</v>
      </c>
      <c r="I127" s="41" t="s">
        <v>915</v>
      </c>
      <c r="J127" s="63" t="s">
        <v>848</v>
      </c>
      <c r="K127" s="16">
        <v>43325</v>
      </c>
      <c r="L127" s="8">
        <v>43373</v>
      </c>
      <c r="O127" s="54">
        <f>VLOOKUP(D127&amp;R127,Ranglijst!D:E,2,FALSE)</f>
        <v>3601</v>
      </c>
      <c r="P127" s="1" t="str">
        <f>VLOOKUP($D127,schermers!$C:$O,5,FALSE)</f>
        <v>Heren</v>
      </c>
      <c r="Q127" s="1" t="str">
        <f>VLOOKUP($D127,schermers!$C:$O,6,FALSE)</f>
        <v>Degen</v>
      </c>
      <c r="R127" s="1" t="str">
        <f>VLOOKUP(P127,lookups!A:B,2,FALSE)&amp;VLOOKUP(aanmeldingen!Q127,lookups!D:E,2,FALSE)&amp;VLOOKUP(I127,lookups!G:H,2,FALSE)</f>
        <v>HDC</v>
      </c>
      <c r="S127" s="1" t="str">
        <f>VLOOKUP(E127,wedstrijden!B:G,6,FALSE)</f>
        <v>SRB</v>
      </c>
      <c r="T127" s="1" t="str">
        <f>VLOOKUP($D127,schermers!$C:$O,8,FALSE)</f>
        <v>RS</v>
      </c>
      <c r="U127" s="1" t="str">
        <f>IFERROR(VLOOKUP($D127,schermers!$C:$O,13,FALSE),"-")</f>
        <v>-</v>
      </c>
      <c r="V127" s="15">
        <f>IFERROR(VLOOKUP(E127,wedstrijden!B:H,7,FALSE),0)</f>
        <v>43393</v>
      </c>
      <c r="W127" s="15">
        <f>IFERROR(VLOOKUP(E127,wedstrijden!B:I,8,FALSE),0)</f>
        <v>43394</v>
      </c>
      <c r="X127" s="94">
        <f>IF(ISERROR(VLOOKUP(I127,lookups!G:I,3,FALSE)),0,IF(VLOOKUP(I127,lookups!G:I,3,FALSE)=0,0,VLOOKUP(I127,lookups!G:I,3,FALSE)))</f>
        <v>500</v>
      </c>
      <c r="Y127" s="54">
        <f t="shared" ca="1" si="17"/>
        <v>999999999</v>
      </c>
      <c r="Z127" s="54">
        <f t="shared" si="18"/>
        <v>70117222</v>
      </c>
      <c r="AA127" s="54">
        <f>IF(LEFT(J127,2)&lt;&gt;"ok","-",IF(M127&lt;&gt;"","-",VLOOKUP(P127&amp;Q127&amp;I127&amp;H127,wedstrijden!A:B,2,FALSE)))</f>
        <v>70</v>
      </c>
      <c r="AB127" s="54">
        <f t="shared" ca="1" si="19"/>
        <v>0</v>
      </c>
      <c r="AC127" s="54">
        <f t="shared" si="20"/>
        <v>1</v>
      </c>
      <c r="AD127" s="54">
        <f t="shared" si="21"/>
        <v>1</v>
      </c>
      <c r="AE127" s="54">
        <f t="shared" si="22"/>
        <v>0</v>
      </c>
      <c r="AF127" s="54">
        <f t="shared" si="23"/>
        <v>1</v>
      </c>
      <c r="AG127" s="54">
        <f t="shared" si="24"/>
        <v>1</v>
      </c>
      <c r="AH127" s="54">
        <f t="shared" si="25"/>
        <v>1</v>
      </c>
      <c r="AI127" s="54">
        <f t="shared" si="26"/>
        <v>1</v>
      </c>
      <c r="AJ127" s="54">
        <f t="shared" si="27"/>
        <v>1</v>
      </c>
      <c r="AK127" s="54">
        <f t="shared" ca="1" si="28"/>
        <v>1</v>
      </c>
      <c r="AL127" s="1" t="str">
        <f>VLOOKUP(D127,schermers!C:T,16,FALSE)</f>
        <v>XXX</v>
      </c>
    </row>
    <row r="128" spans="1:38" x14ac:dyDescent="0.2">
      <c r="A128" s="54">
        <f t="shared" si="29"/>
        <v>126</v>
      </c>
      <c r="B128" s="54">
        <f t="shared" si="15"/>
        <v>126</v>
      </c>
      <c r="C128" s="54" t="str">
        <f t="shared" ca="1" si="16"/>
        <v/>
      </c>
      <c r="D128" s="54">
        <f>VLOOKUP(F128&amp;G128,schermers!B:C,2,FALSE)</f>
        <v>117222</v>
      </c>
      <c r="E128" s="54">
        <f>VLOOKUP(P128&amp;Q128&amp;I128&amp;H128,wedstrijden!A:B,2,FALSE)</f>
        <v>79</v>
      </c>
      <c r="F128" s="41" t="s">
        <v>2173</v>
      </c>
      <c r="G128" s="41" t="s">
        <v>978</v>
      </c>
      <c r="H128" s="41" t="s">
        <v>2587</v>
      </c>
      <c r="I128" s="41" t="s">
        <v>915</v>
      </c>
      <c r="J128" s="63" t="s">
        <v>848</v>
      </c>
      <c r="K128" s="16">
        <v>43325</v>
      </c>
      <c r="L128" s="53">
        <v>43373</v>
      </c>
      <c r="O128" s="54">
        <f>VLOOKUP(D128&amp;R128,Ranglijst!D:E,2,FALSE)</f>
        <v>3601</v>
      </c>
      <c r="P128" s="1" t="str">
        <f>VLOOKUP($D128,schermers!$C:$O,5,FALSE)</f>
        <v>Heren</v>
      </c>
      <c r="Q128" s="1" t="str">
        <f>VLOOKUP($D128,schermers!$C:$O,6,FALSE)</f>
        <v>Degen</v>
      </c>
      <c r="R128" s="1" t="str">
        <f>VLOOKUP(P128,lookups!A:B,2,FALSE)&amp;VLOOKUP(aanmeldingen!Q128,lookups!D:E,2,FALSE)&amp;VLOOKUP(I128,lookups!G:H,2,FALSE)</f>
        <v>HDC</v>
      </c>
      <c r="S128" s="1" t="str">
        <f>VLOOKUP(E128,wedstrijden!B:G,6,FALSE)</f>
        <v>AUT</v>
      </c>
      <c r="T128" s="1" t="str">
        <f>VLOOKUP($D128,schermers!$C:$O,8,FALSE)</f>
        <v>RS</v>
      </c>
      <c r="U128" s="1" t="str">
        <f>IFERROR(VLOOKUP($D128,schermers!$C:$O,13,FALSE),"-")</f>
        <v>-</v>
      </c>
      <c r="V128" s="15">
        <f>IFERROR(VLOOKUP(E128,wedstrijden!B:H,7,FALSE),0)</f>
        <v>43400</v>
      </c>
      <c r="W128" s="15">
        <f>IFERROR(VLOOKUP(E128,wedstrijden!B:I,8,FALSE),0)</f>
        <v>43401</v>
      </c>
      <c r="X128" s="94">
        <f>IF(ISERROR(VLOOKUP(I128,lookups!G:I,3,FALSE)),0,IF(VLOOKUP(I128,lookups!G:I,3,FALSE)=0,0,VLOOKUP(I128,lookups!G:I,3,FALSE)))</f>
        <v>500</v>
      </c>
      <c r="Y128" s="54">
        <f t="shared" ca="1" si="17"/>
        <v>999999999</v>
      </c>
      <c r="Z128" s="54">
        <f t="shared" si="18"/>
        <v>79117222</v>
      </c>
      <c r="AA128" s="54">
        <f>IF(LEFT(J128,2)&lt;&gt;"ok","-",IF(M128&lt;&gt;"","-",VLOOKUP(P128&amp;Q128&amp;I128&amp;H128,wedstrijden!A:B,2,FALSE)))</f>
        <v>79</v>
      </c>
      <c r="AB128" s="54">
        <f t="shared" ca="1" si="19"/>
        <v>0</v>
      </c>
      <c r="AC128" s="54">
        <f t="shared" si="20"/>
        <v>1</v>
      </c>
      <c r="AD128" s="54">
        <f t="shared" si="21"/>
        <v>1</v>
      </c>
      <c r="AE128" s="54">
        <f t="shared" si="22"/>
        <v>0</v>
      </c>
      <c r="AF128" s="54">
        <f t="shared" si="23"/>
        <v>1</v>
      </c>
      <c r="AG128" s="54">
        <f t="shared" si="24"/>
        <v>1</v>
      </c>
      <c r="AH128" s="54">
        <f t="shared" si="25"/>
        <v>1</v>
      </c>
      <c r="AI128" s="54">
        <f t="shared" si="26"/>
        <v>1</v>
      </c>
      <c r="AJ128" s="54">
        <f t="shared" si="27"/>
        <v>1</v>
      </c>
      <c r="AK128" s="54">
        <f t="shared" ca="1" si="28"/>
        <v>1</v>
      </c>
      <c r="AL128" s="1" t="str">
        <f>VLOOKUP(D128,schermers!C:T,16,FALSE)</f>
        <v>XXX</v>
      </c>
    </row>
    <row r="129" spans="1:38" x14ac:dyDescent="0.2">
      <c r="A129" s="54">
        <f t="shared" si="29"/>
        <v>127</v>
      </c>
      <c r="B129" s="54">
        <f t="shared" si="15"/>
        <v>64</v>
      </c>
      <c r="C129" s="54" t="str">
        <f t="shared" ca="1" si="16"/>
        <v/>
      </c>
      <c r="D129" s="54">
        <f>VLOOKUP(F129&amp;G129,schermers!B:C,2,FALSE)</f>
        <v>113794</v>
      </c>
      <c r="E129" s="54">
        <f>VLOOKUP(P129&amp;Q129&amp;I129&amp;H129,wedstrijden!A:B,2,FALSE)</f>
        <v>17</v>
      </c>
      <c r="F129" s="41" t="s">
        <v>1097</v>
      </c>
      <c r="G129" s="41" t="s">
        <v>1098</v>
      </c>
      <c r="H129" s="41" t="s">
        <v>2581</v>
      </c>
      <c r="I129" s="41" t="s">
        <v>915</v>
      </c>
      <c r="J129" s="63" t="s">
        <v>848</v>
      </c>
      <c r="K129" s="16">
        <v>43326</v>
      </c>
      <c r="L129" s="8">
        <v>43348</v>
      </c>
      <c r="O129" s="54">
        <f>VLOOKUP(D129&amp;R129,Ranglijst!D:E,2,FALSE)</f>
        <v>3758</v>
      </c>
      <c r="P129" s="1" t="str">
        <f>VLOOKUP($D129,schermers!$C:$O,5,FALSE)</f>
        <v>Heren</v>
      </c>
      <c r="Q129" s="1" t="str">
        <f>VLOOKUP($D129,schermers!$C:$O,6,FALSE)</f>
        <v>Sabel</v>
      </c>
      <c r="R129" s="1" t="str">
        <f>VLOOKUP(P129,lookups!A:B,2,FALSE)&amp;VLOOKUP(aanmeldingen!Q129,lookups!D:E,2,FALSE)&amp;VLOOKUP(I129,lookups!G:H,2,FALSE)</f>
        <v>HSC</v>
      </c>
      <c r="S129" s="1" t="str">
        <f>VLOOKUP(E129,wedstrijden!B:G,6,FALSE)</f>
        <v>POL</v>
      </c>
      <c r="T129" s="1" t="str">
        <f>VLOOKUP($D129,schermers!$C:$O,8,FALSE)</f>
        <v>AMS</v>
      </c>
      <c r="U129" s="1" t="str">
        <f>IFERROR(VLOOKUP($D129,schermers!$C:$O,13,FALSE),"-")</f>
        <v>FIE09082002001</v>
      </c>
      <c r="V129" s="15">
        <f>IFERROR(VLOOKUP(E129,wedstrijden!B:H,7,FALSE),0)</f>
        <v>43358</v>
      </c>
      <c r="W129" s="15">
        <f>IFERROR(VLOOKUP(E129,wedstrijden!B:I,8,FALSE),0)</f>
        <v>43359</v>
      </c>
      <c r="X129" s="94">
        <f>IF(ISERROR(VLOOKUP(I129,lookups!G:I,3,FALSE)),0,IF(VLOOKUP(I129,lookups!G:I,3,FALSE)=0,0,VLOOKUP(I129,lookups!G:I,3,FALSE)))</f>
        <v>500</v>
      </c>
      <c r="Y129" s="54">
        <f t="shared" ca="1" si="17"/>
        <v>999999999</v>
      </c>
      <c r="Z129" s="54">
        <f t="shared" si="18"/>
        <v>17113794</v>
      </c>
      <c r="AA129" s="54">
        <f>IF(LEFT(J129,2)&lt;&gt;"ok","-",IF(M129&lt;&gt;"","-",VLOOKUP(P129&amp;Q129&amp;I129&amp;H129,wedstrijden!A:B,2,FALSE)))</f>
        <v>17</v>
      </c>
      <c r="AB129" s="54">
        <f t="shared" ca="1" si="19"/>
        <v>0</v>
      </c>
      <c r="AC129" s="54">
        <f t="shared" si="20"/>
        <v>1</v>
      </c>
      <c r="AD129" s="54">
        <f t="shared" si="21"/>
        <v>1</v>
      </c>
      <c r="AE129" s="54">
        <f t="shared" si="22"/>
        <v>0</v>
      </c>
      <c r="AF129" s="54">
        <f t="shared" si="23"/>
        <v>1</v>
      </c>
      <c r="AG129" s="54">
        <f t="shared" si="24"/>
        <v>1</v>
      </c>
      <c r="AH129" s="54">
        <f t="shared" si="25"/>
        <v>1</v>
      </c>
      <c r="AI129" s="54">
        <f t="shared" si="26"/>
        <v>1</v>
      </c>
      <c r="AJ129" s="54">
        <f t="shared" si="27"/>
        <v>1</v>
      </c>
      <c r="AK129" s="54">
        <f t="shared" ca="1" si="28"/>
        <v>1</v>
      </c>
      <c r="AL129" s="1" t="str">
        <f>VLOOKUP(D129,schermers!C:T,16,FALSE)</f>
        <v>XXX</v>
      </c>
    </row>
    <row r="130" spans="1:38" x14ac:dyDescent="0.2">
      <c r="A130" s="54">
        <f t="shared" si="29"/>
        <v>128</v>
      </c>
      <c r="B130" s="54">
        <f t="shared" si="15"/>
        <v>158</v>
      </c>
      <c r="C130" s="54" t="str">
        <f t="shared" ca="1" si="16"/>
        <v/>
      </c>
      <c r="D130" s="54">
        <f>VLOOKUP(F130&amp;G130,schermers!B:C,2,FALSE)</f>
        <v>110792</v>
      </c>
      <c r="E130" s="54">
        <f>VLOOKUP(P130&amp;Q130&amp;I130&amp;H130,wedstrijden!A:B,2,FALSE)</f>
        <v>93</v>
      </c>
      <c r="F130" s="41" t="s">
        <v>932</v>
      </c>
      <c r="G130" s="41" t="s">
        <v>248</v>
      </c>
      <c r="H130" s="41" t="s">
        <v>2550</v>
      </c>
      <c r="I130" s="41" t="s">
        <v>480</v>
      </c>
      <c r="J130" s="63" t="s">
        <v>848</v>
      </c>
      <c r="K130" s="16">
        <v>43326</v>
      </c>
      <c r="L130" s="8">
        <v>43386</v>
      </c>
      <c r="O130" s="54">
        <f>VLOOKUP(D130&amp;R130,Ranglijst!D:E,2,FALSE)</f>
        <v>4530</v>
      </c>
      <c r="P130" s="1" t="str">
        <f>VLOOKUP($D130,schermers!$C:$O,5,FALSE)</f>
        <v>Heren</v>
      </c>
      <c r="Q130" s="1" t="str">
        <f>VLOOKUP($D130,schermers!$C:$O,6,FALSE)</f>
        <v>Floret</v>
      </c>
      <c r="R130" s="1" t="str">
        <f>VLOOKUP(P130,lookups!A:B,2,FALSE)&amp;VLOOKUP(aanmeldingen!Q130,lookups!D:E,2,FALSE)&amp;VLOOKUP(I130,lookups!G:H,2,FALSE)</f>
        <v>HFJ</v>
      </c>
      <c r="S130" s="1" t="str">
        <f>VLOOKUP(E130,wedstrijden!B:G,6,FALSE)</f>
        <v>GBR</v>
      </c>
      <c r="T130" s="1" t="str">
        <f>VLOOKUP($D130,schermers!$C:$O,8,FALSE)</f>
        <v>AMS</v>
      </c>
      <c r="U130" s="1" t="str">
        <f>IFERROR(VLOOKUP($D130,schermers!$C:$O,13,FALSE),"-")</f>
        <v>FIE25112000000</v>
      </c>
      <c r="V130" s="15">
        <f>IFERROR(VLOOKUP(E130,wedstrijden!B:H,7,FALSE),0)</f>
        <v>43407</v>
      </c>
      <c r="W130" s="15">
        <f>IFERROR(VLOOKUP(E130,wedstrijden!B:I,8,FALSE),0)</f>
        <v>43408</v>
      </c>
      <c r="X130" s="94">
        <f>IF(ISERROR(VLOOKUP(I130,lookups!G:I,3,FALSE)),0,IF(VLOOKUP(I130,lookups!G:I,3,FALSE)=0,0,VLOOKUP(I130,lookups!G:I,3,FALSE)))</f>
        <v>800</v>
      </c>
      <c r="Y130" s="54">
        <f t="shared" ca="1" si="17"/>
        <v>999999999</v>
      </c>
      <c r="Z130" s="54">
        <f t="shared" si="18"/>
        <v>93110792</v>
      </c>
      <c r="AA130" s="54">
        <f>IF(LEFT(J130,2)&lt;&gt;"ok","-",IF(M130&lt;&gt;"","-",VLOOKUP(P130&amp;Q130&amp;I130&amp;H130,wedstrijden!A:B,2,FALSE)))</f>
        <v>93</v>
      </c>
      <c r="AB130" s="54">
        <f t="shared" ca="1" si="19"/>
        <v>0</v>
      </c>
      <c r="AC130" s="54">
        <f t="shared" si="20"/>
        <v>1</v>
      </c>
      <c r="AD130" s="54">
        <f t="shared" si="21"/>
        <v>1</v>
      </c>
      <c r="AE130" s="54">
        <f t="shared" si="22"/>
        <v>0</v>
      </c>
      <c r="AF130" s="54">
        <f t="shared" si="23"/>
        <v>1</v>
      </c>
      <c r="AG130" s="54">
        <f t="shared" si="24"/>
        <v>1</v>
      </c>
      <c r="AH130" s="54">
        <f t="shared" si="25"/>
        <v>1</v>
      </c>
      <c r="AI130" s="54">
        <f t="shared" si="26"/>
        <v>1</v>
      </c>
      <c r="AJ130" s="54">
        <f t="shared" si="27"/>
        <v>1</v>
      </c>
      <c r="AK130" s="54">
        <f t="shared" ca="1" si="28"/>
        <v>1</v>
      </c>
      <c r="AL130" s="1" t="str">
        <f>VLOOKUP(D130,schermers!C:T,16,FALSE)</f>
        <v>XXX</v>
      </c>
    </row>
    <row r="131" spans="1:38" x14ac:dyDescent="0.2">
      <c r="A131" s="54">
        <f t="shared" si="29"/>
        <v>129</v>
      </c>
      <c r="B131" s="54" t="str">
        <f t="shared" ref="B131:B194" si="30">IF(Z131&lt;&gt;999999999,RANK(Z131,$Z$3:$Z$1000,1),"")</f>
        <v/>
      </c>
      <c r="C131" s="54" t="str">
        <f t="shared" ref="C131:C194" si="31">IF(Y131&lt;&gt;999999999,RANK(Y131,$Y$3:$Y$1000,1),"")</f>
        <v/>
      </c>
      <c r="D131" s="54">
        <f>VLOOKUP(F131&amp;G131,schermers!B:C,2,FALSE)</f>
        <v>113794</v>
      </c>
      <c r="E131" s="54">
        <f>VLOOKUP(P131&amp;Q131&amp;I131&amp;H131,wedstrijden!A:B,2,FALSE)</f>
        <v>38</v>
      </c>
      <c r="F131" s="41" t="s">
        <v>1097</v>
      </c>
      <c r="G131" s="41" t="s">
        <v>1098</v>
      </c>
      <c r="H131" s="41" t="s">
        <v>2583</v>
      </c>
      <c r="I131" s="41" t="s">
        <v>915</v>
      </c>
      <c r="J131" s="63" t="s">
        <v>848</v>
      </c>
      <c r="K131" s="16">
        <v>43326</v>
      </c>
      <c r="M131" s="8">
        <v>43351</v>
      </c>
      <c r="N131" s="53"/>
      <c r="O131" s="54">
        <f>VLOOKUP(D131&amp;R131,Ranglijst!D:E,2,FALSE)</f>
        <v>3758</v>
      </c>
      <c r="P131" s="1" t="str">
        <f>VLOOKUP($D131,schermers!$C:$O,5,FALSE)</f>
        <v>Heren</v>
      </c>
      <c r="Q131" s="1" t="str">
        <f>VLOOKUP($D131,schermers!$C:$O,6,FALSE)</f>
        <v>Sabel</v>
      </c>
      <c r="R131" s="1" t="str">
        <f>VLOOKUP(P131,lookups!A:B,2,FALSE)&amp;VLOOKUP(aanmeldingen!Q131,lookups!D:E,2,FALSE)&amp;VLOOKUP(I131,lookups!G:H,2,FALSE)</f>
        <v>HSC</v>
      </c>
      <c r="S131" s="1" t="str">
        <f>VLOOKUP(E131,wedstrijden!B:G,6,FALSE)</f>
        <v>HUN</v>
      </c>
      <c r="T131" s="1" t="str">
        <f>VLOOKUP($D131,schermers!$C:$O,8,FALSE)</f>
        <v>AMS</v>
      </c>
      <c r="U131" s="1" t="str">
        <f>IFERROR(VLOOKUP($D131,schermers!$C:$O,13,FALSE),"-")</f>
        <v>FIE09082002001</v>
      </c>
      <c r="V131" s="15">
        <f>IFERROR(VLOOKUP(E131,wedstrijden!B:H,7,FALSE),0)</f>
        <v>43379</v>
      </c>
      <c r="W131" s="15">
        <f>IFERROR(VLOOKUP(E131,wedstrijden!B:I,8,FALSE),0)</f>
        <v>43380</v>
      </c>
      <c r="X131" s="94">
        <f>IF(ISERROR(VLOOKUP(I131,lookups!G:I,3,FALSE)),0,IF(VLOOKUP(I131,lookups!G:I,3,FALSE)=0,0,VLOOKUP(I131,lookups!G:I,3,FALSE)))</f>
        <v>500</v>
      </c>
      <c r="Y131" s="54">
        <f t="shared" ref="Y131:Y194" si="32">IF(LEFT(J131,2)&lt;&gt;"ok",999999999,IF(M131&lt;&gt;"",999999999,IF(V131&gt;$Y$1,IFERROR(VALUE(E131&amp;D131),999999999),999999999)))</f>
        <v>999999999</v>
      </c>
      <c r="Z131" s="54">
        <f t="shared" ref="Z131:Z194" si="33">IF(LEFT(J131,2)&lt;&gt;"ok",999999999,IF(M131&lt;&gt;"",999999999,IFERROR(VALUE(E131&amp;D131),999999999)))</f>
        <v>999999999</v>
      </c>
      <c r="AA131" s="54" t="str">
        <f>IF(LEFT(J131,2)&lt;&gt;"ok","-",IF(M131&lt;&gt;"","-",VLOOKUP(P131&amp;Q131&amp;I131&amp;H131,wedstrijden!A:B,2,FALSE)))</f>
        <v>-</v>
      </c>
      <c r="AB131" s="54">
        <f t="shared" ref="AB131:AB194" si="34">IF(Y131=999999999,0,COUNTIF(Y:Y,Y131))</f>
        <v>0</v>
      </c>
      <c r="AC131" s="54">
        <f t="shared" ref="AC131:AC194" si="35">IF(F131&lt;&gt;"",1,0)</f>
        <v>1</v>
      </c>
      <c r="AD131" s="54">
        <f t="shared" ref="AD131:AD194" si="36">IF(LEFT(J131,2)="ok",1,0)</f>
        <v>1</v>
      </c>
      <c r="AE131" s="54">
        <f t="shared" ref="AE131:AE194" si="37">IF(M131&lt;&gt;"",1,0)</f>
        <v>1</v>
      </c>
      <c r="AF131" s="54">
        <f t="shared" ref="AF131:AF194" si="38">IF(AND(L131&lt;&gt;"",N131=""),1,0)</f>
        <v>0</v>
      </c>
      <c r="AG131" s="54">
        <f t="shared" ref="AG131:AG194" si="39">IF(AND(LEFT(J131,2)="ok",H131&lt;&gt;"Amsterdam",OR(I131="WB Jun",I131="ECC",I131="U23",I131="SAT")),1,0)</f>
        <v>1</v>
      </c>
      <c r="AH131" s="54">
        <f t="shared" ref="AH131:AH194" si="40">IF(AG131=0,0,IF(M131="",1,IF(M131&lt;=V131-28,0,1)))</f>
        <v>0</v>
      </c>
      <c r="AI131" s="54">
        <f t="shared" ref="AI131:AI194" si="41">IF(AND(AH131=1,V131&gt;=41307),1,0)</f>
        <v>0</v>
      </c>
      <c r="AJ131" s="54">
        <f t="shared" ref="AJ131:AJ194" si="42">IF(AI131=0,0,IF(AND(AI131=1,M131&lt;&gt;"",V131&gt;=41294,V131&lt;=41322),0,1))</f>
        <v>0</v>
      </c>
      <c r="AK131" s="54">
        <f t="shared" ref="AK131:AK194" ca="1" si="43">IF(AND(AJ131=1,TODAY()&gt;V131-28),1,0)</f>
        <v>0</v>
      </c>
      <c r="AL131" s="1" t="str">
        <f>VLOOKUP(D131,schermers!C:T,16,FALSE)</f>
        <v>XXX</v>
      </c>
    </row>
    <row r="132" spans="1:38" x14ac:dyDescent="0.2">
      <c r="A132" s="54">
        <f t="shared" ref="A132:A195" si="44">A131+1</f>
        <v>130</v>
      </c>
      <c r="B132" s="54">
        <f t="shared" si="30"/>
        <v>270</v>
      </c>
      <c r="C132" s="54" t="str">
        <f t="shared" ca="1" si="31"/>
        <v/>
      </c>
      <c r="D132" s="54">
        <f>VLOOKUP(F132&amp;G132,schermers!B:C,2,FALSE)</f>
        <v>113794</v>
      </c>
      <c r="E132" s="54">
        <f>VLOOKUP(P132&amp;Q132&amp;I132&amp;H132,wedstrijden!A:B,2,FALSE)</f>
        <v>160</v>
      </c>
      <c r="F132" s="41" t="s">
        <v>1097</v>
      </c>
      <c r="G132" s="41" t="s">
        <v>1098</v>
      </c>
      <c r="H132" s="41" t="s">
        <v>2591</v>
      </c>
      <c r="I132" s="41" t="s">
        <v>915</v>
      </c>
      <c r="J132" s="63" t="s">
        <v>848</v>
      </c>
      <c r="K132" s="16">
        <v>43326</v>
      </c>
      <c r="L132" s="8">
        <v>43408</v>
      </c>
      <c r="O132" s="54">
        <f>VLOOKUP(D132&amp;R132,Ranglijst!D:E,2,FALSE)</f>
        <v>3758</v>
      </c>
      <c r="P132" s="1" t="str">
        <f>VLOOKUP($D132,schermers!$C:$O,5,FALSE)</f>
        <v>Heren</v>
      </c>
      <c r="Q132" s="1" t="str">
        <f>VLOOKUP($D132,schermers!$C:$O,6,FALSE)</f>
        <v>Sabel</v>
      </c>
      <c r="R132" s="1" t="str">
        <f>VLOOKUP(P132,lookups!A:B,2,FALSE)&amp;VLOOKUP(aanmeldingen!Q132,lookups!D:E,2,FALSE)&amp;VLOOKUP(I132,lookups!G:H,2,FALSE)</f>
        <v>HSC</v>
      </c>
      <c r="S132" s="1" t="str">
        <f>VLOOKUP(E132,wedstrijden!B:G,6,FALSE)</f>
        <v>GER</v>
      </c>
      <c r="T132" s="1" t="str">
        <f>VLOOKUP($D132,schermers!$C:$O,8,FALSE)</f>
        <v>AMS</v>
      </c>
      <c r="U132" s="1" t="str">
        <f>IFERROR(VLOOKUP($D132,schermers!$C:$O,13,FALSE),"-")</f>
        <v>FIE09082002001</v>
      </c>
      <c r="V132" s="15">
        <f>IFERROR(VLOOKUP(E132,wedstrijden!B:H,7,FALSE),0)</f>
        <v>43435</v>
      </c>
      <c r="W132" s="15">
        <f>IFERROR(VLOOKUP(E132,wedstrijden!B:I,8,FALSE),0)</f>
        <v>43436</v>
      </c>
      <c r="X132" s="94">
        <f>IF(ISERROR(VLOOKUP(I132,lookups!G:I,3,FALSE)),0,IF(VLOOKUP(I132,lookups!G:I,3,FALSE)=0,0,VLOOKUP(I132,lookups!G:I,3,FALSE)))</f>
        <v>500</v>
      </c>
      <c r="Y132" s="54">
        <f t="shared" ca="1" si="32"/>
        <v>999999999</v>
      </c>
      <c r="Z132" s="54">
        <f t="shared" si="33"/>
        <v>160113794</v>
      </c>
      <c r="AA132" s="54">
        <f>IF(LEFT(J132,2)&lt;&gt;"ok","-",IF(M132&lt;&gt;"","-",VLOOKUP(P132&amp;Q132&amp;I132&amp;H132,wedstrijden!A:B,2,FALSE)))</f>
        <v>160</v>
      </c>
      <c r="AB132" s="54">
        <f t="shared" ca="1" si="34"/>
        <v>0</v>
      </c>
      <c r="AC132" s="54">
        <f t="shared" si="35"/>
        <v>1</v>
      </c>
      <c r="AD132" s="54">
        <f t="shared" si="36"/>
        <v>1</v>
      </c>
      <c r="AE132" s="54">
        <f t="shared" si="37"/>
        <v>0</v>
      </c>
      <c r="AF132" s="54">
        <f t="shared" si="38"/>
        <v>1</v>
      </c>
      <c r="AG132" s="54">
        <f t="shared" si="39"/>
        <v>1</v>
      </c>
      <c r="AH132" s="54">
        <f t="shared" si="40"/>
        <v>1</v>
      </c>
      <c r="AI132" s="54">
        <f t="shared" si="41"/>
        <v>1</v>
      </c>
      <c r="AJ132" s="54">
        <f t="shared" si="42"/>
        <v>1</v>
      </c>
      <c r="AK132" s="54">
        <f t="shared" ca="1" si="43"/>
        <v>1</v>
      </c>
      <c r="AL132" s="1" t="str">
        <f>VLOOKUP(D132,schermers!C:T,16,FALSE)</f>
        <v>XXX</v>
      </c>
    </row>
    <row r="133" spans="1:38" x14ac:dyDescent="0.2">
      <c r="A133" s="54">
        <f t="shared" si="44"/>
        <v>131</v>
      </c>
      <c r="B133" s="54">
        <f t="shared" si="30"/>
        <v>108</v>
      </c>
      <c r="C133" s="54" t="str">
        <f t="shared" ca="1" si="31"/>
        <v/>
      </c>
      <c r="D133" s="54">
        <f>VLOOKUP(F133&amp;G133,schermers!B:C,2,FALSE)</f>
        <v>113794</v>
      </c>
      <c r="E133" s="54">
        <f>VLOOKUP(P133&amp;Q133&amp;I133&amp;H133,wedstrijden!A:B,2,FALSE)</f>
        <v>52</v>
      </c>
      <c r="F133" s="41" t="s">
        <v>1097</v>
      </c>
      <c r="G133" s="41" t="s">
        <v>1098</v>
      </c>
      <c r="H133" s="41" t="s">
        <v>2550</v>
      </c>
      <c r="I133" s="41" t="s">
        <v>915</v>
      </c>
      <c r="J133" s="63" t="s">
        <v>848</v>
      </c>
      <c r="K133" s="16">
        <v>43326</v>
      </c>
      <c r="L133" s="8">
        <v>43373</v>
      </c>
      <c r="O133" s="54">
        <f>VLOOKUP(D133&amp;R133,Ranglijst!D:E,2,FALSE)</f>
        <v>3758</v>
      </c>
      <c r="P133" s="1" t="str">
        <f>VLOOKUP($D133,schermers!$C:$O,5,FALSE)</f>
        <v>Heren</v>
      </c>
      <c r="Q133" s="1" t="str">
        <f>VLOOKUP($D133,schermers!$C:$O,6,FALSE)</f>
        <v>Sabel</v>
      </c>
      <c r="R133" s="1" t="str">
        <f>VLOOKUP(P133,lookups!A:B,2,FALSE)&amp;VLOOKUP(aanmeldingen!Q133,lookups!D:E,2,FALSE)&amp;VLOOKUP(I133,lookups!G:H,2,FALSE)</f>
        <v>HSC</v>
      </c>
      <c r="S133" s="1" t="str">
        <f>VLOOKUP(E133,wedstrijden!B:G,6,FALSE)</f>
        <v>GBR</v>
      </c>
      <c r="T133" s="1" t="str">
        <f>VLOOKUP($D133,schermers!$C:$O,8,FALSE)</f>
        <v>AMS</v>
      </c>
      <c r="U133" s="1" t="str">
        <f>IFERROR(VLOOKUP($D133,schermers!$C:$O,13,FALSE),"-")</f>
        <v>FIE09082002001</v>
      </c>
      <c r="V133" s="15">
        <f>IFERROR(VLOOKUP(E133,wedstrijden!B:H,7,FALSE),0)</f>
        <v>43386</v>
      </c>
      <c r="W133" s="15">
        <f>IFERROR(VLOOKUP(E133,wedstrijden!B:I,8,FALSE),0)</f>
        <v>43387</v>
      </c>
      <c r="X133" s="94">
        <f>IF(ISERROR(VLOOKUP(I133,lookups!G:I,3,FALSE)),0,IF(VLOOKUP(I133,lookups!G:I,3,FALSE)=0,0,VLOOKUP(I133,lookups!G:I,3,FALSE)))</f>
        <v>500</v>
      </c>
      <c r="Y133" s="54">
        <f t="shared" ca="1" si="32"/>
        <v>999999999</v>
      </c>
      <c r="Z133" s="54">
        <f t="shared" si="33"/>
        <v>52113794</v>
      </c>
      <c r="AA133" s="54">
        <f>IF(LEFT(J133,2)&lt;&gt;"ok","-",IF(M133&lt;&gt;"","-",VLOOKUP(P133&amp;Q133&amp;I133&amp;H133,wedstrijden!A:B,2,FALSE)))</f>
        <v>52</v>
      </c>
      <c r="AB133" s="54">
        <f t="shared" ca="1" si="34"/>
        <v>0</v>
      </c>
      <c r="AC133" s="54">
        <f t="shared" si="35"/>
        <v>1</v>
      </c>
      <c r="AD133" s="54">
        <f t="shared" si="36"/>
        <v>1</v>
      </c>
      <c r="AE133" s="54">
        <f t="shared" si="37"/>
        <v>0</v>
      </c>
      <c r="AF133" s="54">
        <f t="shared" si="38"/>
        <v>1</v>
      </c>
      <c r="AG133" s="54">
        <f t="shared" si="39"/>
        <v>1</v>
      </c>
      <c r="AH133" s="54">
        <f t="shared" si="40"/>
        <v>1</v>
      </c>
      <c r="AI133" s="54">
        <f t="shared" si="41"/>
        <v>1</v>
      </c>
      <c r="AJ133" s="54">
        <f t="shared" si="42"/>
        <v>1</v>
      </c>
      <c r="AK133" s="54">
        <f t="shared" ca="1" si="43"/>
        <v>1</v>
      </c>
      <c r="AL133" s="1" t="str">
        <f>VLOOKUP(D133,schermers!C:T,16,FALSE)</f>
        <v>XXX</v>
      </c>
    </row>
    <row r="134" spans="1:38" x14ac:dyDescent="0.2">
      <c r="A134" s="54">
        <f t="shared" si="44"/>
        <v>132</v>
      </c>
      <c r="B134" s="54">
        <f t="shared" si="30"/>
        <v>383</v>
      </c>
      <c r="C134" s="54" t="str">
        <f t="shared" ca="1" si="31"/>
        <v/>
      </c>
      <c r="D134" s="54">
        <f>VLOOKUP(F134&amp;G134,schermers!B:C,2,FALSE)</f>
        <v>113794</v>
      </c>
      <c r="E134" s="54">
        <f>VLOOKUP(P134&amp;Q134&amp;I134&amp;H134,wedstrijden!A:B,2,FALSE)</f>
        <v>213</v>
      </c>
      <c r="F134" s="41" t="s">
        <v>1097</v>
      </c>
      <c r="G134" s="41" t="s">
        <v>1098</v>
      </c>
      <c r="H134" s="41" t="s">
        <v>2592</v>
      </c>
      <c r="I134" s="41" t="s">
        <v>915</v>
      </c>
      <c r="J134" s="63" t="s">
        <v>848</v>
      </c>
      <c r="K134" s="16">
        <v>43326</v>
      </c>
      <c r="L134" s="8">
        <v>43440</v>
      </c>
      <c r="O134" s="54">
        <f>VLOOKUP(D134&amp;R134,Ranglijst!D:E,2,FALSE)</f>
        <v>3758</v>
      </c>
      <c r="P134" s="1" t="str">
        <f>VLOOKUP($D134,schermers!$C:$O,5,FALSE)</f>
        <v>Heren</v>
      </c>
      <c r="Q134" s="1" t="str">
        <f>VLOOKUP($D134,schermers!$C:$O,6,FALSE)</f>
        <v>Sabel</v>
      </c>
      <c r="R134" s="1" t="str">
        <f>VLOOKUP(P134,lookups!A:B,2,FALSE)&amp;VLOOKUP(aanmeldingen!Q134,lookups!D:E,2,FALSE)&amp;VLOOKUP(I134,lookups!G:H,2,FALSE)</f>
        <v>HSC</v>
      </c>
      <c r="S134" s="1" t="str">
        <f>VLOOKUP(E134,wedstrijden!B:G,6,FALSE)</f>
        <v>FRA</v>
      </c>
      <c r="T134" s="1" t="str">
        <f>VLOOKUP($D134,schermers!$C:$O,8,FALSE)</f>
        <v>AMS</v>
      </c>
      <c r="U134" s="1" t="str">
        <f>IFERROR(VLOOKUP($D134,schermers!$C:$O,13,FALSE),"-")</f>
        <v>FIE09082002001</v>
      </c>
      <c r="V134" s="15">
        <f>IFERROR(VLOOKUP(E134,wedstrijden!B:H,7,FALSE),0)</f>
        <v>43477</v>
      </c>
      <c r="W134" s="15">
        <f>IFERROR(VLOOKUP(E134,wedstrijden!B:I,8,FALSE),0)</f>
        <v>43478</v>
      </c>
      <c r="X134" s="94">
        <f>IF(ISERROR(VLOOKUP(I134,lookups!G:I,3,FALSE)),0,IF(VLOOKUP(I134,lookups!G:I,3,FALSE)=0,0,VLOOKUP(I134,lookups!G:I,3,FALSE)))</f>
        <v>500</v>
      </c>
      <c r="Y134" s="54">
        <f t="shared" ca="1" si="32"/>
        <v>999999999</v>
      </c>
      <c r="Z134" s="54">
        <f t="shared" si="33"/>
        <v>213113794</v>
      </c>
      <c r="AA134" s="54">
        <f>IF(LEFT(J134,2)&lt;&gt;"ok","-",IF(M134&lt;&gt;"","-",VLOOKUP(P134&amp;Q134&amp;I134&amp;H134,wedstrijden!A:B,2,FALSE)))</f>
        <v>213</v>
      </c>
      <c r="AB134" s="54">
        <f t="shared" ca="1" si="34"/>
        <v>0</v>
      </c>
      <c r="AC134" s="54">
        <f t="shared" si="35"/>
        <v>1</v>
      </c>
      <c r="AD134" s="54">
        <f t="shared" si="36"/>
        <v>1</v>
      </c>
      <c r="AE134" s="54">
        <f t="shared" si="37"/>
        <v>0</v>
      </c>
      <c r="AF134" s="54">
        <f t="shared" si="38"/>
        <v>1</v>
      </c>
      <c r="AG134" s="54">
        <f t="shared" si="39"/>
        <v>1</v>
      </c>
      <c r="AH134" s="54">
        <f t="shared" si="40"/>
        <v>1</v>
      </c>
      <c r="AI134" s="54">
        <f t="shared" si="41"/>
        <v>1</v>
      </c>
      <c r="AJ134" s="54">
        <f t="shared" si="42"/>
        <v>1</v>
      </c>
      <c r="AK134" s="54">
        <f t="shared" ca="1" si="43"/>
        <v>1</v>
      </c>
      <c r="AL134" s="1" t="str">
        <f>VLOOKUP(D134,schermers!C:T,16,FALSE)</f>
        <v>XXX</v>
      </c>
    </row>
    <row r="135" spans="1:38" x14ac:dyDescent="0.2">
      <c r="A135" s="54">
        <f t="shared" si="44"/>
        <v>133</v>
      </c>
      <c r="B135" s="54" t="str">
        <f t="shared" si="30"/>
        <v/>
      </c>
      <c r="C135" s="54" t="str">
        <f t="shared" si="31"/>
        <v/>
      </c>
      <c r="D135" s="54">
        <f>VLOOKUP(F135&amp;G135,schermers!B:C,2,FALSE)</f>
        <v>110792</v>
      </c>
      <c r="E135" s="54">
        <f>VLOOKUP(P135&amp;Q135&amp;I135&amp;H135,wedstrijden!A:B,2,FALSE)</f>
        <v>197</v>
      </c>
      <c r="F135" s="41" t="s">
        <v>932</v>
      </c>
      <c r="G135" s="41" t="s">
        <v>248</v>
      </c>
      <c r="H135" s="41" t="s">
        <v>879</v>
      </c>
      <c r="I135" s="41" t="s">
        <v>480</v>
      </c>
      <c r="J135" s="63" t="s">
        <v>848</v>
      </c>
      <c r="K135" s="16">
        <v>43326</v>
      </c>
      <c r="L135" s="8">
        <v>43440</v>
      </c>
      <c r="M135" s="53">
        <v>43469</v>
      </c>
      <c r="N135" s="8">
        <v>43469</v>
      </c>
      <c r="O135" s="54">
        <f>VLOOKUP(D135&amp;R135,Ranglijst!D:E,2,FALSE)</f>
        <v>4530</v>
      </c>
      <c r="P135" s="1" t="str">
        <f>VLOOKUP($D135,schermers!$C:$O,5,FALSE)</f>
        <v>Heren</v>
      </c>
      <c r="Q135" s="1" t="str">
        <f>VLOOKUP($D135,schermers!$C:$O,6,FALSE)</f>
        <v>Floret</v>
      </c>
      <c r="R135" s="1" t="str">
        <f>VLOOKUP(P135,lookups!A:B,2,FALSE)&amp;VLOOKUP(aanmeldingen!Q135,lookups!D:E,2,FALSE)&amp;VLOOKUP(I135,lookups!G:H,2,FALSE)</f>
        <v>HFJ</v>
      </c>
      <c r="S135" s="1" t="str">
        <f>VLOOKUP(E135,wedstrijden!B:G,6,FALSE)</f>
        <v>ITA</v>
      </c>
      <c r="T135" s="1" t="str">
        <f>VLOOKUP($D135,schermers!$C:$O,8,FALSE)</f>
        <v>AMS</v>
      </c>
      <c r="U135" s="1" t="str">
        <f>IFERROR(VLOOKUP($D135,schermers!$C:$O,13,FALSE),"-")</f>
        <v>FIE25112000000</v>
      </c>
      <c r="V135" s="15">
        <f>IFERROR(VLOOKUP(E135,wedstrijden!B:H,7,FALSE),0)</f>
        <v>43470</v>
      </c>
      <c r="W135" s="15">
        <f>IFERROR(VLOOKUP(E135,wedstrijden!B:I,8,FALSE),0)</f>
        <v>43471</v>
      </c>
      <c r="X135" s="94">
        <f>IF(ISERROR(VLOOKUP(I135,lookups!G:I,3,FALSE)),0,IF(VLOOKUP(I135,lookups!G:I,3,FALSE)=0,0,VLOOKUP(I135,lookups!G:I,3,FALSE)))</f>
        <v>800</v>
      </c>
      <c r="Y135" s="54">
        <f t="shared" si="32"/>
        <v>999999999</v>
      </c>
      <c r="Z135" s="54">
        <f t="shared" si="33"/>
        <v>999999999</v>
      </c>
      <c r="AA135" s="54" t="str">
        <f>IF(LEFT(J135,2)&lt;&gt;"ok","-",IF(M135&lt;&gt;"","-",VLOOKUP(P135&amp;Q135&amp;I135&amp;H135,wedstrijden!A:B,2,FALSE)))</f>
        <v>-</v>
      </c>
      <c r="AB135" s="54">
        <f t="shared" si="34"/>
        <v>0</v>
      </c>
      <c r="AC135" s="54">
        <f t="shared" si="35"/>
        <v>1</v>
      </c>
      <c r="AD135" s="54">
        <f t="shared" si="36"/>
        <v>1</v>
      </c>
      <c r="AE135" s="54">
        <f t="shared" si="37"/>
        <v>1</v>
      </c>
      <c r="AF135" s="54">
        <f t="shared" si="38"/>
        <v>0</v>
      </c>
      <c r="AG135" s="54">
        <f t="shared" si="39"/>
        <v>1</v>
      </c>
      <c r="AH135" s="54">
        <f t="shared" si="40"/>
        <v>1</v>
      </c>
      <c r="AI135" s="54">
        <f t="shared" si="41"/>
        <v>1</v>
      </c>
      <c r="AJ135" s="54">
        <f t="shared" si="42"/>
        <v>1</v>
      </c>
      <c r="AK135" s="54">
        <f t="shared" ca="1" si="43"/>
        <v>1</v>
      </c>
      <c r="AL135" s="1" t="str">
        <f>VLOOKUP(D135,schermers!C:T,16,FALSE)</f>
        <v>XXX</v>
      </c>
    </row>
    <row r="136" spans="1:38" x14ac:dyDescent="0.2">
      <c r="A136" s="54">
        <f t="shared" si="44"/>
        <v>134</v>
      </c>
      <c r="B136" s="54">
        <f t="shared" si="30"/>
        <v>199</v>
      </c>
      <c r="C136" s="54" t="str">
        <f t="shared" ca="1" si="31"/>
        <v/>
      </c>
      <c r="D136" s="54">
        <f>VLOOKUP(F136&amp;G136,schermers!B:C,2,FALSE)</f>
        <v>113794</v>
      </c>
      <c r="E136" s="54">
        <f>VLOOKUP(P136&amp;Q136&amp;I136&amp;H136,wedstrijden!A:B,2,FALSE)</f>
        <v>128</v>
      </c>
      <c r="F136" s="41" t="s">
        <v>1097</v>
      </c>
      <c r="G136" s="41" t="s">
        <v>1098</v>
      </c>
      <c r="H136" s="41" t="s">
        <v>2590</v>
      </c>
      <c r="I136" s="41" t="s">
        <v>915</v>
      </c>
      <c r="J136" s="63" t="s">
        <v>848</v>
      </c>
      <c r="K136" s="16">
        <v>43326</v>
      </c>
      <c r="L136" s="8">
        <v>43386</v>
      </c>
      <c r="O136" s="54">
        <f>VLOOKUP(D136&amp;R136,Ranglijst!D:E,2,FALSE)</f>
        <v>3758</v>
      </c>
      <c r="P136" s="1" t="str">
        <f>VLOOKUP($D136,schermers!$C:$O,5,FALSE)</f>
        <v>Heren</v>
      </c>
      <c r="Q136" s="1" t="str">
        <f>VLOOKUP($D136,schermers!$C:$O,6,FALSE)</f>
        <v>Sabel</v>
      </c>
      <c r="R136" s="1" t="str">
        <f>VLOOKUP(P136,lookups!A:B,2,FALSE)&amp;VLOOKUP(aanmeldingen!Q136,lookups!D:E,2,FALSE)&amp;VLOOKUP(I136,lookups!G:H,2,FALSE)</f>
        <v>HSC</v>
      </c>
      <c r="S136" s="1" t="str">
        <f>VLOOKUP(E136,wedstrijden!B:G,6,FALSE)</f>
        <v>BUL</v>
      </c>
      <c r="T136" s="1" t="str">
        <f>VLOOKUP($D136,schermers!$C:$O,8,FALSE)</f>
        <v>AMS</v>
      </c>
      <c r="U136" s="1" t="str">
        <f>IFERROR(VLOOKUP($D136,schermers!$C:$O,13,FALSE),"-")</f>
        <v>FIE09082002001</v>
      </c>
      <c r="V136" s="15">
        <f>IFERROR(VLOOKUP(E136,wedstrijden!B:H,7,FALSE),0)</f>
        <v>43421</v>
      </c>
      <c r="W136" s="15">
        <f>IFERROR(VLOOKUP(E136,wedstrijden!B:I,8,FALSE),0)</f>
        <v>43422</v>
      </c>
      <c r="X136" s="94">
        <f>IF(ISERROR(VLOOKUP(I136,lookups!G:I,3,FALSE)),0,IF(VLOOKUP(I136,lookups!G:I,3,FALSE)=0,0,VLOOKUP(I136,lookups!G:I,3,FALSE)))</f>
        <v>500</v>
      </c>
      <c r="Y136" s="54">
        <f t="shared" ca="1" si="32"/>
        <v>999999999</v>
      </c>
      <c r="Z136" s="54">
        <f t="shared" si="33"/>
        <v>128113794</v>
      </c>
      <c r="AA136" s="54">
        <f>IF(LEFT(J136,2)&lt;&gt;"ok","-",IF(M136&lt;&gt;"","-",VLOOKUP(P136&amp;Q136&amp;I136&amp;H136,wedstrijden!A:B,2,FALSE)))</f>
        <v>128</v>
      </c>
      <c r="AB136" s="54">
        <f t="shared" ca="1" si="34"/>
        <v>0</v>
      </c>
      <c r="AC136" s="54">
        <f t="shared" si="35"/>
        <v>1</v>
      </c>
      <c r="AD136" s="54">
        <f t="shared" si="36"/>
        <v>1</v>
      </c>
      <c r="AE136" s="54">
        <f t="shared" si="37"/>
        <v>0</v>
      </c>
      <c r="AF136" s="54">
        <f t="shared" si="38"/>
        <v>1</v>
      </c>
      <c r="AG136" s="54">
        <f t="shared" si="39"/>
        <v>1</v>
      </c>
      <c r="AH136" s="54">
        <f t="shared" si="40"/>
        <v>1</v>
      </c>
      <c r="AI136" s="54">
        <f t="shared" si="41"/>
        <v>1</v>
      </c>
      <c r="AJ136" s="54">
        <f t="shared" si="42"/>
        <v>1</v>
      </c>
      <c r="AK136" s="54">
        <f t="shared" ca="1" si="43"/>
        <v>1</v>
      </c>
      <c r="AL136" s="1" t="str">
        <f>VLOOKUP(D136,schermers!C:T,16,FALSE)</f>
        <v>XXX</v>
      </c>
    </row>
    <row r="137" spans="1:38" x14ac:dyDescent="0.2">
      <c r="A137" s="54">
        <f t="shared" si="44"/>
        <v>135</v>
      </c>
      <c r="B137" s="54">
        <f t="shared" si="30"/>
        <v>433</v>
      </c>
      <c r="C137" s="54" t="str">
        <f t="shared" ca="1" si="31"/>
        <v/>
      </c>
      <c r="D137" s="54">
        <f>VLOOKUP(F137&amp;G137,schermers!B:C,2,FALSE)</f>
        <v>113794</v>
      </c>
      <c r="E137" s="54">
        <f>VLOOKUP(P137&amp;Q137&amp;I137&amp;H137,wedstrijden!A:B,2,FALSE)</f>
        <v>243</v>
      </c>
      <c r="F137" s="41" t="s">
        <v>1097</v>
      </c>
      <c r="G137" s="41" t="s">
        <v>1098</v>
      </c>
      <c r="H137" s="41" t="s">
        <v>497</v>
      </c>
      <c r="I137" s="41" t="s">
        <v>915</v>
      </c>
      <c r="J137" s="63" t="s">
        <v>848</v>
      </c>
      <c r="K137" s="16">
        <v>43326</v>
      </c>
      <c r="L137" s="8">
        <v>43440</v>
      </c>
      <c r="O137" s="54">
        <f>VLOOKUP(D137&amp;R137,Ranglijst!D:E,2,FALSE)</f>
        <v>3758</v>
      </c>
      <c r="P137" s="1" t="str">
        <f>VLOOKUP($D137,schermers!$C:$O,5,FALSE)</f>
        <v>Heren</v>
      </c>
      <c r="Q137" s="1" t="str">
        <f>VLOOKUP($D137,schermers!$C:$O,6,FALSE)</f>
        <v>Sabel</v>
      </c>
      <c r="R137" s="1" t="str">
        <f>VLOOKUP(P137,lookups!A:B,2,FALSE)&amp;VLOOKUP(aanmeldingen!Q137,lookups!D:E,2,FALSE)&amp;VLOOKUP(I137,lookups!G:H,2,FALSE)</f>
        <v>HSC</v>
      </c>
      <c r="S137" s="1" t="str">
        <f>VLOOKUP(E137,wedstrijden!B:G,6,FALSE)</f>
        <v>AUT</v>
      </c>
      <c r="T137" s="1" t="str">
        <f>VLOOKUP($D137,schermers!$C:$O,8,FALSE)</f>
        <v>AMS</v>
      </c>
      <c r="U137" s="1" t="str">
        <f>IFERROR(VLOOKUP($D137,schermers!$C:$O,13,FALSE),"-")</f>
        <v>FIE09082002001</v>
      </c>
      <c r="V137" s="15">
        <f>IFERROR(VLOOKUP(E137,wedstrijden!B:H,7,FALSE),0)</f>
        <v>43491</v>
      </c>
      <c r="W137" s="15">
        <f>IFERROR(VLOOKUP(E137,wedstrijden!B:I,8,FALSE),0)</f>
        <v>43492</v>
      </c>
      <c r="X137" s="94">
        <f>IF(ISERROR(VLOOKUP(I137,lookups!G:I,3,FALSE)),0,IF(VLOOKUP(I137,lookups!G:I,3,FALSE)=0,0,VLOOKUP(I137,lookups!G:I,3,FALSE)))</f>
        <v>500</v>
      </c>
      <c r="Y137" s="54">
        <f t="shared" ca="1" si="32"/>
        <v>999999999</v>
      </c>
      <c r="Z137" s="54">
        <f t="shared" si="33"/>
        <v>243113794</v>
      </c>
      <c r="AA137" s="54">
        <f>IF(LEFT(J137,2)&lt;&gt;"ok","-",IF(M137&lt;&gt;"","-",VLOOKUP(P137&amp;Q137&amp;I137&amp;H137,wedstrijden!A:B,2,FALSE)))</f>
        <v>243</v>
      </c>
      <c r="AB137" s="54">
        <f t="shared" ca="1" si="34"/>
        <v>0</v>
      </c>
      <c r="AC137" s="54">
        <f t="shared" si="35"/>
        <v>1</v>
      </c>
      <c r="AD137" s="54">
        <f t="shared" si="36"/>
        <v>1</v>
      </c>
      <c r="AE137" s="54">
        <f t="shared" si="37"/>
        <v>0</v>
      </c>
      <c r="AF137" s="54">
        <f t="shared" si="38"/>
        <v>1</v>
      </c>
      <c r="AG137" s="54">
        <f t="shared" si="39"/>
        <v>1</v>
      </c>
      <c r="AH137" s="54">
        <f t="shared" si="40"/>
        <v>1</v>
      </c>
      <c r="AI137" s="54">
        <f t="shared" si="41"/>
        <v>1</v>
      </c>
      <c r="AJ137" s="54">
        <f t="shared" si="42"/>
        <v>1</v>
      </c>
      <c r="AK137" s="54">
        <f t="shared" ca="1" si="43"/>
        <v>1</v>
      </c>
      <c r="AL137" s="1" t="str">
        <f>VLOOKUP(D137,schermers!C:T,16,FALSE)</f>
        <v>XXX</v>
      </c>
    </row>
    <row r="138" spans="1:38" x14ac:dyDescent="0.2">
      <c r="A138" s="54">
        <f t="shared" si="44"/>
        <v>136</v>
      </c>
      <c r="B138" s="54">
        <f t="shared" si="30"/>
        <v>176</v>
      </c>
      <c r="C138" s="54" t="str">
        <f t="shared" ca="1" si="31"/>
        <v/>
      </c>
      <c r="D138" s="54">
        <f>VLOOKUP(F138&amp;G138,schermers!B:C,2,FALSE)</f>
        <v>110792</v>
      </c>
      <c r="E138" s="54">
        <f>VLOOKUP(P138&amp;Q138&amp;I138&amp;H138,wedstrijden!A:B,2,FALSE)</f>
        <v>100</v>
      </c>
      <c r="F138" s="41" t="s">
        <v>932</v>
      </c>
      <c r="G138" s="41" t="s">
        <v>248</v>
      </c>
      <c r="H138" s="41" t="s">
        <v>492</v>
      </c>
      <c r="I138" s="41" t="s">
        <v>504</v>
      </c>
      <c r="J138" s="63" t="s">
        <v>848</v>
      </c>
      <c r="K138" s="16">
        <v>43326</v>
      </c>
      <c r="L138" s="8">
        <v>43386</v>
      </c>
      <c r="O138" s="54">
        <f>VLOOKUP(D138&amp;R138,Ranglijst!D:E,2,FALSE)</f>
        <v>3126</v>
      </c>
      <c r="P138" s="1" t="str">
        <f>VLOOKUP($D138,schermers!$C:$O,5,FALSE)</f>
        <v>Heren</v>
      </c>
      <c r="Q138" s="1" t="str">
        <f>VLOOKUP($D138,schermers!$C:$O,6,FALSE)</f>
        <v>Floret</v>
      </c>
      <c r="R138" s="1" t="str">
        <f>VLOOKUP(P138,lookups!A:B,2,FALSE)&amp;VLOOKUP(aanmeldingen!Q138,lookups!D:E,2,FALSE)&amp;VLOOKUP(I138,lookups!G:H,2,FALSE)</f>
        <v>HFS</v>
      </c>
      <c r="S138" s="1" t="str">
        <f>VLOOKUP(E138,wedstrijden!B:G,6,FALSE)</f>
        <v>GER</v>
      </c>
      <c r="T138" s="1" t="str">
        <f>VLOOKUP($D138,schermers!$C:$O,8,FALSE)</f>
        <v>AMS</v>
      </c>
      <c r="U138" s="1" t="str">
        <f>IFERROR(VLOOKUP($D138,schermers!$C:$O,13,FALSE),"-")</f>
        <v>FIE25112000000</v>
      </c>
      <c r="V138" s="15">
        <f>IFERROR(VLOOKUP(E138,wedstrijden!B:H,7,FALSE),0)</f>
        <v>43413</v>
      </c>
      <c r="W138" s="15">
        <f>IFERROR(VLOOKUP(E138,wedstrijden!B:I,8,FALSE),0)</f>
        <v>43414</v>
      </c>
      <c r="X138" s="94">
        <f>IF(ISERROR(VLOOKUP(I138,lookups!G:I,3,FALSE)),0,IF(VLOOKUP(I138,lookups!G:I,3,FALSE)=0,0,VLOOKUP(I138,lookups!G:I,3,FALSE)))</f>
        <v>1000</v>
      </c>
      <c r="Y138" s="54">
        <f t="shared" ca="1" si="32"/>
        <v>999999999</v>
      </c>
      <c r="Z138" s="54">
        <f t="shared" si="33"/>
        <v>100110792</v>
      </c>
      <c r="AA138" s="54">
        <f>IF(LEFT(J138,2)&lt;&gt;"ok","-",IF(M138&lt;&gt;"","-",VLOOKUP(P138&amp;Q138&amp;I138&amp;H138,wedstrijden!A:B,2,FALSE)))</f>
        <v>100</v>
      </c>
      <c r="AB138" s="54">
        <f t="shared" ca="1" si="34"/>
        <v>0</v>
      </c>
      <c r="AC138" s="54">
        <f t="shared" si="35"/>
        <v>1</v>
      </c>
      <c r="AD138" s="54">
        <f t="shared" si="36"/>
        <v>1</v>
      </c>
      <c r="AE138" s="54">
        <f t="shared" si="37"/>
        <v>0</v>
      </c>
      <c r="AF138" s="54">
        <f t="shared" si="38"/>
        <v>1</v>
      </c>
      <c r="AG138" s="54">
        <f t="shared" si="39"/>
        <v>0</v>
      </c>
      <c r="AH138" s="54">
        <f t="shared" si="40"/>
        <v>0</v>
      </c>
      <c r="AI138" s="54">
        <f t="shared" si="41"/>
        <v>0</v>
      </c>
      <c r="AJ138" s="54">
        <f t="shared" si="42"/>
        <v>0</v>
      </c>
      <c r="AK138" s="54">
        <f t="shared" ca="1" si="43"/>
        <v>0</v>
      </c>
      <c r="AL138" s="1" t="str">
        <f>VLOOKUP(D138,schermers!C:T,16,FALSE)</f>
        <v>XXX</v>
      </c>
    </row>
    <row r="139" spans="1:38" x14ac:dyDescent="0.2">
      <c r="A139" s="54">
        <f t="shared" si="44"/>
        <v>137</v>
      </c>
      <c r="B139" s="54">
        <f t="shared" si="30"/>
        <v>122</v>
      </c>
      <c r="C139" s="54" t="str">
        <f t="shared" ca="1" si="31"/>
        <v/>
      </c>
      <c r="D139" s="54">
        <f>VLOOKUP(F139&amp;G139,schermers!B:C,2,FALSE)</f>
        <v>108238</v>
      </c>
      <c r="E139" s="54">
        <f>VLOOKUP(P139&amp;Q139&amp;I139&amp;H139,wedstrijden!A:B,2,FALSE)</f>
        <v>76</v>
      </c>
      <c r="F139" s="41" t="s">
        <v>922</v>
      </c>
      <c r="G139" s="41" t="s">
        <v>345</v>
      </c>
      <c r="H139" s="41" t="s">
        <v>672</v>
      </c>
      <c r="I139" s="41" t="s">
        <v>1091</v>
      </c>
      <c r="J139" s="63" t="s">
        <v>848</v>
      </c>
      <c r="K139" s="16">
        <v>43326</v>
      </c>
      <c r="L139" s="8">
        <v>43373</v>
      </c>
      <c r="O139" s="54">
        <f>VLOOKUP(D139&amp;R139,Ranglijst!D:E,2,FALSE)</f>
        <v>6262</v>
      </c>
      <c r="P139" s="1" t="str">
        <f>VLOOKUP($D139,schermers!$C:$O,5,FALSE)</f>
        <v>Heren</v>
      </c>
      <c r="Q139" s="1" t="str">
        <f>VLOOKUP($D139,schermers!$C:$O,6,FALSE)</f>
        <v>Degen</v>
      </c>
      <c r="R139" s="1" t="str">
        <f>VLOOKUP(P139,lookups!A:B,2,FALSE)&amp;VLOOKUP(aanmeldingen!Q139,lookups!D:E,2,FALSE)&amp;VLOOKUP(I139,lookups!G:H,2,FALSE)</f>
        <v>HDS</v>
      </c>
      <c r="S139" s="1" t="str">
        <f>VLOOKUP(E139,wedstrijden!B:G,6,FALSE)</f>
        <v>IRL</v>
      </c>
      <c r="T139" s="1" t="str">
        <f>VLOOKUP($D139,schermers!$C:$O,8,FALSE)</f>
        <v>SCA</v>
      </c>
      <c r="U139" s="1" t="str">
        <f>IFERROR(VLOOKUP($D139,schermers!$C:$O,13,FALSE),"-")</f>
        <v>FIE22071991000</v>
      </c>
      <c r="V139" s="15">
        <f>IFERROR(VLOOKUP(E139,wedstrijden!B:H,7,FALSE),0)</f>
        <v>43400</v>
      </c>
      <c r="W139" s="15">
        <f>IFERROR(VLOOKUP(E139,wedstrijden!B:I,8,FALSE),0)</f>
        <v>43401</v>
      </c>
      <c r="X139" s="94">
        <f>IF(ISERROR(VLOOKUP(I139,lookups!G:I,3,FALSE)),0,IF(VLOOKUP(I139,lookups!G:I,3,FALSE)=0,0,VLOOKUP(I139,lookups!G:I,3,FALSE)))</f>
        <v>500</v>
      </c>
      <c r="Y139" s="54">
        <f t="shared" ca="1" si="32"/>
        <v>999999999</v>
      </c>
      <c r="Z139" s="54">
        <f t="shared" si="33"/>
        <v>76108238</v>
      </c>
      <c r="AA139" s="54">
        <f>IF(LEFT(J139,2)&lt;&gt;"ok","-",IF(M139&lt;&gt;"","-",VLOOKUP(P139&amp;Q139&amp;I139&amp;H139,wedstrijden!A:B,2,FALSE)))</f>
        <v>76</v>
      </c>
      <c r="AB139" s="54">
        <f t="shared" ca="1" si="34"/>
        <v>0</v>
      </c>
      <c r="AC139" s="54">
        <f t="shared" si="35"/>
        <v>1</v>
      </c>
      <c r="AD139" s="54">
        <f t="shared" si="36"/>
        <v>1</v>
      </c>
      <c r="AE139" s="54">
        <f t="shared" si="37"/>
        <v>0</v>
      </c>
      <c r="AF139" s="54">
        <f t="shared" si="38"/>
        <v>1</v>
      </c>
      <c r="AG139" s="54">
        <f t="shared" si="39"/>
        <v>1</v>
      </c>
      <c r="AH139" s="54">
        <f t="shared" si="40"/>
        <v>1</v>
      </c>
      <c r="AI139" s="54">
        <f t="shared" si="41"/>
        <v>1</v>
      </c>
      <c r="AJ139" s="54">
        <f t="shared" si="42"/>
        <v>1</v>
      </c>
      <c r="AK139" s="54">
        <f t="shared" ca="1" si="43"/>
        <v>1</v>
      </c>
      <c r="AL139" s="1" t="str">
        <f>VLOOKUP(D139,schermers!C:T,16,FALSE)</f>
        <v>XXX</v>
      </c>
    </row>
    <row r="140" spans="1:38" x14ac:dyDescent="0.2">
      <c r="A140" s="54">
        <f t="shared" si="44"/>
        <v>138</v>
      </c>
      <c r="B140" s="54">
        <f t="shared" si="30"/>
        <v>86</v>
      </c>
      <c r="C140" s="54" t="str">
        <f t="shared" ca="1" si="31"/>
        <v/>
      </c>
      <c r="D140" s="54">
        <f>VLOOKUP(F140&amp;G140,schermers!B:C,2,FALSE)</f>
        <v>114877</v>
      </c>
      <c r="E140" s="54">
        <f>VLOOKUP(P140&amp;Q140&amp;I140&amp;H140,wedstrijden!A:B,2,FALSE)</f>
        <v>31</v>
      </c>
      <c r="F140" s="41" t="s">
        <v>2093</v>
      </c>
      <c r="G140" s="41" t="s">
        <v>181</v>
      </c>
      <c r="H140" s="41" t="s">
        <v>662</v>
      </c>
      <c r="I140" s="41" t="s">
        <v>915</v>
      </c>
      <c r="J140" s="63" t="s">
        <v>848</v>
      </c>
      <c r="K140" s="16">
        <v>43326</v>
      </c>
      <c r="L140" s="8">
        <v>43348</v>
      </c>
      <c r="O140" s="54">
        <f>VLOOKUP(D140&amp;R140,Ranglijst!D:E,2,FALSE)</f>
        <v>3105</v>
      </c>
      <c r="P140" s="1" t="str">
        <f>VLOOKUP($D140,schermers!$C:$O,5,FALSE)</f>
        <v>Heren</v>
      </c>
      <c r="Q140" s="1" t="str">
        <f>VLOOKUP($D140,schermers!$C:$O,6,FALSE)</f>
        <v>Floret</v>
      </c>
      <c r="R140" s="1" t="str">
        <f>VLOOKUP(P140,lookups!A:B,2,FALSE)&amp;VLOOKUP(aanmeldingen!Q140,lookups!D:E,2,FALSE)&amp;VLOOKUP(I140,lookups!G:H,2,FALSE)</f>
        <v>HFC</v>
      </c>
      <c r="S140" s="1" t="str">
        <f>VLOOKUP(E140,wedstrijden!B:G,6,FALSE)</f>
        <v>GBR</v>
      </c>
      <c r="T140" s="1" t="str">
        <f>VLOOKUP($D140,schermers!$C:$O,8,FALSE)</f>
        <v>HS</v>
      </c>
      <c r="U140" s="1" t="str">
        <f>IFERROR(VLOOKUP($D140,schermers!$C:$O,13,FALSE),"-")</f>
        <v>-</v>
      </c>
      <c r="V140" s="15">
        <f>IFERROR(VLOOKUP(E140,wedstrijden!B:H,7,FALSE),0)</f>
        <v>43372</v>
      </c>
      <c r="W140" s="15">
        <f>IFERROR(VLOOKUP(E140,wedstrijden!B:I,8,FALSE),0)</f>
        <v>43373</v>
      </c>
      <c r="X140" s="94">
        <f>IF(ISERROR(VLOOKUP(I140,lookups!G:I,3,FALSE)),0,IF(VLOOKUP(I140,lookups!G:I,3,FALSE)=0,0,VLOOKUP(I140,lookups!G:I,3,FALSE)))</f>
        <v>500</v>
      </c>
      <c r="Y140" s="54">
        <f t="shared" ca="1" si="32"/>
        <v>999999999</v>
      </c>
      <c r="Z140" s="54">
        <f t="shared" si="33"/>
        <v>31114877</v>
      </c>
      <c r="AA140" s="54">
        <f>IF(LEFT(J140,2)&lt;&gt;"ok","-",IF(M140&lt;&gt;"","-",VLOOKUP(P140&amp;Q140&amp;I140&amp;H140,wedstrijden!A:B,2,FALSE)))</f>
        <v>31</v>
      </c>
      <c r="AB140" s="54">
        <f t="shared" ca="1" si="34"/>
        <v>0</v>
      </c>
      <c r="AC140" s="54">
        <f t="shared" si="35"/>
        <v>1</v>
      </c>
      <c r="AD140" s="54">
        <f t="shared" si="36"/>
        <v>1</v>
      </c>
      <c r="AE140" s="54">
        <f t="shared" si="37"/>
        <v>0</v>
      </c>
      <c r="AF140" s="54">
        <f t="shared" si="38"/>
        <v>1</v>
      </c>
      <c r="AG140" s="54">
        <f t="shared" si="39"/>
        <v>1</v>
      </c>
      <c r="AH140" s="54">
        <f t="shared" si="40"/>
        <v>1</v>
      </c>
      <c r="AI140" s="54">
        <f t="shared" si="41"/>
        <v>1</v>
      </c>
      <c r="AJ140" s="54">
        <f t="shared" si="42"/>
        <v>1</v>
      </c>
      <c r="AK140" s="54">
        <f t="shared" ca="1" si="43"/>
        <v>1</v>
      </c>
      <c r="AL140" s="1" t="str">
        <f>VLOOKUP(D140,schermers!C:T,16,FALSE)</f>
        <v>XXX</v>
      </c>
    </row>
    <row r="141" spans="1:38" x14ac:dyDescent="0.2">
      <c r="A141" s="54">
        <f t="shared" si="44"/>
        <v>139</v>
      </c>
      <c r="B141" s="54" t="str">
        <f t="shared" si="30"/>
        <v/>
      </c>
      <c r="C141" s="54" t="str">
        <f t="shared" si="31"/>
        <v/>
      </c>
      <c r="D141" s="54">
        <f>VLOOKUP(F141&amp;G141,schermers!B:C,2,FALSE)</f>
        <v>113346</v>
      </c>
      <c r="E141" s="54">
        <f>VLOOKUP(P141&amp;Q141&amp;I141&amp;H141,wedstrijden!A:B,2,FALSE)</f>
        <v>93</v>
      </c>
      <c r="F141" s="41" t="s">
        <v>1240</v>
      </c>
      <c r="G141" s="41" t="s">
        <v>1246</v>
      </c>
      <c r="H141" s="41" t="s">
        <v>2550</v>
      </c>
      <c r="I141" s="41" t="s">
        <v>480</v>
      </c>
      <c r="J141" s="63" t="s">
        <v>2597</v>
      </c>
      <c r="K141" s="16">
        <v>43326</v>
      </c>
      <c r="M141" s="8">
        <v>43352</v>
      </c>
      <c r="O141" s="54">
        <f>VLOOKUP(D141&amp;R141,Ranglijst!D:E,2,FALSE)</f>
        <v>782</v>
      </c>
      <c r="P141" s="1" t="str">
        <f>VLOOKUP($D141,schermers!$C:$O,5,FALSE)</f>
        <v>Heren</v>
      </c>
      <c r="Q141" s="1" t="str">
        <f>VLOOKUP($D141,schermers!$C:$O,6,FALSE)</f>
        <v>Floret</v>
      </c>
      <c r="R141" s="1" t="str">
        <f>VLOOKUP(P141,lookups!A:B,2,FALSE)&amp;VLOOKUP(aanmeldingen!Q141,lookups!D:E,2,FALSE)&amp;VLOOKUP(I141,lookups!G:H,2,FALSE)</f>
        <v>HFJ</v>
      </c>
      <c r="S141" s="1" t="str">
        <f>VLOOKUP(E141,wedstrijden!B:G,6,FALSE)</f>
        <v>GBR</v>
      </c>
      <c r="T141" s="1" t="str">
        <f>VLOOKUP($D141,schermers!$C:$O,8,FALSE)</f>
        <v>HS</v>
      </c>
      <c r="U141" s="1" t="str">
        <f>IFERROR(VLOOKUP($D141,schermers!$C:$O,13,FALSE),"-")</f>
        <v>-</v>
      </c>
      <c r="V141" s="15">
        <f>IFERROR(VLOOKUP(E141,wedstrijden!B:H,7,FALSE),0)</f>
        <v>43407</v>
      </c>
      <c r="W141" s="15">
        <f>IFERROR(VLOOKUP(E141,wedstrijden!B:I,8,FALSE),0)</f>
        <v>43408</v>
      </c>
      <c r="X141" s="94">
        <f>IF(ISERROR(VLOOKUP(I141,lookups!G:I,3,FALSE)),0,IF(VLOOKUP(I141,lookups!G:I,3,FALSE)=0,0,VLOOKUP(I141,lookups!G:I,3,FALSE)))</f>
        <v>800</v>
      </c>
      <c r="Y141" s="54">
        <f t="shared" si="32"/>
        <v>999999999</v>
      </c>
      <c r="Z141" s="54">
        <f t="shared" si="33"/>
        <v>999999999</v>
      </c>
      <c r="AA141" s="54" t="str">
        <f>IF(LEFT(J141,2)&lt;&gt;"ok","-",IF(M141&lt;&gt;"","-",VLOOKUP(P141&amp;Q141&amp;I141&amp;H141,wedstrijden!A:B,2,FALSE)))</f>
        <v>-</v>
      </c>
      <c r="AB141" s="54">
        <f t="shared" si="34"/>
        <v>0</v>
      </c>
      <c r="AC141" s="54">
        <f t="shared" si="35"/>
        <v>1</v>
      </c>
      <c r="AD141" s="54">
        <f t="shared" si="36"/>
        <v>1</v>
      </c>
      <c r="AE141" s="54">
        <f t="shared" si="37"/>
        <v>1</v>
      </c>
      <c r="AF141" s="54">
        <f t="shared" si="38"/>
        <v>0</v>
      </c>
      <c r="AG141" s="54">
        <f t="shared" si="39"/>
        <v>1</v>
      </c>
      <c r="AH141" s="54">
        <f t="shared" si="40"/>
        <v>0</v>
      </c>
      <c r="AI141" s="54">
        <f t="shared" si="41"/>
        <v>0</v>
      </c>
      <c r="AJ141" s="54">
        <f t="shared" si="42"/>
        <v>0</v>
      </c>
      <c r="AK141" s="54">
        <f t="shared" ca="1" si="43"/>
        <v>0</v>
      </c>
      <c r="AL141" s="1" t="str">
        <f>VLOOKUP(D141,schermers!C:T,16,FALSE)</f>
        <v>XXX</v>
      </c>
    </row>
    <row r="142" spans="1:38" x14ac:dyDescent="0.2">
      <c r="A142" s="54">
        <f t="shared" si="44"/>
        <v>140</v>
      </c>
      <c r="B142" s="54">
        <f t="shared" si="30"/>
        <v>232</v>
      </c>
      <c r="C142" s="54" t="str">
        <f t="shared" ca="1" si="31"/>
        <v/>
      </c>
      <c r="D142" s="54">
        <f>VLOOKUP(F142&amp;G142,schermers!B:C,2,FALSE)</f>
        <v>114877</v>
      </c>
      <c r="E142" s="54">
        <f>VLOOKUP(P142&amp;Q142&amp;I142&amp;H142,wedstrijden!A:B,2,FALSE)</f>
        <v>144</v>
      </c>
      <c r="F142" s="41" t="s">
        <v>2093</v>
      </c>
      <c r="G142" s="41" t="s">
        <v>181</v>
      </c>
      <c r="H142" s="41" t="s">
        <v>497</v>
      </c>
      <c r="I142" s="41" t="s">
        <v>915</v>
      </c>
      <c r="J142" s="63" t="s">
        <v>848</v>
      </c>
      <c r="K142" s="16">
        <v>43326</v>
      </c>
      <c r="L142" s="8">
        <v>43386</v>
      </c>
      <c r="O142" s="54">
        <f>VLOOKUP(D142&amp;R142,Ranglijst!D:E,2,FALSE)</f>
        <v>3105</v>
      </c>
      <c r="P142" s="1" t="str">
        <f>VLOOKUP($D142,schermers!$C:$O,5,FALSE)</f>
        <v>Heren</v>
      </c>
      <c r="Q142" s="1" t="str">
        <f>VLOOKUP($D142,schermers!$C:$O,6,FALSE)</f>
        <v>Floret</v>
      </c>
      <c r="R142" s="1" t="str">
        <f>VLOOKUP(P142,lookups!A:B,2,FALSE)&amp;VLOOKUP(aanmeldingen!Q142,lookups!D:E,2,FALSE)&amp;VLOOKUP(I142,lookups!G:H,2,FALSE)</f>
        <v>HFC</v>
      </c>
      <c r="S142" s="1" t="str">
        <f>VLOOKUP(E142,wedstrijden!B:G,6,FALSE)</f>
        <v>AUT</v>
      </c>
      <c r="T142" s="1" t="str">
        <f>VLOOKUP($D142,schermers!$C:$O,8,FALSE)</f>
        <v>HS</v>
      </c>
      <c r="U142" s="1" t="str">
        <f>IFERROR(VLOOKUP($D142,schermers!$C:$O,13,FALSE),"-")</f>
        <v>-</v>
      </c>
      <c r="V142" s="15">
        <f>IFERROR(VLOOKUP(E142,wedstrijden!B:H,7,FALSE),0)</f>
        <v>43428</v>
      </c>
      <c r="W142" s="15">
        <f>IFERROR(VLOOKUP(E142,wedstrijden!B:I,8,FALSE),0)</f>
        <v>43429</v>
      </c>
      <c r="X142" s="94">
        <f>IF(ISERROR(VLOOKUP(I142,lookups!G:I,3,FALSE)),0,IF(VLOOKUP(I142,lookups!G:I,3,FALSE)=0,0,VLOOKUP(I142,lookups!G:I,3,FALSE)))</f>
        <v>500</v>
      </c>
      <c r="Y142" s="54">
        <f t="shared" ca="1" si="32"/>
        <v>999999999</v>
      </c>
      <c r="Z142" s="54">
        <f t="shared" si="33"/>
        <v>144114877</v>
      </c>
      <c r="AA142" s="54">
        <f>IF(LEFT(J142,2)&lt;&gt;"ok","-",IF(M142&lt;&gt;"","-",VLOOKUP(P142&amp;Q142&amp;I142&amp;H142,wedstrijden!A:B,2,FALSE)))</f>
        <v>144</v>
      </c>
      <c r="AB142" s="54">
        <f t="shared" ca="1" si="34"/>
        <v>0</v>
      </c>
      <c r="AC142" s="54">
        <f t="shared" si="35"/>
        <v>1</v>
      </c>
      <c r="AD142" s="54">
        <f t="shared" si="36"/>
        <v>1</v>
      </c>
      <c r="AE142" s="54">
        <f t="shared" si="37"/>
        <v>0</v>
      </c>
      <c r="AF142" s="54">
        <f t="shared" si="38"/>
        <v>1</v>
      </c>
      <c r="AG142" s="54">
        <f t="shared" si="39"/>
        <v>1</v>
      </c>
      <c r="AH142" s="54">
        <f t="shared" si="40"/>
        <v>1</v>
      </c>
      <c r="AI142" s="54">
        <f t="shared" si="41"/>
        <v>1</v>
      </c>
      <c r="AJ142" s="54">
        <f t="shared" si="42"/>
        <v>1</v>
      </c>
      <c r="AK142" s="54">
        <f t="shared" ca="1" si="43"/>
        <v>1</v>
      </c>
      <c r="AL142" s="1" t="str">
        <f>VLOOKUP(D142,schermers!C:T,16,FALSE)</f>
        <v>XXX</v>
      </c>
    </row>
    <row r="143" spans="1:38" x14ac:dyDescent="0.2">
      <c r="A143" s="54">
        <f t="shared" si="44"/>
        <v>141</v>
      </c>
      <c r="B143" s="54">
        <f t="shared" si="30"/>
        <v>225</v>
      </c>
      <c r="C143" s="54" t="str">
        <f t="shared" ca="1" si="31"/>
        <v/>
      </c>
      <c r="D143" s="54">
        <f>VLOOKUP(F143&amp;G143,schermers!B:C,2,FALSE)</f>
        <v>113346</v>
      </c>
      <c r="E143" s="54">
        <f>VLOOKUP(P143&amp;Q143&amp;I143&amp;H143,wedstrijden!A:B,2,FALSE)</f>
        <v>144</v>
      </c>
      <c r="F143" s="41" t="s">
        <v>1240</v>
      </c>
      <c r="G143" s="41" t="s">
        <v>1246</v>
      </c>
      <c r="H143" s="41" t="s">
        <v>497</v>
      </c>
      <c r="I143" s="41" t="s">
        <v>915</v>
      </c>
      <c r="J143" s="63" t="s">
        <v>848</v>
      </c>
      <c r="K143" s="16">
        <v>43326</v>
      </c>
      <c r="L143" s="8">
        <v>43386</v>
      </c>
      <c r="O143" s="54">
        <f>VLOOKUP(D143&amp;R143,Ranglijst!D:E,2,FALSE)</f>
        <v>3436</v>
      </c>
      <c r="P143" s="1" t="str">
        <f>VLOOKUP($D143,schermers!$C:$O,5,FALSE)</f>
        <v>Heren</v>
      </c>
      <c r="Q143" s="1" t="str">
        <f>VLOOKUP($D143,schermers!$C:$O,6,FALSE)</f>
        <v>Floret</v>
      </c>
      <c r="R143" s="1" t="str">
        <f>VLOOKUP(P143,lookups!A:B,2,FALSE)&amp;VLOOKUP(aanmeldingen!Q143,lookups!D:E,2,FALSE)&amp;VLOOKUP(I143,lookups!G:H,2,FALSE)</f>
        <v>HFC</v>
      </c>
      <c r="S143" s="1" t="str">
        <f>VLOOKUP(E143,wedstrijden!B:G,6,FALSE)</f>
        <v>AUT</v>
      </c>
      <c r="T143" s="1" t="str">
        <f>VLOOKUP($D143,schermers!$C:$O,8,FALSE)</f>
        <v>HS</v>
      </c>
      <c r="U143" s="1" t="str">
        <f>IFERROR(VLOOKUP($D143,schermers!$C:$O,13,FALSE),"-")</f>
        <v>-</v>
      </c>
      <c r="V143" s="15">
        <f>IFERROR(VLOOKUP(E143,wedstrijden!B:H,7,FALSE),0)</f>
        <v>43428</v>
      </c>
      <c r="W143" s="15">
        <f>IFERROR(VLOOKUP(E143,wedstrijden!B:I,8,FALSE),0)</f>
        <v>43429</v>
      </c>
      <c r="X143" s="94">
        <f>IF(ISERROR(VLOOKUP(I143,lookups!G:I,3,FALSE)),0,IF(VLOOKUP(I143,lookups!G:I,3,FALSE)=0,0,VLOOKUP(I143,lookups!G:I,3,FALSE)))</f>
        <v>500</v>
      </c>
      <c r="Y143" s="54">
        <f t="shared" ca="1" si="32"/>
        <v>999999999</v>
      </c>
      <c r="Z143" s="54">
        <f t="shared" si="33"/>
        <v>144113346</v>
      </c>
      <c r="AA143" s="54">
        <f>IF(LEFT(J143,2)&lt;&gt;"ok","-",IF(M143&lt;&gt;"","-",VLOOKUP(P143&amp;Q143&amp;I143&amp;H143,wedstrijden!A:B,2,FALSE)))</f>
        <v>144</v>
      </c>
      <c r="AB143" s="54">
        <f t="shared" ca="1" si="34"/>
        <v>0</v>
      </c>
      <c r="AC143" s="54">
        <f t="shared" si="35"/>
        <v>1</v>
      </c>
      <c r="AD143" s="54">
        <f t="shared" si="36"/>
        <v>1</v>
      </c>
      <c r="AE143" s="54">
        <f t="shared" si="37"/>
        <v>0</v>
      </c>
      <c r="AF143" s="54">
        <f t="shared" si="38"/>
        <v>1</v>
      </c>
      <c r="AG143" s="54">
        <f t="shared" si="39"/>
        <v>1</v>
      </c>
      <c r="AH143" s="54">
        <f t="shared" si="40"/>
        <v>1</v>
      </c>
      <c r="AI143" s="54">
        <f t="shared" si="41"/>
        <v>1</v>
      </c>
      <c r="AJ143" s="54">
        <f t="shared" si="42"/>
        <v>1</v>
      </c>
      <c r="AK143" s="54">
        <f t="shared" ca="1" si="43"/>
        <v>1</v>
      </c>
      <c r="AL143" s="1" t="str">
        <f>VLOOKUP(D143,schermers!C:T,16,FALSE)</f>
        <v>XXX</v>
      </c>
    </row>
    <row r="144" spans="1:38" x14ac:dyDescent="0.2">
      <c r="A144" s="54">
        <f t="shared" si="44"/>
        <v>142</v>
      </c>
      <c r="B144" s="54">
        <f t="shared" si="30"/>
        <v>184</v>
      </c>
      <c r="C144" s="54" t="str">
        <f t="shared" ca="1" si="31"/>
        <v/>
      </c>
      <c r="D144" s="54">
        <f>VLOOKUP(F144&amp;G144,schermers!B:C,2,FALSE)</f>
        <v>113346</v>
      </c>
      <c r="E144" s="54">
        <f>VLOOKUP(P144&amp;Q144&amp;I144&amp;H144,wedstrijden!A:B,2,FALSE)</f>
        <v>107</v>
      </c>
      <c r="F144" s="41" t="s">
        <v>1240</v>
      </c>
      <c r="G144" s="41" t="s">
        <v>1246</v>
      </c>
      <c r="H144" s="41" t="s">
        <v>484</v>
      </c>
      <c r="I144" s="41" t="s">
        <v>915</v>
      </c>
      <c r="J144" s="63" t="s">
        <v>848</v>
      </c>
      <c r="K144" s="16">
        <v>43326</v>
      </c>
      <c r="L144" s="8">
        <v>43386</v>
      </c>
      <c r="O144" s="54">
        <f>VLOOKUP(D144&amp;R144,Ranglijst!D:E,2,FALSE)</f>
        <v>3436</v>
      </c>
      <c r="P144" s="1" t="str">
        <f>VLOOKUP($D144,schermers!$C:$O,5,FALSE)</f>
        <v>Heren</v>
      </c>
      <c r="Q144" s="1" t="str">
        <f>VLOOKUP($D144,schermers!$C:$O,6,FALSE)</f>
        <v>Floret</v>
      </c>
      <c r="R144" s="1" t="str">
        <f>VLOOKUP(P144,lookups!A:B,2,FALSE)&amp;VLOOKUP(aanmeldingen!Q144,lookups!D:E,2,FALSE)&amp;VLOOKUP(I144,lookups!G:H,2,FALSE)</f>
        <v>HFC</v>
      </c>
      <c r="S144" s="1" t="str">
        <f>VLOOKUP(E144,wedstrijden!B:G,6,FALSE)</f>
        <v>HUN</v>
      </c>
      <c r="T144" s="1" t="str">
        <f>VLOOKUP($D144,schermers!$C:$O,8,FALSE)</f>
        <v>HS</v>
      </c>
      <c r="U144" s="1" t="str">
        <f>IFERROR(VLOOKUP($D144,schermers!$C:$O,13,FALSE),"-")</f>
        <v>-</v>
      </c>
      <c r="V144" s="15">
        <f>IFERROR(VLOOKUP(E144,wedstrijden!B:H,7,FALSE),0)</f>
        <v>43413</v>
      </c>
      <c r="W144" s="15">
        <f>IFERROR(VLOOKUP(E144,wedstrijden!B:I,8,FALSE),0)</f>
        <v>43415</v>
      </c>
      <c r="X144" s="94">
        <f>IF(ISERROR(VLOOKUP(I144,lookups!G:I,3,FALSE)),0,IF(VLOOKUP(I144,lookups!G:I,3,FALSE)=0,0,VLOOKUP(I144,lookups!G:I,3,FALSE)))</f>
        <v>500</v>
      </c>
      <c r="Y144" s="54">
        <f t="shared" ca="1" si="32"/>
        <v>999999999</v>
      </c>
      <c r="Z144" s="54">
        <f t="shared" si="33"/>
        <v>107113346</v>
      </c>
      <c r="AA144" s="54">
        <f>IF(LEFT(J144,2)&lt;&gt;"ok","-",IF(M144&lt;&gt;"","-",VLOOKUP(P144&amp;Q144&amp;I144&amp;H144,wedstrijden!A:B,2,FALSE)))</f>
        <v>107</v>
      </c>
      <c r="AB144" s="54">
        <f t="shared" ca="1" si="34"/>
        <v>0</v>
      </c>
      <c r="AC144" s="54">
        <f t="shared" si="35"/>
        <v>1</v>
      </c>
      <c r="AD144" s="54">
        <f t="shared" si="36"/>
        <v>1</v>
      </c>
      <c r="AE144" s="54">
        <f t="shared" si="37"/>
        <v>0</v>
      </c>
      <c r="AF144" s="54">
        <f t="shared" si="38"/>
        <v>1</v>
      </c>
      <c r="AG144" s="54">
        <f t="shared" si="39"/>
        <v>1</v>
      </c>
      <c r="AH144" s="54">
        <f t="shared" si="40"/>
        <v>1</v>
      </c>
      <c r="AI144" s="54">
        <f t="shared" si="41"/>
        <v>1</v>
      </c>
      <c r="AJ144" s="54">
        <f t="shared" si="42"/>
        <v>1</v>
      </c>
      <c r="AK144" s="54">
        <f t="shared" ca="1" si="43"/>
        <v>1</v>
      </c>
      <c r="AL144" s="1" t="str">
        <f>VLOOKUP(D144,schermers!C:T,16,FALSE)</f>
        <v>XXX</v>
      </c>
    </row>
    <row r="145" spans="1:38" x14ac:dyDescent="0.2">
      <c r="A145" s="54">
        <f t="shared" si="44"/>
        <v>143</v>
      </c>
      <c r="B145" s="54">
        <f t="shared" si="30"/>
        <v>258</v>
      </c>
      <c r="C145" s="54" t="str">
        <f t="shared" ca="1" si="31"/>
        <v/>
      </c>
      <c r="D145" s="54">
        <f>VLOOKUP(F145&amp;G145,schermers!B:C,2,FALSE)</f>
        <v>114877</v>
      </c>
      <c r="E145" s="54">
        <f>VLOOKUP(P145&amp;Q145&amp;I145&amp;H145,wedstrijden!A:B,2,FALSE)</f>
        <v>156</v>
      </c>
      <c r="F145" s="41" t="s">
        <v>2093</v>
      </c>
      <c r="G145" s="41" t="s">
        <v>181</v>
      </c>
      <c r="H145" s="41" t="s">
        <v>500</v>
      </c>
      <c r="I145" s="41" t="s">
        <v>915</v>
      </c>
      <c r="J145" s="63" t="s">
        <v>848</v>
      </c>
      <c r="K145" s="16">
        <v>43326</v>
      </c>
      <c r="L145" s="8">
        <v>43408</v>
      </c>
      <c r="O145" s="54">
        <f>VLOOKUP(D145&amp;R145,Ranglijst!D:E,2,FALSE)</f>
        <v>3105</v>
      </c>
      <c r="P145" s="1" t="str">
        <f>VLOOKUP($D145,schermers!$C:$O,5,FALSE)</f>
        <v>Heren</v>
      </c>
      <c r="Q145" s="1" t="str">
        <f>VLOOKUP($D145,schermers!$C:$O,6,FALSE)</f>
        <v>Floret</v>
      </c>
      <c r="R145" s="1" t="str">
        <f>VLOOKUP(P145,lookups!A:B,2,FALSE)&amp;VLOOKUP(aanmeldingen!Q145,lookups!D:E,2,FALSE)&amp;VLOOKUP(I145,lookups!G:H,2,FALSE)</f>
        <v>HFC</v>
      </c>
      <c r="S145" s="1" t="str">
        <f>VLOOKUP(E145,wedstrijden!B:G,6,FALSE)</f>
        <v>FRA</v>
      </c>
      <c r="T145" s="1" t="str">
        <f>VLOOKUP($D145,schermers!$C:$O,8,FALSE)</f>
        <v>HS</v>
      </c>
      <c r="U145" s="1" t="str">
        <f>IFERROR(VLOOKUP($D145,schermers!$C:$O,13,FALSE),"-")</f>
        <v>-</v>
      </c>
      <c r="V145" s="15">
        <f>IFERROR(VLOOKUP(E145,wedstrijden!B:H,7,FALSE),0)</f>
        <v>43435</v>
      </c>
      <c r="W145" s="15">
        <f>IFERROR(VLOOKUP(E145,wedstrijden!B:I,8,FALSE),0)</f>
        <v>43436</v>
      </c>
      <c r="X145" s="94">
        <f>IF(ISERROR(VLOOKUP(I145,lookups!G:I,3,FALSE)),0,IF(VLOOKUP(I145,lookups!G:I,3,FALSE)=0,0,VLOOKUP(I145,lookups!G:I,3,FALSE)))</f>
        <v>500</v>
      </c>
      <c r="Y145" s="54">
        <f t="shared" ca="1" si="32"/>
        <v>999999999</v>
      </c>
      <c r="Z145" s="54">
        <f t="shared" si="33"/>
        <v>156114877</v>
      </c>
      <c r="AA145" s="54">
        <f>IF(LEFT(J145,2)&lt;&gt;"ok","-",IF(M145&lt;&gt;"","-",VLOOKUP(P145&amp;Q145&amp;I145&amp;H145,wedstrijden!A:B,2,FALSE)))</f>
        <v>156</v>
      </c>
      <c r="AB145" s="54">
        <f t="shared" ca="1" si="34"/>
        <v>0</v>
      </c>
      <c r="AC145" s="54">
        <f t="shared" si="35"/>
        <v>1</v>
      </c>
      <c r="AD145" s="54">
        <f t="shared" si="36"/>
        <v>1</v>
      </c>
      <c r="AE145" s="54">
        <f t="shared" si="37"/>
        <v>0</v>
      </c>
      <c r="AF145" s="54">
        <f t="shared" si="38"/>
        <v>1</v>
      </c>
      <c r="AG145" s="54">
        <f t="shared" si="39"/>
        <v>1</v>
      </c>
      <c r="AH145" s="54">
        <f t="shared" si="40"/>
        <v>1</v>
      </c>
      <c r="AI145" s="54">
        <f t="shared" si="41"/>
        <v>1</v>
      </c>
      <c r="AJ145" s="54">
        <f t="shared" si="42"/>
        <v>1</v>
      </c>
      <c r="AK145" s="54">
        <f t="shared" ca="1" si="43"/>
        <v>1</v>
      </c>
      <c r="AL145" s="1" t="str">
        <f>VLOOKUP(D145,schermers!C:T,16,FALSE)</f>
        <v>XXX</v>
      </c>
    </row>
    <row r="146" spans="1:38" x14ac:dyDescent="0.2">
      <c r="A146" s="54">
        <f t="shared" si="44"/>
        <v>144</v>
      </c>
      <c r="B146" s="54">
        <f t="shared" si="30"/>
        <v>254</v>
      </c>
      <c r="C146" s="54" t="str">
        <f t="shared" ca="1" si="31"/>
        <v/>
      </c>
      <c r="D146" s="54">
        <f>VLOOKUP(F146&amp;G146,schermers!B:C,2,FALSE)</f>
        <v>113346</v>
      </c>
      <c r="E146" s="54">
        <f>VLOOKUP(P146&amp;Q146&amp;I146&amp;H146,wedstrijden!A:B,2,FALSE)</f>
        <v>156</v>
      </c>
      <c r="F146" s="41" t="s">
        <v>1240</v>
      </c>
      <c r="G146" s="41" t="s">
        <v>1246</v>
      </c>
      <c r="H146" s="41" t="s">
        <v>500</v>
      </c>
      <c r="I146" s="41" t="s">
        <v>915</v>
      </c>
      <c r="J146" s="63" t="s">
        <v>848</v>
      </c>
      <c r="K146" s="16">
        <v>43326</v>
      </c>
      <c r="L146" s="8">
        <v>43408</v>
      </c>
      <c r="O146" s="54">
        <f>VLOOKUP(D146&amp;R146,Ranglijst!D:E,2,FALSE)</f>
        <v>3436</v>
      </c>
      <c r="P146" s="1" t="str">
        <f>VLOOKUP($D146,schermers!$C:$O,5,FALSE)</f>
        <v>Heren</v>
      </c>
      <c r="Q146" s="1" t="str">
        <f>VLOOKUP($D146,schermers!$C:$O,6,FALSE)</f>
        <v>Floret</v>
      </c>
      <c r="R146" s="1" t="str">
        <f>VLOOKUP(P146,lookups!A:B,2,FALSE)&amp;VLOOKUP(aanmeldingen!Q146,lookups!D:E,2,FALSE)&amp;VLOOKUP(I146,lookups!G:H,2,FALSE)</f>
        <v>HFC</v>
      </c>
      <c r="S146" s="1" t="str">
        <f>VLOOKUP(E146,wedstrijden!B:G,6,FALSE)</f>
        <v>FRA</v>
      </c>
      <c r="T146" s="1" t="str">
        <f>VLOOKUP($D146,schermers!$C:$O,8,FALSE)</f>
        <v>HS</v>
      </c>
      <c r="U146" s="1" t="str">
        <f>IFERROR(VLOOKUP($D146,schermers!$C:$O,13,FALSE),"-")</f>
        <v>-</v>
      </c>
      <c r="V146" s="15">
        <f>IFERROR(VLOOKUP(E146,wedstrijden!B:H,7,FALSE),0)</f>
        <v>43435</v>
      </c>
      <c r="W146" s="15">
        <f>IFERROR(VLOOKUP(E146,wedstrijden!B:I,8,FALSE),0)</f>
        <v>43436</v>
      </c>
      <c r="X146" s="94">
        <f>IF(ISERROR(VLOOKUP(I146,lookups!G:I,3,FALSE)),0,IF(VLOOKUP(I146,lookups!G:I,3,FALSE)=0,0,VLOOKUP(I146,lookups!G:I,3,FALSE)))</f>
        <v>500</v>
      </c>
      <c r="Y146" s="54">
        <f t="shared" ca="1" si="32"/>
        <v>999999999</v>
      </c>
      <c r="Z146" s="54">
        <f t="shared" si="33"/>
        <v>156113346</v>
      </c>
      <c r="AA146" s="54">
        <f>IF(LEFT(J146,2)&lt;&gt;"ok","-",IF(M146&lt;&gt;"","-",VLOOKUP(P146&amp;Q146&amp;I146&amp;H146,wedstrijden!A:B,2,FALSE)))</f>
        <v>156</v>
      </c>
      <c r="AB146" s="54">
        <f t="shared" ca="1" si="34"/>
        <v>0</v>
      </c>
      <c r="AC146" s="54">
        <f t="shared" si="35"/>
        <v>1</v>
      </c>
      <c r="AD146" s="54">
        <f t="shared" si="36"/>
        <v>1</v>
      </c>
      <c r="AE146" s="54">
        <f t="shared" si="37"/>
        <v>0</v>
      </c>
      <c r="AF146" s="54">
        <f t="shared" si="38"/>
        <v>1</v>
      </c>
      <c r="AG146" s="54">
        <f t="shared" si="39"/>
        <v>1</v>
      </c>
      <c r="AH146" s="54">
        <f t="shared" si="40"/>
        <v>1</v>
      </c>
      <c r="AI146" s="54">
        <f t="shared" si="41"/>
        <v>1</v>
      </c>
      <c r="AJ146" s="54">
        <f t="shared" si="42"/>
        <v>1</v>
      </c>
      <c r="AK146" s="54">
        <f t="shared" ca="1" si="43"/>
        <v>1</v>
      </c>
      <c r="AL146" s="1" t="str">
        <f>VLOOKUP(D146,schermers!C:T,16,FALSE)</f>
        <v>XXX</v>
      </c>
    </row>
    <row r="147" spans="1:38" x14ac:dyDescent="0.2">
      <c r="A147" s="54">
        <f t="shared" si="44"/>
        <v>145</v>
      </c>
      <c r="B147" s="54">
        <f t="shared" si="30"/>
        <v>360</v>
      </c>
      <c r="C147" s="54" t="str">
        <f t="shared" ca="1" si="31"/>
        <v/>
      </c>
      <c r="D147" s="54">
        <f>VLOOKUP(F147&amp;G147,schermers!B:C,2,FALSE)</f>
        <v>114877</v>
      </c>
      <c r="E147" s="54">
        <f>VLOOKUP(P147&amp;Q147&amp;I147&amp;H147,wedstrijden!A:B,2,FALSE)</f>
        <v>204</v>
      </c>
      <c r="F147" s="41" t="s">
        <v>2093</v>
      </c>
      <c r="G147" s="41" t="s">
        <v>181</v>
      </c>
      <c r="H147" s="41" t="s">
        <v>487</v>
      </c>
      <c r="I147" s="41" t="s">
        <v>915</v>
      </c>
      <c r="J147" s="63" t="s">
        <v>848</v>
      </c>
      <c r="K147" s="16">
        <v>43326</v>
      </c>
      <c r="L147" s="8">
        <v>43440</v>
      </c>
      <c r="O147" s="54">
        <f>VLOOKUP(D147&amp;R147,Ranglijst!D:E,2,FALSE)</f>
        <v>3105</v>
      </c>
      <c r="P147" s="1" t="str">
        <f>VLOOKUP($D147,schermers!$C:$O,5,FALSE)</f>
        <v>Heren</v>
      </c>
      <c r="Q147" s="1" t="str">
        <f>VLOOKUP($D147,schermers!$C:$O,6,FALSE)</f>
        <v>Floret</v>
      </c>
      <c r="R147" s="1" t="str">
        <f>VLOOKUP(P147,lookups!A:B,2,FALSE)&amp;VLOOKUP(aanmeldingen!Q147,lookups!D:E,2,FALSE)&amp;VLOOKUP(I147,lookups!G:H,2,FALSE)</f>
        <v>HFC</v>
      </c>
      <c r="S147" s="1" t="str">
        <f>VLOOKUP(E147,wedstrijden!B:G,6,FALSE)</f>
        <v>SVK</v>
      </c>
      <c r="T147" s="1" t="str">
        <f>VLOOKUP($D147,schermers!$C:$O,8,FALSE)</f>
        <v>HS</v>
      </c>
      <c r="U147" s="1" t="str">
        <f>IFERROR(VLOOKUP($D147,schermers!$C:$O,13,FALSE),"-")</f>
        <v>-</v>
      </c>
      <c r="V147" s="15">
        <f>IFERROR(VLOOKUP(E147,wedstrijden!B:H,7,FALSE),0)</f>
        <v>43476</v>
      </c>
      <c r="W147" s="15">
        <f>IFERROR(VLOOKUP(E147,wedstrijden!B:I,8,FALSE),0)</f>
        <v>43478</v>
      </c>
      <c r="X147" s="94">
        <f>IF(ISERROR(VLOOKUP(I147,lookups!G:I,3,FALSE)),0,IF(VLOOKUP(I147,lookups!G:I,3,FALSE)=0,0,VLOOKUP(I147,lookups!G:I,3,FALSE)))</f>
        <v>500</v>
      </c>
      <c r="Y147" s="54">
        <f t="shared" ca="1" si="32"/>
        <v>999999999</v>
      </c>
      <c r="Z147" s="54">
        <f t="shared" si="33"/>
        <v>204114877</v>
      </c>
      <c r="AA147" s="54">
        <f>IF(LEFT(J147,2)&lt;&gt;"ok","-",IF(M147&lt;&gt;"","-",VLOOKUP(P147&amp;Q147&amp;I147&amp;H147,wedstrijden!A:B,2,FALSE)))</f>
        <v>204</v>
      </c>
      <c r="AB147" s="54">
        <f t="shared" ca="1" si="34"/>
        <v>0</v>
      </c>
      <c r="AC147" s="54">
        <f t="shared" si="35"/>
        <v>1</v>
      </c>
      <c r="AD147" s="54">
        <f t="shared" si="36"/>
        <v>1</v>
      </c>
      <c r="AE147" s="54">
        <f t="shared" si="37"/>
        <v>0</v>
      </c>
      <c r="AF147" s="54">
        <f t="shared" si="38"/>
        <v>1</v>
      </c>
      <c r="AG147" s="54">
        <f t="shared" si="39"/>
        <v>1</v>
      </c>
      <c r="AH147" s="54">
        <f t="shared" si="40"/>
        <v>1</v>
      </c>
      <c r="AI147" s="54">
        <f t="shared" si="41"/>
        <v>1</v>
      </c>
      <c r="AJ147" s="54">
        <f t="shared" si="42"/>
        <v>1</v>
      </c>
      <c r="AK147" s="54">
        <f t="shared" ca="1" si="43"/>
        <v>1</v>
      </c>
      <c r="AL147" s="1" t="str">
        <f>VLOOKUP(D147,schermers!C:T,16,FALSE)</f>
        <v>XXX</v>
      </c>
    </row>
    <row r="148" spans="1:38" x14ac:dyDescent="0.2">
      <c r="A148" s="54">
        <f t="shared" si="44"/>
        <v>146</v>
      </c>
      <c r="B148" s="54">
        <f t="shared" si="30"/>
        <v>356</v>
      </c>
      <c r="C148" s="54" t="str">
        <f t="shared" ca="1" si="31"/>
        <v/>
      </c>
      <c r="D148" s="54">
        <f>VLOOKUP(F148&amp;G148,schermers!B:C,2,FALSE)</f>
        <v>113346</v>
      </c>
      <c r="E148" s="54">
        <f>VLOOKUP(P148&amp;Q148&amp;I148&amp;H148,wedstrijden!A:B,2,FALSE)</f>
        <v>204</v>
      </c>
      <c r="F148" s="41" t="s">
        <v>1240</v>
      </c>
      <c r="G148" s="41" t="s">
        <v>1246</v>
      </c>
      <c r="H148" s="41" t="s">
        <v>487</v>
      </c>
      <c r="I148" s="41" t="s">
        <v>915</v>
      </c>
      <c r="J148" s="63" t="s">
        <v>848</v>
      </c>
      <c r="K148" s="16">
        <v>43326</v>
      </c>
      <c r="L148" s="8">
        <v>43440</v>
      </c>
      <c r="O148" s="54">
        <f>VLOOKUP(D148&amp;R148,Ranglijst!D:E,2,FALSE)</f>
        <v>3436</v>
      </c>
      <c r="P148" s="1" t="str">
        <f>VLOOKUP($D148,schermers!$C:$O,5,FALSE)</f>
        <v>Heren</v>
      </c>
      <c r="Q148" s="1" t="str">
        <f>VLOOKUP($D148,schermers!$C:$O,6,FALSE)</f>
        <v>Floret</v>
      </c>
      <c r="R148" s="1" t="str">
        <f>VLOOKUP(P148,lookups!A:B,2,FALSE)&amp;VLOOKUP(aanmeldingen!Q148,lookups!D:E,2,FALSE)&amp;VLOOKUP(I148,lookups!G:H,2,FALSE)</f>
        <v>HFC</v>
      </c>
      <c r="S148" s="1" t="str">
        <f>VLOOKUP(E148,wedstrijden!B:G,6,FALSE)</f>
        <v>SVK</v>
      </c>
      <c r="T148" s="1" t="str">
        <f>VLOOKUP($D148,schermers!$C:$O,8,FALSE)</f>
        <v>HS</v>
      </c>
      <c r="U148" s="1" t="str">
        <f>IFERROR(VLOOKUP($D148,schermers!$C:$O,13,FALSE),"-")</f>
        <v>-</v>
      </c>
      <c r="V148" s="15">
        <f>IFERROR(VLOOKUP(E148,wedstrijden!B:H,7,FALSE),0)</f>
        <v>43476</v>
      </c>
      <c r="W148" s="15">
        <f>IFERROR(VLOOKUP(E148,wedstrijden!B:I,8,FALSE),0)</f>
        <v>43478</v>
      </c>
      <c r="X148" s="94">
        <f>IF(ISERROR(VLOOKUP(I148,lookups!G:I,3,FALSE)),0,IF(VLOOKUP(I148,lookups!G:I,3,FALSE)=0,0,VLOOKUP(I148,lookups!G:I,3,FALSE)))</f>
        <v>500</v>
      </c>
      <c r="Y148" s="54">
        <f t="shared" ca="1" si="32"/>
        <v>999999999</v>
      </c>
      <c r="Z148" s="54">
        <f t="shared" si="33"/>
        <v>204113346</v>
      </c>
      <c r="AA148" s="54">
        <f>IF(LEFT(J148,2)&lt;&gt;"ok","-",IF(M148&lt;&gt;"","-",VLOOKUP(P148&amp;Q148&amp;I148&amp;H148,wedstrijden!A:B,2,FALSE)))</f>
        <v>204</v>
      </c>
      <c r="AB148" s="54">
        <f t="shared" ca="1" si="34"/>
        <v>0</v>
      </c>
      <c r="AC148" s="54">
        <f t="shared" si="35"/>
        <v>1</v>
      </c>
      <c r="AD148" s="54">
        <f t="shared" si="36"/>
        <v>1</v>
      </c>
      <c r="AE148" s="54">
        <f t="shared" si="37"/>
        <v>0</v>
      </c>
      <c r="AF148" s="54">
        <f t="shared" si="38"/>
        <v>1</v>
      </c>
      <c r="AG148" s="54">
        <f t="shared" si="39"/>
        <v>1</v>
      </c>
      <c r="AH148" s="54">
        <f t="shared" si="40"/>
        <v>1</v>
      </c>
      <c r="AI148" s="54">
        <f t="shared" si="41"/>
        <v>1</v>
      </c>
      <c r="AJ148" s="54">
        <f t="shared" si="42"/>
        <v>1</v>
      </c>
      <c r="AK148" s="54">
        <f t="shared" ca="1" si="43"/>
        <v>1</v>
      </c>
      <c r="AL148" s="1" t="str">
        <f>VLOOKUP(D148,schermers!C:T,16,FALSE)</f>
        <v>XXX</v>
      </c>
    </row>
    <row r="149" spans="1:38" x14ac:dyDescent="0.2">
      <c r="A149" s="54">
        <f t="shared" si="44"/>
        <v>147</v>
      </c>
      <c r="B149" s="54">
        <f t="shared" si="30"/>
        <v>324</v>
      </c>
      <c r="C149" s="54" t="str">
        <f t="shared" ca="1" si="31"/>
        <v/>
      </c>
      <c r="D149" s="54">
        <f>VLOOKUP(F149&amp;G149,schermers!B:C,2,FALSE)</f>
        <v>114877</v>
      </c>
      <c r="E149" s="54">
        <f>VLOOKUP(P149&amp;Q149&amp;I149&amp;H149,wedstrijden!A:B,2,FALSE)</f>
        <v>183</v>
      </c>
      <c r="F149" s="41" t="s">
        <v>2093</v>
      </c>
      <c r="G149" s="41" t="s">
        <v>181</v>
      </c>
      <c r="H149" s="41" t="s">
        <v>496</v>
      </c>
      <c r="I149" s="41" t="s">
        <v>915</v>
      </c>
      <c r="J149" s="63" t="s">
        <v>848</v>
      </c>
      <c r="K149" s="16">
        <v>43326</v>
      </c>
      <c r="L149" s="8">
        <v>43408</v>
      </c>
      <c r="O149" s="54">
        <f>VLOOKUP(D149&amp;R149,Ranglijst!D:E,2,FALSE)</f>
        <v>3105</v>
      </c>
      <c r="P149" s="1" t="str">
        <f>VLOOKUP($D149,schermers!$C:$O,5,FALSE)</f>
        <v>Heren</v>
      </c>
      <c r="Q149" s="1" t="str">
        <f>VLOOKUP($D149,schermers!$C:$O,6,FALSE)</f>
        <v>Floret</v>
      </c>
      <c r="R149" s="1" t="str">
        <f>VLOOKUP(P149,lookups!A:B,2,FALSE)&amp;VLOOKUP(aanmeldingen!Q149,lookups!D:E,2,FALSE)&amp;VLOOKUP(I149,lookups!G:H,2,FALSE)</f>
        <v>HFC</v>
      </c>
      <c r="S149" s="1" t="str">
        <f>VLOOKUP(E149,wedstrijden!B:G,6,FALSE)</f>
        <v>GER</v>
      </c>
      <c r="T149" s="1" t="str">
        <f>VLOOKUP($D149,schermers!$C:$O,8,FALSE)</f>
        <v>HS</v>
      </c>
      <c r="U149" s="1" t="str">
        <f>IFERROR(VLOOKUP($D149,schermers!$C:$O,13,FALSE),"-")</f>
        <v>-</v>
      </c>
      <c r="V149" s="15">
        <f>IFERROR(VLOOKUP(E149,wedstrijden!B:H,7,FALSE),0)</f>
        <v>43449</v>
      </c>
      <c r="W149" s="15">
        <f>IFERROR(VLOOKUP(E149,wedstrijden!B:I,8,FALSE),0)</f>
        <v>43450</v>
      </c>
      <c r="X149" s="94">
        <f>IF(ISERROR(VLOOKUP(I149,lookups!G:I,3,FALSE)),0,IF(VLOOKUP(I149,lookups!G:I,3,FALSE)=0,0,VLOOKUP(I149,lookups!G:I,3,FALSE)))</f>
        <v>500</v>
      </c>
      <c r="Y149" s="54">
        <f t="shared" ca="1" si="32"/>
        <v>999999999</v>
      </c>
      <c r="Z149" s="54">
        <f t="shared" si="33"/>
        <v>183114877</v>
      </c>
      <c r="AA149" s="54">
        <f>IF(LEFT(J149,2)&lt;&gt;"ok","-",IF(M149&lt;&gt;"","-",VLOOKUP(P149&amp;Q149&amp;I149&amp;H149,wedstrijden!A:B,2,FALSE)))</f>
        <v>183</v>
      </c>
      <c r="AB149" s="54">
        <f t="shared" ca="1" si="34"/>
        <v>0</v>
      </c>
      <c r="AC149" s="54">
        <f t="shared" si="35"/>
        <v>1</v>
      </c>
      <c r="AD149" s="54">
        <f t="shared" si="36"/>
        <v>1</v>
      </c>
      <c r="AE149" s="54">
        <f t="shared" si="37"/>
        <v>0</v>
      </c>
      <c r="AF149" s="54">
        <f t="shared" si="38"/>
        <v>1</v>
      </c>
      <c r="AG149" s="54">
        <f t="shared" si="39"/>
        <v>1</v>
      </c>
      <c r="AH149" s="54">
        <f t="shared" si="40"/>
        <v>1</v>
      </c>
      <c r="AI149" s="54">
        <f t="shared" si="41"/>
        <v>1</v>
      </c>
      <c r="AJ149" s="54">
        <f t="shared" si="42"/>
        <v>1</v>
      </c>
      <c r="AK149" s="54">
        <f t="shared" ca="1" si="43"/>
        <v>1</v>
      </c>
      <c r="AL149" s="1" t="str">
        <f>VLOOKUP(D149,schermers!C:T,16,FALSE)</f>
        <v>XXX</v>
      </c>
    </row>
    <row r="150" spans="1:38" x14ac:dyDescent="0.2">
      <c r="A150" s="54">
        <f t="shared" si="44"/>
        <v>148</v>
      </c>
      <c r="B150" s="54">
        <f t="shared" si="30"/>
        <v>317</v>
      </c>
      <c r="C150" s="54" t="str">
        <f t="shared" ca="1" si="31"/>
        <v/>
      </c>
      <c r="D150" s="54">
        <f>VLOOKUP(F150&amp;G150,schermers!B:C,2,FALSE)</f>
        <v>113346</v>
      </c>
      <c r="E150" s="54">
        <f>VLOOKUP(P150&amp;Q150&amp;I150&amp;H150,wedstrijden!A:B,2,FALSE)</f>
        <v>183</v>
      </c>
      <c r="F150" s="41" t="s">
        <v>1240</v>
      </c>
      <c r="G150" s="41" t="s">
        <v>1246</v>
      </c>
      <c r="H150" s="41" t="s">
        <v>496</v>
      </c>
      <c r="I150" s="41" t="s">
        <v>915</v>
      </c>
      <c r="J150" s="63" t="s">
        <v>848</v>
      </c>
      <c r="K150" s="16">
        <v>43326</v>
      </c>
      <c r="L150" s="8">
        <v>43408</v>
      </c>
      <c r="O150" s="54">
        <f>VLOOKUP(D150&amp;R150,Ranglijst!D:E,2,FALSE)</f>
        <v>3436</v>
      </c>
      <c r="P150" s="1" t="str">
        <f>VLOOKUP($D150,schermers!$C:$O,5,FALSE)</f>
        <v>Heren</v>
      </c>
      <c r="Q150" s="1" t="str">
        <f>VLOOKUP($D150,schermers!$C:$O,6,FALSE)</f>
        <v>Floret</v>
      </c>
      <c r="R150" s="1" t="str">
        <f>VLOOKUP(P150,lookups!A:B,2,FALSE)&amp;VLOOKUP(aanmeldingen!Q150,lookups!D:E,2,FALSE)&amp;VLOOKUP(I150,lookups!G:H,2,FALSE)</f>
        <v>HFC</v>
      </c>
      <c r="S150" s="1" t="str">
        <f>VLOOKUP(E150,wedstrijden!B:G,6,FALSE)</f>
        <v>GER</v>
      </c>
      <c r="T150" s="1" t="str">
        <f>VLOOKUP($D150,schermers!$C:$O,8,FALSE)</f>
        <v>HS</v>
      </c>
      <c r="U150" s="1" t="str">
        <f>IFERROR(VLOOKUP($D150,schermers!$C:$O,13,FALSE),"-")</f>
        <v>-</v>
      </c>
      <c r="V150" s="15">
        <f>IFERROR(VLOOKUP(E150,wedstrijden!B:H,7,FALSE),0)</f>
        <v>43449</v>
      </c>
      <c r="W150" s="15">
        <f>IFERROR(VLOOKUP(E150,wedstrijden!B:I,8,FALSE),0)</f>
        <v>43450</v>
      </c>
      <c r="X150" s="94">
        <f>IF(ISERROR(VLOOKUP(I150,lookups!G:I,3,FALSE)),0,IF(VLOOKUP(I150,lookups!G:I,3,FALSE)=0,0,VLOOKUP(I150,lookups!G:I,3,FALSE)))</f>
        <v>500</v>
      </c>
      <c r="Y150" s="54">
        <f t="shared" ca="1" si="32"/>
        <v>999999999</v>
      </c>
      <c r="Z150" s="54">
        <f t="shared" si="33"/>
        <v>183113346</v>
      </c>
      <c r="AA150" s="54">
        <f>IF(LEFT(J150,2)&lt;&gt;"ok","-",IF(M150&lt;&gt;"","-",VLOOKUP(P150&amp;Q150&amp;I150&amp;H150,wedstrijden!A:B,2,FALSE)))</f>
        <v>183</v>
      </c>
      <c r="AB150" s="54">
        <f t="shared" ca="1" si="34"/>
        <v>0</v>
      </c>
      <c r="AC150" s="54">
        <f t="shared" si="35"/>
        <v>1</v>
      </c>
      <c r="AD150" s="54">
        <f t="shared" si="36"/>
        <v>1</v>
      </c>
      <c r="AE150" s="54">
        <f t="shared" si="37"/>
        <v>0</v>
      </c>
      <c r="AF150" s="54">
        <f t="shared" si="38"/>
        <v>1</v>
      </c>
      <c r="AG150" s="54">
        <f t="shared" si="39"/>
        <v>1</v>
      </c>
      <c r="AH150" s="54">
        <f t="shared" si="40"/>
        <v>1</v>
      </c>
      <c r="AI150" s="54">
        <f t="shared" si="41"/>
        <v>1</v>
      </c>
      <c r="AJ150" s="54">
        <f t="shared" si="42"/>
        <v>1</v>
      </c>
      <c r="AK150" s="54">
        <f t="shared" ca="1" si="43"/>
        <v>1</v>
      </c>
      <c r="AL150" s="1" t="str">
        <f>VLOOKUP(D150,schermers!C:T,16,FALSE)</f>
        <v>XXX</v>
      </c>
    </row>
    <row r="151" spans="1:38" x14ac:dyDescent="0.2">
      <c r="A151" s="54">
        <f t="shared" si="44"/>
        <v>149</v>
      </c>
      <c r="B151" s="54">
        <f t="shared" si="30"/>
        <v>318</v>
      </c>
      <c r="C151" s="54" t="str">
        <f t="shared" ca="1" si="31"/>
        <v/>
      </c>
      <c r="D151" s="54">
        <f>VLOOKUP(F151&amp;G151,schermers!B:C,2,FALSE)</f>
        <v>113347</v>
      </c>
      <c r="E151" s="54">
        <f>VLOOKUP(P151&amp;Q151&amp;I151&amp;H151,wedstrijden!A:B,2,FALSE)</f>
        <v>183</v>
      </c>
      <c r="F151" s="41" t="s">
        <v>2085</v>
      </c>
      <c r="G151" s="41" t="s">
        <v>432</v>
      </c>
      <c r="H151" s="41" t="s">
        <v>496</v>
      </c>
      <c r="I151" s="41" t="s">
        <v>915</v>
      </c>
      <c r="J151" s="63" t="s">
        <v>848</v>
      </c>
      <c r="K151" s="16">
        <v>43326</v>
      </c>
      <c r="L151" s="8">
        <v>43408</v>
      </c>
      <c r="O151" s="54">
        <f>VLOOKUP(D151&amp;R151,Ranglijst!D:E,2,FALSE)</f>
        <v>1573</v>
      </c>
      <c r="P151" s="1" t="str">
        <f>VLOOKUP($D151,schermers!$C:$O,5,FALSE)</f>
        <v>Heren</v>
      </c>
      <c r="Q151" s="1" t="str">
        <f>VLOOKUP($D151,schermers!$C:$O,6,FALSE)</f>
        <v>Floret</v>
      </c>
      <c r="R151" s="1" t="str">
        <f>VLOOKUP(P151,lookups!A:B,2,FALSE)&amp;VLOOKUP(aanmeldingen!Q151,lookups!D:E,2,FALSE)&amp;VLOOKUP(I151,lookups!G:H,2,FALSE)</f>
        <v>HFC</v>
      </c>
      <c r="S151" s="1" t="str">
        <f>VLOOKUP(E151,wedstrijden!B:G,6,FALSE)</f>
        <v>GER</v>
      </c>
      <c r="T151" s="1" t="str">
        <f>VLOOKUP($D151,schermers!$C:$O,8,FALSE)</f>
        <v>HS</v>
      </c>
      <c r="U151" s="1" t="str">
        <f>IFERROR(VLOOKUP($D151,schermers!$C:$O,13,FALSE),"-")</f>
        <v>FIE11072003000</v>
      </c>
      <c r="V151" s="15">
        <f>IFERROR(VLOOKUP(E151,wedstrijden!B:H,7,FALSE),0)</f>
        <v>43449</v>
      </c>
      <c r="W151" s="15">
        <f>IFERROR(VLOOKUP(E151,wedstrijden!B:I,8,FALSE),0)</f>
        <v>43450</v>
      </c>
      <c r="X151" s="94">
        <f>IF(ISERROR(VLOOKUP(I151,lookups!G:I,3,FALSE)),0,IF(VLOOKUP(I151,lookups!G:I,3,FALSE)=0,0,VLOOKUP(I151,lookups!G:I,3,FALSE)))</f>
        <v>500</v>
      </c>
      <c r="Y151" s="54">
        <f t="shared" ca="1" si="32"/>
        <v>999999999</v>
      </c>
      <c r="Z151" s="54">
        <f t="shared" si="33"/>
        <v>183113347</v>
      </c>
      <c r="AA151" s="54">
        <f>IF(LEFT(J151,2)&lt;&gt;"ok","-",IF(M151&lt;&gt;"","-",VLOOKUP(P151&amp;Q151&amp;I151&amp;H151,wedstrijden!A:B,2,FALSE)))</f>
        <v>183</v>
      </c>
      <c r="AB151" s="54">
        <f t="shared" ca="1" si="34"/>
        <v>0</v>
      </c>
      <c r="AC151" s="54">
        <f t="shared" si="35"/>
        <v>1</v>
      </c>
      <c r="AD151" s="54">
        <f t="shared" si="36"/>
        <v>1</v>
      </c>
      <c r="AE151" s="54">
        <f t="shared" si="37"/>
        <v>0</v>
      </c>
      <c r="AF151" s="54">
        <f t="shared" si="38"/>
        <v>1</v>
      </c>
      <c r="AG151" s="54">
        <f t="shared" si="39"/>
        <v>1</v>
      </c>
      <c r="AH151" s="54">
        <f t="shared" si="40"/>
        <v>1</v>
      </c>
      <c r="AI151" s="54">
        <f t="shared" si="41"/>
        <v>1</v>
      </c>
      <c r="AJ151" s="54">
        <f t="shared" si="42"/>
        <v>1</v>
      </c>
      <c r="AK151" s="54">
        <f t="shared" ca="1" si="43"/>
        <v>1</v>
      </c>
      <c r="AL151" s="1" t="str">
        <f>VLOOKUP(D151,schermers!C:T,16,FALSE)</f>
        <v>XXX</v>
      </c>
    </row>
    <row r="152" spans="1:38" x14ac:dyDescent="0.2">
      <c r="A152" s="54">
        <f t="shared" si="44"/>
        <v>150</v>
      </c>
      <c r="B152" s="54">
        <f t="shared" si="30"/>
        <v>481</v>
      </c>
      <c r="C152" s="54" t="str">
        <f t="shared" ca="1" si="31"/>
        <v/>
      </c>
      <c r="D152" s="54">
        <f>VLOOKUP(F152&amp;G152,schermers!B:C,2,FALSE)</f>
        <v>114877</v>
      </c>
      <c r="E152" s="54">
        <f>VLOOKUP(P152&amp;Q152&amp;I152&amp;H152,wedstrijden!A:B,2,FALSE)</f>
        <v>273</v>
      </c>
      <c r="F152" s="41" t="s">
        <v>2093</v>
      </c>
      <c r="G152" s="41" t="s">
        <v>181</v>
      </c>
      <c r="H152" s="41" t="s">
        <v>1160</v>
      </c>
      <c r="I152" s="41" t="s">
        <v>915</v>
      </c>
      <c r="J152" s="63" t="s">
        <v>848</v>
      </c>
      <c r="K152" s="16">
        <v>43326</v>
      </c>
      <c r="L152" s="8">
        <v>43556</v>
      </c>
      <c r="O152" s="54">
        <f>VLOOKUP(D152&amp;R152,Ranglijst!D:E,2,FALSE)</f>
        <v>3105</v>
      </c>
      <c r="P152" s="1" t="str">
        <f>VLOOKUP($D152,schermers!$C:$O,5,FALSE)</f>
        <v>Heren</v>
      </c>
      <c r="Q152" s="1" t="str">
        <f>VLOOKUP($D152,schermers!$C:$O,6,FALSE)</f>
        <v>Floret</v>
      </c>
      <c r="R152" s="1" t="str">
        <f>VLOOKUP(P152,lookups!A:B,2,FALSE)&amp;VLOOKUP(aanmeldingen!Q152,lookups!D:E,2,FALSE)&amp;VLOOKUP(I152,lookups!G:H,2,FALSE)</f>
        <v>HFC</v>
      </c>
      <c r="S152" s="1" t="str">
        <f>VLOOKUP(E152,wedstrijden!B:G,6,FALSE)</f>
        <v>POL</v>
      </c>
      <c r="T152" s="1" t="str">
        <f>VLOOKUP($D152,schermers!$C:$O,8,FALSE)</f>
        <v>HS</v>
      </c>
      <c r="U152" s="1" t="str">
        <f>IFERROR(VLOOKUP($D152,schermers!$C:$O,13,FALSE),"-")</f>
        <v>-</v>
      </c>
      <c r="V152" s="15">
        <f>IFERROR(VLOOKUP(E152,wedstrijden!B:H,7,FALSE),0)</f>
        <v>43505</v>
      </c>
      <c r="W152" s="15">
        <f>IFERROR(VLOOKUP(E152,wedstrijden!B:I,8,FALSE),0)</f>
        <v>43506</v>
      </c>
      <c r="X152" s="94">
        <f>IF(ISERROR(VLOOKUP(I152,lookups!G:I,3,FALSE)),0,IF(VLOOKUP(I152,lookups!G:I,3,FALSE)=0,0,VLOOKUP(I152,lookups!G:I,3,FALSE)))</f>
        <v>500</v>
      </c>
      <c r="Y152" s="54">
        <f t="shared" ca="1" si="32"/>
        <v>999999999</v>
      </c>
      <c r="Z152" s="54">
        <f t="shared" si="33"/>
        <v>273114877</v>
      </c>
      <c r="AA152" s="54">
        <f>IF(LEFT(J152,2)&lt;&gt;"ok","-",IF(M152&lt;&gt;"","-",VLOOKUP(P152&amp;Q152&amp;I152&amp;H152,wedstrijden!A:B,2,FALSE)))</f>
        <v>273</v>
      </c>
      <c r="AB152" s="54">
        <f t="shared" ca="1" si="34"/>
        <v>0</v>
      </c>
      <c r="AC152" s="54">
        <f t="shared" si="35"/>
        <v>1</v>
      </c>
      <c r="AD152" s="54">
        <f t="shared" si="36"/>
        <v>1</v>
      </c>
      <c r="AE152" s="54">
        <f t="shared" si="37"/>
        <v>0</v>
      </c>
      <c r="AF152" s="54">
        <f t="shared" si="38"/>
        <v>1</v>
      </c>
      <c r="AG152" s="54">
        <f t="shared" si="39"/>
        <v>1</v>
      </c>
      <c r="AH152" s="54">
        <f t="shared" si="40"/>
        <v>1</v>
      </c>
      <c r="AI152" s="54">
        <f t="shared" si="41"/>
        <v>1</v>
      </c>
      <c r="AJ152" s="54">
        <f t="shared" si="42"/>
        <v>1</v>
      </c>
      <c r="AK152" s="54">
        <f t="shared" ca="1" si="43"/>
        <v>1</v>
      </c>
      <c r="AL152" s="1" t="str">
        <f>VLOOKUP(D152,schermers!C:T,16,FALSE)</f>
        <v>XXX</v>
      </c>
    </row>
    <row r="153" spans="1:38" x14ac:dyDescent="0.2">
      <c r="A153" s="54">
        <f t="shared" si="44"/>
        <v>151</v>
      </c>
      <c r="B153" s="54">
        <f t="shared" si="30"/>
        <v>474</v>
      </c>
      <c r="C153" s="54" t="str">
        <f t="shared" ca="1" si="31"/>
        <v/>
      </c>
      <c r="D153" s="54">
        <f>VLOOKUP(F153&amp;G153,schermers!B:C,2,FALSE)</f>
        <v>113346</v>
      </c>
      <c r="E153" s="54">
        <f>VLOOKUP(P153&amp;Q153&amp;I153&amp;H153,wedstrijden!A:B,2,FALSE)</f>
        <v>273</v>
      </c>
      <c r="F153" s="41" t="s">
        <v>1240</v>
      </c>
      <c r="G153" s="41" t="s">
        <v>1246</v>
      </c>
      <c r="H153" s="41" t="s">
        <v>1160</v>
      </c>
      <c r="I153" s="41" t="s">
        <v>915</v>
      </c>
      <c r="J153" s="63" t="s">
        <v>848</v>
      </c>
      <c r="K153" s="16">
        <v>43326</v>
      </c>
      <c r="L153" s="8">
        <v>43556</v>
      </c>
      <c r="O153" s="54">
        <f>VLOOKUP(D153&amp;R153,Ranglijst!D:E,2,FALSE)</f>
        <v>3436</v>
      </c>
      <c r="P153" s="1" t="str">
        <f>VLOOKUP($D153,schermers!$C:$O,5,FALSE)</f>
        <v>Heren</v>
      </c>
      <c r="Q153" s="1" t="str">
        <f>VLOOKUP($D153,schermers!$C:$O,6,FALSE)</f>
        <v>Floret</v>
      </c>
      <c r="R153" s="1" t="str">
        <f>VLOOKUP(P153,lookups!A:B,2,FALSE)&amp;VLOOKUP(aanmeldingen!Q153,lookups!D:E,2,FALSE)&amp;VLOOKUP(I153,lookups!G:H,2,FALSE)</f>
        <v>HFC</v>
      </c>
      <c r="S153" s="1" t="str">
        <f>VLOOKUP(E153,wedstrijden!B:G,6,FALSE)</f>
        <v>POL</v>
      </c>
      <c r="T153" s="1" t="str">
        <f>VLOOKUP($D153,schermers!$C:$O,8,FALSE)</f>
        <v>HS</v>
      </c>
      <c r="U153" s="1" t="str">
        <f>IFERROR(VLOOKUP($D153,schermers!$C:$O,13,FALSE),"-")</f>
        <v>-</v>
      </c>
      <c r="V153" s="15">
        <f>IFERROR(VLOOKUP(E153,wedstrijden!B:H,7,FALSE),0)</f>
        <v>43505</v>
      </c>
      <c r="W153" s="15">
        <f>IFERROR(VLOOKUP(E153,wedstrijden!B:I,8,FALSE),0)</f>
        <v>43506</v>
      </c>
      <c r="X153" s="94">
        <f>IF(ISERROR(VLOOKUP(I153,lookups!G:I,3,FALSE)),0,IF(VLOOKUP(I153,lookups!G:I,3,FALSE)=0,0,VLOOKUP(I153,lookups!G:I,3,FALSE)))</f>
        <v>500</v>
      </c>
      <c r="Y153" s="54">
        <f t="shared" ca="1" si="32"/>
        <v>999999999</v>
      </c>
      <c r="Z153" s="54">
        <f t="shared" si="33"/>
        <v>273113346</v>
      </c>
      <c r="AA153" s="54">
        <f>IF(LEFT(J153,2)&lt;&gt;"ok","-",IF(M153&lt;&gt;"","-",VLOOKUP(P153&amp;Q153&amp;I153&amp;H153,wedstrijden!A:B,2,FALSE)))</f>
        <v>273</v>
      </c>
      <c r="AB153" s="54">
        <f t="shared" ca="1" si="34"/>
        <v>0</v>
      </c>
      <c r="AC153" s="54">
        <f t="shared" si="35"/>
        <v>1</v>
      </c>
      <c r="AD153" s="54">
        <f t="shared" si="36"/>
        <v>1</v>
      </c>
      <c r="AE153" s="54">
        <f t="shared" si="37"/>
        <v>0</v>
      </c>
      <c r="AF153" s="54">
        <f t="shared" si="38"/>
        <v>1</v>
      </c>
      <c r="AG153" s="54">
        <f t="shared" si="39"/>
        <v>1</v>
      </c>
      <c r="AH153" s="54">
        <f t="shared" si="40"/>
        <v>1</v>
      </c>
      <c r="AI153" s="54">
        <f t="shared" si="41"/>
        <v>1</v>
      </c>
      <c r="AJ153" s="54">
        <f t="shared" si="42"/>
        <v>1</v>
      </c>
      <c r="AK153" s="54">
        <f t="shared" ca="1" si="43"/>
        <v>1</v>
      </c>
      <c r="AL153" s="1" t="str">
        <f>VLOOKUP(D153,schermers!C:T,16,FALSE)</f>
        <v>XXX</v>
      </c>
    </row>
    <row r="154" spans="1:38" x14ac:dyDescent="0.2">
      <c r="A154" s="54">
        <f t="shared" si="44"/>
        <v>152</v>
      </c>
      <c r="B154" s="54">
        <f t="shared" si="30"/>
        <v>475</v>
      </c>
      <c r="C154" s="54" t="str">
        <f t="shared" ca="1" si="31"/>
        <v/>
      </c>
      <c r="D154" s="54">
        <f>VLOOKUP(F154&amp;G154,schermers!B:C,2,FALSE)</f>
        <v>113347</v>
      </c>
      <c r="E154" s="54">
        <f>VLOOKUP(P154&amp;Q154&amp;I154&amp;H154,wedstrijden!A:B,2,FALSE)</f>
        <v>273</v>
      </c>
      <c r="F154" s="41" t="s">
        <v>2085</v>
      </c>
      <c r="G154" s="41" t="s">
        <v>432</v>
      </c>
      <c r="H154" s="41" t="s">
        <v>1160</v>
      </c>
      <c r="I154" s="41" t="s">
        <v>915</v>
      </c>
      <c r="J154" s="63" t="s">
        <v>848</v>
      </c>
      <c r="K154" s="16">
        <v>43326</v>
      </c>
      <c r="L154" s="8">
        <v>43556</v>
      </c>
      <c r="O154" s="54">
        <f>VLOOKUP(D154&amp;R154,Ranglijst!D:E,2,FALSE)</f>
        <v>1573</v>
      </c>
      <c r="P154" s="1" t="str">
        <f>VLOOKUP($D154,schermers!$C:$O,5,FALSE)</f>
        <v>Heren</v>
      </c>
      <c r="Q154" s="1" t="str">
        <f>VLOOKUP($D154,schermers!$C:$O,6,FALSE)</f>
        <v>Floret</v>
      </c>
      <c r="R154" s="1" t="str">
        <f>VLOOKUP(P154,lookups!A:B,2,FALSE)&amp;VLOOKUP(aanmeldingen!Q154,lookups!D:E,2,FALSE)&amp;VLOOKUP(I154,lookups!G:H,2,FALSE)</f>
        <v>HFC</v>
      </c>
      <c r="S154" s="1" t="str">
        <f>VLOOKUP(E154,wedstrijden!B:G,6,FALSE)</f>
        <v>POL</v>
      </c>
      <c r="T154" s="1" t="str">
        <f>VLOOKUP($D154,schermers!$C:$O,8,FALSE)</f>
        <v>HS</v>
      </c>
      <c r="U154" s="1" t="str">
        <f>IFERROR(VLOOKUP($D154,schermers!$C:$O,13,FALSE),"-")</f>
        <v>FIE11072003000</v>
      </c>
      <c r="V154" s="15">
        <f>IFERROR(VLOOKUP(E154,wedstrijden!B:H,7,FALSE),0)</f>
        <v>43505</v>
      </c>
      <c r="W154" s="15">
        <f>IFERROR(VLOOKUP(E154,wedstrijden!B:I,8,FALSE),0)</f>
        <v>43506</v>
      </c>
      <c r="X154" s="94">
        <f>IF(ISERROR(VLOOKUP(I154,lookups!G:I,3,FALSE)),0,IF(VLOOKUP(I154,lookups!G:I,3,FALSE)=0,0,VLOOKUP(I154,lookups!G:I,3,FALSE)))</f>
        <v>500</v>
      </c>
      <c r="Y154" s="54">
        <f t="shared" ca="1" si="32"/>
        <v>999999999</v>
      </c>
      <c r="Z154" s="54">
        <f t="shared" si="33"/>
        <v>273113347</v>
      </c>
      <c r="AA154" s="54">
        <f>IF(LEFT(J154,2)&lt;&gt;"ok","-",IF(M154&lt;&gt;"","-",VLOOKUP(P154&amp;Q154&amp;I154&amp;H154,wedstrijden!A:B,2,FALSE)))</f>
        <v>273</v>
      </c>
      <c r="AB154" s="54">
        <f t="shared" ca="1" si="34"/>
        <v>0</v>
      </c>
      <c r="AC154" s="54">
        <f t="shared" si="35"/>
        <v>1</v>
      </c>
      <c r="AD154" s="54">
        <f t="shared" si="36"/>
        <v>1</v>
      </c>
      <c r="AE154" s="54">
        <f t="shared" si="37"/>
        <v>0</v>
      </c>
      <c r="AF154" s="54">
        <f t="shared" si="38"/>
        <v>1</v>
      </c>
      <c r="AG154" s="54">
        <f t="shared" si="39"/>
        <v>1</v>
      </c>
      <c r="AH154" s="54">
        <f t="shared" si="40"/>
        <v>1</v>
      </c>
      <c r="AI154" s="54">
        <f t="shared" si="41"/>
        <v>1</v>
      </c>
      <c r="AJ154" s="54">
        <f t="shared" si="42"/>
        <v>1</v>
      </c>
      <c r="AK154" s="54">
        <f t="shared" ca="1" si="43"/>
        <v>1</v>
      </c>
      <c r="AL154" s="1" t="str">
        <f>VLOOKUP(D154,schermers!C:T,16,FALSE)</f>
        <v>XXX</v>
      </c>
    </row>
    <row r="155" spans="1:38" x14ac:dyDescent="0.2">
      <c r="A155" s="54">
        <f t="shared" si="44"/>
        <v>153</v>
      </c>
      <c r="B155" s="54">
        <f t="shared" si="30"/>
        <v>229</v>
      </c>
      <c r="C155" s="54" t="str">
        <f t="shared" ca="1" si="31"/>
        <v/>
      </c>
      <c r="D155" s="54">
        <f>VLOOKUP(F155&amp;G155,schermers!B:C,2,FALSE)</f>
        <v>114740</v>
      </c>
      <c r="E155" s="54">
        <f>VLOOKUP(P155&amp;Q155&amp;I155&amp;H155,wedstrijden!A:B,2,FALSE)</f>
        <v>144</v>
      </c>
      <c r="F155" s="41" t="s">
        <v>1710</v>
      </c>
      <c r="G155" s="41" t="s">
        <v>1709</v>
      </c>
      <c r="H155" s="41" t="s">
        <v>497</v>
      </c>
      <c r="I155" s="41" t="s">
        <v>915</v>
      </c>
      <c r="J155" s="63" t="s">
        <v>848</v>
      </c>
      <c r="K155" s="16">
        <v>43330</v>
      </c>
      <c r="L155" s="8">
        <v>43386</v>
      </c>
      <c r="O155" s="54">
        <f>VLOOKUP(D155&amp;R155,Ranglijst!D:E,2,FALSE)</f>
        <v>1856</v>
      </c>
      <c r="P155" s="1" t="str">
        <f>VLOOKUP($D155,schermers!$C:$O,5,FALSE)</f>
        <v>Heren</v>
      </c>
      <c r="Q155" s="1" t="str">
        <f>VLOOKUP($D155,schermers!$C:$O,6,FALSE)</f>
        <v>Floret</v>
      </c>
      <c r="R155" s="1" t="str">
        <f>VLOOKUP(P155,lookups!A:B,2,FALSE)&amp;VLOOKUP(aanmeldingen!Q155,lookups!D:E,2,FALSE)&amp;VLOOKUP(I155,lookups!G:H,2,FALSE)</f>
        <v>HFC</v>
      </c>
      <c r="S155" s="1" t="str">
        <f>VLOOKUP(E155,wedstrijden!B:G,6,FALSE)</f>
        <v>AUT</v>
      </c>
      <c r="T155" s="1" t="str">
        <f>VLOOKUP($D155,schermers!$C:$O,8,FALSE)</f>
        <v>NRD</v>
      </c>
      <c r="U155" s="1" t="str">
        <f>IFERROR(VLOOKUP($D155,schermers!$C:$O,13,FALSE),"-")</f>
        <v>FIE15102002001</v>
      </c>
      <c r="V155" s="15">
        <f>IFERROR(VLOOKUP(E155,wedstrijden!B:H,7,FALSE),0)</f>
        <v>43428</v>
      </c>
      <c r="W155" s="15">
        <f>IFERROR(VLOOKUP(E155,wedstrijden!B:I,8,FALSE),0)</f>
        <v>43429</v>
      </c>
      <c r="X155" s="94">
        <f>IF(ISERROR(VLOOKUP(I155,lookups!G:I,3,FALSE)),0,IF(VLOOKUP(I155,lookups!G:I,3,FALSE)=0,0,VLOOKUP(I155,lookups!G:I,3,FALSE)))</f>
        <v>500</v>
      </c>
      <c r="Y155" s="54">
        <f t="shared" ca="1" si="32"/>
        <v>999999999</v>
      </c>
      <c r="Z155" s="54">
        <f t="shared" si="33"/>
        <v>144114740</v>
      </c>
      <c r="AA155" s="54">
        <f>IF(LEFT(J155,2)&lt;&gt;"ok","-",IF(M155&lt;&gt;"","-",VLOOKUP(P155&amp;Q155&amp;I155&amp;H155,wedstrijden!A:B,2,FALSE)))</f>
        <v>144</v>
      </c>
      <c r="AB155" s="54">
        <f t="shared" ca="1" si="34"/>
        <v>0</v>
      </c>
      <c r="AC155" s="54">
        <f t="shared" si="35"/>
        <v>1</v>
      </c>
      <c r="AD155" s="54">
        <f t="shared" si="36"/>
        <v>1</v>
      </c>
      <c r="AE155" s="54">
        <f t="shared" si="37"/>
        <v>0</v>
      </c>
      <c r="AF155" s="54">
        <f t="shared" si="38"/>
        <v>1</v>
      </c>
      <c r="AG155" s="54">
        <f t="shared" si="39"/>
        <v>1</v>
      </c>
      <c r="AH155" s="54">
        <f t="shared" si="40"/>
        <v>1</v>
      </c>
      <c r="AI155" s="54">
        <f t="shared" si="41"/>
        <v>1</v>
      </c>
      <c r="AJ155" s="54">
        <f t="shared" si="42"/>
        <v>1</v>
      </c>
      <c r="AK155" s="54">
        <f t="shared" ca="1" si="43"/>
        <v>1</v>
      </c>
      <c r="AL155" s="1" t="str">
        <f>VLOOKUP(D155,schermers!C:T,16,FALSE)</f>
        <v>XXX</v>
      </c>
    </row>
    <row r="156" spans="1:38" x14ac:dyDescent="0.2">
      <c r="A156" s="54">
        <f t="shared" si="44"/>
        <v>154</v>
      </c>
      <c r="B156" s="54">
        <f t="shared" si="30"/>
        <v>186</v>
      </c>
      <c r="C156" s="54" t="str">
        <f t="shared" ca="1" si="31"/>
        <v/>
      </c>
      <c r="D156" s="54">
        <f>VLOOKUP(F156&amp;G156,schermers!B:C,2,FALSE)</f>
        <v>114740</v>
      </c>
      <c r="E156" s="54">
        <f>VLOOKUP(P156&amp;Q156&amp;I156&amp;H156,wedstrijden!A:B,2,FALSE)</f>
        <v>107</v>
      </c>
      <c r="F156" s="41" t="s">
        <v>1710</v>
      </c>
      <c r="G156" s="41" t="s">
        <v>1709</v>
      </c>
      <c r="H156" s="41" t="s">
        <v>484</v>
      </c>
      <c r="I156" s="41" t="s">
        <v>915</v>
      </c>
      <c r="J156" s="63" t="s">
        <v>848</v>
      </c>
      <c r="K156" s="16">
        <v>43330</v>
      </c>
      <c r="L156" s="8">
        <v>43386</v>
      </c>
      <c r="O156" s="54">
        <f>VLOOKUP(D156&amp;R156,Ranglijst!D:E,2,FALSE)</f>
        <v>1856</v>
      </c>
      <c r="P156" s="1" t="str">
        <f>VLOOKUP($D156,schermers!$C:$O,5,FALSE)</f>
        <v>Heren</v>
      </c>
      <c r="Q156" s="1" t="str">
        <f>VLOOKUP($D156,schermers!$C:$O,6,FALSE)</f>
        <v>Floret</v>
      </c>
      <c r="R156" s="1" t="str">
        <f>VLOOKUP(P156,lookups!A:B,2,FALSE)&amp;VLOOKUP(aanmeldingen!Q156,lookups!D:E,2,FALSE)&amp;VLOOKUP(I156,lookups!G:H,2,FALSE)</f>
        <v>HFC</v>
      </c>
      <c r="S156" s="1" t="str">
        <f>VLOOKUP(E156,wedstrijden!B:G,6,FALSE)</f>
        <v>HUN</v>
      </c>
      <c r="T156" s="1" t="str">
        <f>VLOOKUP($D156,schermers!$C:$O,8,FALSE)</f>
        <v>NRD</v>
      </c>
      <c r="U156" s="1" t="str">
        <f>IFERROR(VLOOKUP($D156,schermers!$C:$O,13,FALSE),"-")</f>
        <v>FIE15102002001</v>
      </c>
      <c r="V156" s="15">
        <f>IFERROR(VLOOKUP(E156,wedstrijden!B:H,7,FALSE),0)</f>
        <v>43413</v>
      </c>
      <c r="W156" s="15">
        <f>IFERROR(VLOOKUP(E156,wedstrijden!B:I,8,FALSE),0)</f>
        <v>43415</v>
      </c>
      <c r="X156" s="94">
        <f>IF(ISERROR(VLOOKUP(I156,lookups!G:I,3,FALSE)),0,IF(VLOOKUP(I156,lookups!G:I,3,FALSE)=0,0,VLOOKUP(I156,lookups!G:I,3,FALSE)))</f>
        <v>500</v>
      </c>
      <c r="Y156" s="54">
        <f t="shared" ca="1" si="32"/>
        <v>999999999</v>
      </c>
      <c r="Z156" s="54">
        <f t="shared" si="33"/>
        <v>107114740</v>
      </c>
      <c r="AA156" s="54">
        <f>IF(LEFT(J156,2)&lt;&gt;"ok","-",IF(M156&lt;&gt;"","-",VLOOKUP(P156&amp;Q156&amp;I156&amp;H156,wedstrijden!A:B,2,FALSE)))</f>
        <v>107</v>
      </c>
      <c r="AB156" s="54">
        <f t="shared" ca="1" si="34"/>
        <v>0</v>
      </c>
      <c r="AC156" s="54">
        <f t="shared" si="35"/>
        <v>1</v>
      </c>
      <c r="AD156" s="54">
        <f t="shared" si="36"/>
        <v>1</v>
      </c>
      <c r="AE156" s="54">
        <f t="shared" si="37"/>
        <v>0</v>
      </c>
      <c r="AF156" s="54">
        <f t="shared" si="38"/>
        <v>1</v>
      </c>
      <c r="AG156" s="54">
        <f t="shared" si="39"/>
        <v>1</v>
      </c>
      <c r="AH156" s="54">
        <f t="shared" si="40"/>
        <v>1</v>
      </c>
      <c r="AI156" s="54">
        <f t="shared" si="41"/>
        <v>1</v>
      </c>
      <c r="AJ156" s="54">
        <f t="shared" si="42"/>
        <v>1</v>
      </c>
      <c r="AK156" s="54">
        <f t="shared" ca="1" si="43"/>
        <v>1</v>
      </c>
      <c r="AL156" s="1" t="str">
        <f>VLOOKUP(D156,schermers!C:T,16,FALSE)</f>
        <v>XXX</v>
      </c>
    </row>
    <row r="157" spans="1:38" x14ac:dyDescent="0.2">
      <c r="A157" s="54">
        <f t="shared" si="44"/>
        <v>155</v>
      </c>
      <c r="B157" s="54">
        <f t="shared" si="30"/>
        <v>61</v>
      </c>
      <c r="C157" s="54" t="str">
        <f t="shared" ca="1" si="31"/>
        <v/>
      </c>
      <c r="D157" s="54">
        <f>VLOOKUP(F157&amp;G157,schermers!B:C,2,FALSE)</f>
        <v>108725</v>
      </c>
      <c r="E157" s="54">
        <f>VLOOKUP(P157&amp;Q157&amp;I157&amp;H157,wedstrijden!A:B,2,FALSE)</f>
        <v>11</v>
      </c>
      <c r="F157" s="41" t="s">
        <v>982</v>
      </c>
      <c r="G157" s="41" t="s">
        <v>432</v>
      </c>
      <c r="H157" s="41" t="s">
        <v>487</v>
      </c>
      <c r="I157" s="41" t="s">
        <v>1091</v>
      </c>
      <c r="J157" s="63" t="s">
        <v>848</v>
      </c>
      <c r="K157" s="16">
        <v>43330</v>
      </c>
      <c r="L157" s="8">
        <v>43348</v>
      </c>
      <c r="O157" s="54">
        <f>VLOOKUP(D157&amp;R157,Ranglijst!D:E,2,FALSE)</f>
        <v>1587</v>
      </c>
      <c r="P157" s="1" t="str">
        <f>VLOOKUP($D157,schermers!$C:$O,5,FALSE)</f>
        <v>Heren</v>
      </c>
      <c r="Q157" s="1" t="str">
        <f>VLOOKUP($D157,schermers!$C:$O,6,FALSE)</f>
        <v>Floret</v>
      </c>
      <c r="R157" s="1" t="str">
        <f>VLOOKUP(P157,lookups!A:B,2,FALSE)&amp;VLOOKUP(aanmeldingen!Q157,lookups!D:E,2,FALSE)&amp;VLOOKUP(I157,lookups!G:H,2,FALSE)</f>
        <v>HFS</v>
      </c>
      <c r="S157" s="1" t="str">
        <f>VLOOKUP(E157,wedstrijden!B:G,6,FALSE)</f>
        <v>SVK</v>
      </c>
      <c r="T157" s="1" t="str">
        <f>VLOOKUP($D157,schermers!$C:$O,8,FALSE)</f>
        <v>NRD</v>
      </c>
      <c r="U157" s="1" t="str">
        <f>IFERROR(VLOOKUP($D157,schermers!$C:$O,13,FALSE),"-")</f>
        <v>FIE09101995000</v>
      </c>
      <c r="V157" s="15">
        <f>IFERROR(VLOOKUP(E157,wedstrijden!B:H,7,FALSE),0)</f>
        <v>43358</v>
      </c>
      <c r="W157" s="15">
        <f>IFERROR(VLOOKUP(E157,wedstrijden!B:I,8,FALSE),0)</f>
        <v>43359</v>
      </c>
      <c r="X157" s="94">
        <f>IF(ISERROR(VLOOKUP(I157,lookups!G:I,3,FALSE)),0,IF(VLOOKUP(I157,lookups!G:I,3,FALSE)=0,0,VLOOKUP(I157,lookups!G:I,3,FALSE)))</f>
        <v>500</v>
      </c>
      <c r="Y157" s="54">
        <f t="shared" ca="1" si="32"/>
        <v>999999999</v>
      </c>
      <c r="Z157" s="54">
        <f t="shared" si="33"/>
        <v>11108725</v>
      </c>
      <c r="AA157" s="54">
        <f>IF(LEFT(J157,2)&lt;&gt;"ok","-",IF(M157&lt;&gt;"","-",VLOOKUP(P157&amp;Q157&amp;I157&amp;H157,wedstrijden!A:B,2,FALSE)))</f>
        <v>11</v>
      </c>
      <c r="AB157" s="54">
        <f t="shared" ca="1" si="34"/>
        <v>0</v>
      </c>
      <c r="AC157" s="54">
        <f t="shared" si="35"/>
        <v>1</v>
      </c>
      <c r="AD157" s="54">
        <f t="shared" si="36"/>
        <v>1</v>
      </c>
      <c r="AE157" s="54">
        <f t="shared" si="37"/>
        <v>0</v>
      </c>
      <c r="AF157" s="54">
        <f t="shared" si="38"/>
        <v>1</v>
      </c>
      <c r="AG157" s="54">
        <f t="shared" si="39"/>
        <v>1</v>
      </c>
      <c r="AH157" s="54">
        <f t="shared" si="40"/>
        <v>1</v>
      </c>
      <c r="AI157" s="54">
        <f t="shared" si="41"/>
        <v>1</v>
      </c>
      <c r="AJ157" s="54">
        <f t="shared" si="42"/>
        <v>1</v>
      </c>
      <c r="AK157" s="54">
        <f t="shared" ca="1" si="43"/>
        <v>1</v>
      </c>
      <c r="AL157" s="1" t="str">
        <f>VLOOKUP(D157,schermers!C:T,16,FALSE)</f>
        <v>XXX</v>
      </c>
    </row>
    <row r="158" spans="1:38" x14ac:dyDescent="0.2">
      <c r="A158" s="54">
        <f t="shared" si="44"/>
        <v>156</v>
      </c>
      <c r="B158" s="54">
        <f t="shared" si="30"/>
        <v>321</v>
      </c>
      <c r="C158" s="54" t="str">
        <f t="shared" ca="1" si="31"/>
        <v/>
      </c>
      <c r="D158" s="54">
        <f>VLOOKUP(F158&amp;G158,schermers!B:C,2,FALSE)</f>
        <v>114740</v>
      </c>
      <c r="E158" s="54">
        <f>VLOOKUP(P158&amp;Q158&amp;I158&amp;H158,wedstrijden!A:B,2,FALSE)</f>
        <v>183</v>
      </c>
      <c r="F158" s="41" t="s">
        <v>1710</v>
      </c>
      <c r="G158" s="41" t="s">
        <v>1709</v>
      </c>
      <c r="H158" s="41" t="s">
        <v>496</v>
      </c>
      <c r="I158" s="41" t="s">
        <v>915</v>
      </c>
      <c r="J158" s="63" t="s">
        <v>848</v>
      </c>
      <c r="K158" s="16">
        <v>43330</v>
      </c>
      <c r="L158" s="8">
        <v>43408</v>
      </c>
      <c r="O158" s="54">
        <f>VLOOKUP(D158&amp;R158,Ranglijst!D:E,2,FALSE)</f>
        <v>1856</v>
      </c>
      <c r="P158" s="1" t="str">
        <f>VLOOKUP($D158,schermers!$C:$O,5,FALSE)</f>
        <v>Heren</v>
      </c>
      <c r="Q158" s="1" t="str">
        <f>VLOOKUP($D158,schermers!$C:$O,6,FALSE)</f>
        <v>Floret</v>
      </c>
      <c r="R158" s="1" t="str">
        <f>VLOOKUP(P158,lookups!A:B,2,FALSE)&amp;VLOOKUP(aanmeldingen!Q158,lookups!D:E,2,FALSE)&amp;VLOOKUP(I158,lookups!G:H,2,FALSE)</f>
        <v>HFC</v>
      </c>
      <c r="S158" s="1" t="str">
        <f>VLOOKUP(E158,wedstrijden!B:G,6,FALSE)</f>
        <v>GER</v>
      </c>
      <c r="T158" s="1" t="str">
        <f>VLOOKUP($D158,schermers!$C:$O,8,FALSE)</f>
        <v>NRD</v>
      </c>
      <c r="U158" s="1" t="str">
        <f>IFERROR(VLOOKUP($D158,schermers!$C:$O,13,FALSE),"-")</f>
        <v>FIE15102002001</v>
      </c>
      <c r="V158" s="15">
        <f>IFERROR(VLOOKUP(E158,wedstrijden!B:H,7,FALSE),0)</f>
        <v>43449</v>
      </c>
      <c r="W158" s="15">
        <f>IFERROR(VLOOKUP(E158,wedstrijden!B:I,8,FALSE),0)</f>
        <v>43450</v>
      </c>
      <c r="X158" s="94">
        <f>IF(ISERROR(VLOOKUP(I158,lookups!G:I,3,FALSE)),0,IF(VLOOKUP(I158,lookups!G:I,3,FALSE)=0,0,VLOOKUP(I158,lookups!G:I,3,FALSE)))</f>
        <v>500</v>
      </c>
      <c r="Y158" s="54">
        <f t="shared" ca="1" si="32"/>
        <v>999999999</v>
      </c>
      <c r="Z158" s="54">
        <f t="shared" si="33"/>
        <v>183114740</v>
      </c>
      <c r="AA158" s="54">
        <f>IF(LEFT(J158,2)&lt;&gt;"ok","-",IF(M158&lt;&gt;"","-",VLOOKUP(P158&amp;Q158&amp;I158&amp;H158,wedstrijden!A:B,2,FALSE)))</f>
        <v>183</v>
      </c>
      <c r="AB158" s="54">
        <f t="shared" ca="1" si="34"/>
        <v>0</v>
      </c>
      <c r="AC158" s="54">
        <f t="shared" si="35"/>
        <v>1</v>
      </c>
      <c r="AD158" s="54">
        <f t="shared" si="36"/>
        <v>1</v>
      </c>
      <c r="AE158" s="54">
        <f t="shared" si="37"/>
        <v>0</v>
      </c>
      <c r="AF158" s="54">
        <f t="shared" si="38"/>
        <v>1</v>
      </c>
      <c r="AG158" s="54">
        <f t="shared" si="39"/>
        <v>1</v>
      </c>
      <c r="AH158" s="54">
        <f t="shared" si="40"/>
        <v>1</v>
      </c>
      <c r="AI158" s="54">
        <f t="shared" si="41"/>
        <v>1</v>
      </c>
      <c r="AJ158" s="54">
        <f t="shared" si="42"/>
        <v>1</v>
      </c>
      <c r="AK158" s="54">
        <f t="shared" ca="1" si="43"/>
        <v>1</v>
      </c>
      <c r="AL158" s="1" t="str">
        <f>VLOOKUP(D158,schermers!C:T,16,FALSE)</f>
        <v>XXX</v>
      </c>
    </row>
    <row r="159" spans="1:38" x14ac:dyDescent="0.2">
      <c r="A159" s="54">
        <f t="shared" si="44"/>
        <v>157</v>
      </c>
      <c r="B159" s="54">
        <f t="shared" si="30"/>
        <v>99</v>
      </c>
      <c r="C159" s="54" t="str">
        <f t="shared" ca="1" si="31"/>
        <v/>
      </c>
      <c r="D159" s="54">
        <f>VLOOKUP(F159&amp;G159,schermers!B:C,2,FALSE)</f>
        <v>115822</v>
      </c>
      <c r="E159" s="54">
        <f>VLOOKUP(P159&amp;Q159&amp;I159&amp;H159,wedstrijden!A:B,2,FALSE)</f>
        <v>48</v>
      </c>
      <c r="F159" s="41" t="s">
        <v>2106</v>
      </c>
      <c r="G159" s="41" t="s">
        <v>2105</v>
      </c>
      <c r="H159" s="41" t="s">
        <v>2550</v>
      </c>
      <c r="I159" s="41" t="s">
        <v>915</v>
      </c>
      <c r="J159" s="63" t="s">
        <v>848</v>
      </c>
      <c r="K159" s="16">
        <v>43326</v>
      </c>
      <c r="L159" s="8">
        <v>43373</v>
      </c>
      <c r="O159" s="54">
        <f>VLOOKUP(D159&amp;R159,Ranglijst!D:E,2,FALSE)</f>
        <v>1075</v>
      </c>
      <c r="P159" s="1" t="str">
        <f>VLOOKUP($D159,schermers!$C:$O,5,FALSE)</f>
        <v>Dames</v>
      </c>
      <c r="Q159" s="1" t="str">
        <f>VLOOKUP($D159,schermers!$C:$O,6,FALSE)</f>
        <v>Sabel</v>
      </c>
      <c r="R159" s="1" t="str">
        <f>VLOOKUP(P159,lookups!A:B,2,FALSE)&amp;VLOOKUP(aanmeldingen!Q159,lookups!D:E,2,FALSE)&amp;VLOOKUP(I159,lookups!G:H,2,FALSE)</f>
        <v>DSC</v>
      </c>
      <c r="S159" s="1" t="str">
        <f>VLOOKUP(E159,wedstrijden!B:G,6,FALSE)</f>
        <v>GBR</v>
      </c>
      <c r="T159" s="1" t="str">
        <f>VLOOKUP($D159,schermers!$C:$O,8,FALSE)</f>
        <v>AMS</v>
      </c>
      <c r="U159" s="1" t="str">
        <f>IFERROR(VLOOKUP($D159,schermers!$C:$O,13,FALSE),"-")</f>
        <v>-</v>
      </c>
      <c r="V159" s="15">
        <f>IFERROR(VLOOKUP(E159,wedstrijden!B:H,7,FALSE),0)</f>
        <v>43386</v>
      </c>
      <c r="W159" s="15">
        <f>IFERROR(VLOOKUP(E159,wedstrijden!B:I,8,FALSE),0)</f>
        <v>43387</v>
      </c>
      <c r="X159" s="94">
        <f>IF(ISERROR(VLOOKUP(I159,lookups!G:I,3,FALSE)),0,IF(VLOOKUP(I159,lookups!G:I,3,FALSE)=0,0,VLOOKUP(I159,lookups!G:I,3,FALSE)))</f>
        <v>500</v>
      </c>
      <c r="Y159" s="54">
        <f t="shared" ca="1" si="32"/>
        <v>999999999</v>
      </c>
      <c r="Z159" s="54">
        <f t="shared" si="33"/>
        <v>48115822</v>
      </c>
      <c r="AA159" s="54">
        <f>IF(LEFT(J159,2)&lt;&gt;"ok","-",IF(M159&lt;&gt;"","-",VLOOKUP(P159&amp;Q159&amp;I159&amp;H159,wedstrijden!A:B,2,FALSE)))</f>
        <v>48</v>
      </c>
      <c r="AB159" s="54">
        <f t="shared" ca="1" si="34"/>
        <v>0</v>
      </c>
      <c r="AC159" s="54">
        <f t="shared" si="35"/>
        <v>1</v>
      </c>
      <c r="AD159" s="54">
        <f t="shared" si="36"/>
        <v>1</v>
      </c>
      <c r="AE159" s="54">
        <f t="shared" si="37"/>
        <v>0</v>
      </c>
      <c r="AF159" s="54">
        <f t="shared" si="38"/>
        <v>1</v>
      </c>
      <c r="AG159" s="54">
        <f t="shared" si="39"/>
        <v>1</v>
      </c>
      <c r="AH159" s="54">
        <f t="shared" si="40"/>
        <v>1</v>
      </c>
      <c r="AI159" s="54">
        <f t="shared" si="41"/>
        <v>1</v>
      </c>
      <c r="AJ159" s="54">
        <f t="shared" si="42"/>
        <v>1</v>
      </c>
      <c r="AK159" s="54">
        <f t="shared" ca="1" si="43"/>
        <v>1</v>
      </c>
      <c r="AL159" s="1" t="str">
        <f>VLOOKUP(D159,schermers!C:T,16,FALSE)</f>
        <v>XXX</v>
      </c>
    </row>
    <row r="160" spans="1:38" x14ac:dyDescent="0.2">
      <c r="A160" s="54">
        <f t="shared" si="44"/>
        <v>158</v>
      </c>
      <c r="B160" s="54">
        <f t="shared" si="30"/>
        <v>278</v>
      </c>
      <c r="C160" s="54" t="str">
        <f t="shared" ca="1" si="31"/>
        <v/>
      </c>
      <c r="D160" s="54">
        <f>VLOOKUP(F160&amp;G160,schermers!B:C,2,FALSE)</f>
        <v>113779</v>
      </c>
      <c r="E160" s="54">
        <f>VLOOKUP(P160&amp;Q160&amp;I160&amp;H160,wedstrijden!A:B,2,FALSE)</f>
        <v>166</v>
      </c>
      <c r="F160" s="41" t="s">
        <v>1044</v>
      </c>
      <c r="G160" s="41" t="s">
        <v>1045</v>
      </c>
      <c r="H160" s="41" t="s">
        <v>2579</v>
      </c>
      <c r="I160" s="41" t="s">
        <v>480</v>
      </c>
      <c r="J160" s="63" t="s">
        <v>848</v>
      </c>
      <c r="K160" s="16">
        <v>43326</v>
      </c>
      <c r="L160" s="8">
        <v>43408</v>
      </c>
      <c r="O160" s="54">
        <f>VLOOKUP(D160&amp;R160,Ranglijst!D:E,2,FALSE)</f>
        <v>1420</v>
      </c>
      <c r="P160" s="1" t="str">
        <f>VLOOKUP($D160,schermers!$C:$O,5,FALSE)</f>
        <v>Dames</v>
      </c>
      <c r="Q160" s="1" t="str">
        <f>VLOOKUP($D160,schermers!$C:$O,6,FALSE)</f>
        <v>Degen</v>
      </c>
      <c r="R160" s="1" t="str">
        <f>VLOOKUP(P160,lookups!A:B,2,FALSE)&amp;VLOOKUP(aanmeldingen!Q160,lookups!D:E,2,FALSE)&amp;VLOOKUP(I160,lookups!G:H,2,FALSE)</f>
        <v>DDJ</v>
      </c>
      <c r="S160" s="1" t="str">
        <f>VLOOKUP(E160,wedstrijden!B:G,6,FALSE)</f>
        <v>LUX</v>
      </c>
      <c r="T160" s="1" t="str">
        <f>VLOOKUP($D160,schermers!$C:$O,8,FALSE)</f>
        <v>AMS</v>
      </c>
      <c r="U160" s="1" t="str">
        <f>IFERROR(VLOOKUP($D160,schermers!$C:$O,13,FALSE),"-")</f>
        <v>-</v>
      </c>
      <c r="V160" s="15">
        <f>IFERROR(VLOOKUP(E160,wedstrijden!B:H,7,FALSE),0)</f>
        <v>43435</v>
      </c>
      <c r="W160" s="15">
        <f>IFERROR(VLOOKUP(E160,wedstrijden!B:I,8,FALSE),0)</f>
        <v>43436</v>
      </c>
      <c r="X160" s="94">
        <f>IF(ISERROR(VLOOKUP(I160,lookups!G:I,3,FALSE)),0,IF(VLOOKUP(I160,lookups!G:I,3,FALSE)=0,0,VLOOKUP(I160,lookups!G:I,3,FALSE)))</f>
        <v>800</v>
      </c>
      <c r="Y160" s="54">
        <f t="shared" ca="1" si="32"/>
        <v>999999999</v>
      </c>
      <c r="Z160" s="54">
        <f t="shared" si="33"/>
        <v>166113779</v>
      </c>
      <c r="AA160" s="54">
        <f>IF(LEFT(J160,2)&lt;&gt;"ok","-",IF(M160&lt;&gt;"","-",VLOOKUP(P160&amp;Q160&amp;I160&amp;H160,wedstrijden!A:B,2,FALSE)))</f>
        <v>166</v>
      </c>
      <c r="AB160" s="54">
        <f t="shared" ca="1" si="34"/>
        <v>0</v>
      </c>
      <c r="AC160" s="54">
        <f t="shared" si="35"/>
        <v>1</v>
      </c>
      <c r="AD160" s="54">
        <f t="shared" si="36"/>
        <v>1</v>
      </c>
      <c r="AE160" s="54">
        <f t="shared" si="37"/>
        <v>0</v>
      </c>
      <c r="AF160" s="54">
        <f t="shared" si="38"/>
        <v>1</v>
      </c>
      <c r="AG160" s="54">
        <f t="shared" si="39"/>
        <v>1</v>
      </c>
      <c r="AH160" s="54">
        <f t="shared" si="40"/>
        <v>1</v>
      </c>
      <c r="AI160" s="54">
        <f t="shared" si="41"/>
        <v>1</v>
      </c>
      <c r="AJ160" s="54">
        <f t="shared" si="42"/>
        <v>1</v>
      </c>
      <c r="AK160" s="54">
        <f t="shared" ca="1" si="43"/>
        <v>1</v>
      </c>
      <c r="AL160" s="1" t="str">
        <f>VLOOKUP(D160,schermers!C:T,16,FALSE)</f>
        <v>XXX</v>
      </c>
    </row>
    <row r="161" spans="1:38" x14ac:dyDescent="0.2">
      <c r="A161" s="54">
        <f t="shared" si="44"/>
        <v>159</v>
      </c>
      <c r="B161" s="54">
        <f t="shared" si="30"/>
        <v>160</v>
      </c>
      <c r="C161" s="54" t="str">
        <f t="shared" ca="1" si="31"/>
        <v/>
      </c>
      <c r="D161" s="54">
        <f>VLOOKUP(F161&amp;G161,schermers!B:C,2,FALSE)</f>
        <v>111636</v>
      </c>
      <c r="E161" s="54">
        <f>VLOOKUP(P161&amp;Q161&amp;I161&amp;H161,wedstrijden!A:B,2,FALSE)</f>
        <v>93</v>
      </c>
      <c r="F161" s="41" t="s">
        <v>1314</v>
      </c>
      <c r="G161" s="41" t="s">
        <v>269</v>
      </c>
      <c r="H161" s="41" t="s">
        <v>2550</v>
      </c>
      <c r="I161" s="41" t="s">
        <v>480</v>
      </c>
      <c r="J161" s="63" t="s">
        <v>848</v>
      </c>
      <c r="K161" s="16">
        <v>43326</v>
      </c>
      <c r="L161" s="8">
        <v>43386</v>
      </c>
      <c r="O161" s="54">
        <f>VLOOKUP(D161&amp;R161,Ranglijst!D:E,2,FALSE)</f>
        <v>1651</v>
      </c>
      <c r="P161" s="1" t="str">
        <f>VLOOKUP($D161,schermers!$C:$O,5,FALSE)</f>
        <v>Heren</v>
      </c>
      <c r="Q161" s="1" t="str">
        <f>VLOOKUP($D161,schermers!$C:$O,6,FALSE)</f>
        <v>Floret</v>
      </c>
      <c r="R161" s="1" t="str">
        <f>VLOOKUP(P161,lookups!A:B,2,FALSE)&amp;VLOOKUP(aanmeldingen!Q161,lookups!D:E,2,FALSE)&amp;VLOOKUP(I161,lookups!G:H,2,FALSE)</f>
        <v>HFJ</v>
      </c>
      <c r="S161" s="1" t="str">
        <f>VLOOKUP(E161,wedstrijden!B:G,6,FALSE)</f>
        <v>GBR</v>
      </c>
      <c r="T161" s="1" t="str">
        <f>VLOOKUP($D161,schermers!$C:$O,8,FALSE)</f>
        <v>AMS</v>
      </c>
      <c r="U161" s="1" t="str">
        <f>IFERROR(VLOOKUP($D161,schermers!$C:$O,13,FALSE),"-")</f>
        <v>FIE03122000000</v>
      </c>
      <c r="V161" s="15">
        <f>IFERROR(VLOOKUP(E161,wedstrijden!B:H,7,FALSE),0)</f>
        <v>43407</v>
      </c>
      <c r="W161" s="15">
        <f>IFERROR(VLOOKUP(E161,wedstrijden!B:I,8,FALSE),0)</f>
        <v>43408</v>
      </c>
      <c r="X161" s="94">
        <f>IF(ISERROR(VLOOKUP(I161,lookups!G:I,3,FALSE)),0,IF(VLOOKUP(I161,lookups!G:I,3,FALSE)=0,0,VLOOKUP(I161,lookups!G:I,3,FALSE)))</f>
        <v>800</v>
      </c>
      <c r="Y161" s="54">
        <f t="shared" ca="1" si="32"/>
        <v>999999999</v>
      </c>
      <c r="Z161" s="54">
        <f t="shared" si="33"/>
        <v>93111636</v>
      </c>
      <c r="AA161" s="54">
        <f>IF(LEFT(J161,2)&lt;&gt;"ok","-",IF(M161&lt;&gt;"","-",VLOOKUP(P161&amp;Q161&amp;I161&amp;H161,wedstrijden!A:B,2,FALSE)))</f>
        <v>93</v>
      </c>
      <c r="AB161" s="54">
        <f t="shared" ca="1" si="34"/>
        <v>0</v>
      </c>
      <c r="AC161" s="54">
        <f t="shared" si="35"/>
        <v>1</v>
      </c>
      <c r="AD161" s="54">
        <f t="shared" si="36"/>
        <v>1</v>
      </c>
      <c r="AE161" s="54">
        <f t="shared" si="37"/>
        <v>0</v>
      </c>
      <c r="AF161" s="54">
        <f t="shared" si="38"/>
        <v>1</v>
      </c>
      <c r="AG161" s="54">
        <f t="shared" si="39"/>
        <v>1</v>
      </c>
      <c r="AH161" s="54">
        <f t="shared" si="40"/>
        <v>1</v>
      </c>
      <c r="AI161" s="54">
        <f t="shared" si="41"/>
        <v>1</v>
      </c>
      <c r="AJ161" s="54">
        <f t="shared" si="42"/>
        <v>1</v>
      </c>
      <c r="AK161" s="54">
        <f t="shared" ca="1" si="43"/>
        <v>1</v>
      </c>
      <c r="AL161" s="1" t="str">
        <f>VLOOKUP(D161,schermers!C:T,16,FALSE)</f>
        <v>XXX</v>
      </c>
    </row>
    <row r="162" spans="1:38" x14ac:dyDescent="0.2">
      <c r="A162" s="54">
        <f t="shared" si="44"/>
        <v>160</v>
      </c>
      <c r="B162" s="54">
        <f t="shared" si="30"/>
        <v>358</v>
      </c>
      <c r="C162" s="54" t="str">
        <f t="shared" ca="1" si="31"/>
        <v/>
      </c>
      <c r="D162" s="54">
        <f>VLOOKUP(F162&amp;G162,schermers!B:C,2,FALSE)</f>
        <v>114740</v>
      </c>
      <c r="E162" s="54">
        <f>VLOOKUP(P162&amp;Q162&amp;I162&amp;H162,wedstrijden!A:B,2,FALSE)</f>
        <v>204</v>
      </c>
      <c r="F162" s="41" t="s">
        <v>1710</v>
      </c>
      <c r="G162" s="41" t="s">
        <v>1709</v>
      </c>
      <c r="H162" s="41" t="s">
        <v>487</v>
      </c>
      <c r="I162" s="41" t="s">
        <v>915</v>
      </c>
      <c r="J162" s="63" t="s">
        <v>848</v>
      </c>
      <c r="K162" s="16">
        <v>43330</v>
      </c>
      <c r="L162" s="8">
        <v>43440</v>
      </c>
      <c r="O162" s="54">
        <f>VLOOKUP(D162&amp;R162,Ranglijst!D:E,2,FALSE)</f>
        <v>1856</v>
      </c>
      <c r="P162" s="1" t="str">
        <f>VLOOKUP($D162,schermers!$C:$O,5,FALSE)</f>
        <v>Heren</v>
      </c>
      <c r="Q162" s="1" t="str">
        <f>VLOOKUP($D162,schermers!$C:$O,6,FALSE)</f>
        <v>Floret</v>
      </c>
      <c r="R162" s="1" t="str">
        <f>VLOOKUP(P162,lookups!A:B,2,FALSE)&amp;VLOOKUP(aanmeldingen!Q162,lookups!D:E,2,FALSE)&amp;VLOOKUP(I162,lookups!G:H,2,FALSE)</f>
        <v>HFC</v>
      </c>
      <c r="S162" s="1" t="str">
        <f>VLOOKUP(E162,wedstrijden!B:G,6,FALSE)</f>
        <v>SVK</v>
      </c>
      <c r="T162" s="1" t="str">
        <f>VLOOKUP($D162,schermers!$C:$O,8,FALSE)</f>
        <v>NRD</v>
      </c>
      <c r="U162" s="1" t="str">
        <f>IFERROR(VLOOKUP($D162,schermers!$C:$O,13,FALSE),"-")</f>
        <v>FIE15102002001</v>
      </c>
      <c r="V162" s="15">
        <f>IFERROR(VLOOKUP(E162,wedstrijden!B:H,7,FALSE),0)</f>
        <v>43476</v>
      </c>
      <c r="W162" s="15">
        <f>IFERROR(VLOOKUP(E162,wedstrijden!B:I,8,FALSE),0)</f>
        <v>43478</v>
      </c>
      <c r="X162" s="94">
        <f>IF(ISERROR(VLOOKUP(I162,lookups!G:I,3,FALSE)),0,IF(VLOOKUP(I162,lookups!G:I,3,FALSE)=0,0,VLOOKUP(I162,lookups!G:I,3,FALSE)))</f>
        <v>500</v>
      </c>
      <c r="Y162" s="54">
        <f t="shared" ca="1" si="32"/>
        <v>999999999</v>
      </c>
      <c r="Z162" s="54">
        <f t="shared" si="33"/>
        <v>204114740</v>
      </c>
      <c r="AA162" s="54">
        <f>IF(LEFT(J162,2)&lt;&gt;"ok","-",IF(M162&lt;&gt;"","-",VLOOKUP(P162&amp;Q162&amp;I162&amp;H162,wedstrijden!A:B,2,FALSE)))</f>
        <v>204</v>
      </c>
      <c r="AB162" s="54">
        <f t="shared" ca="1" si="34"/>
        <v>0</v>
      </c>
      <c r="AC162" s="54">
        <f t="shared" si="35"/>
        <v>1</v>
      </c>
      <c r="AD162" s="54">
        <f t="shared" si="36"/>
        <v>1</v>
      </c>
      <c r="AE162" s="54">
        <f t="shared" si="37"/>
        <v>0</v>
      </c>
      <c r="AF162" s="54">
        <f t="shared" si="38"/>
        <v>1</v>
      </c>
      <c r="AG162" s="54">
        <f t="shared" si="39"/>
        <v>1</v>
      </c>
      <c r="AH162" s="54">
        <f t="shared" si="40"/>
        <v>1</v>
      </c>
      <c r="AI162" s="54">
        <f t="shared" si="41"/>
        <v>1</v>
      </c>
      <c r="AJ162" s="54">
        <f t="shared" si="42"/>
        <v>1</v>
      </c>
      <c r="AK162" s="54">
        <f t="shared" ca="1" si="43"/>
        <v>1</v>
      </c>
      <c r="AL162" s="1" t="str">
        <f>VLOOKUP(D162,schermers!C:T,16,FALSE)</f>
        <v>XXX</v>
      </c>
    </row>
    <row r="163" spans="1:38" x14ac:dyDescent="0.2">
      <c r="A163" s="54">
        <f t="shared" si="44"/>
        <v>161</v>
      </c>
      <c r="B163" s="54">
        <f t="shared" si="30"/>
        <v>364</v>
      </c>
      <c r="C163" s="54" t="str">
        <f t="shared" ca="1" si="31"/>
        <v/>
      </c>
      <c r="D163" s="54">
        <f>VLOOKUP(F163&amp;G163,schermers!B:C,2,FALSE)</f>
        <v>114740</v>
      </c>
      <c r="E163" s="54">
        <f>VLOOKUP(P163&amp;Q163&amp;I163&amp;H163,wedstrijden!A:B,2,FALSE)</f>
        <v>205</v>
      </c>
      <c r="F163" s="41" t="s">
        <v>1710</v>
      </c>
      <c r="G163" s="41" t="s">
        <v>1709</v>
      </c>
      <c r="H163" s="41" t="s">
        <v>487</v>
      </c>
      <c r="I163" s="41" t="s">
        <v>934</v>
      </c>
      <c r="J163" s="63" t="s">
        <v>848</v>
      </c>
      <c r="K163" s="16">
        <v>43330</v>
      </c>
      <c r="L163" s="8">
        <v>43466</v>
      </c>
      <c r="O163" s="54">
        <f>VLOOKUP(D163&amp;R163,Ranglijst!D:E,2,FALSE)</f>
        <v>1856</v>
      </c>
      <c r="P163" s="1" t="str">
        <f>VLOOKUP($D163,schermers!$C:$O,5,FALSE)</f>
        <v>Heren</v>
      </c>
      <c r="Q163" s="1" t="str">
        <f>VLOOKUP($D163,schermers!$C:$O,6,FALSE)</f>
        <v>Floret</v>
      </c>
      <c r="R163" s="1" t="str">
        <f>VLOOKUP(P163,lookups!A:B,2,FALSE)&amp;VLOOKUP(aanmeldingen!Q163,lookups!D:E,2,FALSE)&amp;VLOOKUP(I163,lookups!G:H,2,FALSE)</f>
        <v>HFC</v>
      </c>
      <c r="S163" s="1" t="str">
        <f>VLOOKUP(E163,wedstrijden!B:G,6,FALSE)</f>
        <v>SVK</v>
      </c>
      <c r="T163" s="1" t="str">
        <f>VLOOKUP($D163,schermers!$C:$O,8,FALSE)</f>
        <v>NRD</v>
      </c>
      <c r="U163" s="1" t="str">
        <f>IFERROR(VLOOKUP($D163,schermers!$C:$O,13,FALSE),"-")</f>
        <v>FIE15102002001</v>
      </c>
      <c r="V163" s="15">
        <f>IFERROR(VLOOKUP(E163,wedstrijden!B:H,7,FALSE),0)</f>
        <v>43476</v>
      </c>
      <c r="W163" s="15">
        <f>IFERROR(VLOOKUP(E163,wedstrijden!B:I,8,FALSE),0)</f>
        <v>43478</v>
      </c>
      <c r="X163" s="94">
        <f>IF(ISERROR(VLOOKUP(I163,lookups!G:I,3,FALSE)),0,IF(VLOOKUP(I163,lookups!G:I,3,FALSE)=0,0,VLOOKUP(I163,lookups!G:I,3,FALSE)))</f>
        <v>500</v>
      </c>
      <c r="Y163" s="54">
        <f t="shared" ca="1" si="32"/>
        <v>999999999</v>
      </c>
      <c r="Z163" s="54">
        <f t="shared" si="33"/>
        <v>205114740</v>
      </c>
      <c r="AA163" s="54">
        <f>IF(LEFT(J163,2)&lt;&gt;"ok","-",IF(M163&lt;&gt;"","-",VLOOKUP(P163&amp;Q163&amp;I163&amp;H163,wedstrijden!A:B,2,FALSE)))</f>
        <v>205</v>
      </c>
      <c r="AB163" s="54">
        <f t="shared" ca="1" si="34"/>
        <v>0</v>
      </c>
      <c r="AC163" s="54">
        <f t="shared" si="35"/>
        <v>1</v>
      </c>
      <c r="AD163" s="54">
        <f t="shared" si="36"/>
        <v>1</v>
      </c>
      <c r="AE163" s="54">
        <f t="shared" si="37"/>
        <v>0</v>
      </c>
      <c r="AF163" s="54">
        <f t="shared" si="38"/>
        <v>1</v>
      </c>
      <c r="AG163" s="54">
        <f t="shared" si="39"/>
        <v>0</v>
      </c>
      <c r="AH163" s="54">
        <f t="shared" si="40"/>
        <v>0</v>
      </c>
      <c r="AI163" s="54">
        <f t="shared" si="41"/>
        <v>0</v>
      </c>
      <c r="AJ163" s="54">
        <f t="shared" si="42"/>
        <v>0</v>
      </c>
      <c r="AK163" s="54">
        <f t="shared" ca="1" si="43"/>
        <v>0</v>
      </c>
      <c r="AL163" s="1" t="str">
        <f>VLOOKUP(D163,schermers!C:T,16,FALSE)</f>
        <v>XXX</v>
      </c>
    </row>
    <row r="164" spans="1:38" x14ac:dyDescent="0.2">
      <c r="A164" s="54">
        <f t="shared" si="44"/>
        <v>162</v>
      </c>
      <c r="B164" s="54" t="str">
        <f t="shared" si="30"/>
        <v/>
      </c>
      <c r="C164" s="54" t="str">
        <f t="shared" si="31"/>
        <v/>
      </c>
      <c r="D164" s="54">
        <f>VLOOKUP(F164&amp;G164,schermers!B:C,2,FALSE)</f>
        <v>113779</v>
      </c>
      <c r="E164" s="54">
        <f>VLOOKUP(P164&amp;Q164&amp;I164&amp;H164,wedstrijden!A:B,2,FALSE)</f>
        <v>85</v>
      </c>
      <c r="F164" s="41" t="s">
        <v>1044</v>
      </c>
      <c r="G164" s="41" t="s">
        <v>1045</v>
      </c>
      <c r="H164" s="41" t="s">
        <v>2560</v>
      </c>
      <c r="I164" s="41" t="s">
        <v>936</v>
      </c>
      <c r="J164" s="63" t="s">
        <v>848</v>
      </c>
      <c r="K164" s="16">
        <v>43326</v>
      </c>
      <c r="L164" s="8">
        <v>43386</v>
      </c>
      <c r="M164" s="8">
        <v>43389</v>
      </c>
      <c r="N164" s="8">
        <v>43389</v>
      </c>
      <c r="O164" s="54">
        <f>VLOOKUP(D164&amp;R164,Ranglijst!D:E,2,FALSE)</f>
        <v>1001</v>
      </c>
      <c r="P164" s="1" t="str">
        <f>VLOOKUP($D164,schermers!$C:$O,5,FALSE)</f>
        <v>Dames</v>
      </c>
      <c r="Q164" s="1" t="str">
        <f>VLOOKUP($D164,schermers!$C:$O,6,FALSE)</f>
        <v>Degen</v>
      </c>
      <c r="R164" s="1" t="str">
        <f>VLOOKUP(P164,lookups!A:B,2,FALSE)&amp;VLOOKUP(aanmeldingen!Q164,lookups!D:E,2,FALSE)&amp;VLOOKUP(I164,lookups!G:H,2,FALSE)</f>
        <v>DDS</v>
      </c>
      <c r="S164" s="1" t="str">
        <f>VLOOKUP(E164,wedstrijden!B:G,6,FALSE)</f>
        <v>FRA</v>
      </c>
      <c r="T164" s="1" t="str">
        <f>VLOOKUP($D164,schermers!$C:$O,8,FALSE)</f>
        <v>AMS</v>
      </c>
      <c r="U164" s="1" t="str">
        <f>IFERROR(VLOOKUP($D164,schermers!$C:$O,13,FALSE),"-")</f>
        <v>-</v>
      </c>
      <c r="V164" s="15">
        <f>IFERROR(VLOOKUP(E164,wedstrijden!B:H,7,FALSE),0)</f>
        <v>43407</v>
      </c>
      <c r="W164" s="15">
        <f>IFERROR(VLOOKUP(E164,wedstrijden!B:I,8,FALSE),0)</f>
        <v>43408</v>
      </c>
      <c r="X164" s="94">
        <f>IF(ISERROR(VLOOKUP(I164,lookups!G:I,3,FALSE)),0,IF(VLOOKUP(I164,lookups!G:I,3,FALSE)=0,0,VLOOKUP(I164,lookups!G:I,3,FALSE)))</f>
        <v>0</v>
      </c>
      <c r="Y164" s="54">
        <f t="shared" si="32"/>
        <v>999999999</v>
      </c>
      <c r="Z164" s="54">
        <f t="shared" si="33"/>
        <v>999999999</v>
      </c>
      <c r="AA164" s="54" t="str">
        <f>IF(LEFT(J164,2)&lt;&gt;"ok","-",IF(M164&lt;&gt;"","-",VLOOKUP(P164&amp;Q164&amp;I164&amp;H164,wedstrijden!A:B,2,FALSE)))</f>
        <v>-</v>
      </c>
      <c r="AB164" s="54">
        <f t="shared" si="34"/>
        <v>0</v>
      </c>
      <c r="AC164" s="54">
        <f t="shared" si="35"/>
        <v>1</v>
      </c>
      <c r="AD164" s="54">
        <f t="shared" si="36"/>
        <v>1</v>
      </c>
      <c r="AE164" s="54">
        <f t="shared" si="37"/>
        <v>1</v>
      </c>
      <c r="AF164" s="54">
        <f t="shared" si="38"/>
        <v>0</v>
      </c>
      <c r="AG164" s="54">
        <f t="shared" si="39"/>
        <v>1</v>
      </c>
      <c r="AH164" s="54">
        <f t="shared" si="40"/>
        <v>1</v>
      </c>
      <c r="AI164" s="54">
        <f t="shared" si="41"/>
        <v>1</v>
      </c>
      <c r="AJ164" s="54">
        <f t="shared" si="42"/>
        <v>1</v>
      </c>
      <c r="AK164" s="54">
        <f t="shared" ca="1" si="43"/>
        <v>1</v>
      </c>
      <c r="AL164" s="1" t="str">
        <f>VLOOKUP(D164,schermers!C:T,16,FALSE)</f>
        <v>XXX</v>
      </c>
    </row>
    <row r="165" spans="1:38" x14ac:dyDescent="0.2">
      <c r="A165" s="54">
        <f t="shared" si="44"/>
        <v>163</v>
      </c>
      <c r="B165" s="54">
        <f t="shared" si="30"/>
        <v>237</v>
      </c>
      <c r="C165" s="54" t="str">
        <f t="shared" ca="1" si="31"/>
        <v/>
      </c>
      <c r="D165" s="54">
        <f>VLOOKUP(F165&amp;G165,schermers!B:C,2,FALSE)</f>
        <v>114740</v>
      </c>
      <c r="E165" s="54">
        <f>VLOOKUP(P165&amp;Q165&amp;I165&amp;H165,wedstrijden!A:B,2,FALSE)</f>
        <v>145</v>
      </c>
      <c r="F165" s="41" t="s">
        <v>1710</v>
      </c>
      <c r="G165" s="41" t="s">
        <v>1709</v>
      </c>
      <c r="H165" s="41" t="s">
        <v>497</v>
      </c>
      <c r="I165" s="41" t="s">
        <v>934</v>
      </c>
      <c r="J165" s="63" t="s">
        <v>848</v>
      </c>
      <c r="K165" s="16">
        <v>43330</v>
      </c>
      <c r="L165" s="8">
        <v>43408</v>
      </c>
      <c r="O165" s="54">
        <f>VLOOKUP(D165&amp;R165,Ranglijst!D:E,2,FALSE)</f>
        <v>1856</v>
      </c>
      <c r="P165" s="1" t="str">
        <f>VLOOKUP($D165,schermers!$C:$O,5,FALSE)</f>
        <v>Heren</v>
      </c>
      <c r="Q165" s="1" t="str">
        <f>VLOOKUP($D165,schermers!$C:$O,6,FALSE)</f>
        <v>Floret</v>
      </c>
      <c r="R165" s="1" t="str">
        <f>VLOOKUP(P165,lookups!A:B,2,FALSE)&amp;VLOOKUP(aanmeldingen!Q165,lookups!D:E,2,FALSE)&amp;VLOOKUP(I165,lookups!G:H,2,FALSE)</f>
        <v>HFC</v>
      </c>
      <c r="S165" s="1" t="str">
        <f>VLOOKUP(E165,wedstrijden!B:G,6,FALSE)</f>
        <v>AUT</v>
      </c>
      <c r="T165" s="1" t="str">
        <f>VLOOKUP($D165,schermers!$C:$O,8,FALSE)</f>
        <v>NRD</v>
      </c>
      <c r="U165" s="1" t="str">
        <f>IFERROR(VLOOKUP($D165,schermers!$C:$O,13,FALSE),"-")</f>
        <v>FIE15102002001</v>
      </c>
      <c r="V165" s="15">
        <f>IFERROR(VLOOKUP(E165,wedstrijden!B:H,7,FALSE),0)</f>
        <v>43428</v>
      </c>
      <c r="W165" s="15">
        <f>IFERROR(VLOOKUP(E165,wedstrijden!B:I,8,FALSE),0)</f>
        <v>43429</v>
      </c>
      <c r="X165" s="94">
        <f>IF(ISERROR(VLOOKUP(I165,lookups!G:I,3,FALSE)),0,IF(VLOOKUP(I165,lookups!G:I,3,FALSE)=0,0,VLOOKUP(I165,lookups!G:I,3,FALSE)))</f>
        <v>500</v>
      </c>
      <c r="Y165" s="54">
        <f t="shared" ca="1" si="32"/>
        <v>999999999</v>
      </c>
      <c r="Z165" s="54">
        <f t="shared" si="33"/>
        <v>145114740</v>
      </c>
      <c r="AA165" s="54">
        <f>IF(LEFT(J165,2)&lt;&gt;"ok","-",IF(M165&lt;&gt;"","-",VLOOKUP(P165&amp;Q165&amp;I165&amp;H165,wedstrijden!A:B,2,FALSE)))</f>
        <v>145</v>
      </c>
      <c r="AB165" s="54">
        <f t="shared" ca="1" si="34"/>
        <v>0</v>
      </c>
      <c r="AC165" s="54">
        <f t="shared" si="35"/>
        <v>1</v>
      </c>
      <c r="AD165" s="54">
        <f t="shared" si="36"/>
        <v>1</v>
      </c>
      <c r="AE165" s="54">
        <f t="shared" si="37"/>
        <v>0</v>
      </c>
      <c r="AF165" s="54">
        <f t="shared" si="38"/>
        <v>1</v>
      </c>
      <c r="AG165" s="54">
        <f t="shared" si="39"/>
        <v>0</v>
      </c>
      <c r="AH165" s="54">
        <f t="shared" si="40"/>
        <v>0</v>
      </c>
      <c r="AI165" s="54">
        <f t="shared" si="41"/>
        <v>0</v>
      </c>
      <c r="AJ165" s="54">
        <f t="shared" si="42"/>
        <v>0</v>
      </c>
      <c r="AK165" s="54">
        <f t="shared" ca="1" si="43"/>
        <v>0</v>
      </c>
      <c r="AL165" s="1" t="str">
        <f>VLOOKUP(D165,schermers!C:T,16,FALSE)</f>
        <v>XXX</v>
      </c>
    </row>
    <row r="166" spans="1:38" x14ac:dyDescent="0.2">
      <c r="A166" s="54">
        <f t="shared" si="44"/>
        <v>164</v>
      </c>
      <c r="B166" s="54">
        <f t="shared" si="30"/>
        <v>190</v>
      </c>
      <c r="C166" s="54" t="str">
        <f t="shared" ca="1" si="31"/>
        <v/>
      </c>
      <c r="D166" s="54">
        <f>VLOOKUP(F166&amp;G166,schermers!B:C,2,FALSE)</f>
        <v>114740</v>
      </c>
      <c r="E166" s="54">
        <f>VLOOKUP(P166&amp;Q166&amp;I166&amp;H166,wedstrijden!A:B,2,FALSE)</f>
        <v>108</v>
      </c>
      <c r="F166" s="41" t="s">
        <v>1710</v>
      </c>
      <c r="G166" s="41" t="s">
        <v>1709</v>
      </c>
      <c r="H166" s="41" t="s">
        <v>484</v>
      </c>
      <c r="I166" s="41" t="s">
        <v>934</v>
      </c>
      <c r="J166" s="63" t="s">
        <v>848</v>
      </c>
      <c r="K166" s="16">
        <v>43330</v>
      </c>
      <c r="L166" s="8">
        <v>43386</v>
      </c>
      <c r="O166" s="54">
        <f>VLOOKUP(D166&amp;R166,Ranglijst!D:E,2,FALSE)</f>
        <v>1856</v>
      </c>
      <c r="P166" s="1" t="str">
        <f>VLOOKUP($D166,schermers!$C:$O,5,FALSE)</f>
        <v>Heren</v>
      </c>
      <c r="Q166" s="1" t="str">
        <f>VLOOKUP($D166,schermers!$C:$O,6,FALSE)</f>
        <v>Floret</v>
      </c>
      <c r="R166" s="1" t="str">
        <f>VLOOKUP(P166,lookups!A:B,2,FALSE)&amp;VLOOKUP(aanmeldingen!Q166,lookups!D:E,2,FALSE)&amp;VLOOKUP(I166,lookups!G:H,2,FALSE)</f>
        <v>HFC</v>
      </c>
      <c r="S166" s="1" t="str">
        <f>VLOOKUP(E166,wedstrijden!B:G,6,FALSE)</f>
        <v>HUN</v>
      </c>
      <c r="T166" s="1" t="str">
        <f>VLOOKUP($D166,schermers!$C:$O,8,FALSE)</f>
        <v>NRD</v>
      </c>
      <c r="U166" s="1" t="str">
        <f>IFERROR(VLOOKUP($D166,schermers!$C:$O,13,FALSE),"-")</f>
        <v>FIE15102002001</v>
      </c>
      <c r="V166" s="15">
        <f>IFERROR(VLOOKUP(E166,wedstrijden!B:H,7,FALSE),0)</f>
        <v>43413</v>
      </c>
      <c r="W166" s="15">
        <f>IFERROR(VLOOKUP(E166,wedstrijden!B:I,8,FALSE),0)</f>
        <v>43415</v>
      </c>
      <c r="X166" s="94">
        <f>IF(ISERROR(VLOOKUP(I166,lookups!G:I,3,FALSE)),0,IF(VLOOKUP(I166,lookups!G:I,3,FALSE)=0,0,VLOOKUP(I166,lookups!G:I,3,FALSE)))</f>
        <v>500</v>
      </c>
      <c r="Y166" s="54">
        <f t="shared" ca="1" si="32"/>
        <v>999999999</v>
      </c>
      <c r="Z166" s="54">
        <f t="shared" si="33"/>
        <v>108114740</v>
      </c>
      <c r="AA166" s="54">
        <f>IF(LEFT(J166,2)&lt;&gt;"ok","-",IF(M166&lt;&gt;"","-",VLOOKUP(P166&amp;Q166&amp;I166&amp;H166,wedstrijden!A:B,2,FALSE)))</f>
        <v>108</v>
      </c>
      <c r="AB166" s="54">
        <f t="shared" ca="1" si="34"/>
        <v>0</v>
      </c>
      <c r="AC166" s="54">
        <f t="shared" si="35"/>
        <v>1</v>
      </c>
      <c r="AD166" s="54">
        <f t="shared" si="36"/>
        <v>1</v>
      </c>
      <c r="AE166" s="54">
        <f t="shared" si="37"/>
        <v>0</v>
      </c>
      <c r="AF166" s="54">
        <f t="shared" si="38"/>
        <v>1</v>
      </c>
      <c r="AG166" s="54">
        <f t="shared" si="39"/>
        <v>0</v>
      </c>
      <c r="AH166" s="54">
        <f t="shared" si="40"/>
        <v>0</v>
      </c>
      <c r="AI166" s="54">
        <f t="shared" si="41"/>
        <v>0</v>
      </c>
      <c r="AJ166" s="54">
        <f t="shared" si="42"/>
        <v>0</v>
      </c>
      <c r="AK166" s="54">
        <f t="shared" ca="1" si="43"/>
        <v>0</v>
      </c>
      <c r="AL166" s="1" t="str">
        <f>VLOOKUP(D166,schermers!C:T,16,FALSE)</f>
        <v>XXX</v>
      </c>
    </row>
    <row r="167" spans="1:38" x14ac:dyDescent="0.2">
      <c r="A167" s="54">
        <f t="shared" si="44"/>
        <v>165</v>
      </c>
      <c r="B167" s="54">
        <f t="shared" si="30"/>
        <v>112</v>
      </c>
      <c r="C167" s="54" t="str">
        <f t="shared" ca="1" si="31"/>
        <v/>
      </c>
      <c r="D167" s="54">
        <f>VLOOKUP(F167&amp;G167,schermers!B:C,2,FALSE)</f>
        <v>109235</v>
      </c>
      <c r="E167" s="54">
        <f>VLOOKUP(P167&amp;Q167&amp;I167&amp;H167,wedstrijden!A:B,2,FALSE)</f>
        <v>56</v>
      </c>
      <c r="F167" s="41" t="s">
        <v>986</v>
      </c>
      <c r="G167" s="41" t="s">
        <v>987</v>
      </c>
      <c r="H167" s="41" t="s">
        <v>692</v>
      </c>
      <c r="I167" s="41" t="s">
        <v>1091</v>
      </c>
      <c r="J167" s="63" t="s">
        <v>848</v>
      </c>
      <c r="K167" s="16">
        <v>43330</v>
      </c>
      <c r="L167" s="53">
        <v>43373</v>
      </c>
      <c r="O167" s="54">
        <f>VLOOKUP(D167&amp;R167,Ranglijst!D:E,2,FALSE)</f>
        <v>1611</v>
      </c>
      <c r="P167" s="1" t="str">
        <f>VLOOKUP($D167,schermers!$C:$O,5,FALSE)</f>
        <v>Dames</v>
      </c>
      <c r="Q167" s="1" t="str">
        <f>VLOOKUP($D167,schermers!$C:$O,6,FALSE)</f>
        <v>Degen</v>
      </c>
      <c r="R167" s="1" t="str">
        <f>VLOOKUP(P167,lookups!A:B,2,FALSE)&amp;VLOOKUP(aanmeldingen!Q167,lookups!D:E,2,FALSE)&amp;VLOOKUP(I167,lookups!G:H,2,FALSE)</f>
        <v>DDS</v>
      </c>
      <c r="S167" s="1" t="str">
        <f>VLOOKUP(E167,wedstrijden!B:G,6,FALSE)</f>
        <v>CRO</v>
      </c>
      <c r="T167" s="1" t="str">
        <f>VLOOKUP($D167,schermers!$C:$O,8,FALSE)</f>
        <v>QUI</v>
      </c>
      <c r="U167" s="1" t="str">
        <f>IFERROR(VLOOKUP($D167,schermers!$C:$O,13,FALSE),"-")</f>
        <v>FIE16011994005</v>
      </c>
      <c r="V167" s="15">
        <f>IFERROR(VLOOKUP(E167,wedstrijden!B:H,7,FALSE),0)</f>
        <v>43386</v>
      </c>
      <c r="W167" s="15">
        <f>IFERROR(VLOOKUP(E167,wedstrijden!B:I,8,FALSE),0)</f>
        <v>43387</v>
      </c>
      <c r="X167" s="94">
        <f>IF(ISERROR(VLOOKUP(I167,lookups!G:I,3,FALSE)),0,IF(VLOOKUP(I167,lookups!G:I,3,FALSE)=0,0,VLOOKUP(I167,lookups!G:I,3,FALSE)))</f>
        <v>500</v>
      </c>
      <c r="Y167" s="54">
        <f t="shared" ca="1" si="32"/>
        <v>999999999</v>
      </c>
      <c r="Z167" s="54">
        <f t="shared" si="33"/>
        <v>56109235</v>
      </c>
      <c r="AA167" s="54">
        <f>IF(LEFT(J167,2)&lt;&gt;"ok","-",IF(M167&lt;&gt;"","-",VLOOKUP(P167&amp;Q167&amp;I167&amp;H167,wedstrijden!A:B,2,FALSE)))</f>
        <v>56</v>
      </c>
      <c r="AB167" s="54">
        <f t="shared" ca="1" si="34"/>
        <v>0</v>
      </c>
      <c r="AC167" s="54">
        <f t="shared" si="35"/>
        <v>1</v>
      </c>
      <c r="AD167" s="54">
        <f t="shared" si="36"/>
        <v>1</v>
      </c>
      <c r="AE167" s="54">
        <f t="shared" si="37"/>
        <v>0</v>
      </c>
      <c r="AF167" s="54">
        <f t="shared" si="38"/>
        <v>1</v>
      </c>
      <c r="AG167" s="54">
        <f t="shared" si="39"/>
        <v>1</v>
      </c>
      <c r="AH167" s="54">
        <f t="shared" si="40"/>
        <v>1</v>
      </c>
      <c r="AI167" s="54">
        <f t="shared" si="41"/>
        <v>1</v>
      </c>
      <c r="AJ167" s="54">
        <f t="shared" si="42"/>
        <v>1</v>
      </c>
      <c r="AK167" s="54">
        <f t="shared" ca="1" si="43"/>
        <v>1</v>
      </c>
      <c r="AL167" s="1" t="str">
        <f>VLOOKUP(D167,schermers!C:T,16,FALSE)</f>
        <v>XXX</v>
      </c>
    </row>
    <row r="168" spans="1:38" x14ac:dyDescent="0.2">
      <c r="A168" s="54">
        <f t="shared" si="44"/>
        <v>166</v>
      </c>
      <c r="B168" s="54">
        <f t="shared" si="30"/>
        <v>139</v>
      </c>
      <c r="C168" s="54" t="str">
        <f t="shared" ca="1" si="31"/>
        <v/>
      </c>
      <c r="D168" s="54">
        <f>VLOOKUP(F168&amp;G168,schermers!B:C,2,FALSE)</f>
        <v>109235</v>
      </c>
      <c r="E168" s="54">
        <f>VLOOKUP(P168&amp;Q168&amp;I168&amp;H168,wedstrijden!A:B,2,FALSE)</f>
        <v>85</v>
      </c>
      <c r="F168" s="41" t="s">
        <v>986</v>
      </c>
      <c r="G168" s="41" t="s">
        <v>987</v>
      </c>
      <c r="H168" s="41" t="s">
        <v>2560</v>
      </c>
      <c r="I168" s="41" t="s">
        <v>936</v>
      </c>
      <c r="J168" s="63" t="s">
        <v>848</v>
      </c>
      <c r="K168" s="16">
        <v>43330</v>
      </c>
      <c r="L168" s="8">
        <v>43386</v>
      </c>
      <c r="O168" s="54">
        <f>VLOOKUP(D168&amp;R168,Ranglijst!D:E,2,FALSE)</f>
        <v>1611</v>
      </c>
      <c r="P168" s="1" t="str">
        <f>VLOOKUP($D168,schermers!$C:$O,5,FALSE)</f>
        <v>Dames</v>
      </c>
      <c r="Q168" s="1" t="str">
        <f>VLOOKUP($D168,schermers!$C:$O,6,FALSE)</f>
        <v>Degen</v>
      </c>
      <c r="R168" s="1" t="str">
        <f>VLOOKUP(P168,lookups!A:B,2,FALSE)&amp;VLOOKUP(aanmeldingen!Q168,lookups!D:E,2,FALSE)&amp;VLOOKUP(I168,lookups!G:H,2,FALSE)</f>
        <v>DDS</v>
      </c>
      <c r="S168" s="1" t="str">
        <f>VLOOKUP(E168,wedstrijden!B:G,6,FALSE)</f>
        <v>FRA</v>
      </c>
      <c r="T168" s="1" t="str">
        <f>VLOOKUP($D168,schermers!$C:$O,8,FALSE)</f>
        <v>QUI</v>
      </c>
      <c r="U168" s="1" t="str">
        <f>IFERROR(VLOOKUP($D168,schermers!$C:$O,13,FALSE),"-")</f>
        <v>FIE16011994005</v>
      </c>
      <c r="V168" s="15">
        <f>IFERROR(VLOOKUP(E168,wedstrijden!B:H,7,FALSE),0)</f>
        <v>43407</v>
      </c>
      <c r="W168" s="15">
        <f>IFERROR(VLOOKUP(E168,wedstrijden!B:I,8,FALSE),0)</f>
        <v>43408</v>
      </c>
      <c r="X168" s="94">
        <f>IF(ISERROR(VLOOKUP(I168,lookups!G:I,3,FALSE)),0,IF(VLOOKUP(I168,lookups!G:I,3,FALSE)=0,0,VLOOKUP(I168,lookups!G:I,3,FALSE)))</f>
        <v>0</v>
      </c>
      <c r="Y168" s="54">
        <f t="shared" ca="1" si="32"/>
        <v>999999999</v>
      </c>
      <c r="Z168" s="54">
        <f t="shared" si="33"/>
        <v>85109235</v>
      </c>
      <c r="AA168" s="54">
        <f>IF(LEFT(J168,2)&lt;&gt;"ok","-",IF(M168&lt;&gt;"","-",VLOOKUP(P168&amp;Q168&amp;I168&amp;H168,wedstrijden!A:B,2,FALSE)))</f>
        <v>85</v>
      </c>
      <c r="AB168" s="54">
        <f t="shared" ca="1" si="34"/>
        <v>0</v>
      </c>
      <c r="AC168" s="54">
        <f t="shared" si="35"/>
        <v>1</v>
      </c>
      <c r="AD168" s="54">
        <f t="shared" si="36"/>
        <v>1</v>
      </c>
      <c r="AE168" s="54">
        <f t="shared" si="37"/>
        <v>0</v>
      </c>
      <c r="AF168" s="54">
        <f t="shared" si="38"/>
        <v>1</v>
      </c>
      <c r="AG168" s="54">
        <f t="shared" si="39"/>
        <v>1</v>
      </c>
      <c r="AH168" s="54">
        <f t="shared" si="40"/>
        <v>1</v>
      </c>
      <c r="AI168" s="54">
        <f t="shared" si="41"/>
        <v>1</v>
      </c>
      <c r="AJ168" s="54">
        <f t="shared" si="42"/>
        <v>1</v>
      </c>
      <c r="AK168" s="54">
        <f t="shared" ca="1" si="43"/>
        <v>1</v>
      </c>
      <c r="AL168" s="1" t="str">
        <f>VLOOKUP(D168,schermers!C:T,16,FALSE)</f>
        <v>XXX</v>
      </c>
    </row>
    <row r="169" spans="1:38" x14ac:dyDescent="0.2">
      <c r="A169" s="54">
        <f t="shared" si="44"/>
        <v>167</v>
      </c>
      <c r="B169" s="54">
        <f t="shared" si="30"/>
        <v>280</v>
      </c>
      <c r="C169" s="54" t="str">
        <f t="shared" ca="1" si="31"/>
        <v/>
      </c>
      <c r="D169" s="54">
        <f>VLOOKUP(F169&amp;G169,schermers!B:C,2,FALSE)</f>
        <v>112221</v>
      </c>
      <c r="E169" s="54">
        <f>VLOOKUP(P169&amp;Q169&amp;I169&amp;H169,wedstrijden!A:B,2,FALSE)</f>
        <v>167</v>
      </c>
      <c r="F169" s="41" t="s">
        <v>1219</v>
      </c>
      <c r="G169" s="41" t="s">
        <v>61</v>
      </c>
      <c r="H169" s="41" t="s">
        <v>2579</v>
      </c>
      <c r="I169" s="41" t="s">
        <v>480</v>
      </c>
      <c r="J169" s="63" t="s">
        <v>848</v>
      </c>
      <c r="K169" s="16">
        <v>43330</v>
      </c>
      <c r="L169" s="8">
        <v>43408</v>
      </c>
      <c r="O169" s="54">
        <f>VLOOKUP(D169&amp;R169,Ranglijst!D:E,2,FALSE)</f>
        <v>2656</v>
      </c>
      <c r="P169" s="1" t="str">
        <f>VLOOKUP($D169,schermers!$C:$O,5,FALSE)</f>
        <v>Heren</v>
      </c>
      <c r="Q169" s="1" t="str">
        <f>VLOOKUP($D169,schermers!$C:$O,6,FALSE)</f>
        <v>Degen</v>
      </c>
      <c r="R169" s="1" t="str">
        <f>VLOOKUP(P169,lookups!A:B,2,FALSE)&amp;VLOOKUP(aanmeldingen!Q169,lookups!D:E,2,FALSE)&amp;VLOOKUP(I169,lookups!G:H,2,FALSE)</f>
        <v>HDJ</v>
      </c>
      <c r="S169" s="1" t="str">
        <f>VLOOKUP(E169,wedstrijden!B:G,6,FALSE)</f>
        <v>LUX</v>
      </c>
      <c r="T169" s="1" t="str">
        <f>VLOOKUP($D169,schermers!$C:$O,8,FALSE)</f>
        <v>SCA</v>
      </c>
      <c r="U169" s="1" t="str">
        <f>IFERROR(VLOOKUP($D169,schermers!$C:$O,13,FALSE),"-")</f>
        <v>-</v>
      </c>
      <c r="V169" s="15">
        <f>IFERROR(VLOOKUP(E169,wedstrijden!B:H,7,FALSE),0)</f>
        <v>43435</v>
      </c>
      <c r="W169" s="15">
        <f>IFERROR(VLOOKUP(E169,wedstrijden!B:I,8,FALSE),0)</f>
        <v>43436</v>
      </c>
      <c r="X169" s="94">
        <f>IF(ISERROR(VLOOKUP(I169,lookups!G:I,3,FALSE)),0,IF(VLOOKUP(I169,lookups!G:I,3,FALSE)=0,0,VLOOKUP(I169,lookups!G:I,3,FALSE)))</f>
        <v>800</v>
      </c>
      <c r="Y169" s="54">
        <f t="shared" ca="1" si="32"/>
        <v>999999999</v>
      </c>
      <c r="Z169" s="54">
        <f t="shared" si="33"/>
        <v>167112221</v>
      </c>
      <c r="AA169" s="54">
        <f>IF(LEFT(J169,2)&lt;&gt;"ok","-",IF(M169&lt;&gt;"","-",VLOOKUP(P169&amp;Q169&amp;I169&amp;H169,wedstrijden!A:B,2,FALSE)))</f>
        <v>167</v>
      </c>
      <c r="AB169" s="54">
        <f t="shared" ca="1" si="34"/>
        <v>0</v>
      </c>
      <c r="AC169" s="54">
        <f t="shared" si="35"/>
        <v>1</v>
      </c>
      <c r="AD169" s="54">
        <f t="shared" si="36"/>
        <v>1</v>
      </c>
      <c r="AE169" s="54">
        <f t="shared" si="37"/>
        <v>0</v>
      </c>
      <c r="AF169" s="54">
        <f t="shared" si="38"/>
        <v>1</v>
      </c>
      <c r="AG169" s="54">
        <f t="shared" si="39"/>
        <v>1</v>
      </c>
      <c r="AH169" s="54">
        <f t="shared" si="40"/>
        <v>1</v>
      </c>
      <c r="AI169" s="54">
        <f t="shared" si="41"/>
        <v>1</v>
      </c>
      <c r="AJ169" s="54">
        <f t="shared" si="42"/>
        <v>1</v>
      </c>
      <c r="AK169" s="54">
        <f t="shared" ca="1" si="43"/>
        <v>1</v>
      </c>
      <c r="AL169" s="1" t="str">
        <f>VLOOKUP(D169,schermers!C:T,16,FALSE)</f>
        <v>XXX</v>
      </c>
    </row>
    <row r="170" spans="1:38" x14ac:dyDescent="0.2">
      <c r="A170" s="54">
        <f t="shared" si="44"/>
        <v>168</v>
      </c>
      <c r="B170" s="54">
        <f t="shared" si="30"/>
        <v>152</v>
      </c>
      <c r="C170" s="54" t="str">
        <f t="shared" ca="1" si="31"/>
        <v/>
      </c>
      <c r="D170" s="54">
        <f>VLOOKUP(F170&amp;G170,schermers!B:C,2,FALSE)</f>
        <v>112221</v>
      </c>
      <c r="E170" s="54">
        <f>VLOOKUP(P170&amp;Q170&amp;I170&amp;H170,wedstrijden!A:B,2,FALSE)</f>
        <v>86</v>
      </c>
      <c r="F170" s="41" t="s">
        <v>1219</v>
      </c>
      <c r="G170" s="41" t="s">
        <v>61</v>
      </c>
      <c r="H170" s="41" t="s">
        <v>2560</v>
      </c>
      <c r="I170" s="41" t="s">
        <v>936</v>
      </c>
      <c r="J170" s="63" t="s">
        <v>848</v>
      </c>
      <c r="K170" s="16">
        <v>43330</v>
      </c>
      <c r="L170" s="8">
        <v>43386</v>
      </c>
      <c r="O170" s="54">
        <f>VLOOKUP(D170&amp;R170,Ranglijst!D:E,2,FALSE)</f>
        <v>1347</v>
      </c>
      <c r="P170" s="1" t="str">
        <f>VLOOKUP($D170,schermers!$C:$O,5,FALSE)</f>
        <v>Heren</v>
      </c>
      <c r="Q170" s="1" t="str">
        <f>VLOOKUP($D170,schermers!$C:$O,6,FALSE)</f>
        <v>Degen</v>
      </c>
      <c r="R170" s="1" t="str">
        <f>VLOOKUP(P170,lookups!A:B,2,FALSE)&amp;VLOOKUP(aanmeldingen!Q170,lookups!D:E,2,FALSE)&amp;VLOOKUP(I170,lookups!G:H,2,FALSE)</f>
        <v>HDS</v>
      </c>
      <c r="S170" s="1" t="str">
        <f>VLOOKUP(E170,wedstrijden!B:G,6,FALSE)</f>
        <v>FRA</v>
      </c>
      <c r="T170" s="1" t="str">
        <f>VLOOKUP($D170,schermers!$C:$O,8,FALSE)</f>
        <v>SCA</v>
      </c>
      <c r="U170" s="1" t="str">
        <f>IFERROR(VLOOKUP($D170,schermers!$C:$O,13,FALSE),"-")</f>
        <v>-</v>
      </c>
      <c r="V170" s="15">
        <f>IFERROR(VLOOKUP(E170,wedstrijden!B:H,7,FALSE),0)</f>
        <v>43407</v>
      </c>
      <c r="W170" s="15">
        <f>IFERROR(VLOOKUP(E170,wedstrijden!B:I,8,FALSE),0)</f>
        <v>43408</v>
      </c>
      <c r="X170" s="94">
        <f>IF(ISERROR(VLOOKUP(I170,lookups!G:I,3,FALSE)),0,IF(VLOOKUP(I170,lookups!G:I,3,FALSE)=0,0,VLOOKUP(I170,lookups!G:I,3,FALSE)))</f>
        <v>0</v>
      </c>
      <c r="Y170" s="54">
        <f t="shared" ca="1" si="32"/>
        <v>999999999</v>
      </c>
      <c r="Z170" s="54">
        <f t="shared" si="33"/>
        <v>86112221</v>
      </c>
      <c r="AA170" s="54">
        <f>IF(LEFT(J170,2)&lt;&gt;"ok","-",IF(M170&lt;&gt;"","-",VLOOKUP(P170&amp;Q170&amp;I170&amp;H170,wedstrijden!A:B,2,FALSE)))</f>
        <v>86</v>
      </c>
      <c r="AB170" s="54">
        <f t="shared" ca="1" si="34"/>
        <v>0</v>
      </c>
      <c r="AC170" s="54">
        <f t="shared" si="35"/>
        <v>1</v>
      </c>
      <c r="AD170" s="54">
        <f t="shared" si="36"/>
        <v>1</v>
      </c>
      <c r="AE170" s="54">
        <f t="shared" si="37"/>
        <v>0</v>
      </c>
      <c r="AF170" s="54">
        <f t="shared" si="38"/>
        <v>1</v>
      </c>
      <c r="AG170" s="54">
        <f t="shared" si="39"/>
        <v>1</v>
      </c>
      <c r="AH170" s="54">
        <f t="shared" si="40"/>
        <v>1</v>
      </c>
      <c r="AI170" s="54">
        <f t="shared" si="41"/>
        <v>1</v>
      </c>
      <c r="AJ170" s="54">
        <f t="shared" si="42"/>
        <v>1</v>
      </c>
      <c r="AK170" s="54">
        <f t="shared" ca="1" si="43"/>
        <v>1</v>
      </c>
      <c r="AL170" s="1" t="str">
        <f>VLOOKUP(D170,schermers!C:T,16,FALSE)</f>
        <v>XXX</v>
      </c>
    </row>
    <row r="171" spans="1:38" x14ac:dyDescent="0.2">
      <c r="A171" s="54">
        <f t="shared" si="44"/>
        <v>169</v>
      </c>
      <c r="B171" s="54">
        <f t="shared" si="30"/>
        <v>78</v>
      </c>
      <c r="C171" s="54" t="str">
        <f t="shared" ca="1" si="31"/>
        <v/>
      </c>
      <c r="D171" s="54">
        <f>VLOOKUP(F171&amp;G171,schermers!B:C,2,FALSE)</f>
        <v>114479</v>
      </c>
      <c r="E171" s="54">
        <f>VLOOKUP(P171&amp;Q171&amp;I171&amp;H171,wedstrijden!A:B,2,FALSE)</f>
        <v>30</v>
      </c>
      <c r="F171" s="41" t="s">
        <v>2598</v>
      </c>
      <c r="G171" s="41" t="s">
        <v>2599</v>
      </c>
      <c r="H171" s="41" t="s">
        <v>662</v>
      </c>
      <c r="I171" s="41" t="s">
        <v>915</v>
      </c>
      <c r="J171" s="63" t="s">
        <v>848</v>
      </c>
      <c r="K171" s="16">
        <v>43330</v>
      </c>
      <c r="L171" s="8">
        <v>43348</v>
      </c>
      <c r="O171" s="54">
        <f>VLOOKUP(D171&amp;R171,Ranglijst!D:E,2,FALSE)</f>
        <v>1572</v>
      </c>
      <c r="P171" s="1" t="str">
        <f>VLOOKUP($D171,schermers!$C:$O,5,FALSE)</f>
        <v>Dames</v>
      </c>
      <c r="Q171" s="1" t="str">
        <f>VLOOKUP($D171,schermers!$C:$O,6,FALSE)</f>
        <v>Floret</v>
      </c>
      <c r="R171" s="1" t="str">
        <f>VLOOKUP(P171,lookups!A:B,2,FALSE)&amp;VLOOKUP(aanmeldingen!Q171,lookups!D:E,2,FALSE)&amp;VLOOKUP(I171,lookups!G:H,2,FALSE)</f>
        <v>DFC</v>
      </c>
      <c r="S171" s="1" t="str">
        <f>VLOOKUP(E171,wedstrijden!B:G,6,FALSE)</f>
        <v>GBR</v>
      </c>
      <c r="T171" s="1" t="str">
        <f>VLOOKUP($D171,schermers!$C:$O,8,FALSE)</f>
        <v>PRI</v>
      </c>
      <c r="U171" s="1" t="str">
        <f>IFERROR(VLOOKUP($D171,schermers!$C:$O,13,FALSE),"-")</f>
        <v>-</v>
      </c>
      <c r="V171" s="15">
        <f>IFERROR(VLOOKUP(E171,wedstrijden!B:H,7,FALSE),0)</f>
        <v>43372</v>
      </c>
      <c r="W171" s="15">
        <f>IFERROR(VLOOKUP(E171,wedstrijden!B:I,8,FALSE),0)</f>
        <v>43373</v>
      </c>
      <c r="X171" s="94">
        <f>IF(ISERROR(VLOOKUP(I171,lookups!G:I,3,FALSE)),0,IF(VLOOKUP(I171,lookups!G:I,3,FALSE)=0,0,VLOOKUP(I171,lookups!G:I,3,FALSE)))</f>
        <v>500</v>
      </c>
      <c r="Y171" s="54">
        <f t="shared" ca="1" si="32"/>
        <v>999999999</v>
      </c>
      <c r="Z171" s="54">
        <f t="shared" si="33"/>
        <v>30114479</v>
      </c>
      <c r="AA171" s="54">
        <f>IF(LEFT(J171,2)&lt;&gt;"ok","-",IF(M171&lt;&gt;"","-",VLOOKUP(P171&amp;Q171&amp;I171&amp;H171,wedstrijden!A:B,2,FALSE)))</f>
        <v>30</v>
      </c>
      <c r="AB171" s="54">
        <f t="shared" ca="1" si="34"/>
        <v>0</v>
      </c>
      <c r="AC171" s="54">
        <f t="shared" si="35"/>
        <v>1</v>
      </c>
      <c r="AD171" s="54">
        <f t="shared" si="36"/>
        <v>1</v>
      </c>
      <c r="AE171" s="54">
        <f t="shared" si="37"/>
        <v>0</v>
      </c>
      <c r="AF171" s="54">
        <f t="shared" si="38"/>
        <v>1</v>
      </c>
      <c r="AG171" s="54">
        <f t="shared" si="39"/>
        <v>1</v>
      </c>
      <c r="AH171" s="54">
        <f t="shared" si="40"/>
        <v>1</v>
      </c>
      <c r="AI171" s="54">
        <f t="shared" si="41"/>
        <v>1</v>
      </c>
      <c r="AJ171" s="54">
        <f t="shared" si="42"/>
        <v>1</v>
      </c>
      <c r="AK171" s="54">
        <f t="shared" ca="1" si="43"/>
        <v>1</v>
      </c>
      <c r="AL171" s="1" t="str">
        <f>VLOOKUP(D171,schermers!C:T,16,FALSE)</f>
        <v>XXX</v>
      </c>
    </row>
    <row r="172" spans="1:38" x14ac:dyDescent="0.2">
      <c r="A172" s="54">
        <f t="shared" si="44"/>
        <v>170</v>
      </c>
      <c r="B172" s="54">
        <f t="shared" si="30"/>
        <v>162</v>
      </c>
      <c r="C172" s="54" t="str">
        <f t="shared" ca="1" si="31"/>
        <v/>
      </c>
      <c r="D172" s="54">
        <f>VLOOKUP(F172&amp;G172,schermers!B:C,2,FALSE)</f>
        <v>114853</v>
      </c>
      <c r="E172" s="54">
        <f>VLOOKUP(P172&amp;Q172&amp;I172&amp;H172,wedstrijden!A:B,2,FALSE)</f>
        <v>93</v>
      </c>
      <c r="F172" s="41" t="s">
        <v>1159</v>
      </c>
      <c r="G172" s="41" t="s">
        <v>120</v>
      </c>
      <c r="H172" s="41" t="s">
        <v>2550</v>
      </c>
      <c r="I172" s="41" t="s">
        <v>480</v>
      </c>
      <c r="J172" s="63" t="s">
        <v>848</v>
      </c>
      <c r="K172" s="16">
        <v>43331</v>
      </c>
      <c r="L172" s="8">
        <v>43386</v>
      </c>
      <c r="O172" s="54">
        <f>VLOOKUP(D172&amp;R172,Ranglijst!D:E,2,FALSE)</f>
        <v>1141</v>
      </c>
      <c r="P172" s="1" t="str">
        <f>VLOOKUP($D172,schermers!$C:$O,5,FALSE)</f>
        <v>Heren</v>
      </c>
      <c r="Q172" s="1" t="str">
        <f>VLOOKUP($D172,schermers!$C:$O,6,FALSE)</f>
        <v>Floret</v>
      </c>
      <c r="R172" s="1" t="str">
        <f>VLOOKUP(P172,lookups!A:B,2,FALSE)&amp;VLOOKUP(aanmeldingen!Q172,lookups!D:E,2,FALSE)&amp;VLOOKUP(I172,lookups!G:H,2,FALSE)</f>
        <v>HFJ</v>
      </c>
      <c r="S172" s="1" t="str">
        <f>VLOOKUP(E172,wedstrijden!B:G,6,FALSE)</f>
        <v>GBR</v>
      </c>
      <c r="T172" s="1" t="str">
        <f>VLOOKUP($D172,schermers!$C:$O,8,FALSE)</f>
        <v>AMS</v>
      </c>
      <c r="U172" s="1" t="str">
        <f>IFERROR(VLOOKUP($D172,schermers!$C:$O,13,FALSE),"-")</f>
        <v>FIE08062000001</v>
      </c>
      <c r="V172" s="15">
        <f>IFERROR(VLOOKUP(E172,wedstrijden!B:H,7,FALSE),0)</f>
        <v>43407</v>
      </c>
      <c r="W172" s="15">
        <f>IFERROR(VLOOKUP(E172,wedstrijden!B:I,8,FALSE),0)</f>
        <v>43408</v>
      </c>
      <c r="X172" s="94">
        <f>IF(ISERROR(VLOOKUP(I172,lookups!G:I,3,FALSE)),0,IF(VLOOKUP(I172,lookups!G:I,3,FALSE)=0,0,VLOOKUP(I172,lookups!G:I,3,FALSE)))</f>
        <v>800</v>
      </c>
      <c r="Y172" s="54">
        <f t="shared" ca="1" si="32"/>
        <v>999999999</v>
      </c>
      <c r="Z172" s="54">
        <f t="shared" si="33"/>
        <v>93114853</v>
      </c>
      <c r="AA172" s="54">
        <f>IF(LEFT(J172,2)&lt;&gt;"ok","-",IF(M172&lt;&gt;"","-",VLOOKUP(P172&amp;Q172&amp;I172&amp;H172,wedstrijden!A:B,2,FALSE)))</f>
        <v>93</v>
      </c>
      <c r="AB172" s="54">
        <f t="shared" ca="1" si="34"/>
        <v>0</v>
      </c>
      <c r="AC172" s="54">
        <f t="shared" si="35"/>
        <v>1</v>
      </c>
      <c r="AD172" s="54">
        <f t="shared" si="36"/>
        <v>1</v>
      </c>
      <c r="AE172" s="54">
        <f t="shared" si="37"/>
        <v>0</v>
      </c>
      <c r="AF172" s="54">
        <f t="shared" si="38"/>
        <v>1</v>
      </c>
      <c r="AG172" s="54">
        <f t="shared" si="39"/>
        <v>1</v>
      </c>
      <c r="AH172" s="54">
        <f t="shared" si="40"/>
        <v>1</v>
      </c>
      <c r="AI172" s="54">
        <f t="shared" si="41"/>
        <v>1</v>
      </c>
      <c r="AJ172" s="54">
        <f t="shared" si="42"/>
        <v>1</v>
      </c>
      <c r="AK172" s="54">
        <f t="shared" ca="1" si="43"/>
        <v>1</v>
      </c>
      <c r="AL172" s="1" t="str">
        <f>VLOOKUP(D172,schermers!C:T,16,FALSE)</f>
        <v>XXX</v>
      </c>
    </row>
    <row r="173" spans="1:38" x14ac:dyDescent="0.2">
      <c r="A173" s="54">
        <f t="shared" si="44"/>
        <v>171</v>
      </c>
      <c r="B173" s="54">
        <f t="shared" si="30"/>
        <v>170</v>
      </c>
      <c r="C173" s="54" t="str">
        <f t="shared" ca="1" si="31"/>
        <v/>
      </c>
      <c r="D173" s="54">
        <f>VLOOKUP(F173&amp;G173,schermers!B:C,2,FALSE)</f>
        <v>114853</v>
      </c>
      <c r="E173" s="54">
        <f>VLOOKUP(P173&amp;Q173&amp;I173&amp;H173,wedstrijden!A:B,2,FALSE)</f>
        <v>94</v>
      </c>
      <c r="F173" s="41" t="s">
        <v>1159</v>
      </c>
      <c r="G173" s="41" t="s">
        <v>120</v>
      </c>
      <c r="H173" s="41" t="s">
        <v>2550</v>
      </c>
      <c r="I173" s="41" t="s">
        <v>936</v>
      </c>
      <c r="J173" s="63" t="s">
        <v>848</v>
      </c>
      <c r="K173" s="16">
        <v>43331</v>
      </c>
      <c r="L173" s="8">
        <v>43386</v>
      </c>
      <c r="O173" s="54">
        <f>VLOOKUP(D173&amp;R173,Ranglijst!D:E,2,FALSE)</f>
        <v>889</v>
      </c>
      <c r="P173" s="1" t="str">
        <f>VLOOKUP($D173,schermers!$C:$O,5,FALSE)</f>
        <v>Heren</v>
      </c>
      <c r="Q173" s="1" t="str">
        <f>VLOOKUP($D173,schermers!$C:$O,6,FALSE)</f>
        <v>Floret</v>
      </c>
      <c r="R173" s="1" t="str">
        <f>VLOOKUP(P173,lookups!A:B,2,FALSE)&amp;VLOOKUP(aanmeldingen!Q173,lookups!D:E,2,FALSE)&amp;VLOOKUP(I173,lookups!G:H,2,FALSE)</f>
        <v>HFS</v>
      </c>
      <c r="S173" s="1" t="str">
        <f>VLOOKUP(E173,wedstrijden!B:G,6,FALSE)</f>
        <v>GBR</v>
      </c>
      <c r="T173" s="1" t="str">
        <f>VLOOKUP($D173,schermers!$C:$O,8,FALSE)</f>
        <v>AMS</v>
      </c>
      <c r="U173" s="1" t="str">
        <f>IFERROR(VLOOKUP($D173,schermers!$C:$O,13,FALSE),"-")</f>
        <v>FIE08062000001</v>
      </c>
      <c r="V173" s="15">
        <f>IFERROR(VLOOKUP(E173,wedstrijden!B:H,7,FALSE),0)</f>
        <v>43407</v>
      </c>
      <c r="W173" s="15">
        <f>IFERROR(VLOOKUP(E173,wedstrijden!B:I,8,FALSE),0)</f>
        <v>43408</v>
      </c>
      <c r="X173" s="94">
        <f>IF(ISERROR(VLOOKUP(I173,lookups!G:I,3,FALSE)),0,IF(VLOOKUP(I173,lookups!G:I,3,FALSE)=0,0,VLOOKUP(I173,lookups!G:I,3,FALSE)))</f>
        <v>0</v>
      </c>
      <c r="Y173" s="54">
        <f t="shared" ca="1" si="32"/>
        <v>999999999</v>
      </c>
      <c r="Z173" s="54">
        <f t="shared" si="33"/>
        <v>94114853</v>
      </c>
      <c r="AA173" s="54">
        <f>IF(LEFT(J173,2)&lt;&gt;"ok","-",IF(M173&lt;&gt;"","-",VLOOKUP(P173&amp;Q173&amp;I173&amp;H173,wedstrijden!A:B,2,FALSE)))</f>
        <v>94</v>
      </c>
      <c r="AB173" s="54">
        <f t="shared" ca="1" si="34"/>
        <v>0</v>
      </c>
      <c r="AC173" s="54">
        <f t="shared" si="35"/>
        <v>1</v>
      </c>
      <c r="AD173" s="54">
        <f t="shared" si="36"/>
        <v>1</v>
      </c>
      <c r="AE173" s="54">
        <f t="shared" si="37"/>
        <v>0</v>
      </c>
      <c r="AF173" s="54">
        <f t="shared" si="38"/>
        <v>1</v>
      </c>
      <c r="AG173" s="54">
        <f t="shared" si="39"/>
        <v>1</v>
      </c>
      <c r="AH173" s="54">
        <f t="shared" si="40"/>
        <v>1</v>
      </c>
      <c r="AI173" s="54">
        <f t="shared" si="41"/>
        <v>1</v>
      </c>
      <c r="AJ173" s="54">
        <f t="shared" si="42"/>
        <v>1</v>
      </c>
      <c r="AK173" s="54">
        <f t="shared" ca="1" si="43"/>
        <v>1</v>
      </c>
      <c r="AL173" s="1" t="str">
        <f>VLOOKUP(D173,schermers!C:T,16,FALSE)</f>
        <v>XXX</v>
      </c>
    </row>
    <row r="174" spans="1:38" x14ac:dyDescent="0.2">
      <c r="A174" s="54">
        <f t="shared" si="44"/>
        <v>172</v>
      </c>
      <c r="B174" s="54">
        <f t="shared" si="30"/>
        <v>172</v>
      </c>
      <c r="C174" s="54" t="str">
        <f t="shared" ca="1" si="31"/>
        <v/>
      </c>
      <c r="D174" s="54">
        <f>VLOOKUP(F174&amp;G174,schermers!B:C,2,FALSE)</f>
        <v>108306</v>
      </c>
      <c r="E174" s="54">
        <f>VLOOKUP(P174&amp;Q174&amp;I174&amp;H174,wedstrijden!A:B,2,FALSE)</f>
        <v>100</v>
      </c>
      <c r="F174" s="41" t="s">
        <v>1229</v>
      </c>
      <c r="G174" s="41" t="s">
        <v>603</v>
      </c>
      <c r="H174" s="41" t="s">
        <v>492</v>
      </c>
      <c r="I174" s="41" t="s">
        <v>504</v>
      </c>
      <c r="J174" s="63" t="s">
        <v>848</v>
      </c>
      <c r="K174" s="16">
        <v>43331</v>
      </c>
      <c r="L174" s="8">
        <v>43386</v>
      </c>
      <c r="O174" s="54">
        <f>VLOOKUP(D174&amp;R174,Ranglijst!D:E,2,FALSE)</f>
        <v>2279</v>
      </c>
      <c r="P174" s="1" t="str">
        <f>VLOOKUP($D174,schermers!$C:$O,5,FALSE)</f>
        <v>Heren</v>
      </c>
      <c r="Q174" s="1" t="str">
        <f>VLOOKUP($D174,schermers!$C:$O,6,FALSE)</f>
        <v>Floret</v>
      </c>
      <c r="R174" s="1" t="str">
        <f>VLOOKUP(P174,lookups!A:B,2,FALSE)&amp;VLOOKUP(aanmeldingen!Q174,lookups!D:E,2,FALSE)&amp;VLOOKUP(I174,lookups!G:H,2,FALSE)</f>
        <v>HFS</v>
      </c>
      <c r="S174" s="1" t="str">
        <f>VLOOKUP(E174,wedstrijden!B:G,6,FALSE)</f>
        <v>GER</v>
      </c>
      <c r="T174" s="1" t="str">
        <f>VLOOKUP($D174,schermers!$C:$O,8,FALSE)</f>
        <v>AMS</v>
      </c>
      <c r="U174" s="1" t="str">
        <f>IFERROR(VLOOKUP($D174,schermers!$C:$O,13,FALSE),"-")</f>
        <v>FIE21071993003</v>
      </c>
      <c r="V174" s="15">
        <f>IFERROR(VLOOKUP(E174,wedstrijden!B:H,7,FALSE),0)</f>
        <v>43413</v>
      </c>
      <c r="W174" s="15">
        <f>IFERROR(VLOOKUP(E174,wedstrijden!B:I,8,FALSE),0)</f>
        <v>43414</v>
      </c>
      <c r="X174" s="94">
        <f>IF(ISERROR(VLOOKUP(I174,lookups!G:I,3,FALSE)),0,IF(VLOOKUP(I174,lookups!G:I,3,FALSE)=0,0,VLOOKUP(I174,lookups!G:I,3,FALSE)))</f>
        <v>1000</v>
      </c>
      <c r="Y174" s="54">
        <f t="shared" ca="1" si="32"/>
        <v>999999999</v>
      </c>
      <c r="Z174" s="54">
        <f t="shared" si="33"/>
        <v>100108306</v>
      </c>
      <c r="AA174" s="54">
        <f>IF(LEFT(J174,2)&lt;&gt;"ok","-",IF(M174&lt;&gt;"","-",VLOOKUP(P174&amp;Q174&amp;I174&amp;H174,wedstrijden!A:B,2,FALSE)))</f>
        <v>100</v>
      </c>
      <c r="AB174" s="54">
        <f t="shared" ca="1" si="34"/>
        <v>0</v>
      </c>
      <c r="AC174" s="54">
        <f t="shared" si="35"/>
        <v>1</v>
      </c>
      <c r="AD174" s="54">
        <f t="shared" si="36"/>
        <v>1</v>
      </c>
      <c r="AE174" s="54">
        <f t="shared" si="37"/>
        <v>0</v>
      </c>
      <c r="AF174" s="54">
        <f t="shared" si="38"/>
        <v>1</v>
      </c>
      <c r="AG174" s="54">
        <f t="shared" si="39"/>
        <v>0</v>
      </c>
      <c r="AH174" s="54">
        <f t="shared" si="40"/>
        <v>0</v>
      </c>
      <c r="AI174" s="54">
        <f t="shared" si="41"/>
        <v>0</v>
      </c>
      <c r="AJ174" s="54">
        <f t="shared" si="42"/>
        <v>0</v>
      </c>
      <c r="AK174" s="54">
        <f t="shared" ca="1" si="43"/>
        <v>0</v>
      </c>
      <c r="AL174" s="1" t="str">
        <f>VLOOKUP(D174,schermers!C:T,16,FALSE)</f>
        <v>XXX</v>
      </c>
    </row>
    <row r="175" spans="1:38" x14ac:dyDescent="0.2">
      <c r="A175" s="54">
        <f t="shared" si="44"/>
        <v>173</v>
      </c>
      <c r="B175" s="54">
        <f t="shared" si="30"/>
        <v>128</v>
      </c>
      <c r="C175" s="54" t="str">
        <f t="shared" ca="1" si="31"/>
        <v/>
      </c>
      <c r="D175" s="54">
        <f>VLOOKUP(F175&amp;G175,schermers!B:C,2,FALSE)</f>
        <v>108306</v>
      </c>
      <c r="E175" s="54">
        <f>VLOOKUP(P175&amp;Q175&amp;I175&amp;H175,wedstrijden!A:B,2,FALSE)</f>
        <v>82</v>
      </c>
      <c r="F175" s="41" t="s">
        <v>1229</v>
      </c>
      <c r="G175" s="41" t="s">
        <v>603</v>
      </c>
      <c r="H175" s="41" t="s">
        <v>2567</v>
      </c>
      <c r="I175" s="41" t="s">
        <v>936</v>
      </c>
      <c r="J175" s="63" t="s">
        <v>848</v>
      </c>
      <c r="K175" s="16">
        <v>43331</v>
      </c>
      <c r="L175" s="8">
        <v>43373</v>
      </c>
      <c r="O175" s="54">
        <f>VLOOKUP(D175&amp;R175,Ranglijst!D:E,2,FALSE)</f>
        <v>2279</v>
      </c>
      <c r="P175" s="1" t="str">
        <f>VLOOKUP($D175,schermers!$C:$O,5,FALSE)</f>
        <v>Heren</v>
      </c>
      <c r="Q175" s="1" t="str">
        <f>VLOOKUP($D175,schermers!$C:$O,6,FALSE)</f>
        <v>Floret</v>
      </c>
      <c r="R175" s="1" t="str">
        <f>VLOOKUP(P175,lookups!A:B,2,FALSE)&amp;VLOOKUP(aanmeldingen!Q175,lookups!D:E,2,FALSE)&amp;VLOOKUP(I175,lookups!G:H,2,FALSE)</f>
        <v>HFS</v>
      </c>
      <c r="S175" s="1" t="str">
        <f>VLOOKUP(E175,wedstrijden!B:G,6,FALSE)</f>
        <v>FRA</v>
      </c>
      <c r="T175" s="1" t="str">
        <f>VLOOKUP($D175,schermers!$C:$O,8,FALSE)</f>
        <v>AMS</v>
      </c>
      <c r="U175" s="1" t="str">
        <f>IFERROR(VLOOKUP($D175,schermers!$C:$O,13,FALSE),"-")</f>
        <v>FIE21071993003</v>
      </c>
      <c r="V175" s="15">
        <f>IFERROR(VLOOKUP(E175,wedstrijden!B:H,7,FALSE),0)</f>
        <v>43400</v>
      </c>
      <c r="W175" s="15">
        <f>IFERROR(VLOOKUP(E175,wedstrijden!B:I,8,FALSE),0)</f>
        <v>43401</v>
      </c>
      <c r="X175" s="94">
        <f>IF(ISERROR(VLOOKUP(I175,lookups!G:I,3,FALSE)),0,IF(VLOOKUP(I175,lookups!G:I,3,FALSE)=0,0,VLOOKUP(I175,lookups!G:I,3,FALSE)))</f>
        <v>0</v>
      </c>
      <c r="Y175" s="54">
        <f t="shared" ca="1" si="32"/>
        <v>999999999</v>
      </c>
      <c r="Z175" s="54">
        <f t="shared" si="33"/>
        <v>82108306</v>
      </c>
      <c r="AA175" s="54">
        <f>IF(LEFT(J175,2)&lt;&gt;"ok","-",IF(M175&lt;&gt;"","-",VLOOKUP(P175&amp;Q175&amp;I175&amp;H175,wedstrijden!A:B,2,FALSE)))</f>
        <v>82</v>
      </c>
      <c r="AB175" s="54">
        <f t="shared" ca="1" si="34"/>
        <v>0</v>
      </c>
      <c r="AC175" s="54">
        <f t="shared" si="35"/>
        <v>1</v>
      </c>
      <c r="AD175" s="54">
        <f t="shared" si="36"/>
        <v>1</v>
      </c>
      <c r="AE175" s="54">
        <f t="shared" si="37"/>
        <v>0</v>
      </c>
      <c r="AF175" s="54">
        <f t="shared" si="38"/>
        <v>1</v>
      </c>
      <c r="AG175" s="54">
        <f t="shared" si="39"/>
        <v>1</v>
      </c>
      <c r="AH175" s="54">
        <f t="shared" si="40"/>
        <v>1</v>
      </c>
      <c r="AI175" s="54">
        <f t="shared" si="41"/>
        <v>1</v>
      </c>
      <c r="AJ175" s="54">
        <f t="shared" si="42"/>
        <v>1</v>
      </c>
      <c r="AK175" s="54">
        <f t="shared" ca="1" si="43"/>
        <v>1</v>
      </c>
      <c r="AL175" s="1" t="str">
        <f>VLOOKUP(D175,schermers!C:T,16,FALSE)</f>
        <v>XXX</v>
      </c>
    </row>
    <row r="176" spans="1:38" x14ac:dyDescent="0.2">
      <c r="A176" s="54">
        <f t="shared" si="44"/>
        <v>174</v>
      </c>
      <c r="B176" s="54">
        <f t="shared" si="30"/>
        <v>339</v>
      </c>
      <c r="C176" s="54" t="str">
        <f t="shared" ca="1" si="31"/>
        <v/>
      </c>
      <c r="D176" s="54">
        <f>VLOOKUP(F176&amp;G176,schermers!B:C,2,FALSE)</f>
        <v>115309</v>
      </c>
      <c r="E176" s="54">
        <f>VLOOKUP(P176&amp;Q176&amp;I176&amp;H176,wedstrijden!A:B,2,FALSE)</f>
        <v>188</v>
      </c>
      <c r="F176" s="41" t="s">
        <v>2086</v>
      </c>
      <c r="G176" s="41" t="s">
        <v>2087</v>
      </c>
      <c r="H176" s="41" t="s">
        <v>494</v>
      </c>
      <c r="I176" s="41" t="s">
        <v>915</v>
      </c>
      <c r="J176" s="63" t="s">
        <v>848</v>
      </c>
      <c r="K176" s="16">
        <v>43331</v>
      </c>
      <c r="L176" s="8">
        <v>43408</v>
      </c>
      <c r="O176" s="54">
        <f>VLOOKUP(D176&amp;R176,Ranglijst!D:E,2,FALSE)</f>
        <v>3140</v>
      </c>
      <c r="P176" s="1" t="str">
        <f>VLOOKUP($D176,schermers!$C:$O,5,FALSE)</f>
        <v>Dames</v>
      </c>
      <c r="Q176" s="1" t="str">
        <f>VLOOKUP($D176,schermers!$C:$O,6,FALSE)</f>
        <v>Floret</v>
      </c>
      <c r="R176" s="1" t="str">
        <f>VLOOKUP(P176,lookups!A:B,2,FALSE)&amp;VLOOKUP(aanmeldingen!Q176,lookups!D:E,2,FALSE)&amp;VLOOKUP(I176,lookups!G:H,2,FALSE)</f>
        <v>DFC</v>
      </c>
      <c r="S176" s="1" t="str">
        <f>VLOOKUP(E176,wedstrijden!B:G,6,FALSE)</f>
        <v>GER</v>
      </c>
      <c r="T176" s="1" t="str">
        <f>VLOOKUP($D176,schermers!$C:$O,8,FALSE)</f>
        <v>AMS</v>
      </c>
      <c r="U176" s="1" t="str">
        <f>IFERROR(VLOOKUP($D176,schermers!$C:$O,13,FALSE),"-")</f>
        <v>FIE25012004000</v>
      </c>
      <c r="V176" s="15">
        <f>IFERROR(VLOOKUP(E176,wedstrijden!B:H,7,FALSE),0)</f>
        <v>43449</v>
      </c>
      <c r="W176" s="15">
        <f>IFERROR(VLOOKUP(E176,wedstrijden!B:I,8,FALSE),0)</f>
        <v>43450</v>
      </c>
      <c r="X176" s="94">
        <f>IF(ISERROR(VLOOKUP(I176,lookups!G:I,3,FALSE)),0,IF(VLOOKUP(I176,lookups!G:I,3,FALSE)=0,0,VLOOKUP(I176,lookups!G:I,3,FALSE)))</f>
        <v>500</v>
      </c>
      <c r="Y176" s="54">
        <f t="shared" ca="1" si="32"/>
        <v>999999999</v>
      </c>
      <c r="Z176" s="54">
        <f t="shared" si="33"/>
        <v>188115309</v>
      </c>
      <c r="AA176" s="54">
        <f>IF(LEFT(J176,2)&lt;&gt;"ok","-",IF(M176&lt;&gt;"","-",VLOOKUP(P176&amp;Q176&amp;I176&amp;H176,wedstrijden!A:B,2,FALSE)))</f>
        <v>188</v>
      </c>
      <c r="AB176" s="54">
        <f t="shared" ca="1" si="34"/>
        <v>0</v>
      </c>
      <c r="AC176" s="54">
        <f t="shared" si="35"/>
        <v>1</v>
      </c>
      <c r="AD176" s="54">
        <f t="shared" si="36"/>
        <v>1</v>
      </c>
      <c r="AE176" s="54">
        <f t="shared" si="37"/>
        <v>0</v>
      </c>
      <c r="AF176" s="54">
        <f t="shared" si="38"/>
        <v>1</v>
      </c>
      <c r="AG176" s="54">
        <f t="shared" si="39"/>
        <v>1</v>
      </c>
      <c r="AH176" s="54">
        <f t="shared" si="40"/>
        <v>1</v>
      </c>
      <c r="AI176" s="54">
        <f t="shared" si="41"/>
        <v>1</v>
      </c>
      <c r="AJ176" s="54">
        <f t="shared" si="42"/>
        <v>1</v>
      </c>
      <c r="AK176" s="54">
        <f t="shared" ca="1" si="43"/>
        <v>1</v>
      </c>
      <c r="AL176" s="1" t="str">
        <f>VLOOKUP(D176,schermers!C:T,16,FALSE)</f>
        <v>XXX</v>
      </c>
    </row>
    <row r="177" spans="1:38" x14ac:dyDescent="0.2">
      <c r="A177" s="54">
        <f t="shared" si="44"/>
        <v>175</v>
      </c>
      <c r="B177" s="54">
        <f t="shared" si="30"/>
        <v>179</v>
      </c>
      <c r="C177" s="54" t="str">
        <f t="shared" ca="1" si="31"/>
        <v/>
      </c>
      <c r="D177" s="54">
        <f>VLOOKUP(F177&amp;G177,schermers!B:C,2,FALSE)</f>
        <v>115309</v>
      </c>
      <c r="E177" s="54">
        <f>VLOOKUP(P177&amp;Q177&amp;I177&amp;H177,wedstrijden!A:B,2,FALSE)</f>
        <v>103</v>
      </c>
      <c r="F177" s="41" t="s">
        <v>2086</v>
      </c>
      <c r="G177" s="41" t="s">
        <v>2087</v>
      </c>
      <c r="H177" s="41" t="s">
        <v>484</v>
      </c>
      <c r="I177" s="41" t="s">
        <v>915</v>
      </c>
      <c r="J177" s="63" t="s">
        <v>848</v>
      </c>
      <c r="K177" s="16">
        <v>43331</v>
      </c>
      <c r="L177" s="8">
        <v>43386</v>
      </c>
      <c r="O177" s="54">
        <f>VLOOKUP(D177&amp;R177,Ranglijst!D:E,2,FALSE)</f>
        <v>3140</v>
      </c>
      <c r="P177" s="1" t="str">
        <f>VLOOKUP($D177,schermers!$C:$O,5,FALSE)</f>
        <v>Dames</v>
      </c>
      <c r="Q177" s="1" t="str">
        <f>VLOOKUP($D177,schermers!$C:$O,6,FALSE)</f>
        <v>Floret</v>
      </c>
      <c r="R177" s="1" t="str">
        <f>VLOOKUP(P177,lookups!A:B,2,FALSE)&amp;VLOOKUP(aanmeldingen!Q177,lookups!D:E,2,FALSE)&amp;VLOOKUP(I177,lookups!G:H,2,FALSE)</f>
        <v>DFC</v>
      </c>
      <c r="S177" s="1" t="str">
        <f>VLOOKUP(E177,wedstrijden!B:G,6,FALSE)</f>
        <v>HUN</v>
      </c>
      <c r="T177" s="1" t="str">
        <f>VLOOKUP($D177,schermers!$C:$O,8,FALSE)</f>
        <v>AMS</v>
      </c>
      <c r="U177" s="1" t="str">
        <f>IFERROR(VLOOKUP($D177,schermers!$C:$O,13,FALSE),"-")</f>
        <v>FIE25012004000</v>
      </c>
      <c r="V177" s="15">
        <f>IFERROR(VLOOKUP(E177,wedstrijden!B:H,7,FALSE),0)</f>
        <v>43413</v>
      </c>
      <c r="W177" s="15">
        <f>IFERROR(VLOOKUP(E177,wedstrijden!B:I,8,FALSE),0)</f>
        <v>43415</v>
      </c>
      <c r="X177" s="94">
        <f>IF(ISERROR(VLOOKUP(I177,lookups!G:I,3,FALSE)),0,IF(VLOOKUP(I177,lookups!G:I,3,FALSE)=0,0,VLOOKUP(I177,lookups!G:I,3,FALSE)))</f>
        <v>500</v>
      </c>
      <c r="Y177" s="54">
        <f t="shared" ca="1" si="32"/>
        <v>999999999</v>
      </c>
      <c r="Z177" s="54">
        <f t="shared" si="33"/>
        <v>103115309</v>
      </c>
      <c r="AA177" s="54">
        <f>IF(LEFT(J177,2)&lt;&gt;"ok","-",IF(M177&lt;&gt;"","-",VLOOKUP(P177&amp;Q177&amp;I177&amp;H177,wedstrijden!A:B,2,FALSE)))</f>
        <v>103</v>
      </c>
      <c r="AB177" s="54">
        <f t="shared" ca="1" si="34"/>
        <v>0</v>
      </c>
      <c r="AC177" s="54">
        <f t="shared" si="35"/>
        <v>1</v>
      </c>
      <c r="AD177" s="54">
        <f t="shared" si="36"/>
        <v>1</v>
      </c>
      <c r="AE177" s="54">
        <f t="shared" si="37"/>
        <v>0</v>
      </c>
      <c r="AF177" s="54">
        <f t="shared" si="38"/>
        <v>1</v>
      </c>
      <c r="AG177" s="54">
        <f t="shared" si="39"/>
        <v>1</v>
      </c>
      <c r="AH177" s="54">
        <f t="shared" si="40"/>
        <v>1</v>
      </c>
      <c r="AI177" s="54">
        <f t="shared" si="41"/>
        <v>1</v>
      </c>
      <c r="AJ177" s="54">
        <f t="shared" si="42"/>
        <v>1</v>
      </c>
      <c r="AK177" s="54">
        <f t="shared" ca="1" si="43"/>
        <v>1</v>
      </c>
      <c r="AL177" s="1" t="str">
        <f>VLOOKUP(D177,schermers!C:T,16,FALSE)</f>
        <v>XXX</v>
      </c>
    </row>
    <row r="178" spans="1:38" x14ac:dyDescent="0.2">
      <c r="A178" s="54">
        <f t="shared" si="44"/>
        <v>176</v>
      </c>
      <c r="B178" s="54">
        <f t="shared" si="30"/>
        <v>220</v>
      </c>
      <c r="C178" s="54" t="str">
        <f t="shared" ca="1" si="31"/>
        <v/>
      </c>
      <c r="D178" s="54">
        <f>VLOOKUP(F178&amp;G178,schermers!B:C,2,FALSE)</f>
        <v>115309</v>
      </c>
      <c r="E178" s="54">
        <f>VLOOKUP(P178&amp;Q178&amp;I178&amp;H178,wedstrijden!A:B,2,FALSE)</f>
        <v>142</v>
      </c>
      <c r="F178" s="41" t="s">
        <v>2086</v>
      </c>
      <c r="G178" s="41" t="s">
        <v>2087</v>
      </c>
      <c r="H178" s="41" t="s">
        <v>497</v>
      </c>
      <c r="I178" s="41" t="s">
        <v>915</v>
      </c>
      <c r="J178" s="63" t="s">
        <v>848</v>
      </c>
      <c r="K178" s="16">
        <v>43331</v>
      </c>
      <c r="L178" s="8">
        <v>43386</v>
      </c>
      <c r="O178" s="54">
        <f>VLOOKUP(D178&amp;R178,Ranglijst!D:E,2,FALSE)</f>
        <v>3140</v>
      </c>
      <c r="P178" s="1" t="str">
        <f>VLOOKUP($D178,schermers!$C:$O,5,FALSE)</f>
        <v>Dames</v>
      </c>
      <c r="Q178" s="1" t="str">
        <f>VLOOKUP($D178,schermers!$C:$O,6,FALSE)</f>
        <v>Floret</v>
      </c>
      <c r="R178" s="1" t="str">
        <f>VLOOKUP(P178,lookups!A:B,2,FALSE)&amp;VLOOKUP(aanmeldingen!Q178,lookups!D:E,2,FALSE)&amp;VLOOKUP(I178,lookups!G:H,2,FALSE)</f>
        <v>DFC</v>
      </c>
      <c r="S178" s="1" t="str">
        <f>VLOOKUP(E178,wedstrijden!B:G,6,FALSE)</f>
        <v>AUT</v>
      </c>
      <c r="T178" s="1" t="str">
        <f>VLOOKUP($D178,schermers!$C:$O,8,FALSE)</f>
        <v>AMS</v>
      </c>
      <c r="U178" s="1" t="str">
        <f>IFERROR(VLOOKUP($D178,schermers!$C:$O,13,FALSE),"-")</f>
        <v>FIE25012004000</v>
      </c>
      <c r="V178" s="15">
        <f>IFERROR(VLOOKUP(E178,wedstrijden!B:H,7,FALSE),0)</f>
        <v>43428</v>
      </c>
      <c r="W178" s="15">
        <f>IFERROR(VLOOKUP(E178,wedstrijden!B:I,8,FALSE),0)</f>
        <v>43429</v>
      </c>
      <c r="X178" s="94">
        <f>IF(ISERROR(VLOOKUP(I178,lookups!G:I,3,FALSE)),0,IF(VLOOKUP(I178,lookups!G:I,3,FALSE)=0,0,VLOOKUP(I178,lookups!G:I,3,FALSE)))</f>
        <v>500</v>
      </c>
      <c r="Y178" s="54">
        <f t="shared" ca="1" si="32"/>
        <v>999999999</v>
      </c>
      <c r="Z178" s="54">
        <f t="shared" si="33"/>
        <v>142115309</v>
      </c>
      <c r="AA178" s="54">
        <f>IF(LEFT(J178,2)&lt;&gt;"ok","-",IF(M178&lt;&gt;"","-",VLOOKUP(P178&amp;Q178&amp;I178&amp;H178,wedstrijden!A:B,2,FALSE)))</f>
        <v>142</v>
      </c>
      <c r="AB178" s="54">
        <f t="shared" ca="1" si="34"/>
        <v>0</v>
      </c>
      <c r="AC178" s="54">
        <f t="shared" si="35"/>
        <v>1</v>
      </c>
      <c r="AD178" s="54">
        <f t="shared" si="36"/>
        <v>1</v>
      </c>
      <c r="AE178" s="54">
        <f t="shared" si="37"/>
        <v>0</v>
      </c>
      <c r="AF178" s="54">
        <f t="shared" si="38"/>
        <v>1</v>
      </c>
      <c r="AG178" s="54">
        <f t="shared" si="39"/>
        <v>1</v>
      </c>
      <c r="AH178" s="54">
        <f t="shared" si="40"/>
        <v>1</v>
      </c>
      <c r="AI178" s="54">
        <f t="shared" si="41"/>
        <v>1</v>
      </c>
      <c r="AJ178" s="54">
        <f t="shared" si="42"/>
        <v>1</v>
      </c>
      <c r="AK178" s="54">
        <f t="shared" ca="1" si="43"/>
        <v>1</v>
      </c>
      <c r="AL178" s="1" t="str">
        <f>VLOOKUP(D178,schermers!C:T,16,FALSE)</f>
        <v>XXX</v>
      </c>
    </row>
    <row r="179" spans="1:38" x14ac:dyDescent="0.2">
      <c r="A179" s="54">
        <f t="shared" si="44"/>
        <v>177</v>
      </c>
      <c r="B179" s="54">
        <f t="shared" si="30"/>
        <v>250</v>
      </c>
      <c r="C179" s="54" t="str">
        <f t="shared" ca="1" si="31"/>
        <v/>
      </c>
      <c r="D179" s="54">
        <f>VLOOKUP(F179&amp;G179,schermers!B:C,2,FALSE)</f>
        <v>115309</v>
      </c>
      <c r="E179" s="54">
        <f>VLOOKUP(P179&amp;Q179&amp;I179&amp;H179,wedstrijden!A:B,2,FALSE)</f>
        <v>154</v>
      </c>
      <c r="F179" s="41" t="s">
        <v>2086</v>
      </c>
      <c r="G179" s="41" t="s">
        <v>2087</v>
      </c>
      <c r="H179" s="41" t="s">
        <v>500</v>
      </c>
      <c r="I179" s="41" t="s">
        <v>915</v>
      </c>
      <c r="J179" s="63" t="s">
        <v>848</v>
      </c>
      <c r="K179" s="16">
        <v>43331</v>
      </c>
      <c r="L179" s="8">
        <v>43408</v>
      </c>
      <c r="O179" s="54">
        <f>VLOOKUP(D179&amp;R179,Ranglijst!D:E,2,FALSE)</f>
        <v>3140</v>
      </c>
      <c r="P179" s="1" t="str">
        <f>VLOOKUP($D179,schermers!$C:$O,5,FALSE)</f>
        <v>Dames</v>
      </c>
      <c r="Q179" s="1" t="str">
        <f>VLOOKUP($D179,schermers!$C:$O,6,FALSE)</f>
        <v>Floret</v>
      </c>
      <c r="R179" s="1" t="str">
        <f>VLOOKUP(P179,lookups!A:B,2,FALSE)&amp;VLOOKUP(aanmeldingen!Q179,lookups!D:E,2,FALSE)&amp;VLOOKUP(I179,lookups!G:H,2,FALSE)</f>
        <v>DFC</v>
      </c>
      <c r="S179" s="1" t="str">
        <f>VLOOKUP(E179,wedstrijden!B:G,6,FALSE)</f>
        <v>FRA</v>
      </c>
      <c r="T179" s="1" t="str">
        <f>VLOOKUP($D179,schermers!$C:$O,8,FALSE)</f>
        <v>AMS</v>
      </c>
      <c r="U179" s="1" t="str">
        <f>IFERROR(VLOOKUP($D179,schermers!$C:$O,13,FALSE),"-")</f>
        <v>FIE25012004000</v>
      </c>
      <c r="V179" s="15">
        <f>IFERROR(VLOOKUP(E179,wedstrijden!B:H,7,FALSE),0)</f>
        <v>43435</v>
      </c>
      <c r="W179" s="15">
        <f>IFERROR(VLOOKUP(E179,wedstrijden!B:I,8,FALSE),0)</f>
        <v>43436</v>
      </c>
      <c r="X179" s="94">
        <f>IF(ISERROR(VLOOKUP(I179,lookups!G:I,3,FALSE)),0,IF(VLOOKUP(I179,lookups!G:I,3,FALSE)=0,0,VLOOKUP(I179,lookups!G:I,3,FALSE)))</f>
        <v>500</v>
      </c>
      <c r="Y179" s="54">
        <f t="shared" ca="1" si="32"/>
        <v>999999999</v>
      </c>
      <c r="Z179" s="54">
        <f t="shared" si="33"/>
        <v>154115309</v>
      </c>
      <c r="AA179" s="54">
        <f>IF(LEFT(J179,2)&lt;&gt;"ok","-",IF(M179&lt;&gt;"","-",VLOOKUP(P179&amp;Q179&amp;I179&amp;H179,wedstrijden!A:B,2,FALSE)))</f>
        <v>154</v>
      </c>
      <c r="AB179" s="54">
        <f t="shared" ca="1" si="34"/>
        <v>0</v>
      </c>
      <c r="AC179" s="54">
        <f t="shared" si="35"/>
        <v>1</v>
      </c>
      <c r="AD179" s="54">
        <f t="shared" si="36"/>
        <v>1</v>
      </c>
      <c r="AE179" s="54">
        <f t="shared" si="37"/>
        <v>0</v>
      </c>
      <c r="AF179" s="54">
        <f t="shared" si="38"/>
        <v>1</v>
      </c>
      <c r="AG179" s="54">
        <f t="shared" si="39"/>
        <v>1</v>
      </c>
      <c r="AH179" s="54">
        <f t="shared" si="40"/>
        <v>1</v>
      </c>
      <c r="AI179" s="54">
        <f t="shared" si="41"/>
        <v>1</v>
      </c>
      <c r="AJ179" s="54">
        <f t="shared" si="42"/>
        <v>1</v>
      </c>
      <c r="AK179" s="54">
        <f t="shared" ca="1" si="43"/>
        <v>1</v>
      </c>
      <c r="AL179" s="1" t="str">
        <f>VLOOKUP(D179,schermers!C:T,16,FALSE)</f>
        <v>XXX</v>
      </c>
    </row>
    <row r="180" spans="1:38" x14ac:dyDescent="0.2">
      <c r="A180" s="54">
        <f t="shared" si="44"/>
        <v>178</v>
      </c>
      <c r="B180" s="54">
        <f t="shared" si="30"/>
        <v>377</v>
      </c>
      <c r="C180" s="54" t="str">
        <f t="shared" ca="1" si="31"/>
        <v/>
      </c>
      <c r="D180" s="54">
        <f>VLOOKUP(F180&amp;G180,schermers!B:C,2,FALSE)</f>
        <v>108306</v>
      </c>
      <c r="E180" s="54">
        <f>VLOOKUP(P180&amp;Q180&amp;I180&amp;H180,wedstrijden!A:B,2,FALSE)</f>
        <v>209</v>
      </c>
      <c r="F180" s="41" t="s">
        <v>1229</v>
      </c>
      <c r="G180" s="41" t="s">
        <v>603</v>
      </c>
      <c r="H180" s="41" t="s">
        <v>2571</v>
      </c>
      <c r="I180" s="41" t="s">
        <v>504</v>
      </c>
      <c r="J180" s="63" t="s">
        <v>848</v>
      </c>
      <c r="K180" s="16">
        <v>43331</v>
      </c>
      <c r="L180" s="8">
        <v>43440</v>
      </c>
      <c r="O180" s="54">
        <f>VLOOKUP(D180&amp;R180,Ranglijst!D:E,2,FALSE)</f>
        <v>2279</v>
      </c>
      <c r="P180" s="1" t="str">
        <f>VLOOKUP($D180,schermers!$C:$O,5,FALSE)</f>
        <v>Heren</v>
      </c>
      <c r="Q180" s="1" t="str">
        <f>VLOOKUP($D180,schermers!$C:$O,6,FALSE)</f>
        <v>Floret</v>
      </c>
      <c r="R180" s="1" t="str">
        <f>VLOOKUP(P180,lookups!A:B,2,FALSE)&amp;VLOOKUP(aanmeldingen!Q180,lookups!D:E,2,FALSE)&amp;VLOOKUP(I180,lookups!G:H,2,FALSE)</f>
        <v>HFS</v>
      </c>
      <c r="S180" s="1" t="str">
        <f>VLOOKUP(E180,wedstrijden!B:G,6,FALSE)</f>
        <v>FRA</v>
      </c>
      <c r="T180" s="1" t="str">
        <f>VLOOKUP($D180,schermers!$C:$O,8,FALSE)</f>
        <v>AMS</v>
      </c>
      <c r="U180" s="1" t="str">
        <f>IFERROR(VLOOKUP($D180,schermers!$C:$O,13,FALSE),"-")</f>
        <v>FIE21071993003</v>
      </c>
      <c r="V180" s="15">
        <f>IFERROR(VLOOKUP(E180,wedstrijden!B:H,7,FALSE),0)</f>
        <v>43476</v>
      </c>
      <c r="W180" s="15">
        <f>IFERROR(VLOOKUP(E180,wedstrijden!B:I,8,FALSE),0)</f>
        <v>43477</v>
      </c>
      <c r="X180" s="94">
        <f>IF(ISERROR(VLOOKUP(I180,lookups!G:I,3,FALSE)),0,IF(VLOOKUP(I180,lookups!G:I,3,FALSE)=0,0,VLOOKUP(I180,lookups!G:I,3,FALSE)))</f>
        <v>1000</v>
      </c>
      <c r="Y180" s="54">
        <f t="shared" ca="1" si="32"/>
        <v>999999999</v>
      </c>
      <c r="Z180" s="54">
        <f t="shared" si="33"/>
        <v>209108306</v>
      </c>
      <c r="AA180" s="54">
        <f>IF(LEFT(J180,2)&lt;&gt;"ok","-",IF(M180&lt;&gt;"","-",VLOOKUP(P180&amp;Q180&amp;I180&amp;H180,wedstrijden!A:B,2,FALSE)))</f>
        <v>209</v>
      </c>
      <c r="AB180" s="54">
        <f t="shared" ca="1" si="34"/>
        <v>0</v>
      </c>
      <c r="AC180" s="54">
        <f t="shared" si="35"/>
        <v>1</v>
      </c>
      <c r="AD180" s="54">
        <f t="shared" si="36"/>
        <v>1</v>
      </c>
      <c r="AE180" s="54">
        <f t="shared" si="37"/>
        <v>0</v>
      </c>
      <c r="AF180" s="54">
        <f t="shared" si="38"/>
        <v>1</v>
      </c>
      <c r="AG180" s="54">
        <f t="shared" si="39"/>
        <v>0</v>
      </c>
      <c r="AH180" s="54">
        <f t="shared" si="40"/>
        <v>0</v>
      </c>
      <c r="AI180" s="54">
        <f t="shared" si="41"/>
        <v>0</v>
      </c>
      <c r="AJ180" s="54">
        <f t="shared" si="42"/>
        <v>0</v>
      </c>
      <c r="AK180" s="54">
        <f t="shared" ca="1" si="43"/>
        <v>0</v>
      </c>
      <c r="AL180" s="1" t="str">
        <f>VLOOKUP(D180,schermers!C:T,16,FALSE)</f>
        <v>XXX</v>
      </c>
    </row>
    <row r="181" spans="1:38" x14ac:dyDescent="0.2">
      <c r="A181" s="54">
        <f t="shared" si="44"/>
        <v>179</v>
      </c>
      <c r="B181" s="54">
        <f t="shared" si="30"/>
        <v>467</v>
      </c>
      <c r="C181" s="54" t="str">
        <f t="shared" ca="1" si="31"/>
        <v/>
      </c>
      <c r="D181" s="54">
        <f>VLOOKUP(F181&amp;G181,schermers!B:C,2,FALSE)</f>
        <v>115309</v>
      </c>
      <c r="E181" s="54">
        <f>VLOOKUP(P181&amp;Q181&amp;I181&amp;H181,wedstrijden!A:B,2,FALSE)</f>
        <v>271</v>
      </c>
      <c r="F181" s="41" t="s">
        <v>2086</v>
      </c>
      <c r="G181" s="41" t="s">
        <v>2087</v>
      </c>
      <c r="H181" s="41" t="s">
        <v>663</v>
      </c>
      <c r="I181" s="41" t="s">
        <v>915</v>
      </c>
      <c r="J181" s="63" t="s">
        <v>848</v>
      </c>
      <c r="K181" s="16">
        <v>43331</v>
      </c>
      <c r="L181" s="8">
        <v>43469</v>
      </c>
      <c r="O181" s="54">
        <f>VLOOKUP(D181&amp;R181,Ranglijst!D:E,2,FALSE)</f>
        <v>3140</v>
      </c>
      <c r="P181" s="1" t="str">
        <f>VLOOKUP($D181,schermers!$C:$O,5,FALSE)</f>
        <v>Dames</v>
      </c>
      <c r="Q181" s="1" t="str">
        <f>VLOOKUP($D181,schermers!$C:$O,6,FALSE)</f>
        <v>Floret</v>
      </c>
      <c r="R181" s="1" t="str">
        <f>VLOOKUP(P181,lookups!A:B,2,FALSE)&amp;VLOOKUP(aanmeldingen!Q181,lookups!D:E,2,FALSE)&amp;VLOOKUP(I181,lookups!G:H,2,FALSE)</f>
        <v>DFC</v>
      </c>
      <c r="S181" s="1" t="str">
        <f>VLOOKUP(E181,wedstrijden!B:G,6,FALSE)</f>
        <v>ROM</v>
      </c>
      <c r="T181" s="1" t="str">
        <f>VLOOKUP($D181,schermers!$C:$O,8,FALSE)</f>
        <v>AMS</v>
      </c>
      <c r="U181" s="1" t="str">
        <f>IFERROR(VLOOKUP($D181,schermers!$C:$O,13,FALSE),"-")</f>
        <v>FIE25012004000</v>
      </c>
      <c r="V181" s="15">
        <f>IFERROR(VLOOKUP(E181,wedstrijden!B:H,7,FALSE),0)</f>
        <v>43505</v>
      </c>
      <c r="W181" s="15">
        <f>IFERROR(VLOOKUP(E181,wedstrijden!B:I,8,FALSE),0)</f>
        <v>43506</v>
      </c>
      <c r="X181" s="94">
        <f>IF(ISERROR(VLOOKUP(I181,lookups!G:I,3,FALSE)),0,IF(VLOOKUP(I181,lookups!G:I,3,FALSE)=0,0,VLOOKUP(I181,lookups!G:I,3,FALSE)))</f>
        <v>500</v>
      </c>
      <c r="Y181" s="54">
        <f t="shared" ca="1" si="32"/>
        <v>999999999</v>
      </c>
      <c r="Z181" s="54">
        <f t="shared" si="33"/>
        <v>271115309</v>
      </c>
      <c r="AA181" s="54">
        <f>IF(LEFT(J181,2)&lt;&gt;"ok","-",IF(M181&lt;&gt;"","-",VLOOKUP(P181&amp;Q181&amp;I181&amp;H181,wedstrijden!A:B,2,FALSE)))</f>
        <v>271</v>
      </c>
      <c r="AB181" s="54">
        <f t="shared" ca="1" si="34"/>
        <v>0</v>
      </c>
      <c r="AC181" s="54">
        <f t="shared" si="35"/>
        <v>1</v>
      </c>
      <c r="AD181" s="54">
        <f t="shared" si="36"/>
        <v>1</v>
      </c>
      <c r="AE181" s="54">
        <f t="shared" si="37"/>
        <v>0</v>
      </c>
      <c r="AF181" s="54">
        <f t="shared" si="38"/>
        <v>1</v>
      </c>
      <c r="AG181" s="54">
        <f t="shared" si="39"/>
        <v>1</v>
      </c>
      <c r="AH181" s="54">
        <f t="shared" si="40"/>
        <v>1</v>
      </c>
      <c r="AI181" s="54">
        <f t="shared" si="41"/>
        <v>1</v>
      </c>
      <c r="AJ181" s="54">
        <f t="shared" si="42"/>
        <v>1</v>
      </c>
      <c r="AK181" s="54">
        <f t="shared" ca="1" si="43"/>
        <v>1</v>
      </c>
      <c r="AL181" s="1" t="str">
        <f>VLOOKUP(D181,schermers!C:T,16,FALSE)</f>
        <v>XXX</v>
      </c>
    </row>
    <row r="182" spans="1:38" x14ac:dyDescent="0.2">
      <c r="A182" s="54">
        <f t="shared" si="44"/>
        <v>180</v>
      </c>
      <c r="B182" s="54">
        <f t="shared" si="30"/>
        <v>77</v>
      </c>
      <c r="C182" s="54" t="str">
        <f t="shared" ca="1" si="31"/>
        <v/>
      </c>
      <c r="D182" s="54">
        <f>VLOOKUP(F182&amp;G182,schermers!B:C,2,FALSE)</f>
        <v>114165</v>
      </c>
      <c r="E182" s="54">
        <f>VLOOKUP(P182&amp;Q182&amp;I182&amp;H182,wedstrijden!A:B,2,FALSE)</f>
        <v>30</v>
      </c>
      <c r="F182" s="41" t="s">
        <v>2345</v>
      </c>
      <c r="G182" s="41" t="s">
        <v>2603</v>
      </c>
      <c r="H182" s="41" t="s">
        <v>662</v>
      </c>
      <c r="I182" s="41" t="s">
        <v>915</v>
      </c>
      <c r="J182" s="63" t="s">
        <v>848</v>
      </c>
      <c r="K182" s="16">
        <v>43332</v>
      </c>
      <c r="L182" s="8">
        <v>43348</v>
      </c>
      <c r="O182" s="54">
        <f>VLOOKUP(D182&amp;R182,Ranglijst!D:E,2,FALSE)</f>
        <v>2636</v>
      </c>
      <c r="P182" s="1" t="str">
        <f>VLOOKUP($D182,schermers!$C:$O,5,FALSE)</f>
        <v>Dames</v>
      </c>
      <c r="Q182" s="1" t="str">
        <f>VLOOKUP($D182,schermers!$C:$O,6,FALSE)</f>
        <v>Floret</v>
      </c>
      <c r="R182" s="1" t="str">
        <f>VLOOKUP(P182,lookups!A:B,2,FALSE)&amp;VLOOKUP(aanmeldingen!Q182,lookups!D:E,2,FALSE)&amp;VLOOKUP(I182,lookups!G:H,2,FALSE)</f>
        <v>DFC</v>
      </c>
      <c r="S182" s="1" t="str">
        <f>VLOOKUP(E182,wedstrijden!B:G,6,FALSE)</f>
        <v>GBR</v>
      </c>
      <c r="T182" s="1" t="str">
        <f>VLOOKUP($D182,schermers!$C:$O,8,FALSE)</f>
        <v>ZAI</v>
      </c>
      <c r="U182" s="1" t="str">
        <f>IFERROR(VLOOKUP($D182,schermers!$C:$O,13,FALSE),"-")</f>
        <v>-</v>
      </c>
      <c r="V182" s="15">
        <f>IFERROR(VLOOKUP(E182,wedstrijden!B:H,7,FALSE),0)</f>
        <v>43372</v>
      </c>
      <c r="W182" s="15">
        <f>IFERROR(VLOOKUP(E182,wedstrijden!B:I,8,FALSE),0)</f>
        <v>43373</v>
      </c>
      <c r="X182" s="94">
        <f>IF(ISERROR(VLOOKUP(I182,lookups!G:I,3,FALSE)),0,IF(VLOOKUP(I182,lookups!G:I,3,FALSE)=0,0,VLOOKUP(I182,lookups!G:I,3,FALSE)))</f>
        <v>500</v>
      </c>
      <c r="Y182" s="54">
        <f t="shared" ca="1" si="32"/>
        <v>999999999</v>
      </c>
      <c r="Z182" s="54">
        <f t="shared" si="33"/>
        <v>30114165</v>
      </c>
      <c r="AA182" s="54">
        <f>IF(LEFT(J182,2)&lt;&gt;"ok","-",IF(M182&lt;&gt;"","-",VLOOKUP(P182&amp;Q182&amp;I182&amp;H182,wedstrijden!A:B,2,FALSE)))</f>
        <v>30</v>
      </c>
      <c r="AB182" s="54">
        <f t="shared" ca="1" si="34"/>
        <v>0</v>
      </c>
      <c r="AC182" s="54">
        <f t="shared" si="35"/>
        <v>1</v>
      </c>
      <c r="AD182" s="54">
        <f t="shared" si="36"/>
        <v>1</v>
      </c>
      <c r="AE182" s="54">
        <f t="shared" si="37"/>
        <v>0</v>
      </c>
      <c r="AF182" s="54">
        <f t="shared" si="38"/>
        <v>1</v>
      </c>
      <c r="AG182" s="54">
        <f t="shared" si="39"/>
        <v>1</v>
      </c>
      <c r="AH182" s="54">
        <f t="shared" si="40"/>
        <v>1</v>
      </c>
      <c r="AI182" s="54">
        <f t="shared" si="41"/>
        <v>1</v>
      </c>
      <c r="AJ182" s="54">
        <f t="shared" si="42"/>
        <v>1</v>
      </c>
      <c r="AK182" s="54">
        <f t="shared" ca="1" si="43"/>
        <v>1</v>
      </c>
      <c r="AL182" s="1" t="str">
        <f>VLOOKUP(D182,schermers!C:T,16,FALSE)</f>
        <v>XXX</v>
      </c>
    </row>
    <row r="183" spans="1:38" x14ac:dyDescent="0.2">
      <c r="A183" s="54">
        <f t="shared" si="44"/>
        <v>181</v>
      </c>
      <c r="B183" s="54">
        <f t="shared" si="30"/>
        <v>178</v>
      </c>
      <c r="C183" s="54" t="str">
        <f t="shared" ca="1" si="31"/>
        <v/>
      </c>
      <c r="D183" s="54">
        <f>VLOOKUP(F183&amp;G183,schermers!B:C,2,FALSE)</f>
        <v>114165</v>
      </c>
      <c r="E183" s="54">
        <f>VLOOKUP(P183&amp;Q183&amp;I183&amp;H183,wedstrijden!A:B,2,FALSE)</f>
        <v>103</v>
      </c>
      <c r="F183" s="41" t="s">
        <v>2345</v>
      </c>
      <c r="G183" s="41" t="s">
        <v>2603</v>
      </c>
      <c r="H183" s="41" t="s">
        <v>484</v>
      </c>
      <c r="I183" s="41" t="s">
        <v>915</v>
      </c>
      <c r="J183" s="63" t="s">
        <v>848</v>
      </c>
      <c r="K183" s="16">
        <v>43332</v>
      </c>
      <c r="L183" s="8">
        <v>43386</v>
      </c>
      <c r="O183" s="54">
        <f>VLOOKUP(D183&amp;R183,Ranglijst!D:E,2,FALSE)</f>
        <v>2636</v>
      </c>
      <c r="P183" s="1" t="str">
        <f>VLOOKUP($D183,schermers!$C:$O,5,FALSE)</f>
        <v>Dames</v>
      </c>
      <c r="Q183" s="1" t="str">
        <f>VLOOKUP($D183,schermers!$C:$O,6,FALSE)</f>
        <v>Floret</v>
      </c>
      <c r="R183" s="1" t="str">
        <f>VLOOKUP(P183,lookups!A:B,2,FALSE)&amp;VLOOKUP(aanmeldingen!Q183,lookups!D:E,2,FALSE)&amp;VLOOKUP(I183,lookups!G:H,2,FALSE)</f>
        <v>DFC</v>
      </c>
      <c r="S183" s="1" t="str">
        <f>VLOOKUP(E183,wedstrijden!B:G,6,FALSE)</f>
        <v>HUN</v>
      </c>
      <c r="T183" s="1" t="str">
        <f>VLOOKUP($D183,schermers!$C:$O,8,FALSE)</f>
        <v>ZAI</v>
      </c>
      <c r="U183" s="1" t="str">
        <f>IFERROR(VLOOKUP($D183,schermers!$C:$O,13,FALSE),"-")</f>
        <v>-</v>
      </c>
      <c r="V183" s="15">
        <f>IFERROR(VLOOKUP(E183,wedstrijden!B:H,7,FALSE),0)</f>
        <v>43413</v>
      </c>
      <c r="W183" s="15">
        <f>IFERROR(VLOOKUP(E183,wedstrijden!B:I,8,FALSE),0)</f>
        <v>43415</v>
      </c>
      <c r="X183" s="94">
        <f>IF(ISERROR(VLOOKUP(I183,lookups!G:I,3,FALSE)),0,IF(VLOOKUP(I183,lookups!G:I,3,FALSE)=0,0,VLOOKUP(I183,lookups!G:I,3,FALSE)))</f>
        <v>500</v>
      </c>
      <c r="Y183" s="54">
        <f t="shared" ca="1" si="32"/>
        <v>999999999</v>
      </c>
      <c r="Z183" s="54">
        <f t="shared" si="33"/>
        <v>103114165</v>
      </c>
      <c r="AA183" s="54">
        <f>IF(LEFT(J183,2)&lt;&gt;"ok","-",IF(M183&lt;&gt;"","-",VLOOKUP(P183&amp;Q183&amp;I183&amp;H183,wedstrijden!A:B,2,FALSE)))</f>
        <v>103</v>
      </c>
      <c r="AB183" s="54">
        <f t="shared" ca="1" si="34"/>
        <v>0</v>
      </c>
      <c r="AC183" s="54">
        <f t="shared" si="35"/>
        <v>1</v>
      </c>
      <c r="AD183" s="54">
        <f t="shared" si="36"/>
        <v>1</v>
      </c>
      <c r="AE183" s="54">
        <f t="shared" si="37"/>
        <v>0</v>
      </c>
      <c r="AF183" s="54">
        <f t="shared" si="38"/>
        <v>1</v>
      </c>
      <c r="AG183" s="54">
        <f t="shared" si="39"/>
        <v>1</v>
      </c>
      <c r="AH183" s="54">
        <f t="shared" si="40"/>
        <v>1</v>
      </c>
      <c r="AI183" s="54">
        <f t="shared" si="41"/>
        <v>1</v>
      </c>
      <c r="AJ183" s="54">
        <f t="shared" si="42"/>
        <v>1</v>
      </c>
      <c r="AK183" s="54">
        <f t="shared" ca="1" si="43"/>
        <v>1</v>
      </c>
      <c r="AL183" s="1" t="str">
        <f>VLOOKUP(D183,schermers!C:T,16,FALSE)</f>
        <v>XXX</v>
      </c>
    </row>
    <row r="184" spans="1:38" x14ac:dyDescent="0.2">
      <c r="A184" s="54">
        <f t="shared" si="44"/>
        <v>182</v>
      </c>
      <c r="B184" s="54">
        <f t="shared" si="30"/>
        <v>34</v>
      </c>
      <c r="C184" s="54" t="str">
        <f t="shared" ca="1" si="31"/>
        <v/>
      </c>
      <c r="D184" s="54">
        <f>VLOOKUP(F184&amp;G184,schermers!B:C,2,FALSE)</f>
        <v>112831</v>
      </c>
      <c r="E184" s="54">
        <f>VLOOKUP(P184&amp;Q184&amp;I184&amp;H184,wedstrijden!A:B,2,FALSE)</f>
        <v>5</v>
      </c>
      <c r="F184" s="41" t="s">
        <v>1314</v>
      </c>
      <c r="G184" s="41" t="s">
        <v>1972</v>
      </c>
      <c r="H184" s="41" t="s">
        <v>1025</v>
      </c>
      <c r="I184" s="41" t="s">
        <v>1091</v>
      </c>
      <c r="J184" s="63" t="s">
        <v>848</v>
      </c>
      <c r="K184" s="16">
        <v>43320</v>
      </c>
      <c r="L184" s="53">
        <v>43341</v>
      </c>
      <c r="N184" s="53"/>
      <c r="O184" s="54">
        <f>VLOOKUP(D184&amp;R184,Ranglijst!D:E,2,FALSE)</f>
        <v>836</v>
      </c>
      <c r="P184" s="1" t="str">
        <f>VLOOKUP($D184,schermers!$C:$O,5,FALSE)</f>
        <v>Dames</v>
      </c>
      <c r="Q184" s="1" t="str">
        <f>VLOOKUP($D184,schermers!$C:$O,6,FALSE)</f>
        <v>Floret</v>
      </c>
      <c r="R184" s="1" t="str">
        <f>VLOOKUP(P184,lookups!A:B,2,FALSE)&amp;VLOOKUP(aanmeldingen!Q184,lookups!D:E,2,FALSE)&amp;VLOOKUP(I184,lookups!G:H,2,FALSE)</f>
        <v>DFS</v>
      </c>
      <c r="S184" s="1" t="str">
        <f>VLOOKUP(E184,wedstrijden!B:G,6,FALSE)</f>
        <v>NED</v>
      </c>
      <c r="T184" s="1" t="str">
        <f>VLOOKUP($D184,schermers!$C:$O,8,FALSE)</f>
        <v>AMS</v>
      </c>
      <c r="U184" s="1" t="str">
        <f>IFERROR(VLOOKUP($D184,schermers!$C:$O,13,FALSE),"-")</f>
        <v>FIE03112003001</v>
      </c>
      <c r="V184" s="15">
        <f>IFERROR(VLOOKUP(E184,wedstrijden!B:H,7,FALSE),0)</f>
        <v>43352</v>
      </c>
      <c r="W184" s="15">
        <f>IFERROR(VLOOKUP(E184,wedstrijden!B:I,8,FALSE),0)</f>
        <v>43352</v>
      </c>
      <c r="X184" s="94">
        <f>IF(ISERROR(VLOOKUP(I184,lookups!G:I,3,FALSE)),0,IF(VLOOKUP(I184,lookups!G:I,3,FALSE)=0,0,VLOOKUP(I184,lookups!G:I,3,FALSE)))</f>
        <v>500</v>
      </c>
      <c r="Y184" s="54">
        <f t="shared" ca="1" si="32"/>
        <v>999999999</v>
      </c>
      <c r="Z184" s="54">
        <f t="shared" si="33"/>
        <v>5112831</v>
      </c>
      <c r="AA184" s="54">
        <f>IF(LEFT(J184,2)&lt;&gt;"ok","-",IF(M184&lt;&gt;"","-",VLOOKUP(P184&amp;Q184&amp;I184&amp;H184,wedstrijden!A:B,2,FALSE)))</f>
        <v>5</v>
      </c>
      <c r="AB184" s="54">
        <f t="shared" ca="1" si="34"/>
        <v>0</v>
      </c>
      <c r="AC184" s="54">
        <f t="shared" si="35"/>
        <v>1</v>
      </c>
      <c r="AD184" s="54">
        <f t="shared" si="36"/>
        <v>1</v>
      </c>
      <c r="AE184" s="54">
        <f t="shared" si="37"/>
        <v>0</v>
      </c>
      <c r="AF184" s="54">
        <f t="shared" si="38"/>
        <v>1</v>
      </c>
      <c r="AG184" s="54">
        <f t="shared" si="39"/>
        <v>0</v>
      </c>
      <c r="AH184" s="54">
        <f t="shared" si="40"/>
        <v>0</v>
      </c>
      <c r="AI184" s="54">
        <f t="shared" si="41"/>
        <v>0</v>
      </c>
      <c r="AJ184" s="54">
        <f t="shared" si="42"/>
        <v>0</v>
      </c>
      <c r="AK184" s="54">
        <f t="shared" ca="1" si="43"/>
        <v>0</v>
      </c>
      <c r="AL184" s="1" t="str">
        <f>VLOOKUP(D184,schermers!C:T,16,FALSE)</f>
        <v>XXX</v>
      </c>
    </row>
    <row r="185" spans="1:38" x14ac:dyDescent="0.2">
      <c r="A185" s="54">
        <f t="shared" si="44"/>
        <v>183</v>
      </c>
      <c r="B185" s="54">
        <f t="shared" si="30"/>
        <v>113</v>
      </c>
      <c r="C185" s="54" t="str">
        <f t="shared" ca="1" si="31"/>
        <v/>
      </c>
      <c r="D185" s="54">
        <f>VLOOKUP(F185&amp;G185,schermers!B:C,2,FALSE)</f>
        <v>109630</v>
      </c>
      <c r="E185" s="54">
        <f>VLOOKUP(P185&amp;Q185&amp;I185&amp;H185,wedstrijden!A:B,2,FALSE)</f>
        <v>56</v>
      </c>
      <c r="F185" s="41" t="s">
        <v>919</v>
      </c>
      <c r="G185" s="41" t="s">
        <v>102</v>
      </c>
      <c r="H185" s="41" t="s">
        <v>692</v>
      </c>
      <c r="I185" s="41" t="s">
        <v>1091</v>
      </c>
      <c r="J185" s="63" t="s">
        <v>848</v>
      </c>
      <c r="K185" s="16">
        <v>43332</v>
      </c>
      <c r="L185" s="53">
        <v>43373</v>
      </c>
      <c r="O185" s="54">
        <f>VLOOKUP(D185&amp;R185,Ranglijst!D:E,2,FALSE)</f>
        <v>1258</v>
      </c>
      <c r="P185" s="1" t="str">
        <f>VLOOKUP($D185,schermers!$C:$O,5,FALSE)</f>
        <v>Dames</v>
      </c>
      <c r="Q185" s="1" t="str">
        <f>VLOOKUP($D185,schermers!$C:$O,6,FALSE)</f>
        <v>Degen</v>
      </c>
      <c r="R185" s="1" t="str">
        <f>VLOOKUP(P185,lookups!A:B,2,FALSE)&amp;VLOOKUP(aanmeldingen!Q185,lookups!D:E,2,FALSE)&amp;VLOOKUP(I185,lookups!G:H,2,FALSE)</f>
        <v>DDS</v>
      </c>
      <c r="S185" s="1" t="str">
        <f>VLOOKUP(E185,wedstrijden!B:G,6,FALSE)</f>
        <v>CRO</v>
      </c>
      <c r="T185" s="1" t="str">
        <f>VLOOKUP($D185,schermers!$C:$O,8,FALSE)</f>
        <v>DBO</v>
      </c>
      <c r="U185" s="1" t="str">
        <f>IFERROR(VLOOKUP($D185,schermers!$C:$O,13,FALSE),"-")</f>
        <v>FIE03011995003</v>
      </c>
      <c r="V185" s="15">
        <f>IFERROR(VLOOKUP(E185,wedstrijden!B:H,7,FALSE),0)</f>
        <v>43386</v>
      </c>
      <c r="W185" s="15">
        <f>IFERROR(VLOOKUP(E185,wedstrijden!B:I,8,FALSE),0)</f>
        <v>43387</v>
      </c>
      <c r="X185" s="94">
        <f>IF(ISERROR(VLOOKUP(I185,lookups!G:I,3,FALSE)),0,IF(VLOOKUP(I185,lookups!G:I,3,FALSE)=0,0,VLOOKUP(I185,lookups!G:I,3,FALSE)))</f>
        <v>500</v>
      </c>
      <c r="Y185" s="54">
        <f t="shared" ca="1" si="32"/>
        <v>999999999</v>
      </c>
      <c r="Z185" s="54">
        <f t="shared" si="33"/>
        <v>56109630</v>
      </c>
      <c r="AA185" s="54">
        <f>IF(LEFT(J185,2)&lt;&gt;"ok","-",IF(M185&lt;&gt;"","-",VLOOKUP(P185&amp;Q185&amp;I185&amp;H185,wedstrijden!A:B,2,FALSE)))</f>
        <v>56</v>
      </c>
      <c r="AB185" s="54">
        <f t="shared" ca="1" si="34"/>
        <v>0</v>
      </c>
      <c r="AC185" s="54">
        <f t="shared" si="35"/>
        <v>1</v>
      </c>
      <c r="AD185" s="54">
        <f t="shared" si="36"/>
        <v>1</v>
      </c>
      <c r="AE185" s="54">
        <f t="shared" si="37"/>
        <v>0</v>
      </c>
      <c r="AF185" s="54">
        <f t="shared" si="38"/>
        <v>1</v>
      </c>
      <c r="AG185" s="54">
        <f t="shared" si="39"/>
        <v>1</v>
      </c>
      <c r="AH185" s="54">
        <f t="shared" si="40"/>
        <v>1</v>
      </c>
      <c r="AI185" s="54">
        <f t="shared" si="41"/>
        <v>1</v>
      </c>
      <c r="AJ185" s="54">
        <f t="shared" si="42"/>
        <v>1</v>
      </c>
      <c r="AK185" s="54">
        <f t="shared" ca="1" si="43"/>
        <v>1</v>
      </c>
      <c r="AL185" s="1" t="str">
        <f>VLOOKUP(D185,schermers!C:T,16,FALSE)</f>
        <v>XXX</v>
      </c>
    </row>
    <row r="186" spans="1:38" x14ac:dyDescent="0.2">
      <c r="A186" s="54">
        <f t="shared" si="44"/>
        <v>184</v>
      </c>
      <c r="B186" s="54">
        <f t="shared" si="30"/>
        <v>140</v>
      </c>
      <c r="C186" s="54" t="str">
        <f t="shared" ca="1" si="31"/>
        <v/>
      </c>
      <c r="D186" s="54">
        <f>VLOOKUP(F186&amp;G186,schermers!B:C,2,FALSE)</f>
        <v>109630</v>
      </c>
      <c r="E186" s="54">
        <f>VLOOKUP(P186&amp;Q186&amp;I186&amp;H186,wedstrijden!A:B,2,FALSE)</f>
        <v>85</v>
      </c>
      <c r="F186" s="41" t="s">
        <v>919</v>
      </c>
      <c r="G186" s="41" t="s">
        <v>102</v>
      </c>
      <c r="H186" s="41" t="s">
        <v>2560</v>
      </c>
      <c r="I186" s="41" t="s">
        <v>936</v>
      </c>
      <c r="J186" s="63" t="s">
        <v>848</v>
      </c>
      <c r="K186" s="16">
        <v>43332</v>
      </c>
      <c r="L186" s="8">
        <v>43386</v>
      </c>
      <c r="O186" s="54">
        <f>VLOOKUP(D186&amp;R186,Ranglijst!D:E,2,FALSE)</f>
        <v>1258</v>
      </c>
      <c r="P186" s="1" t="str">
        <f>VLOOKUP($D186,schermers!$C:$O,5,FALSE)</f>
        <v>Dames</v>
      </c>
      <c r="Q186" s="1" t="str">
        <f>VLOOKUP($D186,schermers!$C:$O,6,FALSE)</f>
        <v>Degen</v>
      </c>
      <c r="R186" s="1" t="str">
        <f>VLOOKUP(P186,lookups!A:B,2,FALSE)&amp;VLOOKUP(aanmeldingen!Q186,lookups!D:E,2,FALSE)&amp;VLOOKUP(I186,lookups!G:H,2,FALSE)</f>
        <v>DDS</v>
      </c>
      <c r="S186" s="1" t="str">
        <f>VLOOKUP(E186,wedstrijden!B:G,6,FALSE)</f>
        <v>FRA</v>
      </c>
      <c r="T186" s="1" t="str">
        <f>VLOOKUP($D186,schermers!$C:$O,8,FALSE)</f>
        <v>DBO</v>
      </c>
      <c r="U186" s="1" t="str">
        <f>IFERROR(VLOOKUP($D186,schermers!$C:$O,13,FALSE),"-")</f>
        <v>FIE03011995003</v>
      </c>
      <c r="V186" s="15">
        <f>IFERROR(VLOOKUP(E186,wedstrijden!B:H,7,FALSE),0)</f>
        <v>43407</v>
      </c>
      <c r="W186" s="15">
        <f>IFERROR(VLOOKUP(E186,wedstrijden!B:I,8,FALSE),0)</f>
        <v>43408</v>
      </c>
      <c r="X186" s="94">
        <f>IF(ISERROR(VLOOKUP(I186,lookups!G:I,3,FALSE)),0,IF(VLOOKUP(I186,lookups!G:I,3,FALSE)=0,0,VLOOKUP(I186,lookups!G:I,3,FALSE)))</f>
        <v>0</v>
      </c>
      <c r="Y186" s="54">
        <f t="shared" ca="1" si="32"/>
        <v>999999999</v>
      </c>
      <c r="Z186" s="54">
        <f t="shared" si="33"/>
        <v>85109630</v>
      </c>
      <c r="AA186" s="54">
        <f>IF(LEFT(J186,2)&lt;&gt;"ok","-",IF(M186&lt;&gt;"","-",VLOOKUP(P186&amp;Q186&amp;I186&amp;H186,wedstrijden!A:B,2,FALSE)))</f>
        <v>85</v>
      </c>
      <c r="AB186" s="54">
        <f t="shared" ca="1" si="34"/>
        <v>0</v>
      </c>
      <c r="AC186" s="54">
        <f t="shared" si="35"/>
        <v>1</v>
      </c>
      <c r="AD186" s="54">
        <f t="shared" si="36"/>
        <v>1</v>
      </c>
      <c r="AE186" s="54">
        <f t="shared" si="37"/>
        <v>0</v>
      </c>
      <c r="AF186" s="54">
        <f t="shared" si="38"/>
        <v>1</v>
      </c>
      <c r="AG186" s="54">
        <f t="shared" si="39"/>
        <v>1</v>
      </c>
      <c r="AH186" s="54">
        <f t="shared" si="40"/>
        <v>1</v>
      </c>
      <c r="AI186" s="54">
        <f t="shared" si="41"/>
        <v>1</v>
      </c>
      <c r="AJ186" s="54">
        <f t="shared" si="42"/>
        <v>1</v>
      </c>
      <c r="AK186" s="54">
        <f t="shared" ca="1" si="43"/>
        <v>1</v>
      </c>
      <c r="AL186" s="1" t="str">
        <f>VLOOKUP(D186,schermers!C:T,16,FALSE)</f>
        <v>XXX</v>
      </c>
    </row>
    <row r="187" spans="1:38" x14ac:dyDescent="0.2">
      <c r="A187" s="54">
        <f t="shared" si="44"/>
        <v>185</v>
      </c>
      <c r="B187" s="54">
        <f t="shared" si="30"/>
        <v>530</v>
      </c>
      <c r="C187" s="54" t="str">
        <f t="shared" ca="1" si="31"/>
        <v/>
      </c>
      <c r="D187" s="54">
        <f>VLOOKUP(F187&amp;G187,schermers!B:C,2,FALSE)</f>
        <v>110891</v>
      </c>
      <c r="E187" s="54">
        <f>VLOOKUP(P187&amp;Q187&amp;I187&amp;H187,wedstrijden!A:B,2,FALSE)</f>
        <v>294</v>
      </c>
      <c r="F187" s="41" t="s">
        <v>977</v>
      </c>
      <c r="G187" s="41" t="s">
        <v>259</v>
      </c>
      <c r="H187" s="41" t="s">
        <v>2563</v>
      </c>
      <c r="I187" s="41" t="s">
        <v>936</v>
      </c>
      <c r="J187" s="63" t="s">
        <v>848</v>
      </c>
      <c r="K187" s="16">
        <v>43332</v>
      </c>
      <c r="L187" s="8">
        <v>43469</v>
      </c>
      <c r="O187" s="54">
        <f>VLOOKUP(D187&amp;R187,Ranglijst!D:E,2,FALSE)</f>
        <v>2661</v>
      </c>
      <c r="P187" s="1" t="str">
        <f>VLOOKUP($D187,schermers!$C:$O,5,FALSE)</f>
        <v>Heren</v>
      </c>
      <c r="Q187" s="1" t="str">
        <f>VLOOKUP($D187,schermers!$C:$O,6,FALSE)</f>
        <v>Degen</v>
      </c>
      <c r="R187" s="1" t="str">
        <f>VLOOKUP(P187,lookups!A:B,2,FALSE)&amp;VLOOKUP(aanmeldingen!Q187,lookups!D:E,2,FALSE)&amp;VLOOKUP(I187,lookups!G:H,2,FALSE)</f>
        <v>HDS</v>
      </c>
      <c r="S187" s="1" t="str">
        <f>VLOOKUP(E187,wedstrijden!B:G,6,FALSE)</f>
        <v>GER</v>
      </c>
      <c r="T187" s="1" t="str">
        <f>VLOOKUP($D187,schermers!$C:$O,8,FALSE)</f>
        <v>DFC</v>
      </c>
      <c r="U187" s="1" t="str">
        <f>IFERROR(VLOOKUP($D187,schermers!$C:$O,13,FALSE),"-")</f>
        <v>FIE17071995003</v>
      </c>
      <c r="V187" s="15">
        <f>IFERROR(VLOOKUP(E187,wedstrijden!B:H,7,FALSE),0)</f>
        <v>43519</v>
      </c>
      <c r="W187" s="15">
        <f>IFERROR(VLOOKUP(E187,wedstrijden!B:I,8,FALSE),0)</f>
        <v>43520</v>
      </c>
      <c r="X187" s="94">
        <f>IF(ISERROR(VLOOKUP(I187,lookups!G:I,3,FALSE)),0,IF(VLOOKUP(I187,lookups!G:I,3,FALSE)=0,0,VLOOKUP(I187,lookups!G:I,3,FALSE)))</f>
        <v>0</v>
      </c>
      <c r="Y187" s="54">
        <f t="shared" ca="1" si="32"/>
        <v>999999999</v>
      </c>
      <c r="Z187" s="54">
        <f t="shared" si="33"/>
        <v>294110891</v>
      </c>
      <c r="AA187" s="54">
        <f>IF(LEFT(J187,2)&lt;&gt;"ok","-",IF(M187&lt;&gt;"","-",VLOOKUP(P187&amp;Q187&amp;I187&amp;H187,wedstrijden!A:B,2,FALSE)))</f>
        <v>294</v>
      </c>
      <c r="AB187" s="54">
        <f t="shared" ca="1" si="34"/>
        <v>0</v>
      </c>
      <c r="AC187" s="54">
        <f t="shared" si="35"/>
        <v>1</v>
      </c>
      <c r="AD187" s="54">
        <f t="shared" si="36"/>
        <v>1</v>
      </c>
      <c r="AE187" s="54">
        <f t="shared" si="37"/>
        <v>0</v>
      </c>
      <c r="AF187" s="54">
        <f t="shared" si="38"/>
        <v>1</v>
      </c>
      <c r="AG187" s="54">
        <f t="shared" si="39"/>
        <v>1</v>
      </c>
      <c r="AH187" s="54">
        <f t="shared" si="40"/>
        <v>1</v>
      </c>
      <c r="AI187" s="54">
        <f t="shared" si="41"/>
        <v>1</v>
      </c>
      <c r="AJ187" s="54">
        <f t="shared" si="42"/>
        <v>1</v>
      </c>
      <c r="AK187" s="54">
        <f t="shared" ca="1" si="43"/>
        <v>1</v>
      </c>
      <c r="AL187" s="1" t="str">
        <f>VLOOKUP(D187,schermers!C:T,16,FALSE)</f>
        <v>XXX</v>
      </c>
    </row>
    <row r="188" spans="1:38" x14ac:dyDescent="0.2">
      <c r="A188" s="54">
        <f t="shared" si="44"/>
        <v>186</v>
      </c>
      <c r="B188" s="54">
        <f t="shared" si="30"/>
        <v>204</v>
      </c>
      <c r="C188" s="54" t="str">
        <f t="shared" ca="1" si="31"/>
        <v/>
      </c>
      <c r="D188" s="54">
        <f>VLOOKUP(F188&amp;G188,schermers!B:C,2,FALSE)</f>
        <v>110891</v>
      </c>
      <c r="E188" s="54">
        <f>VLOOKUP(P188&amp;Q188&amp;I188&amp;H188,wedstrijden!A:B,2,FALSE)</f>
        <v>135</v>
      </c>
      <c r="F188" s="41" t="s">
        <v>977</v>
      </c>
      <c r="G188" s="41" t="s">
        <v>259</v>
      </c>
      <c r="H188" s="41" t="s">
        <v>2570</v>
      </c>
      <c r="I188" s="41" t="s">
        <v>504</v>
      </c>
      <c r="J188" s="63" t="s">
        <v>848</v>
      </c>
      <c r="K188" s="16">
        <v>43332</v>
      </c>
      <c r="L188" s="8">
        <v>43386</v>
      </c>
      <c r="O188" s="54">
        <f>VLOOKUP(D188&amp;R188,Ranglijst!D:E,2,FALSE)</f>
        <v>2661</v>
      </c>
      <c r="P188" s="1" t="str">
        <f>VLOOKUP($D188,schermers!$C:$O,5,FALSE)</f>
        <v>Heren</v>
      </c>
      <c r="Q188" s="1" t="str">
        <f>VLOOKUP($D188,schermers!$C:$O,6,FALSE)</f>
        <v>Degen</v>
      </c>
      <c r="R188" s="1" t="str">
        <f>VLOOKUP(P188,lookups!A:B,2,FALSE)&amp;VLOOKUP(aanmeldingen!Q188,lookups!D:E,2,FALSE)&amp;VLOOKUP(I188,lookups!G:H,2,FALSE)</f>
        <v>HDS</v>
      </c>
      <c r="S188" s="1" t="str">
        <f>VLOOKUP(E188,wedstrijden!B:G,6,FALSE)</f>
        <v>SUI</v>
      </c>
      <c r="T188" s="1" t="str">
        <f>VLOOKUP($D188,schermers!$C:$O,8,FALSE)</f>
        <v>DFC</v>
      </c>
      <c r="U188" s="1" t="str">
        <f>IFERROR(VLOOKUP($D188,schermers!$C:$O,13,FALSE),"-")</f>
        <v>FIE17071995003</v>
      </c>
      <c r="V188" s="15">
        <f>IFERROR(VLOOKUP(E188,wedstrijden!B:H,7,FALSE),0)</f>
        <v>43427</v>
      </c>
      <c r="W188" s="15">
        <f>IFERROR(VLOOKUP(E188,wedstrijden!B:I,8,FALSE),0)</f>
        <v>43428</v>
      </c>
      <c r="X188" s="94">
        <f>IF(ISERROR(VLOOKUP(I188,lookups!G:I,3,FALSE)),0,IF(VLOOKUP(I188,lookups!G:I,3,FALSE)=0,0,VLOOKUP(I188,lookups!G:I,3,FALSE)))</f>
        <v>1000</v>
      </c>
      <c r="Y188" s="54">
        <f t="shared" ca="1" si="32"/>
        <v>999999999</v>
      </c>
      <c r="Z188" s="54">
        <f t="shared" si="33"/>
        <v>135110891</v>
      </c>
      <c r="AA188" s="54">
        <f>IF(LEFT(J188,2)&lt;&gt;"ok","-",IF(M188&lt;&gt;"","-",VLOOKUP(P188&amp;Q188&amp;I188&amp;H188,wedstrijden!A:B,2,FALSE)))</f>
        <v>135</v>
      </c>
      <c r="AB188" s="54">
        <f t="shared" ca="1" si="34"/>
        <v>0</v>
      </c>
      <c r="AC188" s="54">
        <f t="shared" si="35"/>
        <v>1</v>
      </c>
      <c r="AD188" s="54">
        <f t="shared" si="36"/>
        <v>1</v>
      </c>
      <c r="AE188" s="54">
        <f t="shared" si="37"/>
        <v>0</v>
      </c>
      <c r="AF188" s="54">
        <f t="shared" si="38"/>
        <v>1</v>
      </c>
      <c r="AG188" s="54">
        <f t="shared" si="39"/>
        <v>0</v>
      </c>
      <c r="AH188" s="54">
        <f t="shared" si="40"/>
        <v>0</v>
      </c>
      <c r="AI188" s="54">
        <f t="shared" si="41"/>
        <v>0</v>
      </c>
      <c r="AJ188" s="54">
        <f t="shared" si="42"/>
        <v>0</v>
      </c>
      <c r="AK188" s="54">
        <f t="shared" ca="1" si="43"/>
        <v>0</v>
      </c>
      <c r="AL188" s="1" t="str">
        <f>VLOOKUP(D188,schermers!C:T,16,FALSE)</f>
        <v>XXX</v>
      </c>
    </row>
    <row r="189" spans="1:38" x14ac:dyDescent="0.2">
      <c r="A189" s="54">
        <f t="shared" si="44"/>
        <v>187</v>
      </c>
      <c r="B189" s="54">
        <f t="shared" si="30"/>
        <v>371</v>
      </c>
      <c r="C189" s="54" t="str">
        <f t="shared" ca="1" si="31"/>
        <v/>
      </c>
      <c r="D189" s="54">
        <f>VLOOKUP(F189&amp;G189,schermers!B:C,2,FALSE)</f>
        <v>110891</v>
      </c>
      <c r="E189" s="54">
        <f>VLOOKUP(P189&amp;Q189&amp;I189&amp;H189,wedstrijden!A:B,2,FALSE)</f>
        <v>207</v>
      </c>
      <c r="F189" s="41" t="s">
        <v>977</v>
      </c>
      <c r="G189" s="41" t="s">
        <v>259</v>
      </c>
      <c r="H189" s="41" t="s">
        <v>499</v>
      </c>
      <c r="I189" s="41" t="s">
        <v>504</v>
      </c>
      <c r="J189" s="63" t="s">
        <v>848</v>
      </c>
      <c r="K189" s="16">
        <v>43332</v>
      </c>
      <c r="L189" s="8">
        <v>43440</v>
      </c>
      <c r="N189" s="53"/>
      <c r="O189" s="54">
        <f>VLOOKUP(D189&amp;R189,Ranglijst!D:E,2,FALSE)</f>
        <v>2661</v>
      </c>
      <c r="P189" s="1" t="str">
        <f>VLOOKUP($D189,schermers!$C:$O,5,FALSE)</f>
        <v>Heren</v>
      </c>
      <c r="Q189" s="1" t="str">
        <f>VLOOKUP($D189,schermers!$C:$O,6,FALSE)</f>
        <v>Degen</v>
      </c>
      <c r="R189" s="1" t="str">
        <f>VLOOKUP(P189,lookups!A:B,2,FALSE)&amp;VLOOKUP(aanmeldingen!Q189,lookups!D:E,2,FALSE)&amp;VLOOKUP(I189,lookups!G:H,2,FALSE)</f>
        <v>HDS</v>
      </c>
      <c r="S189" s="1" t="str">
        <f>VLOOKUP(E189,wedstrijden!B:G,6,FALSE)</f>
        <v>GER</v>
      </c>
      <c r="T189" s="1" t="str">
        <f>VLOOKUP($D189,schermers!$C:$O,8,FALSE)</f>
        <v>DFC</v>
      </c>
      <c r="U189" s="1" t="str">
        <f>IFERROR(VLOOKUP($D189,schermers!$C:$O,13,FALSE),"-")</f>
        <v>FIE17071995003</v>
      </c>
      <c r="V189" s="15">
        <f>IFERROR(VLOOKUP(E189,wedstrijden!B:H,7,FALSE),0)</f>
        <v>43476</v>
      </c>
      <c r="W189" s="15">
        <f>IFERROR(VLOOKUP(E189,wedstrijden!B:I,8,FALSE),0)</f>
        <v>43477</v>
      </c>
      <c r="X189" s="94">
        <f>IF(ISERROR(VLOOKUP(I189,lookups!G:I,3,FALSE)),0,IF(VLOOKUP(I189,lookups!G:I,3,FALSE)=0,0,VLOOKUP(I189,lookups!G:I,3,FALSE)))</f>
        <v>1000</v>
      </c>
      <c r="Y189" s="54">
        <f t="shared" ca="1" si="32"/>
        <v>999999999</v>
      </c>
      <c r="Z189" s="54">
        <f t="shared" si="33"/>
        <v>207110891</v>
      </c>
      <c r="AA189" s="54">
        <f>IF(LEFT(J189,2)&lt;&gt;"ok","-",IF(M189&lt;&gt;"","-",VLOOKUP(P189&amp;Q189&amp;I189&amp;H189,wedstrijden!A:B,2,FALSE)))</f>
        <v>207</v>
      </c>
      <c r="AB189" s="54">
        <f t="shared" ca="1" si="34"/>
        <v>0</v>
      </c>
      <c r="AC189" s="54">
        <f t="shared" si="35"/>
        <v>1</v>
      </c>
      <c r="AD189" s="54">
        <f t="shared" si="36"/>
        <v>1</v>
      </c>
      <c r="AE189" s="54">
        <f t="shared" si="37"/>
        <v>0</v>
      </c>
      <c r="AF189" s="54">
        <f t="shared" si="38"/>
        <v>1</v>
      </c>
      <c r="AG189" s="54">
        <f t="shared" si="39"/>
        <v>0</v>
      </c>
      <c r="AH189" s="54">
        <f t="shared" si="40"/>
        <v>0</v>
      </c>
      <c r="AI189" s="54">
        <f t="shared" si="41"/>
        <v>0</v>
      </c>
      <c r="AJ189" s="54">
        <f t="shared" si="42"/>
        <v>0</v>
      </c>
      <c r="AK189" s="54">
        <f t="shared" ca="1" si="43"/>
        <v>0</v>
      </c>
      <c r="AL189" s="1" t="str">
        <f>VLOOKUP(D189,schermers!C:T,16,FALSE)</f>
        <v>XXX</v>
      </c>
    </row>
    <row r="190" spans="1:38" x14ac:dyDescent="0.2">
      <c r="A190" s="54">
        <f t="shared" si="44"/>
        <v>188</v>
      </c>
      <c r="B190" s="54">
        <f t="shared" si="30"/>
        <v>150</v>
      </c>
      <c r="C190" s="54" t="str">
        <f t="shared" ca="1" si="31"/>
        <v/>
      </c>
      <c r="D190" s="54">
        <f>VLOOKUP(F190&amp;G190,schermers!B:C,2,FALSE)</f>
        <v>110891</v>
      </c>
      <c r="E190" s="54">
        <f>VLOOKUP(P190&amp;Q190&amp;I190&amp;H190,wedstrijden!A:B,2,FALSE)</f>
        <v>86</v>
      </c>
      <c r="F190" s="41" t="s">
        <v>977</v>
      </c>
      <c r="G190" s="41" t="s">
        <v>259</v>
      </c>
      <c r="H190" s="41" t="s">
        <v>2560</v>
      </c>
      <c r="I190" s="41" t="s">
        <v>936</v>
      </c>
      <c r="J190" s="63" t="s">
        <v>848</v>
      </c>
      <c r="K190" s="16">
        <v>43332</v>
      </c>
      <c r="L190" s="8">
        <v>43386</v>
      </c>
      <c r="O190" s="54">
        <f>VLOOKUP(D190&amp;R190,Ranglijst!D:E,2,FALSE)</f>
        <v>2661</v>
      </c>
      <c r="P190" s="1" t="str">
        <f>VLOOKUP($D190,schermers!$C:$O,5,FALSE)</f>
        <v>Heren</v>
      </c>
      <c r="Q190" s="1" t="str">
        <f>VLOOKUP($D190,schermers!$C:$O,6,FALSE)</f>
        <v>Degen</v>
      </c>
      <c r="R190" s="1" t="str">
        <f>VLOOKUP(P190,lookups!A:B,2,FALSE)&amp;VLOOKUP(aanmeldingen!Q190,lookups!D:E,2,FALSE)&amp;VLOOKUP(I190,lookups!G:H,2,FALSE)</f>
        <v>HDS</v>
      </c>
      <c r="S190" s="1" t="str">
        <f>VLOOKUP(E190,wedstrijden!B:G,6,FALSE)</f>
        <v>FRA</v>
      </c>
      <c r="T190" s="1" t="str">
        <f>VLOOKUP($D190,schermers!$C:$O,8,FALSE)</f>
        <v>DFC</v>
      </c>
      <c r="U190" s="1" t="str">
        <f>IFERROR(VLOOKUP($D190,schermers!$C:$O,13,FALSE),"-")</f>
        <v>FIE17071995003</v>
      </c>
      <c r="V190" s="15">
        <f>IFERROR(VLOOKUP(E190,wedstrijden!B:H,7,FALSE),0)</f>
        <v>43407</v>
      </c>
      <c r="W190" s="15">
        <f>IFERROR(VLOOKUP(E190,wedstrijden!B:I,8,FALSE),0)</f>
        <v>43408</v>
      </c>
      <c r="X190" s="94">
        <f>IF(ISERROR(VLOOKUP(I190,lookups!G:I,3,FALSE)),0,IF(VLOOKUP(I190,lookups!G:I,3,FALSE)=0,0,VLOOKUP(I190,lookups!G:I,3,FALSE)))</f>
        <v>0</v>
      </c>
      <c r="Y190" s="54">
        <f t="shared" ca="1" si="32"/>
        <v>999999999</v>
      </c>
      <c r="Z190" s="54">
        <f t="shared" si="33"/>
        <v>86110891</v>
      </c>
      <c r="AA190" s="54">
        <f>IF(LEFT(J190,2)&lt;&gt;"ok","-",IF(M190&lt;&gt;"","-",VLOOKUP(P190&amp;Q190&amp;I190&amp;H190,wedstrijden!A:B,2,FALSE)))</f>
        <v>86</v>
      </c>
      <c r="AB190" s="54">
        <f t="shared" ca="1" si="34"/>
        <v>0</v>
      </c>
      <c r="AC190" s="54">
        <f t="shared" si="35"/>
        <v>1</v>
      </c>
      <c r="AD190" s="54">
        <f t="shared" si="36"/>
        <v>1</v>
      </c>
      <c r="AE190" s="54">
        <f t="shared" si="37"/>
        <v>0</v>
      </c>
      <c r="AF190" s="54">
        <f t="shared" si="38"/>
        <v>1</v>
      </c>
      <c r="AG190" s="54">
        <f t="shared" si="39"/>
        <v>1</v>
      </c>
      <c r="AH190" s="54">
        <f t="shared" si="40"/>
        <v>1</v>
      </c>
      <c r="AI190" s="54">
        <f t="shared" si="41"/>
        <v>1</v>
      </c>
      <c r="AJ190" s="54">
        <f t="shared" si="42"/>
        <v>1</v>
      </c>
      <c r="AK190" s="54">
        <f t="shared" ca="1" si="43"/>
        <v>1</v>
      </c>
      <c r="AL190" s="1" t="str">
        <f>VLOOKUP(D190,schermers!C:T,16,FALSE)</f>
        <v>XXX</v>
      </c>
    </row>
    <row r="191" spans="1:38" x14ac:dyDescent="0.2">
      <c r="A191" s="54">
        <f t="shared" si="44"/>
        <v>189</v>
      </c>
      <c r="B191" s="54">
        <f t="shared" si="30"/>
        <v>662</v>
      </c>
      <c r="C191" s="54" t="str">
        <f t="shared" ca="1" si="31"/>
        <v/>
      </c>
      <c r="D191" s="54">
        <f>VLOOKUP(F191&amp;G191,schermers!B:C,2,FALSE)</f>
        <v>110891</v>
      </c>
      <c r="E191" s="54">
        <f>VLOOKUP(P191&amp;Q191&amp;I191&amp;H191,wedstrijden!A:B,2,FALSE)</f>
        <v>386</v>
      </c>
      <c r="F191" s="41" t="s">
        <v>977</v>
      </c>
      <c r="G191" s="41" t="s">
        <v>259</v>
      </c>
      <c r="H191" s="41" t="s">
        <v>2571</v>
      </c>
      <c r="I191" s="41" t="s">
        <v>504</v>
      </c>
      <c r="J191" s="63" t="s">
        <v>848</v>
      </c>
      <c r="K191" s="16">
        <v>43332</v>
      </c>
      <c r="L191" s="8">
        <v>43554</v>
      </c>
      <c r="O191" s="54">
        <f>VLOOKUP(D191&amp;R191,Ranglijst!D:E,2,FALSE)</f>
        <v>2661</v>
      </c>
      <c r="P191" s="1" t="str">
        <f>VLOOKUP($D191,schermers!$C:$O,5,FALSE)</f>
        <v>Heren</v>
      </c>
      <c r="Q191" s="1" t="str">
        <f>VLOOKUP($D191,schermers!$C:$O,6,FALSE)</f>
        <v>Degen</v>
      </c>
      <c r="R191" s="1" t="str">
        <f>VLOOKUP(P191,lookups!A:B,2,FALSE)&amp;VLOOKUP(aanmeldingen!Q191,lookups!D:E,2,FALSE)&amp;VLOOKUP(I191,lookups!G:H,2,FALSE)</f>
        <v>HDS</v>
      </c>
      <c r="S191" s="1" t="str">
        <f>VLOOKUP(E191,wedstrijden!B:G,6,FALSE)</f>
        <v>FRA</v>
      </c>
      <c r="T191" s="1" t="str">
        <f>VLOOKUP($D191,schermers!$C:$O,8,FALSE)</f>
        <v>DFC</v>
      </c>
      <c r="U191" s="1" t="str">
        <f>IFERROR(VLOOKUP($D191,schermers!$C:$O,13,FALSE),"-")</f>
        <v>FIE17071995003</v>
      </c>
      <c r="V191" s="15">
        <f>IFERROR(VLOOKUP(E191,wedstrijden!B:H,7,FALSE),0)</f>
        <v>43602</v>
      </c>
      <c r="W191" s="15">
        <f>IFERROR(VLOOKUP(E191,wedstrijden!B:I,8,FALSE),0)</f>
        <v>43603</v>
      </c>
      <c r="X191" s="94">
        <f>IF(ISERROR(VLOOKUP(I191,lookups!G:I,3,FALSE)),0,IF(VLOOKUP(I191,lookups!G:I,3,FALSE)=0,0,VLOOKUP(I191,lookups!G:I,3,FALSE)))</f>
        <v>1000</v>
      </c>
      <c r="Y191" s="54">
        <f t="shared" ca="1" si="32"/>
        <v>999999999</v>
      </c>
      <c r="Z191" s="54">
        <f t="shared" si="33"/>
        <v>386110891</v>
      </c>
      <c r="AA191" s="54">
        <f>IF(LEFT(J191,2)&lt;&gt;"ok","-",IF(M191&lt;&gt;"","-",VLOOKUP(P191&amp;Q191&amp;I191&amp;H191,wedstrijden!A:B,2,FALSE)))</f>
        <v>386</v>
      </c>
      <c r="AB191" s="54">
        <f t="shared" ca="1" si="34"/>
        <v>0</v>
      </c>
      <c r="AC191" s="54">
        <f t="shared" si="35"/>
        <v>1</v>
      </c>
      <c r="AD191" s="54">
        <f t="shared" si="36"/>
        <v>1</v>
      </c>
      <c r="AE191" s="54">
        <f t="shared" si="37"/>
        <v>0</v>
      </c>
      <c r="AF191" s="54">
        <f t="shared" si="38"/>
        <v>1</v>
      </c>
      <c r="AG191" s="54">
        <f t="shared" si="39"/>
        <v>0</v>
      </c>
      <c r="AH191" s="54">
        <f t="shared" si="40"/>
        <v>0</v>
      </c>
      <c r="AI191" s="54">
        <f t="shared" si="41"/>
        <v>0</v>
      </c>
      <c r="AJ191" s="54">
        <f t="shared" si="42"/>
        <v>0</v>
      </c>
      <c r="AK191" s="54">
        <f t="shared" ca="1" si="43"/>
        <v>0</v>
      </c>
      <c r="AL191" s="1" t="str">
        <f>VLOOKUP(D191,schermers!C:T,16,FALSE)</f>
        <v>XXX</v>
      </c>
    </row>
    <row r="192" spans="1:38" x14ac:dyDescent="0.2">
      <c r="A192" s="54">
        <f t="shared" si="44"/>
        <v>190</v>
      </c>
      <c r="B192" s="54">
        <f t="shared" si="30"/>
        <v>587</v>
      </c>
      <c r="C192" s="54" t="str">
        <f t="shared" ca="1" si="31"/>
        <v/>
      </c>
      <c r="D192" s="54">
        <f>VLOOKUP(F192&amp;G192,schermers!B:C,2,FALSE)</f>
        <v>110891</v>
      </c>
      <c r="E192" s="54">
        <f>VLOOKUP(P192&amp;Q192&amp;I192&amp;H192,wedstrijden!A:B,2,FALSE)</f>
        <v>327</v>
      </c>
      <c r="F192" s="41" t="s">
        <v>977</v>
      </c>
      <c r="G192" s="41" t="s">
        <v>259</v>
      </c>
      <c r="H192" s="41" t="s">
        <v>484</v>
      </c>
      <c r="I192" s="41" t="s">
        <v>505</v>
      </c>
      <c r="J192" s="63" t="s">
        <v>848</v>
      </c>
      <c r="K192" s="16">
        <v>43332</v>
      </c>
      <c r="L192" s="8">
        <v>43513</v>
      </c>
      <c r="O192" s="54">
        <f>VLOOKUP(D192&amp;R192,Ranglijst!D:E,2,FALSE)</f>
        <v>2661</v>
      </c>
      <c r="P192" s="1" t="str">
        <f>VLOOKUP($D192,schermers!$C:$O,5,FALSE)</f>
        <v>Heren</v>
      </c>
      <c r="Q192" s="1" t="str">
        <f>VLOOKUP($D192,schermers!$C:$O,6,FALSE)</f>
        <v>Degen</v>
      </c>
      <c r="R192" s="1" t="str">
        <f>VLOOKUP(P192,lookups!A:B,2,FALSE)&amp;VLOOKUP(aanmeldingen!Q192,lookups!D:E,2,FALSE)&amp;VLOOKUP(I192,lookups!G:H,2,FALSE)</f>
        <v>HDS</v>
      </c>
      <c r="S192" s="1" t="str">
        <f>VLOOKUP(E192,wedstrijden!B:G,6,FALSE)</f>
        <v>HUN</v>
      </c>
      <c r="T192" s="1" t="str">
        <f>VLOOKUP($D192,schermers!$C:$O,8,FALSE)</f>
        <v>DFC</v>
      </c>
      <c r="U192" s="1" t="str">
        <f>IFERROR(VLOOKUP($D192,schermers!$C:$O,13,FALSE),"-")</f>
        <v>FIE17071995003</v>
      </c>
      <c r="V192" s="15">
        <f>IFERROR(VLOOKUP(E192,wedstrijden!B:H,7,FALSE),0)</f>
        <v>43532</v>
      </c>
      <c r="W192" s="15">
        <f>IFERROR(VLOOKUP(E192,wedstrijden!B:I,8,FALSE),0)</f>
        <v>43534</v>
      </c>
      <c r="X192" s="94">
        <f>IF(ISERROR(VLOOKUP(I192,lookups!G:I,3,FALSE)),0,IF(VLOOKUP(I192,lookups!G:I,3,FALSE)=0,0,VLOOKUP(I192,lookups!G:I,3,FALSE)))</f>
        <v>1000</v>
      </c>
      <c r="Y192" s="54">
        <f t="shared" ca="1" si="32"/>
        <v>999999999</v>
      </c>
      <c r="Z192" s="54">
        <f t="shared" si="33"/>
        <v>327110891</v>
      </c>
      <c r="AA192" s="54">
        <f>IF(LEFT(J192,2)&lt;&gt;"ok","-",IF(M192&lt;&gt;"","-",VLOOKUP(P192&amp;Q192&amp;I192&amp;H192,wedstrijden!A:B,2,FALSE)))</f>
        <v>327</v>
      </c>
      <c r="AB192" s="54">
        <f t="shared" ca="1" si="34"/>
        <v>0</v>
      </c>
      <c r="AC192" s="54">
        <f t="shared" si="35"/>
        <v>1</v>
      </c>
      <c r="AD192" s="54">
        <f t="shared" si="36"/>
        <v>1</v>
      </c>
      <c r="AE192" s="54">
        <f t="shared" si="37"/>
        <v>0</v>
      </c>
      <c r="AF192" s="54">
        <f t="shared" si="38"/>
        <v>1</v>
      </c>
      <c r="AG192" s="54">
        <f t="shared" si="39"/>
        <v>0</v>
      </c>
      <c r="AH192" s="54">
        <f t="shared" si="40"/>
        <v>0</v>
      </c>
      <c r="AI192" s="54">
        <f t="shared" si="41"/>
        <v>0</v>
      </c>
      <c r="AJ192" s="54">
        <f t="shared" si="42"/>
        <v>0</v>
      </c>
      <c r="AK192" s="54">
        <f t="shared" ca="1" si="43"/>
        <v>0</v>
      </c>
      <c r="AL192" s="1" t="str">
        <f>VLOOKUP(D192,schermers!C:T,16,FALSE)</f>
        <v>XXX</v>
      </c>
    </row>
    <row r="193" spans="1:38" x14ac:dyDescent="0.2">
      <c r="A193" s="54">
        <f t="shared" si="44"/>
        <v>191</v>
      </c>
      <c r="B193" s="54" t="str">
        <f t="shared" si="30"/>
        <v/>
      </c>
      <c r="C193" s="54" t="str">
        <f t="shared" si="31"/>
        <v/>
      </c>
      <c r="D193" s="54">
        <f>VLOOKUP(F193&amp;G193,schermers!B:C,2,FALSE)</f>
        <v>111713</v>
      </c>
      <c r="E193" s="54">
        <f>VLOOKUP(P193&amp;Q193&amp;I193&amp;H193,wedstrijden!A:B,2,FALSE)</f>
        <v>142</v>
      </c>
      <c r="F193" s="41" t="s">
        <v>1031</v>
      </c>
      <c r="G193" s="41" t="s">
        <v>1032</v>
      </c>
      <c r="H193" s="41" t="s">
        <v>497</v>
      </c>
      <c r="I193" s="41" t="s">
        <v>915</v>
      </c>
      <c r="J193" s="63" t="s">
        <v>848</v>
      </c>
      <c r="K193" s="16">
        <v>43333</v>
      </c>
      <c r="L193" s="8">
        <v>43386</v>
      </c>
      <c r="M193" s="8">
        <v>43412</v>
      </c>
      <c r="N193" s="8">
        <v>43412</v>
      </c>
      <c r="O193" s="54">
        <f>VLOOKUP(D193&amp;R193,Ranglijst!D:E,2,FALSE)</f>
        <v>1304</v>
      </c>
      <c r="P193" s="1" t="str">
        <f>VLOOKUP($D193,schermers!$C:$O,5,FALSE)</f>
        <v>Dames</v>
      </c>
      <c r="Q193" s="1" t="str">
        <f>VLOOKUP($D193,schermers!$C:$O,6,FALSE)</f>
        <v>Floret</v>
      </c>
      <c r="R193" s="1" t="str">
        <f>VLOOKUP(P193,lookups!A:B,2,FALSE)&amp;VLOOKUP(aanmeldingen!Q193,lookups!D:E,2,FALSE)&amp;VLOOKUP(I193,lookups!G:H,2,FALSE)</f>
        <v>DFC</v>
      </c>
      <c r="S193" s="1" t="str">
        <f>VLOOKUP(E193,wedstrijden!B:G,6,FALSE)</f>
        <v>AUT</v>
      </c>
      <c r="T193" s="1" t="str">
        <f>VLOOKUP($D193,schermers!$C:$O,8,FALSE)</f>
        <v>HS</v>
      </c>
      <c r="U193" s="1" t="str">
        <f>IFERROR(VLOOKUP($D193,schermers!$C:$O,13,FALSE),"-")</f>
        <v>FIE26022002000</v>
      </c>
      <c r="V193" s="15">
        <f>IFERROR(VLOOKUP(E193,wedstrijden!B:H,7,FALSE),0)</f>
        <v>43428</v>
      </c>
      <c r="W193" s="15">
        <f>IFERROR(VLOOKUP(E193,wedstrijden!B:I,8,FALSE),0)</f>
        <v>43429</v>
      </c>
      <c r="X193" s="94">
        <f>IF(ISERROR(VLOOKUP(I193,lookups!G:I,3,FALSE)),0,IF(VLOOKUP(I193,lookups!G:I,3,FALSE)=0,0,VLOOKUP(I193,lookups!G:I,3,FALSE)))</f>
        <v>500</v>
      </c>
      <c r="Y193" s="54">
        <f t="shared" si="32"/>
        <v>999999999</v>
      </c>
      <c r="Z193" s="54">
        <f t="shared" si="33"/>
        <v>999999999</v>
      </c>
      <c r="AA193" s="54" t="str">
        <f>IF(LEFT(J193,2)&lt;&gt;"ok","-",IF(M193&lt;&gt;"","-",VLOOKUP(P193&amp;Q193&amp;I193&amp;H193,wedstrijden!A:B,2,FALSE)))</f>
        <v>-</v>
      </c>
      <c r="AB193" s="54">
        <f t="shared" si="34"/>
        <v>0</v>
      </c>
      <c r="AC193" s="54">
        <f t="shared" si="35"/>
        <v>1</v>
      </c>
      <c r="AD193" s="54">
        <f t="shared" si="36"/>
        <v>1</v>
      </c>
      <c r="AE193" s="54">
        <f t="shared" si="37"/>
        <v>1</v>
      </c>
      <c r="AF193" s="54">
        <f t="shared" si="38"/>
        <v>0</v>
      </c>
      <c r="AG193" s="54">
        <f t="shared" si="39"/>
        <v>1</v>
      </c>
      <c r="AH193" s="54">
        <f t="shared" si="40"/>
        <v>1</v>
      </c>
      <c r="AI193" s="54">
        <f t="shared" si="41"/>
        <v>1</v>
      </c>
      <c r="AJ193" s="54">
        <f t="shared" si="42"/>
        <v>1</v>
      </c>
      <c r="AK193" s="54">
        <f t="shared" ca="1" si="43"/>
        <v>1</v>
      </c>
      <c r="AL193" s="1" t="str">
        <f>VLOOKUP(D193,schermers!C:T,16,FALSE)</f>
        <v>XXX</v>
      </c>
    </row>
    <row r="194" spans="1:38" x14ac:dyDescent="0.2">
      <c r="A194" s="54">
        <f t="shared" si="44"/>
        <v>192</v>
      </c>
      <c r="B194" s="54" t="str">
        <f t="shared" si="30"/>
        <v/>
      </c>
      <c r="C194" s="54" t="str">
        <f t="shared" si="31"/>
        <v/>
      </c>
      <c r="D194" s="54">
        <f>VLOOKUP(F194&amp;G194,schermers!B:C,2,FALSE)</f>
        <v>111713</v>
      </c>
      <c r="E194" s="54">
        <f>VLOOKUP(P194&amp;Q194&amp;I194&amp;H194,wedstrijden!A:B,2,FALSE)</f>
        <v>154</v>
      </c>
      <c r="F194" s="41" t="s">
        <v>1031</v>
      </c>
      <c r="G194" s="41" t="s">
        <v>1032</v>
      </c>
      <c r="H194" s="41" t="s">
        <v>500</v>
      </c>
      <c r="I194" s="41" t="s">
        <v>915</v>
      </c>
      <c r="J194" s="63" t="s">
        <v>848</v>
      </c>
      <c r="K194" s="16">
        <v>43333</v>
      </c>
      <c r="L194" s="8">
        <v>43408</v>
      </c>
      <c r="M194" s="8">
        <v>43412</v>
      </c>
      <c r="N194" s="8">
        <v>43412</v>
      </c>
      <c r="O194" s="54">
        <f>VLOOKUP(D194&amp;R194,Ranglijst!D:E,2,FALSE)</f>
        <v>1304</v>
      </c>
      <c r="P194" s="1" t="str">
        <f>VLOOKUP($D194,schermers!$C:$O,5,FALSE)</f>
        <v>Dames</v>
      </c>
      <c r="Q194" s="1" t="str">
        <f>VLOOKUP($D194,schermers!$C:$O,6,FALSE)</f>
        <v>Floret</v>
      </c>
      <c r="R194" s="1" t="str">
        <f>VLOOKUP(P194,lookups!A:B,2,FALSE)&amp;VLOOKUP(aanmeldingen!Q194,lookups!D:E,2,FALSE)&amp;VLOOKUP(I194,lookups!G:H,2,FALSE)</f>
        <v>DFC</v>
      </c>
      <c r="S194" s="1" t="str">
        <f>VLOOKUP(E194,wedstrijden!B:G,6,FALSE)</f>
        <v>FRA</v>
      </c>
      <c r="T194" s="1" t="str">
        <f>VLOOKUP($D194,schermers!$C:$O,8,FALSE)</f>
        <v>HS</v>
      </c>
      <c r="U194" s="1" t="str">
        <f>IFERROR(VLOOKUP($D194,schermers!$C:$O,13,FALSE),"-")</f>
        <v>FIE26022002000</v>
      </c>
      <c r="V194" s="15">
        <f>IFERROR(VLOOKUP(E194,wedstrijden!B:H,7,FALSE),0)</f>
        <v>43435</v>
      </c>
      <c r="W194" s="15">
        <f>IFERROR(VLOOKUP(E194,wedstrijden!B:I,8,FALSE),0)</f>
        <v>43436</v>
      </c>
      <c r="X194" s="94">
        <f>IF(ISERROR(VLOOKUP(I194,lookups!G:I,3,FALSE)),0,IF(VLOOKUP(I194,lookups!G:I,3,FALSE)=0,0,VLOOKUP(I194,lookups!G:I,3,FALSE)))</f>
        <v>500</v>
      </c>
      <c r="Y194" s="54">
        <f t="shared" si="32"/>
        <v>999999999</v>
      </c>
      <c r="Z194" s="54">
        <f t="shared" si="33"/>
        <v>999999999</v>
      </c>
      <c r="AA194" s="54" t="str">
        <f>IF(LEFT(J194,2)&lt;&gt;"ok","-",IF(M194&lt;&gt;"","-",VLOOKUP(P194&amp;Q194&amp;I194&amp;H194,wedstrijden!A:B,2,FALSE)))</f>
        <v>-</v>
      </c>
      <c r="AB194" s="54">
        <f t="shared" si="34"/>
        <v>0</v>
      </c>
      <c r="AC194" s="54">
        <f t="shared" si="35"/>
        <v>1</v>
      </c>
      <c r="AD194" s="54">
        <f t="shared" si="36"/>
        <v>1</v>
      </c>
      <c r="AE194" s="54">
        <f t="shared" si="37"/>
        <v>1</v>
      </c>
      <c r="AF194" s="54">
        <f t="shared" si="38"/>
        <v>0</v>
      </c>
      <c r="AG194" s="54">
        <f t="shared" si="39"/>
        <v>1</v>
      </c>
      <c r="AH194" s="54">
        <f t="shared" si="40"/>
        <v>1</v>
      </c>
      <c r="AI194" s="54">
        <f t="shared" si="41"/>
        <v>1</v>
      </c>
      <c r="AJ194" s="54">
        <f t="shared" si="42"/>
        <v>1</v>
      </c>
      <c r="AK194" s="54">
        <f t="shared" ca="1" si="43"/>
        <v>1</v>
      </c>
      <c r="AL194" s="1" t="str">
        <f>VLOOKUP(D194,schermers!C:T,16,FALSE)</f>
        <v>XXX</v>
      </c>
    </row>
    <row r="195" spans="1:38" x14ac:dyDescent="0.2">
      <c r="A195" s="54">
        <f t="shared" si="44"/>
        <v>193</v>
      </c>
      <c r="B195" s="54" t="str">
        <f t="shared" ref="B195:B258" si="45">IF(Z195&lt;&gt;999999999,RANK(Z195,$Z$3:$Z$1000,1),"")</f>
        <v/>
      </c>
      <c r="C195" s="54" t="str">
        <f t="shared" ref="C195:C258" si="46">IF(Y195&lt;&gt;999999999,RANK(Y195,$Y$3:$Y$1000,1),"")</f>
        <v/>
      </c>
      <c r="D195" s="54">
        <f>VLOOKUP(F195&amp;G195,schermers!B:C,2,FALSE)</f>
        <v>111713</v>
      </c>
      <c r="E195" s="54">
        <f>VLOOKUP(P195&amp;Q195&amp;I195&amp;H195,wedstrijden!A:B,2,FALSE)</f>
        <v>103</v>
      </c>
      <c r="F195" s="41" t="s">
        <v>1031</v>
      </c>
      <c r="G195" s="41" t="s">
        <v>1032</v>
      </c>
      <c r="H195" s="41" t="s">
        <v>484</v>
      </c>
      <c r="I195" s="41" t="s">
        <v>915</v>
      </c>
      <c r="J195" s="63" t="s">
        <v>848</v>
      </c>
      <c r="K195" s="16">
        <v>43333</v>
      </c>
      <c r="L195" s="8">
        <v>43386</v>
      </c>
      <c r="M195" s="8">
        <v>43412</v>
      </c>
      <c r="O195" s="54">
        <f>VLOOKUP(D195&amp;R195,Ranglijst!D:E,2,FALSE)</f>
        <v>1304</v>
      </c>
      <c r="P195" s="1" t="str">
        <f>VLOOKUP($D195,schermers!$C:$O,5,FALSE)</f>
        <v>Dames</v>
      </c>
      <c r="Q195" s="1" t="str">
        <f>VLOOKUP($D195,schermers!$C:$O,6,FALSE)</f>
        <v>Floret</v>
      </c>
      <c r="R195" s="1" t="str">
        <f>VLOOKUP(P195,lookups!A:B,2,FALSE)&amp;VLOOKUP(aanmeldingen!Q195,lookups!D:E,2,FALSE)&amp;VLOOKUP(I195,lookups!G:H,2,FALSE)</f>
        <v>DFC</v>
      </c>
      <c r="S195" s="1" t="str">
        <f>VLOOKUP(E195,wedstrijden!B:G,6,FALSE)</f>
        <v>HUN</v>
      </c>
      <c r="T195" s="1" t="str">
        <f>VLOOKUP($D195,schermers!$C:$O,8,FALSE)</f>
        <v>HS</v>
      </c>
      <c r="U195" s="1" t="str">
        <f>IFERROR(VLOOKUP($D195,schermers!$C:$O,13,FALSE),"-")</f>
        <v>FIE26022002000</v>
      </c>
      <c r="V195" s="15">
        <f>IFERROR(VLOOKUP(E195,wedstrijden!B:H,7,FALSE),0)</f>
        <v>43413</v>
      </c>
      <c r="W195" s="15">
        <f>IFERROR(VLOOKUP(E195,wedstrijden!B:I,8,FALSE),0)</f>
        <v>43415</v>
      </c>
      <c r="X195" s="94">
        <f>IF(ISERROR(VLOOKUP(I195,lookups!G:I,3,FALSE)),0,IF(VLOOKUP(I195,lookups!G:I,3,FALSE)=0,0,VLOOKUP(I195,lookups!G:I,3,FALSE)))</f>
        <v>500</v>
      </c>
      <c r="Y195" s="54">
        <f t="shared" ref="Y195:Y258" si="47">IF(LEFT(J195,2)&lt;&gt;"ok",999999999,IF(M195&lt;&gt;"",999999999,IF(V195&gt;$Y$1,IFERROR(VALUE(E195&amp;D195),999999999),999999999)))</f>
        <v>999999999</v>
      </c>
      <c r="Z195" s="54">
        <f t="shared" ref="Z195:Z258" si="48">IF(LEFT(J195,2)&lt;&gt;"ok",999999999,IF(M195&lt;&gt;"",999999999,IFERROR(VALUE(E195&amp;D195),999999999)))</f>
        <v>999999999</v>
      </c>
      <c r="AA195" s="54" t="str">
        <f>IF(LEFT(J195,2)&lt;&gt;"ok","-",IF(M195&lt;&gt;"","-",VLOOKUP(P195&amp;Q195&amp;I195&amp;H195,wedstrijden!A:B,2,FALSE)))</f>
        <v>-</v>
      </c>
      <c r="AB195" s="54">
        <f t="shared" ref="AB195:AB258" si="49">IF(Y195=999999999,0,COUNTIF(Y:Y,Y195))</f>
        <v>0</v>
      </c>
      <c r="AC195" s="54">
        <f t="shared" ref="AC195:AC258" si="50">IF(F195&lt;&gt;"",1,0)</f>
        <v>1</v>
      </c>
      <c r="AD195" s="54">
        <f t="shared" ref="AD195:AD258" si="51">IF(LEFT(J195,2)="ok",1,0)</f>
        <v>1</v>
      </c>
      <c r="AE195" s="54">
        <f t="shared" ref="AE195:AE258" si="52">IF(M195&lt;&gt;"",1,0)</f>
        <v>1</v>
      </c>
      <c r="AF195" s="54">
        <f t="shared" ref="AF195:AF258" si="53">IF(AND(L195&lt;&gt;"",N195=""),1,0)</f>
        <v>1</v>
      </c>
      <c r="AG195" s="54">
        <f t="shared" ref="AG195:AG258" si="54">IF(AND(LEFT(J195,2)="ok",H195&lt;&gt;"Amsterdam",OR(I195="WB Jun",I195="ECC",I195="U23",I195="SAT")),1,0)</f>
        <v>1</v>
      </c>
      <c r="AH195" s="54">
        <f t="shared" ref="AH195:AH258" si="55">IF(AG195=0,0,IF(M195="",1,IF(M195&lt;=V195-28,0,1)))</f>
        <v>1</v>
      </c>
      <c r="AI195" s="54">
        <f t="shared" ref="AI195:AI258" si="56">IF(AND(AH195=1,V195&gt;=41307),1,0)</f>
        <v>1</v>
      </c>
      <c r="AJ195" s="54">
        <f t="shared" ref="AJ195:AJ258" si="57">IF(AI195=0,0,IF(AND(AI195=1,M195&lt;&gt;"",V195&gt;=41294,V195&lt;=41322),0,1))</f>
        <v>1</v>
      </c>
      <c r="AK195" s="54">
        <f t="shared" ref="AK195:AK258" ca="1" si="58">IF(AND(AJ195=1,TODAY()&gt;V195-28),1,0)</f>
        <v>1</v>
      </c>
      <c r="AL195" s="1" t="str">
        <f>VLOOKUP(D195,schermers!C:T,16,FALSE)</f>
        <v>XXX</v>
      </c>
    </row>
    <row r="196" spans="1:38" x14ac:dyDescent="0.2">
      <c r="A196" s="54">
        <f t="shared" ref="A196:A259" si="59">A195+1</f>
        <v>194</v>
      </c>
      <c r="B196" s="54" t="str">
        <f t="shared" si="45"/>
        <v/>
      </c>
      <c r="C196" s="54" t="str">
        <f t="shared" si="46"/>
        <v/>
      </c>
      <c r="D196" s="54">
        <f>VLOOKUP(F196&amp;G196,schermers!B:C,2,FALSE)</f>
        <v>111713</v>
      </c>
      <c r="E196" s="54">
        <f>VLOOKUP(P196&amp;Q196&amp;I196&amp;H196,wedstrijden!A:B,2,FALSE)</f>
        <v>271</v>
      </c>
      <c r="F196" s="41" t="s">
        <v>1031</v>
      </c>
      <c r="G196" s="41" t="s">
        <v>1032</v>
      </c>
      <c r="H196" s="41" t="s">
        <v>663</v>
      </c>
      <c r="I196" s="41" t="s">
        <v>915</v>
      </c>
      <c r="J196" s="63" t="s">
        <v>848</v>
      </c>
      <c r="K196" s="16">
        <v>43333</v>
      </c>
      <c r="M196" s="8">
        <v>43412</v>
      </c>
      <c r="O196" s="54">
        <f>VLOOKUP(D196&amp;R196,Ranglijst!D:E,2,FALSE)</f>
        <v>1304</v>
      </c>
      <c r="P196" s="1" t="str">
        <f>VLOOKUP($D196,schermers!$C:$O,5,FALSE)</f>
        <v>Dames</v>
      </c>
      <c r="Q196" s="1" t="str">
        <f>VLOOKUP($D196,schermers!$C:$O,6,FALSE)</f>
        <v>Floret</v>
      </c>
      <c r="R196" s="1" t="str">
        <f>VLOOKUP(P196,lookups!A:B,2,FALSE)&amp;VLOOKUP(aanmeldingen!Q196,lookups!D:E,2,FALSE)&amp;VLOOKUP(I196,lookups!G:H,2,FALSE)</f>
        <v>DFC</v>
      </c>
      <c r="S196" s="1" t="str">
        <f>VLOOKUP(E196,wedstrijden!B:G,6,FALSE)</f>
        <v>ROM</v>
      </c>
      <c r="T196" s="1" t="str">
        <f>VLOOKUP($D196,schermers!$C:$O,8,FALSE)</f>
        <v>HS</v>
      </c>
      <c r="U196" s="1" t="str">
        <f>IFERROR(VLOOKUP($D196,schermers!$C:$O,13,FALSE),"-")</f>
        <v>FIE26022002000</v>
      </c>
      <c r="V196" s="15">
        <f>IFERROR(VLOOKUP(E196,wedstrijden!B:H,7,FALSE),0)</f>
        <v>43505</v>
      </c>
      <c r="W196" s="15">
        <f>IFERROR(VLOOKUP(E196,wedstrijden!B:I,8,FALSE),0)</f>
        <v>43506</v>
      </c>
      <c r="X196" s="94">
        <f>IF(ISERROR(VLOOKUP(I196,lookups!G:I,3,FALSE)),0,IF(VLOOKUP(I196,lookups!G:I,3,FALSE)=0,0,VLOOKUP(I196,lookups!G:I,3,FALSE)))</f>
        <v>500</v>
      </c>
      <c r="Y196" s="54">
        <f t="shared" si="47"/>
        <v>999999999</v>
      </c>
      <c r="Z196" s="54">
        <f t="shared" si="48"/>
        <v>999999999</v>
      </c>
      <c r="AA196" s="54" t="str">
        <f>IF(LEFT(J196,2)&lt;&gt;"ok","-",IF(M196&lt;&gt;"","-",VLOOKUP(P196&amp;Q196&amp;I196&amp;H196,wedstrijden!A:B,2,FALSE)))</f>
        <v>-</v>
      </c>
      <c r="AB196" s="54">
        <f t="shared" si="49"/>
        <v>0</v>
      </c>
      <c r="AC196" s="54">
        <f t="shared" si="50"/>
        <v>1</v>
      </c>
      <c r="AD196" s="54">
        <f t="shared" si="51"/>
        <v>1</v>
      </c>
      <c r="AE196" s="54">
        <f t="shared" si="52"/>
        <v>1</v>
      </c>
      <c r="AF196" s="54">
        <f t="shared" si="53"/>
        <v>0</v>
      </c>
      <c r="AG196" s="54">
        <f t="shared" si="54"/>
        <v>1</v>
      </c>
      <c r="AH196" s="54">
        <f t="shared" si="55"/>
        <v>0</v>
      </c>
      <c r="AI196" s="54">
        <f t="shared" si="56"/>
        <v>0</v>
      </c>
      <c r="AJ196" s="54">
        <f t="shared" si="57"/>
        <v>0</v>
      </c>
      <c r="AK196" s="54">
        <f t="shared" ca="1" si="58"/>
        <v>0</v>
      </c>
      <c r="AL196" s="1" t="str">
        <f>VLOOKUP(D196,schermers!C:T,16,FALSE)</f>
        <v>XXX</v>
      </c>
    </row>
    <row r="197" spans="1:38" x14ac:dyDescent="0.2">
      <c r="A197" s="54">
        <f t="shared" si="59"/>
        <v>195</v>
      </c>
      <c r="B197" s="54" t="str">
        <f t="shared" si="45"/>
        <v/>
      </c>
      <c r="C197" s="54" t="str">
        <f t="shared" si="46"/>
        <v/>
      </c>
      <c r="D197" s="54">
        <f>VLOOKUP(F197&amp;G197,schermers!B:C,2,FALSE)</f>
        <v>111713</v>
      </c>
      <c r="E197" s="54">
        <f>VLOOKUP(P197&amp;Q197&amp;I197&amp;H197,wedstrijden!A:B,2,FALSE)</f>
        <v>188</v>
      </c>
      <c r="F197" s="41" t="s">
        <v>1031</v>
      </c>
      <c r="G197" s="41" t="s">
        <v>1032</v>
      </c>
      <c r="H197" s="41" t="s">
        <v>494</v>
      </c>
      <c r="I197" s="41" t="s">
        <v>915</v>
      </c>
      <c r="J197" s="63" t="s">
        <v>848</v>
      </c>
      <c r="K197" s="16">
        <v>43333</v>
      </c>
      <c r="L197" s="8">
        <v>43408</v>
      </c>
      <c r="M197" s="8">
        <v>43412</v>
      </c>
      <c r="N197" s="8">
        <v>43412</v>
      </c>
      <c r="O197" s="54">
        <f>VLOOKUP(D197&amp;R197,Ranglijst!D:E,2,FALSE)</f>
        <v>1304</v>
      </c>
      <c r="P197" s="1" t="str">
        <f>VLOOKUP($D197,schermers!$C:$O,5,FALSE)</f>
        <v>Dames</v>
      </c>
      <c r="Q197" s="1" t="str">
        <f>VLOOKUP($D197,schermers!$C:$O,6,FALSE)</f>
        <v>Floret</v>
      </c>
      <c r="R197" s="1" t="str">
        <f>VLOOKUP(P197,lookups!A:B,2,FALSE)&amp;VLOOKUP(aanmeldingen!Q197,lookups!D:E,2,FALSE)&amp;VLOOKUP(I197,lookups!G:H,2,FALSE)</f>
        <v>DFC</v>
      </c>
      <c r="S197" s="1" t="str">
        <f>VLOOKUP(E197,wedstrijden!B:G,6,FALSE)</f>
        <v>GER</v>
      </c>
      <c r="T197" s="1" t="str">
        <f>VLOOKUP($D197,schermers!$C:$O,8,FALSE)</f>
        <v>HS</v>
      </c>
      <c r="U197" s="1" t="str">
        <f>IFERROR(VLOOKUP($D197,schermers!$C:$O,13,FALSE),"-")</f>
        <v>FIE26022002000</v>
      </c>
      <c r="V197" s="15">
        <f>IFERROR(VLOOKUP(E197,wedstrijden!B:H,7,FALSE),0)</f>
        <v>43449</v>
      </c>
      <c r="W197" s="15">
        <f>IFERROR(VLOOKUP(E197,wedstrijden!B:I,8,FALSE),0)</f>
        <v>43450</v>
      </c>
      <c r="X197" s="94">
        <f>IF(ISERROR(VLOOKUP(I197,lookups!G:I,3,FALSE)),0,IF(VLOOKUP(I197,lookups!G:I,3,FALSE)=0,0,VLOOKUP(I197,lookups!G:I,3,FALSE)))</f>
        <v>500</v>
      </c>
      <c r="Y197" s="54">
        <f t="shared" si="47"/>
        <v>999999999</v>
      </c>
      <c r="Z197" s="54">
        <f t="shared" si="48"/>
        <v>999999999</v>
      </c>
      <c r="AA197" s="54" t="str">
        <f>IF(LEFT(J197,2)&lt;&gt;"ok","-",IF(M197&lt;&gt;"","-",VLOOKUP(P197&amp;Q197&amp;I197&amp;H197,wedstrijden!A:B,2,FALSE)))</f>
        <v>-</v>
      </c>
      <c r="AB197" s="54">
        <f t="shared" si="49"/>
        <v>0</v>
      </c>
      <c r="AC197" s="54">
        <f t="shared" si="50"/>
        <v>1</v>
      </c>
      <c r="AD197" s="54">
        <f t="shared" si="51"/>
        <v>1</v>
      </c>
      <c r="AE197" s="54">
        <f t="shared" si="52"/>
        <v>1</v>
      </c>
      <c r="AF197" s="54">
        <f t="shared" si="53"/>
        <v>0</v>
      </c>
      <c r="AG197" s="54">
        <f t="shared" si="54"/>
        <v>1</v>
      </c>
      <c r="AH197" s="54">
        <f t="shared" si="55"/>
        <v>0</v>
      </c>
      <c r="AI197" s="54">
        <f t="shared" si="56"/>
        <v>0</v>
      </c>
      <c r="AJ197" s="54">
        <f t="shared" si="57"/>
        <v>0</v>
      </c>
      <c r="AK197" s="54">
        <f t="shared" ca="1" si="58"/>
        <v>0</v>
      </c>
      <c r="AL197" s="1" t="str">
        <f>VLOOKUP(D197,schermers!C:T,16,FALSE)</f>
        <v>XXX</v>
      </c>
    </row>
    <row r="198" spans="1:38" x14ac:dyDescent="0.2">
      <c r="A198" s="54">
        <f t="shared" si="59"/>
        <v>196</v>
      </c>
      <c r="B198" s="54">
        <f t="shared" si="45"/>
        <v>73</v>
      </c>
      <c r="C198" s="54" t="str">
        <f t="shared" ca="1" si="46"/>
        <v/>
      </c>
      <c r="D198" s="54">
        <f>VLOOKUP(F198&amp;G198,schermers!B:C,2,FALSE)</f>
        <v>112311</v>
      </c>
      <c r="E198" s="54">
        <f>VLOOKUP(P198&amp;Q198&amp;I198&amp;H198,wedstrijden!A:B,2,FALSE)</f>
        <v>29</v>
      </c>
      <c r="F198" s="41" t="s">
        <v>969</v>
      </c>
      <c r="G198" s="41" t="s">
        <v>970</v>
      </c>
      <c r="H198" s="41" t="s">
        <v>2569</v>
      </c>
      <c r="I198" s="41" t="s">
        <v>1091</v>
      </c>
      <c r="J198" s="63" t="s">
        <v>848</v>
      </c>
      <c r="K198" s="16">
        <v>43334</v>
      </c>
      <c r="L198" s="8">
        <v>43348</v>
      </c>
      <c r="O198" s="54">
        <f>VLOOKUP(D198&amp;R198,Ranglijst!D:E,2,FALSE)</f>
        <v>1093</v>
      </c>
      <c r="P198" s="1" t="str">
        <f>VLOOKUP($D198,schermers!$C:$O,5,FALSE)</f>
        <v>Heren</v>
      </c>
      <c r="Q198" s="1" t="str">
        <f>VLOOKUP($D198,schermers!$C:$O,6,FALSE)</f>
        <v>Sabel</v>
      </c>
      <c r="R198" s="1" t="str">
        <f>VLOOKUP(P198,lookups!A:B,2,FALSE)&amp;VLOOKUP(aanmeldingen!Q198,lookups!D:E,2,FALSE)&amp;VLOOKUP(I198,lookups!G:H,2,FALSE)</f>
        <v>HSS</v>
      </c>
      <c r="S198" s="1" t="str">
        <f>VLOOKUP(E198,wedstrijden!B:G,6,FALSE)</f>
        <v>BEL</v>
      </c>
      <c r="T198" s="1" t="str">
        <f>VLOOKUP($D198,schermers!$C:$O,8,FALSE)</f>
        <v>SUR</v>
      </c>
      <c r="U198" s="1" t="str">
        <f>IFERROR(VLOOKUP($D198,schermers!$C:$O,13,FALSE),"-")</f>
        <v>FIE28062000000</v>
      </c>
      <c r="V198" s="15">
        <f>IFERROR(VLOOKUP(E198,wedstrijden!B:H,7,FALSE),0)</f>
        <v>43372</v>
      </c>
      <c r="W198" s="15">
        <f>IFERROR(VLOOKUP(E198,wedstrijden!B:I,8,FALSE),0)</f>
        <v>43373</v>
      </c>
      <c r="X198" s="94">
        <f>IF(ISERROR(VLOOKUP(I198,lookups!G:I,3,FALSE)),0,IF(VLOOKUP(I198,lookups!G:I,3,FALSE)=0,0,VLOOKUP(I198,lookups!G:I,3,FALSE)))</f>
        <v>500</v>
      </c>
      <c r="Y198" s="54">
        <f t="shared" ca="1" si="47"/>
        <v>999999999</v>
      </c>
      <c r="Z198" s="54">
        <f t="shared" si="48"/>
        <v>29112311</v>
      </c>
      <c r="AA198" s="54">
        <f>IF(LEFT(J198,2)&lt;&gt;"ok","-",IF(M198&lt;&gt;"","-",VLOOKUP(P198&amp;Q198&amp;I198&amp;H198,wedstrijden!A:B,2,FALSE)))</f>
        <v>29</v>
      </c>
      <c r="AB198" s="54">
        <f t="shared" ca="1" si="49"/>
        <v>0</v>
      </c>
      <c r="AC198" s="54">
        <f t="shared" si="50"/>
        <v>1</v>
      </c>
      <c r="AD198" s="54">
        <f t="shared" si="51"/>
        <v>1</v>
      </c>
      <c r="AE198" s="54">
        <f t="shared" si="52"/>
        <v>0</v>
      </c>
      <c r="AF198" s="54">
        <f t="shared" si="53"/>
        <v>1</v>
      </c>
      <c r="AG198" s="54">
        <f t="shared" si="54"/>
        <v>1</v>
      </c>
      <c r="AH198" s="54">
        <f t="shared" si="55"/>
        <v>1</v>
      </c>
      <c r="AI198" s="54">
        <f t="shared" si="56"/>
        <v>1</v>
      </c>
      <c r="AJ198" s="54">
        <f t="shared" si="57"/>
        <v>1</v>
      </c>
      <c r="AK198" s="54">
        <f t="shared" ca="1" si="58"/>
        <v>1</v>
      </c>
      <c r="AL198" s="1" t="str">
        <f>VLOOKUP(D198,schermers!C:T,16,FALSE)</f>
        <v>XXX</v>
      </c>
    </row>
    <row r="199" spans="1:38" x14ac:dyDescent="0.2">
      <c r="A199" s="54">
        <f t="shared" si="59"/>
        <v>197</v>
      </c>
      <c r="B199" s="54">
        <f t="shared" si="45"/>
        <v>67</v>
      </c>
      <c r="C199" s="54" t="str">
        <f t="shared" ca="1" si="46"/>
        <v/>
      </c>
      <c r="D199" s="54">
        <f>VLOOKUP(F199&amp;G199,schermers!B:C,2,FALSE)</f>
        <v>111728</v>
      </c>
      <c r="E199" s="54">
        <f>VLOOKUP(P199&amp;Q199&amp;I199&amp;H199,wedstrijden!A:B,2,FALSE)</f>
        <v>28</v>
      </c>
      <c r="F199" s="41" t="s">
        <v>1185</v>
      </c>
      <c r="G199" s="41" t="s">
        <v>1184</v>
      </c>
      <c r="H199" s="41" t="s">
        <v>2569</v>
      </c>
      <c r="I199" s="41" t="s">
        <v>1091</v>
      </c>
      <c r="J199" s="63" t="s">
        <v>848</v>
      </c>
      <c r="K199" s="16">
        <v>43334</v>
      </c>
      <c r="L199" s="8">
        <v>43348</v>
      </c>
      <c r="O199" s="54">
        <f>VLOOKUP(D199&amp;R199,Ranglijst!D:E,2,FALSE)</f>
        <v>943</v>
      </c>
      <c r="P199" s="1" t="str">
        <f>VLOOKUP($D199,schermers!$C:$O,5,FALSE)</f>
        <v>Dames</v>
      </c>
      <c r="Q199" s="1" t="str">
        <f>VLOOKUP($D199,schermers!$C:$O,6,FALSE)</f>
        <v>Sabel</v>
      </c>
      <c r="R199" s="1" t="str">
        <f>VLOOKUP(P199,lookups!A:B,2,FALSE)&amp;VLOOKUP(aanmeldingen!Q199,lookups!D:E,2,FALSE)&amp;VLOOKUP(I199,lookups!G:H,2,FALSE)</f>
        <v>DSS</v>
      </c>
      <c r="S199" s="1" t="str">
        <f>VLOOKUP(E199,wedstrijden!B:G,6,FALSE)</f>
        <v>BEL</v>
      </c>
      <c r="T199" s="1" t="str">
        <f>VLOOKUP($D199,schermers!$C:$O,8,FALSE)</f>
        <v>SUR</v>
      </c>
      <c r="U199" s="1" t="str">
        <f>IFERROR(VLOOKUP($D199,schermers!$C:$O,13,FALSE),"-")</f>
        <v>FIE16042002001</v>
      </c>
      <c r="V199" s="15">
        <f>IFERROR(VLOOKUP(E199,wedstrijden!B:H,7,FALSE),0)</f>
        <v>43372</v>
      </c>
      <c r="W199" s="15">
        <f>IFERROR(VLOOKUP(E199,wedstrijden!B:I,8,FALSE),0)</f>
        <v>43373</v>
      </c>
      <c r="X199" s="94">
        <f>IF(ISERROR(VLOOKUP(I199,lookups!G:I,3,FALSE)),0,IF(VLOOKUP(I199,lookups!G:I,3,FALSE)=0,0,VLOOKUP(I199,lookups!G:I,3,FALSE)))</f>
        <v>500</v>
      </c>
      <c r="Y199" s="54">
        <f t="shared" ca="1" si="47"/>
        <v>999999999</v>
      </c>
      <c r="Z199" s="54">
        <f t="shared" si="48"/>
        <v>28111728</v>
      </c>
      <c r="AA199" s="54">
        <f>IF(LEFT(J199,2)&lt;&gt;"ok","-",IF(M199&lt;&gt;"","-",VLOOKUP(P199&amp;Q199&amp;I199&amp;H199,wedstrijden!A:B,2,FALSE)))</f>
        <v>28</v>
      </c>
      <c r="AB199" s="54">
        <f t="shared" ca="1" si="49"/>
        <v>0</v>
      </c>
      <c r="AC199" s="54">
        <f t="shared" si="50"/>
        <v>1</v>
      </c>
      <c r="AD199" s="54">
        <f t="shared" si="51"/>
        <v>1</v>
      </c>
      <c r="AE199" s="54">
        <f t="shared" si="52"/>
        <v>0</v>
      </c>
      <c r="AF199" s="54">
        <f t="shared" si="53"/>
        <v>1</v>
      </c>
      <c r="AG199" s="54">
        <f t="shared" si="54"/>
        <v>1</v>
      </c>
      <c r="AH199" s="54">
        <f t="shared" si="55"/>
        <v>1</v>
      </c>
      <c r="AI199" s="54">
        <f t="shared" si="56"/>
        <v>1</v>
      </c>
      <c r="AJ199" s="54">
        <f t="shared" si="57"/>
        <v>1</v>
      </c>
      <c r="AK199" s="54">
        <f t="shared" ca="1" si="58"/>
        <v>1</v>
      </c>
      <c r="AL199" s="1" t="str">
        <f>VLOOKUP(D199,schermers!C:T,16,FALSE)</f>
        <v>XXX</v>
      </c>
    </row>
    <row r="200" spans="1:38" x14ac:dyDescent="0.2">
      <c r="A200" s="54">
        <f t="shared" si="59"/>
        <v>198</v>
      </c>
      <c r="B200" s="54">
        <f t="shared" si="45"/>
        <v>72</v>
      </c>
      <c r="C200" s="54" t="str">
        <f t="shared" ca="1" si="46"/>
        <v/>
      </c>
      <c r="D200" s="54">
        <f>VLOOKUP(F200&amp;G200,schermers!B:C,2,FALSE)</f>
        <v>111035</v>
      </c>
      <c r="E200" s="54">
        <f>VLOOKUP(P200&amp;Q200&amp;I200&amp;H200,wedstrijden!A:B,2,FALSE)</f>
        <v>29</v>
      </c>
      <c r="F200" s="41" t="s">
        <v>971</v>
      </c>
      <c r="G200" s="41" t="s">
        <v>972</v>
      </c>
      <c r="H200" s="41" t="s">
        <v>2569</v>
      </c>
      <c r="I200" s="41" t="s">
        <v>1091</v>
      </c>
      <c r="J200" s="63" t="s">
        <v>848</v>
      </c>
      <c r="K200" s="16">
        <v>43334</v>
      </c>
      <c r="L200" s="8">
        <v>43348</v>
      </c>
      <c r="O200" s="54">
        <f>VLOOKUP(D200&amp;R200,Ranglijst!D:E,2,FALSE)</f>
        <v>1035</v>
      </c>
      <c r="P200" s="1" t="str">
        <f>VLOOKUP($D200,schermers!$C:$O,5,FALSE)</f>
        <v>Heren</v>
      </c>
      <c r="Q200" s="1" t="str">
        <f>VLOOKUP($D200,schermers!$C:$O,6,FALSE)</f>
        <v>Sabel</v>
      </c>
      <c r="R200" s="1" t="str">
        <f>VLOOKUP(P200,lookups!A:B,2,FALSE)&amp;VLOOKUP(aanmeldingen!Q200,lookups!D:E,2,FALSE)&amp;VLOOKUP(I200,lookups!G:H,2,FALSE)</f>
        <v>HSS</v>
      </c>
      <c r="S200" s="1" t="str">
        <f>VLOOKUP(E200,wedstrijden!B:G,6,FALSE)</f>
        <v>BEL</v>
      </c>
      <c r="T200" s="1" t="str">
        <f>VLOOKUP($D200,schermers!$C:$O,8,FALSE)</f>
        <v>SUR</v>
      </c>
      <c r="U200" s="1" t="str">
        <f>IFERROR(VLOOKUP($D200,schermers!$C:$O,13,FALSE),"-")</f>
        <v>FIE05042000000</v>
      </c>
      <c r="V200" s="15">
        <f>IFERROR(VLOOKUP(E200,wedstrijden!B:H,7,FALSE),0)</f>
        <v>43372</v>
      </c>
      <c r="W200" s="15">
        <f>IFERROR(VLOOKUP(E200,wedstrijden!B:I,8,FALSE),0)</f>
        <v>43373</v>
      </c>
      <c r="X200" s="94">
        <f>IF(ISERROR(VLOOKUP(I200,lookups!G:I,3,FALSE)),0,IF(VLOOKUP(I200,lookups!G:I,3,FALSE)=0,0,VLOOKUP(I200,lookups!G:I,3,FALSE)))</f>
        <v>500</v>
      </c>
      <c r="Y200" s="54">
        <f t="shared" ca="1" si="47"/>
        <v>999999999</v>
      </c>
      <c r="Z200" s="54">
        <f t="shared" si="48"/>
        <v>29111035</v>
      </c>
      <c r="AA200" s="54">
        <f>IF(LEFT(J200,2)&lt;&gt;"ok","-",IF(M200&lt;&gt;"","-",VLOOKUP(P200&amp;Q200&amp;I200&amp;H200,wedstrijden!A:B,2,FALSE)))</f>
        <v>29</v>
      </c>
      <c r="AB200" s="54">
        <f t="shared" ca="1" si="49"/>
        <v>0</v>
      </c>
      <c r="AC200" s="54">
        <f t="shared" si="50"/>
        <v>1</v>
      </c>
      <c r="AD200" s="54">
        <f t="shared" si="51"/>
        <v>1</v>
      </c>
      <c r="AE200" s="54">
        <f t="shared" si="52"/>
        <v>0</v>
      </c>
      <c r="AF200" s="54">
        <f t="shared" si="53"/>
        <v>1</v>
      </c>
      <c r="AG200" s="54">
        <f t="shared" si="54"/>
        <v>1</v>
      </c>
      <c r="AH200" s="54">
        <f t="shared" si="55"/>
        <v>1</v>
      </c>
      <c r="AI200" s="54">
        <f t="shared" si="56"/>
        <v>1</v>
      </c>
      <c r="AJ200" s="54">
        <f t="shared" si="57"/>
        <v>1</v>
      </c>
      <c r="AK200" s="54">
        <f t="shared" ca="1" si="58"/>
        <v>1</v>
      </c>
      <c r="AL200" s="1" t="str">
        <f>VLOOKUP(D200,schermers!C:T,16,FALSE)</f>
        <v>XXX</v>
      </c>
    </row>
    <row r="201" spans="1:38" x14ac:dyDescent="0.2">
      <c r="A201" s="54">
        <f t="shared" si="59"/>
        <v>199</v>
      </c>
      <c r="B201" s="54">
        <f t="shared" si="45"/>
        <v>74</v>
      </c>
      <c r="C201" s="54" t="str">
        <f t="shared" ca="1" si="46"/>
        <v/>
      </c>
      <c r="D201" s="54">
        <f>VLOOKUP(F201&amp;G201,schermers!B:C,2,FALSE)</f>
        <v>113794</v>
      </c>
      <c r="E201" s="54">
        <f>VLOOKUP(P201&amp;Q201&amp;I201&amp;H201,wedstrijden!A:B,2,FALSE)</f>
        <v>29</v>
      </c>
      <c r="F201" s="41" t="s">
        <v>1097</v>
      </c>
      <c r="G201" s="41" t="s">
        <v>1098</v>
      </c>
      <c r="H201" s="41" t="s">
        <v>2569</v>
      </c>
      <c r="I201" s="41" t="s">
        <v>1091</v>
      </c>
      <c r="J201" s="63" t="s">
        <v>848</v>
      </c>
      <c r="K201" s="16">
        <v>43336</v>
      </c>
      <c r="L201" s="8">
        <v>43348</v>
      </c>
      <c r="O201" s="54">
        <f>VLOOKUP(D201&amp;R201,Ranglijst!D:E,2,FALSE)</f>
        <v>867</v>
      </c>
      <c r="P201" s="1" t="str">
        <f>VLOOKUP($D201,schermers!$C:$O,5,FALSE)</f>
        <v>Heren</v>
      </c>
      <c r="Q201" s="1" t="str">
        <f>VLOOKUP($D201,schermers!$C:$O,6,FALSE)</f>
        <v>Sabel</v>
      </c>
      <c r="R201" s="1" t="str">
        <f>VLOOKUP(P201,lookups!A:B,2,FALSE)&amp;VLOOKUP(aanmeldingen!Q201,lookups!D:E,2,FALSE)&amp;VLOOKUP(I201,lookups!G:H,2,FALSE)</f>
        <v>HSS</v>
      </c>
      <c r="S201" s="1" t="str">
        <f>VLOOKUP(E201,wedstrijden!B:G,6,FALSE)</f>
        <v>BEL</v>
      </c>
      <c r="T201" s="1" t="str">
        <f>VLOOKUP($D201,schermers!$C:$O,8,FALSE)</f>
        <v>AMS</v>
      </c>
      <c r="U201" s="1" t="str">
        <f>IFERROR(VLOOKUP($D201,schermers!$C:$O,13,FALSE),"-")</f>
        <v>FIE09082002001</v>
      </c>
      <c r="V201" s="15">
        <f>IFERROR(VLOOKUP(E201,wedstrijden!B:H,7,FALSE),0)</f>
        <v>43372</v>
      </c>
      <c r="W201" s="15">
        <f>IFERROR(VLOOKUP(E201,wedstrijden!B:I,8,FALSE),0)</f>
        <v>43373</v>
      </c>
      <c r="X201" s="94">
        <f>IF(ISERROR(VLOOKUP(I201,lookups!G:I,3,FALSE)),0,IF(VLOOKUP(I201,lookups!G:I,3,FALSE)=0,0,VLOOKUP(I201,lookups!G:I,3,FALSE)))</f>
        <v>500</v>
      </c>
      <c r="Y201" s="54">
        <f t="shared" ca="1" si="47"/>
        <v>999999999</v>
      </c>
      <c r="Z201" s="54">
        <f t="shared" si="48"/>
        <v>29113794</v>
      </c>
      <c r="AA201" s="54">
        <f>IF(LEFT(J201,2)&lt;&gt;"ok","-",IF(M201&lt;&gt;"","-",VLOOKUP(P201&amp;Q201&amp;I201&amp;H201,wedstrijden!A:B,2,FALSE)))</f>
        <v>29</v>
      </c>
      <c r="AB201" s="54">
        <f t="shared" ca="1" si="49"/>
        <v>0</v>
      </c>
      <c r="AC201" s="54">
        <f t="shared" si="50"/>
        <v>1</v>
      </c>
      <c r="AD201" s="54">
        <f t="shared" si="51"/>
        <v>1</v>
      </c>
      <c r="AE201" s="54">
        <f t="shared" si="52"/>
        <v>0</v>
      </c>
      <c r="AF201" s="54">
        <f t="shared" si="53"/>
        <v>1</v>
      </c>
      <c r="AG201" s="54">
        <f t="shared" si="54"/>
        <v>1</v>
      </c>
      <c r="AH201" s="54">
        <f t="shared" si="55"/>
        <v>1</v>
      </c>
      <c r="AI201" s="54">
        <f t="shared" si="56"/>
        <v>1</v>
      </c>
      <c r="AJ201" s="54">
        <f t="shared" si="57"/>
        <v>1</v>
      </c>
      <c r="AK201" s="54">
        <f t="shared" ca="1" si="58"/>
        <v>1</v>
      </c>
      <c r="AL201" s="1" t="str">
        <f>VLOOKUP(D201,schermers!C:T,16,FALSE)</f>
        <v>XXX</v>
      </c>
    </row>
    <row r="202" spans="1:38" x14ac:dyDescent="0.2">
      <c r="A202" s="54">
        <f t="shared" si="59"/>
        <v>200</v>
      </c>
      <c r="B202" s="54">
        <f t="shared" si="45"/>
        <v>91</v>
      </c>
      <c r="C202" s="54" t="str">
        <f t="shared" ca="1" si="46"/>
        <v/>
      </c>
      <c r="D202" s="54">
        <f>VLOOKUP(F202&amp;G202,schermers!B:C,2,FALSE)</f>
        <v>109928</v>
      </c>
      <c r="E202" s="54">
        <f>VLOOKUP(P202&amp;Q202&amp;I202&amp;H202,wedstrijden!A:B,2,FALSE)</f>
        <v>42</v>
      </c>
      <c r="F202" s="41" t="s">
        <v>965</v>
      </c>
      <c r="G202" s="41" t="s">
        <v>966</v>
      </c>
      <c r="H202" s="41" t="s">
        <v>2549</v>
      </c>
      <c r="I202" s="41" t="s">
        <v>1091</v>
      </c>
      <c r="J202" s="63" t="s">
        <v>848</v>
      </c>
      <c r="K202" s="16">
        <v>43336</v>
      </c>
      <c r="L202" s="8">
        <v>43370</v>
      </c>
      <c r="O202" s="54">
        <f>VLOOKUP(D202&amp;R202,Ranglijst!D:E,2,FALSE)</f>
        <v>985</v>
      </c>
      <c r="P202" s="1" t="str">
        <f>VLOOKUP($D202,schermers!$C:$O,5,FALSE)</f>
        <v>Heren</v>
      </c>
      <c r="Q202" s="1" t="str">
        <f>VLOOKUP($D202,schermers!$C:$O,6,FALSE)</f>
        <v>Floret</v>
      </c>
      <c r="R202" s="1" t="str">
        <f>VLOOKUP(P202,lookups!A:B,2,FALSE)&amp;VLOOKUP(aanmeldingen!Q202,lookups!D:E,2,FALSE)&amp;VLOOKUP(I202,lookups!G:H,2,FALSE)</f>
        <v>HFS</v>
      </c>
      <c r="S202" s="1" t="str">
        <f>VLOOKUP(E202,wedstrijden!B:G,6,FALSE)</f>
        <v>DEN</v>
      </c>
      <c r="T202" s="1" t="str">
        <f>VLOOKUP($D202,schermers!$C:$O,8,FALSE)</f>
        <v>PAS</v>
      </c>
      <c r="U202" s="1" t="str">
        <f>IFERROR(VLOOKUP($D202,schermers!$C:$O,13,FALSE),"-")</f>
        <v>FIE05041998003</v>
      </c>
      <c r="V202" s="15">
        <f>IFERROR(VLOOKUP(E202,wedstrijden!B:H,7,FALSE),0)</f>
        <v>43379</v>
      </c>
      <c r="W202" s="15">
        <f>IFERROR(VLOOKUP(E202,wedstrijden!B:I,8,FALSE),0)</f>
        <v>43380</v>
      </c>
      <c r="X202" s="94">
        <f>IF(ISERROR(VLOOKUP(I202,lookups!G:I,3,FALSE)),0,IF(VLOOKUP(I202,lookups!G:I,3,FALSE)=0,0,VLOOKUP(I202,lookups!G:I,3,FALSE)))</f>
        <v>500</v>
      </c>
      <c r="Y202" s="54">
        <f t="shared" ca="1" si="47"/>
        <v>999999999</v>
      </c>
      <c r="Z202" s="54">
        <f t="shared" si="48"/>
        <v>42109928</v>
      </c>
      <c r="AA202" s="54">
        <f>IF(LEFT(J202,2)&lt;&gt;"ok","-",IF(M202&lt;&gt;"","-",VLOOKUP(P202&amp;Q202&amp;I202&amp;H202,wedstrijden!A:B,2,FALSE)))</f>
        <v>42</v>
      </c>
      <c r="AB202" s="54">
        <f t="shared" ca="1" si="49"/>
        <v>0</v>
      </c>
      <c r="AC202" s="54">
        <f t="shared" si="50"/>
        <v>1</v>
      </c>
      <c r="AD202" s="54">
        <f t="shared" si="51"/>
        <v>1</v>
      </c>
      <c r="AE202" s="54">
        <f t="shared" si="52"/>
        <v>0</v>
      </c>
      <c r="AF202" s="54">
        <f t="shared" si="53"/>
        <v>1</v>
      </c>
      <c r="AG202" s="54">
        <f t="shared" si="54"/>
        <v>1</v>
      </c>
      <c r="AH202" s="54">
        <f t="shared" si="55"/>
        <v>1</v>
      </c>
      <c r="AI202" s="54">
        <f t="shared" si="56"/>
        <v>1</v>
      </c>
      <c r="AJ202" s="54">
        <f t="shared" si="57"/>
        <v>1</v>
      </c>
      <c r="AK202" s="54">
        <f t="shared" ca="1" si="58"/>
        <v>1</v>
      </c>
      <c r="AL202" s="1" t="str">
        <f>VLOOKUP(D202,schermers!C:T,16,FALSE)</f>
        <v>XXX</v>
      </c>
    </row>
    <row r="203" spans="1:38" x14ac:dyDescent="0.2">
      <c r="A203" s="54">
        <f t="shared" si="59"/>
        <v>201</v>
      </c>
      <c r="B203" s="54" t="str">
        <f t="shared" si="45"/>
        <v/>
      </c>
      <c r="C203" s="54" t="str">
        <f t="shared" si="46"/>
        <v/>
      </c>
      <c r="D203" s="54">
        <f>VLOOKUP(F203&amp;G203,schermers!B:C,2,FALSE)</f>
        <v>109928</v>
      </c>
      <c r="E203" s="54">
        <f>VLOOKUP(P203&amp;Q203&amp;I203&amp;H203,wedstrijden!A:B,2,FALSE)</f>
        <v>50</v>
      </c>
      <c r="F203" s="41" t="s">
        <v>965</v>
      </c>
      <c r="G203" s="41" t="s">
        <v>966</v>
      </c>
      <c r="H203" s="41" t="s">
        <v>2550</v>
      </c>
      <c r="I203" s="41" t="s">
        <v>1091</v>
      </c>
      <c r="J203" s="63" t="s">
        <v>848</v>
      </c>
      <c r="K203" s="16">
        <v>43336</v>
      </c>
      <c r="M203" s="8">
        <v>43369</v>
      </c>
      <c r="O203" s="54">
        <f>VLOOKUP(D203&amp;R203,Ranglijst!D:E,2,FALSE)</f>
        <v>985</v>
      </c>
      <c r="P203" s="1" t="str">
        <f>VLOOKUP($D203,schermers!$C:$O,5,FALSE)</f>
        <v>Heren</v>
      </c>
      <c r="Q203" s="1" t="str">
        <f>VLOOKUP($D203,schermers!$C:$O,6,FALSE)</f>
        <v>Floret</v>
      </c>
      <c r="R203" s="1" t="str">
        <f>VLOOKUP(P203,lookups!A:B,2,FALSE)&amp;VLOOKUP(aanmeldingen!Q203,lookups!D:E,2,FALSE)&amp;VLOOKUP(I203,lookups!G:H,2,FALSE)</f>
        <v>HFS</v>
      </c>
      <c r="S203" s="1" t="str">
        <f>VLOOKUP(E203,wedstrijden!B:G,6,FALSE)</f>
        <v>GBR</v>
      </c>
      <c r="T203" s="1" t="str">
        <f>VLOOKUP($D203,schermers!$C:$O,8,FALSE)</f>
        <v>PAS</v>
      </c>
      <c r="U203" s="1" t="str">
        <f>IFERROR(VLOOKUP($D203,schermers!$C:$O,13,FALSE),"-")</f>
        <v>FIE05041998003</v>
      </c>
      <c r="V203" s="15">
        <f>IFERROR(VLOOKUP(E203,wedstrijden!B:H,7,FALSE),0)</f>
        <v>43386</v>
      </c>
      <c r="W203" s="15">
        <f>IFERROR(VLOOKUP(E203,wedstrijden!B:I,8,FALSE),0)</f>
        <v>43387</v>
      </c>
      <c r="X203" s="94">
        <f>IF(ISERROR(VLOOKUP(I203,lookups!G:I,3,FALSE)),0,IF(VLOOKUP(I203,lookups!G:I,3,FALSE)=0,0,VLOOKUP(I203,lookups!G:I,3,FALSE)))</f>
        <v>500</v>
      </c>
      <c r="Y203" s="54">
        <f t="shared" si="47"/>
        <v>999999999</v>
      </c>
      <c r="Z203" s="54">
        <f t="shared" si="48"/>
        <v>999999999</v>
      </c>
      <c r="AA203" s="54" t="str">
        <f>IF(LEFT(J203,2)&lt;&gt;"ok","-",IF(M203&lt;&gt;"","-",VLOOKUP(P203&amp;Q203&amp;I203&amp;H203,wedstrijden!A:B,2,FALSE)))</f>
        <v>-</v>
      </c>
      <c r="AB203" s="54">
        <f t="shared" si="49"/>
        <v>0</v>
      </c>
      <c r="AC203" s="54">
        <f t="shared" si="50"/>
        <v>1</v>
      </c>
      <c r="AD203" s="54">
        <f t="shared" si="51"/>
        <v>1</v>
      </c>
      <c r="AE203" s="54">
        <f t="shared" si="52"/>
        <v>1</v>
      </c>
      <c r="AF203" s="54">
        <f t="shared" si="53"/>
        <v>0</v>
      </c>
      <c r="AG203" s="54">
        <f t="shared" si="54"/>
        <v>1</v>
      </c>
      <c r="AH203" s="54">
        <f t="shared" si="55"/>
        <v>1</v>
      </c>
      <c r="AI203" s="54">
        <f t="shared" si="56"/>
        <v>1</v>
      </c>
      <c r="AJ203" s="54">
        <f t="shared" si="57"/>
        <v>1</v>
      </c>
      <c r="AK203" s="54">
        <f t="shared" ca="1" si="58"/>
        <v>1</v>
      </c>
      <c r="AL203" s="1" t="str">
        <f>VLOOKUP(D203,schermers!C:T,16,FALSE)</f>
        <v>XXX</v>
      </c>
    </row>
    <row r="204" spans="1:38" x14ac:dyDescent="0.2">
      <c r="A204" s="54">
        <f t="shared" si="59"/>
        <v>202</v>
      </c>
      <c r="B204" s="54">
        <f t="shared" si="45"/>
        <v>131</v>
      </c>
      <c r="C204" s="54" t="str">
        <f t="shared" ca="1" si="46"/>
        <v/>
      </c>
      <c r="D204" s="54">
        <f>VLOOKUP(F204&amp;G204,schermers!B:C,2,FALSE)</f>
        <v>109928</v>
      </c>
      <c r="E204" s="54">
        <f>VLOOKUP(P204&amp;Q204&amp;I204&amp;H204,wedstrijden!A:B,2,FALSE)</f>
        <v>82</v>
      </c>
      <c r="F204" s="41" t="s">
        <v>965</v>
      </c>
      <c r="G204" s="41" t="s">
        <v>966</v>
      </c>
      <c r="H204" s="41" t="s">
        <v>2567</v>
      </c>
      <c r="I204" s="41" t="s">
        <v>936</v>
      </c>
      <c r="J204" s="63" t="s">
        <v>848</v>
      </c>
      <c r="K204" s="16">
        <v>43336</v>
      </c>
      <c r="L204" s="8">
        <v>43373</v>
      </c>
      <c r="O204" s="54">
        <f>VLOOKUP(D204&amp;R204,Ranglijst!D:E,2,FALSE)</f>
        <v>985</v>
      </c>
      <c r="P204" s="1" t="str">
        <f>VLOOKUP($D204,schermers!$C:$O,5,FALSE)</f>
        <v>Heren</v>
      </c>
      <c r="Q204" s="1" t="str">
        <f>VLOOKUP($D204,schermers!$C:$O,6,FALSE)</f>
        <v>Floret</v>
      </c>
      <c r="R204" s="1" t="str">
        <f>VLOOKUP(P204,lookups!A:B,2,FALSE)&amp;VLOOKUP(aanmeldingen!Q204,lookups!D:E,2,FALSE)&amp;VLOOKUP(I204,lookups!G:H,2,FALSE)</f>
        <v>HFS</v>
      </c>
      <c r="S204" s="1" t="str">
        <f>VLOOKUP(E204,wedstrijden!B:G,6,FALSE)</f>
        <v>FRA</v>
      </c>
      <c r="T204" s="1" t="str">
        <f>VLOOKUP($D204,schermers!$C:$O,8,FALSE)</f>
        <v>PAS</v>
      </c>
      <c r="U204" s="1" t="str">
        <f>IFERROR(VLOOKUP($D204,schermers!$C:$O,13,FALSE),"-")</f>
        <v>FIE05041998003</v>
      </c>
      <c r="V204" s="15">
        <f>IFERROR(VLOOKUP(E204,wedstrijden!B:H,7,FALSE),0)</f>
        <v>43400</v>
      </c>
      <c r="W204" s="15">
        <f>IFERROR(VLOOKUP(E204,wedstrijden!B:I,8,FALSE),0)</f>
        <v>43401</v>
      </c>
      <c r="X204" s="94">
        <f>IF(ISERROR(VLOOKUP(I204,lookups!G:I,3,FALSE)),0,IF(VLOOKUP(I204,lookups!G:I,3,FALSE)=0,0,VLOOKUP(I204,lookups!G:I,3,FALSE)))</f>
        <v>0</v>
      </c>
      <c r="Y204" s="54">
        <f t="shared" ca="1" si="47"/>
        <v>999999999</v>
      </c>
      <c r="Z204" s="54">
        <f t="shared" si="48"/>
        <v>82109928</v>
      </c>
      <c r="AA204" s="54">
        <f>IF(LEFT(J204,2)&lt;&gt;"ok","-",IF(M204&lt;&gt;"","-",VLOOKUP(P204&amp;Q204&amp;I204&amp;H204,wedstrijden!A:B,2,FALSE)))</f>
        <v>82</v>
      </c>
      <c r="AB204" s="54">
        <f t="shared" ca="1" si="49"/>
        <v>0</v>
      </c>
      <c r="AC204" s="54">
        <f t="shared" si="50"/>
        <v>1</v>
      </c>
      <c r="AD204" s="54">
        <f t="shared" si="51"/>
        <v>1</v>
      </c>
      <c r="AE204" s="54">
        <f t="shared" si="52"/>
        <v>0</v>
      </c>
      <c r="AF204" s="54">
        <f t="shared" si="53"/>
        <v>1</v>
      </c>
      <c r="AG204" s="54">
        <f t="shared" si="54"/>
        <v>1</v>
      </c>
      <c r="AH204" s="54">
        <f t="shared" si="55"/>
        <v>1</v>
      </c>
      <c r="AI204" s="54">
        <f t="shared" si="56"/>
        <v>1</v>
      </c>
      <c r="AJ204" s="54">
        <f t="shared" si="57"/>
        <v>1</v>
      </c>
      <c r="AK204" s="54">
        <f t="shared" ca="1" si="58"/>
        <v>1</v>
      </c>
      <c r="AL204" s="1" t="str">
        <f>VLOOKUP(D204,schermers!C:T,16,FALSE)</f>
        <v>XXX</v>
      </c>
    </row>
    <row r="205" spans="1:38" x14ac:dyDescent="0.2">
      <c r="A205" s="54">
        <f t="shared" si="59"/>
        <v>203</v>
      </c>
      <c r="B205" s="54">
        <f t="shared" si="45"/>
        <v>266</v>
      </c>
      <c r="C205" s="54" t="str">
        <f t="shared" ca="1" si="46"/>
        <v/>
      </c>
      <c r="D205" s="54">
        <f>VLOOKUP(F205&amp;G205,schermers!B:C,2,FALSE)</f>
        <v>115822</v>
      </c>
      <c r="E205" s="54">
        <f>VLOOKUP(P205&amp;Q205&amp;I205&amp;H205,wedstrijden!A:B,2,FALSE)</f>
        <v>158</v>
      </c>
      <c r="F205" s="41" t="s">
        <v>2106</v>
      </c>
      <c r="G205" s="41" t="s">
        <v>2105</v>
      </c>
      <c r="H205" s="41" t="s">
        <v>2591</v>
      </c>
      <c r="I205" s="41" t="s">
        <v>915</v>
      </c>
      <c r="J205" s="63" t="s">
        <v>848</v>
      </c>
      <c r="K205" s="16">
        <v>43336</v>
      </c>
      <c r="L205" s="8">
        <v>43408</v>
      </c>
      <c r="O205" s="54">
        <f>VLOOKUP(D205&amp;R205,Ranglijst!D:E,2,FALSE)</f>
        <v>1075</v>
      </c>
      <c r="P205" s="1" t="str">
        <f>VLOOKUP($D205,schermers!$C:$O,5,FALSE)</f>
        <v>Dames</v>
      </c>
      <c r="Q205" s="1" t="str">
        <f>VLOOKUP($D205,schermers!$C:$O,6,FALSE)</f>
        <v>Sabel</v>
      </c>
      <c r="R205" s="1" t="str">
        <f>VLOOKUP(P205,lookups!A:B,2,FALSE)&amp;VLOOKUP(aanmeldingen!Q205,lookups!D:E,2,FALSE)&amp;VLOOKUP(I205,lookups!G:H,2,FALSE)</f>
        <v>DSC</v>
      </c>
      <c r="S205" s="1" t="str">
        <f>VLOOKUP(E205,wedstrijden!B:G,6,FALSE)</f>
        <v>GER</v>
      </c>
      <c r="T205" s="1" t="str">
        <f>VLOOKUP($D205,schermers!$C:$O,8,FALSE)</f>
        <v>AMS</v>
      </c>
      <c r="U205" s="1" t="str">
        <f>IFERROR(VLOOKUP($D205,schermers!$C:$O,13,FALSE),"-")</f>
        <v>-</v>
      </c>
      <c r="V205" s="15">
        <f>IFERROR(VLOOKUP(E205,wedstrijden!B:H,7,FALSE),0)</f>
        <v>43435</v>
      </c>
      <c r="W205" s="15">
        <f>IFERROR(VLOOKUP(E205,wedstrijden!B:I,8,FALSE),0)</f>
        <v>43436</v>
      </c>
      <c r="X205" s="94">
        <f>IF(ISERROR(VLOOKUP(I205,lookups!G:I,3,FALSE)),0,IF(VLOOKUP(I205,lookups!G:I,3,FALSE)=0,0,VLOOKUP(I205,lookups!G:I,3,FALSE)))</f>
        <v>500</v>
      </c>
      <c r="Y205" s="54">
        <f t="shared" ca="1" si="47"/>
        <v>999999999</v>
      </c>
      <c r="Z205" s="54">
        <f t="shared" si="48"/>
        <v>158115822</v>
      </c>
      <c r="AA205" s="54">
        <f>IF(LEFT(J205,2)&lt;&gt;"ok","-",IF(M205&lt;&gt;"","-",VLOOKUP(P205&amp;Q205&amp;I205&amp;H205,wedstrijden!A:B,2,FALSE)))</f>
        <v>158</v>
      </c>
      <c r="AB205" s="54">
        <f t="shared" ca="1" si="49"/>
        <v>0</v>
      </c>
      <c r="AC205" s="54">
        <f t="shared" si="50"/>
        <v>1</v>
      </c>
      <c r="AD205" s="54">
        <f t="shared" si="51"/>
        <v>1</v>
      </c>
      <c r="AE205" s="54">
        <f t="shared" si="52"/>
        <v>0</v>
      </c>
      <c r="AF205" s="54">
        <f t="shared" si="53"/>
        <v>1</v>
      </c>
      <c r="AG205" s="54">
        <f t="shared" si="54"/>
        <v>1</v>
      </c>
      <c r="AH205" s="54">
        <f t="shared" si="55"/>
        <v>1</v>
      </c>
      <c r="AI205" s="54">
        <f t="shared" si="56"/>
        <v>1</v>
      </c>
      <c r="AJ205" s="54">
        <f t="shared" si="57"/>
        <v>1</v>
      </c>
      <c r="AK205" s="54">
        <f t="shared" ca="1" si="58"/>
        <v>1</v>
      </c>
      <c r="AL205" s="1" t="str">
        <f>VLOOKUP(D205,schermers!C:T,16,FALSE)</f>
        <v>XXX</v>
      </c>
    </row>
    <row r="206" spans="1:38" x14ac:dyDescent="0.2">
      <c r="A206" s="54">
        <f t="shared" si="59"/>
        <v>204</v>
      </c>
      <c r="B206" s="54">
        <f t="shared" si="45"/>
        <v>432</v>
      </c>
      <c r="C206" s="54" t="str">
        <f t="shared" ca="1" si="46"/>
        <v/>
      </c>
      <c r="D206" s="54">
        <f>VLOOKUP(F206&amp;G206,schermers!B:C,2,FALSE)</f>
        <v>115822</v>
      </c>
      <c r="E206" s="54">
        <f>VLOOKUP(P206&amp;Q206&amp;I206&amp;H206,wedstrijden!A:B,2,FALSE)</f>
        <v>242</v>
      </c>
      <c r="F206" s="41" t="s">
        <v>2106</v>
      </c>
      <c r="G206" s="41" t="s">
        <v>2105</v>
      </c>
      <c r="H206" s="41" t="s">
        <v>497</v>
      </c>
      <c r="I206" s="41" t="s">
        <v>915</v>
      </c>
      <c r="J206" s="63" t="s">
        <v>848</v>
      </c>
      <c r="K206" s="16">
        <v>43336</v>
      </c>
      <c r="L206" s="8">
        <v>43440</v>
      </c>
      <c r="O206" s="54">
        <f>VLOOKUP(D206&amp;R206,Ranglijst!D:E,2,FALSE)</f>
        <v>1075</v>
      </c>
      <c r="P206" s="1" t="str">
        <f>VLOOKUP($D206,schermers!$C:$O,5,FALSE)</f>
        <v>Dames</v>
      </c>
      <c r="Q206" s="1" t="str">
        <f>VLOOKUP($D206,schermers!$C:$O,6,FALSE)</f>
        <v>Sabel</v>
      </c>
      <c r="R206" s="1" t="str">
        <f>VLOOKUP(P206,lookups!A:B,2,FALSE)&amp;VLOOKUP(aanmeldingen!Q206,lookups!D:E,2,FALSE)&amp;VLOOKUP(I206,lookups!G:H,2,FALSE)</f>
        <v>DSC</v>
      </c>
      <c r="S206" s="1" t="str">
        <f>VLOOKUP(E206,wedstrijden!B:G,6,FALSE)</f>
        <v>AUT</v>
      </c>
      <c r="T206" s="1" t="str">
        <f>VLOOKUP($D206,schermers!$C:$O,8,FALSE)</f>
        <v>AMS</v>
      </c>
      <c r="U206" s="1" t="str">
        <f>IFERROR(VLOOKUP($D206,schermers!$C:$O,13,FALSE),"-")</f>
        <v>-</v>
      </c>
      <c r="V206" s="15">
        <f>IFERROR(VLOOKUP(E206,wedstrijden!B:H,7,FALSE),0)</f>
        <v>43491</v>
      </c>
      <c r="W206" s="15">
        <f>IFERROR(VLOOKUP(E206,wedstrijden!B:I,8,FALSE),0)</f>
        <v>43492</v>
      </c>
      <c r="X206" s="94">
        <f>IF(ISERROR(VLOOKUP(I206,lookups!G:I,3,FALSE)),0,IF(VLOOKUP(I206,lookups!G:I,3,FALSE)=0,0,VLOOKUP(I206,lookups!G:I,3,FALSE)))</f>
        <v>500</v>
      </c>
      <c r="Y206" s="54">
        <f t="shared" ca="1" si="47"/>
        <v>999999999</v>
      </c>
      <c r="Z206" s="54">
        <f t="shared" si="48"/>
        <v>242115822</v>
      </c>
      <c r="AA206" s="54">
        <f>IF(LEFT(J206,2)&lt;&gt;"ok","-",IF(M206&lt;&gt;"","-",VLOOKUP(P206&amp;Q206&amp;I206&amp;H206,wedstrijden!A:B,2,FALSE)))</f>
        <v>242</v>
      </c>
      <c r="AB206" s="54">
        <f t="shared" ca="1" si="49"/>
        <v>0</v>
      </c>
      <c r="AC206" s="54">
        <f t="shared" si="50"/>
        <v>1</v>
      </c>
      <c r="AD206" s="54">
        <f t="shared" si="51"/>
        <v>1</v>
      </c>
      <c r="AE206" s="54">
        <f t="shared" si="52"/>
        <v>0</v>
      </c>
      <c r="AF206" s="54">
        <f t="shared" si="53"/>
        <v>1</v>
      </c>
      <c r="AG206" s="54">
        <f t="shared" si="54"/>
        <v>1</v>
      </c>
      <c r="AH206" s="54">
        <f t="shared" si="55"/>
        <v>1</v>
      </c>
      <c r="AI206" s="54">
        <f t="shared" si="56"/>
        <v>1</v>
      </c>
      <c r="AJ206" s="54">
        <f t="shared" si="57"/>
        <v>1</v>
      </c>
      <c r="AK206" s="54">
        <f t="shared" ca="1" si="58"/>
        <v>1</v>
      </c>
      <c r="AL206" s="1" t="str">
        <f>VLOOKUP(D206,schermers!C:T,16,FALSE)</f>
        <v>XXX</v>
      </c>
    </row>
    <row r="207" spans="1:38" x14ac:dyDescent="0.2">
      <c r="A207" s="54">
        <f t="shared" si="59"/>
        <v>205</v>
      </c>
      <c r="B207" s="54">
        <f t="shared" si="45"/>
        <v>276</v>
      </c>
      <c r="C207" s="54" t="str">
        <f t="shared" ca="1" si="46"/>
        <v/>
      </c>
      <c r="D207" s="54">
        <f>VLOOKUP(F207&amp;G207,schermers!B:C,2,FALSE)</f>
        <v>114451</v>
      </c>
      <c r="E207" s="54">
        <f>VLOOKUP(P207&amp;Q207&amp;I207&amp;H207,wedstrijden!A:B,2,FALSE)</f>
        <v>164</v>
      </c>
      <c r="F207" s="41" t="s">
        <v>2604</v>
      </c>
      <c r="G207" s="41" t="s">
        <v>345</v>
      </c>
      <c r="H207" s="41" t="s">
        <v>2549</v>
      </c>
      <c r="I207" s="41" t="s">
        <v>915</v>
      </c>
      <c r="J207" s="63" t="s">
        <v>848</v>
      </c>
      <c r="K207" s="16">
        <v>43337</v>
      </c>
      <c r="L207" s="8">
        <v>43408</v>
      </c>
      <c r="O207" s="54">
        <f>VLOOKUP(D207&amp;R207,Ranglijst!D:E,2,FALSE)</f>
        <v>732</v>
      </c>
      <c r="P207" s="1" t="str">
        <f>VLOOKUP($D207,schermers!$C:$O,5,FALSE)</f>
        <v>Heren</v>
      </c>
      <c r="Q207" s="1" t="str">
        <f>VLOOKUP($D207,schermers!$C:$O,6,FALSE)</f>
        <v>Degen</v>
      </c>
      <c r="R207" s="1" t="str">
        <f>VLOOKUP(P207,lookups!A:B,2,FALSE)&amp;VLOOKUP(aanmeldingen!Q207,lookups!D:E,2,FALSE)&amp;VLOOKUP(I207,lookups!G:H,2,FALSE)</f>
        <v>HDC</v>
      </c>
      <c r="S207" s="1" t="str">
        <f>VLOOKUP(E207,wedstrijden!B:G,6,FALSE)</f>
        <v>DEN</v>
      </c>
      <c r="T207" s="1" t="str">
        <f>VLOOKUP($D207,schermers!$C:$O,8,FALSE)</f>
        <v>ERM</v>
      </c>
      <c r="U207" s="1" t="str">
        <f>IFERROR(VLOOKUP($D207,schermers!$C:$O,13,FALSE),"-")</f>
        <v>-</v>
      </c>
      <c r="V207" s="15">
        <f>IFERROR(VLOOKUP(E207,wedstrijden!B:H,7,FALSE),0)</f>
        <v>43435</v>
      </c>
      <c r="W207" s="15">
        <f>IFERROR(VLOOKUP(E207,wedstrijden!B:I,8,FALSE),0)</f>
        <v>43436</v>
      </c>
      <c r="X207" s="94">
        <f>IF(ISERROR(VLOOKUP(I207,lookups!G:I,3,FALSE)),0,IF(VLOOKUP(I207,lookups!G:I,3,FALSE)=0,0,VLOOKUP(I207,lookups!G:I,3,FALSE)))</f>
        <v>500</v>
      </c>
      <c r="Y207" s="54">
        <f t="shared" ca="1" si="47"/>
        <v>999999999</v>
      </c>
      <c r="Z207" s="54">
        <f t="shared" si="48"/>
        <v>164114451</v>
      </c>
      <c r="AA207" s="54">
        <f>IF(LEFT(J207,2)&lt;&gt;"ok","-",IF(M207&lt;&gt;"","-",VLOOKUP(P207&amp;Q207&amp;I207&amp;H207,wedstrijden!A:B,2,FALSE)))</f>
        <v>164</v>
      </c>
      <c r="AB207" s="54">
        <f t="shared" ca="1" si="49"/>
        <v>0</v>
      </c>
      <c r="AC207" s="54">
        <f t="shared" si="50"/>
        <v>1</v>
      </c>
      <c r="AD207" s="54">
        <f t="shared" si="51"/>
        <v>1</v>
      </c>
      <c r="AE207" s="54">
        <f t="shared" si="52"/>
        <v>0</v>
      </c>
      <c r="AF207" s="54">
        <f t="shared" si="53"/>
        <v>1</v>
      </c>
      <c r="AG207" s="54">
        <f t="shared" si="54"/>
        <v>1</v>
      </c>
      <c r="AH207" s="54">
        <f t="shared" si="55"/>
        <v>1</v>
      </c>
      <c r="AI207" s="54">
        <f t="shared" si="56"/>
        <v>1</v>
      </c>
      <c r="AJ207" s="54">
        <f t="shared" si="57"/>
        <v>1</v>
      </c>
      <c r="AK207" s="54">
        <f t="shared" ca="1" si="58"/>
        <v>1</v>
      </c>
      <c r="AL207" s="1" t="str">
        <f>VLOOKUP(D207,schermers!C:T,16,FALSE)</f>
        <v>XXX</v>
      </c>
    </row>
    <row r="208" spans="1:38" x14ac:dyDescent="0.2">
      <c r="A208" s="54">
        <f t="shared" si="59"/>
        <v>206</v>
      </c>
      <c r="B208" s="54">
        <f t="shared" si="45"/>
        <v>273</v>
      </c>
      <c r="C208" s="54" t="str">
        <f t="shared" ca="1" si="46"/>
        <v/>
      </c>
      <c r="D208" s="54">
        <f>VLOOKUP(F208&amp;G208,schermers!B:C,2,FALSE)</f>
        <v>113074</v>
      </c>
      <c r="E208" s="54">
        <f>VLOOKUP(P208&amp;Q208&amp;I208&amp;H208,wedstrijden!A:B,2,FALSE)</f>
        <v>162</v>
      </c>
      <c r="F208" s="41" t="s">
        <v>1267</v>
      </c>
      <c r="G208" s="41" t="s">
        <v>1708</v>
      </c>
      <c r="H208" s="41" t="s">
        <v>2549</v>
      </c>
      <c r="I208" s="41" t="s">
        <v>915</v>
      </c>
      <c r="J208" s="63" t="s">
        <v>848</v>
      </c>
      <c r="K208" s="16">
        <v>43337</v>
      </c>
      <c r="L208" s="8">
        <v>43408</v>
      </c>
      <c r="O208" s="54">
        <f>VLOOKUP(D208&amp;R208,Ranglijst!D:E,2,FALSE)</f>
        <v>1542</v>
      </c>
      <c r="P208" s="1" t="str">
        <f>VLOOKUP($D208,schermers!$C:$O,5,FALSE)</f>
        <v>Dames</v>
      </c>
      <c r="Q208" s="1" t="str">
        <f>VLOOKUP($D208,schermers!$C:$O,6,FALSE)</f>
        <v>Degen</v>
      </c>
      <c r="R208" s="1" t="str">
        <f>VLOOKUP(P208,lookups!A:B,2,FALSE)&amp;VLOOKUP(aanmeldingen!Q208,lookups!D:E,2,FALSE)&amp;VLOOKUP(I208,lookups!G:H,2,FALSE)</f>
        <v>DDC</v>
      </c>
      <c r="S208" s="1" t="str">
        <f>VLOOKUP(E208,wedstrijden!B:G,6,FALSE)</f>
        <v>DEN</v>
      </c>
      <c r="T208" s="1" t="str">
        <f>VLOOKUP($D208,schermers!$C:$O,8,FALSE)</f>
        <v>ERM</v>
      </c>
      <c r="U208" s="1" t="str">
        <f>IFERROR(VLOOKUP($D208,schermers!$C:$O,13,FALSE),"-")</f>
        <v>-</v>
      </c>
      <c r="V208" s="15">
        <f>IFERROR(VLOOKUP(E208,wedstrijden!B:H,7,FALSE),0)</f>
        <v>43435</v>
      </c>
      <c r="W208" s="15">
        <f>IFERROR(VLOOKUP(E208,wedstrijden!B:I,8,FALSE),0)</f>
        <v>43436</v>
      </c>
      <c r="X208" s="94">
        <f>IF(ISERROR(VLOOKUP(I208,lookups!G:I,3,FALSE)),0,IF(VLOOKUP(I208,lookups!G:I,3,FALSE)=0,0,VLOOKUP(I208,lookups!G:I,3,FALSE)))</f>
        <v>500</v>
      </c>
      <c r="Y208" s="54">
        <f t="shared" ca="1" si="47"/>
        <v>999999999</v>
      </c>
      <c r="Z208" s="54">
        <f t="shared" si="48"/>
        <v>162113074</v>
      </c>
      <c r="AA208" s="54">
        <f>IF(LEFT(J208,2)&lt;&gt;"ok","-",IF(M208&lt;&gt;"","-",VLOOKUP(P208&amp;Q208&amp;I208&amp;H208,wedstrijden!A:B,2,FALSE)))</f>
        <v>162</v>
      </c>
      <c r="AB208" s="54">
        <f t="shared" ca="1" si="49"/>
        <v>0</v>
      </c>
      <c r="AC208" s="54">
        <f t="shared" si="50"/>
        <v>1</v>
      </c>
      <c r="AD208" s="54">
        <f t="shared" si="51"/>
        <v>1</v>
      </c>
      <c r="AE208" s="54">
        <f t="shared" si="52"/>
        <v>0</v>
      </c>
      <c r="AF208" s="54">
        <f t="shared" si="53"/>
        <v>1</v>
      </c>
      <c r="AG208" s="54">
        <f t="shared" si="54"/>
        <v>1</v>
      </c>
      <c r="AH208" s="54">
        <f t="shared" si="55"/>
        <v>1</v>
      </c>
      <c r="AI208" s="54">
        <f t="shared" si="56"/>
        <v>1</v>
      </c>
      <c r="AJ208" s="54">
        <f t="shared" si="57"/>
        <v>1</v>
      </c>
      <c r="AK208" s="54">
        <f t="shared" ca="1" si="58"/>
        <v>1</v>
      </c>
      <c r="AL208" s="1" t="str">
        <f>VLOOKUP(D208,schermers!C:T,16,FALSE)</f>
        <v>XXX</v>
      </c>
    </row>
    <row r="209" spans="1:38" x14ac:dyDescent="0.2">
      <c r="A209" s="54">
        <f t="shared" si="59"/>
        <v>207</v>
      </c>
      <c r="B209" s="54">
        <f t="shared" si="45"/>
        <v>277</v>
      </c>
      <c r="C209" s="54" t="str">
        <f t="shared" ca="1" si="46"/>
        <v/>
      </c>
      <c r="D209" s="54">
        <f>VLOOKUP(F209&amp;G209,schermers!B:C,2,FALSE)</f>
        <v>114456</v>
      </c>
      <c r="E209" s="54">
        <f>VLOOKUP(P209&amp;Q209&amp;I209&amp;H209,wedstrijden!A:B,2,FALSE)</f>
        <v>164</v>
      </c>
      <c r="F209" s="41" t="s">
        <v>982</v>
      </c>
      <c r="G209" s="41" t="s">
        <v>2605</v>
      </c>
      <c r="H209" s="41" t="s">
        <v>2549</v>
      </c>
      <c r="I209" s="41" t="s">
        <v>915</v>
      </c>
      <c r="J209" s="63" t="s">
        <v>848</v>
      </c>
      <c r="K209" s="16">
        <v>43337</v>
      </c>
      <c r="L209" s="8">
        <v>43408</v>
      </c>
      <c r="O209" s="54">
        <f>VLOOKUP(D209&amp;R209,Ranglijst!D:E,2,FALSE)</f>
        <v>1417</v>
      </c>
      <c r="P209" s="1" t="str">
        <f>VLOOKUP($D209,schermers!$C:$O,5,FALSE)</f>
        <v>Heren</v>
      </c>
      <c r="Q209" s="1" t="str">
        <f>VLOOKUP($D209,schermers!$C:$O,6,FALSE)</f>
        <v>Degen</v>
      </c>
      <c r="R209" s="1" t="str">
        <f>VLOOKUP(P209,lookups!A:B,2,FALSE)&amp;VLOOKUP(aanmeldingen!Q209,lookups!D:E,2,FALSE)&amp;VLOOKUP(I209,lookups!G:H,2,FALSE)</f>
        <v>HDC</v>
      </c>
      <c r="S209" s="1" t="str">
        <f>VLOOKUP(E209,wedstrijden!B:G,6,FALSE)</f>
        <v>DEN</v>
      </c>
      <c r="T209" s="1" t="str">
        <f>VLOOKUP($D209,schermers!$C:$O,8,FALSE)</f>
        <v>ERM</v>
      </c>
      <c r="U209" s="1" t="str">
        <f>IFERROR(VLOOKUP($D209,schermers!$C:$O,13,FALSE),"-")</f>
        <v>-</v>
      </c>
      <c r="V209" s="15">
        <f>IFERROR(VLOOKUP(E209,wedstrijden!B:H,7,FALSE),0)</f>
        <v>43435</v>
      </c>
      <c r="W209" s="15">
        <f>IFERROR(VLOOKUP(E209,wedstrijden!B:I,8,FALSE),0)</f>
        <v>43436</v>
      </c>
      <c r="X209" s="94">
        <f>IF(ISERROR(VLOOKUP(I209,lookups!G:I,3,FALSE)),0,IF(VLOOKUP(I209,lookups!G:I,3,FALSE)=0,0,VLOOKUP(I209,lookups!G:I,3,FALSE)))</f>
        <v>500</v>
      </c>
      <c r="Y209" s="54">
        <f t="shared" ca="1" si="47"/>
        <v>999999999</v>
      </c>
      <c r="Z209" s="54">
        <f t="shared" si="48"/>
        <v>164114456</v>
      </c>
      <c r="AA209" s="54">
        <f>IF(LEFT(J209,2)&lt;&gt;"ok","-",IF(M209&lt;&gt;"","-",VLOOKUP(P209&amp;Q209&amp;I209&amp;H209,wedstrijden!A:B,2,FALSE)))</f>
        <v>164</v>
      </c>
      <c r="AB209" s="54">
        <f t="shared" ca="1" si="49"/>
        <v>0</v>
      </c>
      <c r="AC209" s="54">
        <f t="shared" si="50"/>
        <v>1</v>
      </c>
      <c r="AD209" s="54">
        <f t="shared" si="51"/>
        <v>1</v>
      </c>
      <c r="AE209" s="54">
        <f t="shared" si="52"/>
        <v>0</v>
      </c>
      <c r="AF209" s="54">
        <f t="shared" si="53"/>
        <v>1</v>
      </c>
      <c r="AG209" s="54">
        <f t="shared" si="54"/>
        <v>1</v>
      </c>
      <c r="AH209" s="54">
        <f t="shared" si="55"/>
        <v>1</v>
      </c>
      <c r="AI209" s="54">
        <f t="shared" si="56"/>
        <v>1</v>
      </c>
      <c r="AJ209" s="54">
        <f t="shared" si="57"/>
        <v>1</v>
      </c>
      <c r="AK209" s="54">
        <f t="shared" ca="1" si="58"/>
        <v>1</v>
      </c>
      <c r="AL209" s="1" t="str">
        <f>VLOOKUP(D209,schermers!C:T,16,FALSE)</f>
        <v>XXX</v>
      </c>
    </row>
    <row r="210" spans="1:38" x14ac:dyDescent="0.2">
      <c r="A210" s="54">
        <f t="shared" si="59"/>
        <v>208</v>
      </c>
      <c r="B210" s="54">
        <f t="shared" si="45"/>
        <v>211</v>
      </c>
      <c r="C210" s="54" t="str">
        <f t="shared" ca="1" si="46"/>
        <v/>
      </c>
      <c r="D210" s="54">
        <f>VLOOKUP(F210&amp;G210,schermers!B:C,2,FALSE)</f>
        <v>114451</v>
      </c>
      <c r="E210" s="54">
        <f>VLOOKUP(P210&amp;Q210&amp;I210&amp;H210,wedstrijden!A:B,2,FALSE)</f>
        <v>138</v>
      </c>
      <c r="F210" s="41" t="s">
        <v>2604</v>
      </c>
      <c r="G210" s="41" t="s">
        <v>345</v>
      </c>
      <c r="H210" s="41" t="s">
        <v>492</v>
      </c>
      <c r="I210" s="41" t="s">
        <v>915</v>
      </c>
      <c r="J210" s="63" t="s">
        <v>848</v>
      </c>
      <c r="K210" s="16">
        <v>43337</v>
      </c>
      <c r="L210" s="8">
        <v>43386</v>
      </c>
      <c r="O210" s="54">
        <f>VLOOKUP(D210&amp;R210,Ranglijst!D:E,2,FALSE)</f>
        <v>732</v>
      </c>
      <c r="P210" s="1" t="str">
        <f>VLOOKUP($D210,schermers!$C:$O,5,FALSE)</f>
        <v>Heren</v>
      </c>
      <c r="Q210" s="1" t="str">
        <f>VLOOKUP($D210,schermers!$C:$O,6,FALSE)</f>
        <v>Degen</v>
      </c>
      <c r="R210" s="1" t="str">
        <f>VLOOKUP(P210,lookups!A:B,2,FALSE)&amp;VLOOKUP(aanmeldingen!Q210,lookups!D:E,2,FALSE)&amp;VLOOKUP(I210,lookups!G:H,2,FALSE)</f>
        <v>HDC</v>
      </c>
      <c r="S210" s="1" t="str">
        <f>VLOOKUP(E210,wedstrijden!B:G,6,FALSE)</f>
        <v>GER</v>
      </c>
      <c r="T210" s="1" t="str">
        <f>VLOOKUP($D210,schermers!$C:$O,8,FALSE)</f>
        <v>ERM</v>
      </c>
      <c r="U210" s="1" t="str">
        <f>IFERROR(VLOOKUP($D210,schermers!$C:$O,13,FALSE),"-")</f>
        <v>-</v>
      </c>
      <c r="V210" s="15">
        <f>IFERROR(VLOOKUP(E210,wedstrijden!B:H,7,FALSE),0)</f>
        <v>43428</v>
      </c>
      <c r="W210" s="15">
        <f>IFERROR(VLOOKUP(E210,wedstrijden!B:I,8,FALSE),0)</f>
        <v>43429</v>
      </c>
      <c r="X210" s="94">
        <f>IF(ISERROR(VLOOKUP(I210,lookups!G:I,3,FALSE)),0,IF(VLOOKUP(I210,lookups!G:I,3,FALSE)=0,0,VLOOKUP(I210,lookups!G:I,3,FALSE)))</f>
        <v>500</v>
      </c>
      <c r="Y210" s="54">
        <f t="shared" ca="1" si="47"/>
        <v>999999999</v>
      </c>
      <c r="Z210" s="54">
        <f t="shared" si="48"/>
        <v>138114451</v>
      </c>
      <c r="AA210" s="54">
        <f>IF(LEFT(J210,2)&lt;&gt;"ok","-",IF(M210&lt;&gt;"","-",VLOOKUP(P210&amp;Q210&amp;I210&amp;H210,wedstrijden!A:B,2,FALSE)))</f>
        <v>138</v>
      </c>
      <c r="AB210" s="54">
        <f t="shared" ca="1" si="49"/>
        <v>0</v>
      </c>
      <c r="AC210" s="54">
        <f t="shared" si="50"/>
        <v>1</v>
      </c>
      <c r="AD210" s="54">
        <f t="shared" si="51"/>
        <v>1</v>
      </c>
      <c r="AE210" s="54">
        <f t="shared" si="52"/>
        <v>0</v>
      </c>
      <c r="AF210" s="54">
        <f t="shared" si="53"/>
        <v>1</v>
      </c>
      <c r="AG210" s="54">
        <f t="shared" si="54"/>
        <v>1</v>
      </c>
      <c r="AH210" s="54">
        <f t="shared" si="55"/>
        <v>1</v>
      </c>
      <c r="AI210" s="54">
        <f t="shared" si="56"/>
        <v>1</v>
      </c>
      <c r="AJ210" s="54">
        <f t="shared" si="57"/>
        <v>1</v>
      </c>
      <c r="AK210" s="54">
        <f t="shared" ca="1" si="58"/>
        <v>1</v>
      </c>
      <c r="AL210" s="1" t="str">
        <f>VLOOKUP(D210,schermers!C:T,16,FALSE)</f>
        <v>XXX</v>
      </c>
    </row>
    <row r="211" spans="1:38" x14ac:dyDescent="0.2">
      <c r="A211" s="54">
        <f t="shared" si="59"/>
        <v>209</v>
      </c>
      <c r="B211" s="54">
        <f t="shared" si="45"/>
        <v>212</v>
      </c>
      <c r="C211" s="54" t="str">
        <f t="shared" ca="1" si="46"/>
        <v/>
      </c>
      <c r="D211" s="54">
        <f>VLOOKUP(F211&amp;G211,schermers!B:C,2,FALSE)</f>
        <v>114456</v>
      </c>
      <c r="E211" s="54">
        <f>VLOOKUP(P211&amp;Q211&amp;I211&amp;H211,wedstrijden!A:B,2,FALSE)</f>
        <v>138</v>
      </c>
      <c r="F211" s="41" t="s">
        <v>982</v>
      </c>
      <c r="G211" s="41" t="s">
        <v>2605</v>
      </c>
      <c r="H211" s="41" t="s">
        <v>492</v>
      </c>
      <c r="I211" s="41" t="s">
        <v>915</v>
      </c>
      <c r="J211" s="63" t="s">
        <v>848</v>
      </c>
      <c r="K211" s="16">
        <v>43337</v>
      </c>
      <c r="L211" s="8">
        <v>43386</v>
      </c>
      <c r="O211" s="54">
        <f>VLOOKUP(D211&amp;R211,Ranglijst!D:E,2,FALSE)</f>
        <v>1417</v>
      </c>
      <c r="P211" s="1" t="str">
        <f>VLOOKUP($D211,schermers!$C:$O,5,FALSE)</f>
        <v>Heren</v>
      </c>
      <c r="Q211" s="1" t="str">
        <f>VLOOKUP($D211,schermers!$C:$O,6,FALSE)</f>
        <v>Degen</v>
      </c>
      <c r="R211" s="1" t="str">
        <f>VLOOKUP(P211,lookups!A:B,2,FALSE)&amp;VLOOKUP(aanmeldingen!Q211,lookups!D:E,2,FALSE)&amp;VLOOKUP(I211,lookups!G:H,2,FALSE)</f>
        <v>HDC</v>
      </c>
      <c r="S211" s="1" t="str">
        <f>VLOOKUP(E211,wedstrijden!B:G,6,FALSE)</f>
        <v>GER</v>
      </c>
      <c r="T211" s="1" t="str">
        <f>VLOOKUP($D211,schermers!$C:$O,8,FALSE)</f>
        <v>ERM</v>
      </c>
      <c r="U211" s="1" t="str">
        <f>IFERROR(VLOOKUP($D211,schermers!$C:$O,13,FALSE),"-")</f>
        <v>-</v>
      </c>
      <c r="V211" s="15">
        <f>IFERROR(VLOOKUP(E211,wedstrijden!B:H,7,FALSE),0)</f>
        <v>43428</v>
      </c>
      <c r="W211" s="15">
        <f>IFERROR(VLOOKUP(E211,wedstrijden!B:I,8,FALSE),0)</f>
        <v>43429</v>
      </c>
      <c r="X211" s="94">
        <f>IF(ISERROR(VLOOKUP(I211,lookups!G:I,3,FALSE)),0,IF(VLOOKUP(I211,lookups!G:I,3,FALSE)=0,0,VLOOKUP(I211,lookups!G:I,3,FALSE)))</f>
        <v>500</v>
      </c>
      <c r="Y211" s="54">
        <f t="shared" ca="1" si="47"/>
        <v>999999999</v>
      </c>
      <c r="Z211" s="54">
        <f t="shared" si="48"/>
        <v>138114456</v>
      </c>
      <c r="AA211" s="54">
        <f>IF(LEFT(J211,2)&lt;&gt;"ok","-",IF(M211&lt;&gt;"","-",VLOOKUP(P211&amp;Q211&amp;I211&amp;H211,wedstrijden!A:B,2,FALSE)))</f>
        <v>138</v>
      </c>
      <c r="AB211" s="54">
        <f t="shared" ca="1" si="49"/>
        <v>0</v>
      </c>
      <c r="AC211" s="54">
        <f t="shared" si="50"/>
        <v>1</v>
      </c>
      <c r="AD211" s="54">
        <f t="shared" si="51"/>
        <v>1</v>
      </c>
      <c r="AE211" s="54">
        <f t="shared" si="52"/>
        <v>0</v>
      </c>
      <c r="AF211" s="54">
        <f t="shared" si="53"/>
        <v>1</v>
      </c>
      <c r="AG211" s="54">
        <f t="shared" si="54"/>
        <v>1</v>
      </c>
      <c r="AH211" s="54">
        <f t="shared" si="55"/>
        <v>1</v>
      </c>
      <c r="AI211" s="54">
        <f t="shared" si="56"/>
        <v>1</v>
      </c>
      <c r="AJ211" s="54">
        <f t="shared" si="57"/>
        <v>1</v>
      </c>
      <c r="AK211" s="54">
        <f t="shared" ca="1" si="58"/>
        <v>1</v>
      </c>
      <c r="AL211" s="1" t="str">
        <f>VLOOKUP(D211,schermers!C:T,16,FALSE)</f>
        <v>XXX</v>
      </c>
    </row>
    <row r="212" spans="1:38" x14ac:dyDescent="0.2">
      <c r="A212" s="54">
        <f t="shared" si="59"/>
        <v>210</v>
      </c>
      <c r="B212" s="54" t="str">
        <f t="shared" si="45"/>
        <v/>
      </c>
      <c r="C212" s="54" t="str">
        <f t="shared" si="46"/>
        <v/>
      </c>
      <c r="D212" s="54">
        <f>VLOOKUP(F212&amp;G212,schermers!B:C,2,FALSE)</f>
        <v>113074</v>
      </c>
      <c r="E212" s="54">
        <f>VLOOKUP(P212&amp;Q212&amp;I212&amp;H212,wedstrijden!A:B,2,FALSE)</f>
        <v>140</v>
      </c>
      <c r="F212" s="41" t="s">
        <v>1267</v>
      </c>
      <c r="G212" s="41" t="s">
        <v>1708</v>
      </c>
      <c r="H212" s="41" t="s">
        <v>499</v>
      </c>
      <c r="I212" s="41" t="s">
        <v>915</v>
      </c>
      <c r="J212" s="63" t="s">
        <v>848</v>
      </c>
      <c r="K212" s="16">
        <v>43337</v>
      </c>
      <c r="M212" s="8">
        <v>43352</v>
      </c>
      <c r="O212" s="54">
        <f>VLOOKUP(D212&amp;R212,Ranglijst!D:E,2,FALSE)</f>
        <v>1542</v>
      </c>
      <c r="P212" s="1" t="str">
        <f>VLOOKUP($D212,schermers!$C:$O,5,FALSE)</f>
        <v>Dames</v>
      </c>
      <c r="Q212" s="1" t="str">
        <f>VLOOKUP($D212,schermers!$C:$O,6,FALSE)</f>
        <v>Degen</v>
      </c>
      <c r="R212" s="1" t="str">
        <f>VLOOKUP(P212,lookups!A:B,2,FALSE)&amp;VLOOKUP(aanmeldingen!Q212,lookups!D:E,2,FALSE)&amp;VLOOKUP(I212,lookups!G:H,2,FALSE)</f>
        <v>DDC</v>
      </c>
      <c r="S212" s="1" t="str">
        <f>VLOOKUP(E212,wedstrijden!B:G,6,FALSE)</f>
        <v>GER</v>
      </c>
      <c r="T212" s="1" t="str">
        <f>VLOOKUP($D212,schermers!$C:$O,8,FALSE)</f>
        <v>ERM</v>
      </c>
      <c r="U212" s="1" t="str">
        <f>IFERROR(VLOOKUP($D212,schermers!$C:$O,13,FALSE),"-")</f>
        <v>-</v>
      </c>
      <c r="V212" s="15">
        <f>IFERROR(VLOOKUP(E212,wedstrijden!B:H,7,FALSE),0)</f>
        <v>43428</v>
      </c>
      <c r="W212" s="15">
        <f>IFERROR(VLOOKUP(E212,wedstrijden!B:I,8,FALSE),0)</f>
        <v>43429</v>
      </c>
      <c r="X212" s="94">
        <f>IF(ISERROR(VLOOKUP(I212,lookups!G:I,3,FALSE)),0,IF(VLOOKUP(I212,lookups!G:I,3,FALSE)=0,0,VLOOKUP(I212,lookups!G:I,3,FALSE)))</f>
        <v>500</v>
      </c>
      <c r="Y212" s="54">
        <f t="shared" si="47"/>
        <v>999999999</v>
      </c>
      <c r="Z212" s="54">
        <f t="shared" si="48"/>
        <v>999999999</v>
      </c>
      <c r="AA212" s="54" t="str">
        <f>IF(LEFT(J212,2)&lt;&gt;"ok","-",IF(M212&lt;&gt;"","-",VLOOKUP(P212&amp;Q212&amp;I212&amp;H212,wedstrijden!A:B,2,FALSE)))</f>
        <v>-</v>
      </c>
      <c r="AB212" s="54">
        <f t="shared" si="49"/>
        <v>0</v>
      </c>
      <c r="AC212" s="54">
        <f t="shared" si="50"/>
        <v>1</v>
      </c>
      <c r="AD212" s="54">
        <f t="shared" si="51"/>
        <v>1</v>
      </c>
      <c r="AE212" s="54">
        <f t="shared" si="52"/>
        <v>1</v>
      </c>
      <c r="AF212" s="54">
        <f t="shared" si="53"/>
        <v>0</v>
      </c>
      <c r="AG212" s="54">
        <f t="shared" si="54"/>
        <v>1</v>
      </c>
      <c r="AH212" s="54">
        <f t="shared" si="55"/>
        <v>0</v>
      </c>
      <c r="AI212" s="54">
        <f t="shared" si="56"/>
        <v>0</v>
      </c>
      <c r="AJ212" s="54">
        <f t="shared" si="57"/>
        <v>0</v>
      </c>
      <c r="AK212" s="54">
        <f t="shared" ca="1" si="58"/>
        <v>0</v>
      </c>
      <c r="AL212" s="1" t="str">
        <f>VLOOKUP(D212,schermers!C:T,16,FALSE)</f>
        <v>XXX</v>
      </c>
    </row>
    <row r="213" spans="1:38" x14ac:dyDescent="0.2">
      <c r="A213" s="54">
        <f t="shared" si="59"/>
        <v>211</v>
      </c>
      <c r="B213" s="54">
        <f t="shared" si="45"/>
        <v>88</v>
      </c>
      <c r="C213" s="54" t="str">
        <f t="shared" ca="1" si="46"/>
        <v/>
      </c>
      <c r="D213" s="54">
        <f>VLOOKUP(F213&amp;G213,schermers!B:C,2,FALSE)</f>
        <v>110891</v>
      </c>
      <c r="E213" s="54">
        <f>VLOOKUP(P213&amp;Q213&amp;I213&amp;H213,wedstrijden!A:B,2,FALSE)</f>
        <v>34</v>
      </c>
      <c r="F213" s="41" t="s">
        <v>977</v>
      </c>
      <c r="G213" s="41" t="s">
        <v>259</v>
      </c>
      <c r="H213" s="41" t="s">
        <v>671</v>
      </c>
      <c r="I213" s="41" t="s">
        <v>1091</v>
      </c>
      <c r="J213" s="63" t="s">
        <v>848</v>
      </c>
      <c r="K213" s="16">
        <v>43338</v>
      </c>
      <c r="L213" s="8">
        <v>43348</v>
      </c>
      <c r="O213" s="54">
        <f>VLOOKUP(D213&amp;R213,Ranglijst!D:E,2,FALSE)</f>
        <v>2661</v>
      </c>
      <c r="P213" s="1" t="str">
        <f>VLOOKUP($D213,schermers!$C:$O,5,FALSE)</f>
        <v>Heren</v>
      </c>
      <c r="Q213" s="1" t="str">
        <f>VLOOKUP($D213,schermers!$C:$O,6,FALSE)</f>
        <v>Degen</v>
      </c>
      <c r="R213" s="1" t="str">
        <f>VLOOKUP(P213,lookups!A:B,2,FALSE)&amp;VLOOKUP(aanmeldingen!Q213,lookups!D:E,2,FALSE)&amp;VLOOKUP(I213,lookups!G:H,2,FALSE)</f>
        <v>HDS</v>
      </c>
      <c r="S213" s="1" t="str">
        <f>VLOOKUP(E213,wedstrijden!B:G,6,FALSE)</f>
        <v>NOR</v>
      </c>
      <c r="T213" s="1" t="str">
        <f>VLOOKUP($D213,schermers!$C:$O,8,FALSE)</f>
        <v>DFC</v>
      </c>
      <c r="U213" s="1" t="str">
        <f>IFERROR(VLOOKUP($D213,schermers!$C:$O,13,FALSE),"-")</f>
        <v>FIE17071995003</v>
      </c>
      <c r="V213" s="15">
        <f>IFERROR(VLOOKUP(E213,wedstrijden!B:H,7,FALSE),0)</f>
        <v>43372</v>
      </c>
      <c r="W213" s="15">
        <f>IFERROR(VLOOKUP(E213,wedstrijden!B:I,8,FALSE),0)</f>
        <v>43372</v>
      </c>
      <c r="X213" s="94">
        <f>IF(ISERROR(VLOOKUP(I213,lookups!G:I,3,FALSE)),0,IF(VLOOKUP(I213,lookups!G:I,3,FALSE)=0,0,VLOOKUP(I213,lookups!G:I,3,FALSE)))</f>
        <v>500</v>
      </c>
      <c r="Y213" s="54">
        <f t="shared" ca="1" si="47"/>
        <v>999999999</v>
      </c>
      <c r="Z213" s="54">
        <f t="shared" si="48"/>
        <v>34110891</v>
      </c>
      <c r="AA213" s="54">
        <f>IF(LEFT(J213,2)&lt;&gt;"ok","-",IF(M213&lt;&gt;"","-",VLOOKUP(P213&amp;Q213&amp;I213&amp;H213,wedstrijden!A:B,2,FALSE)))</f>
        <v>34</v>
      </c>
      <c r="AB213" s="54">
        <f t="shared" ca="1" si="49"/>
        <v>0</v>
      </c>
      <c r="AC213" s="54">
        <f t="shared" si="50"/>
        <v>1</v>
      </c>
      <c r="AD213" s="54">
        <f t="shared" si="51"/>
        <v>1</v>
      </c>
      <c r="AE213" s="54">
        <f t="shared" si="52"/>
        <v>0</v>
      </c>
      <c r="AF213" s="54">
        <f t="shared" si="53"/>
        <v>1</v>
      </c>
      <c r="AG213" s="54">
        <f t="shared" si="54"/>
        <v>1</v>
      </c>
      <c r="AH213" s="54">
        <f t="shared" si="55"/>
        <v>1</v>
      </c>
      <c r="AI213" s="54">
        <f t="shared" si="56"/>
        <v>1</v>
      </c>
      <c r="AJ213" s="54">
        <f t="shared" si="57"/>
        <v>1</v>
      </c>
      <c r="AK213" s="54">
        <f t="shared" ca="1" si="58"/>
        <v>1</v>
      </c>
      <c r="AL213" s="1" t="str">
        <f>VLOOKUP(D213,schermers!C:T,16,FALSE)</f>
        <v>XXX</v>
      </c>
    </row>
    <row r="214" spans="1:38" x14ac:dyDescent="0.2">
      <c r="A214" s="54">
        <f t="shared" si="59"/>
        <v>212</v>
      </c>
      <c r="B214" s="54">
        <f t="shared" si="45"/>
        <v>586</v>
      </c>
      <c r="C214" s="54" t="str">
        <f t="shared" ca="1" si="46"/>
        <v/>
      </c>
      <c r="D214" s="54">
        <f>VLOOKUP(F214&amp;G214,schermers!B:C,2,FALSE)</f>
        <v>109588</v>
      </c>
      <c r="E214" s="54">
        <f>VLOOKUP(P214&amp;Q214&amp;I214&amp;H214,wedstrijden!A:B,2,FALSE)</f>
        <v>327</v>
      </c>
      <c r="F214" s="41" t="s">
        <v>922</v>
      </c>
      <c r="G214" s="41" t="s">
        <v>791</v>
      </c>
      <c r="H214" s="41" t="s">
        <v>484</v>
      </c>
      <c r="I214" s="41" t="s">
        <v>505</v>
      </c>
      <c r="J214" s="63" t="s">
        <v>848</v>
      </c>
      <c r="K214" s="16">
        <v>43338</v>
      </c>
      <c r="L214" s="8">
        <v>43513</v>
      </c>
      <c r="O214" s="54">
        <f>VLOOKUP(D214&amp;R214,Ranglijst!D:E,2,FALSE)</f>
        <v>3421</v>
      </c>
      <c r="P214" s="1" t="str">
        <f>VLOOKUP($D214,schermers!$C:$O,5,FALSE)</f>
        <v>Heren</v>
      </c>
      <c r="Q214" s="1" t="str">
        <f>VLOOKUP($D214,schermers!$C:$O,6,FALSE)</f>
        <v>Degen</v>
      </c>
      <c r="R214" s="1" t="str">
        <f>VLOOKUP(P214,lookups!A:B,2,FALSE)&amp;VLOOKUP(aanmeldingen!Q214,lookups!D:E,2,FALSE)&amp;VLOOKUP(I214,lookups!G:H,2,FALSE)</f>
        <v>HDS</v>
      </c>
      <c r="S214" s="1" t="str">
        <f>VLOOKUP(E214,wedstrijden!B:G,6,FALSE)</f>
        <v>HUN</v>
      </c>
      <c r="T214" s="1" t="str">
        <f>VLOOKUP($D214,schermers!$C:$O,8,FALSE)</f>
        <v>SCA</v>
      </c>
      <c r="U214" s="1" t="str">
        <f>IFERROR(VLOOKUP($D214,schermers!$C:$O,13,FALSE),"-")</f>
        <v>-</v>
      </c>
      <c r="V214" s="15">
        <f>IFERROR(VLOOKUP(E214,wedstrijden!B:H,7,FALSE),0)</f>
        <v>43532</v>
      </c>
      <c r="W214" s="15">
        <f>IFERROR(VLOOKUP(E214,wedstrijden!B:I,8,FALSE),0)</f>
        <v>43534</v>
      </c>
      <c r="X214" s="94">
        <f>IF(ISERROR(VLOOKUP(I214,lookups!G:I,3,FALSE)),0,IF(VLOOKUP(I214,lookups!G:I,3,FALSE)=0,0,VLOOKUP(I214,lookups!G:I,3,FALSE)))</f>
        <v>1000</v>
      </c>
      <c r="Y214" s="54">
        <f t="shared" ca="1" si="47"/>
        <v>999999999</v>
      </c>
      <c r="Z214" s="54">
        <f t="shared" si="48"/>
        <v>327109588</v>
      </c>
      <c r="AA214" s="54">
        <f>IF(LEFT(J214,2)&lt;&gt;"ok","-",IF(M214&lt;&gt;"","-",VLOOKUP(P214&amp;Q214&amp;I214&amp;H214,wedstrijden!A:B,2,FALSE)))</f>
        <v>327</v>
      </c>
      <c r="AB214" s="54">
        <f t="shared" ca="1" si="49"/>
        <v>0</v>
      </c>
      <c r="AC214" s="54">
        <f t="shared" si="50"/>
        <v>1</v>
      </c>
      <c r="AD214" s="54">
        <f t="shared" si="51"/>
        <v>1</v>
      </c>
      <c r="AE214" s="54">
        <f t="shared" si="52"/>
        <v>0</v>
      </c>
      <c r="AF214" s="54">
        <f t="shared" si="53"/>
        <v>1</v>
      </c>
      <c r="AG214" s="54">
        <f t="shared" si="54"/>
        <v>0</v>
      </c>
      <c r="AH214" s="54">
        <f t="shared" si="55"/>
        <v>0</v>
      </c>
      <c r="AI214" s="54">
        <f t="shared" si="56"/>
        <v>0</v>
      </c>
      <c r="AJ214" s="54">
        <f t="shared" si="57"/>
        <v>0</v>
      </c>
      <c r="AK214" s="54">
        <f t="shared" ca="1" si="58"/>
        <v>0</v>
      </c>
      <c r="AL214" s="1" t="str">
        <f>VLOOKUP(D214,schermers!C:T,16,FALSE)</f>
        <v>XXX</v>
      </c>
    </row>
    <row r="215" spans="1:38" x14ac:dyDescent="0.2">
      <c r="A215" s="54">
        <f t="shared" si="59"/>
        <v>213</v>
      </c>
      <c r="B215" s="54">
        <f t="shared" si="45"/>
        <v>498</v>
      </c>
      <c r="C215" s="54" t="str">
        <f t="shared" ca="1" si="46"/>
        <v/>
      </c>
      <c r="D215" s="54">
        <f>VLOOKUP(F215&amp;G215,schermers!B:C,2,FALSE)</f>
        <v>113779</v>
      </c>
      <c r="E215" s="54">
        <f>VLOOKUP(P215&amp;Q215&amp;I215&amp;H215,wedstrijden!A:B,2,FALSE)</f>
        <v>280</v>
      </c>
      <c r="F215" s="41" t="s">
        <v>1044</v>
      </c>
      <c r="G215" s="41" t="s">
        <v>1045</v>
      </c>
      <c r="H215" s="41" t="s">
        <v>676</v>
      </c>
      <c r="I215" s="41" t="s">
        <v>480</v>
      </c>
      <c r="J215" s="63" t="s">
        <v>848</v>
      </c>
      <c r="K215" s="16">
        <v>43339</v>
      </c>
      <c r="L215" s="8">
        <v>43469</v>
      </c>
      <c r="O215" s="54">
        <f>VLOOKUP(D215&amp;R215,Ranglijst!D:E,2,FALSE)</f>
        <v>1420</v>
      </c>
      <c r="P215" s="1" t="str">
        <f>VLOOKUP($D215,schermers!$C:$O,5,FALSE)</f>
        <v>Dames</v>
      </c>
      <c r="Q215" s="1" t="str">
        <f>VLOOKUP($D215,schermers!$C:$O,6,FALSE)</f>
        <v>Degen</v>
      </c>
      <c r="R215" s="1" t="str">
        <f>VLOOKUP(P215,lookups!A:B,2,FALSE)&amp;VLOOKUP(aanmeldingen!Q215,lookups!D:E,2,FALSE)&amp;VLOOKUP(I215,lookups!G:H,2,FALSE)</f>
        <v>DDJ</v>
      </c>
      <c r="S215" s="1" t="str">
        <f>VLOOKUP(E215,wedstrijden!B:G,6,FALSE)</f>
        <v>FRA</v>
      </c>
      <c r="T215" s="1" t="str">
        <f>VLOOKUP($D215,schermers!$C:$O,8,FALSE)</f>
        <v>AMS</v>
      </c>
      <c r="U215" s="1" t="str">
        <f>IFERROR(VLOOKUP($D215,schermers!$C:$O,13,FALSE),"-")</f>
        <v>-</v>
      </c>
      <c r="V215" s="15">
        <f>IFERROR(VLOOKUP(E215,wedstrijden!B:H,7,FALSE),0)</f>
        <v>43512</v>
      </c>
      <c r="W215" s="15">
        <f>IFERROR(VLOOKUP(E215,wedstrijden!B:I,8,FALSE),0)</f>
        <v>43512</v>
      </c>
      <c r="X215" s="94">
        <f>IF(ISERROR(VLOOKUP(I215,lookups!G:I,3,FALSE)),0,IF(VLOOKUP(I215,lookups!G:I,3,FALSE)=0,0,VLOOKUP(I215,lookups!G:I,3,FALSE)))</f>
        <v>800</v>
      </c>
      <c r="Y215" s="54">
        <f t="shared" ca="1" si="47"/>
        <v>999999999</v>
      </c>
      <c r="Z215" s="54">
        <f t="shared" si="48"/>
        <v>280113779</v>
      </c>
      <c r="AA215" s="54">
        <f>IF(LEFT(J215,2)&lt;&gt;"ok","-",IF(M215&lt;&gt;"","-",VLOOKUP(P215&amp;Q215&amp;I215&amp;H215,wedstrijden!A:B,2,FALSE)))</f>
        <v>280</v>
      </c>
      <c r="AB215" s="54">
        <f t="shared" ca="1" si="49"/>
        <v>0</v>
      </c>
      <c r="AC215" s="54">
        <f t="shared" si="50"/>
        <v>1</v>
      </c>
      <c r="AD215" s="54">
        <f t="shared" si="51"/>
        <v>1</v>
      </c>
      <c r="AE215" s="54">
        <f t="shared" si="52"/>
        <v>0</v>
      </c>
      <c r="AF215" s="54">
        <f t="shared" si="53"/>
        <v>1</v>
      </c>
      <c r="AG215" s="54">
        <f t="shared" si="54"/>
        <v>1</v>
      </c>
      <c r="AH215" s="54">
        <f t="shared" si="55"/>
        <v>1</v>
      </c>
      <c r="AI215" s="54">
        <f t="shared" si="56"/>
        <v>1</v>
      </c>
      <c r="AJ215" s="54">
        <f t="shared" si="57"/>
        <v>1</v>
      </c>
      <c r="AK215" s="54">
        <f t="shared" ca="1" si="58"/>
        <v>1</v>
      </c>
      <c r="AL215" s="1" t="str">
        <f>VLOOKUP(D215,schermers!C:T,16,FALSE)</f>
        <v>XXX</v>
      </c>
    </row>
    <row r="216" spans="1:38" x14ac:dyDescent="0.2">
      <c r="A216" s="54">
        <f t="shared" si="59"/>
        <v>214</v>
      </c>
      <c r="B216" s="54">
        <f t="shared" si="45"/>
        <v>154</v>
      </c>
      <c r="C216" s="54" t="str">
        <f t="shared" ca="1" si="46"/>
        <v/>
      </c>
      <c r="D216" s="54">
        <f>VLOOKUP(F216&amp;G216,schermers!B:C,2,FALSE)</f>
        <v>113658</v>
      </c>
      <c r="E216" s="54">
        <f>VLOOKUP(P216&amp;Q216&amp;I216&amp;H216,wedstrijden!A:B,2,FALSE)</f>
        <v>86</v>
      </c>
      <c r="F216" s="41" t="s">
        <v>1001</v>
      </c>
      <c r="G216" s="41" t="s">
        <v>1022</v>
      </c>
      <c r="H216" s="41" t="s">
        <v>2560</v>
      </c>
      <c r="I216" s="41" t="s">
        <v>936</v>
      </c>
      <c r="J216" s="63" t="s">
        <v>848</v>
      </c>
      <c r="K216" s="16">
        <v>43339</v>
      </c>
      <c r="L216" s="8">
        <v>43386</v>
      </c>
      <c r="O216" s="54">
        <f>VLOOKUP(D216&amp;R216,Ranglijst!D:E,2,FALSE)</f>
        <v>2236</v>
      </c>
      <c r="P216" s="1" t="str">
        <f>VLOOKUP($D216,schermers!$C:$O,5,FALSE)</f>
        <v>Heren</v>
      </c>
      <c r="Q216" s="1" t="str">
        <f>VLOOKUP($D216,schermers!$C:$O,6,FALSE)</f>
        <v>Degen</v>
      </c>
      <c r="R216" s="1" t="str">
        <f>VLOOKUP(P216,lookups!A:B,2,FALSE)&amp;VLOOKUP(aanmeldingen!Q216,lookups!D:E,2,FALSE)&amp;VLOOKUP(I216,lookups!G:H,2,FALSE)</f>
        <v>HDS</v>
      </c>
      <c r="S216" s="1" t="str">
        <f>VLOOKUP(E216,wedstrijden!B:G,6,FALSE)</f>
        <v>FRA</v>
      </c>
      <c r="T216" s="1" t="str">
        <f>VLOOKUP($D216,schermers!$C:$O,8,FALSE)</f>
        <v>DBO</v>
      </c>
      <c r="U216" s="1" t="str">
        <f>IFERROR(VLOOKUP($D216,schermers!$C:$O,13,FALSE),"-")</f>
        <v>-</v>
      </c>
      <c r="V216" s="15">
        <f>IFERROR(VLOOKUP(E216,wedstrijden!B:H,7,FALSE),0)</f>
        <v>43407</v>
      </c>
      <c r="W216" s="15">
        <f>IFERROR(VLOOKUP(E216,wedstrijden!B:I,8,FALSE),0)</f>
        <v>43408</v>
      </c>
      <c r="X216" s="94">
        <f>IF(ISERROR(VLOOKUP(I216,lookups!G:I,3,FALSE)),0,IF(VLOOKUP(I216,lookups!G:I,3,FALSE)=0,0,VLOOKUP(I216,lookups!G:I,3,FALSE)))</f>
        <v>0</v>
      </c>
      <c r="Y216" s="54">
        <f t="shared" ca="1" si="47"/>
        <v>999999999</v>
      </c>
      <c r="Z216" s="54">
        <f t="shared" si="48"/>
        <v>86113658</v>
      </c>
      <c r="AA216" s="54">
        <f>IF(LEFT(J216,2)&lt;&gt;"ok","-",IF(M216&lt;&gt;"","-",VLOOKUP(P216&amp;Q216&amp;I216&amp;H216,wedstrijden!A:B,2,FALSE)))</f>
        <v>86</v>
      </c>
      <c r="AB216" s="54">
        <f t="shared" ca="1" si="49"/>
        <v>0</v>
      </c>
      <c r="AC216" s="54">
        <f t="shared" si="50"/>
        <v>1</v>
      </c>
      <c r="AD216" s="54">
        <f t="shared" si="51"/>
        <v>1</v>
      </c>
      <c r="AE216" s="54">
        <f t="shared" si="52"/>
        <v>0</v>
      </c>
      <c r="AF216" s="54">
        <f t="shared" si="53"/>
        <v>1</v>
      </c>
      <c r="AG216" s="54">
        <f t="shared" si="54"/>
        <v>1</v>
      </c>
      <c r="AH216" s="54">
        <f t="shared" si="55"/>
        <v>1</v>
      </c>
      <c r="AI216" s="54">
        <f t="shared" si="56"/>
        <v>1</v>
      </c>
      <c r="AJ216" s="54">
        <f t="shared" si="57"/>
        <v>1</v>
      </c>
      <c r="AK216" s="54">
        <f t="shared" ca="1" si="58"/>
        <v>1</v>
      </c>
      <c r="AL216" s="1" t="str">
        <f>VLOOKUP(D216,schermers!C:T,16,FALSE)</f>
        <v>XXX</v>
      </c>
    </row>
    <row r="217" spans="1:38" x14ac:dyDescent="0.2">
      <c r="A217" s="54">
        <f t="shared" si="59"/>
        <v>215</v>
      </c>
      <c r="B217" s="54">
        <f t="shared" si="45"/>
        <v>532</v>
      </c>
      <c r="C217" s="54" t="str">
        <f t="shared" ca="1" si="46"/>
        <v/>
      </c>
      <c r="D217" s="54">
        <f>VLOOKUP(F217&amp;G217,schermers!B:C,2,FALSE)</f>
        <v>113658</v>
      </c>
      <c r="E217" s="54">
        <f>VLOOKUP(P217&amp;Q217&amp;I217&amp;H217,wedstrijden!A:B,2,FALSE)</f>
        <v>294</v>
      </c>
      <c r="F217" s="41" t="s">
        <v>1001</v>
      </c>
      <c r="G217" s="41" t="s">
        <v>1022</v>
      </c>
      <c r="H217" s="41" t="s">
        <v>2563</v>
      </c>
      <c r="I217" s="41" t="s">
        <v>936</v>
      </c>
      <c r="J217" s="63" t="s">
        <v>848</v>
      </c>
      <c r="K217" s="16">
        <v>43339</v>
      </c>
      <c r="L217" s="8">
        <v>43469</v>
      </c>
      <c r="O217" s="54">
        <f>VLOOKUP(D217&amp;R217,Ranglijst!D:E,2,FALSE)</f>
        <v>2236</v>
      </c>
      <c r="P217" s="1" t="str">
        <f>VLOOKUP($D217,schermers!$C:$O,5,FALSE)</f>
        <v>Heren</v>
      </c>
      <c r="Q217" s="1" t="str">
        <f>VLOOKUP($D217,schermers!$C:$O,6,FALSE)</f>
        <v>Degen</v>
      </c>
      <c r="R217" s="1" t="str">
        <f>VLOOKUP(P217,lookups!A:B,2,FALSE)&amp;VLOOKUP(aanmeldingen!Q217,lookups!D:E,2,FALSE)&amp;VLOOKUP(I217,lookups!G:H,2,FALSE)</f>
        <v>HDS</v>
      </c>
      <c r="S217" s="1" t="str">
        <f>VLOOKUP(E217,wedstrijden!B:G,6,FALSE)</f>
        <v>GER</v>
      </c>
      <c r="T217" s="1" t="str">
        <f>VLOOKUP($D217,schermers!$C:$O,8,FALSE)</f>
        <v>DBO</v>
      </c>
      <c r="U217" s="1" t="str">
        <f>IFERROR(VLOOKUP($D217,schermers!$C:$O,13,FALSE),"-")</f>
        <v>-</v>
      </c>
      <c r="V217" s="15">
        <f>IFERROR(VLOOKUP(E217,wedstrijden!B:H,7,FALSE),0)</f>
        <v>43519</v>
      </c>
      <c r="W217" s="15">
        <f>IFERROR(VLOOKUP(E217,wedstrijden!B:I,8,FALSE),0)</f>
        <v>43520</v>
      </c>
      <c r="X217" s="94">
        <f>IF(ISERROR(VLOOKUP(I217,lookups!G:I,3,FALSE)),0,IF(VLOOKUP(I217,lookups!G:I,3,FALSE)=0,0,VLOOKUP(I217,lookups!G:I,3,FALSE)))</f>
        <v>0</v>
      </c>
      <c r="Y217" s="54">
        <f t="shared" ca="1" si="47"/>
        <v>999999999</v>
      </c>
      <c r="Z217" s="54">
        <f t="shared" si="48"/>
        <v>294113658</v>
      </c>
      <c r="AA217" s="54">
        <f>IF(LEFT(J217,2)&lt;&gt;"ok","-",IF(M217&lt;&gt;"","-",VLOOKUP(P217&amp;Q217&amp;I217&amp;H217,wedstrijden!A:B,2,FALSE)))</f>
        <v>294</v>
      </c>
      <c r="AB217" s="54">
        <f t="shared" ca="1" si="49"/>
        <v>0</v>
      </c>
      <c r="AC217" s="54">
        <f t="shared" si="50"/>
        <v>1</v>
      </c>
      <c r="AD217" s="54">
        <f t="shared" si="51"/>
        <v>1</v>
      </c>
      <c r="AE217" s="54">
        <f t="shared" si="52"/>
        <v>0</v>
      </c>
      <c r="AF217" s="54">
        <f t="shared" si="53"/>
        <v>1</v>
      </c>
      <c r="AG217" s="54">
        <f t="shared" si="54"/>
        <v>1</v>
      </c>
      <c r="AH217" s="54">
        <f t="shared" si="55"/>
        <v>1</v>
      </c>
      <c r="AI217" s="54">
        <f t="shared" si="56"/>
        <v>1</v>
      </c>
      <c r="AJ217" s="54">
        <f t="shared" si="57"/>
        <v>1</v>
      </c>
      <c r="AK217" s="54">
        <f t="shared" ca="1" si="58"/>
        <v>1</v>
      </c>
      <c r="AL217" s="1" t="str">
        <f>VLOOKUP(D217,schermers!C:T,16,FALSE)</f>
        <v>XXX</v>
      </c>
    </row>
    <row r="218" spans="1:38" x14ac:dyDescent="0.2">
      <c r="A218" s="54">
        <f t="shared" si="59"/>
        <v>216</v>
      </c>
      <c r="B218" s="54">
        <f t="shared" si="45"/>
        <v>308</v>
      </c>
      <c r="C218" s="54" t="str">
        <f t="shared" ca="1" si="46"/>
        <v/>
      </c>
      <c r="D218" s="54">
        <f>VLOOKUP(F218&amp;G218,schermers!B:C,2,FALSE)</f>
        <v>113779</v>
      </c>
      <c r="E218" s="54">
        <f>VLOOKUP(P218&amp;Q218&amp;I218&amp;H218,wedstrijden!A:B,2,FALSE)</f>
        <v>180</v>
      </c>
      <c r="F218" s="41" t="s">
        <v>1044</v>
      </c>
      <c r="G218" s="41" t="s">
        <v>1045</v>
      </c>
      <c r="H218" s="41" t="s">
        <v>674</v>
      </c>
      <c r="I218" s="41" t="s">
        <v>480</v>
      </c>
      <c r="J218" s="63" t="s">
        <v>848</v>
      </c>
      <c r="K218" s="16">
        <v>43340</v>
      </c>
      <c r="L218" s="8">
        <v>43408</v>
      </c>
      <c r="O218" s="54">
        <f>VLOOKUP(D218&amp;R218,Ranglijst!D:E,2,FALSE)</f>
        <v>1420</v>
      </c>
      <c r="P218" s="1" t="str">
        <f>VLOOKUP($D218,schermers!$C:$O,5,FALSE)</f>
        <v>Dames</v>
      </c>
      <c r="Q218" s="1" t="str">
        <f>VLOOKUP($D218,schermers!$C:$O,6,FALSE)</f>
        <v>Degen</v>
      </c>
      <c r="R218" s="1" t="str">
        <f>VLOOKUP(P218,lookups!A:B,2,FALSE)&amp;VLOOKUP(aanmeldingen!Q218,lookups!D:E,2,FALSE)&amp;VLOOKUP(I218,lookups!G:H,2,FALSE)</f>
        <v>DDJ</v>
      </c>
      <c r="S218" s="1" t="str">
        <f>VLOOKUP(E218,wedstrijden!B:G,6,FALSE)</f>
        <v>ESP</v>
      </c>
      <c r="T218" s="1" t="str">
        <f>VLOOKUP($D218,schermers!$C:$O,8,FALSE)</f>
        <v>AMS</v>
      </c>
      <c r="U218" s="1" t="str">
        <f>IFERROR(VLOOKUP($D218,schermers!$C:$O,13,FALSE),"-")</f>
        <v>-</v>
      </c>
      <c r="V218" s="15">
        <f>IFERROR(VLOOKUP(E218,wedstrijden!B:H,7,FALSE),0)</f>
        <v>43449</v>
      </c>
      <c r="W218" s="15">
        <f>IFERROR(VLOOKUP(E218,wedstrijden!B:I,8,FALSE),0)</f>
        <v>43449</v>
      </c>
      <c r="X218" s="94">
        <f>IF(ISERROR(VLOOKUP(I218,lookups!G:I,3,FALSE)),0,IF(VLOOKUP(I218,lookups!G:I,3,FALSE)=0,0,VLOOKUP(I218,lookups!G:I,3,FALSE)))</f>
        <v>800</v>
      </c>
      <c r="Y218" s="54">
        <f t="shared" ca="1" si="47"/>
        <v>999999999</v>
      </c>
      <c r="Z218" s="54">
        <f t="shared" si="48"/>
        <v>180113779</v>
      </c>
      <c r="AA218" s="54">
        <f>IF(LEFT(J218,2)&lt;&gt;"ok","-",IF(M218&lt;&gt;"","-",VLOOKUP(P218&amp;Q218&amp;I218&amp;H218,wedstrijden!A:B,2,FALSE)))</f>
        <v>180</v>
      </c>
      <c r="AB218" s="54">
        <f t="shared" ca="1" si="49"/>
        <v>0</v>
      </c>
      <c r="AC218" s="54">
        <f t="shared" si="50"/>
        <v>1</v>
      </c>
      <c r="AD218" s="54">
        <f t="shared" si="51"/>
        <v>1</v>
      </c>
      <c r="AE218" s="54">
        <f t="shared" si="52"/>
        <v>0</v>
      </c>
      <c r="AF218" s="54">
        <f t="shared" si="53"/>
        <v>1</v>
      </c>
      <c r="AG218" s="54">
        <f t="shared" si="54"/>
        <v>1</v>
      </c>
      <c r="AH218" s="54">
        <f t="shared" si="55"/>
        <v>1</v>
      </c>
      <c r="AI218" s="54">
        <f t="shared" si="56"/>
        <v>1</v>
      </c>
      <c r="AJ218" s="54">
        <f t="shared" si="57"/>
        <v>1</v>
      </c>
      <c r="AK218" s="54">
        <f t="shared" ca="1" si="58"/>
        <v>1</v>
      </c>
      <c r="AL218" s="1" t="str">
        <f>VLOOKUP(D218,schermers!C:T,16,FALSE)</f>
        <v>XXX</v>
      </c>
    </row>
    <row r="219" spans="1:38" x14ac:dyDescent="0.2">
      <c r="A219" s="54">
        <f t="shared" si="59"/>
        <v>217</v>
      </c>
      <c r="B219" s="54">
        <f t="shared" si="45"/>
        <v>70</v>
      </c>
      <c r="C219" s="54" t="str">
        <f t="shared" ca="1" si="46"/>
        <v/>
      </c>
      <c r="D219" s="54">
        <f>VLOOKUP(F219&amp;G219,schermers!B:C,2,FALSE)</f>
        <v>104542</v>
      </c>
      <c r="E219" s="54">
        <f>VLOOKUP(P219&amp;Q219&amp;I219&amp;H219,wedstrijden!A:B,2,FALSE)</f>
        <v>29</v>
      </c>
      <c r="F219" s="41" t="s">
        <v>1084</v>
      </c>
      <c r="G219" s="41" t="s">
        <v>99</v>
      </c>
      <c r="H219" s="41" t="s">
        <v>2569</v>
      </c>
      <c r="I219" s="41" t="s">
        <v>1091</v>
      </c>
      <c r="J219" s="63" t="s">
        <v>848</v>
      </c>
      <c r="K219" s="16">
        <v>43341</v>
      </c>
      <c r="L219" s="8">
        <v>43348</v>
      </c>
      <c r="O219" s="54">
        <f>VLOOKUP(D219&amp;R219,Ranglijst!D:E,2,FALSE)</f>
        <v>371</v>
      </c>
      <c r="P219" s="1" t="str">
        <f>VLOOKUP($D219,schermers!$C:$O,5,FALSE)</f>
        <v>Heren</v>
      </c>
      <c r="Q219" s="1" t="str">
        <f>VLOOKUP($D219,schermers!$C:$O,6,FALSE)</f>
        <v>Sabel</v>
      </c>
      <c r="R219" s="1" t="str">
        <f>VLOOKUP(P219,lookups!A:B,2,FALSE)&amp;VLOOKUP(aanmeldingen!Q219,lookups!D:E,2,FALSE)&amp;VLOOKUP(I219,lookups!G:H,2,FALSE)</f>
        <v>HSS</v>
      </c>
      <c r="S219" s="1" t="str">
        <f>VLOOKUP(E219,wedstrijden!B:G,6,FALSE)</f>
        <v>BEL</v>
      </c>
      <c r="T219" s="1" t="str">
        <f>VLOOKUP($D219,schermers!$C:$O,8,FALSE)</f>
        <v>SCA</v>
      </c>
      <c r="U219" s="1" t="str">
        <f>IFERROR(VLOOKUP($D219,schermers!$C:$O,13,FALSE),"-")</f>
        <v>FIE09061967000</v>
      </c>
      <c r="V219" s="15">
        <f>IFERROR(VLOOKUP(E219,wedstrijden!B:H,7,FALSE),0)</f>
        <v>43372</v>
      </c>
      <c r="W219" s="15">
        <f>IFERROR(VLOOKUP(E219,wedstrijden!B:I,8,FALSE),0)</f>
        <v>43373</v>
      </c>
      <c r="X219" s="94">
        <f>IF(ISERROR(VLOOKUP(I219,lookups!G:I,3,FALSE)),0,IF(VLOOKUP(I219,lookups!G:I,3,FALSE)=0,0,VLOOKUP(I219,lookups!G:I,3,FALSE)))</f>
        <v>500</v>
      </c>
      <c r="Y219" s="54">
        <f t="shared" ca="1" si="47"/>
        <v>999999999</v>
      </c>
      <c r="Z219" s="54">
        <f t="shared" si="48"/>
        <v>29104542</v>
      </c>
      <c r="AA219" s="54">
        <f>IF(LEFT(J219,2)&lt;&gt;"ok","-",IF(M219&lt;&gt;"","-",VLOOKUP(P219&amp;Q219&amp;I219&amp;H219,wedstrijden!A:B,2,FALSE)))</f>
        <v>29</v>
      </c>
      <c r="AB219" s="54">
        <f t="shared" ca="1" si="49"/>
        <v>0</v>
      </c>
      <c r="AC219" s="54">
        <f t="shared" si="50"/>
        <v>1</v>
      </c>
      <c r="AD219" s="54">
        <f t="shared" si="51"/>
        <v>1</v>
      </c>
      <c r="AE219" s="54">
        <f t="shared" si="52"/>
        <v>0</v>
      </c>
      <c r="AF219" s="54">
        <f t="shared" si="53"/>
        <v>1</v>
      </c>
      <c r="AG219" s="54">
        <f t="shared" si="54"/>
        <v>1</v>
      </c>
      <c r="AH219" s="54">
        <f t="shared" si="55"/>
        <v>1</v>
      </c>
      <c r="AI219" s="54">
        <f t="shared" si="56"/>
        <v>1</v>
      </c>
      <c r="AJ219" s="54">
        <f t="shared" si="57"/>
        <v>1</v>
      </c>
      <c r="AK219" s="54">
        <f t="shared" ca="1" si="58"/>
        <v>1</v>
      </c>
      <c r="AL219" s="1" t="str">
        <f>VLOOKUP(D219,schermers!C:T,16,FALSE)</f>
        <v>XXX</v>
      </c>
    </row>
    <row r="220" spans="1:38" x14ac:dyDescent="0.2">
      <c r="A220" s="54">
        <f t="shared" si="59"/>
        <v>218</v>
      </c>
      <c r="B220" s="54">
        <f t="shared" si="45"/>
        <v>290</v>
      </c>
      <c r="C220" s="54" t="str">
        <f t="shared" ca="1" si="46"/>
        <v/>
      </c>
      <c r="D220" s="54">
        <f>VLOOKUP(F220&amp;G220,schermers!B:C,2,FALSE)</f>
        <v>113658</v>
      </c>
      <c r="E220" s="54">
        <f>VLOOKUP(P220&amp;Q220&amp;I220&amp;H220,wedstrijden!A:B,2,FALSE)</f>
        <v>170</v>
      </c>
      <c r="F220" s="41" t="s">
        <v>1001</v>
      </c>
      <c r="G220" s="41" t="s">
        <v>1022</v>
      </c>
      <c r="H220" s="41" t="s">
        <v>497</v>
      </c>
      <c r="I220" s="41" t="s">
        <v>936</v>
      </c>
      <c r="J220" s="63" t="s">
        <v>848</v>
      </c>
      <c r="K220" s="16">
        <v>43342</v>
      </c>
      <c r="L220" s="8">
        <v>43408</v>
      </c>
      <c r="O220" s="54">
        <f>VLOOKUP(D220&amp;R220,Ranglijst!D:E,2,FALSE)</f>
        <v>2236</v>
      </c>
      <c r="P220" s="1" t="str">
        <f>VLOOKUP($D220,schermers!$C:$O,5,FALSE)</f>
        <v>Heren</v>
      </c>
      <c r="Q220" s="1" t="str">
        <f>VLOOKUP($D220,schermers!$C:$O,6,FALSE)</f>
        <v>Degen</v>
      </c>
      <c r="R220" s="1" t="str">
        <f>VLOOKUP(P220,lookups!A:B,2,FALSE)&amp;VLOOKUP(aanmeldingen!Q220,lookups!D:E,2,FALSE)&amp;VLOOKUP(I220,lookups!G:H,2,FALSE)</f>
        <v>HDS</v>
      </c>
      <c r="S220" s="1" t="str">
        <f>VLOOKUP(E220,wedstrijden!B:G,6,FALSE)</f>
        <v>AUT</v>
      </c>
      <c r="T220" s="1" t="str">
        <f>VLOOKUP($D220,schermers!$C:$O,8,FALSE)</f>
        <v>DBO</v>
      </c>
      <c r="U220" s="1" t="str">
        <f>IFERROR(VLOOKUP($D220,schermers!$C:$O,13,FALSE),"-")</f>
        <v>-</v>
      </c>
      <c r="V220" s="15">
        <f>IFERROR(VLOOKUP(E220,wedstrijden!B:H,7,FALSE),0)</f>
        <v>43435</v>
      </c>
      <c r="W220" s="15">
        <f>IFERROR(VLOOKUP(E220,wedstrijden!B:I,8,FALSE),0)</f>
        <v>43436</v>
      </c>
      <c r="X220" s="94">
        <f>IF(ISERROR(VLOOKUP(I220,lookups!G:I,3,FALSE)),0,IF(VLOOKUP(I220,lookups!G:I,3,FALSE)=0,0,VLOOKUP(I220,lookups!G:I,3,FALSE)))</f>
        <v>0</v>
      </c>
      <c r="Y220" s="54">
        <f t="shared" ca="1" si="47"/>
        <v>999999999</v>
      </c>
      <c r="Z220" s="54">
        <f t="shared" si="48"/>
        <v>170113658</v>
      </c>
      <c r="AA220" s="54">
        <f>IF(LEFT(J220,2)&lt;&gt;"ok","-",IF(M220&lt;&gt;"","-",VLOOKUP(P220&amp;Q220&amp;I220&amp;H220,wedstrijden!A:B,2,FALSE)))</f>
        <v>170</v>
      </c>
      <c r="AB220" s="54">
        <f t="shared" ca="1" si="49"/>
        <v>0</v>
      </c>
      <c r="AC220" s="54">
        <f t="shared" si="50"/>
        <v>1</v>
      </c>
      <c r="AD220" s="54">
        <f t="shared" si="51"/>
        <v>1</v>
      </c>
      <c r="AE220" s="54">
        <f t="shared" si="52"/>
        <v>0</v>
      </c>
      <c r="AF220" s="54">
        <f t="shared" si="53"/>
        <v>1</v>
      </c>
      <c r="AG220" s="54">
        <f t="shared" si="54"/>
        <v>1</v>
      </c>
      <c r="AH220" s="54">
        <f t="shared" si="55"/>
        <v>1</v>
      </c>
      <c r="AI220" s="54">
        <f t="shared" si="56"/>
        <v>1</v>
      </c>
      <c r="AJ220" s="54">
        <f t="shared" si="57"/>
        <v>1</v>
      </c>
      <c r="AK220" s="54">
        <f t="shared" ca="1" si="58"/>
        <v>1</v>
      </c>
      <c r="AL220" s="1" t="str">
        <f>VLOOKUP(D220,schermers!C:T,16,FALSE)</f>
        <v>XXX</v>
      </c>
    </row>
    <row r="221" spans="1:38" x14ac:dyDescent="0.2">
      <c r="A221" s="54">
        <f t="shared" si="59"/>
        <v>219</v>
      </c>
      <c r="B221" s="54">
        <f t="shared" si="45"/>
        <v>429</v>
      </c>
      <c r="C221" s="54" t="str">
        <f t="shared" ca="1" si="46"/>
        <v/>
      </c>
      <c r="D221" s="54">
        <f>VLOOKUP(F221&amp;G221,schermers!B:C,2,FALSE)</f>
        <v>113658</v>
      </c>
      <c r="E221" s="54">
        <f>VLOOKUP(P221&amp;Q221&amp;I221&amp;H221,wedstrijden!A:B,2,FALSE)</f>
        <v>237</v>
      </c>
      <c r="F221" s="41" t="s">
        <v>1001</v>
      </c>
      <c r="G221" s="41" t="s">
        <v>1022</v>
      </c>
      <c r="H221" s="41" t="s">
        <v>2551</v>
      </c>
      <c r="I221" s="41" t="s">
        <v>936</v>
      </c>
      <c r="J221" s="63" t="s">
        <v>848</v>
      </c>
      <c r="K221" s="16">
        <v>43342</v>
      </c>
      <c r="L221" s="8">
        <v>43440</v>
      </c>
      <c r="O221" s="54">
        <f>VLOOKUP(D221&amp;R221,Ranglijst!D:E,2,FALSE)</f>
        <v>2236</v>
      </c>
      <c r="P221" s="1" t="str">
        <f>VLOOKUP($D221,schermers!$C:$O,5,FALSE)</f>
        <v>Heren</v>
      </c>
      <c r="Q221" s="1" t="str">
        <f>VLOOKUP($D221,schermers!$C:$O,6,FALSE)</f>
        <v>Degen</v>
      </c>
      <c r="R221" s="1" t="str">
        <f>VLOOKUP(P221,lookups!A:B,2,FALSE)&amp;VLOOKUP(aanmeldingen!Q221,lookups!D:E,2,FALSE)&amp;VLOOKUP(I221,lookups!G:H,2,FALSE)</f>
        <v>HDS</v>
      </c>
      <c r="S221" s="1" t="str">
        <f>VLOOKUP(E221,wedstrijden!B:G,6,FALSE)</f>
        <v>ITA</v>
      </c>
      <c r="T221" s="1" t="str">
        <f>VLOOKUP($D221,schermers!$C:$O,8,FALSE)</f>
        <v>DBO</v>
      </c>
      <c r="U221" s="1" t="str">
        <f>IFERROR(VLOOKUP($D221,schermers!$C:$O,13,FALSE),"-")</f>
        <v>-</v>
      </c>
      <c r="V221" s="15">
        <f>IFERROR(VLOOKUP(E221,wedstrijden!B:H,7,FALSE),0)</f>
        <v>43491</v>
      </c>
      <c r="W221" s="15">
        <f>IFERROR(VLOOKUP(E221,wedstrijden!B:I,8,FALSE),0)</f>
        <v>43492</v>
      </c>
      <c r="X221" s="94">
        <f>IF(ISERROR(VLOOKUP(I221,lookups!G:I,3,FALSE)),0,IF(VLOOKUP(I221,lookups!G:I,3,FALSE)=0,0,VLOOKUP(I221,lookups!G:I,3,FALSE)))</f>
        <v>0</v>
      </c>
      <c r="Y221" s="54">
        <f t="shared" ca="1" si="47"/>
        <v>999999999</v>
      </c>
      <c r="Z221" s="54">
        <f t="shared" si="48"/>
        <v>237113658</v>
      </c>
      <c r="AA221" s="54">
        <f>IF(LEFT(J221,2)&lt;&gt;"ok","-",IF(M221&lt;&gt;"","-",VLOOKUP(P221&amp;Q221&amp;I221&amp;H221,wedstrijden!A:B,2,FALSE)))</f>
        <v>237</v>
      </c>
      <c r="AB221" s="54">
        <f t="shared" ca="1" si="49"/>
        <v>0</v>
      </c>
      <c r="AC221" s="54">
        <f t="shared" si="50"/>
        <v>1</v>
      </c>
      <c r="AD221" s="54">
        <f t="shared" si="51"/>
        <v>1</v>
      </c>
      <c r="AE221" s="54">
        <f t="shared" si="52"/>
        <v>0</v>
      </c>
      <c r="AF221" s="54">
        <f t="shared" si="53"/>
        <v>1</v>
      </c>
      <c r="AG221" s="54">
        <f t="shared" si="54"/>
        <v>1</v>
      </c>
      <c r="AH221" s="54">
        <f t="shared" si="55"/>
        <v>1</v>
      </c>
      <c r="AI221" s="54">
        <f t="shared" si="56"/>
        <v>1</v>
      </c>
      <c r="AJ221" s="54">
        <f t="shared" si="57"/>
        <v>1</v>
      </c>
      <c r="AK221" s="54">
        <f t="shared" ca="1" si="58"/>
        <v>1</v>
      </c>
      <c r="AL221" s="1" t="str">
        <f>VLOOKUP(D221,schermers!C:T,16,FALSE)</f>
        <v>XXX</v>
      </c>
    </row>
    <row r="222" spans="1:38" x14ac:dyDescent="0.2">
      <c r="A222" s="54">
        <f t="shared" si="59"/>
        <v>220</v>
      </c>
      <c r="B222" s="54">
        <f t="shared" si="45"/>
        <v>207</v>
      </c>
      <c r="C222" s="54" t="str">
        <f t="shared" ca="1" si="46"/>
        <v/>
      </c>
      <c r="D222" s="54">
        <f>VLOOKUP(F222&amp;G222,schermers!B:C,2,FALSE)</f>
        <v>113658</v>
      </c>
      <c r="E222" s="54">
        <f>VLOOKUP(P222&amp;Q222&amp;I222&amp;H222,wedstrijden!A:B,2,FALSE)</f>
        <v>135</v>
      </c>
      <c r="F222" s="41" t="s">
        <v>1001</v>
      </c>
      <c r="G222" s="41" t="s">
        <v>1022</v>
      </c>
      <c r="H222" s="41" t="s">
        <v>2570</v>
      </c>
      <c r="I222" s="41" t="s">
        <v>504</v>
      </c>
      <c r="J222" s="63" t="s">
        <v>848</v>
      </c>
      <c r="K222" s="16">
        <v>43342</v>
      </c>
      <c r="L222" s="8">
        <v>43386</v>
      </c>
      <c r="O222" s="54">
        <f>VLOOKUP(D222&amp;R222,Ranglijst!D:E,2,FALSE)</f>
        <v>2236</v>
      </c>
      <c r="P222" s="1" t="str">
        <f>VLOOKUP($D222,schermers!$C:$O,5,FALSE)</f>
        <v>Heren</v>
      </c>
      <c r="Q222" s="1" t="str">
        <f>VLOOKUP($D222,schermers!$C:$O,6,FALSE)</f>
        <v>Degen</v>
      </c>
      <c r="R222" s="1" t="str">
        <f>VLOOKUP(P222,lookups!A:B,2,FALSE)&amp;VLOOKUP(aanmeldingen!Q222,lookups!D:E,2,FALSE)&amp;VLOOKUP(I222,lookups!G:H,2,FALSE)</f>
        <v>HDS</v>
      </c>
      <c r="S222" s="1" t="str">
        <f>VLOOKUP(E222,wedstrijden!B:G,6,FALSE)</f>
        <v>SUI</v>
      </c>
      <c r="T222" s="1" t="str">
        <f>VLOOKUP($D222,schermers!$C:$O,8,FALSE)</f>
        <v>DBO</v>
      </c>
      <c r="U222" s="1" t="str">
        <f>IFERROR(VLOOKUP($D222,schermers!$C:$O,13,FALSE),"-")</f>
        <v>-</v>
      </c>
      <c r="V222" s="15">
        <f>IFERROR(VLOOKUP(E222,wedstrijden!B:H,7,FALSE),0)</f>
        <v>43427</v>
      </c>
      <c r="W222" s="15">
        <f>IFERROR(VLOOKUP(E222,wedstrijden!B:I,8,FALSE),0)</f>
        <v>43428</v>
      </c>
      <c r="X222" s="94">
        <f>IF(ISERROR(VLOOKUP(I222,lookups!G:I,3,FALSE)),0,IF(VLOOKUP(I222,lookups!G:I,3,FALSE)=0,0,VLOOKUP(I222,lookups!G:I,3,FALSE)))</f>
        <v>1000</v>
      </c>
      <c r="Y222" s="54">
        <f t="shared" ca="1" si="47"/>
        <v>999999999</v>
      </c>
      <c r="Z222" s="54">
        <f t="shared" si="48"/>
        <v>135113658</v>
      </c>
      <c r="AA222" s="54">
        <f>IF(LEFT(J222,2)&lt;&gt;"ok","-",IF(M222&lt;&gt;"","-",VLOOKUP(P222&amp;Q222&amp;I222&amp;H222,wedstrijden!A:B,2,FALSE)))</f>
        <v>135</v>
      </c>
      <c r="AB222" s="54">
        <f t="shared" ca="1" si="49"/>
        <v>0</v>
      </c>
      <c r="AC222" s="54">
        <f t="shared" si="50"/>
        <v>1</v>
      </c>
      <c r="AD222" s="54">
        <f t="shared" si="51"/>
        <v>1</v>
      </c>
      <c r="AE222" s="54">
        <f t="shared" si="52"/>
        <v>0</v>
      </c>
      <c r="AF222" s="54">
        <f t="shared" si="53"/>
        <v>1</v>
      </c>
      <c r="AG222" s="54">
        <f t="shared" si="54"/>
        <v>0</v>
      </c>
      <c r="AH222" s="54">
        <f t="shared" si="55"/>
        <v>0</v>
      </c>
      <c r="AI222" s="54">
        <f t="shared" si="56"/>
        <v>0</v>
      </c>
      <c r="AJ222" s="54">
        <f t="shared" si="57"/>
        <v>0</v>
      </c>
      <c r="AK222" s="54">
        <f t="shared" ca="1" si="58"/>
        <v>0</v>
      </c>
      <c r="AL222" s="1" t="str">
        <f>VLOOKUP(D222,schermers!C:T,16,FALSE)</f>
        <v>XXX</v>
      </c>
    </row>
    <row r="223" spans="1:38" x14ac:dyDescent="0.2">
      <c r="A223" s="54">
        <f t="shared" si="59"/>
        <v>221</v>
      </c>
      <c r="B223" s="54">
        <f t="shared" si="45"/>
        <v>375</v>
      </c>
      <c r="C223" s="54" t="str">
        <f t="shared" ca="1" si="46"/>
        <v/>
      </c>
      <c r="D223" s="54">
        <f>VLOOKUP(F223&amp;G223,schermers!B:C,2,FALSE)</f>
        <v>113658</v>
      </c>
      <c r="E223" s="54">
        <f>VLOOKUP(P223&amp;Q223&amp;I223&amp;H223,wedstrijden!A:B,2,FALSE)</f>
        <v>207</v>
      </c>
      <c r="F223" s="41" t="s">
        <v>1001</v>
      </c>
      <c r="G223" s="41" t="s">
        <v>1022</v>
      </c>
      <c r="H223" s="41" t="s">
        <v>499</v>
      </c>
      <c r="I223" s="41" t="s">
        <v>504</v>
      </c>
      <c r="J223" s="63" t="s">
        <v>848</v>
      </c>
      <c r="K223" s="16">
        <v>43342</v>
      </c>
      <c r="L223" s="8">
        <v>43440</v>
      </c>
      <c r="O223" s="54">
        <f>VLOOKUP(D223&amp;R223,Ranglijst!D:E,2,FALSE)</f>
        <v>2236</v>
      </c>
      <c r="P223" s="1" t="str">
        <f>VLOOKUP($D223,schermers!$C:$O,5,FALSE)</f>
        <v>Heren</v>
      </c>
      <c r="Q223" s="1" t="str">
        <f>VLOOKUP($D223,schermers!$C:$O,6,FALSE)</f>
        <v>Degen</v>
      </c>
      <c r="R223" s="1" t="str">
        <f>VLOOKUP(P223,lookups!A:B,2,FALSE)&amp;VLOOKUP(aanmeldingen!Q223,lookups!D:E,2,FALSE)&amp;VLOOKUP(I223,lookups!G:H,2,FALSE)</f>
        <v>HDS</v>
      </c>
      <c r="S223" s="1" t="str">
        <f>VLOOKUP(E223,wedstrijden!B:G,6,FALSE)</f>
        <v>GER</v>
      </c>
      <c r="T223" s="1" t="str">
        <f>VLOOKUP($D223,schermers!$C:$O,8,FALSE)</f>
        <v>DBO</v>
      </c>
      <c r="U223" s="1" t="str">
        <f>IFERROR(VLOOKUP($D223,schermers!$C:$O,13,FALSE),"-")</f>
        <v>-</v>
      </c>
      <c r="V223" s="15">
        <f>IFERROR(VLOOKUP(E223,wedstrijden!B:H,7,FALSE),0)</f>
        <v>43476</v>
      </c>
      <c r="W223" s="15">
        <f>IFERROR(VLOOKUP(E223,wedstrijden!B:I,8,FALSE),0)</f>
        <v>43477</v>
      </c>
      <c r="X223" s="94">
        <f>IF(ISERROR(VLOOKUP(I223,lookups!G:I,3,FALSE)),0,IF(VLOOKUP(I223,lookups!G:I,3,FALSE)=0,0,VLOOKUP(I223,lookups!G:I,3,FALSE)))</f>
        <v>1000</v>
      </c>
      <c r="Y223" s="54">
        <f t="shared" ca="1" si="47"/>
        <v>999999999</v>
      </c>
      <c r="Z223" s="54">
        <f t="shared" si="48"/>
        <v>207113658</v>
      </c>
      <c r="AA223" s="54">
        <f>IF(LEFT(J223,2)&lt;&gt;"ok","-",IF(M223&lt;&gt;"","-",VLOOKUP(P223&amp;Q223&amp;I223&amp;H223,wedstrijden!A:B,2,FALSE)))</f>
        <v>207</v>
      </c>
      <c r="AB223" s="54">
        <f t="shared" ca="1" si="49"/>
        <v>0</v>
      </c>
      <c r="AC223" s="54">
        <f t="shared" si="50"/>
        <v>1</v>
      </c>
      <c r="AD223" s="54">
        <f t="shared" si="51"/>
        <v>1</v>
      </c>
      <c r="AE223" s="54">
        <f t="shared" si="52"/>
        <v>0</v>
      </c>
      <c r="AF223" s="54">
        <f t="shared" si="53"/>
        <v>1</v>
      </c>
      <c r="AG223" s="54">
        <f t="shared" si="54"/>
        <v>0</v>
      </c>
      <c r="AH223" s="54">
        <f t="shared" si="55"/>
        <v>0</v>
      </c>
      <c r="AI223" s="54">
        <f t="shared" si="56"/>
        <v>0</v>
      </c>
      <c r="AJ223" s="54">
        <f t="shared" si="57"/>
        <v>0</v>
      </c>
      <c r="AK223" s="54">
        <f t="shared" ca="1" si="58"/>
        <v>0</v>
      </c>
      <c r="AL223" s="1" t="str">
        <f>VLOOKUP(D223,schermers!C:T,16,FALSE)</f>
        <v>XXX</v>
      </c>
    </row>
    <row r="224" spans="1:38" x14ac:dyDescent="0.2">
      <c r="A224" s="54">
        <f t="shared" si="59"/>
        <v>222</v>
      </c>
      <c r="B224" s="54">
        <f t="shared" si="45"/>
        <v>665</v>
      </c>
      <c r="C224" s="54" t="str">
        <f t="shared" ca="1" si="46"/>
        <v/>
      </c>
      <c r="D224" s="54">
        <f>VLOOKUP(F224&amp;G224,schermers!B:C,2,FALSE)</f>
        <v>113658</v>
      </c>
      <c r="E224" s="54">
        <f>VLOOKUP(P224&amp;Q224&amp;I224&amp;H224,wedstrijden!A:B,2,FALSE)</f>
        <v>386</v>
      </c>
      <c r="F224" s="41" t="s">
        <v>1001</v>
      </c>
      <c r="G224" s="41" t="s">
        <v>1022</v>
      </c>
      <c r="H224" s="41" t="s">
        <v>2571</v>
      </c>
      <c r="I224" s="41" t="s">
        <v>504</v>
      </c>
      <c r="J224" s="63" t="s">
        <v>848</v>
      </c>
      <c r="K224" s="16">
        <v>43342</v>
      </c>
      <c r="L224" s="8">
        <v>43554</v>
      </c>
      <c r="O224" s="54">
        <f>VLOOKUP(D224&amp;R224,Ranglijst!D:E,2,FALSE)</f>
        <v>2236</v>
      </c>
      <c r="P224" s="1" t="str">
        <f>VLOOKUP($D224,schermers!$C:$O,5,FALSE)</f>
        <v>Heren</v>
      </c>
      <c r="Q224" s="1" t="str">
        <f>VLOOKUP($D224,schermers!$C:$O,6,FALSE)</f>
        <v>Degen</v>
      </c>
      <c r="R224" s="1" t="str">
        <f>VLOOKUP(P224,lookups!A:B,2,FALSE)&amp;VLOOKUP(aanmeldingen!Q224,lookups!D:E,2,FALSE)&amp;VLOOKUP(I224,lookups!G:H,2,FALSE)</f>
        <v>HDS</v>
      </c>
      <c r="S224" s="1" t="str">
        <f>VLOOKUP(E224,wedstrijden!B:G,6,FALSE)</f>
        <v>FRA</v>
      </c>
      <c r="T224" s="1" t="str">
        <f>VLOOKUP($D224,schermers!$C:$O,8,FALSE)</f>
        <v>DBO</v>
      </c>
      <c r="U224" s="1" t="str">
        <f>IFERROR(VLOOKUP($D224,schermers!$C:$O,13,FALSE),"-")</f>
        <v>-</v>
      </c>
      <c r="V224" s="15">
        <f>IFERROR(VLOOKUP(E224,wedstrijden!B:H,7,FALSE),0)</f>
        <v>43602</v>
      </c>
      <c r="W224" s="15">
        <f>IFERROR(VLOOKUP(E224,wedstrijden!B:I,8,FALSE),0)</f>
        <v>43603</v>
      </c>
      <c r="X224" s="94">
        <f>IF(ISERROR(VLOOKUP(I224,lookups!G:I,3,FALSE)),0,IF(VLOOKUP(I224,lookups!G:I,3,FALSE)=0,0,VLOOKUP(I224,lookups!G:I,3,FALSE)))</f>
        <v>1000</v>
      </c>
      <c r="Y224" s="54">
        <f t="shared" ca="1" si="47"/>
        <v>999999999</v>
      </c>
      <c r="Z224" s="54">
        <f t="shared" si="48"/>
        <v>386113658</v>
      </c>
      <c r="AA224" s="54">
        <f>IF(LEFT(J224,2)&lt;&gt;"ok","-",IF(M224&lt;&gt;"","-",VLOOKUP(P224&amp;Q224&amp;I224&amp;H224,wedstrijden!A:B,2,FALSE)))</f>
        <v>386</v>
      </c>
      <c r="AB224" s="54">
        <f t="shared" ca="1" si="49"/>
        <v>0</v>
      </c>
      <c r="AC224" s="54">
        <f t="shared" si="50"/>
        <v>1</v>
      </c>
      <c r="AD224" s="54">
        <f t="shared" si="51"/>
        <v>1</v>
      </c>
      <c r="AE224" s="54">
        <f t="shared" si="52"/>
        <v>0</v>
      </c>
      <c r="AF224" s="54">
        <f t="shared" si="53"/>
        <v>1</v>
      </c>
      <c r="AG224" s="54">
        <f t="shared" si="54"/>
        <v>0</v>
      </c>
      <c r="AH224" s="54">
        <f t="shared" si="55"/>
        <v>0</v>
      </c>
      <c r="AI224" s="54">
        <f t="shared" si="56"/>
        <v>0</v>
      </c>
      <c r="AJ224" s="54">
        <f t="shared" si="57"/>
        <v>0</v>
      </c>
      <c r="AK224" s="54">
        <f t="shared" ca="1" si="58"/>
        <v>0</v>
      </c>
      <c r="AL224" s="1" t="str">
        <f>VLOOKUP(D224,schermers!C:T,16,FALSE)</f>
        <v>XXX</v>
      </c>
    </row>
    <row r="225" spans="1:38" x14ac:dyDescent="0.2">
      <c r="A225" s="54">
        <f t="shared" si="59"/>
        <v>223</v>
      </c>
      <c r="B225" s="54">
        <f t="shared" si="45"/>
        <v>209</v>
      </c>
      <c r="C225" s="54" t="str">
        <f t="shared" ca="1" si="46"/>
        <v/>
      </c>
      <c r="D225" s="54">
        <f>VLOOKUP(F225&amp;G225,schermers!B:C,2,FALSE)</f>
        <v>113657</v>
      </c>
      <c r="E225" s="54">
        <f>VLOOKUP(P225&amp;Q225&amp;I225&amp;H225,wedstrijden!A:B,2,FALSE)</f>
        <v>138</v>
      </c>
      <c r="F225" s="41" t="s">
        <v>1001</v>
      </c>
      <c r="G225" s="41" t="s">
        <v>2630</v>
      </c>
      <c r="H225" s="41" t="s">
        <v>492</v>
      </c>
      <c r="I225" s="41" t="s">
        <v>915</v>
      </c>
      <c r="J225" s="63" t="s">
        <v>848</v>
      </c>
      <c r="K225" s="16">
        <v>43342</v>
      </c>
      <c r="L225" s="8">
        <v>43386</v>
      </c>
      <c r="O225" s="54">
        <f>VLOOKUP(D225&amp;R225,Ranglijst!D:E,2,FALSE)</f>
        <v>1635</v>
      </c>
      <c r="P225" s="1" t="str">
        <f>VLOOKUP($D225,schermers!$C:$O,5,FALSE)</f>
        <v>Heren</v>
      </c>
      <c r="Q225" s="1" t="str">
        <f>VLOOKUP($D225,schermers!$C:$O,6,FALSE)</f>
        <v>Degen</v>
      </c>
      <c r="R225" s="1" t="str">
        <f>VLOOKUP(P225,lookups!A:B,2,FALSE)&amp;VLOOKUP(aanmeldingen!Q225,lookups!D:E,2,FALSE)&amp;VLOOKUP(I225,lookups!G:H,2,FALSE)</f>
        <v>HDC</v>
      </c>
      <c r="S225" s="1" t="str">
        <f>VLOOKUP(E225,wedstrijden!B:G,6,FALSE)</f>
        <v>GER</v>
      </c>
      <c r="T225" s="1" t="str">
        <f>VLOOKUP($D225,schermers!$C:$O,8,FALSE)</f>
        <v>DBO</v>
      </c>
      <c r="U225" s="1" t="str">
        <f>IFERROR(VLOOKUP($D225,schermers!$C:$O,13,FALSE),"-")</f>
        <v>-</v>
      </c>
      <c r="V225" s="15">
        <f>IFERROR(VLOOKUP(E225,wedstrijden!B:H,7,FALSE),0)</f>
        <v>43428</v>
      </c>
      <c r="W225" s="15">
        <f>IFERROR(VLOOKUP(E225,wedstrijden!B:I,8,FALSE),0)</f>
        <v>43429</v>
      </c>
      <c r="X225" s="94">
        <f>IF(ISERROR(VLOOKUP(I225,lookups!G:I,3,FALSE)),0,IF(VLOOKUP(I225,lookups!G:I,3,FALSE)=0,0,VLOOKUP(I225,lookups!G:I,3,FALSE)))</f>
        <v>500</v>
      </c>
      <c r="Y225" s="54">
        <f t="shared" ca="1" si="47"/>
        <v>999999999</v>
      </c>
      <c r="Z225" s="54">
        <f t="shared" si="48"/>
        <v>138113657</v>
      </c>
      <c r="AA225" s="54">
        <f>IF(LEFT(J225,2)&lt;&gt;"ok","-",IF(M225&lt;&gt;"","-",VLOOKUP(P225&amp;Q225&amp;I225&amp;H225,wedstrijden!A:B,2,FALSE)))</f>
        <v>138</v>
      </c>
      <c r="AB225" s="54">
        <f t="shared" ca="1" si="49"/>
        <v>0</v>
      </c>
      <c r="AC225" s="54">
        <f t="shared" si="50"/>
        <v>1</v>
      </c>
      <c r="AD225" s="54">
        <f t="shared" si="51"/>
        <v>1</v>
      </c>
      <c r="AE225" s="54">
        <f t="shared" si="52"/>
        <v>0</v>
      </c>
      <c r="AF225" s="54">
        <f t="shared" si="53"/>
        <v>1</v>
      </c>
      <c r="AG225" s="54">
        <f t="shared" si="54"/>
        <v>1</v>
      </c>
      <c r="AH225" s="54">
        <f t="shared" si="55"/>
        <v>1</v>
      </c>
      <c r="AI225" s="54">
        <f t="shared" si="56"/>
        <v>1</v>
      </c>
      <c r="AJ225" s="54">
        <f t="shared" si="57"/>
        <v>1</v>
      </c>
      <c r="AK225" s="54">
        <f t="shared" ca="1" si="58"/>
        <v>1</v>
      </c>
      <c r="AL225" s="1" t="str">
        <f>VLOOKUP(D225,schermers!C:T,16,FALSE)</f>
        <v>XXX</v>
      </c>
    </row>
    <row r="226" spans="1:38" x14ac:dyDescent="0.2">
      <c r="A226" s="54">
        <f t="shared" si="59"/>
        <v>224</v>
      </c>
      <c r="B226" s="54">
        <f t="shared" si="45"/>
        <v>75</v>
      </c>
      <c r="C226" s="54" t="str">
        <f t="shared" ca="1" si="46"/>
        <v/>
      </c>
      <c r="D226" s="54">
        <f>VLOOKUP(F226&amp;G226,schermers!B:C,2,FALSE)</f>
        <v>116010</v>
      </c>
      <c r="E226" s="54">
        <f>VLOOKUP(P226&amp;Q226&amp;I226&amp;H226,wedstrijden!A:B,2,FALSE)</f>
        <v>29</v>
      </c>
      <c r="F226" s="41" t="s">
        <v>1071</v>
      </c>
      <c r="G226" s="41" t="s">
        <v>1070</v>
      </c>
      <c r="H226" s="41" t="s">
        <v>2569</v>
      </c>
      <c r="I226" s="41" t="s">
        <v>1091</v>
      </c>
      <c r="J226" s="63" t="s">
        <v>848</v>
      </c>
      <c r="K226" s="16">
        <v>43342</v>
      </c>
      <c r="L226" s="8">
        <v>43348</v>
      </c>
      <c r="O226" s="54">
        <f>VLOOKUP(D226&amp;R226,Ranglijst!D:E,2,FALSE)</f>
        <v>697</v>
      </c>
      <c r="P226" s="1" t="str">
        <f>VLOOKUP($D226,schermers!$C:$O,5,FALSE)</f>
        <v>Heren</v>
      </c>
      <c r="Q226" s="1" t="str">
        <f>VLOOKUP($D226,schermers!$C:$O,6,FALSE)</f>
        <v>Sabel</v>
      </c>
      <c r="R226" s="1" t="str">
        <f>VLOOKUP(P226,lookups!A:B,2,FALSE)&amp;VLOOKUP(aanmeldingen!Q226,lookups!D:E,2,FALSE)&amp;VLOOKUP(I226,lookups!G:H,2,FALSE)</f>
        <v>HSS</v>
      </c>
      <c r="S226" s="1" t="str">
        <f>VLOOKUP(E226,wedstrijden!B:G,6,FALSE)</f>
        <v>BEL</v>
      </c>
      <c r="T226" s="1" t="str">
        <f>VLOOKUP($D226,schermers!$C:$O,8,FALSE)</f>
        <v>DFC</v>
      </c>
      <c r="U226" s="1" t="str">
        <f>IFERROR(VLOOKUP($D226,schermers!$C:$O,13,FALSE),"-")</f>
        <v>FIE01012000006</v>
      </c>
      <c r="V226" s="15">
        <f>IFERROR(VLOOKUP(E226,wedstrijden!B:H,7,FALSE),0)</f>
        <v>43372</v>
      </c>
      <c r="W226" s="15">
        <f>IFERROR(VLOOKUP(E226,wedstrijden!B:I,8,FALSE),0)</f>
        <v>43373</v>
      </c>
      <c r="X226" s="94">
        <f>IF(ISERROR(VLOOKUP(I226,lookups!G:I,3,FALSE)),0,IF(VLOOKUP(I226,lookups!G:I,3,FALSE)=0,0,VLOOKUP(I226,lookups!G:I,3,FALSE)))</f>
        <v>500</v>
      </c>
      <c r="Y226" s="54">
        <f t="shared" ca="1" si="47"/>
        <v>999999999</v>
      </c>
      <c r="Z226" s="54">
        <f t="shared" si="48"/>
        <v>29116010</v>
      </c>
      <c r="AA226" s="54">
        <f>IF(LEFT(J226,2)&lt;&gt;"ok","-",IF(M226&lt;&gt;"","-",VLOOKUP(P226&amp;Q226&amp;I226&amp;H226,wedstrijden!A:B,2,FALSE)))</f>
        <v>29</v>
      </c>
      <c r="AB226" s="54">
        <f t="shared" ca="1" si="49"/>
        <v>0</v>
      </c>
      <c r="AC226" s="54">
        <f t="shared" si="50"/>
        <v>1</v>
      </c>
      <c r="AD226" s="54">
        <f t="shared" si="51"/>
        <v>1</v>
      </c>
      <c r="AE226" s="54">
        <f t="shared" si="52"/>
        <v>0</v>
      </c>
      <c r="AF226" s="54">
        <f t="shared" si="53"/>
        <v>1</v>
      </c>
      <c r="AG226" s="54">
        <f t="shared" si="54"/>
        <v>1</v>
      </c>
      <c r="AH226" s="54">
        <f t="shared" si="55"/>
        <v>1</v>
      </c>
      <c r="AI226" s="54">
        <f t="shared" si="56"/>
        <v>1</v>
      </c>
      <c r="AJ226" s="54">
        <f t="shared" si="57"/>
        <v>1</v>
      </c>
      <c r="AK226" s="54">
        <f t="shared" ca="1" si="58"/>
        <v>1</v>
      </c>
      <c r="AL226" s="1" t="str">
        <f>VLOOKUP(D226,schermers!C:T,16,FALSE)</f>
        <v>XXX</v>
      </c>
    </row>
    <row r="227" spans="1:38" x14ac:dyDescent="0.2">
      <c r="A227" s="54">
        <f t="shared" si="59"/>
        <v>225</v>
      </c>
      <c r="B227" s="54">
        <f t="shared" si="45"/>
        <v>95</v>
      </c>
      <c r="C227" s="54" t="str">
        <f t="shared" ca="1" si="46"/>
        <v/>
      </c>
      <c r="D227" s="54">
        <f>VLOOKUP(F227&amp;G227,schermers!B:C,2,FALSE)</f>
        <v>112016</v>
      </c>
      <c r="E227" s="54">
        <f>VLOOKUP(P227&amp;Q227&amp;I227&amp;H227,wedstrijden!A:B,2,FALSE)</f>
        <v>42</v>
      </c>
      <c r="F227" s="41" t="s">
        <v>918</v>
      </c>
      <c r="G227" s="41" t="s">
        <v>837</v>
      </c>
      <c r="H227" s="41" t="s">
        <v>2549</v>
      </c>
      <c r="I227" s="41" t="s">
        <v>1091</v>
      </c>
      <c r="J227" s="63" t="s">
        <v>848</v>
      </c>
      <c r="K227" s="16">
        <v>43342</v>
      </c>
      <c r="L227" s="8">
        <v>43370</v>
      </c>
      <c r="O227" s="54">
        <f>VLOOKUP(D227&amp;R227,Ranglijst!D:E,2,FALSE)</f>
        <v>1538</v>
      </c>
      <c r="P227" s="1" t="str">
        <f>VLOOKUP($D227,schermers!$C:$O,5,FALSE)</f>
        <v>Heren</v>
      </c>
      <c r="Q227" s="1" t="str">
        <f>VLOOKUP($D227,schermers!$C:$O,6,FALSE)</f>
        <v>Floret</v>
      </c>
      <c r="R227" s="1" t="str">
        <f>VLOOKUP(P227,lookups!A:B,2,FALSE)&amp;VLOOKUP(aanmeldingen!Q227,lookups!D:E,2,FALSE)&amp;VLOOKUP(I227,lookups!G:H,2,FALSE)</f>
        <v>HFS</v>
      </c>
      <c r="S227" s="1" t="str">
        <f>VLOOKUP(E227,wedstrijden!B:G,6,FALSE)</f>
        <v>DEN</v>
      </c>
      <c r="T227" s="1" t="str">
        <f>VLOOKUP($D227,schermers!$C:$O,8,FALSE)</f>
        <v>HS</v>
      </c>
      <c r="U227" s="1" t="str">
        <f>IFERROR(VLOOKUP($D227,schermers!$C:$O,13,FALSE),"-")</f>
        <v>FIE15011998001</v>
      </c>
      <c r="V227" s="15">
        <f>IFERROR(VLOOKUP(E227,wedstrijden!B:H,7,FALSE),0)</f>
        <v>43379</v>
      </c>
      <c r="W227" s="15">
        <f>IFERROR(VLOOKUP(E227,wedstrijden!B:I,8,FALSE),0)</f>
        <v>43380</v>
      </c>
      <c r="X227" s="94">
        <f>IF(ISERROR(VLOOKUP(I227,lookups!G:I,3,FALSE)),0,IF(VLOOKUP(I227,lookups!G:I,3,FALSE)=0,0,VLOOKUP(I227,lookups!G:I,3,FALSE)))</f>
        <v>500</v>
      </c>
      <c r="Y227" s="54">
        <f t="shared" ca="1" si="47"/>
        <v>999999999</v>
      </c>
      <c r="Z227" s="54">
        <f t="shared" si="48"/>
        <v>42112016</v>
      </c>
      <c r="AA227" s="54">
        <f>IF(LEFT(J227,2)&lt;&gt;"ok","-",IF(M227&lt;&gt;"","-",VLOOKUP(P227&amp;Q227&amp;I227&amp;H227,wedstrijden!A:B,2,FALSE)))</f>
        <v>42</v>
      </c>
      <c r="AB227" s="54">
        <f t="shared" ca="1" si="49"/>
        <v>0</v>
      </c>
      <c r="AC227" s="54">
        <f t="shared" si="50"/>
        <v>1</v>
      </c>
      <c r="AD227" s="54">
        <f t="shared" si="51"/>
        <v>1</v>
      </c>
      <c r="AE227" s="54">
        <f t="shared" si="52"/>
        <v>0</v>
      </c>
      <c r="AF227" s="54">
        <f t="shared" si="53"/>
        <v>1</v>
      </c>
      <c r="AG227" s="54">
        <f t="shared" si="54"/>
        <v>1</v>
      </c>
      <c r="AH227" s="54">
        <f t="shared" si="55"/>
        <v>1</v>
      </c>
      <c r="AI227" s="54">
        <f t="shared" si="56"/>
        <v>1</v>
      </c>
      <c r="AJ227" s="54">
        <f t="shared" si="57"/>
        <v>1</v>
      </c>
      <c r="AK227" s="54">
        <f t="shared" ca="1" si="58"/>
        <v>1</v>
      </c>
      <c r="AL227" s="1" t="str">
        <f>VLOOKUP(D227,schermers!C:T,16,FALSE)</f>
        <v>XXX</v>
      </c>
    </row>
    <row r="228" spans="1:38" x14ac:dyDescent="0.2">
      <c r="A228" s="54">
        <f t="shared" si="59"/>
        <v>226</v>
      </c>
      <c r="B228" s="54" t="str">
        <f t="shared" si="45"/>
        <v/>
      </c>
      <c r="C228" s="54" t="str">
        <f t="shared" si="46"/>
        <v/>
      </c>
      <c r="D228" s="54">
        <f>VLOOKUP(F228&amp;G228,schermers!B:C,2,FALSE)</f>
        <v>112016</v>
      </c>
      <c r="E228" s="54">
        <f>VLOOKUP(P228&amp;Q228&amp;I228&amp;H228,wedstrijden!A:B,2,FALSE)</f>
        <v>73</v>
      </c>
      <c r="F228" s="41" t="s">
        <v>918</v>
      </c>
      <c r="G228" s="41" t="s">
        <v>837</v>
      </c>
      <c r="H228" s="41" t="s">
        <v>2577</v>
      </c>
      <c r="I228" s="41" t="s">
        <v>1091</v>
      </c>
      <c r="J228" s="63" t="s">
        <v>848</v>
      </c>
      <c r="K228" s="16">
        <v>43342</v>
      </c>
      <c r="M228" s="8">
        <v>43366</v>
      </c>
      <c r="O228" s="54">
        <f>VLOOKUP(D228&amp;R228,Ranglijst!D:E,2,FALSE)</f>
        <v>1538</v>
      </c>
      <c r="P228" s="1" t="str">
        <f>VLOOKUP($D228,schermers!$C:$O,5,FALSE)</f>
        <v>Heren</v>
      </c>
      <c r="Q228" s="1" t="str">
        <f>VLOOKUP($D228,schermers!$C:$O,6,FALSE)</f>
        <v>Floret</v>
      </c>
      <c r="R228" s="1" t="str">
        <f>VLOOKUP(P228,lookups!A:B,2,FALSE)&amp;VLOOKUP(aanmeldingen!Q228,lookups!D:E,2,FALSE)&amp;VLOOKUP(I228,lookups!G:H,2,FALSE)</f>
        <v>HFS</v>
      </c>
      <c r="S228" s="1" t="str">
        <f>VLOOKUP(E228,wedstrijden!B:G,6,FALSE)</f>
        <v>ESP</v>
      </c>
      <c r="T228" s="1" t="str">
        <f>VLOOKUP($D228,schermers!$C:$O,8,FALSE)</f>
        <v>HS</v>
      </c>
      <c r="U228" s="1" t="str">
        <f>IFERROR(VLOOKUP($D228,schermers!$C:$O,13,FALSE),"-")</f>
        <v>FIE15011998001</v>
      </c>
      <c r="V228" s="15">
        <f>IFERROR(VLOOKUP(E228,wedstrijden!B:H,7,FALSE),0)</f>
        <v>43400</v>
      </c>
      <c r="W228" s="15">
        <f>IFERROR(VLOOKUP(E228,wedstrijden!B:I,8,FALSE),0)</f>
        <v>43401</v>
      </c>
      <c r="X228" s="94">
        <f>IF(ISERROR(VLOOKUP(I228,lookups!G:I,3,FALSE)),0,IF(VLOOKUP(I228,lookups!G:I,3,FALSE)=0,0,VLOOKUP(I228,lookups!G:I,3,FALSE)))</f>
        <v>500</v>
      </c>
      <c r="Y228" s="54">
        <f t="shared" si="47"/>
        <v>999999999</v>
      </c>
      <c r="Z228" s="54">
        <f t="shared" si="48"/>
        <v>999999999</v>
      </c>
      <c r="AA228" s="54" t="str">
        <f>IF(LEFT(J228,2)&lt;&gt;"ok","-",IF(M228&lt;&gt;"","-",VLOOKUP(P228&amp;Q228&amp;I228&amp;H228,wedstrijden!A:B,2,FALSE)))</f>
        <v>-</v>
      </c>
      <c r="AB228" s="54">
        <f t="shared" si="49"/>
        <v>0</v>
      </c>
      <c r="AC228" s="54">
        <f t="shared" si="50"/>
        <v>1</v>
      </c>
      <c r="AD228" s="54">
        <f t="shared" si="51"/>
        <v>1</v>
      </c>
      <c r="AE228" s="54">
        <f t="shared" si="52"/>
        <v>1</v>
      </c>
      <c r="AF228" s="54">
        <f t="shared" si="53"/>
        <v>0</v>
      </c>
      <c r="AG228" s="54">
        <f t="shared" si="54"/>
        <v>1</v>
      </c>
      <c r="AH228" s="54">
        <f t="shared" si="55"/>
        <v>0</v>
      </c>
      <c r="AI228" s="54">
        <f t="shared" si="56"/>
        <v>0</v>
      </c>
      <c r="AJ228" s="54">
        <f t="shared" si="57"/>
        <v>0</v>
      </c>
      <c r="AK228" s="54">
        <f t="shared" ca="1" si="58"/>
        <v>0</v>
      </c>
      <c r="AL228" s="1" t="str">
        <f>VLOOKUP(D228,schermers!C:T,16,FALSE)</f>
        <v>XXX</v>
      </c>
    </row>
    <row r="229" spans="1:38" x14ac:dyDescent="0.2">
      <c r="A229" s="54">
        <f t="shared" si="59"/>
        <v>227</v>
      </c>
      <c r="B229" s="54">
        <f t="shared" si="45"/>
        <v>148</v>
      </c>
      <c r="C229" s="54" t="str">
        <f t="shared" ca="1" si="46"/>
        <v/>
      </c>
      <c r="D229" s="54">
        <f>VLOOKUP(F229&amp;G229,schermers!B:C,2,FALSE)</f>
        <v>109292</v>
      </c>
      <c r="E229" s="54">
        <f>VLOOKUP(P229&amp;Q229&amp;I229&amp;H229,wedstrijden!A:B,2,FALSE)</f>
        <v>86</v>
      </c>
      <c r="F229" s="41" t="s">
        <v>2266</v>
      </c>
      <c r="G229" s="41" t="s">
        <v>333</v>
      </c>
      <c r="H229" s="41" t="s">
        <v>2560</v>
      </c>
      <c r="I229" s="41" t="s">
        <v>936</v>
      </c>
      <c r="J229" s="63" t="s">
        <v>848</v>
      </c>
      <c r="K229" s="16">
        <v>43344</v>
      </c>
      <c r="L229" s="8">
        <v>43386</v>
      </c>
      <c r="O229" s="54">
        <f>VLOOKUP(D229&amp;R229,Ranglijst!D:E,2,FALSE)</f>
        <v>453</v>
      </c>
      <c r="P229" s="1" t="str">
        <f>VLOOKUP($D229,schermers!$C:$O,5,FALSE)</f>
        <v>Heren</v>
      </c>
      <c r="Q229" s="1" t="str">
        <f>VLOOKUP($D229,schermers!$C:$O,6,FALSE)</f>
        <v>Degen</v>
      </c>
      <c r="R229" s="1" t="str">
        <f>VLOOKUP(P229,lookups!A:B,2,FALSE)&amp;VLOOKUP(aanmeldingen!Q229,lookups!D:E,2,FALSE)&amp;VLOOKUP(I229,lookups!G:H,2,FALSE)</f>
        <v>HDS</v>
      </c>
      <c r="S229" s="1" t="str">
        <f>VLOOKUP(E229,wedstrijden!B:G,6,FALSE)</f>
        <v>FRA</v>
      </c>
      <c r="T229" s="1" t="str">
        <f>VLOOKUP($D229,schermers!$C:$O,8,FALSE)</f>
        <v>QUI</v>
      </c>
      <c r="U229" s="1" t="str">
        <f>IFERROR(VLOOKUP($D229,schermers!$C:$O,13,FALSE),"-")</f>
        <v>-</v>
      </c>
      <c r="V229" s="15">
        <f>IFERROR(VLOOKUP(E229,wedstrijden!B:H,7,FALSE),0)</f>
        <v>43407</v>
      </c>
      <c r="W229" s="15">
        <f>IFERROR(VLOOKUP(E229,wedstrijden!B:I,8,FALSE),0)</f>
        <v>43408</v>
      </c>
      <c r="X229" s="94">
        <f>IF(ISERROR(VLOOKUP(I229,lookups!G:I,3,FALSE)),0,IF(VLOOKUP(I229,lookups!G:I,3,FALSE)=0,0,VLOOKUP(I229,lookups!G:I,3,FALSE)))</f>
        <v>0</v>
      </c>
      <c r="Y229" s="54">
        <f t="shared" ca="1" si="47"/>
        <v>999999999</v>
      </c>
      <c r="Z229" s="54">
        <f t="shared" si="48"/>
        <v>86109292</v>
      </c>
      <c r="AA229" s="54">
        <f>IF(LEFT(J229,2)&lt;&gt;"ok","-",IF(M229&lt;&gt;"","-",VLOOKUP(P229&amp;Q229&amp;I229&amp;H229,wedstrijden!A:B,2,FALSE)))</f>
        <v>86</v>
      </c>
      <c r="AB229" s="54">
        <f t="shared" ca="1" si="49"/>
        <v>0</v>
      </c>
      <c r="AC229" s="54">
        <f t="shared" si="50"/>
        <v>1</v>
      </c>
      <c r="AD229" s="54">
        <f t="shared" si="51"/>
        <v>1</v>
      </c>
      <c r="AE229" s="54">
        <f t="shared" si="52"/>
        <v>0</v>
      </c>
      <c r="AF229" s="54">
        <f t="shared" si="53"/>
        <v>1</v>
      </c>
      <c r="AG229" s="54">
        <f t="shared" si="54"/>
        <v>1</v>
      </c>
      <c r="AH229" s="54">
        <f t="shared" si="55"/>
        <v>1</v>
      </c>
      <c r="AI229" s="54">
        <f t="shared" si="56"/>
        <v>1</v>
      </c>
      <c r="AJ229" s="54">
        <f t="shared" si="57"/>
        <v>1</v>
      </c>
      <c r="AK229" s="54">
        <f t="shared" ca="1" si="58"/>
        <v>1</v>
      </c>
      <c r="AL229" s="1" t="str">
        <f>VLOOKUP(D229,schermers!C:T,16,FALSE)</f>
        <v>XXX</v>
      </c>
    </row>
    <row r="230" spans="1:38" x14ac:dyDescent="0.2">
      <c r="A230" s="54">
        <f t="shared" si="59"/>
        <v>228</v>
      </c>
      <c r="B230" s="54">
        <f t="shared" si="45"/>
        <v>177</v>
      </c>
      <c r="C230" s="54" t="str">
        <f t="shared" ca="1" si="46"/>
        <v/>
      </c>
      <c r="D230" s="54">
        <f>VLOOKUP(F230&amp;G230,schermers!B:C,2,FALSE)</f>
        <v>112016</v>
      </c>
      <c r="E230" s="54">
        <f>VLOOKUP(P230&amp;Q230&amp;I230&amp;H230,wedstrijden!A:B,2,FALSE)</f>
        <v>100</v>
      </c>
      <c r="F230" s="41" t="s">
        <v>918</v>
      </c>
      <c r="G230" s="41" t="s">
        <v>837</v>
      </c>
      <c r="H230" s="41" t="s">
        <v>492</v>
      </c>
      <c r="I230" s="41" t="s">
        <v>504</v>
      </c>
      <c r="J230" s="63" t="s">
        <v>848</v>
      </c>
      <c r="K230" s="16">
        <v>43344</v>
      </c>
      <c r="L230" s="8">
        <v>43386</v>
      </c>
      <c r="O230" s="54">
        <f>VLOOKUP(D230&amp;R230,Ranglijst!D:E,2,FALSE)</f>
        <v>1538</v>
      </c>
      <c r="P230" s="1" t="str">
        <f>VLOOKUP($D230,schermers!$C:$O,5,FALSE)</f>
        <v>Heren</v>
      </c>
      <c r="Q230" s="1" t="str">
        <f>VLOOKUP($D230,schermers!$C:$O,6,FALSE)</f>
        <v>Floret</v>
      </c>
      <c r="R230" s="1" t="str">
        <f>VLOOKUP(P230,lookups!A:B,2,FALSE)&amp;VLOOKUP(aanmeldingen!Q230,lookups!D:E,2,FALSE)&amp;VLOOKUP(I230,lookups!G:H,2,FALSE)</f>
        <v>HFS</v>
      </c>
      <c r="S230" s="1" t="str">
        <f>VLOOKUP(E230,wedstrijden!B:G,6,FALSE)</f>
        <v>GER</v>
      </c>
      <c r="T230" s="1" t="str">
        <f>VLOOKUP($D230,schermers!$C:$O,8,FALSE)</f>
        <v>HS</v>
      </c>
      <c r="U230" s="1" t="str">
        <f>IFERROR(VLOOKUP($D230,schermers!$C:$O,13,FALSE),"-")</f>
        <v>FIE15011998001</v>
      </c>
      <c r="V230" s="15">
        <f>IFERROR(VLOOKUP(E230,wedstrijden!B:H,7,FALSE),0)</f>
        <v>43413</v>
      </c>
      <c r="W230" s="15">
        <f>IFERROR(VLOOKUP(E230,wedstrijden!B:I,8,FALSE),0)</f>
        <v>43414</v>
      </c>
      <c r="X230" s="94">
        <f>IF(ISERROR(VLOOKUP(I230,lookups!G:I,3,FALSE)),0,IF(VLOOKUP(I230,lookups!G:I,3,FALSE)=0,0,VLOOKUP(I230,lookups!G:I,3,FALSE)))</f>
        <v>1000</v>
      </c>
      <c r="Y230" s="54">
        <f t="shared" ca="1" si="47"/>
        <v>999999999</v>
      </c>
      <c r="Z230" s="54">
        <f t="shared" si="48"/>
        <v>100112016</v>
      </c>
      <c r="AA230" s="54">
        <f>IF(LEFT(J230,2)&lt;&gt;"ok","-",IF(M230&lt;&gt;"","-",VLOOKUP(P230&amp;Q230&amp;I230&amp;H230,wedstrijden!A:B,2,FALSE)))</f>
        <v>100</v>
      </c>
      <c r="AB230" s="54">
        <f t="shared" ca="1" si="49"/>
        <v>0</v>
      </c>
      <c r="AC230" s="54">
        <f t="shared" si="50"/>
        <v>1</v>
      </c>
      <c r="AD230" s="54">
        <f t="shared" si="51"/>
        <v>1</v>
      </c>
      <c r="AE230" s="54">
        <f t="shared" si="52"/>
        <v>0</v>
      </c>
      <c r="AF230" s="54">
        <f t="shared" si="53"/>
        <v>1</v>
      </c>
      <c r="AG230" s="54">
        <f t="shared" si="54"/>
        <v>0</v>
      </c>
      <c r="AH230" s="54">
        <f t="shared" si="55"/>
        <v>0</v>
      </c>
      <c r="AI230" s="54">
        <f t="shared" si="56"/>
        <v>0</v>
      </c>
      <c r="AJ230" s="54">
        <f t="shared" si="57"/>
        <v>0</v>
      </c>
      <c r="AK230" s="54">
        <f t="shared" ca="1" si="58"/>
        <v>0</v>
      </c>
      <c r="AL230" s="1" t="str">
        <f>VLOOKUP(D230,schermers!C:T,16,FALSE)</f>
        <v>XXX</v>
      </c>
    </row>
    <row r="231" spans="1:38" x14ac:dyDescent="0.2">
      <c r="A231" s="54">
        <f t="shared" si="59"/>
        <v>229</v>
      </c>
      <c r="B231" s="54" t="str">
        <f t="shared" si="45"/>
        <v/>
      </c>
      <c r="C231" s="54" t="str">
        <f t="shared" si="46"/>
        <v/>
      </c>
      <c r="D231" s="54">
        <f>VLOOKUP(F231&amp;G231,schermers!B:C,2,FALSE)</f>
        <v>112016</v>
      </c>
      <c r="E231" s="54">
        <f>VLOOKUP(P231&amp;Q231&amp;I231&amp;H231,wedstrijden!A:B,2,FALSE)</f>
        <v>93</v>
      </c>
      <c r="F231" s="41" t="s">
        <v>918</v>
      </c>
      <c r="G231" s="41" t="s">
        <v>837</v>
      </c>
      <c r="H231" s="41" t="s">
        <v>2550</v>
      </c>
      <c r="I231" s="41" t="s">
        <v>480</v>
      </c>
      <c r="J231" s="63" t="s">
        <v>2633</v>
      </c>
      <c r="K231" s="16">
        <v>43344</v>
      </c>
      <c r="O231" s="54" t="e">
        <f>VLOOKUP(D231&amp;R231,Ranglijst!D:E,2,FALSE)</f>
        <v>#N/A</v>
      </c>
      <c r="P231" s="1" t="str">
        <f>VLOOKUP($D231,schermers!$C:$O,5,FALSE)</f>
        <v>Heren</v>
      </c>
      <c r="Q231" s="1" t="str">
        <f>VLOOKUP($D231,schermers!$C:$O,6,FALSE)</f>
        <v>Floret</v>
      </c>
      <c r="R231" s="1" t="str">
        <f>VLOOKUP(P231,lookups!A:B,2,FALSE)&amp;VLOOKUP(aanmeldingen!Q231,lookups!D:E,2,FALSE)&amp;VLOOKUP(I231,lookups!G:H,2,FALSE)</f>
        <v>HFJ</v>
      </c>
      <c r="S231" s="1" t="str">
        <f>VLOOKUP(E231,wedstrijden!B:G,6,FALSE)</f>
        <v>GBR</v>
      </c>
      <c r="T231" s="1" t="str">
        <f>VLOOKUP($D231,schermers!$C:$O,8,FALSE)</f>
        <v>HS</v>
      </c>
      <c r="U231" s="1" t="str">
        <f>IFERROR(VLOOKUP($D231,schermers!$C:$O,13,FALSE),"-")</f>
        <v>FIE15011998001</v>
      </c>
      <c r="V231" s="15">
        <f>IFERROR(VLOOKUP(E231,wedstrijden!B:H,7,FALSE),0)</f>
        <v>43407</v>
      </c>
      <c r="W231" s="15">
        <f>IFERROR(VLOOKUP(E231,wedstrijden!B:I,8,FALSE),0)</f>
        <v>43408</v>
      </c>
      <c r="X231" s="94">
        <f>IF(ISERROR(VLOOKUP(I231,lookups!G:I,3,FALSE)),0,IF(VLOOKUP(I231,lookups!G:I,3,FALSE)=0,0,VLOOKUP(I231,lookups!G:I,3,FALSE)))</f>
        <v>800</v>
      </c>
      <c r="Y231" s="54">
        <f t="shared" si="47"/>
        <v>999999999</v>
      </c>
      <c r="Z231" s="54">
        <f t="shared" si="48"/>
        <v>999999999</v>
      </c>
      <c r="AA231" s="54" t="str">
        <f>IF(LEFT(J231,2)&lt;&gt;"ok","-",IF(M231&lt;&gt;"","-",VLOOKUP(P231&amp;Q231&amp;I231&amp;H231,wedstrijden!A:B,2,FALSE)))</f>
        <v>-</v>
      </c>
      <c r="AB231" s="54">
        <f t="shared" si="49"/>
        <v>0</v>
      </c>
      <c r="AC231" s="54">
        <f t="shared" si="50"/>
        <v>1</v>
      </c>
      <c r="AD231" s="54">
        <f t="shared" si="51"/>
        <v>0</v>
      </c>
      <c r="AE231" s="54">
        <f t="shared" si="52"/>
        <v>0</v>
      </c>
      <c r="AF231" s="54">
        <f t="shared" si="53"/>
        <v>0</v>
      </c>
      <c r="AG231" s="54">
        <f t="shared" si="54"/>
        <v>0</v>
      </c>
      <c r="AH231" s="54">
        <f t="shared" si="55"/>
        <v>0</v>
      </c>
      <c r="AI231" s="54">
        <f t="shared" si="56"/>
        <v>0</v>
      </c>
      <c r="AJ231" s="54">
        <f t="shared" si="57"/>
        <v>0</v>
      </c>
      <c r="AK231" s="54">
        <f t="shared" ca="1" si="58"/>
        <v>0</v>
      </c>
      <c r="AL231" s="1" t="str">
        <f>VLOOKUP(D231,schermers!C:T,16,FALSE)</f>
        <v>XXX</v>
      </c>
    </row>
    <row r="232" spans="1:38" x14ac:dyDescent="0.2">
      <c r="A232" s="54">
        <f t="shared" si="59"/>
        <v>230</v>
      </c>
      <c r="B232" s="54" t="str">
        <f t="shared" si="45"/>
        <v/>
      </c>
      <c r="C232" s="54" t="str">
        <f t="shared" si="46"/>
        <v/>
      </c>
      <c r="D232" s="54">
        <f>VLOOKUP(F232&amp;G232,schermers!B:C,2,FALSE)</f>
        <v>112016</v>
      </c>
      <c r="E232" s="54">
        <f>VLOOKUP(P232&amp;Q232&amp;I232&amp;H232,wedstrijden!A:B,2,FALSE)</f>
        <v>263</v>
      </c>
      <c r="F232" s="41" t="s">
        <v>918</v>
      </c>
      <c r="G232" s="41" t="s">
        <v>837</v>
      </c>
      <c r="H232" s="41" t="s">
        <v>2575</v>
      </c>
      <c r="I232" s="41" t="s">
        <v>505</v>
      </c>
      <c r="J232" s="63" t="s">
        <v>848</v>
      </c>
      <c r="K232" s="16">
        <v>43344</v>
      </c>
      <c r="M232" s="8">
        <v>43464</v>
      </c>
      <c r="O232" s="54">
        <f>VLOOKUP(D232&amp;R232,Ranglijst!D:E,2,FALSE)</f>
        <v>1538</v>
      </c>
      <c r="P232" s="1" t="str">
        <f>VLOOKUP($D232,schermers!$C:$O,5,FALSE)</f>
        <v>Heren</v>
      </c>
      <c r="Q232" s="1" t="str">
        <f>VLOOKUP($D232,schermers!$C:$O,6,FALSE)</f>
        <v>Floret</v>
      </c>
      <c r="R232" s="1" t="str">
        <f>VLOOKUP(P232,lookups!A:B,2,FALSE)&amp;VLOOKUP(aanmeldingen!Q232,lookups!D:E,2,FALSE)&amp;VLOOKUP(I232,lookups!G:H,2,FALSE)</f>
        <v>HFS</v>
      </c>
      <c r="S232" s="1" t="str">
        <f>VLOOKUP(E232,wedstrijden!B:G,6,FALSE)</f>
        <v>ITA</v>
      </c>
      <c r="T232" s="1" t="str">
        <f>VLOOKUP($D232,schermers!$C:$O,8,FALSE)</f>
        <v>HS</v>
      </c>
      <c r="U232" s="1" t="str">
        <f>IFERROR(VLOOKUP($D232,schermers!$C:$O,13,FALSE),"-")</f>
        <v>FIE15011998001</v>
      </c>
      <c r="V232" s="15">
        <f>IFERROR(VLOOKUP(E232,wedstrijden!B:H,7,FALSE),0)</f>
        <v>43504</v>
      </c>
      <c r="W232" s="15">
        <f>IFERROR(VLOOKUP(E232,wedstrijden!B:I,8,FALSE),0)</f>
        <v>43506</v>
      </c>
      <c r="X232" s="94">
        <f>IF(ISERROR(VLOOKUP(I232,lookups!G:I,3,FALSE)),0,IF(VLOOKUP(I232,lookups!G:I,3,FALSE)=0,0,VLOOKUP(I232,lookups!G:I,3,FALSE)))</f>
        <v>1000</v>
      </c>
      <c r="Y232" s="54">
        <f t="shared" si="47"/>
        <v>999999999</v>
      </c>
      <c r="Z232" s="54">
        <f t="shared" si="48"/>
        <v>999999999</v>
      </c>
      <c r="AA232" s="54" t="str">
        <f>IF(LEFT(J232,2)&lt;&gt;"ok","-",IF(M232&lt;&gt;"","-",VLOOKUP(P232&amp;Q232&amp;I232&amp;H232,wedstrijden!A:B,2,FALSE)))</f>
        <v>-</v>
      </c>
      <c r="AB232" s="54">
        <f t="shared" si="49"/>
        <v>0</v>
      </c>
      <c r="AC232" s="54">
        <f t="shared" si="50"/>
        <v>1</v>
      </c>
      <c r="AD232" s="54">
        <f t="shared" si="51"/>
        <v>1</v>
      </c>
      <c r="AE232" s="54">
        <f t="shared" si="52"/>
        <v>1</v>
      </c>
      <c r="AF232" s="54">
        <f t="shared" si="53"/>
        <v>0</v>
      </c>
      <c r="AG232" s="54">
        <f t="shared" si="54"/>
        <v>0</v>
      </c>
      <c r="AH232" s="54">
        <f t="shared" si="55"/>
        <v>0</v>
      </c>
      <c r="AI232" s="54">
        <f t="shared" si="56"/>
        <v>0</v>
      </c>
      <c r="AJ232" s="54">
        <f t="shared" si="57"/>
        <v>0</v>
      </c>
      <c r="AK232" s="54">
        <f t="shared" ca="1" si="58"/>
        <v>0</v>
      </c>
      <c r="AL232" s="1" t="str">
        <f>VLOOKUP(D232,schermers!C:T,16,FALSE)</f>
        <v>XXX</v>
      </c>
    </row>
    <row r="233" spans="1:38" x14ac:dyDescent="0.2">
      <c r="A233" s="54">
        <f t="shared" si="59"/>
        <v>231</v>
      </c>
      <c r="B233" s="54" t="str">
        <f t="shared" si="45"/>
        <v/>
      </c>
      <c r="C233" s="54" t="str">
        <f t="shared" si="46"/>
        <v/>
      </c>
      <c r="D233" s="54">
        <f>VLOOKUP(F233&amp;G233,schermers!B:C,2,FALSE)</f>
        <v>112016</v>
      </c>
      <c r="E233" s="54">
        <f>VLOOKUP(P233&amp;Q233&amp;I233&amp;H233,wedstrijden!A:B,2,FALSE)</f>
        <v>209</v>
      </c>
      <c r="F233" s="41" t="s">
        <v>918</v>
      </c>
      <c r="G233" s="41" t="s">
        <v>837</v>
      </c>
      <c r="H233" s="41" t="s">
        <v>2571</v>
      </c>
      <c r="I233" s="41" t="s">
        <v>504</v>
      </c>
      <c r="J233" s="63" t="s">
        <v>848</v>
      </c>
      <c r="K233" s="16">
        <v>43344</v>
      </c>
      <c r="L233" s="8">
        <v>43440</v>
      </c>
      <c r="M233" s="8">
        <v>43464</v>
      </c>
      <c r="N233" s="8">
        <v>43464</v>
      </c>
      <c r="O233" s="54">
        <f>VLOOKUP(D233&amp;R233,Ranglijst!D:E,2,FALSE)</f>
        <v>1538</v>
      </c>
      <c r="P233" s="1" t="str">
        <f>VLOOKUP($D233,schermers!$C:$O,5,FALSE)</f>
        <v>Heren</v>
      </c>
      <c r="Q233" s="1" t="str">
        <f>VLOOKUP($D233,schermers!$C:$O,6,FALSE)</f>
        <v>Floret</v>
      </c>
      <c r="R233" s="1" t="str">
        <f>VLOOKUP(P233,lookups!A:B,2,FALSE)&amp;VLOOKUP(aanmeldingen!Q233,lookups!D:E,2,FALSE)&amp;VLOOKUP(I233,lookups!G:H,2,FALSE)</f>
        <v>HFS</v>
      </c>
      <c r="S233" s="1" t="str">
        <f>VLOOKUP(E233,wedstrijden!B:G,6,FALSE)</f>
        <v>FRA</v>
      </c>
      <c r="T233" s="1" t="str">
        <f>VLOOKUP($D233,schermers!$C:$O,8,FALSE)</f>
        <v>HS</v>
      </c>
      <c r="U233" s="1" t="str">
        <f>IFERROR(VLOOKUP($D233,schermers!$C:$O,13,FALSE),"-")</f>
        <v>FIE15011998001</v>
      </c>
      <c r="V233" s="15">
        <f>IFERROR(VLOOKUP(E233,wedstrijden!B:H,7,FALSE),0)</f>
        <v>43476</v>
      </c>
      <c r="W233" s="15">
        <f>IFERROR(VLOOKUP(E233,wedstrijden!B:I,8,FALSE),0)</f>
        <v>43477</v>
      </c>
      <c r="X233" s="94">
        <f>IF(ISERROR(VLOOKUP(I233,lookups!G:I,3,FALSE)),0,IF(VLOOKUP(I233,lookups!G:I,3,FALSE)=0,0,VLOOKUP(I233,lookups!G:I,3,FALSE)))</f>
        <v>1000</v>
      </c>
      <c r="Y233" s="54">
        <f t="shared" si="47"/>
        <v>999999999</v>
      </c>
      <c r="Z233" s="54">
        <f t="shared" si="48"/>
        <v>999999999</v>
      </c>
      <c r="AA233" s="54" t="str">
        <f>IF(LEFT(J233,2)&lt;&gt;"ok","-",IF(M233&lt;&gt;"","-",VLOOKUP(P233&amp;Q233&amp;I233&amp;H233,wedstrijden!A:B,2,FALSE)))</f>
        <v>-</v>
      </c>
      <c r="AB233" s="54">
        <f t="shared" si="49"/>
        <v>0</v>
      </c>
      <c r="AC233" s="54">
        <f t="shared" si="50"/>
        <v>1</v>
      </c>
      <c r="AD233" s="54">
        <f t="shared" si="51"/>
        <v>1</v>
      </c>
      <c r="AE233" s="54">
        <f t="shared" si="52"/>
        <v>1</v>
      </c>
      <c r="AF233" s="54">
        <f t="shared" si="53"/>
        <v>0</v>
      </c>
      <c r="AG233" s="54">
        <f t="shared" si="54"/>
        <v>0</v>
      </c>
      <c r="AH233" s="54">
        <f t="shared" si="55"/>
        <v>0</v>
      </c>
      <c r="AI233" s="54">
        <f t="shared" si="56"/>
        <v>0</v>
      </c>
      <c r="AJ233" s="54">
        <f t="shared" si="57"/>
        <v>0</v>
      </c>
      <c r="AK233" s="54">
        <f t="shared" ca="1" si="58"/>
        <v>0</v>
      </c>
      <c r="AL233" s="1" t="str">
        <f>VLOOKUP(D233,schermers!C:T,16,FALSE)</f>
        <v>XXX</v>
      </c>
    </row>
    <row r="234" spans="1:38" x14ac:dyDescent="0.2">
      <c r="A234" s="54">
        <f t="shared" si="59"/>
        <v>232</v>
      </c>
      <c r="B234" s="54">
        <f t="shared" si="45"/>
        <v>192</v>
      </c>
      <c r="C234" s="54" t="str">
        <f t="shared" ca="1" si="46"/>
        <v/>
      </c>
      <c r="D234" s="54">
        <f>VLOOKUP(F234&amp;G234,schermers!B:C,2,FALSE)</f>
        <v>108421</v>
      </c>
      <c r="E234" s="54">
        <f>VLOOKUP(P234&amp;Q234&amp;I234&amp;H234,wedstrijden!A:B,2,FALSE)</f>
        <v>110</v>
      </c>
      <c r="F234" s="41" t="s">
        <v>985</v>
      </c>
      <c r="G234" s="41" t="s">
        <v>66</v>
      </c>
      <c r="H234" s="41" t="s">
        <v>690</v>
      </c>
      <c r="I234" s="41" t="s">
        <v>504</v>
      </c>
      <c r="J234" s="63" t="s">
        <v>848</v>
      </c>
      <c r="K234" s="16">
        <v>43344</v>
      </c>
      <c r="L234" s="8">
        <v>43386</v>
      </c>
      <c r="O234" s="54">
        <f>VLOOKUP(D234&amp;R234,Ranglijst!D:E,2,FALSE)</f>
        <v>3754</v>
      </c>
      <c r="P234" s="1" t="str">
        <f>VLOOKUP($D234,schermers!$C:$O,5,FALSE)</f>
        <v>Dames</v>
      </c>
      <c r="Q234" s="1" t="str">
        <f>VLOOKUP($D234,schermers!$C:$O,6,FALSE)</f>
        <v>Degen</v>
      </c>
      <c r="R234" s="1" t="str">
        <f>VLOOKUP(P234,lookups!A:B,2,FALSE)&amp;VLOOKUP(aanmeldingen!Q234,lookups!D:E,2,FALSE)&amp;VLOOKUP(I234,lookups!G:H,2,FALSE)</f>
        <v>DDS</v>
      </c>
      <c r="S234" s="1" t="str">
        <f>VLOOKUP(E234,wedstrijden!B:G,6,FALSE)</f>
        <v>EST</v>
      </c>
      <c r="T234" s="1" t="str">
        <f>VLOOKUP($D234,schermers!$C:$O,8,FALSE)</f>
        <v>ZAI</v>
      </c>
      <c r="U234" s="1" t="str">
        <f>IFERROR(VLOOKUP($D234,schermers!$C:$O,13,FALSE),"-")</f>
        <v>FIE12011992004</v>
      </c>
      <c r="V234" s="15">
        <f>IFERROR(VLOOKUP(E234,wedstrijden!B:H,7,FALSE),0)</f>
        <v>43413</v>
      </c>
      <c r="W234" s="15">
        <f>IFERROR(VLOOKUP(E234,wedstrijden!B:I,8,FALSE),0)</f>
        <v>43414</v>
      </c>
      <c r="X234" s="94">
        <f>IF(ISERROR(VLOOKUP(I234,lookups!G:I,3,FALSE)),0,IF(VLOOKUP(I234,lookups!G:I,3,FALSE)=0,0,VLOOKUP(I234,lookups!G:I,3,FALSE)))</f>
        <v>1000</v>
      </c>
      <c r="Y234" s="54">
        <f t="shared" ca="1" si="47"/>
        <v>999999999</v>
      </c>
      <c r="Z234" s="54">
        <f t="shared" si="48"/>
        <v>110108421</v>
      </c>
      <c r="AA234" s="54">
        <f>IF(LEFT(J234,2)&lt;&gt;"ok","-",IF(M234&lt;&gt;"","-",VLOOKUP(P234&amp;Q234&amp;I234&amp;H234,wedstrijden!A:B,2,FALSE)))</f>
        <v>110</v>
      </c>
      <c r="AB234" s="54">
        <f t="shared" ca="1" si="49"/>
        <v>0</v>
      </c>
      <c r="AC234" s="54">
        <f t="shared" si="50"/>
        <v>1</v>
      </c>
      <c r="AD234" s="54">
        <f t="shared" si="51"/>
        <v>1</v>
      </c>
      <c r="AE234" s="54">
        <f t="shared" si="52"/>
        <v>0</v>
      </c>
      <c r="AF234" s="54">
        <f t="shared" si="53"/>
        <v>1</v>
      </c>
      <c r="AG234" s="54">
        <f t="shared" si="54"/>
        <v>0</v>
      </c>
      <c r="AH234" s="54">
        <f t="shared" si="55"/>
        <v>0</v>
      </c>
      <c r="AI234" s="54">
        <f t="shared" si="56"/>
        <v>0</v>
      </c>
      <c r="AJ234" s="54">
        <f t="shared" si="57"/>
        <v>0</v>
      </c>
      <c r="AK234" s="54">
        <f t="shared" ca="1" si="58"/>
        <v>0</v>
      </c>
      <c r="AL234" s="1" t="str">
        <f>VLOOKUP(D234,schermers!C:T,16,FALSE)</f>
        <v>XXX</v>
      </c>
    </row>
    <row r="235" spans="1:38" x14ac:dyDescent="0.2">
      <c r="A235" s="54">
        <f t="shared" si="59"/>
        <v>233</v>
      </c>
      <c r="B235" s="54">
        <f t="shared" si="45"/>
        <v>111</v>
      </c>
      <c r="C235" s="54" t="str">
        <f t="shared" ca="1" si="46"/>
        <v/>
      </c>
      <c r="D235" s="54">
        <f>VLOOKUP(F235&amp;G235,schermers!B:C,2,FALSE)</f>
        <v>108421</v>
      </c>
      <c r="E235" s="54">
        <f>VLOOKUP(P235&amp;Q235&amp;I235&amp;H235,wedstrijden!A:B,2,FALSE)</f>
        <v>56</v>
      </c>
      <c r="F235" s="41" t="s">
        <v>985</v>
      </c>
      <c r="G235" s="41" t="s">
        <v>66</v>
      </c>
      <c r="H235" s="41" t="s">
        <v>692</v>
      </c>
      <c r="I235" s="41" t="s">
        <v>1091</v>
      </c>
      <c r="J235" s="63" t="s">
        <v>848</v>
      </c>
      <c r="K235" s="16">
        <v>43344</v>
      </c>
      <c r="L235" s="53">
        <v>43373</v>
      </c>
      <c r="O235" s="54">
        <f>VLOOKUP(D235&amp;R235,Ranglijst!D:E,2,FALSE)</f>
        <v>3754</v>
      </c>
      <c r="P235" s="1" t="str">
        <f>VLOOKUP($D235,schermers!$C:$O,5,FALSE)</f>
        <v>Dames</v>
      </c>
      <c r="Q235" s="1" t="str">
        <f>VLOOKUP($D235,schermers!$C:$O,6,FALSE)</f>
        <v>Degen</v>
      </c>
      <c r="R235" s="1" t="str">
        <f>VLOOKUP(P235,lookups!A:B,2,FALSE)&amp;VLOOKUP(aanmeldingen!Q235,lookups!D:E,2,FALSE)&amp;VLOOKUP(I235,lookups!G:H,2,FALSE)</f>
        <v>DDS</v>
      </c>
      <c r="S235" s="1" t="str">
        <f>VLOOKUP(E235,wedstrijden!B:G,6,FALSE)</f>
        <v>CRO</v>
      </c>
      <c r="T235" s="1" t="str">
        <f>VLOOKUP($D235,schermers!$C:$O,8,FALSE)</f>
        <v>ZAI</v>
      </c>
      <c r="U235" s="1" t="str">
        <f>IFERROR(VLOOKUP($D235,schermers!$C:$O,13,FALSE),"-")</f>
        <v>FIE12011992004</v>
      </c>
      <c r="V235" s="15">
        <f>IFERROR(VLOOKUP(E235,wedstrijden!B:H,7,FALSE),0)</f>
        <v>43386</v>
      </c>
      <c r="W235" s="15">
        <f>IFERROR(VLOOKUP(E235,wedstrijden!B:I,8,FALSE),0)</f>
        <v>43387</v>
      </c>
      <c r="X235" s="94">
        <f>IF(ISERROR(VLOOKUP(I235,lookups!G:I,3,FALSE)),0,IF(VLOOKUP(I235,lookups!G:I,3,FALSE)=0,0,VLOOKUP(I235,lookups!G:I,3,FALSE)))</f>
        <v>500</v>
      </c>
      <c r="Y235" s="54">
        <f t="shared" ca="1" si="47"/>
        <v>999999999</v>
      </c>
      <c r="Z235" s="54">
        <f t="shared" si="48"/>
        <v>56108421</v>
      </c>
      <c r="AA235" s="54">
        <f>IF(LEFT(J235,2)&lt;&gt;"ok","-",IF(M235&lt;&gt;"","-",VLOOKUP(P235&amp;Q235&amp;I235&amp;H235,wedstrijden!A:B,2,FALSE)))</f>
        <v>56</v>
      </c>
      <c r="AB235" s="54">
        <f t="shared" ca="1" si="49"/>
        <v>0</v>
      </c>
      <c r="AC235" s="54">
        <f t="shared" si="50"/>
        <v>1</v>
      </c>
      <c r="AD235" s="54">
        <f t="shared" si="51"/>
        <v>1</v>
      </c>
      <c r="AE235" s="54">
        <f t="shared" si="52"/>
        <v>0</v>
      </c>
      <c r="AF235" s="54">
        <f t="shared" si="53"/>
        <v>1</v>
      </c>
      <c r="AG235" s="54">
        <f t="shared" si="54"/>
        <v>1</v>
      </c>
      <c r="AH235" s="54">
        <f t="shared" si="55"/>
        <v>1</v>
      </c>
      <c r="AI235" s="54">
        <f t="shared" si="56"/>
        <v>1</v>
      </c>
      <c r="AJ235" s="54">
        <f t="shared" si="57"/>
        <v>1</v>
      </c>
      <c r="AK235" s="54">
        <f t="shared" ca="1" si="58"/>
        <v>1</v>
      </c>
      <c r="AL235" s="1" t="str">
        <f>VLOOKUP(D235,schermers!C:T,16,FALSE)</f>
        <v>XXX</v>
      </c>
    </row>
    <row r="236" spans="1:38" x14ac:dyDescent="0.2">
      <c r="A236" s="54">
        <f t="shared" si="59"/>
        <v>234</v>
      </c>
      <c r="B236" s="54">
        <f t="shared" si="45"/>
        <v>138</v>
      </c>
      <c r="C236" s="54" t="str">
        <f t="shared" ca="1" si="46"/>
        <v/>
      </c>
      <c r="D236" s="54">
        <f>VLOOKUP(F236&amp;G236,schermers!B:C,2,FALSE)</f>
        <v>108869</v>
      </c>
      <c r="E236" s="54">
        <f>VLOOKUP(P236&amp;Q236&amp;I236&amp;H236,wedstrijden!A:B,2,FALSE)</f>
        <v>85</v>
      </c>
      <c r="F236" s="41" t="s">
        <v>922</v>
      </c>
      <c r="G236" s="41" t="s">
        <v>347</v>
      </c>
      <c r="H236" s="41" t="s">
        <v>2560</v>
      </c>
      <c r="I236" s="41" t="s">
        <v>936</v>
      </c>
      <c r="J236" s="63" t="s">
        <v>848</v>
      </c>
      <c r="K236" s="16">
        <v>43345</v>
      </c>
      <c r="L236" s="8">
        <v>43386</v>
      </c>
      <c r="O236" s="54">
        <f>VLOOKUP(D236&amp;R236,Ranglijst!D:E,2,FALSE)</f>
        <v>1526</v>
      </c>
      <c r="P236" s="1" t="str">
        <f>VLOOKUP($D236,schermers!$C:$O,5,FALSE)</f>
        <v>Dames</v>
      </c>
      <c r="Q236" s="1" t="str">
        <f>VLOOKUP($D236,schermers!$C:$O,6,FALSE)</f>
        <v>Degen</v>
      </c>
      <c r="R236" s="1" t="str">
        <f>VLOOKUP(P236,lookups!A:B,2,FALSE)&amp;VLOOKUP(aanmeldingen!Q236,lookups!D:E,2,FALSE)&amp;VLOOKUP(I236,lookups!G:H,2,FALSE)</f>
        <v>DDS</v>
      </c>
      <c r="S236" s="1" t="str">
        <f>VLOOKUP(E236,wedstrijden!B:G,6,FALSE)</f>
        <v>FRA</v>
      </c>
      <c r="T236" s="1" t="str">
        <f>VLOOKUP($D236,schermers!$C:$O,8,FALSE)</f>
        <v>RS</v>
      </c>
      <c r="U236" s="1" t="str">
        <f>IFERROR(VLOOKUP($D236,schermers!$C:$O,13,FALSE),"-")</f>
        <v>-</v>
      </c>
      <c r="V236" s="15">
        <f>IFERROR(VLOOKUP(E236,wedstrijden!B:H,7,FALSE),0)</f>
        <v>43407</v>
      </c>
      <c r="W236" s="15">
        <f>IFERROR(VLOOKUP(E236,wedstrijden!B:I,8,FALSE),0)</f>
        <v>43408</v>
      </c>
      <c r="X236" s="94">
        <f>IF(ISERROR(VLOOKUP(I236,lookups!G:I,3,FALSE)),0,IF(VLOOKUP(I236,lookups!G:I,3,FALSE)=0,0,VLOOKUP(I236,lookups!G:I,3,FALSE)))</f>
        <v>0</v>
      </c>
      <c r="Y236" s="54">
        <f t="shared" ca="1" si="47"/>
        <v>999999999</v>
      </c>
      <c r="Z236" s="54">
        <f t="shared" si="48"/>
        <v>85108869</v>
      </c>
      <c r="AA236" s="54">
        <f>IF(LEFT(J236,2)&lt;&gt;"ok","-",IF(M236&lt;&gt;"","-",VLOOKUP(P236&amp;Q236&amp;I236&amp;H236,wedstrijden!A:B,2,FALSE)))</f>
        <v>85</v>
      </c>
      <c r="AB236" s="54">
        <f t="shared" ca="1" si="49"/>
        <v>0</v>
      </c>
      <c r="AC236" s="54">
        <f t="shared" si="50"/>
        <v>1</v>
      </c>
      <c r="AD236" s="54">
        <f t="shared" si="51"/>
        <v>1</v>
      </c>
      <c r="AE236" s="54">
        <f t="shared" si="52"/>
        <v>0</v>
      </c>
      <c r="AF236" s="54">
        <f t="shared" si="53"/>
        <v>1</v>
      </c>
      <c r="AG236" s="54">
        <f t="shared" si="54"/>
        <v>1</v>
      </c>
      <c r="AH236" s="54">
        <f t="shared" si="55"/>
        <v>1</v>
      </c>
      <c r="AI236" s="54">
        <f t="shared" si="56"/>
        <v>1</v>
      </c>
      <c r="AJ236" s="54">
        <f t="shared" si="57"/>
        <v>1</v>
      </c>
      <c r="AK236" s="54">
        <f t="shared" ca="1" si="58"/>
        <v>1</v>
      </c>
      <c r="AL236" s="1" t="str">
        <f>VLOOKUP(D236,schermers!C:T,16,FALSE)</f>
        <v>XXX</v>
      </c>
    </row>
    <row r="237" spans="1:38" x14ac:dyDescent="0.2">
      <c r="A237" s="54">
        <f t="shared" si="59"/>
        <v>235</v>
      </c>
      <c r="B237" s="54">
        <f t="shared" si="45"/>
        <v>297</v>
      </c>
      <c r="C237" s="54" t="str">
        <f t="shared" ca="1" si="46"/>
        <v/>
      </c>
      <c r="D237" s="54">
        <f>VLOOKUP(F237&amp;G237,schermers!B:C,2,FALSE)</f>
        <v>110792</v>
      </c>
      <c r="E237" s="54">
        <f>VLOOKUP(P237&amp;Q237&amp;I237&amp;H237,wedstrijden!A:B,2,FALSE)</f>
        <v>173</v>
      </c>
      <c r="F237" s="41" t="s">
        <v>932</v>
      </c>
      <c r="G237" s="41" t="s">
        <v>248</v>
      </c>
      <c r="H237" s="41" t="s">
        <v>2568</v>
      </c>
      <c r="I237" s="41" t="s">
        <v>936</v>
      </c>
      <c r="J237" s="63" t="s">
        <v>848</v>
      </c>
      <c r="K237" s="16">
        <v>43345</v>
      </c>
      <c r="L237" s="8">
        <v>43408</v>
      </c>
      <c r="O237" s="54">
        <f>VLOOKUP(D237&amp;R237,Ranglijst!D:E,2,FALSE)</f>
        <v>3126</v>
      </c>
      <c r="P237" s="1" t="str">
        <f>VLOOKUP($D237,schermers!$C:$O,5,FALSE)</f>
        <v>Heren</v>
      </c>
      <c r="Q237" s="1" t="str">
        <f>VLOOKUP($D237,schermers!$C:$O,6,FALSE)</f>
        <v>Floret</v>
      </c>
      <c r="R237" s="1" t="str">
        <f>VLOOKUP(P237,lookups!A:B,2,FALSE)&amp;VLOOKUP(aanmeldingen!Q237,lookups!D:E,2,FALSE)&amp;VLOOKUP(I237,lookups!G:H,2,FALSE)</f>
        <v>HFS</v>
      </c>
      <c r="S237" s="1" t="str">
        <f>VLOOKUP(E237,wedstrijden!B:G,6,FALSE)</f>
        <v>GER</v>
      </c>
      <c r="T237" s="1" t="str">
        <f>VLOOKUP($D237,schermers!$C:$O,8,FALSE)</f>
        <v>AMS</v>
      </c>
      <c r="U237" s="1" t="str">
        <f>IFERROR(VLOOKUP($D237,schermers!$C:$O,13,FALSE),"-")</f>
        <v>FIE25112000000</v>
      </c>
      <c r="V237" s="15">
        <f>IFERROR(VLOOKUP(E237,wedstrijden!B:H,7,FALSE),0)</f>
        <v>43442</v>
      </c>
      <c r="W237" s="15">
        <f>IFERROR(VLOOKUP(E237,wedstrijden!B:I,8,FALSE),0)</f>
        <v>43443</v>
      </c>
      <c r="X237" s="94">
        <f>IF(ISERROR(VLOOKUP(I237,lookups!G:I,3,FALSE)),0,IF(VLOOKUP(I237,lookups!G:I,3,FALSE)=0,0,VLOOKUP(I237,lookups!G:I,3,FALSE)))</f>
        <v>0</v>
      </c>
      <c r="Y237" s="54">
        <f t="shared" ca="1" si="47"/>
        <v>999999999</v>
      </c>
      <c r="Z237" s="54">
        <f t="shared" si="48"/>
        <v>173110792</v>
      </c>
      <c r="AA237" s="54">
        <f>IF(LEFT(J237,2)&lt;&gt;"ok","-",IF(M237&lt;&gt;"","-",VLOOKUP(P237&amp;Q237&amp;I237&amp;H237,wedstrijden!A:B,2,FALSE)))</f>
        <v>173</v>
      </c>
      <c r="AB237" s="54">
        <f t="shared" ca="1" si="49"/>
        <v>0</v>
      </c>
      <c r="AC237" s="54">
        <f t="shared" si="50"/>
        <v>1</v>
      </c>
      <c r="AD237" s="54">
        <f t="shared" si="51"/>
        <v>1</v>
      </c>
      <c r="AE237" s="54">
        <f t="shared" si="52"/>
        <v>0</v>
      </c>
      <c r="AF237" s="54">
        <f t="shared" si="53"/>
        <v>1</v>
      </c>
      <c r="AG237" s="54">
        <f t="shared" si="54"/>
        <v>1</v>
      </c>
      <c r="AH237" s="54">
        <f t="shared" si="55"/>
        <v>1</v>
      </c>
      <c r="AI237" s="54">
        <f t="shared" si="56"/>
        <v>1</v>
      </c>
      <c r="AJ237" s="54">
        <f t="shared" si="57"/>
        <v>1</v>
      </c>
      <c r="AK237" s="54">
        <f t="shared" ca="1" si="58"/>
        <v>1</v>
      </c>
      <c r="AL237" s="1" t="str">
        <f>VLOOKUP(D237,schermers!C:T,16,FALSE)</f>
        <v>XXX</v>
      </c>
    </row>
    <row r="238" spans="1:38" x14ac:dyDescent="0.2">
      <c r="A238" s="54">
        <f t="shared" si="59"/>
        <v>236</v>
      </c>
      <c r="B238" s="54">
        <f t="shared" si="45"/>
        <v>408</v>
      </c>
      <c r="C238" s="54" t="str">
        <f t="shared" ca="1" si="46"/>
        <v/>
      </c>
      <c r="D238" s="54">
        <f>VLOOKUP(F238&amp;G238,schermers!B:C,2,FALSE)</f>
        <v>110792</v>
      </c>
      <c r="E238" s="54">
        <f>VLOOKUP(P238&amp;Q238&amp;I238&amp;H238,wedstrijden!A:B,2,FALSE)</f>
        <v>221</v>
      </c>
      <c r="F238" s="41" t="s">
        <v>932</v>
      </c>
      <c r="G238" s="41" t="s">
        <v>248</v>
      </c>
      <c r="H238" s="41" t="s">
        <v>686</v>
      </c>
      <c r="I238" s="41" t="s">
        <v>480</v>
      </c>
      <c r="J238" s="63" t="s">
        <v>848</v>
      </c>
      <c r="K238" s="16">
        <v>43345</v>
      </c>
      <c r="L238" s="8">
        <v>43440</v>
      </c>
      <c r="O238" s="54">
        <f>VLOOKUP(D238&amp;R238,Ranglijst!D:E,2,FALSE)</f>
        <v>4530</v>
      </c>
      <c r="P238" s="1" t="str">
        <f>VLOOKUP($D238,schermers!$C:$O,5,FALSE)</f>
        <v>Heren</v>
      </c>
      <c r="Q238" s="1" t="str">
        <f>VLOOKUP($D238,schermers!$C:$O,6,FALSE)</f>
        <v>Floret</v>
      </c>
      <c r="R238" s="1" t="str">
        <f>VLOOKUP(P238,lookups!A:B,2,FALSE)&amp;VLOOKUP(aanmeldingen!Q238,lookups!D:E,2,FALSE)&amp;VLOOKUP(I238,lookups!G:H,2,FALSE)</f>
        <v>HFJ</v>
      </c>
      <c r="S238" s="1" t="str">
        <f>VLOOKUP(E238,wedstrijden!B:G,6,FALSE)</f>
        <v>FRA</v>
      </c>
      <c r="T238" s="1" t="str">
        <f>VLOOKUP($D238,schermers!$C:$O,8,FALSE)</f>
        <v>AMS</v>
      </c>
      <c r="U238" s="1" t="str">
        <f>IFERROR(VLOOKUP($D238,schermers!$C:$O,13,FALSE),"-")</f>
        <v>FIE25112000000</v>
      </c>
      <c r="V238" s="15">
        <f>IFERROR(VLOOKUP(E238,wedstrijden!B:H,7,FALSE),0)</f>
        <v>43484</v>
      </c>
      <c r="W238" s="15">
        <f>IFERROR(VLOOKUP(E238,wedstrijden!B:I,8,FALSE),0)</f>
        <v>43484</v>
      </c>
      <c r="X238" s="94">
        <f>IF(ISERROR(VLOOKUP(I238,lookups!G:I,3,FALSE)),0,IF(VLOOKUP(I238,lookups!G:I,3,FALSE)=0,0,VLOOKUP(I238,lookups!G:I,3,FALSE)))</f>
        <v>800</v>
      </c>
      <c r="Y238" s="54">
        <f t="shared" ca="1" si="47"/>
        <v>999999999</v>
      </c>
      <c r="Z238" s="54">
        <f t="shared" si="48"/>
        <v>221110792</v>
      </c>
      <c r="AA238" s="54">
        <f>IF(LEFT(J238,2)&lt;&gt;"ok","-",IF(M238&lt;&gt;"","-",VLOOKUP(P238&amp;Q238&amp;I238&amp;H238,wedstrijden!A:B,2,FALSE)))</f>
        <v>221</v>
      </c>
      <c r="AB238" s="54">
        <f t="shared" ca="1" si="49"/>
        <v>0</v>
      </c>
      <c r="AC238" s="54">
        <f t="shared" si="50"/>
        <v>1</v>
      </c>
      <c r="AD238" s="54">
        <f t="shared" si="51"/>
        <v>1</v>
      </c>
      <c r="AE238" s="54">
        <f t="shared" si="52"/>
        <v>0</v>
      </c>
      <c r="AF238" s="54">
        <f t="shared" si="53"/>
        <v>1</v>
      </c>
      <c r="AG238" s="54">
        <f t="shared" si="54"/>
        <v>1</v>
      </c>
      <c r="AH238" s="54">
        <f t="shared" si="55"/>
        <v>1</v>
      </c>
      <c r="AI238" s="54">
        <f t="shared" si="56"/>
        <v>1</v>
      </c>
      <c r="AJ238" s="54">
        <f t="shared" si="57"/>
        <v>1</v>
      </c>
      <c r="AK238" s="54">
        <f t="shared" ca="1" si="58"/>
        <v>1</v>
      </c>
      <c r="AL238" s="1" t="str">
        <f>VLOOKUP(D238,schermers!C:T,16,FALSE)</f>
        <v>XXX</v>
      </c>
    </row>
    <row r="239" spans="1:38" x14ac:dyDescent="0.2">
      <c r="A239" s="54">
        <f t="shared" si="59"/>
        <v>237</v>
      </c>
      <c r="B239" s="54">
        <f t="shared" si="45"/>
        <v>380</v>
      </c>
      <c r="C239" s="54" t="str">
        <f t="shared" ca="1" si="46"/>
        <v/>
      </c>
      <c r="D239" s="54">
        <f>VLOOKUP(F239&amp;G239,schermers!B:C,2,FALSE)</f>
        <v>110792</v>
      </c>
      <c r="E239" s="54">
        <f>VLOOKUP(P239&amp;Q239&amp;I239&amp;H239,wedstrijden!A:B,2,FALSE)</f>
        <v>209</v>
      </c>
      <c r="F239" s="41" t="s">
        <v>932</v>
      </c>
      <c r="G239" s="41" t="s">
        <v>248</v>
      </c>
      <c r="H239" s="41" t="s">
        <v>2571</v>
      </c>
      <c r="I239" s="41" t="s">
        <v>504</v>
      </c>
      <c r="J239" s="63" t="s">
        <v>848</v>
      </c>
      <c r="K239" s="16">
        <v>43345</v>
      </c>
      <c r="L239" s="8">
        <v>43440</v>
      </c>
      <c r="O239" s="54">
        <f>VLOOKUP(D239&amp;R239,Ranglijst!D:E,2,FALSE)</f>
        <v>3126</v>
      </c>
      <c r="P239" s="1" t="str">
        <f>VLOOKUP($D239,schermers!$C:$O,5,FALSE)</f>
        <v>Heren</v>
      </c>
      <c r="Q239" s="1" t="str">
        <f>VLOOKUP($D239,schermers!$C:$O,6,FALSE)</f>
        <v>Floret</v>
      </c>
      <c r="R239" s="1" t="str">
        <f>VLOOKUP(P239,lookups!A:B,2,FALSE)&amp;VLOOKUP(aanmeldingen!Q239,lookups!D:E,2,FALSE)&amp;VLOOKUP(I239,lookups!G:H,2,FALSE)</f>
        <v>HFS</v>
      </c>
      <c r="S239" s="1" t="str">
        <f>VLOOKUP(E239,wedstrijden!B:G,6,FALSE)</f>
        <v>FRA</v>
      </c>
      <c r="T239" s="1" t="str">
        <f>VLOOKUP($D239,schermers!$C:$O,8,FALSE)</f>
        <v>AMS</v>
      </c>
      <c r="U239" s="1" t="str">
        <f>IFERROR(VLOOKUP($D239,schermers!$C:$O,13,FALSE),"-")</f>
        <v>FIE25112000000</v>
      </c>
      <c r="V239" s="15">
        <f>IFERROR(VLOOKUP(E239,wedstrijden!B:H,7,FALSE),0)</f>
        <v>43476</v>
      </c>
      <c r="W239" s="15">
        <f>IFERROR(VLOOKUP(E239,wedstrijden!B:I,8,FALSE),0)</f>
        <v>43477</v>
      </c>
      <c r="X239" s="94">
        <f>IF(ISERROR(VLOOKUP(I239,lookups!G:I,3,FALSE)),0,IF(VLOOKUP(I239,lookups!G:I,3,FALSE)=0,0,VLOOKUP(I239,lookups!G:I,3,FALSE)))</f>
        <v>1000</v>
      </c>
      <c r="Y239" s="54">
        <f t="shared" ca="1" si="47"/>
        <v>999999999</v>
      </c>
      <c r="Z239" s="54">
        <f t="shared" si="48"/>
        <v>209110792</v>
      </c>
      <c r="AA239" s="54">
        <f>IF(LEFT(J239,2)&lt;&gt;"ok","-",IF(M239&lt;&gt;"","-",VLOOKUP(P239&amp;Q239&amp;I239&amp;H239,wedstrijden!A:B,2,FALSE)))</f>
        <v>209</v>
      </c>
      <c r="AB239" s="54">
        <f t="shared" ca="1" si="49"/>
        <v>0</v>
      </c>
      <c r="AC239" s="54">
        <f t="shared" si="50"/>
        <v>1</v>
      </c>
      <c r="AD239" s="54">
        <f t="shared" si="51"/>
        <v>1</v>
      </c>
      <c r="AE239" s="54">
        <f t="shared" si="52"/>
        <v>0</v>
      </c>
      <c r="AF239" s="54">
        <f t="shared" si="53"/>
        <v>1</v>
      </c>
      <c r="AG239" s="54">
        <f t="shared" si="54"/>
        <v>0</v>
      </c>
      <c r="AH239" s="54">
        <f t="shared" si="55"/>
        <v>0</v>
      </c>
      <c r="AI239" s="54">
        <f t="shared" si="56"/>
        <v>0</v>
      </c>
      <c r="AJ239" s="54">
        <f t="shared" si="57"/>
        <v>0</v>
      </c>
      <c r="AK239" s="54">
        <f t="shared" ca="1" si="58"/>
        <v>0</v>
      </c>
      <c r="AL239" s="1" t="str">
        <f>VLOOKUP(D239,schermers!C:T,16,FALSE)</f>
        <v>XXX</v>
      </c>
    </row>
    <row r="240" spans="1:38" x14ac:dyDescent="0.2">
      <c r="A240" s="54">
        <f t="shared" si="59"/>
        <v>238</v>
      </c>
      <c r="B240" s="54">
        <f t="shared" si="45"/>
        <v>439</v>
      </c>
      <c r="C240" s="54" t="str">
        <f t="shared" ca="1" si="46"/>
        <v/>
      </c>
      <c r="D240" s="54">
        <f>VLOOKUP(F240&amp;G240,schermers!B:C,2,FALSE)</f>
        <v>110792</v>
      </c>
      <c r="E240" s="54">
        <f>VLOOKUP(P240&amp;Q240&amp;I240&amp;H240,wedstrijden!A:B,2,FALSE)</f>
        <v>255</v>
      </c>
      <c r="F240" s="41" t="s">
        <v>932</v>
      </c>
      <c r="G240" s="41" t="s">
        <v>248</v>
      </c>
      <c r="H240" s="41" t="s">
        <v>675</v>
      </c>
      <c r="I240" s="41" t="s">
        <v>480</v>
      </c>
      <c r="J240" s="63" t="s">
        <v>848</v>
      </c>
      <c r="K240" s="16">
        <v>43345</v>
      </c>
      <c r="L240" s="8">
        <v>43469</v>
      </c>
      <c r="O240" s="54">
        <f>VLOOKUP(D240&amp;R240,Ranglijst!D:E,2,FALSE)</f>
        <v>4530</v>
      </c>
      <c r="P240" s="1" t="str">
        <f>VLOOKUP($D240,schermers!$C:$O,5,FALSE)</f>
        <v>Heren</v>
      </c>
      <c r="Q240" s="1" t="str">
        <f>VLOOKUP($D240,schermers!$C:$O,6,FALSE)</f>
        <v>Floret</v>
      </c>
      <c r="R240" s="1" t="str">
        <f>VLOOKUP(P240,lookups!A:B,2,FALSE)&amp;VLOOKUP(aanmeldingen!Q240,lookups!D:E,2,FALSE)&amp;VLOOKUP(I240,lookups!G:H,2,FALSE)</f>
        <v>HFJ</v>
      </c>
      <c r="S240" s="1" t="str">
        <f>VLOOKUP(E240,wedstrijden!B:G,6,FALSE)</f>
        <v>POL</v>
      </c>
      <c r="T240" s="1" t="str">
        <f>VLOOKUP($D240,schermers!$C:$O,8,FALSE)</f>
        <v>AMS</v>
      </c>
      <c r="U240" s="1" t="str">
        <f>IFERROR(VLOOKUP($D240,schermers!$C:$O,13,FALSE),"-")</f>
        <v>FIE25112000000</v>
      </c>
      <c r="V240" s="15">
        <f>IFERROR(VLOOKUP(E240,wedstrijden!B:H,7,FALSE),0)</f>
        <v>43498</v>
      </c>
      <c r="W240" s="15">
        <f>IFERROR(VLOOKUP(E240,wedstrijden!B:I,8,FALSE),0)</f>
        <v>43498</v>
      </c>
      <c r="X240" s="94">
        <f>IF(ISERROR(VLOOKUP(I240,lookups!G:I,3,FALSE)),0,IF(VLOOKUP(I240,lookups!G:I,3,FALSE)=0,0,VLOOKUP(I240,lookups!G:I,3,FALSE)))</f>
        <v>800</v>
      </c>
      <c r="Y240" s="54">
        <f t="shared" ca="1" si="47"/>
        <v>999999999</v>
      </c>
      <c r="Z240" s="54">
        <f t="shared" si="48"/>
        <v>255110792</v>
      </c>
      <c r="AA240" s="54">
        <f>IF(LEFT(J240,2)&lt;&gt;"ok","-",IF(M240&lt;&gt;"","-",VLOOKUP(P240&amp;Q240&amp;I240&amp;H240,wedstrijden!A:B,2,FALSE)))</f>
        <v>255</v>
      </c>
      <c r="AB240" s="54">
        <f t="shared" ca="1" si="49"/>
        <v>0</v>
      </c>
      <c r="AC240" s="54">
        <f t="shared" si="50"/>
        <v>1</v>
      </c>
      <c r="AD240" s="54">
        <f t="shared" si="51"/>
        <v>1</v>
      </c>
      <c r="AE240" s="54">
        <f t="shared" si="52"/>
        <v>0</v>
      </c>
      <c r="AF240" s="54">
        <f t="shared" si="53"/>
        <v>1</v>
      </c>
      <c r="AG240" s="54">
        <f t="shared" si="54"/>
        <v>1</v>
      </c>
      <c r="AH240" s="54">
        <f t="shared" si="55"/>
        <v>1</v>
      </c>
      <c r="AI240" s="54">
        <f t="shared" si="56"/>
        <v>1</v>
      </c>
      <c r="AJ240" s="54">
        <f t="shared" si="57"/>
        <v>1</v>
      </c>
      <c r="AK240" s="54">
        <f t="shared" ca="1" si="58"/>
        <v>1</v>
      </c>
      <c r="AL240" s="1" t="str">
        <f>VLOOKUP(D240,schermers!C:T,16,FALSE)</f>
        <v>XXX</v>
      </c>
    </row>
    <row r="241" spans="1:38" x14ac:dyDescent="0.2">
      <c r="A241" s="54">
        <f t="shared" si="59"/>
        <v>239</v>
      </c>
      <c r="B241" s="54">
        <f t="shared" si="45"/>
        <v>456</v>
      </c>
      <c r="C241" s="54" t="str">
        <f t="shared" ca="1" si="46"/>
        <v/>
      </c>
      <c r="D241" s="54">
        <f>VLOOKUP(F241&amp;G241,schermers!B:C,2,FALSE)</f>
        <v>110792</v>
      </c>
      <c r="E241" s="54">
        <f>VLOOKUP(P241&amp;Q241&amp;I241&amp;H241,wedstrijden!A:B,2,FALSE)</f>
        <v>263</v>
      </c>
      <c r="F241" s="41" t="s">
        <v>932</v>
      </c>
      <c r="G241" s="41" t="s">
        <v>248</v>
      </c>
      <c r="H241" s="41" t="s">
        <v>2575</v>
      </c>
      <c r="I241" s="41" t="s">
        <v>505</v>
      </c>
      <c r="J241" s="63" t="s">
        <v>848</v>
      </c>
      <c r="K241" s="16">
        <v>43345</v>
      </c>
      <c r="L241" s="8">
        <v>43469</v>
      </c>
      <c r="O241" s="54">
        <f>VLOOKUP(D241&amp;R241,Ranglijst!D:E,2,FALSE)</f>
        <v>3126</v>
      </c>
      <c r="P241" s="1" t="str">
        <f>VLOOKUP($D241,schermers!$C:$O,5,FALSE)</f>
        <v>Heren</v>
      </c>
      <c r="Q241" s="1" t="str">
        <f>VLOOKUP($D241,schermers!$C:$O,6,FALSE)</f>
        <v>Floret</v>
      </c>
      <c r="R241" s="1" t="str">
        <f>VLOOKUP(P241,lookups!A:B,2,FALSE)&amp;VLOOKUP(aanmeldingen!Q241,lookups!D:E,2,FALSE)&amp;VLOOKUP(I241,lookups!G:H,2,FALSE)</f>
        <v>HFS</v>
      </c>
      <c r="S241" s="1" t="str">
        <f>VLOOKUP(E241,wedstrijden!B:G,6,FALSE)</f>
        <v>ITA</v>
      </c>
      <c r="T241" s="1" t="str">
        <f>VLOOKUP($D241,schermers!$C:$O,8,FALSE)</f>
        <v>AMS</v>
      </c>
      <c r="U241" s="1" t="str">
        <f>IFERROR(VLOOKUP($D241,schermers!$C:$O,13,FALSE),"-")</f>
        <v>FIE25112000000</v>
      </c>
      <c r="V241" s="15">
        <f>IFERROR(VLOOKUP(E241,wedstrijden!B:H,7,FALSE),0)</f>
        <v>43504</v>
      </c>
      <c r="W241" s="15">
        <f>IFERROR(VLOOKUP(E241,wedstrijden!B:I,8,FALSE),0)</f>
        <v>43506</v>
      </c>
      <c r="X241" s="94">
        <f>IF(ISERROR(VLOOKUP(I241,lookups!G:I,3,FALSE)),0,IF(VLOOKUP(I241,lookups!G:I,3,FALSE)=0,0,VLOOKUP(I241,lookups!G:I,3,FALSE)))</f>
        <v>1000</v>
      </c>
      <c r="Y241" s="54">
        <f t="shared" ca="1" si="47"/>
        <v>999999999</v>
      </c>
      <c r="Z241" s="54">
        <f t="shared" si="48"/>
        <v>263110792</v>
      </c>
      <c r="AA241" s="54">
        <f>IF(LEFT(J241,2)&lt;&gt;"ok","-",IF(M241&lt;&gt;"","-",VLOOKUP(P241&amp;Q241&amp;I241&amp;H241,wedstrijden!A:B,2,FALSE)))</f>
        <v>263</v>
      </c>
      <c r="AB241" s="54">
        <f t="shared" ca="1" si="49"/>
        <v>0</v>
      </c>
      <c r="AC241" s="54">
        <f t="shared" si="50"/>
        <v>1</v>
      </c>
      <c r="AD241" s="54">
        <f t="shared" si="51"/>
        <v>1</v>
      </c>
      <c r="AE241" s="54">
        <f t="shared" si="52"/>
        <v>0</v>
      </c>
      <c r="AF241" s="54">
        <f t="shared" si="53"/>
        <v>1</v>
      </c>
      <c r="AG241" s="54">
        <f t="shared" si="54"/>
        <v>0</v>
      </c>
      <c r="AH241" s="54">
        <f t="shared" si="55"/>
        <v>0</v>
      </c>
      <c r="AI241" s="54">
        <f t="shared" si="56"/>
        <v>0</v>
      </c>
      <c r="AJ241" s="54">
        <f t="shared" si="57"/>
        <v>0</v>
      </c>
      <c r="AK241" s="54">
        <f t="shared" ca="1" si="58"/>
        <v>0</v>
      </c>
      <c r="AL241" s="1" t="str">
        <f>VLOOKUP(D241,schermers!C:T,16,FALSE)</f>
        <v>XXX</v>
      </c>
    </row>
    <row r="242" spans="1:38" x14ac:dyDescent="0.2">
      <c r="A242" s="54">
        <f t="shared" si="59"/>
        <v>240</v>
      </c>
      <c r="B242" s="54">
        <f t="shared" si="45"/>
        <v>174</v>
      </c>
      <c r="C242" s="54" t="str">
        <f t="shared" ca="1" si="46"/>
        <v/>
      </c>
      <c r="D242" s="54">
        <f>VLOOKUP(F242&amp;G242,schermers!B:C,2,FALSE)</f>
        <v>109655</v>
      </c>
      <c r="E242" s="54">
        <f>VLOOKUP(P242&amp;Q242&amp;I242&amp;H242,wedstrijden!A:B,2,FALSE)</f>
        <v>100</v>
      </c>
      <c r="F242" s="41" t="s">
        <v>1243</v>
      </c>
      <c r="G242" s="41" t="s">
        <v>844</v>
      </c>
      <c r="H242" s="41" t="s">
        <v>492</v>
      </c>
      <c r="I242" s="41" t="s">
        <v>504</v>
      </c>
      <c r="J242" s="63" t="s">
        <v>848</v>
      </c>
      <c r="K242" s="16">
        <v>43346</v>
      </c>
      <c r="L242" s="8">
        <v>43386</v>
      </c>
      <c r="O242" s="54">
        <f>VLOOKUP(D242&amp;R242,Ranglijst!D:E,2,FALSE)</f>
        <v>2177</v>
      </c>
      <c r="P242" s="1" t="str">
        <f>VLOOKUP($D242,schermers!$C:$O,5,FALSE)</f>
        <v>Heren</v>
      </c>
      <c r="Q242" s="1" t="str">
        <f>VLOOKUP($D242,schermers!$C:$O,6,FALSE)</f>
        <v>Floret</v>
      </c>
      <c r="R242" s="1" t="str">
        <f>VLOOKUP(P242,lookups!A:B,2,FALSE)&amp;VLOOKUP(aanmeldingen!Q242,lookups!D:E,2,FALSE)&amp;VLOOKUP(I242,lookups!G:H,2,FALSE)</f>
        <v>HFS</v>
      </c>
      <c r="S242" s="1" t="str">
        <f>VLOOKUP(E242,wedstrijden!B:G,6,FALSE)</f>
        <v>GER</v>
      </c>
      <c r="T242" s="1" t="str">
        <f>VLOOKUP($D242,schermers!$C:$O,8,FALSE)</f>
        <v>HS</v>
      </c>
      <c r="U242" s="1" t="str">
        <f>IFERROR(VLOOKUP($D242,schermers!$C:$O,13,FALSE),"-")</f>
        <v>FIE01121997002</v>
      </c>
      <c r="V242" s="15">
        <f>IFERROR(VLOOKUP(E242,wedstrijden!B:H,7,FALSE),0)</f>
        <v>43413</v>
      </c>
      <c r="W242" s="15">
        <f>IFERROR(VLOOKUP(E242,wedstrijden!B:I,8,FALSE),0)</f>
        <v>43414</v>
      </c>
      <c r="X242" s="94">
        <f>IF(ISERROR(VLOOKUP(I242,lookups!G:I,3,FALSE)),0,IF(VLOOKUP(I242,lookups!G:I,3,FALSE)=0,0,VLOOKUP(I242,lookups!G:I,3,FALSE)))</f>
        <v>1000</v>
      </c>
      <c r="Y242" s="54">
        <f t="shared" ca="1" si="47"/>
        <v>999999999</v>
      </c>
      <c r="Z242" s="54">
        <f t="shared" si="48"/>
        <v>100109655</v>
      </c>
      <c r="AA242" s="54">
        <f>IF(LEFT(J242,2)&lt;&gt;"ok","-",IF(M242&lt;&gt;"","-",VLOOKUP(P242&amp;Q242&amp;I242&amp;H242,wedstrijden!A:B,2,FALSE)))</f>
        <v>100</v>
      </c>
      <c r="AB242" s="54">
        <f t="shared" ca="1" si="49"/>
        <v>0</v>
      </c>
      <c r="AC242" s="54">
        <f t="shared" si="50"/>
        <v>1</v>
      </c>
      <c r="AD242" s="54">
        <f t="shared" si="51"/>
        <v>1</v>
      </c>
      <c r="AE242" s="54">
        <f t="shared" si="52"/>
        <v>0</v>
      </c>
      <c r="AF242" s="54">
        <f t="shared" si="53"/>
        <v>1</v>
      </c>
      <c r="AG242" s="54">
        <f t="shared" si="54"/>
        <v>0</v>
      </c>
      <c r="AH242" s="54">
        <f t="shared" si="55"/>
        <v>0</v>
      </c>
      <c r="AI242" s="54">
        <f t="shared" si="56"/>
        <v>0</v>
      </c>
      <c r="AJ242" s="54">
        <f t="shared" si="57"/>
        <v>0</v>
      </c>
      <c r="AK242" s="54">
        <f t="shared" ca="1" si="58"/>
        <v>0</v>
      </c>
      <c r="AL242" s="1" t="str">
        <f>VLOOKUP(D242,schermers!C:T,16,FALSE)</f>
        <v>XXX</v>
      </c>
    </row>
    <row r="243" spans="1:38" x14ac:dyDescent="0.2">
      <c r="A243" s="54">
        <f t="shared" si="59"/>
        <v>241</v>
      </c>
      <c r="B243" s="54" t="str">
        <f t="shared" si="45"/>
        <v/>
      </c>
      <c r="C243" s="54" t="str">
        <f t="shared" si="46"/>
        <v/>
      </c>
      <c r="D243" s="54">
        <f>VLOOKUP(F243&amp;G243,schermers!B:C,2,FALSE)</f>
        <v>112806</v>
      </c>
      <c r="E243" s="54">
        <f>VLOOKUP(P243&amp;Q243&amp;I243&amp;H243,wedstrijden!A:B,2,FALSE)</f>
        <v>100</v>
      </c>
      <c r="F243" s="41" t="s">
        <v>1009</v>
      </c>
      <c r="G243" s="41" t="s">
        <v>1010</v>
      </c>
      <c r="H243" s="41" t="s">
        <v>492</v>
      </c>
      <c r="I243" s="41" t="s">
        <v>504</v>
      </c>
      <c r="J243" s="63" t="s">
        <v>2634</v>
      </c>
      <c r="K243" s="16">
        <v>43346</v>
      </c>
      <c r="O243" s="54">
        <f>VLOOKUP(D243&amp;R243,Ranglijst!D:E,2,FALSE)</f>
        <v>1683</v>
      </c>
      <c r="P243" s="1" t="str">
        <f>VLOOKUP($D243,schermers!$C:$O,5,FALSE)</f>
        <v>Heren</v>
      </c>
      <c r="Q243" s="1" t="str">
        <f>VLOOKUP($D243,schermers!$C:$O,6,FALSE)</f>
        <v>Floret</v>
      </c>
      <c r="R243" s="1" t="str">
        <f>VLOOKUP(P243,lookups!A:B,2,FALSE)&amp;VLOOKUP(aanmeldingen!Q243,lookups!D:E,2,FALSE)&amp;VLOOKUP(I243,lookups!G:H,2,FALSE)</f>
        <v>HFS</v>
      </c>
      <c r="S243" s="1" t="str">
        <f>VLOOKUP(E243,wedstrijden!B:G,6,FALSE)</f>
        <v>GER</v>
      </c>
      <c r="T243" s="1" t="str">
        <f>VLOOKUP($D243,schermers!$C:$O,8,FALSE)</f>
        <v>TWE</v>
      </c>
      <c r="U243" s="1" t="str">
        <f>IFERROR(VLOOKUP($D243,schermers!$C:$O,13,FALSE),"-")</f>
        <v>FIE31082001001</v>
      </c>
      <c r="V243" s="15">
        <f>IFERROR(VLOOKUP(E243,wedstrijden!B:H,7,FALSE),0)</f>
        <v>43413</v>
      </c>
      <c r="W243" s="15">
        <f>IFERROR(VLOOKUP(E243,wedstrijden!B:I,8,FALSE),0)</f>
        <v>43414</v>
      </c>
      <c r="X243" s="94">
        <f>IF(ISERROR(VLOOKUP(I243,lookups!G:I,3,FALSE)),0,IF(VLOOKUP(I243,lookups!G:I,3,FALSE)=0,0,VLOOKUP(I243,lookups!G:I,3,FALSE)))</f>
        <v>1000</v>
      </c>
      <c r="Y243" s="54">
        <f t="shared" si="47"/>
        <v>999999999</v>
      </c>
      <c r="Z243" s="54">
        <f t="shared" si="48"/>
        <v>999999999</v>
      </c>
      <c r="AA243" s="54" t="str">
        <f>IF(LEFT(J243,2)&lt;&gt;"ok","-",IF(M243&lt;&gt;"","-",VLOOKUP(P243&amp;Q243&amp;I243&amp;H243,wedstrijden!A:B,2,FALSE)))</f>
        <v>-</v>
      </c>
      <c r="AB243" s="54">
        <f t="shared" si="49"/>
        <v>0</v>
      </c>
      <c r="AC243" s="54">
        <f t="shared" si="50"/>
        <v>1</v>
      </c>
      <c r="AD243" s="54">
        <f t="shared" si="51"/>
        <v>0</v>
      </c>
      <c r="AE243" s="54">
        <f t="shared" si="52"/>
        <v>0</v>
      </c>
      <c r="AF243" s="54">
        <f t="shared" si="53"/>
        <v>0</v>
      </c>
      <c r="AG243" s="54">
        <f t="shared" si="54"/>
        <v>0</v>
      </c>
      <c r="AH243" s="54">
        <f t="shared" si="55"/>
        <v>0</v>
      </c>
      <c r="AI243" s="54">
        <f t="shared" si="56"/>
        <v>0</v>
      </c>
      <c r="AJ243" s="54">
        <f t="shared" si="57"/>
        <v>0</v>
      </c>
      <c r="AK243" s="54">
        <f t="shared" ca="1" si="58"/>
        <v>0</v>
      </c>
      <c r="AL243" s="1" t="str">
        <f>VLOOKUP(D243,schermers!C:T,16,FALSE)</f>
        <v>XXX</v>
      </c>
    </row>
    <row r="244" spans="1:38" x14ac:dyDescent="0.2">
      <c r="A244" s="54">
        <f t="shared" si="59"/>
        <v>242</v>
      </c>
      <c r="B244" s="54">
        <f t="shared" si="45"/>
        <v>161</v>
      </c>
      <c r="C244" s="54" t="str">
        <f t="shared" ca="1" si="46"/>
        <v/>
      </c>
      <c r="D244" s="54">
        <f>VLOOKUP(F244&amp;G244,schermers!B:C,2,FALSE)</f>
        <v>112806</v>
      </c>
      <c r="E244" s="54">
        <f>VLOOKUP(P244&amp;Q244&amp;I244&amp;H244,wedstrijden!A:B,2,FALSE)</f>
        <v>93</v>
      </c>
      <c r="F244" s="41" t="s">
        <v>1009</v>
      </c>
      <c r="G244" s="41" t="s">
        <v>1010</v>
      </c>
      <c r="H244" s="41" t="s">
        <v>2550</v>
      </c>
      <c r="I244" s="41" t="s">
        <v>480</v>
      </c>
      <c r="J244" s="63" t="s">
        <v>848</v>
      </c>
      <c r="K244" s="16">
        <v>43346</v>
      </c>
      <c r="L244" s="8">
        <v>43386</v>
      </c>
      <c r="O244" s="54">
        <f>VLOOKUP(D244&amp;R244,Ranglijst!D:E,2,FALSE)</f>
        <v>2270</v>
      </c>
      <c r="P244" s="1" t="str">
        <f>VLOOKUP($D244,schermers!$C:$O,5,FALSE)</f>
        <v>Heren</v>
      </c>
      <c r="Q244" s="1" t="str">
        <f>VLOOKUP($D244,schermers!$C:$O,6,FALSE)</f>
        <v>Floret</v>
      </c>
      <c r="R244" s="1" t="str">
        <f>VLOOKUP(P244,lookups!A:B,2,FALSE)&amp;VLOOKUP(aanmeldingen!Q244,lookups!D:E,2,FALSE)&amp;VLOOKUP(I244,lookups!G:H,2,FALSE)</f>
        <v>HFJ</v>
      </c>
      <c r="S244" s="1" t="str">
        <f>VLOOKUP(E244,wedstrijden!B:G,6,FALSE)</f>
        <v>GBR</v>
      </c>
      <c r="T244" s="1" t="str">
        <f>VLOOKUP($D244,schermers!$C:$O,8,FALSE)</f>
        <v>TWE</v>
      </c>
      <c r="U244" s="1" t="str">
        <f>IFERROR(VLOOKUP($D244,schermers!$C:$O,13,FALSE),"-")</f>
        <v>FIE31082001001</v>
      </c>
      <c r="V244" s="15">
        <f>IFERROR(VLOOKUP(E244,wedstrijden!B:H,7,FALSE),0)</f>
        <v>43407</v>
      </c>
      <c r="W244" s="15">
        <f>IFERROR(VLOOKUP(E244,wedstrijden!B:I,8,FALSE),0)</f>
        <v>43408</v>
      </c>
      <c r="X244" s="94">
        <f>IF(ISERROR(VLOOKUP(I244,lookups!G:I,3,FALSE)),0,IF(VLOOKUP(I244,lookups!G:I,3,FALSE)=0,0,VLOOKUP(I244,lookups!G:I,3,FALSE)))</f>
        <v>800</v>
      </c>
      <c r="Y244" s="54">
        <f t="shared" ca="1" si="47"/>
        <v>999999999</v>
      </c>
      <c r="Z244" s="54">
        <f t="shared" si="48"/>
        <v>93112806</v>
      </c>
      <c r="AA244" s="54">
        <f>IF(LEFT(J244,2)&lt;&gt;"ok","-",IF(M244&lt;&gt;"","-",VLOOKUP(P244&amp;Q244&amp;I244&amp;H244,wedstrijden!A:B,2,FALSE)))</f>
        <v>93</v>
      </c>
      <c r="AB244" s="54">
        <f t="shared" ca="1" si="49"/>
        <v>0</v>
      </c>
      <c r="AC244" s="54">
        <f t="shared" si="50"/>
        <v>1</v>
      </c>
      <c r="AD244" s="54">
        <f t="shared" si="51"/>
        <v>1</v>
      </c>
      <c r="AE244" s="54">
        <f t="shared" si="52"/>
        <v>0</v>
      </c>
      <c r="AF244" s="54">
        <f t="shared" si="53"/>
        <v>1</v>
      </c>
      <c r="AG244" s="54">
        <f t="shared" si="54"/>
        <v>1</v>
      </c>
      <c r="AH244" s="54">
        <f t="shared" si="55"/>
        <v>1</v>
      </c>
      <c r="AI244" s="54">
        <f t="shared" si="56"/>
        <v>1</v>
      </c>
      <c r="AJ244" s="54">
        <f t="shared" si="57"/>
        <v>1</v>
      </c>
      <c r="AK244" s="54">
        <f t="shared" ca="1" si="58"/>
        <v>1</v>
      </c>
      <c r="AL244" s="1" t="str">
        <f>VLOOKUP(D244,schermers!C:T,16,FALSE)</f>
        <v>XXX</v>
      </c>
    </row>
    <row r="245" spans="1:38" x14ac:dyDescent="0.2">
      <c r="A245" s="54">
        <f t="shared" si="59"/>
        <v>243</v>
      </c>
      <c r="B245" s="54">
        <f t="shared" si="45"/>
        <v>134</v>
      </c>
      <c r="C245" s="54" t="str">
        <f t="shared" ca="1" si="46"/>
        <v/>
      </c>
      <c r="D245" s="54">
        <f>VLOOKUP(F245&amp;G245,schermers!B:C,2,FALSE)</f>
        <v>112811</v>
      </c>
      <c r="E245" s="54">
        <f>VLOOKUP(P245&amp;Q245&amp;I245&amp;H245,wedstrijden!A:B,2,FALSE)</f>
        <v>82</v>
      </c>
      <c r="F245" s="41" t="s">
        <v>919</v>
      </c>
      <c r="G245" s="41" t="s">
        <v>798</v>
      </c>
      <c r="H245" s="41" t="s">
        <v>2567</v>
      </c>
      <c r="I245" s="41" t="s">
        <v>936</v>
      </c>
      <c r="J245" s="63" t="s">
        <v>848</v>
      </c>
      <c r="K245" s="16">
        <v>43348</v>
      </c>
      <c r="L245" s="8">
        <v>43373</v>
      </c>
      <c r="O245" s="54">
        <f>VLOOKUP(D245&amp;R245,Ranglijst!D:E,2,FALSE)</f>
        <v>1106</v>
      </c>
      <c r="P245" s="1" t="str">
        <f>VLOOKUP($D245,schermers!$C:$O,5,FALSE)</f>
        <v>Heren</v>
      </c>
      <c r="Q245" s="1" t="str">
        <f>VLOOKUP($D245,schermers!$C:$O,6,FALSE)</f>
        <v>Floret</v>
      </c>
      <c r="R245" s="1" t="str">
        <f>VLOOKUP(P245,lookups!A:B,2,FALSE)&amp;VLOOKUP(aanmeldingen!Q245,lookups!D:E,2,FALSE)&amp;VLOOKUP(I245,lookups!G:H,2,FALSE)</f>
        <v>HFS</v>
      </c>
      <c r="S245" s="1" t="str">
        <f>VLOOKUP(E245,wedstrijden!B:G,6,FALSE)</f>
        <v>FRA</v>
      </c>
      <c r="T245" s="1" t="str">
        <f>VLOOKUP($D245,schermers!$C:$O,8,FALSE)</f>
        <v>HS</v>
      </c>
      <c r="U245" s="1" t="str">
        <f>IFERROR(VLOOKUP($D245,schermers!$C:$O,13,FALSE),"-")</f>
        <v>-</v>
      </c>
      <c r="V245" s="15">
        <f>IFERROR(VLOOKUP(E245,wedstrijden!B:H,7,FALSE),0)</f>
        <v>43400</v>
      </c>
      <c r="W245" s="15">
        <f>IFERROR(VLOOKUP(E245,wedstrijden!B:I,8,FALSE),0)</f>
        <v>43401</v>
      </c>
      <c r="X245" s="94">
        <f>IF(ISERROR(VLOOKUP(I245,lookups!G:I,3,FALSE)),0,IF(VLOOKUP(I245,lookups!G:I,3,FALSE)=0,0,VLOOKUP(I245,lookups!G:I,3,FALSE)))</f>
        <v>0</v>
      </c>
      <c r="Y245" s="54">
        <f t="shared" ca="1" si="47"/>
        <v>999999999</v>
      </c>
      <c r="Z245" s="54">
        <f t="shared" si="48"/>
        <v>82112811</v>
      </c>
      <c r="AA245" s="54">
        <f>IF(LEFT(J245,2)&lt;&gt;"ok","-",IF(M245&lt;&gt;"","-",VLOOKUP(P245&amp;Q245&amp;I245&amp;H245,wedstrijden!A:B,2,FALSE)))</f>
        <v>82</v>
      </c>
      <c r="AB245" s="54">
        <f t="shared" ca="1" si="49"/>
        <v>0</v>
      </c>
      <c r="AC245" s="54">
        <f t="shared" si="50"/>
        <v>1</v>
      </c>
      <c r="AD245" s="54">
        <f t="shared" si="51"/>
        <v>1</v>
      </c>
      <c r="AE245" s="54">
        <f t="shared" si="52"/>
        <v>0</v>
      </c>
      <c r="AF245" s="54">
        <f t="shared" si="53"/>
        <v>1</v>
      </c>
      <c r="AG245" s="54">
        <f t="shared" si="54"/>
        <v>1</v>
      </c>
      <c r="AH245" s="54">
        <f t="shared" si="55"/>
        <v>1</v>
      </c>
      <c r="AI245" s="54">
        <f t="shared" si="56"/>
        <v>1</v>
      </c>
      <c r="AJ245" s="54">
        <f t="shared" si="57"/>
        <v>1</v>
      </c>
      <c r="AK245" s="54">
        <f t="shared" ca="1" si="58"/>
        <v>1</v>
      </c>
      <c r="AL245" s="1" t="str">
        <f>VLOOKUP(D245,schermers!C:T,16,FALSE)</f>
        <v>XXX</v>
      </c>
    </row>
    <row r="246" spans="1:38" x14ac:dyDescent="0.2">
      <c r="A246" s="54">
        <f t="shared" si="59"/>
        <v>244</v>
      </c>
      <c r="B246" s="54">
        <f t="shared" si="45"/>
        <v>135</v>
      </c>
      <c r="C246" s="54" t="str">
        <f t="shared" ca="1" si="46"/>
        <v/>
      </c>
      <c r="D246" s="54">
        <f>VLOOKUP(F246&amp;G246,schermers!B:C,2,FALSE)</f>
        <v>108421</v>
      </c>
      <c r="E246" s="54">
        <f>VLOOKUP(P246&amp;Q246&amp;I246&amp;H246,wedstrijden!A:B,2,FALSE)</f>
        <v>85</v>
      </c>
      <c r="F246" s="41" t="s">
        <v>985</v>
      </c>
      <c r="G246" s="41" t="s">
        <v>66</v>
      </c>
      <c r="H246" s="41" t="s">
        <v>2560</v>
      </c>
      <c r="I246" s="41" t="s">
        <v>936</v>
      </c>
      <c r="J246" s="63" t="s">
        <v>848</v>
      </c>
      <c r="K246" s="16">
        <v>43348</v>
      </c>
      <c r="L246" s="8">
        <v>43386</v>
      </c>
      <c r="O246" s="54">
        <f>VLOOKUP(D246&amp;R246,Ranglijst!D:E,2,FALSE)</f>
        <v>3754</v>
      </c>
      <c r="P246" s="1" t="str">
        <f>VLOOKUP($D246,schermers!$C:$O,5,FALSE)</f>
        <v>Dames</v>
      </c>
      <c r="Q246" s="1" t="str">
        <f>VLOOKUP($D246,schermers!$C:$O,6,FALSE)</f>
        <v>Degen</v>
      </c>
      <c r="R246" s="1" t="str">
        <f>VLOOKUP(P246,lookups!A:B,2,FALSE)&amp;VLOOKUP(aanmeldingen!Q246,lookups!D:E,2,FALSE)&amp;VLOOKUP(I246,lookups!G:H,2,FALSE)</f>
        <v>DDS</v>
      </c>
      <c r="S246" s="1" t="str">
        <f>VLOOKUP(E246,wedstrijden!B:G,6,FALSE)</f>
        <v>FRA</v>
      </c>
      <c r="T246" s="1" t="str">
        <f>VLOOKUP($D246,schermers!$C:$O,8,FALSE)</f>
        <v>ZAI</v>
      </c>
      <c r="U246" s="1" t="str">
        <f>IFERROR(VLOOKUP($D246,schermers!$C:$O,13,FALSE),"-")</f>
        <v>FIE12011992004</v>
      </c>
      <c r="V246" s="15">
        <f>IFERROR(VLOOKUP(E246,wedstrijden!B:H,7,FALSE),0)</f>
        <v>43407</v>
      </c>
      <c r="W246" s="15">
        <f>IFERROR(VLOOKUP(E246,wedstrijden!B:I,8,FALSE),0)</f>
        <v>43408</v>
      </c>
      <c r="X246" s="94">
        <f>IF(ISERROR(VLOOKUP(I246,lookups!G:I,3,FALSE)),0,IF(VLOOKUP(I246,lookups!G:I,3,FALSE)=0,0,VLOOKUP(I246,lookups!G:I,3,FALSE)))</f>
        <v>0</v>
      </c>
      <c r="Y246" s="54">
        <f t="shared" ca="1" si="47"/>
        <v>999999999</v>
      </c>
      <c r="Z246" s="54">
        <f t="shared" si="48"/>
        <v>85108421</v>
      </c>
      <c r="AA246" s="54">
        <f>IF(LEFT(J246,2)&lt;&gt;"ok","-",IF(M246&lt;&gt;"","-",VLOOKUP(P246&amp;Q246&amp;I246&amp;H246,wedstrijden!A:B,2,FALSE)))</f>
        <v>85</v>
      </c>
      <c r="AB246" s="54">
        <f t="shared" ca="1" si="49"/>
        <v>0</v>
      </c>
      <c r="AC246" s="54">
        <f t="shared" si="50"/>
        <v>1</v>
      </c>
      <c r="AD246" s="54">
        <f t="shared" si="51"/>
        <v>1</v>
      </c>
      <c r="AE246" s="54">
        <f t="shared" si="52"/>
        <v>0</v>
      </c>
      <c r="AF246" s="54">
        <f t="shared" si="53"/>
        <v>1</v>
      </c>
      <c r="AG246" s="54">
        <f t="shared" si="54"/>
        <v>1</v>
      </c>
      <c r="AH246" s="54">
        <f t="shared" si="55"/>
        <v>1</v>
      </c>
      <c r="AI246" s="54">
        <f t="shared" si="56"/>
        <v>1</v>
      </c>
      <c r="AJ246" s="54">
        <f t="shared" si="57"/>
        <v>1</v>
      </c>
      <c r="AK246" s="54">
        <f t="shared" ca="1" si="58"/>
        <v>1</v>
      </c>
      <c r="AL246" s="1" t="str">
        <f>VLOOKUP(D246,schermers!C:T,16,FALSE)</f>
        <v>XXX</v>
      </c>
    </row>
    <row r="247" spans="1:38" x14ac:dyDescent="0.2">
      <c r="A247" s="54">
        <f t="shared" si="59"/>
        <v>245</v>
      </c>
      <c r="B247" s="54">
        <f t="shared" si="45"/>
        <v>97</v>
      </c>
      <c r="C247" s="54" t="str">
        <f t="shared" ca="1" si="46"/>
        <v/>
      </c>
      <c r="D247" s="54">
        <f>VLOOKUP(F247&amp;G247,schermers!B:C,2,FALSE)</f>
        <v>111728</v>
      </c>
      <c r="E247" s="54">
        <f>VLOOKUP(P247&amp;Q247&amp;I247&amp;H247,wedstrijden!A:B,2,FALSE)</f>
        <v>48</v>
      </c>
      <c r="F247" s="41" t="s">
        <v>1185</v>
      </c>
      <c r="G247" s="41" t="s">
        <v>1184</v>
      </c>
      <c r="H247" s="41" t="s">
        <v>2550</v>
      </c>
      <c r="I247" s="41" t="s">
        <v>915</v>
      </c>
      <c r="J247" s="63" t="s">
        <v>848</v>
      </c>
      <c r="K247" s="16">
        <v>43348</v>
      </c>
      <c r="L247" s="8">
        <v>43373</v>
      </c>
      <c r="O247" s="54">
        <f>VLOOKUP(D247&amp;R247,Ranglijst!D:E,2,FALSE)</f>
        <v>2516</v>
      </c>
      <c r="P247" s="1" t="str">
        <f>VLOOKUP($D247,schermers!$C:$O,5,FALSE)</f>
        <v>Dames</v>
      </c>
      <c r="Q247" s="1" t="str">
        <f>VLOOKUP($D247,schermers!$C:$O,6,FALSE)</f>
        <v>Sabel</v>
      </c>
      <c r="R247" s="1" t="str">
        <f>VLOOKUP(P247,lookups!A:B,2,FALSE)&amp;VLOOKUP(aanmeldingen!Q247,lookups!D:E,2,FALSE)&amp;VLOOKUP(I247,lookups!G:H,2,FALSE)</f>
        <v>DSC</v>
      </c>
      <c r="S247" s="1" t="str">
        <f>VLOOKUP(E247,wedstrijden!B:G,6,FALSE)</f>
        <v>GBR</v>
      </c>
      <c r="T247" s="1" t="str">
        <f>VLOOKUP($D247,schermers!$C:$O,8,FALSE)</f>
        <v>SUR</v>
      </c>
      <c r="U247" s="1" t="str">
        <f>IFERROR(VLOOKUP($D247,schermers!$C:$O,13,FALSE),"-")</f>
        <v>FIE16042002001</v>
      </c>
      <c r="V247" s="15">
        <f>IFERROR(VLOOKUP(E247,wedstrijden!B:H,7,FALSE),0)</f>
        <v>43386</v>
      </c>
      <c r="W247" s="15">
        <f>IFERROR(VLOOKUP(E247,wedstrijden!B:I,8,FALSE),0)</f>
        <v>43387</v>
      </c>
      <c r="X247" s="94">
        <f>IF(ISERROR(VLOOKUP(I247,lookups!G:I,3,FALSE)),0,IF(VLOOKUP(I247,lookups!G:I,3,FALSE)=0,0,VLOOKUP(I247,lookups!G:I,3,FALSE)))</f>
        <v>500</v>
      </c>
      <c r="Y247" s="54">
        <f t="shared" ca="1" si="47"/>
        <v>999999999</v>
      </c>
      <c r="Z247" s="54">
        <f t="shared" si="48"/>
        <v>48111728</v>
      </c>
      <c r="AA247" s="54">
        <f>IF(LEFT(J247,2)&lt;&gt;"ok","-",IF(M247&lt;&gt;"","-",VLOOKUP(P247&amp;Q247&amp;I247&amp;H247,wedstrijden!A:B,2,FALSE)))</f>
        <v>48</v>
      </c>
      <c r="AB247" s="54">
        <f t="shared" ca="1" si="49"/>
        <v>0</v>
      </c>
      <c r="AC247" s="54">
        <f t="shared" si="50"/>
        <v>1</v>
      </c>
      <c r="AD247" s="54">
        <f t="shared" si="51"/>
        <v>1</v>
      </c>
      <c r="AE247" s="54">
        <f t="shared" si="52"/>
        <v>0</v>
      </c>
      <c r="AF247" s="54">
        <f t="shared" si="53"/>
        <v>1</v>
      </c>
      <c r="AG247" s="54">
        <f t="shared" si="54"/>
        <v>1</v>
      </c>
      <c r="AH247" s="54">
        <f t="shared" si="55"/>
        <v>1</v>
      </c>
      <c r="AI247" s="54">
        <f t="shared" si="56"/>
        <v>1</v>
      </c>
      <c r="AJ247" s="54">
        <f t="shared" si="57"/>
        <v>1</v>
      </c>
      <c r="AK247" s="54">
        <f t="shared" ca="1" si="58"/>
        <v>1</v>
      </c>
      <c r="AL247" s="1" t="str">
        <f>VLOOKUP(D247,schermers!C:T,16,FALSE)</f>
        <v>XXX</v>
      </c>
    </row>
    <row r="248" spans="1:38" x14ac:dyDescent="0.2">
      <c r="A248" s="54">
        <f t="shared" si="59"/>
        <v>246</v>
      </c>
      <c r="B248" s="54">
        <f t="shared" si="45"/>
        <v>100</v>
      </c>
      <c r="C248" s="54" t="str">
        <f t="shared" ca="1" si="46"/>
        <v/>
      </c>
      <c r="D248" s="54">
        <f>VLOOKUP(F248&amp;G248,schermers!B:C,2,FALSE)</f>
        <v>111728</v>
      </c>
      <c r="E248" s="54">
        <f>VLOOKUP(P248&amp;Q248&amp;I248&amp;H248,wedstrijden!A:B,2,FALSE)</f>
        <v>49</v>
      </c>
      <c r="F248" s="41" t="s">
        <v>1185</v>
      </c>
      <c r="G248" s="41" t="s">
        <v>1184</v>
      </c>
      <c r="H248" s="41" t="s">
        <v>2550</v>
      </c>
      <c r="I248" s="41" t="s">
        <v>934</v>
      </c>
      <c r="J248" s="63" t="s">
        <v>848</v>
      </c>
      <c r="K248" s="16">
        <v>43348</v>
      </c>
      <c r="L248" s="8">
        <v>43373</v>
      </c>
      <c r="O248" s="54">
        <f>VLOOKUP(D248&amp;R248,Ranglijst!D:E,2,FALSE)</f>
        <v>2516</v>
      </c>
      <c r="P248" s="1" t="str">
        <f>VLOOKUP($D248,schermers!$C:$O,5,FALSE)</f>
        <v>Dames</v>
      </c>
      <c r="Q248" s="1" t="str">
        <f>VLOOKUP($D248,schermers!$C:$O,6,FALSE)</f>
        <v>Sabel</v>
      </c>
      <c r="R248" s="1" t="str">
        <f>VLOOKUP(P248,lookups!A:B,2,FALSE)&amp;VLOOKUP(aanmeldingen!Q248,lookups!D:E,2,FALSE)&amp;VLOOKUP(I248,lookups!G:H,2,FALSE)</f>
        <v>DSC</v>
      </c>
      <c r="S248" s="1" t="str">
        <f>VLOOKUP(E248,wedstrijden!B:G,6,FALSE)</f>
        <v>GBR</v>
      </c>
      <c r="T248" s="1" t="str">
        <f>VLOOKUP($D248,schermers!$C:$O,8,FALSE)</f>
        <v>SUR</v>
      </c>
      <c r="U248" s="1" t="str">
        <f>IFERROR(VLOOKUP($D248,schermers!$C:$O,13,FALSE),"-")</f>
        <v>FIE16042002001</v>
      </c>
      <c r="V248" s="15">
        <f>IFERROR(VLOOKUP(E248,wedstrijden!B:H,7,FALSE),0)</f>
        <v>43386</v>
      </c>
      <c r="W248" s="15">
        <f>IFERROR(VLOOKUP(E248,wedstrijden!B:I,8,FALSE),0)</f>
        <v>43387</v>
      </c>
      <c r="X248" s="94">
        <f>IF(ISERROR(VLOOKUP(I248,lookups!G:I,3,FALSE)),0,IF(VLOOKUP(I248,lookups!G:I,3,FALSE)=0,0,VLOOKUP(I248,lookups!G:I,3,FALSE)))</f>
        <v>500</v>
      </c>
      <c r="Y248" s="54">
        <f t="shared" ca="1" si="47"/>
        <v>999999999</v>
      </c>
      <c r="Z248" s="54">
        <f t="shared" si="48"/>
        <v>49111728</v>
      </c>
      <c r="AA248" s="54">
        <f>IF(LEFT(J248,2)&lt;&gt;"ok","-",IF(M248&lt;&gt;"","-",VLOOKUP(P248&amp;Q248&amp;I248&amp;H248,wedstrijden!A:B,2,FALSE)))</f>
        <v>49</v>
      </c>
      <c r="AB248" s="54">
        <f t="shared" ca="1" si="49"/>
        <v>0</v>
      </c>
      <c r="AC248" s="54">
        <f t="shared" si="50"/>
        <v>1</v>
      </c>
      <c r="AD248" s="54">
        <f t="shared" si="51"/>
        <v>1</v>
      </c>
      <c r="AE248" s="54">
        <f t="shared" si="52"/>
        <v>0</v>
      </c>
      <c r="AF248" s="54">
        <f t="shared" si="53"/>
        <v>1</v>
      </c>
      <c r="AG248" s="54">
        <f t="shared" si="54"/>
        <v>0</v>
      </c>
      <c r="AH248" s="54">
        <f t="shared" si="55"/>
        <v>0</v>
      </c>
      <c r="AI248" s="54">
        <f t="shared" si="56"/>
        <v>0</v>
      </c>
      <c r="AJ248" s="54">
        <f t="shared" si="57"/>
        <v>0</v>
      </c>
      <c r="AK248" s="54">
        <f t="shared" ca="1" si="58"/>
        <v>0</v>
      </c>
      <c r="AL248" s="1" t="str">
        <f>VLOOKUP(D248,schermers!C:T,16,FALSE)</f>
        <v>XXX</v>
      </c>
    </row>
    <row r="249" spans="1:38" x14ac:dyDescent="0.2">
      <c r="A249" s="54">
        <f t="shared" si="59"/>
        <v>247</v>
      </c>
      <c r="B249" s="54">
        <f t="shared" si="45"/>
        <v>214</v>
      </c>
      <c r="C249" s="54" t="str">
        <f t="shared" ca="1" si="46"/>
        <v/>
      </c>
      <c r="D249" s="54">
        <f>VLOOKUP(F249&amp;G249,schermers!B:C,2,FALSE)</f>
        <v>114922</v>
      </c>
      <c r="E249" s="54">
        <f>VLOOKUP(P249&amp;Q249&amp;I249&amp;H249,wedstrijden!A:B,2,FALSE)</f>
        <v>138</v>
      </c>
      <c r="F249" s="41" t="s">
        <v>2178</v>
      </c>
      <c r="G249" s="41" t="s">
        <v>2180</v>
      </c>
      <c r="H249" s="41" t="s">
        <v>492</v>
      </c>
      <c r="I249" s="41" t="s">
        <v>915</v>
      </c>
      <c r="J249" s="63" t="s">
        <v>848</v>
      </c>
      <c r="K249" s="16">
        <v>43346</v>
      </c>
      <c r="L249" s="8">
        <v>43386</v>
      </c>
      <c r="O249" s="54">
        <f>VLOOKUP(D249&amp;R249,Ranglijst!D:E,2,FALSE)</f>
        <v>1520</v>
      </c>
      <c r="P249" s="1" t="str">
        <f>VLOOKUP($D249,schermers!$C:$O,5,FALSE)</f>
        <v>Heren</v>
      </c>
      <c r="Q249" s="1" t="str">
        <f>VLOOKUP($D249,schermers!$C:$O,6,FALSE)</f>
        <v>Degen</v>
      </c>
      <c r="R249" s="1" t="str">
        <f>VLOOKUP(P249,lookups!A:B,2,FALSE)&amp;VLOOKUP(aanmeldingen!Q249,lookups!D:E,2,FALSE)&amp;VLOOKUP(I249,lookups!G:H,2,FALSE)</f>
        <v>HDC</v>
      </c>
      <c r="S249" s="1" t="str">
        <f>VLOOKUP(E249,wedstrijden!B:G,6,FALSE)</f>
        <v>GER</v>
      </c>
      <c r="T249" s="1" t="str">
        <f>VLOOKUP($D249,schermers!$C:$O,8,FALSE)</f>
        <v>DBO</v>
      </c>
      <c r="U249" s="1" t="str">
        <f>IFERROR(VLOOKUP($D249,schermers!$C:$O,13,FALSE),"-")</f>
        <v>-</v>
      </c>
      <c r="V249" s="15">
        <f>IFERROR(VLOOKUP(E249,wedstrijden!B:H,7,FALSE),0)</f>
        <v>43428</v>
      </c>
      <c r="W249" s="15">
        <f>IFERROR(VLOOKUP(E249,wedstrijden!B:I,8,FALSE),0)</f>
        <v>43429</v>
      </c>
      <c r="X249" s="94">
        <f>IF(ISERROR(VLOOKUP(I249,lookups!G:I,3,FALSE)),0,IF(VLOOKUP(I249,lookups!G:I,3,FALSE)=0,0,VLOOKUP(I249,lookups!G:I,3,FALSE)))</f>
        <v>500</v>
      </c>
      <c r="Y249" s="54">
        <f t="shared" ca="1" si="47"/>
        <v>999999999</v>
      </c>
      <c r="Z249" s="54">
        <f t="shared" si="48"/>
        <v>138114922</v>
      </c>
      <c r="AA249" s="54">
        <f>IF(LEFT(J249,2)&lt;&gt;"ok","-",IF(M249&lt;&gt;"","-",VLOOKUP(P249&amp;Q249&amp;I249&amp;H249,wedstrijden!A:B,2,FALSE)))</f>
        <v>138</v>
      </c>
      <c r="AB249" s="54">
        <f t="shared" ca="1" si="49"/>
        <v>0</v>
      </c>
      <c r="AC249" s="54">
        <f t="shared" si="50"/>
        <v>1</v>
      </c>
      <c r="AD249" s="54">
        <f t="shared" si="51"/>
        <v>1</v>
      </c>
      <c r="AE249" s="54">
        <f t="shared" si="52"/>
        <v>0</v>
      </c>
      <c r="AF249" s="54">
        <f t="shared" si="53"/>
        <v>1</v>
      </c>
      <c r="AG249" s="54">
        <f t="shared" si="54"/>
        <v>1</v>
      </c>
      <c r="AH249" s="54">
        <f t="shared" si="55"/>
        <v>1</v>
      </c>
      <c r="AI249" s="54">
        <f t="shared" si="56"/>
        <v>1</v>
      </c>
      <c r="AJ249" s="54">
        <f t="shared" si="57"/>
        <v>1</v>
      </c>
      <c r="AK249" s="54">
        <f t="shared" ca="1" si="58"/>
        <v>1</v>
      </c>
      <c r="AL249" s="1" t="str">
        <f>VLOOKUP(D249,schermers!C:T,16,FALSE)</f>
        <v>XXX</v>
      </c>
    </row>
    <row r="250" spans="1:38" x14ac:dyDescent="0.2">
      <c r="A250" s="54">
        <f t="shared" si="59"/>
        <v>248</v>
      </c>
      <c r="B250" s="54">
        <f t="shared" si="45"/>
        <v>210</v>
      </c>
      <c r="C250" s="54" t="str">
        <f t="shared" ca="1" si="46"/>
        <v/>
      </c>
      <c r="D250" s="54">
        <f>VLOOKUP(F250&amp;G250,schermers!B:C,2,FALSE)</f>
        <v>114044</v>
      </c>
      <c r="E250" s="54">
        <f>VLOOKUP(P250&amp;Q250&amp;I250&amp;H250,wedstrijden!A:B,2,FALSE)</f>
        <v>138</v>
      </c>
      <c r="F250" s="41" t="s">
        <v>2179</v>
      </c>
      <c r="G250" s="41" t="s">
        <v>1319</v>
      </c>
      <c r="H250" s="41" t="s">
        <v>492</v>
      </c>
      <c r="I250" s="41" t="s">
        <v>915</v>
      </c>
      <c r="J250" s="63" t="s">
        <v>848</v>
      </c>
      <c r="K250" s="16">
        <v>43347</v>
      </c>
      <c r="L250" s="8">
        <v>43386</v>
      </c>
      <c r="O250" s="54">
        <f>VLOOKUP(D250&amp;R250,Ranglijst!D:E,2,FALSE)</f>
        <v>722</v>
      </c>
      <c r="P250" s="1" t="str">
        <f>VLOOKUP($D250,schermers!$C:$O,5,FALSE)</f>
        <v>Heren</v>
      </c>
      <c r="Q250" s="1" t="str">
        <f>VLOOKUP($D250,schermers!$C:$O,6,FALSE)</f>
        <v>Degen</v>
      </c>
      <c r="R250" s="1" t="str">
        <f>VLOOKUP(P250,lookups!A:B,2,FALSE)&amp;VLOOKUP(aanmeldingen!Q250,lookups!D:E,2,FALSE)&amp;VLOOKUP(I250,lookups!G:H,2,FALSE)</f>
        <v>HDC</v>
      </c>
      <c r="S250" s="1" t="str">
        <f>VLOOKUP(E250,wedstrijden!B:G,6,FALSE)</f>
        <v>GER</v>
      </c>
      <c r="T250" s="1" t="str">
        <f>VLOOKUP($D250,schermers!$C:$O,8,FALSE)</f>
        <v>DBO</v>
      </c>
      <c r="U250" s="1" t="str">
        <f>IFERROR(VLOOKUP($D250,schermers!$C:$O,13,FALSE),"-")</f>
        <v>-</v>
      </c>
      <c r="V250" s="15">
        <f>IFERROR(VLOOKUP(E250,wedstrijden!B:H,7,FALSE),0)</f>
        <v>43428</v>
      </c>
      <c r="W250" s="15">
        <f>IFERROR(VLOOKUP(E250,wedstrijden!B:I,8,FALSE),0)</f>
        <v>43429</v>
      </c>
      <c r="X250" s="94">
        <f>IF(ISERROR(VLOOKUP(I250,lookups!G:I,3,FALSE)),0,IF(VLOOKUP(I250,lookups!G:I,3,FALSE)=0,0,VLOOKUP(I250,lookups!G:I,3,FALSE)))</f>
        <v>500</v>
      </c>
      <c r="Y250" s="54">
        <f t="shared" ca="1" si="47"/>
        <v>999999999</v>
      </c>
      <c r="Z250" s="54">
        <f t="shared" si="48"/>
        <v>138114044</v>
      </c>
      <c r="AA250" s="54">
        <f>IF(LEFT(J250,2)&lt;&gt;"ok","-",IF(M250&lt;&gt;"","-",VLOOKUP(P250&amp;Q250&amp;I250&amp;H250,wedstrijden!A:B,2,FALSE)))</f>
        <v>138</v>
      </c>
      <c r="AB250" s="54">
        <f t="shared" ca="1" si="49"/>
        <v>0</v>
      </c>
      <c r="AC250" s="54">
        <f t="shared" si="50"/>
        <v>1</v>
      </c>
      <c r="AD250" s="54">
        <f t="shared" si="51"/>
        <v>1</v>
      </c>
      <c r="AE250" s="54">
        <f t="shared" si="52"/>
        <v>0</v>
      </c>
      <c r="AF250" s="54">
        <f t="shared" si="53"/>
        <v>1</v>
      </c>
      <c r="AG250" s="54">
        <f t="shared" si="54"/>
        <v>1</v>
      </c>
      <c r="AH250" s="54">
        <f t="shared" si="55"/>
        <v>1</v>
      </c>
      <c r="AI250" s="54">
        <f t="shared" si="56"/>
        <v>1</v>
      </c>
      <c r="AJ250" s="54">
        <f t="shared" si="57"/>
        <v>1</v>
      </c>
      <c r="AK250" s="54">
        <f t="shared" ca="1" si="58"/>
        <v>1</v>
      </c>
      <c r="AL250" s="1" t="str">
        <f>VLOOKUP(D250,schermers!C:T,16,FALSE)</f>
        <v>XXX</v>
      </c>
    </row>
    <row r="251" spans="1:38" x14ac:dyDescent="0.2">
      <c r="A251" s="54">
        <f t="shared" si="59"/>
        <v>249</v>
      </c>
      <c r="B251" s="54">
        <f t="shared" si="45"/>
        <v>300</v>
      </c>
      <c r="C251" s="54" t="str">
        <f t="shared" ca="1" si="46"/>
        <v/>
      </c>
      <c r="D251" s="54">
        <f>VLOOKUP(F251&amp;G251,schermers!B:C,2,FALSE)</f>
        <v>112806</v>
      </c>
      <c r="E251" s="54">
        <f>VLOOKUP(P251&amp;Q251&amp;I251&amp;H251,wedstrijden!A:B,2,FALSE)</f>
        <v>173</v>
      </c>
      <c r="F251" s="41" t="s">
        <v>1009</v>
      </c>
      <c r="G251" s="41" t="s">
        <v>1010</v>
      </c>
      <c r="H251" s="41" t="s">
        <v>2568</v>
      </c>
      <c r="I251" s="41" t="s">
        <v>936</v>
      </c>
      <c r="J251" s="63" t="s">
        <v>848</v>
      </c>
      <c r="K251" s="16">
        <v>43348</v>
      </c>
      <c r="L251" s="8">
        <v>43408</v>
      </c>
      <c r="O251" s="54">
        <f>VLOOKUP(D251&amp;R251,Ranglijst!D:E,2,FALSE)</f>
        <v>1683</v>
      </c>
      <c r="P251" s="1" t="str">
        <f>VLOOKUP($D251,schermers!$C:$O,5,FALSE)</f>
        <v>Heren</v>
      </c>
      <c r="Q251" s="1" t="str">
        <f>VLOOKUP($D251,schermers!$C:$O,6,FALSE)</f>
        <v>Floret</v>
      </c>
      <c r="R251" s="1" t="str">
        <f>VLOOKUP(P251,lookups!A:B,2,FALSE)&amp;VLOOKUP(aanmeldingen!Q251,lookups!D:E,2,FALSE)&amp;VLOOKUP(I251,lookups!G:H,2,FALSE)</f>
        <v>HFS</v>
      </c>
      <c r="S251" s="1" t="str">
        <f>VLOOKUP(E251,wedstrijden!B:G,6,FALSE)</f>
        <v>GER</v>
      </c>
      <c r="T251" s="1" t="str">
        <f>VLOOKUP($D251,schermers!$C:$O,8,FALSE)</f>
        <v>TWE</v>
      </c>
      <c r="U251" s="1" t="str">
        <f>IFERROR(VLOOKUP($D251,schermers!$C:$O,13,FALSE),"-")</f>
        <v>FIE31082001001</v>
      </c>
      <c r="V251" s="15">
        <f>IFERROR(VLOOKUP(E251,wedstrijden!B:H,7,FALSE),0)</f>
        <v>43442</v>
      </c>
      <c r="W251" s="15">
        <f>IFERROR(VLOOKUP(E251,wedstrijden!B:I,8,FALSE),0)</f>
        <v>43443</v>
      </c>
      <c r="X251" s="94">
        <f>IF(ISERROR(VLOOKUP(I251,lookups!G:I,3,FALSE)),0,IF(VLOOKUP(I251,lookups!G:I,3,FALSE)=0,0,VLOOKUP(I251,lookups!G:I,3,FALSE)))</f>
        <v>0</v>
      </c>
      <c r="Y251" s="54">
        <f t="shared" ca="1" si="47"/>
        <v>999999999</v>
      </c>
      <c r="Z251" s="54">
        <f t="shared" si="48"/>
        <v>173112806</v>
      </c>
      <c r="AA251" s="54">
        <f>IF(LEFT(J251,2)&lt;&gt;"ok","-",IF(M251&lt;&gt;"","-",VLOOKUP(P251&amp;Q251&amp;I251&amp;H251,wedstrijden!A:B,2,FALSE)))</f>
        <v>173</v>
      </c>
      <c r="AB251" s="54">
        <f t="shared" ca="1" si="49"/>
        <v>0</v>
      </c>
      <c r="AC251" s="54">
        <f t="shared" si="50"/>
        <v>1</v>
      </c>
      <c r="AD251" s="54">
        <f t="shared" si="51"/>
        <v>1</v>
      </c>
      <c r="AE251" s="54">
        <f t="shared" si="52"/>
        <v>0</v>
      </c>
      <c r="AF251" s="54">
        <f t="shared" si="53"/>
        <v>1</v>
      </c>
      <c r="AG251" s="54">
        <f t="shared" si="54"/>
        <v>1</v>
      </c>
      <c r="AH251" s="54">
        <f t="shared" si="55"/>
        <v>1</v>
      </c>
      <c r="AI251" s="54">
        <f t="shared" si="56"/>
        <v>1</v>
      </c>
      <c r="AJ251" s="54">
        <f t="shared" si="57"/>
        <v>1</v>
      </c>
      <c r="AK251" s="54">
        <f t="shared" ca="1" si="58"/>
        <v>1</v>
      </c>
      <c r="AL251" s="1" t="str">
        <f>VLOOKUP(D251,schermers!C:T,16,FALSE)</f>
        <v>XXX</v>
      </c>
    </row>
    <row r="252" spans="1:38" x14ac:dyDescent="0.2">
      <c r="A252" s="54">
        <f t="shared" si="59"/>
        <v>250</v>
      </c>
      <c r="B252" s="54">
        <f t="shared" si="45"/>
        <v>169</v>
      </c>
      <c r="C252" s="54" t="str">
        <f t="shared" ca="1" si="46"/>
        <v/>
      </c>
      <c r="D252" s="54">
        <f>VLOOKUP(F252&amp;G252,schermers!B:C,2,FALSE)</f>
        <v>112806</v>
      </c>
      <c r="E252" s="54">
        <f>VLOOKUP(P252&amp;Q252&amp;I252&amp;H252,wedstrijden!A:B,2,FALSE)</f>
        <v>94</v>
      </c>
      <c r="F252" s="41" t="s">
        <v>1009</v>
      </c>
      <c r="G252" s="41" t="s">
        <v>1010</v>
      </c>
      <c r="H252" s="41" t="s">
        <v>2550</v>
      </c>
      <c r="I252" s="41" t="s">
        <v>936</v>
      </c>
      <c r="J252" s="63" t="s">
        <v>848</v>
      </c>
      <c r="K252" s="16">
        <v>43348</v>
      </c>
      <c r="L252" s="8">
        <v>43386</v>
      </c>
      <c r="O252" s="54">
        <f>VLOOKUP(D252&amp;R252,Ranglijst!D:E,2,FALSE)</f>
        <v>1683</v>
      </c>
      <c r="P252" s="1" t="str">
        <f>VLOOKUP($D252,schermers!$C:$O,5,FALSE)</f>
        <v>Heren</v>
      </c>
      <c r="Q252" s="1" t="str">
        <f>VLOOKUP($D252,schermers!$C:$O,6,FALSE)</f>
        <v>Floret</v>
      </c>
      <c r="R252" s="1" t="str">
        <f>VLOOKUP(P252,lookups!A:B,2,FALSE)&amp;VLOOKUP(aanmeldingen!Q252,lookups!D:E,2,FALSE)&amp;VLOOKUP(I252,lookups!G:H,2,FALSE)</f>
        <v>HFS</v>
      </c>
      <c r="S252" s="1" t="str">
        <f>VLOOKUP(E252,wedstrijden!B:G,6,FALSE)</f>
        <v>GBR</v>
      </c>
      <c r="T252" s="1" t="str">
        <f>VLOOKUP($D252,schermers!$C:$O,8,FALSE)</f>
        <v>TWE</v>
      </c>
      <c r="U252" s="1" t="str">
        <f>IFERROR(VLOOKUP($D252,schermers!$C:$O,13,FALSE),"-")</f>
        <v>FIE31082001001</v>
      </c>
      <c r="V252" s="15">
        <f>IFERROR(VLOOKUP(E252,wedstrijden!B:H,7,FALSE),0)</f>
        <v>43407</v>
      </c>
      <c r="W252" s="15">
        <f>IFERROR(VLOOKUP(E252,wedstrijden!B:I,8,FALSE),0)</f>
        <v>43408</v>
      </c>
      <c r="X252" s="94">
        <f>IF(ISERROR(VLOOKUP(I252,lookups!G:I,3,FALSE)),0,IF(VLOOKUP(I252,lookups!G:I,3,FALSE)=0,0,VLOOKUP(I252,lookups!G:I,3,FALSE)))</f>
        <v>0</v>
      </c>
      <c r="Y252" s="54">
        <f t="shared" ca="1" si="47"/>
        <v>999999999</v>
      </c>
      <c r="Z252" s="54">
        <f t="shared" si="48"/>
        <v>94112806</v>
      </c>
      <c r="AA252" s="54">
        <f>IF(LEFT(J252,2)&lt;&gt;"ok","-",IF(M252&lt;&gt;"","-",VLOOKUP(P252&amp;Q252&amp;I252&amp;H252,wedstrijden!A:B,2,FALSE)))</f>
        <v>94</v>
      </c>
      <c r="AB252" s="54">
        <f t="shared" ca="1" si="49"/>
        <v>0</v>
      </c>
      <c r="AC252" s="54">
        <f t="shared" si="50"/>
        <v>1</v>
      </c>
      <c r="AD252" s="54">
        <f t="shared" si="51"/>
        <v>1</v>
      </c>
      <c r="AE252" s="54">
        <f t="shared" si="52"/>
        <v>0</v>
      </c>
      <c r="AF252" s="54">
        <f t="shared" si="53"/>
        <v>1</v>
      </c>
      <c r="AG252" s="54">
        <f t="shared" si="54"/>
        <v>1</v>
      </c>
      <c r="AH252" s="54">
        <f t="shared" si="55"/>
        <v>1</v>
      </c>
      <c r="AI252" s="54">
        <f t="shared" si="56"/>
        <v>1</v>
      </c>
      <c r="AJ252" s="54">
        <f t="shared" si="57"/>
        <v>1</v>
      </c>
      <c r="AK252" s="54">
        <f t="shared" ca="1" si="58"/>
        <v>1</v>
      </c>
      <c r="AL252" s="1" t="str">
        <f>VLOOKUP(D252,schermers!C:T,16,FALSE)</f>
        <v>XXX</v>
      </c>
    </row>
    <row r="253" spans="1:38" x14ac:dyDescent="0.2">
      <c r="A253" s="54">
        <f t="shared" si="59"/>
        <v>251</v>
      </c>
      <c r="B253" s="54">
        <f t="shared" si="45"/>
        <v>353</v>
      </c>
      <c r="C253" s="54" t="str">
        <f t="shared" ca="1" si="46"/>
        <v/>
      </c>
      <c r="D253" s="54">
        <f>VLOOKUP(F253&amp;G253,schermers!B:C,2,FALSE)</f>
        <v>112806</v>
      </c>
      <c r="E253" s="54">
        <f>VLOOKUP(P253&amp;Q253&amp;I253&amp;H253,wedstrijden!A:B,2,FALSE)</f>
        <v>197</v>
      </c>
      <c r="F253" s="41" t="s">
        <v>1009</v>
      </c>
      <c r="G253" s="41" t="s">
        <v>1010</v>
      </c>
      <c r="H253" s="41" t="s">
        <v>879</v>
      </c>
      <c r="I253" s="41" t="s">
        <v>480</v>
      </c>
      <c r="J253" s="63" t="s">
        <v>848</v>
      </c>
      <c r="K253" s="16">
        <v>43348</v>
      </c>
      <c r="L253" s="8">
        <v>43440</v>
      </c>
      <c r="O253" s="54">
        <f>VLOOKUP(D253&amp;R253,Ranglijst!D:E,2,FALSE)</f>
        <v>2270</v>
      </c>
      <c r="P253" s="1" t="str">
        <f>VLOOKUP($D253,schermers!$C:$O,5,FALSE)</f>
        <v>Heren</v>
      </c>
      <c r="Q253" s="1" t="str">
        <f>VLOOKUP($D253,schermers!$C:$O,6,FALSE)</f>
        <v>Floret</v>
      </c>
      <c r="R253" s="1" t="str">
        <f>VLOOKUP(P253,lookups!A:B,2,FALSE)&amp;VLOOKUP(aanmeldingen!Q253,lookups!D:E,2,FALSE)&amp;VLOOKUP(I253,lookups!G:H,2,FALSE)</f>
        <v>HFJ</v>
      </c>
      <c r="S253" s="1" t="str">
        <f>VLOOKUP(E253,wedstrijden!B:G,6,FALSE)</f>
        <v>ITA</v>
      </c>
      <c r="T253" s="1" t="str">
        <f>VLOOKUP($D253,schermers!$C:$O,8,FALSE)</f>
        <v>TWE</v>
      </c>
      <c r="U253" s="1" t="str">
        <f>IFERROR(VLOOKUP($D253,schermers!$C:$O,13,FALSE),"-")</f>
        <v>FIE31082001001</v>
      </c>
      <c r="V253" s="15">
        <f>IFERROR(VLOOKUP(E253,wedstrijden!B:H,7,FALSE),0)</f>
        <v>43470</v>
      </c>
      <c r="W253" s="15">
        <f>IFERROR(VLOOKUP(E253,wedstrijden!B:I,8,FALSE),0)</f>
        <v>43471</v>
      </c>
      <c r="X253" s="94">
        <f>IF(ISERROR(VLOOKUP(I253,lookups!G:I,3,FALSE)),0,IF(VLOOKUP(I253,lookups!G:I,3,FALSE)=0,0,VLOOKUP(I253,lookups!G:I,3,FALSE)))</f>
        <v>800</v>
      </c>
      <c r="Y253" s="54">
        <f t="shared" ca="1" si="47"/>
        <v>999999999</v>
      </c>
      <c r="Z253" s="54">
        <f t="shared" si="48"/>
        <v>197112806</v>
      </c>
      <c r="AA253" s="54">
        <f>IF(LEFT(J253,2)&lt;&gt;"ok","-",IF(M253&lt;&gt;"","-",VLOOKUP(P253&amp;Q253&amp;I253&amp;H253,wedstrijden!A:B,2,FALSE)))</f>
        <v>197</v>
      </c>
      <c r="AB253" s="54">
        <f t="shared" ca="1" si="49"/>
        <v>0</v>
      </c>
      <c r="AC253" s="54">
        <f t="shared" si="50"/>
        <v>1</v>
      </c>
      <c r="AD253" s="54">
        <f t="shared" si="51"/>
        <v>1</v>
      </c>
      <c r="AE253" s="54">
        <f t="shared" si="52"/>
        <v>0</v>
      </c>
      <c r="AF253" s="54">
        <f t="shared" si="53"/>
        <v>1</v>
      </c>
      <c r="AG253" s="54">
        <f t="shared" si="54"/>
        <v>1</v>
      </c>
      <c r="AH253" s="54">
        <f t="shared" si="55"/>
        <v>1</v>
      </c>
      <c r="AI253" s="54">
        <f t="shared" si="56"/>
        <v>1</v>
      </c>
      <c r="AJ253" s="54">
        <f t="shared" si="57"/>
        <v>1</v>
      </c>
      <c r="AK253" s="54">
        <f t="shared" ca="1" si="58"/>
        <v>1</v>
      </c>
      <c r="AL253" s="1" t="str">
        <f>VLOOKUP(D253,schermers!C:T,16,FALSE)</f>
        <v>XXX</v>
      </c>
    </row>
    <row r="254" spans="1:38" x14ac:dyDescent="0.2">
      <c r="A254" s="54">
        <f t="shared" si="59"/>
        <v>252</v>
      </c>
      <c r="B254" s="54">
        <f t="shared" si="45"/>
        <v>96</v>
      </c>
      <c r="C254" s="54" t="str">
        <f t="shared" ca="1" si="46"/>
        <v/>
      </c>
      <c r="D254" s="54">
        <f>VLOOKUP(F254&amp;G254,schermers!B:C,2,FALSE)</f>
        <v>112806</v>
      </c>
      <c r="E254" s="54">
        <f>VLOOKUP(P254&amp;Q254&amp;I254&amp;H254,wedstrijden!A:B,2,FALSE)</f>
        <v>42</v>
      </c>
      <c r="F254" s="41" t="s">
        <v>1009</v>
      </c>
      <c r="G254" s="41" t="s">
        <v>1010</v>
      </c>
      <c r="H254" s="41" t="s">
        <v>2549</v>
      </c>
      <c r="I254" s="41" t="s">
        <v>1091</v>
      </c>
      <c r="J254" s="63" t="s">
        <v>848</v>
      </c>
      <c r="K254" s="16">
        <v>43348</v>
      </c>
      <c r="L254" s="8">
        <v>43370</v>
      </c>
      <c r="O254" s="54">
        <f>VLOOKUP(D254&amp;R254,Ranglijst!D:E,2,FALSE)</f>
        <v>1683</v>
      </c>
      <c r="P254" s="1" t="str">
        <f>VLOOKUP($D254,schermers!$C:$O,5,FALSE)</f>
        <v>Heren</v>
      </c>
      <c r="Q254" s="1" t="str">
        <f>VLOOKUP($D254,schermers!$C:$O,6,FALSE)</f>
        <v>Floret</v>
      </c>
      <c r="R254" s="1" t="str">
        <f>VLOOKUP(P254,lookups!A:B,2,FALSE)&amp;VLOOKUP(aanmeldingen!Q254,lookups!D:E,2,FALSE)&amp;VLOOKUP(I254,lookups!G:H,2,FALSE)</f>
        <v>HFS</v>
      </c>
      <c r="S254" s="1" t="str">
        <f>VLOOKUP(E254,wedstrijden!B:G,6,FALSE)</f>
        <v>DEN</v>
      </c>
      <c r="T254" s="1" t="str">
        <f>VLOOKUP($D254,schermers!$C:$O,8,FALSE)</f>
        <v>TWE</v>
      </c>
      <c r="U254" s="1" t="str">
        <f>IFERROR(VLOOKUP($D254,schermers!$C:$O,13,FALSE),"-")</f>
        <v>FIE31082001001</v>
      </c>
      <c r="V254" s="15">
        <f>IFERROR(VLOOKUP(E254,wedstrijden!B:H,7,FALSE),0)</f>
        <v>43379</v>
      </c>
      <c r="W254" s="15">
        <f>IFERROR(VLOOKUP(E254,wedstrijden!B:I,8,FALSE),0)</f>
        <v>43380</v>
      </c>
      <c r="X254" s="94">
        <f>IF(ISERROR(VLOOKUP(I254,lookups!G:I,3,FALSE)),0,IF(VLOOKUP(I254,lookups!G:I,3,FALSE)=0,0,VLOOKUP(I254,lookups!G:I,3,FALSE)))</f>
        <v>500</v>
      </c>
      <c r="Y254" s="54">
        <f t="shared" ca="1" si="47"/>
        <v>999999999</v>
      </c>
      <c r="Z254" s="54">
        <f t="shared" si="48"/>
        <v>42112806</v>
      </c>
      <c r="AA254" s="54">
        <f>IF(LEFT(J254,2)&lt;&gt;"ok","-",IF(M254&lt;&gt;"","-",VLOOKUP(P254&amp;Q254&amp;I254&amp;H254,wedstrijden!A:B,2,FALSE)))</f>
        <v>42</v>
      </c>
      <c r="AB254" s="54">
        <f t="shared" ca="1" si="49"/>
        <v>0</v>
      </c>
      <c r="AC254" s="54">
        <f t="shared" si="50"/>
        <v>1</v>
      </c>
      <c r="AD254" s="54">
        <f t="shared" si="51"/>
        <v>1</v>
      </c>
      <c r="AE254" s="54">
        <f t="shared" si="52"/>
        <v>0</v>
      </c>
      <c r="AF254" s="54">
        <f t="shared" si="53"/>
        <v>1</v>
      </c>
      <c r="AG254" s="54">
        <f t="shared" si="54"/>
        <v>1</v>
      </c>
      <c r="AH254" s="54">
        <f t="shared" si="55"/>
        <v>1</v>
      </c>
      <c r="AI254" s="54">
        <f t="shared" si="56"/>
        <v>1</v>
      </c>
      <c r="AJ254" s="54">
        <f t="shared" si="57"/>
        <v>1</v>
      </c>
      <c r="AK254" s="54">
        <f t="shared" ca="1" si="58"/>
        <v>1</v>
      </c>
      <c r="AL254" s="1" t="str">
        <f>VLOOKUP(D254,schermers!C:T,16,FALSE)</f>
        <v>XXX</v>
      </c>
    </row>
    <row r="255" spans="1:38" x14ac:dyDescent="0.2">
      <c r="A255" s="54">
        <f t="shared" si="59"/>
        <v>253</v>
      </c>
      <c r="B255" s="54">
        <f t="shared" si="45"/>
        <v>506</v>
      </c>
      <c r="C255" s="54" t="str">
        <f t="shared" ca="1" si="46"/>
        <v/>
      </c>
      <c r="D255" s="54">
        <f>VLOOKUP(F255&amp;G255,schermers!B:C,2,FALSE)</f>
        <v>112806</v>
      </c>
      <c r="E255" s="54">
        <f>VLOOKUP(P255&amp;Q255&amp;I255&amp;H255,wedstrijden!A:B,2,FALSE)</f>
        <v>283</v>
      </c>
      <c r="F255" s="41" t="s">
        <v>1009</v>
      </c>
      <c r="G255" s="41" t="s">
        <v>1010</v>
      </c>
      <c r="H255" s="41" t="s">
        <v>913</v>
      </c>
      <c r="I255" s="41" t="s">
        <v>480</v>
      </c>
      <c r="J255" s="63" t="s">
        <v>848</v>
      </c>
      <c r="K255" s="16">
        <v>43348</v>
      </c>
      <c r="L255" s="8">
        <v>43469</v>
      </c>
      <c r="O255" s="54">
        <f>VLOOKUP(D255&amp;R255,Ranglijst!D:E,2,FALSE)</f>
        <v>2270</v>
      </c>
      <c r="P255" s="1" t="str">
        <f>VLOOKUP($D255,schermers!$C:$O,5,FALSE)</f>
        <v>Heren</v>
      </c>
      <c r="Q255" s="1" t="str">
        <f>VLOOKUP($D255,schermers!$C:$O,6,FALSE)</f>
        <v>Floret</v>
      </c>
      <c r="R255" s="1" t="str">
        <f>VLOOKUP(P255,lookups!A:B,2,FALSE)&amp;VLOOKUP(aanmeldingen!Q255,lookups!D:E,2,FALSE)&amp;VLOOKUP(I255,lookups!G:H,2,FALSE)</f>
        <v>HFJ</v>
      </c>
      <c r="S255" s="1" t="str">
        <f>VLOOKUP(E255,wedstrijden!B:G,6,FALSE)</f>
        <v>ESP</v>
      </c>
      <c r="T255" s="1" t="str">
        <f>VLOOKUP($D255,schermers!$C:$O,8,FALSE)</f>
        <v>TWE</v>
      </c>
      <c r="U255" s="1" t="str">
        <f>IFERROR(VLOOKUP($D255,schermers!$C:$O,13,FALSE),"-")</f>
        <v>FIE31082001001</v>
      </c>
      <c r="V255" s="15">
        <f>IFERROR(VLOOKUP(E255,wedstrijden!B:H,7,FALSE),0)</f>
        <v>43512</v>
      </c>
      <c r="W255" s="15">
        <f>IFERROR(VLOOKUP(E255,wedstrijden!B:I,8,FALSE),0)</f>
        <v>43512</v>
      </c>
      <c r="X255" s="94">
        <f>IF(ISERROR(VLOOKUP(I255,lookups!G:I,3,FALSE)),0,IF(VLOOKUP(I255,lookups!G:I,3,FALSE)=0,0,VLOOKUP(I255,lookups!G:I,3,FALSE)))</f>
        <v>800</v>
      </c>
      <c r="Y255" s="54">
        <f t="shared" ca="1" si="47"/>
        <v>999999999</v>
      </c>
      <c r="Z255" s="54">
        <f t="shared" si="48"/>
        <v>283112806</v>
      </c>
      <c r="AA255" s="54">
        <f>IF(LEFT(J255,2)&lt;&gt;"ok","-",IF(M255&lt;&gt;"","-",VLOOKUP(P255&amp;Q255&amp;I255&amp;H255,wedstrijden!A:B,2,FALSE)))</f>
        <v>283</v>
      </c>
      <c r="AB255" s="54">
        <f t="shared" ca="1" si="49"/>
        <v>0</v>
      </c>
      <c r="AC255" s="54">
        <f t="shared" si="50"/>
        <v>1</v>
      </c>
      <c r="AD255" s="54">
        <f t="shared" si="51"/>
        <v>1</v>
      </c>
      <c r="AE255" s="54">
        <f t="shared" si="52"/>
        <v>0</v>
      </c>
      <c r="AF255" s="54">
        <f t="shared" si="53"/>
        <v>1</v>
      </c>
      <c r="AG255" s="54">
        <f t="shared" si="54"/>
        <v>1</v>
      </c>
      <c r="AH255" s="54">
        <f t="shared" si="55"/>
        <v>1</v>
      </c>
      <c r="AI255" s="54">
        <f t="shared" si="56"/>
        <v>1</v>
      </c>
      <c r="AJ255" s="54">
        <f t="shared" si="57"/>
        <v>1</v>
      </c>
      <c r="AK255" s="54">
        <f t="shared" ca="1" si="58"/>
        <v>1</v>
      </c>
      <c r="AL255" s="1" t="str">
        <f>VLOOKUP(D255,schermers!C:T,16,FALSE)</f>
        <v>XXX</v>
      </c>
    </row>
    <row r="256" spans="1:38" x14ac:dyDescent="0.2">
      <c r="A256" s="54">
        <f t="shared" si="59"/>
        <v>254</v>
      </c>
      <c r="B256" s="54">
        <f t="shared" si="45"/>
        <v>441</v>
      </c>
      <c r="C256" s="54" t="str">
        <f t="shared" ca="1" si="46"/>
        <v/>
      </c>
      <c r="D256" s="54">
        <f>VLOOKUP(F256&amp;G256,schermers!B:C,2,FALSE)</f>
        <v>112806</v>
      </c>
      <c r="E256" s="54">
        <f>VLOOKUP(P256&amp;Q256&amp;I256&amp;H256,wedstrijden!A:B,2,FALSE)</f>
        <v>255</v>
      </c>
      <c r="F256" s="41" t="s">
        <v>1009</v>
      </c>
      <c r="G256" s="41" t="s">
        <v>1010</v>
      </c>
      <c r="H256" s="41" t="s">
        <v>675</v>
      </c>
      <c r="I256" s="41" t="s">
        <v>480</v>
      </c>
      <c r="J256" s="63" t="s">
        <v>848</v>
      </c>
      <c r="K256" s="16">
        <v>43348</v>
      </c>
      <c r="L256" s="8">
        <v>43469</v>
      </c>
      <c r="O256" s="54">
        <f>VLOOKUP(D256&amp;R256,Ranglijst!D:E,2,FALSE)</f>
        <v>2270</v>
      </c>
      <c r="P256" s="1" t="str">
        <f>VLOOKUP($D256,schermers!$C:$O,5,FALSE)</f>
        <v>Heren</v>
      </c>
      <c r="Q256" s="1" t="str">
        <f>VLOOKUP($D256,schermers!$C:$O,6,FALSE)</f>
        <v>Floret</v>
      </c>
      <c r="R256" s="1" t="str">
        <f>VLOOKUP(P256,lookups!A:B,2,FALSE)&amp;VLOOKUP(aanmeldingen!Q256,lookups!D:E,2,FALSE)&amp;VLOOKUP(I256,lookups!G:H,2,FALSE)</f>
        <v>HFJ</v>
      </c>
      <c r="S256" s="1" t="str">
        <f>VLOOKUP(E256,wedstrijden!B:G,6,FALSE)</f>
        <v>POL</v>
      </c>
      <c r="T256" s="1" t="str">
        <f>VLOOKUP($D256,schermers!$C:$O,8,FALSE)</f>
        <v>TWE</v>
      </c>
      <c r="U256" s="1" t="str">
        <f>IFERROR(VLOOKUP($D256,schermers!$C:$O,13,FALSE),"-")</f>
        <v>FIE31082001001</v>
      </c>
      <c r="V256" s="15">
        <f>IFERROR(VLOOKUP(E256,wedstrijden!B:H,7,FALSE),0)</f>
        <v>43498</v>
      </c>
      <c r="W256" s="15">
        <f>IFERROR(VLOOKUP(E256,wedstrijden!B:I,8,FALSE),0)</f>
        <v>43498</v>
      </c>
      <c r="X256" s="94">
        <f>IF(ISERROR(VLOOKUP(I256,lookups!G:I,3,FALSE)),0,IF(VLOOKUP(I256,lookups!G:I,3,FALSE)=0,0,VLOOKUP(I256,lookups!G:I,3,FALSE)))</f>
        <v>800</v>
      </c>
      <c r="Y256" s="54">
        <f t="shared" ca="1" si="47"/>
        <v>999999999</v>
      </c>
      <c r="Z256" s="54">
        <f t="shared" si="48"/>
        <v>255112806</v>
      </c>
      <c r="AA256" s="54">
        <f>IF(LEFT(J256,2)&lt;&gt;"ok","-",IF(M256&lt;&gt;"","-",VLOOKUP(P256&amp;Q256&amp;I256&amp;H256,wedstrijden!A:B,2,FALSE)))</f>
        <v>255</v>
      </c>
      <c r="AB256" s="54">
        <f t="shared" ca="1" si="49"/>
        <v>0</v>
      </c>
      <c r="AC256" s="54">
        <f t="shared" si="50"/>
        <v>1</v>
      </c>
      <c r="AD256" s="54">
        <f t="shared" si="51"/>
        <v>1</v>
      </c>
      <c r="AE256" s="54">
        <f t="shared" si="52"/>
        <v>0</v>
      </c>
      <c r="AF256" s="54">
        <f t="shared" si="53"/>
        <v>1</v>
      </c>
      <c r="AG256" s="54">
        <f t="shared" si="54"/>
        <v>1</v>
      </c>
      <c r="AH256" s="54">
        <f t="shared" si="55"/>
        <v>1</v>
      </c>
      <c r="AI256" s="54">
        <f t="shared" si="56"/>
        <v>1</v>
      </c>
      <c r="AJ256" s="54">
        <f t="shared" si="57"/>
        <v>1</v>
      </c>
      <c r="AK256" s="54">
        <f t="shared" ca="1" si="58"/>
        <v>1</v>
      </c>
      <c r="AL256" s="1" t="str">
        <f>VLOOKUP(D256,schermers!C:T,16,FALSE)</f>
        <v>XXX</v>
      </c>
    </row>
    <row r="257" spans="1:38" x14ac:dyDescent="0.2">
      <c r="A257" s="54">
        <f t="shared" si="59"/>
        <v>255</v>
      </c>
      <c r="B257" s="54">
        <f t="shared" si="45"/>
        <v>410</v>
      </c>
      <c r="C257" s="54" t="str">
        <f t="shared" ca="1" si="46"/>
        <v/>
      </c>
      <c r="D257" s="54">
        <f>VLOOKUP(F257&amp;G257,schermers!B:C,2,FALSE)</f>
        <v>112806</v>
      </c>
      <c r="E257" s="54">
        <f>VLOOKUP(P257&amp;Q257&amp;I257&amp;H257,wedstrijden!A:B,2,FALSE)</f>
        <v>221</v>
      </c>
      <c r="F257" s="41" t="s">
        <v>1009</v>
      </c>
      <c r="G257" s="41" t="s">
        <v>1010</v>
      </c>
      <c r="H257" s="41" t="s">
        <v>686</v>
      </c>
      <c r="I257" s="41" t="s">
        <v>480</v>
      </c>
      <c r="J257" s="63" t="s">
        <v>848</v>
      </c>
      <c r="K257" s="16">
        <v>43348</v>
      </c>
      <c r="L257" s="8">
        <v>43440</v>
      </c>
      <c r="O257" s="54">
        <f>VLOOKUP(D257&amp;R257,Ranglijst!D:E,2,FALSE)</f>
        <v>2270</v>
      </c>
      <c r="P257" s="1" t="str">
        <f>VLOOKUP($D257,schermers!$C:$O,5,FALSE)</f>
        <v>Heren</v>
      </c>
      <c r="Q257" s="1" t="str">
        <f>VLOOKUP($D257,schermers!$C:$O,6,FALSE)</f>
        <v>Floret</v>
      </c>
      <c r="R257" s="1" t="str">
        <f>VLOOKUP(P257,lookups!A:B,2,FALSE)&amp;VLOOKUP(aanmeldingen!Q257,lookups!D:E,2,FALSE)&amp;VLOOKUP(I257,lookups!G:H,2,FALSE)</f>
        <v>HFJ</v>
      </c>
      <c r="S257" s="1" t="str">
        <f>VLOOKUP(E257,wedstrijden!B:G,6,FALSE)</f>
        <v>FRA</v>
      </c>
      <c r="T257" s="1" t="str">
        <f>VLOOKUP($D257,schermers!$C:$O,8,FALSE)</f>
        <v>TWE</v>
      </c>
      <c r="U257" s="1" t="str">
        <f>IFERROR(VLOOKUP($D257,schermers!$C:$O,13,FALSE),"-")</f>
        <v>FIE31082001001</v>
      </c>
      <c r="V257" s="15">
        <f>IFERROR(VLOOKUP(E257,wedstrijden!B:H,7,FALSE),0)</f>
        <v>43484</v>
      </c>
      <c r="W257" s="15">
        <f>IFERROR(VLOOKUP(E257,wedstrijden!B:I,8,FALSE),0)</f>
        <v>43484</v>
      </c>
      <c r="X257" s="94">
        <f>IF(ISERROR(VLOOKUP(I257,lookups!G:I,3,FALSE)),0,IF(VLOOKUP(I257,lookups!G:I,3,FALSE)=0,0,VLOOKUP(I257,lookups!G:I,3,FALSE)))</f>
        <v>800</v>
      </c>
      <c r="Y257" s="54">
        <f t="shared" ca="1" si="47"/>
        <v>999999999</v>
      </c>
      <c r="Z257" s="54">
        <f t="shared" si="48"/>
        <v>221112806</v>
      </c>
      <c r="AA257" s="54">
        <f>IF(LEFT(J257,2)&lt;&gt;"ok","-",IF(M257&lt;&gt;"","-",VLOOKUP(P257&amp;Q257&amp;I257&amp;H257,wedstrijden!A:B,2,FALSE)))</f>
        <v>221</v>
      </c>
      <c r="AB257" s="54">
        <f t="shared" ca="1" si="49"/>
        <v>0</v>
      </c>
      <c r="AC257" s="54">
        <f t="shared" si="50"/>
        <v>1</v>
      </c>
      <c r="AD257" s="54">
        <f t="shared" si="51"/>
        <v>1</v>
      </c>
      <c r="AE257" s="54">
        <f t="shared" si="52"/>
        <v>0</v>
      </c>
      <c r="AF257" s="54">
        <f t="shared" si="53"/>
        <v>1</v>
      </c>
      <c r="AG257" s="54">
        <f t="shared" si="54"/>
        <v>1</v>
      </c>
      <c r="AH257" s="54">
        <f t="shared" si="55"/>
        <v>1</v>
      </c>
      <c r="AI257" s="54">
        <f t="shared" si="56"/>
        <v>1</v>
      </c>
      <c r="AJ257" s="54">
        <f t="shared" si="57"/>
        <v>1</v>
      </c>
      <c r="AK257" s="54">
        <f t="shared" ca="1" si="58"/>
        <v>1</v>
      </c>
      <c r="AL257" s="1" t="str">
        <f>VLOOKUP(D257,schermers!C:T,16,FALSE)</f>
        <v>XXX</v>
      </c>
    </row>
    <row r="258" spans="1:38" x14ac:dyDescent="0.2">
      <c r="A258" s="54">
        <f t="shared" si="59"/>
        <v>256</v>
      </c>
      <c r="B258" s="54">
        <f t="shared" si="45"/>
        <v>241</v>
      </c>
      <c r="C258" s="54" t="str">
        <f t="shared" ca="1" si="46"/>
        <v/>
      </c>
      <c r="D258" s="54">
        <f>VLOOKUP(F258&amp;G258,schermers!B:C,2,FALSE)</f>
        <v>112796</v>
      </c>
      <c r="E258" s="54">
        <f>VLOOKUP(P258&amp;Q258&amp;I258&amp;H258,wedstrijden!A:B,2,FALSE)</f>
        <v>146</v>
      </c>
      <c r="F258" s="41" t="s">
        <v>1102</v>
      </c>
      <c r="G258" s="41" t="s">
        <v>1103</v>
      </c>
      <c r="H258" s="41" t="s">
        <v>2566</v>
      </c>
      <c r="I258" s="41" t="s">
        <v>936</v>
      </c>
      <c r="J258" s="63" t="s">
        <v>848</v>
      </c>
      <c r="K258" s="16">
        <v>43348</v>
      </c>
      <c r="L258" s="8">
        <v>43386</v>
      </c>
      <c r="O258" s="54">
        <f>VLOOKUP(D258&amp;R258,Ranglijst!D:E,2,FALSE)</f>
        <v>1321</v>
      </c>
      <c r="P258" s="1" t="str">
        <f>VLOOKUP($D258,schermers!$C:$O,5,FALSE)</f>
        <v>Dames</v>
      </c>
      <c r="Q258" s="1" t="str">
        <f>VLOOKUP($D258,schermers!$C:$O,6,FALSE)</f>
        <v>Sabel</v>
      </c>
      <c r="R258" s="1" t="str">
        <f>VLOOKUP(P258,lookups!A:B,2,FALSE)&amp;VLOOKUP(aanmeldingen!Q258,lookups!D:E,2,FALSE)&amp;VLOOKUP(I258,lookups!G:H,2,FALSE)</f>
        <v>DSS</v>
      </c>
      <c r="S258" s="1" t="str">
        <f>VLOOKUP(E258,wedstrijden!B:G,6,FALSE)</f>
        <v>GER</v>
      </c>
      <c r="T258" s="1" t="str">
        <f>VLOOKUP($D258,schermers!$C:$O,8,FALSE)</f>
        <v>AMS</v>
      </c>
      <c r="U258" s="1" t="str">
        <f>IFERROR(VLOOKUP($D258,schermers!$C:$O,13,FALSE),"-")</f>
        <v>FIE10012001001</v>
      </c>
      <c r="V258" s="15">
        <f>IFERROR(VLOOKUP(E258,wedstrijden!B:H,7,FALSE),0)</f>
        <v>43428</v>
      </c>
      <c r="W258" s="15">
        <f>IFERROR(VLOOKUP(E258,wedstrijden!B:I,8,FALSE),0)</f>
        <v>43429</v>
      </c>
      <c r="X258" s="94">
        <f>IF(ISERROR(VLOOKUP(I258,lookups!G:I,3,FALSE)),0,IF(VLOOKUP(I258,lookups!G:I,3,FALSE)=0,0,VLOOKUP(I258,lookups!G:I,3,FALSE)))</f>
        <v>0</v>
      </c>
      <c r="Y258" s="54">
        <f t="shared" ca="1" si="47"/>
        <v>999999999</v>
      </c>
      <c r="Z258" s="54">
        <f t="shared" si="48"/>
        <v>146112796</v>
      </c>
      <c r="AA258" s="54">
        <f>IF(LEFT(J258,2)&lt;&gt;"ok","-",IF(M258&lt;&gt;"","-",VLOOKUP(P258&amp;Q258&amp;I258&amp;H258,wedstrijden!A:B,2,FALSE)))</f>
        <v>146</v>
      </c>
      <c r="AB258" s="54">
        <f t="shared" ca="1" si="49"/>
        <v>0</v>
      </c>
      <c r="AC258" s="54">
        <f t="shared" si="50"/>
        <v>1</v>
      </c>
      <c r="AD258" s="54">
        <f t="shared" si="51"/>
        <v>1</v>
      </c>
      <c r="AE258" s="54">
        <f t="shared" si="52"/>
        <v>0</v>
      </c>
      <c r="AF258" s="54">
        <f t="shared" si="53"/>
        <v>1</v>
      </c>
      <c r="AG258" s="54">
        <f t="shared" si="54"/>
        <v>1</v>
      </c>
      <c r="AH258" s="54">
        <f t="shared" si="55"/>
        <v>1</v>
      </c>
      <c r="AI258" s="54">
        <f t="shared" si="56"/>
        <v>1</v>
      </c>
      <c r="AJ258" s="54">
        <f t="shared" si="57"/>
        <v>1</v>
      </c>
      <c r="AK258" s="54">
        <f t="shared" ca="1" si="58"/>
        <v>1</v>
      </c>
      <c r="AL258" s="1" t="str">
        <f>VLOOKUP(D258,schermers!C:T,16,FALSE)</f>
        <v>XXX</v>
      </c>
    </row>
    <row r="259" spans="1:38" x14ac:dyDescent="0.2">
      <c r="A259" s="54">
        <f t="shared" si="59"/>
        <v>257</v>
      </c>
      <c r="B259" s="54">
        <f t="shared" ref="B259:B322" si="60">IF(Z259&lt;&gt;999999999,RANK(Z259,$Z$3:$Z$1000,1),"")</f>
        <v>104</v>
      </c>
      <c r="C259" s="54" t="str">
        <f t="shared" ref="C259:C322" ca="1" si="61">IF(Y259&lt;&gt;999999999,RANK(Y259,$Y$3:$Y$1000,1),"")</f>
        <v/>
      </c>
      <c r="D259" s="54">
        <f>VLOOKUP(F259&amp;G259,schermers!B:C,2,FALSE)</f>
        <v>109895</v>
      </c>
      <c r="E259" s="54">
        <f>VLOOKUP(P259&amp;Q259&amp;I259&amp;H259,wedstrijden!A:B,2,FALSE)</f>
        <v>50</v>
      </c>
      <c r="F259" s="41" t="s">
        <v>692</v>
      </c>
      <c r="G259" s="41" t="s">
        <v>798</v>
      </c>
      <c r="H259" s="41" t="s">
        <v>2550</v>
      </c>
      <c r="I259" s="41" t="s">
        <v>1091</v>
      </c>
      <c r="J259" s="63" t="s">
        <v>848</v>
      </c>
      <c r="K259" s="16">
        <v>43349</v>
      </c>
      <c r="L259" s="8">
        <v>43373</v>
      </c>
      <c r="M259" s="53"/>
      <c r="N259" s="53"/>
      <c r="O259" s="54">
        <f>VLOOKUP(D259&amp;R259,Ranglijst!D:E,2,FALSE)</f>
        <v>1912</v>
      </c>
      <c r="P259" s="1" t="str">
        <f>VLOOKUP($D259,schermers!$C:$O,5,FALSE)</f>
        <v>Heren</v>
      </c>
      <c r="Q259" s="1" t="str">
        <f>VLOOKUP($D259,schermers!$C:$O,6,FALSE)</f>
        <v>Floret</v>
      </c>
      <c r="R259" s="1" t="str">
        <f>VLOOKUP(P259,lookups!A:B,2,FALSE)&amp;VLOOKUP(aanmeldingen!Q259,lookups!D:E,2,FALSE)&amp;VLOOKUP(I259,lookups!G:H,2,FALSE)</f>
        <v>HFS</v>
      </c>
      <c r="S259" s="1" t="str">
        <f>VLOOKUP(E259,wedstrijden!B:G,6,FALSE)</f>
        <v>GBR</v>
      </c>
      <c r="T259" s="1" t="str">
        <f>VLOOKUP($D259,schermers!$C:$O,8,FALSE)</f>
        <v>NRD</v>
      </c>
      <c r="U259" s="1" t="str">
        <f>IFERROR(VLOOKUP($D259,schermers!$C:$O,13,FALSE),"-")</f>
        <v>FIE06031999002</v>
      </c>
      <c r="V259" s="15">
        <f>IFERROR(VLOOKUP(E259,wedstrijden!B:H,7,FALSE),0)</f>
        <v>43386</v>
      </c>
      <c r="W259" s="15">
        <f>IFERROR(VLOOKUP(E259,wedstrijden!B:I,8,FALSE),0)</f>
        <v>43387</v>
      </c>
      <c r="X259" s="94">
        <f>IF(ISERROR(VLOOKUP(I259,lookups!G:I,3,FALSE)),0,IF(VLOOKUP(I259,lookups!G:I,3,FALSE)=0,0,VLOOKUP(I259,lookups!G:I,3,FALSE)))</f>
        <v>500</v>
      </c>
      <c r="Y259" s="54">
        <f t="shared" ref="Y259:Y322" ca="1" si="62">IF(LEFT(J259,2)&lt;&gt;"ok",999999999,IF(M259&lt;&gt;"",999999999,IF(V259&gt;$Y$1,IFERROR(VALUE(E259&amp;D259),999999999),999999999)))</f>
        <v>999999999</v>
      </c>
      <c r="Z259" s="54">
        <f t="shared" ref="Z259:Z322" si="63">IF(LEFT(J259,2)&lt;&gt;"ok",999999999,IF(M259&lt;&gt;"",999999999,IFERROR(VALUE(E259&amp;D259),999999999)))</f>
        <v>50109895</v>
      </c>
      <c r="AA259" s="54">
        <f>IF(LEFT(J259,2)&lt;&gt;"ok","-",IF(M259&lt;&gt;"","-",VLOOKUP(P259&amp;Q259&amp;I259&amp;H259,wedstrijden!A:B,2,FALSE)))</f>
        <v>50</v>
      </c>
      <c r="AB259" s="54">
        <f t="shared" ref="AB259:AB322" ca="1" si="64">IF(Y259=999999999,0,COUNTIF(Y:Y,Y259))</f>
        <v>0</v>
      </c>
      <c r="AC259" s="54">
        <f t="shared" ref="AC259:AC322" si="65">IF(F259&lt;&gt;"",1,0)</f>
        <v>1</v>
      </c>
      <c r="AD259" s="54">
        <f t="shared" ref="AD259:AD322" si="66">IF(LEFT(J259,2)="ok",1,0)</f>
        <v>1</v>
      </c>
      <c r="AE259" s="54">
        <f t="shared" ref="AE259:AE322" si="67">IF(M259&lt;&gt;"",1,0)</f>
        <v>0</v>
      </c>
      <c r="AF259" s="54">
        <f t="shared" ref="AF259:AF322" si="68">IF(AND(L259&lt;&gt;"",N259=""),1,0)</f>
        <v>1</v>
      </c>
      <c r="AG259" s="54">
        <f t="shared" ref="AG259:AG322" si="69">IF(AND(LEFT(J259,2)="ok",H259&lt;&gt;"Amsterdam",OR(I259="WB Jun",I259="ECC",I259="U23",I259="SAT")),1,0)</f>
        <v>1</v>
      </c>
      <c r="AH259" s="54">
        <f t="shared" ref="AH259:AH322" si="70">IF(AG259=0,0,IF(M259="",1,IF(M259&lt;=V259-28,0,1)))</f>
        <v>1</v>
      </c>
      <c r="AI259" s="54">
        <f t="shared" ref="AI259:AI322" si="71">IF(AND(AH259=1,V259&gt;=41307),1,0)</f>
        <v>1</v>
      </c>
      <c r="AJ259" s="54">
        <f t="shared" ref="AJ259:AJ322" si="72">IF(AI259=0,0,IF(AND(AI259=1,M259&lt;&gt;"",V259&gt;=41294,V259&lt;=41322),0,1))</f>
        <v>1</v>
      </c>
      <c r="AK259" s="54">
        <f t="shared" ref="AK259:AK322" ca="1" si="73">IF(AND(AJ259=1,TODAY()&gt;V259-28),1,0)</f>
        <v>1</v>
      </c>
      <c r="AL259" s="1" t="str">
        <f>VLOOKUP(D259,schermers!C:T,16,FALSE)</f>
        <v>XXX</v>
      </c>
    </row>
    <row r="260" spans="1:38" x14ac:dyDescent="0.2">
      <c r="A260" s="54">
        <f t="shared" ref="A260:A323" si="74">A259+1</f>
        <v>258</v>
      </c>
      <c r="B260" s="54" t="str">
        <f t="shared" si="60"/>
        <v/>
      </c>
      <c r="C260" s="54" t="str">
        <f t="shared" si="61"/>
        <v/>
      </c>
      <c r="D260" s="54">
        <f>VLOOKUP(F260&amp;G260,schermers!B:C,2,FALSE)</f>
        <v>109895</v>
      </c>
      <c r="E260" s="54">
        <f>VLOOKUP(P260&amp;Q260&amp;I260&amp;H260,wedstrijden!A:B,2,FALSE)</f>
        <v>100</v>
      </c>
      <c r="F260" s="41" t="s">
        <v>692</v>
      </c>
      <c r="G260" s="41" t="s">
        <v>798</v>
      </c>
      <c r="H260" s="41" t="s">
        <v>492</v>
      </c>
      <c r="I260" s="41" t="s">
        <v>504</v>
      </c>
      <c r="J260" s="63" t="s">
        <v>848</v>
      </c>
      <c r="K260" s="16">
        <v>43349</v>
      </c>
      <c r="M260" s="8">
        <v>43365</v>
      </c>
      <c r="O260" s="54">
        <f>VLOOKUP(D260&amp;R260,Ranglijst!D:E,2,FALSE)</f>
        <v>1912</v>
      </c>
      <c r="P260" s="1" t="str">
        <f>VLOOKUP($D260,schermers!$C:$O,5,FALSE)</f>
        <v>Heren</v>
      </c>
      <c r="Q260" s="1" t="str">
        <f>VLOOKUP($D260,schermers!$C:$O,6,FALSE)</f>
        <v>Floret</v>
      </c>
      <c r="R260" s="1" t="str">
        <f>VLOOKUP(P260,lookups!A:B,2,FALSE)&amp;VLOOKUP(aanmeldingen!Q260,lookups!D:E,2,FALSE)&amp;VLOOKUP(I260,lookups!G:H,2,FALSE)</f>
        <v>HFS</v>
      </c>
      <c r="S260" s="1" t="str">
        <f>VLOOKUP(E260,wedstrijden!B:G,6,FALSE)</f>
        <v>GER</v>
      </c>
      <c r="T260" s="1" t="str">
        <f>VLOOKUP($D260,schermers!$C:$O,8,FALSE)</f>
        <v>NRD</v>
      </c>
      <c r="U260" s="1" t="str">
        <f>IFERROR(VLOOKUP($D260,schermers!$C:$O,13,FALSE),"-")</f>
        <v>FIE06031999002</v>
      </c>
      <c r="V260" s="15">
        <f>IFERROR(VLOOKUP(E260,wedstrijden!B:H,7,FALSE),0)</f>
        <v>43413</v>
      </c>
      <c r="W260" s="15">
        <f>IFERROR(VLOOKUP(E260,wedstrijden!B:I,8,FALSE),0)</f>
        <v>43414</v>
      </c>
      <c r="X260" s="94">
        <f>IF(ISERROR(VLOOKUP(I260,lookups!G:I,3,FALSE)),0,IF(VLOOKUP(I260,lookups!G:I,3,FALSE)=0,0,VLOOKUP(I260,lookups!G:I,3,FALSE)))</f>
        <v>1000</v>
      </c>
      <c r="Y260" s="54">
        <f t="shared" si="62"/>
        <v>999999999</v>
      </c>
      <c r="Z260" s="54">
        <f t="shared" si="63"/>
        <v>999999999</v>
      </c>
      <c r="AA260" s="54" t="str">
        <f>IF(LEFT(J260,2)&lt;&gt;"ok","-",IF(M260&lt;&gt;"","-",VLOOKUP(P260&amp;Q260&amp;I260&amp;H260,wedstrijden!A:B,2,FALSE)))</f>
        <v>-</v>
      </c>
      <c r="AB260" s="54">
        <f t="shared" si="64"/>
        <v>0</v>
      </c>
      <c r="AC260" s="54">
        <f t="shared" si="65"/>
        <v>1</v>
      </c>
      <c r="AD260" s="54">
        <f t="shared" si="66"/>
        <v>1</v>
      </c>
      <c r="AE260" s="54">
        <f t="shared" si="67"/>
        <v>1</v>
      </c>
      <c r="AF260" s="54">
        <f t="shared" si="68"/>
        <v>0</v>
      </c>
      <c r="AG260" s="54">
        <f t="shared" si="69"/>
        <v>0</v>
      </c>
      <c r="AH260" s="54">
        <f t="shared" si="70"/>
        <v>0</v>
      </c>
      <c r="AI260" s="54">
        <f t="shared" si="71"/>
        <v>0</v>
      </c>
      <c r="AJ260" s="54">
        <f t="shared" si="72"/>
        <v>0</v>
      </c>
      <c r="AK260" s="54">
        <f t="shared" ca="1" si="73"/>
        <v>0</v>
      </c>
      <c r="AL260" s="1" t="str">
        <f>VLOOKUP(D260,schermers!C:T,16,FALSE)</f>
        <v>XXX</v>
      </c>
    </row>
    <row r="261" spans="1:38" x14ac:dyDescent="0.2">
      <c r="A261" s="54">
        <f t="shared" si="74"/>
        <v>259</v>
      </c>
      <c r="B261" s="54">
        <f t="shared" si="60"/>
        <v>173</v>
      </c>
      <c r="C261" s="54" t="str">
        <f t="shared" ca="1" si="61"/>
        <v/>
      </c>
      <c r="D261" s="54">
        <f>VLOOKUP(F261&amp;G261,schermers!B:C,2,FALSE)</f>
        <v>108725</v>
      </c>
      <c r="E261" s="54">
        <f>VLOOKUP(P261&amp;Q261&amp;I261&amp;H261,wedstrijden!A:B,2,FALSE)</f>
        <v>100</v>
      </c>
      <c r="F261" s="41" t="s">
        <v>982</v>
      </c>
      <c r="G261" s="41" t="s">
        <v>432</v>
      </c>
      <c r="H261" s="41" t="s">
        <v>492</v>
      </c>
      <c r="I261" s="41" t="s">
        <v>504</v>
      </c>
      <c r="J261" s="63" t="s">
        <v>848</v>
      </c>
      <c r="K261" s="16">
        <v>43349</v>
      </c>
      <c r="L261" s="8">
        <v>43386</v>
      </c>
      <c r="O261" s="54">
        <f>VLOOKUP(D261&amp;R261,Ranglijst!D:E,2,FALSE)</f>
        <v>1587</v>
      </c>
      <c r="P261" s="1" t="str">
        <f>VLOOKUP($D261,schermers!$C:$O,5,FALSE)</f>
        <v>Heren</v>
      </c>
      <c r="Q261" s="1" t="str">
        <f>VLOOKUP($D261,schermers!$C:$O,6,FALSE)</f>
        <v>Floret</v>
      </c>
      <c r="R261" s="1" t="str">
        <f>VLOOKUP(P261,lookups!A:B,2,FALSE)&amp;VLOOKUP(aanmeldingen!Q261,lookups!D:E,2,FALSE)&amp;VLOOKUP(I261,lookups!G:H,2,FALSE)</f>
        <v>HFS</v>
      </c>
      <c r="S261" s="1" t="str">
        <f>VLOOKUP(E261,wedstrijden!B:G,6,FALSE)</f>
        <v>GER</v>
      </c>
      <c r="T261" s="1" t="str">
        <f>VLOOKUP($D261,schermers!$C:$O,8,FALSE)</f>
        <v>NRD</v>
      </c>
      <c r="U261" s="1" t="str">
        <f>IFERROR(VLOOKUP($D261,schermers!$C:$O,13,FALSE),"-")</f>
        <v>FIE09101995000</v>
      </c>
      <c r="V261" s="15">
        <f>IFERROR(VLOOKUP(E261,wedstrijden!B:H,7,FALSE),0)</f>
        <v>43413</v>
      </c>
      <c r="W261" s="15">
        <f>IFERROR(VLOOKUP(E261,wedstrijden!B:I,8,FALSE),0)</f>
        <v>43414</v>
      </c>
      <c r="X261" s="94">
        <f>IF(ISERROR(VLOOKUP(I261,lookups!G:I,3,FALSE)),0,IF(VLOOKUP(I261,lookups!G:I,3,FALSE)=0,0,VLOOKUP(I261,lookups!G:I,3,FALSE)))</f>
        <v>1000</v>
      </c>
      <c r="Y261" s="54">
        <f t="shared" ca="1" si="62"/>
        <v>999999999</v>
      </c>
      <c r="Z261" s="54">
        <f t="shared" si="63"/>
        <v>100108725</v>
      </c>
      <c r="AA261" s="54">
        <f>IF(LEFT(J261,2)&lt;&gt;"ok","-",IF(M261&lt;&gt;"","-",VLOOKUP(P261&amp;Q261&amp;I261&amp;H261,wedstrijden!A:B,2,FALSE)))</f>
        <v>100</v>
      </c>
      <c r="AB261" s="54">
        <f t="shared" ca="1" si="64"/>
        <v>0</v>
      </c>
      <c r="AC261" s="54">
        <f t="shared" si="65"/>
        <v>1</v>
      </c>
      <c r="AD261" s="54">
        <f t="shared" si="66"/>
        <v>1</v>
      </c>
      <c r="AE261" s="54">
        <f t="shared" si="67"/>
        <v>0</v>
      </c>
      <c r="AF261" s="54">
        <f t="shared" si="68"/>
        <v>1</v>
      </c>
      <c r="AG261" s="54">
        <f t="shared" si="69"/>
        <v>0</v>
      </c>
      <c r="AH261" s="54">
        <f t="shared" si="70"/>
        <v>0</v>
      </c>
      <c r="AI261" s="54">
        <f t="shared" si="71"/>
        <v>0</v>
      </c>
      <c r="AJ261" s="54">
        <f t="shared" si="72"/>
        <v>0</v>
      </c>
      <c r="AK261" s="54">
        <f t="shared" ca="1" si="73"/>
        <v>0</v>
      </c>
      <c r="AL261" s="1" t="str">
        <f>VLOOKUP(D261,schermers!C:T,16,FALSE)</f>
        <v>XXX</v>
      </c>
    </row>
    <row r="262" spans="1:38" x14ac:dyDescent="0.2">
      <c r="A262" s="54">
        <f t="shared" si="74"/>
        <v>260</v>
      </c>
      <c r="B262" s="54" t="str">
        <f t="shared" si="60"/>
        <v/>
      </c>
      <c r="C262" s="54" t="str">
        <f t="shared" si="61"/>
        <v/>
      </c>
      <c r="D262" s="54">
        <f>VLOOKUP(F262&amp;G262,schermers!B:C,2,FALSE)</f>
        <v>110548</v>
      </c>
      <c r="E262" s="54">
        <f>VLOOKUP(P262&amp;Q262&amp;I262&amp;H262,wedstrijden!A:B,2,FALSE)</f>
        <v>100</v>
      </c>
      <c r="F262" s="41" t="s">
        <v>927</v>
      </c>
      <c r="G262" s="41" t="s">
        <v>827</v>
      </c>
      <c r="H262" s="41" t="s">
        <v>492</v>
      </c>
      <c r="I262" s="41" t="s">
        <v>504</v>
      </c>
      <c r="J262" s="63" t="s">
        <v>848</v>
      </c>
      <c r="K262" s="16">
        <v>43349</v>
      </c>
      <c r="M262" s="8">
        <v>43378</v>
      </c>
      <c r="O262" s="54">
        <f>VLOOKUP(D262&amp;R262,Ranglijst!D:E,2,FALSE)</f>
        <v>723</v>
      </c>
      <c r="P262" s="1" t="str">
        <f>VLOOKUP($D262,schermers!$C:$O,5,FALSE)</f>
        <v>Heren</v>
      </c>
      <c r="Q262" s="1" t="str">
        <f>VLOOKUP($D262,schermers!$C:$O,6,FALSE)</f>
        <v>Floret</v>
      </c>
      <c r="R262" s="1" t="str">
        <f>VLOOKUP(P262,lookups!A:B,2,FALSE)&amp;VLOOKUP(aanmeldingen!Q262,lookups!D:E,2,FALSE)&amp;VLOOKUP(I262,lookups!G:H,2,FALSE)</f>
        <v>HFS</v>
      </c>
      <c r="S262" s="1" t="str">
        <f>VLOOKUP(E262,wedstrijden!B:G,6,FALSE)</f>
        <v>GER</v>
      </c>
      <c r="T262" s="1" t="str">
        <f>VLOOKUP($D262,schermers!$C:$O,8,FALSE)</f>
        <v>NRD</v>
      </c>
      <c r="U262" s="1" t="str">
        <f>IFERROR(VLOOKUP($D262,schermers!$C:$O,13,FALSE),"-")</f>
        <v>FIE20041999000</v>
      </c>
      <c r="V262" s="15">
        <f>IFERROR(VLOOKUP(E262,wedstrijden!B:H,7,FALSE),0)</f>
        <v>43413</v>
      </c>
      <c r="W262" s="15">
        <f>IFERROR(VLOOKUP(E262,wedstrijden!B:I,8,FALSE),0)</f>
        <v>43414</v>
      </c>
      <c r="X262" s="94">
        <f>IF(ISERROR(VLOOKUP(I262,lookups!G:I,3,FALSE)),0,IF(VLOOKUP(I262,lookups!G:I,3,FALSE)=0,0,VLOOKUP(I262,lookups!G:I,3,FALSE)))</f>
        <v>1000</v>
      </c>
      <c r="Y262" s="54">
        <f t="shared" si="62"/>
        <v>999999999</v>
      </c>
      <c r="Z262" s="54">
        <f t="shared" si="63"/>
        <v>999999999</v>
      </c>
      <c r="AA262" s="54" t="str">
        <f>IF(LEFT(J262,2)&lt;&gt;"ok","-",IF(M262&lt;&gt;"","-",VLOOKUP(P262&amp;Q262&amp;I262&amp;H262,wedstrijden!A:B,2,FALSE)))</f>
        <v>-</v>
      </c>
      <c r="AB262" s="54">
        <f t="shared" si="64"/>
        <v>0</v>
      </c>
      <c r="AC262" s="54">
        <f t="shared" si="65"/>
        <v>1</v>
      </c>
      <c r="AD262" s="54">
        <f t="shared" si="66"/>
        <v>1</v>
      </c>
      <c r="AE262" s="54">
        <f t="shared" si="67"/>
        <v>1</v>
      </c>
      <c r="AF262" s="54">
        <f t="shared" si="68"/>
        <v>0</v>
      </c>
      <c r="AG262" s="54">
        <f t="shared" si="69"/>
        <v>0</v>
      </c>
      <c r="AH262" s="54">
        <f t="shared" si="70"/>
        <v>0</v>
      </c>
      <c r="AI262" s="54">
        <f t="shared" si="71"/>
        <v>0</v>
      </c>
      <c r="AJ262" s="54">
        <f t="shared" si="72"/>
        <v>0</v>
      </c>
      <c r="AK262" s="54">
        <f t="shared" ca="1" si="73"/>
        <v>0</v>
      </c>
      <c r="AL262" s="1" t="str">
        <f>VLOOKUP(D262,schermers!C:T,16,FALSE)</f>
        <v>XXX</v>
      </c>
    </row>
    <row r="263" spans="1:38" x14ac:dyDescent="0.2">
      <c r="A263" s="54">
        <f t="shared" si="74"/>
        <v>261</v>
      </c>
      <c r="B263" s="54">
        <f t="shared" si="60"/>
        <v>90</v>
      </c>
      <c r="C263" s="54" t="str">
        <f t="shared" ca="1" si="61"/>
        <v/>
      </c>
      <c r="D263" s="54">
        <f>VLOOKUP(F263&amp;G263,schermers!B:C,2,FALSE)</f>
        <v>109895</v>
      </c>
      <c r="E263" s="54">
        <f>VLOOKUP(P263&amp;Q263&amp;I263&amp;H263,wedstrijden!A:B,2,FALSE)</f>
        <v>42</v>
      </c>
      <c r="F263" s="41" t="s">
        <v>692</v>
      </c>
      <c r="G263" s="41" t="s">
        <v>798</v>
      </c>
      <c r="H263" s="41" t="s">
        <v>2549</v>
      </c>
      <c r="I263" s="41" t="s">
        <v>1091</v>
      </c>
      <c r="J263" s="63" t="s">
        <v>848</v>
      </c>
      <c r="K263" s="16">
        <v>43349</v>
      </c>
      <c r="L263" s="8">
        <v>43370</v>
      </c>
      <c r="O263" s="54">
        <f>VLOOKUP(D263&amp;R263,Ranglijst!D:E,2,FALSE)</f>
        <v>1912</v>
      </c>
      <c r="P263" s="1" t="str">
        <f>VLOOKUP($D263,schermers!$C:$O,5,FALSE)</f>
        <v>Heren</v>
      </c>
      <c r="Q263" s="1" t="str">
        <f>VLOOKUP($D263,schermers!$C:$O,6,FALSE)</f>
        <v>Floret</v>
      </c>
      <c r="R263" s="1" t="str">
        <f>VLOOKUP(P263,lookups!A:B,2,FALSE)&amp;VLOOKUP(aanmeldingen!Q263,lookups!D:E,2,FALSE)&amp;VLOOKUP(I263,lookups!G:H,2,FALSE)</f>
        <v>HFS</v>
      </c>
      <c r="S263" s="1" t="str">
        <f>VLOOKUP(E263,wedstrijden!B:G,6,FALSE)</f>
        <v>DEN</v>
      </c>
      <c r="T263" s="1" t="str">
        <f>VLOOKUP($D263,schermers!$C:$O,8,FALSE)</f>
        <v>NRD</v>
      </c>
      <c r="U263" s="1" t="str">
        <f>IFERROR(VLOOKUP($D263,schermers!$C:$O,13,FALSE),"-")</f>
        <v>FIE06031999002</v>
      </c>
      <c r="V263" s="15">
        <f>IFERROR(VLOOKUP(E263,wedstrijden!B:H,7,FALSE),0)</f>
        <v>43379</v>
      </c>
      <c r="W263" s="15">
        <f>IFERROR(VLOOKUP(E263,wedstrijden!B:I,8,FALSE),0)</f>
        <v>43380</v>
      </c>
      <c r="X263" s="94">
        <f>IF(ISERROR(VLOOKUP(I263,lookups!G:I,3,FALSE)),0,IF(VLOOKUP(I263,lookups!G:I,3,FALSE)=0,0,VLOOKUP(I263,lookups!G:I,3,FALSE)))</f>
        <v>500</v>
      </c>
      <c r="Y263" s="54">
        <f t="shared" ca="1" si="62"/>
        <v>999999999</v>
      </c>
      <c r="Z263" s="54">
        <f t="shared" si="63"/>
        <v>42109895</v>
      </c>
      <c r="AA263" s="54">
        <f>IF(LEFT(J263,2)&lt;&gt;"ok","-",IF(M263&lt;&gt;"","-",VLOOKUP(P263&amp;Q263&amp;I263&amp;H263,wedstrijden!A:B,2,FALSE)))</f>
        <v>42</v>
      </c>
      <c r="AB263" s="54">
        <f t="shared" ca="1" si="64"/>
        <v>0</v>
      </c>
      <c r="AC263" s="54">
        <f t="shared" si="65"/>
        <v>1</v>
      </c>
      <c r="AD263" s="54">
        <f t="shared" si="66"/>
        <v>1</v>
      </c>
      <c r="AE263" s="54">
        <f t="shared" si="67"/>
        <v>0</v>
      </c>
      <c r="AF263" s="54">
        <f t="shared" si="68"/>
        <v>1</v>
      </c>
      <c r="AG263" s="54">
        <f t="shared" si="69"/>
        <v>1</v>
      </c>
      <c r="AH263" s="54">
        <f t="shared" si="70"/>
        <v>1</v>
      </c>
      <c r="AI263" s="54">
        <f t="shared" si="71"/>
        <v>1</v>
      </c>
      <c r="AJ263" s="54">
        <f t="shared" si="72"/>
        <v>1</v>
      </c>
      <c r="AK263" s="54">
        <f t="shared" ca="1" si="73"/>
        <v>1</v>
      </c>
      <c r="AL263" s="1" t="str">
        <f>VLOOKUP(D263,schermers!C:T,16,FALSE)</f>
        <v>XXX</v>
      </c>
    </row>
    <row r="264" spans="1:38" x14ac:dyDescent="0.2">
      <c r="A264" s="54">
        <f t="shared" si="74"/>
        <v>262</v>
      </c>
      <c r="B264" s="54">
        <f t="shared" si="60"/>
        <v>92</v>
      </c>
      <c r="C264" s="54" t="str">
        <f t="shared" ca="1" si="61"/>
        <v/>
      </c>
      <c r="D264" s="54">
        <f>VLOOKUP(F264&amp;G264,schermers!B:C,2,FALSE)</f>
        <v>110548</v>
      </c>
      <c r="E264" s="54">
        <f>VLOOKUP(P264&amp;Q264&amp;I264&amp;H264,wedstrijden!A:B,2,FALSE)</f>
        <v>42</v>
      </c>
      <c r="F264" s="41" t="s">
        <v>927</v>
      </c>
      <c r="G264" s="41" t="s">
        <v>827</v>
      </c>
      <c r="H264" s="41" t="s">
        <v>2549</v>
      </c>
      <c r="I264" s="41" t="s">
        <v>1091</v>
      </c>
      <c r="J264" s="63" t="s">
        <v>848</v>
      </c>
      <c r="K264" s="16">
        <v>43349</v>
      </c>
      <c r="L264" s="8">
        <v>43370</v>
      </c>
      <c r="O264" s="54">
        <f>VLOOKUP(D264&amp;R264,Ranglijst!D:E,2,FALSE)</f>
        <v>723</v>
      </c>
      <c r="P264" s="1" t="str">
        <f>VLOOKUP($D264,schermers!$C:$O,5,FALSE)</f>
        <v>Heren</v>
      </c>
      <c r="Q264" s="1" t="str">
        <f>VLOOKUP($D264,schermers!$C:$O,6,FALSE)</f>
        <v>Floret</v>
      </c>
      <c r="R264" s="1" t="str">
        <f>VLOOKUP(P264,lookups!A:B,2,FALSE)&amp;VLOOKUP(aanmeldingen!Q264,lookups!D:E,2,FALSE)&amp;VLOOKUP(I264,lookups!G:H,2,FALSE)</f>
        <v>HFS</v>
      </c>
      <c r="S264" s="1" t="str">
        <f>VLOOKUP(E264,wedstrijden!B:G,6,FALSE)</f>
        <v>DEN</v>
      </c>
      <c r="T264" s="1" t="str">
        <f>VLOOKUP($D264,schermers!$C:$O,8,FALSE)</f>
        <v>NRD</v>
      </c>
      <c r="U264" s="1" t="str">
        <f>IFERROR(VLOOKUP($D264,schermers!$C:$O,13,FALSE),"-")</f>
        <v>FIE20041999000</v>
      </c>
      <c r="V264" s="15">
        <f>IFERROR(VLOOKUP(E264,wedstrijden!B:H,7,FALSE),0)</f>
        <v>43379</v>
      </c>
      <c r="W264" s="15">
        <f>IFERROR(VLOOKUP(E264,wedstrijden!B:I,8,FALSE),0)</f>
        <v>43380</v>
      </c>
      <c r="X264" s="94">
        <f>IF(ISERROR(VLOOKUP(I264,lookups!G:I,3,FALSE)),0,IF(VLOOKUP(I264,lookups!G:I,3,FALSE)=0,0,VLOOKUP(I264,lookups!G:I,3,FALSE)))</f>
        <v>500</v>
      </c>
      <c r="Y264" s="54">
        <f t="shared" ca="1" si="62"/>
        <v>999999999</v>
      </c>
      <c r="Z264" s="54">
        <f t="shared" si="63"/>
        <v>42110548</v>
      </c>
      <c r="AA264" s="54">
        <f>IF(LEFT(J264,2)&lt;&gt;"ok","-",IF(M264&lt;&gt;"","-",VLOOKUP(P264&amp;Q264&amp;I264&amp;H264,wedstrijden!A:B,2,FALSE)))</f>
        <v>42</v>
      </c>
      <c r="AB264" s="54">
        <f t="shared" ca="1" si="64"/>
        <v>0</v>
      </c>
      <c r="AC264" s="54">
        <f t="shared" si="65"/>
        <v>1</v>
      </c>
      <c r="AD264" s="54">
        <f t="shared" si="66"/>
        <v>1</v>
      </c>
      <c r="AE264" s="54">
        <f t="shared" si="67"/>
        <v>0</v>
      </c>
      <c r="AF264" s="54">
        <f t="shared" si="68"/>
        <v>1</v>
      </c>
      <c r="AG264" s="54">
        <f t="shared" si="69"/>
        <v>1</v>
      </c>
      <c r="AH264" s="54">
        <f t="shared" si="70"/>
        <v>1</v>
      </c>
      <c r="AI264" s="54">
        <f t="shared" si="71"/>
        <v>1</v>
      </c>
      <c r="AJ264" s="54">
        <f t="shared" si="72"/>
        <v>1</v>
      </c>
      <c r="AK264" s="54">
        <f t="shared" ca="1" si="73"/>
        <v>1</v>
      </c>
      <c r="AL264" s="1" t="str">
        <f>VLOOKUP(D264,schermers!C:T,16,FALSE)</f>
        <v>XXX</v>
      </c>
    </row>
    <row r="265" spans="1:38" x14ac:dyDescent="0.2">
      <c r="A265" s="54">
        <f t="shared" si="74"/>
        <v>263</v>
      </c>
      <c r="B265" s="54">
        <f t="shared" si="60"/>
        <v>94</v>
      </c>
      <c r="C265" s="54" t="str">
        <f t="shared" ca="1" si="61"/>
        <v/>
      </c>
      <c r="D265" s="54">
        <f>VLOOKUP(F265&amp;G265,schermers!B:C,2,FALSE)</f>
        <v>111005</v>
      </c>
      <c r="E265" s="54">
        <f>VLOOKUP(P265&amp;Q265&amp;I265&amp;H265,wedstrijden!A:B,2,FALSE)</f>
        <v>42</v>
      </c>
      <c r="F265" s="41" t="s">
        <v>927</v>
      </c>
      <c r="G265" s="41" t="s">
        <v>1076</v>
      </c>
      <c r="H265" s="41" t="s">
        <v>2549</v>
      </c>
      <c r="I265" s="41" t="s">
        <v>1091</v>
      </c>
      <c r="J265" s="63" t="s">
        <v>848</v>
      </c>
      <c r="K265" s="16">
        <v>43349</v>
      </c>
      <c r="L265" s="8">
        <v>43370</v>
      </c>
      <c r="O265" s="54">
        <f>VLOOKUP(D265&amp;R265,Ranglijst!D:E,2,FALSE)</f>
        <v>1314</v>
      </c>
      <c r="P265" s="1" t="str">
        <f>VLOOKUP($D265,schermers!$C:$O,5,FALSE)</f>
        <v>Heren</v>
      </c>
      <c r="Q265" s="1" t="str">
        <f>VLOOKUP($D265,schermers!$C:$O,6,FALSE)</f>
        <v>Floret</v>
      </c>
      <c r="R265" s="1" t="str">
        <f>VLOOKUP(P265,lookups!A:B,2,FALSE)&amp;VLOOKUP(aanmeldingen!Q265,lookups!D:E,2,FALSE)&amp;VLOOKUP(I265,lookups!G:H,2,FALSE)</f>
        <v>HFS</v>
      </c>
      <c r="S265" s="1" t="str">
        <f>VLOOKUP(E265,wedstrijden!B:G,6,FALSE)</f>
        <v>DEN</v>
      </c>
      <c r="T265" s="1" t="str">
        <f>VLOOKUP($D265,schermers!$C:$O,8,FALSE)</f>
        <v>NRD</v>
      </c>
      <c r="U265" s="1" t="str">
        <f>IFERROR(VLOOKUP($D265,schermers!$C:$O,13,FALSE),"-")</f>
        <v>FIE02082001001</v>
      </c>
      <c r="V265" s="15">
        <f>IFERROR(VLOOKUP(E265,wedstrijden!B:H,7,FALSE),0)</f>
        <v>43379</v>
      </c>
      <c r="W265" s="15">
        <f>IFERROR(VLOOKUP(E265,wedstrijden!B:I,8,FALSE),0)</f>
        <v>43380</v>
      </c>
      <c r="X265" s="94">
        <f>IF(ISERROR(VLOOKUP(I265,lookups!G:I,3,FALSE)),0,IF(VLOOKUP(I265,lookups!G:I,3,FALSE)=0,0,VLOOKUP(I265,lookups!G:I,3,FALSE)))</f>
        <v>500</v>
      </c>
      <c r="Y265" s="54">
        <f t="shared" ca="1" si="62"/>
        <v>999999999</v>
      </c>
      <c r="Z265" s="54">
        <f t="shared" si="63"/>
        <v>42111005</v>
      </c>
      <c r="AA265" s="54">
        <f>IF(LEFT(J265,2)&lt;&gt;"ok","-",IF(M265&lt;&gt;"","-",VLOOKUP(P265&amp;Q265&amp;I265&amp;H265,wedstrijden!A:B,2,FALSE)))</f>
        <v>42</v>
      </c>
      <c r="AB265" s="54">
        <f t="shared" ca="1" si="64"/>
        <v>0</v>
      </c>
      <c r="AC265" s="54">
        <f t="shared" si="65"/>
        <v>1</v>
      </c>
      <c r="AD265" s="54">
        <f t="shared" si="66"/>
        <v>1</v>
      </c>
      <c r="AE265" s="54">
        <f t="shared" si="67"/>
        <v>0</v>
      </c>
      <c r="AF265" s="54">
        <f t="shared" si="68"/>
        <v>1</v>
      </c>
      <c r="AG265" s="54">
        <f t="shared" si="69"/>
        <v>1</v>
      </c>
      <c r="AH265" s="54">
        <f t="shared" si="70"/>
        <v>1</v>
      </c>
      <c r="AI265" s="54">
        <f t="shared" si="71"/>
        <v>1</v>
      </c>
      <c r="AJ265" s="54">
        <f t="shared" si="72"/>
        <v>1</v>
      </c>
      <c r="AK265" s="54">
        <f t="shared" ca="1" si="73"/>
        <v>1</v>
      </c>
      <c r="AL265" s="1" t="str">
        <f>VLOOKUP(D265,schermers!C:T,16,FALSE)</f>
        <v>XXX</v>
      </c>
    </row>
    <row r="266" spans="1:38" x14ac:dyDescent="0.2">
      <c r="A266" s="54">
        <f t="shared" si="74"/>
        <v>264</v>
      </c>
      <c r="B266" s="54">
        <f t="shared" si="60"/>
        <v>105</v>
      </c>
      <c r="C266" s="54" t="str">
        <f t="shared" ca="1" si="61"/>
        <v/>
      </c>
      <c r="D266" s="54">
        <f>VLOOKUP(F266&amp;G266,schermers!B:C,2,FALSE)</f>
        <v>110548</v>
      </c>
      <c r="E266" s="54">
        <f>VLOOKUP(P266&amp;Q266&amp;I266&amp;H266,wedstrijden!A:B,2,FALSE)</f>
        <v>50</v>
      </c>
      <c r="F266" s="41" t="s">
        <v>927</v>
      </c>
      <c r="G266" s="41" t="s">
        <v>827</v>
      </c>
      <c r="H266" s="41" t="s">
        <v>2550</v>
      </c>
      <c r="I266" s="41" t="s">
        <v>1091</v>
      </c>
      <c r="J266" s="63" t="s">
        <v>848</v>
      </c>
      <c r="K266" s="16">
        <v>43349</v>
      </c>
      <c r="L266" s="8">
        <v>43373</v>
      </c>
      <c r="O266" s="54">
        <f>VLOOKUP(D266&amp;R266,Ranglijst!D:E,2,FALSE)</f>
        <v>723</v>
      </c>
      <c r="P266" s="1" t="str">
        <f>VLOOKUP($D266,schermers!$C:$O,5,FALSE)</f>
        <v>Heren</v>
      </c>
      <c r="Q266" s="1" t="str">
        <f>VLOOKUP($D266,schermers!$C:$O,6,FALSE)</f>
        <v>Floret</v>
      </c>
      <c r="R266" s="1" t="str">
        <f>VLOOKUP(P266,lookups!A:B,2,FALSE)&amp;VLOOKUP(aanmeldingen!Q266,lookups!D:E,2,FALSE)&amp;VLOOKUP(I266,lookups!G:H,2,FALSE)</f>
        <v>HFS</v>
      </c>
      <c r="S266" s="1" t="str">
        <f>VLOOKUP(E266,wedstrijden!B:G,6,FALSE)</f>
        <v>GBR</v>
      </c>
      <c r="T266" s="1" t="str">
        <f>VLOOKUP($D266,schermers!$C:$O,8,FALSE)</f>
        <v>NRD</v>
      </c>
      <c r="U266" s="1" t="str">
        <f>IFERROR(VLOOKUP($D266,schermers!$C:$O,13,FALSE),"-")</f>
        <v>FIE20041999000</v>
      </c>
      <c r="V266" s="15">
        <f>IFERROR(VLOOKUP(E266,wedstrijden!B:H,7,FALSE),0)</f>
        <v>43386</v>
      </c>
      <c r="W266" s="15">
        <f>IFERROR(VLOOKUP(E266,wedstrijden!B:I,8,FALSE),0)</f>
        <v>43387</v>
      </c>
      <c r="X266" s="94">
        <f>IF(ISERROR(VLOOKUP(I266,lookups!G:I,3,FALSE)),0,IF(VLOOKUP(I266,lookups!G:I,3,FALSE)=0,0,VLOOKUP(I266,lookups!G:I,3,FALSE)))</f>
        <v>500</v>
      </c>
      <c r="Y266" s="54">
        <f t="shared" ca="1" si="62"/>
        <v>999999999</v>
      </c>
      <c r="Z266" s="54">
        <f t="shared" si="63"/>
        <v>50110548</v>
      </c>
      <c r="AA266" s="54">
        <f>IF(LEFT(J266,2)&lt;&gt;"ok","-",IF(M266&lt;&gt;"","-",VLOOKUP(P266&amp;Q266&amp;I266&amp;H266,wedstrijden!A:B,2,FALSE)))</f>
        <v>50</v>
      </c>
      <c r="AB266" s="54">
        <f t="shared" ca="1" si="64"/>
        <v>0</v>
      </c>
      <c r="AC266" s="54">
        <f t="shared" si="65"/>
        <v>1</v>
      </c>
      <c r="AD266" s="54">
        <f t="shared" si="66"/>
        <v>1</v>
      </c>
      <c r="AE266" s="54">
        <f t="shared" si="67"/>
        <v>0</v>
      </c>
      <c r="AF266" s="54">
        <f t="shared" si="68"/>
        <v>1</v>
      </c>
      <c r="AG266" s="54">
        <f t="shared" si="69"/>
        <v>1</v>
      </c>
      <c r="AH266" s="54">
        <f t="shared" si="70"/>
        <v>1</v>
      </c>
      <c r="AI266" s="54">
        <f t="shared" si="71"/>
        <v>1</v>
      </c>
      <c r="AJ266" s="54">
        <f t="shared" si="72"/>
        <v>1</v>
      </c>
      <c r="AK266" s="54">
        <f t="shared" ca="1" si="73"/>
        <v>1</v>
      </c>
      <c r="AL266" s="1" t="str">
        <f>VLOOKUP(D266,schermers!C:T,16,FALSE)</f>
        <v>XXX</v>
      </c>
    </row>
    <row r="267" spans="1:38" x14ac:dyDescent="0.2">
      <c r="A267" s="54">
        <f t="shared" si="74"/>
        <v>265</v>
      </c>
      <c r="B267" s="54">
        <f t="shared" si="60"/>
        <v>107</v>
      </c>
      <c r="C267" s="54" t="str">
        <f t="shared" ca="1" si="61"/>
        <v/>
      </c>
      <c r="D267" s="54">
        <f>VLOOKUP(F267&amp;G267,schermers!B:C,2,FALSE)</f>
        <v>111005</v>
      </c>
      <c r="E267" s="54">
        <f>VLOOKUP(P267&amp;Q267&amp;I267&amp;H267,wedstrijden!A:B,2,FALSE)</f>
        <v>50</v>
      </c>
      <c r="F267" s="41" t="s">
        <v>927</v>
      </c>
      <c r="G267" s="41" t="s">
        <v>1076</v>
      </c>
      <c r="H267" s="41" t="s">
        <v>2550</v>
      </c>
      <c r="I267" s="41" t="s">
        <v>1091</v>
      </c>
      <c r="J267" s="63" t="s">
        <v>848</v>
      </c>
      <c r="K267" s="16">
        <v>43349</v>
      </c>
      <c r="L267" s="8">
        <v>43373</v>
      </c>
      <c r="O267" s="54">
        <f>VLOOKUP(D267&amp;R267,Ranglijst!D:E,2,FALSE)</f>
        <v>1314</v>
      </c>
      <c r="P267" s="1" t="str">
        <f>VLOOKUP($D267,schermers!$C:$O,5,FALSE)</f>
        <v>Heren</v>
      </c>
      <c r="Q267" s="1" t="str">
        <f>VLOOKUP($D267,schermers!$C:$O,6,FALSE)</f>
        <v>Floret</v>
      </c>
      <c r="R267" s="1" t="str">
        <f>VLOOKUP(P267,lookups!A:B,2,FALSE)&amp;VLOOKUP(aanmeldingen!Q267,lookups!D:E,2,FALSE)&amp;VLOOKUP(I267,lookups!G:H,2,FALSE)</f>
        <v>HFS</v>
      </c>
      <c r="S267" s="1" t="str">
        <f>VLOOKUP(E267,wedstrijden!B:G,6,FALSE)</f>
        <v>GBR</v>
      </c>
      <c r="T267" s="1" t="str">
        <f>VLOOKUP($D267,schermers!$C:$O,8,FALSE)</f>
        <v>NRD</v>
      </c>
      <c r="U267" s="1" t="str">
        <f>IFERROR(VLOOKUP($D267,schermers!$C:$O,13,FALSE),"-")</f>
        <v>FIE02082001001</v>
      </c>
      <c r="V267" s="15">
        <f>IFERROR(VLOOKUP(E267,wedstrijden!B:H,7,FALSE),0)</f>
        <v>43386</v>
      </c>
      <c r="W267" s="15">
        <f>IFERROR(VLOOKUP(E267,wedstrijden!B:I,8,FALSE),0)</f>
        <v>43387</v>
      </c>
      <c r="X267" s="94">
        <f>IF(ISERROR(VLOOKUP(I267,lookups!G:I,3,FALSE)),0,IF(VLOOKUP(I267,lookups!G:I,3,FALSE)=0,0,VLOOKUP(I267,lookups!G:I,3,FALSE)))</f>
        <v>500</v>
      </c>
      <c r="Y267" s="54">
        <f t="shared" ca="1" si="62"/>
        <v>999999999</v>
      </c>
      <c r="Z267" s="54">
        <f t="shared" si="63"/>
        <v>50111005</v>
      </c>
      <c r="AA267" s="54">
        <f>IF(LEFT(J267,2)&lt;&gt;"ok","-",IF(M267&lt;&gt;"","-",VLOOKUP(P267&amp;Q267&amp;I267&amp;H267,wedstrijden!A:B,2,FALSE)))</f>
        <v>50</v>
      </c>
      <c r="AB267" s="54">
        <f t="shared" ca="1" si="64"/>
        <v>0</v>
      </c>
      <c r="AC267" s="54">
        <f t="shared" si="65"/>
        <v>1</v>
      </c>
      <c r="AD267" s="54">
        <f t="shared" si="66"/>
        <v>1</v>
      </c>
      <c r="AE267" s="54">
        <f t="shared" si="67"/>
        <v>0</v>
      </c>
      <c r="AF267" s="54">
        <f t="shared" si="68"/>
        <v>1</v>
      </c>
      <c r="AG267" s="54">
        <f t="shared" si="69"/>
        <v>1</v>
      </c>
      <c r="AH267" s="54">
        <f t="shared" si="70"/>
        <v>1</v>
      </c>
      <c r="AI267" s="54">
        <f t="shared" si="71"/>
        <v>1</v>
      </c>
      <c r="AJ267" s="54">
        <f t="shared" si="72"/>
        <v>1</v>
      </c>
      <c r="AK267" s="54">
        <f t="shared" ca="1" si="73"/>
        <v>1</v>
      </c>
      <c r="AL267" s="1" t="str">
        <f>VLOOKUP(D267,schermers!C:T,16,FALSE)</f>
        <v>XXX</v>
      </c>
    </row>
    <row r="268" spans="1:38" x14ac:dyDescent="0.2">
      <c r="A268" s="54">
        <f t="shared" si="74"/>
        <v>266</v>
      </c>
      <c r="B268" s="54">
        <f t="shared" si="60"/>
        <v>127</v>
      </c>
      <c r="C268" s="54" t="str">
        <f t="shared" ca="1" si="61"/>
        <v/>
      </c>
      <c r="D268" s="54">
        <f>VLOOKUP(F268&amp;G268,schermers!B:C,2,FALSE)</f>
        <v>103397</v>
      </c>
      <c r="E268" s="54">
        <f>VLOOKUP(P268&amp;Q268&amp;I268&amp;H268,wedstrijden!A:B,2,FALSE)</f>
        <v>82</v>
      </c>
      <c r="F268" s="41" t="s">
        <v>1067</v>
      </c>
      <c r="G268" s="41" t="s">
        <v>70</v>
      </c>
      <c r="H268" s="41" t="s">
        <v>2567</v>
      </c>
      <c r="I268" s="41" t="s">
        <v>936</v>
      </c>
      <c r="J268" s="63" t="s">
        <v>848</v>
      </c>
      <c r="K268" s="16">
        <v>43350</v>
      </c>
      <c r="L268" s="8">
        <v>43373</v>
      </c>
      <c r="O268" s="54">
        <f>VLOOKUP(D268&amp;R268,Ranglijst!D:E,2,FALSE)</f>
        <v>1736</v>
      </c>
      <c r="P268" s="1" t="str">
        <f>VLOOKUP($D268,schermers!$C:$O,5,FALSE)</f>
        <v>Heren</v>
      </c>
      <c r="Q268" s="1" t="str">
        <f>VLOOKUP($D268,schermers!$C:$O,6,FALSE)</f>
        <v>Floret</v>
      </c>
      <c r="R268" s="1" t="str">
        <f>VLOOKUP(P268,lookups!A:B,2,FALSE)&amp;VLOOKUP(aanmeldingen!Q268,lookups!D:E,2,FALSE)&amp;VLOOKUP(I268,lookups!G:H,2,FALSE)</f>
        <v>HFS</v>
      </c>
      <c r="S268" s="1" t="str">
        <f>VLOOKUP(E268,wedstrijden!B:G,6,FALSE)</f>
        <v>FRA</v>
      </c>
      <c r="T268" s="1" t="str">
        <f>VLOOKUP($D268,schermers!$C:$O,8,FALSE)</f>
        <v>OKK</v>
      </c>
      <c r="U268" s="1" t="str">
        <f>IFERROR(VLOOKUP($D268,schermers!$C:$O,13,FALSE),"-")</f>
        <v>FIE26011984000</v>
      </c>
      <c r="V268" s="15">
        <f>IFERROR(VLOOKUP(E268,wedstrijden!B:H,7,FALSE),0)</f>
        <v>43400</v>
      </c>
      <c r="W268" s="15">
        <f>IFERROR(VLOOKUP(E268,wedstrijden!B:I,8,FALSE),0)</f>
        <v>43401</v>
      </c>
      <c r="X268" s="94">
        <f>IF(ISERROR(VLOOKUP(I268,lookups!G:I,3,FALSE)),0,IF(VLOOKUP(I268,lookups!G:I,3,FALSE)=0,0,VLOOKUP(I268,lookups!G:I,3,FALSE)))</f>
        <v>0</v>
      </c>
      <c r="Y268" s="54">
        <f t="shared" ca="1" si="62"/>
        <v>999999999</v>
      </c>
      <c r="Z268" s="54">
        <f t="shared" si="63"/>
        <v>82103397</v>
      </c>
      <c r="AA268" s="54">
        <f>IF(LEFT(J268,2)&lt;&gt;"ok","-",IF(M268&lt;&gt;"","-",VLOOKUP(P268&amp;Q268&amp;I268&amp;H268,wedstrijden!A:B,2,FALSE)))</f>
        <v>82</v>
      </c>
      <c r="AB268" s="54">
        <f t="shared" ca="1" si="64"/>
        <v>0</v>
      </c>
      <c r="AC268" s="54">
        <f t="shared" si="65"/>
        <v>1</v>
      </c>
      <c r="AD268" s="54">
        <f t="shared" si="66"/>
        <v>1</v>
      </c>
      <c r="AE268" s="54">
        <f t="shared" si="67"/>
        <v>0</v>
      </c>
      <c r="AF268" s="54">
        <f t="shared" si="68"/>
        <v>1</v>
      </c>
      <c r="AG268" s="54">
        <f t="shared" si="69"/>
        <v>1</v>
      </c>
      <c r="AH268" s="54">
        <f t="shared" si="70"/>
        <v>1</v>
      </c>
      <c r="AI268" s="54">
        <f t="shared" si="71"/>
        <v>1</v>
      </c>
      <c r="AJ268" s="54">
        <f t="shared" si="72"/>
        <v>1</v>
      </c>
      <c r="AK268" s="54">
        <f t="shared" ca="1" si="73"/>
        <v>1</v>
      </c>
      <c r="AL268" s="1" t="str">
        <f>VLOOKUP(D268,schermers!C:T,16,FALSE)</f>
        <v>XXX</v>
      </c>
    </row>
    <row r="269" spans="1:38" x14ac:dyDescent="0.2">
      <c r="A269" s="54">
        <f t="shared" si="74"/>
        <v>267</v>
      </c>
      <c r="B269" s="54">
        <f t="shared" si="60"/>
        <v>171</v>
      </c>
      <c r="C269" s="54" t="str">
        <f t="shared" ca="1" si="61"/>
        <v/>
      </c>
      <c r="D269" s="54">
        <f>VLOOKUP(F269&amp;G269,schermers!B:C,2,FALSE)</f>
        <v>103397</v>
      </c>
      <c r="E269" s="54">
        <f>VLOOKUP(P269&amp;Q269&amp;I269&amp;H269,wedstrijden!A:B,2,FALSE)</f>
        <v>100</v>
      </c>
      <c r="F269" s="41" t="s">
        <v>1067</v>
      </c>
      <c r="G269" s="41" t="s">
        <v>70</v>
      </c>
      <c r="H269" s="41" t="s">
        <v>492</v>
      </c>
      <c r="I269" s="41" t="s">
        <v>504</v>
      </c>
      <c r="J269" s="63" t="s">
        <v>848</v>
      </c>
      <c r="K269" s="16">
        <v>43350</v>
      </c>
      <c r="L269" s="8">
        <v>43386</v>
      </c>
      <c r="M269" s="40"/>
      <c r="O269" s="54">
        <f>VLOOKUP(D269&amp;R269,Ranglijst!D:E,2,FALSE)</f>
        <v>1736</v>
      </c>
      <c r="P269" s="1" t="str">
        <f>VLOOKUP($D269,schermers!$C:$O,5,FALSE)</f>
        <v>Heren</v>
      </c>
      <c r="Q269" s="1" t="str">
        <f>VLOOKUP($D269,schermers!$C:$O,6,FALSE)</f>
        <v>Floret</v>
      </c>
      <c r="R269" s="1" t="str">
        <f>VLOOKUP(P269,lookups!A:B,2,FALSE)&amp;VLOOKUP(aanmeldingen!Q269,lookups!D:E,2,FALSE)&amp;VLOOKUP(I269,lookups!G:H,2,FALSE)</f>
        <v>HFS</v>
      </c>
      <c r="S269" s="1" t="str">
        <f>VLOOKUP(E269,wedstrijden!B:G,6,FALSE)</f>
        <v>GER</v>
      </c>
      <c r="T269" s="1" t="str">
        <f>VLOOKUP($D269,schermers!$C:$O,8,FALSE)</f>
        <v>OKK</v>
      </c>
      <c r="U269" s="1" t="str">
        <f>IFERROR(VLOOKUP($D269,schermers!$C:$O,13,FALSE),"-")</f>
        <v>FIE26011984000</v>
      </c>
      <c r="V269" s="15">
        <f>IFERROR(VLOOKUP(E269,wedstrijden!B:H,7,FALSE),0)</f>
        <v>43413</v>
      </c>
      <c r="W269" s="15">
        <f>IFERROR(VLOOKUP(E269,wedstrijden!B:I,8,FALSE),0)</f>
        <v>43414</v>
      </c>
      <c r="X269" s="94">
        <f>IF(ISERROR(VLOOKUP(I269,lookups!G:I,3,FALSE)),0,IF(VLOOKUP(I269,lookups!G:I,3,FALSE)=0,0,VLOOKUP(I269,lookups!G:I,3,FALSE)))</f>
        <v>1000</v>
      </c>
      <c r="Y269" s="54">
        <f t="shared" ca="1" si="62"/>
        <v>999999999</v>
      </c>
      <c r="Z269" s="54">
        <f t="shared" si="63"/>
        <v>100103397</v>
      </c>
      <c r="AA269" s="54">
        <f>IF(LEFT(J269,2)&lt;&gt;"ok","-",IF(M269&lt;&gt;"","-",VLOOKUP(P269&amp;Q269&amp;I269&amp;H269,wedstrijden!A:B,2,FALSE)))</f>
        <v>100</v>
      </c>
      <c r="AB269" s="54">
        <f t="shared" ca="1" si="64"/>
        <v>0</v>
      </c>
      <c r="AC269" s="54">
        <f t="shared" si="65"/>
        <v>1</v>
      </c>
      <c r="AD269" s="54">
        <f t="shared" si="66"/>
        <v>1</v>
      </c>
      <c r="AE269" s="54">
        <f t="shared" si="67"/>
        <v>0</v>
      </c>
      <c r="AF269" s="54">
        <f t="shared" si="68"/>
        <v>1</v>
      </c>
      <c r="AG269" s="54">
        <f t="shared" si="69"/>
        <v>0</v>
      </c>
      <c r="AH269" s="54">
        <f t="shared" si="70"/>
        <v>0</v>
      </c>
      <c r="AI269" s="54">
        <f t="shared" si="71"/>
        <v>0</v>
      </c>
      <c r="AJ269" s="54">
        <f t="shared" si="72"/>
        <v>0</v>
      </c>
      <c r="AK269" s="54">
        <f t="shared" ca="1" si="73"/>
        <v>0</v>
      </c>
      <c r="AL269" s="1" t="str">
        <f>VLOOKUP(D269,schermers!C:T,16,FALSE)</f>
        <v>XXX</v>
      </c>
    </row>
    <row r="270" spans="1:38" x14ac:dyDescent="0.2">
      <c r="A270" s="54">
        <f t="shared" si="74"/>
        <v>268</v>
      </c>
      <c r="B270" s="54">
        <f t="shared" si="60"/>
        <v>133</v>
      </c>
      <c r="C270" s="54" t="str">
        <f t="shared" ca="1" si="61"/>
        <v/>
      </c>
      <c r="D270" s="54">
        <f>VLOOKUP(F270&amp;G270,schermers!B:C,2,FALSE)</f>
        <v>112016</v>
      </c>
      <c r="E270" s="54">
        <f>VLOOKUP(P270&amp;Q270&amp;I270&amp;H270,wedstrijden!A:B,2,FALSE)</f>
        <v>82</v>
      </c>
      <c r="F270" s="41" t="s">
        <v>918</v>
      </c>
      <c r="G270" s="41" t="s">
        <v>837</v>
      </c>
      <c r="H270" s="41" t="s">
        <v>2567</v>
      </c>
      <c r="I270" s="41" t="s">
        <v>936</v>
      </c>
      <c r="J270" s="63" t="s">
        <v>848</v>
      </c>
      <c r="K270" s="16">
        <v>43350</v>
      </c>
      <c r="L270" s="8">
        <v>43373</v>
      </c>
      <c r="O270" s="54">
        <f>VLOOKUP(D270&amp;R270,Ranglijst!D:E,2,FALSE)</f>
        <v>1538</v>
      </c>
      <c r="P270" s="1" t="str">
        <f>VLOOKUP($D270,schermers!$C:$O,5,FALSE)</f>
        <v>Heren</v>
      </c>
      <c r="Q270" s="1" t="str">
        <f>VLOOKUP($D270,schermers!$C:$O,6,FALSE)</f>
        <v>Floret</v>
      </c>
      <c r="R270" s="1" t="str">
        <f>VLOOKUP(P270,lookups!A:B,2,FALSE)&amp;VLOOKUP(aanmeldingen!Q270,lookups!D:E,2,FALSE)&amp;VLOOKUP(I270,lookups!G:H,2,FALSE)</f>
        <v>HFS</v>
      </c>
      <c r="S270" s="1" t="str">
        <f>VLOOKUP(E270,wedstrijden!B:G,6,FALSE)</f>
        <v>FRA</v>
      </c>
      <c r="T270" s="1" t="str">
        <f>VLOOKUP($D270,schermers!$C:$O,8,FALSE)</f>
        <v>HS</v>
      </c>
      <c r="U270" s="1" t="str">
        <f>IFERROR(VLOOKUP($D270,schermers!$C:$O,13,FALSE),"-")</f>
        <v>FIE15011998001</v>
      </c>
      <c r="V270" s="15">
        <f>IFERROR(VLOOKUP(E270,wedstrijden!B:H,7,FALSE),0)</f>
        <v>43400</v>
      </c>
      <c r="W270" s="15">
        <f>IFERROR(VLOOKUP(E270,wedstrijden!B:I,8,FALSE),0)</f>
        <v>43401</v>
      </c>
      <c r="X270" s="94">
        <f>IF(ISERROR(VLOOKUP(I270,lookups!G:I,3,FALSE)),0,IF(VLOOKUP(I270,lookups!G:I,3,FALSE)=0,0,VLOOKUP(I270,lookups!G:I,3,FALSE)))</f>
        <v>0</v>
      </c>
      <c r="Y270" s="54">
        <f t="shared" ca="1" si="62"/>
        <v>999999999</v>
      </c>
      <c r="Z270" s="54">
        <f t="shared" si="63"/>
        <v>82112016</v>
      </c>
      <c r="AA270" s="54">
        <f>IF(LEFT(J270,2)&lt;&gt;"ok","-",IF(M270&lt;&gt;"","-",VLOOKUP(P270&amp;Q270&amp;I270&amp;H270,wedstrijden!A:B,2,FALSE)))</f>
        <v>82</v>
      </c>
      <c r="AB270" s="54">
        <f t="shared" ca="1" si="64"/>
        <v>0</v>
      </c>
      <c r="AC270" s="54">
        <f t="shared" si="65"/>
        <v>1</v>
      </c>
      <c r="AD270" s="54">
        <f t="shared" si="66"/>
        <v>1</v>
      </c>
      <c r="AE270" s="54">
        <f t="shared" si="67"/>
        <v>0</v>
      </c>
      <c r="AF270" s="54">
        <f t="shared" si="68"/>
        <v>1</v>
      </c>
      <c r="AG270" s="54">
        <f t="shared" si="69"/>
        <v>1</v>
      </c>
      <c r="AH270" s="54">
        <f t="shared" si="70"/>
        <v>1</v>
      </c>
      <c r="AI270" s="54">
        <f t="shared" si="71"/>
        <v>1</v>
      </c>
      <c r="AJ270" s="54">
        <f t="shared" si="72"/>
        <v>1</v>
      </c>
      <c r="AK270" s="54">
        <f t="shared" ca="1" si="73"/>
        <v>1</v>
      </c>
      <c r="AL270" s="1" t="str">
        <f>VLOOKUP(D270,schermers!C:T,16,FALSE)</f>
        <v>XXX</v>
      </c>
    </row>
    <row r="271" spans="1:38" x14ac:dyDescent="0.2">
      <c r="A271" s="54">
        <f t="shared" si="74"/>
        <v>269</v>
      </c>
      <c r="B271" s="54" t="str">
        <f t="shared" si="60"/>
        <v/>
      </c>
      <c r="C271" s="54" t="str">
        <f t="shared" si="61"/>
        <v/>
      </c>
      <c r="D271" s="54">
        <f>VLOOKUP(F271&amp;G271,schermers!B:C,2,FALSE)</f>
        <v>112948</v>
      </c>
      <c r="E271" s="54">
        <f>VLOOKUP(P271&amp;Q271&amp;I271&amp;H271,wedstrijden!A:B,2,FALSE)</f>
        <v>82</v>
      </c>
      <c r="F271" s="41" t="s">
        <v>1926</v>
      </c>
      <c r="G271" s="41" t="s">
        <v>307</v>
      </c>
      <c r="H271" s="41" t="s">
        <v>2567</v>
      </c>
      <c r="I271" s="41" t="s">
        <v>936</v>
      </c>
      <c r="J271" s="63" t="s">
        <v>848</v>
      </c>
      <c r="K271" s="16">
        <v>43350</v>
      </c>
      <c r="L271" s="8">
        <v>43373</v>
      </c>
      <c r="M271" s="8">
        <v>43398</v>
      </c>
      <c r="O271" s="54">
        <f>VLOOKUP(D271&amp;R271,Ranglijst!D:E,2,FALSE)</f>
        <v>660</v>
      </c>
      <c r="P271" s="1" t="str">
        <f>VLOOKUP($D271,schermers!$C:$O,5,FALSE)</f>
        <v>Heren</v>
      </c>
      <c r="Q271" s="1" t="str">
        <f>VLOOKUP($D271,schermers!$C:$O,6,FALSE)</f>
        <v>Floret</v>
      </c>
      <c r="R271" s="1" t="str">
        <f>VLOOKUP(P271,lookups!A:B,2,FALSE)&amp;VLOOKUP(aanmeldingen!Q271,lookups!D:E,2,FALSE)&amp;VLOOKUP(I271,lookups!G:H,2,FALSE)</f>
        <v>HFS</v>
      </c>
      <c r="S271" s="1" t="str">
        <f>VLOOKUP(E271,wedstrijden!B:G,6,FALSE)</f>
        <v>FRA</v>
      </c>
      <c r="T271" s="1" t="str">
        <f>VLOOKUP($D271,schermers!$C:$O,8,FALSE)</f>
        <v>HS</v>
      </c>
      <c r="U271" s="1" t="str">
        <f>IFERROR(VLOOKUP($D271,schermers!$C:$O,13,FALSE),"-")</f>
        <v>FIE22032000000</v>
      </c>
      <c r="V271" s="15">
        <f>IFERROR(VLOOKUP(E271,wedstrijden!B:H,7,FALSE),0)</f>
        <v>43400</v>
      </c>
      <c r="W271" s="15">
        <f>IFERROR(VLOOKUP(E271,wedstrijden!B:I,8,FALSE),0)</f>
        <v>43401</v>
      </c>
      <c r="X271" s="94">
        <f>IF(ISERROR(VLOOKUP(I271,lookups!G:I,3,FALSE)),0,IF(VLOOKUP(I271,lookups!G:I,3,FALSE)=0,0,VLOOKUP(I271,lookups!G:I,3,FALSE)))</f>
        <v>0</v>
      </c>
      <c r="Y271" s="54">
        <f t="shared" si="62"/>
        <v>999999999</v>
      </c>
      <c r="Z271" s="54">
        <f t="shared" si="63"/>
        <v>999999999</v>
      </c>
      <c r="AA271" s="54" t="str">
        <f>IF(LEFT(J271,2)&lt;&gt;"ok","-",IF(M271&lt;&gt;"","-",VLOOKUP(P271&amp;Q271&amp;I271&amp;H271,wedstrijden!A:B,2,FALSE)))</f>
        <v>-</v>
      </c>
      <c r="AB271" s="54">
        <f t="shared" si="64"/>
        <v>0</v>
      </c>
      <c r="AC271" s="54">
        <f t="shared" si="65"/>
        <v>1</v>
      </c>
      <c r="AD271" s="54">
        <f t="shared" si="66"/>
        <v>1</v>
      </c>
      <c r="AE271" s="54">
        <f t="shared" si="67"/>
        <v>1</v>
      </c>
      <c r="AF271" s="54">
        <f t="shared" si="68"/>
        <v>1</v>
      </c>
      <c r="AG271" s="54">
        <f t="shared" si="69"/>
        <v>1</v>
      </c>
      <c r="AH271" s="54">
        <f t="shared" si="70"/>
        <v>1</v>
      </c>
      <c r="AI271" s="54">
        <f t="shared" si="71"/>
        <v>1</v>
      </c>
      <c r="AJ271" s="54">
        <f t="shared" si="72"/>
        <v>1</v>
      </c>
      <c r="AK271" s="54">
        <f t="shared" ca="1" si="73"/>
        <v>1</v>
      </c>
      <c r="AL271" s="1" t="str">
        <f>VLOOKUP(D271,schermers!C:T,16,FALSE)</f>
        <v>XXX</v>
      </c>
    </row>
    <row r="272" spans="1:38" x14ac:dyDescent="0.2">
      <c r="A272" s="54">
        <f t="shared" si="74"/>
        <v>270</v>
      </c>
      <c r="B272" s="54">
        <f t="shared" si="60"/>
        <v>130</v>
      </c>
      <c r="C272" s="54" t="str">
        <f t="shared" ca="1" si="61"/>
        <v/>
      </c>
      <c r="D272" s="54">
        <f>VLOOKUP(F272&amp;G272,schermers!B:C,2,FALSE)</f>
        <v>109655</v>
      </c>
      <c r="E272" s="54">
        <f>VLOOKUP(P272&amp;Q272&amp;I272&amp;H272,wedstrijden!A:B,2,FALSE)</f>
        <v>82</v>
      </c>
      <c r="F272" s="41" t="s">
        <v>1243</v>
      </c>
      <c r="G272" s="41" t="s">
        <v>844</v>
      </c>
      <c r="H272" s="41" t="s">
        <v>2567</v>
      </c>
      <c r="I272" s="41" t="s">
        <v>936</v>
      </c>
      <c r="J272" s="63" t="s">
        <v>848</v>
      </c>
      <c r="K272" s="16">
        <v>43350</v>
      </c>
      <c r="L272" s="8">
        <v>43373</v>
      </c>
      <c r="O272" s="54">
        <f>VLOOKUP(D272&amp;R272,Ranglijst!D:E,2,FALSE)</f>
        <v>2177</v>
      </c>
      <c r="P272" s="1" t="str">
        <f>VLOOKUP($D272,schermers!$C:$O,5,FALSE)</f>
        <v>Heren</v>
      </c>
      <c r="Q272" s="1" t="str">
        <f>VLOOKUP($D272,schermers!$C:$O,6,FALSE)</f>
        <v>Floret</v>
      </c>
      <c r="R272" s="1" t="str">
        <f>VLOOKUP(P272,lookups!A:B,2,FALSE)&amp;VLOOKUP(aanmeldingen!Q272,lookups!D:E,2,FALSE)&amp;VLOOKUP(I272,lookups!G:H,2,FALSE)</f>
        <v>HFS</v>
      </c>
      <c r="S272" s="1" t="str">
        <f>VLOOKUP(E272,wedstrijden!B:G,6,FALSE)</f>
        <v>FRA</v>
      </c>
      <c r="T272" s="1" t="str">
        <f>VLOOKUP($D272,schermers!$C:$O,8,FALSE)</f>
        <v>HS</v>
      </c>
      <c r="U272" s="1" t="str">
        <f>IFERROR(VLOOKUP($D272,schermers!$C:$O,13,FALSE),"-")</f>
        <v>FIE01121997002</v>
      </c>
      <c r="V272" s="15">
        <f>IFERROR(VLOOKUP(E272,wedstrijden!B:H,7,FALSE),0)</f>
        <v>43400</v>
      </c>
      <c r="W272" s="15">
        <f>IFERROR(VLOOKUP(E272,wedstrijden!B:I,8,FALSE),0)</f>
        <v>43401</v>
      </c>
      <c r="X272" s="94">
        <f>IF(ISERROR(VLOOKUP(I272,lookups!G:I,3,FALSE)),0,IF(VLOOKUP(I272,lookups!G:I,3,FALSE)=0,0,VLOOKUP(I272,lookups!G:I,3,FALSE)))</f>
        <v>0</v>
      </c>
      <c r="Y272" s="54">
        <f t="shared" ca="1" si="62"/>
        <v>999999999</v>
      </c>
      <c r="Z272" s="54">
        <f t="shared" si="63"/>
        <v>82109655</v>
      </c>
      <c r="AA272" s="54">
        <f>IF(LEFT(J272,2)&lt;&gt;"ok","-",IF(M272&lt;&gt;"","-",VLOOKUP(P272&amp;Q272&amp;I272&amp;H272,wedstrijden!A:B,2,FALSE)))</f>
        <v>82</v>
      </c>
      <c r="AB272" s="54">
        <f t="shared" ca="1" si="64"/>
        <v>0</v>
      </c>
      <c r="AC272" s="54">
        <f t="shared" si="65"/>
        <v>1</v>
      </c>
      <c r="AD272" s="54">
        <f t="shared" si="66"/>
        <v>1</v>
      </c>
      <c r="AE272" s="54">
        <f t="shared" si="67"/>
        <v>0</v>
      </c>
      <c r="AF272" s="54">
        <f t="shared" si="68"/>
        <v>1</v>
      </c>
      <c r="AG272" s="54">
        <f t="shared" si="69"/>
        <v>1</v>
      </c>
      <c r="AH272" s="54">
        <f t="shared" si="70"/>
        <v>1</v>
      </c>
      <c r="AI272" s="54">
        <f t="shared" si="71"/>
        <v>1</v>
      </c>
      <c r="AJ272" s="54">
        <f t="shared" si="72"/>
        <v>1</v>
      </c>
      <c r="AK272" s="54">
        <f t="shared" ca="1" si="73"/>
        <v>1</v>
      </c>
      <c r="AL272" s="1" t="str">
        <f>VLOOKUP(D272,schermers!C:T,16,FALSE)</f>
        <v>XXX</v>
      </c>
    </row>
    <row r="273" spans="1:38" x14ac:dyDescent="0.2">
      <c r="A273" s="54">
        <f t="shared" si="74"/>
        <v>271</v>
      </c>
      <c r="B273" s="54">
        <f t="shared" si="60"/>
        <v>163</v>
      </c>
      <c r="C273" s="54" t="str">
        <f t="shared" ca="1" si="61"/>
        <v/>
      </c>
      <c r="D273" s="54">
        <f>VLOOKUP(F273&amp;G273,schermers!B:C,2,FALSE)</f>
        <v>103397</v>
      </c>
      <c r="E273" s="54">
        <f>VLOOKUP(P273&amp;Q273&amp;I273&amp;H273,wedstrijden!A:B,2,FALSE)</f>
        <v>94</v>
      </c>
      <c r="F273" s="41" t="s">
        <v>1067</v>
      </c>
      <c r="G273" s="41" t="s">
        <v>70</v>
      </c>
      <c r="H273" s="41" t="s">
        <v>2550</v>
      </c>
      <c r="I273" s="41" t="s">
        <v>936</v>
      </c>
      <c r="J273" s="63" t="s">
        <v>848</v>
      </c>
      <c r="K273" s="16">
        <v>43351</v>
      </c>
      <c r="L273" s="8">
        <v>43386</v>
      </c>
      <c r="O273" s="54">
        <f>VLOOKUP(D273&amp;R273,Ranglijst!D:E,2,FALSE)</f>
        <v>1736</v>
      </c>
      <c r="P273" s="1" t="str">
        <f>VLOOKUP($D273,schermers!$C:$O,5,FALSE)</f>
        <v>Heren</v>
      </c>
      <c r="Q273" s="1" t="str">
        <f>VLOOKUP($D273,schermers!$C:$O,6,FALSE)</f>
        <v>Floret</v>
      </c>
      <c r="R273" s="1" t="str">
        <f>VLOOKUP(P273,lookups!A:B,2,FALSE)&amp;VLOOKUP(aanmeldingen!Q273,lookups!D:E,2,FALSE)&amp;VLOOKUP(I273,lookups!G:H,2,FALSE)</f>
        <v>HFS</v>
      </c>
      <c r="S273" s="1" t="str">
        <f>VLOOKUP(E273,wedstrijden!B:G,6,FALSE)</f>
        <v>GBR</v>
      </c>
      <c r="T273" s="1" t="str">
        <f>VLOOKUP($D273,schermers!$C:$O,8,FALSE)</f>
        <v>OKK</v>
      </c>
      <c r="U273" s="1" t="str">
        <f>IFERROR(VLOOKUP($D273,schermers!$C:$O,13,FALSE),"-")</f>
        <v>FIE26011984000</v>
      </c>
      <c r="V273" s="15">
        <f>IFERROR(VLOOKUP(E273,wedstrijden!B:H,7,FALSE),0)</f>
        <v>43407</v>
      </c>
      <c r="W273" s="15">
        <f>IFERROR(VLOOKUP(E273,wedstrijden!B:I,8,FALSE),0)</f>
        <v>43408</v>
      </c>
      <c r="X273" s="94">
        <f>IF(ISERROR(VLOOKUP(I273,lookups!G:I,3,FALSE)),0,IF(VLOOKUP(I273,lookups!G:I,3,FALSE)=0,0,VLOOKUP(I273,lookups!G:I,3,FALSE)))</f>
        <v>0</v>
      </c>
      <c r="Y273" s="54">
        <f t="shared" ca="1" si="62"/>
        <v>999999999</v>
      </c>
      <c r="Z273" s="54">
        <f t="shared" si="63"/>
        <v>94103397</v>
      </c>
      <c r="AA273" s="54">
        <f>IF(LEFT(J273,2)&lt;&gt;"ok","-",IF(M273&lt;&gt;"","-",VLOOKUP(P273&amp;Q273&amp;I273&amp;H273,wedstrijden!A:B,2,FALSE)))</f>
        <v>94</v>
      </c>
      <c r="AB273" s="54">
        <f t="shared" ca="1" si="64"/>
        <v>0</v>
      </c>
      <c r="AC273" s="54">
        <f t="shared" si="65"/>
        <v>1</v>
      </c>
      <c r="AD273" s="54">
        <f t="shared" si="66"/>
        <v>1</v>
      </c>
      <c r="AE273" s="54">
        <f t="shared" si="67"/>
        <v>0</v>
      </c>
      <c r="AF273" s="54">
        <f t="shared" si="68"/>
        <v>1</v>
      </c>
      <c r="AG273" s="54">
        <f t="shared" si="69"/>
        <v>1</v>
      </c>
      <c r="AH273" s="54">
        <f t="shared" si="70"/>
        <v>1</v>
      </c>
      <c r="AI273" s="54">
        <f t="shared" si="71"/>
        <v>1</v>
      </c>
      <c r="AJ273" s="54">
        <f t="shared" si="72"/>
        <v>1</v>
      </c>
      <c r="AK273" s="54">
        <f t="shared" ca="1" si="73"/>
        <v>1</v>
      </c>
      <c r="AL273" s="1" t="str">
        <f>VLOOKUP(D273,schermers!C:T,16,FALSE)</f>
        <v>XXX</v>
      </c>
    </row>
    <row r="274" spans="1:38" x14ac:dyDescent="0.2">
      <c r="A274" s="54">
        <f t="shared" si="74"/>
        <v>272</v>
      </c>
      <c r="B274" s="54">
        <f t="shared" si="60"/>
        <v>123</v>
      </c>
      <c r="C274" s="54" t="str">
        <f t="shared" ca="1" si="61"/>
        <v/>
      </c>
      <c r="D274" s="54">
        <f>VLOOKUP(F274&amp;G274,schermers!B:C,2,FALSE)</f>
        <v>109588</v>
      </c>
      <c r="E274" s="54">
        <f>VLOOKUP(P274&amp;Q274&amp;I274&amp;H274,wedstrijden!A:B,2,FALSE)</f>
        <v>76</v>
      </c>
      <c r="F274" s="41" t="s">
        <v>922</v>
      </c>
      <c r="G274" s="41" t="s">
        <v>791</v>
      </c>
      <c r="H274" s="41" t="s">
        <v>672</v>
      </c>
      <c r="I274" s="41" t="s">
        <v>1091</v>
      </c>
      <c r="J274" s="63" t="s">
        <v>848</v>
      </c>
      <c r="K274" s="16">
        <v>43352</v>
      </c>
      <c r="L274" s="8">
        <v>43373</v>
      </c>
      <c r="O274" s="54">
        <f>VLOOKUP(D274&amp;R274,Ranglijst!D:E,2,FALSE)</f>
        <v>3421</v>
      </c>
      <c r="P274" s="1" t="str">
        <f>VLOOKUP($D274,schermers!$C:$O,5,FALSE)</f>
        <v>Heren</v>
      </c>
      <c r="Q274" s="1" t="str">
        <f>VLOOKUP($D274,schermers!$C:$O,6,FALSE)</f>
        <v>Degen</v>
      </c>
      <c r="R274" s="1" t="str">
        <f>VLOOKUP(P274,lookups!A:B,2,FALSE)&amp;VLOOKUP(aanmeldingen!Q274,lookups!D:E,2,FALSE)&amp;VLOOKUP(I274,lookups!G:H,2,FALSE)</f>
        <v>HDS</v>
      </c>
      <c r="S274" s="1" t="str">
        <f>VLOOKUP(E274,wedstrijden!B:G,6,FALSE)</f>
        <v>IRL</v>
      </c>
      <c r="T274" s="1" t="str">
        <f>VLOOKUP($D274,schermers!$C:$O,8,FALSE)</f>
        <v>SCA</v>
      </c>
      <c r="U274" s="1" t="str">
        <f>IFERROR(VLOOKUP($D274,schermers!$C:$O,13,FALSE),"-")</f>
        <v>-</v>
      </c>
      <c r="V274" s="15">
        <f>IFERROR(VLOOKUP(E274,wedstrijden!B:H,7,FALSE),0)</f>
        <v>43400</v>
      </c>
      <c r="W274" s="15">
        <f>IFERROR(VLOOKUP(E274,wedstrijden!B:I,8,FALSE),0)</f>
        <v>43401</v>
      </c>
      <c r="X274" s="94">
        <f>IF(ISERROR(VLOOKUP(I274,lookups!G:I,3,FALSE)),0,IF(VLOOKUP(I274,lookups!G:I,3,FALSE)=0,0,VLOOKUP(I274,lookups!G:I,3,FALSE)))</f>
        <v>500</v>
      </c>
      <c r="Y274" s="54">
        <f t="shared" ca="1" si="62"/>
        <v>999999999</v>
      </c>
      <c r="Z274" s="54">
        <f t="shared" si="63"/>
        <v>76109588</v>
      </c>
      <c r="AA274" s="54">
        <f>IF(LEFT(J274,2)&lt;&gt;"ok","-",IF(M274&lt;&gt;"","-",VLOOKUP(P274&amp;Q274&amp;I274&amp;H274,wedstrijden!A:B,2,FALSE)))</f>
        <v>76</v>
      </c>
      <c r="AB274" s="54">
        <f t="shared" ca="1" si="64"/>
        <v>0</v>
      </c>
      <c r="AC274" s="54">
        <f t="shared" si="65"/>
        <v>1</v>
      </c>
      <c r="AD274" s="54">
        <f t="shared" si="66"/>
        <v>1</v>
      </c>
      <c r="AE274" s="54">
        <f t="shared" si="67"/>
        <v>0</v>
      </c>
      <c r="AF274" s="54">
        <f t="shared" si="68"/>
        <v>1</v>
      </c>
      <c r="AG274" s="54">
        <f t="shared" si="69"/>
        <v>1</v>
      </c>
      <c r="AH274" s="54">
        <f t="shared" si="70"/>
        <v>1</v>
      </c>
      <c r="AI274" s="54">
        <f t="shared" si="71"/>
        <v>1</v>
      </c>
      <c r="AJ274" s="54">
        <f t="shared" si="72"/>
        <v>1</v>
      </c>
      <c r="AK274" s="54">
        <f t="shared" ca="1" si="73"/>
        <v>1</v>
      </c>
      <c r="AL274" s="1" t="str">
        <f>VLOOKUP(D274,schermers!C:T,16,FALSE)</f>
        <v>XXX</v>
      </c>
    </row>
    <row r="275" spans="1:38" x14ac:dyDescent="0.2">
      <c r="A275" s="54">
        <f t="shared" si="74"/>
        <v>273</v>
      </c>
      <c r="B275" s="54">
        <f t="shared" si="60"/>
        <v>244</v>
      </c>
      <c r="C275" s="54" t="str">
        <f t="shared" ca="1" si="61"/>
        <v/>
      </c>
      <c r="D275" s="54">
        <f>VLOOKUP(F275&amp;G275,schermers!B:C,2,FALSE)</f>
        <v>108238</v>
      </c>
      <c r="E275" s="54">
        <f>VLOOKUP(P275&amp;Q275&amp;I275&amp;H275,wedstrijden!A:B,2,FALSE)</f>
        <v>152</v>
      </c>
      <c r="F275" s="41" t="s">
        <v>922</v>
      </c>
      <c r="G275" s="41" t="s">
        <v>345</v>
      </c>
      <c r="H275" s="41" t="s">
        <v>2570</v>
      </c>
      <c r="I275" s="41" t="s">
        <v>682</v>
      </c>
      <c r="J275" s="63" t="s">
        <v>848</v>
      </c>
      <c r="K275" s="16">
        <v>43353</v>
      </c>
      <c r="L275" s="8">
        <v>43386</v>
      </c>
      <c r="O275" s="54">
        <f>VLOOKUP(D275&amp;R275,Ranglijst!D:E,2,FALSE)</f>
        <v>6262</v>
      </c>
      <c r="P275" s="1" t="str">
        <f>VLOOKUP($D275,schermers!$C:$O,5,FALSE)</f>
        <v>Heren</v>
      </c>
      <c r="Q275" s="1" t="str">
        <f>VLOOKUP($D275,schermers!$C:$O,6,FALSE)</f>
        <v>Degen</v>
      </c>
      <c r="R275" s="1" t="str">
        <f>VLOOKUP(P275,lookups!A:B,2,FALSE)&amp;VLOOKUP(aanmeldingen!Q275,lookups!D:E,2,FALSE)&amp;VLOOKUP(I275,lookups!G:H,2,FALSE)</f>
        <v>HDS</v>
      </c>
      <c r="S275" s="1" t="str">
        <f>VLOOKUP(E275,wedstrijden!B:G,6,FALSE)</f>
        <v>SUI</v>
      </c>
      <c r="T275" s="1" t="str">
        <f>VLOOKUP($D275,schermers!$C:$O,8,FALSE)</f>
        <v>SCA</v>
      </c>
      <c r="U275" s="1" t="str">
        <f>IFERROR(VLOOKUP($D275,schermers!$C:$O,13,FALSE),"-")</f>
        <v>FIE22071991000</v>
      </c>
      <c r="V275" s="15">
        <f>IFERROR(VLOOKUP(E275,wedstrijden!B:H,7,FALSE),0)</f>
        <v>43429</v>
      </c>
      <c r="W275" s="15">
        <f>IFERROR(VLOOKUP(E275,wedstrijden!B:I,8,FALSE),0)</f>
        <v>43429</v>
      </c>
      <c r="X275" s="94">
        <f>IF(ISERROR(VLOOKUP(I275,lookups!G:I,3,FALSE)),0,IF(VLOOKUP(I275,lookups!G:I,3,FALSE)=0,0,VLOOKUP(I275,lookups!G:I,3,FALSE)))</f>
        <v>0</v>
      </c>
      <c r="Y275" s="54">
        <f t="shared" ca="1" si="62"/>
        <v>999999999</v>
      </c>
      <c r="Z275" s="54">
        <f t="shared" si="63"/>
        <v>152108238</v>
      </c>
      <c r="AA275" s="54">
        <f>IF(LEFT(J275,2)&lt;&gt;"ok","-",IF(M275&lt;&gt;"","-",VLOOKUP(P275&amp;Q275&amp;I275&amp;H275,wedstrijden!A:B,2,FALSE)))</f>
        <v>152</v>
      </c>
      <c r="AB275" s="54">
        <f t="shared" ca="1" si="64"/>
        <v>0</v>
      </c>
      <c r="AC275" s="54">
        <f t="shared" si="65"/>
        <v>1</v>
      </c>
      <c r="AD275" s="54">
        <f t="shared" si="66"/>
        <v>1</v>
      </c>
      <c r="AE275" s="54">
        <f t="shared" si="67"/>
        <v>0</v>
      </c>
      <c r="AF275" s="54">
        <f t="shared" si="68"/>
        <v>1</v>
      </c>
      <c r="AG275" s="54">
        <f t="shared" si="69"/>
        <v>0</v>
      </c>
      <c r="AH275" s="54">
        <f t="shared" si="70"/>
        <v>0</v>
      </c>
      <c r="AI275" s="54">
        <f t="shared" si="71"/>
        <v>0</v>
      </c>
      <c r="AJ275" s="54">
        <f t="shared" si="72"/>
        <v>0</v>
      </c>
      <c r="AK275" s="54">
        <f t="shared" ca="1" si="73"/>
        <v>0</v>
      </c>
      <c r="AL275" s="1" t="str">
        <f>VLOOKUP(D275,schermers!C:T,16,FALSE)</f>
        <v>XXX</v>
      </c>
    </row>
    <row r="276" spans="1:38" x14ac:dyDescent="0.2">
      <c r="A276" s="54">
        <f t="shared" si="74"/>
        <v>274</v>
      </c>
      <c r="B276" s="54">
        <f t="shared" si="60"/>
        <v>245</v>
      </c>
      <c r="C276" s="54" t="str">
        <f t="shared" ca="1" si="61"/>
        <v/>
      </c>
      <c r="D276" s="54">
        <f>VLOOKUP(F276&amp;G276,schermers!B:C,2,FALSE)</f>
        <v>109588</v>
      </c>
      <c r="E276" s="54">
        <f>VLOOKUP(P276&amp;Q276&amp;I276&amp;H276,wedstrijden!A:B,2,FALSE)</f>
        <v>152</v>
      </c>
      <c r="F276" s="41" t="s">
        <v>922</v>
      </c>
      <c r="G276" s="41" t="s">
        <v>791</v>
      </c>
      <c r="H276" s="41" t="s">
        <v>2570</v>
      </c>
      <c r="I276" s="41" t="s">
        <v>682</v>
      </c>
      <c r="J276" s="63" t="s">
        <v>848</v>
      </c>
      <c r="K276" s="16">
        <v>43353</v>
      </c>
      <c r="L276" s="8">
        <v>43386</v>
      </c>
      <c r="O276" s="54">
        <f>VLOOKUP(D276&amp;R276,Ranglijst!D:E,2,FALSE)</f>
        <v>3421</v>
      </c>
      <c r="P276" s="1" t="str">
        <f>VLOOKUP($D276,schermers!$C:$O,5,FALSE)</f>
        <v>Heren</v>
      </c>
      <c r="Q276" s="1" t="str">
        <f>VLOOKUP($D276,schermers!$C:$O,6,FALSE)</f>
        <v>Degen</v>
      </c>
      <c r="R276" s="1" t="str">
        <f>VLOOKUP(P276,lookups!A:B,2,FALSE)&amp;VLOOKUP(aanmeldingen!Q276,lookups!D:E,2,FALSE)&amp;VLOOKUP(I276,lookups!G:H,2,FALSE)</f>
        <v>HDS</v>
      </c>
      <c r="S276" s="1" t="str">
        <f>VLOOKUP(E276,wedstrijden!B:G,6,FALSE)</f>
        <v>SUI</v>
      </c>
      <c r="T276" s="1" t="str">
        <f>VLOOKUP($D276,schermers!$C:$O,8,FALSE)</f>
        <v>SCA</v>
      </c>
      <c r="U276" s="1" t="str">
        <f>IFERROR(VLOOKUP($D276,schermers!$C:$O,13,FALSE),"-")</f>
        <v>-</v>
      </c>
      <c r="V276" s="15">
        <f>IFERROR(VLOOKUP(E276,wedstrijden!B:H,7,FALSE),0)</f>
        <v>43429</v>
      </c>
      <c r="W276" s="15">
        <f>IFERROR(VLOOKUP(E276,wedstrijden!B:I,8,FALSE),0)</f>
        <v>43429</v>
      </c>
      <c r="X276" s="94">
        <f>IF(ISERROR(VLOOKUP(I276,lookups!G:I,3,FALSE)),0,IF(VLOOKUP(I276,lookups!G:I,3,FALSE)=0,0,VLOOKUP(I276,lookups!G:I,3,FALSE)))</f>
        <v>0</v>
      </c>
      <c r="Y276" s="54">
        <f t="shared" ca="1" si="62"/>
        <v>999999999</v>
      </c>
      <c r="Z276" s="54">
        <f t="shared" si="63"/>
        <v>152109588</v>
      </c>
      <c r="AA276" s="54">
        <f>IF(LEFT(J276,2)&lt;&gt;"ok","-",IF(M276&lt;&gt;"","-",VLOOKUP(P276&amp;Q276&amp;I276&amp;H276,wedstrijden!A:B,2,FALSE)))</f>
        <v>152</v>
      </c>
      <c r="AB276" s="54">
        <f t="shared" ca="1" si="64"/>
        <v>0</v>
      </c>
      <c r="AC276" s="54">
        <f t="shared" si="65"/>
        <v>1</v>
      </c>
      <c r="AD276" s="54">
        <f t="shared" si="66"/>
        <v>1</v>
      </c>
      <c r="AE276" s="54">
        <f t="shared" si="67"/>
        <v>0</v>
      </c>
      <c r="AF276" s="54">
        <f t="shared" si="68"/>
        <v>1</v>
      </c>
      <c r="AG276" s="54">
        <f t="shared" si="69"/>
        <v>0</v>
      </c>
      <c r="AH276" s="54">
        <f t="shared" si="70"/>
        <v>0</v>
      </c>
      <c r="AI276" s="54">
        <f t="shared" si="71"/>
        <v>0</v>
      </c>
      <c r="AJ276" s="54">
        <f t="shared" si="72"/>
        <v>0</v>
      </c>
      <c r="AK276" s="54">
        <f t="shared" ca="1" si="73"/>
        <v>0</v>
      </c>
      <c r="AL276" s="1" t="str">
        <f>VLOOKUP(D276,schermers!C:T,16,FALSE)</f>
        <v>XXX</v>
      </c>
    </row>
    <row r="277" spans="1:38" x14ac:dyDescent="0.2">
      <c r="A277" s="54">
        <f t="shared" si="74"/>
        <v>275</v>
      </c>
      <c r="B277" s="54">
        <f t="shared" si="60"/>
        <v>246</v>
      </c>
      <c r="C277" s="54" t="str">
        <f t="shared" ca="1" si="61"/>
        <v/>
      </c>
      <c r="D277" s="54">
        <f>VLOOKUP(F277&amp;G277,schermers!B:C,2,FALSE)</f>
        <v>110891</v>
      </c>
      <c r="E277" s="54">
        <f>VLOOKUP(P277&amp;Q277&amp;I277&amp;H277,wedstrijden!A:B,2,FALSE)</f>
        <v>152</v>
      </c>
      <c r="F277" s="41" t="s">
        <v>977</v>
      </c>
      <c r="G277" s="41" t="s">
        <v>259</v>
      </c>
      <c r="H277" s="41" t="s">
        <v>2570</v>
      </c>
      <c r="I277" s="41" t="s">
        <v>682</v>
      </c>
      <c r="J277" s="63" t="s">
        <v>848</v>
      </c>
      <c r="K277" s="16">
        <v>43353</v>
      </c>
      <c r="L277" s="8">
        <v>43386</v>
      </c>
      <c r="O277" s="54">
        <f>VLOOKUP(D277&amp;R277,Ranglijst!D:E,2,FALSE)</f>
        <v>2661</v>
      </c>
      <c r="P277" s="1" t="str">
        <f>VLOOKUP($D277,schermers!$C:$O,5,FALSE)</f>
        <v>Heren</v>
      </c>
      <c r="Q277" s="1" t="str">
        <f>VLOOKUP($D277,schermers!$C:$O,6,FALSE)</f>
        <v>Degen</v>
      </c>
      <c r="R277" s="1" t="str">
        <f>VLOOKUP(P277,lookups!A:B,2,FALSE)&amp;VLOOKUP(aanmeldingen!Q277,lookups!D:E,2,FALSE)&amp;VLOOKUP(I277,lookups!G:H,2,FALSE)</f>
        <v>HDS</v>
      </c>
      <c r="S277" s="1" t="str">
        <f>VLOOKUP(E277,wedstrijden!B:G,6,FALSE)</f>
        <v>SUI</v>
      </c>
      <c r="T277" s="1" t="str">
        <f>VLOOKUP($D277,schermers!$C:$O,8,FALSE)</f>
        <v>DFC</v>
      </c>
      <c r="U277" s="1" t="str">
        <f>IFERROR(VLOOKUP($D277,schermers!$C:$O,13,FALSE),"-")</f>
        <v>FIE17071995003</v>
      </c>
      <c r="V277" s="15">
        <f>IFERROR(VLOOKUP(E277,wedstrijden!B:H,7,FALSE),0)</f>
        <v>43429</v>
      </c>
      <c r="W277" s="15">
        <f>IFERROR(VLOOKUP(E277,wedstrijden!B:I,8,FALSE),0)</f>
        <v>43429</v>
      </c>
      <c r="X277" s="94">
        <f>IF(ISERROR(VLOOKUP(I277,lookups!G:I,3,FALSE)),0,IF(VLOOKUP(I277,lookups!G:I,3,FALSE)=0,0,VLOOKUP(I277,lookups!G:I,3,FALSE)))</f>
        <v>0</v>
      </c>
      <c r="Y277" s="54">
        <f t="shared" ca="1" si="62"/>
        <v>999999999</v>
      </c>
      <c r="Z277" s="54">
        <f t="shared" si="63"/>
        <v>152110891</v>
      </c>
      <c r="AA277" s="54">
        <f>IF(LEFT(J277,2)&lt;&gt;"ok","-",IF(M277&lt;&gt;"","-",VLOOKUP(P277&amp;Q277&amp;I277&amp;H277,wedstrijden!A:B,2,FALSE)))</f>
        <v>152</v>
      </c>
      <c r="AB277" s="54">
        <f t="shared" ca="1" si="64"/>
        <v>0</v>
      </c>
      <c r="AC277" s="54">
        <f t="shared" si="65"/>
        <v>1</v>
      </c>
      <c r="AD277" s="54">
        <f t="shared" si="66"/>
        <v>1</v>
      </c>
      <c r="AE277" s="54">
        <f t="shared" si="67"/>
        <v>0</v>
      </c>
      <c r="AF277" s="54">
        <f t="shared" si="68"/>
        <v>1</v>
      </c>
      <c r="AG277" s="54">
        <f t="shared" si="69"/>
        <v>0</v>
      </c>
      <c r="AH277" s="54">
        <f t="shared" si="70"/>
        <v>0</v>
      </c>
      <c r="AI277" s="54">
        <f t="shared" si="71"/>
        <v>0</v>
      </c>
      <c r="AJ277" s="54">
        <f t="shared" si="72"/>
        <v>0</v>
      </c>
      <c r="AK277" s="54">
        <f t="shared" ca="1" si="73"/>
        <v>0</v>
      </c>
      <c r="AL277" s="1" t="str">
        <f>VLOOKUP(D277,schermers!C:T,16,FALSE)</f>
        <v>XXX</v>
      </c>
    </row>
    <row r="278" spans="1:38" x14ac:dyDescent="0.2">
      <c r="A278" s="54">
        <f t="shared" si="74"/>
        <v>276</v>
      </c>
      <c r="B278" s="54">
        <f t="shared" si="60"/>
        <v>247</v>
      </c>
      <c r="C278" s="54" t="str">
        <f t="shared" ca="1" si="61"/>
        <v/>
      </c>
      <c r="D278" s="54">
        <f>VLOOKUP(F278&amp;G278,schermers!B:C,2,FALSE)</f>
        <v>112104</v>
      </c>
      <c r="E278" s="54">
        <f>VLOOKUP(P278&amp;Q278&amp;I278&amp;H278,wedstrijden!A:B,2,FALSE)</f>
        <v>152</v>
      </c>
      <c r="F278" s="41" t="s">
        <v>1000</v>
      </c>
      <c r="G278" s="41" t="s">
        <v>925</v>
      </c>
      <c r="H278" s="41" t="s">
        <v>2570</v>
      </c>
      <c r="I278" s="41" t="s">
        <v>682</v>
      </c>
      <c r="J278" s="63" t="s">
        <v>2666</v>
      </c>
      <c r="K278" s="16">
        <v>43353</v>
      </c>
      <c r="L278" s="8">
        <v>43386</v>
      </c>
      <c r="O278" s="54">
        <f>VLOOKUP(D278&amp;R278,Ranglijst!D:E,2,FALSE)</f>
        <v>2542</v>
      </c>
      <c r="P278" s="1" t="str">
        <f>VLOOKUP($D278,schermers!$C:$O,5,FALSE)</f>
        <v>Heren</v>
      </c>
      <c r="Q278" s="1" t="str">
        <f>VLOOKUP($D278,schermers!$C:$O,6,FALSE)</f>
        <v>Degen</v>
      </c>
      <c r="R278" s="1" t="str">
        <f>VLOOKUP(P278,lookups!A:B,2,FALSE)&amp;VLOOKUP(aanmeldingen!Q278,lookups!D:E,2,FALSE)&amp;VLOOKUP(I278,lookups!G:H,2,FALSE)</f>
        <v>HDS</v>
      </c>
      <c r="S278" s="1" t="str">
        <f>VLOOKUP(E278,wedstrijden!B:G,6,FALSE)</f>
        <v>SUI</v>
      </c>
      <c r="T278" s="1" t="str">
        <f>VLOOKUP($D278,schermers!$C:$O,8,FALSE)</f>
        <v>FCA</v>
      </c>
      <c r="U278" s="1" t="str">
        <f>IFERROR(VLOOKUP($D278,schermers!$C:$O,13,FALSE),"-")</f>
        <v>-</v>
      </c>
      <c r="V278" s="15">
        <f>IFERROR(VLOOKUP(E278,wedstrijden!B:H,7,FALSE),0)</f>
        <v>43429</v>
      </c>
      <c r="W278" s="15">
        <f>IFERROR(VLOOKUP(E278,wedstrijden!B:I,8,FALSE),0)</f>
        <v>43429</v>
      </c>
      <c r="X278" s="94">
        <f>IF(ISERROR(VLOOKUP(I278,lookups!G:I,3,FALSE)),0,IF(VLOOKUP(I278,lookups!G:I,3,FALSE)=0,0,VLOOKUP(I278,lookups!G:I,3,FALSE)))</f>
        <v>0</v>
      </c>
      <c r="Y278" s="54">
        <f t="shared" ca="1" si="62"/>
        <v>999999999</v>
      </c>
      <c r="Z278" s="54">
        <f t="shared" si="63"/>
        <v>152112104</v>
      </c>
      <c r="AA278" s="54">
        <f>IF(LEFT(J278,2)&lt;&gt;"ok","-",IF(M278&lt;&gt;"","-",VLOOKUP(P278&amp;Q278&amp;I278&amp;H278,wedstrijden!A:B,2,FALSE)))</f>
        <v>152</v>
      </c>
      <c r="AB278" s="54">
        <f t="shared" ca="1" si="64"/>
        <v>0</v>
      </c>
      <c r="AC278" s="54">
        <f t="shared" si="65"/>
        <v>1</v>
      </c>
      <c r="AD278" s="54">
        <f t="shared" si="66"/>
        <v>1</v>
      </c>
      <c r="AE278" s="54">
        <f t="shared" si="67"/>
        <v>0</v>
      </c>
      <c r="AF278" s="54">
        <f t="shared" si="68"/>
        <v>1</v>
      </c>
      <c r="AG278" s="54">
        <f t="shared" si="69"/>
        <v>0</v>
      </c>
      <c r="AH278" s="54">
        <f t="shared" si="70"/>
        <v>0</v>
      </c>
      <c r="AI278" s="54">
        <f t="shared" si="71"/>
        <v>0</v>
      </c>
      <c r="AJ278" s="54">
        <f t="shared" si="72"/>
        <v>0</v>
      </c>
      <c r="AK278" s="54">
        <f t="shared" ca="1" si="73"/>
        <v>0</v>
      </c>
      <c r="AL278" s="1" t="str">
        <f>VLOOKUP(D278,schermers!C:T,16,FALSE)</f>
        <v>XXX</v>
      </c>
    </row>
    <row r="279" spans="1:38" x14ac:dyDescent="0.2">
      <c r="A279" s="54">
        <f t="shared" si="74"/>
        <v>277</v>
      </c>
      <c r="B279" s="54">
        <f t="shared" si="60"/>
        <v>505</v>
      </c>
      <c r="C279" s="54" t="str">
        <f t="shared" ca="1" si="61"/>
        <v/>
      </c>
      <c r="D279" s="54">
        <f>VLOOKUP(F279&amp;G279,schermers!B:C,2,FALSE)</f>
        <v>111636</v>
      </c>
      <c r="E279" s="54">
        <f>VLOOKUP(P279&amp;Q279&amp;I279&amp;H279,wedstrijden!A:B,2,FALSE)</f>
        <v>283</v>
      </c>
      <c r="F279" s="41" t="s">
        <v>1314</v>
      </c>
      <c r="G279" s="41" t="s">
        <v>269</v>
      </c>
      <c r="H279" s="41" t="s">
        <v>913</v>
      </c>
      <c r="I279" s="41" t="s">
        <v>480</v>
      </c>
      <c r="J279" s="63" t="s">
        <v>848</v>
      </c>
      <c r="K279" s="16">
        <v>43353</v>
      </c>
      <c r="L279" s="8">
        <v>43469</v>
      </c>
      <c r="O279" s="54">
        <f>VLOOKUP(D279&amp;R279,Ranglijst!D:E,2,FALSE)</f>
        <v>1651</v>
      </c>
      <c r="P279" s="1" t="str">
        <f>VLOOKUP($D279,schermers!$C:$O,5,FALSE)</f>
        <v>Heren</v>
      </c>
      <c r="Q279" s="1" t="str">
        <f>VLOOKUP($D279,schermers!$C:$O,6,FALSE)</f>
        <v>Floret</v>
      </c>
      <c r="R279" s="1" t="str">
        <f>VLOOKUP(P279,lookups!A:B,2,FALSE)&amp;VLOOKUP(aanmeldingen!Q279,lookups!D:E,2,FALSE)&amp;VLOOKUP(I279,lookups!G:H,2,FALSE)</f>
        <v>HFJ</v>
      </c>
      <c r="S279" s="1" t="str">
        <f>VLOOKUP(E279,wedstrijden!B:G,6,FALSE)</f>
        <v>ESP</v>
      </c>
      <c r="T279" s="1" t="str">
        <f>VLOOKUP($D279,schermers!$C:$O,8,FALSE)</f>
        <v>AMS</v>
      </c>
      <c r="U279" s="1" t="str">
        <f>IFERROR(VLOOKUP($D279,schermers!$C:$O,13,FALSE),"-")</f>
        <v>FIE03122000000</v>
      </c>
      <c r="V279" s="15">
        <f>IFERROR(VLOOKUP(E279,wedstrijden!B:H,7,FALSE),0)</f>
        <v>43512</v>
      </c>
      <c r="W279" s="15">
        <f>IFERROR(VLOOKUP(E279,wedstrijden!B:I,8,FALSE),0)</f>
        <v>43512</v>
      </c>
      <c r="X279" s="94">
        <f>IF(ISERROR(VLOOKUP(I279,lookups!G:I,3,FALSE)),0,IF(VLOOKUP(I279,lookups!G:I,3,FALSE)=0,0,VLOOKUP(I279,lookups!G:I,3,FALSE)))</f>
        <v>800</v>
      </c>
      <c r="Y279" s="54">
        <f t="shared" ca="1" si="62"/>
        <v>999999999</v>
      </c>
      <c r="Z279" s="54">
        <f t="shared" si="63"/>
        <v>283111636</v>
      </c>
      <c r="AA279" s="54">
        <f>IF(LEFT(J279,2)&lt;&gt;"ok","-",IF(M279&lt;&gt;"","-",VLOOKUP(P279&amp;Q279&amp;I279&amp;H279,wedstrijden!A:B,2,FALSE)))</f>
        <v>283</v>
      </c>
      <c r="AB279" s="54">
        <f t="shared" ca="1" si="64"/>
        <v>0</v>
      </c>
      <c r="AC279" s="54">
        <f t="shared" si="65"/>
        <v>1</v>
      </c>
      <c r="AD279" s="54">
        <f t="shared" si="66"/>
        <v>1</v>
      </c>
      <c r="AE279" s="54">
        <f t="shared" si="67"/>
        <v>0</v>
      </c>
      <c r="AF279" s="54">
        <f t="shared" si="68"/>
        <v>1</v>
      </c>
      <c r="AG279" s="54">
        <f t="shared" si="69"/>
        <v>1</v>
      </c>
      <c r="AH279" s="54">
        <f t="shared" si="70"/>
        <v>1</v>
      </c>
      <c r="AI279" s="54">
        <f t="shared" si="71"/>
        <v>1</v>
      </c>
      <c r="AJ279" s="54">
        <f t="shared" si="72"/>
        <v>1</v>
      </c>
      <c r="AK279" s="54">
        <f t="shared" ca="1" si="73"/>
        <v>1</v>
      </c>
      <c r="AL279" s="1" t="str">
        <f>VLOOKUP(D279,schermers!C:T,16,FALSE)</f>
        <v>XXX</v>
      </c>
    </row>
    <row r="280" spans="1:38" x14ac:dyDescent="0.2">
      <c r="A280" s="54">
        <f t="shared" si="74"/>
        <v>278</v>
      </c>
      <c r="B280" s="54">
        <f t="shared" si="60"/>
        <v>440</v>
      </c>
      <c r="C280" s="54" t="str">
        <f t="shared" ca="1" si="61"/>
        <v/>
      </c>
      <c r="D280" s="54">
        <f>VLOOKUP(F280&amp;G280,schermers!B:C,2,FALSE)</f>
        <v>111636</v>
      </c>
      <c r="E280" s="54">
        <f>VLOOKUP(P280&amp;Q280&amp;I280&amp;H280,wedstrijden!A:B,2,FALSE)</f>
        <v>255</v>
      </c>
      <c r="F280" s="41" t="s">
        <v>1314</v>
      </c>
      <c r="G280" s="41" t="s">
        <v>269</v>
      </c>
      <c r="H280" s="41" t="s">
        <v>675</v>
      </c>
      <c r="I280" s="41" t="s">
        <v>480</v>
      </c>
      <c r="J280" s="63" t="s">
        <v>848</v>
      </c>
      <c r="K280" s="16">
        <v>43353</v>
      </c>
      <c r="L280" s="8">
        <v>43469</v>
      </c>
      <c r="O280" s="54">
        <f>VLOOKUP(D280&amp;R280,Ranglijst!D:E,2,FALSE)</f>
        <v>1651</v>
      </c>
      <c r="P280" s="1" t="str">
        <f>VLOOKUP($D280,schermers!$C:$O,5,FALSE)</f>
        <v>Heren</v>
      </c>
      <c r="Q280" s="1" t="str">
        <f>VLOOKUP($D280,schermers!$C:$O,6,FALSE)</f>
        <v>Floret</v>
      </c>
      <c r="R280" s="1" t="str">
        <f>VLOOKUP(P280,lookups!A:B,2,FALSE)&amp;VLOOKUP(aanmeldingen!Q280,lookups!D:E,2,FALSE)&amp;VLOOKUP(I280,lookups!G:H,2,FALSE)</f>
        <v>HFJ</v>
      </c>
      <c r="S280" s="1" t="str">
        <f>VLOOKUP(E280,wedstrijden!B:G,6,FALSE)</f>
        <v>POL</v>
      </c>
      <c r="T280" s="1" t="str">
        <f>VLOOKUP($D280,schermers!$C:$O,8,FALSE)</f>
        <v>AMS</v>
      </c>
      <c r="U280" s="1" t="str">
        <f>IFERROR(VLOOKUP($D280,schermers!$C:$O,13,FALSE),"-")</f>
        <v>FIE03122000000</v>
      </c>
      <c r="V280" s="15">
        <f>IFERROR(VLOOKUP(E280,wedstrijden!B:H,7,FALSE),0)</f>
        <v>43498</v>
      </c>
      <c r="W280" s="15">
        <f>IFERROR(VLOOKUP(E280,wedstrijden!B:I,8,FALSE),0)</f>
        <v>43498</v>
      </c>
      <c r="X280" s="94">
        <f>IF(ISERROR(VLOOKUP(I280,lookups!G:I,3,FALSE)),0,IF(VLOOKUP(I280,lookups!G:I,3,FALSE)=0,0,VLOOKUP(I280,lookups!G:I,3,FALSE)))</f>
        <v>800</v>
      </c>
      <c r="Y280" s="54">
        <f t="shared" ca="1" si="62"/>
        <v>999999999</v>
      </c>
      <c r="Z280" s="54">
        <f t="shared" si="63"/>
        <v>255111636</v>
      </c>
      <c r="AA280" s="54">
        <f>IF(LEFT(J280,2)&lt;&gt;"ok","-",IF(M280&lt;&gt;"","-",VLOOKUP(P280&amp;Q280&amp;I280&amp;H280,wedstrijden!A:B,2,FALSE)))</f>
        <v>255</v>
      </c>
      <c r="AB280" s="54">
        <f t="shared" ca="1" si="64"/>
        <v>0</v>
      </c>
      <c r="AC280" s="54">
        <f t="shared" si="65"/>
        <v>1</v>
      </c>
      <c r="AD280" s="54">
        <f t="shared" si="66"/>
        <v>1</v>
      </c>
      <c r="AE280" s="54">
        <f t="shared" si="67"/>
        <v>0</v>
      </c>
      <c r="AF280" s="54">
        <f t="shared" si="68"/>
        <v>1</v>
      </c>
      <c r="AG280" s="54">
        <f t="shared" si="69"/>
        <v>1</v>
      </c>
      <c r="AH280" s="54">
        <f t="shared" si="70"/>
        <v>1</v>
      </c>
      <c r="AI280" s="54">
        <f t="shared" si="71"/>
        <v>1</v>
      </c>
      <c r="AJ280" s="54">
        <f t="shared" si="72"/>
        <v>1</v>
      </c>
      <c r="AK280" s="54">
        <f t="shared" ca="1" si="73"/>
        <v>1</v>
      </c>
      <c r="AL280" s="1" t="str">
        <f>VLOOKUP(D280,schermers!C:T,16,FALSE)</f>
        <v>XXX</v>
      </c>
    </row>
    <row r="281" spans="1:38" x14ac:dyDescent="0.2">
      <c r="A281" s="54">
        <f t="shared" si="74"/>
        <v>279</v>
      </c>
      <c r="B281" s="54">
        <f t="shared" si="60"/>
        <v>352</v>
      </c>
      <c r="C281" s="54" t="str">
        <f t="shared" ca="1" si="61"/>
        <v/>
      </c>
      <c r="D281" s="54">
        <f>VLOOKUP(F281&amp;G281,schermers!B:C,2,FALSE)</f>
        <v>111636</v>
      </c>
      <c r="E281" s="54">
        <f>VLOOKUP(P281&amp;Q281&amp;I281&amp;H281,wedstrijden!A:B,2,FALSE)</f>
        <v>197</v>
      </c>
      <c r="F281" s="41" t="s">
        <v>1314</v>
      </c>
      <c r="G281" s="41" t="s">
        <v>269</v>
      </c>
      <c r="H281" s="41" t="s">
        <v>879</v>
      </c>
      <c r="I281" s="41" t="s">
        <v>480</v>
      </c>
      <c r="J281" s="63" t="s">
        <v>848</v>
      </c>
      <c r="K281" s="16">
        <v>43353</v>
      </c>
      <c r="L281" s="8">
        <v>43440</v>
      </c>
      <c r="O281" s="54">
        <f>VLOOKUP(D281&amp;R281,Ranglijst!D:E,2,FALSE)</f>
        <v>1651</v>
      </c>
      <c r="P281" s="1" t="str">
        <f>VLOOKUP($D281,schermers!$C:$O,5,FALSE)</f>
        <v>Heren</v>
      </c>
      <c r="Q281" s="1" t="str">
        <f>VLOOKUP($D281,schermers!$C:$O,6,FALSE)</f>
        <v>Floret</v>
      </c>
      <c r="R281" s="1" t="str">
        <f>VLOOKUP(P281,lookups!A:B,2,FALSE)&amp;VLOOKUP(aanmeldingen!Q281,lookups!D:E,2,FALSE)&amp;VLOOKUP(I281,lookups!G:H,2,FALSE)</f>
        <v>HFJ</v>
      </c>
      <c r="S281" s="1" t="str">
        <f>VLOOKUP(E281,wedstrijden!B:G,6,FALSE)</f>
        <v>ITA</v>
      </c>
      <c r="T281" s="1" t="str">
        <f>VLOOKUP($D281,schermers!$C:$O,8,FALSE)</f>
        <v>AMS</v>
      </c>
      <c r="U281" s="1" t="str">
        <f>IFERROR(VLOOKUP($D281,schermers!$C:$O,13,FALSE),"-")</f>
        <v>FIE03122000000</v>
      </c>
      <c r="V281" s="15">
        <f>IFERROR(VLOOKUP(E281,wedstrijden!B:H,7,FALSE),0)</f>
        <v>43470</v>
      </c>
      <c r="W281" s="15">
        <f>IFERROR(VLOOKUP(E281,wedstrijden!B:I,8,FALSE),0)</f>
        <v>43471</v>
      </c>
      <c r="X281" s="94">
        <f>IF(ISERROR(VLOOKUP(I281,lookups!G:I,3,FALSE)),0,IF(VLOOKUP(I281,lookups!G:I,3,FALSE)=0,0,VLOOKUP(I281,lookups!G:I,3,FALSE)))</f>
        <v>800</v>
      </c>
      <c r="Y281" s="54">
        <f t="shared" ca="1" si="62"/>
        <v>999999999</v>
      </c>
      <c r="Z281" s="54">
        <f t="shared" si="63"/>
        <v>197111636</v>
      </c>
      <c r="AA281" s="54">
        <f>IF(LEFT(J281,2)&lt;&gt;"ok","-",IF(M281&lt;&gt;"","-",VLOOKUP(P281&amp;Q281&amp;I281&amp;H281,wedstrijden!A:B,2,FALSE)))</f>
        <v>197</v>
      </c>
      <c r="AB281" s="54">
        <f t="shared" ca="1" si="64"/>
        <v>0</v>
      </c>
      <c r="AC281" s="54">
        <f t="shared" si="65"/>
        <v>1</v>
      </c>
      <c r="AD281" s="54">
        <f t="shared" si="66"/>
        <v>1</v>
      </c>
      <c r="AE281" s="54">
        <f t="shared" si="67"/>
        <v>0</v>
      </c>
      <c r="AF281" s="54">
        <f t="shared" si="68"/>
        <v>1</v>
      </c>
      <c r="AG281" s="54">
        <f t="shared" si="69"/>
        <v>1</v>
      </c>
      <c r="AH281" s="54">
        <f t="shared" si="70"/>
        <v>1</v>
      </c>
      <c r="AI281" s="54">
        <f t="shared" si="71"/>
        <v>1</v>
      </c>
      <c r="AJ281" s="54">
        <f t="shared" si="72"/>
        <v>1</v>
      </c>
      <c r="AK281" s="54">
        <f t="shared" ca="1" si="73"/>
        <v>1</v>
      </c>
      <c r="AL281" s="1" t="str">
        <f>VLOOKUP(D281,schermers!C:T,16,FALSE)</f>
        <v>XXX</v>
      </c>
    </row>
    <row r="282" spans="1:38" x14ac:dyDescent="0.2">
      <c r="A282" s="54">
        <f t="shared" si="74"/>
        <v>280</v>
      </c>
      <c r="B282" s="54">
        <f t="shared" si="60"/>
        <v>409</v>
      </c>
      <c r="C282" s="54" t="str">
        <f t="shared" ca="1" si="61"/>
        <v/>
      </c>
      <c r="D282" s="54">
        <f>VLOOKUP(F282&amp;G282,schermers!B:C,2,FALSE)</f>
        <v>111636</v>
      </c>
      <c r="E282" s="54">
        <f>VLOOKUP(P282&amp;Q282&amp;I282&amp;H282,wedstrijden!A:B,2,FALSE)</f>
        <v>221</v>
      </c>
      <c r="F282" s="41" t="s">
        <v>1314</v>
      </c>
      <c r="G282" s="41" t="s">
        <v>269</v>
      </c>
      <c r="H282" s="41" t="s">
        <v>686</v>
      </c>
      <c r="I282" s="41" t="s">
        <v>480</v>
      </c>
      <c r="J282" s="63" t="s">
        <v>848</v>
      </c>
      <c r="K282" s="16">
        <v>43353</v>
      </c>
      <c r="L282" s="8">
        <v>43440</v>
      </c>
      <c r="O282" s="54">
        <f>VLOOKUP(D282&amp;R282,Ranglijst!D:E,2,FALSE)</f>
        <v>1651</v>
      </c>
      <c r="P282" s="1" t="str">
        <f>VLOOKUP($D282,schermers!$C:$O,5,FALSE)</f>
        <v>Heren</v>
      </c>
      <c r="Q282" s="1" t="str">
        <f>VLOOKUP($D282,schermers!$C:$O,6,FALSE)</f>
        <v>Floret</v>
      </c>
      <c r="R282" s="1" t="str">
        <f>VLOOKUP(P282,lookups!A:B,2,FALSE)&amp;VLOOKUP(aanmeldingen!Q282,lookups!D:E,2,FALSE)&amp;VLOOKUP(I282,lookups!G:H,2,FALSE)</f>
        <v>HFJ</v>
      </c>
      <c r="S282" s="1" t="str">
        <f>VLOOKUP(E282,wedstrijden!B:G,6,FALSE)</f>
        <v>FRA</v>
      </c>
      <c r="T282" s="1" t="str">
        <f>VLOOKUP($D282,schermers!$C:$O,8,FALSE)</f>
        <v>AMS</v>
      </c>
      <c r="U282" s="1" t="str">
        <f>IFERROR(VLOOKUP($D282,schermers!$C:$O,13,FALSE),"-")</f>
        <v>FIE03122000000</v>
      </c>
      <c r="V282" s="15">
        <f>IFERROR(VLOOKUP(E282,wedstrijden!B:H,7,FALSE),0)</f>
        <v>43484</v>
      </c>
      <c r="W282" s="15">
        <f>IFERROR(VLOOKUP(E282,wedstrijden!B:I,8,FALSE),0)</f>
        <v>43484</v>
      </c>
      <c r="X282" s="94">
        <f>IF(ISERROR(VLOOKUP(I282,lookups!G:I,3,FALSE)),0,IF(VLOOKUP(I282,lookups!G:I,3,FALSE)=0,0,VLOOKUP(I282,lookups!G:I,3,FALSE)))</f>
        <v>800</v>
      </c>
      <c r="Y282" s="54">
        <f t="shared" ca="1" si="62"/>
        <v>999999999</v>
      </c>
      <c r="Z282" s="54">
        <f t="shared" si="63"/>
        <v>221111636</v>
      </c>
      <c r="AA282" s="54">
        <f>IF(LEFT(J282,2)&lt;&gt;"ok","-",IF(M282&lt;&gt;"","-",VLOOKUP(P282&amp;Q282&amp;I282&amp;H282,wedstrijden!A:B,2,FALSE)))</f>
        <v>221</v>
      </c>
      <c r="AB282" s="54">
        <f t="shared" ca="1" si="64"/>
        <v>0</v>
      </c>
      <c r="AC282" s="54">
        <f t="shared" si="65"/>
        <v>1</v>
      </c>
      <c r="AD282" s="54">
        <f t="shared" si="66"/>
        <v>1</v>
      </c>
      <c r="AE282" s="54">
        <f t="shared" si="67"/>
        <v>0</v>
      </c>
      <c r="AF282" s="54">
        <f t="shared" si="68"/>
        <v>1</v>
      </c>
      <c r="AG282" s="54">
        <f t="shared" si="69"/>
        <v>1</v>
      </c>
      <c r="AH282" s="54">
        <f t="shared" si="70"/>
        <v>1</v>
      </c>
      <c r="AI282" s="54">
        <f t="shared" si="71"/>
        <v>1</v>
      </c>
      <c r="AJ282" s="54">
        <f t="shared" si="72"/>
        <v>1</v>
      </c>
      <c r="AK282" s="54">
        <f t="shared" ca="1" si="73"/>
        <v>1</v>
      </c>
      <c r="AL282" s="1" t="str">
        <f>VLOOKUP(D282,schermers!C:T,16,FALSE)</f>
        <v>XXX</v>
      </c>
    </row>
    <row r="283" spans="1:38" x14ac:dyDescent="0.2">
      <c r="A283" s="54">
        <f t="shared" si="74"/>
        <v>281</v>
      </c>
      <c r="B283" s="54">
        <f t="shared" si="60"/>
        <v>299</v>
      </c>
      <c r="C283" s="54" t="str">
        <f t="shared" ca="1" si="61"/>
        <v/>
      </c>
      <c r="D283" s="54">
        <f>VLOOKUP(F283&amp;G283,schermers!B:C,2,FALSE)</f>
        <v>111636</v>
      </c>
      <c r="E283" s="54">
        <f>VLOOKUP(P283&amp;Q283&amp;I283&amp;H283,wedstrijden!A:B,2,FALSE)</f>
        <v>173</v>
      </c>
      <c r="F283" s="41" t="s">
        <v>1314</v>
      </c>
      <c r="G283" s="41" t="s">
        <v>269</v>
      </c>
      <c r="H283" s="41" t="s">
        <v>2568</v>
      </c>
      <c r="I283" s="41" t="s">
        <v>936</v>
      </c>
      <c r="J283" s="63" t="s">
        <v>848</v>
      </c>
      <c r="K283" s="16">
        <v>43353</v>
      </c>
      <c r="L283" s="8">
        <v>43408</v>
      </c>
      <c r="O283" s="54">
        <f>VLOOKUP(D283&amp;R283,Ranglijst!D:E,2,FALSE)</f>
        <v>1334</v>
      </c>
      <c r="P283" s="1" t="str">
        <f>VLOOKUP($D283,schermers!$C:$O,5,FALSE)</f>
        <v>Heren</v>
      </c>
      <c r="Q283" s="1" t="str">
        <f>VLOOKUP($D283,schermers!$C:$O,6,FALSE)</f>
        <v>Floret</v>
      </c>
      <c r="R283" s="1" t="str">
        <f>VLOOKUP(P283,lookups!A:B,2,FALSE)&amp;VLOOKUP(aanmeldingen!Q283,lookups!D:E,2,FALSE)&amp;VLOOKUP(I283,lookups!G:H,2,FALSE)</f>
        <v>HFS</v>
      </c>
      <c r="S283" s="1" t="str">
        <f>VLOOKUP(E283,wedstrijden!B:G,6,FALSE)</f>
        <v>GER</v>
      </c>
      <c r="T283" s="1" t="str">
        <f>VLOOKUP($D283,schermers!$C:$O,8,FALSE)</f>
        <v>AMS</v>
      </c>
      <c r="U283" s="1" t="str">
        <f>IFERROR(VLOOKUP($D283,schermers!$C:$O,13,FALSE),"-")</f>
        <v>FIE03122000000</v>
      </c>
      <c r="V283" s="15">
        <f>IFERROR(VLOOKUP(E283,wedstrijden!B:H,7,FALSE),0)</f>
        <v>43442</v>
      </c>
      <c r="W283" s="15">
        <f>IFERROR(VLOOKUP(E283,wedstrijden!B:I,8,FALSE),0)</f>
        <v>43443</v>
      </c>
      <c r="X283" s="94">
        <f>IF(ISERROR(VLOOKUP(I283,lookups!G:I,3,FALSE)),0,IF(VLOOKUP(I283,lookups!G:I,3,FALSE)=0,0,VLOOKUP(I283,lookups!G:I,3,FALSE)))</f>
        <v>0</v>
      </c>
      <c r="Y283" s="54">
        <f t="shared" ca="1" si="62"/>
        <v>999999999</v>
      </c>
      <c r="Z283" s="54">
        <f t="shared" si="63"/>
        <v>173111636</v>
      </c>
      <c r="AA283" s="54">
        <f>IF(LEFT(J283,2)&lt;&gt;"ok","-",IF(M283&lt;&gt;"","-",VLOOKUP(P283&amp;Q283&amp;I283&amp;H283,wedstrijden!A:B,2,FALSE)))</f>
        <v>173</v>
      </c>
      <c r="AB283" s="54">
        <f t="shared" ca="1" si="64"/>
        <v>0</v>
      </c>
      <c r="AC283" s="54">
        <f t="shared" si="65"/>
        <v>1</v>
      </c>
      <c r="AD283" s="54">
        <f t="shared" si="66"/>
        <v>1</v>
      </c>
      <c r="AE283" s="54">
        <f t="shared" si="67"/>
        <v>0</v>
      </c>
      <c r="AF283" s="54">
        <f t="shared" si="68"/>
        <v>1</v>
      </c>
      <c r="AG283" s="54">
        <f t="shared" si="69"/>
        <v>1</v>
      </c>
      <c r="AH283" s="54">
        <f t="shared" si="70"/>
        <v>1</v>
      </c>
      <c r="AI283" s="54">
        <f t="shared" si="71"/>
        <v>1</v>
      </c>
      <c r="AJ283" s="54">
        <f t="shared" si="72"/>
        <v>1</v>
      </c>
      <c r="AK283" s="54">
        <f t="shared" ca="1" si="73"/>
        <v>1</v>
      </c>
      <c r="AL283" s="1" t="str">
        <f>VLOOKUP(D283,schermers!C:T,16,FALSE)</f>
        <v>XXX</v>
      </c>
    </row>
    <row r="284" spans="1:38" x14ac:dyDescent="0.2">
      <c r="A284" s="54">
        <f t="shared" si="74"/>
        <v>282</v>
      </c>
      <c r="B284" s="54">
        <f t="shared" si="60"/>
        <v>114</v>
      </c>
      <c r="C284" s="54" t="str">
        <f t="shared" ca="1" si="61"/>
        <v/>
      </c>
      <c r="D284" s="54">
        <f>VLOOKUP(F284&amp;G284,schermers!B:C,2,FALSE)</f>
        <v>113146</v>
      </c>
      <c r="E284" s="54">
        <f>VLOOKUP(P284&amp;Q284&amp;I284&amp;H284,wedstrijden!A:B,2,FALSE)</f>
        <v>56</v>
      </c>
      <c r="F284" s="41" t="s">
        <v>926</v>
      </c>
      <c r="G284" s="41" t="s">
        <v>812</v>
      </c>
      <c r="H284" s="41" t="s">
        <v>692</v>
      </c>
      <c r="I284" s="41" t="s">
        <v>1091</v>
      </c>
      <c r="J284" s="63" t="s">
        <v>848</v>
      </c>
      <c r="K284" s="16">
        <v>43353</v>
      </c>
      <c r="L284" s="53">
        <v>43373</v>
      </c>
      <c r="O284" s="54">
        <f>VLOOKUP(D284&amp;R284,Ranglijst!D:E,2,FALSE)</f>
        <v>2473</v>
      </c>
      <c r="P284" s="1" t="str">
        <f>VLOOKUP($D284,schermers!$C:$O,5,FALSE)</f>
        <v>Dames</v>
      </c>
      <c r="Q284" s="1" t="str">
        <f>VLOOKUP($D284,schermers!$C:$O,6,FALSE)</f>
        <v>Degen</v>
      </c>
      <c r="R284" s="1" t="str">
        <f>VLOOKUP(P284,lookups!A:B,2,FALSE)&amp;VLOOKUP(aanmeldingen!Q284,lookups!D:E,2,FALSE)&amp;VLOOKUP(I284,lookups!G:H,2,FALSE)</f>
        <v>DDS</v>
      </c>
      <c r="S284" s="1" t="str">
        <f>VLOOKUP(E284,wedstrijden!B:G,6,FALSE)</f>
        <v>CRO</v>
      </c>
      <c r="T284" s="1" t="str">
        <f>VLOOKUP($D284,schermers!$C:$O,8,FALSE)</f>
        <v>DBO</v>
      </c>
      <c r="U284" s="1" t="str">
        <f>IFERROR(VLOOKUP($D284,schermers!$C:$O,13,FALSE),"-")</f>
        <v>FIE26061998001</v>
      </c>
      <c r="V284" s="15">
        <f>IFERROR(VLOOKUP(E284,wedstrijden!B:H,7,FALSE),0)</f>
        <v>43386</v>
      </c>
      <c r="W284" s="15">
        <f>IFERROR(VLOOKUP(E284,wedstrijden!B:I,8,FALSE),0)</f>
        <v>43387</v>
      </c>
      <c r="X284" s="94">
        <f>IF(ISERROR(VLOOKUP(I284,lookups!G:I,3,FALSE)),0,IF(VLOOKUP(I284,lookups!G:I,3,FALSE)=0,0,VLOOKUP(I284,lookups!G:I,3,FALSE)))</f>
        <v>500</v>
      </c>
      <c r="Y284" s="54">
        <f t="shared" ca="1" si="62"/>
        <v>999999999</v>
      </c>
      <c r="Z284" s="54">
        <f t="shared" si="63"/>
        <v>56113146</v>
      </c>
      <c r="AA284" s="54">
        <f>IF(LEFT(J284,2)&lt;&gt;"ok","-",IF(M284&lt;&gt;"","-",VLOOKUP(P284&amp;Q284&amp;I284&amp;H284,wedstrijden!A:B,2,FALSE)))</f>
        <v>56</v>
      </c>
      <c r="AB284" s="54">
        <f t="shared" ca="1" si="64"/>
        <v>0</v>
      </c>
      <c r="AC284" s="54">
        <f t="shared" si="65"/>
        <v>1</v>
      </c>
      <c r="AD284" s="54">
        <f t="shared" si="66"/>
        <v>1</v>
      </c>
      <c r="AE284" s="54">
        <f t="shared" si="67"/>
        <v>0</v>
      </c>
      <c r="AF284" s="54">
        <f t="shared" si="68"/>
        <v>1</v>
      </c>
      <c r="AG284" s="54">
        <f t="shared" si="69"/>
        <v>1</v>
      </c>
      <c r="AH284" s="54">
        <f t="shared" si="70"/>
        <v>1</v>
      </c>
      <c r="AI284" s="54">
        <f t="shared" si="71"/>
        <v>1</v>
      </c>
      <c r="AJ284" s="54">
        <f t="shared" si="72"/>
        <v>1</v>
      </c>
      <c r="AK284" s="54">
        <f t="shared" ca="1" si="73"/>
        <v>1</v>
      </c>
      <c r="AL284" s="1" t="str">
        <f>VLOOKUP(D284,schermers!C:T,16,FALSE)</f>
        <v>XXX</v>
      </c>
    </row>
    <row r="285" spans="1:38" x14ac:dyDescent="0.2">
      <c r="A285" s="54">
        <f t="shared" si="74"/>
        <v>283</v>
      </c>
      <c r="B285" s="54">
        <f t="shared" si="60"/>
        <v>164</v>
      </c>
      <c r="C285" s="54" t="str">
        <f t="shared" ca="1" si="61"/>
        <v/>
      </c>
      <c r="D285" s="54">
        <f>VLOOKUP(F285&amp;G285,schermers!B:C,2,FALSE)</f>
        <v>109895</v>
      </c>
      <c r="E285" s="54">
        <f>VLOOKUP(P285&amp;Q285&amp;I285&amp;H285,wedstrijden!A:B,2,FALSE)</f>
        <v>94</v>
      </c>
      <c r="F285" s="41" t="s">
        <v>692</v>
      </c>
      <c r="G285" s="41" t="s">
        <v>798</v>
      </c>
      <c r="H285" s="41" t="s">
        <v>2550</v>
      </c>
      <c r="I285" s="41" t="s">
        <v>936</v>
      </c>
      <c r="J285" s="63" t="s">
        <v>848</v>
      </c>
      <c r="K285" s="16">
        <v>43353</v>
      </c>
      <c r="L285" s="8">
        <v>43386</v>
      </c>
      <c r="O285" s="54">
        <f>VLOOKUP(D285&amp;R285,Ranglijst!D:E,2,FALSE)</f>
        <v>1912</v>
      </c>
      <c r="P285" s="1" t="str">
        <f>VLOOKUP($D285,schermers!$C:$O,5,FALSE)</f>
        <v>Heren</v>
      </c>
      <c r="Q285" s="1" t="str">
        <f>VLOOKUP($D285,schermers!$C:$O,6,FALSE)</f>
        <v>Floret</v>
      </c>
      <c r="R285" s="1" t="str">
        <f>VLOOKUP(P285,lookups!A:B,2,FALSE)&amp;VLOOKUP(aanmeldingen!Q285,lookups!D:E,2,FALSE)&amp;VLOOKUP(I285,lookups!G:H,2,FALSE)</f>
        <v>HFS</v>
      </c>
      <c r="S285" s="1" t="str">
        <f>VLOOKUP(E285,wedstrijden!B:G,6,FALSE)</f>
        <v>GBR</v>
      </c>
      <c r="T285" s="1" t="str">
        <f>VLOOKUP($D285,schermers!$C:$O,8,FALSE)</f>
        <v>NRD</v>
      </c>
      <c r="U285" s="1" t="str">
        <f>IFERROR(VLOOKUP($D285,schermers!$C:$O,13,FALSE),"-")</f>
        <v>FIE06031999002</v>
      </c>
      <c r="V285" s="15">
        <f>IFERROR(VLOOKUP(E285,wedstrijden!B:H,7,FALSE),0)</f>
        <v>43407</v>
      </c>
      <c r="W285" s="15">
        <f>IFERROR(VLOOKUP(E285,wedstrijden!B:I,8,FALSE),0)</f>
        <v>43408</v>
      </c>
      <c r="X285" s="94">
        <f>IF(ISERROR(VLOOKUP(I285,lookups!G:I,3,FALSE)),0,IF(VLOOKUP(I285,lookups!G:I,3,FALSE)=0,0,VLOOKUP(I285,lookups!G:I,3,FALSE)))</f>
        <v>0</v>
      </c>
      <c r="Y285" s="54">
        <f t="shared" ca="1" si="62"/>
        <v>999999999</v>
      </c>
      <c r="Z285" s="54">
        <f t="shared" si="63"/>
        <v>94109895</v>
      </c>
      <c r="AA285" s="54">
        <f>IF(LEFT(J285,2)&lt;&gt;"ok","-",IF(M285&lt;&gt;"","-",VLOOKUP(P285&amp;Q285&amp;I285&amp;H285,wedstrijden!A:B,2,FALSE)))</f>
        <v>94</v>
      </c>
      <c r="AB285" s="54">
        <f t="shared" ca="1" si="64"/>
        <v>0</v>
      </c>
      <c r="AC285" s="54">
        <f t="shared" si="65"/>
        <v>1</v>
      </c>
      <c r="AD285" s="54">
        <f t="shared" si="66"/>
        <v>1</v>
      </c>
      <c r="AE285" s="54">
        <f t="shared" si="67"/>
        <v>0</v>
      </c>
      <c r="AF285" s="54">
        <f t="shared" si="68"/>
        <v>1</v>
      </c>
      <c r="AG285" s="54">
        <f t="shared" si="69"/>
        <v>1</v>
      </c>
      <c r="AH285" s="54">
        <f t="shared" si="70"/>
        <v>1</v>
      </c>
      <c r="AI285" s="54">
        <f t="shared" si="71"/>
        <v>1</v>
      </c>
      <c r="AJ285" s="54">
        <f t="shared" si="72"/>
        <v>1</v>
      </c>
      <c r="AK285" s="54">
        <f t="shared" ca="1" si="73"/>
        <v>1</v>
      </c>
      <c r="AL285" s="1" t="str">
        <f>VLOOKUP(D285,schermers!C:T,16,FALSE)</f>
        <v>XXX</v>
      </c>
    </row>
    <row r="286" spans="1:38" x14ac:dyDescent="0.2">
      <c r="A286" s="54">
        <f t="shared" si="74"/>
        <v>284</v>
      </c>
      <c r="B286" s="54">
        <f t="shared" si="60"/>
        <v>165</v>
      </c>
      <c r="C286" s="54" t="str">
        <f t="shared" ca="1" si="61"/>
        <v/>
      </c>
      <c r="D286" s="54">
        <f>VLOOKUP(F286&amp;G286,schermers!B:C,2,FALSE)</f>
        <v>110548</v>
      </c>
      <c r="E286" s="54">
        <f>VLOOKUP(P286&amp;Q286&amp;I286&amp;H286,wedstrijden!A:B,2,FALSE)</f>
        <v>94</v>
      </c>
      <c r="F286" s="41" t="s">
        <v>927</v>
      </c>
      <c r="G286" s="41" t="s">
        <v>827</v>
      </c>
      <c r="H286" s="41" t="s">
        <v>2550</v>
      </c>
      <c r="I286" s="41" t="s">
        <v>936</v>
      </c>
      <c r="J286" s="63" t="s">
        <v>848</v>
      </c>
      <c r="K286" s="16">
        <v>43353</v>
      </c>
      <c r="L286" s="8">
        <v>43386</v>
      </c>
      <c r="O286" s="54">
        <f>VLOOKUP(D286&amp;R286,Ranglijst!D:E,2,FALSE)</f>
        <v>723</v>
      </c>
      <c r="P286" s="1" t="str">
        <f>VLOOKUP($D286,schermers!$C:$O,5,FALSE)</f>
        <v>Heren</v>
      </c>
      <c r="Q286" s="1" t="str">
        <f>VLOOKUP($D286,schermers!$C:$O,6,FALSE)</f>
        <v>Floret</v>
      </c>
      <c r="R286" s="1" t="str">
        <f>VLOOKUP(P286,lookups!A:B,2,FALSE)&amp;VLOOKUP(aanmeldingen!Q286,lookups!D:E,2,FALSE)&amp;VLOOKUP(I286,lookups!G:H,2,FALSE)</f>
        <v>HFS</v>
      </c>
      <c r="S286" s="1" t="str">
        <f>VLOOKUP(E286,wedstrijden!B:G,6,FALSE)</f>
        <v>GBR</v>
      </c>
      <c r="T286" s="1" t="str">
        <f>VLOOKUP($D286,schermers!$C:$O,8,FALSE)</f>
        <v>NRD</v>
      </c>
      <c r="U286" s="1" t="str">
        <f>IFERROR(VLOOKUP($D286,schermers!$C:$O,13,FALSE),"-")</f>
        <v>FIE20041999000</v>
      </c>
      <c r="V286" s="15">
        <f>IFERROR(VLOOKUP(E286,wedstrijden!B:H,7,FALSE),0)</f>
        <v>43407</v>
      </c>
      <c r="W286" s="15">
        <f>IFERROR(VLOOKUP(E286,wedstrijden!B:I,8,FALSE),0)</f>
        <v>43408</v>
      </c>
      <c r="X286" s="94">
        <f>IF(ISERROR(VLOOKUP(I286,lookups!G:I,3,FALSE)),0,IF(VLOOKUP(I286,lookups!G:I,3,FALSE)=0,0,VLOOKUP(I286,lookups!G:I,3,FALSE)))</f>
        <v>0</v>
      </c>
      <c r="Y286" s="54">
        <f t="shared" ca="1" si="62"/>
        <v>999999999</v>
      </c>
      <c r="Z286" s="54">
        <f t="shared" si="63"/>
        <v>94110548</v>
      </c>
      <c r="AA286" s="54">
        <f>IF(LEFT(J286,2)&lt;&gt;"ok","-",IF(M286&lt;&gt;"","-",VLOOKUP(P286&amp;Q286&amp;I286&amp;H286,wedstrijden!A:B,2,FALSE)))</f>
        <v>94</v>
      </c>
      <c r="AB286" s="54">
        <f t="shared" ca="1" si="64"/>
        <v>0</v>
      </c>
      <c r="AC286" s="54">
        <f t="shared" si="65"/>
        <v>1</v>
      </c>
      <c r="AD286" s="54">
        <f t="shared" si="66"/>
        <v>1</v>
      </c>
      <c r="AE286" s="54">
        <f t="shared" si="67"/>
        <v>0</v>
      </c>
      <c r="AF286" s="54">
        <f t="shared" si="68"/>
        <v>1</v>
      </c>
      <c r="AG286" s="54">
        <f t="shared" si="69"/>
        <v>1</v>
      </c>
      <c r="AH286" s="54">
        <f t="shared" si="70"/>
        <v>1</v>
      </c>
      <c r="AI286" s="54">
        <f t="shared" si="71"/>
        <v>1</v>
      </c>
      <c r="AJ286" s="54">
        <f t="shared" si="72"/>
        <v>1</v>
      </c>
      <c r="AK286" s="54">
        <f t="shared" ca="1" si="73"/>
        <v>1</v>
      </c>
      <c r="AL286" s="1" t="str">
        <f>VLOOKUP(D286,schermers!C:T,16,FALSE)</f>
        <v>XXX</v>
      </c>
    </row>
    <row r="287" spans="1:38" x14ac:dyDescent="0.2">
      <c r="A287" s="54">
        <f t="shared" si="74"/>
        <v>285</v>
      </c>
      <c r="B287" s="54">
        <f t="shared" si="60"/>
        <v>167</v>
      </c>
      <c r="C287" s="54" t="str">
        <f t="shared" ca="1" si="61"/>
        <v/>
      </c>
      <c r="D287" s="54">
        <f>VLOOKUP(F287&amp;G287,schermers!B:C,2,FALSE)</f>
        <v>111005</v>
      </c>
      <c r="E287" s="54">
        <f>VLOOKUP(P287&amp;Q287&amp;I287&amp;H287,wedstrijden!A:B,2,FALSE)</f>
        <v>94</v>
      </c>
      <c r="F287" s="41" t="s">
        <v>927</v>
      </c>
      <c r="G287" s="41" t="s">
        <v>1076</v>
      </c>
      <c r="H287" s="41" t="s">
        <v>2550</v>
      </c>
      <c r="I287" s="41" t="s">
        <v>936</v>
      </c>
      <c r="J287" s="63" t="s">
        <v>848</v>
      </c>
      <c r="K287" s="16">
        <v>43353</v>
      </c>
      <c r="L287" s="8">
        <v>43386</v>
      </c>
      <c r="O287" s="54">
        <f>VLOOKUP(D287&amp;R287,Ranglijst!D:E,2,FALSE)</f>
        <v>1314</v>
      </c>
      <c r="P287" s="1" t="str">
        <f>VLOOKUP($D287,schermers!$C:$O,5,FALSE)</f>
        <v>Heren</v>
      </c>
      <c r="Q287" s="1" t="str">
        <f>VLOOKUP($D287,schermers!$C:$O,6,FALSE)</f>
        <v>Floret</v>
      </c>
      <c r="R287" s="1" t="str">
        <f>VLOOKUP(P287,lookups!A:B,2,FALSE)&amp;VLOOKUP(aanmeldingen!Q287,lookups!D:E,2,FALSE)&amp;VLOOKUP(I287,lookups!G:H,2,FALSE)</f>
        <v>HFS</v>
      </c>
      <c r="S287" s="1" t="str">
        <f>VLOOKUP(E287,wedstrijden!B:G,6,FALSE)</f>
        <v>GBR</v>
      </c>
      <c r="T287" s="1" t="str">
        <f>VLOOKUP($D287,schermers!$C:$O,8,FALSE)</f>
        <v>NRD</v>
      </c>
      <c r="U287" s="1" t="str">
        <f>IFERROR(VLOOKUP($D287,schermers!$C:$O,13,FALSE),"-")</f>
        <v>FIE02082001001</v>
      </c>
      <c r="V287" s="15">
        <f>IFERROR(VLOOKUP(E287,wedstrijden!B:H,7,FALSE),0)</f>
        <v>43407</v>
      </c>
      <c r="W287" s="15">
        <f>IFERROR(VLOOKUP(E287,wedstrijden!B:I,8,FALSE),0)</f>
        <v>43408</v>
      </c>
      <c r="X287" s="94">
        <f>IF(ISERROR(VLOOKUP(I287,lookups!G:I,3,FALSE)),0,IF(VLOOKUP(I287,lookups!G:I,3,FALSE)=0,0,VLOOKUP(I287,lookups!G:I,3,FALSE)))</f>
        <v>0</v>
      </c>
      <c r="Y287" s="54">
        <f t="shared" ca="1" si="62"/>
        <v>999999999</v>
      </c>
      <c r="Z287" s="54">
        <f t="shared" si="63"/>
        <v>94111005</v>
      </c>
      <c r="AA287" s="54">
        <f>IF(LEFT(J287,2)&lt;&gt;"ok","-",IF(M287&lt;&gt;"","-",VLOOKUP(P287&amp;Q287&amp;I287&amp;H287,wedstrijden!A:B,2,FALSE)))</f>
        <v>94</v>
      </c>
      <c r="AB287" s="54">
        <f t="shared" ca="1" si="64"/>
        <v>0</v>
      </c>
      <c r="AC287" s="54">
        <f t="shared" si="65"/>
        <v>1</v>
      </c>
      <c r="AD287" s="54">
        <f t="shared" si="66"/>
        <v>1</v>
      </c>
      <c r="AE287" s="54">
        <f t="shared" si="67"/>
        <v>0</v>
      </c>
      <c r="AF287" s="54">
        <f t="shared" si="68"/>
        <v>1</v>
      </c>
      <c r="AG287" s="54">
        <f t="shared" si="69"/>
        <v>1</v>
      </c>
      <c r="AH287" s="54">
        <f t="shared" si="70"/>
        <v>1</v>
      </c>
      <c r="AI287" s="54">
        <f t="shared" si="71"/>
        <v>1</v>
      </c>
      <c r="AJ287" s="54">
        <f t="shared" si="72"/>
        <v>1</v>
      </c>
      <c r="AK287" s="54">
        <f t="shared" ca="1" si="73"/>
        <v>1</v>
      </c>
      <c r="AL287" s="1" t="str">
        <f>VLOOKUP(D287,schermers!C:T,16,FALSE)</f>
        <v>XXX</v>
      </c>
    </row>
    <row r="288" spans="1:38" x14ac:dyDescent="0.2">
      <c r="A288" s="54">
        <f t="shared" si="74"/>
        <v>286</v>
      </c>
      <c r="B288" s="54">
        <f t="shared" si="60"/>
        <v>185</v>
      </c>
      <c r="C288" s="54" t="str">
        <f t="shared" ca="1" si="61"/>
        <v/>
      </c>
      <c r="D288" s="54">
        <f>VLOOKUP(F288&amp;G288,schermers!B:C,2,FALSE)</f>
        <v>114299</v>
      </c>
      <c r="E288" s="54">
        <f>VLOOKUP(P288&amp;Q288&amp;I288&amp;H288,wedstrijden!A:B,2,FALSE)</f>
        <v>107</v>
      </c>
      <c r="F288" s="41" t="s">
        <v>1921</v>
      </c>
      <c r="G288" s="41" t="s">
        <v>2101</v>
      </c>
      <c r="H288" s="41" t="s">
        <v>484</v>
      </c>
      <c r="I288" s="41" t="s">
        <v>915</v>
      </c>
      <c r="J288" s="63" t="s">
        <v>848</v>
      </c>
      <c r="K288" s="16">
        <v>43354</v>
      </c>
      <c r="L288" s="8">
        <v>43386</v>
      </c>
      <c r="O288" s="54">
        <f>VLOOKUP(D288&amp;R288,Ranglijst!D:E,2,FALSE)</f>
        <v>2396</v>
      </c>
      <c r="P288" s="1" t="str">
        <f>VLOOKUP($D288,schermers!$C:$O,5,FALSE)</f>
        <v>Heren</v>
      </c>
      <c r="Q288" s="1" t="str">
        <f>VLOOKUP($D288,schermers!$C:$O,6,FALSE)</f>
        <v>Floret</v>
      </c>
      <c r="R288" s="1" t="str">
        <f>VLOOKUP(P288,lookups!A:B,2,FALSE)&amp;VLOOKUP(aanmeldingen!Q288,lookups!D:E,2,FALSE)&amp;VLOOKUP(I288,lookups!G:H,2,FALSE)</f>
        <v>HFC</v>
      </c>
      <c r="S288" s="1" t="str">
        <f>VLOOKUP(E288,wedstrijden!B:G,6,FALSE)</f>
        <v>HUN</v>
      </c>
      <c r="T288" s="1" t="str">
        <f>VLOOKUP($D288,schermers!$C:$O,8,FALSE)</f>
        <v>AMS</v>
      </c>
      <c r="U288" s="1" t="str">
        <f>IFERROR(VLOOKUP($D288,schermers!$C:$O,13,FALSE),"-")</f>
        <v>FIE01092002000</v>
      </c>
      <c r="V288" s="15">
        <f>IFERROR(VLOOKUP(E288,wedstrijden!B:H,7,FALSE),0)</f>
        <v>43413</v>
      </c>
      <c r="W288" s="15">
        <f>IFERROR(VLOOKUP(E288,wedstrijden!B:I,8,FALSE),0)</f>
        <v>43415</v>
      </c>
      <c r="X288" s="94">
        <f>IF(ISERROR(VLOOKUP(I288,lookups!G:I,3,FALSE)),0,IF(VLOOKUP(I288,lookups!G:I,3,FALSE)=0,0,VLOOKUP(I288,lookups!G:I,3,FALSE)))</f>
        <v>500</v>
      </c>
      <c r="Y288" s="54">
        <f t="shared" ca="1" si="62"/>
        <v>999999999</v>
      </c>
      <c r="Z288" s="54">
        <f t="shared" si="63"/>
        <v>107114299</v>
      </c>
      <c r="AA288" s="54">
        <f>IF(LEFT(J288,2)&lt;&gt;"ok","-",IF(M288&lt;&gt;"","-",VLOOKUP(P288&amp;Q288&amp;I288&amp;H288,wedstrijden!A:B,2,FALSE)))</f>
        <v>107</v>
      </c>
      <c r="AB288" s="54">
        <f t="shared" ca="1" si="64"/>
        <v>0</v>
      </c>
      <c r="AC288" s="54">
        <f t="shared" si="65"/>
        <v>1</v>
      </c>
      <c r="AD288" s="54">
        <f t="shared" si="66"/>
        <v>1</v>
      </c>
      <c r="AE288" s="54">
        <f t="shared" si="67"/>
        <v>0</v>
      </c>
      <c r="AF288" s="54">
        <f t="shared" si="68"/>
        <v>1</v>
      </c>
      <c r="AG288" s="54">
        <f t="shared" si="69"/>
        <v>1</v>
      </c>
      <c r="AH288" s="54">
        <f t="shared" si="70"/>
        <v>1</v>
      </c>
      <c r="AI288" s="54">
        <f t="shared" si="71"/>
        <v>1</v>
      </c>
      <c r="AJ288" s="54">
        <f t="shared" si="72"/>
        <v>1</v>
      </c>
      <c r="AK288" s="54">
        <f t="shared" ca="1" si="73"/>
        <v>1</v>
      </c>
      <c r="AL288" s="1" t="str">
        <f>VLOOKUP(D288,schermers!C:T,16,FALSE)</f>
        <v>XXX</v>
      </c>
    </row>
    <row r="289" spans="1:38" x14ac:dyDescent="0.2">
      <c r="A289" s="54">
        <f t="shared" si="74"/>
        <v>287</v>
      </c>
      <c r="B289" s="54">
        <f t="shared" si="60"/>
        <v>187</v>
      </c>
      <c r="C289" s="54" t="str">
        <f t="shared" ca="1" si="61"/>
        <v/>
      </c>
      <c r="D289" s="54">
        <f>VLOOKUP(F289&amp;G289,schermers!B:C,2,FALSE)</f>
        <v>114851</v>
      </c>
      <c r="E289" s="54">
        <f>VLOOKUP(P289&amp;Q289&amp;I289&amp;H289,wedstrijden!A:B,2,FALSE)</f>
        <v>107</v>
      </c>
      <c r="F289" s="41" t="s">
        <v>1112</v>
      </c>
      <c r="G289" s="41" t="s">
        <v>2104</v>
      </c>
      <c r="H289" s="41" t="s">
        <v>484</v>
      </c>
      <c r="I289" s="41" t="s">
        <v>915</v>
      </c>
      <c r="J289" s="63" t="s">
        <v>848</v>
      </c>
      <c r="K289" s="16">
        <v>43354</v>
      </c>
      <c r="L289" s="8">
        <v>43386</v>
      </c>
      <c r="O289" s="54">
        <f>VLOOKUP(D289&amp;R289,Ranglijst!D:E,2,FALSE)</f>
        <v>2942</v>
      </c>
      <c r="P289" s="1" t="str">
        <f>VLOOKUP($D289,schermers!$C:$O,5,FALSE)</f>
        <v>Heren</v>
      </c>
      <c r="Q289" s="1" t="str">
        <f>VLOOKUP($D289,schermers!$C:$O,6,FALSE)</f>
        <v>Floret</v>
      </c>
      <c r="R289" s="1" t="str">
        <f>VLOOKUP(P289,lookups!A:B,2,FALSE)&amp;VLOOKUP(aanmeldingen!Q289,lookups!D:E,2,FALSE)&amp;VLOOKUP(I289,lookups!G:H,2,FALSE)</f>
        <v>HFC</v>
      </c>
      <c r="S289" s="1" t="str">
        <f>VLOOKUP(E289,wedstrijden!B:G,6,FALSE)</f>
        <v>HUN</v>
      </c>
      <c r="T289" s="1" t="str">
        <f>VLOOKUP($D289,schermers!$C:$O,8,FALSE)</f>
        <v>AMS</v>
      </c>
      <c r="U289" s="1" t="str">
        <f>IFERROR(VLOOKUP($D289,schermers!$C:$O,13,FALSE),"-")</f>
        <v>FIE11012004000</v>
      </c>
      <c r="V289" s="15">
        <f>IFERROR(VLOOKUP(E289,wedstrijden!B:H,7,FALSE),0)</f>
        <v>43413</v>
      </c>
      <c r="W289" s="15">
        <f>IFERROR(VLOOKUP(E289,wedstrijden!B:I,8,FALSE),0)</f>
        <v>43415</v>
      </c>
      <c r="X289" s="94">
        <f>IF(ISERROR(VLOOKUP(I289,lookups!G:I,3,FALSE)),0,IF(VLOOKUP(I289,lookups!G:I,3,FALSE)=0,0,VLOOKUP(I289,lookups!G:I,3,FALSE)))</f>
        <v>500</v>
      </c>
      <c r="Y289" s="54">
        <f t="shared" ca="1" si="62"/>
        <v>999999999</v>
      </c>
      <c r="Z289" s="54">
        <f t="shared" si="63"/>
        <v>107114851</v>
      </c>
      <c r="AA289" s="54">
        <f>IF(LEFT(J289,2)&lt;&gt;"ok","-",IF(M289&lt;&gt;"","-",VLOOKUP(P289&amp;Q289&amp;I289&amp;H289,wedstrijden!A:B,2,FALSE)))</f>
        <v>107</v>
      </c>
      <c r="AB289" s="54">
        <f t="shared" ca="1" si="64"/>
        <v>0</v>
      </c>
      <c r="AC289" s="54">
        <f t="shared" si="65"/>
        <v>1</v>
      </c>
      <c r="AD289" s="54">
        <f t="shared" si="66"/>
        <v>1</v>
      </c>
      <c r="AE289" s="54">
        <f t="shared" si="67"/>
        <v>0</v>
      </c>
      <c r="AF289" s="54">
        <f t="shared" si="68"/>
        <v>1</v>
      </c>
      <c r="AG289" s="54">
        <f t="shared" si="69"/>
        <v>1</v>
      </c>
      <c r="AH289" s="54">
        <f t="shared" si="70"/>
        <v>1</v>
      </c>
      <c r="AI289" s="54">
        <f t="shared" si="71"/>
        <v>1</v>
      </c>
      <c r="AJ289" s="54">
        <f t="shared" si="72"/>
        <v>1</v>
      </c>
      <c r="AK289" s="54">
        <f t="shared" ca="1" si="73"/>
        <v>1</v>
      </c>
      <c r="AL289" s="1" t="str">
        <f>VLOOKUP(D289,schermers!C:T,16,FALSE)</f>
        <v>XXX</v>
      </c>
    </row>
    <row r="290" spans="1:38" x14ac:dyDescent="0.2">
      <c r="A290" s="54">
        <f t="shared" si="74"/>
        <v>288</v>
      </c>
      <c r="B290" s="54">
        <f t="shared" si="60"/>
        <v>228</v>
      </c>
      <c r="C290" s="54" t="str">
        <f t="shared" ca="1" si="61"/>
        <v/>
      </c>
      <c r="D290" s="54">
        <f>VLOOKUP(F290&amp;G290,schermers!B:C,2,FALSE)</f>
        <v>114299</v>
      </c>
      <c r="E290" s="54">
        <f>VLOOKUP(P290&amp;Q290&amp;I290&amp;H290,wedstrijden!A:B,2,FALSE)</f>
        <v>144</v>
      </c>
      <c r="F290" s="41" t="s">
        <v>1921</v>
      </c>
      <c r="G290" s="41" t="s">
        <v>2101</v>
      </c>
      <c r="H290" s="41" t="s">
        <v>497</v>
      </c>
      <c r="I290" s="41" t="s">
        <v>915</v>
      </c>
      <c r="J290" s="63" t="s">
        <v>848</v>
      </c>
      <c r="K290" s="16">
        <v>43354</v>
      </c>
      <c r="L290" s="8">
        <v>43386</v>
      </c>
      <c r="O290" s="54">
        <f>VLOOKUP(D290&amp;R290,Ranglijst!D:E,2,FALSE)</f>
        <v>2396</v>
      </c>
      <c r="P290" s="1" t="str">
        <f>VLOOKUP($D290,schermers!$C:$O,5,FALSE)</f>
        <v>Heren</v>
      </c>
      <c r="Q290" s="1" t="str">
        <f>VLOOKUP($D290,schermers!$C:$O,6,FALSE)</f>
        <v>Floret</v>
      </c>
      <c r="R290" s="1" t="str">
        <f>VLOOKUP(P290,lookups!A:B,2,FALSE)&amp;VLOOKUP(aanmeldingen!Q290,lookups!D:E,2,FALSE)&amp;VLOOKUP(I290,lookups!G:H,2,FALSE)</f>
        <v>HFC</v>
      </c>
      <c r="S290" s="1" t="str">
        <f>VLOOKUP(E290,wedstrijden!B:G,6,FALSE)</f>
        <v>AUT</v>
      </c>
      <c r="T290" s="1" t="str">
        <f>VLOOKUP($D290,schermers!$C:$O,8,FALSE)</f>
        <v>AMS</v>
      </c>
      <c r="U290" s="1" t="str">
        <f>IFERROR(VLOOKUP($D290,schermers!$C:$O,13,FALSE),"-")</f>
        <v>FIE01092002000</v>
      </c>
      <c r="V290" s="15">
        <f>IFERROR(VLOOKUP(E290,wedstrijden!B:H,7,FALSE),0)</f>
        <v>43428</v>
      </c>
      <c r="W290" s="15">
        <f>IFERROR(VLOOKUP(E290,wedstrijden!B:I,8,FALSE),0)</f>
        <v>43429</v>
      </c>
      <c r="X290" s="94">
        <f>IF(ISERROR(VLOOKUP(I290,lookups!G:I,3,FALSE)),0,IF(VLOOKUP(I290,lookups!G:I,3,FALSE)=0,0,VLOOKUP(I290,lookups!G:I,3,FALSE)))</f>
        <v>500</v>
      </c>
      <c r="Y290" s="54">
        <f t="shared" ca="1" si="62"/>
        <v>999999999</v>
      </c>
      <c r="Z290" s="54">
        <f t="shared" si="63"/>
        <v>144114299</v>
      </c>
      <c r="AA290" s="54">
        <f>IF(LEFT(J290,2)&lt;&gt;"ok","-",IF(M290&lt;&gt;"","-",VLOOKUP(P290&amp;Q290&amp;I290&amp;H290,wedstrijden!A:B,2,FALSE)))</f>
        <v>144</v>
      </c>
      <c r="AB290" s="54">
        <f t="shared" ca="1" si="64"/>
        <v>0</v>
      </c>
      <c r="AC290" s="54">
        <f t="shared" si="65"/>
        <v>1</v>
      </c>
      <c r="AD290" s="54">
        <f t="shared" si="66"/>
        <v>1</v>
      </c>
      <c r="AE290" s="54">
        <f t="shared" si="67"/>
        <v>0</v>
      </c>
      <c r="AF290" s="54">
        <f t="shared" si="68"/>
        <v>1</v>
      </c>
      <c r="AG290" s="54">
        <f t="shared" si="69"/>
        <v>1</v>
      </c>
      <c r="AH290" s="54">
        <f t="shared" si="70"/>
        <v>1</v>
      </c>
      <c r="AI290" s="54">
        <f t="shared" si="71"/>
        <v>1</v>
      </c>
      <c r="AJ290" s="54">
        <f t="shared" si="72"/>
        <v>1</v>
      </c>
      <c r="AK290" s="54">
        <f t="shared" ca="1" si="73"/>
        <v>1</v>
      </c>
      <c r="AL290" s="1" t="str">
        <f>VLOOKUP(D290,schermers!C:T,16,FALSE)</f>
        <v>XXX</v>
      </c>
    </row>
    <row r="291" spans="1:38" x14ac:dyDescent="0.2">
      <c r="A291" s="54">
        <f t="shared" si="74"/>
        <v>289</v>
      </c>
      <c r="B291" s="54">
        <f t="shared" si="60"/>
        <v>230</v>
      </c>
      <c r="C291" s="54" t="str">
        <f t="shared" ca="1" si="61"/>
        <v/>
      </c>
      <c r="D291" s="54">
        <f>VLOOKUP(F291&amp;G291,schermers!B:C,2,FALSE)</f>
        <v>114851</v>
      </c>
      <c r="E291" s="54">
        <f>VLOOKUP(P291&amp;Q291&amp;I291&amp;H291,wedstrijden!A:B,2,FALSE)</f>
        <v>144</v>
      </c>
      <c r="F291" s="41" t="s">
        <v>1112</v>
      </c>
      <c r="G291" s="41" t="s">
        <v>2104</v>
      </c>
      <c r="H291" s="41" t="s">
        <v>497</v>
      </c>
      <c r="I291" s="41" t="s">
        <v>915</v>
      </c>
      <c r="J291" s="63" t="s">
        <v>848</v>
      </c>
      <c r="K291" s="16">
        <v>43354</v>
      </c>
      <c r="L291" s="8">
        <v>43386</v>
      </c>
      <c r="O291" s="54">
        <f>VLOOKUP(D291&amp;R291,Ranglijst!D:E,2,FALSE)</f>
        <v>2942</v>
      </c>
      <c r="P291" s="1" t="str">
        <f>VLOOKUP($D291,schermers!$C:$O,5,FALSE)</f>
        <v>Heren</v>
      </c>
      <c r="Q291" s="1" t="str">
        <f>VLOOKUP($D291,schermers!$C:$O,6,FALSE)</f>
        <v>Floret</v>
      </c>
      <c r="R291" s="1" t="str">
        <f>VLOOKUP(P291,lookups!A:B,2,FALSE)&amp;VLOOKUP(aanmeldingen!Q291,lookups!D:E,2,FALSE)&amp;VLOOKUP(I291,lookups!G:H,2,FALSE)</f>
        <v>HFC</v>
      </c>
      <c r="S291" s="1" t="str">
        <f>VLOOKUP(E291,wedstrijden!B:G,6,FALSE)</f>
        <v>AUT</v>
      </c>
      <c r="T291" s="1" t="str">
        <f>VLOOKUP($D291,schermers!$C:$O,8,FALSE)</f>
        <v>AMS</v>
      </c>
      <c r="U291" s="1" t="str">
        <f>IFERROR(VLOOKUP($D291,schermers!$C:$O,13,FALSE),"-")</f>
        <v>FIE11012004000</v>
      </c>
      <c r="V291" s="15">
        <f>IFERROR(VLOOKUP(E291,wedstrijden!B:H,7,FALSE),0)</f>
        <v>43428</v>
      </c>
      <c r="W291" s="15">
        <f>IFERROR(VLOOKUP(E291,wedstrijden!B:I,8,FALSE),0)</f>
        <v>43429</v>
      </c>
      <c r="X291" s="94">
        <f>IF(ISERROR(VLOOKUP(I291,lookups!G:I,3,FALSE)),0,IF(VLOOKUP(I291,lookups!G:I,3,FALSE)=0,0,VLOOKUP(I291,lookups!G:I,3,FALSE)))</f>
        <v>500</v>
      </c>
      <c r="Y291" s="54">
        <f t="shared" ca="1" si="62"/>
        <v>999999999</v>
      </c>
      <c r="Z291" s="54">
        <f t="shared" si="63"/>
        <v>144114851</v>
      </c>
      <c r="AA291" s="54">
        <f>IF(LEFT(J291,2)&lt;&gt;"ok","-",IF(M291&lt;&gt;"","-",VLOOKUP(P291&amp;Q291&amp;I291&amp;H291,wedstrijden!A:B,2,FALSE)))</f>
        <v>144</v>
      </c>
      <c r="AB291" s="54">
        <f t="shared" ca="1" si="64"/>
        <v>0</v>
      </c>
      <c r="AC291" s="54">
        <f t="shared" si="65"/>
        <v>1</v>
      </c>
      <c r="AD291" s="54">
        <f t="shared" si="66"/>
        <v>1</v>
      </c>
      <c r="AE291" s="54">
        <f t="shared" si="67"/>
        <v>0</v>
      </c>
      <c r="AF291" s="54">
        <f t="shared" si="68"/>
        <v>1</v>
      </c>
      <c r="AG291" s="54">
        <f t="shared" si="69"/>
        <v>1</v>
      </c>
      <c r="AH291" s="54">
        <f t="shared" si="70"/>
        <v>1</v>
      </c>
      <c r="AI291" s="54">
        <f t="shared" si="71"/>
        <v>1</v>
      </c>
      <c r="AJ291" s="54">
        <f t="shared" si="72"/>
        <v>1</v>
      </c>
      <c r="AK291" s="54">
        <f t="shared" ca="1" si="73"/>
        <v>1</v>
      </c>
      <c r="AL291" s="1" t="str">
        <f>VLOOKUP(D291,schermers!C:T,16,FALSE)</f>
        <v>XXX</v>
      </c>
    </row>
    <row r="292" spans="1:38" x14ac:dyDescent="0.2">
      <c r="A292" s="54">
        <f t="shared" si="74"/>
        <v>290</v>
      </c>
      <c r="B292" s="54">
        <f t="shared" si="60"/>
        <v>256</v>
      </c>
      <c r="C292" s="54" t="str">
        <f t="shared" ca="1" si="61"/>
        <v/>
      </c>
      <c r="D292" s="54">
        <f>VLOOKUP(F292&amp;G292,schermers!B:C,2,FALSE)</f>
        <v>114299</v>
      </c>
      <c r="E292" s="54">
        <f>VLOOKUP(P292&amp;Q292&amp;I292&amp;H292,wedstrijden!A:B,2,FALSE)</f>
        <v>156</v>
      </c>
      <c r="F292" s="41" t="s">
        <v>1921</v>
      </c>
      <c r="G292" s="41" t="s">
        <v>2101</v>
      </c>
      <c r="H292" s="41" t="s">
        <v>500</v>
      </c>
      <c r="I292" s="41" t="s">
        <v>915</v>
      </c>
      <c r="J292" s="63" t="s">
        <v>848</v>
      </c>
      <c r="K292" s="16">
        <v>43354</v>
      </c>
      <c r="L292" s="8">
        <v>43408</v>
      </c>
      <c r="O292" s="54">
        <f>VLOOKUP(D292&amp;R292,Ranglijst!D:E,2,FALSE)</f>
        <v>2396</v>
      </c>
      <c r="P292" s="1" t="str">
        <f>VLOOKUP($D292,schermers!$C:$O,5,FALSE)</f>
        <v>Heren</v>
      </c>
      <c r="Q292" s="1" t="str">
        <f>VLOOKUP($D292,schermers!$C:$O,6,FALSE)</f>
        <v>Floret</v>
      </c>
      <c r="R292" s="1" t="str">
        <f>VLOOKUP(P292,lookups!A:B,2,FALSE)&amp;VLOOKUP(aanmeldingen!Q292,lookups!D:E,2,FALSE)&amp;VLOOKUP(I292,lookups!G:H,2,FALSE)</f>
        <v>HFC</v>
      </c>
      <c r="S292" s="1" t="str">
        <f>VLOOKUP(E292,wedstrijden!B:G,6,FALSE)</f>
        <v>FRA</v>
      </c>
      <c r="T292" s="1" t="str">
        <f>VLOOKUP($D292,schermers!$C:$O,8,FALSE)</f>
        <v>AMS</v>
      </c>
      <c r="U292" s="1" t="str">
        <f>IFERROR(VLOOKUP($D292,schermers!$C:$O,13,FALSE),"-")</f>
        <v>FIE01092002000</v>
      </c>
      <c r="V292" s="15">
        <f>IFERROR(VLOOKUP(E292,wedstrijden!B:H,7,FALSE),0)</f>
        <v>43435</v>
      </c>
      <c r="W292" s="15">
        <f>IFERROR(VLOOKUP(E292,wedstrijden!B:I,8,FALSE),0)</f>
        <v>43436</v>
      </c>
      <c r="X292" s="94">
        <f>IF(ISERROR(VLOOKUP(I292,lookups!G:I,3,FALSE)),0,IF(VLOOKUP(I292,lookups!G:I,3,FALSE)=0,0,VLOOKUP(I292,lookups!G:I,3,FALSE)))</f>
        <v>500</v>
      </c>
      <c r="Y292" s="54">
        <f t="shared" ca="1" si="62"/>
        <v>999999999</v>
      </c>
      <c r="Z292" s="54">
        <f t="shared" si="63"/>
        <v>156114299</v>
      </c>
      <c r="AA292" s="54">
        <f>IF(LEFT(J292,2)&lt;&gt;"ok","-",IF(M292&lt;&gt;"","-",VLOOKUP(P292&amp;Q292&amp;I292&amp;H292,wedstrijden!A:B,2,FALSE)))</f>
        <v>156</v>
      </c>
      <c r="AB292" s="54">
        <f t="shared" ca="1" si="64"/>
        <v>0</v>
      </c>
      <c r="AC292" s="54">
        <f t="shared" si="65"/>
        <v>1</v>
      </c>
      <c r="AD292" s="54">
        <f t="shared" si="66"/>
        <v>1</v>
      </c>
      <c r="AE292" s="54">
        <f t="shared" si="67"/>
        <v>0</v>
      </c>
      <c r="AF292" s="54">
        <f t="shared" si="68"/>
        <v>1</v>
      </c>
      <c r="AG292" s="54">
        <f t="shared" si="69"/>
        <v>1</v>
      </c>
      <c r="AH292" s="54">
        <f t="shared" si="70"/>
        <v>1</v>
      </c>
      <c r="AI292" s="54">
        <f t="shared" si="71"/>
        <v>1</v>
      </c>
      <c r="AJ292" s="54">
        <f t="shared" si="72"/>
        <v>1</v>
      </c>
      <c r="AK292" s="54">
        <f t="shared" ca="1" si="73"/>
        <v>1</v>
      </c>
      <c r="AL292" s="1" t="str">
        <f>VLOOKUP(D292,schermers!C:T,16,FALSE)</f>
        <v>XXX</v>
      </c>
    </row>
    <row r="293" spans="1:38" x14ac:dyDescent="0.2">
      <c r="A293" s="54">
        <f t="shared" si="74"/>
        <v>291</v>
      </c>
      <c r="B293" s="54">
        <f t="shared" si="60"/>
        <v>257</v>
      </c>
      <c r="C293" s="54" t="str">
        <f t="shared" ca="1" si="61"/>
        <v/>
      </c>
      <c r="D293" s="54">
        <f>VLOOKUP(F293&amp;G293,schermers!B:C,2,FALSE)</f>
        <v>114851</v>
      </c>
      <c r="E293" s="54">
        <f>VLOOKUP(P293&amp;Q293&amp;I293&amp;H293,wedstrijden!A:B,2,FALSE)</f>
        <v>156</v>
      </c>
      <c r="F293" s="41" t="s">
        <v>1112</v>
      </c>
      <c r="G293" s="41" t="s">
        <v>2104</v>
      </c>
      <c r="H293" s="41" t="s">
        <v>500</v>
      </c>
      <c r="I293" s="41" t="s">
        <v>915</v>
      </c>
      <c r="J293" s="63" t="s">
        <v>848</v>
      </c>
      <c r="K293" s="16">
        <v>43354</v>
      </c>
      <c r="L293" s="8">
        <v>43408</v>
      </c>
      <c r="O293" s="54">
        <f>VLOOKUP(D293&amp;R293,Ranglijst!D:E,2,FALSE)</f>
        <v>2942</v>
      </c>
      <c r="P293" s="1" t="str">
        <f>VLOOKUP($D293,schermers!$C:$O,5,FALSE)</f>
        <v>Heren</v>
      </c>
      <c r="Q293" s="1" t="str">
        <f>VLOOKUP($D293,schermers!$C:$O,6,FALSE)</f>
        <v>Floret</v>
      </c>
      <c r="R293" s="1" t="str">
        <f>VLOOKUP(P293,lookups!A:B,2,FALSE)&amp;VLOOKUP(aanmeldingen!Q293,lookups!D:E,2,FALSE)&amp;VLOOKUP(I293,lookups!G:H,2,FALSE)</f>
        <v>HFC</v>
      </c>
      <c r="S293" s="1" t="str">
        <f>VLOOKUP(E293,wedstrijden!B:G,6,FALSE)</f>
        <v>FRA</v>
      </c>
      <c r="T293" s="1" t="str">
        <f>VLOOKUP($D293,schermers!$C:$O,8,FALSE)</f>
        <v>AMS</v>
      </c>
      <c r="U293" s="1" t="str">
        <f>IFERROR(VLOOKUP($D293,schermers!$C:$O,13,FALSE),"-")</f>
        <v>FIE11012004000</v>
      </c>
      <c r="V293" s="15">
        <f>IFERROR(VLOOKUP(E293,wedstrijden!B:H,7,FALSE),0)</f>
        <v>43435</v>
      </c>
      <c r="W293" s="15">
        <f>IFERROR(VLOOKUP(E293,wedstrijden!B:I,8,FALSE),0)</f>
        <v>43436</v>
      </c>
      <c r="X293" s="94">
        <f>IF(ISERROR(VLOOKUP(I293,lookups!G:I,3,FALSE)),0,IF(VLOOKUP(I293,lookups!G:I,3,FALSE)=0,0,VLOOKUP(I293,lookups!G:I,3,FALSE)))</f>
        <v>500</v>
      </c>
      <c r="Y293" s="54">
        <f t="shared" ca="1" si="62"/>
        <v>999999999</v>
      </c>
      <c r="Z293" s="54">
        <f t="shared" si="63"/>
        <v>156114851</v>
      </c>
      <c r="AA293" s="54">
        <f>IF(LEFT(J293,2)&lt;&gt;"ok","-",IF(M293&lt;&gt;"","-",VLOOKUP(P293&amp;Q293&amp;I293&amp;H293,wedstrijden!A:B,2,FALSE)))</f>
        <v>156</v>
      </c>
      <c r="AB293" s="54">
        <f t="shared" ca="1" si="64"/>
        <v>0</v>
      </c>
      <c r="AC293" s="54">
        <f t="shared" si="65"/>
        <v>1</v>
      </c>
      <c r="AD293" s="54">
        <f t="shared" si="66"/>
        <v>1</v>
      </c>
      <c r="AE293" s="54">
        <f t="shared" si="67"/>
        <v>0</v>
      </c>
      <c r="AF293" s="54">
        <f t="shared" si="68"/>
        <v>1</v>
      </c>
      <c r="AG293" s="54">
        <f t="shared" si="69"/>
        <v>1</v>
      </c>
      <c r="AH293" s="54">
        <f t="shared" si="70"/>
        <v>1</v>
      </c>
      <c r="AI293" s="54">
        <f t="shared" si="71"/>
        <v>1</v>
      </c>
      <c r="AJ293" s="54">
        <f t="shared" si="72"/>
        <v>1</v>
      </c>
      <c r="AK293" s="54">
        <f t="shared" ca="1" si="73"/>
        <v>1</v>
      </c>
      <c r="AL293" s="1" t="str">
        <f>VLOOKUP(D293,schermers!C:T,16,FALSE)</f>
        <v>XXX</v>
      </c>
    </row>
    <row r="294" spans="1:38" x14ac:dyDescent="0.2">
      <c r="A294" s="54">
        <f t="shared" si="74"/>
        <v>292</v>
      </c>
      <c r="B294" s="54" t="str">
        <f t="shared" si="60"/>
        <v/>
      </c>
      <c r="C294" s="54" t="str">
        <f t="shared" si="61"/>
        <v/>
      </c>
      <c r="D294" s="54">
        <f>VLOOKUP(F294&amp;G294,schermers!B:C,2,FALSE)</f>
        <v>114299</v>
      </c>
      <c r="E294" s="54">
        <f>VLOOKUP(P294&amp;Q294&amp;I294&amp;H294,wedstrijden!A:B,2,FALSE)</f>
        <v>183</v>
      </c>
      <c r="F294" s="41" t="s">
        <v>1921</v>
      </c>
      <c r="G294" s="41" t="s">
        <v>2101</v>
      </c>
      <c r="H294" s="41" t="s">
        <v>496</v>
      </c>
      <c r="I294" s="41" t="s">
        <v>915</v>
      </c>
      <c r="J294" s="63" t="s">
        <v>848</v>
      </c>
      <c r="K294" s="16">
        <v>43354</v>
      </c>
      <c r="L294" s="8">
        <v>43408</v>
      </c>
      <c r="M294" s="53">
        <v>43447</v>
      </c>
      <c r="N294" s="8">
        <v>43447</v>
      </c>
      <c r="O294" s="54">
        <f>VLOOKUP(D294&amp;R294,Ranglijst!D:E,2,FALSE)</f>
        <v>2396</v>
      </c>
      <c r="P294" s="1" t="str">
        <f>VLOOKUP($D294,schermers!$C:$O,5,FALSE)</f>
        <v>Heren</v>
      </c>
      <c r="Q294" s="1" t="str">
        <f>VLOOKUP($D294,schermers!$C:$O,6,FALSE)</f>
        <v>Floret</v>
      </c>
      <c r="R294" s="1" t="str">
        <f>VLOOKUP(P294,lookups!A:B,2,FALSE)&amp;VLOOKUP(aanmeldingen!Q294,lookups!D:E,2,FALSE)&amp;VLOOKUP(I294,lookups!G:H,2,FALSE)</f>
        <v>HFC</v>
      </c>
      <c r="S294" s="1" t="str">
        <f>VLOOKUP(E294,wedstrijden!B:G,6,FALSE)</f>
        <v>GER</v>
      </c>
      <c r="T294" s="1" t="str">
        <f>VLOOKUP($D294,schermers!$C:$O,8,FALSE)</f>
        <v>AMS</v>
      </c>
      <c r="U294" s="1" t="str">
        <f>IFERROR(VLOOKUP($D294,schermers!$C:$O,13,FALSE),"-")</f>
        <v>FIE01092002000</v>
      </c>
      <c r="V294" s="15">
        <f>IFERROR(VLOOKUP(E294,wedstrijden!B:H,7,FALSE),0)</f>
        <v>43449</v>
      </c>
      <c r="W294" s="15">
        <f>IFERROR(VLOOKUP(E294,wedstrijden!B:I,8,FALSE),0)</f>
        <v>43450</v>
      </c>
      <c r="X294" s="94">
        <f>IF(ISERROR(VLOOKUP(I294,lookups!G:I,3,FALSE)),0,IF(VLOOKUP(I294,lookups!G:I,3,FALSE)=0,0,VLOOKUP(I294,lookups!G:I,3,FALSE)))</f>
        <v>500</v>
      </c>
      <c r="Y294" s="54">
        <f t="shared" si="62"/>
        <v>999999999</v>
      </c>
      <c r="Z294" s="54">
        <f t="shared" si="63"/>
        <v>999999999</v>
      </c>
      <c r="AA294" s="54" t="str">
        <f>IF(LEFT(J294,2)&lt;&gt;"ok","-",IF(M294&lt;&gt;"","-",VLOOKUP(P294&amp;Q294&amp;I294&amp;H294,wedstrijden!A:B,2,FALSE)))</f>
        <v>-</v>
      </c>
      <c r="AB294" s="54">
        <f t="shared" si="64"/>
        <v>0</v>
      </c>
      <c r="AC294" s="54">
        <f t="shared" si="65"/>
        <v>1</v>
      </c>
      <c r="AD294" s="54">
        <f t="shared" si="66"/>
        <v>1</v>
      </c>
      <c r="AE294" s="54">
        <f t="shared" si="67"/>
        <v>1</v>
      </c>
      <c r="AF294" s="54">
        <f t="shared" si="68"/>
        <v>0</v>
      </c>
      <c r="AG294" s="54">
        <f t="shared" si="69"/>
        <v>1</v>
      </c>
      <c r="AH294" s="54">
        <f t="shared" si="70"/>
        <v>1</v>
      </c>
      <c r="AI294" s="54">
        <f t="shared" si="71"/>
        <v>1</v>
      </c>
      <c r="AJ294" s="54">
        <f t="shared" si="72"/>
        <v>1</v>
      </c>
      <c r="AK294" s="54">
        <f t="shared" ca="1" si="73"/>
        <v>1</v>
      </c>
      <c r="AL294" s="1" t="str">
        <f>VLOOKUP(D294,schermers!C:T,16,FALSE)</f>
        <v>XXX</v>
      </c>
    </row>
    <row r="295" spans="1:38" x14ac:dyDescent="0.2">
      <c r="A295" s="54">
        <f t="shared" si="74"/>
        <v>293</v>
      </c>
      <c r="B295" s="54">
        <f t="shared" si="60"/>
        <v>322</v>
      </c>
      <c r="C295" s="54" t="str">
        <f t="shared" ca="1" si="61"/>
        <v/>
      </c>
      <c r="D295" s="54">
        <f>VLOOKUP(F295&amp;G295,schermers!B:C,2,FALSE)</f>
        <v>114851</v>
      </c>
      <c r="E295" s="54">
        <f>VLOOKUP(P295&amp;Q295&amp;I295&amp;H295,wedstrijden!A:B,2,FALSE)</f>
        <v>183</v>
      </c>
      <c r="F295" s="41" t="s">
        <v>1112</v>
      </c>
      <c r="G295" s="41" t="s">
        <v>2104</v>
      </c>
      <c r="H295" s="41" t="s">
        <v>496</v>
      </c>
      <c r="I295" s="41" t="s">
        <v>915</v>
      </c>
      <c r="J295" s="63" t="s">
        <v>848</v>
      </c>
      <c r="K295" s="16">
        <v>43354</v>
      </c>
      <c r="L295" s="8">
        <v>43408</v>
      </c>
      <c r="O295" s="54">
        <f>VLOOKUP(D295&amp;R295,Ranglijst!D:E,2,FALSE)</f>
        <v>2942</v>
      </c>
      <c r="P295" s="1" t="str">
        <f>VLOOKUP($D295,schermers!$C:$O,5,FALSE)</f>
        <v>Heren</v>
      </c>
      <c r="Q295" s="1" t="str">
        <f>VLOOKUP($D295,schermers!$C:$O,6,FALSE)</f>
        <v>Floret</v>
      </c>
      <c r="R295" s="1" t="str">
        <f>VLOOKUP(P295,lookups!A:B,2,FALSE)&amp;VLOOKUP(aanmeldingen!Q295,lookups!D:E,2,FALSE)&amp;VLOOKUP(I295,lookups!G:H,2,FALSE)</f>
        <v>HFC</v>
      </c>
      <c r="S295" s="1" t="str">
        <f>VLOOKUP(E295,wedstrijden!B:G,6,FALSE)</f>
        <v>GER</v>
      </c>
      <c r="T295" s="1" t="str">
        <f>VLOOKUP($D295,schermers!$C:$O,8,FALSE)</f>
        <v>AMS</v>
      </c>
      <c r="U295" s="1" t="str">
        <f>IFERROR(VLOOKUP($D295,schermers!$C:$O,13,FALSE),"-")</f>
        <v>FIE11012004000</v>
      </c>
      <c r="V295" s="15">
        <f>IFERROR(VLOOKUP(E295,wedstrijden!B:H,7,FALSE),0)</f>
        <v>43449</v>
      </c>
      <c r="W295" s="15">
        <f>IFERROR(VLOOKUP(E295,wedstrijden!B:I,8,FALSE),0)</f>
        <v>43450</v>
      </c>
      <c r="X295" s="94">
        <f>IF(ISERROR(VLOOKUP(I295,lookups!G:I,3,FALSE)),0,IF(VLOOKUP(I295,lookups!G:I,3,FALSE)=0,0,VLOOKUP(I295,lookups!G:I,3,FALSE)))</f>
        <v>500</v>
      </c>
      <c r="Y295" s="54">
        <f t="shared" ca="1" si="62"/>
        <v>999999999</v>
      </c>
      <c r="Z295" s="54">
        <f t="shared" si="63"/>
        <v>183114851</v>
      </c>
      <c r="AA295" s="54">
        <f>IF(LEFT(J295,2)&lt;&gt;"ok","-",IF(M295&lt;&gt;"","-",VLOOKUP(P295&amp;Q295&amp;I295&amp;H295,wedstrijden!A:B,2,FALSE)))</f>
        <v>183</v>
      </c>
      <c r="AB295" s="54">
        <f t="shared" ca="1" si="64"/>
        <v>0</v>
      </c>
      <c r="AC295" s="54">
        <f t="shared" si="65"/>
        <v>1</v>
      </c>
      <c r="AD295" s="54">
        <f t="shared" si="66"/>
        <v>1</v>
      </c>
      <c r="AE295" s="54">
        <f t="shared" si="67"/>
        <v>0</v>
      </c>
      <c r="AF295" s="54">
        <f t="shared" si="68"/>
        <v>1</v>
      </c>
      <c r="AG295" s="54">
        <f t="shared" si="69"/>
        <v>1</v>
      </c>
      <c r="AH295" s="54">
        <f t="shared" si="70"/>
        <v>1</v>
      </c>
      <c r="AI295" s="54">
        <f t="shared" si="71"/>
        <v>1</v>
      </c>
      <c r="AJ295" s="54">
        <f t="shared" si="72"/>
        <v>1</v>
      </c>
      <c r="AK295" s="54">
        <f t="shared" ca="1" si="73"/>
        <v>1</v>
      </c>
      <c r="AL295" s="1" t="str">
        <f>VLOOKUP(D295,schermers!C:T,16,FALSE)</f>
        <v>XXX</v>
      </c>
    </row>
    <row r="296" spans="1:38" x14ac:dyDescent="0.2">
      <c r="A296" s="54">
        <f t="shared" si="74"/>
        <v>294</v>
      </c>
      <c r="B296" s="54">
        <f t="shared" si="60"/>
        <v>242</v>
      </c>
      <c r="C296" s="54" t="str">
        <f t="shared" ca="1" si="61"/>
        <v/>
      </c>
      <c r="D296" s="54">
        <f>VLOOKUP(F296&amp;G296,schermers!B:C,2,FALSE)</f>
        <v>115885</v>
      </c>
      <c r="E296" s="54">
        <f>VLOOKUP(P296&amp;Q296&amp;I296&amp;H296,wedstrijden!A:B,2,FALSE)</f>
        <v>146</v>
      </c>
      <c r="F296" s="41" t="s">
        <v>2260</v>
      </c>
      <c r="G296" s="41" t="s">
        <v>2261</v>
      </c>
      <c r="H296" s="41" t="s">
        <v>2566</v>
      </c>
      <c r="I296" s="41" t="s">
        <v>936</v>
      </c>
      <c r="J296" s="63" t="s">
        <v>848</v>
      </c>
      <c r="K296" s="16">
        <v>43354</v>
      </c>
      <c r="L296" s="8">
        <v>43386</v>
      </c>
      <c r="O296" s="54">
        <f>VLOOKUP(D296&amp;R296,Ranglijst!D:E,2,FALSE)</f>
        <v>1299</v>
      </c>
      <c r="P296" s="1" t="str">
        <f>VLOOKUP($D296,schermers!$C:$O,5,FALSE)</f>
        <v>Dames</v>
      </c>
      <c r="Q296" s="1" t="str">
        <f>VLOOKUP($D296,schermers!$C:$O,6,FALSE)</f>
        <v>Sabel</v>
      </c>
      <c r="R296" s="1" t="str">
        <f>VLOOKUP(P296,lookups!A:B,2,FALSE)&amp;VLOOKUP(aanmeldingen!Q296,lookups!D:E,2,FALSE)&amp;VLOOKUP(I296,lookups!G:H,2,FALSE)</f>
        <v>DSS</v>
      </c>
      <c r="S296" s="1" t="str">
        <f>VLOOKUP(E296,wedstrijden!B:G,6,FALSE)</f>
        <v>GER</v>
      </c>
      <c r="T296" s="1" t="str">
        <f>VLOOKUP($D296,schermers!$C:$O,8,FALSE)</f>
        <v>ESP</v>
      </c>
      <c r="U296" s="1" t="str">
        <f>IFERROR(VLOOKUP($D296,schermers!$C:$O,13,FALSE),"-")</f>
        <v>-</v>
      </c>
      <c r="V296" s="15">
        <f>IFERROR(VLOOKUP(E296,wedstrijden!B:H,7,FALSE),0)</f>
        <v>43428</v>
      </c>
      <c r="W296" s="15">
        <f>IFERROR(VLOOKUP(E296,wedstrijden!B:I,8,FALSE),0)</f>
        <v>43429</v>
      </c>
      <c r="X296" s="94">
        <f>IF(ISERROR(VLOOKUP(I296,lookups!G:I,3,FALSE)),0,IF(VLOOKUP(I296,lookups!G:I,3,FALSE)=0,0,VLOOKUP(I296,lookups!G:I,3,FALSE)))</f>
        <v>0</v>
      </c>
      <c r="Y296" s="54">
        <f t="shared" ca="1" si="62"/>
        <v>999999999</v>
      </c>
      <c r="Z296" s="54">
        <f t="shared" si="63"/>
        <v>146115885</v>
      </c>
      <c r="AA296" s="54">
        <f>IF(LEFT(J296,2)&lt;&gt;"ok","-",IF(M296&lt;&gt;"","-",VLOOKUP(P296&amp;Q296&amp;I296&amp;H296,wedstrijden!A:B,2,FALSE)))</f>
        <v>146</v>
      </c>
      <c r="AB296" s="54">
        <f t="shared" ca="1" si="64"/>
        <v>0</v>
      </c>
      <c r="AC296" s="54">
        <f t="shared" si="65"/>
        <v>1</v>
      </c>
      <c r="AD296" s="54">
        <f t="shared" si="66"/>
        <v>1</v>
      </c>
      <c r="AE296" s="54">
        <f t="shared" si="67"/>
        <v>0</v>
      </c>
      <c r="AF296" s="54">
        <f t="shared" si="68"/>
        <v>1</v>
      </c>
      <c r="AG296" s="54">
        <f t="shared" si="69"/>
        <v>1</v>
      </c>
      <c r="AH296" s="54">
        <f t="shared" si="70"/>
        <v>1</v>
      </c>
      <c r="AI296" s="54">
        <f t="shared" si="71"/>
        <v>1</v>
      </c>
      <c r="AJ296" s="54">
        <f t="shared" si="72"/>
        <v>1</v>
      </c>
      <c r="AK296" s="54">
        <f t="shared" ca="1" si="73"/>
        <v>1</v>
      </c>
      <c r="AL296" s="1" t="str">
        <f>VLOOKUP(D296,schermers!C:T,16,FALSE)</f>
        <v>XXX</v>
      </c>
    </row>
    <row r="297" spans="1:38" x14ac:dyDescent="0.2">
      <c r="A297" s="54">
        <f t="shared" si="74"/>
        <v>295</v>
      </c>
      <c r="B297" s="54">
        <f t="shared" si="60"/>
        <v>304</v>
      </c>
      <c r="C297" s="54" t="str">
        <f t="shared" ca="1" si="61"/>
        <v/>
      </c>
      <c r="D297" s="54">
        <f>VLOOKUP(F297&amp;G297,schermers!B:C,2,FALSE)</f>
        <v>113199</v>
      </c>
      <c r="E297" s="54">
        <f>VLOOKUP(P297&amp;Q297&amp;I297&amp;H297,wedstrijden!A:B,2,FALSE)</f>
        <v>174</v>
      </c>
      <c r="F297" s="41" t="s">
        <v>2668</v>
      </c>
      <c r="G297" s="41" t="s">
        <v>376</v>
      </c>
      <c r="H297" s="41" t="s">
        <v>670</v>
      </c>
      <c r="I297" s="41" t="s">
        <v>480</v>
      </c>
      <c r="J297" s="63" t="s">
        <v>848</v>
      </c>
      <c r="K297" s="16">
        <v>43354</v>
      </c>
      <c r="L297" s="8">
        <v>43408</v>
      </c>
      <c r="O297" s="54">
        <f>VLOOKUP(D297&amp;R297,Ranglijst!D:E,2,FALSE)</f>
        <v>1309</v>
      </c>
      <c r="P297" s="1" t="str">
        <f>VLOOKUP($D297,schermers!$C:$O,5,FALSE)</f>
        <v>Dames</v>
      </c>
      <c r="Q297" s="1" t="str">
        <f>VLOOKUP($D297,schermers!$C:$O,6,FALSE)</f>
        <v>Sabel</v>
      </c>
      <c r="R297" s="1" t="str">
        <f>VLOOKUP(P297,lookups!A:B,2,FALSE)&amp;VLOOKUP(aanmeldingen!Q297,lookups!D:E,2,FALSE)&amp;VLOOKUP(I297,lookups!G:H,2,FALSE)</f>
        <v>DSJ</v>
      </c>
      <c r="S297" s="1" t="str">
        <f>VLOOKUP(E297,wedstrijden!B:G,6,FALSE)</f>
        <v>POL</v>
      </c>
      <c r="T297" s="1" t="str">
        <f>VLOOKUP($D297,schermers!$C:$O,8,FALSE)</f>
        <v>AMS</v>
      </c>
      <c r="U297" s="1" t="str">
        <f>IFERROR(VLOOKUP($D297,schermers!$C:$O,13,FALSE),"-")</f>
        <v>-</v>
      </c>
      <c r="V297" s="15">
        <f>IFERROR(VLOOKUP(E297,wedstrijden!B:H,7,FALSE),0)</f>
        <v>43442</v>
      </c>
      <c r="W297" s="15">
        <f>IFERROR(VLOOKUP(E297,wedstrijden!B:I,8,FALSE),0)</f>
        <v>43442</v>
      </c>
      <c r="X297" s="94">
        <f>IF(ISERROR(VLOOKUP(I297,lookups!G:I,3,FALSE)),0,IF(VLOOKUP(I297,lookups!G:I,3,FALSE)=0,0,VLOOKUP(I297,lookups!G:I,3,FALSE)))</f>
        <v>800</v>
      </c>
      <c r="Y297" s="54">
        <f t="shared" ca="1" si="62"/>
        <v>999999999</v>
      </c>
      <c r="Z297" s="54">
        <f t="shared" si="63"/>
        <v>174113199</v>
      </c>
      <c r="AA297" s="54">
        <f>IF(LEFT(J297,2)&lt;&gt;"ok","-",IF(M297&lt;&gt;"","-",VLOOKUP(P297&amp;Q297&amp;I297&amp;H297,wedstrijden!A:B,2,FALSE)))</f>
        <v>174</v>
      </c>
      <c r="AB297" s="54">
        <f t="shared" ca="1" si="64"/>
        <v>0</v>
      </c>
      <c r="AC297" s="54">
        <f t="shared" si="65"/>
        <v>1</v>
      </c>
      <c r="AD297" s="54">
        <f t="shared" si="66"/>
        <v>1</v>
      </c>
      <c r="AE297" s="54">
        <f t="shared" si="67"/>
        <v>0</v>
      </c>
      <c r="AF297" s="54">
        <f t="shared" si="68"/>
        <v>1</v>
      </c>
      <c r="AG297" s="54">
        <f t="shared" si="69"/>
        <v>1</v>
      </c>
      <c r="AH297" s="54">
        <f t="shared" si="70"/>
        <v>1</v>
      </c>
      <c r="AI297" s="54">
        <f t="shared" si="71"/>
        <v>1</v>
      </c>
      <c r="AJ297" s="54">
        <f t="shared" si="72"/>
        <v>1</v>
      </c>
      <c r="AK297" s="54">
        <f t="shared" ca="1" si="73"/>
        <v>1</v>
      </c>
      <c r="AL297" s="1" t="str">
        <f>VLOOKUP(D297,schermers!C:T,16,FALSE)</f>
        <v>XXX</v>
      </c>
    </row>
    <row r="298" spans="1:38" x14ac:dyDescent="0.2">
      <c r="A298" s="54">
        <f t="shared" si="74"/>
        <v>296</v>
      </c>
      <c r="B298" s="54">
        <f t="shared" si="60"/>
        <v>311</v>
      </c>
      <c r="C298" s="54" t="str">
        <f t="shared" ca="1" si="61"/>
        <v/>
      </c>
      <c r="D298" s="54">
        <f>VLOOKUP(F298&amp;G298,schermers!B:C,2,FALSE)</f>
        <v>113199</v>
      </c>
      <c r="E298" s="54">
        <f>VLOOKUP(P298&amp;Q298&amp;I298&amp;H298,wedstrijden!A:B,2,FALSE)</f>
        <v>181</v>
      </c>
      <c r="F298" s="41" t="s">
        <v>2668</v>
      </c>
      <c r="G298" s="41" t="s">
        <v>376</v>
      </c>
      <c r="H298" s="41" t="s">
        <v>673</v>
      </c>
      <c r="I298" s="41" t="s">
        <v>480</v>
      </c>
      <c r="J298" s="63" t="s">
        <v>848</v>
      </c>
      <c r="K298" s="16">
        <v>43354</v>
      </c>
      <c r="L298" s="8">
        <v>43408</v>
      </c>
      <c r="O298" s="54">
        <f>VLOOKUP(D298&amp;R298,Ranglijst!D:E,2,FALSE)</f>
        <v>1309</v>
      </c>
      <c r="P298" s="1" t="str">
        <f>VLOOKUP($D298,schermers!$C:$O,5,FALSE)</f>
        <v>Dames</v>
      </c>
      <c r="Q298" s="1" t="str">
        <f>VLOOKUP($D298,schermers!$C:$O,6,FALSE)</f>
        <v>Sabel</v>
      </c>
      <c r="R298" s="1" t="str">
        <f>VLOOKUP(P298,lookups!A:B,2,FALSE)&amp;VLOOKUP(aanmeldingen!Q298,lookups!D:E,2,FALSE)&amp;VLOOKUP(I298,lookups!G:H,2,FALSE)</f>
        <v>DSJ</v>
      </c>
      <c r="S298" s="1" t="str">
        <f>VLOOKUP(E298,wedstrijden!B:G,6,FALSE)</f>
        <v>GER</v>
      </c>
      <c r="T298" s="1" t="str">
        <f>VLOOKUP($D298,schermers!$C:$O,8,FALSE)</f>
        <v>AMS</v>
      </c>
      <c r="U298" s="1" t="str">
        <f>IFERROR(VLOOKUP($D298,schermers!$C:$O,13,FALSE),"-")</f>
        <v>-</v>
      </c>
      <c r="V298" s="15">
        <f>IFERROR(VLOOKUP(E298,wedstrijden!B:H,7,FALSE),0)</f>
        <v>43449</v>
      </c>
      <c r="W298" s="15">
        <f>IFERROR(VLOOKUP(E298,wedstrijden!B:I,8,FALSE),0)</f>
        <v>43450</v>
      </c>
      <c r="X298" s="94">
        <f>IF(ISERROR(VLOOKUP(I298,lookups!G:I,3,FALSE)),0,IF(VLOOKUP(I298,lookups!G:I,3,FALSE)=0,0,VLOOKUP(I298,lookups!G:I,3,FALSE)))</f>
        <v>800</v>
      </c>
      <c r="Y298" s="54">
        <f t="shared" ca="1" si="62"/>
        <v>999999999</v>
      </c>
      <c r="Z298" s="54">
        <f t="shared" si="63"/>
        <v>181113199</v>
      </c>
      <c r="AA298" s="54">
        <f>IF(LEFT(J298,2)&lt;&gt;"ok","-",IF(M298&lt;&gt;"","-",VLOOKUP(P298&amp;Q298&amp;I298&amp;H298,wedstrijden!A:B,2,FALSE)))</f>
        <v>181</v>
      </c>
      <c r="AB298" s="54">
        <f t="shared" ca="1" si="64"/>
        <v>0</v>
      </c>
      <c r="AC298" s="54">
        <f t="shared" si="65"/>
        <v>1</v>
      </c>
      <c r="AD298" s="54">
        <f t="shared" si="66"/>
        <v>1</v>
      </c>
      <c r="AE298" s="54">
        <f t="shared" si="67"/>
        <v>0</v>
      </c>
      <c r="AF298" s="54">
        <f t="shared" si="68"/>
        <v>1</v>
      </c>
      <c r="AG298" s="54">
        <f t="shared" si="69"/>
        <v>1</v>
      </c>
      <c r="AH298" s="54">
        <f t="shared" si="70"/>
        <v>1</v>
      </c>
      <c r="AI298" s="54">
        <f t="shared" si="71"/>
        <v>1</v>
      </c>
      <c r="AJ298" s="54">
        <f t="shared" si="72"/>
        <v>1</v>
      </c>
      <c r="AK298" s="54">
        <f t="shared" ca="1" si="73"/>
        <v>1</v>
      </c>
      <c r="AL298" s="1" t="str">
        <f>VLOOKUP(D298,schermers!C:T,16,FALSE)</f>
        <v>XXX</v>
      </c>
    </row>
    <row r="299" spans="1:38" x14ac:dyDescent="0.2">
      <c r="A299" s="54">
        <f t="shared" si="74"/>
        <v>297</v>
      </c>
      <c r="B299" s="54">
        <f t="shared" si="60"/>
        <v>115</v>
      </c>
      <c r="C299" s="54" t="str">
        <f t="shared" ca="1" si="61"/>
        <v/>
      </c>
      <c r="D299" s="54">
        <f>VLOOKUP(F299&amp;G299,schermers!B:C,2,FALSE)</f>
        <v>113777</v>
      </c>
      <c r="E299" s="54">
        <f>VLOOKUP(P299&amp;Q299&amp;I299&amp;H299,wedstrijden!A:B,2,FALSE)</f>
        <v>56</v>
      </c>
      <c r="F299" s="41" t="s">
        <v>1044</v>
      </c>
      <c r="G299" s="41" t="s">
        <v>860</v>
      </c>
      <c r="H299" s="41" t="s">
        <v>692</v>
      </c>
      <c r="I299" s="41" t="s">
        <v>1091</v>
      </c>
      <c r="J299" s="63" t="s">
        <v>848</v>
      </c>
      <c r="K299" s="16">
        <v>43354</v>
      </c>
      <c r="L299" s="53">
        <v>43373</v>
      </c>
      <c r="O299" s="54">
        <f>VLOOKUP(D299&amp;R299,Ranglijst!D:E,2,FALSE)</f>
        <v>1220</v>
      </c>
      <c r="P299" s="1" t="str">
        <f>VLOOKUP($D299,schermers!$C:$O,5,FALSE)</f>
        <v>Dames</v>
      </c>
      <c r="Q299" s="1" t="str">
        <f>VLOOKUP($D299,schermers!$C:$O,6,FALSE)</f>
        <v>Degen</v>
      </c>
      <c r="R299" s="1" t="str">
        <f>VLOOKUP(P299,lookups!A:B,2,FALSE)&amp;VLOOKUP(aanmeldingen!Q299,lookups!D:E,2,FALSE)&amp;VLOOKUP(I299,lookups!G:H,2,FALSE)</f>
        <v>DDS</v>
      </c>
      <c r="S299" s="1" t="str">
        <f>VLOOKUP(E299,wedstrijden!B:G,6,FALSE)</f>
        <v>CRO</v>
      </c>
      <c r="T299" s="1" t="str">
        <f>VLOOKUP($D299,schermers!$C:$O,8,FALSE)</f>
        <v>RS</v>
      </c>
      <c r="U299" s="1" t="str">
        <f>IFERROR(VLOOKUP($D299,schermers!$C:$O,13,FALSE),"-")</f>
        <v>FIE12121996002</v>
      </c>
      <c r="V299" s="15">
        <f>IFERROR(VLOOKUP(E299,wedstrijden!B:H,7,FALSE),0)</f>
        <v>43386</v>
      </c>
      <c r="W299" s="15">
        <f>IFERROR(VLOOKUP(E299,wedstrijden!B:I,8,FALSE),0)</f>
        <v>43387</v>
      </c>
      <c r="X299" s="94">
        <f>IF(ISERROR(VLOOKUP(I299,lookups!G:I,3,FALSE)),0,IF(VLOOKUP(I299,lookups!G:I,3,FALSE)=0,0,VLOOKUP(I299,lookups!G:I,3,FALSE)))</f>
        <v>500</v>
      </c>
      <c r="Y299" s="54">
        <f t="shared" ca="1" si="62"/>
        <v>999999999</v>
      </c>
      <c r="Z299" s="54">
        <f t="shared" si="63"/>
        <v>56113777</v>
      </c>
      <c r="AA299" s="54">
        <f>IF(LEFT(J299,2)&lt;&gt;"ok","-",IF(M299&lt;&gt;"","-",VLOOKUP(P299&amp;Q299&amp;I299&amp;H299,wedstrijden!A:B,2,FALSE)))</f>
        <v>56</v>
      </c>
      <c r="AB299" s="54">
        <f t="shared" ca="1" si="64"/>
        <v>0</v>
      </c>
      <c r="AC299" s="54">
        <f t="shared" si="65"/>
        <v>1</v>
      </c>
      <c r="AD299" s="54">
        <f t="shared" si="66"/>
        <v>1</v>
      </c>
      <c r="AE299" s="54">
        <f t="shared" si="67"/>
        <v>0</v>
      </c>
      <c r="AF299" s="54">
        <f t="shared" si="68"/>
        <v>1</v>
      </c>
      <c r="AG299" s="54">
        <f t="shared" si="69"/>
        <v>1</v>
      </c>
      <c r="AH299" s="54">
        <f t="shared" si="70"/>
        <v>1</v>
      </c>
      <c r="AI299" s="54">
        <f t="shared" si="71"/>
        <v>1</v>
      </c>
      <c r="AJ299" s="54">
        <f t="shared" si="72"/>
        <v>1</v>
      </c>
      <c r="AK299" s="54">
        <f t="shared" ca="1" si="73"/>
        <v>1</v>
      </c>
      <c r="AL299" s="1" t="str">
        <f>VLOOKUP(D299,schermers!C:T,16,FALSE)</f>
        <v>XXX</v>
      </c>
    </row>
    <row r="300" spans="1:38" x14ac:dyDescent="0.2">
      <c r="A300" s="54">
        <f t="shared" si="74"/>
        <v>298</v>
      </c>
      <c r="B300" s="54" t="str">
        <f t="shared" si="60"/>
        <v/>
      </c>
      <c r="C300" s="54" t="str">
        <f t="shared" si="61"/>
        <v/>
      </c>
      <c r="D300" s="54">
        <f>VLOOKUP(F300&amp;G300,schermers!B:C,2,FALSE)</f>
        <v>115468</v>
      </c>
      <c r="E300" s="54">
        <f>VLOOKUP(P300&amp;Q300&amp;I300&amp;H300,wedstrijden!A:B,2,FALSE)</f>
        <v>181</v>
      </c>
      <c r="F300" s="41" t="s">
        <v>1295</v>
      </c>
      <c r="G300" s="41" t="s">
        <v>1296</v>
      </c>
      <c r="H300" s="41" t="s">
        <v>673</v>
      </c>
      <c r="I300" s="41" t="s">
        <v>480</v>
      </c>
      <c r="J300" s="63" t="s">
        <v>2597</v>
      </c>
      <c r="K300" s="16">
        <v>43355</v>
      </c>
      <c r="L300" s="8">
        <v>43408</v>
      </c>
      <c r="M300" s="8">
        <v>43439</v>
      </c>
      <c r="N300" s="8">
        <v>43440</v>
      </c>
      <c r="O300" s="54" t="e">
        <f>VLOOKUP(D300&amp;R300,Ranglijst!D:E,2,FALSE)</f>
        <v>#N/A</v>
      </c>
      <c r="P300" s="1" t="str">
        <f>VLOOKUP($D300,schermers!$C:$O,5,FALSE)</f>
        <v>Dames</v>
      </c>
      <c r="Q300" s="1" t="str">
        <f>VLOOKUP($D300,schermers!$C:$O,6,FALSE)</f>
        <v>Sabel</v>
      </c>
      <c r="R300" s="1" t="str">
        <f>VLOOKUP(P300,lookups!A:B,2,FALSE)&amp;VLOOKUP(aanmeldingen!Q300,lookups!D:E,2,FALSE)&amp;VLOOKUP(I300,lookups!G:H,2,FALSE)</f>
        <v>DSJ</v>
      </c>
      <c r="S300" s="1" t="str">
        <f>VLOOKUP(E300,wedstrijden!B:G,6,FALSE)</f>
        <v>GER</v>
      </c>
      <c r="T300" s="1" t="str">
        <f>VLOOKUP($D300,schermers!$C:$O,8,FALSE)</f>
        <v>PSV</v>
      </c>
      <c r="U300" s="1" t="str">
        <f>IFERROR(VLOOKUP($D300,schermers!$C:$O,13,FALSE),"-")</f>
        <v>-</v>
      </c>
      <c r="V300" s="15">
        <f>IFERROR(VLOOKUP(E300,wedstrijden!B:H,7,FALSE),0)</f>
        <v>43449</v>
      </c>
      <c r="W300" s="15">
        <f>IFERROR(VLOOKUP(E300,wedstrijden!B:I,8,FALSE),0)</f>
        <v>43450</v>
      </c>
      <c r="X300" s="94">
        <f>IF(ISERROR(VLOOKUP(I300,lookups!G:I,3,FALSE)),0,IF(VLOOKUP(I300,lookups!G:I,3,FALSE)=0,0,VLOOKUP(I300,lookups!G:I,3,FALSE)))</f>
        <v>800</v>
      </c>
      <c r="Y300" s="54">
        <f t="shared" si="62"/>
        <v>999999999</v>
      </c>
      <c r="Z300" s="54">
        <f t="shared" si="63"/>
        <v>999999999</v>
      </c>
      <c r="AA300" s="54" t="str">
        <f>IF(LEFT(J300,2)&lt;&gt;"ok","-",IF(M300&lt;&gt;"","-",VLOOKUP(P300&amp;Q300&amp;I300&amp;H300,wedstrijden!A:B,2,FALSE)))</f>
        <v>-</v>
      </c>
      <c r="AB300" s="54">
        <f t="shared" si="64"/>
        <v>0</v>
      </c>
      <c r="AC300" s="54">
        <f t="shared" si="65"/>
        <v>1</v>
      </c>
      <c r="AD300" s="54">
        <f t="shared" si="66"/>
        <v>1</v>
      </c>
      <c r="AE300" s="54">
        <f t="shared" si="67"/>
        <v>1</v>
      </c>
      <c r="AF300" s="54">
        <f t="shared" si="68"/>
        <v>0</v>
      </c>
      <c r="AG300" s="54">
        <f t="shared" si="69"/>
        <v>1</v>
      </c>
      <c r="AH300" s="54">
        <f t="shared" si="70"/>
        <v>1</v>
      </c>
      <c r="AI300" s="54">
        <f t="shared" si="71"/>
        <v>1</v>
      </c>
      <c r="AJ300" s="54">
        <f t="shared" si="72"/>
        <v>1</v>
      </c>
      <c r="AK300" s="54">
        <f t="shared" ca="1" si="73"/>
        <v>1</v>
      </c>
      <c r="AL300" s="1" t="str">
        <f>VLOOKUP(D300,schermers!C:T,16,FALSE)</f>
        <v>XXX</v>
      </c>
    </row>
    <row r="301" spans="1:38" x14ac:dyDescent="0.2">
      <c r="A301" s="54">
        <f t="shared" si="74"/>
        <v>299</v>
      </c>
      <c r="B301" s="54">
        <f t="shared" si="60"/>
        <v>121</v>
      </c>
      <c r="C301" s="54" t="str">
        <f t="shared" ca="1" si="61"/>
        <v/>
      </c>
      <c r="D301" s="54">
        <f>VLOOKUP(F301&amp;G301,schermers!B:C,2,FALSE)</f>
        <v>110067</v>
      </c>
      <c r="E301" s="54">
        <f>VLOOKUP(P301&amp;Q301&amp;I301&amp;H301,wedstrijden!A:B,2,FALSE)</f>
        <v>74</v>
      </c>
      <c r="F301" s="41" t="s">
        <v>989</v>
      </c>
      <c r="G301" s="41" t="s">
        <v>315</v>
      </c>
      <c r="H301" s="41" t="s">
        <v>2559</v>
      </c>
      <c r="I301" s="41" t="s">
        <v>936</v>
      </c>
      <c r="J301" s="63" t="s">
        <v>848</v>
      </c>
      <c r="K301" s="16">
        <v>43355</v>
      </c>
      <c r="L301" s="53">
        <v>43373</v>
      </c>
      <c r="O301" s="54">
        <f>VLOOKUP(D301&amp;R301,Ranglijst!D:E,2,FALSE)</f>
        <v>3339</v>
      </c>
      <c r="P301" s="1" t="str">
        <f>VLOOKUP($D301,schermers!$C:$O,5,FALSE)</f>
        <v>Dames</v>
      </c>
      <c r="Q301" s="1" t="str">
        <f>VLOOKUP($D301,schermers!$C:$O,6,FALSE)</f>
        <v>Floret</v>
      </c>
      <c r="R301" s="1" t="str">
        <f>VLOOKUP(P301,lookups!A:B,2,FALSE)&amp;VLOOKUP(aanmeldingen!Q301,lookups!D:E,2,FALSE)&amp;VLOOKUP(I301,lookups!G:H,2,FALSE)</f>
        <v>DFS</v>
      </c>
      <c r="S301" s="1" t="str">
        <f>VLOOKUP(E301,wedstrijden!B:G,6,FALSE)</f>
        <v>ESP</v>
      </c>
      <c r="T301" s="1" t="str">
        <f>VLOOKUP($D301,schermers!$C:$O,8,FALSE)</f>
        <v>AMS</v>
      </c>
      <c r="U301" s="1" t="str">
        <f>IFERROR(VLOOKUP($D301,schermers!$C:$O,13,FALSE),"-")</f>
        <v>FIE11051996000</v>
      </c>
      <c r="V301" s="15">
        <f>IFERROR(VLOOKUP(E301,wedstrijden!B:H,7,FALSE),0)</f>
        <v>43400</v>
      </c>
      <c r="W301" s="15">
        <f>IFERROR(VLOOKUP(E301,wedstrijden!B:I,8,FALSE),0)</f>
        <v>43401</v>
      </c>
      <c r="X301" s="94">
        <f>IF(ISERROR(VLOOKUP(I301,lookups!G:I,3,FALSE)),0,IF(VLOOKUP(I301,lookups!G:I,3,FALSE)=0,0,VLOOKUP(I301,lookups!G:I,3,FALSE)))</f>
        <v>0</v>
      </c>
      <c r="Y301" s="54">
        <f t="shared" ca="1" si="62"/>
        <v>999999999</v>
      </c>
      <c r="Z301" s="54">
        <f t="shared" si="63"/>
        <v>74110067</v>
      </c>
      <c r="AA301" s="54">
        <f>IF(LEFT(J301,2)&lt;&gt;"ok","-",IF(M301&lt;&gt;"","-",VLOOKUP(P301&amp;Q301&amp;I301&amp;H301,wedstrijden!A:B,2,FALSE)))</f>
        <v>74</v>
      </c>
      <c r="AB301" s="54">
        <f t="shared" ca="1" si="64"/>
        <v>0</v>
      </c>
      <c r="AC301" s="54">
        <f t="shared" si="65"/>
        <v>1</v>
      </c>
      <c r="AD301" s="54">
        <f t="shared" si="66"/>
        <v>1</v>
      </c>
      <c r="AE301" s="54">
        <f t="shared" si="67"/>
        <v>0</v>
      </c>
      <c r="AF301" s="54">
        <f t="shared" si="68"/>
        <v>1</v>
      </c>
      <c r="AG301" s="54">
        <f t="shared" si="69"/>
        <v>1</v>
      </c>
      <c r="AH301" s="54">
        <f t="shared" si="70"/>
        <v>1</v>
      </c>
      <c r="AI301" s="54">
        <f t="shared" si="71"/>
        <v>1</v>
      </c>
      <c r="AJ301" s="54">
        <f t="shared" si="72"/>
        <v>1</v>
      </c>
      <c r="AK301" s="54">
        <f t="shared" ca="1" si="73"/>
        <v>1</v>
      </c>
      <c r="AL301" s="1" t="str">
        <f>VLOOKUP(D301,schermers!C:T,16,FALSE)</f>
        <v>XXX</v>
      </c>
    </row>
    <row r="302" spans="1:38" x14ac:dyDescent="0.2">
      <c r="A302" s="54">
        <f t="shared" si="74"/>
        <v>300</v>
      </c>
      <c r="B302" s="54">
        <f t="shared" si="60"/>
        <v>156</v>
      </c>
      <c r="C302" s="54" t="str">
        <f t="shared" ca="1" si="61"/>
        <v/>
      </c>
      <c r="D302" s="54">
        <f>VLOOKUP(F302&amp;G302,schermers!B:C,2,FALSE)</f>
        <v>109895</v>
      </c>
      <c r="E302" s="54">
        <f>VLOOKUP(P302&amp;Q302&amp;I302&amp;H302,wedstrijden!A:B,2,FALSE)</f>
        <v>93</v>
      </c>
      <c r="F302" s="41" t="s">
        <v>692</v>
      </c>
      <c r="G302" s="41" t="s">
        <v>798</v>
      </c>
      <c r="H302" s="41" t="s">
        <v>2550</v>
      </c>
      <c r="I302" s="41" t="s">
        <v>480</v>
      </c>
      <c r="J302" s="63" t="s">
        <v>848</v>
      </c>
      <c r="K302" s="16">
        <v>43355</v>
      </c>
      <c r="L302" s="8">
        <v>43386</v>
      </c>
      <c r="O302" s="54">
        <f>VLOOKUP(D302&amp;R302,Ranglijst!D:E,2,FALSE)</f>
        <v>2308</v>
      </c>
      <c r="P302" s="1" t="str">
        <f>VLOOKUP($D302,schermers!$C:$O,5,FALSE)</f>
        <v>Heren</v>
      </c>
      <c r="Q302" s="1" t="str">
        <f>VLOOKUP($D302,schermers!$C:$O,6,FALSE)</f>
        <v>Floret</v>
      </c>
      <c r="R302" s="1" t="str">
        <f>VLOOKUP(P302,lookups!A:B,2,FALSE)&amp;VLOOKUP(aanmeldingen!Q302,lookups!D:E,2,FALSE)&amp;VLOOKUP(I302,lookups!G:H,2,FALSE)</f>
        <v>HFJ</v>
      </c>
      <c r="S302" s="1" t="str">
        <f>VLOOKUP(E302,wedstrijden!B:G,6,FALSE)</f>
        <v>GBR</v>
      </c>
      <c r="T302" s="1" t="str">
        <f>VLOOKUP($D302,schermers!$C:$O,8,FALSE)</f>
        <v>NRD</v>
      </c>
      <c r="U302" s="1" t="str">
        <f>IFERROR(VLOOKUP($D302,schermers!$C:$O,13,FALSE),"-")</f>
        <v>FIE06031999002</v>
      </c>
      <c r="V302" s="15">
        <f>IFERROR(VLOOKUP(E302,wedstrijden!B:H,7,FALSE),0)</f>
        <v>43407</v>
      </c>
      <c r="W302" s="15">
        <f>IFERROR(VLOOKUP(E302,wedstrijden!B:I,8,FALSE),0)</f>
        <v>43408</v>
      </c>
      <c r="X302" s="94">
        <f>IF(ISERROR(VLOOKUP(I302,lookups!G:I,3,FALSE)),0,IF(VLOOKUP(I302,lookups!G:I,3,FALSE)=0,0,VLOOKUP(I302,lookups!G:I,3,FALSE)))</f>
        <v>800</v>
      </c>
      <c r="Y302" s="54">
        <f t="shared" ca="1" si="62"/>
        <v>999999999</v>
      </c>
      <c r="Z302" s="54">
        <f t="shared" si="63"/>
        <v>93109895</v>
      </c>
      <c r="AA302" s="54">
        <f>IF(LEFT(J302,2)&lt;&gt;"ok","-",IF(M302&lt;&gt;"","-",VLOOKUP(P302&amp;Q302&amp;I302&amp;H302,wedstrijden!A:B,2,FALSE)))</f>
        <v>93</v>
      </c>
      <c r="AB302" s="54">
        <f t="shared" ca="1" si="64"/>
        <v>0</v>
      </c>
      <c r="AC302" s="54">
        <f t="shared" si="65"/>
        <v>1</v>
      </c>
      <c r="AD302" s="54">
        <f t="shared" si="66"/>
        <v>1</v>
      </c>
      <c r="AE302" s="54">
        <f t="shared" si="67"/>
        <v>0</v>
      </c>
      <c r="AF302" s="54">
        <f t="shared" si="68"/>
        <v>1</v>
      </c>
      <c r="AG302" s="54">
        <f t="shared" si="69"/>
        <v>1</v>
      </c>
      <c r="AH302" s="54">
        <f t="shared" si="70"/>
        <v>1</v>
      </c>
      <c r="AI302" s="54">
        <f t="shared" si="71"/>
        <v>1</v>
      </c>
      <c r="AJ302" s="54">
        <f t="shared" si="72"/>
        <v>1</v>
      </c>
      <c r="AK302" s="54">
        <f t="shared" ca="1" si="73"/>
        <v>1</v>
      </c>
      <c r="AL302" s="1" t="str">
        <f>VLOOKUP(D302,schermers!C:T,16,FALSE)</f>
        <v>XXX</v>
      </c>
    </row>
    <row r="303" spans="1:38" x14ac:dyDescent="0.2">
      <c r="A303" s="54">
        <f t="shared" si="74"/>
        <v>301</v>
      </c>
      <c r="B303" s="54">
        <f t="shared" si="60"/>
        <v>157</v>
      </c>
      <c r="C303" s="54" t="str">
        <f t="shared" ca="1" si="61"/>
        <v/>
      </c>
      <c r="D303" s="54">
        <f>VLOOKUP(F303&amp;G303,schermers!B:C,2,FALSE)</f>
        <v>110548</v>
      </c>
      <c r="E303" s="54">
        <f>VLOOKUP(P303&amp;Q303&amp;I303&amp;H303,wedstrijden!A:B,2,FALSE)</f>
        <v>93</v>
      </c>
      <c r="F303" s="41" t="s">
        <v>927</v>
      </c>
      <c r="G303" s="41" t="s">
        <v>827</v>
      </c>
      <c r="H303" s="41" t="s">
        <v>2550</v>
      </c>
      <c r="I303" s="41" t="s">
        <v>480</v>
      </c>
      <c r="J303" s="63" t="s">
        <v>848</v>
      </c>
      <c r="K303" s="16">
        <v>43355</v>
      </c>
      <c r="L303" s="8">
        <v>43386</v>
      </c>
      <c r="O303" s="54">
        <f>VLOOKUP(D303&amp;R303,Ranglijst!D:E,2,FALSE)</f>
        <v>1748</v>
      </c>
      <c r="P303" s="1" t="str">
        <f>VLOOKUP($D303,schermers!$C:$O,5,FALSE)</f>
        <v>Heren</v>
      </c>
      <c r="Q303" s="1" t="str">
        <f>VLOOKUP($D303,schermers!$C:$O,6,FALSE)</f>
        <v>Floret</v>
      </c>
      <c r="R303" s="1" t="str">
        <f>VLOOKUP(P303,lookups!A:B,2,FALSE)&amp;VLOOKUP(aanmeldingen!Q303,lookups!D:E,2,FALSE)&amp;VLOOKUP(I303,lookups!G:H,2,FALSE)</f>
        <v>HFJ</v>
      </c>
      <c r="S303" s="1" t="str">
        <f>VLOOKUP(E303,wedstrijden!B:G,6,FALSE)</f>
        <v>GBR</v>
      </c>
      <c r="T303" s="1" t="str">
        <f>VLOOKUP($D303,schermers!$C:$O,8,FALSE)</f>
        <v>NRD</v>
      </c>
      <c r="U303" s="1" t="str">
        <f>IFERROR(VLOOKUP($D303,schermers!$C:$O,13,FALSE),"-")</f>
        <v>FIE20041999000</v>
      </c>
      <c r="V303" s="15">
        <f>IFERROR(VLOOKUP(E303,wedstrijden!B:H,7,FALSE),0)</f>
        <v>43407</v>
      </c>
      <c r="W303" s="15">
        <f>IFERROR(VLOOKUP(E303,wedstrijden!B:I,8,FALSE),0)</f>
        <v>43408</v>
      </c>
      <c r="X303" s="94">
        <f>IF(ISERROR(VLOOKUP(I303,lookups!G:I,3,FALSE)),0,IF(VLOOKUP(I303,lookups!G:I,3,FALSE)=0,0,VLOOKUP(I303,lookups!G:I,3,FALSE)))</f>
        <v>800</v>
      </c>
      <c r="Y303" s="54">
        <f t="shared" ca="1" si="62"/>
        <v>999999999</v>
      </c>
      <c r="Z303" s="54">
        <f t="shared" si="63"/>
        <v>93110548</v>
      </c>
      <c r="AA303" s="54">
        <f>IF(LEFT(J303,2)&lt;&gt;"ok","-",IF(M303&lt;&gt;"","-",VLOOKUP(P303&amp;Q303&amp;I303&amp;H303,wedstrijden!A:B,2,FALSE)))</f>
        <v>93</v>
      </c>
      <c r="AB303" s="54">
        <f t="shared" ca="1" si="64"/>
        <v>0</v>
      </c>
      <c r="AC303" s="54">
        <f t="shared" si="65"/>
        <v>1</v>
      </c>
      <c r="AD303" s="54">
        <f t="shared" si="66"/>
        <v>1</v>
      </c>
      <c r="AE303" s="54">
        <f t="shared" si="67"/>
        <v>0</v>
      </c>
      <c r="AF303" s="54">
        <f t="shared" si="68"/>
        <v>1</v>
      </c>
      <c r="AG303" s="54">
        <f t="shared" si="69"/>
        <v>1</v>
      </c>
      <c r="AH303" s="54">
        <f t="shared" si="70"/>
        <v>1</v>
      </c>
      <c r="AI303" s="54">
        <f t="shared" si="71"/>
        <v>1</v>
      </c>
      <c r="AJ303" s="54">
        <f t="shared" si="72"/>
        <v>1</v>
      </c>
      <c r="AK303" s="54">
        <f t="shared" ca="1" si="73"/>
        <v>1</v>
      </c>
      <c r="AL303" s="1" t="str">
        <f>VLOOKUP(D303,schermers!C:T,16,FALSE)</f>
        <v>XXX</v>
      </c>
    </row>
    <row r="304" spans="1:38" x14ac:dyDescent="0.2">
      <c r="A304" s="54">
        <f t="shared" si="74"/>
        <v>302</v>
      </c>
      <c r="B304" s="54">
        <f t="shared" si="60"/>
        <v>159</v>
      </c>
      <c r="C304" s="54" t="str">
        <f t="shared" ca="1" si="61"/>
        <v/>
      </c>
      <c r="D304" s="54">
        <f>VLOOKUP(F304&amp;G304,schermers!B:C,2,FALSE)</f>
        <v>111005</v>
      </c>
      <c r="E304" s="54">
        <f>VLOOKUP(P304&amp;Q304&amp;I304&amp;H304,wedstrijden!A:B,2,FALSE)</f>
        <v>93</v>
      </c>
      <c r="F304" s="41" t="s">
        <v>927</v>
      </c>
      <c r="G304" s="41" t="s">
        <v>1076</v>
      </c>
      <c r="H304" s="41" t="s">
        <v>2550</v>
      </c>
      <c r="I304" s="41" t="s">
        <v>480</v>
      </c>
      <c r="J304" s="63" t="s">
        <v>848</v>
      </c>
      <c r="K304" s="16">
        <v>43355</v>
      </c>
      <c r="L304" s="8">
        <v>43386</v>
      </c>
      <c r="O304" s="54">
        <f>VLOOKUP(D304&amp;R304,Ranglijst!D:E,2,FALSE)</f>
        <v>1707</v>
      </c>
      <c r="P304" s="1" t="str">
        <f>VLOOKUP($D304,schermers!$C:$O,5,FALSE)</f>
        <v>Heren</v>
      </c>
      <c r="Q304" s="1" t="str">
        <f>VLOOKUP($D304,schermers!$C:$O,6,FALSE)</f>
        <v>Floret</v>
      </c>
      <c r="R304" s="1" t="str">
        <f>VLOOKUP(P304,lookups!A:B,2,FALSE)&amp;VLOOKUP(aanmeldingen!Q304,lookups!D:E,2,FALSE)&amp;VLOOKUP(I304,lookups!G:H,2,FALSE)</f>
        <v>HFJ</v>
      </c>
      <c r="S304" s="1" t="str">
        <f>VLOOKUP(E304,wedstrijden!B:G,6,FALSE)</f>
        <v>GBR</v>
      </c>
      <c r="T304" s="1" t="str">
        <f>VLOOKUP($D304,schermers!$C:$O,8,FALSE)</f>
        <v>NRD</v>
      </c>
      <c r="U304" s="1" t="str">
        <f>IFERROR(VLOOKUP($D304,schermers!$C:$O,13,FALSE),"-")</f>
        <v>FIE02082001001</v>
      </c>
      <c r="V304" s="15">
        <f>IFERROR(VLOOKUP(E304,wedstrijden!B:H,7,FALSE),0)</f>
        <v>43407</v>
      </c>
      <c r="W304" s="15">
        <f>IFERROR(VLOOKUP(E304,wedstrijden!B:I,8,FALSE),0)</f>
        <v>43408</v>
      </c>
      <c r="X304" s="94">
        <f>IF(ISERROR(VLOOKUP(I304,lookups!G:I,3,FALSE)),0,IF(VLOOKUP(I304,lookups!G:I,3,FALSE)=0,0,VLOOKUP(I304,lookups!G:I,3,FALSE)))</f>
        <v>800</v>
      </c>
      <c r="Y304" s="54">
        <f t="shared" ca="1" si="62"/>
        <v>999999999</v>
      </c>
      <c r="Z304" s="54">
        <f t="shared" si="63"/>
        <v>93111005</v>
      </c>
      <c r="AA304" s="54">
        <f>IF(LEFT(J304,2)&lt;&gt;"ok","-",IF(M304&lt;&gt;"","-",VLOOKUP(P304&amp;Q304&amp;I304&amp;H304,wedstrijden!A:B,2,FALSE)))</f>
        <v>93</v>
      </c>
      <c r="AB304" s="54">
        <f t="shared" ca="1" si="64"/>
        <v>0</v>
      </c>
      <c r="AC304" s="54">
        <f t="shared" si="65"/>
        <v>1</v>
      </c>
      <c r="AD304" s="54">
        <f t="shared" si="66"/>
        <v>1</v>
      </c>
      <c r="AE304" s="54">
        <f t="shared" si="67"/>
        <v>0</v>
      </c>
      <c r="AF304" s="54">
        <f t="shared" si="68"/>
        <v>1</v>
      </c>
      <c r="AG304" s="54">
        <f t="shared" si="69"/>
        <v>1</v>
      </c>
      <c r="AH304" s="54">
        <f t="shared" si="70"/>
        <v>1</v>
      </c>
      <c r="AI304" s="54">
        <f t="shared" si="71"/>
        <v>1</v>
      </c>
      <c r="AJ304" s="54">
        <f t="shared" si="72"/>
        <v>1</v>
      </c>
      <c r="AK304" s="54">
        <f t="shared" ca="1" si="73"/>
        <v>1</v>
      </c>
      <c r="AL304" s="1" t="str">
        <f>VLOOKUP(D304,schermers!C:T,16,FALSE)</f>
        <v>XXX</v>
      </c>
    </row>
    <row r="305" spans="1:38" x14ac:dyDescent="0.2">
      <c r="A305" s="54">
        <f t="shared" si="74"/>
        <v>303</v>
      </c>
      <c r="B305" s="54">
        <f t="shared" si="60"/>
        <v>288</v>
      </c>
      <c r="C305" s="54" t="str">
        <f t="shared" ca="1" si="61"/>
        <v/>
      </c>
      <c r="D305" s="54">
        <f>VLOOKUP(F305&amp;G305,schermers!B:C,2,FALSE)</f>
        <v>109292</v>
      </c>
      <c r="E305" s="54">
        <f>VLOOKUP(P305&amp;Q305&amp;I305&amp;H305,wedstrijden!A:B,2,FALSE)</f>
        <v>170</v>
      </c>
      <c r="F305" s="41" t="s">
        <v>2266</v>
      </c>
      <c r="G305" s="41" t="s">
        <v>333</v>
      </c>
      <c r="H305" s="41" t="s">
        <v>497</v>
      </c>
      <c r="I305" s="41" t="s">
        <v>936</v>
      </c>
      <c r="J305" s="63" t="s">
        <v>848</v>
      </c>
      <c r="K305" s="16">
        <v>43355</v>
      </c>
      <c r="L305" s="8">
        <v>43408</v>
      </c>
      <c r="O305" s="54">
        <f>VLOOKUP(D305&amp;R305,Ranglijst!D:E,2,FALSE)</f>
        <v>453</v>
      </c>
      <c r="P305" s="1" t="str">
        <f>VLOOKUP($D305,schermers!$C:$O,5,FALSE)</f>
        <v>Heren</v>
      </c>
      <c r="Q305" s="1" t="str">
        <f>VLOOKUP($D305,schermers!$C:$O,6,FALSE)</f>
        <v>Degen</v>
      </c>
      <c r="R305" s="1" t="str">
        <f>VLOOKUP(P305,lookups!A:B,2,FALSE)&amp;VLOOKUP(aanmeldingen!Q305,lookups!D:E,2,FALSE)&amp;VLOOKUP(I305,lookups!G:H,2,FALSE)</f>
        <v>HDS</v>
      </c>
      <c r="S305" s="1" t="str">
        <f>VLOOKUP(E305,wedstrijden!B:G,6,FALSE)</f>
        <v>AUT</v>
      </c>
      <c r="T305" s="1" t="str">
        <f>VLOOKUP($D305,schermers!$C:$O,8,FALSE)</f>
        <v>QUI</v>
      </c>
      <c r="U305" s="1" t="str">
        <f>IFERROR(VLOOKUP($D305,schermers!$C:$O,13,FALSE),"-")</f>
        <v>-</v>
      </c>
      <c r="V305" s="15">
        <f>IFERROR(VLOOKUP(E305,wedstrijden!B:H,7,FALSE),0)</f>
        <v>43435</v>
      </c>
      <c r="W305" s="15">
        <f>IFERROR(VLOOKUP(E305,wedstrijden!B:I,8,FALSE),0)</f>
        <v>43436</v>
      </c>
      <c r="X305" s="94">
        <f>IF(ISERROR(VLOOKUP(I305,lookups!G:I,3,FALSE)),0,IF(VLOOKUP(I305,lookups!G:I,3,FALSE)=0,0,VLOOKUP(I305,lookups!G:I,3,FALSE)))</f>
        <v>0</v>
      </c>
      <c r="Y305" s="54">
        <f t="shared" ca="1" si="62"/>
        <v>999999999</v>
      </c>
      <c r="Z305" s="54">
        <f t="shared" si="63"/>
        <v>170109292</v>
      </c>
      <c r="AA305" s="54">
        <f>IF(LEFT(J305,2)&lt;&gt;"ok","-",IF(M305&lt;&gt;"","-",VLOOKUP(P305&amp;Q305&amp;I305&amp;H305,wedstrijden!A:B,2,FALSE)))</f>
        <v>170</v>
      </c>
      <c r="AB305" s="54">
        <f t="shared" ca="1" si="64"/>
        <v>0</v>
      </c>
      <c r="AC305" s="54">
        <f t="shared" si="65"/>
        <v>1</v>
      </c>
      <c r="AD305" s="54">
        <f t="shared" si="66"/>
        <v>1</v>
      </c>
      <c r="AE305" s="54">
        <f t="shared" si="67"/>
        <v>0</v>
      </c>
      <c r="AF305" s="54">
        <f t="shared" si="68"/>
        <v>1</v>
      </c>
      <c r="AG305" s="54">
        <f t="shared" si="69"/>
        <v>1</v>
      </c>
      <c r="AH305" s="54">
        <f t="shared" si="70"/>
        <v>1</v>
      </c>
      <c r="AI305" s="54">
        <f t="shared" si="71"/>
        <v>1</v>
      </c>
      <c r="AJ305" s="54">
        <f t="shared" si="72"/>
        <v>1</v>
      </c>
      <c r="AK305" s="54">
        <f t="shared" ca="1" si="73"/>
        <v>1</v>
      </c>
      <c r="AL305" s="1" t="str">
        <f>VLOOKUP(D305,schermers!C:T,16,FALSE)</f>
        <v>XXX</v>
      </c>
    </row>
    <row r="306" spans="1:38" x14ac:dyDescent="0.2">
      <c r="A306" s="54">
        <f t="shared" si="74"/>
        <v>304</v>
      </c>
      <c r="B306" s="54">
        <f t="shared" si="60"/>
        <v>117</v>
      </c>
      <c r="C306" s="54" t="str">
        <f t="shared" ca="1" si="61"/>
        <v/>
      </c>
      <c r="D306" s="54">
        <f>VLOOKUP(F306&amp;G306,schermers!B:C,2,FALSE)</f>
        <v>113144</v>
      </c>
      <c r="E306" s="54">
        <f>VLOOKUP(P306&amp;Q306&amp;I306&amp;H306,wedstrijden!A:B,2,FALSE)</f>
        <v>57</v>
      </c>
      <c r="F306" s="41" t="s">
        <v>926</v>
      </c>
      <c r="G306" s="41" t="s">
        <v>50</v>
      </c>
      <c r="H306" s="41" t="s">
        <v>692</v>
      </c>
      <c r="I306" s="41" t="s">
        <v>1091</v>
      </c>
      <c r="J306" s="63" t="s">
        <v>848</v>
      </c>
      <c r="K306" s="16">
        <v>43356</v>
      </c>
      <c r="L306" s="53">
        <v>43373</v>
      </c>
      <c r="O306" s="54">
        <f>VLOOKUP(D306&amp;R306,Ranglijst!D:E,2,FALSE)</f>
        <v>354</v>
      </c>
      <c r="P306" s="1" t="str">
        <f>VLOOKUP($D306,schermers!$C:$O,5,FALSE)</f>
        <v>Heren</v>
      </c>
      <c r="Q306" s="1" t="str">
        <f>VLOOKUP($D306,schermers!$C:$O,6,FALSE)</f>
        <v>Degen</v>
      </c>
      <c r="R306" s="1" t="str">
        <f>VLOOKUP(P306,lookups!A:B,2,FALSE)&amp;VLOOKUP(aanmeldingen!Q306,lookups!D:E,2,FALSE)&amp;VLOOKUP(I306,lookups!G:H,2,FALSE)</f>
        <v>HDS</v>
      </c>
      <c r="S306" s="1" t="str">
        <f>VLOOKUP(E306,wedstrijden!B:G,6,FALSE)</f>
        <v>CRO</v>
      </c>
      <c r="T306" s="1" t="str">
        <f>VLOOKUP($D306,schermers!$C:$O,8,FALSE)</f>
        <v>DBO</v>
      </c>
      <c r="U306" s="1" t="str">
        <f>IFERROR(VLOOKUP($D306,schermers!$C:$O,13,FALSE),"-")</f>
        <v>-</v>
      </c>
      <c r="V306" s="15">
        <f>IFERROR(VLOOKUP(E306,wedstrijden!B:H,7,FALSE),0)</f>
        <v>43386</v>
      </c>
      <c r="W306" s="15">
        <f>IFERROR(VLOOKUP(E306,wedstrijden!B:I,8,FALSE),0)</f>
        <v>43387</v>
      </c>
      <c r="X306" s="94">
        <f>IF(ISERROR(VLOOKUP(I306,lookups!G:I,3,FALSE)),0,IF(VLOOKUP(I306,lookups!G:I,3,FALSE)=0,0,VLOOKUP(I306,lookups!G:I,3,FALSE)))</f>
        <v>500</v>
      </c>
      <c r="Y306" s="54">
        <f t="shared" ca="1" si="62"/>
        <v>999999999</v>
      </c>
      <c r="Z306" s="54">
        <f t="shared" si="63"/>
        <v>57113144</v>
      </c>
      <c r="AA306" s="54">
        <f>IF(LEFT(J306,2)&lt;&gt;"ok","-",IF(M306&lt;&gt;"","-",VLOOKUP(P306&amp;Q306&amp;I306&amp;H306,wedstrijden!A:B,2,FALSE)))</f>
        <v>57</v>
      </c>
      <c r="AB306" s="54">
        <f t="shared" ca="1" si="64"/>
        <v>0</v>
      </c>
      <c r="AC306" s="54">
        <f t="shared" si="65"/>
        <v>1</v>
      </c>
      <c r="AD306" s="54">
        <f t="shared" si="66"/>
        <v>1</v>
      </c>
      <c r="AE306" s="54">
        <f t="shared" si="67"/>
        <v>0</v>
      </c>
      <c r="AF306" s="54">
        <f t="shared" si="68"/>
        <v>1</v>
      </c>
      <c r="AG306" s="54">
        <f t="shared" si="69"/>
        <v>1</v>
      </c>
      <c r="AH306" s="54">
        <f t="shared" si="70"/>
        <v>1</v>
      </c>
      <c r="AI306" s="54">
        <f t="shared" si="71"/>
        <v>1</v>
      </c>
      <c r="AJ306" s="54">
        <f t="shared" si="72"/>
        <v>1</v>
      </c>
      <c r="AK306" s="54">
        <f t="shared" ca="1" si="73"/>
        <v>1</v>
      </c>
      <c r="AL306" s="1" t="str">
        <f>VLOOKUP(D306,schermers!C:T,16,FALSE)</f>
        <v>XXX</v>
      </c>
    </row>
    <row r="307" spans="1:38" x14ac:dyDescent="0.2">
      <c r="A307" s="54">
        <f t="shared" si="74"/>
        <v>305</v>
      </c>
      <c r="B307" s="54">
        <f t="shared" si="60"/>
        <v>109</v>
      </c>
      <c r="C307" s="54" t="str">
        <f t="shared" ca="1" si="61"/>
        <v/>
      </c>
      <c r="D307" s="54">
        <f>VLOOKUP(F307&amp;G307,schermers!B:C,2,FALSE)</f>
        <v>115200</v>
      </c>
      <c r="E307" s="54">
        <f>VLOOKUP(P307&amp;Q307&amp;I307&amp;H307,wedstrijden!A:B,2,FALSE)</f>
        <v>52</v>
      </c>
      <c r="F307" s="41" t="s">
        <v>1075</v>
      </c>
      <c r="G307" s="41" t="s">
        <v>219</v>
      </c>
      <c r="H307" s="41" t="s">
        <v>2550</v>
      </c>
      <c r="I307" s="41" t="s">
        <v>915</v>
      </c>
      <c r="J307" s="63" t="s">
        <v>848</v>
      </c>
      <c r="K307" s="16">
        <v>43357</v>
      </c>
      <c r="L307" s="8">
        <v>43373</v>
      </c>
      <c r="O307" s="54">
        <f>VLOOKUP(D307&amp;R307,Ranglijst!D:E,2,FALSE)</f>
        <v>1366</v>
      </c>
      <c r="P307" s="1" t="str">
        <f>VLOOKUP($D307,schermers!$C:$O,5,FALSE)</f>
        <v>Heren</v>
      </c>
      <c r="Q307" s="1" t="str">
        <f>VLOOKUP($D307,schermers!$C:$O,6,FALSE)</f>
        <v>Sabel</v>
      </c>
      <c r="R307" s="1" t="str">
        <f>VLOOKUP(P307,lookups!A:B,2,FALSE)&amp;VLOOKUP(aanmeldingen!Q307,lookups!D:E,2,FALSE)&amp;VLOOKUP(I307,lookups!G:H,2,FALSE)</f>
        <v>HSC</v>
      </c>
      <c r="S307" s="1" t="str">
        <f>VLOOKUP(E307,wedstrijden!B:G,6,FALSE)</f>
        <v>GBR</v>
      </c>
      <c r="T307" s="1" t="str">
        <f>VLOOKUP($D307,schermers!$C:$O,8,FALSE)</f>
        <v>BG</v>
      </c>
      <c r="U307" s="1" t="str">
        <f>IFERROR(VLOOKUP($D307,schermers!$C:$O,13,FALSE),"-")</f>
        <v>-</v>
      </c>
      <c r="V307" s="15">
        <f>IFERROR(VLOOKUP(E307,wedstrijden!B:H,7,FALSE),0)</f>
        <v>43386</v>
      </c>
      <c r="W307" s="15">
        <f>IFERROR(VLOOKUP(E307,wedstrijden!B:I,8,FALSE),0)</f>
        <v>43387</v>
      </c>
      <c r="X307" s="94">
        <f>IF(ISERROR(VLOOKUP(I307,lookups!G:I,3,FALSE)),0,IF(VLOOKUP(I307,lookups!G:I,3,FALSE)=0,0,VLOOKUP(I307,lookups!G:I,3,FALSE)))</f>
        <v>500</v>
      </c>
      <c r="Y307" s="54">
        <f t="shared" ca="1" si="62"/>
        <v>999999999</v>
      </c>
      <c r="Z307" s="54">
        <f t="shared" si="63"/>
        <v>52115200</v>
      </c>
      <c r="AA307" s="54">
        <f>IF(LEFT(J307,2)&lt;&gt;"ok","-",IF(M307&lt;&gt;"","-",VLOOKUP(P307&amp;Q307&amp;I307&amp;H307,wedstrijden!A:B,2,FALSE)))</f>
        <v>52</v>
      </c>
      <c r="AB307" s="54">
        <f t="shared" ca="1" si="64"/>
        <v>0</v>
      </c>
      <c r="AC307" s="54">
        <f t="shared" si="65"/>
        <v>1</v>
      </c>
      <c r="AD307" s="54">
        <f t="shared" si="66"/>
        <v>1</v>
      </c>
      <c r="AE307" s="54">
        <f t="shared" si="67"/>
        <v>0</v>
      </c>
      <c r="AF307" s="54">
        <f t="shared" si="68"/>
        <v>1</v>
      </c>
      <c r="AG307" s="54">
        <f t="shared" si="69"/>
        <v>1</v>
      </c>
      <c r="AH307" s="54">
        <f t="shared" si="70"/>
        <v>1</v>
      </c>
      <c r="AI307" s="54">
        <f t="shared" si="71"/>
        <v>1</v>
      </c>
      <c r="AJ307" s="54">
        <f t="shared" si="72"/>
        <v>1</v>
      </c>
      <c r="AK307" s="54">
        <f t="shared" ca="1" si="73"/>
        <v>1</v>
      </c>
      <c r="AL307" s="1" t="str">
        <f>VLOOKUP(D307,schermers!C:T,16,FALSE)</f>
        <v>XXX</v>
      </c>
    </row>
    <row r="308" spans="1:38" x14ac:dyDescent="0.2">
      <c r="A308" s="54">
        <f t="shared" si="74"/>
        <v>306</v>
      </c>
      <c r="B308" s="54">
        <f t="shared" si="60"/>
        <v>110</v>
      </c>
      <c r="C308" s="54" t="str">
        <f t="shared" ca="1" si="61"/>
        <v/>
      </c>
      <c r="D308" s="54">
        <f>VLOOKUP(F308&amp;G308,schermers!B:C,2,FALSE)</f>
        <v>117116</v>
      </c>
      <c r="E308" s="54">
        <f>VLOOKUP(P308&amp;Q308&amp;I308&amp;H308,wedstrijden!A:B,2,FALSE)</f>
        <v>52</v>
      </c>
      <c r="F308" s="41" t="s">
        <v>2222</v>
      </c>
      <c r="G308" s="41" t="s">
        <v>646</v>
      </c>
      <c r="H308" s="41" t="s">
        <v>2550</v>
      </c>
      <c r="I308" s="41" t="s">
        <v>915</v>
      </c>
      <c r="J308" s="63" t="s">
        <v>848</v>
      </c>
      <c r="K308" s="16">
        <v>43357</v>
      </c>
      <c r="L308" s="8">
        <v>43373</v>
      </c>
      <c r="O308" s="54">
        <f>VLOOKUP(D308&amp;R308,Ranglijst!D:E,2,FALSE)</f>
        <v>1241</v>
      </c>
      <c r="P308" s="1" t="str">
        <f>VLOOKUP($D308,schermers!$C:$O,5,FALSE)</f>
        <v>Heren</v>
      </c>
      <c r="Q308" s="1" t="str">
        <f>VLOOKUP($D308,schermers!$C:$O,6,FALSE)</f>
        <v>Sabel</v>
      </c>
      <c r="R308" s="1" t="str">
        <f>VLOOKUP(P308,lookups!A:B,2,FALSE)&amp;VLOOKUP(aanmeldingen!Q308,lookups!D:E,2,FALSE)&amp;VLOOKUP(I308,lookups!G:H,2,FALSE)</f>
        <v>HSC</v>
      </c>
      <c r="S308" s="1" t="str">
        <f>VLOOKUP(E308,wedstrijden!B:G,6,FALSE)</f>
        <v>GBR</v>
      </c>
      <c r="T308" s="1" t="str">
        <f>VLOOKUP($D308,schermers!$C:$O,8,FALSE)</f>
        <v>BG</v>
      </c>
      <c r="U308" s="1" t="str">
        <f>IFERROR(VLOOKUP($D308,schermers!$C:$O,13,FALSE),"-")</f>
        <v>-</v>
      </c>
      <c r="V308" s="15">
        <f>IFERROR(VLOOKUP(E308,wedstrijden!B:H,7,FALSE),0)</f>
        <v>43386</v>
      </c>
      <c r="W308" s="15">
        <f>IFERROR(VLOOKUP(E308,wedstrijden!B:I,8,FALSE),0)</f>
        <v>43387</v>
      </c>
      <c r="X308" s="94">
        <f>IF(ISERROR(VLOOKUP(I308,lookups!G:I,3,FALSE)),0,IF(VLOOKUP(I308,lookups!G:I,3,FALSE)=0,0,VLOOKUP(I308,lookups!G:I,3,FALSE)))</f>
        <v>500</v>
      </c>
      <c r="Y308" s="54">
        <f t="shared" ca="1" si="62"/>
        <v>999999999</v>
      </c>
      <c r="Z308" s="54">
        <f t="shared" si="63"/>
        <v>52117116</v>
      </c>
      <c r="AA308" s="54">
        <f>IF(LEFT(J308,2)&lt;&gt;"ok","-",IF(M308&lt;&gt;"","-",VLOOKUP(P308&amp;Q308&amp;I308&amp;H308,wedstrijden!A:B,2,FALSE)))</f>
        <v>52</v>
      </c>
      <c r="AB308" s="54">
        <f t="shared" ca="1" si="64"/>
        <v>0</v>
      </c>
      <c r="AC308" s="54">
        <f t="shared" si="65"/>
        <v>1</v>
      </c>
      <c r="AD308" s="54">
        <f t="shared" si="66"/>
        <v>1</v>
      </c>
      <c r="AE308" s="54">
        <f t="shared" si="67"/>
        <v>0</v>
      </c>
      <c r="AF308" s="54">
        <f t="shared" si="68"/>
        <v>1</v>
      </c>
      <c r="AG308" s="54">
        <f t="shared" si="69"/>
        <v>1</v>
      </c>
      <c r="AH308" s="54">
        <f t="shared" si="70"/>
        <v>1</v>
      </c>
      <c r="AI308" s="54">
        <f t="shared" si="71"/>
        <v>1</v>
      </c>
      <c r="AJ308" s="54">
        <f t="shared" si="72"/>
        <v>1</v>
      </c>
      <c r="AK308" s="54">
        <f t="shared" ca="1" si="73"/>
        <v>1</v>
      </c>
      <c r="AL308" s="1" t="str">
        <f>VLOOKUP(D308,schermers!C:T,16,FALSE)</f>
        <v>XXX</v>
      </c>
    </row>
    <row r="309" spans="1:38" x14ac:dyDescent="0.2">
      <c r="A309" s="54">
        <f t="shared" si="74"/>
        <v>307</v>
      </c>
      <c r="B309" s="54" t="str">
        <f t="shared" si="60"/>
        <v/>
      </c>
      <c r="C309" s="54" t="str">
        <f t="shared" si="61"/>
        <v/>
      </c>
      <c r="D309" s="54">
        <f>VLOOKUP(F309&amp;G309,schermers!B:C,2,FALSE)</f>
        <v>110548</v>
      </c>
      <c r="E309" s="54">
        <f>VLOOKUP(P309&amp;Q309&amp;I309&amp;H309,wedstrijden!A:B,2,FALSE)</f>
        <v>82</v>
      </c>
      <c r="F309" s="41" t="s">
        <v>927</v>
      </c>
      <c r="G309" s="41" t="s">
        <v>827</v>
      </c>
      <c r="H309" s="41" t="s">
        <v>2567</v>
      </c>
      <c r="I309" s="41" t="s">
        <v>936</v>
      </c>
      <c r="J309" s="63" t="s">
        <v>848</v>
      </c>
      <c r="K309" s="16">
        <v>43358</v>
      </c>
      <c r="M309" s="8">
        <v>43367</v>
      </c>
      <c r="O309" s="54">
        <f>VLOOKUP(D309&amp;R309,Ranglijst!D:E,2,FALSE)</f>
        <v>723</v>
      </c>
      <c r="P309" s="1" t="str">
        <f>VLOOKUP($D309,schermers!$C:$O,5,FALSE)</f>
        <v>Heren</v>
      </c>
      <c r="Q309" s="1" t="str">
        <f>VLOOKUP($D309,schermers!$C:$O,6,FALSE)</f>
        <v>Floret</v>
      </c>
      <c r="R309" s="1" t="str">
        <f>VLOOKUP(P309,lookups!A:B,2,FALSE)&amp;VLOOKUP(aanmeldingen!Q309,lookups!D:E,2,FALSE)&amp;VLOOKUP(I309,lookups!G:H,2,FALSE)</f>
        <v>HFS</v>
      </c>
      <c r="S309" s="1" t="str">
        <f>VLOOKUP(E309,wedstrijden!B:G,6,FALSE)</f>
        <v>FRA</v>
      </c>
      <c r="T309" s="1" t="str">
        <f>VLOOKUP($D309,schermers!$C:$O,8,FALSE)</f>
        <v>NRD</v>
      </c>
      <c r="U309" s="1" t="str">
        <f>IFERROR(VLOOKUP($D309,schermers!$C:$O,13,FALSE),"-")</f>
        <v>FIE20041999000</v>
      </c>
      <c r="V309" s="15">
        <f>IFERROR(VLOOKUP(E309,wedstrijden!B:H,7,FALSE),0)</f>
        <v>43400</v>
      </c>
      <c r="W309" s="15">
        <f>IFERROR(VLOOKUP(E309,wedstrijden!B:I,8,FALSE),0)</f>
        <v>43401</v>
      </c>
      <c r="X309" s="94">
        <f>IF(ISERROR(VLOOKUP(I309,lookups!G:I,3,FALSE)),0,IF(VLOOKUP(I309,lookups!G:I,3,FALSE)=0,0,VLOOKUP(I309,lookups!G:I,3,FALSE)))</f>
        <v>0</v>
      </c>
      <c r="Y309" s="54">
        <f t="shared" si="62"/>
        <v>999999999</v>
      </c>
      <c r="Z309" s="54">
        <f t="shared" si="63"/>
        <v>999999999</v>
      </c>
      <c r="AA309" s="54" t="str">
        <f>IF(LEFT(J309,2)&lt;&gt;"ok","-",IF(M309&lt;&gt;"","-",VLOOKUP(P309&amp;Q309&amp;I309&amp;H309,wedstrijden!A:B,2,FALSE)))</f>
        <v>-</v>
      </c>
      <c r="AB309" s="54">
        <f t="shared" si="64"/>
        <v>0</v>
      </c>
      <c r="AC309" s="54">
        <f t="shared" si="65"/>
        <v>1</v>
      </c>
      <c r="AD309" s="54">
        <f t="shared" si="66"/>
        <v>1</v>
      </c>
      <c r="AE309" s="54">
        <f t="shared" si="67"/>
        <v>1</v>
      </c>
      <c r="AF309" s="54">
        <f t="shared" si="68"/>
        <v>0</v>
      </c>
      <c r="AG309" s="54">
        <f t="shared" si="69"/>
        <v>1</v>
      </c>
      <c r="AH309" s="54">
        <f t="shared" si="70"/>
        <v>0</v>
      </c>
      <c r="AI309" s="54">
        <f t="shared" si="71"/>
        <v>0</v>
      </c>
      <c r="AJ309" s="54">
        <f t="shared" si="72"/>
        <v>0</v>
      </c>
      <c r="AK309" s="54">
        <f t="shared" ca="1" si="73"/>
        <v>0</v>
      </c>
      <c r="AL309" s="1" t="str">
        <f>VLOOKUP(D309,schermers!C:T,16,FALSE)</f>
        <v>XXX</v>
      </c>
    </row>
    <row r="310" spans="1:38" x14ac:dyDescent="0.2">
      <c r="A310" s="54">
        <f t="shared" si="74"/>
        <v>308</v>
      </c>
      <c r="B310" s="54" t="str">
        <f t="shared" si="60"/>
        <v/>
      </c>
      <c r="C310" s="54" t="str">
        <f t="shared" si="61"/>
        <v/>
      </c>
      <c r="D310" s="54">
        <f>VLOOKUP(F310&amp;G310,schermers!B:C,2,FALSE)</f>
        <v>111005</v>
      </c>
      <c r="E310" s="54">
        <f>VLOOKUP(P310&amp;Q310&amp;I310&amp;H310,wedstrijden!A:B,2,FALSE)</f>
        <v>82</v>
      </c>
      <c r="F310" s="41" t="s">
        <v>927</v>
      </c>
      <c r="G310" s="41" t="s">
        <v>1076</v>
      </c>
      <c r="H310" s="41" t="s">
        <v>2567</v>
      </c>
      <c r="I310" s="41" t="s">
        <v>936</v>
      </c>
      <c r="J310" s="63" t="s">
        <v>848</v>
      </c>
      <c r="K310" s="16">
        <v>43358</v>
      </c>
      <c r="M310" s="8">
        <v>43367</v>
      </c>
      <c r="O310" s="54">
        <f>VLOOKUP(D310&amp;R310,Ranglijst!D:E,2,FALSE)</f>
        <v>1314</v>
      </c>
      <c r="P310" s="1" t="str">
        <f>VLOOKUP($D310,schermers!$C:$O,5,FALSE)</f>
        <v>Heren</v>
      </c>
      <c r="Q310" s="1" t="str">
        <f>VLOOKUP($D310,schermers!$C:$O,6,FALSE)</f>
        <v>Floret</v>
      </c>
      <c r="R310" s="1" t="str">
        <f>VLOOKUP(P310,lookups!A:B,2,FALSE)&amp;VLOOKUP(aanmeldingen!Q310,lookups!D:E,2,FALSE)&amp;VLOOKUP(I310,lookups!G:H,2,FALSE)</f>
        <v>HFS</v>
      </c>
      <c r="S310" s="1" t="str">
        <f>VLOOKUP(E310,wedstrijden!B:G,6,FALSE)</f>
        <v>FRA</v>
      </c>
      <c r="T310" s="1" t="str">
        <f>VLOOKUP($D310,schermers!$C:$O,8,FALSE)</f>
        <v>NRD</v>
      </c>
      <c r="U310" s="1" t="str">
        <f>IFERROR(VLOOKUP($D310,schermers!$C:$O,13,FALSE),"-")</f>
        <v>FIE02082001001</v>
      </c>
      <c r="V310" s="15">
        <f>IFERROR(VLOOKUP(E310,wedstrijden!B:H,7,FALSE),0)</f>
        <v>43400</v>
      </c>
      <c r="W310" s="15">
        <f>IFERROR(VLOOKUP(E310,wedstrijden!B:I,8,FALSE),0)</f>
        <v>43401</v>
      </c>
      <c r="X310" s="94">
        <f>IF(ISERROR(VLOOKUP(I310,lookups!G:I,3,FALSE)),0,IF(VLOOKUP(I310,lookups!G:I,3,FALSE)=0,0,VLOOKUP(I310,lookups!G:I,3,FALSE)))</f>
        <v>0</v>
      </c>
      <c r="Y310" s="54">
        <f t="shared" si="62"/>
        <v>999999999</v>
      </c>
      <c r="Z310" s="54">
        <f t="shared" si="63"/>
        <v>999999999</v>
      </c>
      <c r="AA310" s="54" t="str">
        <f>IF(LEFT(J310,2)&lt;&gt;"ok","-",IF(M310&lt;&gt;"","-",VLOOKUP(P310&amp;Q310&amp;I310&amp;H310,wedstrijden!A:B,2,FALSE)))</f>
        <v>-</v>
      </c>
      <c r="AB310" s="54">
        <f t="shared" si="64"/>
        <v>0</v>
      </c>
      <c r="AC310" s="54">
        <f t="shared" si="65"/>
        <v>1</v>
      </c>
      <c r="AD310" s="54">
        <f t="shared" si="66"/>
        <v>1</v>
      </c>
      <c r="AE310" s="54">
        <f t="shared" si="67"/>
        <v>1</v>
      </c>
      <c r="AF310" s="54">
        <f t="shared" si="68"/>
        <v>0</v>
      </c>
      <c r="AG310" s="54">
        <f t="shared" si="69"/>
        <v>1</v>
      </c>
      <c r="AH310" s="54">
        <f t="shared" si="70"/>
        <v>0</v>
      </c>
      <c r="AI310" s="54">
        <f t="shared" si="71"/>
        <v>0</v>
      </c>
      <c r="AJ310" s="54">
        <f t="shared" si="72"/>
        <v>0</v>
      </c>
      <c r="AK310" s="54">
        <f t="shared" ca="1" si="73"/>
        <v>0</v>
      </c>
      <c r="AL310" s="1" t="str">
        <f>VLOOKUP(D310,schermers!C:T,16,FALSE)</f>
        <v>XXX</v>
      </c>
    </row>
    <row r="311" spans="1:38" x14ac:dyDescent="0.2">
      <c r="A311" s="54">
        <f t="shared" si="74"/>
        <v>309</v>
      </c>
      <c r="B311" s="54">
        <f t="shared" si="60"/>
        <v>129</v>
      </c>
      <c r="C311" s="54" t="str">
        <f t="shared" ca="1" si="61"/>
        <v/>
      </c>
      <c r="D311" s="54">
        <f>VLOOKUP(F311&amp;G311,schermers!B:C,2,FALSE)</f>
        <v>108725</v>
      </c>
      <c r="E311" s="54">
        <f>VLOOKUP(P311&amp;Q311&amp;I311&amp;H311,wedstrijden!A:B,2,FALSE)</f>
        <v>82</v>
      </c>
      <c r="F311" s="41" t="s">
        <v>982</v>
      </c>
      <c r="G311" s="41" t="s">
        <v>432</v>
      </c>
      <c r="H311" s="41" t="s">
        <v>2567</v>
      </c>
      <c r="I311" s="41" t="s">
        <v>936</v>
      </c>
      <c r="J311" s="63" t="s">
        <v>848</v>
      </c>
      <c r="K311" s="16">
        <v>43358</v>
      </c>
      <c r="L311" s="8">
        <v>43373</v>
      </c>
      <c r="O311" s="54">
        <f>VLOOKUP(D311&amp;R311,Ranglijst!D:E,2,FALSE)</f>
        <v>1587</v>
      </c>
      <c r="P311" s="1" t="str">
        <f>VLOOKUP($D311,schermers!$C:$O,5,FALSE)</f>
        <v>Heren</v>
      </c>
      <c r="Q311" s="1" t="str">
        <f>VLOOKUP($D311,schermers!$C:$O,6,FALSE)</f>
        <v>Floret</v>
      </c>
      <c r="R311" s="1" t="str">
        <f>VLOOKUP(P311,lookups!A:B,2,FALSE)&amp;VLOOKUP(aanmeldingen!Q311,lookups!D:E,2,FALSE)&amp;VLOOKUP(I311,lookups!G:H,2,FALSE)</f>
        <v>HFS</v>
      </c>
      <c r="S311" s="1" t="str">
        <f>VLOOKUP(E311,wedstrijden!B:G,6,FALSE)</f>
        <v>FRA</v>
      </c>
      <c r="T311" s="1" t="str">
        <f>VLOOKUP($D311,schermers!$C:$O,8,FALSE)</f>
        <v>NRD</v>
      </c>
      <c r="U311" s="1" t="str">
        <f>IFERROR(VLOOKUP($D311,schermers!$C:$O,13,FALSE),"-")</f>
        <v>FIE09101995000</v>
      </c>
      <c r="V311" s="15">
        <f>IFERROR(VLOOKUP(E311,wedstrijden!B:H,7,FALSE),0)</f>
        <v>43400</v>
      </c>
      <c r="W311" s="15">
        <f>IFERROR(VLOOKUP(E311,wedstrijden!B:I,8,FALSE),0)</f>
        <v>43401</v>
      </c>
      <c r="X311" s="94">
        <f>IF(ISERROR(VLOOKUP(I311,lookups!G:I,3,FALSE)),0,IF(VLOOKUP(I311,lookups!G:I,3,FALSE)=0,0,VLOOKUP(I311,lookups!G:I,3,FALSE)))</f>
        <v>0</v>
      </c>
      <c r="Y311" s="54">
        <f t="shared" ca="1" si="62"/>
        <v>999999999</v>
      </c>
      <c r="Z311" s="54">
        <f t="shared" si="63"/>
        <v>82108725</v>
      </c>
      <c r="AA311" s="54">
        <f>IF(LEFT(J311,2)&lt;&gt;"ok","-",IF(M311&lt;&gt;"","-",VLOOKUP(P311&amp;Q311&amp;I311&amp;H311,wedstrijden!A:B,2,FALSE)))</f>
        <v>82</v>
      </c>
      <c r="AB311" s="54">
        <f t="shared" ca="1" si="64"/>
        <v>0</v>
      </c>
      <c r="AC311" s="54">
        <f t="shared" si="65"/>
        <v>1</v>
      </c>
      <c r="AD311" s="54">
        <f t="shared" si="66"/>
        <v>1</v>
      </c>
      <c r="AE311" s="54">
        <f t="shared" si="67"/>
        <v>0</v>
      </c>
      <c r="AF311" s="54">
        <f t="shared" si="68"/>
        <v>1</v>
      </c>
      <c r="AG311" s="54">
        <f t="shared" si="69"/>
        <v>1</v>
      </c>
      <c r="AH311" s="54">
        <f t="shared" si="70"/>
        <v>1</v>
      </c>
      <c r="AI311" s="54">
        <f t="shared" si="71"/>
        <v>1</v>
      </c>
      <c r="AJ311" s="54">
        <f t="shared" si="72"/>
        <v>1</v>
      </c>
      <c r="AK311" s="54">
        <f t="shared" ca="1" si="73"/>
        <v>1</v>
      </c>
      <c r="AL311" s="1" t="str">
        <f>VLOOKUP(D311,schermers!C:T,16,FALSE)</f>
        <v>XXX</v>
      </c>
    </row>
    <row r="312" spans="1:38" x14ac:dyDescent="0.2">
      <c r="A312" s="54">
        <f t="shared" si="74"/>
        <v>310</v>
      </c>
      <c r="B312" s="54" t="str">
        <f t="shared" si="60"/>
        <v/>
      </c>
      <c r="C312" s="54" t="str">
        <f t="shared" si="61"/>
        <v/>
      </c>
      <c r="D312" s="54">
        <f>VLOOKUP(F312&amp;G312,schermers!B:C,2,FALSE)</f>
        <v>113074</v>
      </c>
      <c r="E312" s="54">
        <f>VLOOKUP(P312&amp;Q312&amp;I312&amp;H312,wedstrijden!A:B,2,FALSE)</f>
        <v>166</v>
      </c>
      <c r="F312" s="41" t="s">
        <v>1267</v>
      </c>
      <c r="G312" s="41" t="s">
        <v>1708</v>
      </c>
      <c r="H312" s="41" t="s">
        <v>2579</v>
      </c>
      <c r="I312" s="41" t="s">
        <v>480</v>
      </c>
      <c r="J312" s="63" t="s">
        <v>2597</v>
      </c>
      <c r="K312" s="16">
        <v>43359</v>
      </c>
      <c r="M312" s="8">
        <v>43401</v>
      </c>
      <c r="O312" s="54">
        <f>VLOOKUP(D312&amp;R312,Ranglijst!D:E,2,FALSE)</f>
        <v>791</v>
      </c>
      <c r="P312" s="1" t="str">
        <f>VLOOKUP($D312,schermers!$C:$O,5,FALSE)</f>
        <v>Dames</v>
      </c>
      <c r="Q312" s="1" t="str">
        <f>VLOOKUP($D312,schermers!$C:$O,6,FALSE)</f>
        <v>Degen</v>
      </c>
      <c r="R312" s="1" t="str">
        <f>VLOOKUP(P312,lookups!A:B,2,FALSE)&amp;VLOOKUP(aanmeldingen!Q312,lookups!D:E,2,FALSE)&amp;VLOOKUP(I312,lookups!G:H,2,FALSE)</f>
        <v>DDJ</v>
      </c>
      <c r="S312" s="1" t="str">
        <f>VLOOKUP(E312,wedstrijden!B:G,6,FALSE)</f>
        <v>LUX</v>
      </c>
      <c r="T312" s="1" t="str">
        <f>VLOOKUP($D312,schermers!$C:$O,8,FALSE)</f>
        <v>ERM</v>
      </c>
      <c r="U312" s="1" t="str">
        <f>IFERROR(VLOOKUP($D312,schermers!$C:$O,13,FALSE),"-")</f>
        <v>-</v>
      </c>
      <c r="V312" s="15">
        <f>IFERROR(VLOOKUP(E312,wedstrijden!B:H,7,FALSE),0)</f>
        <v>43435</v>
      </c>
      <c r="W312" s="15">
        <f>IFERROR(VLOOKUP(E312,wedstrijden!B:I,8,FALSE),0)</f>
        <v>43436</v>
      </c>
      <c r="X312" s="94">
        <f>IF(ISERROR(VLOOKUP(I312,lookups!G:I,3,FALSE)),0,IF(VLOOKUP(I312,lookups!G:I,3,FALSE)=0,0,VLOOKUP(I312,lookups!G:I,3,FALSE)))</f>
        <v>800</v>
      </c>
      <c r="Y312" s="54">
        <f t="shared" si="62"/>
        <v>999999999</v>
      </c>
      <c r="Z312" s="54">
        <f t="shared" si="63"/>
        <v>999999999</v>
      </c>
      <c r="AA312" s="54" t="str">
        <f>IF(LEFT(J312,2)&lt;&gt;"ok","-",IF(M312&lt;&gt;"","-",VLOOKUP(P312&amp;Q312&amp;I312&amp;H312,wedstrijden!A:B,2,FALSE)))</f>
        <v>-</v>
      </c>
      <c r="AB312" s="54">
        <f t="shared" si="64"/>
        <v>0</v>
      </c>
      <c r="AC312" s="54">
        <f t="shared" si="65"/>
        <v>1</v>
      </c>
      <c r="AD312" s="54">
        <f t="shared" si="66"/>
        <v>1</v>
      </c>
      <c r="AE312" s="54">
        <f t="shared" si="67"/>
        <v>1</v>
      </c>
      <c r="AF312" s="54">
        <f t="shared" si="68"/>
        <v>0</v>
      </c>
      <c r="AG312" s="54">
        <f t="shared" si="69"/>
        <v>1</v>
      </c>
      <c r="AH312" s="54">
        <f t="shared" si="70"/>
        <v>0</v>
      </c>
      <c r="AI312" s="54">
        <f t="shared" si="71"/>
        <v>0</v>
      </c>
      <c r="AJ312" s="54">
        <f t="shared" si="72"/>
        <v>0</v>
      </c>
      <c r="AK312" s="54">
        <f t="shared" ca="1" si="73"/>
        <v>0</v>
      </c>
      <c r="AL312" s="1" t="str">
        <f>VLOOKUP(D312,schermers!C:T,16,FALSE)</f>
        <v>XXX</v>
      </c>
    </row>
    <row r="313" spans="1:38" x14ac:dyDescent="0.2">
      <c r="A313" s="54">
        <f t="shared" si="74"/>
        <v>311</v>
      </c>
      <c r="B313" s="54">
        <f t="shared" si="60"/>
        <v>181</v>
      </c>
      <c r="C313" s="54" t="str">
        <f t="shared" ca="1" si="61"/>
        <v/>
      </c>
      <c r="D313" s="54">
        <f>VLOOKUP(F313&amp;G313,schermers!B:C,2,FALSE)</f>
        <v>115309</v>
      </c>
      <c r="E313" s="54">
        <f>VLOOKUP(P313&amp;Q313&amp;I313&amp;H313,wedstrijden!A:B,2,FALSE)</f>
        <v>104</v>
      </c>
      <c r="F313" s="41" t="s">
        <v>2086</v>
      </c>
      <c r="G313" s="41" t="s">
        <v>2087</v>
      </c>
      <c r="H313" s="41" t="s">
        <v>484</v>
      </c>
      <c r="I313" s="41" t="s">
        <v>934</v>
      </c>
      <c r="J313" s="63" t="s">
        <v>848</v>
      </c>
      <c r="K313" s="16">
        <v>43360</v>
      </c>
      <c r="L313" s="8">
        <v>43386</v>
      </c>
      <c r="N313" s="53"/>
      <c r="O313" s="54">
        <f>VLOOKUP(D313&amp;R313,Ranglijst!D:E,2,FALSE)</f>
        <v>3140</v>
      </c>
      <c r="P313" s="1" t="str">
        <f>VLOOKUP($D313,schermers!$C:$O,5,FALSE)</f>
        <v>Dames</v>
      </c>
      <c r="Q313" s="1" t="str">
        <f>VLOOKUP($D313,schermers!$C:$O,6,FALSE)</f>
        <v>Floret</v>
      </c>
      <c r="R313" s="1" t="str">
        <f>VLOOKUP(P313,lookups!A:B,2,FALSE)&amp;VLOOKUP(aanmeldingen!Q313,lookups!D:E,2,FALSE)&amp;VLOOKUP(I313,lookups!G:H,2,FALSE)</f>
        <v>DFC</v>
      </c>
      <c r="S313" s="1" t="str">
        <f>VLOOKUP(E313,wedstrijden!B:G,6,FALSE)</f>
        <v>HUN</v>
      </c>
      <c r="T313" s="1" t="str">
        <f>VLOOKUP($D313,schermers!$C:$O,8,FALSE)</f>
        <v>AMS</v>
      </c>
      <c r="U313" s="1" t="str">
        <f>IFERROR(VLOOKUP($D313,schermers!$C:$O,13,FALSE),"-")</f>
        <v>FIE25012004000</v>
      </c>
      <c r="V313" s="15">
        <f>IFERROR(VLOOKUP(E313,wedstrijden!B:H,7,FALSE),0)</f>
        <v>43413</v>
      </c>
      <c r="W313" s="15">
        <f>IFERROR(VLOOKUP(E313,wedstrijden!B:I,8,FALSE),0)</f>
        <v>43415</v>
      </c>
      <c r="X313" s="94">
        <f>IF(ISERROR(VLOOKUP(I313,lookups!G:I,3,FALSE)),0,IF(VLOOKUP(I313,lookups!G:I,3,FALSE)=0,0,VLOOKUP(I313,lookups!G:I,3,FALSE)))</f>
        <v>500</v>
      </c>
      <c r="Y313" s="54">
        <f t="shared" ca="1" si="62"/>
        <v>999999999</v>
      </c>
      <c r="Z313" s="54">
        <f t="shared" si="63"/>
        <v>104115309</v>
      </c>
      <c r="AA313" s="54">
        <f>IF(LEFT(J313,2)&lt;&gt;"ok","-",IF(M313&lt;&gt;"","-",VLOOKUP(P313&amp;Q313&amp;I313&amp;H313,wedstrijden!A:B,2,FALSE)))</f>
        <v>104</v>
      </c>
      <c r="AB313" s="54">
        <f t="shared" ca="1" si="64"/>
        <v>0</v>
      </c>
      <c r="AC313" s="54">
        <f t="shared" si="65"/>
        <v>1</v>
      </c>
      <c r="AD313" s="54">
        <f t="shared" si="66"/>
        <v>1</v>
      </c>
      <c r="AE313" s="54">
        <f t="shared" si="67"/>
        <v>0</v>
      </c>
      <c r="AF313" s="54">
        <f t="shared" si="68"/>
        <v>1</v>
      </c>
      <c r="AG313" s="54">
        <f t="shared" si="69"/>
        <v>0</v>
      </c>
      <c r="AH313" s="54">
        <f t="shared" si="70"/>
        <v>0</v>
      </c>
      <c r="AI313" s="54">
        <f t="shared" si="71"/>
        <v>0</v>
      </c>
      <c r="AJ313" s="54">
        <f t="shared" si="72"/>
        <v>0</v>
      </c>
      <c r="AK313" s="54">
        <f t="shared" ca="1" si="73"/>
        <v>0</v>
      </c>
      <c r="AL313" s="1" t="str">
        <f>VLOOKUP(D313,schermers!C:T,16,FALSE)</f>
        <v>XXX</v>
      </c>
    </row>
    <row r="314" spans="1:38" x14ac:dyDescent="0.2">
      <c r="A314" s="54">
        <f t="shared" si="74"/>
        <v>312</v>
      </c>
      <c r="B314" s="54">
        <f t="shared" si="60"/>
        <v>191</v>
      </c>
      <c r="C314" s="54" t="str">
        <f t="shared" ca="1" si="61"/>
        <v/>
      </c>
      <c r="D314" s="54">
        <f>VLOOKUP(F314&amp;G314,schermers!B:C,2,FALSE)</f>
        <v>114851</v>
      </c>
      <c r="E314" s="54">
        <f>VLOOKUP(P314&amp;Q314&amp;I314&amp;H314,wedstrijden!A:B,2,FALSE)</f>
        <v>108</v>
      </c>
      <c r="F314" s="41" t="s">
        <v>1112</v>
      </c>
      <c r="G314" s="41" t="s">
        <v>2104</v>
      </c>
      <c r="H314" s="41" t="s">
        <v>484</v>
      </c>
      <c r="I314" s="41" t="s">
        <v>934</v>
      </c>
      <c r="J314" s="63" t="s">
        <v>848</v>
      </c>
      <c r="K314" s="16">
        <v>43360</v>
      </c>
      <c r="L314" s="8">
        <v>43386</v>
      </c>
      <c r="O314" s="54">
        <f>VLOOKUP(D314&amp;R314,Ranglijst!D:E,2,FALSE)</f>
        <v>2942</v>
      </c>
      <c r="P314" s="1" t="str">
        <f>VLOOKUP($D314,schermers!$C:$O,5,FALSE)</f>
        <v>Heren</v>
      </c>
      <c r="Q314" s="1" t="str">
        <f>VLOOKUP($D314,schermers!$C:$O,6,FALSE)</f>
        <v>Floret</v>
      </c>
      <c r="R314" s="1" t="str">
        <f>VLOOKUP(P314,lookups!A:B,2,FALSE)&amp;VLOOKUP(aanmeldingen!Q314,lookups!D:E,2,FALSE)&amp;VLOOKUP(I314,lookups!G:H,2,FALSE)</f>
        <v>HFC</v>
      </c>
      <c r="S314" s="1" t="str">
        <f>VLOOKUP(E314,wedstrijden!B:G,6,FALSE)</f>
        <v>HUN</v>
      </c>
      <c r="T314" s="1" t="str">
        <f>VLOOKUP($D314,schermers!$C:$O,8,FALSE)</f>
        <v>AMS</v>
      </c>
      <c r="U314" s="1" t="str">
        <f>IFERROR(VLOOKUP($D314,schermers!$C:$O,13,FALSE),"-")</f>
        <v>FIE11012004000</v>
      </c>
      <c r="V314" s="15">
        <f>IFERROR(VLOOKUP(E314,wedstrijden!B:H,7,FALSE),0)</f>
        <v>43413</v>
      </c>
      <c r="W314" s="15">
        <f>IFERROR(VLOOKUP(E314,wedstrijden!B:I,8,FALSE),0)</f>
        <v>43415</v>
      </c>
      <c r="X314" s="94">
        <f>IF(ISERROR(VLOOKUP(I314,lookups!G:I,3,FALSE)),0,IF(VLOOKUP(I314,lookups!G:I,3,FALSE)=0,0,VLOOKUP(I314,lookups!G:I,3,FALSE)))</f>
        <v>500</v>
      </c>
      <c r="Y314" s="54">
        <f t="shared" ca="1" si="62"/>
        <v>999999999</v>
      </c>
      <c r="Z314" s="54">
        <f t="shared" si="63"/>
        <v>108114851</v>
      </c>
      <c r="AA314" s="54">
        <f>IF(LEFT(J314,2)&lt;&gt;"ok","-",IF(M314&lt;&gt;"","-",VLOOKUP(P314&amp;Q314&amp;I314&amp;H314,wedstrijden!A:B,2,FALSE)))</f>
        <v>108</v>
      </c>
      <c r="AB314" s="54">
        <f t="shared" ca="1" si="64"/>
        <v>0</v>
      </c>
      <c r="AC314" s="54">
        <f t="shared" si="65"/>
        <v>1</v>
      </c>
      <c r="AD314" s="54">
        <f t="shared" si="66"/>
        <v>1</v>
      </c>
      <c r="AE314" s="54">
        <f t="shared" si="67"/>
        <v>0</v>
      </c>
      <c r="AF314" s="54">
        <f t="shared" si="68"/>
        <v>1</v>
      </c>
      <c r="AG314" s="54">
        <f t="shared" si="69"/>
        <v>0</v>
      </c>
      <c r="AH314" s="54">
        <f t="shared" si="70"/>
        <v>0</v>
      </c>
      <c r="AI314" s="54">
        <f t="shared" si="71"/>
        <v>0</v>
      </c>
      <c r="AJ314" s="54">
        <f t="shared" si="72"/>
        <v>0</v>
      </c>
      <c r="AK314" s="54">
        <f t="shared" ca="1" si="73"/>
        <v>0</v>
      </c>
      <c r="AL314" s="1" t="str">
        <f>VLOOKUP(D314,schermers!C:T,16,FALSE)</f>
        <v>XXX</v>
      </c>
    </row>
    <row r="315" spans="1:38" x14ac:dyDescent="0.2">
      <c r="A315" s="54">
        <f t="shared" si="74"/>
        <v>313</v>
      </c>
      <c r="B315" s="54">
        <f t="shared" si="60"/>
        <v>189</v>
      </c>
      <c r="C315" s="54" t="str">
        <f t="shared" ca="1" si="61"/>
        <v/>
      </c>
      <c r="D315" s="54">
        <f>VLOOKUP(F315&amp;G315,schermers!B:C,2,FALSE)</f>
        <v>114299</v>
      </c>
      <c r="E315" s="54">
        <f>VLOOKUP(P315&amp;Q315&amp;I315&amp;H315,wedstrijden!A:B,2,FALSE)</f>
        <v>108</v>
      </c>
      <c r="F315" s="41" t="s">
        <v>1921</v>
      </c>
      <c r="G315" s="41" t="s">
        <v>2101</v>
      </c>
      <c r="H315" s="41" t="s">
        <v>484</v>
      </c>
      <c r="I315" s="41" t="s">
        <v>934</v>
      </c>
      <c r="J315" s="63" t="s">
        <v>848</v>
      </c>
      <c r="K315" s="16">
        <v>43360</v>
      </c>
      <c r="L315" s="8">
        <v>43386</v>
      </c>
      <c r="O315" s="54">
        <f>VLOOKUP(D315&amp;R315,Ranglijst!D:E,2,FALSE)</f>
        <v>2396</v>
      </c>
      <c r="P315" s="1" t="str">
        <f>VLOOKUP($D315,schermers!$C:$O,5,FALSE)</f>
        <v>Heren</v>
      </c>
      <c r="Q315" s="1" t="str">
        <f>VLOOKUP($D315,schermers!$C:$O,6,FALSE)</f>
        <v>Floret</v>
      </c>
      <c r="R315" s="1" t="str">
        <f>VLOOKUP(P315,lookups!A:B,2,FALSE)&amp;VLOOKUP(aanmeldingen!Q315,lookups!D:E,2,FALSE)&amp;VLOOKUP(I315,lookups!G:H,2,FALSE)</f>
        <v>HFC</v>
      </c>
      <c r="S315" s="1" t="str">
        <f>VLOOKUP(E315,wedstrijden!B:G,6,FALSE)</f>
        <v>HUN</v>
      </c>
      <c r="T315" s="1" t="str">
        <f>VLOOKUP($D315,schermers!$C:$O,8,FALSE)</f>
        <v>AMS</v>
      </c>
      <c r="U315" s="1" t="str">
        <f>IFERROR(VLOOKUP($D315,schermers!$C:$O,13,FALSE),"-")</f>
        <v>FIE01092002000</v>
      </c>
      <c r="V315" s="15">
        <f>IFERROR(VLOOKUP(E315,wedstrijden!B:H,7,FALSE),0)</f>
        <v>43413</v>
      </c>
      <c r="W315" s="15">
        <f>IFERROR(VLOOKUP(E315,wedstrijden!B:I,8,FALSE),0)</f>
        <v>43415</v>
      </c>
      <c r="X315" s="94">
        <f>IF(ISERROR(VLOOKUP(I315,lookups!G:I,3,FALSE)),0,IF(VLOOKUP(I315,lookups!G:I,3,FALSE)=0,0,VLOOKUP(I315,lookups!G:I,3,FALSE)))</f>
        <v>500</v>
      </c>
      <c r="Y315" s="54">
        <f t="shared" ca="1" si="62"/>
        <v>999999999</v>
      </c>
      <c r="Z315" s="54">
        <f t="shared" si="63"/>
        <v>108114299</v>
      </c>
      <c r="AA315" s="54">
        <f>IF(LEFT(J315,2)&lt;&gt;"ok","-",IF(M315&lt;&gt;"","-",VLOOKUP(P315&amp;Q315&amp;I315&amp;H315,wedstrijden!A:B,2,FALSE)))</f>
        <v>108</v>
      </c>
      <c r="AB315" s="54">
        <f t="shared" ca="1" si="64"/>
        <v>0</v>
      </c>
      <c r="AC315" s="54">
        <f t="shared" si="65"/>
        <v>1</v>
      </c>
      <c r="AD315" s="54">
        <f t="shared" si="66"/>
        <v>1</v>
      </c>
      <c r="AE315" s="54">
        <f t="shared" si="67"/>
        <v>0</v>
      </c>
      <c r="AF315" s="54">
        <f t="shared" si="68"/>
        <v>1</v>
      </c>
      <c r="AG315" s="54">
        <f t="shared" si="69"/>
        <v>0</v>
      </c>
      <c r="AH315" s="54">
        <f t="shared" si="70"/>
        <v>0</v>
      </c>
      <c r="AI315" s="54">
        <f t="shared" si="71"/>
        <v>0</v>
      </c>
      <c r="AJ315" s="54">
        <f t="shared" si="72"/>
        <v>0</v>
      </c>
      <c r="AK315" s="54">
        <f t="shared" ca="1" si="73"/>
        <v>0</v>
      </c>
      <c r="AL315" s="1" t="str">
        <f>VLOOKUP(D315,schermers!C:T,16,FALSE)</f>
        <v>XXX</v>
      </c>
    </row>
    <row r="316" spans="1:38" x14ac:dyDescent="0.2">
      <c r="A316" s="54">
        <f t="shared" si="74"/>
        <v>314</v>
      </c>
      <c r="B316" s="54" t="str">
        <f t="shared" si="60"/>
        <v/>
      </c>
      <c r="C316" s="54" t="str">
        <f t="shared" si="61"/>
        <v/>
      </c>
      <c r="D316" s="54">
        <f>VLOOKUP(F316&amp;G316,schermers!B:C,2,FALSE)</f>
        <v>113390</v>
      </c>
      <c r="E316" s="54">
        <f>VLOOKUP(P316&amp;Q316&amp;I316&amp;H316,wedstrijden!A:B,2,FALSE)</f>
        <v>110</v>
      </c>
      <c r="F316" s="41" t="s">
        <v>1268</v>
      </c>
      <c r="G316" s="41" t="s">
        <v>1269</v>
      </c>
      <c r="H316" s="41" t="s">
        <v>690</v>
      </c>
      <c r="I316" s="41" t="s">
        <v>504</v>
      </c>
      <c r="J316" s="63" t="s">
        <v>2673</v>
      </c>
      <c r="K316" s="16">
        <v>43360</v>
      </c>
      <c r="M316" s="8">
        <v>43360</v>
      </c>
      <c r="O316" s="54">
        <f>VLOOKUP(D316&amp;R316,Ranglijst!D:E,2,FALSE)</f>
        <v>1052</v>
      </c>
      <c r="P316" s="1" t="str">
        <f>VLOOKUP($D316,schermers!$C:$O,5,FALSE)</f>
        <v>Dames</v>
      </c>
      <c r="Q316" s="1" t="str">
        <f>VLOOKUP($D316,schermers!$C:$O,6,FALSE)</f>
        <v>Degen</v>
      </c>
      <c r="R316" s="1" t="str">
        <f>VLOOKUP(P316,lookups!A:B,2,FALSE)&amp;VLOOKUP(aanmeldingen!Q316,lookups!D:E,2,FALSE)&amp;VLOOKUP(I316,lookups!G:H,2,FALSE)</f>
        <v>DDS</v>
      </c>
      <c r="S316" s="1" t="str">
        <f>VLOOKUP(E316,wedstrijden!B:G,6,FALSE)</f>
        <v>EST</v>
      </c>
      <c r="T316" s="1" t="str">
        <f>VLOOKUP($D316,schermers!$C:$O,8,FALSE)</f>
        <v>FCA</v>
      </c>
      <c r="U316" s="1" t="str">
        <f>IFERROR(VLOOKUP($D316,schermers!$C:$O,13,FALSE),"-")</f>
        <v>FIE12081998002</v>
      </c>
      <c r="V316" s="15">
        <f>IFERROR(VLOOKUP(E316,wedstrijden!B:H,7,FALSE),0)</f>
        <v>43413</v>
      </c>
      <c r="W316" s="15">
        <f>IFERROR(VLOOKUP(E316,wedstrijden!B:I,8,FALSE),0)</f>
        <v>43414</v>
      </c>
      <c r="X316" s="94">
        <f>IF(ISERROR(VLOOKUP(I316,lookups!G:I,3,FALSE)),0,IF(VLOOKUP(I316,lookups!G:I,3,FALSE)=0,0,VLOOKUP(I316,lookups!G:I,3,FALSE)))</f>
        <v>1000</v>
      </c>
      <c r="Y316" s="54">
        <f t="shared" si="62"/>
        <v>999999999</v>
      </c>
      <c r="Z316" s="54">
        <f t="shared" si="63"/>
        <v>999999999</v>
      </c>
      <c r="AA316" s="54" t="str">
        <f>IF(LEFT(J316,2)&lt;&gt;"ok","-",IF(M316&lt;&gt;"","-",VLOOKUP(P316&amp;Q316&amp;I316&amp;H316,wedstrijden!A:B,2,FALSE)))</f>
        <v>-</v>
      </c>
      <c r="AB316" s="54">
        <f t="shared" si="64"/>
        <v>0</v>
      </c>
      <c r="AC316" s="54">
        <f t="shared" si="65"/>
        <v>1</v>
      </c>
      <c r="AD316" s="54">
        <f t="shared" si="66"/>
        <v>0</v>
      </c>
      <c r="AE316" s="54">
        <f t="shared" si="67"/>
        <v>1</v>
      </c>
      <c r="AF316" s="54">
        <f t="shared" si="68"/>
        <v>0</v>
      </c>
      <c r="AG316" s="54">
        <f t="shared" si="69"/>
        <v>0</v>
      </c>
      <c r="AH316" s="54">
        <f t="shared" si="70"/>
        <v>0</v>
      </c>
      <c r="AI316" s="54">
        <f t="shared" si="71"/>
        <v>0</v>
      </c>
      <c r="AJ316" s="54">
        <f t="shared" si="72"/>
        <v>0</v>
      </c>
      <c r="AK316" s="54">
        <f t="shared" ca="1" si="73"/>
        <v>0</v>
      </c>
      <c r="AL316" s="1" t="str">
        <f>VLOOKUP(D316,schermers!C:T,16,FALSE)</f>
        <v>XXX</v>
      </c>
    </row>
    <row r="317" spans="1:38" x14ac:dyDescent="0.2">
      <c r="A317" s="54">
        <f t="shared" si="74"/>
        <v>315</v>
      </c>
      <c r="B317" s="54">
        <f t="shared" si="60"/>
        <v>143</v>
      </c>
      <c r="C317" s="54" t="str">
        <f t="shared" ca="1" si="61"/>
        <v/>
      </c>
      <c r="D317" s="54">
        <f>VLOOKUP(F317&amp;G317,schermers!B:C,2,FALSE)</f>
        <v>113390</v>
      </c>
      <c r="E317" s="54">
        <f>VLOOKUP(P317&amp;Q317&amp;I317&amp;H317,wedstrijden!A:B,2,FALSE)</f>
        <v>85</v>
      </c>
      <c r="F317" s="41" t="s">
        <v>1268</v>
      </c>
      <c r="G317" s="41" t="s">
        <v>1269</v>
      </c>
      <c r="H317" s="41" t="s">
        <v>2560</v>
      </c>
      <c r="I317" s="41" t="s">
        <v>936</v>
      </c>
      <c r="J317" s="63" t="s">
        <v>848</v>
      </c>
      <c r="K317" s="16">
        <v>43360</v>
      </c>
      <c r="L317" s="8">
        <v>43386</v>
      </c>
      <c r="O317" s="54">
        <f>VLOOKUP(D317&amp;R317,Ranglijst!D:E,2,FALSE)</f>
        <v>1052</v>
      </c>
      <c r="P317" s="1" t="str">
        <f>VLOOKUP($D317,schermers!$C:$O,5,FALSE)</f>
        <v>Dames</v>
      </c>
      <c r="Q317" s="1" t="str">
        <f>VLOOKUP($D317,schermers!$C:$O,6,FALSE)</f>
        <v>Degen</v>
      </c>
      <c r="R317" s="1" t="str">
        <f>VLOOKUP(P317,lookups!A:B,2,FALSE)&amp;VLOOKUP(aanmeldingen!Q317,lookups!D:E,2,FALSE)&amp;VLOOKUP(I317,lookups!G:H,2,FALSE)</f>
        <v>DDS</v>
      </c>
      <c r="S317" s="1" t="str">
        <f>VLOOKUP(E317,wedstrijden!B:G,6,FALSE)</f>
        <v>FRA</v>
      </c>
      <c r="T317" s="1" t="str">
        <f>VLOOKUP($D317,schermers!$C:$O,8,FALSE)</f>
        <v>FCA</v>
      </c>
      <c r="U317" s="1" t="str">
        <f>IFERROR(VLOOKUP($D317,schermers!$C:$O,13,FALSE),"-")</f>
        <v>FIE12081998002</v>
      </c>
      <c r="V317" s="15">
        <f>IFERROR(VLOOKUP(E317,wedstrijden!B:H,7,FALSE),0)</f>
        <v>43407</v>
      </c>
      <c r="W317" s="15">
        <f>IFERROR(VLOOKUP(E317,wedstrijden!B:I,8,FALSE),0)</f>
        <v>43408</v>
      </c>
      <c r="X317" s="94">
        <f>IF(ISERROR(VLOOKUP(I317,lookups!G:I,3,FALSE)),0,IF(VLOOKUP(I317,lookups!G:I,3,FALSE)=0,0,VLOOKUP(I317,lookups!G:I,3,FALSE)))</f>
        <v>0</v>
      </c>
      <c r="Y317" s="54">
        <f t="shared" ca="1" si="62"/>
        <v>999999999</v>
      </c>
      <c r="Z317" s="54">
        <f t="shared" si="63"/>
        <v>85113390</v>
      </c>
      <c r="AA317" s="54">
        <f>IF(LEFT(J317,2)&lt;&gt;"ok","-",IF(M317&lt;&gt;"","-",VLOOKUP(P317&amp;Q317&amp;I317&amp;H317,wedstrijden!A:B,2,FALSE)))</f>
        <v>85</v>
      </c>
      <c r="AB317" s="54">
        <f t="shared" ca="1" si="64"/>
        <v>0</v>
      </c>
      <c r="AC317" s="54">
        <f t="shared" si="65"/>
        <v>1</v>
      </c>
      <c r="AD317" s="54">
        <f t="shared" si="66"/>
        <v>1</v>
      </c>
      <c r="AE317" s="54">
        <f t="shared" si="67"/>
        <v>0</v>
      </c>
      <c r="AF317" s="54">
        <f t="shared" si="68"/>
        <v>1</v>
      </c>
      <c r="AG317" s="54">
        <f t="shared" si="69"/>
        <v>1</v>
      </c>
      <c r="AH317" s="54">
        <f t="shared" si="70"/>
        <v>1</v>
      </c>
      <c r="AI317" s="54">
        <f t="shared" si="71"/>
        <v>1</v>
      </c>
      <c r="AJ317" s="54">
        <f t="shared" si="72"/>
        <v>1</v>
      </c>
      <c r="AK317" s="54">
        <f t="shared" ca="1" si="73"/>
        <v>1</v>
      </c>
      <c r="AL317" s="1" t="str">
        <f>VLOOKUP(D317,schermers!C:T,16,FALSE)</f>
        <v>XXX</v>
      </c>
    </row>
    <row r="318" spans="1:38" x14ac:dyDescent="0.2">
      <c r="A318" s="54">
        <f t="shared" si="74"/>
        <v>316</v>
      </c>
      <c r="B318" s="54">
        <f t="shared" si="60"/>
        <v>116</v>
      </c>
      <c r="C318" s="54" t="str">
        <f t="shared" ca="1" si="61"/>
        <v/>
      </c>
      <c r="D318" s="54">
        <f>VLOOKUP(F318&amp;G318,schermers!B:C,2,FALSE)</f>
        <v>112104</v>
      </c>
      <c r="E318" s="54">
        <f>VLOOKUP(P318&amp;Q318&amp;I318&amp;H318,wedstrijden!A:B,2,FALSE)</f>
        <v>57</v>
      </c>
      <c r="F318" s="41" t="s">
        <v>1000</v>
      </c>
      <c r="G318" s="41" t="s">
        <v>925</v>
      </c>
      <c r="H318" s="41" t="s">
        <v>692</v>
      </c>
      <c r="I318" s="41" t="s">
        <v>1091</v>
      </c>
      <c r="J318" s="63" t="s">
        <v>848</v>
      </c>
      <c r="K318" s="16">
        <v>43355</v>
      </c>
      <c r="L318" s="53">
        <v>43373</v>
      </c>
      <c r="O318" s="54">
        <f>VLOOKUP(D318&amp;R318,Ranglijst!D:E,2,FALSE)</f>
        <v>2542</v>
      </c>
      <c r="P318" s="1" t="str">
        <f>VLOOKUP($D318,schermers!$C:$O,5,FALSE)</f>
        <v>Heren</v>
      </c>
      <c r="Q318" s="1" t="str">
        <f>VLOOKUP($D318,schermers!$C:$O,6,FALSE)</f>
        <v>Degen</v>
      </c>
      <c r="R318" s="1" t="str">
        <f>VLOOKUP(P318,lookups!A:B,2,FALSE)&amp;VLOOKUP(aanmeldingen!Q318,lookups!D:E,2,FALSE)&amp;VLOOKUP(I318,lookups!G:H,2,FALSE)</f>
        <v>HDS</v>
      </c>
      <c r="S318" s="1" t="str">
        <f>VLOOKUP(E318,wedstrijden!B:G,6,FALSE)</f>
        <v>CRO</v>
      </c>
      <c r="T318" s="1" t="str">
        <f>VLOOKUP($D318,schermers!$C:$O,8,FALSE)</f>
        <v>FCA</v>
      </c>
      <c r="U318" s="1" t="str">
        <f>IFERROR(VLOOKUP($D318,schermers!$C:$O,13,FALSE),"-")</f>
        <v>-</v>
      </c>
      <c r="V318" s="15">
        <f>IFERROR(VLOOKUP(E318,wedstrijden!B:H,7,FALSE),0)</f>
        <v>43386</v>
      </c>
      <c r="W318" s="15">
        <f>IFERROR(VLOOKUP(E318,wedstrijden!B:I,8,FALSE),0)</f>
        <v>43387</v>
      </c>
      <c r="X318" s="94">
        <f>IF(ISERROR(VLOOKUP(I318,lookups!G:I,3,FALSE)),0,IF(VLOOKUP(I318,lookups!G:I,3,FALSE)=0,0,VLOOKUP(I318,lookups!G:I,3,FALSE)))</f>
        <v>500</v>
      </c>
      <c r="Y318" s="54">
        <f t="shared" ca="1" si="62"/>
        <v>999999999</v>
      </c>
      <c r="Z318" s="54">
        <f t="shared" si="63"/>
        <v>57112104</v>
      </c>
      <c r="AA318" s="54">
        <f>IF(LEFT(J318,2)&lt;&gt;"ok","-",IF(M318&lt;&gt;"","-",VLOOKUP(P318&amp;Q318&amp;I318&amp;H318,wedstrijden!A:B,2,FALSE)))</f>
        <v>57</v>
      </c>
      <c r="AB318" s="54">
        <f t="shared" ca="1" si="64"/>
        <v>0</v>
      </c>
      <c r="AC318" s="54">
        <f t="shared" si="65"/>
        <v>1</v>
      </c>
      <c r="AD318" s="54">
        <f t="shared" si="66"/>
        <v>1</v>
      </c>
      <c r="AE318" s="54">
        <f t="shared" si="67"/>
        <v>0</v>
      </c>
      <c r="AF318" s="54">
        <f t="shared" si="68"/>
        <v>1</v>
      </c>
      <c r="AG318" s="54">
        <f t="shared" si="69"/>
        <v>1</v>
      </c>
      <c r="AH318" s="54">
        <f t="shared" si="70"/>
        <v>1</v>
      </c>
      <c r="AI318" s="54">
        <f t="shared" si="71"/>
        <v>1</v>
      </c>
      <c r="AJ318" s="54">
        <f t="shared" si="72"/>
        <v>1</v>
      </c>
      <c r="AK318" s="54">
        <f t="shared" ca="1" si="73"/>
        <v>1</v>
      </c>
      <c r="AL318" s="1" t="str">
        <f>VLOOKUP(D318,schermers!C:T,16,FALSE)</f>
        <v>XXX</v>
      </c>
    </row>
    <row r="319" spans="1:38" x14ac:dyDescent="0.2">
      <c r="A319" s="54">
        <f t="shared" si="74"/>
        <v>317</v>
      </c>
      <c r="B319" s="54">
        <f t="shared" si="60"/>
        <v>125</v>
      </c>
      <c r="C319" s="54" t="str">
        <f t="shared" ca="1" si="61"/>
        <v/>
      </c>
      <c r="D319" s="54">
        <f>VLOOKUP(F319&amp;G319,schermers!B:C,2,FALSE)</f>
        <v>115371</v>
      </c>
      <c r="E319" s="54">
        <f>VLOOKUP(P319&amp;Q319&amp;I319&amp;H319,wedstrijden!A:B,2,FALSE)</f>
        <v>79</v>
      </c>
      <c r="F319" s="41" t="s">
        <v>2184</v>
      </c>
      <c r="G319" s="41" t="s">
        <v>274</v>
      </c>
      <c r="H319" s="41" t="s">
        <v>2587</v>
      </c>
      <c r="I319" s="41" t="s">
        <v>915</v>
      </c>
      <c r="J319" s="63" t="s">
        <v>848</v>
      </c>
      <c r="K319" s="16">
        <v>43360</v>
      </c>
      <c r="L319" s="53">
        <v>43373</v>
      </c>
      <c r="O319" s="54">
        <f>VLOOKUP(D319&amp;R319,Ranglijst!D:E,2,FALSE)</f>
        <v>2855</v>
      </c>
      <c r="P319" s="1" t="str">
        <f>VLOOKUP($D319,schermers!$C:$O,5,FALSE)</f>
        <v>Heren</v>
      </c>
      <c r="Q319" s="1" t="str">
        <f>VLOOKUP($D319,schermers!$C:$O,6,FALSE)</f>
        <v>Degen</v>
      </c>
      <c r="R319" s="1" t="str">
        <f>VLOOKUP(P319,lookups!A:B,2,FALSE)&amp;VLOOKUP(aanmeldingen!Q319,lookups!D:E,2,FALSE)&amp;VLOOKUP(I319,lookups!G:H,2,FALSE)</f>
        <v>HDC</v>
      </c>
      <c r="S319" s="1" t="str">
        <f>VLOOKUP(E319,wedstrijden!B:G,6,FALSE)</f>
        <v>AUT</v>
      </c>
      <c r="T319" s="1" t="str">
        <f>VLOOKUP($D319,schermers!$C:$O,8,FALSE)</f>
        <v>RS</v>
      </c>
      <c r="U319" s="1" t="str">
        <f>IFERROR(VLOOKUP($D319,schermers!$C:$O,13,FALSE),"-")</f>
        <v>-</v>
      </c>
      <c r="V319" s="15">
        <f>IFERROR(VLOOKUP(E319,wedstrijden!B:H,7,FALSE),0)</f>
        <v>43400</v>
      </c>
      <c r="W319" s="15">
        <f>IFERROR(VLOOKUP(E319,wedstrijden!B:I,8,FALSE),0)</f>
        <v>43401</v>
      </c>
      <c r="X319" s="94">
        <f>IF(ISERROR(VLOOKUP(I319,lookups!G:I,3,FALSE)),0,IF(VLOOKUP(I319,lookups!G:I,3,FALSE)=0,0,VLOOKUP(I319,lookups!G:I,3,FALSE)))</f>
        <v>500</v>
      </c>
      <c r="Y319" s="54">
        <f t="shared" ca="1" si="62"/>
        <v>999999999</v>
      </c>
      <c r="Z319" s="54">
        <f t="shared" si="63"/>
        <v>79115371</v>
      </c>
      <c r="AA319" s="54">
        <f>IF(LEFT(J319,2)&lt;&gt;"ok","-",IF(M319&lt;&gt;"","-",VLOOKUP(P319&amp;Q319&amp;I319&amp;H319,wedstrijden!A:B,2,FALSE)))</f>
        <v>79</v>
      </c>
      <c r="AB319" s="54">
        <f t="shared" ca="1" si="64"/>
        <v>0</v>
      </c>
      <c r="AC319" s="54">
        <f t="shared" si="65"/>
        <v>1</v>
      </c>
      <c r="AD319" s="54">
        <f t="shared" si="66"/>
        <v>1</v>
      </c>
      <c r="AE319" s="54">
        <f t="shared" si="67"/>
        <v>0</v>
      </c>
      <c r="AF319" s="54">
        <f t="shared" si="68"/>
        <v>1</v>
      </c>
      <c r="AG319" s="54">
        <f t="shared" si="69"/>
        <v>1</v>
      </c>
      <c r="AH319" s="54">
        <f t="shared" si="70"/>
        <v>1</v>
      </c>
      <c r="AI319" s="54">
        <f t="shared" si="71"/>
        <v>1</v>
      </c>
      <c r="AJ319" s="54">
        <f t="shared" si="72"/>
        <v>1</v>
      </c>
      <c r="AK319" s="54">
        <f t="shared" ca="1" si="73"/>
        <v>1</v>
      </c>
      <c r="AL319" s="1" t="str">
        <f>VLOOKUP(D319,schermers!C:T,16,FALSE)</f>
        <v>XXX</v>
      </c>
    </row>
    <row r="320" spans="1:38" x14ac:dyDescent="0.2">
      <c r="A320" s="54">
        <f t="shared" si="74"/>
        <v>318</v>
      </c>
      <c r="B320" s="54">
        <f t="shared" si="60"/>
        <v>301</v>
      </c>
      <c r="C320" s="54" t="str">
        <f t="shared" ca="1" si="61"/>
        <v/>
      </c>
      <c r="D320" s="54">
        <f>VLOOKUP(F320&amp;G320,schermers!B:C,2,FALSE)</f>
        <v>112948</v>
      </c>
      <c r="E320" s="54">
        <f>VLOOKUP(P320&amp;Q320&amp;I320&amp;H320,wedstrijden!A:B,2,FALSE)</f>
        <v>173</v>
      </c>
      <c r="F320" s="41" t="s">
        <v>1926</v>
      </c>
      <c r="G320" s="41" t="s">
        <v>307</v>
      </c>
      <c r="H320" s="41" t="s">
        <v>2568</v>
      </c>
      <c r="I320" s="41" t="s">
        <v>936</v>
      </c>
      <c r="J320" s="63" t="s">
        <v>848</v>
      </c>
      <c r="K320" s="16">
        <v>43362</v>
      </c>
      <c r="L320" s="8">
        <v>43408</v>
      </c>
      <c r="O320" s="54">
        <f>VLOOKUP(D320&amp;R320,Ranglijst!D:E,2,FALSE)</f>
        <v>660</v>
      </c>
      <c r="P320" s="1" t="str">
        <f>VLOOKUP($D320,schermers!$C:$O,5,FALSE)</f>
        <v>Heren</v>
      </c>
      <c r="Q320" s="1" t="str">
        <f>VLOOKUP($D320,schermers!$C:$O,6,FALSE)</f>
        <v>Floret</v>
      </c>
      <c r="R320" s="1" t="str">
        <f>VLOOKUP(P320,lookups!A:B,2,FALSE)&amp;VLOOKUP(aanmeldingen!Q320,lookups!D:E,2,FALSE)&amp;VLOOKUP(I320,lookups!G:H,2,FALSE)</f>
        <v>HFS</v>
      </c>
      <c r="S320" s="1" t="str">
        <f>VLOOKUP(E320,wedstrijden!B:G,6,FALSE)</f>
        <v>GER</v>
      </c>
      <c r="T320" s="1" t="str">
        <f>VLOOKUP($D320,schermers!$C:$O,8,FALSE)</f>
        <v>HS</v>
      </c>
      <c r="U320" s="1" t="str">
        <f>IFERROR(VLOOKUP($D320,schermers!$C:$O,13,FALSE),"-")</f>
        <v>FIE22032000000</v>
      </c>
      <c r="V320" s="15">
        <f>IFERROR(VLOOKUP(E320,wedstrijden!B:H,7,FALSE),0)</f>
        <v>43442</v>
      </c>
      <c r="W320" s="15">
        <f>IFERROR(VLOOKUP(E320,wedstrijden!B:I,8,FALSE),0)</f>
        <v>43443</v>
      </c>
      <c r="X320" s="94">
        <f>IF(ISERROR(VLOOKUP(I320,lookups!G:I,3,FALSE)),0,IF(VLOOKUP(I320,lookups!G:I,3,FALSE)=0,0,VLOOKUP(I320,lookups!G:I,3,FALSE)))</f>
        <v>0</v>
      </c>
      <c r="Y320" s="54">
        <f t="shared" ca="1" si="62"/>
        <v>999999999</v>
      </c>
      <c r="Z320" s="54">
        <f t="shared" si="63"/>
        <v>173112948</v>
      </c>
      <c r="AA320" s="54">
        <f>IF(LEFT(J320,2)&lt;&gt;"ok","-",IF(M320&lt;&gt;"","-",VLOOKUP(P320&amp;Q320&amp;I320&amp;H320,wedstrijden!A:B,2,FALSE)))</f>
        <v>173</v>
      </c>
      <c r="AB320" s="54">
        <f t="shared" ca="1" si="64"/>
        <v>0</v>
      </c>
      <c r="AC320" s="54">
        <f t="shared" si="65"/>
        <v>1</v>
      </c>
      <c r="AD320" s="54">
        <f t="shared" si="66"/>
        <v>1</v>
      </c>
      <c r="AE320" s="54">
        <f t="shared" si="67"/>
        <v>0</v>
      </c>
      <c r="AF320" s="54">
        <f t="shared" si="68"/>
        <v>1</v>
      </c>
      <c r="AG320" s="54">
        <f t="shared" si="69"/>
        <v>1</v>
      </c>
      <c r="AH320" s="54">
        <f t="shared" si="70"/>
        <v>1</v>
      </c>
      <c r="AI320" s="54">
        <f t="shared" si="71"/>
        <v>1</v>
      </c>
      <c r="AJ320" s="54">
        <f t="shared" si="72"/>
        <v>1</v>
      </c>
      <c r="AK320" s="54">
        <f t="shared" ca="1" si="73"/>
        <v>1</v>
      </c>
      <c r="AL320" s="1" t="str">
        <f>VLOOKUP(D320,schermers!C:T,16,FALSE)</f>
        <v>XXX</v>
      </c>
    </row>
    <row r="321" spans="1:38" x14ac:dyDescent="0.2">
      <c r="A321" s="54">
        <f t="shared" si="74"/>
        <v>319</v>
      </c>
      <c r="B321" s="54">
        <f t="shared" si="60"/>
        <v>293</v>
      </c>
      <c r="C321" s="54" t="str">
        <f t="shared" ca="1" si="61"/>
        <v/>
      </c>
      <c r="D321" s="54">
        <f>VLOOKUP(F321&amp;G321,schermers!B:C,2,FALSE)</f>
        <v>109655</v>
      </c>
      <c r="E321" s="54">
        <f>VLOOKUP(P321&amp;Q321&amp;I321&amp;H321,wedstrijden!A:B,2,FALSE)</f>
        <v>173</v>
      </c>
      <c r="F321" s="41" t="s">
        <v>1243</v>
      </c>
      <c r="G321" s="41" t="s">
        <v>844</v>
      </c>
      <c r="H321" s="41" t="s">
        <v>2568</v>
      </c>
      <c r="I321" s="41" t="s">
        <v>936</v>
      </c>
      <c r="J321" s="63" t="s">
        <v>848</v>
      </c>
      <c r="K321" s="16">
        <v>43362</v>
      </c>
      <c r="L321" s="8">
        <v>43408</v>
      </c>
      <c r="O321" s="54">
        <f>VLOOKUP(D321&amp;R321,Ranglijst!D:E,2,FALSE)</f>
        <v>2177</v>
      </c>
      <c r="P321" s="1" t="str">
        <f>VLOOKUP($D321,schermers!$C:$O,5,FALSE)</f>
        <v>Heren</v>
      </c>
      <c r="Q321" s="1" t="str">
        <f>VLOOKUP($D321,schermers!$C:$O,6,FALSE)</f>
        <v>Floret</v>
      </c>
      <c r="R321" s="1" t="str">
        <f>VLOOKUP(P321,lookups!A:B,2,FALSE)&amp;VLOOKUP(aanmeldingen!Q321,lookups!D:E,2,FALSE)&amp;VLOOKUP(I321,lookups!G:H,2,FALSE)</f>
        <v>HFS</v>
      </c>
      <c r="S321" s="1" t="str">
        <f>VLOOKUP(E321,wedstrijden!B:G,6,FALSE)</f>
        <v>GER</v>
      </c>
      <c r="T321" s="1" t="str">
        <f>VLOOKUP($D321,schermers!$C:$O,8,FALSE)</f>
        <v>HS</v>
      </c>
      <c r="U321" s="1" t="str">
        <f>IFERROR(VLOOKUP($D321,schermers!$C:$O,13,FALSE),"-")</f>
        <v>FIE01121997002</v>
      </c>
      <c r="V321" s="15">
        <f>IFERROR(VLOOKUP(E321,wedstrijden!B:H,7,FALSE),0)</f>
        <v>43442</v>
      </c>
      <c r="W321" s="15">
        <f>IFERROR(VLOOKUP(E321,wedstrijden!B:I,8,FALSE),0)</f>
        <v>43443</v>
      </c>
      <c r="X321" s="94">
        <f>IF(ISERROR(VLOOKUP(I321,lookups!G:I,3,FALSE)),0,IF(VLOOKUP(I321,lookups!G:I,3,FALSE)=0,0,VLOOKUP(I321,lookups!G:I,3,FALSE)))</f>
        <v>0</v>
      </c>
      <c r="Y321" s="54">
        <f t="shared" ca="1" si="62"/>
        <v>999999999</v>
      </c>
      <c r="Z321" s="54">
        <f t="shared" si="63"/>
        <v>173109655</v>
      </c>
      <c r="AA321" s="54">
        <f>IF(LEFT(J321,2)&lt;&gt;"ok","-",IF(M321&lt;&gt;"","-",VLOOKUP(P321&amp;Q321&amp;I321&amp;H321,wedstrijden!A:B,2,FALSE)))</f>
        <v>173</v>
      </c>
      <c r="AB321" s="54">
        <f t="shared" ca="1" si="64"/>
        <v>0</v>
      </c>
      <c r="AC321" s="54">
        <f t="shared" si="65"/>
        <v>1</v>
      </c>
      <c r="AD321" s="54">
        <f t="shared" si="66"/>
        <v>1</v>
      </c>
      <c r="AE321" s="54">
        <f t="shared" si="67"/>
        <v>0</v>
      </c>
      <c r="AF321" s="54">
        <f t="shared" si="68"/>
        <v>1</v>
      </c>
      <c r="AG321" s="54">
        <f t="shared" si="69"/>
        <v>1</v>
      </c>
      <c r="AH321" s="54">
        <f t="shared" si="70"/>
        <v>1</v>
      </c>
      <c r="AI321" s="54">
        <f t="shared" si="71"/>
        <v>1</v>
      </c>
      <c r="AJ321" s="54">
        <f t="shared" si="72"/>
        <v>1</v>
      </c>
      <c r="AK321" s="54">
        <f t="shared" ca="1" si="73"/>
        <v>1</v>
      </c>
      <c r="AL321" s="1" t="str">
        <f>VLOOKUP(D321,schermers!C:T,16,FALSE)</f>
        <v>XXX</v>
      </c>
    </row>
    <row r="322" spans="1:38" x14ac:dyDescent="0.2">
      <c r="A322" s="54">
        <f t="shared" si="74"/>
        <v>320</v>
      </c>
      <c r="B322" s="54">
        <f t="shared" si="60"/>
        <v>231</v>
      </c>
      <c r="C322" s="54" t="str">
        <f t="shared" ca="1" si="61"/>
        <v/>
      </c>
      <c r="D322" s="54">
        <f>VLOOKUP(F322&amp;G322,schermers!B:C,2,FALSE)</f>
        <v>114875</v>
      </c>
      <c r="E322" s="54">
        <f>VLOOKUP(P322&amp;Q322&amp;I322&amp;H322,wedstrijden!A:B,2,FALSE)</f>
        <v>144</v>
      </c>
      <c r="F322" s="41" t="s">
        <v>919</v>
      </c>
      <c r="G322" s="41" t="s">
        <v>2094</v>
      </c>
      <c r="H322" s="41" t="s">
        <v>497</v>
      </c>
      <c r="I322" s="41" t="s">
        <v>915</v>
      </c>
      <c r="J322" s="63" t="s">
        <v>848</v>
      </c>
      <c r="K322" s="16">
        <v>43362</v>
      </c>
      <c r="L322" s="8">
        <v>43386</v>
      </c>
      <c r="O322" s="54">
        <f>VLOOKUP(D322&amp;R322,Ranglijst!D:E,2,FALSE)</f>
        <v>1457</v>
      </c>
      <c r="P322" s="1" t="str">
        <f>VLOOKUP($D322,schermers!$C:$O,5,FALSE)</f>
        <v>Heren</v>
      </c>
      <c r="Q322" s="1" t="str">
        <f>VLOOKUP($D322,schermers!$C:$O,6,FALSE)</f>
        <v>Floret</v>
      </c>
      <c r="R322" s="1" t="str">
        <f>VLOOKUP(P322,lookups!A:B,2,FALSE)&amp;VLOOKUP(aanmeldingen!Q322,lookups!D:E,2,FALSE)&amp;VLOOKUP(I322,lookups!G:H,2,FALSE)</f>
        <v>HFC</v>
      </c>
      <c r="S322" s="1" t="str">
        <f>VLOOKUP(E322,wedstrijden!B:G,6,FALSE)</f>
        <v>AUT</v>
      </c>
      <c r="T322" s="1" t="str">
        <f>VLOOKUP($D322,schermers!$C:$O,8,FALSE)</f>
        <v>HS</v>
      </c>
      <c r="U322" s="1" t="str">
        <f>IFERROR(VLOOKUP($D322,schermers!$C:$O,13,FALSE),"-")</f>
        <v>FIE12022003000</v>
      </c>
      <c r="V322" s="15">
        <f>IFERROR(VLOOKUP(E322,wedstrijden!B:H,7,FALSE),0)</f>
        <v>43428</v>
      </c>
      <c r="W322" s="15">
        <f>IFERROR(VLOOKUP(E322,wedstrijden!B:I,8,FALSE),0)</f>
        <v>43429</v>
      </c>
      <c r="X322" s="94">
        <f>IF(ISERROR(VLOOKUP(I322,lookups!G:I,3,FALSE)),0,IF(VLOOKUP(I322,lookups!G:I,3,FALSE)=0,0,VLOOKUP(I322,lookups!G:I,3,FALSE)))</f>
        <v>500</v>
      </c>
      <c r="Y322" s="54">
        <f t="shared" ca="1" si="62"/>
        <v>999999999</v>
      </c>
      <c r="Z322" s="54">
        <f t="shared" si="63"/>
        <v>144114875</v>
      </c>
      <c r="AA322" s="54">
        <f>IF(LEFT(J322,2)&lt;&gt;"ok","-",IF(M322&lt;&gt;"","-",VLOOKUP(P322&amp;Q322&amp;I322&amp;H322,wedstrijden!A:B,2,FALSE)))</f>
        <v>144</v>
      </c>
      <c r="AB322" s="54">
        <f t="shared" ca="1" si="64"/>
        <v>0</v>
      </c>
      <c r="AC322" s="54">
        <f t="shared" si="65"/>
        <v>1</v>
      </c>
      <c r="AD322" s="54">
        <f t="shared" si="66"/>
        <v>1</v>
      </c>
      <c r="AE322" s="54">
        <f t="shared" si="67"/>
        <v>0</v>
      </c>
      <c r="AF322" s="54">
        <f t="shared" si="68"/>
        <v>1</v>
      </c>
      <c r="AG322" s="54">
        <f t="shared" si="69"/>
        <v>1</v>
      </c>
      <c r="AH322" s="54">
        <f t="shared" si="70"/>
        <v>1</v>
      </c>
      <c r="AI322" s="54">
        <f t="shared" si="71"/>
        <v>1</v>
      </c>
      <c r="AJ322" s="54">
        <f t="shared" si="72"/>
        <v>1</v>
      </c>
      <c r="AK322" s="54">
        <f t="shared" ca="1" si="73"/>
        <v>1</v>
      </c>
      <c r="AL322" s="1" t="str">
        <f>VLOOKUP(D322,schermers!C:T,16,FALSE)</f>
        <v>XXX</v>
      </c>
    </row>
    <row r="323" spans="1:38" x14ac:dyDescent="0.2">
      <c r="A323" s="54">
        <f t="shared" si="74"/>
        <v>321</v>
      </c>
      <c r="B323" s="54">
        <f t="shared" ref="B323:B386" si="75">IF(Z323&lt;&gt;999999999,RANK(Z323,$Z$3:$Z$1000,1),"")</f>
        <v>98</v>
      </c>
      <c r="C323" s="54" t="str">
        <f t="shared" ref="C323:C386" ca="1" si="76">IF(Y323&lt;&gt;999999999,RANK(Y323,$Y$3:$Y$1000,1),"")</f>
        <v/>
      </c>
      <c r="D323" s="54">
        <f>VLOOKUP(F323&amp;G323,schermers!B:C,2,FALSE)</f>
        <v>115468</v>
      </c>
      <c r="E323" s="54">
        <f>VLOOKUP(P323&amp;Q323&amp;I323&amp;H323,wedstrijden!A:B,2,FALSE)</f>
        <v>48</v>
      </c>
      <c r="F323" s="41" t="s">
        <v>1295</v>
      </c>
      <c r="G323" s="41" t="s">
        <v>1296</v>
      </c>
      <c r="H323" s="41" t="s">
        <v>2550</v>
      </c>
      <c r="I323" s="41" t="s">
        <v>915</v>
      </c>
      <c r="J323" s="63" t="s">
        <v>848</v>
      </c>
      <c r="K323" s="16">
        <v>43363</v>
      </c>
      <c r="L323" s="8">
        <v>43373</v>
      </c>
      <c r="O323" s="54">
        <f>VLOOKUP(D323&amp;R323,Ranglijst!D:E,2,FALSE)</f>
        <v>512</v>
      </c>
      <c r="P323" s="1" t="str">
        <f>VLOOKUP($D323,schermers!$C:$O,5,FALSE)</f>
        <v>Dames</v>
      </c>
      <c r="Q323" s="1" t="str">
        <f>VLOOKUP($D323,schermers!$C:$O,6,FALSE)</f>
        <v>Sabel</v>
      </c>
      <c r="R323" s="1" t="str">
        <f>VLOOKUP(P323,lookups!A:B,2,FALSE)&amp;VLOOKUP(aanmeldingen!Q323,lookups!D:E,2,FALSE)&amp;VLOOKUP(I323,lookups!G:H,2,FALSE)</f>
        <v>DSC</v>
      </c>
      <c r="S323" s="1" t="str">
        <f>VLOOKUP(E323,wedstrijden!B:G,6,FALSE)</f>
        <v>GBR</v>
      </c>
      <c r="T323" s="1" t="str">
        <f>VLOOKUP($D323,schermers!$C:$O,8,FALSE)</f>
        <v>PSV</v>
      </c>
      <c r="U323" s="1" t="str">
        <f>IFERROR(VLOOKUP($D323,schermers!$C:$O,13,FALSE),"-")</f>
        <v>-</v>
      </c>
      <c r="V323" s="15">
        <f>IFERROR(VLOOKUP(E323,wedstrijden!B:H,7,FALSE),0)</f>
        <v>43386</v>
      </c>
      <c r="W323" s="15">
        <f>IFERROR(VLOOKUP(E323,wedstrijden!B:I,8,FALSE),0)</f>
        <v>43387</v>
      </c>
      <c r="X323" s="94">
        <f>IF(ISERROR(VLOOKUP(I323,lookups!G:I,3,FALSE)),0,IF(VLOOKUP(I323,lookups!G:I,3,FALSE)=0,0,VLOOKUP(I323,lookups!G:I,3,FALSE)))</f>
        <v>500</v>
      </c>
      <c r="Y323" s="54">
        <f t="shared" ref="Y323:Y386" ca="1" si="77">IF(LEFT(J323,2)&lt;&gt;"ok",999999999,IF(M323&lt;&gt;"",999999999,IF(V323&gt;$Y$1,IFERROR(VALUE(E323&amp;D323),999999999),999999999)))</f>
        <v>999999999</v>
      </c>
      <c r="Z323" s="54">
        <f t="shared" ref="Z323:Z386" si="78">IF(LEFT(J323,2)&lt;&gt;"ok",999999999,IF(M323&lt;&gt;"",999999999,IFERROR(VALUE(E323&amp;D323),999999999)))</f>
        <v>48115468</v>
      </c>
      <c r="AA323" s="54">
        <f>IF(LEFT(J323,2)&lt;&gt;"ok","-",IF(M323&lt;&gt;"","-",VLOOKUP(P323&amp;Q323&amp;I323&amp;H323,wedstrijden!A:B,2,FALSE)))</f>
        <v>48</v>
      </c>
      <c r="AB323" s="54">
        <f t="shared" ref="AB323:AB386" ca="1" si="79">IF(Y323=999999999,0,COUNTIF(Y:Y,Y323))</f>
        <v>0</v>
      </c>
      <c r="AC323" s="54">
        <f t="shared" ref="AC323:AC386" si="80">IF(F323&lt;&gt;"",1,0)</f>
        <v>1</v>
      </c>
      <c r="AD323" s="54">
        <f t="shared" ref="AD323:AD386" si="81">IF(LEFT(J323,2)="ok",1,0)</f>
        <v>1</v>
      </c>
      <c r="AE323" s="54">
        <f t="shared" ref="AE323:AE386" si="82">IF(M323&lt;&gt;"",1,0)</f>
        <v>0</v>
      </c>
      <c r="AF323" s="54">
        <f t="shared" ref="AF323:AF386" si="83">IF(AND(L323&lt;&gt;"",N323=""),1,0)</f>
        <v>1</v>
      </c>
      <c r="AG323" s="54">
        <f t="shared" ref="AG323:AG386" si="84">IF(AND(LEFT(J323,2)="ok",H323&lt;&gt;"Amsterdam",OR(I323="WB Jun",I323="ECC",I323="U23",I323="SAT")),1,0)</f>
        <v>1</v>
      </c>
      <c r="AH323" s="54">
        <f t="shared" ref="AH323:AH386" si="85">IF(AG323=0,0,IF(M323="",1,IF(M323&lt;=V323-28,0,1)))</f>
        <v>1</v>
      </c>
      <c r="AI323" s="54">
        <f t="shared" ref="AI323:AI386" si="86">IF(AND(AH323=1,V323&gt;=41307),1,0)</f>
        <v>1</v>
      </c>
      <c r="AJ323" s="54">
        <f t="shared" ref="AJ323:AJ386" si="87">IF(AI323=0,0,IF(AND(AI323=1,M323&lt;&gt;"",V323&gt;=41294,V323&lt;=41322),0,1))</f>
        <v>1</v>
      </c>
      <c r="AK323" s="54">
        <f t="shared" ref="AK323:AK386" ca="1" si="88">IF(AND(AJ323=1,TODAY()&gt;V323-28),1,0)</f>
        <v>1</v>
      </c>
      <c r="AL323" s="1" t="str">
        <f>VLOOKUP(D323,schermers!C:T,16,FALSE)</f>
        <v>XXX</v>
      </c>
    </row>
    <row r="324" spans="1:38" x14ac:dyDescent="0.2">
      <c r="A324" s="54">
        <f t="shared" ref="A324:A387" si="89">A323+1</f>
        <v>322</v>
      </c>
      <c r="B324" s="54">
        <f t="shared" si="75"/>
        <v>101</v>
      </c>
      <c r="C324" s="54" t="str">
        <f t="shared" ca="1" si="76"/>
        <v/>
      </c>
      <c r="D324" s="54">
        <f>VLOOKUP(F324&amp;G324,schermers!B:C,2,FALSE)</f>
        <v>115468</v>
      </c>
      <c r="E324" s="54">
        <f>VLOOKUP(P324&amp;Q324&amp;I324&amp;H324,wedstrijden!A:B,2,FALSE)</f>
        <v>49</v>
      </c>
      <c r="F324" s="41" t="s">
        <v>1295</v>
      </c>
      <c r="G324" s="41" t="s">
        <v>1296</v>
      </c>
      <c r="H324" s="41" t="s">
        <v>2550</v>
      </c>
      <c r="I324" s="41" t="s">
        <v>934</v>
      </c>
      <c r="J324" s="63" t="s">
        <v>2763</v>
      </c>
      <c r="K324" s="16">
        <v>43363</v>
      </c>
      <c r="L324" s="8">
        <v>43373</v>
      </c>
      <c r="O324" s="54">
        <f>VLOOKUP(D324&amp;R324,Ranglijst!D:E,2,FALSE)</f>
        <v>512</v>
      </c>
      <c r="P324" s="1" t="str">
        <f>VLOOKUP($D324,schermers!$C:$O,5,FALSE)</f>
        <v>Dames</v>
      </c>
      <c r="Q324" s="1" t="str">
        <f>VLOOKUP($D324,schermers!$C:$O,6,FALSE)</f>
        <v>Sabel</v>
      </c>
      <c r="R324" s="1" t="str">
        <f>VLOOKUP(P324,lookups!A:B,2,FALSE)&amp;VLOOKUP(aanmeldingen!Q324,lookups!D:E,2,FALSE)&amp;VLOOKUP(I324,lookups!G:H,2,FALSE)</f>
        <v>DSC</v>
      </c>
      <c r="S324" s="1" t="str">
        <f>VLOOKUP(E324,wedstrijden!B:G,6,FALSE)</f>
        <v>GBR</v>
      </c>
      <c r="T324" s="1" t="str">
        <f>VLOOKUP($D324,schermers!$C:$O,8,FALSE)</f>
        <v>PSV</v>
      </c>
      <c r="U324" s="1" t="str">
        <f>IFERROR(VLOOKUP($D324,schermers!$C:$O,13,FALSE),"-")</f>
        <v>-</v>
      </c>
      <c r="V324" s="15">
        <f>IFERROR(VLOOKUP(E324,wedstrijden!B:H,7,FALSE),0)</f>
        <v>43386</v>
      </c>
      <c r="W324" s="15">
        <f>IFERROR(VLOOKUP(E324,wedstrijden!B:I,8,FALSE),0)</f>
        <v>43387</v>
      </c>
      <c r="X324" s="94">
        <f>IF(ISERROR(VLOOKUP(I324,lookups!G:I,3,FALSE)),0,IF(VLOOKUP(I324,lookups!G:I,3,FALSE)=0,0,VLOOKUP(I324,lookups!G:I,3,FALSE)))</f>
        <v>500</v>
      </c>
      <c r="Y324" s="54">
        <f t="shared" ca="1" si="77"/>
        <v>999999999</v>
      </c>
      <c r="Z324" s="54">
        <f t="shared" si="78"/>
        <v>49115468</v>
      </c>
      <c r="AA324" s="54">
        <f>IF(LEFT(J324,2)&lt;&gt;"ok","-",IF(M324&lt;&gt;"","-",VLOOKUP(P324&amp;Q324&amp;I324&amp;H324,wedstrijden!A:B,2,FALSE)))</f>
        <v>49</v>
      </c>
      <c r="AB324" s="54">
        <f t="shared" ca="1" si="79"/>
        <v>0</v>
      </c>
      <c r="AC324" s="54">
        <f t="shared" si="80"/>
        <v>1</v>
      </c>
      <c r="AD324" s="54">
        <f t="shared" si="81"/>
        <v>1</v>
      </c>
      <c r="AE324" s="54">
        <f t="shared" si="82"/>
        <v>0</v>
      </c>
      <c r="AF324" s="54">
        <f t="shared" si="83"/>
        <v>1</v>
      </c>
      <c r="AG324" s="54">
        <f t="shared" si="84"/>
        <v>0</v>
      </c>
      <c r="AH324" s="54">
        <f t="shared" si="85"/>
        <v>0</v>
      </c>
      <c r="AI324" s="54">
        <f t="shared" si="86"/>
        <v>0</v>
      </c>
      <c r="AJ324" s="54">
        <f t="shared" si="87"/>
        <v>0</v>
      </c>
      <c r="AK324" s="54">
        <f t="shared" ca="1" si="88"/>
        <v>0</v>
      </c>
      <c r="AL324" s="1" t="str">
        <f>VLOOKUP(D324,schermers!C:T,16,FALSE)</f>
        <v>XXX</v>
      </c>
    </row>
    <row r="325" spans="1:38" x14ac:dyDescent="0.2">
      <c r="A325" s="54">
        <f t="shared" si="89"/>
        <v>323</v>
      </c>
      <c r="B325" s="54">
        <f t="shared" si="75"/>
        <v>198</v>
      </c>
      <c r="C325" s="54" t="str">
        <f t="shared" ca="1" si="76"/>
        <v/>
      </c>
      <c r="D325" s="54">
        <f>VLOOKUP(F325&amp;G325,schermers!B:C,2,FALSE)</f>
        <v>115468</v>
      </c>
      <c r="E325" s="54">
        <f>VLOOKUP(P325&amp;Q325&amp;I325&amp;H325,wedstrijden!A:B,2,FALSE)</f>
        <v>126</v>
      </c>
      <c r="F325" s="41" t="s">
        <v>1295</v>
      </c>
      <c r="G325" s="41" t="s">
        <v>1296</v>
      </c>
      <c r="H325" s="41" t="s">
        <v>2590</v>
      </c>
      <c r="I325" s="41" t="s">
        <v>915</v>
      </c>
      <c r="J325" s="63" t="s">
        <v>848</v>
      </c>
      <c r="K325" s="16">
        <v>43363</v>
      </c>
      <c r="L325" s="8">
        <v>43386</v>
      </c>
      <c r="O325" s="54">
        <f>VLOOKUP(D325&amp;R325,Ranglijst!D:E,2,FALSE)</f>
        <v>512</v>
      </c>
      <c r="P325" s="1" t="str">
        <f>VLOOKUP($D325,schermers!$C:$O,5,FALSE)</f>
        <v>Dames</v>
      </c>
      <c r="Q325" s="1" t="str">
        <f>VLOOKUP($D325,schermers!$C:$O,6,FALSE)</f>
        <v>Sabel</v>
      </c>
      <c r="R325" s="1" t="str">
        <f>VLOOKUP(P325,lookups!A:B,2,FALSE)&amp;VLOOKUP(aanmeldingen!Q325,lookups!D:E,2,FALSE)&amp;VLOOKUP(I325,lookups!G:H,2,FALSE)</f>
        <v>DSC</v>
      </c>
      <c r="S325" s="1" t="str">
        <f>VLOOKUP(E325,wedstrijden!B:G,6,FALSE)</f>
        <v>BUL</v>
      </c>
      <c r="T325" s="1" t="str">
        <f>VLOOKUP($D325,schermers!$C:$O,8,FALSE)</f>
        <v>PSV</v>
      </c>
      <c r="U325" s="1" t="str">
        <f>IFERROR(VLOOKUP($D325,schermers!$C:$O,13,FALSE),"-")</f>
        <v>-</v>
      </c>
      <c r="V325" s="15">
        <f>IFERROR(VLOOKUP(E325,wedstrijden!B:H,7,FALSE),0)</f>
        <v>43421</v>
      </c>
      <c r="W325" s="15">
        <f>IFERROR(VLOOKUP(E325,wedstrijden!B:I,8,FALSE),0)</f>
        <v>43422</v>
      </c>
      <c r="X325" s="94">
        <f>IF(ISERROR(VLOOKUP(I325,lookups!G:I,3,FALSE)),0,IF(VLOOKUP(I325,lookups!G:I,3,FALSE)=0,0,VLOOKUP(I325,lookups!G:I,3,FALSE)))</f>
        <v>500</v>
      </c>
      <c r="Y325" s="54">
        <f t="shared" ca="1" si="77"/>
        <v>999999999</v>
      </c>
      <c r="Z325" s="54">
        <f t="shared" si="78"/>
        <v>126115468</v>
      </c>
      <c r="AA325" s="54">
        <f>IF(LEFT(J325,2)&lt;&gt;"ok","-",IF(M325&lt;&gt;"","-",VLOOKUP(P325&amp;Q325&amp;I325&amp;H325,wedstrijden!A:B,2,FALSE)))</f>
        <v>126</v>
      </c>
      <c r="AB325" s="54">
        <f t="shared" ca="1" si="79"/>
        <v>0</v>
      </c>
      <c r="AC325" s="54">
        <f t="shared" si="80"/>
        <v>1</v>
      </c>
      <c r="AD325" s="54">
        <f t="shared" si="81"/>
        <v>1</v>
      </c>
      <c r="AE325" s="54">
        <f t="shared" si="82"/>
        <v>0</v>
      </c>
      <c r="AF325" s="54">
        <f t="shared" si="83"/>
        <v>1</v>
      </c>
      <c r="AG325" s="54">
        <f t="shared" si="84"/>
        <v>1</v>
      </c>
      <c r="AH325" s="54">
        <f t="shared" si="85"/>
        <v>1</v>
      </c>
      <c r="AI325" s="54">
        <f t="shared" si="86"/>
        <v>1</v>
      </c>
      <c r="AJ325" s="54">
        <f t="shared" si="87"/>
        <v>1</v>
      </c>
      <c r="AK325" s="54">
        <f t="shared" ca="1" si="88"/>
        <v>1</v>
      </c>
      <c r="AL325" s="1" t="str">
        <f>VLOOKUP(D325,schermers!C:T,16,FALSE)</f>
        <v>XXX</v>
      </c>
    </row>
    <row r="326" spans="1:38" x14ac:dyDescent="0.2">
      <c r="A326" s="54">
        <f t="shared" si="89"/>
        <v>324</v>
      </c>
      <c r="B326" s="54">
        <f t="shared" si="75"/>
        <v>265</v>
      </c>
      <c r="C326" s="54" t="str">
        <f t="shared" ca="1" si="76"/>
        <v/>
      </c>
      <c r="D326" s="54">
        <f>VLOOKUP(F326&amp;G326,schermers!B:C,2,FALSE)</f>
        <v>115468</v>
      </c>
      <c r="E326" s="54">
        <f>VLOOKUP(P326&amp;Q326&amp;I326&amp;H326,wedstrijden!A:B,2,FALSE)</f>
        <v>158</v>
      </c>
      <c r="F326" s="41" t="s">
        <v>1295</v>
      </c>
      <c r="G326" s="41" t="s">
        <v>1296</v>
      </c>
      <c r="H326" s="41" t="s">
        <v>2591</v>
      </c>
      <c r="I326" s="41" t="s">
        <v>915</v>
      </c>
      <c r="J326" s="63" t="s">
        <v>848</v>
      </c>
      <c r="K326" s="16">
        <v>43363</v>
      </c>
      <c r="L326" s="8">
        <v>43408</v>
      </c>
      <c r="O326" s="54">
        <f>VLOOKUP(D326&amp;R326,Ranglijst!D:E,2,FALSE)</f>
        <v>512</v>
      </c>
      <c r="P326" s="1" t="str">
        <f>VLOOKUP($D326,schermers!$C:$O,5,FALSE)</f>
        <v>Dames</v>
      </c>
      <c r="Q326" s="1" t="str">
        <f>VLOOKUP($D326,schermers!$C:$O,6,FALSE)</f>
        <v>Sabel</v>
      </c>
      <c r="R326" s="1" t="str">
        <f>VLOOKUP(P326,lookups!A:B,2,FALSE)&amp;VLOOKUP(aanmeldingen!Q326,lookups!D:E,2,FALSE)&amp;VLOOKUP(I326,lookups!G:H,2,FALSE)</f>
        <v>DSC</v>
      </c>
      <c r="S326" s="1" t="str">
        <f>VLOOKUP(E326,wedstrijden!B:G,6,FALSE)</f>
        <v>GER</v>
      </c>
      <c r="T326" s="1" t="str">
        <f>VLOOKUP($D326,schermers!$C:$O,8,FALSE)</f>
        <v>PSV</v>
      </c>
      <c r="U326" s="1" t="str">
        <f>IFERROR(VLOOKUP($D326,schermers!$C:$O,13,FALSE),"-")</f>
        <v>-</v>
      </c>
      <c r="V326" s="15">
        <f>IFERROR(VLOOKUP(E326,wedstrijden!B:H,7,FALSE),0)</f>
        <v>43435</v>
      </c>
      <c r="W326" s="15">
        <f>IFERROR(VLOOKUP(E326,wedstrijden!B:I,8,FALSE),0)</f>
        <v>43436</v>
      </c>
      <c r="X326" s="94">
        <f>IF(ISERROR(VLOOKUP(I326,lookups!G:I,3,FALSE)),0,IF(VLOOKUP(I326,lookups!G:I,3,FALSE)=0,0,VLOOKUP(I326,lookups!G:I,3,FALSE)))</f>
        <v>500</v>
      </c>
      <c r="Y326" s="54">
        <f t="shared" ca="1" si="77"/>
        <v>999999999</v>
      </c>
      <c r="Z326" s="54">
        <f t="shared" si="78"/>
        <v>158115468</v>
      </c>
      <c r="AA326" s="54">
        <f>IF(LEFT(J326,2)&lt;&gt;"ok","-",IF(M326&lt;&gt;"","-",VLOOKUP(P326&amp;Q326&amp;I326&amp;H326,wedstrijden!A:B,2,FALSE)))</f>
        <v>158</v>
      </c>
      <c r="AB326" s="54">
        <f t="shared" ca="1" si="79"/>
        <v>0</v>
      </c>
      <c r="AC326" s="54">
        <f t="shared" si="80"/>
        <v>1</v>
      </c>
      <c r="AD326" s="54">
        <f t="shared" si="81"/>
        <v>1</v>
      </c>
      <c r="AE326" s="54">
        <f t="shared" si="82"/>
        <v>0</v>
      </c>
      <c r="AF326" s="54">
        <f t="shared" si="83"/>
        <v>1</v>
      </c>
      <c r="AG326" s="54">
        <f t="shared" si="84"/>
        <v>1</v>
      </c>
      <c r="AH326" s="54">
        <f t="shared" si="85"/>
        <v>1</v>
      </c>
      <c r="AI326" s="54">
        <f t="shared" si="86"/>
        <v>1</v>
      </c>
      <c r="AJ326" s="54">
        <f t="shared" si="87"/>
        <v>1</v>
      </c>
      <c r="AK326" s="54">
        <f t="shared" ca="1" si="88"/>
        <v>1</v>
      </c>
      <c r="AL326" s="1" t="str">
        <f>VLOOKUP(D326,schermers!C:T,16,FALSE)</f>
        <v>XXX</v>
      </c>
    </row>
    <row r="327" spans="1:38" x14ac:dyDescent="0.2">
      <c r="A327" s="54">
        <f t="shared" si="89"/>
        <v>325</v>
      </c>
      <c r="B327" s="54">
        <f t="shared" si="75"/>
        <v>268</v>
      </c>
      <c r="C327" s="54" t="str">
        <f t="shared" ca="1" si="76"/>
        <v/>
      </c>
      <c r="D327" s="54">
        <f>VLOOKUP(F327&amp;G327,schermers!B:C,2,FALSE)</f>
        <v>115468</v>
      </c>
      <c r="E327" s="54">
        <f>VLOOKUP(P327&amp;Q327&amp;I327&amp;H327,wedstrijden!A:B,2,FALSE)</f>
        <v>159</v>
      </c>
      <c r="F327" s="41" t="s">
        <v>1295</v>
      </c>
      <c r="G327" s="41" t="s">
        <v>1296</v>
      </c>
      <c r="H327" s="41" t="s">
        <v>2591</v>
      </c>
      <c r="I327" s="41" t="s">
        <v>934</v>
      </c>
      <c r="J327" s="63" t="s">
        <v>848</v>
      </c>
      <c r="K327" s="16">
        <v>43363</v>
      </c>
      <c r="L327" s="8">
        <v>43408</v>
      </c>
      <c r="O327" s="54">
        <f>VLOOKUP(D327&amp;R327,Ranglijst!D:E,2,FALSE)</f>
        <v>512</v>
      </c>
      <c r="P327" s="1" t="str">
        <f>VLOOKUP($D327,schermers!$C:$O,5,FALSE)</f>
        <v>Dames</v>
      </c>
      <c r="Q327" s="1" t="str">
        <f>VLOOKUP($D327,schermers!$C:$O,6,FALSE)</f>
        <v>Sabel</v>
      </c>
      <c r="R327" s="1" t="str">
        <f>VLOOKUP(P327,lookups!A:B,2,FALSE)&amp;VLOOKUP(aanmeldingen!Q327,lookups!D:E,2,FALSE)&amp;VLOOKUP(I327,lookups!G:H,2,FALSE)</f>
        <v>DSC</v>
      </c>
      <c r="S327" s="1" t="str">
        <f>VLOOKUP(E327,wedstrijden!B:G,6,FALSE)</f>
        <v>GER</v>
      </c>
      <c r="T327" s="1" t="str">
        <f>VLOOKUP($D327,schermers!$C:$O,8,FALSE)</f>
        <v>PSV</v>
      </c>
      <c r="U327" s="1" t="str">
        <f>IFERROR(VLOOKUP($D327,schermers!$C:$O,13,FALSE),"-")</f>
        <v>-</v>
      </c>
      <c r="V327" s="15">
        <f>IFERROR(VLOOKUP(E327,wedstrijden!B:H,7,FALSE),0)</f>
        <v>43435</v>
      </c>
      <c r="W327" s="15">
        <f>IFERROR(VLOOKUP(E327,wedstrijden!B:I,8,FALSE),0)</f>
        <v>43436</v>
      </c>
      <c r="X327" s="94">
        <f>IF(ISERROR(VLOOKUP(I327,lookups!G:I,3,FALSE)),0,IF(VLOOKUP(I327,lookups!G:I,3,FALSE)=0,0,VLOOKUP(I327,lookups!G:I,3,FALSE)))</f>
        <v>500</v>
      </c>
      <c r="Y327" s="54">
        <f t="shared" ca="1" si="77"/>
        <v>999999999</v>
      </c>
      <c r="Z327" s="54">
        <f t="shared" si="78"/>
        <v>159115468</v>
      </c>
      <c r="AA327" s="54">
        <f>IF(LEFT(J327,2)&lt;&gt;"ok","-",IF(M327&lt;&gt;"","-",VLOOKUP(P327&amp;Q327&amp;I327&amp;H327,wedstrijden!A:B,2,FALSE)))</f>
        <v>159</v>
      </c>
      <c r="AB327" s="54">
        <f t="shared" ca="1" si="79"/>
        <v>0</v>
      </c>
      <c r="AC327" s="54">
        <f t="shared" si="80"/>
        <v>1</v>
      </c>
      <c r="AD327" s="54">
        <f t="shared" si="81"/>
        <v>1</v>
      </c>
      <c r="AE327" s="54">
        <f t="shared" si="82"/>
        <v>0</v>
      </c>
      <c r="AF327" s="54">
        <f t="shared" si="83"/>
        <v>1</v>
      </c>
      <c r="AG327" s="54">
        <f t="shared" si="84"/>
        <v>0</v>
      </c>
      <c r="AH327" s="54">
        <f t="shared" si="85"/>
        <v>0</v>
      </c>
      <c r="AI327" s="54">
        <f t="shared" si="86"/>
        <v>0</v>
      </c>
      <c r="AJ327" s="54">
        <f t="shared" si="87"/>
        <v>0</v>
      </c>
      <c r="AK327" s="54">
        <f t="shared" ca="1" si="88"/>
        <v>0</v>
      </c>
      <c r="AL327" s="1" t="str">
        <f>VLOOKUP(D327,schermers!C:T,16,FALSE)</f>
        <v>XXX</v>
      </c>
    </row>
    <row r="328" spans="1:38" x14ac:dyDescent="0.2">
      <c r="A328" s="54">
        <f t="shared" si="89"/>
        <v>326</v>
      </c>
      <c r="B328" s="54">
        <f t="shared" si="75"/>
        <v>382</v>
      </c>
      <c r="C328" s="54" t="str">
        <f t="shared" ca="1" si="76"/>
        <v/>
      </c>
      <c r="D328" s="54">
        <f>VLOOKUP(F328&amp;G328,schermers!B:C,2,FALSE)</f>
        <v>115468</v>
      </c>
      <c r="E328" s="54">
        <f>VLOOKUP(P328&amp;Q328&amp;I328&amp;H328,wedstrijden!A:B,2,FALSE)</f>
        <v>212</v>
      </c>
      <c r="F328" s="41" t="s">
        <v>1295</v>
      </c>
      <c r="G328" s="41" t="s">
        <v>1296</v>
      </c>
      <c r="H328" s="41" t="s">
        <v>2592</v>
      </c>
      <c r="I328" s="41" t="s">
        <v>915</v>
      </c>
      <c r="J328" s="63" t="s">
        <v>848</v>
      </c>
      <c r="K328" s="16">
        <v>43363</v>
      </c>
      <c r="L328" s="8">
        <v>43440</v>
      </c>
      <c r="O328" s="54">
        <f>VLOOKUP(D328&amp;R328,Ranglijst!D:E,2,FALSE)</f>
        <v>512</v>
      </c>
      <c r="P328" s="1" t="str">
        <f>VLOOKUP($D328,schermers!$C:$O,5,FALSE)</f>
        <v>Dames</v>
      </c>
      <c r="Q328" s="1" t="str">
        <f>VLOOKUP($D328,schermers!$C:$O,6,FALSE)</f>
        <v>Sabel</v>
      </c>
      <c r="R328" s="1" t="str">
        <f>VLOOKUP(P328,lookups!A:B,2,FALSE)&amp;VLOOKUP(aanmeldingen!Q328,lookups!D:E,2,FALSE)&amp;VLOOKUP(I328,lookups!G:H,2,FALSE)</f>
        <v>DSC</v>
      </c>
      <c r="S328" s="1" t="str">
        <f>VLOOKUP(E328,wedstrijden!B:G,6,FALSE)</f>
        <v>FRA</v>
      </c>
      <c r="T328" s="1" t="str">
        <f>VLOOKUP($D328,schermers!$C:$O,8,FALSE)</f>
        <v>PSV</v>
      </c>
      <c r="U328" s="1" t="str">
        <f>IFERROR(VLOOKUP($D328,schermers!$C:$O,13,FALSE),"-")</f>
        <v>-</v>
      </c>
      <c r="V328" s="15">
        <f>IFERROR(VLOOKUP(E328,wedstrijden!B:H,7,FALSE),0)</f>
        <v>43477</v>
      </c>
      <c r="W328" s="15">
        <f>IFERROR(VLOOKUP(E328,wedstrijden!B:I,8,FALSE),0)</f>
        <v>43478</v>
      </c>
      <c r="X328" s="94">
        <f>IF(ISERROR(VLOOKUP(I328,lookups!G:I,3,FALSE)),0,IF(VLOOKUP(I328,lookups!G:I,3,FALSE)=0,0,VLOOKUP(I328,lookups!G:I,3,FALSE)))</f>
        <v>500</v>
      </c>
      <c r="Y328" s="54">
        <f t="shared" ca="1" si="77"/>
        <v>999999999</v>
      </c>
      <c r="Z328" s="54">
        <f t="shared" si="78"/>
        <v>212115468</v>
      </c>
      <c r="AA328" s="54">
        <f>IF(LEFT(J328,2)&lt;&gt;"ok","-",IF(M328&lt;&gt;"","-",VLOOKUP(P328&amp;Q328&amp;I328&amp;H328,wedstrijden!A:B,2,FALSE)))</f>
        <v>212</v>
      </c>
      <c r="AB328" s="54">
        <f t="shared" ca="1" si="79"/>
        <v>0</v>
      </c>
      <c r="AC328" s="54">
        <f t="shared" si="80"/>
        <v>1</v>
      </c>
      <c r="AD328" s="54">
        <f t="shared" si="81"/>
        <v>1</v>
      </c>
      <c r="AE328" s="54">
        <f t="shared" si="82"/>
        <v>0</v>
      </c>
      <c r="AF328" s="54">
        <f t="shared" si="83"/>
        <v>1</v>
      </c>
      <c r="AG328" s="54">
        <f t="shared" si="84"/>
        <v>1</v>
      </c>
      <c r="AH328" s="54">
        <f t="shared" si="85"/>
        <v>1</v>
      </c>
      <c r="AI328" s="54">
        <f t="shared" si="86"/>
        <v>1</v>
      </c>
      <c r="AJ328" s="54">
        <f t="shared" si="87"/>
        <v>1</v>
      </c>
      <c r="AK328" s="54">
        <f t="shared" ca="1" si="88"/>
        <v>1</v>
      </c>
      <c r="AL328" s="1" t="str">
        <f>VLOOKUP(D328,schermers!C:T,16,FALSE)</f>
        <v>XXX</v>
      </c>
    </row>
    <row r="329" spans="1:38" x14ac:dyDescent="0.2">
      <c r="A329" s="54">
        <f t="shared" si="89"/>
        <v>327</v>
      </c>
      <c r="B329" s="54" t="str">
        <f t="shared" si="75"/>
        <v/>
      </c>
      <c r="C329" s="54" t="str">
        <f t="shared" si="76"/>
        <v/>
      </c>
      <c r="D329" s="54">
        <f>VLOOKUP(F329&amp;G329,schermers!B:C,2,FALSE)</f>
        <v>115468</v>
      </c>
      <c r="E329" s="54">
        <f>VLOOKUP(P329&amp;Q329&amp;I329&amp;H329,wedstrijden!A:B,2,FALSE)</f>
        <v>242</v>
      </c>
      <c r="F329" s="41" t="s">
        <v>1295</v>
      </c>
      <c r="G329" s="41" t="s">
        <v>1296</v>
      </c>
      <c r="H329" s="41" t="s">
        <v>497</v>
      </c>
      <c r="I329" s="41" t="s">
        <v>915</v>
      </c>
      <c r="J329" s="63" t="s">
        <v>848</v>
      </c>
      <c r="K329" s="16">
        <v>43363</v>
      </c>
      <c r="L329" s="8">
        <v>43440</v>
      </c>
      <c r="M329" s="8">
        <v>43478</v>
      </c>
      <c r="N329" s="8">
        <v>43478</v>
      </c>
      <c r="O329" s="54">
        <f>VLOOKUP(D329&amp;R329,Ranglijst!D:E,2,FALSE)</f>
        <v>512</v>
      </c>
      <c r="P329" s="1" t="str">
        <f>VLOOKUP($D329,schermers!$C:$O,5,FALSE)</f>
        <v>Dames</v>
      </c>
      <c r="Q329" s="1" t="str">
        <f>VLOOKUP($D329,schermers!$C:$O,6,FALSE)</f>
        <v>Sabel</v>
      </c>
      <c r="R329" s="1" t="str">
        <f>VLOOKUP(P329,lookups!A:B,2,FALSE)&amp;VLOOKUP(aanmeldingen!Q329,lookups!D:E,2,FALSE)&amp;VLOOKUP(I329,lookups!G:H,2,FALSE)</f>
        <v>DSC</v>
      </c>
      <c r="S329" s="1" t="str">
        <f>VLOOKUP(E329,wedstrijden!B:G,6,FALSE)</f>
        <v>AUT</v>
      </c>
      <c r="T329" s="1" t="str">
        <f>VLOOKUP($D329,schermers!$C:$O,8,FALSE)</f>
        <v>PSV</v>
      </c>
      <c r="U329" s="1" t="str">
        <f>IFERROR(VLOOKUP($D329,schermers!$C:$O,13,FALSE),"-")</f>
        <v>-</v>
      </c>
      <c r="V329" s="15">
        <f>IFERROR(VLOOKUP(E329,wedstrijden!B:H,7,FALSE),0)</f>
        <v>43491</v>
      </c>
      <c r="W329" s="15">
        <f>IFERROR(VLOOKUP(E329,wedstrijden!B:I,8,FALSE),0)</f>
        <v>43492</v>
      </c>
      <c r="X329" s="94">
        <f>IF(ISERROR(VLOOKUP(I329,lookups!G:I,3,FALSE)),0,IF(VLOOKUP(I329,lookups!G:I,3,FALSE)=0,0,VLOOKUP(I329,lookups!G:I,3,FALSE)))</f>
        <v>500</v>
      </c>
      <c r="Y329" s="54">
        <f t="shared" si="77"/>
        <v>999999999</v>
      </c>
      <c r="Z329" s="54">
        <f t="shared" si="78"/>
        <v>999999999</v>
      </c>
      <c r="AA329" s="54" t="str">
        <f>IF(LEFT(J329,2)&lt;&gt;"ok","-",IF(M329&lt;&gt;"","-",VLOOKUP(P329&amp;Q329&amp;I329&amp;H329,wedstrijden!A:B,2,FALSE)))</f>
        <v>-</v>
      </c>
      <c r="AB329" s="54">
        <f t="shared" si="79"/>
        <v>0</v>
      </c>
      <c r="AC329" s="54">
        <f t="shared" si="80"/>
        <v>1</v>
      </c>
      <c r="AD329" s="54">
        <f t="shared" si="81"/>
        <v>1</v>
      </c>
      <c r="AE329" s="54">
        <f t="shared" si="82"/>
        <v>1</v>
      </c>
      <c r="AF329" s="54">
        <f t="shared" si="83"/>
        <v>0</v>
      </c>
      <c r="AG329" s="54">
        <f t="shared" si="84"/>
        <v>1</v>
      </c>
      <c r="AH329" s="54">
        <f t="shared" si="85"/>
        <v>1</v>
      </c>
      <c r="AI329" s="54">
        <f t="shared" si="86"/>
        <v>1</v>
      </c>
      <c r="AJ329" s="54">
        <f t="shared" si="87"/>
        <v>1</v>
      </c>
      <c r="AK329" s="54">
        <f t="shared" ca="1" si="88"/>
        <v>1</v>
      </c>
      <c r="AL329" s="1" t="str">
        <f>VLOOKUP(D329,schermers!C:T,16,FALSE)</f>
        <v>XXX</v>
      </c>
    </row>
    <row r="330" spans="1:38" x14ac:dyDescent="0.2">
      <c r="A330" s="54">
        <f t="shared" si="89"/>
        <v>328</v>
      </c>
      <c r="B330" s="54">
        <f t="shared" si="75"/>
        <v>591</v>
      </c>
      <c r="C330" s="54" t="str">
        <f t="shared" ca="1" si="76"/>
        <v/>
      </c>
      <c r="D330" s="54">
        <f>VLOOKUP(F330&amp;G330,schermers!B:C,2,FALSE)</f>
        <v>115468</v>
      </c>
      <c r="E330" s="54">
        <f>VLOOKUP(P330&amp;Q330&amp;I330&amp;H330,wedstrijden!A:B,2,FALSE)</f>
        <v>334</v>
      </c>
      <c r="F330" s="41" t="s">
        <v>1295</v>
      </c>
      <c r="G330" s="41" t="s">
        <v>1296</v>
      </c>
      <c r="H330" s="41" t="s">
        <v>2565</v>
      </c>
      <c r="I330" s="41" t="s">
        <v>936</v>
      </c>
      <c r="J330" s="63" t="s">
        <v>848</v>
      </c>
      <c r="K330" s="16">
        <v>43363</v>
      </c>
      <c r="L330" s="8">
        <v>43513</v>
      </c>
      <c r="O330" s="54" t="e">
        <f>VLOOKUP(D330&amp;R330,Ranglijst!D:E,2,FALSE)</f>
        <v>#N/A</v>
      </c>
      <c r="P330" s="1" t="str">
        <f>VLOOKUP($D330,schermers!$C:$O,5,FALSE)</f>
        <v>Dames</v>
      </c>
      <c r="Q330" s="1" t="str">
        <f>VLOOKUP($D330,schermers!$C:$O,6,FALSE)</f>
        <v>Sabel</v>
      </c>
      <c r="R330" s="1" t="str">
        <f>VLOOKUP(P330,lookups!A:B,2,FALSE)&amp;VLOOKUP(aanmeldingen!Q330,lookups!D:E,2,FALSE)&amp;VLOOKUP(I330,lookups!G:H,2,FALSE)</f>
        <v>DSS</v>
      </c>
      <c r="S330" s="1" t="str">
        <f>VLOOKUP(E330,wedstrijden!B:G,6,FALSE)</f>
        <v>FRA</v>
      </c>
      <c r="T330" s="1" t="str">
        <f>VLOOKUP($D330,schermers!$C:$O,8,FALSE)</f>
        <v>PSV</v>
      </c>
      <c r="U330" s="1" t="str">
        <f>IFERROR(VLOOKUP($D330,schermers!$C:$O,13,FALSE),"-")</f>
        <v>-</v>
      </c>
      <c r="V330" s="15">
        <f>IFERROR(VLOOKUP(E330,wedstrijden!B:H,7,FALSE),0)</f>
        <v>43540</v>
      </c>
      <c r="W330" s="15">
        <f>IFERROR(VLOOKUP(E330,wedstrijden!B:I,8,FALSE),0)</f>
        <v>43541</v>
      </c>
      <c r="X330" s="94">
        <f>IF(ISERROR(VLOOKUP(I330,lookups!G:I,3,FALSE)),0,IF(VLOOKUP(I330,lookups!G:I,3,FALSE)=0,0,VLOOKUP(I330,lookups!G:I,3,FALSE)))</f>
        <v>0</v>
      </c>
      <c r="Y330" s="54">
        <f t="shared" ca="1" si="77"/>
        <v>999999999</v>
      </c>
      <c r="Z330" s="54">
        <f t="shared" si="78"/>
        <v>334115468</v>
      </c>
      <c r="AA330" s="54">
        <f>IF(LEFT(J330,2)&lt;&gt;"ok","-",IF(M330&lt;&gt;"","-",VLOOKUP(P330&amp;Q330&amp;I330&amp;H330,wedstrijden!A:B,2,FALSE)))</f>
        <v>334</v>
      </c>
      <c r="AB330" s="54">
        <f t="shared" ca="1" si="79"/>
        <v>0</v>
      </c>
      <c r="AC330" s="54">
        <f t="shared" si="80"/>
        <v>1</v>
      </c>
      <c r="AD330" s="54">
        <f t="shared" si="81"/>
        <v>1</v>
      </c>
      <c r="AE330" s="54">
        <f t="shared" si="82"/>
        <v>0</v>
      </c>
      <c r="AF330" s="54">
        <f t="shared" si="83"/>
        <v>1</v>
      </c>
      <c r="AG330" s="54">
        <f t="shared" si="84"/>
        <v>1</v>
      </c>
      <c r="AH330" s="54">
        <f t="shared" si="85"/>
        <v>1</v>
      </c>
      <c r="AI330" s="54">
        <f t="shared" si="86"/>
        <v>1</v>
      </c>
      <c r="AJ330" s="54">
        <f t="shared" si="87"/>
        <v>1</v>
      </c>
      <c r="AK330" s="54">
        <f t="shared" ca="1" si="88"/>
        <v>1</v>
      </c>
      <c r="AL330" s="1" t="str">
        <f>VLOOKUP(D330,schermers!C:T,16,FALSE)</f>
        <v>XXX</v>
      </c>
    </row>
    <row r="331" spans="1:38" x14ac:dyDescent="0.2">
      <c r="A331" s="54">
        <f t="shared" si="89"/>
        <v>329</v>
      </c>
      <c r="B331" s="54">
        <f t="shared" si="75"/>
        <v>175</v>
      </c>
      <c r="C331" s="54" t="str">
        <f t="shared" ca="1" si="76"/>
        <v/>
      </c>
      <c r="D331" s="54">
        <f>VLOOKUP(F331&amp;G331,schermers!B:C,2,FALSE)</f>
        <v>109928</v>
      </c>
      <c r="E331" s="54">
        <f>VLOOKUP(P331&amp;Q331&amp;I331&amp;H331,wedstrijden!A:B,2,FALSE)</f>
        <v>100</v>
      </c>
      <c r="F331" s="41" t="s">
        <v>965</v>
      </c>
      <c r="G331" s="41" t="s">
        <v>966</v>
      </c>
      <c r="H331" s="41" t="s">
        <v>492</v>
      </c>
      <c r="I331" s="41" t="s">
        <v>504</v>
      </c>
      <c r="J331" s="63" t="s">
        <v>848</v>
      </c>
      <c r="K331" s="16">
        <v>43362</v>
      </c>
      <c r="L331" s="8">
        <v>43386</v>
      </c>
      <c r="O331" s="54">
        <f>VLOOKUP(D331&amp;R331,Ranglijst!D:E,2,FALSE)</f>
        <v>985</v>
      </c>
      <c r="P331" s="1" t="str">
        <f>VLOOKUP($D331,schermers!$C:$O,5,FALSE)</f>
        <v>Heren</v>
      </c>
      <c r="Q331" s="1" t="str">
        <f>VLOOKUP($D331,schermers!$C:$O,6,FALSE)</f>
        <v>Floret</v>
      </c>
      <c r="R331" s="1" t="str">
        <f>VLOOKUP(P331,lookups!A:B,2,FALSE)&amp;VLOOKUP(aanmeldingen!Q331,lookups!D:E,2,FALSE)&amp;VLOOKUP(I331,lookups!G:H,2,FALSE)</f>
        <v>HFS</v>
      </c>
      <c r="S331" s="1" t="str">
        <f>VLOOKUP(E331,wedstrijden!B:G,6,FALSE)</f>
        <v>GER</v>
      </c>
      <c r="T331" s="1" t="str">
        <f>VLOOKUP($D331,schermers!$C:$O,8,FALSE)</f>
        <v>PAS</v>
      </c>
      <c r="U331" s="1" t="str">
        <f>IFERROR(VLOOKUP($D331,schermers!$C:$O,13,FALSE),"-")</f>
        <v>FIE05041998003</v>
      </c>
      <c r="V331" s="15">
        <f>IFERROR(VLOOKUP(E331,wedstrijden!B:H,7,FALSE),0)</f>
        <v>43413</v>
      </c>
      <c r="W331" s="15">
        <f>IFERROR(VLOOKUP(E331,wedstrijden!B:I,8,FALSE),0)</f>
        <v>43414</v>
      </c>
      <c r="X331" s="94">
        <f>IF(ISERROR(VLOOKUP(I331,lookups!G:I,3,FALSE)),0,IF(VLOOKUP(I331,lookups!G:I,3,FALSE)=0,0,VLOOKUP(I331,lookups!G:I,3,FALSE)))</f>
        <v>1000</v>
      </c>
      <c r="Y331" s="54">
        <f t="shared" ca="1" si="77"/>
        <v>999999999</v>
      </c>
      <c r="Z331" s="54">
        <f t="shared" si="78"/>
        <v>100109928</v>
      </c>
      <c r="AA331" s="54">
        <f>IF(LEFT(J331,2)&lt;&gt;"ok","-",IF(M331&lt;&gt;"","-",VLOOKUP(P331&amp;Q331&amp;I331&amp;H331,wedstrijden!A:B,2,FALSE)))</f>
        <v>100</v>
      </c>
      <c r="AB331" s="54">
        <f t="shared" ca="1" si="79"/>
        <v>0</v>
      </c>
      <c r="AC331" s="54">
        <f t="shared" si="80"/>
        <v>1</v>
      </c>
      <c r="AD331" s="54">
        <f t="shared" si="81"/>
        <v>1</v>
      </c>
      <c r="AE331" s="54">
        <f t="shared" si="82"/>
        <v>0</v>
      </c>
      <c r="AF331" s="54">
        <f t="shared" si="83"/>
        <v>1</v>
      </c>
      <c r="AG331" s="54">
        <f t="shared" si="84"/>
        <v>0</v>
      </c>
      <c r="AH331" s="54">
        <f t="shared" si="85"/>
        <v>0</v>
      </c>
      <c r="AI331" s="54">
        <f t="shared" si="86"/>
        <v>0</v>
      </c>
      <c r="AJ331" s="54">
        <f t="shared" si="87"/>
        <v>0</v>
      </c>
      <c r="AK331" s="54">
        <f t="shared" ca="1" si="88"/>
        <v>0</v>
      </c>
      <c r="AL331" s="1" t="str">
        <f>VLOOKUP(D331,schermers!C:T,16,FALSE)</f>
        <v>XXX</v>
      </c>
    </row>
    <row r="332" spans="1:38" x14ac:dyDescent="0.2">
      <c r="A332" s="54">
        <f t="shared" si="89"/>
        <v>330</v>
      </c>
      <c r="B332" s="54">
        <f t="shared" si="75"/>
        <v>354</v>
      </c>
      <c r="C332" s="54" t="str">
        <f t="shared" ca="1" si="76"/>
        <v/>
      </c>
      <c r="D332" s="54">
        <f>VLOOKUP(F332&amp;G332,schermers!B:C,2,FALSE)</f>
        <v>113346</v>
      </c>
      <c r="E332" s="54">
        <f>VLOOKUP(P332&amp;Q332&amp;I332&amp;H332,wedstrijden!A:B,2,FALSE)</f>
        <v>197</v>
      </c>
      <c r="F332" s="41" t="s">
        <v>1240</v>
      </c>
      <c r="G332" s="41" t="s">
        <v>1246</v>
      </c>
      <c r="H332" s="41" t="s">
        <v>879</v>
      </c>
      <c r="I332" s="41" t="s">
        <v>480</v>
      </c>
      <c r="J332" s="63" t="s">
        <v>2597</v>
      </c>
      <c r="K332" s="16">
        <v>43364</v>
      </c>
      <c r="L332" s="8">
        <v>43440</v>
      </c>
      <c r="O332" s="54">
        <f>VLOOKUP(D332&amp;R332,Ranglijst!D:E,2,FALSE)</f>
        <v>782</v>
      </c>
      <c r="P332" s="1" t="str">
        <f>VLOOKUP($D332,schermers!$C:$O,5,FALSE)</f>
        <v>Heren</v>
      </c>
      <c r="Q332" s="1" t="str">
        <f>VLOOKUP($D332,schermers!$C:$O,6,FALSE)</f>
        <v>Floret</v>
      </c>
      <c r="R332" s="1" t="str">
        <f>VLOOKUP(P332,lookups!A:B,2,FALSE)&amp;VLOOKUP(aanmeldingen!Q332,lookups!D:E,2,FALSE)&amp;VLOOKUP(I332,lookups!G:H,2,FALSE)</f>
        <v>HFJ</v>
      </c>
      <c r="S332" s="1" t="str">
        <f>VLOOKUP(E332,wedstrijden!B:G,6,FALSE)</f>
        <v>ITA</v>
      </c>
      <c r="T332" s="1" t="str">
        <f>VLOOKUP($D332,schermers!$C:$O,8,FALSE)</f>
        <v>HS</v>
      </c>
      <c r="U332" s="1" t="str">
        <f>IFERROR(VLOOKUP($D332,schermers!$C:$O,13,FALSE),"-")</f>
        <v>-</v>
      </c>
      <c r="V332" s="15">
        <f>IFERROR(VLOOKUP(E332,wedstrijden!B:H,7,FALSE),0)</f>
        <v>43470</v>
      </c>
      <c r="W332" s="15">
        <f>IFERROR(VLOOKUP(E332,wedstrijden!B:I,8,FALSE),0)</f>
        <v>43471</v>
      </c>
      <c r="X332" s="94">
        <f>IF(ISERROR(VLOOKUP(I332,lookups!G:I,3,FALSE)),0,IF(VLOOKUP(I332,lookups!G:I,3,FALSE)=0,0,VLOOKUP(I332,lookups!G:I,3,FALSE)))</f>
        <v>800</v>
      </c>
      <c r="Y332" s="54">
        <f t="shared" ca="1" si="77"/>
        <v>999999999</v>
      </c>
      <c r="Z332" s="54">
        <f t="shared" si="78"/>
        <v>197113346</v>
      </c>
      <c r="AA332" s="54">
        <f>IF(LEFT(J332,2)&lt;&gt;"ok","-",IF(M332&lt;&gt;"","-",VLOOKUP(P332&amp;Q332&amp;I332&amp;H332,wedstrijden!A:B,2,FALSE)))</f>
        <v>197</v>
      </c>
      <c r="AB332" s="54">
        <f t="shared" ca="1" si="79"/>
        <v>0</v>
      </c>
      <c r="AC332" s="54">
        <f t="shared" si="80"/>
        <v>1</v>
      </c>
      <c r="AD332" s="54">
        <f t="shared" si="81"/>
        <v>1</v>
      </c>
      <c r="AE332" s="54">
        <f t="shared" si="82"/>
        <v>0</v>
      </c>
      <c r="AF332" s="54">
        <f t="shared" si="83"/>
        <v>1</v>
      </c>
      <c r="AG332" s="54">
        <f t="shared" si="84"/>
        <v>1</v>
      </c>
      <c r="AH332" s="54">
        <f t="shared" si="85"/>
        <v>1</v>
      </c>
      <c r="AI332" s="54">
        <f t="shared" si="86"/>
        <v>1</v>
      </c>
      <c r="AJ332" s="54">
        <f t="shared" si="87"/>
        <v>1</v>
      </c>
      <c r="AK332" s="54">
        <f t="shared" ca="1" si="88"/>
        <v>1</v>
      </c>
      <c r="AL332" s="1" t="str">
        <f>VLOOKUP(D332,schermers!C:T,16,FALSE)</f>
        <v>XXX</v>
      </c>
    </row>
    <row r="333" spans="1:38" x14ac:dyDescent="0.2">
      <c r="A333" s="54">
        <f t="shared" si="89"/>
        <v>331</v>
      </c>
      <c r="B333" s="54">
        <f t="shared" si="75"/>
        <v>286</v>
      </c>
      <c r="C333" s="54" t="str">
        <f t="shared" ca="1" si="76"/>
        <v/>
      </c>
      <c r="D333" s="54">
        <f>VLOOKUP(F333&amp;G333,schermers!B:C,2,FALSE)</f>
        <v>109630</v>
      </c>
      <c r="E333" s="54">
        <f>VLOOKUP(P333&amp;Q333&amp;I333&amp;H333,wedstrijden!A:B,2,FALSE)</f>
        <v>168</v>
      </c>
      <c r="F333" s="41" t="s">
        <v>919</v>
      </c>
      <c r="G333" s="41" t="s">
        <v>102</v>
      </c>
      <c r="H333" s="41" t="s">
        <v>497</v>
      </c>
      <c r="I333" s="41" t="s">
        <v>936</v>
      </c>
      <c r="J333" s="63" t="s">
        <v>848</v>
      </c>
      <c r="K333" s="16">
        <v>43364</v>
      </c>
      <c r="L333" s="8">
        <v>43408</v>
      </c>
      <c r="O333" s="54">
        <f>VLOOKUP(D333&amp;R333,Ranglijst!D:E,2,FALSE)</f>
        <v>1258</v>
      </c>
      <c r="P333" s="1" t="str">
        <f>VLOOKUP($D333,schermers!$C:$O,5,FALSE)</f>
        <v>Dames</v>
      </c>
      <c r="Q333" s="1" t="str">
        <f>VLOOKUP($D333,schermers!$C:$O,6,FALSE)</f>
        <v>Degen</v>
      </c>
      <c r="R333" s="1" t="str">
        <f>VLOOKUP(P333,lookups!A:B,2,FALSE)&amp;VLOOKUP(aanmeldingen!Q333,lookups!D:E,2,FALSE)&amp;VLOOKUP(I333,lookups!G:H,2,FALSE)</f>
        <v>DDS</v>
      </c>
      <c r="S333" s="1" t="str">
        <f>VLOOKUP(E333,wedstrijden!B:G,6,FALSE)</f>
        <v>AUT</v>
      </c>
      <c r="T333" s="1" t="str">
        <f>VLOOKUP($D333,schermers!$C:$O,8,FALSE)</f>
        <v>DBO</v>
      </c>
      <c r="U333" s="1" t="str">
        <f>IFERROR(VLOOKUP($D333,schermers!$C:$O,13,FALSE),"-")</f>
        <v>FIE03011995003</v>
      </c>
      <c r="V333" s="15">
        <f>IFERROR(VLOOKUP(E333,wedstrijden!B:H,7,FALSE),0)</f>
        <v>43435</v>
      </c>
      <c r="W333" s="15">
        <f>IFERROR(VLOOKUP(E333,wedstrijden!B:I,8,FALSE),0)</f>
        <v>43436</v>
      </c>
      <c r="X333" s="94">
        <f>IF(ISERROR(VLOOKUP(I333,lookups!G:I,3,FALSE)),0,IF(VLOOKUP(I333,lookups!G:I,3,FALSE)=0,0,VLOOKUP(I333,lookups!G:I,3,FALSE)))</f>
        <v>0</v>
      </c>
      <c r="Y333" s="54">
        <f t="shared" ca="1" si="77"/>
        <v>999999999</v>
      </c>
      <c r="Z333" s="54">
        <f t="shared" si="78"/>
        <v>168109630</v>
      </c>
      <c r="AA333" s="54">
        <f>IF(LEFT(J333,2)&lt;&gt;"ok","-",IF(M333&lt;&gt;"","-",VLOOKUP(P333&amp;Q333&amp;I333&amp;H333,wedstrijden!A:B,2,FALSE)))</f>
        <v>168</v>
      </c>
      <c r="AB333" s="54">
        <f t="shared" ca="1" si="79"/>
        <v>0</v>
      </c>
      <c r="AC333" s="54">
        <f t="shared" si="80"/>
        <v>1</v>
      </c>
      <c r="AD333" s="54">
        <f t="shared" si="81"/>
        <v>1</v>
      </c>
      <c r="AE333" s="54">
        <f t="shared" si="82"/>
        <v>0</v>
      </c>
      <c r="AF333" s="54">
        <f t="shared" si="83"/>
        <v>1</v>
      </c>
      <c r="AG333" s="54">
        <f t="shared" si="84"/>
        <v>1</v>
      </c>
      <c r="AH333" s="54">
        <f t="shared" si="85"/>
        <v>1</v>
      </c>
      <c r="AI333" s="54">
        <f t="shared" si="86"/>
        <v>1</v>
      </c>
      <c r="AJ333" s="54">
        <f t="shared" si="87"/>
        <v>1</v>
      </c>
      <c r="AK333" s="54">
        <f t="shared" ca="1" si="88"/>
        <v>1</v>
      </c>
      <c r="AL333" s="1" t="str">
        <f>VLOOKUP(D333,schermers!C:T,16,FALSE)</f>
        <v>XXX</v>
      </c>
    </row>
    <row r="334" spans="1:38" x14ac:dyDescent="0.2">
      <c r="A334" s="54">
        <f t="shared" si="89"/>
        <v>332</v>
      </c>
      <c r="B334" s="54">
        <f t="shared" si="75"/>
        <v>323</v>
      </c>
      <c r="C334" s="54" t="str">
        <f t="shared" ca="1" si="76"/>
        <v/>
      </c>
      <c r="D334" s="54">
        <f>VLOOKUP(F334&amp;G334,schermers!B:C,2,FALSE)</f>
        <v>114875</v>
      </c>
      <c r="E334" s="54">
        <f>VLOOKUP(P334&amp;Q334&amp;I334&amp;H334,wedstrijden!A:B,2,FALSE)</f>
        <v>183</v>
      </c>
      <c r="F334" s="41" t="s">
        <v>919</v>
      </c>
      <c r="G334" s="41" t="s">
        <v>2094</v>
      </c>
      <c r="H334" s="41" t="s">
        <v>496</v>
      </c>
      <c r="I334" s="41" t="s">
        <v>915</v>
      </c>
      <c r="J334" s="63" t="s">
        <v>848</v>
      </c>
      <c r="K334" s="16">
        <v>43364</v>
      </c>
      <c r="L334" s="8">
        <v>43408</v>
      </c>
      <c r="O334" s="54">
        <f>VLOOKUP(D334&amp;R334,Ranglijst!D:E,2,FALSE)</f>
        <v>1457</v>
      </c>
      <c r="P334" s="1" t="str">
        <f>VLOOKUP($D334,schermers!$C:$O,5,FALSE)</f>
        <v>Heren</v>
      </c>
      <c r="Q334" s="1" t="str">
        <f>VLOOKUP($D334,schermers!$C:$O,6,FALSE)</f>
        <v>Floret</v>
      </c>
      <c r="R334" s="1" t="str">
        <f>VLOOKUP(P334,lookups!A:B,2,FALSE)&amp;VLOOKUP(aanmeldingen!Q334,lookups!D:E,2,FALSE)&amp;VLOOKUP(I334,lookups!G:H,2,FALSE)</f>
        <v>HFC</v>
      </c>
      <c r="S334" s="1" t="str">
        <f>VLOOKUP(E334,wedstrijden!B:G,6,FALSE)</f>
        <v>GER</v>
      </c>
      <c r="T334" s="1" t="str">
        <f>VLOOKUP($D334,schermers!$C:$O,8,FALSE)</f>
        <v>HS</v>
      </c>
      <c r="U334" s="1" t="str">
        <f>IFERROR(VLOOKUP($D334,schermers!$C:$O,13,FALSE),"-")</f>
        <v>FIE12022003000</v>
      </c>
      <c r="V334" s="15">
        <f>IFERROR(VLOOKUP(E334,wedstrijden!B:H,7,FALSE),0)</f>
        <v>43449</v>
      </c>
      <c r="W334" s="15">
        <f>IFERROR(VLOOKUP(E334,wedstrijden!B:I,8,FALSE),0)</f>
        <v>43450</v>
      </c>
      <c r="X334" s="94">
        <f>IF(ISERROR(VLOOKUP(I334,lookups!G:I,3,FALSE)),0,IF(VLOOKUP(I334,lookups!G:I,3,FALSE)=0,0,VLOOKUP(I334,lookups!G:I,3,FALSE)))</f>
        <v>500</v>
      </c>
      <c r="Y334" s="54">
        <f t="shared" ca="1" si="77"/>
        <v>999999999</v>
      </c>
      <c r="Z334" s="54">
        <f t="shared" si="78"/>
        <v>183114875</v>
      </c>
      <c r="AA334" s="54">
        <f>IF(LEFT(J334,2)&lt;&gt;"ok","-",IF(M334&lt;&gt;"","-",VLOOKUP(P334&amp;Q334&amp;I334&amp;H334,wedstrijden!A:B,2,FALSE)))</f>
        <v>183</v>
      </c>
      <c r="AB334" s="54">
        <f t="shared" ca="1" si="79"/>
        <v>0</v>
      </c>
      <c r="AC334" s="54">
        <f t="shared" si="80"/>
        <v>1</v>
      </c>
      <c r="AD334" s="54">
        <f t="shared" si="81"/>
        <v>1</v>
      </c>
      <c r="AE334" s="54">
        <f t="shared" si="82"/>
        <v>0</v>
      </c>
      <c r="AF334" s="54">
        <f t="shared" si="83"/>
        <v>1</v>
      </c>
      <c r="AG334" s="54">
        <f t="shared" si="84"/>
        <v>1</v>
      </c>
      <c r="AH334" s="54">
        <f t="shared" si="85"/>
        <v>1</v>
      </c>
      <c r="AI334" s="54">
        <f t="shared" si="86"/>
        <v>1</v>
      </c>
      <c r="AJ334" s="54">
        <f t="shared" si="87"/>
        <v>1</v>
      </c>
      <c r="AK334" s="54">
        <f t="shared" ca="1" si="88"/>
        <v>1</v>
      </c>
      <c r="AL334" s="1" t="str">
        <f>VLOOKUP(D334,schermers!C:T,16,FALSE)</f>
        <v>XXX</v>
      </c>
    </row>
    <row r="335" spans="1:38" x14ac:dyDescent="0.2">
      <c r="A335" s="54">
        <f t="shared" si="89"/>
        <v>333</v>
      </c>
      <c r="B335" s="54" t="str">
        <f t="shared" si="75"/>
        <v/>
      </c>
      <c r="C335" s="54" t="str">
        <f t="shared" si="76"/>
        <v/>
      </c>
      <c r="D335" s="54">
        <f>VLOOKUP(F335&amp;G335,schermers!B:C,2,FALSE)</f>
        <v>114875</v>
      </c>
      <c r="E335" s="54">
        <f>VLOOKUP(P335&amp;Q335&amp;I335&amp;H335,wedstrijden!A:B,2,FALSE)</f>
        <v>204</v>
      </c>
      <c r="F335" s="41" t="s">
        <v>919</v>
      </c>
      <c r="G335" s="41" t="s">
        <v>2094</v>
      </c>
      <c r="H335" s="41" t="s">
        <v>487</v>
      </c>
      <c r="I335" s="41" t="s">
        <v>915</v>
      </c>
      <c r="J335" s="63" t="s">
        <v>848</v>
      </c>
      <c r="K335" s="16">
        <v>43364</v>
      </c>
      <c r="M335" s="8">
        <v>43402</v>
      </c>
      <c r="O335" s="54">
        <f>VLOOKUP(D335&amp;R335,Ranglijst!D:E,2,FALSE)</f>
        <v>1457</v>
      </c>
      <c r="P335" s="1" t="str">
        <f>VLOOKUP($D335,schermers!$C:$O,5,FALSE)</f>
        <v>Heren</v>
      </c>
      <c r="Q335" s="1" t="str">
        <f>VLOOKUP($D335,schermers!$C:$O,6,FALSE)</f>
        <v>Floret</v>
      </c>
      <c r="R335" s="1" t="str">
        <f>VLOOKUP(P335,lookups!A:B,2,FALSE)&amp;VLOOKUP(aanmeldingen!Q335,lookups!D:E,2,FALSE)&amp;VLOOKUP(I335,lookups!G:H,2,FALSE)</f>
        <v>HFC</v>
      </c>
      <c r="S335" s="1" t="str">
        <f>VLOOKUP(E335,wedstrijden!B:G,6,FALSE)</f>
        <v>SVK</v>
      </c>
      <c r="T335" s="1" t="str">
        <f>VLOOKUP($D335,schermers!$C:$O,8,FALSE)</f>
        <v>HS</v>
      </c>
      <c r="U335" s="1" t="str">
        <f>IFERROR(VLOOKUP($D335,schermers!$C:$O,13,FALSE),"-")</f>
        <v>FIE12022003000</v>
      </c>
      <c r="V335" s="15">
        <f>IFERROR(VLOOKUP(E335,wedstrijden!B:H,7,FALSE),0)</f>
        <v>43476</v>
      </c>
      <c r="W335" s="15">
        <f>IFERROR(VLOOKUP(E335,wedstrijden!B:I,8,FALSE),0)</f>
        <v>43478</v>
      </c>
      <c r="X335" s="94">
        <f>IF(ISERROR(VLOOKUP(I335,lookups!G:I,3,FALSE)),0,IF(VLOOKUP(I335,lookups!G:I,3,FALSE)=0,0,VLOOKUP(I335,lookups!G:I,3,FALSE)))</f>
        <v>500</v>
      </c>
      <c r="Y335" s="54">
        <f t="shared" si="77"/>
        <v>999999999</v>
      </c>
      <c r="Z335" s="54">
        <f t="shared" si="78"/>
        <v>999999999</v>
      </c>
      <c r="AA335" s="54" t="str">
        <f>IF(LEFT(J335,2)&lt;&gt;"ok","-",IF(M335&lt;&gt;"","-",VLOOKUP(P335&amp;Q335&amp;I335&amp;H335,wedstrijden!A:B,2,FALSE)))</f>
        <v>-</v>
      </c>
      <c r="AB335" s="54">
        <f t="shared" si="79"/>
        <v>0</v>
      </c>
      <c r="AC335" s="54">
        <f t="shared" si="80"/>
        <v>1</v>
      </c>
      <c r="AD335" s="54">
        <f t="shared" si="81"/>
        <v>1</v>
      </c>
      <c r="AE335" s="54">
        <f t="shared" si="82"/>
        <v>1</v>
      </c>
      <c r="AF335" s="54">
        <f t="shared" si="83"/>
        <v>0</v>
      </c>
      <c r="AG335" s="54">
        <f t="shared" si="84"/>
        <v>1</v>
      </c>
      <c r="AH335" s="54">
        <f t="shared" si="85"/>
        <v>0</v>
      </c>
      <c r="AI335" s="54">
        <f t="shared" si="86"/>
        <v>0</v>
      </c>
      <c r="AJ335" s="54">
        <f t="shared" si="87"/>
        <v>0</v>
      </c>
      <c r="AK335" s="54">
        <f t="shared" ca="1" si="88"/>
        <v>0</v>
      </c>
      <c r="AL335" s="1" t="str">
        <f>VLOOKUP(D335,schermers!C:T,16,FALSE)</f>
        <v>XXX</v>
      </c>
    </row>
    <row r="336" spans="1:38" x14ac:dyDescent="0.2">
      <c r="A336" s="54">
        <f t="shared" si="89"/>
        <v>334</v>
      </c>
      <c r="B336" s="54">
        <f t="shared" si="75"/>
        <v>480</v>
      </c>
      <c r="C336" s="54" t="str">
        <f t="shared" ca="1" si="76"/>
        <v/>
      </c>
      <c r="D336" s="54">
        <f>VLOOKUP(F336&amp;G336,schermers!B:C,2,FALSE)</f>
        <v>114875</v>
      </c>
      <c r="E336" s="54">
        <f>VLOOKUP(P336&amp;Q336&amp;I336&amp;H336,wedstrijden!A:B,2,FALSE)</f>
        <v>273</v>
      </c>
      <c r="F336" s="41" t="s">
        <v>919</v>
      </c>
      <c r="G336" s="41" t="s">
        <v>2094</v>
      </c>
      <c r="H336" s="41" t="s">
        <v>1160</v>
      </c>
      <c r="I336" s="41" t="s">
        <v>915</v>
      </c>
      <c r="J336" s="63" t="s">
        <v>848</v>
      </c>
      <c r="K336" s="16">
        <v>43364</v>
      </c>
      <c r="L336" s="8">
        <v>43556</v>
      </c>
      <c r="O336" s="54">
        <f>VLOOKUP(D336&amp;R336,Ranglijst!D:E,2,FALSE)</f>
        <v>1457</v>
      </c>
      <c r="P336" s="1" t="str">
        <f>VLOOKUP($D336,schermers!$C:$O,5,FALSE)</f>
        <v>Heren</v>
      </c>
      <c r="Q336" s="1" t="str">
        <f>VLOOKUP($D336,schermers!$C:$O,6,FALSE)</f>
        <v>Floret</v>
      </c>
      <c r="R336" s="1" t="str">
        <f>VLOOKUP(P336,lookups!A:B,2,FALSE)&amp;VLOOKUP(aanmeldingen!Q336,lookups!D:E,2,FALSE)&amp;VLOOKUP(I336,lookups!G:H,2,FALSE)</f>
        <v>HFC</v>
      </c>
      <c r="S336" s="1" t="str">
        <f>VLOOKUP(E336,wedstrijden!B:G,6,FALSE)</f>
        <v>POL</v>
      </c>
      <c r="T336" s="1" t="str">
        <f>VLOOKUP($D336,schermers!$C:$O,8,FALSE)</f>
        <v>HS</v>
      </c>
      <c r="U336" s="1" t="str">
        <f>IFERROR(VLOOKUP($D336,schermers!$C:$O,13,FALSE),"-")</f>
        <v>FIE12022003000</v>
      </c>
      <c r="V336" s="15">
        <f>IFERROR(VLOOKUP(E336,wedstrijden!B:H,7,FALSE),0)</f>
        <v>43505</v>
      </c>
      <c r="W336" s="15">
        <f>IFERROR(VLOOKUP(E336,wedstrijden!B:I,8,FALSE),0)</f>
        <v>43506</v>
      </c>
      <c r="X336" s="94">
        <f>IF(ISERROR(VLOOKUP(I336,lookups!G:I,3,FALSE)),0,IF(VLOOKUP(I336,lookups!G:I,3,FALSE)=0,0,VLOOKUP(I336,lookups!G:I,3,FALSE)))</f>
        <v>500</v>
      </c>
      <c r="Y336" s="54">
        <f t="shared" ca="1" si="77"/>
        <v>999999999</v>
      </c>
      <c r="Z336" s="54">
        <f t="shared" si="78"/>
        <v>273114875</v>
      </c>
      <c r="AA336" s="54">
        <f>IF(LEFT(J336,2)&lt;&gt;"ok","-",IF(M336&lt;&gt;"","-",VLOOKUP(P336&amp;Q336&amp;I336&amp;H336,wedstrijden!A:B,2,FALSE)))</f>
        <v>273</v>
      </c>
      <c r="AB336" s="54">
        <f t="shared" ca="1" si="79"/>
        <v>0</v>
      </c>
      <c r="AC336" s="54">
        <f t="shared" si="80"/>
        <v>1</v>
      </c>
      <c r="AD336" s="54">
        <f t="shared" si="81"/>
        <v>1</v>
      </c>
      <c r="AE336" s="54">
        <f t="shared" si="82"/>
        <v>0</v>
      </c>
      <c r="AF336" s="54">
        <f t="shared" si="83"/>
        <v>1</v>
      </c>
      <c r="AG336" s="54">
        <f t="shared" si="84"/>
        <v>1</v>
      </c>
      <c r="AH336" s="54">
        <f t="shared" si="85"/>
        <v>1</v>
      </c>
      <c r="AI336" s="54">
        <f t="shared" si="86"/>
        <v>1</v>
      </c>
      <c r="AJ336" s="54">
        <f t="shared" si="87"/>
        <v>1</v>
      </c>
      <c r="AK336" s="54">
        <f t="shared" ca="1" si="88"/>
        <v>1</v>
      </c>
      <c r="AL336" s="1" t="str">
        <f>VLOOKUP(D336,schermers!C:T,16,FALSE)</f>
        <v>XXX</v>
      </c>
    </row>
    <row r="337" spans="1:38" x14ac:dyDescent="0.2">
      <c r="A337" s="54">
        <f t="shared" si="89"/>
        <v>335</v>
      </c>
      <c r="B337" s="54">
        <f t="shared" si="75"/>
        <v>188</v>
      </c>
      <c r="C337" s="54" t="str">
        <f t="shared" ca="1" si="76"/>
        <v/>
      </c>
      <c r="D337" s="54">
        <f>VLOOKUP(F337&amp;G337,schermers!B:C,2,FALSE)</f>
        <v>113346</v>
      </c>
      <c r="E337" s="54">
        <f>VLOOKUP(P337&amp;Q337&amp;I337&amp;H337,wedstrijden!A:B,2,FALSE)</f>
        <v>108</v>
      </c>
      <c r="F337" s="41" t="s">
        <v>1240</v>
      </c>
      <c r="G337" s="41" t="s">
        <v>1246</v>
      </c>
      <c r="H337" s="41" t="s">
        <v>484</v>
      </c>
      <c r="I337" s="41" t="s">
        <v>934</v>
      </c>
      <c r="J337" s="63" t="s">
        <v>848</v>
      </c>
      <c r="K337" s="16">
        <v>43364</v>
      </c>
      <c r="L337" s="8">
        <v>43386</v>
      </c>
      <c r="O337" s="54">
        <f>VLOOKUP(D337&amp;R337,Ranglijst!D:E,2,FALSE)</f>
        <v>3436</v>
      </c>
      <c r="P337" s="1" t="str">
        <f>VLOOKUP($D337,schermers!$C:$O,5,FALSE)</f>
        <v>Heren</v>
      </c>
      <c r="Q337" s="1" t="str">
        <f>VLOOKUP($D337,schermers!$C:$O,6,FALSE)</f>
        <v>Floret</v>
      </c>
      <c r="R337" s="1" t="str">
        <f>VLOOKUP(P337,lookups!A:B,2,FALSE)&amp;VLOOKUP(aanmeldingen!Q337,lookups!D:E,2,FALSE)&amp;VLOOKUP(I337,lookups!G:H,2,FALSE)</f>
        <v>HFC</v>
      </c>
      <c r="S337" s="1" t="str">
        <f>VLOOKUP(E337,wedstrijden!B:G,6,FALSE)</f>
        <v>HUN</v>
      </c>
      <c r="T337" s="1" t="str">
        <f>VLOOKUP($D337,schermers!$C:$O,8,FALSE)</f>
        <v>HS</v>
      </c>
      <c r="U337" s="1" t="str">
        <f>IFERROR(VLOOKUP($D337,schermers!$C:$O,13,FALSE),"-")</f>
        <v>-</v>
      </c>
      <c r="V337" s="15">
        <f>IFERROR(VLOOKUP(E337,wedstrijden!B:H,7,FALSE),0)</f>
        <v>43413</v>
      </c>
      <c r="W337" s="15">
        <f>IFERROR(VLOOKUP(E337,wedstrijden!B:I,8,FALSE),0)</f>
        <v>43415</v>
      </c>
      <c r="X337" s="94">
        <f>IF(ISERROR(VLOOKUP(I337,lookups!G:I,3,FALSE)),0,IF(VLOOKUP(I337,lookups!G:I,3,FALSE)=0,0,VLOOKUP(I337,lookups!G:I,3,FALSE)))</f>
        <v>500</v>
      </c>
      <c r="Y337" s="54">
        <f t="shared" ca="1" si="77"/>
        <v>999999999</v>
      </c>
      <c r="Z337" s="54">
        <f t="shared" si="78"/>
        <v>108113346</v>
      </c>
      <c r="AA337" s="54">
        <f>IF(LEFT(J337,2)&lt;&gt;"ok","-",IF(M337&lt;&gt;"","-",VLOOKUP(P337&amp;Q337&amp;I337&amp;H337,wedstrijden!A:B,2,FALSE)))</f>
        <v>108</v>
      </c>
      <c r="AB337" s="54">
        <f t="shared" ca="1" si="79"/>
        <v>0</v>
      </c>
      <c r="AC337" s="54">
        <f t="shared" si="80"/>
        <v>1</v>
      </c>
      <c r="AD337" s="54">
        <f t="shared" si="81"/>
        <v>1</v>
      </c>
      <c r="AE337" s="54">
        <f t="shared" si="82"/>
        <v>0</v>
      </c>
      <c r="AF337" s="54">
        <f t="shared" si="83"/>
        <v>1</v>
      </c>
      <c r="AG337" s="54">
        <f t="shared" si="84"/>
        <v>0</v>
      </c>
      <c r="AH337" s="54">
        <f t="shared" si="85"/>
        <v>0</v>
      </c>
      <c r="AI337" s="54">
        <f t="shared" si="86"/>
        <v>0</v>
      </c>
      <c r="AJ337" s="54">
        <f t="shared" si="87"/>
        <v>0</v>
      </c>
      <c r="AK337" s="54">
        <f t="shared" ca="1" si="88"/>
        <v>0</v>
      </c>
      <c r="AL337" s="1" t="str">
        <f>VLOOKUP(D337,schermers!C:T,16,FALSE)</f>
        <v>XXX</v>
      </c>
    </row>
    <row r="338" spans="1:38" x14ac:dyDescent="0.2">
      <c r="A338" s="54">
        <f t="shared" si="89"/>
        <v>336</v>
      </c>
      <c r="B338" s="54" t="str">
        <f t="shared" si="75"/>
        <v/>
      </c>
      <c r="C338" s="54" t="str">
        <f t="shared" si="76"/>
        <v/>
      </c>
      <c r="D338" s="54">
        <f>VLOOKUP(F338&amp;G338,schermers!B:C,2,FALSE)</f>
        <v>111713</v>
      </c>
      <c r="E338" s="54">
        <f>VLOOKUP(P338&amp;Q338&amp;I338&amp;H338,wedstrijden!A:B,2,FALSE)</f>
        <v>104</v>
      </c>
      <c r="F338" s="41" t="s">
        <v>1031</v>
      </c>
      <c r="G338" s="41" t="s">
        <v>1032</v>
      </c>
      <c r="H338" s="41" t="s">
        <v>484</v>
      </c>
      <c r="I338" s="41" t="s">
        <v>934</v>
      </c>
      <c r="J338" s="63" t="s">
        <v>848</v>
      </c>
      <c r="K338" s="16">
        <v>43364</v>
      </c>
      <c r="L338" s="8">
        <v>43386</v>
      </c>
      <c r="M338" s="8">
        <v>43412</v>
      </c>
      <c r="O338" s="54">
        <f>VLOOKUP(D338&amp;R338,Ranglijst!D:E,2,FALSE)</f>
        <v>1304</v>
      </c>
      <c r="P338" s="1" t="str">
        <f>VLOOKUP($D338,schermers!$C:$O,5,FALSE)</f>
        <v>Dames</v>
      </c>
      <c r="Q338" s="1" t="str">
        <f>VLOOKUP($D338,schermers!$C:$O,6,FALSE)</f>
        <v>Floret</v>
      </c>
      <c r="R338" s="1" t="str">
        <f>VLOOKUP(P338,lookups!A:B,2,FALSE)&amp;VLOOKUP(aanmeldingen!Q338,lookups!D:E,2,FALSE)&amp;VLOOKUP(I338,lookups!G:H,2,FALSE)</f>
        <v>DFC</v>
      </c>
      <c r="S338" s="1" t="str">
        <f>VLOOKUP(E338,wedstrijden!B:G,6,FALSE)</f>
        <v>HUN</v>
      </c>
      <c r="T338" s="1" t="str">
        <f>VLOOKUP($D338,schermers!$C:$O,8,FALSE)</f>
        <v>HS</v>
      </c>
      <c r="U338" s="1" t="str">
        <f>IFERROR(VLOOKUP($D338,schermers!$C:$O,13,FALSE),"-")</f>
        <v>FIE26022002000</v>
      </c>
      <c r="V338" s="15">
        <f>IFERROR(VLOOKUP(E338,wedstrijden!B:H,7,FALSE),0)</f>
        <v>43413</v>
      </c>
      <c r="W338" s="15">
        <f>IFERROR(VLOOKUP(E338,wedstrijden!B:I,8,FALSE),0)</f>
        <v>43415</v>
      </c>
      <c r="X338" s="94">
        <f>IF(ISERROR(VLOOKUP(I338,lookups!G:I,3,FALSE)),0,IF(VLOOKUP(I338,lookups!G:I,3,FALSE)=0,0,VLOOKUP(I338,lookups!G:I,3,FALSE)))</f>
        <v>500</v>
      </c>
      <c r="Y338" s="54">
        <f t="shared" si="77"/>
        <v>999999999</v>
      </c>
      <c r="Z338" s="54">
        <f t="shared" si="78"/>
        <v>999999999</v>
      </c>
      <c r="AA338" s="54" t="str">
        <f>IF(LEFT(J338,2)&lt;&gt;"ok","-",IF(M338&lt;&gt;"","-",VLOOKUP(P338&amp;Q338&amp;I338&amp;H338,wedstrijden!A:B,2,FALSE)))</f>
        <v>-</v>
      </c>
      <c r="AB338" s="54">
        <f t="shared" si="79"/>
        <v>0</v>
      </c>
      <c r="AC338" s="54">
        <f t="shared" si="80"/>
        <v>1</v>
      </c>
      <c r="AD338" s="54">
        <f t="shared" si="81"/>
        <v>1</v>
      </c>
      <c r="AE338" s="54">
        <f t="shared" si="82"/>
        <v>1</v>
      </c>
      <c r="AF338" s="54">
        <f t="shared" si="83"/>
        <v>1</v>
      </c>
      <c r="AG338" s="54">
        <f t="shared" si="84"/>
        <v>0</v>
      </c>
      <c r="AH338" s="54">
        <f t="shared" si="85"/>
        <v>0</v>
      </c>
      <c r="AI338" s="54">
        <f t="shared" si="86"/>
        <v>0</v>
      </c>
      <c r="AJ338" s="54">
        <f t="shared" si="87"/>
        <v>0</v>
      </c>
      <c r="AK338" s="54">
        <f t="shared" ca="1" si="88"/>
        <v>0</v>
      </c>
      <c r="AL338" s="1" t="str">
        <f>VLOOKUP(D338,schermers!C:T,16,FALSE)</f>
        <v>XXX</v>
      </c>
    </row>
    <row r="339" spans="1:38" x14ac:dyDescent="0.2">
      <c r="A339" s="54">
        <f t="shared" si="89"/>
        <v>337</v>
      </c>
      <c r="B339" s="54">
        <f t="shared" si="75"/>
        <v>263</v>
      </c>
      <c r="C339" s="54" t="str">
        <f t="shared" ca="1" si="76"/>
        <v/>
      </c>
      <c r="D339" s="54">
        <f>VLOOKUP(F339&amp;G339,schermers!B:C,2,FALSE)</f>
        <v>114877</v>
      </c>
      <c r="E339" s="54">
        <f>VLOOKUP(P339&amp;Q339&amp;I339&amp;H339,wedstrijden!A:B,2,FALSE)</f>
        <v>157</v>
      </c>
      <c r="F339" s="41" t="s">
        <v>2093</v>
      </c>
      <c r="G339" s="41" t="s">
        <v>181</v>
      </c>
      <c r="H339" s="41" t="s">
        <v>500</v>
      </c>
      <c r="I339" s="41" t="s">
        <v>934</v>
      </c>
      <c r="J339" s="63" t="s">
        <v>848</v>
      </c>
      <c r="K339" s="16">
        <v>43364</v>
      </c>
      <c r="L339" s="8">
        <v>43410</v>
      </c>
      <c r="O339" s="54">
        <f>VLOOKUP(D339&amp;R339,Ranglijst!D:E,2,FALSE)</f>
        <v>3105</v>
      </c>
      <c r="P339" s="1" t="str">
        <f>VLOOKUP($D339,schermers!$C:$O,5,FALSE)</f>
        <v>Heren</v>
      </c>
      <c r="Q339" s="1" t="str">
        <f>VLOOKUP($D339,schermers!$C:$O,6,FALSE)</f>
        <v>Floret</v>
      </c>
      <c r="R339" s="1" t="str">
        <f>VLOOKUP(P339,lookups!A:B,2,FALSE)&amp;VLOOKUP(aanmeldingen!Q339,lookups!D:E,2,FALSE)&amp;VLOOKUP(I339,lookups!G:H,2,FALSE)</f>
        <v>HFC</v>
      </c>
      <c r="S339" s="1" t="str">
        <f>VLOOKUP(E339,wedstrijden!B:G,6,FALSE)</f>
        <v>FRA</v>
      </c>
      <c r="T339" s="1" t="str">
        <f>VLOOKUP($D339,schermers!$C:$O,8,FALSE)</f>
        <v>HS</v>
      </c>
      <c r="U339" s="1" t="str">
        <f>IFERROR(VLOOKUP($D339,schermers!$C:$O,13,FALSE),"-")</f>
        <v>-</v>
      </c>
      <c r="V339" s="15">
        <f>IFERROR(VLOOKUP(E339,wedstrijden!B:H,7,FALSE),0)</f>
        <v>43435</v>
      </c>
      <c r="W339" s="15">
        <f>IFERROR(VLOOKUP(E339,wedstrijden!B:I,8,FALSE),0)</f>
        <v>43436</v>
      </c>
      <c r="X339" s="94">
        <f>IF(ISERROR(VLOOKUP(I339,lookups!G:I,3,FALSE)),0,IF(VLOOKUP(I339,lookups!G:I,3,FALSE)=0,0,VLOOKUP(I339,lookups!G:I,3,FALSE)))</f>
        <v>500</v>
      </c>
      <c r="Y339" s="54">
        <f t="shared" ca="1" si="77"/>
        <v>999999999</v>
      </c>
      <c r="Z339" s="54">
        <f t="shared" si="78"/>
        <v>157114877</v>
      </c>
      <c r="AA339" s="54">
        <f>IF(LEFT(J339,2)&lt;&gt;"ok","-",IF(M339&lt;&gt;"","-",VLOOKUP(P339&amp;Q339&amp;I339&amp;H339,wedstrijden!A:B,2,FALSE)))</f>
        <v>157</v>
      </c>
      <c r="AB339" s="54">
        <f t="shared" ca="1" si="79"/>
        <v>0</v>
      </c>
      <c r="AC339" s="54">
        <f t="shared" si="80"/>
        <v>1</v>
      </c>
      <c r="AD339" s="54">
        <f t="shared" si="81"/>
        <v>1</v>
      </c>
      <c r="AE339" s="54">
        <f t="shared" si="82"/>
        <v>0</v>
      </c>
      <c r="AF339" s="54">
        <f t="shared" si="83"/>
        <v>1</v>
      </c>
      <c r="AG339" s="54">
        <f t="shared" si="84"/>
        <v>0</v>
      </c>
      <c r="AH339" s="54">
        <f t="shared" si="85"/>
        <v>0</v>
      </c>
      <c r="AI339" s="54">
        <f t="shared" si="86"/>
        <v>0</v>
      </c>
      <c r="AJ339" s="54">
        <f t="shared" si="87"/>
        <v>0</v>
      </c>
      <c r="AK339" s="54">
        <f t="shared" ca="1" si="88"/>
        <v>0</v>
      </c>
      <c r="AL339" s="1" t="str">
        <f>VLOOKUP(D339,schermers!C:T,16,FALSE)</f>
        <v>XXX</v>
      </c>
    </row>
    <row r="340" spans="1:38" x14ac:dyDescent="0.2">
      <c r="A340" s="54">
        <f t="shared" si="89"/>
        <v>338</v>
      </c>
      <c r="B340" s="54" t="str">
        <f t="shared" si="75"/>
        <v/>
      </c>
      <c r="C340" s="54" t="str">
        <f t="shared" si="76"/>
        <v/>
      </c>
      <c r="D340" s="54">
        <f>VLOOKUP(F340&amp;G340,schermers!B:C,2,FALSE)</f>
        <v>113347</v>
      </c>
      <c r="E340" s="54">
        <f>VLOOKUP(P340&amp;Q340&amp;I340&amp;H340,wedstrijden!A:B,2,FALSE)</f>
        <v>157</v>
      </c>
      <c r="F340" s="41" t="s">
        <v>2085</v>
      </c>
      <c r="G340" s="41" t="s">
        <v>432</v>
      </c>
      <c r="H340" s="41" t="s">
        <v>500</v>
      </c>
      <c r="I340" s="41" t="s">
        <v>934</v>
      </c>
      <c r="J340" s="63" t="s">
        <v>848</v>
      </c>
      <c r="K340" s="16">
        <v>43364</v>
      </c>
      <c r="M340" s="8">
        <v>43408</v>
      </c>
      <c r="O340" s="54">
        <f>VLOOKUP(D340&amp;R340,Ranglijst!D:E,2,FALSE)</f>
        <v>1573</v>
      </c>
      <c r="P340" s="1" t="str">
        <f>VLOOKUP($D340,schermers!$C:$O,5,FALSE)</f>
        <v>Heren</v>
      </c>
      <c r="Q340" s="1" t="str">
        <f>VLOOKUP($D340,schermers!$C:$O,6,FALSE)</f>
        <v>Floret</v>
      </c>
      <c r="R340" s="1" t="str">
        <f>VLOOKUP(P340,lookups!A:B,2,FALSE)&amp;VLOOKUP(aanmeldingen!Q340,lookups!D:E,2,FALSE)&amp;VLOOKUP(I340,lookups!G:H,2,FALSE)</f>
        <v>HFC</v>
      </c>
      <c r="S340" s="1" t="str">
        <f>VLOOKUP(E340,wedstrijden!B:G,6,FALSE)</f>
        <v>FRA</v>
      </c>
      <c r="T340" s="1" t="str">
        <f>VLOOKUP($D340,schermers!$C:$O,8,FALSE)</f>
        <v>HS</v>
      </c>
      <c r="U340" s="1" t="str">
        <f>IFERROR(VLOOKUP($D340,schermers!$C:$O,13,FALSE),"-")</f>
        <v>FIE11072003000</v>
      </c>
      <c r="V340" s="15">
        <f>IFERROR(VLOOKUP(E340,wedstrijden!B:H,7,FALSE),0)</f>
        <v>43435</v>
      </c>
      <c r="W340" s="15">
        <f>IFERROR(VLOOKUP(E340,wedstrijden!B:I,8,FALSE),0)</f>
        <v>43436</v>
      </c>
      <c r="X340" s="94">
        <f>IF(ISERROR(VLOOKUP(I340,lookups!G:I,3,FALSE)),0,IF(VLOOKUP(I340,lookups!G:I,3,FALSE)=0,0,VLOOKUP(I340,lookups!G:I,3,FALSE)))</f>
        <v>500</v>
      </c>
      <c r="Y340" s="54">
        <f t="shared" si="77"/>
        <v>999999999</v>
      </c>
      <c r="Z340" s="54">
        <f t="shared" si="78"/>
        <v>999999999</v>
      </c>
      <c r="AA340" s="54" t="str">
        <f>IF(LEFT(J340,2)&lt;&gt;"ok","-",IF(M340&lt;&gt;"","-",VLOOKUP(P340&amp;Q340&amp;I340&amp;H340,wedstrijden!A:B,2,FALSE)))</f>
        <v>-</v>
      </c>
      <c r="AB340" s="54">
        <f t="shared" si="79"/>
        <v>0</v>
      </c>
      <c r="AC340" s="54">
        <f t="shared" si="80"/>
        <v>1</v>
      </c>
      <c r="AD340" s="54">
        <f t="shared" si="81"/>
        <v>1</v>
      </c>
      <c r="AE340" s="54">
        <f t="shared" si="82"/>
        <v>1</v>
      </c>
      <c r="AF340" s="54">
        <f t="shared" si="83"/>
        <v>0</v>
      </c>
      <c r="AG340" s="54">
        <f t="shared" si="84"/>
        <v>0</v>
      </c>
      <c r="AH340" s="54">
        <f t="shared" si="85"/>
        <v>0</v>
      </c>
      <c r="AI340" s="54">
        <f t="shared" si="86"/>
        <v>0</v>
      </c>
      <c r="AJ340" s="54">
        <f t="shared" si="87"/>
        <v>0</v>
      </c>
      <c r="AK340" s="54">
        <f t="shared" ca="1" si="88"/>
        <v>0</v>
      </c>
      <c r="AL340" s="1" t="str">
        <f>VLOOKUP(D340,schermers!C:T,16,FALSE)</f>
        <v>XXX</v>
      </c>
    </row>
    <row r="341" spans="1:38" x14ac:dyDescent="0.2">
      <c r="A341" s="54">
        <f t="shared" si="89"/>
        <v>339</v>
      </c>
      <c r="B341" s="54" t="str">
        <f t="shared" si="75"/>
        <v/>
      </c>
      <c r="C341" s="54" t="str">
        <f t="shared" si="76"/>
        <v/>
      </c>
      <c r="D341" s="54">
        <f>VLOOKUP(F341&amp;G341,schermers!B:C,2,FALSE)</f>
        <v>114875</v>
      </c>
      <c r="E341" s="54">
        <f>VLOOKUP(P341&amp;Q341&amp;I341&amp;H341,wedstrijden!A:B,2,FALSE)</f>
        <v>157</v>
      </c>
      <c r="F341" s="41" t="s">
        <v>919</v>
      </c>
      <c r="G341" s="41" t="s">
        <v>2094</v>
      </c>
      <c r="H341" s="41" t="s">
        <v>500</v>
      </c>
      <c r="I341" s="41" t="s">
        <v>934</v>
      </c>
      <c r="J341" s="63" t="s">
        <v>848</v>
      </c>
      <c r="K341" s="16">
        <v>43364</v>
      </c>
      <c r="M341" s="8">
        <v>43408</v>
      </c>
      <c r="O341" s="54">
        <f>VLOOKUP(D341&amp;R341,Ranglijst!D:E,2,FALSE)</f>
        <v>1457</v>
      </c>
      <c r="P341" s="1" t="str">
        <f>VLOOKUP($D341,schermers!$C:$O,5,FALSE)</f>
        <v>Heren</v>
      </c>
      <c r="Q341" s="1" t="str">
        <f>VLOOKUP($D341,schermers!$C:$O,6,FALSE)</f>
        <v>Floret</v>
      </c>
      <c r="R341" s="1" t="str">
        <f>VLOOKUP(P341,lookups!A:B,2,FALSE)&amp;VLOOKUP(aanmeldingen!Q341,lookups!D:E,2,FALSE)&amp;VLOOKUP(I341,lookups!G:H,2,FALSE)</f>
        <v>HFC</v>
      </c>
      <c r="S341" s="1" t="str">
        <f>VLOOKUP(E341,wedstrijden!B:G,6,FALSE)</f>
        <v>FRA</v>
      </c>
      <c r="T341" s="1" t="str">
        <f>VLOOKUP($D341,schermers!$C:$O,8,FALSE)</f>
        <v>HS</v>
      </c>
      <c r="U341" s="1" t="str">
        <f>IFERROR(VLOOKUP($D341,schermers!$C:$O,13,FALSE),"-")</f>
        <v>FIE12022003000</v>
      </c>
      <c r="V341" s="15">
        <f>IFERROR(VLOOKUP(E341,wedstrijden!B:H,7,FALSE),0)</f>
        <v>43435</v>
      </c>
      <c r="W341" s="15">
        <f>IFERROR(VLOOKUP(E341,wedstrijden!B:I,8,FALSE),0)</f>
        <v>43436</v>
      </c>
      <c r="X341" s="94">
        <f>IF(ISERROR(VLOOKUP(I341,lookups!G:I,3,FALSE)),0,IF(VLOOKUP(I341,lookups!G:I,3,FALSE)=0,0,VLOOKUP(I341,lookups!G:I,3,FALSE)))</f>
        <v>500</v>
      </c>
      <c r="Y341" s="54">
        <f t="shared" si="77"/>
        <v>999999999</v>
      </c>
      <c r="Z341" s="54">
        <f t="shared" si="78"/>
        <v>999999999</v>
      </c>
      <c r="AA341" s="54" t="str">
        <f>IF(LEFT(J341,2)&lt;&gt;"ok","-",IF(M341&lt;&gt;"","-",VLOOKUP(P341&amp;Q341&amp;I341&amp;H341,wedstrijden!A:B,2,FALSE)))</f>
        <v>-</v>
      </c>
      <c r="AB341" s="54">
        <f t="shared" si="79"/>
        <v>0</v>
      </c>
      <c r="AC341" s="54">
        <f t="shared" si="80"/>
        <v>1</v>
      </c>
      <c r="AD341" s="54">
        <f t="shared" si="81"/>
        <v>1</v>
      </c>
      <c r="AE341" s="54">
        <f t="shared" si="82"/>
        <v>1</v>
      </c>
      <c r="AF341" s="54">
        <f t="shared" si="83"/>
        <v>0</v>
      </c>
      <c r="AG341" s="54">
        <f t="shared" si="84"/>
        <v>0</v>
      </c>
      <c r="AH341" s="54">
        <f t="shared" si="85"/>
        <v>0</v>
      </c>
      <c r="AI341" s="54">
        <f t="shared" si="86"/>
        <v>0</v>
      </c>
      <c r="AJ341" s="54">
        <f t="shared" si="87"/>
        <v>0</v>
      </c>
      <c r="AK341" s="54">
        <f t="shared" ca="1" si="88"/>
        <v>0</v>
      </c>
      <c r="AL341" s="1" t="str">
        <f>VLOOKUP(D341,schermers!C:T,16,FALSE)</f>
        <v>XXX</v>
      </c>
    </row>
    <row r="342" spans="1:38" x14ac:dyDescent="0.2">
      <c r="A342" s="54">
        <f t="shared" si="89"/>
        <v>340</v>
      </c>
      <c r="B342" s="54">
        <f t="shared" si="75"/>
        <v>259</v>
      </c>
      <c r="C342" s="54" t="str">
        <f t="shared" ca="1" si="76"/>
        <v/>
      </c>
      <c r="D342" s="54">
        <f>VLOOKUP(F342&amp;G342,schermers!B:C,2,FALSE)</f>
        <v>113346</v>
      </c>
      <c r="E342" s="54">
        <f>VLOOKUP(P342&amp;Q342&amp;I342&amp;H342,wedstrijden!A:B,2,FALSE)</f>
        <v>157</v>
      </c>
      <c r="F342" s="41" t="s">
        <v>1240</v>
      </c>
      <c r="G342" s="41" t="s">
        <v>1246</v>
      </c>
      <c r="H342" s="41" t="s">
        <v>500</v>
      </c>
      <c r="I342" s="41" t="s">
        <v>934</v>
      </c>
      <c r="J342" s="63" t="s">
        <v>848</v>
      </c>
      <c r="K342" s="16">
        <v>43364</v>
      </c>
      <c r="L342" s="8">
        <v>43410</v>
      </c>
      <c r="O342" s="54">
        <f>VLOOKUP(D342&amp;R342,Ranglijst!D:E,2,FALSE)</f>
        <v>3436</v>
      </c>
      <c r="P342" s="1" t="str">
        <f>VLOOKUP($D342,schermers!$C:$O,5,FALSE)</f>
        <v>Heren</v>
      </c>
      <c r="Q342" s="1" t="str">
        <f>VLOOKUP($D342,schermers!$C:$O,6,FALSE)</f>
        <v>Floret</v>
      </c>
      <c r="R342" s="1" t="str">
        <f>VLOOKUP(P342,lookups!A:B,2,FALSE)&amp;VLOOKUP(aanmeldingen!Q342,lookups!D:E,2,FALSE)&amp;VLOOKUP(I342,lookups!G:H,2,FALSE)</f>
        <v>HFC</v>
      </c>
      <c r="S342" s="1" t="str">
        <f>VLOOKUP(E342,wedstrijden!B:G,6,FALSE)</f>
        <v>FRA</v>
      </c>
      <c r="T342" s="1" t="str">
        <f>VLOOKUP($D342,schermers!$C:$O,8,FALSE)</f>
        <v>HS</v>
      </c>
      <c r="U342" s="1" t="str">
        <f>IFERROR(VLOOKUP($D342,schermers!$C:$O,13,FALSE),"-")</f>
        <v>-</v>
      </c>
      <c r="V342" s="15">
        <f>IFERROR(VLOOKUP(E342,wedstrijden!B:H,7,FALSE),0)</f>
        <v>43435</v>
      </c>
      <c r="W342" s="15">
        <f>IFERROR(VLOOKUP(E342,wedstrijden!B:I,8,FALSE),0)</f>
        <v>43436</v>
      </c>
      <c r="X342" s="94">
        <f>IF(ISERROR(VLOOKUP(I342,lookups!G:I,3,FALSE)),0,IF(VLOOKUP(I342,lookups!G:I,3,FALSE)=0,0,VLOOKUP(I342,lookups!G:I,3,FALSE)))</f>
        <v>500</v>
      </c>
      <c r="Y342" s="54">
        <f t="shared" ca="1" si="77"/>
        <v>999999999</v>
      </c>
      <c r="Z342" s="54">
        <f t="shared" si="78"/>
        <v>157113346</v>
      </c>
      <c r="AA342" s="54">
        <f>IF(LEFT(J342,2)&lt;&gt;"ok","-",IF(M342&lt;&gt;"","-",VLOOKUP(P342&amp;Q342&amp;I342&amp;H342,wedstrijden!A:B,2,FALSE)))</f>
        <v>157</v>
      </c>
      <c r="AB342" s="54">
        <f t="shared" ca="1" si="79"/>
        <v>0</v>
      </c>
      <c r="AC342" s="54">
        <f t="shared" si="80"/>
        <v>1</v>
      </c>
      <c r="AD342" s="54">
        <f t="shared" si="81"/>
        <v>1</v>
      </c>
      <c r="AE342" s="54">
        <f t="shared" si="82"/>
        <v>0</v>
      </c>
      <c r="AF342" s="54">
        <f t="shared" si="83"/>
        <v>1</v>
      </c>
      <c r="AG342" s="54">
        <f t="shared" si="84"/>
        <v>0</v>
      </c>
      <c r="AH342" s="54">
        <f t="shared" si="85"/>
        <v>0</v>
      </c>
      <c r="AI342" s="54">
        <f t="shared" si="86"/>
        <v>0</v>
      </c>
      <c r="AJ342" s="54">
        <f t="shared" si="87"/>
        <v>0</v>
      </c>
      <c r="AK342" s="54">
        <f t="shared" ca="1" si="88"/>
        <v>0</v>
      </c>
      <c r="AL342" s="1" t="str">
        <f>VLOOKUP(D342,schermers!C:T,16,FALSE)</f>
        <v>XXX</v>
      </c>
    </row>
    <row r="343" spans="1:38" x14ac:dyDescent="0.2">
      <c r="A343" s="54">
        <f t="shared" si="89"/>
        <v>341</v>
      </c>
      <c r="B343" s="54" t="str">
        <f t="shared" si="75"/>
        <v/>
      </c>
      <c r="C343" s="54" t="str">
        <f t="shared" si="76"/>
        <v/>
      </c>
      <c r="D343" s="54">
        <f>VLOOKUP(F343&amp;G343,schermers!B:C,2,FALSE)</f>
        <v>111713</v>
      </c>
      <c r="E343" s="54">
        <f>VLOOKUP(P343&amp;Q343&amp;I343&amp;H343,wedstrijden!A:B,2,FALSE)</f>
        <v>155</v>
      </c>
      <c r="F343" s="41" t="s">
        <v>1031</v>
      </c>
      <c r="G343" s="41" t="s">
        <v>1032</v>
      </c>
      <c r="H343" s="41" t="s">
        <v>500</v>
      </c>
      <c r="I343" s="41" t="s">
        <v>934</v>
      </c>
      <c r="J343" s="63" t="s">
        <v>848</v>
      </c>
      <c r="K343" s="16">
        <v>43364</v>
      </c>
      <c r="L343" s="8">
        <v>43408</v>
      </c>
      <c r="M343" s="8">
        <v>43412</v>
      </c>
      <c r="N343" s="8">
        <v>43412</v>
      </c>
      <c r="O343" s="54">
        <f>VLOOKUP(D343&amp;R343,Ranglijst!D:E,2,FALSE)</f>
        <v>1304</v>
      </c>
      <c r="P343" s="1" t="str">
        <f>VLOOKUP($D343,schermers!$C:$O,5,FALSE)</f>
        <v>Dames</v>
      </c>
      <c r="Q343" s="1" t="str">
        <f>VLOOKUP($D343,schermers!$C:$O,6,FALSE)</f>
        <v>Floret</v>
      </c>
      <c r="R343" s="1" t="str">
        <f>VLOOKUP(P343,lookups!A:B,2,FALSE)&amp;VLOOKUP(aanmeldingen!Q343,lookups!D:E,2,FALSE)&amp;VLOOKUP(I343,lookups!G:H,2,FALSE)</f>
        <v>DFC</v>
      </c>
      <c r="S343" s="1" t="str">
        <f>VLOOKUP(E343,wedstrijden!B:G,6,FALSE)</f>
        <v>FRA</v>
      </c>
      <c r="T343" s="1" t="str">
        <f>VLOOKUP($D343,schermers!$C:$O,8,FALSE)</f>
        <v>HS</v>
      </c>
      <c r="U343" s="1" t="str">
        <f>IFERROR(VLOOKUP($D343,schermers!$C:$O,13,FALSE),"-")</f>
        <v>FIE26022002000</v>
      </c>
      <c r="V343" s="15">
        <f>IFERROR(VLOOKUP(E343,wedstrijden!B:H,7,FALSE),0)</f>
        <v>43435</v>
      </c>
      <c r="W343" s="15">
        <f>IFERROR(VLOOKUP(E343,wedstrijden!B:I,8,FALSE),0)</f>
        <v>43436</v>
      </c>
      <c r="X343" s="94">
        <f>IF(ISERROR(VLOOKUP(I343,lookups!G:I,3,FALSE)),0,IF(VLOOKUP(I343,lookups!G:I,3,FALSE)=0,0,VLOOKUP(I343,lookups!G:I,3,FALSE)))</f>
        <v>500</v>
      </c>
      <c r="Y343" s="54">
        <f t="shared" si="77"/>
        <v>999999999</v>
      </c>
      <c r="Z343" s="54">
        <f t="shared" si="78"/>
        <v>999999999</v>
      </c>
      <c r="AA343" s="54" t="str">
        <f>IF(LEFT(J343,2)&lt;&gt;"ok","-",IF(M343&lt;&gt;"","-",VLOOKUP(P343&amp;Q343&amp;I343&amp;H343,wedstrijden!A:B,2,FALSE)))</f>
        <v>-</v>
      </c>
      <c r="AB343" s="54">
        <f t="shared" si="79"/>
        <v>0</v>
      </c>
      <c r="AC343" s="54">
        <f t="shared" si="80"/>
        <v>1</v>
      </c>
      <c r="AD343" s="54">
        <f t="shared" si="81"/>
        <v>1</v>
      </c>
      <c r="AE343" s="54">
        <f t="shared" si="82"/>
        <v>1</v>
      </c>
      <c r="AF343" s="54">
        <f t="shared" si="83"/>
        <v>0</v>
      </c>
      <c r="AG343" s="54">
        <f t="shared" si="84"/>
        <v>0</v>
      </c>
      <c r="AH343" s="54">
        <f t="shared" si="85"/>
        <v>0</v>
      </c>
      <c r="AI343" s="54">
        <f t="shared" si="86"/>
        <v>0</v>
      </c>
      <c r="AJ343" s="54">
        <f t="shared" si="87"/>
        <v>0</v>
      </c>
      <c r="AK343" s="54">
        <f t="shared" ca="1" si="88"/>
        <v>0</v>
      </c>
      <c r="AL343" s="1" t="str">
        <f>VLOOKUP(D343,schermers!C:T,16,FALSE)</f>
        <v>XXX</v>
      </c>
    </row>
    <row r="344" spans="1:38" x14ac:dyDescent="0.2">
      <c r="A344" s="54">
        <f t="shared" si="89"/>
        <v>342</v>
      </c>
      <c r="B344" s="54">
        <f t="shared" si="75"/>
        <v>333</v>
      </c>
      <c r="C344" s="54" t="str">
        <f t="shared" ca="1" si="76"/>
        <v/>
      </c>
      <c r="D344" s="54">
        <f>VLOOKUP(F344&amp;G344,schermers!B:C,2,FALSE)</f>
        <v>114877</v>
      </c>
      <c r="E344" s="54">
        <f>VLOOKUP(P344&amp;Q344&amp;I344&amp;H344,wedstrijden!A:B,2,FALSE)</f>
        <v>184</v>
      </c>
      <c r="F344" s="41" t="s">
        <v>2093</v>
      </c>
      <c r="G344" s="41" t="s">
        <v>181</v>
      </c>
      <c r="H344" s="41" t="s">
        <v>496</v>
      </c>
      <c r="I344" s="41" t="s">
        <v>934</v>
      </c>
      <c r="J344" s="63" t="s">
        <v>848</v>
      </c>
      <c r="K344" s="16">
        <v>43364</v>
      </c>
      <c r="L344" s="8">
        <v>43429</v>
      </c>
      <c r="O344" s="54">
        <f>VLOOKUP(D344&amp;R344,Ranglijst!D:E,2,FALSE)</f>
        <v>3105</v>
      </c>
      <c r="P344" s="1" t="str">
        <f>VLOOKUP($D344,schermers!$C:$O,5,FALSE)</f>
        <v>Heren</v>
      </c>
      <c r="Q344" s="1" t="str">
        <f>VLOOKUP($D344,schermers!$C:$O,6,FALSE)</f>
        <v>Floret</v>
      </c>
      <c r="R344" s="1" t="str">
        <f>VLOOKUP(P344,lookups!A:B,2,FALSE)&amp;VLOOKUP(aanmeldingen!Q344,lookups!D:E,2,FALSE)&amp;VLOOKUP(I344,lookups!G:H,2,FALSE)</f>
        <v>HFC</v>
      </c>
      <c r="S344" s="1" t="str">
        <f>VLOOKUP(E344,wedstrijden!B:G,6,FALSE)</f>
        <v>GER</v>
      </c>
      <c r="T344" s="1" t="str">
        <f>VLOOKUP($D344,schermers!$C:$O,8,FALSE)</f>
        <v>HS</v>
      </c>
      <c r="U344" s="1" t="str">
        <f>IFERROR(VLOOKUP($D344,schermers!$C:$O,13,FALSE),"-")</f>
        <v>-</v>
      </c>
      <c r="V344" s="15">
        <f>IFERROR(VLOOKUP(E344,wedstrijden!B:H,7,FALSE),0)</f>
        <v>43449</v>
      </c>
      <c r="W344" s="15">
        <f>IFERROR(VLOOKUP(E344,wedstrijden!B:I,8,FALSE),0)</f>
        <v>43450</v>
      </c>
      <c r="X344" s="94">
        <f>IF(ISERROR(VLOOKUP(I344,lookups!G:I,3,FALSE)),0,IF(VLOOKUP(I344,lookups!G:I,3,FALSE)=0,0,VLOOKUP(I344,lookups!G:I,3,FALSE)))</f>
        <v>500</v>
      </c>
      <c r="Y344" s="54">
        <f t="shared" ca="1" si="77"/>
        <v>999999999</v>
      </c>
      <c r="Z344" s="54">
        <f t="shared" si="78"/>
        <v>184114877</v>
      </c>
      <c r="AA344" s="54">
        <f>IF(LEFT(J344,2)&lt;&gt;"ok","-",IF(M344&lt;&gt;"","-",VLOOKUP(P344&amp;Q344&amp;I344&amp;H344,wedstrijden!A:B,2,FALSE)))</f>
        <v>184</v>
      </c>
      <c r="AB344" s="54">
        <f t="shared" ca="1" si="79"/>
        <v>0</v>
      </c>
      <c r="AC344" s="54">
        <f t="shared" si="80"/>
        <v>1</v>
      </c>
      <c r="AD344" s="54">
        <f t="shared" si="81"/>
        <v>1</v>
      </c>
      <c r="AE344" s="54">
        <f t="shared" si="82"/>
        <v>0</v>
      </c>
      <c r="AF344" s="54">
        <f t="shared" si="83"/>
        <v>1</v>
      </c>
      <c r="AG344" s="54">
        <f t="shared" si="84"/>
        <v>0</v>
      </c>
      <c r="AH344" s="54">
        <f t="shared" si="85"/>
        <v>0</v>
      </c>
      <c r="AI344" s="54">
        <f t="shared" si="86"/>
        <v>0</v>
      </c>
      <c r="AJ344" s="54">
        <f t="shared" si="87"/>
        <v>0</v>
      </c>
      <c r="AK344" s="54">
        <f t="shared" ca="1" si="88"/>
        <v>0</v>
      </c>
      <c r="AL344" s="1" t="str">
        <f>VLOOKUP(D344,schermers!C:T,16,FALSE)</f>
        <v>XXX</v>
      </c>
    </row>
    <row r="345" spans="1:38" x14ac:dyDescent="0.2">
      <c r="A345" s="54">
        <f t="shared" si="89"/>
        <v>343</v>
      </c>
      <c r="B345" s="54">
        <f t="shared" si="75"/>
        <v>327</v>
      </c>
      <c r="C345" s="54" t="str">
        <f t="shared" ca="1" si="76"/>
        <v/>
      </c>
      <c r="D345" s="54">
        <f>VLOOKUP(F345&amp;G345,schermers!B:C,2,FALSE)</f>
        <v>113347</v>
      </c>
      <c r="E345" s="54">
        <f>VLOOKUP(P345&amp;Q345&amp;I345&amp;H345,wedstrijden!A:B,2,FALSE)</f>
        <v>184</v>
      </c>
      <c r="F345" s="41" t="s">
        <v>2085</v>
      </c>
      <c r="G345" s="41" t="s">
        <v>432</v>
      </c>
      <c r="H345" s="41" t="s">
        <v>496</v>
      </c>
      <c r="I345" s="41" t="s">
        <v>934</v>
      </c>
      <c r="J345" s="63" t="s">
        <v>848</v>
      </c>
      <c r="K345" s="16">
        <v>43364</v>
      </c>
      <c r="L345" s="8">
        <v>43429</v>
      </c>
      <c r="O345" s="54">
        <f>VLOOKUP(D345&amp;R345,Ranglijst!D:E,2,FALSE)</f>
        <v>1573</v>
      </c>
      <c r="P345" s="1" t="str">
        <f>VLOOKUP($D345,schermers!$C:$O,5,FALSE)</f>
        <v>Heren</v>
      </c>
      <c r="Q345" s="1" t="str">
        <f>VLOOKUP($D345,schermers!$C:$O,6,FALSE)</f>
        <v>Floret</v>
      </c>
      <c r="R345" s="1" t="str">
        <f>VLOOKUP(P345,lookups!A:B,2,FALSE)&amp;VLOOKUP(aanmeldingen!Q345,lookups!D:E,2,FALSE)&amp;VLOOKUP(I345,lookups!G:H,2,FALSE)</f>
        <v>HFC</v>
      </c>
      <c r="S345" s="1" t="str">
        <f>VLOOKUP(E345,wedstrijden!B:G,6,FALSE)</f>
        <v>GER</v>
      </c>
      <c r="T345" s="1" t="str">
        <f>VLOOKUP($D345,schermers!$C:$O,8,FALSE)</f>
        <v>HS</v>
      </c>
      <c r="U345" s="1" t="str">
        <f>IFERROR(VLOOKUP($D345,schermers!$C:$O,13,FALSE),"-")</f>
        <v>FIE11072003000</v>
      </c>
      <c r="V345" s="15">
        <f>IFERROR(VLOOKUP(E345,wedstrijden!B:H,7,FALSE),0)</f>
        <v>43449</v>
      </c>
      <c r="W345" s="15">
        <f>IFERROR(VLOOKUP(E345,wedstrijden!B:I,8,FALSE),0)</f>
        <v>43450</v>
      </c>
      <c r="X345" s="94">
        <f>IF(ISERROR(VLOOKUP(I345,lookups!G:I,3,FALSE)),0,IF(VLOOKUP(I345,lookups!G:I,3,FALSE)=0,0,VLOOKUP(I345,lookups!G:I,3,FALSE)))</f>
        <v>500</v>
      </c>
      <c r="Y345" s="54">
        <f t="shared" ca="1" si="77"/>
        <v>999999999</v>
      </c>
      <c r="Z345" s="54">
        <f t="shared" si="78"/>
        <v>184113347</v>
      </c>
      <c r="AA345" s="54">
        <f>IF(LEFT(J345,2)&lt;&gt;"ok","-",IF(M345&lt;&gt;"","-",VLOOKUP(P345&amp;Q345&amp;I345&amp;H345,wedstrijden!A:B,2,FALSE)))</f>
        <v>184</v>
      </c>
      <c r="AB345" s="54">
        <f t="shared" ca="1" si="79"/>
        <v>0</v>
      </c>
      <c r="AC345" s="54">
        <f t="shared" si="80"/>
        <v>1</v>
      </c>
      <c r="AD345" s="54">
        <f t="shared" si="81"/>
        <v>1</v>
      </c>
      <c r="AE345" s="54">
        <f t="shared" si="82"/>
        <v>0</v>
      </c>
      <c r="AF345" s="54">
        <f t="shared" si="83"/>
        <v>1</v>
      </c>
      <c r="AG345" s="54">
        <f t="shared" si="84"/>
        <v>0</v>
      </c>
      <c r="AH345" s="54">
        <f t="shared" si="85"/>
        <v>0</v>
      </c>
      <c r="AI345" s="54">
        <f t="shared" si="86"/>
        <v>0</v>
      </c>
      <c r="AJ345" s="54">
        <f t="shared" si="87"/>
        <v>0</v>
      </c>
      <c r="AK345" s="54">
        <f t="shared" ca="1" si="88"/>
        <v>0</v>
      </c>
      <c r="AL345" s="1" t="str">
        <f>VLOOKUP(D345,schermers!C:T,16,FALSE)</f>
        <v>XXX</v>
      </c>
    </row>
    <row r="346" spans="1:38" x14ac:dyDescent="0.2">
      <c r="A346" s="54">
        <f t="shared" si="89"/>
        <v>344</v>
      </c>
      <c r="B346" s="54">
        <f t="shared" si="75"/>
        <v>332</v>
      </c>
      <c r="C346" s="54" t="str">
        <f t="shared" ca="1" si="76"/>
        <v/>
      </c>
      <c r="D346" s="54">
        <f>VLOOKUP(F346&amp;G346,schermers!B:C,2,FALSE)</f>
        <v>114875</v>
      </c>
      <c r="E346" s="54">
        <f>VLOOKUP(P346&amp;Q346&amp;I346&amp;H346,wedstrijden!A:B,2,FALSE)</f>
        <v>184</v>
      </c>
      <c r="F346" s="41" t="s">
        <v>919</v>
      </c>
      <c r="G346" s="41" t="s">
        <v>2094</v>
      </c>
      <c r="H346" s="41" t="s">
        <v>496</v>
      </c>
      <c r="I346" s="41" t="s">
        <v>934</v>
      </c>
      <c r="J346" s="63" t="s">
        <v>848</v>
      </c>
      <c r="K346" s="16">
        <v>43364</v>
      </c>
      <c r="L346" s="8">
        <v>43429</v>
      </c>
      <c r="O346" s="54">
        <f>VLOOKUP(D346&amp;R346,Ranglijst!D:E,2,FALSE)</f>
        <v>1457</v>
      </c>
      <c r="P346" s="1" t="str">
        <f>VLOOKUP($D346,schermers!$C:$O,5,FALSE)</f>
        <v>Heren</v>
      </c>
      <c r="Q346" s="1" t="str">
        <f>VLOOKUP($D346,schermers!$C:$O,6,FALSE)</f>
        <v>Floret</v>
      </c>
      <c r="R346" s="1" t="str">
        <f>VLOOKUP(P346,lookups!A:B,2,FALSE)&amp;VLOOKUP(aanmeldingen!Q346,lookups!D:E,2,FALSE)&amp;VLOOKUP(I346,lookups!G:H,2,FALSE)</f>
        <v>HFC</v>
      </c>
      <c r="S346" s="1" t="str">
        <f>VLOOKUP(E346,wedstrijden!B:G,6,FALSE)</f>
        <v>GER</v>
      </c>
      <c r="T346" s="1" t="str">
        <f>VLOOKUP($D346,schermers!$C:$O,8,FALSE)</f>
        <v>HS</v>
      </c>
      <c r="U346" s="1" t="str">
        <f>IFERROR(VLOOKUP($D346,schermers!$C:$O,13,FALSE),"-")</f>
        <v>FIE12022003000</v>
      </c>
      <c r="V346" s="15">
        <f>IFERROR(VLOOKUP(E346,wedstrijden!B:H,7,FALSE),0)</f>
        <v>43449</v>
      </c>
      <c r="W346" s="15">
        <f>IFERROR(VLOOKUP(E346,wedstrijden!B:I,8,FALSE),0)</f>
        <v>43450</v>
      </c>
      <c r="X346" s="94">
        <f>IF(ISERROR(VLOOKUP(I346,lookups!G:I,3,FALSE)),0,IF(VLOOKUP(I346,lookups!G:I,3,FALSE)=0,0,VLOOKUP(I346,lookups!G:I,3,FALSE)))</f>
        <v>500</v>
      </c>
      <c r="Y346" s="54">
        <f t="shared" ca="1" si="77"/>
        <v>999999999</v>
      </c>
      <c r="Z346" s="54">
        <f t="shared" si="78"/>
        <v>184114875</v>
      </c>
      <c r="AA346" s="54">
        <f>IF(LEFT(J346,2)&lt;&gt;"ok","-",IF(M346&lt;&gt;"","-",VLOOKUP(P346&amp;Q346&amp;I346&amp;H346,wedstrijden!A:B,2,FALSE)))</f>
        <v>184</v>
      </c>
      <c r="AB346" s="54">
        <f t="shared" ca="1" si="79"/>
        <v>0</v>
      </c>
      <c r="AC346" s="54">
        <f t="shared" si="80"/>
        <v>1</v>
      </c>
      <c r="AD346" s="54">
        <f t="shared" si="81"/>
        <v>1</v>
      </c>
      <c r="AE346" s="54">
        <f t="shared" si="82"/>
        <v>0</v>
      </c>
      <c r="AF346" s="54">
        <f t="shared" si="83"/>
        <v>1</v>
      </c>
      <c r="AG346" s="54">
        <f t="shared" si="84"/>
        <v>0</v>
      </c>
      <c r="AH346" s="54">
        <f t="shared" si="85"/>
        <v>0</v>
      </c>
      <c r="AI346" s="54">
        <f t="shared" si="86"/>
        <v>0</v>
      </c>
      <c r="AJ346" s="54">
        <f t="shared" si="87"/>
        <v>0</v>
      </c>
      <c r="AK346" s="54">
        <f t="shared" ca="1" si="88"/>
        <v>0</v>
      </c>
      <c r="AL346" s="1" t="str">
        <f>VLOOKUP(D346,schermers!C:T,16,FALSE)</f>
        <v>XXX</v>
      </c>
    </row>
    <row r="347" spans="1:38" x14ac:dyDescent="0.2">
      <c r="A347" s="54">
        <f t="shared" si="89"/>
        <v>345</v>
      </c>
      <c r="B347" s="54">
        <f t="shared" si="75"/>
        <v>326</v>
      </c>
      <c r="C347" s="54" t="str">
        <f t="shared" ca="1" si="76"/>
        <v/>
      </c>
      <c r="D347" s="54">
        <f>VLOOKUP(F347&amp;G347,schermers!B:C,2,FALSE)</f>
        <v>113346</v>
      </c>
      <c r="E347" s="54">
        <f>VLOOKUP(P347&amp;Q347&amp;I347&amp;H347,wedstrijden!A:B,2,FALSE)</f>
        <v>184</v>
      </c>
      <c r="F347" s="41" t="s">
        <v>1240</v>
      </c>
      <c r="G347" s="41" t="s">
        <v>1246</v>
      </c>
      <c r="H347" s="41" t="s">
        <v>496</v>
      </c>
      <c r="I347" s="41" t="s">
        <v>934</v>
      </c>
      <c r="J347" s="63" t="s">
        <v>848</v>
      </c>
      <c r="K347" s="16">
        <v>43364</v>
      </c>
      <c r="L347" s="8">
        <v>43429</v>
      </c>
      <c r="O347" s="54">
        <f>VLOOKUP(D347&amp;R347,Ranglijst!D:E,2,FALSE)</f>
        <v>3436</v>
      </c>
      <c r="P347" s="1" t="str">
        <f>VLOOKUP($D347,schermers!$C:$O,5,FALSE)</f>
        <v>Heren</v>
      </c>
      <c r="Q347" s="1" t="str">
        <f>VLOOKUP($D347,schermers!$C:$O,6,FALSE)</f>
        <v>Floret</v>
      </c>
      <c r="R347" s="1" t="str">
        <f>VLOOKUP(P347,lookups!A:B,2,FALSE)&amp;VLOOKUP(aanmeldingen!Q347,lookups!D:E,2,FALSE)&amp;VLOOKUP(I347,lookups!G:H,2,FALSE)</f>
        <v>HFC</v>
      </c>
      <c r="S347" s="1" t="str">
        <f>VLOOKUP(E347,wedstrijden!B:G,6,FALSE)</f>
        <v>GER</v>
      </c>
      <c r="T347" s="1" t="str">
        <f>VLOOKUP($D347,schermers!$C:$O,8,FALSE)</f>
        <v>HS</v>
      </c>
      <c r="U347" s="1" t="str">
        <f>IFERROR(VLOOKUP($D347,schermers!$C:$O,13,FALSE),"-")</f>
        <v>-</v>
      </c>
      <c r="V347" s="15">
        <f>IFERROR(VLOOKUP(E347,wedstrijden!B:H,7,FALSE),0)</f>
        <v>43449</v>
      </c>
      <c r="W347" s="15">
        <f>IFERROR(VLOOKUP(E347,wedstrijden!B:I,8,FALSE),0)</f>
        <v>43450</v>
      </c>
      <c r="X347" s="94">
        <f>IF(ISERROR(VLOOKUP(I347,lookups!G:I,3,FALSE)),0,IF(VLOOKUP(I347,lookups!G:I,3,FALSE)=0,0,VLOOKUP(I347,lookups!G:I,3,FALSE)))</f>
        <v>500</v>
      </c>
      <c r="Y347" s="54">
        <f t="shared" ca="1" si="77"/>
        <v>999999999</v>
      </c>
      <c r="Z347" s="54">
        <f t="shared" si="78"/>
        <v>184113346</v>
      </c>
      <c r="AA347" s="54">
        <f>IF(LEFT(J347,2)&lt;&gt;"ok","-",IF(M347&lt;&gt;"","-",VLOOKUP(P347&amp;Q347&amp;I347&amp;H347,wedstrijden!A:B,2,FALSE)))</f>
        <v>184</v>
      </c>
      <c r="AB347" s="54">
        <f t="shared" ca="1" si="79"/>
        <v>0</v>
      </c>
      <c r="AC347" s="54">
        <f t="shared" si="80"/>
        <v>1</v>
      </c>
      <c r="AD347" s="54">
        <f t="shared" si="81"/>
        <v>1</v>
      </c>
      <c r="AE347" s="54">
        <f t="shared" si="82"/>
        <v>0</v>
      </c>
      <c r="AF347" s="54">
        <f t="shared" si="83"/>
        <v>1</v>
      </c>
      <c r="AG347" s="54">
        <f t="shared" si="84"/>
        <v>0</v>
      </c>
      <c r="AH347" s="54">
        <f t="shared" si="85"/>
        <v>0</v>
      </c>
      <c r="AI347" s="54">
        <f t="shared" si="86"/>
        <v>0</v>
      </c>
      <c r="AJ347" s="54">
        <f t="shared" si="87"/>
        <v>0</v>
      </c>
      <c r="AK347" s="54">
        <f t="shared" ca="1" si="88"/>
        <v>0</v>
      </c>
      <c r="AL347" s="1" t="str">
        <f>VLOOKUP(D347,schermers!C:T,16,FALSE)</f>
        <v>XXX</v>
      </c>
    </row>
    <row r="348" spans="1:38" x14ac:dyDescent="0.2">
      <c r="A348" s="54">
        <f t="shared" si="89"/>
        <v>346</v>
      </c>
      <c r="B348" s="54" t="str">
        <f t="shared" si="75"/>
        <v/>
      </c>
      <c r="C348" s="54" t="str">
        <f t="shared" si="76"/>
        <v/>
      </c>
      <c r="D348" s="54">
        <f>VLOOKUP(F348&amp;G348,schermers!B:C,2,FALSE)</f>
        <v>111713</v>
      </c>
      <c r="E348" s="54">
        <f>VLOOKUP(P348&amp;Q348&amp;I348&amp;H348,wedstrijden!A:B,2,FALSE)</f>
        <v>189</v>
      </c>
      <c r="F348" s="41" t="s">
        <v>1031</v>
      </c>
      <c r="G348" s="41" t="s">
        <v>1032</v>
      </c>
      <c r="H348" s="41" t="s">
        <v>494</v>
      </c>
      <c r="I348" s="41" t="s">
        <v>934</v>
      </c>
      <c r="J348" s="63" t="s">
        <v>848</v>
      </c>
      <c r="K348" s="16">
        <v>43364</v>
      </c>
      <c r="M348" s="8">
        <v>43412</v>
      </c>
      <c r="O348" s="54">
        <f>VLOOKUP(D348&amp;R348,Ranglijst!D:E,2,FALSE)</f>
        <v>1304</v>
      </c>
      <c r="P348" s="1" t="str">
        <f>VLOOKUP($D348,schermers!$C:$O,5,FALSE)</f>
        <v>Dames</v>
      </c>
      <c r="Q348" s="1" t="str">
        <f>VLOOKUP($D348,schermers!$C:$O,6,FALSE)</f>
        <v>Floret</v>
      </c>
      <c r="R348" s="1" t="str">
        <f>VLOOKUP(P348,lookups!A:B,2,FALSE)&amp;VLOOKUP(aanmeldingen!Q348,lookups!D:E,2,FALSE)&amp;VLOOKUP(I348,lookups!G:H,2,FALSE)</f>
        <v>DFC</v>
      </c>
      <c r="S348" s="1" t="str">
        <f>VLOOKUP(E348,wedstrijden!B:G,6,FALSE)</f>
        <v>GER</v>
      </c>
      <c r="T348" s="1" t="str">
        <f>VLOOKUP($D348,schermers!$C:$O,8,FALSE)</f>
        <v>HS</v>
      </c>
      <c r="U348" s="1" t="str">
        <f>IFERROR(VLOOKUP($D348,schermers!$C:$O,13,FALSE),"-")</f>
        <v>FIE26022002000</v>
      </c>
      <c r="V348" s="15">
        <f>IFERROR(VLOOKUP(E348,wedstrijden!B:H,7,FALSE),0)</f>
        <v>43449</v>
      </c>
      <c r="W348" s="15">
        <f>IFERROR(VLOOKUP(E348,wedstrijden!B:I,8,FALSE),0)</f>
        <v>43450</v>
      </c>
      <c r="X348" s="94">
        <f>IF(ISERROR(VLOOKUP(I348,lookups!G:I,3,FALSE)),0,IF(VLOOKUP(I348,lookups!G:I,3,FALSE)=0,0,VLOOKUP(I348,lookups!G:I,3,FALSE)))</f>
        <v>500</v>
      </c>
      <c r="Y348" s="54">
        <f t="shared" si="77"/>
        <v>999999999</v>
      </c>
      <c r="Z348" s="54">
        <f t="shared" si="78"/>
        <v>999999999</v>
      </c>
      <c r="AA348" s="54" t="str">
        <f>IF(LEFT(J348,2)&lt;&gt;"ok","-",IF(M348&lt;&gt;"","-",VLOOKUP(P348&amp;Q348&amp;I348&amp;H348,wedstrijden!A:B,2,FALSE)))</f>
        <v>-</v>
      </c>
      <c r="AB348" s="54">
        <f t="shared" si="79"/>
        <v>0</v>
      </c>
      <c r="AC348" s="54">
        <f t="shared" si="80"/>
        <v>1</v>
      </c>
      <c r="AD348" s="54">
        <f t="shared" si="81"/>
        <v>1</v>
      </c>
      <c r="AE348" s="54">
        <f t="shared" si="82"/>
        <v>1</v>
      </c>
      <c r="AF348" s="54">
        <f t="shared" si="83"/>
        <v>0</v>
      </c>
      <c r="AG348" s="54">
        <f t="shared" si="84"/>
        <v>0</v>
      </c>
      <c r="AH348" s="54">
        <f t="shared" si="85"/>
        <v>0</v>
      </c>
      <c r="AI348" s="54">
        <f t="shared" si="86"/>
        <v>0</v>
      </c>
      <c r="AJ348" s="54">
        <f t="shared" si="87"/>
        <v>0</v>
      </c>
      <c r="AK348" s="54">
        <f t="shared" ca="1" si="88"/>
        <v>0</v>
      </c>
      <c r="AL348" s="1" t="str">
        <f>VLOOKUP(D348,schermers!C:T,16,FALSE)</f>
        <v>XXX</v>
      </c>
    </row>
    <row r="349" spans="1:38" x14ac:dyDescent="0.2">
      <c r="A349" s="54">
        <f t="shared" si="89"/>
        <v>347</v>
      </c>
      <c r="B349" s="54">
        <f t="shared" si="75"/>
        <v>366</v>
      </c>
      <c r="C349" s="54" t="str">
        <f t="shared" ca="1" si="76"/>
        <v/>
      </c>
      <c r="D349" s="54">
        <f>VLOOKUP(F349&amp;G349,schermers!B:C,2,FALSE)</f>
        <v>114877</v>
      </c>
      <c r="E349" s="54">
        <f>VLOOKUP(P349&amp;Q349&amp;I349&amp;H349,wedstrijden!A:B,2,FALSE)</f>
        <v>205</v>
      </c>
      <c r="F349" s="41" t="s">
        <v>2093</v>
      </c>
      <c r="G349" s="41" t="s">
        <v>181</v>
      </c>
      <c r="H349" s="41" t="s">
        <v>487</v>
      </c>
      <c r="I349" s="41" t="s">
        <v>934</v>
      </c>
      <c r="J349" s="63" t="s">
        <v>848</v>
      </c>
      <c r="K349" s="16">
        <v>43364</v>
      </c>
      <c r="L349" s="8">
        <v>43466</v>
      </c>
      <c r="O349" s="54">
        <f>VLOOKUP(D349&amp;R349,Ranglijst!D:E,2,FALSE)</f>
        <v>3105</v>
      </c>
      <c r="P349" s="1" t="str">
        <f>VLOOKUP($D349,schermers!$C:$O,5,FALSE)</f>
        <v>Heren</v>
      </c>
      <c r="Q349" s="1" t="str">
        <f>VLOOKUP($D349,schermers!$C:$O,6,FALSE)</f>
        <v>Floret</v>
      </c>
      <c r="R349" s="1" t="str">
        <f>VLOOKUP(P349,lookups!A:B,2,FALSE)&amp;VLOOKUP(aanmeldingen!Q349,lookups!D:E,2,FALSE)&amp;VLOOKUP(I349,lookups!G:H,2,FALSE)</f>
        <v>HFC</v>
      </c>
      <c r="S349" s="1" t="str">
        <f>VLOOKUP(E349,wedstrijden!B:G,6,FALSE)</f>
        <v>SVK</v>
      </c>
      <c r="T349" s="1" t="str">
        <f>VLOOKUP($D349,schermers!$C:$O,8,FALSE)</f>
        <v>HS</v>
      </c>
      <c r="U349" s="1" t="str">
        <f>IFERROR(VLOOKUP($D349,schermers!$C:$O,13,FALSE),"-")</f>
        <v>-</v>
      </c>
      <c r="V349" s="15">
        <f>IFERROR(VLOOKUP(E349,wedstrijden!B:H,7,FALSE),0)</f>
        <v>43476</v>
      </c>
      <c r="W349" s="15">
        <f>IFERROR(VLOOKUP(E349,wedstrijden!B:I,8,FALSE),0)</f>
        <v>43478</v>
      </c>
      <c r="X349" s="94">
        <f>IF(ISERROR(VLOOKUP(I349,lookups!G:I,3,FALSE)),0,IF(VLOOKUP(I349,lookups!G:I,3,FALSE)=0,0,VLOOKUP(I349,lookups!G:I,3,FALSE)))</f>
        <v>500</v>
      </c>
      <c r="Y349" s="54">
        <f t="shared" ca="1" si="77"/>
        <v>999999999</v>
      </c>
      <c r="Z349" s="54">
        <f t="shared" si="78"/>
        <v>205114877</v>
      </c>
      <c r="AA349" s="54">
        <f>IF(LEFT(J349,2)&lt;&gt;"ok","-",IF(M349&lt;&gt;"","-",VLOOKUP(P349&amp;Q349&amp;I349&amp;H349,wedstrijden!A:B,2,FALSE)))</f>
        <v>205</v>
      </c>
      <c r="AB349" s="54">
        <f t="shared" ca="1" si="79"/>
        <v>0</v>
      </c>
      <c r="AC349" s="54">
        <f t="shared" si="80"/>
        <v>1</v>
      </c>
      <c r="AD349" s="54">
        <f t="shared" si="81"/>
        <v>1</v>
      </c>
      <c r="AE349" s="54">
        <f t="shared" si="82"/>
        <v>0</v>
      </c>
      <c r="AF349" s="54">
        <f t="shared" si="83"/>
        <v>1</v>
      </c>
      <c r="AG349" s="54">
        <f t="shared" si="84"/>
        <v>0</v>
      </c>
      <c r="AH349" s="54">
        <f t="shared" si="85"/>
        <v>0</v>
      </c>
      <c r="AI349" s="54">
        <f t="shared" si="86"/>
        <v>0</v>
      </c>
      <c r="AJ349" s="54">
        <f t="shared" si="87"/>
        <v>0</v>
      </c>
      <c r="AK349" s="54">
        <f t="shared" ca="1" si="88"/>
        <v>0</v>
      </c>
      <c r="AL349" s="1" t="str">
        <f>VLOOKUP(D349,schermers!C:T,16,FALSE)</f>
        <v>XXX</v>
      </c>
    </row>
    <row r="350" spans="1:38" x14ac:dyDescent="0.2">
      <c r="A350" s="54">
        <f t="shared" si="89"/>
        <v>348</v>
      </c>
      <c r="B350" s="54" t="str">
        <f t="shared" si="75"/>
        <v/>
      </c>
      <c r="C350" s="54" t="str">
        <f t="shared" si="76"/>
        <v/>
      </c>
      <c r="D350" s="54">
        <f>VLOOKUP(F350&amp;G350,schermers!B:C,2,FALSE)</f>
        <v>114875</v>
      </c>
      <c r="E350" s="54">
        <f>VLOOKUP(P350&amp;Q350&amp;I350&amp;H350,wedstrijden!A:B,2,FALSE)</f>
        <v>205</v>
      </c>
      <c r="F350" s="41" t="s">
        <v>919</v>
      </c>
      <c r="G350" s="41" t="s">
        <v>2094</v>
      </c>
      <c r="H350" s="41" t="s">
        <v>487</v>
      </c>
      <c r="I350" s="41" t="s">
        <v>934</v>
      </c>
      <c r="J350" s="63" t="s">
        <v>848</v>
      </c>
      <c r="K350" s="16">
        <v>43364</v>
      </c>
      <c r="M350" s="8">
        <v>43402</v>
      </c>
      <c r="O350" s="54">
        <f>VLOOKUP(D350&amp;R350,Ranglijst!D:E,2,FALSE)</f>
        <v>1457</v>
      </c>
      <c r="P350" s="1" t="str">
        <f>VLOOKUP($D350,schermers!$C:$O,5,FALSE)</f>
        <v>Heren</v>
      </c>
      <c r="Q350" s="1" t="str">
        <f>VLOOKUP($D350,schermers!$C:$O,6,FALSE)</f>
        <v>Floret</v>
      </c>
      <c r="R350" s="1" t="str">
        <f>VLOOKUP(P350,lookups!A:B,2,FALSE)&amp;VLOOKUP(aanmeldingen!Q350,lookups!D:E,2,FALSE)&amp;VLOOKUP(I350,lookups!G:H,2,FALSE)</f>
        <v>HFC</v>
      </c>
      <c r="S350" s="1" t="str">
        <f>VLOOKUP(E350,wedstrijden!B:G,6,FALSE)</f>
        <v>SVK</v>
      </c>
      <c r="T350" s="1" t="str">
        <f>VLOOKUP($D350,schermers!$C:$O,8,FALSE)</f>
        <v>HS</v>
      </c>
      <c r="U350" s="1" t="str">
        <f>IFERROR(VLOOKUP($D350,schermers!$C:$O,13,FALSE),"-")</f>
        <v>FIE12022003000</v>
      </c>
      <c r="V350" s="15">
        <f>IFERROR(VLOOKUP(E350,wedstrijden!B:H,7,FALSE),0)</f>
        <v>43476</v>
      </c>
      <c r="W350" s="15">
        <f>IFERROR(VLOOKUP(E350,wedstrijden!B:I,8,FALSE),0)</f>
        <v>43478</v>
      </c>
      <c r="X350" s="94">
        <f>IF(ISERROR(VLOOKUP(I350,lookups!G:I,3,FALSE)),0,IF(VLOOKUP(I350,lookups!G:I,3,FALSE)=0,0,VLOOKUP(I350,lookups!G:I,3,FALSE)))</f>
        <v>500</v>
      </c>
      <c r="Y350" s="54">
        <f t="shared" si="77"/>
        <v>999999999</v>
      </c>
      <c r="Z350" s="54">
        <f t="shared" si="78"/>
        <v>999999999</v>
      </c>
      <c r="AA350" s="54" t="str">
        <f>IF(LEFT(J350,2)&lt;&gt;"ok","-",IF(M350&lt;&gt;"","-",VLOOKUP(P350&amp;Q350&amp;I350&amp;H350,wedstrijden!A:B,2,FALSE)))</f>
        <v>-</v>
      </c>
      <c r="AB350" s="54">
        <f t="shared" si="79"/>
        <v>0</v>
      </c>
      <c r="AC350" s="54">
        <f t="shared" si="80"/>
        <v>1</v>
      </c>
      <c r="AD350" s="54">
        <f t="shared" si="81"/>
        <v>1</v>
      </c>
      <c r="AE350" s="54">
        <f t="shared" si="82"/>
        <v>1</v>
      </c>
      <c r="AF350" s="54">
        <f t="shared" si="83"/>
        <v>0</v>
      </c>
      <c r="AG350" s="54">
        <f t="shared" si="84"/>
        <v>0</v>
      </c>
      <c r="AH350" s="54">
        <f t="shared" si="85"/>
        <v>0</v>
      </c>
      <c r="AI350" s="54">
        <f t="shared" si="86"/>
        <v>0</v>
      </c>
      <c r="AJ350" s="54">
        <f t="shared" si="87"/>
        <v>0</v>
      </c>
      <c r="AK350" s="54">
        <f t="shared" ca="1" si="88"/>
        <v>0</v>
      </c>
      <c r="AL350" s="1" t="str">
        <f>VLOOKUP(D350,schermers!C:T,16,FALSE)</f>
        <v>XXX</v>
      </c>
    </row>
    <row r="351" spans="1:38" x14ac:dyDescent="0.2">
      <c r="A351" s="54">
        <f t="shared" si="89"/>
        <v>349</v>
      </c>
      <c r="B351" s="54">
        <f t="shared" si="75"/>
        <v>362</v>
      </c>
      <c r="C351" s="54" t="str">
        <f t="shared" ca="1" si="76"/>
        <v/>
      </c>
      <c r="D351" s="54">
        <f>VLOOKUP(F351&amp;G351,schermers!B:C,2,FALSE)</f>
        <v>113346</v>
      </c>
      <c r="E351" s="54">
        <f>VLOOKUP(P351&amp;Q351&amp;I351&amp;H351,wedstrijden!A:B,2,FALSE)</f>
        <v>205</v>
      </c>
      <c r="F351" s="41" t="s">
        <v>1240</v>
      </c>
      <c r="G351" s="41" t="s">
        <v>1246</v>
      </c>
      <c r="H351" s="41" t="s">
        <v>487</v>
      </c>
      <c r="I351" s="41" t="s">
        <v>934</v>
      </c>
      <c r="J351" s="63" t="s">
        <v>848</v>
      </c>
      <c r="K351" s="16">
        <v>43364</v>
      </c>
      <c r="L351" s="8">
        <v>43466</v>
      </c>
      <c r="O351" s="54">
        <f>VLOOKUP(D351&amp;R351,Ranglijst!D:E,2,FALSE)</f>
        <v>3436</v>
      </c>
      <c r="P351" s="1" t="str">
        <f>VLOOKUP($D351,schermers!$C:$O,5,FALSE)</f>
        <v>Heren</v>
      </c>
      <c r="Q351" s="1" t="str">
        <f>VLOOKUP($D351,schermers!$C:$O,6,FALSE)</f>
        <v>Floret</v>
      </c>
      <c r="R351" s="1" t="str">
        <f>VLOOKUP(P351,lookups!A:B,2,FALSE)&amp;VLOOKUP(aanmeldingen!Q351,lookups!D:E,2,FALSE)&amp;VLOOKUP(I351,lookups!G:H,2,FALSE)</f>
        <v>HFC</v>
      </c>
      <c r="S351" s="1" t="str">
        <f>VLOOKUP(E351,wedstrijden!B:G,6,FALSE)</f>
        <v>SVK</v>
      </c>
      <c r="T351" s="1" t="str">
        <f>VLOOKUP($D351,schermers!$C:$O,8,FALSE)</f>
        <v>HS</v>
      </c>
      <c r="U351" s="1" t="str">
        <f>IFERROR(VLOOKUP($D351,schermers!$C:$O,13,FALSE),"-")</f>
        <v>-</v>
      </c>
      <c r="V351" s="15">
        <f>IFERROR(VLOOKUP(E351,wedstrijden!B:H,7,FALSE),0)</f>
        <v>43476</v>
      </c>
      <c r="W351" s="15">
        <f>IFERROR(VLOOKUP(E351,wedstrijden!B:I,8,FALSE),0)</f>
        <v>43478</v>
      </c>
      <c r="X351" s="94">
        <f>IF(ISERROR(VLOOKUP(I351,lookups!G:I,3,FALSE)),0,IF(VLOOKUP(I351,lookups!G:I,3,FALSE)=0,0,VLOOKUP(I351,lookups!G:I,3,FALSE)))</f>
        <v>500</v>
      </c>
      <c r="Y351" s="54">
        <f t="shared" ca="1" si="77"/>
        <v>999999999</v>
      </c>
      <c r="Z351" s="54">
        <f t="shared" si="78"/>
        <v>205113346</v>
      </c>
      <c r="AA351" s="54">
        <f>IF(LEFT(J351,2)&lt;&gt;"ok","-",IF(M351&lt;&gt;"","-",VLOOKUP(P351&amp;Q351&amp;I351&amp;H351,wedstrijden!A:B,2,FALSE)))</f>
        <v>205</v>
      </c>
      <c r="AB351" s="54">
        <f t="shared" ca="1" si="79"/>
        <v>0</v>
      </c>
      <c r="AC351" s="54">
        <f t="shared" si="80"/>
        <v>1</v>
      </c>
      <c r="AD351" s="54">
        <f t="shared" si="81"/>
        <v>1</v>
      </c>
      <c r="AE351" s="54">
        <f t="shared" si="82"/>
        <v>0</v>
      </c>
      <c r="AF351" s="54">
        <f t="shared" si="83"/>
        <v>1</v>
      </c>
      <c r="AG351" s="54">
        <f t="shared" si="84"/>
        <v>0</v>
      </c>
      <c r="AH351" s="54">
        <f t="shared" si="85"/>
        <v>0</v>
      </c>
      <c r="AI351" s="54">
        <f t="shared" si="86"/>
        <v>0</v>
      </c>
      <c r="AJ351" s="54">
        <f t="shared" si="87"/>
        <v>0</v>
      </c>
      <c r="AK351" s="54">
        <f t="shared" ca="1" si="88"/>
        <v>0</v>
      </c>
      <c r="AL351" s="1" t="str">
        <f>VLOOKUP(D351,schermers!C:T,16,FALSE)</f>
        <v>XXX</v>
      </c>
    </row>
    <row r="352" spans="1:38" x14ac:dyDescent="0.2">
      <c r="A352" s="54">
        <f t="shared" si="89"/>
        <v>350</v>
      </c>
      <c r="B352" s="54">
        <f t="shared" si="75"/>
        <v>489</v>
      </c>
      <c r="C352" s="54" t="str">
        <f t="shared" ca="1" si="76"/>
        <v/>
      </c>
      <c r="D352" s="54">
        <f>VLOOKUP(F352&amp;G352,schermers!B:C,2,FALSE)</f>
        <v>114877</v>
      </c>
      <c r="E352" s="54">
        <f>VLOOKUP(P352&amp;Q352&amp;I352&amp;H352,wedstrijden!A:B,2,FALSE)</f>
        <v>274</v>
      </c>
      <c r="F352" s="41" t="s">
        <v>2093</v>
      </c>
      <c r="G352" s="41" t="s">
        <v>181</v>
      </c>
      <c r="H352" s="41" t="s">
        <v>1160</v>
      </c>
      <c r="I352" s="41" t="s">
        <v>934</v>
      </c>
      <c r="J352" s="63" t="s">
        <v>848</v>
      </c>
      <c r="K352" s="16">
        <v>43364</v>
      </c>
      <c r="L352" s="8">
        <v>43498</v>
      </c>
      <c r="O352" s="54">
        <f>VLOOKUP(D352&amp;R352,Ranglijst!D:E,2,FALSE)</f>
        <v>3105</v>
      </c>
      <c r="P352" s="1" t="str">
        <f>VLOOKUP($D352,schermers!$C:$O,5,FALSE)</f>
        <v>Heren</v>
      </c>
      <c r="Q352" s="1" t="str">
        <f>VLOOKUP($D352,schermers!$C:$O,6,FALSE)</f>
        <v>Floret</v>
      </c>
      <c r="R352" s="1" t="str">
        <f>VLOOKUP(P352,lookups!A:B,2,FALSE)&amp;VLOOKUP(aanmeldingen!Q352,lookups!D:E,2,FALSE)&amp;VLOOKUP(I352,lookups!G:H,2,FALSE)</f>
        <v>HFC</v>
      </c>
      <c r="S352" s="1" t="str">
        <f>VLOOKUP(E352,wedstrijden!B:G,6,FALSE)</f>
        <v>POL</v>
      </c>
      <c r="T352" s="1" t="str">
        <f>VLOOKUP($D352,schermers!$C:$O,8,FALSE)</f>
        <v>HS</v>
      </c>
      <c r="U352" s="1" t="str">
        <f>IFERROR(VLOOKUP($D352,schermers!$C:$O,13,FALSE),"-")</f>
        <v>-</v>
      </c>
      <c r="V352" s="15">
        <f>IFERROR(VLOOKUP(E352,wedstrijden!B:H,7,FALSE),0)</f>
        <v>43505</v>
      </c>
      <c r="W352" s="15">
        <f>IFERROR(VLOOKUP(E352,wedstrijden!B:I,8,FALSE),0)</f>
        <v>43506</v>
      </c>
      <c r="X352" s="94">
        <f>IF(ISERROR(VLOOKUP(I352,lookups!G:I,3,FALSE)),0,IF(VLOOKUP(I352,lookups!G:I,3,FALSE)=0,0,VLOOKUP(I352,lookups!G:I,3,FALSE)))</f>
        <v>500</v>
      </c>
      <c r="Y352" s="54">
        <f t="shared" ca="1" si="77"/>
        <v>999999999</v>
      </c>
      <c r="Z352" s="54">
        <f t="shared" si="78"/>
        <v>274114877</v>
      </c>
      <c r="AA352" s="54">
        <f>IF(LEFT(J352,2)&lt;&gt;"ok","-",IF(M352&lt;&gt;"","-",VLOOKUP(P352&amp;Q352&amp;I352&amp;H352,wedstrijden!A:B,2,FALSE)))</f>
        <v>274</v>
      </c>
      <c r="AB352" s="54">
        <f t="shared" ca="1" si="79"/>
        <v>0</v>
      </c>
      <c r="AC352" s="54">
        <f t="shared" si="80"/>
        <v>1</v>
      </c>
      <c r="AD352" s="54">
        <f t="shared" si="81"/>
        <v>1</v>
      </c>
      <c r="AE352" s="54">
        <f t="shared" si="82"/>
        <v>0</v>
      </c>
      <c r="AF352" s="54">
        <f t="shared" si="83"/>
        <v>1</v>
      </c>
      <c r="AG352" s="54">
        <f t="shared" si="84"/>
        <v>0</v>
      </c>
      <c r="AH352" s="54">
        <f t="shared" si="85"/>
        <v>0</v>
      </c>
      <c r="AI352" s="54">
        <f t="shared" si="86"/>
        <v>0</v>
      </c>
      <c r="AJ352" s="54">
        <f t="shared" si="87"/>
        <v>0</v>
      </c>
      <c r="AK352" s="54">
        <f t="shared" ca="1" si="88"/>
        <v>0</v>
      </c>
      <c r="AL352" s="1" t="str">
        <f>VLOOKUP(D352,schermers!C:T,16,FALSE)</f>
        <v>XXX</v>
      </c>
    </row>
    <row r="353" spans="1:38" x14ac:dyDescent="0.2">
      <c r="A353" s="54">
        <f t="shared" si="89"/>
        <v>351</v>
      </c>
      <c r="B353" s="54">
        <f t="shared" si="75"/>
        <v>488</v>
      </c>
      <c r="C353" s="54" t="str">
        <f t="shared" ca="1" si="76"/>
        <v/>
      </c>
      <c r="D353" s="54">
        <f>VLOOKUP(F353&amp;G353,schermers!B:C,2,FALSE)</f>
        <v>114875</v>
      </c>
      <c r="E353" s="54">
        <f>VLOOKUP(P353&amp;Q353&amp;I353&amp;H353,wedstrijden!A:B,2,FALSE)</f>
        <v>274</v>
      </c>
      <c r="F353" s="41" t="s">
        <v>919</v>
      </c>
      <c r="G353" s="41" t="s">
        <v>2094</v>
      </c>
      <c r="H353" s="41" t="s">
        <v>1160</v>
      </c>
      <c r="I353" s="41" t="s">
        <v>934</v>
      </c>
      <c r="J353" s="63" t="s">
        <v>848</v>
      </c>
      <c r="K353" s="16">
        <v>43364</v>
      </c>
      <c r="L353" s="8">
        <v>43498</v>
      </c>
      <c r="O353" s="54">
        <f>VLOOKUP(D353&amp;R353,Ranglijst!D:E,2,FALSE)</f>
        <v>1457</v>
      </c>
      <c r="P353" s="1" t="str">
        <f>VLOOKUP($D353,schermers!$C:$O,5,FALSE)</f>
        <v>Heren</v>
      </c>
      <c r="Q353" s="1" t="str">
        <f>VLOOKUP($D353,schermers!$C:$O,6,FALSE)</f>
        <v>Floret</v>
      </c>
      <c r="R353" s="1" t="str">
        <f>VLOOKUP(P353,lookups!A:B,2,FALSE)&amp;VLOOKUP(aanmeldingen!Q353,lookups!D:E,2,FALSE)&amp;VLOOKUP(I353,lookups!G:H,2,FALSE)</f>
        <v>HFC</v>
      </c>
      <c r="S353" s="1" t="str">
        <f>VLOOKUP(E353,wedstrijden!B:G,6,FALSE)</f>
        <v>POL</v>
      </c>
      <c r="T353" s="1" t="str">
        <f>VLOOKUP($D353,schermers!$C:$O,8,FALSE)</f>
        <v>HS</v>
      </c>
      <c r="U353" s="1" t="str">
        <f>IFERROR(VLOOKUP($D353,schermers!$C:$O,13,FALSE),"-")</f>
        <v>FIE12022003000</v>
      </c>
      <c r="V353" s="15">
        <f>IFERROR(VLOOKUP(E353,wedstrijden!B:H,7,FALSE),0)</f>
        <v>43505</v>
      </c>
      <c r="W353" s="15">
        <f>IFERROR(VLOOKUP(E353,wedstrijden!B:I,8,FALSE),0)</f>
        <v>43506</v>
      </c>
      <c r="X353" s="94">
        <f>IF(ISERROR(VLOOKUP(I353,lookups!G:I,3,FALSE)),0,IF(VLOOKUP(I353,lookups!G:I,3,FALSE)=0,0,VLOOKUP(I353,lookups!G:I,3,FALSE)))</f>
        <v>500</v>
      </c>
      <c r="Y353" s="54">
        <f t="shared" ca="1" si="77"/>
        <v>999999999</v>
      </c>
      <c r="Z353" s="54">
        <f t="shared" si="78"/>
        <v>274114875</v>
      </c>
      <c r="AA353" s="54">
        <f>IF(LEFT(J353,2)&lt;&gt;"ok","-",IF(M353&lt;&gt;"","-",VLOOKUP(P353&amp;Q353&amp;I353&amp;H353,wedstrijden!A:B,2,FALSE)))</f>
        <v>274</v>
      </c>
      <c r="AB353" s="54">
        <f t="shared" ca="1" si="79"/>
        <v>0</v>
      </c>
      <c r="AC353" s="54">
        <f t="shared" si="80"/>
        <v>1</v>
      </c>
      <c r="AD353" s="54">
        <f t="shared" si="81"/>
        <v>1</v>
      </c>
      <c r="AE353" s="54">
        <f t="shared" si="82"/>
        <v>0</v>
      </c>
      <c r="AF353" s="54">
        <f t="shared" si="83"/>
        <v>1</v>
      </c>
      <c r="AG353" s="54">
        <f t="shared" si="84"/>
        <v>0</v>
      </c>
      <c r="AH353" s="54">
        <f t="shared" si="85"/>
        <v>0</v>
      </c>
      <c r="AI353" s="54">
        <f t="shared" si="86"/>
        <v>0</v>
      </c>
      <c r="AJ353" s="54">
        <f t="shared" si="87"/>
        <v>0</v>
      </c>
      <c r="AK353" s="54">
        <f t="shared" ca="1" si="88"/>
        <v>0</v>
      </c>
      <c r="AL353" s="1" t="str">
        <f>VLOOKUP(D353,schermers!C:T,16,FALSE)</f>
        <v>XXX</v>
      </c>
    </row>
    <row r="354" spans="1:38" x14ac:dyDescent="0.2">
      <c r="A354" s="54">
        <f t="shared" si="89"/>
        <v>352</v>
      </c>
      <c r="B354" s="54">
        <f t="shared" si="75"/>
        <v>482</v>
      </c>
      <c r="C354" s="54" t="str">
        <f t="shared" ca="1" si="76"/>
        <v/>
      </c>
      <c r="D354" s="54">
        <f>VLOOKUP(F354&amp;G354,schermers!B:C,2,FALSE)</f>
        <v>113346</v>
      </c>
      <c r="E354" s="54">
        <f>VLOOKUP(P354&amp;Q354&amp;I354&amp;H354,wedstrijden!A:B,2,FALSE)</f>
        <v>274</v>
      </c>
      <c r="F354" s="41" t="s">
        <v>1240</v>
      </c>
      <c r="G354" s="41" t="s">
        <v>1246</v>
      </c>
      <c r="H354" s="41" t="s">
        <v>1160</v>
      </c>
      <c r="I354" s="41" t="s">
        <v>934</v>
      </c>
      <c r="J354" s="63" t="s">
        <v>848</v>
      </c>
      <c r="K354" s="16">
        <v>43364</v>
      </c>
      <c r="L354" s="8">
        <v>43498</v>
      </c>
      <c r="O354" s="54">
        <f>VLOOKUP(D354&amp;R354,Ranglijst!D:E,2,FALSE)</f>
        <v>3436</v>
      </c>
      <c r="P354" s="1" t="str">
        <f>VLOOKUP($D354,schermers!$C:$O,5,FALSE)</f>
        <v>Heren</v>
      </c>
      <c r="Q354" s="1" t="str">
        <f>VLOOKUP($D354,schermers!$C:$O,6,FALSE)</f>
        <v>Floret</v>
      </c>
      <c r="R354" s="1" t="str">
        <f>VLOOKUP(P354,lookups!A:B,2,FALSE)&amp;VLOOKUP(aanmeldingen!Q354,lookups!D:E,2,FALSE)&amp;VLOOKUP(I354,lookups!G:H,2,FALSE)</f>
        <v>HFC</v>
      </c>
      <c r="S354" s="1" t="str">
        <f>VLOOKUP(E354,wedstrijden!B:G,6,FALSE)</f>
        <v>POL</v>
      </c>
      <c r="T354" s="1" t="str">
        <f>VLOOKUP($D354,schermers!$C:$O,8,FALSE)</f>
        <v>HS</v>
      </c>
      <c r="U354" s="1" t="str">
        <f>IFERROR(VLOOKUP($D354,schermers!$C:$O,13,FALSE),"-")</f>
        <v>-</v>
      </c>
      <c r="V354" s="15">
        <f>IFERROR(VLOOKUP(E354,wedstrijden!B:H,7,FALSE),0)</f>
        <v>43505</v>
      </c>
      <c r="W354" s="15">
        <f>IFERROR(VLOOKUP(E354,wedstrijden!B:I,8,FALSE),0)</f>
        <v>43506</v>
      </c>
      <c r="X354" s="94">
        <f>IF(ISERROR(VLOOKUP(I354,lookups!G:I,3,FALSE)),0,IF(VLOOKUP(I354,lookups!G:I,3,FALSE)=0,0,VLOOKUP(I354,lookups!G:I,3,FALSE)))</f>
        <v>500</v>
      </c>
      <c r="Y354" s="54">
        <f t="shared" ca="1" si="77"/>
        <v>999999999</v>
      </c>
      <c r="Z354" s="54">
        <f t="shared" si="78"/>
        <v>274113346</v>
      </c>
      <c r="AA354" s="54">
        <f>IF(LEFT(J354,2)&lt;&gt;"ok","-",IF(M354&lt;&gt;"","-",VLOOKUP(P354&amp;Q354&amp;I354&amp;H354,wedstrijden!A:B,2,FALSE)))</f>
        <v>274</v>
      </c>
      <c r="AB354" s="54">
        <f t="shared" ca="1" si="79"/>
        <v>0</v>
      </c>
      <c r="AC354" s="54">
        <f t="shared" si="80"/>
        <v>1</v>
      </c>
      <c r="AD354" s="54">
        <f t="shared" si="81"/>
        <v>1</v>
      </c>
      <c r="AE354" s="54">
        <f t="shared" si="82"/>
        <v>0</v>
      </c>
      <c r="AF354" s="54">
        <f t="shared" si="83"/>
        <v>1</v>
      </c>
      <c r="AG354" s="54">
        <f t="shared" si="84"/>
        <v>0</v>
      </c>
      <c r="AH354" s="54">
        <f t="shared" si="85"/>
        <v>0</v>
      </c>
      <c r="AI354" s="54">
        <f t="shared" si="86"/>
        <v>0</v>
      </c>
      <c r="AJ354" s="54">
        <f t="shared" si="87"/>
        <v>0</v>
      </c>
      <c r="AK354" s="54">
        <f t="shared" ca="1" si="88"/>
        <v>0</v>
      </c>
      <c r="AL354" s="1" t="str">
        <f>VLOOKUP(D354,schermers!C:T,16,FALSE)</f>
        <v>XXX</v>
      </c>
    </row>
    <row r="355" spans="1:38" x14ac:dyDescent="0.2">
      <c r="A355" s="54">
        <f t="shared" si="89"/>
        <v>353</v>
      </c>
      <c r="B355" s="54">
        <f t="shared" si="75"/>
        <v>483</v>
      </c>
      <c r="C355" s="54" t="str">
        <f t="shared" ca="1" si="76"/>
        <v/>
      </c>
      <c r="D355" s="54">
        <f>VLOOKUP(F355&amp;G355,schermers!B:C,2,FALSE)</f>
        <v>113347</v>
      </c>
      <c r="E355" s="54">
        <f>VLOOKUP(P355&amp;Q355&amp;I355&amp;H355,wedstrijden!A:B,2,FALSE)</f>
        <v>274</v>
      </c>
      <c r="F355" s="41" t="s">
        <v>2085</v>
      </c>
      <c r="G355" s="41" t="s">
        <v>432</v>
      </c>
      <c r="H355" s="41" t="s">
        <v>1160</v>
      </c>
      <c r="I355" s="41" t="s">
        <v>934</v>
      </c>
      <c r="J355" s="63" t="s">
        <v>848</v>
      </c>
      <c r="K355" s="16">
        <v>43364</v>
      </c>
      <c r="L355" s="8">
        <v>43498</v>
      </c>
      <c r="O355" s="54">
        <f>VLOOKUP(D355&amp;R355,Ranglijst!D:E,2,FALSE)</f>
        <v>1573</v>
      </c>
      <c r="P355" s="1" t="str">
        <f>VLOOKUP($D355,schermers!$C:$O,5,FALSE)</f>
        <v>Heren</v>
      </c>
      <c r="Q355" s="1" t="str">
        <f>VLOOKUP($D355,schermers!$C:$O,6,FALSE)</f>
        <v>Floret</v>
      </c>
      <c r="R355" s="1" t="str">
        <f>VLOOKUP(P355,lookups!A:B,2,FALSE)&amp;VLOOKUP(aanmeldingen!Q355,lookups!D:E,2,FALSE)&amp;VLOOKUP(I355,lookups!G:H,2,FALSE)</f>
        <v>HFC</v>
      </c>
      <c r="S355" s="1" t="str">
        <f>VLOOKUP(E355,wedstrijden!B:G,6,FALSE)</f>
        <v>POL</v>
      </c>
      <c r="T355" s="1" t="str">
        <f>VLOOKUP($D355,schermers!$C:$O,8,FALSE)</f>
        <v>HS</v>
      </c>
      <c r="U355" s="1" t="str">
        <f>IFERROR(VLOOKUP($D355,schermers!$C:$O,13,FALSE),"-")</f>
        <v>FIE11072003000</v>
      </c>
      <c r="V355" s="15">
        <f>IFERROR(VLOOKUP(E355,wedstrijden!B:H,7,FALSE),0)</f>
        <v>43505</v>
      </c>
      <c r="W355" s="15">
        <f>IFERROR(VLOOKUP(E355,wedstrijden!B:I,8,FALSE),0)</f>
        <v>43506</v>
      </c>
      <c r="X355" s="94">
        <f>IF(ISERROR(VLOOKUP(I355,lookups!G:I,3,FALSE)),0,IF(VLOOKUP(I355,lookups!G:I,3,FALSE)=0,0,VLOOKUP(I355,lookups!G:I,3,FALSE)))</f>
        <v>500</v>
      </c>
      <c r="Y355" s="54">
        <f t="shared" ca="1" si="77"/>
        <v>999999999</v>
      </c>
      <c r="Z355" s="54">
        <f t="shared" si="78"/>
        <v>274113347</v>
      </c>
      <c r="AA355" s="54">
        <f>IF(LEFT(J355,2)&lt;&gt;"ok","-",IF(M355&lt;&gt;"","-",VLOOKUP(P355&amp;Q355&amp;I355&amp;H355,wedstrijden!A:B,2,FALSE)))</f>
        <v>274</v>
      </c>
      <c r="AB355" s="54">
        <f t="shared" ca="1" si="79"/>
        <v>0</v>
      </c>
      <c r="AC355" s="54">
        <f t="shared" si="80"/>
        <v>1</v>
      </c>
      <c r="AD355" s="54">
        <f t="shared" si="81"/>
        <v>1</v>
      </c>
      <c r="AE355" s="54">
        <f t="shared" si="82"/>
        <v>0</v>
      </c>
      <c r="AF355" s="54">
        <f t="shared" si="83"/>
        <v>1</v>
      </c>
      <c r="AG355" s="54">
        <f t="shared" si="84"/>
        <v>0</v>
      </c>
      <c r="AH355" s="54">
        <f t="shared" si="85"/>
        <v>0</v>
      </c>
      <c r="AI355" s="54">
        <f t="shared" si="86"/>
        <v>0</v>
      </c>
      <c r="AJ355" s="54">
        <f t="shared" si="87"/>
        <v>0</v>
      </c>
      <c r="AK355" s="54">
        <f t="shared" ca="1" si="88"/>
        <v>0</v>
      </c>
      <c r="AL355" s="1" t="str">
        <f>VLOOKUP(D355,schermers!C:T,16,FALSE)</f>
        <v>XXX</v>
      </c>
    </row>
    <row r="356" spans="1:38" x14ac:dyDescent="0.2">
      <c r="A356" s="54">
        <f t="shared" si="89"/>
        <v>354</v>
      </c>
      <c r="B356" s="54" t="str">
        <f t="shared" si="75"/>
        <v/>
      </c>
      <c r="C356" s="54" t="str">
        <f t="shared" si="76"/>
        <v/>
      </c>
      <c r="D356" s="54">
        <f>VLOOKUP(F356&amp;G356,schermers!B:C,2,FALSE)</f>
        <v>111713</v>
      </c>
      <c r="E356" s="54">
        <f>VLOOKUP(P356&amp;Q356&amp;I356&amp;H356,wedstrijden!A:B,2,FALSE)</f>
        <v>272</v>
      </c>
      <c r="F356" s="41" t="s">
        <v>1031</v>
      </c>
      <c r="G356" s="41" t="s">
        <v>1032</v>
      </c>
      <c r="H356" s="41" t="s">
        <v>663</v>
      </c>
      <c r="I356" s="41" t="s">
        <v>934</v>
      </c>
      <c r="J356" s="63" t="s">
        <v>848</v>
      </c>
      <c r="K356" s="16">
        <v>43364</v>
      </c>
      <c r="M356" s="8">
        <v>43412</v>
      </c>
      <c r="O356" s="54">
        <f>VLOOKUP(D356&amp;R356,Ranglijst!D:E,2,FALSE)</f>
        <v>1304</v>
      </c>
      <c r="P356" s="1" t="str">
        <f>VLOOKUP($D356,schermers!$C:$O,5,FALSE)</f>
        <v>Dames</v>
      </c>
      <c r="Q356" s="1" t="str">
        <f>VLOOKUP($D356,schermers!$C:$O,6,FALSE)</f>
        <v>Floret</v>
      </c>
      <c r="R356" s="1" t="str">
        <f>VLOOKUP(P356,lookups!A:B,2,FALSE)&amp;VLOOKUP(aanmeldingen!Q356,lookups!D:E,2,FALSE)&amp;VLOOKUP(I356,lookups!G:H,2,FALSE)</f>
        <v>DFC</v>
      </c>
      <c r="S356" s="1" t="str">
        <f>VLOOKUP(E356,wedstrijden!B:G,6,FALSE)</f>
        <v>ROM</v>
      </c>
      <c r="T356" s="1" t="str">
        <f>VLOOKUP($D356,schermers!$C:$O,8,FALSE)</f>
        <v>HS</v>
      </c>
      <c r="U356" s="1" t="str">
        <f>IFERROR(VLOOKUP($D356,schermers!$C:$O,13,FALSE),"-")</f>
        <v>FIE26022002000</v>
      </c>
      <c r="V356" s="15">
        <f>IFERROR(VLOOKUP(E356,wedstrijden!B:H,7,FALSE),0)</f>
        <v>43505</v>
      </c>
      <c r="W356" s="15">
        <f>IFERROR(VLOOKUP(E356,wedstrijden!B:I,8,FALSE),0)</f>
        <v>43506</v>
      </c>
      <c r="X356" s="94">
        <f>IF(ISERROR(VLOOKUP(I356,lookups!G:I,3,FALSE)),0,IF(VLOOKUP(I356,lookups!G:I,3,FALSE)=0,0,VLOOKUP(I356,lookups!G:I,3,FALSE)))</f>
        <v>500</v>
      </c>
      <c r="Y356" s="54">
        <f t="shared" si="77"/>
        <v>999999999</v>
      </c>
      <c r="Z356" s="54">
        <f t="shared" si="78"/>
        <v>999999999</v>
      </c>
      <c r="AA356" s="54" t="str">
        <f>IF(LEFT(J356,2)&lt;&gt;"ok","-",IF(M356&lt;&gt;"","-",VLOOKUP(P356&amp;Q356&amp;I356&amp;H356,wedstrijden!A:B,2,FALSE)))</f>
        <v>-</v>
      </c>
      <c r="AB356" s="54">
        <f t="shared" si="79"/>
        <v>0</v>
      </c>
      <c r="AC356" s="54">
        <f t="shared" si="80"/>
        <v>1</v>
      </c>
      <c r="AD356" s="54">
        <f t="shared" si="81"/>
        <v>1</v>
      </c>
      <c r="AE356" s="54">
        <f t="shared" si="82"/>
        <v>1</v>
      </c>
      <c r="AF356" s="54">
        <f t="shared" si="83"/>
        <v>0</v>
      </c>
      <c r="AG356" s="54">
        <f t="shared" si="84"/>
        <v>0</v>
      </c>
      <c r="AH356" s="54">
        <f t="shared" si="85"/>
        <v>0</v>
      </c>
      <c r="AI356" s="54">
        <f t="shared" si="86"/>
        <v>0</v>
      </c>
      <c r="AJ356" s="54">
        <f t="shared" si="87"/>
        <v>0</v>
      </c>
      <c r="AK356" s="54">
        <f t="shared" ca="1" si="88"/>
        <v>0</v>
      </c>
      <c r="AL356" s="1" t="str">
        <f>VLOOKUP(D356,schermers!C:T,16,FALSE)</f>
        <v>XXX</v>
      </c>
    </row>
    <row r="357" spans="1:38" x14ac:dyDescent="0.2">
      <c r="A357" s="54">
        <f t="shared" si="89"/>
        <v>355</v>
      </c>
      <c r="B357" s="54">
        <f t="shared" si="75"/>
        <v>291</v>
      </c>
      <c r="C357" s="54" t="str">
        <f t="shared" ca="1" si="76"/>
        <v/>
      </c>
      <c r="D357" s="54">
        <f>VLOOKUP(F357&amp;G357,schermers!B:C,2,FALSE)</f>
        <v>103397</v>
      </c>
      <c r="E357" s="54">
        <f>VLOOKUP(P357&amp;Q357&amp;I357&amp;H357,wedstrijden!A:B,2,FALSE)</f>
        <v>173</v>
      </c>
      <c r="F357" s="41" t="s">
        <v>1067</v>
      </c>
      <c r="G357" s="41" t="s">
        <v>70</v>
      </c>
      <c r="H357" s="41" t="s">
        <v>2568</v>
      </c>
      <c r="I357" s="41" t="s">
        <v>936</v>
      </c>
      <c r="J357" s="63" t="s">
        <v>848</v>
      </c>
      <c r="K357" s="16">
        <v>43365</v>
      </c>
      <c r="L357" s="8">
        <v>43408</v>
      </c>
      <c r="O357" s="54">
        <f>VLOOKUP(D357&amp;R357,Ranglijst!D:E,2,FALSE)</f>
        <v>1736</v>
      </c>
      <c r="P357" s="1" t="str">
        <f>VLOOKUP($D357,schermers!$C:$O,5,FALSE)</f>
        <v>Heren</v>
      </c>
      <c r="Q357" s="1" t="str">
        <f>VLOOKUP($D357,schermers!$C:$O,6,FALSE)</f>
        <v>Floret</v>
      </c>
      <c r="R357" s="1" t="str">
        <f>VLOOKUP(P357,lookups!A:B,2,FALSE)&amp;VLOOKUP(aanmeldingen!Q357,lookups!D:E,2,FALSE)&amp;VLOOKUP(I357,lookups!G:H,2,FALSE)</f>
        <v>HFS</v>
      </c>
      <c r="S357" s="1" t="str">
        <f>VLOOKUP(E357,wedstrijden!B:G,6,FALSE)</f>
        <v>GER</v>
      </c>
      <c r="T357" s="1" t="str">
        <f>VLOOKUP($D357,schermers!$C:$O,8,FALSE)</f>
        <v>OKK</v>
      </c>
      <c r="U357" s="1" t="str">
        <f>IFERROR(VLOOKUP($D357,schermers!$C:$O,13,FALSE),"-")</f>
        <v>FIE26011984000</v>
      </c>
      <c r="V357" s="15">
        <f>IFERROR(VLOOKUP(E357,wedstrijden!B:H,7,FALSE),0)</f>
        <v>43442</v>
      </c>
      <c r="W357" s="15">
        <f>IFERROR(VLOOKUP(E357,wedstrijden!B:I,8,FALSE),0)</f>
        <v>43443</v>
      </c>
      <c r="X357" s="94">
        <f>IF(ISERROR(VLOOKUP(I357,lookups!G:I,3,FALSE)),0,IF(VLOOKUP(I357,lookups!G:I,3,FALSE)=0,0,VLOOKUP(I357,lookups!G:I,3,FALSE)))</f>
        <v>0</v>
      </c>
      <c r="Y357" s="54">
        <f t="shared" ca="1" si="77"/>
        <v>999999999</v>
      </c>
      <c r="Z357" s="54">
        <f t="shared" si="78"/>
        <v>173103397</v>
      </c>
      <c r="AA357" s="54">
        <f>IF(LEFT(J357,2)&lt;&gt;"ok","-",IF(M357&lt;&gt;"","-",VLOOKUP(P357&amp;Q357&amp;I357&amp;H357,wedstrijden!A:B,2,FALSE)))</f>
        <v>173</v>
      </c>
      <c r="AB357" s="54">
        <f t="shared" ca="1" si="79"/>
        <v>0</v>
      </c>
      <c r="AC357" s="54">
        <f t="shared" si="80"/>
        <v>1</v>
      </c>
      <c r="AD357" s="54">
        <f t="shared" si="81"/>
        <v>1</v>
      </c>
      <c r="AE357" s="54">
        <f t="shared" si="82"/>
        <v>0</v>
      </c>
      <c r="AF357" s="54">
        <f t="shared" si="83"/>
        <v>1</v>
      </c>
      <c r="AG357" s="54">
        <f t="shared" si="84"/>
        <v>1</v>
      </c>
      <c r="AH357" s="54">
        <f t="shared" si="85"/>
        <v>1</v>
      </c>
      <c r="AI357" s="54">
        <f t="shared" si="86"/>
        <v>1</v>
      </c>
      <c r="AJ357" s="54">
        <f t="shared" si="87"/>
        <v>1</v>
      </c>
      <c r="AK357" s="54">
        <f t="shared" ca="1" si="88"/>
        <v>1</v>
      </c>
      <c r="AL357" s="1" t="str">
        <f>VLOOKUP(D357,schermers!C:T,16,FALSE)</f>
        <v>XXX</v>
      </c>
    </row>
    <row r="358" spans="1:38" x14ac:dyDescent="0.2">
      <c r="A358" s="54">
        <f t="shared" si="89"/>
        <v>356</v>
      </c>
      <c r="B358" s="54">
        <f t="shared" si="75"/>
        <v>376</v>
      </c>
      <c r="C358" s="54" t="str">
        <f t="shared" ca="1" si="76"/>
        <v/>
      </c>
      <c r="D358" s="54">
        <f>VLOOKUP(F358&amp;G358,schermers!B:C,2,FALSE)</f>
        <v>103397</v>
      </c>
      <c r="E358" s="54">
        <f>VLOOKUP(P358&amp;Q358&amp;I358&amp;H358,wedstrijden!A:B,2,FALSE)</f>
        <v>209</v>
      </c>
      <c r="F358" s="41" t="s">
        <v>1067</v>
      </c>
      <c r="G358" s="41" t="s">
        <v>70</v>
      </c>
      <c r="H358" s="41" t="s">
        <v>2571</v>
      </c>
      <c r="I358" s="41" t="s">
        <v>504</v>
      </c>
      <c r="J358" s="63" t="s">
        <v>848</v>
      </c>
      <c r="K358" s="16">
        <v>43365</v>
      </c>
      <c r="L358" s="8">
        <v>43440</v>
      </c>
      <c r="O358" s="54">
        <f>VLOOKUP(D358&amp;R358,Ranglijst!D:E,2,FALSE)</f>
        <v>1736</v>
      </c>
      <c r="P358" s="1" t="str">
        <f>VLOOKUP($D358,schermers!$C:$O,5,FALSE)</f>
        <v>Heren</v>
      </c>
      <c r="Q358" s="1" t="str">
        <f>VLOOKUP($D358,schermers!$C:$O,6,FALSE)</f>
        <v>Floret</v>
      </c>
      <c r="R358" s="1" t="str">
        <f>VLOOKUP(P358,lookups!A:B,2,FALSE)&amp;VLOOKUP(aanmeldingen!Q358,lookups!D:E,2,FALSE)&amp;VLOOKUP(I358,lookups!G:H,2,FALSE)</f>
        <v>HFS</v>
      </c>
      <c r="S358" s="1" t="str">
        <f>VLOOKUP(E358,wedstrijden!B:G,6,FALSE)</f>
        <v>FRA</v>
      </c>
      <c r="T358" s="1" t="str">
        <f>VLOOKUP($D358,schermers!$C:$O,8,FALSE)</f>
        <v>OKK</v>
      </c>
      <c r="U358" s="1" t="str">
        <f>IFERROR(VLOOKUP($D358,schermers!$C:$O,13,FALSE),"-")</f>
        <v>FIE26011984000</v>
      </c>
      <c r="V358" s="15">
        <f>IFERROR(VLOOKUP(E358,wedstrijden!B:H,7,FALSE),0)</f>
        <v>43476</v>
      </c>
      <c r="W358" s="15">
        <f>IFERROR(VLOOKUP(E358,wedstrijden!B:I,8,FALSE),0)</f>
        <v>43477</v>
      </c>
      <c r="X358" s="94">
        <f>IF(ISERROR(VLOOKUP(I358,lookups!G:I,3,FALSE)),0,IF(VLOOKUP(I358,lookups!G:I,3,FALSE)=0,0,VLOOKUP(I358,lookups!G:I,3,FALSE)))</f>
        <v>1000</v>
      </c>
      <c r="Y358" s="54">
        <f t="shared" ca="1" si="77"/>
        <v>999999999</v>
      </c>
      <c r="Z358" s="54">
        <f t="shared" si="78"/>
        <v>209103397</v>
      </c>
      <c r="AA358" s="54">
        <f>IF(LEFT(J358,2)&lt;&gt;"ok","-",IF(M358&lt;&gt;"","-",VLOOKUP(P358&amp;Q358&amp;I358&amp;H358,wedstrijden!A:B,2,FALSE)))</f>
        <v>209</v>
      </c>
      <c r="AB358" s="54">
        <f t="shared" ca="1" si="79"/>
        <v>0</v>
      </c>
      <c r="AC358" s="54">
        <f t="shared" si="80"/>
        <v>1</v>
      </c>
      <c r="AD358" s="54">
        <f t="shared" si="81"/>
        <v>1</v>
      </c>
      <c r="AE358" s="54">
        <f t="shared" si="82"/>
        <v>0</v>
      </c>
      <c r="AF358" s="54">
        <f t="shared" si="83"/>
        <v>1</v>
      </c>
      <c r="AG358" s="54">
        <f t="shared" si="84"/>
        <v>0</v>
      </c>
      <c r="AH358" s="54">
        <f t="shared" si="85"/>
        <v>0</v>
      </c>
      <c r="AI358" s="54">
        <f t="shared" si="86"/>
        <v>0</v>
      </c>
      <c r="AJ358" s="54">
        <f t="shared" si="87"/>
        <v>0</v>
      </c>
      <c r="AK358" s="54">
        <f t="shared" ca="1" si="88"/>
        <v>0</v>
      </c>
      <c r="AL358" s="1" t="str">
        <f>VLOOKUP(D358,schermers!C:T,16,FALSE)</f>
        <v>XXX</v>
      </c>
    </row>
    <row r="359" spans="1:38" x14ac:dyDescent="0.2">
      <c r="A359" s="54">
        <f t="shared" si="89"/>
        <v>357</v>
      </c>
      <c r="B359" s="54">
        <f t="shared" si="75"/>
        <v>305</v>
      </c>
      <c r="C359" s="54" t="str">
        <f t="shared" ca="1" si="76"/>
        <v/>
      </c>
      <c r="D359" s="54">
        <f>VLOOKUP(F359&amp;G359,schermers!B:C,2,FALSE)</f>
        <v>111007</v>
      </c>
      <c r="E359" s="54">
        <f>VLOOKUP(P359&amp;Q359&amp;I359&amp;H359,wedstrijden!A:B,2,FALSE)</f>
        <v>175</v>
      </c>
      <c r="F359" s="41" t="s">
        <v>1169</v>
      </c>
      <c r="G359" s="41" t="s">
        <v>1170</v>
      </c>
      <c r="H359" s="41" t="s">
        <v>670</v>
      </c>
      <c r="I359" s="41" t="s">
        <v>480</v>
      </c>
      <c r="J359" s="63" t="s">
        <v>848</v>
      </c>
      <c r="K359" s="16">
        <v>43365</v>
      </c>
      <c r="L359" s="8">
        <v>43408</v>
      </c>
      <c r="O359" s="54">
        <f>VLOOKUP(D359&amp;R359,Ranglijst!D:E,2,FALSE)</f>
        <v>1004</v>
      </c>
      <c r="P359" s="1" t="str">
        <f>VLOOKUP($D359,schermers!$C:$O,5,FALSE)</f>
        <v>Heren</v>
      </c>
      <c r="Q359" s="1" t="str">
        <f>VLOOKUP($D359,schermers!$C:$O,6,FALSE)</f>
        <v>Sabel</v>
      </c>
      <c r="R359" s="1" t="str">
        <f>VLOOKUP(P359,lookups!A:B,2,FALSE)&amp;VLOOKUP(aanmeldingen!Q359,lookups!D:E,2,FALSE)&amp;VLOOKUP(I359,lookups!G:H,2,FALSE)</f>
        <v>HSJ</v>
      </c>
      <c r="S359" s="1" t="str">
        <f>VLOOKUP(E359,wedstrijden!B:G,6,FALSE)</f>
        <v>POL</v>
      </c>
      <c r="T359" s="1" t="str">
        <f>VLOOKUP($D359,schermers!$C:$O,8,FALSE)</f>
        <v>AMS</v>
      </c>
      <c r="U359" s="1" t="str">
        <f>IFERROR(VLOOKUP($D359,schermers!$C:$O,13,FALSE),"-")</f>
        <v>FIE17112000001</v>
      </c>
      <c r="V359" s="15">
        <f>IFERROR(VLOOKUP(E359,wedstrijden!B:H,7,FALSE),0)</f>
        <v>43442</v>
      </c>
      <c r="W359" s="15">
        <f>IFERROR(VLOOKUP(E359,wedstrijden!B:I,8,FALSE),0)</f>
        <v>43443</v>
      </c>
      <c r="X359" s="94">
        <f>IF(ISERROR(VLOOKUP(I359,lookups!G:I,3,FALSE)),0,IF(VLOOKUP(I359,lookups!G:I,3,FALSE)=0,0,VLOOKUP(I359,lookups!G:I,3,FALSE)))</f>
        <v>800</v>
      </c>
      <c r="Y359" s="54">
        <f t="shared" ca="1" si="77"/>
        <v>999999999</v>
      </c>
      <c r="Z359" s="54">
        <f t="shared" si="78"/>
        <v>175111007</v>
      </c>
      <c r="AA359" s="54">
        <f>IF(LEFT(J359,2)&lt;&gt;"ok","-",IF(M359&lt;&gt;"","-",VLOOKUP(P359&amp;Q359&amp;I359&amp;H359,wedstrijden!A:B,2,FALSE)))</f>
        <v>175</v>
      </c>
      <c r="AB359" s="54">
        <f t="shared" ca="1" si="79"/>
        <v>0</v>
      </c>
      <c r="AC359" s="54">
        <f t="shared" si="80"/>
        <v>1</v>
      </c>
      <c r="AD359" s="54">
        <f t="shared" si="81"/>
        <v>1</v>
      </c>
      <c r="AE359" s="54">
        <f t="shared" si="82"/>
        <v>0</v>
      </c>
      <c r="AF359" s="54">
        <f t="shared" si="83"/>
        <v>1</v>
      </c>
      <c r="AG359" s="54">
        <f t="shared" si="84"/>
        <v>1</v>
      </c>
      <c r="AH359" s="54">
        <f t="shared" si="85"/>
        <v>1</v>
      </c>
      <c r="AI359" s="54">
        <f t="shared" si="86"/>
        <v>1</v>
      </c>
      <c r="AJ359" s="54">
        <f t="shared" si="87"/>
        <v>1</v>
      </c>
      <c r="AK359" s="54">
        <f t="shared" ca="1" si="88"/>
        <v>1</v>
      </c>
      <c r="AL359" s="1" t="str">
        <f>VLOOKUP(D359,schermers!C:T,16,FALSE)</f>
        <v>XXX</v>
      </c>
    </row>
    <row r="360" spans="1:38" x14ac:dyDescent="0.2">
      <c r="A360" s="54">
        <f t="shared" si="89"/>
        <v>358</v>
      </c>
      <c r="B360" s="54">
        <f t="shared" si="75"/>
        <v>312</v>
      </c>
      <c r="C360" s="54" t="str">
        <f t="shared" ca="1" si="76"/>
        <v/>
      </c>
      <c r="D360" s="54">
        <f>VLOOKUP(F360&amp;G360,schermers!B:C,2,FALSE)</f>
        <v>111007</v>
      </c>
      <c r="E360" s="54">
        <f>VLOOKUP(P360&amp;Q360&amp;I360&amp;H360,wedstrijden!A:B,2,FALSE)</f>
        <v>182</v>
      </c>
      <c r="F360" s="41" t="s">
        <v>1169</v>
      </c>
      <c r="G360" s="41" t="s">
        <v>1170</v>
      </c>
      <c r="H360" s="41" t="s">
        <v>673</v>
      </c>
      <c r="I360" s="41" t="s">
        <v>480</v>
      </c>
      <c r="J360" s="63" t="s">
        <v>848</v>
      </c>
      <c r="K360" s="16">
        <v>43365</v>
      </c>
      <c r="L360" s="8">
        <v>43408</v>
      </c>
      <c r="O360" s="54">
        <f>VLOOKUP(D360&amp;R360,Ranglijst!D:E,2,FALSE)</f>
        <v>1004</v>
      </c>
      <c r="P360" s="1" t="str">
        <f>VLOOKUP($D360,schermers!$C:$O,5,FALSE)</f>
        <v>Heren</v>
      </c>
      <c r="Q360" s="1" t="str">
        <f>VLOOKUP($D360,schermers!$C:$O,6,FALSE)</f>
        <v>Sabel</v>
      </c>
      <c r="R360" s="1" t="str">
        <f>VLOOKUP(P360,lookups!A:B,2,FALSE)&amp;VLOOKUP(aanmeldingen!Q360,lookups!D:E,2,FALSE)&amp;VLOOKUP(I360,lookups!G:H,2,FALSE)</f>
        <v>HSJ</v>
      </c>
      <c r="S360" s="1" t="str">
        <f>VLOOKUP(E360,wedstrijden!B:G,6,FALSE)</f>
        <v>GER</v>
      </c>
      <c r="T360" s="1" t="str">
        <f>VLOOKUP($D360,schermers!$C:$O,8,FALSE)</f>
        <v>AMS</v>
      </c>
      <c r="U360" s="1" t="str">
        <f>IFERROR(VLOOKUP($D360,schermers!$C:$O,13,FALSE),"-")</f>
        <v>FIE17112000001</v>
      </c>
      <c r="V360" s="15">
        <f>IFERROR(VLOOKUP(E360,wedstrijden!B:H,7,FALSE),0)</f>
        <v>43449</v>
      </c>
      <c r="W360" s="15">
        <f>IFERROR(VLOOKUP(E360,wedstrijden!B:I,8,FALSE),0)</f>
        <v>43450</v>
      </c>
      <c r="X360" s="94">
        <f>IF(ISERROR(VLOOKUP(I360,lookups!G:I,3,FALSE)),0,IF(VLOOKUP(I360,lookups!G:I,3,FALSE)=0,0,VLOOKUP(I360,lookups!G:I,3,FALSE)))</f>
        <v>800</v>
      </c>
      <c r="Y360" s="54">
        <f t="shared" ca="1" si="77"/>
        <v>999999999</v>
      </c>
      <c r="Z360" s="54">
        <f t="shared" si="78"/>
        <v>182111007</v>
      </c>
      <c r="AA360" s="54">
        <f>IF(LEFT(J360,2)&lt;&gt;"ok","-",IF(M360&lt;&gt;"","-",VLOOKUP(P360&amp;Q360&amp;I360&amp;H360,wedstrijden!A:B,2,FALSE)))</f>
        <v>182</v>
      </c>
      <c r="AB360" s="54">
        <f t="shared" ca="1" si="79"/>
        <v>0</v>
      </c>
      <c r="AC360" s="54">
        <f t="shared" si="80"/>
        <v>1</v>
      </c>
      <c r="AD360" s="54">
        <f t="shared" si="81"/>
        <v>1</v>
      </c>
      <c r="AE360" s="54">
        <f t="shared" si="82"/>
        <v>0</v>
      </c>
      <c r="AF360" s="54">
        <f t="shared" si="83"/>
        <v>1</v>
      </c>
      <c r="AG360" s="54">
        <f t="shared" si="84"/>
        <v>1</v>
      </c>
      <c r="AH360" s="54">
        <f t="shared" si="85"/>
        <v>1</v>
      </c>
      <c r="AI360" s="54">
        <f t="shared" si="86"/>
        <v>1</v>
      </c>
      <c r="AJ360" s="54">
        <f t="shared" si="87"/>
        <v>1</v>
      </c>
      <c r="AK360" s="54">
        <f t="shared" ca="1" si="88"/>
        <v>1</v>
      </c>
      <c r="AL360" s="1" t="str">
        <f>VLOOKUP(D360,schermers!C:T,16,FALSE)</f>
        <v>XXX</v>
      </c>
    </row>
    <row r="361" spans="1:38" x14ac:dyDescent="0.2">
      <c r="A361" s="54">
        <f t="shared" si="89"/>
        <v>359</v>
      </c>
      <c r="B361" s="54">
        <f t="shared" si="75"/>
        <v>315</v>
      </c>
      <c r="C361" s="54" t="str">
        <f t="shared" ca="1" si="76"/>
        <v/>
      </c>
      <c r="D361" s="54">
        <f>VLOOKUP(F361&amp;G361,schermers!B:C,2,FALSE)</f>
        <v>113794</v>
      </c>
      <c r="E361" s="54">
        <f>VLOOKUP(P361&amp;Q361&amp;I361&amp;H361,wedstrijden!A:B,2,FALSE)</f>
        <v>182</v>
      </c>
      <c r="F361" s="41" t="s">
        <v>1097</v>
      </c>
      <c r="G361" s="41" t="s">
        <v>1098</v>
      </c>
      <c r="H361" s="41" t="s">
        <v>673</v>
      </c>
      <c r="I361" s="41" t="s">
        <v>480</v>
      </c>
      <c r="J361" s="63" t="s">
        <v>848</v>
      </c>
      <c r="K361" s="16">
        <v>43365</v>
      </c>
      <c r="L361" s="8">
        <v>43408</v>
      </c>
      <c r="O361" s="54">
        <f>VLOOKUP(D361&amp;R361,Ranglijst!D:E,2,FALSE)</f>
        <v>1413</v>
      </c>
      <c r="P361" s="1" t="str">
        <f>VLOOKUP($D361,schermers!$C:$O,5,FALSE)</f>
        <v>Heren</v>
      </c>
      <c r="Q361" s="1" t="str">
        <f>VLOOKUP($D361,schermers!$C:$O,6,FALSE)</f>
        <v>Sabel</v>
      </c>
      <c r="R361" s="1" t="str">
        <f>VLOOKUP(P361,lookups!A:B,2,FALSE)&amp;VLOOKUP(aanmeldingen!Q361,lookups!D:E,2,FALSE)&amp;VLOOKUP(I361,lookups!G:H,2,FALSE)</f>
        <v>HSJ</v>
      </c>
      <c r="S361" s="1" t="str">
        <f>VLOOKUP(E361,wedstrijden!B:G,6,FALSE)</f>
        <v>GER</v>
      </c>
      <c r="T361" s="1" t="str">
        <f>VLOOKUP($D361,schermers!$C:$O,8,FALSE)</f>
        <v>AMS</v>
      </c>
      <c r="U361" s="1" t="str">
        <f>IFERROR(VLOOKUP($D361,schermers!$C:$O,13,FALSE),"-")</f>
        <v>FIE09082002001</v>
      </c>
      <c r="V361" s="15">
        <f>IFERROR(VLOOKUP(E361,wedstrijden!B:H,7,FALSE),0)</f>
        <v>43449</v>
      </c>
      <c r="W361" s="15">
        <f>IFERROR(VLOOKUP(E361,wedstrijden!B:I,8,FALSE),0)</f>
        <v>43450</v>
      </c>
      <c r="X361" s="94">
        <f>IF(ISERROR(VLOOKUP(I361,lookups!G:I,3,FALSE)),0,IF(VLOOKUP(I361,lookups!G:I,3,FALSE)=0,0,VLOOKUP(I361,lookups!G:I,3,FALSE)))</f>
        <v>800</v>
      </c>
      <c r="Y361" s="54">
        <f t="shared" ca="1" si="77"/>
        <v>999999999</v>
      </c>
      <c r="Z361" s="54">
        <f t="shared" si="78"/>
        <v>182113794</v>
      </c>
      <c r="AA361" s="54">
        <f>IF(LEFT(J361,2)&lt;&gt;"ok","-",IF(M361&lt;&gt;"","-",VLOOKUP(P361&amp;Q361&amp;I361&amp;H361,wedstrijden!A:B,2,FALSE)))</f>
        <v>182</v>
      </c>
      <c r="AB361" s="54">
        <f t="shared" ca="1" si="79"/>
        <v>0</v>
      </c>
      <c r="AC361" s="54">
        <f t="shared" si="80"/>
        <v>1</v>
      </c>
      <c r="AD361" s="54">
        <f t="shared" si="81"/>
        <v>1</v>
      </c>
      <c r="AE361" s="54">
        <f t="shared" si="82"/>
        <v>0</v>
      </c>
      <c r="AF361" s="54">
        <f t="shared" si="83"/>
        <v>1</v>
      </c>
      <c r="AG361" s="54">
        <f t="shared" si="84"/>
        <v>1</v>
      </c>
      <c r="AH361" s="54">
        <f t="shared" si="85"/>
        <v>1</v>
      </c>
      <c r="AI361" s="54">
        <f t="shared" si="86"/>
        <v>1</v>
      </c>
      <c r="AJ361" s="54">
        <f t="shared" si="87"/>
        <v>1</v>
      </c>
      <c r="AK361" s="54">
        <f t="shared" ca="1" si="88"/>
        <v>1</v>
      </c>
      <c r="AL361" s="1" t="str">
        <f>VLOOKUP(D361,schermers!C:T,16,FALSE)</f>
        <v>XXX</v>
      </c>
    </row>
    <row r="362" spans="1:38" x14ac:dyDescent="0.2">
      <c r="A362" s="54">
        <f t="shared" si="89"/>
        <v>360</v>
      </c>
      <c r="B362" s="54">
        <f t="shared" si="75"/>
        <v>348</v>
      </c>
      <c r="C362" s="54" t="str">
        <f t="shared" ca="1" si="76"/>
        <v/>
      </c>
      <c r="D362" s="54">
        <f>VLOOKUP(F362&amp;G362,schermers!B:C,2,FALSE)</f>
        <v>111007</v>
      </c>
      <c r="E362" s="54">
        <f>VLOOKUP(P362&amp;Q362&amp;I362&amp;H362,wedstrijden!A:B,2,FALSE)</f>
        <v>193</v>
      </c>
      <c r="F362" s="41" t="s">
        <v>1169</v>
      </c>
      <c r="G362" s="41" t="s">
        <v>1170</v>
      </c>
      <c r="H362" s="41" t="s">
        <v>484</v>
      </c>
      <c r="I362" s="41" t="s">
        <v>480</v>
      </c>
      <c r="J362" s="63" t="s">
        <v>848</v>
      </c>
      <c r="K362" s="16">
        <v>43365</v>
      </c>
      <c r="L362" s="8">
        <v>43440</v>
      </c>
      <c r="O362" s="54">
        <f>VLOOKUP(D362&amp;R362,Ranglijst!D:E,2,FALSE)</f>
        <v>1004</v>
      </c>
      <c r="P362" s="1" t="str">
        <f>VLOOKUP($D362,schermers!$C:$O,5,FALSE)</f>
        <v>Heren</v>
      </c>
      <c r="Q362" s="1" t="str">
        <f>VLOOKUP($D362,schermers!$C:$O,6,FALSE)</f>
        <v>Sabel</v>
      </c>
      <c r="R362" s="1" t="str">
        <f>VLOOKUP(P362,lookups!A:B,2,FALSE)&amp;VLOOKUP(aanmeldingen!Q362,lookups!D:E,2,FALSE)&amp;VLOOKUP(I362,lookups!G:H,2,FALSE)</f>
        <v>HSJ</v>
      </c>
      <c r="S362" s="1" t="str">
        <f>VLOOKUP(E362,wedstrijden!B:G,6,FALSE)</f>
        <v>HUN</v>
      </c>
      <c r="T362" s="1" t="str">
        <f>VLOOKUP($D362,schermers!$C:$O,8,FALSE)</f>
        <v>AMS</v>
      </c>
      <c r="U362" s="1" t="str">
        <f>IFERROR(VLOOKUP($D362,schermers!$C:$O,13,FALSE),"-")</f>
        <v>FIE17112000001</v>
      </c>
      <c r="V362" s="15">
        <f>IFERROR(VLOOKUP(E362,wedstrijden!B:H,7,FALSE),0)</f>
        <v>43470</v>
      </c>
      <c r="W362" s="15">
        <f>IFERROR(VLOOKUP(E362,wedstrijden!B:I,8,FALSE),0)</f>
        <v>43471</v>
      </c>
      <c r="X362" s="94">
        <f>IF(ISERROR(VLOOKUP(I362,lookups!G:I,3,FALSE)),0,IF(VLOOKUP(I362,lookups!G:I,3,FALSE)=0,0,VLOOKUP(I362,lookups!G:I,3,FALSE)))</f>
        <v>800</v>
      </c>
      <c r="Y362" s="54">
        <f t="shared" ca="1" si="77"/>
        <v>999999999</v>
      </c>
      <c r="Z362" s="54">
        <f t="shared" si="78"/>
        <v>193111007</v>
      </c>
      <c r="AA362" s="54">
        <f>IF(LEFT(J362,2)&lt;&gt;"ok","-",IF(M362&lt;&gt;"","-",VLOOKUP(P362&amp;Q362&amp;I362&amp;H362,wedstrijden!A:B,2,FALSE)))</f>
        <v>193</v>
      </c>
      <c r="AB362" s="54">
        <f t="shared" ca="1" si="79"/>
        <v>0</v>
      </c>
      <c r="AC362" s="54">
        <f t="shared" si="80"/>
        <v>1</v>
      </c>
      <c r="AD362" s="54">
        <f t="shared" si="81"/>
        <v>1</v>
      </c>
      <c r="AE362" s="54">
        <f t="shared" si="82"/>
        <v>0</v>
      </c>
      <c r="AF362" s="54">
        <f t="shared" si="83"/>
        <v>1</v>
      </c>
      <c r="AG362" s="54">
        <f t="shared" si="84"/>
        <v>1</v>
      </c>
      <c r="AH362" s="54">
        <f t="shared" si="85"/>
        <v>1</v>
      </c>
      <c r="AI362" s="54">
        <f t="shared" si="86"/>
        <v>1</v>
      </c>
      <c r="AJ362" s="54">
        <f t="shared" si="87"/>
        <v>1</v>
      </c>
      <c r="AK362" s="54">
        <f t="shared" ca="1" si="88"/>
        <v>1</v>
      </c>
      <c r="AL362" s="1" t="str">
        <f>VLOOKUP(D362,schermers!C:T,16,FALSE)</f>
        <v>XXX</v>
      </c>
    </row>
    <row r="363" spans="1:38" x14ac:dyDescent="0.2">
      <c r="A363" s="54">
        <f t="shared" si="89"/>
        <v>361</v>
      </c>
      <c r="B363" s="54" t="str">
        <f t="shared" si="75"/>
        <v/>
      </c>
      <c r="C363" s="54" t="str">
        <f t="shared" si="76"/>
        <v/>
      </c>
      <c r="D363" s="54">
        <f>VLOOKUP(F363&amp;G363,schermers!B:C,2,FALSE)</f>
        <v>111007</v>
      </c>
      <c r="E363" s="54">
        <f>VLOOKUP(P363&amp;Q363&amp;I363&amp;H363,wedstrijden!A:B,2,FALSE)</f>
        <v>281</v>
      </c>
      <c r="F363" s="41" t="s">
        <v>1169</v>
      </c>
      <c r="G363" s="41" t="s">
        <v>1170</v>
      </c>
      <c r="H363" s="41" t="s">
        <v>679</v>
      </c>
      <c r="I363" s="41" t="s">
        <v>480</v>
      </c>
      <c r="J363" s="63" t="s">
        <v>848</v>
      </c>
      <c r="K363" s="16">
        <v>43365</v>
      </c>
      <c r="L363" s="8">
        <v>43469</v>
      </c>
      <c r="M363" s="8">
        <v>43504</v>
      </c>
      <c r="N363" s="8">
        <v>43504</v>
      </c>
      <c r="O363" s="54">
        <f>VLOOKUP(D363&amp;R363,Ranglijst!D:E,2,FALSE)</f>
        <v>1004</v>
      </c>
      <c r="P363" s="1" t="str">
        <f>VLOOKUP($D363,schermers!$C:$O,5,FALSE)</f>
        <v>Heren</v>
      </c>
      <c r="Q363" s="1" t="str">
        <f>VLOOKUP($D363,schermers!$C:$O,6,FALSE)</f>
        <v>Sabel</v>
      </c>
      <c r="R363" s="1" t="str">
        <f>VLOOKUP(P363,lookups!A:B,2,FALSE)&amp;VLOOKUP(aanmeldingen!Q363,lookups!D:E,2,FALSE)&amp;VLOOKUP(I363,lookups!G:H,2,FALSE)</f>
        <v>HSJ</v>
      </c>
      <c r="S363" s="1" t="str">
        <f>VLOOKUP(E363,wedstrijden!B:G,6,FALSE)</f>
        <v>FRA</v>
      </c>
      <c r="T363" s="1" t="str">
        <f>VLOOKUP($D363,schermers!$C:$O,8,FALSE)</f>
        <v>AMS</v>
      </c>
      <c r="U363" s="1" t="str">
        <f>IFERROR(VLOOKUP($D363,schermers!$C:$O,13,FALSE),"-")</f>
        <v>FIE17112000001</v>
      </c>
      <c r="V363" s="15">
        <f>IFERROR(VLOOKUP(E363,wedstrijden!B:H,7,FALSE),0)</f>
        <v>43512</v>
      </c>
      <c r="W363" s="15">
        <f>IFERROR(VLOOKUP(E363,wedstrijden!B:I,8,FALSE),0)</f>
        <v>43512</v>
      </c>
      <c r="X363" s="94">
        <f>IF(ISERROR(VLOOKUP(I363,lookups!G:I,3,FALSE)),0,IF(VLOOKUP(I363,lookups!G:I,3,FALSE)=0,0,VLOOKUP(I363,lookups!G:I,3,FALSE)))</f>
        <v>800</v>
      </c>
      <c r="Y363" s="54">
        <f t="shared" si="77"/>
        <v>999999999</v>
      </c>
      <c r="Z363" s="54">
        <f t="shared" si="78"/>
        <v>999999999</v>
      </c>
      <c r="AA363" s="54" t="str">
        <f>IF(LEFT(J363,2)&lt;&gt;"ok","-",IF(M363&lt;&gt;"","-",VLOOKUP(P363&amp;Q363&amp;I363&amp;H363,wedstrijden!A:B,2,FALSE)))</f>
        <v>-</v>
      </c>
      <c r="AB363" s="54">
        <f t="shared" si="79"/>
        <v>0</v>
      </c>
      <c r="AC363" s="54">
        <f t="shared" si="80"/>
        <v>1</v>
      </c>
      <c r="AD363" s="54">
        <f t="shared" si="81"/>
        <v>1</v>
      </c>
      <c r="AE363" s="54">
        <f t="shared" si="82"/>
        <v>1</v>
      </c>
      <c r="AF363" s="54">
        <f t="shared" si="83"/>
        <v>0</v>
      </c>
      <c r="AG363" s="54">
        <f t="shared" si="84"/>
        <v>1</v>
      </c>
      <c r="AH363" s="54">
        <f t="shared" si="85"/>
        <v>1</v>
      </c>
      <c r="AI363" s="54">
        <f t="shared" si="86"/>
        <v>1</v>
      </c>
      <c r="AJ363" s="54">
        <f t="shared" si="87"/>
        <v>1</v>
      </c>
      <c r="AK363" s="54">
        <f t="shared" ca="1" si="88"/>
        <v>1</v>
      </c>
      <c r="AL363" s="1" t="str">
        <f>VLOOKUP(D363,schermers!C:T,16,FALSE)</f>
        <v>XXX</v>
      </c>
    </row>
    <row r="364" spans="1:38" x14ac:dyDescent="0.2">
      <c r="A364" s="54">
        <f t="shared" si="89"/>
        <v>362</v>
      </c>
      <c r="B364" s="54">
        <f t="shared" si="75"/>
        <v>269</v>
      </c>
      <c r="C364" s="54" t="str">
        <f t="shared" ca="1" si="76"/>
        <v/>
      </c>
      <c r="D364" s="54">
        <f>VLOOKUP(F364&amp;G364,schermers!B:C,2,FALSE)</f>
        <v>115822</v>
      </c>
      <c r="E364" s="54">
        <f>VLOOKUP(P364&amp;Q364&amp;I364&amp;H364,wedstrijden!A:B,2,FALSE)</f>
        <v>159</v>
      </c>
      <c r="F364" s="41" t="s">
        <v>2106</v>
      </c>
      <c r="G364" s="41" t="s">
        <v>2105</v>
      </c>
      <c r="H364" s="41" t="s">
        <v>2591</v>
      </c>
      <c r="I364" s="41" t="s">
        <v>934</v>
      </c>
      <c r="J364" s="63" t="s">
        <v>848</v>
      </c>
      <c r="K364" s="16">
        <v>43365</v>
      </c>
      <c r="L364" s="8">
        <v>43408</v>
      </c>
      <c r="O364" s="54">
        <f>VLOOKUP(D364&amp;R364,Ranglijst!D:E,2,FALSE)</f>
        <v>1075</v>
      </c>
      <c r="P364" s="1" t="str">
        <f>VLOOKUP($D364,schermers!$C:$O,5,FALSE)</f>
        <v>Dames</v>
      </c>
      <c r="Q364" s="1" t="str">
        <f>VLOOKUP($D364,schermers!$C:$O,6,FALSE)</f>
        <v>Sabel</v>
      </c>
      <c r="R364" s="1" t="str">
        <f>VLOOKUP(P364,lookups!A:B,2,FALSE)&amp;VLOOKUP(aanmeldingen!Q364,lookups!D:E,2,FALSE)&amp;VLOOKUP(I364,lookups!G:H,2,FALSE)</f>
        <v>DSC</v>
      </c>
      <c r="S364" s="1" t="str">
        <f>VLOOKUP(E364,wedstrijden!B:G,6,FALSE)</f>
        <v>GER</v>
      </c>
      <c r="T364" s="1" t="str">
        <f>VLOOKUP($D364,schermers!$C:$O,8,FALSE)</f>
        <v>AMS</v>
      </c>
      <c r="U364" s="1" t="str">
        <f>IFERROR(VLOOKUP($D364,schermers!$C:$O,13,FALSE),"-")</f>
        <v>-</v>
      </c>
      <c r="V364" s="15">
        <f>IFERROR(VLOOKUP(E364,wedstrijden!B:H,7,FALSE),0)</f>
        <v>43435</v>
      </c>
      <c r="W364" s="15">
        <f>IFERROR(VLOOKUP(E364,wedstrijden!B:I,8,FALSE),0)</f>
        <v>43436</v>
      </c>
      <c r="X364" s="94">
        <f>IF(ISERROR(VLOOKUP(I364,lookups!G:I,3,FALSE)),0,IF(VLOOKUP(I364,lookups!G:I,3,FALSE)=0,0,VLOOKUP(I364,lookups!G:I,3,FALSE)))</f>
        <v>500</v>
      </c>
      <c r="Y364" s="54">
        <f t="shared" ca="1" si="77"/>
        <v>999999999</v>
      </c>
      <c r="Z364" s="54">
        <f t="shared" si="78"/>
        <v>159115822</v>
      </c>
      <c r="AA364" s="54">
        <f>IF(LEFT(J364,2)&lt;&gt;"ok","-",IF(M364&lt;&gt;"","-",VLOOKUP(P364&amp;Q364&amp;I364&amp;H364,wedstrijden!A:B,2,FALSE)))</f>
        <v>159</v>
      </c>
      <c r="AB364" s="54">
        <f t="shared" ca="1" si="79"/>
        <v>0</v>
      </c>
      <c r="AC364" s="54">
        <f t="shared" si="80"/>
        <v>1</v>
      </c>
      <c r="AD364" s="54">
        <f t="shared" si="81"/>
        <v>1</v>
      </c>
      <c r="AE364" s="54">
        <f t="shared" si="82"/>
        <v>0</v>
      </c>
      <c r="AF364" s="54">
        <f t="shared" si="83"/>
        <v>1</v>
      </c>
      <c r="AG364" s="54">
        <f t="shared" si="84"/>
        <v>0</v>
      </c>
      <c r="AH364" s="54">
        <f t="shared" si="85"/>
        <v>0</v>
      </c>
      <c r="AI364" s="54">
        <f t="shared" si="86"/>
        <v>0</v>
      </c>
      <c r="AJ364" s="54">
        <f t="shared" si="87"/>
        <v>0</v>
      </c>
      <c r="AK364" s="54">
        <f t="shared" ca="1" si="88"/>
        <v>0</v>
      </c>
      <c r="AL364" s="1" t="str">
        <f>VLOOKUP(D364,schermers!C:T,16,FALSE)</f>
        <v>XXX</v>
      </c>
    </row>
    <row r="365" spans="1:38" x14ac:dyDescent="0.2">
      <c r="A365" s="54">
        <f t="shared" si="89"/>
        <v>363</v>
      </c>
      <c r="B365" s="54">
        <f t="shared" si="75"/>
        <v>102</v>
      </c>
      <c r="C365" s="54" t="str">
        <f t="shared" ca="1" si="76"/>
        <v/>
      </c>
      <c r="D365" s="54">
        <f>VLOOKUP(F365&amp;G365,schermers!B:C,2,FALSE)</f>
        <v>115822</v>
      </c>
      <c r="E365" s="54">
        <f>VLOOKUP(P365&amp;Q365&amp;I365&amp;H365,wedstrijden!A:B,2,FALSE)</f>
        <v>49</v>
      </c>
      <c r="F365" s="41" t="s">
        <v>2106</v>
      </c>
      <c r="G365" s="41" t="s">
        <v>2105</v>
      </c>
      <c r="H365" s="41" t="s">
        <v>2550</v>
      </c>
      <c r="I365" s="41" t="s">
        <v>934</v>
      </c>
      <c r="J365" s="63" t="s">
        <v>2763</v>
      </c>
      <c r="K365" s="16">
        <v>43365</v>
      </c>
      <c r="L365" s="8">
        <v>43373</v>
      </c>
      <c r="O365" s="54">
        <f>VLOOKUP(D365&amp;R365,Ranglijst!D:E,2,FALSE)</f>
        <v>1075</v>
      </c>
      <c r="P365" s="1" t="str">
        <f>VLOOKUP($D365,schermers!$C:$O,5,FALSE)</f>
        <v>Dames</v>
      </c>
      <c r="Q365" s="1" t="str">
        <f>VLOOKUP($D365,schermers!$C:$O,6,FALSE)</f>
        <v>Sabel</v>
      </c>
      <c r="R365" s="1" t="str">
        <f>VLOOKUP(P365,lookups!A:B,2,FALSE)&amp;VLOOKUP(aanmeldingen!Q365,lookups!D:E,2,FALSE)&amp;VLOOKUP(I365,lookups!G:H,2,FALSE)</f>
        <v>DSC</v>
      </c>
      <c r="S365" s="1" t="str">
        <f>VLOOKUP(E365,wedstrijden!B:G,6,FALSE)</f>
        <v>GBR</v>
      </c>
      <c r="T365" s="1" t="str">
        <f>VLOOKUP($D365,schermers!$C:$O,8,FALSE)</f>
        <v>AMS</v>
      </c>
      <c r="U365" s="1" t="str">
        <f>IFERROR(VLOOKUP($D365,schermers!$C:$O,13,FALSE),"-")</f>
        <v>-</v>
      </c>
      <c r="V365" s="15">
        <f>IFERROR(VLOOKUP(E365,wedstrijden!B:H,7,FALSE),0)</f>
        <v>43386</v>
      </c>
      <c r="W365" s="15">
        <f>IFERROR(VLOOKUP(E365,wedstrijden!B:I,8,FALSE),0)</f>
        <v>43387</v>
      </c>
      <c r="X365" s="94">
        <f>IF(ISERROR(VLOOKUP(I365,lookups!G:I,3,FALSE)),0,IF(VLOOKUP(I365,lookups!G:I,3,FALSE)=0,0,VLOOKUP(I365,lookups!G:I,3,FALSE)))</f>
        <v>500</v>
      </c>
      <c r="Y365" s="54">
        <f t="shared" ca="1" si="77"/>
        <v>999999999</v>
      </c>
      <c r="Z365" s="54">
        <f t="shared" si="78"/>
        <v>49115822</v>
      </c>
      <c r="AA365" s="54">
        <f>IF(LEFT(J365,2)&lt;&gt;"ok","-",IF(M365&lt;&gt;"","-",VLOOKUP(P365&amp;Q365&amp;I365&amp;H365,wedstrijden!A:B,2,FALSE)))</f>
        <v>49</v>
      </c>
      <c r="AB365" s="54">
        <f t="shared" ca="1" si="79"/>
        <v>0</v>
      </c>
      <c r="AC365" s="54">
        <f t="shared" si="80"/>
        <v>1</v>
      </c>
      <c r="AD365" s="54">
        <f t="shared" si="81"/>
        <v>1</v>
      </c>
      <c r="AE365" s="54">
        <f t="shared" si="82"/>
        <v>0</v>
      </c>
      <c r="AF365" s="54">
        <f t="shared" si="83"/>
        <v>1</v>
      </c>
      <c r="AG365" s="54">
        <f t="shared" si="84"/>
        <v>0</v>
      </c>
      <c r="AH365" s="54">
        <f t="shared" si="85"/>
        <v>0</v>
      </c>
      <c r="AI365" s="54">
        <f t="shared" si="86"/>
        <v>0</v>
      </c>
      <c r="AJ365" s="54">
        <f t="shared" si="87"/>
        <v>0</v>
      </c>
      <c r="AK365" s="54">
        <f t="shared" ca="1" si="88"/>
        <v>0</v>
      </c>
      <c r="AL365" s="1" t="str">
        <f>VLOOKUP(D365,schermers!C:T,16,FALSE)</f>
        <v>XXX</v>
      </c>
    </row>
    <row r="366" spans="1:38" x14ac:dyDescent="0.2">
      <c r="A366" s="54">
        <f t="shared" si="89"/>
        <v>364</v>
      </c>
      <c r="B366" s="54">
        <f t="shared" si="75"/>
        <v>253</v>
      </c>
      <c r="C366" s="54" t="str">
        <f t="shared" ca="1" si="76"/>
        <v/>
      </c>
      <c r="D366" s="54">
        <f>VLOOKUP(F366&amp;G366,schermers!B:C,2,FALSE)</f>
        <v>115309</v>
      </c>
      <c r="E366" s="54">
        <f>VLOOKUP(P366&amp;Q366&amp;I366&amp;H366,wedstrijden!A:B,2,FALSE)</f>
        <v>155</v>
      </c>
      <c r="F366" s="41" t="s">
        <v>2086</v>
      </c>
      <c r="G366" s="41" t="s">
        <v>2087</v>
      </c>
      <c r="H366" s="41" t="s">
        <v>500</v>
      </c>
      <c r="I366" s="41" t="s">
        <v>934</v>
      </c>
      <c r="J366" s="63" t="s">
        <v>848</v>
      </c>
      <c r="K366" s="16">
        <v>43366</v>
      </c>
      <c r="L366" s="8">
        <v>43408</v>
      </c>
      <c r="O366" s="54">
        <f>VLOOKUP(D366&amp;R366,Ranglijst!D:E,2,FALSE)</f>
        <v>3140</v>
      </c>
      <c r="P366" s="1" t="str">
        <f>VLOOKUP($D366,schermers!$C:$O,5,FALSE)</f>
        <v>Dames</v>
      </c>
      <c r="Q366" s="1" t="str">
        <f>VLOOKUP($D366,schermers!$C:$O,6,FALSE)</f>
        <v>Floret</v>
      </c>
      <c r="R366" s="1" t="str">
        <f>VLOOKUP(P366,lookups!A:B,2,FALSE)&amp;VLOOKUP(aanmeldingen!Q366,lookups!D:E,2,FALSE)&amp;VLOOKUP(I366,lookups!G:H,2,FALSE)</f>
        <v>DFC</v>
      </c>
      <c r="S366" s="1" t="str">
        <f>VLOOKUP(E366,wedstrijden!B:G,6,FALSE)</f>
        <v>FRA</v>
      </c>
      <c r="T366" s="1" t="str">
        <f>VLOOKUP($D366,schermers!$C:$O,8,FALSE)</f>
        <v>AMS</v>
      </c>
      <c r="U366" s="1" t="str">
        <f>IFERROR(VLOOKUP($D366,schermers!$C:$O,13,FALSE),"-")</f>
        <v>FIE25012004000</v>
      </c>
      <c r="V366" s="15">
        <f>IFERROR(VLOOKUP(E366,wedstrijden!B:H,7,FALSE),0)</f>
        <v>43435</v>
      </c>
      <c r="W366" s="15">
        <f>IFERROR(VLOOKUP(E366,wedstrijden!B:I,8,FALSE),0)</f>
        <v>43436</v>
      </c>
      <c r="X366" s="94">
        <f>IF(ISERROR(VLOOKUP(I366,lookups!G:I,3,FALSE)),0,IF(VLOOKUP(I366,lookups!G:I,3,FALSE)=0,0,VLOOKUP(I366,lookups!G:I,3,FALSE)))</f>
        <v>500</v>
      </c>
      <c r="Y366" s="54">
        <f t="shared" ca="1" si="77"/>
        <v>999999999</v>
      </c>
      <c r="Z366" s="54">
        <f t="shared" si="78"/>
        <v>155115309</v>
      </c>
      <c r="AA366" s="54">
        <f>IF(LEFT(J366,2)&lt;&gt;"ok","-",IF(M366&lt;&gt;"","-",VLOOKUP(P366&amp;Q366&amp;I366&amp;H366,wedstrijden!A:B,2,FALSE)))</f>
        <v>155</v>
      </c>
      <c r="AB366" s="54">
        <f t="shared" ca="1" si="79"/>
        <v>0</v>
      </c>
      <c r="AC366" s="54">
        <f t="shared" si="80"/>
        <v>1</v>
      </c>
      <c r="AD366" s="54">
        <f t="shared" si="81"/>
        <v>1</v>
      </c>
      <c r="AE366" s="54">
        <f t="shared" si="82"/>
        <v>0</v>
      </c>
      <c r="AF366" s="54">
        <f t="shared" si="83"/>
        <v>1</v>
      </c>
      <c r="AG366" s="54">
        <f t="shared" si="84"/>
        <v>0</v>
      </c>
      <c r="AH366" s="54">
        <f t="shared" si="85"/>
        <v>0</v>
      </c>
      <c r="AI366" s="54">
        <f t="shared" si="86"/>
        <v>0</v>
      </c>
      <c r="AJ366" s="54">
        <f t="shared" si="87"/>
        <v>0</v>
      </c>
      <c r="AK366" s="54">
        <f t="shared" ca="1" si="88"/>
        <v>0</v>
      </c>
      <c r="AL366" s="1" t="str">
        <f>VLOOKUP(D366,schermers!C:T,16,FALSE)</f>
        <v>XXX</v>
      </c>
    </row>
    <row r="367" spans="1:38" x14ac:dyDescent="0.2">
      <c r="A367" s="54">
        <f t="shared" si="89"/>
        <v>365</v>
      </c>
      <c r="B367" s="54">
        <f t="shared" si="75"/>
        <v>396</v>
      </c>
      <c r="C367" s="54" t="str">
        <f t="shared" ca="1" si="76"/>
        <v/>
      </c>
      <c r="D367" s="54">
        <f>VLOOKUP(F367&amp;G367,schermers!B:C,2,FALSE)</f>
        <v>115309</v>
      </c>
      <c r="E367" s="54">
        <f>VLOOKUP(P367&amp;Q367&amp;I367&amp;H367,wedstrijden!A:B,2,FALSE)</f>
        <v>216</v>
      </c>
      <c r="F367" s="41" t="s">
        <v>2086</v>
      </c>
      <c r="G367" s="41" t="s">
        <v>2087</v>
      </c>
      <c r="H367" s="41" t="s">
        <v>776</v>
      </c>
      <c r="I367" s="41" t="s">
        <v>934</v>
      </c>
      <c r="J367" s="63" t="s">
        <v>848</v>
      </c>
      <c r="K367" s="16">
        <v>43366</v>
      </c>
      <c r="L367" s="8">
        <v>43466</v>
      </c>
      <c r="O367" s="54">
        <f>VLOOKUP(D367&amp;R367,Ranglijst!D:E,2,FALSE)</f>
        <v>3140</v>
      </c>
      <c r="P367" s="1" t="str">
        <f>VLOOKUP($D367,schermers!$C:$O,5,FALSE)</f>
        <v>Dames</v>
      </c>
      <c r="Q367" s="1" t="str">
        <f>VLOOKUP($D367,schermers!$C:$O,6,FALSE)</f>
        <v>Floret</v>
      </c>
      <c r="R367" s="1" t="str">
        <f>VLOOKUP(P367,lookups!A:B,2,FALSE)&amp;VLOOKUP(aanmeldingen!Q367,lookups!D:E,2,FALSE)&amp;VLOOKUP(I367,lookups!G:H,2,FALSE)</f>
        <v>DFC</v>
      </c>
      <c r="S367" s="1" t="str">
        <f>VLOOKUP(E367,wedstrijden!B:G,6,FALSE)</f>
        <v>POL</v>
      </c>
      <c r="T367" s="1" t="str">
        <f>VLOOKUP($D367,schermers!$C:$O,8,FALSE)</f>
        <v>AMS</v>
      </c>
      <c r="U367" s="1" t="str">
        <f>IFERROR(VLOOKUP($D367,schermers!$C:$O,13,FALSE),"-")</f>
        <v>FIE25012004000</v>
      </c>
      <c r="V367" s="15">
        <f>IFERROR(VLOOKUP(E367,wedstrijden!B:H,7,FALSE),0)</f>
        <v>43477</v>
      </c>
      <c r="W367" s="15">
        <f>IFERROR(VLOOKUP(E367,wedstrijden!B:I,8,FALSE),0)</f>
        <v>43478</v>
      </c>
      <c r="X367" s="94">
        <f>IF(ISERROR(VLOOKUP(I367,lookups!G:I,3,FALSE)),0,IF(VLOOKUP(I367,lookups!G:I,3,FALSE)=0,0,VLOOKUP(I367,lookups!G:I,3,FALSE)))</f>
        <v>500</v>
      </c>
      <c r="Y367" s="54">
        <f t="shared" ca="1" si="77"/>
        <v>999999999</v>
      </c>
      <c r="Z367" s="54">
        <f t="shared" si="78"/>
        <v>216115309</v>
      </c>
      <c r="AA367" s="54">
        <f>IF(LEFT(J367,2)&lt;&gt;"ok","-",IF(M367&lt;&gt;"","-",VLOOKUP(P367&amp;Q367&amp;I367&amp;H367,wedstrijden!A:B,2,FALSE)))</f>
        <v>216</v>
      </c>
      <c r="AB367" s="54">
        <f t="shared" ca="1" si="79"/>
        <v>0</v>
      </c>
      <c r="AC367" s="54">
        <f t="shared" si="80"/>
        <v>1</v>
      </c>
      <c r="AD367" s="54">
        <f t="shared" si="81"/>
        <v>1</v>
      </c>
      <c r="AE367" s="54">
        <f t="shared" si="82"/>
        <v>0</v>
      </c>
      <c r="AF367" s="54">
        <f t="shared" si="83"/>
        <v>1</v>
      </c>
      <c r="AG367" s="54">
        <f t="shared" si="84"/>
        <v>0</v>
      </c>
      <c r="AH367" s="54">
        <f t="shared" si="85"/>
        <v>0</v>
      </c>
      <c r="AI367" s="54">
        <f t="shared" si="86"/>
        <v>0</v>
      </c>
      <c r="AJ367" s="54">
        <f t="shared" si="87"/>
        <v>0</v>
      </c>
      <c r="AK367" s="54">
        <f t="shared" ca="1" si="88"/>
        <v>0</v>
      </c>
      <c r="AL367" s="1" t="str">
        <f>VLOOKUP(D367,schermers!C:T,16,FALSE)</f>
        <v>XXX</v>
      </c>
    </row>
    <row r="368" spans="1:38" x14ac:dyDescent="0.2">
      <c r="A368" s="54">
        <f t="shared" si="89"/>
        <v>366</v>
      </c>
      <c r="B368" s="54">
        <f t="shared" si="75"/>
        <v>472</v>
      </c>
      <c r="C368" s="54" t="str">
        <f t="shared" ca="1" si="76"/>
        <v/>
      </c>
      <c r="D368" s="54">
        <f>VLOOKUP(F368&amp;G368,schermers!B:C,2,FALSE)</f>
        <v>115309</v>
      </c>
      <c r="E368" s="54">
        <f>VLOOKUP(P368&amp;Q368&amp;I368&amp;H368,wedstrijden!A:B,2,FALSE)</f>
        <v>272</v>
      </c>
      <c r="F368" s="41" t="s">
        <v>2086</v>
      </c>
      <c r="G368" s="41" t="s">
        <v>2087</v>
      </c>
      <c r="H368" s="41" t="s">
        <v>663</v>
      </c>
      <c r="I368" s="41" t="s">
        <v>934</v>
      </c>
      <c r="J368" s="63" t="s">
        <v>848</v>
      </c>
      <c r="K368" s="16">
        <v>43366</v>
      </c>
      <c r="L368" s="8">
        <v>43498</v>
      </c>
      <c r="O368" s="54">
        <f>VLOOKUP(D368&amp;R368,Ranglijst!D:E,2,FALSE)</f>
        <v>3140</v>
      </c>
      <c r="P368" s="1" t="str">
        <f>VLOOKUP($D368,schermers!$C:$O,5,FALSE)</f>
        <v>Dames</v>
      </c>
      <c r="Q368" s="1" t="str">
        <f>VLOOKUP($D368,schermers!$C:$O,6,FALSE)</f>
        <v>Floret</v>
      </c>
      <c r="R368" s="1" t="str">
        <f>VLOOKUP(P368,lookups!A:B,2,FALSE)&amp;VLOOKUP(aanmeldingen!Q368,lookups!D:E,2,FALSE)&amp;VLOOKUP(I368,lookups!G:H,2,FALSE)</f>
        <v>DFC</v>
      </c>
      <c r="S368" s="1" t="str">
        <f>VLOOKUP(E368,wedstrijden!B:G,6,FALSE)</f>
        <v>ROM</v>
      </c>
      <c r="T368" s="1" t="str">
        <f>VLOOKUP($D368,schermers!$C:$O,8,FALSE)</f>
        <v>AMS</v>
      </c>
      <c r="U368" s="1" t="str">
        <f>IFERROR(VLOOKUP($D368,schermers!$C:$O,13,FALSE),"-")</f>
        <v>FIE25012004000</v>
      </c>
      <c r="V368" s="15">
        <f>IFERROR(VLOOKUP(E368,wedstrijden!B:H,7,FALSE),0)</f>
        <v>43505</v>
      </c>
      <c r="W368" s="15">
        <f>IFERROR(VLOOKUP(E368,wedstrijden!B:I,8,FALSE),0)</f>
        <v>43506</v>
      </c>
      <c r="X368" s="94">
        <f>IF(ISERROR(VLOOKUP(I368,lookups!G:I,3,FALSE)),0,IF(VLOOKUP(I368,lookups!G:I,3,FALSE)=0,0,VLOOKUP(I368,lookups!G:I,3,FALSE)))</f>
        <v>500</v>
      </c>
      <c r="Y368" s="54">
        <f t="shared" ca="1" si="77"/>
        <v>999999999</v>
      </c>
      <c r="Z368" s="54">
        <f t="shared" si="78"/>
        <v>272115309</v>
      </c>
      <c r="AA368" s="54">
        <f>IF(LEFT(J368,2)&lt;&gt;"ok","-",IF(M368&lt;&gt;"","-",VLOOKUP(P368&amp;Q368&amp;I368&amp;H368,wedstrijden!A:B,2,FALSE)))</f>
        <v>272</v>
      </c>
      <c r="AB368" s="54">
        <f t="shared" ca="1" si="79"/>
        <v>0</v>
      </c>
      <c r="AC368" s="54">
        <f t="shared" si="80"/>
        <v>1</v>
      </c>
      <c r="AD368" s="54">
        <f t="shared" si="81"/>
        <v>1</v>
      </c>
      <c r="AE368" s="54">
        <f t="shared" si="82"/>
        <v>0</v>
      </c>
      <c r="AF368" s="54">
        <f t="shared" si="83"/>
        <v>1</v>
      </c>
      <c r="AG368" s="54">
        <f t="shared" si="84"/>
        <v>0</v>
      </c>
      <c r="AH368" s="54">
        <f t="shared" si="85"/>
        <v>0</v>
      </c>
      <c r="AI368" s="54">
        <f t="shared" si="86"/>
        <v>0</v>
      </c>
      <c r="AJ368" s="54">
        <f t="shared" si="87"/>
        <v>0</v>
      </c>
      <c r="AK368" s="54">
        <f t="shared" ca="1" si="88"/>
        <v>0</v>
      </c>
      <c r="AL368" s="1" t="str">
        <f>VLOOKUP(D368,schermers!C:T,16,FALSE)</f>
        <v>XXX</v>
      </c>
    </row>
    <row r="369" spans="1:38" x14ac:dyDescent="0.2">
      <c r="A369" s="54">
        <f t="shared" si="89"/>
        <v>367</v>
      </c>
      <c r="B369" s="54">
        <f t="shared" si="75"/>
        <v>224</v>
      </c>
      <c r="C369" s="54" t="str">
        <f t="shared" ca="1" si="76"/>
        <v/>
      </c>
      <c r="D369" s="54">
        <f>VLOOKUP(F369&amp;G369,schermers!B:C,2,FALSE)</f>
        <v>115309</v>
      </c>
      <c r="E369" s="54">
        <f>VLOOKUP(P369&amp;Q369&amp;I369&amp;H369,wedstrijden!A:B,2,FALSE)</f>
        <v>143</v>
      </c>
      <c r="F369" s="41" t="s">
        <v>2086</v>
      </c>
      <c r="G369" s="41" t="s">
        <v>2087</v>
      </c>
      <c r="H369" s="41" t="s">
        <v>497</v>
      </c>
      <c r="I369" s="41" t="s">
        <v>934</v>
      </c>
      <c r="J369" s="63" t="s">
        <v>848</v>
      </c>
      <c r="K369" s="16">
        <v>43366</v>
      </c>
      <c r="L369" s="8">
        <v>43386</v>
      </c>
      <c r="O369" s="54">
        <f>VLOOKUP(D369&amp;R369,Ranglijst!D:E,2,FALSE)</f>
        <v>3140</v>
      </c>
      <c r="P369" s="1" t="str">
        <f>VLOOKUP($D369,schermers!$C:$O,5,FALSE)</f>
        <v>Dames</v>
      </c>
      <c r="Q369" s="1" t="str">
        <f>VLOOKUP($D369,schermers!$C:$O,6,FALSE)</f>
        <v>Floret</v>
      </c>
      <c r="R369" s="1" t="str">
        <f>VLOOKUP(P369,lookups!A:B,2,FALSE)&amp;VLOOKUP(aanmeldingen!Q369,lookups!D:E,2,FALSE)&amp;VLOOKUP(I369,lookups!G:H,2,FALSE)</f>
        <v>DFC</v>
      </c>
      <c r="S369" s="1" t="str">
        <f>VLOOKUP(E369,wedstrijden!B:G,6,FALSE)</f>
        <v>AUT</v>
      </c>
      <c r="T369" s="1" t="str">
        <f>VLOOKUP($D369,schermers!$C:$O,8,FALSE)</f>
        <v>AMS</v>
      </c>
      <c r="U369" s="1" t="str">
        <f>IFERROR(VLOOKUP($D369,schermers!$C:$O,13,FALSE),"-")</f>
        <v>FIE25012004000</v>
      </c>
      <c r="V369" s="15">
        <f>IFERROR(VLOOKUP(E369,wedstrijden!B:H,7,FALSE),0)</f>
        <v>43428</v>
      </c>
      <c r="W369" s="15">
        <f>IFERROR(VLOOKUP(E369,wedstrijden!B:I,8,FALSE),0)</f>
        <v>43429</v>
      </c>
      <c r="X369" s="94">
        <f>IF(ISERROR(VLOOKUP(I369,lookups!G:I,3,FALSE)),0,IF(VLOOKUP(I369,lookups!G:I,3,FALSE)=0,0,VLOOKUP(I369,lookups!G:I,3,FALSE)))</f>
        <v>500</v>
      </c>
      <c r="Y369" s="54">
        <f t="shared" ca="1" si="77"/>
        <v>999999999</v>
      </c>
      <c r="Z369" s="54">
        <f t="shared" si="78"/>
        <v>143115309</v>
      </c>
      <c r="AA369" s="54">
        <f>IF(LEFT(J369,2)&lt;&gt;"ok","-",IF(M369&lt;&gt;"","-",VLOOKUP(P369&amp;Q369&amp;I369&amp;H369,wedstrijden!A:B,2,FALSE)))</f>
        <v>143</v>
      </c>
      <c r="AB369" s="54">
        <f t="shared" ca="1" si="79"/>
        <v>0</v>
      </c>
      <c r="AC369" s="54">
        <f t="shared" si="80"/>
        <v>1</v>
      </c>
      <c r="AD369" s="54">
        <f t="shared" si="81"/>
        <v>1</v>
      </c>
      <c r="AE369" s="54">
        <f t="shared" si="82"/>
        <v>0</v>
      </c>
      <c r="AF369" s="54">
        <f t="shared" si="83"/>
        <v>1</v>
      </c>
      <c r="AG369" s="54">
        <f t="shared" si="84"/>
        <v>0</v>
      </c>
      <c r="AH369" s="54">
        <f t="shared" si="85"/>
        <v>0</v>
      </c>
      <c r="AI369" s="54">
        <f t="shared" si="86"/>
        <v>0</v>
      </c>
      <c r="AJ369" s="54">
        <f t="shared" si="87"/>
        <v>0</v>
      </c>
      <c r="AK369" s="54">
        <f t="shared" ca="1" si="88"/>
        <v>0</v>
      </c>
      <c r="AL369" s="1" t="str">
        <f>VLOOKUP(D369,schermers!C:T,16,FALSE)</f>
        <v>XXX</v>
      </c>
    </row>
    <row r="370" spans="1:38" x14ac:dyDescent="0.2">
      <c r="A370" s="54">
        <f t="shared" si="89"/>
        <v>368</v>
      </c>
      <c r="B370" s="54">
        <f t="shared" si="75"/>
        <v>236</v>
      </c>
      <c r="C370" s="54" t="str">
        <f t="shared" ca="1" si="76"/>
        <v/>
      </c>
      <c r="D370" s="54">
        <f>VLOOKUP(F370&amp;G370,schermers!B:C,2,FALSE)</f>
        <v>114299</v>
      </c>
      <c r="E370" s="54">
        <f>VLOOKUP(P370&amp;Q370&amp;I370&amp;H370,wedstrijden!A:B,2,FALSE)</f>
        <v>145</v>
      </c>
      <c r="F370" s="41" t="s">
        <v>1921</v>
      </c>
      <c r="G370" s="41" t="s">
        <v>2101</v>
      </c>
      <c r="H370" s="41" t="s">
        <v>497</v>
      </c>
      <c r="I370" s="41" t="s">
        <v>934</v>
      </c>
      <c r="J370" s="63" t="s">
        <v>848</v>
      </c>
      <c r="K370" s="16">
        <v>43366</v>
      </c>
      <c r="L370" s="8">
        <v>43408</v>
      </c>
      <c r="O370" s="54">
        <f>VLOOKUP(D370&amp;R370,Ranglijst!D:E,2,FALSE)</f>
        <v>2396</v>
      </c>
      <c r="P370" s="1" t="str">
        <f>VLOOKUP($D370,schermers!$C:$O,5,FALSE)</f>
        <v>Heren</v>
      </c>
      <c r="Q370" s="1" t="str">
        <f>VLOOKUP($D370,schermers!$C:$O,6,FALSE)</f>
        <v>Floret</v>
      </c>
      <c r="R370" s="1" t="str">
        <f>VLOOKUP(P370,lookups!A:B,2,FALSE)&amp;VLOOKUP(aanmeldingen!Q370,lookups!D:E,2,FALSE)&amp;VLOOKUP(I370,lookups!G:H,2,FALSE)</f>
        <v>HFC</v>
      </c>
      <c r="S370" s="1" t="str">
        <f>VLOOKUP(E370,wedstrijden!B:G,6,FALSE)</f>
        <v>AUT</v>
      </c>
      <c r="T370" s="1" t="str">
        <f>VLOOKUP($D370,schermers!$C:$O,8,FALSE)</f>
        <v>AMS</v>
      </c>
      <c r="U370" s="1" t="str">
        <f>IFERROR(VLOOKUP($D370,schermers!$C:$O,13,FALSE),"-")</f>
        <v>FIE01092002000</v>
      </c>
      <c r="V370" s="15">
        <f>IFERROR(VLOOKUP(E370,wedstrijden!B:H,7,FALSE),0)</f>
        <v>43428</v>
      </c>
      <c r="W370" s="15">
        <f>IFERROR(VLOOKUP(E370,wedstrijden!B:I,8,FALSE),0)</f>
        <v>43429</v>
      </c>
      <c r="X370" s="94">
        <f>IF(ISERROR(VLOOKUP(I370,lookups!G:I,3,FALSE)),0,IF(VLOOKUP(I370,lookups!G:I,3,FALSE)=0,0,VLOOKUP(I370,lookups!G:I,3,FALSE)))</f>
        <v>500</v>
      </c>
      <c r="Y370" s="54">
        <f t="shared" ca="1" si="77"/>
        <v>999999999</v>
      </c>
      <c r="Z370" s="54">
        <f t="shared" si="78"/>
        <v>145114299</v>
      </c>
      <c r="AA370" s="54">
        <f>IF(LEFT(J370,2)&lt;&gt;"ok","-",IF(M370&lt;&gt;"","-",VLOOKUP(P370&amp;Q370&amp;I370&amp;H370,wedstrijden!A:B,2,FALSE)))</f>
        <v>145</v>
      </c>
      <c r="AB370" s="54">
        <f t="shared" ca="1" si="79"/>
        <v>0</v>
      </c>
      <c r="AC370" s="54">
        <f t="shared" si="80"/>
        <v>1</v>
      </c>
      <c r="AD370" s="54">
        <f t="shared" si="81"/>
        <v>1</v>
      </c>
      <c r="AE370" s="54">
        <f t="shared" si="82"/>
        <v>0</v>
      </c>
      <c r="AF370" s="54">
        <f t="shared" si="83"/>
        <v>1</v>
      </c>
      <c r="AG370" s="54">
        <f t="shared" si="84"/>
        <v>0</v>
      </c>
      <c r="AH370" s="54">
        <f t="shared" si="85"/>
        <v>0</v>
      </c>
      <c r="AI370" s="54">
        <f t="shared" si="86"/>
        <v>0</v>
      </c>
      <c r="AJ370" s="54">
        <f t="shared" si="87"/>
        <v>0</v>
      </c>
      <c r="AK370" s="54">
        <f t="shared" ca="1" si="88"/>
        <v>0</v>
      </c>
      <c r="AL370" s="1" t="str">
        <f>VLOOKUP(D370,schermers!C:T,16,FALSE)</f>
        <v>XXX</v>
      </c>
    </row>
    <row r="371" spans="1:38" x14ac:dyDescent="0.2">
      <c r="A371" s="54">
        <f t="shared" si="89"/>
        <v>369</v>
      </c>
      <c r="B371" s="54">
        <f t="shared" si="75"/>
        <v>261</v>
      </c>
      <c r="C371" s="54" t="str">
        <f t="shared" ca="1" si="76"/>
        <v/>
      </c>
      <c r="D371" s="54">
        <f>VLOOKUP(F371&amp;G371,schermers!B:C,2,FALSE)</f>
        <v>114299</v>
      </c>
      <c r="E371" s="54">
        <f>VLOOKUP(P371&amp;Q371&amp;I371&amp;H371,wedstrijden!A:B,2,FALSE)</f>
        <v>157</v>
      </c>
      <c r="F371" s="41" t="s">
        <v>1921</v>
      </c>
      <c r="G371" s="41" t="s">
        <v>2101</v>
      </c>
      <c r="H371" s="41" t="s">
        <v>500</v>
      </c>
      <c r="I371" s="41" t="s">
        <v>934</v>
      </c>
      <c r="J371" s="63" t="s">
        <v>848</v>
      </c>
      <c r="K371" s="16">
        <v>43366</v>
      </c>
      <c r="L371" s="8">
        <v>43410</v>
      </c>
      <c r="O371" s="54">
        <f>VLOOKUP(D371&amp;R371,Ranglijst!D:E,2,FALSE)</f>
        <v>2396</v>
      </c>
      <c r="P371" s="1" t="str">
        <f>VLOOKUP($D371,schermers!$C:$O,5,FALSE)</f>
        <v>Heren</v>
      </c>
      <c r="Q371" s="1" t="str">
        <f>VLOOKUP($D371,schermers!$C:$O,6,FALSE)</f>
        <v>Floret</v>
      </c>
      <c r="R371" s="1" t="str">
        <f>VLOOKUP(P371,lookups!A:B,2,FALSE)&amp;VLOOKUP(aanmeldingen!Q371,lookups!D:E,2,FALSE)&amp;VLOOKUP(I371,lookups!G:H,2,FALSE)</f>
        <v>HFC</v>
      </c>
      <c r="S371" s="1" t="str">
        <f>VLOOKUP(E371,wedstrijden!B:G,6,FALSE)</f>
        <v>FRA</v>
      </c>
      <c r="T371" s="1" t="str">
        <f>VLOOKUP($D371,schermers!$C:$O,8,FALSE)</f>
        <v>AMS</v>
      </c>
      <c r="U371" s="1" t="str">
        <f>IFERROR(VLOOKUP($D371,schermers!$C:$O,13,FALSE),"-")</f>
        <v>FIE01092002000</v>
      </c>
      <c r="V371" s="15">
        <f>IFERROR(VLOOKUP(E371,wedstrijden!B:H,7,FALSE),0)</f>
        <v>43435</v>
      </c>
      <c r="W371" s="15">
        <f>IFERROR(VLOOKUP(E371,wedstrijden!B:I,8,FALSE),0)</f>
        <v>43436</v>
      </c>
      <c r="X371" s="94">
        <f>IF(ISERROR(VLOOKUP(I371,lookups!G:I,3,FALSE)),0,IF(VLOOKUP(I371,lookups!G:I,3,FALSE)=0,0,VLOOKUP(I371,lookups!G:I,3,FALSE)))</f>
        <v>500</v>
      </c>
      <c r="Y371" s="54">
        <f t="shared" ca="1" si="77"/>
        <v>999999999</v>
      </c>
      <c r="Z371" s="54">
        <f t="shared" si="78"/>
        <v>157114299</v>
      </c>
      <c r="AA371" s="54">
        <f>IF(LEFT(J371,2)&lt;&gt;"ok","-",IF(M371&lt;&gt;"","-",VLOOKUP(P371&amp;Q371&amp;I371&amp;H371,wedstrijden!A:B,2,FALSE)))</f>
        <v>157</v>
      </c>
      <c r="AB371" s="54">
        <f t="shared" ca="1" si="79"/>
        <v>0</v>
      </c>
      <c r="AC371" s="54">
        <f t="shared" si="80"/>
        <v>1</v>
      </c>
      <c r="AD371" s="54">
        <f t="shared" si="81"/>
        <v>1</v>
      </c>
      <c r="AE371" s="54">
        <f t="shared" si="82"/>
        <v>0</v>
      </c>
      <c r="AF371" s="54">
        <f t="shared" si="83"/>
        <v>1</v>
      </c>
      <c r="AG371" s="54">
        <f t="shared" si="84"/>
        <v>0</v>
      </c>
      <c r="AH371" s="54">
        <f t="shared" si="85"/>
        <v>0</v>
      </c>
      <c r="AI371" s="54">
        <f t="shared" si="86"/>
        <v>0</v>
      </c>
      <c r="AJ371" s="54">
        <f t="shared" si="87"/>
        <v>0</v>
      </c>
      <c r="AK371" s="54">
        <f t="shared" ca="1" si="88"/>
        <v>0</v>
      </c>
      <c r="AL371" s="1" t="str">
        <f>VLOOKUP(D371,schermers!C:T,16,FALSE)</f>
        <v>XXX</v>
      </c>
    </row>
    <row r="372" spans="1:38" x14ac:dyDescent="0.2">
      <c r="A372" s="54">
        <f t="shared" si="89"/>
        <v>370</v>
      </c>
      <c r="B372" s="54" t="str">
        <f t="shared" si="75"/>
        <v/>
      </c>
      <c r="C372" s="54" t="str">
        <f t="shared" si="76"/>
        <v/>
      </c>
      <c r="D372" s="54">
        <f>VLOOKUP(F372&amp;G372,schermers!B:C,2,FALSE)</f>
        <v>114299</v>
      </c>
      <c r="E372" s="54">
        <f>VLOOKUP(P372&amp;Q372&amp;I372&amp;H372,wedstrijden!A:B,2,FALSE)</f>
        <v>184</v>
      </c>
      <c r="F372" s="41" t="s">
        <v>1921</v>
      </c>
      <c r="G372" s="41" t="s">
        <v>2101</v>
      </c>
      <c r="H372" s="41" t="s">
        <v>496</v>
      </c>
      <c r="I372" s="41" t="s">
        <v>934</v>
      </c>
      <c r="J372" s="63" t="s">
        <v>848</v>
      </c>
      <c r="K372" s="16">
        <v>43366</v>
      </c>
      <c r="L372" s="8">
        <v>43429</v>
      </c>
      <c r="M372" s="53">
        <v>43447</v>
      </c>
      <c r="N372" s="8">
        <v>43447</v>
      </c>
      <c r="O372" s="54">
        <f>VLOOKUP(D372&amp;R372,Ranglijst!D:E,2,FALSE)</f>
        <v>2396</v>
      </c>
      <c r="P372" s="1" t="str">
        <f>VLOOKUP($D372,schermers!$C:$O,5,FALSE)</f>
        <v>Heren</v>
      </c>
      <c r="Q372" s="1" t="str">
        <f>VLOOKUP($D372,schermers!$C:$O,6,FALSE)</f>
        <v>Floret</v>
      </c>
      <c r="R372" s="1" t="str">
        <f>VLOOKUP(P372,lookups!A:B,2,FALSE)&amp;VLOOKUP(aanmeldingen!Q372,lookups!D:E,2,FALSE)&amp;VLOOKUP(I372,lookups!G:H,2,FALSE)</f>
        <v>HFC</v>
      </c>
      <c r="S372" s="1" t="str">
        <f>VLOOKUP(E372,wedstrijden!B:G,6,FALSE)</f>
        <v>GER</v>
      </c>
      <c r="T372" s="1" t="str">
        <f>VLOOKUP($D372,schermers!$C:$O,8,FALSE)</f>
        <v>AMS</v>
      </c>
      <c r="U372" s="1" t="str">
        <f>IFERROR(VLOOKUP($D372,schermers!$C:$O,13,FALSE),"-")</f>
        <v>FIE01092002000</v>
      </c>
      <c r="V372" s="15">
        <f>IFERROR(VLOOKUP(E372,wedstrijden!B:H,7,FALSE),0)</f>
        <v>43449</v>
      </c>
      <c r="W372" s="15">
        <f>IFERROR(VLOOKUP(E372,wedstrijden!B:I,8,FALSE),0)</f>
        <v>43450</v>
      </c>
      <c r="X372" s="94">
        <f>IF(ISERROR(VLOOKUP(I372,lookups!G:I,3,FALSE)),0,IF(VLOOKUP(I372,lookups!G:I,3,FALSE)=0,0,VLOOKUP(I372,lookups!G:I,3,FALSE)))</f>
        <v>500</v>
      </c>
      <c r="Y372" s="54">
        <f t="shared" si="77"/>
        <v>999999999</v>
      </c>
      <c r="Z372" s="54">
        <f t="shared" si="78"/>
        <v>999999999</v>
      </c>
      <c r="AA372" s="54" t="str">
        <f>IF(LEFT(J372,2)&lt;&gt;"ok","-",IF(M372&lt;&gt;"","-",VLOOKUP(P372&amp;Q372&amp;I372&amp;H372,wedstrijden!A:B,2,FALSE)))</f>
        <v>-</v>
      </c>
      <c r="AB372" s="54">
        <f t="shared" si="79"/>
        <v>0</v>
      </c>
      <c r="AC372" s="54">
        <f t="shared" si="80"/>
        <v>1</v>
      </c>
      <c r="AD372" s="54">
        <f t="shared" si="81"/>
        <v>1</v>
      </c>
      <c r="AE372" s="54">
        <f t="shared" si="82"/>
        <v>1</v>
      </c>
      <c r="AF372" s="54">
        <f t="shared" si="83"/>
        <v>0</v>
      </c>
      <c r="AG372" s="54">
        <f t="shared" si="84"/>
        <v>0</v>
      </c>
      <c r="AH372" s="54">
        <f t="shared" si="85"/>
        <v>0</v>
      </c>
      <c r="AI372" s="54">
        <f t="shared" si="86"/>
        <v>0</v>
      </c>
      <c r="AJ372" s="54">
        <f t="shared" si="87"/>
        <v>0</v>
      </c>
      <c r="AK372" s="54">
        <f t="shared" ca="1" si="88"/>
        <v>0</v>
      </c>
      <c r="AL372" s="1" t="str">
        <f>VLOOKUP(D372,schermers!C:T,16,FALSE)</f>
        <v>XXX</v>
      </c>
    </row>
    <row r="373" spans="1:38" x14ac:dyDescent="0.2">
      <c r="A373" s="54">
        <f t="shared" si="89"/>
        <v>371</v>
      </c>
      <c r="B373" s="54">
        <f t="shared" si="75"/>
        <v>238</v>
      </c>
      <c r="C373" s="54" t="str">
        <f t="shared" ca="1" si="76"/>
        <v/>
      </c>
      <c r="D373" s="54">
        <f>VLOOKUP(F373&amp;G373,schermers!B:C,2,FALSE)</f>
        <v>114851</v>
      </c>
      <c r="E373" s="54">
        <f>VLOOKUP(P373&amp;Q373&amp;I373&amp;H373,wedstrijden!A:B,2,FALSE)</f>
        <v>145</v>
      </c>
      <c r="F373" s="41" t="s">
        <v>1112</v>
      </c>
      <c r="G373" s="41" t="s">
        <v>2104</v>
      </c>
      <c r="H373" s="41" t="s">
        <v>497</v>
      </c>
      <c r="I373" s="41" t="s">
        <v>934</v>
      </c>
      <c r="J373" s="63" t="s">
        <v>848</v>
      </c>
      <c r="K373" s="16">
        <v>43366</v>
      </c>
      <c r="L373" s="8">
        <v>43408</v>
      </c>
      <c r="O373" s="54">
        <f>VLOOKUP(D373&amp;R373,Ranglijst!D:E,2,FALSE)</f>
        <v>2942</v>
      </c>
      <c r="P373" s="1" t="str">
        <f>VLOOKUP($D373,schermers!$C:$O,5,FALSE)</f>
        <v>Heren</v>
      </c>
      <c r="Q373" s="1" t="str">
        <f>VLOOKUP($D373,schermers!$C:$O,6,FALSE)</f>
        <v>Floret</v>
      </c>
      <c r="R373" s="1" t="str">
        <f>VLOOKUP(P373,lookups!A:B,2,FALSE)&amp;VLOOKUP(aanmeldingen!Q373,lookups!D:E,2,FALSE)&amp;VLOOKUP(I373,lookups!G:H,2,FALSE)</f>
        <v>HFC</v>
      </c>
      <c r="S373" s="1" t="str">
        <f>VLOOKUP(E373,wedstrijden!B:G,6,FALSE)</f>
        <v>AUT</v>
      </c>
      <c r="T373" s="1" t="str">
        <f>VLOOKUP($D373,schermers!$C:$O,8,FALSE)</f>
        <v>AMS</v>
      </c>
      <c r="U373" s="1" t="str">
        <f>IFERROR(VLOOKUP($D373,schermers!$C:$O,13,FALSE),"-")</f>
        <v>FIE11012004000</v>
      </c>
      <c r="V373" s="15">
        <f>IFERROR(VLOOKUP(E373,wedstrijden!B:H,7,FALSE),0)</f>
        <v>43428</v>
      </c>
      <c r="W373" s="15">
        <f>IFERROR(VLOOKUP(E373,wedstrijden!B:I,8,FALSE),0)</f>
        <v>43429</v>
      </c>
      <c r="X373" s="94">
        <f>IF(ISERROR(VLOOKUP(I373,lookups!G:I,3,FALSE)),0,IF(VLOOKUP(I373,lookups!G:I,3,FALSE)=0,0,VLOOKUP(I373,lookups!G:I,3,FALSE)))</f>
        <v>500</v>
      </c>
      <c r="Y373" s="54">
        <f t="shared" ca="1" si="77"/>
        <v>999999999</v>
      </c>
      <c r="Z373" s="54">
        <f t="shared" si="78"/>
        <v>145114851</v>
      </c>
      <c r="AA373" s="54">
        <f>IF(LEFT(J373,2)&lt;&gt;"ok","-",IF(M373&lt;&gt;"","-",VLOOKUP(P373&amp;Q373&amp;I373&amp;H373,wedstrijden!A:B,2,FALSE)))</f>
        <v>145</v>
      </c>
      <c r="AB373" s="54">
        <f t="shared" ca="1" si="79"/>
        <v>0</v>
      </c>
      <c r="AC373" s="54">
        <f t="shared" si="80"/>
        <v>1</v>
      </c>
      <c r="AD373" s="54">
        <f t="shared" si="81"/>
        <v>1</v>
      </c>
      <c r="AE373" s="54">
        <f t="shared" si="82"/>
        <v>0</v>
      </c>
      <c r="AF373" s="54">
        <f t="shared" si="83"/>
        <v>1</v>
      </c>
      <c r="AG373" s="54">
        <f t="shared" si="84"/>
        <v>0</v>
      </c>
      <c r="AH373" s="54">
        <f t="shared" si="85"/>
        <v>0</v>
      </c>
      <c r="AI373" s="54">
        <f t="shared" si="86"/>
        <v>0</v>
      </c>
      <c r="AJ373" s="54">
        <f t="shared" si="87"/>
        <v>0</v>
      </c>
      <c r="AK373" s="54">
        <f t="shared" ca="1" si="88"/>
        <v>0</v>
      </c>
      <c r="AL373" s="1" t="str">
        <f>VLOOKUP(D373,schermers!C:T,16,FALSE)</f>
        <v>XXX</v>
      </c>
    </row>
    <row r="374" spans="1:38" x14ac:dyDescent="0.2">
      <c r="A374" s="54">
        <f t="shared" si="89"/>
        <v>372</v>
      </c>
      <c r="B374" s="54">
        <f t="shared" si="75"/>
        <v>262</v>
      </c>
      <c r="C374" s="54" t="str">
        <f t="shared" ca="1" si="76"/>
        <v/>
      </c>
      <c r="D374" s="54">
        <f>VLOOKUP(F374&amp;G374,schermers!B:C,2,FALSE)</f>
        <v>114851</v>
      </c>
      <c r="E374" s="54">
        <f>VLOOKUP(P374&amp;Q374&amp;I374&amp;H374,wedstrijden!A:B,2,FALSE)</f>
        <v>157</v>
      </c>
      <c r="F374" s="41" t="s">
        <v>1112</v>
      </c>
      <c r="G374" s="41" t="s">
        <v>2104</v>
      </c>
      <c r="H374" s="41" t="s">
        <v>500</v>
      </c>
      <c r="I374" s="41" t="s">
        <v>934</v>
      </c>
      <c r="J374" s="63" t="s">
        <v>848</v>
      </c>
      <c r="K374" s="16">
        <v>43366</v>
      </c>
      <c r="L374" s="8">
        <v>43410</v>
      </c>
      <c r="O374" s="54">
        <f>VLOOKUP(D374&amp;R374,Ranglijst!D:E,2,FALSE)</f>
        <v>2942</v>
      </c>
      <c r="P374" s="1" t="str">
        <f>VLOOKUP($D374,schermers!$C:$O,5,FALSE)</f>
        <v>Heren</v>
      </c>
      <c r="Q374" s="1" t="str">
        <f>VLOOKUP($D374,schermers!$C:$O,6,FALSE)</f>
        <v>Floret</v>
      </c>
      <c r="R374" s="1" t="str">
        <f>VLOOKUP(P374,lookups!A:B,2,FALSE)&amp;VLOOKUP(aanmeldingen!Q374,lookups!D:E,2,FALSE)&amp;VLOOKUP(I374,lookups!G:H,2,FALSE)</f>
        <v>HFC</v>
      </c>
      <c r="S374" s="1" t="str">
        <f>VLOOKUP(E374,wedstrijden!B:G,6,FALSE)</f>
        <v>FRA</v>
      </c>
      <c r="T374" s="1" t="str">
        <f>VLOOKUP($D374,schermers!$C:$O,8,FALSE)</f>
        <v>AMS</v>
      </c>
      <c r="U374" s="1" t="str">
        <f>IFERROR(VLOOKUP($D374,schermers!$C:$O,13,FALSE),"-")</f>
        <v>FIE11012004000</v>
      </c>
      <c r="V374" s="15">
        <f>IFERROR(VLOOKUP(E374,wedstrijden!B:H,7,FALSE),0)</f>
        <v>43435</v>
      </c>
      <c r="W374" s="15">
        <f>IFERROR(VLOOKUP(E374,wedstrijden!B:I,8,FALSE),0)</f>
        <v>43436</v>
      </c>
      <c r="X374" s="94">
        <f>IF(ISERROR(VLOOKUP(I374,lookups!G:I,3,FALSE)),0,IF(VLOOKUP(I374,lookups!G:I,3,FALSE)=0,0,VLOOKUP(I374,lookups!G:I,3,FALSE)))</f>
        <v>500</v>
      </c>
      <c r="Y374" s="54">
        <f t="shared" ca="1" si="77"/>
        <v>999999999</v>
      </c>
      <c r="Z374" s="54">
        <f t="shared" si="78"/>
        <v>157114851</v>
      </c>
      <c r="AA374" s="54">
        <f>IF(LEFT(J374,2)&lt;&gt;"ok","-",IF(M374&lt;&gt;"","-",VLOOKUP(P374&amp;Q374&amp;I374&amp;H374,wedstrijden!A:B,2,FALSE)))</f>
        <v>157</v>
      </c>
      <c r="AB374" s="54">
        <f t="shared" ca="1" si="79"/>
        <v>0</v>
      </c>
      <c r="AC374" s="54">
        <f t="shared" si="80"/>
        <v>1</v>
      </c>
      <c r="AD374" s="54">
        <f t="shared" si="81"/>
        <v>1</v>
      </c>
      <c r="AE374" s="54">
        <f t="shared" si="82"/>
        <v>0</v>
      </c>
      <c r="AF374" s="54">
        <f t="shared" si="83"/>
        <v>1</v>
      </c>
      <c r="AG374" s="54">
        <f t="shared" si="84"/>
        <v>0</v>
      </c>
      <c r="AH374" s="54">
        <f t="shared" si="85"/>
        <v>0</v>
      </c>
      <c r="AI374" s="54">
        <f t="shared" si="86"/>
        <v>0</v>
      </c>
      <c r="AJ374" s="54">
        <f t="shared" si="87"/>
        <v>0</v>
      </c>
      <c r="AK374" s="54">
        <f t="shared" ca="1" si="88"/>
        <v>0</v>
      </c>
      <c r="AL374" s="1" t="str">
        <f>VLOOKUP(D374,schermers!C:T,16,FALSE)</f>
        <v>XXX</v>
      </c>
    </row>
    <row r="375" spans="1:38" x14ac:dyDescent="0.2">
      <c r="A375" s="54">
        <f t="shared" si="89"/>
        <v>373</v>
      </c>
      <c r="B375" s="54">
        <f t="shared" si="75"/>
        <v>331</v>
      </c>
      <c r="C375" s="54" t="str">
        <f t="shared" ca="1" si="76"/>
        <v/>
      </c>
      <c r="D375" s="54">
        <f>VLOOKUP(F375&amp;G375,schermers!B:C,2,FALSE)</f>
        <v>114851</v>
      </c>
      <c r="E375" s="54">
        <f>VLOOKUP(P375&amp;Q375&amp;I375&amp;H375,wedstrijden!A:B,2,FALSE)</f>
        <v>184</v>
      </c>
      <c r="F375" s="41" t="s">
        <v>1112</v>
      </c>
      <c r="G375" s="41" t="s">
        <v>2104</v>
      </c>
      <c r="H375" s="41" t="s">
        <v>496</v>
      </c>
      <c r="I375" s="41" t="s">
        <v>934</v>
      </c>
      <c r="J375" s="63" t="s">
        <v>848</v>
      </c>
      <c r="K375" s="16">
        <v>43366</v>
      </c>
      <c r="L375" s="8">
        <v>43429</v>
      </c>
      <c r="O375" s="54">
        <f>VLOOKUP(D375&amp;R375,Ranglijst!D:E,2,FALSE)</f>
        <v>2942</v>
      </c>
      <c r="P375" s="1" t="str">
        <f>VLOOKUP($D375,schermers!$C:$O,5,FALSE)</f>
        <v>Heren</v>
      </c>
      <c r="Q375" s="1" t="str">
        <f>VLOOKUP($D375,schermers!$C:$O,6,FALSE)</f>
        <v>Floret</v>
      </c>
      <c r="R375" s="1" t="str">
        <f>VLOOKUP(P375,lookups!A:B,2,FALSE)&amp;VLOOKUP(aanmeldingen!Q375,lookups!D:E,2,FALSE)&amp;VLOOKUP(I375,lookups!G:H,2,FALSE)</f>
        <v>HFC</v>
      </c>
      <c r="S375" s="1" t="str">
        <f>VLOOKUP(E375,wedstrijden!B:G,6,FALSE)</f>
        <v>GER</v>
      </c>
      <c r="T375" s="1" t="str">
        <f>VLOOKUP($D375,schermers!$C:$O,8,FALSE)</f>
        <v>AMS</v>
      </c>
      <c r="U375" s="1" t="str">
        <f>IFERROR(VLOOKUP($D375,schermers!$C:$O,13,FALSE),"-")</f>
        <v>FIE11012004000</v>
      </c>
      <c r="V375" s="15">
        <f>IFERROR(VLOOKUP(E375,wedstrijden!B:H,7,FALSE),0)</f>
        <v>43449</v>
      </c>
      <c r="W375" s="15">
        <f>IFERROR(VLOOKUP(E375,wedstrijden!B:I,8,FALSE),0)</f>
        <v>43450</v>
      </c>
      <c r="X375" s="94">
        <f>IF(ISERROR(VLOOKUP(I375,lookups!G:I,3,FALSE)),0,IF(VLOOKUP(I375,lookups!G:I,3,FALSE)=0,0,VLOOKUP(I375,lookups!G:I,3,FALSE)))</f>
        <v>500</v>
      </c>
      <c r="Y375" s="54">
        <f t="shared" ca="1" si="77"/>
        <v>999999999</v>
      </c>
      <c r="Z375" s="54">
        <f t="shared" si="78"/>
        <v>184114851</v>
      </c>
      <c r="AA375" s="54">
        <f>IF(LEFT(J375,2)&lt;&gt;"ok","-",IF(M375&lt;&gt;"","-",VLOOKUP(P375&amp;Q375&amp;I375&amp;H375,wedstrijden!A:B,2,FALSE)))</f>
        <v>184</v>
      </c>
      <c r="AB375" s="54">
        <f t="shared" ca="1" si="79"/>
        <v>0</v>
      </c>
      <c r="AC375" s="54">
        <f t="shared" si="80"/>
        <v>1</v>
      </c>
      <c r="AD375" s="54">
        <f t="shared" si="81"/>
        <v>1</v>
      </c>
      <c r="AE375" s="54">
        <f t="shared" si="82"/>
        <v>0</v>
      </c>
      <c r="AF375" s="54">
        <f t="shared" si="83"/>
        <v>1</v>
      </c>
      <c r="AG375" s="54">
        <f t="shared" si="84"/>
        <v>0</v>
      </c>
      <c r="AH375" s="54">
        <f t="shared" si="85"/>
        <v>0</v>
      </c>
      <c r="AI375" s="54">
        <f t="shared" si="86"/>
        <v>0</v>
      </c>
      <c r="AJ375" s="54">
        <f t="shared" si="87"/>
        <v>0</v>
      </c>
      <c r="AK375" s="54">
        <f t="shared" ca="1" si="88"/>
        <v>0</v>
      </c>
      <c r="AL375" s="1" t="str">
        <f>VLOOKUP(D375,schermers!C:T,16,FALSE)</f>
        <v>XXX</v>
      </c>
    </row>
    <row r="376" spans="1:38" x14ac:dyDescent="0.2">
      <c r="A376" s="54">
        <f t="shared" si="89"/>
        <v>374</v>
      </c>
      <c r="B376" s="54">
        <f t="shared" si="75"/>
        <v>180</v>
      </c>
      <c r="C376" s="54" t="str">
        <f t="shared" ca="1" si="76"/>
        <v/>
      </c>
      <c r="D376" s="54">
        <f>VLOOKUP(F376&amp;G376,schermers!B:C,2,FALSE)</f>
        <v>114165</v>
      </c>
      <c r="E376" s="54">
        <f>VLOOKUP(P376&amp;Q376&amp;I376&amp;H376,wedstrijden!A:B,2,FALSE)</f>
        <v>104</v>
      </c>
      <c r="F376" s="41" t="s">
        <v>2345</v>
      </c>
      <c r="G376" s="41" t="s">
        <v>2603</v>
      </c>
      <c r="H376" s="41" t="s">
        <v>484</v>
      </c>
      <c r="I376" s="41" t="s">
        <v>934</v>
      </c>
      <c r="J376" s="63" t="s">
        <v>848</v>
      </c>
      <c r="K376" s="16">
        <v>43366</v>
      </c>
      <c r="L376" s="8">
        <v>43386</v>
      </c>
      <c r="O376" s="54">
        <f>VLOOKUP(D376&amp;R376,Ranglijst!D:E,2,FALSE)</f>
        <v>2636</v>
      </c>
      <c r="P376" s="1" t="str">
        <f>VLOOKUP($D376,schermers!$C:$O,5,FALSE)</f>
        <v>Dames</v>
      </c>
      <c r="Q376" s="1" t="str">
        <f>VLOOKUP($D376,schermers!$C:$O,6,FALSE)</f>
        <v>Floret</v>
      </c>
      <c r="R376" s="1" t="str">
        <f>VLOOKUP(P376,lookups!A:B,2,FALSE)&amp;VLOOKUP(aanmeldingen!Q376,lookups!D:E,2,FALSE)&amp;VLOOKUP(I376,lookups!G:H,2,FALSE)</f>
        <v>DFC</v>
      </c>
      <c r="S376" s="1" t="str">
        <f>VLOOKUP(E376,wedstrijden!B:G,6,FALSE)</f>
        <v>HUN</v>
      </c>
      <c r="T376" s="1" t="str">
        <f>VLOOKUP($D376,schermers!$C:$O,8,FALSE)</f>
        <v>ZAI</v>
      </c>
      <c r="U376" s="1" t="str">
        <f>IFERROR(VLOOKUP($D376,schermers!$C:$O,13,FALSE),"-")</f>
        <v>-</v>
      </c>
      <c r="V376" s="15">
        <f>IFERROR(VLOOKUP(E376,wedstrijden!B:H,7,FALSE),0)</f>
        <v>43413</v>
      </c>
      <c r="W376" s="15">
        <f>IFERROR(VLOOKUP(E376,wedstrijden!B:I,8,FALSE),0)</f>
        <v>43415</v>
      </c>
      <c r="X376" s="94">
        <f>IF(ISERROR(VLOOKUP(I376,lookups!G:I,3,FALSE)),0,IF(VLOOKUP(I376,lookups!G:I,3,FALSE)=0,0,VLOOKUP(I376,lookups!G:I,3,FALSE)))</f>
        <v>500</v>
      </c>
      <c r="Y376" s="54">
        <f t="shared" ca="1" si="77"/>
        <v>999999999</v>
      </c>
      <c r="Z376" s="54">
        <f t="shared" si="78"/>
        <v>104114165</v>
      </c>
      <c r="AA376" s="54">
        <f>IF(LEFT(J376,2)&lt;&gt;"ok","-",IF(M376&lt;&gt;"","-",VLOOKUP(P376&amp;Q376&amp;I376&amp;H376,wedstrijden!A:B,2,FALSE)))</f>
        <v>104</v>
      </c>
      <c r="AB376" s="54">
        <f t="shared" ca="1" si="79"/>
        <v>0</v>
      </c>
      <c r="AC376" s="54">
        <f t="shared" si="80"/>
        <v>1</v>
      </c>
      <c r="AD376" s="54">
        <f t="shared" si="81"/>
        <v>1</v>
      </c>
      <c r="AE376" s="54">
        <f t="shared" si="82"/>
        <v>0</v>
      </c>
      <c r="AF376" s="54">
        <f t="shared" si="83"/>
        <v>1</v>
      </c>
      <c r="AG376" s="54">
        <f t="shared" si="84"/>
        <v>0</v>
      </c>
      <c r="AH376" s="54">
        <f t="shared" si="85"/>
        <v>0</v>
      </c>
      <c r="AI376" s="54">
        <f t="shared" si="86"/>
        <v>0</v>
      </c>
      <c r="AJ376" s="54">
        <f t="shared" si="87"/>
        <v>0</v>
      </c>
      <c r="AK376" s="54">
        <f t="shared" ca="1" si="88"/>
        <v>0</v>
      </c>
      <c r="AL376" s="1" t="str">
        <f>VLOOKUP(D376,schermers!C:T,16,FALSE)</f>
        <v>XXX</v>
      </c>
    </row>
    <row r="377" spans="1:38" x14ac:dyDescent="0.2">
      <c r="A377" s="54">
        <f t="shared" si="89"/>
        <v>375</v>
      </c>
      <c r="B377" s="54">
        <f t="shared" si="75"/>
        <v>227</v>
      </c>
      <c r="C377" s="54" t="str">
        <f t="shared" ca="1" si="76"/>
        <v/>
      </c>
      <c r="D377" s="54">
        <f>VLOOKUP(F377&amp;G377,schermers!B:C,2,FALSE)</f>
        <v>113453</v>
      </c>
      <c r="E377" s="54">
        <f>VLOOKUP(P377&amp;Q377&amp;I377&amp;H377,wedstrijden!A:B,2,FALSE)</f>
        <v>144</v>
      </c>
      <c r="F377" s="41" t="s">
        <v>2098</v>
      </c>
      <c r="G377" s="41" t="s">
        <v>305</v>
      </c>
      <c r="H377" s="41" t="s">
        <v>497</v>
      </c>
      <c r="I377" s="41" t="s">
        <v>915</v>
      </c>
      <c r="J377" s="63" t="s">
        <v>848</v>
      </c>
      <c r="K377" s="16">
        <v>43367</v>
      </c>
      <c r="L377" s="8">
        <v>43386</v>
      </c>
      <c r="O377" s="54">
        <f>VLOOKUP(D377&amp;R377,Ranglijst!D:E,2,FALSE)</f>
        <v>2789</v>
      </c>
      <c r="P377" s="1" t="str">
        <f>VLOOKUP($D377,schermers!$C:$O,5,FALSE)</f>
        <v>Heren</v>
      </c>
      <c r="Q377" s="1" t="str">
        <f>VLOOKUP($D377,schermers!$C:$O,6,FALSE)</f>
        <v>Floret</v>
      </c>
      <c r="R377" s="1" t="str">
        <f>VLOOKUP(P377,lookups!A:B,2,FALSE)&amp;VLOOKUP(aanmeldingen!Q377,lookups!D:E,2,FALSE)&amp;VLOOKUP(I377,lookups!G:H,2,FALSE)</f>
        <v>HFC</v>
      </c>
      <c r="S377" s="1" t="str">
        <f>VLOOKUP(E377,wedstrijden!B:G,6,FALSE)</f>
        <v>AUT</v>
      </c>
      <c r="T377" s="1" t="str">
        <f>VLOOKUP($D377,schermers!$C:$O,8,FALSE)</f>
        <v>TRE</v>
      </c>
      <c r="U377" s="1" t="str">
        <f>IFERROR(VLOOKUP($D377,schermers!$C:$O,13,FALSE),"-")</f>
        <v>-</v>
      </c>
      <c r="V377" s="15">
        <f>IFERROR(VLOOKUP(E377,wedstrijden!B:H,7,FALSE),0)</f>
        <v>43428</v>
      </c>
      <c r="W377" s="15">
        <f>IFERROR(VLOOKUP(E377,wedstrijden!B:I,8,FALSE),0)</f>
        <v>43429</v>
      </c>
      <c r="X377" s="94">
        <f>IF(ISERROR(VLOOKUP(I377,lookups!G:I,3,FALSE)),0,IF(VLOOKUP(I377,lookups!G:I,3,FALSE)=0,0,VLOOKUP(I377,lookups!G:I,3,FALSE)))</f>
        <v>500</v>
      </c>
      <c r="Y377" s="54">
        <f t="shared" ca="1" si="77"/>
        <v>999999999</v>
      </c>
      <c r="Z377" s="54">
        <f t="shared" si="78"/>
        <v>144113453</v>
      </c>
      <c r="AA377" s="54">
        <f>IF(LEFT(J377,2)&lt;&gt;"ok","-",IF(M377&lt;&gt;"","-",VLOOKUP(P377&amp;Q377&amp;I377&amp;H377,wedstrijden!A:B,2,FALSE)))</f>
        <v>144</v>
      </c>
      <c r="AB377" s="54">
        <f t="shared" ca="1" si="79"/>
        <v>0</v>
      </c>
      <c r="AC377" s="54">
        <f t="shared" si="80"/>
        <v>1</v>
      </c>
      <c r="AD377" s="54">
        <f t="shared" si="81"/>
        <v>1</v>
      </c>
      <c r="AE377" s="54">
        <f t="shared" si="82"/>
        <v>0</v>
      </c>
      <c r="AF377" s="54">
        <f t="shared" si="83"/>
        <v>1</v>
      </c>
      <c r="AG377" s="54">
        <f t="shared" si="84"/>
        <v>1</v>
      </c>
      <c r="AH377" s="54">
        <f t="shared" si="85"/>
        <v>1</v>
      </c>
      <c r="AI377" s="54">
        <f t="shared" si="86"/>
        <v>1</v>
      </c>
      <c r="AJ377" s="54">
        <f t="shared" si="87"/>
        <v>1</v>
      </c>
      <c r="AK377" s="54">
        <f t="shared" ca="1" si="88"/>
        <v>1</v>
      </c>
      <c r="AL377" s="1" t="str">
        <f>VLOOKUP(D377,schermers!C:T,16,FALSE)</f>
        <v>XXX</v>
      </c>
    </row>
    <row r="378" spans="1:38" x14ac:dyDescent="0.2">
      <c r="A378" s="54">
        <f t="shared" si="89"/>
        <v>376</v>
      </c>
      <c r="B378" s="54">
        <f t="shared" si="75"/>
        <v>235</v>
      </c>
      <c r="C378" s="54" t="str">
        <f t="shared" ca="1" si="76"/>
        <v/>
      </c>
      <c r="D378" s="54">
        <f>VLOOKUP(F378&amp;G378,schermers!B:C,2,FALSE)</f>
        <v>113453</v>
      </c>
      <c r="E378" s="54">
        <f>VLOOKUP(P378&amp;Q378&amp;I378&amp;H378,wedstrijden!A:B,2,FALSE)</f>
        <v>145</v>
      </c>
      <c r="F378" s="41" t="s">
        <v>2098</v>
      </c>
      <c r="G378" s="41" t="s">
        <v>305</v>
      </c>
      <c r="H378" s="41" t="s">
        <v>497</v>
      </c>
      <c r="I378" s="41" t="s">
        <v>934</v>
      </c>
      <c r="J378" s="63" t="s">
        <v>848</v>
      </c>
      <c r="K378" s="16">
        <v>43367</v>
      </c>
      <c r="L378" s="8">
        <v>43408</v>
      </c>
      <c r="O378" s="54">
        <f>VLOOKUP(D378&amp;R378,Ranglijst!D:E,2,FALSE)</f>
        <v>2789</v>
      </c>
      <c r="P378" s="1" t="str">
        <f>VLOOKUP($D378,schermers!$C:$O,5,FALSE)</f>
        <v>Heren</v>
      </c>
      <c r="Q378" s="1" t="str">
        <f>VLOOKUP($D378,schermers!$C:$O,6,FALSE)</f>
        <v>Floret</v>
      </c>
      <c r="R378" s="1" t="str">
        <f>VLOOKUP(P378,lookups!A:B,2,FALSE)&amp;VLOOKUP(aanmeldingen!Q378,lookups!D:E,2,FALSE)&amp;VLOOKUP(I378,lookups!G:H,2,FALSE)</f>
        <v>HFC</v>
      </c>
      <c r="S378" s="1" t="str">
        <f>VLOOKUP(E378,wedstrijden!B:G,6,FALSE)</f>
        <v>AUT</v>
      </c>
      <c r="T378" s="1" t="str">
        <f>VLOOKUP($D378,schermers!$C:$O,8,FALSE)</f>
        <v>TRE</v>
      </c>
      <c r="U378" s="1" t="str">
        <f>IFERROR(VLOOKUP($D378,schermers!$C:$O,13,FALSE),"-")</f>
        <v>-</v>
      </c>
      <c r="V378" s="15">
        <f>IFERROR(VLOOKUP(E378,wedstrijden!B:H,7,FALSE),0)</f>
        <v>43428</v>
      </c>
      <c r="W378" s="15">
        <f>IFERROR(VLOOKUP(E378,wedstrijden!B:I,8,FALSE),0)</f>
        <v>43429</v>
      </c>
      <c r="X378" s="94">
        <f>IF(ISERROR(VLOOKUP(I378,lookups!G:I,3,FALSE)),0,IF(VLOOKUP(I378,lookups!G:I,3,FALSE)=0,0,VLOOKUP(I378,lookups!G:I,3,FALSE)))</f>
        <v>500</v>
      </c>
      <c r="Y378" s="54">
        <f t="shared" ca="1" si="77"/>
        <v>999999999</v>
      </c>
      <c r="Z378" s="54">
        <f t="shared" si="78"/>
        <v>145113453</v>
      </c>
      <c r="AA378" s="54">
        <f>IF(LEFT(J378,2)&lt;&gt;"ok","-",IF(M378&lt;&gt;"","-",VLOOKUP(P378&amp;Q378&amp;I378&amp;H378,wedstrijden!A:B,2,FALSE)))</f>
        <v>145</v>
      </c>
      <c r="AB378" s="54">
        <f t="shared" ca="1" si="79"/>
        <v>0</v>
      </c>
      <c r="AC378" s="54">
        <f t="shared" si="80"/>
        <v>1</v>
      </c>
      <c r="AD378" s="54">
        <f t="shared" si="81"/>
        <v>1</v>
      </c>
      <c r="AE378" s="54">
        <f t="shared" si="82"/>
        <v>0</v>
      </c>
      <c r="AF378" s="54">
        <f t="shared" si="83"/>
        <v>1</v>
      </c>
      <c r="AG378" s="54">
        <f t="shared" si="84"/>
        <v>0</v>
      </c>
      <c r="AH378" s="54">
        <f t="shared" si="85"/>
        <v>0</v>
      </c>
      <c r="AI378" s="54">
        <f t="shared" si="86"/>
        <v>0</v>
      </c>
      <c r="AJ378" s="54">
        <f t="shared" si="87"/>
        <v>0</v>
      </c>
      <c r="AK378" s="54">
        <f t="shared" ca="1" si="88"/>
        <v>0</v>
      </c>
      <c r="AL378" s="1" t="str">
        <f>VLOOKUP(D378,schermers!C:T,16,FALSE)</f>
        <v>XXX</v>
      </c>
    </row>
    <row r="379" spans="1:38" x14ac:dyDescent="0.2">
      <c r="A379" s="54">
        <f t="shared" si="89"/>
        <v>377</v>
      </c>
      <c r="B379" s="54">
        <f t="shared" si="75"/>
        <v>319</v>
      </c>
      <c r="C379" s="54" t="str">
        <f t="shared" ca="1" si="76"/>
        <v/>
      </c>
      <c r="D379" s="54">
        <f>VLOOKUP(F379&amp;G379,schermers!B:C,2,FALSE)</f>
        <v>113453</v>
      </c>
      <c r="E379" s="54">
        <f>VLOOKUP(P379&amp;Q379&amp;I379&amp;H379,wedstrijden!A:B,2,FALSE)</f>
        <v>183</v>
      </c>
      <c r="F379" s="41" t="s">
        <v>2098</v>
      </c>
      <c r="G379" s="41" t="s">
        <v>305</v>
      </c>
      <c r="H379" s="41" t="s">
        <v>496</v>
      </c>
      <c r="I379" s="41" t="s">
        <v>915</v>
      </c>
      <c r="J379" s="63" t="s">
        <v>848</v>
      </c>
      <c r="K379" s="16">
        <v>43367</v>
      </c>
      <c r="L379" s="8">
        <v>43408</v>
      </c>
      <c r="O379" s="54">
        <f>VLOOKUP(D379&amp;R379,Ranglijst!D:E,2,FALSE)</f>
        <v>2789</v>
      </c>
      <c r="P379" s="1" t="str">
        <f>VLOOKUP($D379,schermers!$C:$O,5,FALSE)</f>
        <v>Heren</v>
      </c>
      <c r="Q379" s="1" t="str">
        <f>VLOOKUP($D379,schermers!$C:$O,6,FALSE)</f>
        <v>Floret</v>
      </c>
      <c r="R379" s="1" t="str">
        <f>VLOOKUP(P379,lookups!A:B,2,FALSE)&amp;VLOOKUP(aanmeldingen!Q379,lookups!D:E,2,FALSE)&amp;VLOOKUP(I379,lookups!G:H,2,FALSE)</f>
        <v>HFC</v>
      </c>
      <c r="S379" s="1" t="str">
        <f>VLOOKUP(E379,wedstrijden!B:G,6,FALSE)</f>
        <v>GER</v>
      </c>
      <c r="T379" s="1" t="str">
        <f>VLOOKUP($D379,schermers!$C:$O,8,FALSE)</f>
        <v>TRE</v>
      </c>
      <c r="U379" s="1" t="str">
        <f>IFERROR(VLOOKUP($D379,schermers!$C:$O,13,FALSE),"-")</f>
        <v>-</v>
      </c>
      <c r="V379" s="15">
        <f>IFERROR(VLOOKUP(E379,wedstrijden!B:H,7,FALSE),0)</f>
        <v>43449</v>
      </c>
      <c r="W379" s="15">
        <f>IFERROR(VLOOKUP(E379,wedstrijden!B:I,8,FALSE),0)</f>
        <v>43450</v>
      </c>
      <c r="X379" s="94">
        <f>IF(ISERROR(VLOOKUP(I379,lookups!G:I,3,FALSE)),0,IF(VLOOKUP(I379,lookups!G:I,3,FALSE)=0,0,VLOOKUP(I379,lookups!G:I,3,FALSE)))</f>
        <v>500</v>
      </c>
      <c r="Y379" s="54">
        <f t="shared" ca="1" si="77"/>
        <v>999999999</v>
      </c>
      <c r="Z379" s="54">
        <f t="shared" si="78"/>
        <v>183113453</v>
      </c>
      <c r="AA379" s="54">
        <f>IF(LEFT(J379,2)&lt;&gt;"ok","-",IF(M379&lt;&gt;"","-",VLOOKUP(P379&amp;Q379&amp;I379&amp;H379,wedstrijden!A:B,2,FALSE)))</f>
        <v>183</v>
      </c>
      <c r="AB379" s="54">
        <f t="shared" ca="1" si="79"/>
        <v>0</v>
      </c>
      <c r="AC379" s="54">
        <f t="shared" si="80"/>
        <v>1</v>
      </c>
      <c r="AD379" s="54">
        <f t="shared" si="81"/>
        <v>1</v>
      </c>
      <c r="AE379" s="54">
        <f t="shared" si="82"/>
        <v>0</v>
      </c>
      <c r="AF379" s="54">
        <f t="shared" si="83"/>
        <v>1</v>
      </c>
      <c r="AG379" s="54">
        <f t="shared" si="84"/>
        <v>1</v>
      </c>
      <c r="AH379" s="54">
        <f t="shared" si="85"/>
        <v>1</v>
      </c>
      <c r="AI379" s="54">
        <f t="shared" si="86"/>
        <v>1</v>
      </c>
      <c r="AJ379" s="54">
        <f t="shared" si="87"/>
        <v>1</v>
      </c>
      <c r="AK379" s="54">
        <f t="shared" ca="1" si="88"/>
        <v>1</v>
      </c>
      <c r="AL379" s="1" t="str">
        <f>VLOOKUP(D379,schermers!C:T,16,FALSE)</f>
        <v>XXX</v>
      </c>
    </row>
    <row r="380" spans="1:38" x14ac:dyDescent="0.2">
      <c r="A380" s="54">
        <f t="shared" si="89"/>
        <v>378</v>
      </c>
      <c r="B380" s="54">
        <f t="shared" si="75"/>
        <v>328</v>
      </c>
      <c r="C380" s="54" t="str">
        <f t="shared" ca="1" si="76"/>
        <v/>
      </c>
      <c r="D380" s="54">
        <f>VLOOKUP(F380&amp;G380,schermers!B:C,2,FALSE)</f>
        <v>113453</v>
      </c>
      <c r="E380" s="54">
        <f>VLOOKUP(P380&amp;Q380&amp;I380&amp;H380,wedstrijden!A:B,2,FALSE)</f>
        <v>184</v>
      </c>
      <c r="F380" s="41" t="s">
        <v>2098</v>
      </c>
      <c r="G380" s="41" t="s">
        <v>305</v>
      </c>
      <c r="H380" s="41" t="s">
        <v>496</v>
      </c>
      <c r="I380" s="41" t="s">
        <v>934</v>
      </c>
      <c r="J380" s="63" t="s">
        <v>848</v>
      </c>
      <c r="K380" s="16">
        <v>43367</v>
      </c>
      <c r="L380" s="8">
        <v>43429</v>
      </c>
      <c r="O380" s="54">
        <f>VLOOKUP(D380&amp;R380,Ranglijst!D:E,2,FALSE)</f>
        <v>2789</v>
      </c>
      <c r="P380" s="1" t="str">
        <f>VLOOKUP($D380,schermers!$C:$O,5,FALSE)</f>
        <v>Heren</v>
      </c>
      <c r="Q380" s="1" t="str">
        <f>VLOOKUP($D380,schermers!$C:$O,6,FALSE)</f>
        <v>Floret</v>
      </c>
      <c r="R380" s="1" t="str">
        <f>VLOOKUP(P380,lookups!A:B,2,FALSE)&amp;VLOOKUP(aanmeldingen!Q380,lookups!D:E,2,FALSE)&amp;VLOOKUP(I380,lookups!G:H,2,FALSE)</f>
        <v>HFC</v>
      </c>
      <c r="S380" s="1" t="str">
        <f>VLOOKUP(E380,wedstrijden!B:G,6,FALSE)</f>
        <v>GER</v>
      </c>
      <c r="T380" s="1" t="str">
        <f>VLOOKUP($D380,schermers!$C:$O,8,FALSE)</f>
        <v>TRE</v>
      </c>
      <c r="U380" s="1" t="str">
        <f>IFERROR(VLOOKUP($D380,schermers!$C:$O,13,FALSE),"-")</f>
        <v>-</v>
      </c>
      <c r="V380" s="15">
        <f>IFERROR(VLOOKUP(E380,wedstrijden!B:H,7,FALSE),0)</f>
        <v>43449</v>
      </c>
      <c r="W380" s="15">
        <f>IFERROR(VLOOKUP(E380,wedstrijden!B:I,8,FALSE),0)</f>
        <v>43450</v>
      </c>
      <c r="X380" s="94">
        <f>IF(ISERROR(VLOOKUP(I380,lookups!G:I,3,FALSE)),0,IF(VLOOKUP(I380,lookups!G:I,3,FALSE)=0,0,VLOOKUP(I380,lookups!G:I,3,FALSE)))</f>
        <v>500</v>
      </c>
      <c r="Y380" s="54">
        <f t="shared" ca="1" si="77"/>
        <v>999999999</v>
      </c>
      <c r="Z380" s="54">
        <f t="shared" si="78"/>
        <v>184113453</v>
      </c>
      <c r="AA380" s="54">
        <f>IF(LEFT(J380,2)&lt;&gt;"ok","-",IF(M380&lt;&gt;"","-",VLOOKUP(P380&amp;Q380&amp;I380&amp;H380,wedstrijden!A:B,2,FALSE)))</f>
        <v>184</v>
      </c>
      <c r="AB380" s="54">
        <f t="shared" ca="1" si="79"/>
        <v>0</v>
      </c>
      <c r="AC380" s="54">
        <f t="shared" si="80"/>
        <v>1</v>
      </c>
      <c r="AD380" s="54">
        <f t="shared" si="81"/>
        <v>1</v>
      </c>
      <c r="AE380" s="54">
        <f t="shared" si="82"/>
        <v>0</v>
      </c>
      <c r="AF380" s="54">
        <f t="shared" si="83"/>
        <v>1</v>
      </c>
      <c r="AG380" s="54">
        <f t="shared" si="84"/>
        <v>0</v>
      </c>
      <c r="AH380" s="54">
        <f t="shared" si="85"/>
        <v>0</v>
      </c>
      <c r="AI380" s="54">
        <f t="shared" si="86"/>
        <v>0</v>
      </c>
      <c r="AJ380" s="54">
        <f t="shared" si="87"/>
        <v>0</v>
      </c>
      <c r="AK380" s="54">
        <f t="shared" ca="1" si="88"/>
        <v>0</v>
      </c>
      <c r="AL380" s="1" t="str">
        <f>VLOOKUP(D380,schermers!C:T,16,FALSE)</f>
        <v>XXX</v>
      </c>
    </row>
    <row r="381" spans="1:38" x14ac:dyDescent="0.2">
      <c r="A381" s="54">
        <f t="shared" si="89"/>
        <v>379</v>
      </c>
      <c r="B381" s="54">
        <f t="shared" si="75"/>
        <v>255</v>
      </c>
      <c r="C381" s="54" t="str">
        <f t="shared" ca="1" si="76"/>
        <v/>
      </c>
      <c r="D381" s="54">
        <f>VLOOKUP(F381&amp;G381,schermers!B:C,2,FALSE)</f>
        <v>113453</v>
      </c>
      <c r="E381" s="54">
        <f>VLOOKUP(P381&amp;Q381&amp;I381&amp;H381,wedstrijden!A:B,2,FALSE)</f>
        <v>156</v>
      </c>
      <c r="F381" s="41" t="s">
        <v>2098</v>
      </c>
      <c r="G381" s="41" t="s">
        <v>305</v>
      </c>
      <c r="H381" s="41" t="s">
        <v>500</v>
      </c>
      <c r="I381" s="41" t="s">
        <v>915</v>
      </c>
      <c r="J381" s="63" t="s">
        <v>848</v>
      </c>
      <c r="K381" s="16">
        <v>43367</v>
      </c>
      <c r="L381" s="8">
        <v>43408</v>
      </c>
      <c r="O381" s="54">
        <f>VLOOKUP(D381&amp;R381,Ranglijst!D:E,2,FALSE)</f>
        <v>2789</v>
      </c>
      <c r="P381" s="1" t="str">
        <f>VLOOKUP($D381,schermers!$C:$O,5,FALSE)</f>
        <v>Heren</v>
      </c>
      <c r="Q381" s="1" t="str">
        <f>VLOOKUP($D381,schermers!$C:$O,6,FALSE)</f>
        <v>Floret</v>
      </c>
      <c r="R381" s="1" t="str">
        <f>VLOOKUP(P381,lookups!A:B,2,FALSE)&amp;VLOOKUP(aanmeldingen!Q381,lookups!D:E,2,FALSE)&amp;VLOOKUP(I381,lookups!G:H,2,FALSE)</f>
        <v>HFC</v>
      </c>
      <c r="S381" s="1" t="str">
        <f>VLOOKUP(E381,wedstrijden!B:G,6,FALSE)</f>
        <v>FRA</v>
      </c>
      <c r="T381" s="1" t="str">
        <f>VLOOKUP($D381,schermers!$C:$O,8,FALSE)</f>
        <v>TRE</v>
      </c>
      <c r="U381" s="1" t="str">
        <f>IFERROR(VLOOKUP($D381,schermers!$C:$O,13,FALSE),"-")</f>
        <v>-</v>
      </c>
      <c r="V381" s="15">
        <f>IFERROR(VLOOKUP(E381,wedstrijden!B:H,7,FALSE),0)</f>
        <v>43435</v>
      </c>
      <c r="W381" s="15">
        <f>IFERROR(VLOOKUP(E381,wedstrijden!B:I,8,FALSE),0)</f>
        <v>43436</v>
      </c>
      <c r="X381" s="94">
        <f>IF(ISERROR(VLOOKUP(I381,lookups!G:I,3,FALSE)),0,IF(VLOOKUP(I381,lookups!G:I,3,FALSE)=0,0,VLOOKUP(I381,lookups!G:I,3,FALSE)))</f>
        <v>500</v>
      </c>
      <c r="Y381" s="54">
        <f t="shared" ca="1" si="77"/>
        <v>999999999</v>
      </c>
      <c r="Z381" s="54">
        <f t="shared" si="78"/>
        <v>156113453</v>
      </c>
      <c r="AA381" s="54">
        <f>IF(LEFT(J381,2)&lt;&gt;"ok","-",IF(M381&lt;&gt;"","-",VLOOKUP(P381&amp;Q381&amp;I381&amp;H381,wedstrijden!A:B,2,FALSE)))</f>
        <v>156</v>
      </c>
      <c r="AB381" s="54">
        <f t="shared" ca="1" si="79"/>
        <v>0</v>
      </c>
      <c r="AC381" s="54">
        <f t="shared" si="80"/>
        <v>1</v>
      </c>
      <c r="AD381" s="54">
        <f t="shared" si="81"/>
        <v>1</v>
      </c>
      <c r="AE381" s="54">
        <f t="shared" si="82"/>
        <v>0</v>
      </c>
      <c r="AF381" s="54">
        <f t="shared" si="83"/>
        <v>1</v>
      </c>
      <c r="AG381" s="54">
        <f t="shared" si="84"/>
        <v>1</v>
      </c>
      <c r="AH381" s="54">
        <f t="shared" si="85"/>
        <v>1</v>
      </c>
      <c r="AI381" s="54">
        <f t="shared" si="86"/>
        <v>1</v>
      </c>
      <c r="AJ381" s="54">
        <f t="shared" si="87"/>
        <v>1</v>
      </c>
      <c r="AK381" s="54">
        <f t="shared" ca="1" si="88"/>
        <v>1</v>
      </c>
      <c r="AL381" s="1" t="str">
        <f>VLOOKUP(D381,schermers!C:T,16,FALSE)</f>
        <v>XXX</v>
      </c>
    </row>
    <row r="382" spans="1:38" x14ac:dyDescent="0.2">
      <c r="A382" s="54">
        <f t="shared" si="89"/>
        <v>380</v>
      </c>
      <c r="B382" s="54">
        <f t="shared" si="75"/>
        <v>260</v>
      </c>
      <c r="C382" s="54" t="str">
        <f t="shared" ca="1" si="76"/>
        <v/>
      </c>
      <c r="D382" s="54">
        <f>VLOOKUP(F382&amp;G382,schermers!B:C,2,FALSE)</f>
        <v>113453</v>
      </c>
      <c r="E382" s="54">
        <f>VLOOKUP(P382&amp;Q382&amp;I382&amp;H382,wedstrijden!A:B,2,FALSE)</f>
        <v>157</v>
      </c>
      <c r="F382" s="41" t="s">
        <v>2098</v>
      </c>
      <c r="G382" s="41" t="s">
        <v>305</v>
      </c>
      <c r="H382" s="41" t="s">
        <v>500</v>
      </c>
      <c r="I382" s="41" t="s">
        <v>934</v>
      </c>
      <c r="J382" s="63" t="s">
        <v>848</v>
      </c>
      <c r="K382" s="16">
        <v>43367</v>
      </c>
      <c r="O382" s="54">
        <f>VLOOKUP(D382&amp;R382,Ranglijst!D:E,2,FALSE)</f>
        <v>2789</v>
      </c>
      <c r="P382" s="1" t="str">
        <f>VLOOKUP($D382,schermers!$C:$O,5,FALSE)</f>
        <v>Heren</v>
      </c>
      <c r="Q382" s="1" t="str">
        <f>VLOOKUP($D382,schermers!$C:$O,6,FALSE)</f>
        <v>Floret</v>
      </c>
      <c r="R382" s="1" t="str">
        <f>VLOOKUP(P382,lookups!A:B,2,FALSE)&amp;VLOOKUP(aanmeldingen!Q382,lookups!D:E,2,FALSE)&amp;VLOOKUP(I382,lookups!G:H,2,FALSE)</f>
        <v>HFC</v>
      </c>
      <c r="S382" s="1" t="str">
        <f>VLOOKUP(E382,wedstrijden!B:G,6,FALSE)</f>
        <v>FRA</v>
      </c>
      <c r="T382" s="1" t="str">
        <f>VLOOKUP($D382,schermers!$C:$O,8,FALSE)</f>
        <v>TRE</v>
      </c>
      <c r="U382" s="1" t="str">
        <f>IFERROR(VLOOKUP($D382,schermers!$C:$O,13,FALSE),"-")</f>
        <v>-</v>
      </c>
      <c r="V382" s="15">
        <f>IFERROR(VLOOKUP(E382,wedstrijden!B:H,7,FALSE),0)</f>
        <v>43435</v>
      </c>
      <c r="W382" s="15">
        <f>IFERROR(VLOOKUP(E382,wedstrijden!B:I,8,FALSE),0)</f>
        <v>43436</v>
      </c>
      <c r="X382" s="94">
        <f>IF(ISERROR(VLOOKUP(I382,lookups!G:I,3,FALSE)),0,IF(VLOOKUP(I382,lookups!G:I,3,FALSE)=0,0,VLOOKUP(I382,lookups!G:I,3,FALSE)))</f>
        <v>500</v>
      </c>
      <c r="Y382" s="54">
        <f t="shared" ca="1" si="77"/>
        <v>999999999</v>
      </c>
      <c r="Z382" s="54">
        <f t="shared" si="78"/>
        <v>157113453</v>
      </c>
      <c r="AA382" s="54">
        <f>IF(LEFT(J382,2)&lt;&gt;"ok","-",IF(M382&lt;&gt;"","-",VLOOKUP(P382&amp;Q382&amp;I382&amp;H382,wedstrijden!A:B,2,FALSE)))</f>
        <v>157</v>
      </c>
      <c r="AB382" s="54">
        <f t="shared" ca="1" si="79"/>
        <v>0</v>
      </c>
      <c r="AC382" s="54">
        <f t="shared" si="80"/>
        <v>1</v>
      </c>
      <c r="AD382" s="54">
        <f t="shared" si="81"/>
        <v>1</v>
      </c>
      <c r="AE382" s="54">
        <f t="shared" si="82"/>
        <v>0</v>
      </c>
      <c r="AF382" s="54">
        <f t="shared" si="83"/>
        <v>0</v>
      </c>
      <c r="AG382" s="54">
        <f t="shared" si="84"/>
        <v>0</v>
      </c>
      <c r="AH382" s="54">
        <f t="shared" si="85"/>
        <v>0</v>
      </c>
      <c r="AI382" s="54">
        <f t="shared" si="86"/>
        <v>0</v>
      </c>
      <c r="AJ382" s="54">
        <f t="shared" si="87"/>
        <v>0</v>
      </c>
      <c r="AK382" s="54">
        <f t="shared" ca="1" si="88"/>
        <v>0</v>
      </c>
      <c r="AL382" s="1" t="str">
        <f>VLOOKUP(D382,schermers!C:T,16,FALSE)</f>
        <v>XXX</v>
      </c>
    </row>
    <row r="383" spans="1:38" x14ac:dyDescent="0.2">
      <c r="A383" s="54">
        <f t="shared" si="89"/>
        <v>381</v>
      </c>
      <c r="B383" s="54">
        <f t="shared" si="75"/>
        <v>476</v>
      </c>
      <c r="C383" s="54" t="str">
        <f t="shared" ca="1" si="76"/>
        <v/>
      </c>
      <c r="D383" s="54">
        <f>VLOOKUP(F383&amp;G383,schermers!B:C,2,FALSE)</f>
        <v>113453</v>
      </c>
      <c r="E383" s="54">
        <f>VLOOKUP(P383&amp;Q383&amp;I383&amp;H383,wedstrijden!A:B,2,FALSE)</f>
        <v>273</v>
      </c>
      <c r="F383" s="41" t="s">
        <v>2098</v>
      </c>
      <c r="G383" s="41" t="s">
        <v>305</v>
      </c>
      <c r="H383" s="41" t="s">
        <v>1160</v>
      </c>
      <c r="I383" s="41" t="s">
        <v>915</v>
      </c>
      <c r="J383" s="63" t="s">
        <v>848</v>
      </c>
      <c r="K383" s="16">
        <v>43367</v>
      </c>
      <c r="L383" s="8">
        <v>43556</v>
      </c>
      <c r="O383" s="54">
        <f>VLOOKUP(D383&amp;R383,Ranglijst!D:E,2,FALSE)</f>
        <v>2789</v>
      </c>
      <c r="P383" s="1" t="str">
        <f>VLOOKUP($D383,schermers!$C:$O,5,FALSE)</f>
        <v>Heren</v>
      </c>
      <c r="Q383" s="1" t="str">
        <f>VLOOKUP($D383,schermers!$C:$O,6,FALSE)</f>
        <v>Floret</v>
      </c>
      <c r="R383" s="1" t="str">
        <f>VLOOKUP(P383,lookups!A:B,2,FALSE)&amp;VLOOKUP(aanmeldingen!Q383,lookups!D:E,2,FALSE)&amp;VLOOKUP(I383,lookups!G:H,2,FALSE)</f>
        <v>HFC</v>
      </c>
      <c r="S383" s="1" t="str">
        <f>VLOOKUP(E383,wedstrijden!B:G,6,FALSE)</f>
        <v>POL</v>
      </c>
      <c r="T383" s="1" t="str">
        <f>VLOOKUP($D383,schermers!$C:$O,8,FALSE)</f>
        <v>TRE</v>
      </c>
      <c r="U383" s="1" t="str">
        <f>IFERROR(VLOOKUP($D383,schermers!$C:$O,13,FALSE),"-")</f>
        <v>-</v>
      </c>
      <c r="V383" s="15">
        <f>IFERROR(VLOOKUP(E383,wedstrijden!B:H,7,FALSE),0)</f>
        <v>43505</v>
      </c>
      <c r="W383" s="15">
        <f>IFERROR(VLOOKUP(E383,wedstrijden!B:I,8,FALSE),0)</f>
        <v>43506</v>
      </c>
      <c r="X383" s="94">
        <f>IF(ISERROR(VLOOKUP(I383,lookups!G:I,3,FALSE)),0,IF(VLOOKUP(I383,lookups!G:I,3,FALSE)=0,0,VLOOKUP(I383,lookups!G:I,3,FALSE)))</f>
        <v>500</v>
      </c>
      <c r="Y383" s="54">
        <f t="shared" ca="1" si="77"/>
        <v>999999999</v>
      </c>
      <c r="Z383" s="54">
        <f t="shared" si="78"/>
        <v>273113453</v>
      </c>
      <c r="AA383" s="54">
        <f>IF(LEFT(J383,2)&lt;&gt;"ok","-",IF(M383&lt;&gt;"","-",VLOOKUP(P383&amp;Q383&amp;I383&amp;H383,wedstrijden!A:B,2,FALSE)))</f>
        <v>273</v>
      </c>
      <c r="AB383" s="54">
        <f t="shared" ca="1" si="79"/>
        <v>0</v>
      </c>
      <c r="AC383" s="54">
        <f t="shared" si="80"/>
        <v>1</v>
      </c>
      <c r="AD383" s="54">
        <f t="shared" si="81"/>
        <v>1</v>
      </c>
      <c r="AE383" s="54">
        <f t="shared" si="82"/>
        <v>0</v>
      </c>
      <c r="AF383" s="54">
        <f t="shared" si="83"/>
        <v>1</v>
      </c>
      <c r="AG383" s="54">
        <f t="shared" si="84"/>
        <v>1</v>
      </c>
      <c r="AH383" s="54">
        <f t="shared" si="85"/>
        <v>1</v>
      </c>
      <c r="AI383" s="54">
        <f t="shared" si="86"/>
        <v>1</v>
      </c>
      <c r="AJ383" s="54">
        <f t="shared" si="87"/>
        <v>1</v>
      </c>
      <c r="AK383" s="54">
        <f t="shared" ca="1" si="88"/>
        <v>1</v>
      </c>
      <c r="AL383" s="1" t="str">
        <f>VLOOKUP(D383,schermers!C:T,16,FALSE)</f>
        <v>XXX</v>
      </c>
    </row>
    <row r="384" spans="1:38" x14ac:dyDescent="0.2">
      <c r="A384" s="54">
        <f t="shared" si="89"/>
        <v>382</v>
      </c>
      <c r="B384" s="54">
        <f t="shared" si="75"/>
        <v>484</v>
      </c>
      <c r="C384" s="54" t="str">
        <f t="shared" ca="1" si="76"/>
        <v/>
      </c>
      <c r="D384" s="54">
        <f>VLOOKUP(F384&amp;G384,schermers!B:C,2,FALSE)</f>
        <v>113453</v>
      </c>
      <c r="E384" s="54">
        <f>VLOOKUP(P384&amp;Q384&amp;I384&amp;H384,wedstrijden!A:B,2,FALSE)</f>
        <v>274</v>
      </c>
      <c r="F384" s="41" t="s">
        <v>2098</v>
      </c>
      <c r="G384" s="41" t="s">
        <v>305</v>
      </c>
      <c r="H384" s="41" t="s">
        <v>1160</v>
      </c>
      <c r="I384" s="41" t="s">
        <v>934</v>
      </c>
      <c r="J384" s="63" t="s">
        <v>848</v>
      </c>
      <c r="K384" s="16">
        <v>43367</v>
      </c>
      <c r="L384" s="8">
        <v>43498</v>
      </c>
      <c r="O384" s="54">
        <f>VLOOKUP(D384&amp;R384,Ranglijst!D:E,2,FALSE)</f>
        <v>2789</v>
      </c>
      <c r="P384" s="1" t="str">
        <f>VLOOKUP($D384,schermers!$C:$O,5,FALSE)</f>
        <v>Heren</v>
      </c>
      <c r="Q384" s="1" t="str">
        <f>VLOOKUP($D384,schermers!$C:$O,6,FALSE)</f>
        <v>Floret</v>
      </c>
      <c r="R384" s="1" t="str">
        <f>VLOOKUP(P384,lookups!A:B,2,FALSE)&amp;VLOOKUP(aanmeldingen!Q384,lookups!D:E,2,FALSE)&amp;VLOOKUP(I384,lookups!G:H,2,FALSE)</f>
        <v>HFC</v>
      </c>
      <c r="S384" s="1" t="str">
        <f>VLOOKUP(E384,wedstrijden!B:G,6,FALSE)</f>
        <v>POL</v>
      </c>
      <c r="T384" s="1" t="str">
        <f>VLOOKUP($D384,schermers!$C:$O,8,FALSE)</f>
        <v>TRE</v>
      </c>
      <c r="U384" s="1" t="str">
        <f>IFERROR(VLOOKUP($D384,schermers!$C:$O,13,FALSE),"-")</f>
        <v>-</v>
      </c>
      <c r="V384" s="15">
        <f>IFERROR(VLOOKUP(E384,wedstrijden!B:H,7,FALSE),0)</f>
        <v>43505</v>
      </c>
      <c r="W384" s="15">
        <f>IFERROR(VLOOKUP(E384,wedstrijden!B:I,8,FALSE),0)</f>
        <v>43506</v>
      </c>
      <c r="X384" s="94">
        <f>IF(ISERROR(VLOOKUP(I384,lookups!G:I,3,FALSE)),0,IF(VLOOKUP(I384,lookups!G:I,3,FALSE)=0,0,VLOOKUP(I384,lookups!G:I,3,FALSE)))</f>
        <v>500</v>
      </c>
      <c r="Y384" s="54">
        <f t="shared" ca="1" si="77"/>
        <v>999999999</v>
      </c>
      <c r="Z384" s="54">
        <f t="shared" si="78"/>
        <v>274113453</v>
      </c>
      <c r="AA384" s="54">
        <f>IF(LEFT(J384,2)&lt;&gt;"ok","-",IF(M384&lt;&gt;"","-",VLOOKUP(P384&amp;Q384&amp;I384&amp;H384,wedstrijden!A:B,2,FALSE)))</f>
        <v>274</v>
      </c>
      <c r="AB384" s="54">
        <f t="shared" ca="1" si="79"/>
        <v>0</v>
      </c>
      <c r="AC384" s="54">
        <f t="shared" si="80"/>
        <v>1</v>
      </c>
      <c r="AD384" s="54">
        <f t="shared" si="81"/>
        <v>1</v>
      </c>
      <c r="AE384" s="54">
        <f t="shared" si="82"/>
        <v>0</v>
      </c>
      <c r="AF384" s="54">
        <f t="shared" si="83"/>
        <v>1</v>
      </c>
      <c r="AG384" s="54">
        <f t="shared" si="84"/>
        <v>0</v>
      </c>
      <c r="AH384" s="54">
        <f t="shared" si="85"/>
        <v>0</v>
      </c>
      <c r="AI384" s="54">
        <f t="shared" si="86"/>
        <v>0</v>
      </c>
      <c r="AJ384" s="54">
        <f t="shared" si="87"/>
        <v>0</v>
      </c>
      <c r="AK384" s="54">
        <f t="shared" ca="1" si="88"/>
        <v>0</v>
      </c>
      <c r="AL384" s="1" t="str">
        <f>VLOOKUP(D384,schermers!C:T,16,FALSE)</f>
        <v>XXX</v>
      </c>
    </row>
    <row r="385" spans="1:38" x14ac:dyDescent="0.2">
      <c r="A385" s="54">
        <f t="shared" si="89"/>
        <v>383</v>
      </c>
      <c r="B385" s="54">
        <f t="shared" si="75"/>
        <v>357</v>
      </c>
      <c r="C385" s="54" t="str">
        <f t="shared" ca="1" si="76"/>
        <v/>
      </c>
      <c r="D385" s="54">
        <f>VLOOKUP(F385&amp;G385,schermers!B:C,2,FALSE)</f>
        <v>113453</v>
      </c>
      <c r="E385" s="54">
        <f>VLOOKUP(P385&amp;Q385&amp;I385&amp;H385,wedstrijden!A:B,2,FALSE)</f>
        <v>204</v>
      </c>
      <c r="F385" s="41" t="s">
        <v>2098</v>
      </c>
      <c r="G385" s="41" t="s">
        <v>305</v>
      </c>
      <c r="H385" s="41" t="s">
        <v>487</v>
      </c>
      <c r="I385" s="41" t="s">
        <v>915</v>
      </c>
      <c r="J385" s="63" t="s">
        <v>848</v>
      </c>
      <c r="K385" s="16">
        <v>43367</v>
      </c>
      <c r="L385" s="8">
        <v>43440</v>
      </c>
      <c r="O385" s="54">
        <f>VLOOKUP(D385&amp;R385,Ranglijst!D:E,2,FALSE)</f>
        <v>2789</v>
      </c>
      <c r="P385" s="1" t="str">
        <f>VLOOKUP($D385,schermers!$C:$O,5,FALSE)</f>
        <v>Heren</v>
      </c>
      <c r="Q385" s="1" t="str">
        <f>VLOOKUP($D385,schermers!$C:$O,6,FALSE)</f>
        <v>Floret</v>
      </c>
      <c r="R385" s="1" t="str">
        <f>VLOOKUP(P385,lookups!A:B,2,FALSE)&amp;VLOOKUP(aanmeldingen!Q385,lookups!D:E,2,FALSE)&amp;VLOOKUP(I385,lookups!G:H,2,FALSE)</f>
        <v>HFC</v>
      </c>
      <c r="S385" s="1" t="str">
        <f>VLOOKUP(E385,wedstrijden!B:G,6,FALSE)</f>
        <v>SVK</v>
      </c>
      <c r="T385" s="1" t="str">
        <f>VLOOKUP($D385,schermers!$C:$O,8,FALSE)</f>
        <v>TRE</v>
      </c>
      <c r="U385" s="1" t="str">
        <f>IFERROR(VLOOKUP($D385,schermers!$C:$O,13,FALSE),"-")</f>
        <v>-</v>
      </c>
      <c r="V385" s="15">
        <f>IFERROR(VLOOKUP(E385,wedstrijden!B:H,7,FALSE),0)</f>
        <v>43476</v>
      </c>
      <c r="W385" s="15">
        <f>IFERROR(VLOOKUP(E385,wedstrijden!B:I,8,FALSE),0)</f>
        <v>43478</v>
      </c>
      <c r="X385" s="94">
        <f>IF(ISERROR(VLOOKUP(I385,lookups!G:I,3,FALSE)),0,IF(VLOOKUP(I385,lookups!G:I,3,FALSE)=0,0,VLOOKUP(I385,lookups!G:I,3,FALSE)))</f>
        <v>500</v>
      </c>
      <c r="Y385" s="54">
        <f t="shared" ca="1" si="77"/>
        <v>999999999</v>
      </c>
      <c r="Z385" s="54">
        <f t="shared" si="78"/>
        <v>204113453</v>
      </c>
      <c r="AA385" s="54">
        <f>IF(LEFT(J385,2)&lt;&gt;"ok","-",IF(M385&lt;&gt;"","-",VLOOKUP(P385&amp;Q385&amp;I385&amp;H385,wedstrijden!A:B,2,FALSE)))</f>
        <v>204</v>
      </c>
      <c r="AB385" s="54">
        <f t="shared" ca="1" si="79"/>
        <v>0</v>
      </c>
      <c r="AC385" s="54">
        <f t="shared" si="80"/>
        <v>1</v>
      </c>
      <c r="AD385" s="54">
        <f t="shared" si="81"/>
        <v>1</v>
      </c>
      <c r="AE385" s="54">
        <f t="shared" si="82"/>
        <v>0</v>
      </c>
      <c r="AF385" s="54">
        <f t="shared" si="83"/>
        <v>1</v>
      </c>
      <c r="AG385" s="54">
        <f t="shared" si="84"/>
        <v>1</v>
      </c>
      <c r="AH385" s="54">
        <f t="shared" si="85"/>
        <v>1</v>
      </c>
      <c r="AI385" s="54">
        <f t="shared" si="86"/>
        <v>1</v>
      </c>
      <c r="AJ385" s="54">
        <f t="shared" si="87"/>
        <v>1</v>
      </c>
      <c r="AK385" s="54">
        <f t="shared" ca="1" si="88"/>
        <v>1</v>
      </c>
      <c r="AL385" s="1" t="str">
        <f>VLOOKUP(D385,schermers!C:T,16,FALSE)</f>
        <v>XXX</v>
      </c>
    </row>
    <row r="386" spans="1:38" x14ac:dyDescent="0.2">
      <c r="A386" s="54">
        <f t="shared" si="89"/>
        <v>384</v>
      </c>
      <c r="B386" s="54">
        <f t="shared" si="75"/>
        <v>363</v>
      </c>
      <c r="C386" s="54" t="str">
        <f t="shared" ca="1" si="76"/>
        <v/>
      </c>
      <c r="D386" s="54">
        <f>VLOOKUP(F386&amp;G386,schermers!B:C,2,FALSE)</f>
        <v>113453</v>
      </c>
      <c r="E386" s="54">
        <f>VLOOKUP(P386&amp;Q386&amp;I386&amp;H386,wedstrijden!A:B,2,FALSE)</f>
        <v>205</v>
      </c>
      <c r="F386" s="41" t="s">
        <v>2098</v>
      </c>
      <c r="G386" s="41" t="s">
        <v>305</v>
      </c>
      <c r="H386" s="41" t="s">
        <v>487</v>
      </c>
      <c r="I386" s="41" t="s">
        <v>2675</v>
      </c>
      <c r="J386" s="63" t="s">
        <v>848</v>
      </c>
      <c r="K386" s="16">
        <v>43367</v>
      </c>
      <c r="L386" s="8">
        <v>43466</v>
      </c>
      <c r="O386" s="54">
        <f>VLOOKUP(D386&amp;R386,Ranglijst!D:E,2,FALSE)</f>
        <v>2789</v>
      </c>
      <c r="P386" s="1" t="str">
        <f>VLOOKUP($D386,schermers!$C:$O,5,FALSE)</f>
        <v>Heren</v>
      </c>
      <c r="Q386" s="1" t="str">
        <f>VLOOKUP($D386,schermers!$C:$O,6,FALSE)</f>
        <v>Floret</v>
      </c>
      <c r="R386" s="1" t="str">
        <f>VLOOKUP(P386,lookups!A:B,2,FALSE)&amp;VLOOKUP(aanmeldingen!Q386,lookups!D:E,2,FALSE)&amp;VLOOKUP(I386,lookups!G:H,2,FALSE)</f>
        <v>HFC</v>
      </c>
      <c r="S386" s="1" t="str">
        <f>VLOOKUP(E386,wedstrijden!B:G,6,FALSE)</f>
        <v>SVK</v>
      </c>
      <c r="T386" s="1" t="str">
        <f>VLOOKUP($D386,schermers!$C:$O,8,FALSE)</f>
        <v>TRE</v>
      </c>
      <c r="U386" s="1" t="str">
        <f>IFERROR(VLOOKUP($D386,schermers!$C:$O,13,FALSE),"-")</f>
        <v>-</v>
      </c>
      <c r="V386" s="15">
        <f>IFERROR(VLOOKUP(E386,wedstrijden!B:H,7,FALSE),0)</f>
        <v>43476</v>
      </c>
      <c r="W386" s="15">
        <f>IFERROR(VLOOKUP(E386,wedstrijden!B:I,8,FALSE),0)</f>
        <v>43478</v>
      </c>
      <c r="X386" s="94">
        <f>IF(ISERROR(VLOOKUP(I386,lookups!G:I,3,FALSE)),0,IF(VLOOKUP(I386,lookups!G:I,3,FALSE)=0,0,VLOOKUP(I386,lookups!G:I,3,FALSE)))</f>
        <v>500</v>
      </c>
      <c r="Y386" s="54">
        <f t="shared" ca="1" si="77"/>
        <v>999999999</v>
      </c>
      <c r="Z386" s="54">
        <f t="shared" si="78"/>
        <v>205113453</v>
      </c>
      <c r="AA386" s="54">
        <f>IF(LEFT(J386,2)&lt;&gt;"ok","-",IF(M386&lt;&gt;"","-",VLOOKUP(P386&amp;Q386&amp;I386&amp;H386,wedstrijden!A:B,2,FALSE)))</f>
        <v>205</v>
      </c>
      <c r="AB386" s="54">
        <f t="shared" ca="1" si="79"/>
        <v>0</v>
      </c>
      <c r="AC386" s="54">
        <f t="shared" si="80"/>
        <v>1</v>
      </c>
      <c r="AD386" s="54">
        <f t="shared" si="81"/>
        <v>1</v>
      </c>
      <c r="AE386" s="54">
        <f t="shared" si="82"/>
        <v>0</v>
      </c>
      <c r="AF386" s="54">
        <f t="shared" si="83"/>
        <v>1</v>
      </c>
      <c r="AG386" s="54">
        <f t="shared" si="84"/>
        <v>0</v>
      </c>
      <c r="AH386" s="54">
        <f t="shared" si="85"/>
        <v>0</v>
      </c>
      <c r="AI386" s="54">
        <f t="shared" si="86"/>
        <v>0</v>
      </c>
      <c r="AJ386" s="54">
        <f t="shared" si="87"/>
        <v>0</v>
      </c>
      <c r="AK386" s="54">
        <f t="shared" ca="1" si="88"/>
        <v>0</v>
      </c>
      <c r="AL386" s="1" t="str">
        <f>VLOOKUP(D386,schermers!C:T,16,FALSE)</f>
        <v>XXX</v>
      </c>
    </row>
    <row r="387" spans="1:38" x14ac:dyDescent="0.2">
      <c r="A387" s="54">
        <f t="shared" si="89"/>
        <v>385</v>
      </c>
      <c r="B387" s="54">
        <f t="shared" ref="B387:B450" si="90">IF(Z387&lt;&gt;999999999,RANK(Z387,$Z$3:$Z$1000,1),"")</f>
        <v>219</v>
      </c>
      <c r="C387" s="54" t="str">
        <f t="shared" ref="C387:C450" ca="1" si="91">IF(Y387&lt;&gt;999999999,RANK(Y387,$Y$3:$Y$1000,1),"")</f>
        <v/>
      </c>
      <c r="D387" s="54">
        <f>VLOOKUP(F387&amp;G387,schermers!B:C,2,FALSE)</f>
        <v>114165</v>
      </c>
      <c r="E387" s="54">
        <f>VLOOKUP(P387&amp;Q387&amp;I387&amp;H387,wedstrijden!A:B,2,FALSE)</f>
        <v>142</v>
      </c>
      <c r="F387" s="41" t="s">
        <v>2345</v>
      </c>
      <c r="G387" s="41" t="s">
        <v>2603</v>
      </c>
      <c r="H387" s="41" t="s">
        <v>497</v>
      </c>
      <c r="I387" s="41" t="s">
        <v>915</v>
      </c>
      <c r="J387" s="63" t="s">
        <v>848</v>
      </c>
      <c r="K387" s="16">
        <v>43366</v>
      </c>
      <c r="L387" s="8">
        <v>43386</v>
      </c>
      <c r="O387" s="54">
        <f>VLOOKUP(D387&amp;R387,Ranglijst!D:E,2,FALSE)</f>
        <v>2636</v>
      </c>
      <c r="P387" s="1" t="str">
        <f>VLOOKUP($D387,schermers!$C:$O,5,FALSE)</f>
        <v>Dames</v>
      </c>
      <c r="Q387" s="1" t="str">
        <f>VLOOKUP($D387,schermers!$C:$O,6,FALSE)</f>
        <v>Floret</v>
      </c>
      <c r="R387" s="1" t="str">
        <f>VLOOKUP(P387,lookups!A:B,2,FALSE)&amp;VLOOKUP(aanmeldingen!Q387,lookups!D:E,2,FALSE)&amp;VLOOKUP(I387,lookups!G:H,2,FALSE)</f>
        <v>DFC</v>
      </c>
      <c r="S387" s="1" t="str">
        <f>VLOOKUP(E387,wedstrijden!B:G,6,FALSE)</f>
        <v>AUT</v>
      </c>
      <c r="T387" s="1" t="str">
        <f>VLOOKUP($D387,schermers!$C:$O,8,FALSE)</f>
        <v>ZAI</v>
      </c>
      <c r="U387" s="1" t="str">
        <f>IFERROR(VLOOKUP($D387,schermers!$C:$O,13,FALSE),"-")</f>
        <v>-</v>
      </c>
      <c r="V387" s="15">
        <f>IFERROR(VLOOKUP(E387,wedstrijden!B:H,7,FALSE),0)</f>
        <v>43428</v>
      </c>
      <c r="W387" s="15">
        <f>IFERROR(VLOOKUP(E387,wedstrijden!B:I,8,FALSE),0)</f>
        <v>43429</v>
      </c>
      <c r="X387" s="94">
        <f>IF(ISERROR(VLOOKUP(I387,lookups!G:I,3,FALSE)),0,IF(VLOOKUP(I387,lookups!G:I,3,FALSE)=0,0,VLOOKUP(I387,lookups!G:I,3,FALSE)))</f>
        <v>500</v>
      </c>
      <c r="Y387" s="54">
        <f t="shared" ref="Y387:Y450" ca="1" si="92">IF(LEFT(J387,2)&lt;&gt;"ok",999999999,IF(M387&lt;&gt;"",999999999,IF(V387&gt;$Y$1,IFERROR(VALUE(E387&amp;D387),999999999),999999999)))</f>
        <v>999999999</v>
      </c>
      <c r="Z387" s="54">
        <f t="shared" ref="Z387:Z450" si="93">IF(LEFT(J387,2)&lt;&gt;"ok",999999999,IF(M387&lt;&gt;"",999999999,IFERROR(VALUE(E387&amp;D387),999999999)))</f>
        <v>142114165</v>
      </c>
      <c r="AA387" s="54">
        <f>IF(LEFT(J387,2)&lt;&gt;"ok","-",IF(M387&lt;&gt;"","-",VLOOKUP(P387&amp;Q387&amp;I387&amp;H387,wedstrijden!A:B,2,FALSE)))</f>
        <v>142</v>
      </c>
      <c r="AB387" s="54">
        <f t="shared" ref="AB387:AB450" ca="1" si="94">IF(Y387=999999999,0,COUNTIF(Y:Y,Y387))</f>
        <v>0</v>
      </c>
      <c r="AC387" s="54">
        <f t="shared" ref="AC387:AC450" si="95">IF(F387&lt;&gt;"",1,0)</f>
        <v>1</v>
      </c>
      <c r="AD387" s="54">
        <f t="shared" ref="AD387:AD450" si="96">IF(LEFT(J387,2)="ok",1,0)</f>
        <v>1</v>
      </c>
      <c r="AE387" s="54">
        <f t="shared" ref="AE387:AE450" si="97">IF(M387&lt;&gt;"",1,0)</f>
        <v>0</v>
      </c>
      <c r="AF387" s="54">
        <f t="shared" ref="AF387:AF450" si="98">IF(AND(L387&lt;&gt;"",N387=""),1,0)</f>
        <v>1</v>
      </c>
      <c r="AG387" s="54">
        <f t="shared" ref="AG387:AG450" si="99">IF(AND(LEFT(J387,2)="ok",H387&lt;&gt;"Amsterdam",OR(I387="WB Jun",I387="ECC",I387="U23",I387="SAT")),1,0)</f>
        <v>1</v>
      </c>
      <c r="AH387" s="54">
        <f t="shared" ref="AH387:AH450" si="100">IF(AG387=0,0,IF(M387="",1,IF(M387&lt;=V387-28,0,1)))</f>
        <v>1</v>
      </c>
      <c r="AI387" s="54">
        <f t="shared" ref="AI387:AI450" si="101">IF(AND(AH387=1,V387&gt;=41307),1,0)</f>
        <v>1</v>
      </c>
      <c r="AJ387" s="54">
        <f t="shared" ref="AJ387:AJ450" si="102">IF(AI387=0,0,IF(AND(AI387=1,M387&lt;&gt;"",V387&gt;=41294,V387&lt;=41322),0,1))</f>
        <v>1</v>
      </c>
      <c r="AK387" s="54">
        <f t="shared" ref="AK387:AK450" ca="1" si="103">IF(AND(AJ387=1,TODAY()&gt;V387-28),1,0)</f>
        <v>1</v>
      </c>
      <c r="AL387" s="1" t="str">
        <f>VLOOKUP(D387,schermers!C:T,16,FALSE)</f>
        <v>XXX</v>
      </c>
    </row>
    <row r="388" spans="1:38" x14ac:dyDescent="0.2">
      <c r="A388" s="54">
        <f t="shared" ref="A388:A451" si="104">A387+1</f>
        <v>386</v>
      </c>
      <c r="B388" s="54">
        <f t="shared" si="90"/>
        <v>144</v>
      </c>
      <c r="C388" s="54" t="str">
        <f t="shared" ca="1" si="91"/>
        <v/>
      </c>
      <c r="D388" s="54">
        <f>VLOOKUP(F388&amp;G388,schermers!B:C,2,FALSE)</f>
        <v>113777</v>
      </c>
      <c r="E388" s="54">
        <f>VLOOKUP(P388&amp;Q388&amp;I388&amp;H388,wedstrijden!A:B,2,FALSE)</f>
        <v>85</v>
      </c>
      <c r="F388" s="41" t="s">
        <v>1044</v>
      </c>
      <c r="G388" s="41" t="s">
        <v>860</v>
      </c>
      <c r="H388" s="41" t="s">
        <v>2560</v>
      </c>
      <c r="I388" s="41" t="s">
        <v>936</v>
      </c>
      <c r="J388" s="63" t="s">
        <v>848</v>
      </c>
      <c r="K388" s="16">
        <v>43367</v>
      </c>
      <c r="L388" s="8">
        <v>43386</v>
      </c>
      <c r="O388" s="54">
        <f>VLOOKUP(D388&amp;R388,Ranglijst!D:E,2,FALSE)</f>
        <v>1220</v>
      </c>
      <c r="P388" s="1" t="str">
        <f>VLOOKUP($D388,schermers!$C:$O,5,FALSE)</f>
        <v>Dames</v>
      </c>
      <c r="Q388" s="1" t="str">
        <f>VLOOKUP($D388,schermers!$C:$O,6,FALSE)</f>
        <v>Degen</v>
      </c>
      <c r="R388" s="1" t="str">
        <f>VLOOKUP(P388,lookups!A:B,2,FALSE)&amp;VLOOKUP(aanmeldingen!Q388,lookups!D:E,2,FALSE)&amp;VLOOKUP(I388,lookups!G:H,2,FALSE)</f>
        <v>DDS</v>
      </c>
      <c r="S388" s="1" t="str">
        <f>VLOOKUP(E388,wedstrijden!B:G,6,FALSE)</f>
        <v>FRA</v>
      </c>
      <c r="T388" s="1" t="str">
        <f>VLOOKUP($D388,schermers!$C:$O,8,FALSE)</f>
        <v>RS</v>
      </c>
      <c r="U388" s="1" t="str">
        <f>IFERROR(VLOOKUP($D388,schermers!$C:$O,13,FALSE),"-")</f>
        <v>FIE12121996002</v>
      </c>
      <c r="V388" s="15">
        <f>IFERROR(VLOOKUP(E388,wedstrijden!B:H,7,FALSE),0)</f>
        <v>43407</v>
      </c>
      <c r="W388" s="15">
        <f>IFERROR(VLOOKUP(E388,wedstrijden!B:I,8,FALSE),0)</f>
        <v>43408</v>
      </c>
      <c r="X388" s="94">
        <f>IF(ISERROR(VLOOKUP(I388,lookups!G:I,3,FALSE)),0,IF(VLOOKUP(I388,lookups!G:I,3,FALSE)=0,0,VLOOKUP(I388,lookups!G:I,3,FALSE)))</f>
        <v>0</v>
      </c>
      <c r="Y388" s="54">
        <f t="shared" ca="1" si="92"/>
        <v>999999999</v>
      </c>
      <c r="Z388" s="54">
        <f t="shared" si="93"/>
        <v>85113777</v>
      </c>
      <c r="AA388" s="54">
        <f>IF(LEFT(J388,2)&lt;&gt;"ok","-",IF(M388&lt;&gt;"","-",VLOOKUP(P388&amp;Q388&amp;I388&amp;H388,wedstrijden!A:B,2,FALSE)))</f>
        <v>85</v>
      </c>
      <c r="AB388" s="54">
        <f t="shared" ca="1" si="94"/>
        <v>0</v>
      </c>
      <c r="AC388" s="54">
        <f t="shared" si="95"/>
        <v>1</v>
      </c>
      <c r="AD388" s="54">
        <f t="shared" si="96"/>
        <v>1</v>
      </c>
      <c r="AE388" s="54">
        <f t="shared" si="97"/>
        <v>0</v>
      </c>
      <c r="AF388" s="54">
        <f t="shared" si="98"/>
        <v>1</v>
      </c>
      <c r="AG388" s="54">
        <f t="shared" si="99"/>
        <v>1</v>
      </c>
      <c r="AH388" s="54">
        <f t="shared" si="100"/>
        <v>1</v>
      </c>
      <c r="AI388" s="54">
        <f t="shared" si="101"/>
        <v>1</v>
      </c>
      <c r="AJ388" s="54">
        <f t="shared" si="102"/>
        <v>1</v>
      </c>
      <c r="AK388" s="54">
        <f t="shared" ca="1" si="103"/>
        <v>1</v>
      </c>
      <c r="AL388" s="1" t="str">
        <f>VLOOKUP(D388,schermers!C:T,16,FALSE)</f>
        <v>XXX</v>
      </c>
    </row>
    <row r="389" spans="1:38" x14ac:dyDescent="0.2">
      <c r="A389" s="54">
        <f t="shared" si="104"/>
        <v>387</v>
      </c>
      <c r="B389" s="54">
        <f t="shared" si="90"/>
        <v>141</v>
      </c>
      <c r="C389" s="54" t="str">
        <f t="shared" ca="1" si="91"/>
        <v/>
      </c>
      <c r="D389" s="54">
        <f>VLOOKUP(F389&amp;G389,schermers!B:C,2,FALSE)</f>
        <v>111969</v>
      </c>
      <c r="E389" s="54">
        <f>VLOOKUP(P389&amp;Q389&amp;I389&amp;H389,wedstrijden!A:B,2,FALSE)</f>
        <v>85</v>
      </c>
      <c r="F389" s="41" t="s">
        <v>2255</v>
      </c>
      <c r="G389" s="41" t="s">
        <v>2256</v>
      </c>
      <c r="H389" s="41" t="s">
        <v>2560</v>
      </c>
      <c r="I389" s="41" t="s">
        <v>936</v>
      </c>
      <c r="J389" s="63" t="s">
        <v>848</v>
      </c>
      <c r="K389" s="16">
        <v>43367</v>
      </c>
      <c r="L389" s="8">
        <v>43386</v>
      </c>
      <c r="O389" s="54">
        <f>VLOOKUP(D389&amp;R389,Ranglijst!D:E,2,FALSE)</f>
        <v>1162</v>
      </c>
      <c r="P389" s="1" t="str">
        <f>VLOOKUP($D389,schermers!$C:$O,5,FALSE)</f>
        <v>Dames</v>
      </c>
      <c r="Q389" s="1" t="str">
        <f>VLOOKUP($D389,schermers!$C:$O,6,FALSE)</f>
        <v>Degen</v>
      </c>
      <c r="R389" s="1" t="str">
        <f>VLOOKUP(P389,lookups!A:B,2,FALSE)&amp;VLOOKUP(aanmeldingen!Q389,lookups!D:E,2,FALSE)&amp;VLOOKUP(I389,lookups!G:H,2,FALSE)</f>
        <v>DDS</v>
      </c>
      <c r="S389" s="1" t="str">
        <f>VLOOKUP(E389,wedstrijden!B:G,6,FALSE)</f>
        <v>FRA</v>
      </c>
      <c r="T389" s="1" t="str">
        <f>VLOOKUP($D389,schermers!$C:$O,8,FALSE)</f>
        <v>RS</v>
      </c>
      <c r="U389" s="1" t="str">
        <f>IFERROR(VLOOKUP($D389,schermers!$C:$O,13,FALSE),"-")</f>
        <v>FIE02101998005</v>
      </c>
      <c r="V389" s="15">
        <f>IFERROR(VLOOKUP(E389,wedstrijden!B:H,7,FALSE),0)</f>
        <v>43407</v>
      </c>
      <c r="W389" s="15">
        <f>IFERROR(VLOOKUP(E389,wedstrijden!B:I,8,FALSE),0)</f>
        <v>43408</v>
      </c>
      <c r="X389" s="94">
        <f>IF(ISERROR(VLOOKUP(I389,lookups!G:I,3,FALSE)),0,IF(VLOOKUP(I389,lookups!G:I,3,FALSE)=0,0,VLOOKUP(I389,lookups!G:I,3,FALSE)))</f>
        <v>0</v>
      </c>
      <c r="Y389" s="54">
        <f t="shared" ca="1" si="92"/>
        <v>999999999</v>
      </c>
      <c r="Z389" s="54">
        <f t="shared" si="93"/>
        <v>85111969</v>
      </c>
      <c r="AA389" s="54">
        <f>IF(LEFT(J389,2)&lt;&gt;"ok","-",IF(M389&lt;&gt;"","-",VLOOKUP(P389&amp;Q389&amp;I389&amp;H389,wedstrijden!A:B,2,FALSE)))</f>
        <v>85</v>
      </c>
      <c r="AB389" s="54">
        <f t="shared" ca="1" si="94"/>
        <v>0</v>
      </c>
      <c r="AC389" s="54">
        <f t="shared" si="95"/>
        <v>1</v>
      </c>
      <c r="AD389" s="54">
        <f t="shared" si="96"/>
        <v>1</v>
      </c>
      <c r="AE389" s="54">
        <f t="shared" si="97"/>
        <v>0</v>
      </c>
      <c r="AF389" s="54">
        <f t="shared" si="98"/>
        <v>1</v>
      </c>
      <c r="AG389" s="54">
        <f t="shared" si="99"/>
        <v>1</v>
      </c>
      <c r="AH389" s="54">
        <f t="shared" si="100"/>
        <v>1</v>
      </c>
      <c r="AI389" s="54">
        <f t="shared" si="101"/>
        <v>1</v>
      </c>
      <c r="AJ389" s="54">
        <f t="shared" si="102"/>
        <v>1</v>
      </c>
      <c r="AK389" s="54">
        <f t="shared" ca="1" si="103"/>
        <v>1</v>
      </c>
      <c r="AL389" s="1" t="str">
        <f>VLOOKUP(D389,schermers!C:T,16,FALSE)</f>
        <v>XXX</v>
      </c>
    </row>
    <row r="390" spans="1:38" x14ac:dyDescent="0.2">
      <c r="A390" s="54">
        <f t="shared" si="104"/>
        <v>388</v>
      </c>
      <c r="B390" s="54">
        <f t="shared" si="90"/>
        <v>183</v>
      </c>
      <c r="C390" s="54" t="str">
        <f t="shared" ca="1" si="91"/>
        <v/>
      </c>
      <c r="D390" s="54">
        <f>VLOOKUP(F390&amp;G390,schermers!B:C,2,FALSE)</f>
        <v>117222</v>
      </c>
      <c r="E390" s="54">
        <f>VLOOKUP(P390&amp;Q390&amp;I390&amp;H390,wedstrijden!A:B,2,FALSE)</f>
        <v>105</v>
      </c>
      <c r="F390" s="41" t="s">
        <v>2173</v>
      </c>
      <c r="G390" s="41" t="s">
        <v>978</v>
      </c>
      <c r="H390" s="41" t="s">
        <v>484</v>
      </c>
      <c r="I390" s="41" t="s">
        <v>915</v>
      </c>
      <c r="J390" s="63" t="s">
        <v>848</v>
      </c>
      <c r="K390" s="16">
        <v>43367</v>
      </c>
      <c r="L390" s="8">
        <v>43386</v>
      </c>
      <c r="O390" s="54">
        <f>VLOOKUP(D390&amp;R390,Ranglijst!D:E,2,FALSE)</f>
        <v>3601</v>
      </c>
      <c r="P390" s="1" t="str">
        <f>VLOOKUP($D390,schermers!$C:$O,5,FALSE)</f>
        <v>Heren</v>
      </c>
      <c r="Q390" s="1" t="str">
        <f>VLOOKUP($D390,schermers!$C:$O,6,FALSE)</f>
        <v>Degen</v>
      </c>
      <c r="R390" s="1" t="str">
        <f>VLOOKUP(P390,lookups!A:B,2,FALSE)&amp;VLOOKUP(aanmeldingen!Q390,lookups!D:E,2,FALSE)&amp;VLOOKUP(I390,lookups!G:H,2,FALSE)</f>
        <v>HDC</v>
      </c>
      <c r="S390" s="1" t="str">
        <f>VLOOKUP(E390,wedstrijden!B:G,6,FALSE)</f>
        <v>HUN</v>
      </c>
      <c r="T390" s="1" t="str">
        <f>VLOOKUP($D390,schermers!$C:$O,8,FALSE)</f>
        <v>RS</v>
      </c>
      <c r="U390" s="1" t="str">
        <f>IFERROR(VLOOKUP($D390,schermers!$C:$O,13,FALSE),"-")</f>
        <v>-</v>
      </c>
      <c r="V390" s="15">
        <f>IFERROR(VLOOKUP(E390,wedstrijden!B:H,7,FALSE),0)</f>
        <v>43413</v>
      </c>
      <c r="W390" s="15">
        <f>IFERROR(VLOOKUP(E390,wedstrijden!B:I,8,FALSE),0)</f>
        <v>43415</v>
      </c>
      <c r="X390" s="94">
        <f>IF(ISERROR(VLOOKUP(I390,lookups!G:I,3,FALSE)),0,IF(VLOOKUP(I390,lookups!G:I,3,FALSE)=0,0,VLOOKUP(I390,lookups!G:I,3,FALSE)))</f>
        <v>500</v>
      </c>
      <c r="Y390" s="54">
        <f t="shared" ca="1" si="92"/>
        <v>999999999</v>
      </c>
      <c r="Z390" s="54">
        <f t="shared" si="93"/>
        <v>105117222</v>
      </c>
      <c r="AA390" s="54">
        <f>IF(LEFT(J390,2)&lt;&gt;"ok","-",IF(M390&lt;&gt;"","-",VLOOKUP(P390&amp;Q390&amp;I390&amp;H390,wedstrijden!A:B,2,FALSE)))</f>
        <v>105</v>
      </c>
      <c r="AB390" s="54">
        <f t="shared" ca="1" si="94"/>
        <v>0</v>
      </c>
      <c r="AC390" s="54">
        <f t="shared" si="95"/>
        <v>1</v>
      </c>
      <c r="AD390" s="54">
        <f t="shared" si="96"/>
        <v>1</v>
      </c>
      <c r="AE390" s="54">
        <f t="shared" si="97"/>
        <v>0</v>
      </c>
      <c r="AF390" s="54">
        <f t="shared" si="98"/>
        <v>1</v>
      </c>
      <c r="AG390" s="54">
        <f t="shared" si="99"/>
        <v>1</v>
      </c>
      <c r="AH390" s="54">
        <f t="shared" si="100"/>
        <v>1</v>
      </c>
      <c r="AI390" s="54">
        <f t="shared" si="101"/>
        <v>1</v>
      </c>
      <c r="AJ390" s="54">
        <f t="shared" si="102"/>
        <v>1</v>
      </c>
      <c r="AK390" s="54">
        <f t="shared" ca="1" si="103"/>
        <v>1</v>
      </c>
      <c r="AL390" s="1" t="str">
        <f>VLOOKUP(D390,schermers!C:T,16,FALSE)</f>
        <v>XXX</v>
      </c>
    </row>
    <row r="391" spans="1:38" x14ac:dyDescent="0.2">
      <c r="A391" s="54">
        <f t="shared" si="104"/>
        <v>389</v>
      </c>
      <c r="B391" s="54">
        <f t="shared" si="90"/>
        <v>197</v>
      </c>
      <c r="C391" s="54" t="str">
        <f t="shared" ca="1" si="91"/>
        <v/>
      </c>
      <c r="D391" s="54">
        <f>VLOOKUP(F391&amp;G391,schermers!B:C,2,FALSE)</f>
        <v>117222</v>
      </c>
      <c r="E391" s="54">
        <f>VLOOKUP(P391&amp;Q391&amp;I391&amp;H391,wedstrijden!A:B,2,FALSE)</f>
        <v>125</v>
      </c>
      <c r="F391" s="41" t="s">
        <v>2173</v>
      </c>
      <c r="G391" s="41" t="s">
        <v>978</v>
      </c>
      <c r="H391" s="41" t="s">
        <v>962</v>
      </c>
      <c r="I391" s="41" t="s">
        <v>480</v>
      </c>
      <c r="J391" s="63" t="s">
        <v>848</v>
      </c>
      <c r="K391" s="16">
        <v>43367</v>
      </c>
      <c r="L391" s="8">
        <v>43386</v>
      </c>
      <c r="O391" s="54">
        <f>VLOOKUP(D391&amp;R391,Ranglijst!D:E,2,FALSE)</f>
        <v>1334</v>
      </c>
      <c r="P391" s="1" t="str">
        <f>VLOOKUP($D391,schermers!$C:$O,5,FALSE)</f>
        <v>Heren</v>
      </c>
      <c r="Q391" s="1" t="str">
        <f>VLOOKUP($D391,schermers!$C:$O,6,FALSE)</f>
        <v>Degen</v>
      </c>
      <c r="R391" s="1" t="str">
        <f>VLOOKUP(P391,lookups!A:B,2,FALSE)&amp;VLOOKUP(aanmeldingen!Q391,lookups!D:E,2,FALSE)&amp;VLOOKUP(I391,lookups!G:H,2,FALSE)</f>
        <v>HDJ</v>
      </c>
      <c r="S391" s="1" t="str">
        <f>VLOOKUP(E391,wedstrijden!B:G,6,FALSE)</f>
        <v>LAT</v>
      </c>
      <c r="T391" s="1" t="str">
        <f>VLOOKUP($D391,schermers!$C:$O,8,FALSE)</f>
        <v>RS</v>
      </c>
      <c r="U391" s="1" t="str">
        <f>IFERROR(VLOOKUP($D391,schermers!$C:$O,13,FALSE),"-")</f>
        <v>-</v>
      </c>
      <c r="V391" s="15">
        <f>IFERROR(VLOOKUP(E391,wedstrijden!B:H,7,FALSE),0)</f>
        <v>43421</v>
      </c>
      <c r="W391" s="15">
        <f>IFERROR(VLOOKUP(E391,wedstrijden!B:I,8,FALSE),0)</f>
        <v>43421</v>
      </c>
      <c r="X391" s="94">
        <f>IF(ISERROR(VLOOKUP(I391,lookups!G:I,3,FALSE)),0,IF(VLOOKUP(I391,lookups!G:I,3,FALSE)=0,0,VLOOKUP(I391,lookups!G:I,3,FALSE)))</f>
        <v>800</v>
      </c>
      <c r="Y391" s="54">
        <f t="shared" ca="1" si="92"/>
        <v>999999999</v>
      </c>
      <c r="Z391" s="54">
        <f t="shared" si="93"/>
        <v>125117222</v>
      </c>
      <c r="AA391" s="54">
        <f>IF(LEFT(J391,2)&lt;&gt;"ok","-",IF(M391&lt;&gt;"","-",VLOOKUP(P391&amp;Q391&amp;I391&amp;H391,wedstrijden!A:B,2,FALSE)))</f>
        <v>125</v>
      </c>
      <c r="AB391" s="54">
        <f t="shared" ca="1" si="94"/>
        <v>0</v>
      </c>
      <c r="AC391" s="54">
        <f t="shared" si="95"/>
        <v>1</v>
      </c>
      <c r="AD391" s="54">
        <f t="shared" si="96"/>
        <v>1</v>
      </c>
      <c r="AE391" s="54">
        <f t="shared" si="97"/>
        <v>0</v>
      </c>
      <c r="AF391" s="54">
        <f t="shared" si="98"/>
        <v>1</v>
      </c>
      <c r="AG391" s="54">
        <f t="shared" si="99"/>
        <v>1</v>
      </c>
      <c r="AH391" s="54">
        <f t="shared" si="100"/>
        <v>1</v>
      </c>
      <c r="AI391" s="54">
        <f t="shared" si="101"/>
        <v>1</v>
      </c>
      <c r="AJ391" s="54">
        <f t="shared" si="102"/>
        <v>1</v>
      </c>
      <c r="AK391" s="54">
        <f t="shared" ca="1" si="103"/>
        <v>1</v>
      </c>
      <c r="AL391" s="1" t="str">
        <f>VLOOKUP(D391,schermers!C:T,16,FALSE)</f>
        <v>XXX</v>
      </c>
    </row>
    <row r="392" spans="1:38" x14ac:dyDescent="0.2">
      <c r="A392" s="54">
        <f t="shared" si="104"/>
        <v>390</v>
      </c>
      <c r="B392" s="54">
        <f t="shared" si="90"/>
        <v>124</v>
      </c>
      <c r="C392" s="54" t="str">
        <f t="shared" ca="1" si="91"/>
        <v/>
      </c>
      <c r="D392" s="54">
        <f>VLOOKUP(F392&amp;G392,schermers!B:C,2,FALSE)</f>
        <v>115818</v>
      </c>
      <c r="E392" s="54">
        <f>VLOOKUP(P392&amp;Q392&amp;I392&amp;H392,wedstrijden!A:B,2,FALSE)</f>
        <v>77</v>
      </c>
      <c r="F392" s="41" t="s">
        <v>2676</v>
      </c>
      <c r="G392" s="41" t="s">
        <v>2677</v>
      </c>
      <c r="H392" s="41" t="s">
        <v>2587</v>
      </c>
      <c r="I392" s="41" t="s">
        <v>915</v>
      </c>
      <c r="J392" s="63" t="s">
        <v>848</v>
      </c>
      <c r="K392" s="16">
        <v>43368</v>
      </c>
      <c r="L392" s="53">
        <v>43373</v>
      </c>
      <c r="O392" s="54">
        <f>VLOOKUP(D392&amp;R392,Ranglijst!D:E,2,FALSE)</f>
        <v>1690</v>
      </c>
      <c r="P392" s="1" t="str">
        <f>VLOOKUP($D392,schermers!$C:$O,5,FALSE)</f>
        <v>Dames</v>
      </c>
      <c r="Q392" s="1" t="str">
        <f>VLOOKUP($D392,schermers!$C:$O,6,FALSE)</f>
        <v>Degen</v>
      </c>
      <c r="R392" s="1" t="str">
        <f>VLOOKUP(P392,lookups!A:B,2,FALSE)&amp;VLOOKUP(aanmeldingen!Q392,lookups!D:E,2,FALSE)&amp;VLOOKUP(I392,lookups!G:H,2,FALSE)</f>
        <v>DDC</v>
      </c>
      <c r="S392" s="1" t="str">
        <f>VLOOKUP(E392,wedstrijden!B:G,6,FALSE)</f>
        <v>AUT</v>
      </c>
      <c r="T392" s="1" t="str">
        <f>VLOOKUP($D392,schermers!$C:$O,8,FALSE)</f>
        <v>NRD</v>
      </c>
      <c r="U392" s="1" t="str">
        <f>IFERROR(VLOOKUP($D392,schermers!$C:$O,13,FALSE),"-")</f>
        <v>-</v>
      </c>
      <c r="V392" s="15">
        <f>IFERROR(VLOOKUP(E392,wedstrijden!B:H,7,FALSE),0)</f>
        <v>43400</v>
      </c>
      <c r="W392" s="15">
        <f>IFERROR(VLOOKUP(E392,wedstrijden!B:I,8,FALSE),0)</f>
        <v>43401</v>
      </c>
      <c r="X392" s="94">
        <f>IF(ISERROR(VLOOKUP(I392,lookups!G:I,3,FALSE)),0,IF(VLOOKUP(I392,lookups!G:I,3,FALSE)=0,0,VLOOKUP(I392,lookups!G:I,3,FALSE)))</f>
        <v>500</v>
      </c>
      <c r="Y392" s="54">
        <f t="shared" ca="1" si="92"/>
        <v>999999999</v>
      </c>
      <c r="Z392" s="54">
        <f t="shared" si="93"/>
        <v>77115818</v>
      </c>
      <c r="AA392" s="54">
        <f>IF(LEFT(J392,2)&lt;&gt;"ok","-",IF(M392&lt;&gt;"","-",VLOOKUP(P392&amp;Q392&amp;I392&amp;H392,wedstrijden!A:B,2,FALSE)))</f>
        <v>77</v>
      </c>
      <c r="AB392" s="54">
        <f t="shared" ca="1" si="94"/>
        <v>0</v>
      </c>
      <c r="AC392" s="54">
        <f t="shared" si="95"/>
        <v>1</v>
      </c>
      <c r="AD392" s="54">
        <f t="shared" si="96"/>
        <v>1</v>
      </c>
      <c r="AE392" s="54">
        <f t="shared" si="97"/>
        <v>0</v>
      </c>
      <c r="AF392" s="54">
        <f t="shared" si="98"/>
        <v>1</v>
      </c>
      <c r="AG392" s="54">
        <f t="shared" si="99"/>
        <v>1</v>
      </c>
      <c r="AH392" s="54">
        <f t="shared" si="100"/>
        <v>1</v>
      </c>
      <c r="AI392" s="54">
        <f t="shared" si="101"/>
        <v>1</v>
      </c>
      <c r="AJ392" s="54">
        <f t="shared" si="102"/>
        <v>1</v>
      </c>
      <c r="AK392" s="54">
        <f t="shared" ca="1" si="103"/>
        <v>1</v>
      </c>
      <c r="AL392" s="1" t="str">
        <f>VLOOKUP(D392,schermers!C:T,16,FALSE)</f>
        <v>XXX</v>
      </c>
    </row>
    <row r="393" spans="1:38" x14ac:dyDescent="0.2">
      <c r="A393" s="54">
        <f t="shared" si="104"/>
        <v>391</v>
      </c>
      <c r="B393" s="54">
        <f t="shared" si="90"/>
        <v>422</v>
      </c>
      <c r="C393" s="54" t="str">
        <f t="shared" ca="1" si="91"/>
        <v/>
      </c>
      <c r="D393" s="54">
        <f>VLOOKUP(F393&amp;G393,schermers!B:C,2,FALSE)</f>
        <v>109235</v>
      </c>
      <c r="E393" s="54">
        <f>VLOOKUP(P393&amp;Q393&amp;I393&amp;H393,wedstrijden!A:B,2,FALSE)</f>
        <v>236</v>
      </c>
      <c r="F393" s="41" t="s">
        <v>986</v>
      </c>
      <c r="G393" s="41" t="s">
        <v>987</v>
      </c>
      <c r="H393" s="41" t="s">
        <v>2551</v>
      </c>
      <c r="I393" s="41" t="s">
        <v>936</v>
      </c>
      <c r="J393" s="63" t="s">
        <v>848</v>
      </c>
      <c r="K393" s="16">
        <v>43369</v>
      </c>
      <c r="L393" s="8">
        <v>43440</v>
      </c>
      <c r="O393" s="54">
        <f>VLOOKUP(D393&amp;R393,Ranglijst!D:E,2,FALSE)</f>
        <v>1611</v>
      </c>
      <c r="P393" s="1" t="str">
        <f>VLOOKUP($D393,schermers!$C:$O,5,FALSE)</f>
        <v>Dames</v>
      </c>
      <c r="Q393" s="1" t="str">
        <f>VLOOKUP($D393,schermers!$C:$O,6,FALSE)</f>
        <v>Degen</v>
      </c>
      <c r="R393" s="1" t="str">
        <f>VLOOKUP(P393,lookups!A:B,2,FALSE)&amp;VLOOKUP(aanmeldingen!Q393,lookups!D:E,2,FALSE)&amp;VLOOKUP(I393,lookups!G:H,2,FALSE)</f>
        <v>DDS</v>
      </c>
      <c r="S393" s="1" t="str">
        <f>VLOOKUP(E393,wedstrijden!B:G,6,FALSE)</f>
        <v>ITA</v>
      </c>
      <c r="T393" s="1" t="str">
        <f>VLOOKUP($D393,schermers!$C:$O,8,FALSE)</f>
        <v>QUI</v>
      </c>
      <c r="U393" s="1" t="str">
        <f>IFERROR(VLOOKUP($D393,schermers!$C:$O,13,FALSE),"-")</f>
        <v>FIE16011994005</v>
      </c>
      <c r="V393" s="15">
        <f>IFERROR(VLOOKUP(E393,wedstrijden!B:H,7,FALSE),0)</f>
        <v>43491</v>
      </c>
      <c r="W393" s="15">
        <f>IFERROR(VLOOKUP(E393,wedstrijden!B:I,8,FALSE),0)</f>
        <v>43492</v>
      </c>
      <c r="X393" s="94">
        <f>IF(ISERROR(VLOOKUP(I393,lookups!G:I,3,FALSE)),0,IF(VLOOKUP(I393,lookups!G:I,3,FALSE)=0,0,VLOOKUP(I393,lookups!G:I,3,FALSE)))</f>
        <v>0</v>
      </c>
      <c r="Y393" s="54">
        <f t="shared" ca="1" si="92"/>
        <v>999999999</v>
      </c>
      <c r="Z393" s="54">
        <f t="shared" si="93"/>
        <v>236109235</v>
      </c>
      <c r="AA393" s="54">
        <f>IF(LEFT(J393,2)&lt;&gt;"ok","-",IF(M393&lt;&gt;"","-",VLOOKUP(P393&amp;Q393&amp;I393&amp;H393,wedstrijden!A:B,2,FALSE)))</f>
        <v>236</v>
      </c>
      <c r="AB393" s="54">
        <f t="shared" ca="1" si="94"/>
        <v>0</v>
      </c>
      <c r="AC393" s="54">
        <f t="shared" si="95"/>
        <v>1</v>
      </c>
      <c r="AD393" s="54">
        <f t="shared" si="96"/>
        <v>1</v>
      </c>
      <c r="AE393" s="54">
        <f t="shared" si="97"/>
        <v>0</v>
      </c>
      <c r="AF393" s="54">
        <f t="shared" si="98"/>
        <v>1</v>
      </c>
      <c r="AG393" s="54">
        <f t="shared" si="99"/>
        <v>1</v>
      </c>
      <c r="AH393" s="54">
        <f t="shared" si="100"/>
        <v>1</v>
      </c>
      <c r="AI393" s="54">
        <f t="shared" si="101"/>
        <v>1</v>
      </c>
      <c r="AJ393" s="54">
        <f t="shared" si="102"/>
        <v>1</v>
      </c>
      <c r="AK393" s="54">
        <f t="shared" ca="1" si="103"/>
        <v>1</v>
      </c>
      <c r="AL393" s="1" t="str">
        <f>VLOOKUP(D393,schermers!C:T,16,FALSE)</f>
        <v>XXX</v>
      </c>
    </row>
    <row r="394" spans="1:38" x14ac:dyDescent="0.2">
      <c r="A394" s="54">
        <f t="shared" si="104"/>
        <v>392</v>
      </c>
      <c r="B394" s="54">
        <f t="shared" si="90"/>
        <v>447</v>
      </c>
      <c r="C394" s="54" t="str">
        <f t="shared" ca="1" si="91"/>
        <v/>
      </c>
      <c r="D394" s="54">
        <f>VLOOKUP(F394&amp;G394,schermers!B:C,2,FALSE)</f>
        <v>109235</v>
      </c>
      <c r="E394" s="54">
        <f>VLOOKUP(P394&amp;Q394&amp;I394&amp;H394,wedstrijden!A:B,2,FALSE)</f>
        <v>261</v>
      </c>
      <c r="F394" s="41" t="s">
        <v>986</v>
      </c>
      <c r="G394" s="41" t="s">
        <v>987</v>
      </c>
      <c r="H394" s="41" t="s">
        <v>2577</v>
      </c>
      <c r="I394" s="41" t="s">
        <v>504</v>
      </c>
      <c r="J394" s="63" t="s">
        <v>848</v>
      </c>
      <c r="K394" s="16">
        <v>43369</v>
      </c>
      <c r="L394" s="8">
        <v>43469</v>
      </c>
      <c r="O394" s="54">
        <f>VLOOKUP(D394&amp;R394,Ranglijst!D:E,2,FALSE)</f>
        <v>1611</v>
      </c>
      <c r="P394" s="1" t="str">
        <f>VLOOKUP($D394,schermers!$C:$O,5,FALSE)</f>
        <v>Dames</v>
      </c>
      <c r="Q394" s="1" t="str">
        <f>VLOOKUP($D394,schermers!$C:$O,6,FALSE)</f>
        <v>Degen</v>
      </c>
      <c r="R394" s="1" t="str">
        <f>VLOOKUP(P394,lookups!A:B,2,FALSE)&amp;VLOOKUP(aanmeldingen!Q394,lookups!D:E,2,FALSE)&amp;VLOOKUP(I394,lookups!G:H,2,FALSE)</f>
        <v>DDS</v>
      </c>
      <c r="S394" s="1" t="str">
        <f>VLOOKUP(E394,wedstrijden!B:G,6,FALSE)</f>
        <v>ESP</v>
      </c>
      <c r="T394" s="1" t="str">
        <f>VLOOKUP($D394,schermers!$C:$O,8,FALSE)</f>
        <v>QUI</v>
      </c>
      <c r="U394" s="1" t="str">
        <f>IFERROR(VLOOKUP($D394,schermers!$C:$O,13,FALSE),"-")</f>
        <v>FIE16011994005</v>
      </c>
      <c r="V394" s="15">
        <f>IFERROR(VLOOKUP(E394,wedstrijden!B:H,7,FALSE),0)</f>
        <v>43504</v>
      </c>
      <c r="W394" s="15">
        <f>IFERROR(VLOOKUP(E394,wedstrijden!B:I,8,FALSE),0)</f>
        <v>43505</v>
      </c>
      <c r="X394" s="94">
        <f>IF(ISERROR(VLOOKUP(I394,lookups!G:I,3,FALSE)),0,IF(VLOOKUP(I394,lookups!G:I,3,FALSE)=0,0,VLOOKUP(I394,lookups!G:I,3,FALSE)))</f>
        <v>1000</v>
      </c>
      <c r="Y394" s="54">
        <f t="shared" ca="1" si="92"/>
        <v>999999999</v>
      </c>
      <c r="Z394" s="54">
        <f t="shared" si="93"/>
        <v>261109235</v>
      </c>
      <c r="AA394" s="54">
        <f>IF(LEFT(J394,2)&lt;&gt;"ok","-",IF(M394&lt;&gt;"","-",VLOOKUP(P394&amp;Q394&amp;I394&amp;H394,wedstrijden!A:B,2,FALSE)))</f>
        <v>261</v>
      </c>
      <c r="AB394" s="54">
        <f t="shared" ca="1" si="94"/>
        <v>0</v>
      </c>
      <c r="AC394" s="54">
        <f t="shared" si="95"/>
        <v>1</v>
      </c>
      <c r="AD394" s="54">
        <f t="shared" si="96"/>
        <v>1</v>
      </c>
      <c r="AE394" s="54">
        <f t="shared" si="97"/>
        <v>0</v>
      </c>
      <c r="AF394" s="54">
        <f t="shared" si="98"/>
        <v>1</v>
      </c>
      <c r="AG394" s="54">
        <f t="shared" si="99"/>
        <v>0</v>
      </c>
      <c r="AH394" s="54">
        <f t="shared" si="100"/>
        <v>0</v>
      </c>
      <c r="AI394" s="54">
        <f t="shared" si="101"/>
        <v>0</v>
      </c>
      <c r="AJ394" s="54">
        <f t="shared" si="102"/>
        <v>0</v>
      </c>
      <c r="AK394" s="54">
        <f t="shared" ca="1" si="103"/>
        <v>0</v>
      </c>
      <c r="AL394" s="1" t="str">
        <f>VLOOKUP(D394,schermers!C:T,16,FALSE)</f>
        <v>XXX</v>
      </c>
    </row>
    <row r="395" spans="1:38" x14ac:dyDescent="0.2">
      <c r="A395" s="54">
        <f t="shared" si="104"/>
        <v>393</v>
      </c>
      <c r="B395" s="54">
        <f t="shared" si="90"/>
        <v>285</v>
      </c>
      <c r="C395" s="54" t="str">
        <f t="shared" ca="1" si="91"/>
        <v/>
      </c>
      <c r="D395" s="54">
        <f>VLOOKUP(F395&amp;G395,schermers!B:C,2,FALSE)</f>
        <v>109235</v>
      </c>
      <c r="E395" s="54">
        <f>VLOOKUP(P395&amp;Q395&amp;I395&amp;H395,wedstrijden!A:B,2,FALSE)</f>
        <v>168</v>
      </c>
      <c r="F395" s="41" t="s">
        <v>986</v>
      </c>
      <c r="G395" s="41" t="s">
        <v>987</v>
      </c>
      <c r="H395" s="41" t="s">
        <v>497</v>
      </c>
      <c r="I395" s="41" t="s">
        <v>936</v>
      </c>
      <c r="J395" s="63" t="s">
        <v>848</v>
      </c>
      <c r="K395" s="16">
        <v>43369</v>
      </c>
      <c r="L395" s="8">
        <v>43408</v>
      </c>
      <c r="O395" s="54">
        <f>VLOOKUP(D395&amp;R395,Ranglijst!D:E,2,FALSE)</f>
        <v>1611</v>
      </c>
      <c r="P395" s="1" t="str">
        <f>VLOOKUP($D395,schermers!$C:$O,5,FALSE)</f>
        <v>Dames</v>
      </c>
      <c r="Q395" s="1" t="str">
        <f>VLOOKUP($D395,schermers!$C:$O,6,FALSE)</f>
        <v>Degen</v>
      </c>
      <c r="R395" s="1" t="str">
        <f>VLOOKUP(P395,lookups!A:B,2,FALSE)&amp;VLOOKUP(aanmeldingen!Q395,lookups!D:E,2,FALSE)&amp;VLOOKUP(I395,lookups!G:H,2,FALSE)</f>
        <v>DDS</v>
      </c>
      <c r="S395" s="1" t="str">
        <f>VLOOKUP(E395,wedstrijden!B:G,6,FALSE)</f>
        <v>AUT</v>
      </c>
      <c r="T395" s="1" t="str">
        <f>VLOOKUP($D395,schermers!$C:$O,8,FALSE)</f>
        <v>QUI</v>
      </c>
      <c r="U395" s="1" t="str">
        <f>IFERROR(VLOOKUP($D395,schermers!$C:$O,13,FALSE),"-")</f>
        <v>FIE16011994005</v>
      </c>
      <c r="V395" s="15">
        <f>IFERROR(VLOOKUP(E395,wedstrijden!B:H,7,FALSE),0)</f>
        <v>43435</v>
      </c>
      <c r="W395" s="15">
        <f>IFERROR(VLOOKUP(E395,wedstrijden!B:I,8,FALSE),0)</f>
        <v>43436</v>
      </c>
      <c r="X395" s="94">
        <f>IF(ISERROR(VLOOKUP(I395,lookups!G:I,3,FALSE)),0,IF(VLOOKUP(I395,lookups!G:I,3,FALSE)=0,0,VLOOKUP(I395,lookups!G:I,3,FALSE)))</f>
        <v>0</v>
      </c>
      <c r="Y395" s="54">
        <f t="shared" ca="1" si="92"/>
        <v>999999999</v>
      </c>
      <c r="Z395" s="54">
        <f t="shared" si="93"/>
        <v>168109235</v>
      </c>
      <c r="AA395" s="54">
        <f>IF(LEFT(J395,2)&lt;&gt;"ok","-",IF(M395&lt;&gt;"","-",VLOOKUP(P395&amp;Q395&amp;I395&amp;H395,wedstrijden!A:B,2,FALSE)))</f>
        <v>168</v>
      </c>
      <c r="AB395" s="54">
        <f t="shared" ca="1" si="94"/>
        <v>0</v>
      </c>
      <c r="AC395" s="54">
        <f t="shared" si="95"/>
        <v>1</v>
      </c>
      <c r="AD395" s="54">
        <f t="shared" si="96"/>
        <v>1</v>
      </c>
      <c r="AE395" s="54">
        <f t="shared" si="97"/>
        <v>0</v>
      </c>
      <c r="AF395" s="54">
        <f t="shared" si="98"/>
        <v>1</v>
      </c>
      <c r="AG395" s="54">
        <f t="shared" si="99"/>
        <v>1</v>
      </c>
      <c r="AH395" s="54">
        <f t="shared" si="100"/>
        <v>1</v>
      </c>
      <c r="AI395" s="54">
        <f t="shared" si="101"/>
        <v>1</v>
      </c>
      <c r="AJ395" s="54">
        <f t="shared" si="102"/>
        <v>1</v>
      </c>
      <c r="AK395" s="54">
        <f t="shared" ca="1" si="103"/>
        <v>1</v>
      </c>
      <c r="AL395" s="1" t="str">
        <f>VLOOKUP(D395,schermers!C:T,16,FALSE)</f>
        <v>XXX</v>
      </c>
    </row>
    <row r="396" spans="1:38" x14ac:dyDescent="0.2">
      <c r="A396" s="54">
        <f t="shared" si="104"/>
        <v>394</v>
      </c>
      <c r="B396" s="54" t="str">
        <f t="shared" si="90"/>
        <v/>
      </c>
      <c r="C396" s="54" t="str">
        <f t="shared" si="91"/>
        <v/>
      </c>
      <c r="D396" s="54">
        <f>VLOOKUP(F396&amp;G396,schermers!B:C,2,FALSE)</f>
        <v>109292</v>
      </c>
      <c r="E396" s="54">
        <f>VLOOKUP(P396&amp;Q396&amp;I396&amp;H396,wedstrijden!A:B,2,FALSE)</f>
        <v>170</v>
      </c>
      <c r="F396" s="41" t="s">
        <v>2266</v>
      </c>
      <c r="G396" s="41" t="s">
        <v>333</v>
      </c>
      <c r="H396" s="41" t="s">
        <v>497</v>
      </c>
      <c r="I396" s="41" t="s">
        <v>936</v>
      </c>
      <c r="J396" s="63" t="s">
        <v>2810</v>
      </c>
      <c r="K396" s="16">
        <v>43369</v>
      </c>
      <c r="M396" s="8">
        <v>43369</v>
      </c>
      <c r="O396" s="54">
        <f>VLOOKUP(D396&amp;R396,Ranglijst!D:E,2,FALSE)</f>
        <v>453</v>
      </c>
      <c r="P396" s="1" t="str">
        <f>VLOOKUP($D396,schermers!$C:$O,5,FALSE)</f>
        <v>Heren</v>
      </c>
      <c r="Q396" s="1" t="str">
        <f>VLOOKUP($D396,schermers!$C:$O,6,FALSE)</f>
        <v>Degen</v>
      </c>
      <c r="R396" s="1" t="str">
        <f>VLOOKUP(P396,lookups!A:B,2,FALSE)&amp;VLOOKUP(aanmeldingen!Q396,lookups!D:E,2,FALSE)&amp;VLOOKUP(I396,lookups!G:H,2,FALSE)</f>
        <v>HDS</v>
      </c>
      <c r="S396" s="1" t="str">
        <f>VLOOKUP(E396,wedstrijden!B:G,6,FALSE)</f>
        <v>AUT</v>
      </c>
      <c r="T396" s="1" t="str">
        <f>VLOOKUP($D396,schermers!$C:$O,8,FALSE)</f>
        <v>QUI</v>
      </c>
      <c r="U396" s="1" t="str">
        <f>IFERROR(VLOOKUP($D396,schermers!$C:$O,13,FALSE),"-")</f>
        <v>-</v>
      </c>
      <c r="V396" s="15">
        <f>IFERROR(VLOOKUP(E396,wedstrijden!B:H,7,FALSE),0)</f>
        <v>43435</v>
      </c>
      <c r="W396" s="15">
        <f>IFERROR(VLOOKUP(E396,wedstrijden!B:I,8,FALSE),0)</f>
        <v>43436</v>
      </c>
      <c r="X396" s="94">
        <f>IF(ISERROR(VLOOKUP(I396,lookups!G:I,3,FALSE)),0,IF(VLOOKUP(I396,lookups!G:I,3,FALSE)=0,0,VLOOKUP(I396,lookups!G:I,3,FALSE)))</f>
        <v>0</v>
      </c>
      <c r="Y396" s="54">
        <f t="shared" si="92"/>
        <v>999999999</v>
      </c>
      <c r="Z396" s="54">
        <f t="shared" si="93"/>
        <v>999999999</v>
      </c>
      <c r="AA396" s="54" t="str">
        <f>IF(LEFT(J396,2)&lt;&gt;"ok","-",IF(M396&lt;&gt;"","-",VLOOKUP(P396&amp;Q396&amp;I396&amp;H396,wedstrijden!A:B,2,FALSE)))</f>
        <v>-</v>
      </c>
      <c r="AB396" s="54">
        <f t="shared" si="94"/>
        <v>0</v>
      </c>
      <c r="AC396" s="54">
        <f t="shared" si="95"/>
        <v>1</v>
      </c>
      <c r="AD396" s="54">
        <f t="shared" si="96"/>
        <v>0</v>
      </c>
      <c r="AE396" s="54">
        <f t="shared" si="97"/>
        <v>1</v>
      </c>
      <c r="AF396" s="54">
        <f t="shared" si="98"/>
        <v>0</v>
      </c>
      <c r="AG396" s="54">
        <f t="shared" si="99"/>
        <v>0</v>
      </c>
      <c r="AH396" s="54">
        <f t="shared" si="100"/>
        <v>0</v>
      </c>
      <c r="AI396" s="54">
        <f t="shared" si="101"/>
        <v>0</v>
      </c>
      <c r="AJ396" s="54">
        <f t="shared" si="102"/>
        <v>0</v>
      </c>
      <c r="AK396" s="54">
        <f t="shared" ca="1" si="103"/>
        <v>0</v>
      </c>
      <c r="AL396" s="1" t="str">
        <f>VLOOKUP(D396,schermers!C:T,16,FALSE)</f>
        <v>XXX</v>
      </c>
    </row>
    <row r="397" spans="1:38" x14ac:dyDescent="0.2">
      <c r="A397" s="54">
        <f t="shared" si="104"/>
        <v>395</v>
      </c>
      <c r="B397" s="54">
        <f t="shared" si="90"/>
        <v>182</v>
      </c>
      <c r="C397" s="54" t="str">
        <f t="shared" ca="1" si="91"/>
        <v/>
      </c>
      <c r="D397" s="54">
        <f>VLOOKUP(F397&amp;G397,schermers!B:C,2,FALSE)</f>
        <v>114465</v>
      </c>
      <c r="E397" s="54">
        <f>VLOOKUP(P397&amp;Q397&amp;I397&amp;H397,wedstrijden!A:B,2,FALSE)</f>
        <v>105</v>
      </c>
      <c r="F397" s="41" t="s">
        <v>2678</v>
      </c>
      <c r="G397" s="41" t="s">
        <v>695</v>
      </c>
      <c r="H397" s="41" t="s">
        <v>484</v>
      </c>
      <c r="I397" s="41" t="s">
        <v>915</v>
      </c>
      <c r="J397" s="63" t="s">
        <v>848</v>
      </c>
      <c r="K397" s="16">
        <v>43369</v>
      </c>
      <c r="L397" s="8">
        <v>43386</v>
      </c>
      <c r="O397" s="54">
        <f>VLOOKUP(D397&amp;R397,Ranglijst!D:E,2,FALSE)</f>
        <v>1689</v>
      </c>
      <c r="P397" s="1" t="str">
        <f>VLOOKUP($D397,schermers!$C:$O,5,FALSE)</f>
        <v>Heren</v>
      </c>
      <c r="Q397" s="1" t="str">
        <f>VLOOKUP($D397,schermers!$C:$O,6,FALSE)</f>
        <v>Degen</v>
      </c>
      <c r="R397" s="1" t="str">
        <f>VLOOKUP(P397,lookups!A:B,2,FALSE)&amp;VLOOKUP(aanmeldingen!Q397,lookups!D:E,2,FALSE)&amp;VLOOKUP(I397,lookups!G:H,2,FALSE)</f>
        <v>HDC</v>
      </c>
      <c r="S397" s="1" t="str">
        <f>VLOOKUP(E397,wedstrijden!B:G,6,FALSE)</f>
        <v>HUN</v>
      </c>
      <c r="T397" s="1" t="str">
        <f>VLOOKUP($D397,schermers!$C:$O,8,FALSE)</f>
        <v>BG</v>
      </c>
      <c r="U397" s="1" t="str">
        <f>IFERROR(VLOOKUP($D397,schermers!$C:$O,13,FALSE),"-")</f>
        <v>-</v>
      </c>
      <c r="V397" s="15">
        <f>IFERROR(VLOOKUP(E397,wedstrijden!B:H,7,FALSE),0)</f>
        <v>43413</v>
      </c>
      <c r="W397" s="15">
        <f>IFERROR(VLOOKUP(E397,wedstrijden!B:I,8,FALSE),0)</f>
        <v>43415</v>
      </c>
      <c r="X397" s="94">
        <f>IF(ISERROR(VLOOKUP(I397,lookups!G:I,3,FALSE)),0,IF(VLOOKUP(I397,lookups!G:I,3,FALSE)=0,0,VLOOKUP(I397,lookups!G:I,3,FALSE)))</f>
        <v>500</v>
      </c>
      <c r="Y397" s="54">
        <f t="shared" ca="1" si="92"/>
        <v>999999999</v>
      </c>
      <c r="Z397" s="54">
        <f t="shared" si="93"/>
        <v>105114465</v>
      </c>
      <c r="AA397" s="54">
        <f>IF(LEFT(J397,2)&lt;&gt;"ok","-",IF(M397&lt;&gt;"","-",VLOOKUP(P397&amp;Q397&amp;I397&amp;H397,wedstrijden!A:B,2,FALSE)))</f>
        <v>105</v>
      </c>
      <c r="AB397" s="54">
        <f t="shared" ca="1" si="94"/>
        <v>0</v>
      </c>
      <c r="AC397" s="54">
        <f t="shared" si="95"/>
        <v>1</v>
      </c>
      <c r="AD397" s="54">
        <f t="shared" si="96"/>
        <v>1</v>
      </c>
      <c r="AE397" s="54">
        <f t="shared" si="97"/>
        <v>0</v>
      </c>
      <c r="AF397" s="54">
        <f t="shared" si="98"/>
        <v>1</v>
      </c>
      <c r="AG397" s="54">
        <f t="shared" si="99"/>
        <v>1</v>
      </c>
      <c r="AH397" s="54">
        <f t="shared" si="100"/>
        <v>1</v>
      </c>
      <c r="AI397" s="54">
        <f t="shared" si="101"/>
        <v>1</v>
      </c>
      <c r="AJ397" s="54">
        <f t="shared" si="102"/>
        <v>1</v>
      </c>
      <c r="AK397" s="54">
        <f t="shared" ca="1" si="103"/>
        <v>1</v>
      </c>
      <c r="AL397" s="1" t="str">
        <f>VLOOKUP(D397,schermers!C:T,16,FALSE)</f>
        <v>XXX</v>
      </c>
    </row>
    <row r="398" spans="1:38" x14ac:dyDescent="0.2">
      <c r="A398" s="54">
        <f t="shared" si="104"/>
        <v>396</v>
      </c>
      <c r="B398" s="54">
        <f t="shared" si="90"/>
        <v>213</v>
      </c>
      <c r="C398" s="54" t="str">
        <f t="shared" ca="1" si="91"/>
        <v/>
      </c>
      <c r="D398" s="54">
        <f>VLOOKUP(F398&amp;G398,schermers!B:C,2,FALSE)</f>
        <v>114465</v>
      </c>
      <c r="E398" s="54">
        <f>VLOOKUP(P398&amp;Q398&amp;I398&amp;H398,wedstrijden!A:B,2,FALSE)</f>
        <v>138</v>
      </c>
      <c r="F398" s="41" t="s">
        <v>2678</v>
      </c>
      <c r="G398" s="41" t="s">
        <v>695</v>
      </c>
      <c r="H398" s="41" t="s">
        <v>492</v>
      </c>
      <c r="I398" s="41" t="s">
        <v>915</v>
      </c>
      <c r="J398" s="63" t="s">
        <v>848</v>
      </c>
      <c r="K398" s="16">
        <v>43369</v>
      </c>
      <c r="L398" s="8">
        <v>43386</v>
      </c>
      <c r="O398" s="54">
        <f>VLOOKUP(D398&amp;R398,Ranglijst!D:E,2,FALSE)</f>
        <v>1689</v>
      </c>
      <c r="P398" s="1" t="str">
        <f>VLOOKUP($D398,schermers!$C:$O,5,FALSE)</f>
        <v>Heren</v>
      </c>
      <c r="Q398" s="1" t="str">
        <f>VLOOKUP($D398,schermers!$C:$O,6,FALSE)</f>
        <v>Degen</v>
      </c>
      <c r="R398" s="1" t="str">
        <f>VLOOKUP(P398,lookups!A:B,2,FALSE)&amp;VLOOKUP(aanmeldingen!Q398,lookups!D:E,2,FALSE)&amp;VLOOKUP(I398,lookups!G:H,2,FALSE)</f>
        <v>HDC</v>
      </c>
      <c r="S398" s="1" t="str">
        <f>VLOOKUP(E398,wedstrijden!B:G,6,FALSE)</f>
        <v>GER</v>
      </c>
      <c r="T398" s="1" t="str">
        <f>VLOOKUP($D398,schermers!$C:$O,8,FALSE)</f>
        <v>BG</v>
      </c>
      <c r="U398" s="1" t="str">
        <f>IFERROR(VLOOKUP($D398,schermers!$C:$O,13,FALSE),"-")</f>
        <v>-</v>
      </c>
      <c r="V398" s="15">
        <f>IFERROR(VLOOKUP(E398,wedstrijden!B:H,7,FALSE),0)</f>
        <v>43428</v>
      </c>
      <c r="W398" s="15">
        <f>IFERROR(VLOOKUP(E398,wedstrijden!B:I,8,FALSE),0)</f>
        <v>43429</v>
      </c>
      <c r="X398" s="94">
        <f>IF(ISERROR(VLOOKUP(I398,lookups!G:I,3,FALSE)),0,IF(VLOOKUP(I398,lookups!G:I,3,FALSE)=0,0,VLOOKUP(I398,lookups!G:I,3,FALSE)))</f>
        <v>500</v>
      </c>
      <c r="Y398" s="54">
        <f t="shared" ca="1" si="92"/>
        <v>999999999</v>
      </c>
      <c r="Z398" s="54">
        <f t="shared" si="93"/>
        <v>138114465</v>
      </c>
      <c r="AA398" s="54">
        <f>IF(LEFT(J398,2)&lt;&gt;"ok","-",IF(M398&lt;&gt;"","-",VLOOKUP(P398&amp;Q398&amp;I398&amp;H398,wedstrijden!A:B,2,FALSE)))</f>
        <v>138</v>
      </c>
      <c r="AB398" s="54">
        <f t="shared" ca="1" si="94"/>
        <v>0</v>
      </c>
      <c r="AC398" s="54">
        <f t="shared" si="95"/>
        <v>1</v>
      </c>
      <c r="AD398" s="54">
        <f t="shared" si="96"/>
        <v>1</v>
      </c>
      <c r="AE398" s="54">
        <f t="shared" si="97"/>
        <v>0</v>
      </c>
      <c r="AF398" s="54">
        <f t="shared" si="98"/>
        <v>1</v>
      </c>
      <c r="AG398" s="54">
        <f t="shared" si="99"/>
        <v>1</v>
      </c>
      <c r="AH398" s="54">
        <f t="shared" si="100"/>
        <v>1</v>
      </c>
      <c r="AI398" s="54">
        <f t="shared" si="101"/>
        <v>1</v>
      </c>
      <c r="AJ398" s="54">
        <f t="shared" si="102"/>
        <v>1</v>
      </c>
      <c r="AK398" s="54">
        <f t="shared" ca="1" si="103"/>
        <v>1</v>
      </c>
      <c r="AL398" s="1" t="str">
        <f>VLOOKUP(D398,schermers!C:T,16,FALSE)</f>
        <v>XXX</v>
      </c>
    </row>
    <row r="399" spans="1:38" x14ac:dyDescent="0.2">
      <c r="A399" s="54">
        <f t="shared" si="104"/>
        <v>397</v>
      </c>
      <c r="B399" s="54">
        <f t="shared" si="90"/>
        <v>271</v>
      </c>
      <c r="C399" s="54" t="str">
        <f t="shared" ca="1" si="91"/>
        <v/>
      </c>
      <c r="D399" s="54">
        <f>VLOOKUP(F399&amp;G399,schermers!B:C,2,FALSE)</f>
        <v>115200</v>
      </c>
      <c r="E399" s="54">
        <f>VLOOKUP(P399&amp;Q399&amp;I399&amp;H399,wedstrijden!A:B,2,FALSE)</f>
        <v>160</v>
      </c>
      <c r="F399" s="41" t="s">
        <v>1075</v>
      </c>
      <c r="G399" s="41" t="s">
        <v>219</v>
      </c>
      <c r="H399" s="41" t="s">
        <v>2591</v>
      </c>
      <c r="I399" s="41" t="s">
        <v>915</v>
      </c>
      <c r="J399" s="63" t="s">
        <v>848</v>
      </c>
      <c r="K399" s="16">
        <v>43369</v>
      </c>
      <c r="L399" s="8">
        <v>43408</v>
      </c>
      <c r="O399" s="54">
        <f>VLOOKUP(D399&amp;R399,Ranglijst!D:E,2,FALSE)</f>
        <v>1366</v>
      </c>
      <c r="P399" s="1" t="str">
        <f>VLOOKUP($D399,schermers!$C:$O,5,FALSE)</f>
        <v>Heren</v>
      </c>
      <c r="Q399" s="1" t="str">
        <f>VLOOKUP($D399,schermers!$C:$O,6,FALSE)</f>
        <v>Sabel</v>
      </c>
      <c r="R399" s="1" t="str">
        <f>VLOOKUP(P399,lookups!A:B,2,FALSE)&amp;VLOOKUP(aanmeldingen!Q399,lookups!D:E,2,FALSE)&amp;VLOOKUP(I399,lookups!G:H,2,FALSE)</f>
        <v>HSC</v>
      </c>
      <c r="S399" s="1" t="str">
        <f>VLOOKUP(E399,wedstrijden!B:G,6,FALSE)</f>
        <v>GER</v>
      </c>
      <c r="T399" s="1" t="str">
        <f>VLOOKUP($D399,schermers!$C:$O,8,FALSE)</f>
        <v>BG</v>
      </c>
      <c r="U399" s="1" t="str">
        <f>IFERROR(VLOOKUP($D399,schermers!$C:$O,13,FALSE),"-")</f>
        <v>-</v>
      </c>
      <c r="V399" s="15">
        <f>IFERROR(VLOOKUP(E399,wedstrijden!B:H,7,FALSE),0)</f>
        <v>43435</v>
      </c>
      <c r="W399" s="15">
        <f>IFERROR(VLOOKUP(E399,wedstrijden!B:I,8,FALSE),0)</f>
        <v>43436</v>
      </c>
      <c r="X399" s="94">
        <f>IF(ISERROR(VLOOKUP(I399,lookups!G:I,3,FALSE)),0,IF(VLOOKUP(I399,lookups!G:I,3,FALSE)=0,0,VLOOKUP(I399,lookups!G:I,3,FALSE)))</f>
        <v>500</v>
      </c>
      <c r="Y399" s="54">
        <f t="shared" ca="1" si="92"/>
        <v>999999999</v>
      </c>
      <c r="Z399" s="54">
        <f t="shared" si="93"/>
        <v>160115200</v>
      </c>
      <c r="AA399" s="54">
        <f>IF(LEFT(J399,2)&lt;&gt;"ok","-",IF(M399&lt;&gt;"","-",VLOOKUP(P399&amp;Q399&amp;I399&amp;H399,wedstrijden!A:B,2,FALSE)))</f>
        <v>160</v>
      </c>
      <c r="AB399" s="54">
        <f t="shared" ca="1" si="94"/>
        <v>0</v>
      </c>
      <c r="AC399" s="54">
        <f t="shared" si="95"/>
        <v>1</v>
      </c>
      <c r="AD399" s="54">
        <f t="shared" si="96"/>
        <v>1</v>
      </c>
      <c r="AE399" s="54">
        <f t="shared" si="97"/>
        <v>0</v>
      </c>
      <c r="AF399" s="54">
        <f t="shared" si="98"/>
        <v>1</v>
      </c>
      <c r="AG399" s="54">
        <f t="shared" si="99"/>
        <v>1</v>
      </c>
      <c r="AH399" s="54">
        <f t="shared" si="100"/>
        <v>1</v>
      </c>
      <c r="AI399" s="54">
        <f t="shared" si="101"/>
        <v>1</v>
      </c>
      <c r="AJ399" s="54">
        <f t="shared" si="102"/>
        <v>1</v>
      </c>
      <c r="AK399" s="54">
        <f t="shared" ca="1" si="103"/>
        <v>1</v>
      </c>
      <c r="AL399" s="1" t="str">
        <f>VLOOKUP(D399,schermers!C:T,16,FALSE)</f>
        <v>XXX</v>
      </c>
    </row>
    <row r="400" spans="1:38" x14ac:dyDescent="0.2">
      <c r="A400" s="54">
        <f t="shared" si="104"/>
        <v>398</v>
      </c>
      <c r="B400" s="54">
        <f t="shared" si="90"/>
        <v>272</v>
      </c>
      <c r="C400" s="54" t="str">
        <f t="shared" ca="1" si="91"/>
        <v/>
      </c>
      <c r="D400" s="54">
        <f>VLOOKUP(F400&amp;G400,schermers!B:C,2,FALSE)</f>
        <v>117116</v>
      </c>
      <c r="E400" s="54">
        <f>VLOOKUP(P400&amp;Q400&amp;I400&amp;H400,wedstrijden!A:B,2,FALSE)</f>
        <v>160</v>
      </c>
      <c r="F400" s="41" t="s">
        <v>2222</v>
      </c>
      <c r="G400" s="41" t="s">
        <v>646</v>
      </c>
      <c r="H400" s="41" t="s">
        <v>2591</v>
      </c>
      <c r="I400" s="41" t="s">
        <v>915</v>
      </c>
      <c r="J400" s="63" t="s">
        <v>848</v>
      </c>
      <c r="K400" s="16">
        <v>43369</v>
      </c>
      <c r="L400" s="8">
        <v>43408</v>
      </c>
      <c r="O400" s="54">
        <f>VLOOKUP(D400&amp;R400,Ranglijst!D:E,2,FALSE)</f>
        <v>1241</v>
      </c>
      <c r="P400" s="1" t="str">
        <f>VLOOKUP($D400,schermers!$C:$O,5,FALSE)</f>
        <v>Heren</v>
      </c>
      <c r="Q400" s="1" t="str">
        <f>VLOOKUP($D400,schermers!$C:$O,6,FALSE)</f>
        <v>Sabel</v>
      </c>
      <c r="R400" s="1" t="str">
        <f>VLOOKUP(P400,lookups!A:B,2,FALSE)&amp;VLOOKUP(aanmeldingen!Q400,lookups!D:E,2,FALSE)&amp;VLOOKUP(I400,lookups!G:H,2,FALSE)</f>
        <v>HSC</v>
      </c>
      <c r="S400" s="1" t="str">
        <f>VLOOKUP(E400,wedstrijden!B:G,6,FALSE)</f>
        <v>GER</v>
      </c>
      <c r="T400" s="1" t="str">
        <f>VLOOKUP($D400,schermers!$C:$O,8,FALSE)</f>
        <v>BG</v>
      </c>
      <c r="U400" s="1" t="str">
        <f>IFERROR(VLOOKUP($D400,schermers!$C:$O,13,FALSE),"-")</f>
        <v>-</v>
      </c>
      <c r="V400" s="15">
        <f>IFERROR(VLOOKUP(E400,wedstrijden!B:H,7,FALSE),0)</f>
        <v>43435</v>
      </c>
      <c r="W400" s="15">
        <f>IFERROR(VLOOKUP(E400,wedstrijden!B:I,8,FALSE),0)</f>
        <v>43436</v>
      </c>
      <c r="X400" s="94">
        <f>IF(ISERROR(VLOOKUP(I400,lookups!G:I,3,FALSE)),0,IF(VLOOKUP(I400,lookups!G:I,3,FALSE)=0,0,VLOOKUP(I400,lookups!G:I,3,FALSE)))</f>
        <v>500</v>
      </c>
      <c r="Y400" s="54">
        <f t="shared" ca="1" si="92"/>
        <v>999999999</v>
      </c>
      <c r="Z400" s="54">
        <f t="shared" si="93"/>
        <v>160117116</v>
      </c>
      <c r="AA400" s="54">
        <f>IF(LEFT(J400,2)&lt;&gt;"ok","-",IF(M400&lt;&gt;"","-",VLOOKUP(P400&amp;Q400&amp;I400&amp;H400,wedstrijden!A:B,2,FALSE)))</f>
        <v>160</v>
      </c>
      <c r="AB400" s="54">
        <f t="shared" ca="1" si="94"/>
        <v>0</v>
      </c>
      <c r="AC400" s="54">
        <f t="shared" si="95"/>
        <v>1</v>
      </c>
      <c r="AD400" s="54">
        <f t="shared" si="96"/>
        <v>1</v>
      </c>
      <c r="AE400" s="54">
        <f t="shared" si="97"/>
        <v>0</v>
      </c>
      <c r="AF400" s="54">
        <f t="shared" si="98"/>
        <v>1</v>
      </c>
      <c r="AG400" s="54">
        <f t="shared" si="99"/>
        <v>1</v>
      </c>
      <c r="AH400" s="54">
        <f t="shared" si="100"/>
        <v>1</v>
      </c>
      <c r="AI400" s="54">
        <f t="shared" si="101"/>
        <v>1</v>
      </c>
      <c r="AJ400" s="54">
        <f t="shared" si="102"/>
        <v>1</v>
      </c>
      <c r="AK400" s="54">
        <f t="shared" ca="1" si="103"/>
        <v>1</v>
      </c>
      <c r="AL400" s="1" t="str">
        <f>VLOOKUP(D400,schermers!C:T,16,FALSE)</f>
        <v>XXX</v>
      </c>
    </row>
    <row r="401" spans="1:38" x14ac:dyDescent="0.2">
      <c r="A401" s="54">
        <f t="shared" si="104"/>
        <v>399</v>
      </c>
      <c r="B401" s="54">
        <f t="shared" si="90"/>
        <v>384</v>
      </c>
      <c r="C401" s="54" t="str">
        <f t="shared" ca="1" si="91"/>
        <v/>
      </c>
      <c r="D401" s="54">
        <f>VLOOKUP(F401&amp;G401,schermers!B:C,2,FALSE)</f>
        <v>115200</v>
      </c>
      <c r="E401" s="54">
        <f>VLOOKUP(P401&amp;Q401&amp;I401&amp;H401,wedstrijden!A:B,2,FALSE)</f>
        <v>213</v>
      </c>
      <c r="F401" s="41" t="s">
        <v>1075</v>
      </c>
      <c r="G401" s="41" t="s">
        <v>219</v>
      </c>
      <c r="H401" s="41" t="s">
        <v>2592</v>
      </c>
      <c r="I401" s="41" t="s">
        <v>915</v>
      </c>
      <c r="J401" s="63" t="s">
        <v>848</v>
      </c>
      <c r="K401" s="16">
        <v>43369</v>
      </c>
      <c r="L401" s="8">
        <v>43440</v>
      </c>
      <c r="O401" s="54">
        <f>VLOOKUP(D401&amp;R401,Ranglijst!D:E,2,FALSE)</f>
        <v>1366</v>
      </c>
      <c r="P401" s="1" t="str">
        <f>VLOOKUP($D401,schermers!$C:$O,5,FALSE)</f>
        <v>Heren</v>
      </c>
      <c r="Q401" s="1" t="str">
        <f>VLOOKUP($D401,schermers!$C:$O,6,FALSE)</f>
        <v>Sabel</v>
      </c>
      <c r="R401" s="1" t="str">
        <f>VLOOKUP(P401,lookups!A:B,2,FALSE)&amp;VLOOKUP(aanmeldingen!Q401,lookups!D:E,2,FALSE)&amp;VLOOKUP(I401,lookups!G:H,2,FALSE)</f>
        <v>HSC</v>
      </c>
      <c r="S401" s="1" t="str">
        <f>VLOOKUP(E401,wedstrijden!B:G,6,FALSE)</f>
        <v>FRA</v>
      </c>
      <c r="T401" s="1" t="str">
        <f>VLOOKUP($D401,schermers!$C:$O,8,FALSE)</f>
        <v>BG</v>
      </c>
      <c r="U401" s="1" t="str">
        <f>IFERROR(VLOOKUP($D401,schermers!$C:$O,13,FALSE),"-")</f>
        <v>-</v>
      </c>
      <c r="V401" s="15">
        <f>IFERROR(VLOOKUP(E401,wedstrijden!B:H,7,FALSE),0)</f>
        <v>43477</v>
      </c>
      <c r="W401" s="15">
        <f>IFERROR(VLOOKUP(E401,wedstrijden!B:I,8,FALSE),0)</f>
        <v>43478</v>
      </c>
      <c r="X401" s="94">
        <f>IF(ISERROR(VLOOKUP(I401,lookups!G:I,3,FALSE)),0,IF(VLOOKUP(I401,lookups!G:I,3,FALSE)=0,0,VLOOKUP(I401,lookups!G:I,3,FALSE)))</f>
        <v>500</v>
      </c>
      <c r="Y401" s="54">
        <f t="shared" ca="1" si="92"/>
        <v>999999999</v>
      </c>
      <c r="Z401" s="54">
        <f t="shared" si="93"/>
        <v>213115200</v>
      </c>
      <c r="AA401" s="54">
        <f>IF(LEFT(J401,2)&lt;&gt;"ok","-",IF(M401&lt;&gt;"","-",VLOOKUP(P401&amp;Q401&amp;I401&amp;H401,wedstrijden!A:B,2,FALSE)))</f>
        <v>213</v>
      </c>
      <c r="AB401" s="54">
        <f t="shared" ca="1" si="94"/>
        <v>0</v>
      </c>
      <c r="AC401" s="54">
        <f t="shared" si="95"/>
        <v>1</v>
      </c>
      <c r="AD401" s="54">
        <f t="shared" si="96"/>
        <v>1</v>
      </c>
      <c r="AE401" s="54">
        <f t="shared" si="97"/>
        <v>0</v>
      </c>
      <c r="AF401" s="54">
        <f t="shared" si="98"/>
        <v>1</v>
      </c>
      <c r="AG401" s="54">
        <f t="shared" si="99"/>
        <v>1</v>
      </c>
      <c r="AH401" s="54">
        <f t="shared" si="100"/>
        <v>1</v>
      </c>
      <c r="AI401" s="54">
        <f t="shared" si="101"/>
        <v>1</v>
      </c>
      <c r="AJ401" s="54">
        <f t="shared" si="102"/>
        <v>1</v>
      </c>
      <c r="AK401" s="54">
        <f t="shared" ca="1" si="103"/>
        <v>1</v>
      </c>
      <c r="AL401" s="1" t="str">
        <f>VLOOKUP(D401,schermers!C:T,16,FALSE)</f>
        <v>XXX</v>
      </c>
    </row>
    <row r="402" spans="1:38" x14ac:dyDescent="0.2">
      <c r="A402" s="54">
        <f t="shared" si="104"/>
        <v>400</v>
      </c>
      <c r="B402" s="54">
        <f t="shared" si="90"/>
        <v>385</v>
      </c>
      <c r="C402" s="54" t="str">
        <f t="shared" ca="1" si="91"/>
        <v/>
      </c>
      <c r="D402" s="54">
        <f>VLOOKUP(F402&amp;G402,schermers!B:C,2,FALSE)</f>
        <v>117116</v>
      </c>
      <c r="E402" s="54">
        <f>VLOOKUP(P402&amp;Q402&amp;I402&amp;H402,wedstrijden!A:B,2,FALSE)</f>
        <v>213</v>
      </c>
      <c r="F402" s="41" t="s">
        <v>2222</v>
      </c>
      <c r="G402" s="41" t="s">
        <v>646</v>
      </c>
      <c r="H402" s="41" t="s">
        <v>2592</v>
      </c>
      <c r="I402" s="41" t="s">
        <v>915</v>
      </c>
      <c r="J402" s="63" t="s">
        <v>848</v>
      </c>
      <c r="K402" s="16">
        <v>43369</v>
      </c>
      <c r="L402" s="8">
        <v>43440</v>
      </c>
      <c r="O402" s="54">
        <f>VLOOKUP(D402&amp;R402,Ranglijst!D:E,2,FALSE)</f>
        <v>1241</v>
      </c>
      <c r="P402" s="1" t="str">
        <f>VLOOKUP($D402,schermers!$C:$O,5,FALSE)</f>
        <v>Heren</v>
      </c>
      <c r="Q402" s="1" t="str">
        <f>VLOOKUP($D402,schermers!$C:$O,6,FALSE)</f>
        <v>Sabel</v>
      </c>
      <c r="R402" s="1" t="str">
        <f>VLOOKUP(P402,lookups!A:B,2,FALSE)&amp;VLOOKUP(aanmeldingen!Q402,lookups!D:E,2,FALSE)&amp;VLOOKUP(I402,lookups!G:H,2,FALSE)</f>
        <v>HSC</v>
      </c>
      <c r="S402" s="1" t="str">
        <f>VLOOKUP(E402,wedstrijden!B:G,6,FALSE)</f>
        <v>FRA</v>
      </c>
      <c r="T402" s="1" t="str">
        <f>VLOOKUP($D402,schermers!$C:$O,8,FALSE)</f>
        <v>BG</v>
      </c>
      <c r="U402" s="1" t="str">
        <f>IFERROR(VLOOKUP($D402,schermers!$C:$O,13,FALSE),"-")</f>
        <v>-</v>
      </c>
      <c r="V402" s="15">
        <f>IFERROR(VLOOKUP(E402,wedstrijden!B:H,7,FALSE),0)</f>
        <v>43477</v>
      </c>
      <c r="W402" s="15">
        <f>IFERROR(VLOOKUP(E402,wedstrijden!B:I,8,FALSE),0)</f>
        <v>43478</v>
      </c>
      <c r="X402" s="94">
        <f>IF(ISERROR(VLOOKUP(I402,lookups!G:I,3,FALSE)),0,IF(VLOOKUP(I402,lookups!G:I,3,FALSE)=0,0,VLOOKUP(I402,lookups!G:I,3,FALSE)))</f>
        <v>500</v>
      </c>
      <c r="Y402" s="54">
        <f t="shared" ca="1" si="92"/>
        <v>999999999</v>
      </c>
      <c r="Z402" s="54">
        <f t="shared" si="93"/>
        <v>213117116</v>
      </c>
      <c r="AA402" s="54">
        <f>IF(LEFT(J402,2)&lt;&gt;"ok","-",IF(M402&lt;&gt;"","-",VLOOKUP(P402&amp;Q402&amp;I402&amp;H402,wedstrijden!A:B,2,FALSE)))</f>
        <v>213</v>
      </c>
      <c r="AB402" s="54">
        <f t="shared" ca="1" si="94"/>
        <v>0</v>
      </c>
      <c r="AC402" s="54">
        <f t="shared" si="95"/>
        <v>1</v>
      </c>
      <c r="AD402" s="54">
        <f t="shared" si="96"/>
        <v>1</v>
      </c>
      <c r="AE402" s="54">
        <f t="shared" si="97"/>
        <v>0</v>
      </c>
      <c r="AF402" s="54">
        <f t="shared" si="98"/>
        <v>1</v>
      </c>
      <c r="AG402" s="54">
        <f t="shared" si="99"/>
        <v>1</v>
      </c>
      <c r="AH402" s="54">
        <f t="shared" si="100"/>
        <v>1</v>
      </c>
      <c r="AI402" s="54">
        <f t="shared" si="101"/>
        <v>1</v>
      </c>
      <c r="AJ402" s="54">
        <f t="shared" si="102"/>
        <v>1</v>
      </c>
      <c r="AK402" s="54">
        <f t="shared" ca="1" si="103"/>
        <v>1</v>
      </c>
      <c r="AL402" s="1" t="str">
        <f>VLOOKUP(D402,schermers!C:T,16,FALSE)</f>
        <v>XXX</v>
      </c>
    </row>
    <row r="403" spans="1:38" x14ac:dyDescent="0.2">
      <c r="A403" s="54">
        <f t="shared" si="104"/>
        <v>401</v>
      </c>
      <c r="B403" s="54">
        <f t="shared" si="90"/>
        <v>434</v>
      </c>
      <c r="C403" s="54" t="str">
        <f t="shared" ca="1" si="91"/>
        <v/>
      </c>
      <c r="D403" s="54">
        <f>VLOOKUP(F403&amp;G403,schermers!B:C,2,FALSE)</f>
        <v>115200</v>
      </c>
      <c r="E403" s="54">
        <f>VLOOKUP(P403&amp;Q403&amp;I403&amp;H403,wedstrijden!A:B,2,FALSE)</f>
        <v>243</v>
      </c>
      <c r="F403" s="41" t="s">
        <v>1075</v>
      </c>
      <c r="G403" s="41" t="s">
        <v>219</v>
      </c>
      <c r="H403" s="41" t="s">
        <v>497</v>
      </c>
      <c r="I403" s="41" t="s">
        <v>915</v>
      </c>
      <c r="J403" s="63" t="s">
        <v>848</v>
      </c>
      <c r="K403" s="16">
        <v>43369</v>
      </c>
      <c r="L403" s="8">
        <v>43440</v>
      </c>
      <c r="O403" s="54">
        <f>VLOOKUP(D403&amp;R403,Ranglijst!D:E,2,FALSE)</f>
        <v>1366</v>
      </c>
      <c r="P403" s="1" t="str">
        <f>VLOOKUP($D403,schermers!$C:$O,5,FALSE)</f>
        <v>Heren</v>
      </c>
      <c r="Q403" s="1" t="str">
        <f>VLOOKUP($D403,schermers!$C:$O,6,FALSE)</f>
        <v>Sabel</v>
      </c>
      <c r="R403" s="1" t="str">
        <f>VLOOKUP(P403,lookups!A:B,2,FALSE)&amp;VLOOKUP(aanmeldingen!Q403,lookups!D:E,2,FALSE)&amp;VLOOKUP(I403,lookups!G:H,2,FALSE)</f>
        <v>HSC</v>
      </c>
      <c r="S403" s="1" t="str">
        <f>VLOOKUP(E403,wedstrijden!B:G,6,FALSE)</f>
        <v>AUT</v>
      </c>
      <c r="T403" s="1" t="str">
        <f>VLOOKUP($D403,schermers!$C:$O,8,FALSE)</f>
        <v>BG</v>
      </c>
      <c r="U403" s="1" t="str">
        <f>IFERROR(VLOOKUP($D403,schermers!$C:$O,13,FALSE),"-")</f>
        <v>-</v>
      </c>
      <c r="V403" s="15">
        <f>IFERROR(VLOOKUP(E403,wedstrijden!B:H,7,FALSE),0)</f>
        <v>43491</v>
      </c>
      <c r="W403" s="15">
        <f>IFERROR(VLOOKUP(E403,wedstrijden!B:I,8,FALSE),0)</f>
        <v>43492</v>
      </c>
      <c r="X403" s="94">
        <f>IF(ISERROR(VLOOKUP(I403,lookups!G:I,3,FALSE)),0,IF(VLOOKUP(I403,lookups!G:I,3,FALSE)=0,0,VLOOKUP(I403,lookups!G:I,3,FALSE)))</f>
        <v>500</v>
      </c>
      <c r="Y403" s="54">
        <f t="shared" ca="1" si="92"/>
        <v>999999999</v>
      </c>
      <c r="Z403" s="54">
        <f t="shared" si="93"/>
        <v>243115200</v>
      </c>
      <c r="AA403" s="54">
        <f>IF(LEFT(J403,2)&lt;&gt;"ok","-",IF(M403&lt;&gt;"","-",VLOOKUP(P403&amp;Q403&amp;I403&amp;H403,wedstrijden!A:B,2,FALSE)))</f>
        <v>243</v>
      </c>
      <c r="AB403" s="54">
        <f t="shared" ca="1" si="94"/>
        <v>0</v>
      </c>
      <c r="AC403" s="54">
        <f t="shared" si="95"/>
        <v>1</v>
      </c>
      <c r="AD403" s="54">
        <f t="shared" si="96"/>
        <v>1</v>
      </c>
      <c r="AE403" s="54">
        <f t="shared" si="97"/>
        <v>0</v>
      </c>
      <c r="AF403" s="54">
        <f t="shared" si="98"/>
        <v>1</v>
      </c>
      <c r="AG403" s="54">
        <f t="shared" si="99"/>
        <v>1</v>
      </c>
      <c r="AH403" s="54">
        <f t="shared" si="100"/>
        <v>1</v>
      </c>
      <c r="AI403" s="54">
        <f t="shared" si="101"/>
        <v>1</v>
      </c>
      <c r="AJ403" s="54">
        <f t="shared" si="102"/>
        <v>1</v>
      </c>
      <c r="AK403" s="54">
        <f t="shared" ca="1" si="103"/>
        <v>1</v>
      </c>
      <c r="AL403" s="1" t="str">
        <f>VLOOKUP(D403,schermers!C:T,16,FALSE)</f>
        <v>XXX</v>
      </c>
    </row>
    <row r="404" spans="1:38" x14ac:dyDescent="0.2">
      <c r="A404" s="54">
        <f t="shared" si="104"/>
        <v>402</v>
      </c>
      <c r="B404" s="54">
        <f t="shared" si="90"/>
        <v>435</v>
      </c>
      <c r="C404" s="54" t="str">
        <f t="shared" ca="1" si="91"/>
        <v/>
      </c>
      <c r="D404" s="54">
        <f>VLOOKUP(F404&amp;G404,schermers!B:C,2,FALSE)</f>
        <v>117116</v>
      </c>
      <c r="E404" s="54">
        <f>VLOOKUP(P404&amp;Q404&amp;I404&amp;H404,wedstrijden!A:B,2,FALSE)</f>
        <v>243</v>
      </c>
      <c r="F404" s="41" t="s">
        <v>2222</v>
      </c>
      <c r="G404" s="41" t="s">
        <v>646</v>
      </c>
      <c r="H404" s="41" t="s">
        <v>497</v>
      </c>
      <c r="I404" s="41" t="s">
        <v>915</v>
      </c>
      <c r="J404" s="63" t="s">
        <v>848</v>
      </c>
      <c r="K404" s="16">
        <v>43369</v>
      </c>
      <c r="L404" s="8">
        <v>43440</v>
      </c>
      <c r="O404" s="54">
        <f>VLOOKUP(D404&amp;R404,Ranglijst!D:E,2,FALSE)</f>
        <v>1241</v>
      </c>
      <c r="P404" s="1" t="str">
        <f>VLOOKUP($D404,schermers!$C:$O,5,FALSE)</f>
        <v>Heren</v>
      </c>
      <c r="Q404" s="1" t="str">
        <f>VLOOKUP($D404,schermers!$C:$O,6,FALSE)</f>
        <v>Sabel</v>
      </c>
      <c r="R404" s="1" t="str">
        <f>VLOOKUP(P404,lookups!A:B,2,FALSE)&amp;VLOOKUP(aanmeldingen!Q404,lookups!D:E,2,FALSE)&amp;VLOOKUP(I404,lookups!G:H,2,FALSE)</f>
        <v>HSC</v>
      </c>
      <c r="S404" s="1" t="str">
        <f>VLOOKUP(E404,wedstrijden!B:G,6,FALSE)</f>
        <v>AUT</v>
      </c>
      <c r="T404" s="1" t="str">
        <f>VLOOKUP($D404,schermers!$C:$O,8,FALSE)</f>
        <v>BG</v>
      </c>
      <c r="U404" s="1" t="str">
        <f>IFERROR(VLOOKUP($D404,schermers!$C:$O,13,FALSE),"-")</f>
        <v>-</v>
      </c>
      <c r="V404" s="15">
        <f>IFERROR(VLOOKUP(E404,wedstrijden!B:H,7,FALSE),0)</f>
        <v>43491</v>
      </c>
      <c r="W404" s="15">
        <f>IFERROR(VLOOKUP(E404,wedstrijden!B:I,8,FALSE),0)</f>
        <v>43492</v>
      </c>
      <c r="X404" s="94">
        <f>IF(ISERROR(VLOOKUP(I404,lookups!G:I,3,FALSE)),0,IF(VLOOKUP(I404,lookups!G:I,3,FALSE)=0,0,VLOOKUP(I404,lookups!G:I,3,FALSE)))</f>
        <v>500</v>
      </c>
      <c r="Y404" s="54">
        <f t="shared" ca="1" si="92"/>
        <v>999999999</v>
      </c>
      <c r="Z404" s="54">
        <f t="shared" si="93"/>
        <v>243117116</v>
      </c>
      <c r="AA404" s="54">
        <f>IF(LEFT(J404,2)&lt;&gt;"ok","-",IF(M404&lt;&gt;"","-",VLOOKUP(P404&amp;Q404&amp;I404&amp;H404,wedstrijden!A:B,2,FALSE)))</f>
        <v>243</v>
      </c>
      <c r="AB404" s="54">
        <f t="shared" ca="1" si="94"/>
        <v>0</v>
      </c>
      <c r="AC404" s="54">
        <f t="shared" si="95"/>
        <v>1</v>
      </c>
      <c r="AD404" s="54">
        <f t="shared" si="96"/>
        <v>1</v>
      </c>
      <c r="AE404" s="54">
        <f t="shared" si="97"/>
        <v>0</v>
      </c>
      <c r="AF404" s="54">
        <f t="shared" si="98"/>
        <v>1</v>
      </c>
      <c r="AG404" s="54">
        <f t="shared" si="99"/>
        <v>1</v>
      </c>
      <c r="AH404" s="54">
        <f t="shared" si="100"/>
        <v>1</v>
      </c>
      <c r="AI404" s="54">
        <f t="shared" si="101"/>
        <v>1</v>
      </c>
      <c r="AJ404" s="54">
        <f t="shared" si="102"/>
        <v>1</v>
      </c>
      <c r="AK404" s="54">
        <f t="shared" ca="1" si="103"/>
        <v>1</v>
      </c>
      <c r="AL404" s="1" t="str">
        <f>VLOOKUP(D404,schermers!C:T,16,FALSE)</f>
        <v>XXX</v>
      </c>
    </row>
    <row r="405" spans="1:38" x14ac:dyDescent="0.2">
      <c r="A405" s="54">
        <f t="shared" si="104"/>
        <v>403</v>
      </c>
      <c r="B405" s="54" t="str">
        <f t="shared" si="90"/>
        <v/>
      </c>
      <c r="C405" s="54" t="str">
        <f t="shared" si="91"/>
        <v/>
      </c>
      <c r="D405" s="54">
        <f>VLOOKUP(F405&amp;G405,schermers!B:C,2,FALSE)</f>
        <v>115962</v>
      </c>
      <c r="E405" s="54">
        <f>VLOOKUP(P405&amp;Q405&amp;I405&amp;H405,wedstrijden!A:B,2,FALSE)</f>
        <v>138</v>
      </c>
      <c r="F405" s="41" t="s">
        <v>2760</v>
      </c>
      <c r="G405" s="41" t="s">
        <v>2761</v>
      </c>
      <c r="H405" s="41" t="s">
        <v>492</v>
      </c>
      <c r="I405" s="41" t="s">
        <v>915</v>
      </c>
      <c r="J405" s="63" t="s">
        <v>2762</v>
      </c>
      <c r="K405" s="16">
        <v>43370</v>
      </c>
      <c r="O405" s="54">
        <f>VLOOKUP(D405&amp;R405,Ranglijst!D:E,2,FALSE)</f>
        <v>126</v>
      </c>
      <c r="P405" s="1" t="str">
        <f>VLOOKUP($D405,schermers!$C:$O,5,FALSE)</f>
        <v>Heren</v>
      </c>
      <c r="Q405" s="1" t="str">
        <f>VLOOKUP($D405,schermers!$C:$O,6,FALSE)</f>
        <v>Degen</v>
      </c>
      <c r="R405" s="1" t="str">
        <f>VLOOKUP(P405,lookups!A:B,2,FALSE)&amp;VLOOKUP(aanmeldingen!Q405,lookups!D:E,2,FALSE)&amp;VLOOKUP(I405,lookups!G:H,2,FALSE)</f>
        <v>HDC</v>
      </c>
      <c r="S405" s="1" t="str">
        <f>VLOOKUP(E405,wedstrijden!B:G,6,FALSE)</f>
        <v>GER</v>
      </c>
      <c r="T405" s="1" t="str">
        <f>VLOOKUP($D405,schermers!$C:$O,8,FALSE)</f>
        <v>DBO</v>
      </c>
      <c r="U405" s="1" t="str">
        <f>IFERROR(VLOOKUP($D405,schermers!$C:$O,13,FALSE),"-")</f>
        <v>-</v>
      </c>
      <c r="V405" s="15">
        <f>IFERROR(VLOOKUP(E405,wedstrijden!B:H,7,FALSE),0)</f>
        <v>43428</v>
      </c>
      <c r="W405" s="15">
        <f>IFERROR(VLOOKUP(E405,wedstrijden!B:I,8,FALSE),0)</f>
        <v>43429</v>
      </c>
      <c r="X405" s="94">
        <f>IF(ISERROR(VLOOKUP(I405,lookups!G:I,3,FALSE)),0,IF(VLOOKUP(I405,lookups!G:I,3,FALSE)=0,0,VLOOKUP(I405,lookups!G:I,3,FALSE)))</f>
        <v>500</v>
      </c>
      <c r="Y405" s="54">
        <f t="shared" si="92"/>
        <v>999999999</v>
      </c>
      <c r="Z405" s="54">
        <f t="shared" si="93"/>
        <v>999999999</v>
      </c>
      <c r="AA405" s="54" t="str">
        <f>IF(LEFT(J405,2)&lt;&gt;"ok","-",IF(M405&lt;&gt;"","-",VLOOKUP(P405&amp;Q405&amp;I405&amp;H405,wedstrijden!A:B,2,FALSE)))</f>
        <v>-</v>
      </c>
      <c r="AB405" s="54">
        <f t="shared" si="94"/>
        <v>0</v>
      </c>
      <c r="AC405" s="54">
        <f t="shared" si="95"/>
        <v>1</v>
      </c>
      <c r="AD405" s="54">
        <f t="shared" si="96"/>
        <v>0</v>
      </c>
      <c r="AE405" s="54">
        <f t="shared" si="97"/>
        <v>0</v>
      </c>
      <c r="AF405" s="54">
        <f t="shared" si="98"/>
        <v>0</v>
      </c>
      <c r="AG405" s="54">
        <f t="shared" si="99"/>
        <v>0</v>
      </c>
      <c r="AH405" s="54">
        <f t="shared" si="100"/>
        <v>0</v>
      </c>
      <c r="AI405" s="54">
        <f t="shared" si="101"/>
        <v>0</v>
      </c>
      <c r="AJ405" s="54">
        <f t="shared" si="102"/>
        <v>0</v>
      </c>
      <c r="AK405" s="54">
        <f t="shared" ca="1" si="103"/>
        <v>0</v>
      </c>
      <c r="AL405" s="1" t="str">
        <f>VLOOKUP(D405,schermers!C:T,16,FALSE)</f>
        <v>XXX</v>
      </c>
    </row>
    <row r="406" spans="1:38" x14ac:dyDescent="0.2">
      <c r="A406" s="54">
        <f t="shared" si="104"/>
        <v>404</v>
      </c>
      <c r="B406" s="54">
        <f t="shared" si="90"/>
        <v>193</v>
      </c>
      <c r="C406" s="54" t="str">
        <f t="shared" ca="1" si="91"/>
        <v/>
      </c>
      <c r="D406" s="54">
        <f>VLOOKUP(F406&amp;G406,schermers!B:C,2,FALSE)</f>
        <v>108306</v>
      </c>
      <c r="E406" s="54">
        <f>VLOOKUP(P406&amp;Q406&amp;I406&amp;H406,wedstrijden!A:B,2,FALSE)</f>
        <v>115</v>
      </c>
      <c r="F406" s="41" t="s">
        <v>1229</v>
      </c>
      <c r="G406" s="41" t="s">
        <v>603</v>
      </c>
      <c r="H406" s="41" t="s">
        <v>492</v>
      </c>
      <c r="I406" s="41" t="s">
        <v>682</v>
      </c>
      <c r="J406" s="63" t="s">
        <v>848</v>
      </c>
      <c r="K406" s="16">
        <v>43371</v>
      </c>
      <c r="L406" s="8">
        <v>43386</v>
      </c>
      <c r="O406" s="54">
        <f>VLOOKUP(D406&amp;R406,Ranglijst!D:E,2,FALSE)</f>
        <v>2279</v>
      </c>
      <c r="P406" s="1" t="str">
        <f>VLOOKUP($D406,schermers!$C:$O,5,FALSE)</f>
        <v>Heren</v>
      </c>
      <c r="Q406" s="1" t="str">
        <f>VLOOKUP($D406,schermers!$C:$O,6,FALSE)</f>
        <v>Floret</v>
      </c>
      <c r="R406" s="1" t="str">
        <f>VLOOKUP(P406,lookups!A:B,2,FALSE)&amp;VLOOKUP(aanmeldingen!Q406,lookups!D:E,2,FALSE)&amp;VLOOKUP(I406,lookups!G:H,2,FALSE)</f>
        <v>HFS</v>
      </c>
      <c r="S406" s="1" t="str">
        <f>VLOOKUP(E406,wedstrijden!B:G,6,FALSE)</f>
        <v>GER</v>
      </c>
      <c r="T406" s="1" t="str">
        <f>VLOOKUP($D406,schermers!$C:$O,8,FALSE)</f>
        <v>AMS</v>
      </c>
      <c r="U406" s="1" t="str">
        <f>IFERROR(VLOOKUP($D406,schermers!$C:$O,13,FALSE),"-")</f>
        <v>FIE21071993003</v>
      </c>
      <c r="V406" s="15">
        <f>IFERROR(VLOOKUP(E406,wedstrijden!B:H,7,FALSE),0)</f>
        <v>43415</v>
      </c>
      <c r="W406" s="15">
        <f>IFERROR(VLOOKUP(E406,wedstrijden!B:I,8,FALSE),0)</f>
        <v>43415</v>
      </c>
      <c r="X406" s="94">
        <f>IF(ISERROR(VLOOKUP(I406,lookups!G:I,3,FALSE)),0,IF(VLOOKUP(I406,lookups!G:I,3,FALSE)=0,0,VLOOKUP(I406,lookups!G:I,3,FALSE)))</f>
        <v>0</v>
      </c>
      <c r="Y406" s="54">
        <f t="shared" ca="1" si="92"/>
        <v>999999999</v>
      </c>
      <c r="Z406" s="54">
        <f t="shared" si="93"/>
        <v>115108306</v>
      </c>
      <c r="AA406" s="54">
        <f>IF(LEFT(J406,2)&lt;&gt;"ok","-",IF(M406&lt;&gt;"","-",VLOOKUP(P406&amp;Q406&amp;I406&amp;H406,wedstrijden!A:B,2,FALSE)))</f>
        <v>115</v>
      </c>
      <c r="AB406" s="54">
        <f t="shared" ca="1" si="94"/>
        <v>0</v>
      </c>
      <c r="AC406" s="54">
        <f t="shared" si="95"/>
        <v>1</v>
      </c>
      <c r="AD406" s="54">
        <f t="shared" si="96"/>
        <v>1</v>
      </c>
      <c r="AE406" s="54">
        <f t="shared" si="97"/>
        <v>0</v>
      </c>
      <c r="AF406" s="54">
        <f t="shared" si="98"/>
        <v>1</v>
      </c>
      <c r="AG406" s="54">
        <f t="shared" si="99"/>
        <v>0</v>
      </c>
      <c r="AH406" s="54">
        <f t="shared" si="100"/>
        <v>0</v>
      </c>
      <c r="AI406" s="54">
        <f t="shared" si="101"/>
        <v>0</v>
      </c>
      <c r="AJ406" s="54">
        <f t="shared" si="102"/>
        <v>0</v>
      </c>
      <c r="AK406" s="54">
        <f t="shared" ca="1" si="103"/>
        <v>0</v>
      </c>
      <c r="AL406" s="1" t="str">
        <f>VLOOKUP(D406,schermers!C:T,16,FALSE)</f>
        <v>XXX</v>
      </c>
    </row>
    <row r="407" spans="1:38" x14ac:dyDescent="0.2">
      <c r="A407" s="54">
        <f t="shared" si="104"/>
        <v>405</v>
      </c>
      <c r="B407" s="54">
        <f t="shared" si="90"/>
        <v>195</v>
      </c>
      <c r="C407" s="54" t="str">
        <f t="shared" ca="1" si="91"/>
        <v/>
      </c>
      <c r="D407" s="54">
        <f>VLOOKUP(F407&amp;G407,schermers!B:C,2,FALSE)</f>
        <v>110792</v>
      </c>
      <c r="E407" s="54">
        <f>VLOOKUP(P407&amp;Q407&amp;I407&amp;H407,wedstrijden!A:B,2,FALSE)</f>
        <v>115</v>
      </c>
      <c r="F407" s="41" t="s">
        <v>932</v>
      </c>
      <c r="G407" s="41" t="s">
        <v>248</v>
      </c>
      <c r="H407" s="41" t="s">
        <v>492</v>
      </c>
      <c r="I407" s="41" t="s">
        <v>682</v>
      </c>
      <c r="J407" s="63" t="s">
        <v>848</v>
      </c>
      <c r="K407" s="16">
        <v>43371</v>
      </c>
      <c r="L407" s="8">
        <v>43386</v>
      </c>
      <c r="O407" s="54">
        <f>VLOOKUP(D407&amp;R407,Ranglijst!D:E,2,FALSE)</f>
        <v>3126</v>
      </c>
      <c r="P407" s="1" t="str">
        <f>VLOOKUP($D407,schermers!$C:$O,5,FALSE)</f>
        <v>Heren</v>
      </c>
      <c r="Q407" s="1" t="str">
        <f>VLOOKUP($D407,schermers!$C:$O,6,FALSE)</f>
        <v>Floret</v>
      </c>
      <c r="R407" s="1" t="str">
        <f>VLOOKUP(P407,lookups!A:B,2,FALSE)&amp;VLOOKUP(aanmeldingen!Q407,lookups!D:E,2,FALSE)&amp;VLOOKUP(I407,lookups!G:H,2,FALSE)</f>
        <v>HFS</v>
      </c>
      <c r="S407" s="1" t="str">
        <f>VLOOKUP(E407,wedstrijden!B:G,6,FALSE)</f>
        <v>GER</v>
      </c>
      <c r="T407" s="1" t="str">
        <f>VLOOKUP($D407,schermers!$C:$O,8,FALSE)</f>
        <v>AMS</v>
      </c>
      <c r="U407" s="1" t="str">
        <f>IFERROR(VLOOKUP($D407,schermers!$C:$O,13,FALSE),"-")</f>
        <v>FIE25112000000</v>
      </c>
      <c r="V407" s="15">
        <f>IFERROR(VLOOKUP(E407,wedstrijden!B:H,7,FALSE),0)</f>
        <v>43415</v>
      </c>
      <c r="W407" s="15">
        <f>IFERROR(VLOOKUP(E407,wedstrijden!B:I,8,FALSE),0)</f>
        <v>43415</v>
      </c>
      <c r="X407" s="94">
        <f>IF(ISERROR(VLOOKUP(I407,lookups!G:I,3,FALSE)),0,IF(VLOOKUP(I407,lookups!G:I,3,FALSE)=0,0,VLOOKUP(I407,lookups!G:I,3,FALSE)))</f>
        <v>0</v>
      </c>
      <c r="Y407" s="54">
        <f t="shared" ca="1" si="92"/>
        <v>999999999</v>
      </c>
      <c r="Z407" s="54">
        <f t="shared" si="93"/>
        <v>115110792</v>
      </c>
      <c r="AA407" s="54">
        <f>IF(LEFT(J407,2)&lt;&gt;"ok","-",IF(M407&lt;&gt;"","-",VLOOKUP(P407&amp;Q407&amp;I407&amp;H407,wedstrijden!A:B,2,FALSE)))</f>
        <v>115</v>
      </c>
      <c r="AB407" s="54">
        <f t="shared" ca="1" si="94"/>
        <v>0</v>
      </c>
      <c r="AC407" s="54">
        <f t="shared" si="95"/>
        <v>1</v>
      </c>
      <c r="AD407" s="54">
        <f t="shared" si="96"/>
        <v>1</v>
      </c>
      <c r="AE407" s="54">
        <f t="shared" si="97"/>
        <v>0</v>
      </c>
      <c r="AF407" s="54">
        <f t="shared" si="98"/>
        <v>1</v>
      </c>
      <c r="AG407" s="54">
        <f t="shared" si="99"/>
        <v>0</v>
      </c>
      <c r="AH407" s="54">
        <f t="shared" si="100"/>
        <v>0</v>
      </c>
      <c r="AI407" s="54">
        <f t="shared" si="101"/>
        <v>0</v>
      </c>
      <c r="AJ407" s="54">
        <f t="shared" si="102"/>
        <v>0</v>
      </c>
      <c r="AK407" s="54">
        <f t="shared" ca="1" si="103"/>
        <v>0</v>
      </c>
      <c r="AL407" s="1" t="str">
        <f>VLOOKUP(D407,schermers!C:T,16,FALSE)</f>
        <v>XXX</v>
      </c>
    </row>
    <row r="408" spans="1:38" x14ac:dyDescent="0.2">
      <c r="A408" s="54">
        <f t="shared" si="104"/>
        <v>406</v>
      </c>
      <c r="B408" s="54">
        <f t="shared" si="90"/>
        <v>196</v>
      </c>
      <c r="C408" s="54" t="str">
        <f t="shared" ca="1" si="91"/>
        <v/>
      </c>
      <c r="D408" s="54">
        <f>VLOOKUP(F408&amp;G408,schermers!B:C,2,FALSE)</f>
        <v>112016</v>
      </c>
      <c r="E408" s="54">
        <f>VLOOKUP(P408&amp;Q408&amp;I408&amp;H408,wedstrijden!A:B,2,FALSE)</f>
        <v>115</v>
      </c>
      <c r="F408" s="41" t="s">
        <v>918</v>
      </c>
      <c r="G408" s="41" t="s">
        <v>837</v>
      </c>
      <c r="H408" s="41" t="s">
        <v>492</v>
      </c>
      <c r="I408" s="41" t="s">
        <v>682</v>
      </c>
      <c r="J408" s="63" t="s">
        <v>848</v>
      </c>
      <c r="K408" s="16">
        <v>43371</v>
      </c>
      <c r="L408" s="8">
        <v>43386</v>
      </c>
      <c r="O408" s="54">
        <f>VLOOKUP(D408&amp;R408,Ranglijst!D:E,2,FALSE)</f>
        <v>1538</v>
      </c>
      <c r="P408" s="1" t="str">
        <f>VLOOKUP($D408,schermers!$C:$O,5,FALSE)</f>
        <v>Heren</v>
      </c>
      <c r="Q408" s="1" t="str">
        <f>VLOOKUP($D408,schermers!$C:$O,6,FALSE)</f>
        <v>Floret</v>
      </c>
      <c r="R408" s="1" t="str">
        <f>VLOOKUP(P408,lookups!A:B,2,FALSE)&amp;VLOOKUP(aanmeldingen!Q408,lookups!D:E,2,FALSE)&amp;VLOOKUP(I408,lookups!G:H,2,FALSE)</f>
        <v>HFS</v>
      </c>
      <c r="S408" s="1" t="str">
        <f>VLOOKUP(E408,wedstrijden!B:G,6,FALSE)</f>
        <v>GER</v>
      </c>
      <c r="T408" s="1" t="str">
        <f>VLOOKUP($D408,schermers!$C:$O,8,FALSE)</f>
        <v>HS</v>
      </c>
      <c r="U408" s="1" t="str">
        <f>IFERROR(VLOOKUP($D408,schermers!$C:$O,13,FALSE),"-")</f>
        <v>FIE15011998001</v>
      </c>
      <c r="V408" s="15">
        <f>IFERROR(VLOOKUP(E408,wedstrijden!B:H,7,FALSE),0)</f>
        <v>43415</v>
      </c>
      <c r="W408" s="15">
        <f>IFERROR(VLOOKUP(E408,wedstrijden!B:I,8,FALSE),0)</f>
        <v>43415</v>
      </c>
      <c r="X408" s="94">
        <f>IF(ISERROR(VLOOKUP(I408,lookups!G:I,3,FALSE)),0,IF(VLOOKUP(I408,lookups!G:I,3,FALSE)=0,0,VLOOKUP(I408,lookups!G:I,3,FALSE)))</f>
        <v>0</v>
      </c>
      <c r="Y408" s="54">
        <f t="shared" ca="1" si="92"/>
        <v>999999999</v>
      </c>
      <c r="Z408" s="54">
        <f t="shared" si="93"/>
        <v>115112016</v>
      </c>
      <c r="AA408" s="54">
        <f>IF(LEFT(J408,2)&lt;&gt;"ok","-",IF(M408&lt;&gt;"","-",VLOOKUP(P408&amp;Q408&amp;I408&amp;H408,wedstrijden!A:B,2,FALSE)))</f>
        <v>115</v>
      </c>
      <c r="AB408" s="54">
        <f t="shared" ca="1" si="94"/>
        <v>0</v>
      </c>
      <c r="AC408" s="54">
        <f t="shared" si="95"/>
        <v>1</v>
      </c>
      <c r="AD408" s="54">
        <f t="shared" si="96"/>
        <v>1</v>
      </c>
      <c r="AE408" s="54">
        <f t="shared" si="97"/>
        <v>0</v>
      </c>
      <c r="AF408" s="54">
        <f t="shared" si="98"/>
        <v>1</v>
      </c>
      <c r="AG408" s="54">
        <f t="shared" si="99"/>
        <v>0</v>
      </c>
      <c r="AH408" s="54">
        <f t="shared" si="100"/>
        <v>0</v>
      </c>
      <c r="AI408" s="54">
        <f t="shared" si="101"/>
        <v>0</v>
      </c>
      <c r="AJ408" s="54">
        <f t="shared" si="102"/>
        <v>0</v>
      </c>
      <c r="AK408" s="54">
        <f t="shared" ca="1" si="103"/>
        <v>0</v>
      </c>
      <c r="AL408" s="1" t="str">
        <f>VLOOKUP(D408,schermers!C:T,16,FALSE)</f>
        <v>XXX</v>
      </c>
    </row>
    <row r="409" spans="1:38" x14ac:dyDescent="0.2">
      <c r="A409" s="54">
        <f t="shared" si="104"/>
        <v>407</v>
      </c>
      <c r="B409" s="54">
        <f t="shared" si="90"/>
        <v>194</v>
      </c>
      <c r="C409" s="54" t="str">
        <f t="shared" ca="1" si="91"/>
        <v/>
      </c>
      <c r="D409" s="54">
        <f>VLOOKUP(F409&amp;G409,schermers!B:C,2,FALSE)</f>
        <v>109655</v>
      </c>
      <c r="E409" s="54">
        <f>VLOOKUP(P409&amp;Q409&amp;I409&amp;H409,wedstrijden!A:B,2,FALSE)</f>
        <v>115</v>
      </c>
      <c r="F409" s="41" t="s">
        <v>1243</v>
      </c>
      <c r="G409" s="41" t="s">
        <v>844</v>
      </c>
      <c r="H409" s="41" t="s">
        <v>492</v>
      </c>
      <c r="I409" s="41" t="s">
        <v>682</v>
      </c>
      <c r="J409" s="63" t="s">
        <v>848</v>
      </c>
      <c r="K409" s="16">
        <v>43371</v>
      </c>
      <c r="L409" s="8">
        <v>43386</v>
      </c>
      <c r="O409" s="54">
        <f>VLOOKUP(D409&amp;R409,Ranglijst!D:E,2,FALSE)</f>
        <v>2177</v>
      </c>
      <c r="P409" s="1" t="str">
        <f>VLOOKUP($D409,schermers!$C:$O,5,FALSE)</f>
        <v>Heren</v>
      </c>
      <c r="Q409" s="1" t="str">
        <f>VLOOKUP($D409,schermers!$C:$O,6,FALSE)</f>
        <v>Floret</v>
      </c>
      <c r="R409" s="1" t="str">
        <f>VLOOKUP(P409,lookups!A:B,2,FALSE)&amp;VLOOKUP(aanmeldingen!Q409,lookups!D:E,2,FALSE)&amp;VLOOKUP(I409,lookups!G:H,2,FALSE)</f>
        <v>HFS</v>
      </c>
      <c r="S409" s="1" t="str">
        <f>VLOOKUP(E409,wedstrijden!B:G,6,FALSE)</f>
        <v>GER</v>
      </c>
      <c r="T409" s="1" t="str">
        <f>VLOOKUP($D409,schermers!$C:$O,8,FALSE)</f>
        <v>HS</v>
      </c>
      <c r="U409" s="1" t="str">
        <f>IFERROR(VLOOKUP($D409,schermers!$C:$O,13,FALSE),"-")</f>
        <v>FIE01121997002</v>
      </c>
      <c r="V409" s="15">
        <f>IFERROR(VLOOKUP(E409,wedstrijden!B:H,7,FALSE),0)</f>
        <v>43415</v>
      </c>
      <c r="W409" s="15">
        <f>IFERROR(VLOOKUP(E409,wedstrijden!B:I,8,FALSE),0)</f>
        <v>43415</v>
      </c>
      <c r="X409" s="94">
        <f>IF(ISERROR(VLOOKUP(I409,lookups!G:I,3,FALSE)),0,IF(VLOOKUP(I409,lookups!G:I,3,FALSE)=0,0,VLOOKUP(I409,lookups!G:I,3,FALSE)))</f>
        <v>0</v>
      </c>
      <c r="Y409" s="54">
        <f t="shared" ca="1" si="92"/>
        <v>999999999</v>
      </c>
      <c r="Z409" s="54">
        <f t="shared" si="93"/>
        <v>115109655</v>
      </c>
      <c r="AA409" s="54">
        <f>IF(LEFT(J409,2)&lt;&gt;"ok","-",IF(M409&lt;&gt;"","-",VLOOKUP(P409&amp;Q409&amp;I409&amp;H409,wedstrijden!A:B,2,FALSE)))</f>
        <v>115</v>
      </c>
      <c r="AB409" s="54">
        <f t="shared" ca="1" si="94"/>
        <v>0</v>
      </c>
      <c r="AC409" s="54">
        <f t="shared" si="95"/>
        <v>1</v>
      </c>
      <c r="AD409" s="54">
        <f t="shared" si="96"/>
        <v>1</v>
      </c>
      <c r="AE409" s="54">
        <f t="shared" si="97"/>
        <v>0</v>
      </c>
      <c r="AF409" s="54">
        <f t="shared" si="98"/>
        <v>1</v>
      </c>
      <c r="AG409" s="54">
        <f t="shared" si="99"/>
        <v>0</v>
      </c>
      <c r="AH409" s="54">
        <f t="shared" si="100"/>
        <v>0</v>
      </c>
      <c r="AI409" s="54">
        <f t="shared" si="101"/>
        <v>0</v>
      </c>
      <c r="AJ409" s="54">
        <f t="shared" si="102"/>
        <v>0</v>
      </c>
      <c r="AK409" s="54">
        <f t="shared" ca="1" si="103"/>
        <v>0</v>
      </c>
      <c r="AL409" s="1" t="str">
        <f>VLOOKUP(D409,schermers!C:T,16,FALSE)</f>
        <v>XXX</v>
      </c>
    </row>
    <row r="410" spans="1:38" x14ac:dyDescent="0.2">
      <c r="A410" s="54">
        <f t="shared" si="104"/>
        <v>408</v>
      </c>
      <c r="B410" s="54">
        <f t="shared" si="90"/>
        <v>146</v>
      </c>
      <c r="C410" s="54" t="str">
        <f t="shared" ca="1" si="91"/>
        <v/>
      </c>
      <c r="D410" s="54">
        <f>VLOOKUP(F410&amp;G410,schermers!B:C,2,FALSE)</f>
        <v>100396</v>
      </c>
      <c r="E410" s="54">
        <f>VLOOKUP(P410&amp;Q410&amp;I410&amp;H410,wedstrijden!A:B,2,FALSE)</f>
        <v>86</v>
      </c>
      <c r="F410" s="41" t="s">
        <v>2764</v>
      </c>
      <c r="G410" s="41" t="s">
        <v>50</v>
      </c>
      <c r="H410" s="41" t="s">
        <v>2560</v>
      </c>
      <c r="I410" s="41" t="s">
        <v>936</v>
      </c>
      <c r="J410" s="63" t="s">
        <v>848</v>
      </c>
      <c r="K410" s="16">
        <v>43372</v>
      </c>
      <c r="L410" s="8">
        <v>43386</v>
      </c>
      <c r="O410" s="54">
        <f>VLOOKUP(D410&amp;R410,Ranglijst!D:E,2,FALSE)</f>
        <v>1260</v>
      </c>
      <c r="P410" s="1" t="str">
        <f>VLOOKUP($D410,schermers!$C:$O,5,FALSE)</f>
        <v>Heren</v>
      </c>
      <c r="Q410" s="1" t="str">
        <f>VLOOKUP($D410,schermers!$C:$O,6,FALSE)</f>
        <v>Degen</v>
      </c>
      <c r="R410" s="1" t="str">
        <f>VLOOKUP(P410,lookups!A:B,2,FALSE)&amp;VLOOKUP(aanmeldingen!Q410,lookups!D:E,2,FALSE)&amp;VLOOKUP(I410,lookups!G:H,2,FALSE)</f>
        <v>HDS</v>
      </c>
      <c r="S410" s="1" t="str">
        <f>VLOOKUP(E410,wedstrijden!B:G,6,FALSE)</f>
        <v>FRA</v>
      </c>
      <c r="T410" s="1" t="str">
        <f>VLOOKUP($D410,schermers!$C:$O,8,FALSE)</f>
        <v>RS</v>
      </c>
      <c r="U410" s="1" t="str">
        <f>IFERROR(VLOOKUP($D410,schermers!$C:$O,13,FALSE),"-")</f>
        <v>-</v>
      </c>
      <c r="V410" s="15">
        <f>IFERROR(VLOOKUP(E410,wedstrijden!B:H,7,FALSE),0)</f>
        <v>43407</v>
      </c>
      <c r="W410" s="15">
        <f>IFERROR(VLOOKUP(E410,wedstrijden!B:I,8,FALSE),0)</f>
        <v>43408</v>
      </c>
      <c r="X410" s="94">
        <f>IF(ISERROR(VLOOKUP(I410,lookups!G:I,3,FALSE)),0,IF(VLOOKUP(I410,lookups!G:I,3,FALSE)=0,0,VLOOKUP(I410,lookups!G:I,3,FALSE)))</f>
        <v>0</v>
      </c>
      <c r="Y410" s="54">
        <f t="shared" ca="1" si="92"/>
        <v>999999999</v>
      </c>
      <c r="Z410" s="54">
        <f t="shared" si="93"/>
        <v>86100396</v>
      </c>
      <c r="AA410" s="54">
        <f>IF(LEFT(J410,2)&lt;&gt;"ok","-",IF(M410&lt;&gt;"","-",VLOOKUP(P410&amp;Q410&amp;I410&amp;H410,wedstrijden!A:B,2,FALSE)))</f>
        <v>86</v>
      </c>
      <c r="AB410" s="54">
        <f t="shared" ca="1" si="94"/>
        <v>0</v>
      </c>
      <c r="AC410" s="54">
        <f t="shared" si="95"/>
        <v>1</v>
      </c>
      <c r="AD410" s="54">
        <f t="shared" si="96"/>
        <v>1</v>
      </c>
      <c r="AE410" s="54">
        <f t="shared" si="97"/>
        <v>0</v>
      </c>
      <c r="AF410" s="54">
        <f t="shared" si="98"/>
        <v>1</v>
      </c>
      <c r="AG410" s="54">
        <f t="shared" si="99"/>
        <v>1</v>
      </c>
      <c r="AH410" s="54">
        <f t="shared" si="100"/>
        <v>1</v>
      </c>
      <c r="AI410" s="54">
        <f t="shared" si="101"/>
        <v>1</v>
      </c>
      <c r="AJ410" s="54">
        <f t="shared" si="102"/>
        <v>1</v>
      </c>
      <c r="AK410" s="54">
        <f t="shared" ca="1" si="103"/>
        <v>1</v>
      </c>
      <c r="AL410" s="1" t="str">
        <f>VLOOKUP(D410,schermers!C:T,16,FALSE)</f>
        <v>XXX</v>
      </c>
    </row>
    <row r="411" spans="1:38" x14ac:dyDescent="0.2">
      <c r="A411" s="54">
        <f t="shared" si="104"/>
        <v>409</v>
      </c>
      <c r="B411" s="54">
        <f t="shared" si="90"/>
        <v>289</v>
      </c>
      <c r="C411" s="54" t="str">
        <f t="shared" ca="1" si="91"/>
        <v/>
      </c>
      <c r="D411" s="54">
        <f>VLOOKUP(F411&amp;G411,schermers!B:C,2,FALSE)</f>
        <v>109588</v>
      </c>
      <c r="E411" s="54">
        <f>VLOOKUP(P411&amp;Q411&amp;I411&amp;H411,wedstrijden!A:B,2,FALSE)</f>
        <v>170</v>
      </c>
      <c r="F411" s="41" t="s">
        <v>922</v>
      </c>
      <c r="G411" s="41" t="s">
        <v>791</v>
      </c>
      <c r="H411" s="41" t="s">
        <v>497</v>
      </c>
      <c r="I411" s="41" t="s">
        <v>936</v>
      </c>
      <c r="J411" s="63" t="s">
        <v>848</v>
      </c>
      <c r="K411" s="16">
        <v>43372</v>
      </c>
      <c r="L411" s="8">
        <v>43408</v>
      </c>
      <c r="O411" s="54">
        <f>VLOOKUP(D411&amp;R411,Ranglijst!D:E,2,FALSE)</f>
        <v>3421</v>
      </c>
      <c r="P411" s="1" t="str">
        <f>VLOOKUP($D411,schermers!$C:$O,5,FALSE)</f>
        <v>Heren</v>
      </c>
      <c r="Q411" s="1" t="str">
        <f>VLOOKUP($D411,schermers!$C:$O,6,FALSE)</f>
        <v>Degen</v>
      </c>
      <c r="R411" s="1" t="str">
        <f>VLOOKUP(P411,lookups!A:B,2,FALSE)&amp;VLOOKUP(aanmeldingen!Q411,lookups!D:E,2,FALSE)&amp;VLOOKUP(I411,lookups!G:H,2,FALSE)</f>
        <v>HDS</v>
      </c>
      <c r="S411" s="1" t="str">
        <f>VLOOKUP(E411,wedstrijden!B:G,6,FALSE)</f>
        <v>AUT</v>
      </c>
      <c r="T411" s="1" t="str">
        <f>VLOOKUP($D411,schermers!$C:$O,8,FALSE)</f>
        <v>SCA</v>
      </c>
      <c r="U411" s="1" t="str">
        <f>IFERROR(VLOOKUP($D411,schermers!$C:$O,13,FALSE),"-")</f>
        <v>-</v>
      </c>
      <c r="V411" s="15">
        <f>IFERROR(VLOOKUP(E411,wedstrijden!B:H,7,FALSE),0)</f>
        <v>43435</v>
      </c>
      <c r="W411" s="15">
        <f>IFERROR(VLOOKUP(E411,wedstrijden!B:I,8,FALSE),0)</f>
        <v>43436</v>
      </c>
      <c r="X411" s="94">
        <f>IF(ISERROR(VLOOKUP(I411,lookups!G:I,3,FALSE)),0,IF(VLOOKUP(I411,lookups!G:I,3,FALSE)=0,0,VLOOKUP(I411,lookups!G:I,3,FALSE)))</f>
        <v>0</v>
      </c>
      <c r="Y411" s="54">
        <f t="shared" ca="1" si="92"/>
        <v>999999999</v>
      </c>
      <c r="Z411" s="54">
        <f t="shared" si="93"/>
        <v>170109588</v>
      </c>
      <c r="AA411" s="54">
        <f>IF(LEFT(J411,2)&lt;&gt;"ok","-",IF(M411&lt;&gt;"","-",VLOOKUP(P411&amp;Q411&amp;I411&amp;H411,wedstrijden!A:B,2,FALSE)))</f>
        <v>170</v>
      </c>
      <c r="AB411" s="54">
        <f t="shared" ca="1" si="94"/>
        <v>0</v>
      </c>
      <c r="AC411" s="54">
        <f t="shared" si="95"/>
        <v>1</v>
      </c>
      <c r="AD411" s="54">
        <f t="shared" si="96"/>
        <v>1</v>
      </c>
      <c r="AE411" s="54">
        <f t="shared" si="97"/>
        <v>0</v>
      </c>
      <c r="AF411" s="54">
        <f t="shared" si="98"/>
        <v>1</v>
      </c>
      <c r="AG411" s="54">
        <f t="shared" si="99"/>
        <v>1</v>
      </c>
      <c r="AH411" s="54">
        <f t="shared" si="100"/>
        <v>1</v>
      </c>
      <c r="AI411" s="54">
        <f t="shared" si="101"/>
        <v>1</v>
      </c>
      <c r="AJ411" s="54">
        <f t="shared" si="102"/>
        <v>1</v>
      </c>
      <c r="AK411" s="54">
        <f t="shared" ca="1" si="103"/>
        <v>1</v>
      </c>
      <c r="AL411" s="1" t="str">
        <f>VLOOKUP(D411,schermers!C:T,16,FALSE)</f>
        <v>XXX</v>
      </c>
    </row>
    <row r="412" spans="1:38" x14ac:dyDescent="0.2">
      <c r="A412" s="54">
        <f t="shared" si="104"/>
        <v>410</v>
      </c>
      <c r="B412" s="54">
        <f t="shared" si="90"/>
        <v>287</v>
      </c>
      <c r="C412" s="54" t="str">
        <f t="shared" ca="1" si="91"/>
        <v/>
      </c>
      <c r="D412" s="54">
        <f>VLOOKUP(F412&amp;G412,schermers!B:C,2,FALSE)</f>
        <v>108238</v>
      </c>
      <c r="E412" s="54">
        <f>VLOOKUP(P412&amp;Q412&amp;I412&amp;H412,wedstrijden!A:B,2,FALSE)</f>
        <v>170</v>
      </c>
      <c r="F412" s="41" t="s">
        <v>922</v>
      </c>
      <c r="G412" s="41" t="s">
        <v>345</v>
      </c>
      <c r="H412" s="41" t="s">
        <v>497</v>
      </c>
      <c r="I412" s="41" t="s">
        <v>936</v>
      </c>
      <c r="J412" s="63" t="s">
        <v>848</v>
      </c>
      <c r="K412" s="16">
        <v>43372</v>
      </c>
      <c r="L412" s="8">
        <v>43408</v>
      </c>
      <c r="O412" s="54">
        <f>VLOOKUP(D412&amp;R412,Ranglijst!D:E,2,FALSE)</f>
        <v>6262</v>
      </c>
      <c r="P412" s="1" t="str">
        <f>VLOOKUP($D412,schermers!$C:$O,5,FALSE)</f>
        <v>Heren</v>
      </c>
      <c r="Q412" s="1" t="str">
        <f>VLOOKUP($D412,schermers!$C:$O,6,FALSE)</f>
        <v>Degen</v>
      </c>
      <c r="R412" s="1" t="str">
        <f>VLOOKUP(P412,lookups!A:B,2,FALSE)&amp;VLOOKUP(aanmeldingen!Q412,lookups!D:E,2,FALSE)&amp;VLOOKUP(I412,lookups!G:H,2,FALSE)</f>
        <v>HDS</v>
      </c>
      <c r="S412" s="1" t="str">
        <f>VLOOKUP(E412,wedstrijden!B:G,6,FALSE)</f>
        <v>AUT</v>
      </c>
      <c r="T412" s="1" t="str">
        <f>VLOOKUP($D412,schermers!$C:$O,8,FALSE)</f>
        <v>SCA</v>
      </c>
      <c r="U412" s="1" t="str">
        <f>IFERROR(VLOOKUP($D412,schermers!$C:$O,13,FALSE),"-")</f>
        <v>FIE22071991000</v>
      </c>
      <c r="V412" s="15">
        <f>IFERROR(VLOOKUP(E412,wedstrijden!B:H,7,FALSE),0)</f>
        <v>43435</v>
      </c>
      <c r="W412" s="15">
        <f>IFERROR(VLOOKUP(E412,wedstrijden!B:I,8,FALSE),0)</f>
        <v>43436</v>
      </c>
      <c r="X412" s="94">
        <f>IF(ISERROR(VLOOKUP(I412,lookups!G:I,3,FALSE)),0,IF(VLOOKUP(I412,lookups!G:I,3,FALSE)=0,0,VLOOKUP(I412,lookups!G:I,3,FALSE)))</f>
        <v>0</v>
      </c>
      <c r="Y412" s="54">
        <f t="shared" ca="1" si="92"/>
        <v>999999999</v>
      </c>
      <c r="Z412" s="54">
        <f t="shared" si="93"/>
        <v>170108238</v>
      </c>
      <c r="AA412" s="54">
        <f>IF(LEFT(J412,2)&lt;&gt;"ok","-",IF(M412&lt;&gt;"","-",VLOOKUP(P412&amp;Q412&amp;I412&amp;H412,wedstrijden!A:B,2,FALSE)))</f>
        <v>170</v>
      </c>
      <c r="AB412" s="54">
        <f t="shared" ca="1" si="94"/>
        <v>0</v>
      </c>
      <c r="AC412" s="54">
        <f t="shared" si="95"/>
        <v>1</v>
      </c>
      <c r="AD412" s="54">
        <f t="shared" si="96"/>
        <v>1</v>
      </c>
      <c r="AE412" s="54">
        <f t="shared" si="97"/>
        <v>0</v>
      </c>
      <c r="AF412" s="54">
        <f t="shared" si="98"/>
        <v>1</v>
      </c>
      <c r="AG412" s="54">
        <f t="shared" si="99"/>
        <v>1</v>
      </c>
      <c r="AH412" s="54">
        <f t="shared" si="100"/>
        <v>1</v>
      </c>
      <c r="AI412" s="54">
        <f t="shared" si="101"/>
        <v>1</v>
      </c>
      <c r="AJ412" s="54">
        <f t="shared" si="102"/>
        <v>1</v>
      </c>
      <c r="AK412" s="54">
        <f t="shared" ca="1" si="103"/>
        <v>1</v>
      </c>
      <c r="AL412" s="1" t="str">
        <f>VLOOKUP(D412,schermers!C:T,16,FALSE)</f>
        <v>XXX</v>
      </c>
    </row>
    <row r="413" spans="1:38" x14ac:dyDescent="0.2">
      <c r="A413" s="54">
        <f t="shared" si="104"/>
        <v>411</v>
      </c>
      <c r="B413" s="54">
        <f t="shared" si="90"/>
        <v>325</v>
      </c>
      <c r="C413" s="54" t="str">
        <f t="shared" ca="1" si="91"/>
        <v/>
      </c>
      <c r="D413" s="54">
        <f>VLOOKUP(F413&amp;G413,schermers!B:C,2,FALSE)</f>
        <v>115927</v>
      </c>
      <c r="E413" s="54">
        <f>VLOOKUP(P413&amp;Q413&amp;I413&amp;H413,wedstrijden!A:B,2,FALSE)</f>
        <v>183</v>
      </c>
      <c r="F413" s="41" t="s">
        <v>1915</v>
      </c>
      <c r="G413" s="41" t="s">
        <v>1918</v>
      </c>
      <c r="H413" s="41" t="s">
        <v>496</v>
      </c>
      <c r="I413" s="41" t="s">
        <v>915</v>
      </c>
      <c r="J413" s="63" t="s">
        <v>848</v>
      </c>
      <c r="K413" s="16">
        <v>43373</v>
      </c>
      <c r="L413" s="8">
        <v>43408</v>
      </c>
      <c r="O413" s="54">
        <f>VLOOKUP(D413&amp;R413,Ranglijst!D:E,2,FALSE)</f>
        <v>1542</v>
      </c>
      <c r="P413" s="1" t="str">
        <f>VLOOKUP($D413,schermers!$C:$O,5,FALSE)</f>
        <v>Heren</v>
      </c>
      <c r="Q413" s="1" t="str">
        <f>VLOOKUP($D413,schermers!$C:$O,6,FALSE)</f>
        <v>Floret</v>
      </c>
      <c r="R413" s="1" t="str">
        <f>VLOOKUP(P413,lookups!A:B,2,FALSE)&amp;VLOOKUP(aanmeldingen!Q413,lookups!D:E,2,FALSE)&amp;VLOOKUP(I413,lookups!G:H,2,FALSE)</f>
        <v>HFC</v>
      </c>
      <c r="S413" s="1" t="str">
        <f>VLOOKUP(E413,wedstrijden!B:G,6,FALSE)</f>
        <v>GER</v>
      </c>
      <c r="T413" s="1" t="str">
        <f>VLOOKUP($D413,schermers!$C:$O,8,FALSE)</f>
        <v>ZAZ</v>
      </c>
      <c r="U413" s="1" t="str">
        <f>IFERROR(VLOOKUP($D413,schermers!$C:$O,13,FALSE),"-")</f>
        <v>FIE21012003001</v>
      </c>
      <c r="V413" s="15">
        <f>IFERROR(VLOOKUP(E413,wedstrijden!B:H,7,FALSE),0)</f>
        <v>43449</v>
      </c>
      <c r="W413" s="15">
        <f>IFERROR(VLOOKUP(E413,wedstrijden!B:I,8,FALSE),0)</f>
        <v>43450</v>
      </c>
      <c r="X413" s="94">
        <f>IF(ISERROR(VLOOKUP(I413,lookups!G:I,3,FALSE)),0,IF(VLOOKUP(I413,lookups!G:I,3,FALSE)=0,0,VLOOKUP(I413,lookups!G:I,3,FALSE)))</f>
        <v>500</v>
      </c>
      <c r="Y413" s="54">
        <f t="shared" ca="1" si="92"/>
        <v>999999999</v>
      </c>
      <c r="Z413" s="54">
        <f t="shared" si="93"/>
        <v>183115927</v>
      </c>
      <c r="AA413" s="54">
        <f>IF(LEFT(J413,2)&lt;&gt;"ok","-",IF(M413&lt;&gt;"","-",VLOOKUP(P413&amp;Q413&amp;I413&amp;H413,wedstrijden!A:B,2,FALSE)))</f>
        <v>183</v>
      </c>
      <c r="AB413" s="54">
        <f t="shared" ca="1" si="94"/>
        <v>0</v>
      </c>
      <c r="AC413" s="54">
        <f t="shared" si="95"/>
        <v>1</v>
      </c>
      <c r="AD413" s="54">
        <f t="shared" si="96"/>
        <v>1</v>
      </c>
      <c r="AE413" s="54">
        <f t="shared" si="97"/>
        <v>0</v>
      </c>
      <c r="AF413" s="54">
        <f t="shared" si="98"/>
        <v>1</v>
      </c>
      <c r="AG413" s="54">
        <f t="shared" si="99"/>
        <v>1</v>
      </c>
      <c r="AH413" s="54">
        <f t="shared" si="100"/>
        <v>1</v>
      </c>
      <c r="AI413" s="54">
        <f t="shared" si="101"/>
        <v>1</v>
      </c>
      <c r="AJ413" s="54">
        <f t="shared" si="102"/>
        <v>1</v>
      </c>
      <c r="AK413" s="54">
        <f t="shared" ca="1" si="103"/>
        <v>1</v>
      </c>
      <c r="AL413" s="1" t="str">
        <f>VLOOKUP(D413,schermers!C:T,16,FALSE)</f>
        <v>XXX</v>
      </c>
    </row>
    <row r="414" spans="1:38" x14ac:dyDescent="0.2">
      <c r="A414" s="54">
        <f t="shared" si="104"/>
        <v>412</v>
      </c>
      <c r="B414" s="54">
        <f t="shared" si="90"/>
        <v>334</v>
      </c>
      <c r="C414" s="54" t="str">
        <f t="shared" ca="1" si="91"/>
        <v/>
      </c>
      <c r="D414" s="54">
        <f>VLOOKUP(F414&amp;G414,schermers!B:C,2,FALSE)</f>
        <v>115927</v>
      </c>
      <c r="E414" s="54">
        <f>VLOOKUP(P414&amp;Q414&amp;I414&amp;H414,wedstrijden!A:B,2,FALSE)</f>
        <v>184</v>
      </c>
      <c r="F414" s="41" t="s">
        <v>1915</v>
      </c>
      <c r="G414" s="41" t="s">
        <v>1918</v>
      </c>
      <c r="H414" s="41" t="s">
        <v>496</v>
      </c>
      <c r="I414" s="41" t="s">
        <v>934</v>
      </c>
      <c r="J414" s="63" t="s">
        <v>848</v>
      </c>
      <c r="K414" s="16">
        <v>43373</v>
      </c>
      <c r="L414" s="8">
        <v>43429</v>
      </c>
      <c r="O414" s="54">
        <f>VLOOKUP(D414&amp;R414,Ranglijst!D:E,2,FALSE)</f>
        <v>1542</v>
      </c>
      <c r="P414" s="1" t="str">
        <f>VLOOKUP($D414,schermers!$C:$O,5,FALSE)</f>
        <v>Heren</v>
      </c>
      <c r="Q414" s="1" t="str">
        <f>VLOOKUP($D414,schermers!$C:$O,6,FALSE)</f>
        <v>Floret</v>
      </c>
      <c r="R414" s="1" t="str">
        <f>VLOOKUP(P414,lookups!A:B,2,FALSE)&amp;VLOOKUP(aanmeldingen!Q414,lookups!D:E,2,FALSE)&amp;VLOOKUP(I414,lookups!G:H,2,FALSE)</f>
        <v>HFC</v>
      </c>
      <c r="S414" s="1" t="str">
        <f>VLOOKUP(E414,wedstrijden!B:G,6,FALSE)</f>
        <v>GER</v>
      </c>
      <c r="T414" s="1" t="str">
        <f>VLOOKUP($D414,schermers!$C:$O,8,FALSE)</f>
        <v>ZAZ</v>
      </c>
      <c r="U414" s="1" t="str">
        <f>IFERROR(VLOOKUP($D414,schermers!$C:$O,13,FALSE),"-")</f>
        <v>FIE21012003001</v>
      </c>
      <c r="V414" s="15">
        <f>IFERROR(VLOOKUP(E414,wedstrijden!B:H,7,FALSE),0)</f>
        <v>43449</v>
      </c>
      <c r="W414" s="15">
        <f>IFERROR(VLOOKUP(E414,wedstrijden!B:I,8,FALSE),0)</f>
        <v>43450</v>
      </c>
      <c r="X414" s="94">
        <f>IF(ISERROR(VLOOKUP(I414,lookups!G:I,3,FALSE)),0,IF(VLOOKUP(I414,lookups!G:I,3,FALSE)=0,0,VLOOKUP(I414,lookups!G:I,3,FALSE)))</f>
        <v>500</v>
      </c>
      <c r="Y414" s="54">
        <f t="shared" ca="1" si="92"/>
        <v>999999999</v>
      </c>
      <c r="Z414" s="54">
        <f t="shared" si="93"/>
        <v>184115927</v>
      </c>
      <c r="AA414" s="54">
        <f>IF(LEFT(J414,2)&lt;&gt;"ok","-",IF(M414&lt;&gt;"","-",VLOOKUP(P414&amp;Q414&amp;I414&amp;H414,wedstrijden!A:B,2,FALSE)))</f>
        <v>184</v>
      </c>
      <c r="AB414" s="54">
        <f t="shared" ca="1" si="94"/>
        <v>0</v>
      </c>
      <c r="AC414" s="54">
        <f t="shared" si="95"/>
        <v>1</v>
      </c>
      <c r="AD414" s="54">
        <f t="shared" si="96"/>
        <v>1</v>
      </c>
      <c r="AE414" s="54">
        <f t="shared" si="97"/>
        <v>0</v>
      </c>
      <c r="AF414" s="54">
        <f t="shared" si="98"/>
        <v>1</v>
      </c>
      <c r="AG414" s="54">
        <f t="shared" si="99"/>
        <v>0</v>
      </c>
      <c r="AH414" s="54">
        <f t="shared" si="100"/>
        <v>0</v>
      </c>
      <c r="AI414" s="54">
        <f t="shared" si="101"/>
        <v>0</v>
      </c>
      <c r="AJ414" s="54">
        <f t="shared" si="102"/>
        <v>0</v>
      </c>
      <c r="AK414" s="54">
        <f t="shared" ca="1" si="103"/>
        <v>0</v>
      </c>
      <c r="AL414" s="1" t="str">
        <f>VLOOKUP(D414,schermers!C:T,16,FALSE)</f>
        <v>XXX</v>
      </c>
    </row>
    <row r="415" spans="1:38" x14ac:dyDescent="0.2">
      <c r="A415" s="54">
        <f t="shared" si="104"/>
        <v>413</v>
      </c>
      <c r="B415" s="54">
        <f t="shared" si="90"/>
        <v>361</v>
      </c>
      <c r="C415" s="54" t="str">
        <f t="shared" ca="1" si="91"/>
        <v/>
      </c>
      <c r="D415" s="54">
        <f>VLOOKUP(F415&amp;G415,schermers!B:C,2,FALSE)</f>
        <v>115927</v>
      </c>
      <c r="E415" s="54">
        <f>VLOOKUP(P415&amp;Q415&amp;I415&amp;H415,wedstrijden!A:B,2,FALSE)</f>
        <v>204</v>
      </c>
      <c r="F415" s="41" t="s">
        <v>1915</v>
      </c>
      <c r="G415" s="41" t="s">
        <v>1918</v>
      </c>
      <c r="H415" s="41" t="s">
        <v>487</v>
      </c>
      <c r="I415" s="41" t="s">
        <v>915</v>
      </c>
      <c r="J415" s="63" t="s">
        <v>848</v>
      </c>
      <c r="K415" s="16">
        <v>43373</v>
      </c>
      <c r="L415" s="8">
        <v>43440</v>
      </c>
      <c r="O415" s="54">
        <f>VLOOKUP(D415&amp;R415,Ranglijst!D:E,2,FALSE)</f>
        <v>1542</v>
      </c>
      <c r="P415" s="1" t="str">
        <f>VLOOKUP($D415,schermers!$C:$O,5,FALSE)</f>
        <v>Heren</v>
      </c>
      <c r="Q415" s="1" t="str">
        <f>VLOOKUP($D415,schermers!$C:$O,6,FALSE)</f>
        <v>Floret</v>
      </c>
      <c r="R415" s="1" t="str">
        <f>VLOOKUP(P415,lookups!A:B,2,FALSE)&amp;VLOOKUP(aanmeldingen!Q415,lookups!D:E,2,FALSE)&amp;VLOOKUP(I415,lookups!G:H,2,FALSE)</f>
        <v>HFC</v>
      </c>
      <c r="S415" s="1" t="str">
        <f>VLOOKUP(E415,wedstrijden!B:G,6,FALSE)</f>
        <v>SVK</v>
      </c>
      <c r="T415" s="1" t="str">
        <f>VLOOKUP($D415,schermers!$C:$O,8,FALSE)</f>
        <v>ZAZ</v>
      </c>
      <c r="U415" s="1" t="str">
        <f>IFERROR(VLOOKUP($D415,schermers!$C:$O,13,FALSE),"-")</f>
        <v>FIE21012003001</v>
      </c>
      <c r="V415" s="15">
        <f>IFERROR(VLOOKUP(E415,wedstrijden!B:H,7,FALSE),0)</f>
        <v>43476</v>
      </c>
      <c r="W415" s="15">
        <f>IFERROR(VLOOKUP(E415,wedstrijden!B:I,8,FALSE),0)</f>
        <v>43478</v>
      </c>
      <c r="X415" s="94">
        <f>IF(ISERROR(VLOOKUP(I415,lookups!G:I,3,FALSE)),0,IF(VLOOKUP(I415,lookups!G:I,3,FALSE)=0,0,VLOOKUP(I415,lookups!G:I,3,FALSE)))</f>
        <v>500</v>
      </c>
      <c r="Y415" s="54">
        <f t="shared" ca="1" si="92"/>
        <v>999999999</v>
      </c>
      <c r="Z415" s="54">
        <f t="shared" si="93"/>
        <v>204115927</v>
      </c>
      <c r="AA415" s="54">
        <f>IF(LEFT(J415,2)&lt;&gt;"ok","-",IF(M415&lt;&gt;"","-",VLOOKUP(P415&amp;Q415&amp;I415&amp;H415,wedstrijden!A:B,2,FALSE)))</f>
        <v>204</v>
      </c>
      <c r="AB415" s="54">
        <f t="shared" ca="1" si="94"/>
        <v>0</v>
      </c>
      <c r="AC415" s="54">
        <f t="shared" si="95"/>
        <v>1</v>
      </c>
      <c r="AD415" s="54">
        <f t="shared" si="96"/>
        <v>1</v>
      </c>
      <c r="AE415" s="54">
        <f t="shared" si="97"/>
        <v>0</v>
      </c>
      <c r="AF415" s="54">
        <f t="shared" si="98"/>
        <v>1</v>
      </c>
      <c r="AG415" s="54">
        <f t="shared" si="99"/>
        <v>1</v>
      </c>
      <c r="AH415" s="54">
        <f t="shared" si="100"/>
        <v>1</v>
      </c>
      <c r="AI415" s="54">
        <f t="shared" si="101"/>
        <v>1</v>
      </c>
      <c r="AJ415" s="54">
        <f t="shared" si="102"/>
        <v>1</v>
      </c>
      <c r="AK415" s="54">
        <f t="shared" ca="1" si="103"/>
        <v>1</v>
      </c>
      <c r="AL415" s="1" t="str">
        <f>VLOOKUP(D415,schermers!C:T,16,FALSE)</f>
        <v>XXX</v>
      </c>
    </row>
    <row r="416" spans="1:38" x14ac:dyDescent="0.2">
      <c r="A416" s="54">
        <f t="shared" si="104"/>
        <v>414</v>
      </c>
      <c r="B416" s="54">
        <f t="shared" si="90"/>
        <v>367</v>
      </c>
      <c r="C416" s="54" t="str">
        <f t="shared" ca="1" si="91"/>
        <v/>
      </c>
      <c r="D416" s="54">
        <f>VLOOKUP(F416&amp;G416,schermers!B:C,2,FALSE)</f>
        <v>115927</v>
      </c>
      <c r="E416" s="54">
        <f>VLOOKUP(P416&amp;Q416&amp;I416&amp;H416,wedstrijden!A:B,2,FALSE)</f>
        <v>205</v>
      </c>
      <c r="F416" s="41" t="s">
        <v>1915</v>
      </c>
      <c r="G416" s="41" t="s">
        <v>1918</v>
      </c>
      <c r="H416" s="41" t="s">
        <v>487</v>
      </c>
      <c r="I416" s="41" t="s">
        <v>934</v>
      </c>
      <c r="J416" s="63" t="s">
        <v>848</v>
      </c>
      <c r="K416" s="16">
        <v>43373</v>
      </c>
      <c r="L416" s="8">
        <v>43466</v>
      </c>
      <c r="O416" s="54">
        <f>VLOOKUP(D416&amp;R416,Ranglijst!D:E,2,FALSE)</f>
        <v>1542</v>
      </c>
      <c r="P416" s="1" t="str">
        <f>VLOOKUP($D416,schermers!$C:$O,5,FALSE)</f>
        <v>Heren</v>
      </c>
      <c r="Q416" s="1" t="str">
        <f>VLOOKUP($D416,schermers!$C:$O,6,FALSE)</f>
        <v>Floret</v>
      </c>
      <c r="R416" s="1" t="str">
        <f>VLOOKUP(P416,lookups!A:B,2,FALSE)&amp;VLOOKUP(aanmeldingen!Q416,lookups!D:E,2,FALSE)&amp;VLOOKUP(I416,lookups!G:H,2,FALSE)</f>
        <v>HFC</v>
      </c>
      <c r="S416" s="1" t="str">
        <f>VLOOKUP(E416,wedstrijden!B:G,6,FALSE)</f>
        <v>SVK</v>
      </c>
      <c r="T416" s="1" t="str">
        <f>VLOOKUP($D416,schermers!$C:$O,8,FALSE)</f>
        <v>ZAZ</v>
      </c>
      <c r="U416" s="1" t="str">
        <f>IFERROR(VLOOKUP($D416,schermers!$C:$O,13,FALSE),"-")</f>
        <v>FIE21012003001</v>
      </c>
      <c r="V416" s="15">
        <f>IFERROR(VLOOKUP(E416,wedstrijden!B:H,7,FALSE),0)</f>
        <v>43476</v>
      </c>
      <c r="W416" s="15">
        <f>IFERROR(VLOOKUP(E416,wedstrijden!B:I,8,FALSE),0)</f>
        <v>43478</v>
      </c>
      <c r="X416" s="94">
        <f>IF(ISERROR(VLOOKUP(I416,lookups!G:I,3,FALSE)),0,IF(VLOOKUP(I416,lookups!G:I,3,FALSE)=0,0,VLOOKUP(I416,lookups!G:I,3,FALSE)))</f>
        <v>500</v>
      </c>
      <c r="Y416" s="54">
        <f t="shared" ca="1" si="92"/>
        <v>999999999</v>
      </c>
      <c r="Z416" s="54">
        <f t="shared" si="93"/>
        <v>205115927</v>
      </c>
      <c r="AA416" s="54">
        <f>IF(LEFT(J416,2)&lt;&gt;"ok","-",IF(M416&lt;&gt;"","-",VLOOKUP(P416&amp;Q416&amp;I416&amp;H416,wedstrijden!A:B,2,FALSE)))</f>
        <v>205</v>
      </c>
      <c r="AB416" s="54">
        <f t="shared" ca="1" si="94"/>
        <v>0</v>
      </c>
      <c r="AC416" s="54">
        <f t="shared" si="95"/>
        <v>1</v>
      </c>
      <c r="AD416" s="54">
        <f t="shared" si="96"/>
        <v>1</v>
      </c>
      <c r="AE416" s="54">
        <f t="shared" si="97"/>
        <v>0</v>
      </c>
      <c r="AF416" s="54">
        <f t="shared" si="98"/>
        <v>1</v>
      </c>
      <c r="AG416" s="54">
        <f t="shared" si="99"/>
        <v>0</v>
      </c>
      <c r="AH416" s="54">
        <f t="shared" si="100"/>
        <v>0</v>
      </c>
      <c r="AI416" s="54">
        <f t="shared" si="101"/>
        <v>0</v>
      </c>
      <c r="AJ416" s="54">
        <f t="shared" si="102"/>
        <v>0</v>
      </c>
      <c r="AK416" s="54">
        <f t="shared" ca="1" si="103"/>
        <v>0</v>
      </c>
      <c r="AL416" s="1" t="str">
        <f>VLOOKUP(D416,schermers!C:T,16,FALSE)</f>
        <v>XXX</v>
      </c>
    </row>
    <row r="417" spans="1:38" x14ac:dyDescent="0.2">
      <c r="A417" s="54">
        <f t="shared" si="104"/>
        <v>415</v>
      </c>
      <c r="B417" s="54" t="str">
        <f t="shared" si="90"/>
        <v/>
      </c>
      <c r="C417" s="54" t="str">
        <f t="shared" si="91"/>
        <v/>
      </c>
      <c r="D417" s="54">
        <f>VLOOKUP(F417&amp;G417,schermers!B:C,2,FALSE)</f>
        <v>113280</v>
      </c>
      <c r="E417" s="54">
        <f>VLOOKUP(P417&amp;Q417&amp;I417&amp;H417,wedstrijden!A:B,2,FALSE)</f>
        <v>166</v>
      </c>
      <c r="F417" s="41" t="s">
        <v>2765</v>
      </c>
      <c r="G417" s="41" t="s">
        <v>1004</v>
      </c>
      <c r="H417" s="41" t="s">
        <v>2579</v>
      </c>
      <c r="I417" s="41" t="s">
        <v>480</v>
      </c>
      <c r="J417" s="63" t="s">
        <v>2766</v>
      </c>
      <c r="K417" s="16">
        <v>43373</v>
      </c>
      <c r="L417" s="8">
        <v>43408</v>
      </c>
      <c r="M417" s="8">
        <v>43434</v>
      </c>
      <c r="O417" s="54">
        <f>VLOOKUP(D417&amp;R417,Ranglijst!D:E,2,FALSE)</f>
        <v>752</v>
      </c>
      <c r="P417" s="1" t="str">
        <f>VLOOKUP($D417,schermers!$C:$O,5,FALSE)</f>
        <v>Dames</v>
      </c>
      <c r="Q417" s="1" t="str">
        <f>VLOOKUP($D417,schermers!$C:$O,6,FALSE)</f>
        <v>Degen</v>
      </c>
      <c r="R417" s="1" t="str">
        <f>VLOOKUP(P417,lookups!A:B,2,FALSE)&amp;VLOOKUP(aanmeldingen!Q417,lookups!D:E,2,FALSE)&amp;VLOOKUP(I417,lookups!G:H,2,FALSE)</f>
        <v>DDJ</v>
      </c>
      <c r="S417" s="1" t="str">
        <f>VLOOKUP(E417,wedstrijden!B:G,6,FALSE)</f>
        <v>LUX</v>
      </c>
      <c r="T417" s="1" t="str">
        <f>VLOOKUP($D417,schermers!$C:$O,8,FALSE)</f>
        <v>DBO</v>
      </c>
      <c r="U417" s="1" t="str">
        <f>IFERROR(VLOOKUP($D417,schermers!$C:$O,13,FALSE),"-")</f>
        <v>-</v>
      </c>
      <c r="V417" s="15">
        <f>IFERROR(VLOOKUP(E417,wedstrijden!B:H,7,FALSE),0)</f>
        <v>43435</v>
      </c>
      <c r="W417" s="15">
        <f>IFERROR(VLOOKUP(E417,wedstrijden!B:I,8,FALSE),0)</f>
        <v>43436</v>
      </c>
      <c r="X417" s="94">
        <f>IF(ISERROR(VLOOKUP(I417,lookups!G:I,3,FALSE)),0,IF(VLOOKUP(I417,lookups!G:I,3,FALSE)=0,0,VLOOKUP(I417,lookups!G:I,3,FALSE)))</f>
        <v>800</v>
      </c>
      <c r="Y417" s="54">
        <f t="shared" si="92"/>
        <v>999999999</v>
      </c>
      <c r="Z417" s="54">
        <f t="shared" si="93"/>
        <v>999999999</v>
      </c>
      <c r="AA417" s="54" t="str">
        <f>IF(LEFT(J417,2)&lt;&gt;"ok","-",IF(M417&lt;&gt;"","-",VLOOKUP(P417&amp;Q417&amp;I417&amp;H417,wedstrijden!A:B,2,FALSE)))</f>
        <v>-</v>
      </c>
      <c r="AB417" s="54">
        <f t="shared" si="94"/>
        <v>0</v>
      </c>
      <c r="AC417" s="54">
        <f t="shared" si="95"/>
        <v>1</v>
      </c>
      <c r="AD417" s="54">
        <f t="shared" si="96"/>
        <v>1</v>
      </c>
      <c r="AE417" s="54">
        <f t="shared" si="97"/>
        <v>1</v>
      </c>
      <c r="AF417" s="54">
        <f t="shared" si="98"/>
        <v>1</v>
      </c>
      <c r="AG417" s="54">
        <f t="shared" si="99"/>
        <v>1</v>
      </c>
      <c r="AH417" s="54">
        <f t="shared" si="100"/>
        <v>1</v>
      </c>
      <c r="AI417" s="54">
        <f t="shared" si="101"/>
        <v>1</v>
      </c>
      <c r="AJ417" s="54">
        <f t="shared" si="102"/>
        <v>1</v>
      </c>
      <c r="AK417" s="54">
        <f t="shared" ca="1" si="103"/>
        <v>1</v>
      </c>
      <c r="AL417" s="1" t="str">
        <f>VLOOKUP(D417,schermers!C:T,16,FALSE)</f>
        <v>XXX</v>
      </c>
    </row>
    <row r="418" spans="1:38" x14ac:dyDescent="0.2">
      <c r="A418" s="54">
        <f t="shared" si="104"/>
        <v>416</v>
      </c>
      <c r="B418" s="54">
        <f t="shared" si="90"/>
        <v>275</v>
      </c>
      <c r="C418" s="54" t="str">
        <f t="shared" ca="1" si="91"/>
        <v/>
      </c>
      <c r="D418" s="54">
        <f>VLOOKUP(F418&amp;G418,schermers!B:C,2,FALSE)</f>
        <v>114044</v>
      </c>
      <c r="E418" s="54">
        <f>VLOOKUP(P418&amp;Q418&amp;I418&amp;H418,wedstrijden!A:B,2,FALSE)</f>
        <v>164</v>
      </c>
      <c r="F418" s="41" t="s">
        <v>2179</v>
      </c>
      <c r="G418" s="41" t="s">
        <v>1319</v>
      </c>
      <c r="H418" s="41" t="s">
        <v>2549</v>
      </c>
      <c r="I418" s="41" t="s">
        <v>915</v>
      </c>
      <c r="J418" s="63" t="s">
        <v>848</v>
      </c>
      <c r="K418" s="16">
        <v>43373</v>
      </c>
      <c r="L418" s="8">
        <v>43408</v>
      </c>
      <c r="O418" s="54">
        <f>VLOOKUP(D418&amp;R418,Ranglijst!D:E,2,FALSE)</f>
        <v>722</v>
      </c>
      <c r="P418" s="1" t="str">
        <f>VLOOKUP($D418,schermers!$C:$O,5,FALSE)</f>
        <v>Heren</v>
      </c>
      <c r="Q418" s="1" t="str">
        <f>VLOOKUP($D418,schermers!$C:$O,6,FALSE)</f>
        <v>Degen</v>
      </c>
      <c r="R418" s="1" t="str">
        <f>VLOOKUP(P418,lookups!A:B,2,FALSE)&amp;VLOOKUP(aanmeldingen!Q418,lookups!D:E,2,FALSE)&amp;VLOOKUP(I418,lookups!G:H,2,FALSE)</f>
        <v>HDC</v>
      </c>
      <c r="S418" s="1" t="str">
        <f>VLOOKUP(E418,wedstrijden!B:G,6,FALSE)</f>
        <v>DEN</v>
      </c>
      <c r="T418" s="1" t="str">
        <f>VLOOKUP($D418,schermers!$C:$O,8,FALSE)</f>
        <v>DBO</v>
      </c>
      <c r="U418" s="1" t="str">
        <f>IFERROR(VLOOKUP($D418,schermers!$C:$O,13,FALSE),"-")</f>
        <v>-</v>
      </c>
      <c r="V418" s="15">
        <f>IFERROR(VLOOKUP(E418,wedstrijden!B:H,7,FALSE),0)</f>
        <v>43435</v>
      </c>
      <c r="W418" s="15">
        <f>IFERROR(VLOOKUP(E418,wedstrijden!B:I,8,FALSE),0)</f>
        <v>43436</v>
      </c>
      <c r="X418" s="94">
        <f>IF(ISERROR(VLOOKUP(I418,lookups!G:I,3,FALSE)),0,IF(VLOOKUP(I418,lookups!G:I,3,FALSE)=0,0,VLOOKUP(I418,lookups!G:I,3,FALSE)))</f>
        <v>500</v>
      </c>
      <c r="Y418" s="54">
        <f t="shared" ca="1" si="92"/>
        <v>999999999</v>
      </c>
      <c r="Z418" s="54">
        <f t="shared" si="93"/>
        <v>164114044</v>
      </c>
      <c r="AA418" s="54">
        <f>IF(LEFT(J418,2)&lt;&gt;"ok","-",IF(M418&lt;&gt;"","-",VLOOKUP(P418&amp;Q418&amp;I418&amp;H418,wedstrijden!A:B,2,FALSE)))</f>
        <v>164</v>
      </c>
      <c r="AB418" s="54">
        <f t="shared" ca="1" si="94"/>
        <v>0</v>
      </c>
      <c r="AC418" s="54">
        <f t="shared" si="95"/>
        <v>1</v>
      </c>
      <c r="AD418" s="54">
        <f t="shared" si="96"/>
        <v>1</v>
      </c>
      <c r="AE418" s="54">
        <f t="shared" si="97"/>
        <v>0</v>
      </c>
      <c r="AF418" s="54">
        <f t="shared" si="98"/>
        <v>1</v>
      </c>
      <c r="AG418" s="54">
        <f t="shared" si="99"/>
        <v>1</v>
      </c>
      <c r="AH418" s="54">
        <f t="shared" si="100"/>
        <v>1</v>
      </c>
      <c r="AI418" s="54">
        <f t="shared" si="101"/>
        <v>1</v>
      </c>
      <c r="AJ418" s="54">
        <f t="shared" si="102"/>
        <v>1</v>
      </c>
      <c r="AK418" s="54">
        <f t="shared" ca="1" si="103"/>
        <v>1</v>
      </c>
      <c r="AL418" s="1" t="str">
        <f>VLOOKUP(D418,schermers!C:T,16,FALSE)</f>
        <v>XXX</v>
      </c>
    </row>
    <row r="419" spans="1:38" x14ac:dyDescent="0.2">
      <c r="A419" s="54">
        <f t="shared" si="104"/>
        <v>417</v>
      </c>
      <c r="B419" s="54">
        <f t="shared" si="90"/>
        <v>338</v>
      </c>
      <c r="C419" s="54" t="str">
        <f t="shared" ca="1" si="91"/>
        <v/>
      </c>
      <c r="D419" s="54">
        <f>VLOOKUP(F419&amp;G419,schermers!B:C,2,FALSE)</f>
        <v>114479</v>
      </c>
      <c r="E419" s="54">
        <f>VLOOKUP(P419&amp;Q419&amp;I419&amp;H419,wedstrijden!A:B,2,FALSE)</f>
        <v>188</v>
      </c>
      <c r="F419" s="41" t="s">
        <v>2598</v>
      </c>
      <c r="G419" s="41" t="s">
        <v>2599</v>
      </c>
      <c r="H419" s="41" t="s">
        <v>494</v>
      </c>
      <c r="I419" s="41" t="s">
        <v>915</v>
      </c>
      <c r="J419" s="63" t="s">
        <v>848</v>
      </c>
      <c r="K419" s="16">
        <v>43373</v>
      </c>
      <c r="L419" s="8">
        <v>43408</v>
      </c>
      <c r="O419" s="54">
        <f>VLOOKUP(D419&amp;R419,Ranglijst!D:E,2,FALSE)</f>
        <v>1572</v>
      </c>
      <c r="P419" s="1" t="str">
        <f>VLOOKUP($D419,schermers!$C:$O,5,FALSE)</f>
        <v>Dames</v>
      </c>
      <c r="Q419" s="1" t="str">
        <f>VLOOKUP($D419,schermers!$C:$O,6,FALSE)</f>
        <v>Floret</v>
      </c>
      <c r="R419" s="1" t="str">
        <f>VLOOKUP(P419,lookups!A:B,2,FALSE)&amp;VLOOKUP(aanmeldingen!Q419,lookups!D:E,2,FALSE)&amp;VLOOKUP(I419,lookups!G:H,2,FALSE)</f>
        <v>DFC</v>
      </c>
      <c r="S419" s="1" t="str">
        <f>VLOOKUP(E419,wedstrijden!B:G,6,FALSE)</f>
        <v>GER</v>
      </c>
      <c r="T419" s="1" t="str">
        <f>VLOOKUP($D419,schermers!$C:$O,8,FALSE)</f>
        <v>PRI</v>
      </c>
      <c r="U419" s="1" t="str">
        <f>IFERROR(VLOOKUP($D419,schermers!$C:$O,13,FALSE),"-")</f>
        <v>-</v>
      </c>
      <c r="V419" s="15">
        <f>IFERROR(VLOOKUP(E419,wedstrijden!B:H,7,FALSE),0)</f>
        <v>43449</v>
      </c>
      <c r="W419" s="15">
        <f>IFERROR(VLOOKUP(E419,wedstrijden!B:I,8,FALSE),0)</f>
        <v>43450</v>
      </c>
      <c r="X419" s="94">
        <f>IF(ISERROR(VLOOKUP(I419,lookups!G:I,3,FALSE)),0,IF(VLOOKUP(I419,lookups!G:I,3,FALSE)=0,0,VLOOKUP(I419,lookups!G:I,3,FALSE)))</f>
        <v>500</v>
      </c>
      <c r="Y419" s="54">
        <f t="shared" ca="1" si="92"/>
        <v>999999999</v>
      </c>
      <c r="Z419" s="54">
        <f t="shared" si="93"/>
        <v>188114479</v>
      </c>
      <c r="AA419" s="54">
        <f>IF(LEFT(J419,2)&lt;&gt;"ok","-",IF(M419&lt;&gt;"","-",VLOOKUP(P419&amp;Q419&amp;I419&amp;H419,wedstrijden!A:B,2,FALSE)))</f>
        <v>188</v>
      </c>
      <c r="AB419" s="54">
        <f t="shared" ca="1" si="94"/>
        <v>0</v>
      </c>
      <c r="AC419" s="54">
        <f t="shared" si="95"/>
        <v>1</v>
      </c>
      <c r="AD419" s="54">
        <f t="shared" si="96"/>
        <v>1</v>
      </c>
      <c r="AE419" s="54">
        <f t="shared" si="97"/>
        <v>0</v>
      </c>
      <c r="AF419" s="54">
        <f t="shared" si="98"/>
        <v>1</v>
      </c>
      <c r="AG419" s="54">
        <f t="shared" si="99"/>
        <v>1</v>
      </c>
      <c r="AH419" s="54">
        <f t="shared" si="100"/>
        <v>1</v>
      </c>
      <c r="AI419" s="54">
        <f t="shared" si="101"/>
        <v>1</v>
      </c>
      <c r="AJ419" s="54">
        <f t="shared" si="102"/>
        <v>1</v>
      </c>
      <c r="AK419" s="54">
        <f t="shared" ca="1" si="103"/>
        <v>1</v>
      </c>
      <c r="AL419" s="1" t="str">
        <f>VLOOKUP(D419,schermers!C:T,16,FALSE)</f>
        <v>XXX</v>
      </c>
    </row>
    <row r="420" spans="1:38" x14ac:dyDescent="0.2">
      <c r="A420" s="54">
        <f t="shared" si="104"/>
        <v>418</v>
      </c>
      <c r="B420" s="54">
        <f t="shared" si="90"/>
        <v>466</v>
      </c>
      <c r="C420" s="54" t="str">
        <f t="shared" ca="1" si="91"/>
        <v/>
      </c>
      <c r="D420" s="54">
        <f>VLOOKUP(F420&amp;G420,schermers!B:C,2,FALSE)</f>
        <v>114479</v>
      </c>
      <c r="E420" s="54">
        <f>VLOOKUP(P420&amp;Q420&amp;I420&amp;H420,wedstrijden!A:B,2,FALSE)</f>
        <v>271</v>
      </c>
      <c r="F420" s="41" t="s">
        <v>2598</v>
      </c>
      <c r="G420" s="41" t="s">
        <v>2599</v>
      </c>
      <c r="H420" s="41" t="s">
        <v>663</v>
      </c>
      <c r="I420" s="41" t="s">
        <v>915</v>
      </c>
      <c r="J420" s="63" t="s">
        <v>848</v>
      </c>
      <c r="K420" s="16">
        <v>43373</v>
      </c>
      <c r="L420" s="8">
        <v>43469</v>
      </c>
      <c r="M420" s="53"/>
      <c r="O420" s="54">
        <f>VLOOKUP(D420&amp;R420,Ranglijst!D:E,2,FALSE)</f>
        <v>1572</v>
      </c>
      <c r="P420" s="1" t="str">
        <f>VLOOKUP($D420,schermers!$C:$O,5,FALSE)</f>
        <v>Dames</v>
      </c>
      <c r="Q420" s="1" t="str">
        <f>VLOOKUP($D420,schermers!$C:$O,6,FALSE)</f>
        <v>Floret</v>
      </c>
      <c r="R420" s="1" t="str">
        <f>VLOOKUP(P420,lookups!A:B,2,FALSE)&amp;VLOOKUP(aanmeldingen!Q420,lookups!D:E,2,FALSE)&amp;VLOOKUP(I420,lookups!G:H,2,FALSE)</f>
        <v>DFC</v>
      </c>
      <c r="S420" s="1" t="str">
        <f>VLOOKUP(E420,wedstrijden!B:G,6,FALSE)</f>
        <v>ROM</v>
      </c>
      <c r="T420" s="1" t="str">
        <f>VLOOKUP($D420,schermers!$C:$O,8,FALSE)</f>
        <v>PRI</v>
      </c>
      <c r="U420" s="1" t="str">
        <f>IFERROR(VLOOKUP($D420,schermers!$C:$O,13,FALSE),"-")</f>
        <v>-</v>
      </c>
      <c r="V420" s="15">
        <f>IFERROR(VLOOKUP(E420,wedstrijden!B:H,7,FALSE),0)</f>
        <v>43505</v>
      </c>
      <c r="W420" s="15">
        <f>IFERROR(VLOOKUP(E420,wedstrijden!B:I,8,FALSE),0)</f>
        <v>43506</v>
      </c>
      <c r="X420" s="94">
        <f>IF(ISERROR(VLOOKUP(I420,lookups!G:I,3,FALSE)),0,IF(VLOOKUP(I420,lookups!G:I,3,FALSE)=0,0,VLOOKUP(I420,lookups!G:I,3,FALSE)))</f>
        <v>500</v>
      </c>
      <c r="Y420" s="54">
        <f t="shared" ca="1" si="92"/>
        <v>999999999</v>
      </c>
      <c r="Z420" s="54">
        <f t="shared" si="93"/>
        <v>271114479</v>
      </c>
      <c r="AA420" s="54">
        <f>IF(LEFT(J420,2)&lt;&gt;"ok","-",IF(M420&lt;&gt;"","-",VLOOKUP(P420&amp;Q420&amp;I420&amp;H420,wedstrijden!A:B,2,FALSE)))</f>
        <v>271</v>
      </c>
      <c r="AB420" s="54">
        <f t="shared" ca="1" si="94"/>
        <v>0</v>
      </c>
      <c r="AC420" s="54">
        <f t="shared" si="95"/>
        <v>1</v>
      </c>
      <c r="AD420" s="54">
        <f t="shared" si="96"/>
        <v>1</v>
      </c>
      <c r="AE420" s="54">
        <f t="shared" si="97"/>
        <v>0</v>
      </c>
      <c r="AF420" s="54">
        <f t="shared" si="98"/>
        <v>1</v>
      </c>
      <c r="AG420" s="54">
        <f t="shared" si="99"/>
        <v>1</v>
      </c>
      <c r="AH420" s="54">
        <f t="shared" si="100"/>
        <v>1</v>
      </c>
      <c r="AI420" s="54">
        <f t="shared" si="101"/>
        <v>1</v>
      </c>
      <c r="AJ420" s="54">
        <f t="shared" si="102"/>
        <v>1</v>
      </c>
      <c r="AK420" s="54">
        <f t="shared" ca="1" si="103"/>
        <v>1</v>
      </c>
      <c r="AL420" s="1" t="str">
        <f>VLOOKUP(D420,schermers!C:T,16,FALSE)</f>
        <v>XXX</v>
      </c>
    </row>
    <row r="421" spans="1:38" x14ac:dyDescent="0.2">
      <c r="A421" s="54">
        <f t="shared" si="104"/>
        <v>419</v>
      </c>
      <c r="B421" s="54">
        <f t="shared" si="90"/>
        <v>295</v>
      </c>
      <c r="C421" s="54" t="str">
        <f t="shared" ca="1" si="91"/>
        <v/>
      </c>
      <c r="D421" s="54">
        <f>VLOOKUP(F421&amp;G421,schermers!B:C,2,FALSE)</f>
        <v>109928</v>
      </c>
      <c r="E421" s="54">
        <f>VLOOKUP(P421&amp;Q421&amp;I421&amp;H421,wedstrijden!A:B,2,FALSE)</f>
        <v>173</v>
      </c>
      <c r="F421" s="41" t="s">
        <v>965</v>
      </c>
      <c r="G421" s="41" t="s">
        <v>966</v>
      </c>
      <c r="H421" s="41" t="s">
        <v>2568</v>
      </c>
      <c r="I421" s="41" t="s">
        <v>936</v>
      </c>
      <c r="J421" s="63" t="s">
        <v>848</v>
      </c>
      <c r="K421" s="16">
        <v>43373</v>
      </c>
      <c r="L421" s="8">
        <v>43408</v>
      </c>
      <c r="O421" s="54">
        <f>VLOOKUP(D421&amp;R421,Ranglijst!D:E,2,FALSE)</f>
        <v>985</v>
      </c>
      <c r="P421" s="1" t="str">
        <f>VLOOKUP($D421,schermers!$C:$O,5,FALSE)</f>
        <v>Heren</v>
      </c>
      <c r="Q421" s="1" t="str">
        <f>VLOOKUP($D421,schermers!$C:$O,6,FALSE)</f>
        <v>Floret</v>
      </c>
      <c r="R421" s="1" t="str">
        <f>VLOOKUP(P421,lookups!A:B,2,FALSE)&amp;VLOOKUP(aanmeldingen!Q421,lookups!D:E,2,FALSE)&amp;VLOOKUP(I421,lookups!G:H,2,FALSE)</f>
        <v>HFS</v>
      </c>
      <c r="S421" s="1" t="str">
        <f>VLOOKUP(E421,wedstrijden!B:G,6,FALSE)</f>
        <v>GER</v>
      </c>
      <c r="T421" s="1" t="str">
        <f>VLOOKUP($D421,schermers!$C:$O,8,FALSE)</f>
        <v>PAS</v>
      </c>
      <c r="U421" s="1" t="str">
        <f>IFERROR(VLOOKUP($D421,schermers!$C:$O,13,FALSE),"-")</f>
        <v>FIE05041998003</v>
      </c>
      <c r="V421" s="15">
        <f>IFERROR(VLOOKUP(E421,wedstrijden!B:H,7,FALSE),0)</f>
        <v>43442</v>
      </c>
      <c r="W421" s="15">
        <f>IFERROR(VLOOKUP(E421,wedstrijden!B:I,8,FALSE),0)</f>
        <v>43443</v>
      </c>
      <c r="X421" s="94">
        <f>IF(ISERROR(VLOOKUP(I421,lookups!G:I,3,FALSE)),0,IF(VLOOKUP(I421,lookups!G:I,3,FALSE)=0,0,VLOOKUP(I421,lookups!G:I,3,FALSE)))</f>
        <v>0</v>
      </c>
      <c r="Y421" s="54">
        <f t="shared" ca="1" si="92"/>
        <v>999999999</v>
      </c>
      <c r="Z421" s="54">
        <f t="shared" si="93"/>
        <v>173109928</v>
      </c>
      <c r="AA421" s="54">
        <f>IF(LEFT(J421,2)&lt;&gt;"ok","-",IF(M421&lt;&gt;"","-",VLOOKUP(P421&amp;Q421&amp;I421&amp;H421,wedstrijden!A:B,2,FALSE)))</f>
        <v>173</v>
      </c>
      <c r="AB421" s="54">
        <f t="shared" ca="1" si="94"/>
        <v>0</v>
      </c>
      <c r="AC421" s="54">
        <f t="shared" si="95"/>
        <v>1</v>
      </c>
      <c r="AD421" s="54">
        <f t="shared" si="96"/>
        <v>1</v>
      </c>
      <c r="AE421" s="54">
        <f t="shared" si="97"/>
        <v>0</v>
      </c>
      <c r="AF421" s="54">
        <f t="shared" si="98"/>
        <v>1</v>
      </c>
      <c r="AG421" s="54">
        <f t="shared" si="99"/>
        <v>1</v>
      </c>
      <c r="AH421" s="54">
        <f t="shared" si="100"/>
        <v>1</v>
      </c>
      <c r="AI421" s="54">
        <f t="shared" si="101"/>
        <v>1</v>
      </c>
      <c r="AJ421" s="54">
        <f t="shared" si="102"/>
        <v>1</v>
      </c>
      <c r="AK421" s="54">
        <f t="shared" ca="1" si="103"/>
        <v>1</v>
      </c>
      <c r="AL421" s="1" t="str">
        <f>VLOOKUP(D421,schermers!C:T,16,FALSE)</f>
        <v>XXX</v>
      </c>
    </row>
    <row r="422" spans="1:38" x14ac:dyDescent="0.2">
      <c r="A422" s="54">
        <f t="shared" si="104"/>
        <v>420</v>
      </c>
      <c r="B422" s="54">
        <f t="shared" si="90"/>
        <v>580</v>
      </c>
      <c r="C422" s="54" t="str">
        <f t="shared" ca="1" si="91"/>
        <v/>
      </c>
      <c r="D422" s="54">
        <f>VLOOKUP(F422&amp;G422,schermers!B:C,2,FALSE)</f>
        <v>109235</v>
      </c>
      <c r="E422" s="54">
        <f>VLOOKUP(P422&amp;Q422&amp;I422&amp;H422,wedstrijden!A:B,2,FALSE)</f>
        <v>326</v>
      </c>
      <c r="F422" s="41" t="s">
        <v>986</v>
      </c>
      <c r="G422" s="41" t="s">
        <v>987</v>
      </c>
      <c r="H422" s="41" t="s">
        <v>484</v>
      </c>
      <c r="I422" s="41" t="s">
        <v>505</v>
      </c>
      <c r="J422" s="63" t="s">
        <v>848</v>
      </c>
      <c r="K422" s="16">
        <v>43374</v>
      </c>
      <c r="L422" s="8">
        <v>43512</v>
      </c>
      <c r="O422" s="54">
        <f>VLOOKUP(D422&amp;R422,Ranglijst!D:E,2,FALSE)</f>
        <v>1611</v>
      </c>
      <c r="P422" s="1" t="str">
        <f>VLOOKUP($D422,schermers!$C:$O,5,FALSE)</f>
        <v>Dames</v>
      </c>
      <c r="Q422" s="1" t="str">
        <f>VLOOKUP($D422,schermers!$C:$O,6,FALSE)</f>
        <v>Degen</v>
      </c>
      <c r="R422" s="1" t="str">
        <f>VLOOKUP(P422,lookups!A:B,2,FALSE)&amp;VLOOKUP(aanmeldingen!Q422,lookups!D:E,2,FALSE)&amp;VLOOKUP(I422,lookups!G:H,2,FALSE)</f>
        <v>DDS</v>
      </c>
      <c r="S422" s="1" t="str">
        <f>VLOOKUP(E422,wedstrijden!B:G,6,FALSE)</f>
        <v>HUN</v>
      </c>
      <c r="T422" s="1" t="str">
        <f>VLOOKUP($D422,schermers!$C:$O,8,FALSE)</f>
        <v>QUI</v>
      </c>
      <c r="U422" s="1" t="str">
        <f>IFERROR(VLOOKUP($D422,schermers!$C:$O,13,FALSE),"-")</f>
        <v>FIE16011994005</v>
      </c>
      <c r="V422" s="15">
        <f>IFERROR(VLOOKUP(E422,wedstrijden!B:H,7,FALSE),0)</f>
        <v>43532</v>
      </c>
      <c r="W422" s="15">
        <f>IFERROR(VLOOKUP(E422,wedstrijden!B:I,8,FALSE),0)</f>
        <v>43534</v>
      </c>
      <c r="X422" s="94">
        <f>IF(ISERROR(VLOOKUP(I422,lookups!G:I,3,FALSE)),0,IF(VLOOKUP(I422,lookups!G:I,3,FALSE)=0,0,VLOOKUP(I422,lookups!G:I,3,FALSE)))</f>
        <v>1000</v>
      </c>
      <c r="Y422" s="54">
        <f t="shared" ca="1" si="92"/>
        <v>999999999</v>
      </c>
      <c r="Z422" s="54">
        <f t="shared" si="93"/>
        <v>326109235</v>
      </c>
      <c r="AA422" s="54">
        <f>IF(LEFT(J422,2)&lt;&gt;"ok","-",IF(M422&lt;&gt;"","-",VLOOKUP(P422&amp;Q422&amp;I422&amp;H422,wedstrijden!A:B,2,FALSE)))</f>
        <v>326</v>
      </c>
      <c r="AB422" s="54">
        <f t="shared" ca="1" si="94"/>
        <v>0</v>
      </c>
      <c r="AC422" s="54">
        <f t="shared" si="95"/>
        <v>1</v>
      </c>
      <c r="AD422" s="54">
        <f t="shared" si="96"/>
        <v>1</v>
      </c>
      <c r="AE422" s="54">
        <f t="shared" si="97"/>
        <v>0</v>
      </c>
      <c r="AF422" s="54">
        <f t="shared" si="98"/>
        <v>1</v>
      </c>
      <c r="AG422" s="54">
        <f t="shared" si="99"/>
        <v>0</v>
      </c>
      <c r="AH422" s="54">
        <f t="shared" si="100"/>
        <v>0</v>
      </c>
      <c r="AI422" s="54">
        <f t="shared" si="101"/>
        <v>0</v>
      </c>
      <c r="AJ422" s="54">
        <f t="shared" si="102"/>
        <v>0</v>
      </c>
      <c r="AK422" s="54">
        <f t="shared" ca="1" si="103"/>
        <v>0</v>
      </c>
      <c r="AL422" s="1" t="str">
        <f>VLOOKUP(D422,schermers!C:T,16,FALSE)</f>
        <v>XXX</v>
      </c>
    </row>
    <row r="423" spans="1:38" x14ac:dyDescent="0.2">
      <c r="A423" s="54">
        <f t="shared" si="104"/>
        <v>421</v>
      </c>
      <c r="B423" s="54">
        <f t="shared" si="90"/>
        <v>136</v>
      </c>
      <c r="C423" s="54" t="str">
        <f t="shared" ca="1" si="91"/>
        <v/>
      </c>
      <c r="D423" s="54">
        <f>VLOOKUP(F423&amp;G423,schermers!B:C,2,FALSE)</f>
        <v>108523</v>
      </c>
      <c r="E423" s="54">
        <f>VLOOKUP(P423&amp;Q423&amp;I423&amp;H423,wedstrijden!A:B,2,FALSE)</f>
        <v>85</v>
      </c>
      <c r="F423" s="41" t="s">
        <v>2768</v>
      </c>
      <c r="G423" s="41" t="s">
        <v>425</v>
      </c>
      <c r="H423" s="41" t="s">
        <v>2560</v>
      </c>
      <c r="I423" s="41" t="s">
        <v>936</v>
      </c>
      <c r="J423" s="63" t="s">
        <v>848</v>
      </c>
      <c r="K423" s="16">
        <v>43374</v>
      </c>
      <c r="L423" s="8">
        <v>43386</v>
      </c>
      <c r="O423" s="54">
        <f>VLOOKUP(D423&amp;R423,Ranglijst!D:E,2,FALSE)</f>
        <v>650</v>
      </c>
      <c r="P423" s="1" t="str">
        <f>VLOOKUP($D423,schermers!$C:$O,5,FALSE)</f>
        <v>Dames</v>
      </c>
      <c r="Q423" s="1" t="str">
        <f>VLOOKUP($D423,schermers!$C:$O,6,FALSE)</f>
        <v>Degen</v>
      </c>
      <c r="R423" s="1" t="str">
        <f>VLOOKUP(P423,lookups!A:B,2,FALSE)&amp;VLOOKUP(aanmeldingen!Q423,lookups!D:E,2,FALSE)&amp;VLOOKUP(I423,lookups!G:H,2,FALSE)</f>
        <v>DDS</v>
      </c>
      <c r="S423" s="1" t="str">
        <f>VLOOKUP(E423,wedstrijden!B:G,6,FALSE)</f>
        <v>FRA</v>
      </c>
      <c r="T423" s="1" t="str">
        <f>VLOOKUP($D423,schermers!$C:$O,8,FALSE)</f>
        <v>ZAI</v>
      </c>
      <c r="U423" s="1" t="str">
        <f>IFERROR(VLOOKUP($D423,schermers!$C:$O,13,FALSE),"-")</f>
        <v>-</v>
      </c>
      <c r="V423" s="15">
        <f>IFERROR(VLOOKUP(E423,wedstrijden!B:H,7,FALSE),0)</f>
        <v>43407</v>
      </c>
      <c r="W423" s="15">
        <f>IFERROR(VLOOKUP(E423,wedstrijden!B:I,8,FALSE),0)</f>
        <v>43408</v>
      </c>
      <c r="X423" s="94">
        <f>IF(ISERROR(VLOOKUP(I423,lookups!G:I,3,FALSE)),0,IF(VLOOKUP(I423,lookups!G:I,3,FALSE)=0,0,VLOOKUP(I423,lookups!G:I,3,FALSE)))</f>
        <v>0</v>
      </c>
      <c r="Y423" s="54">
        <f t="shared" ca="1" si="92"/>
        <v>999999999</v>
      </c>
      <c r="Z423" s="54">
        <f t="shared" si="93"/>
        <v>85108523</v>
      </c>
      <c r="AA423" s="54">
        <f>IF(LEFT(J423,2)&lt;&gt;"ok","-",IF(M423&lt;&gt;"","-",VLOOKUP(P423&amp;Q423&amp;I423&amp;H423,wedstrijden!A:B,2,FALSE)))</f>
        <v>85</v>
      </c>
      <c r="AB423" s="54">
        <f t="shared" ca="1" si="94"/>
        <v>0</v>
      </c>
      <c r="AC423" s="54">
        <f t="shared" si="95"/>
        <v>1</v>
      </c>
      <c r="AD423" s="54">
        <f t="shared" si="96"/>
        <v>1</v>
      </c>
      <c r="AE423" s="54">
        <f t="shared" si="97"/>
        <v>0</v>
      </c>
      <c r="AF423" s="54">
        <f t="shared" si="98"/>
        <v>1</v>
      </c>
      <c r="AG423" s="54">
        <f t="shared" si="99"/>
        <v>1</v>
      </c>
      <c r="AH423" s="54">
        <f t="shared" si="100"/>
        <v>1</v>
      </c>
      <c r="AI423" s="54">
        <f t="shared" si="101"/>
        <v>1</v>
      </c>
      <c r="AJ423" s="54">
        <f t="shared" si="102"/>
        <v>1</v>
      </c>
      <c r="AK423" s="54">
        <f t="shared" ca="1" si="103"/>
        <v>1</v>
      </c>
      <c r="AL423" s="1" t="str">
        <f>VLOOKUP(D423,schermers!C:T,16,FALSE)</f>
        <v>XXX</v>
      </c>
    </row>
    <row r="424" spans="1:38" x14ac:dyDescent="0.2">
      <c r="A424" s="54">
        <f t="shared" si="104"/>
        <v>422</v>
      </c>
      <c r="B424" s="54">
        <f t="shared" si="90"/>
        <v>223</v>
      </c>
      <c r="C424" s="54" t="str">
        <f t="shared" ca="1" si="91"/>
        <v/>
      </c>
      <c r="D424" s="54">
        <f>VLOOKUP(F424&amp;G424,schermers!B:C,2,FALSE)</f>
        <v>114165</v>
      </c>
      <c r="E424" s="54">
        <f>VLOOKUP(P424&amp;Q424&amp;I424&amp;H424,wedstrijden!A:B,2,FALSE)</f>
        <v>143</v>
      </c>
      <c r="F424" s="41" t="s">
        <v>2345</v>
      </c>
      <c r="G424" s="41" t="s">
        <v>2603</v>
      </c>
      <c r="H424" s="41" t="s">
        <v>497</v>
      </c>
      <c r="I424" s="41" t="s">
        <v>934</v>
      </c>
      <c r="J424" s="63" t="s">
        <v>848</v>
      </c>
      <c r="K424" s="16">
        <v>43374</v>
      </c>
      <c r="L424" s="8">
        <v>43386</v>
      </c>
      <c r="O424" s="54">
        <f>VLOOKUP(D424&amp;R424,Ranglijst!D:E,2,FALSE)</f>
        <v>2636</v>
      </c>
      <c r="P424" s="1" t="str">
        <f>VLOOKUP($D424,schermers!$C:$O,5,FALSE)</f>
        <v>Dames</v>
      </c>
      <c r="Q424" s="1" t="str">
        <f>VLOOKUP($D424,schermers!$C:$O,6,FALSE)</f>
        <v>Floret</v>
      </c>
      <c r="R424" s="1" t="str">
        <f>VLOOKUP(P424,lookups!A:B,2,FALSE)&amp;VLOOKUP(aanmeldingen!Q424,lookups!D:E,2,FALSE)&amp;VLOOKUP(I424,lookups!G:H,2,FALSE)</f>
        <v>DFC</v>
      </c>
      <c r="S424" s="1" t="str">
        <f>VLOOKUP(E424,wedstrijden!B:G,6,FALSE)</f>
        <v>AUT</v>
      </c>
      <c r="T424" s="1" t="str">
        <f>VLOOKUP($D424,schermers!$C:$O,8,FALSE)</f>
        <v>ZAI</v>
      </c>
      <c r="U424" s="1" t="str">
        <f>IFERROR(VLOOKUP($D424,schermers!$C:$O,13,FALSE),"-")</f>
        <v>-</v>
      </c>
      <c r="V424" s="15">
        <f>IFERROR(VLOOKUP(E424,wedstrijden!B:H,7,FALSE),0)</f>
        <v>43428</v>
      </c>
      <c r="W424" s="15">
        <f>IFERROR(VLOOKUP(E424,wedstrijden!B:I,8,FALSE),0)</f>
        <v>43429</v>
      </c>
      <c r="X424" s="94">
        <f>IF(ISERROR(VLOOKUP(I424,lookups!G:I,3,FALSE)),0,IF(VLOOKUP(I424,lookups!G:I,3,FALSE)=0,0,VLOOKUP(I424,lookups!G:I,3,FALSE)))</f>
        <v>500</v>
      </c>
      <c r="Y424" s="54">
        <f t="shared" ca="1" si="92"/>
        <v>999999999</v>
      </c>
      <c r="Z424" s="54">
        <f t="shared" si="93"/>
        <v>143114165</v>
      </c>
      <c r="AA424" s="54">
        <f>IF(LEFT(J424,2)&lt;&gt;"ok","-",IF(M424&lt;&gt;"","-",VLOOKUP(P424&amp;Q424&amp;I424&amp;H424,wedstrijden!A:B,2,FALSE)))</f>
        <v>143</v>
      </c>
      <c r="AB424" s="54">
        <f t="shared" ca="1" si="94"/>
        <v>0</v>
      </c>
      <c r="AC424" s="54">
        <f t="shared" si="95"/>
        <v>1</v>
      </c>
      <c r="AD424" s="54">
        <f t="shared" si="96"/>
        <v>1</v>
      </c>
      <c r="AE424" s="54">
        <f t="shared" si="97"/>
        <v>0</v>
      </c>
      <c r="AF424" s="54">
        <f t="shared" si="98"/>
        <v>1</v>
      </c>
      <c r="AG424" s="54">
        <f t="shared" si="99"/>
        <v>0</v>
      </c>
      <c r="AH424" s="54">
        <f t="shared" si="100"/>
        <v>0</v>
      </c>
      <c r="AI424" s="54">
        <f t="shared" si="101"/>
        <v>0</v>
      </c>
      <c r="AJ424" s="54">
        <f t="shared" si="102"/>
        <v>0</v>
      </c>
      <c r="AK424" s="54">
        <f t="shared" ca="1" si="103"/>
        <v>0</v>
      </c>
      <c r="AL424" s="1" t="str">
        <f>VLOOKUP(D424,schermers!C:T,16,FALSE)</f>
        <v>XXX</v>
      </c>
    </row>
    <row r="425" spans="1:38" x14ac:dyDescent="0.2">
      <c r="A425" s="54">
        <f t="shared" si="104"/>
        <v>423</v>
      </c>
      <c r="B425" s="54">
        <f t="shared" si="90"/>
        <v>252</v>
      </c>
      <c r="C425" s="54" t="str">
        <f t="shared" ca="1" si="91"/>
        <v/>
      </c>
      <c r="D425" s="54">
        <f>VLOOKUP(F425&amp;G425,schermers!B:C,2,FALSE)</f>
        <v>114165</v>
      </c>
      <c r="E425" s="54">
        <f>VLOOKUP(P425&amp;Q425&amp;I425&amp;H425,wedstrijden!A:B,2,FALSE)</f>
        <v>155</v>
      </c>
      <c r="F425" s="41" t="s">
        <v>2345</v>
      </c>
      <c r="G425" s="41" t="s">
        <v>2603</v>
      </c>
      <c r="H425" s="41" t="s">
        <v>500</v>
      </c>
      <c r="I425" s="41" t="s">
        <v>934</v>
      </c>
      <c r="J425" s="63" t="s">
        <v>848</v>
      </c>
      <c r="K425" s="16">
        <v>43374</v>
      </c>
      <c r="L425" s="8">
        <v>43408</v>
      </c>
      <c r="O425" s="54">
        <f>VLOOKUP(D425&amp;R425,Ranglijst!D:E,2,FALSE)</f>
        <v>2636</v>
      </c>
      <c r="P425" s="1" t="str">
        <f>VLOOKUP($D425,schermers!$C:$O,5,FALSE)</f>
        <v>Dames</v>
      </c>
      <c r="Q425" s="1" t="str">
        <f>VLOOKUP($D425,schermers!$C:$O,6,FALSE)</f>
        <v>Floret</v>
      </c>
      <c r="R425" s="1" t="str">
        <f>VLOOKUP(P425,lookups!A:B,2,FALSE)&amp;VLOOKUP(aanmeldingen!Q425,lookups!D:E,2,FALSE)&amp;VLOOKUP(I425,lookups!G:H,2,FALSE)</f>
        <v>DFC</v>
      </c>
      <c r="S425" s="1" t="str">
        <f>VLOOKUP(E425,wedstrijden!B:G,6,FALSE)</f>
        <v>FRA</v>
      </c>
      <c r="T425" s="1" t="str">
        <f>VLOOKUP($D425,schermers!$C:$O,8,FALSE)</f>
        <v>ZAI</v>
      </c>
      <c r="U425" s="1" t="str">
        <f>IFERROR(VLOOKUP($D425,schermers!$C:$O,13,FALSE),"-")</f>
        <v>-</v>
      </c>
      <c r="V425" s="15">
        <f>IFERROR(VLOOKUP(E425,wedstrijden!B:H,7,FALSE),0)</f>
        <v>43435</v>
      </c>
      <c r="W425" s="15">
        <f>IFERROR(VLOOKUP(E425,wedstrijden!B:I,8,FALSE),0)</f>
        <v>43436</v>
      </c>
      <c r="X425" s="94">
        <f>IF(ISERROR(VLOOKUP(I425,lookups!G:I,3,FALSE)),0,IF(VLOOKUP(I425,lookups!G:I,3,FALSE)=0,0,VLOOKUP(I425,lookups!G:I,3,FALSE)))</f>
        <v>500</v>
      </c>
      <c r="Y425" s="54">
        <f t="shared" ca="1" si="92"/>
        <v>999999999</v>
      </c>
      <c r="Z425" s="54">
        <f t="shared" si="93"/>
        <v>155114165</v>
      </c>
      <c r="AA425" s="54">
        <f>IF(LEFT(J425,2)&lt;&gt;"ok","-",IF(M425&lt;&gt;"","-",VLOOKUP(P425&amp;Q425&amp;I425&amp;H425,wedstrijden!A:B,2,FALSE)))</f>
        <v>155</v>
      </c>
      <c r="AB425" s="54">
        <f t="shared" ca="1" si="94"/>
        <v>0</v>
      </c>
      <c r="AC425" s="54">
        <f t="shared" si="95"/>
        <v>1</v>
      </c>
      <c r="AD425" s="54">
        <f t="shared" si="96"/>
        <v>1</v>
      </c>
      <c r="AE425" s="54">
        <f t="shared" si="97"/>
        <v>0</v>
      </c>
      <c r="AF425" s="54">
        <f t="shared" si="98"/>
        <v>1</v>
      </c>
      <c r="AG425" s="54">
        <f t="shared" si="99"/>
        <v>0</v>
      </c>
      <c r="AH425" s="54">
        <f t="shared" si="100"/>
        <v>0</v>
      </c>
      <c r="AI425" s="54">
        <f t="shared" si="101"/>
        <v>0</v>
      </c>
      <c r="AJ425" s="54">
        <f t="shared" si="102"/>
        <v>0</v>
      </c>
      <c r="AK425" s="54">
        <f t="shared" ca="1" si="103"/>
        <v>0</v>
      </c>
      <c r="AL425" s="1" t="str">
        <f>VLOOKUP(D425,schermers!C:T,16,FALSE)</f>
        <v>XXX</v>
      </c>
    </row>
    <row r="426" spans="1:38" x14ac:dyDescent="0.2">
      <c r="A426" s="54">
        <f t="shared" si="104"/>
        <v>424</v>
      </c>
      <c r="B426" s="54">
        <f t="shared" si="90"/>
        <v>249</v>
      </c>
      <c r="C426" s="54" t="str">
        <f t="shared" ca="1" si="91"/>
        <v/>
      </c>
      <c r="D426" s="54">
        <f>VLOOKUP(F426&amp;G426,schermers!B:C,2,FALSE)</f>
        <v>114165</v>
      </c>
      <c r="E426" s="54">
        <f>VLOOKUP(P426&amp;Q426&amp;I426&amp;H426,wedstrijden!A:B,2,FALSE)</f>
        <v>154</v>
      </c>
      <c r="F426" s="41" t="s">
        <v>2345</v>
      </c>
      <c r="G426" s="41" t="s">
        <v>2603</v>
      </c>
      <c r="H426" s="41" t="s">
        <v>500</v>
      </c>
      <c r="I426" s="41" t="s">
        <v>915</v>
      </c>
      <c r="J426" s="63" t="s">
        <v>848</v>
      </c>
      <c r="K426" s="16">
        <v>43374</v>
      </c>
      <c r="L426" s="8">
        <v>43408</v>
      </c>
      <c r="O426" s="54">
        <f>VLOOKUP(D426&amp;R426,Ranglijst!D:E,2,FALSE)</f>
        <v>2636</v>
      </c>
      <c r="P426" s="1" t="str">
        <f>VLOOKUP($D426,schermers!$C:$O,5,FALSE)</f>
        <v>Dames</v>
      </c>
      <c r="Q426" s="1" t="str">
        <f>VLOOKUP($D426,schermers!$C:$O,6,FALSE)</f>
        <v>Floret</v>
      </c>
      <c r="R426" s="1" t="str">
        <f>VLOOKUP(P426,lookups!A:B,2,FALSE)&amp;VLOOKUP(aanmeldingen!Q426,lookups!D:E,2,FALSE)&amp;VLOOKUP(I426,lookups!G:H,2,FALSE)</f>
        <v>DFC</v>
      </c>
      <c r="S426" s="1" t="str">
        <f>VLOOKUP(E426,wedstrijden!B:G,6,FALSE)</f>
        <v>FRA</v>
      </c>
      <c r="T426" s="1" t="str">
        <f>VLOOKUP($D426,schermers!$C:$O,8,FALSE)</f>
        <v>ZAI</v>
      </c>
      <c r="U426" s="1" t="str">
        <f>IFERROR(VLOOKUP($D426,schermers!$C:$O,13,FALSE),"-")</f>
        <v>-</v>
      </c>
      <c r="V426" s="15">
        <f>IFERROR(VLOOKUP(E426,wedstrijden!B:H,7,FALSE),0)</f>
        <v>43435</v>
      </c>
      <c r="W426" s="15">
        <f>IFERROR(VLOOKUP(E426,wedstrijden!B:I,8,FALSE),0)</f>
        <v>43436</v>
      </c>
      <c r="X426" s="94">
        <f>IF(ISERROR(VLOOKUP(I426,lookups!G:I,3,FALSE)),0,IF(VLOOKUP(I426,lookups!G:I,3,FALSE)=0,0,VLOOKUP(I426,lookups!G:I,3,FALSE)))</f>
        <v>500</v>
      </c>
      <c r="Y426" s="54">
        <f t="shared" ca="1" si="92"/>
        <v>999999999</v>
      </c>
      <c r="Z426" s="54">
        <f t="shared" si="93"/>
        <v>154114165</v>
      </c>
      <c r="AA426" s="54">
        <f>IF(LEFT(J426,2)&lt;&gt;"ok","-",IF(M426&lt;&gt;"","-",VLOOKUP(P426&amp;Q426&amp;I426&amp;H426,wedstrijden!A:B,2,FALSE)))</f>
        <v>154</v>
      </c>
      <c r="AB426" s="54">
        <f t="shared" ca="1" si="94"/>
        <v>0</v>
      </c>
      <c r="AC426" s="54">
        <f t="shared" si="95"/>
        <v>1</v>
      </c>
      <c r="AD426" s="54">
        <f t="shared" si="96"/>
        <v>1</v>
      </c>
      <c r="AE426" s="54">
        <f t="shared" si="97"/>
        <v>0</v>
      </c>
      <c r="AF426" s="54">
        <f t="shared" si="98"/>
        <v>1</v>
      </c>
      <c r="AG426" s="54">
        <f t="shared" si="99"/>
        <v>1</v>
      </c>
      <c r="AH426" s="54">
        <f t="shared" si="100"/>
        <v>1</v>
      </c>
      <c r="AI426" s="54">
        <f t="shared" si="101"/>
        <v>1</v>
      </c>
      <c r="AJ426" s="54">
        <f t="shared" si="102"/>
        <v>1</v>
      </c>
      <c r="AK426" s="54">
        <f t="shared" ca="1" si="103"/>
        <v>1</v>
      </c>
      <c r="AL426" s="1" t="str">
        <f>VLOOKUP(D426,schermers!C:T,16,FALSE)</f>
        <v>XXX</v>
      </c>
    </row>
    <row r="427" spans="1:38" x14ac:dyDescent="0.2">
      <c r="A427" s="54">
        <f t="shared" si="104"/>
        <v>425</v>
      </c>
      <c r="B427" s="54">
        <f t="shared" si="90"/>
        <v>343</v>
      </c>
      <c r="C427" s="54" t="str">
        <f t="shared" ca="1" si="91"/>
        <v/>
      </c>
      <c r="D427" s="54">
        <f>VLOOKUP(F427&amp;G427,schermers!B:C,2,FALSE)</f>
        <v>114165</v>
      </c>
      <c r="E427" s="54">
        <f>VLOOKUP(P427&amp;Q427&amp;I427&amp;H427,wedstrijden!A:B,2,FALSE)</f>
        <v>189</v>
      </c>
      <c r="F427" s="41" t="s">
        <v>2345</v>
      </c>
      <c r="G427" s="41" t="s">
        <v>2603</v>
      </c>
      <c r="H427" s="41" t="s">
        <v>494</v>
      </c>
      <c r="I427" s="41" t="s">
        <v>934</v>
      </c>
      <c r="J427" s="63" t="s">
        <v>848</v>
      </c>
      <c r="K427" s="16">
        <v>43374</v>
      </c>
      <c r="L427" s="8">
        <v>43429</v>
      </c>
      <c r="O427" s="54">
        <f>VLOOKUP(D427&amp;R427,Ranglijst!D:E,2,FALSE)</f>
        <v>2636</v>
      </c>
      <c r="P427" s="1" t="str">
        <f>VLOOKUP($D427,schermers!$C:$O,5,FALSE)</f>
        <v>Dames</v>
      </c>
      <c r="Q427" s="1" t="str">
        <f>VLOOKUP($D427,schermers!$C:$O,6,FALSE)</f>
        <v>Floret</v>
      </c>
      <c r="R427" s="1" t="str">
        <f>VLOOKUP(P427,lookups!A:B,2,FALSE)&amp;VLOOKUP(aanmeldingen!Q427,lookups!D:E,2,FALSE)&amp;VLOOKUP(I427,lookups!G:H,2,FALSE)</f>
        <v>DFC</v>
      </c>
      <c r="S427" s="1" t="str">
        <f>VLOOKUP(E427,wedstrijden!B:G,6,FALSE)</f>
        <v>GER</v>
      </c>
      <c r="T427" s="1" t="str">
        <f>VLOOKUP($D427,schermers!$C:$O,8,FALSE)</f>
        <v>ZAI</v>
      </c>
      <c r="U427" s="1" t="str">
        <f>IFERROR(VLOOKUP($D427,schermers!$C:$O,13,FALSE),"-")</f>
        <v>-</v>
      </c>
      <c r="V427" s="15">
        <f>IFERROR(VLOOKUP(E427,wedstrijden!B:H,7,FALSE),0)</f>
        <v>43449</v>
      </c>
      <c r="W427" s="15">
        <f>IFERROR(VLOOKUP(E427,wedstrijden!B:I,8,FALSE),0)</f>
        <v>43450</v>
      </c>
      <c r="X427" s="94">
        <f>IF(ISERROR(VLOOKUP(I427,lookups!G:I,3,FALSE)),0,IF(VLOOKUP(I427,lookups!G:I,3,FALSE)=0,0,VLOOKUP(I427,lookups!G:I,3,FALSE)))</f>
        <v>500</v>
      </c>
      <c r="Y427" s="54">
        <f t="shared" ca="1" si="92"/>
        <v>999999999</v>
      </c>
      <c r="Z427" s="54">
        <f t="shared" si="93"/>
        <v>189114165</v>
      </c>
      <c r="AA427" s="54">
        <f>IF(LEFT(J427,2)&lt;&gt;"ok","-",IF(M427&lt;&gt;"","-",VLOOKUP(P427&amp;Q427&amp;I427&amp;H427,wedstrijden!A:B,2,FALSE)))</f>
        <v>189</v>
      </c>
      <c r="AB427" s="54">
        <f t="shared" ca="1" si="94"/>
        <v>0</v>
      </c>
      <c r="AC427" s="54">
        <f t="shared" si="95"/>
        <v>1</v>
      </c>
      <c r="AD427" s="54">
        <f t="shared" si="96"/>
        <v>1</v>
      </c>
      <c r="AE427" s="54">
        <f t="shared" si="97"/>
        <v>0</v>
      </c>
      <c r="AF427" s="54">
        <f t="shared" si="98"/>
        <v>1</v>
      </c>
      <c r="AG427" s="54">
        <f t="shared" si="99"/>
        <v>0</v>
      </c>
      <c r="AH427" s="54">
        <f t="shared" si="100"/>
        <v>0</v>
      </c>
      <c r="AI427" s="54">
        <f t="shared" si="101"/>
        <v>0</v>
      </c>
      <c r="AJ427" s="54">
        <f t="shared" si="102"/>
        <v>0</v>
      </c>
      <c r="AK427" s="54">
        <f t="shared" ca="1" si="103"/>
        <v>0</v>
      </c>
      <c r="AL427" s="1" t="str">
        <f>VLOOKUP(D427,schermers!C:T,16,FALSE)</f>
        <v>XXX</v>
      </c>
    </row>
    <row r="428" spans="1:38" x14ac:dyDescent="0.2">
      <c r="A428" s="54">
        <f t="shared" si="104"/>
        <v>426</v>
      </c>
      <c r="B428" s="54">
        <f t="shared" si="90"/>
        <v>337</v>
      </c>
      <c r="C428" s="54" t="str">
        <f t="shared" ca="1" si="91"/>
        <v/>
      </c>
      <c r="D428" s="54">
        <f>VLOOKUP(F428&amp;G428,schermers!B:C,2,FALSE)</f>
        <v>114165</v>
      </c>
      <c r="E428" s="54">
        <f>VLOOKUP(P428&amp;Q428&amp;I428&amp;H428,wedstrijden!A:B,2,FALSE)</f>
        <v>188</v>
      </c>
      <c r="F428" s="41" t="s">
        <v>2345</v>
      </c>
      <c r="G428" s="41" t="s">
        <v>2603</v>
      </c>
      <c r="H428" s="41" t="s">
        <v>494</v>
      </c>
      <c r="I428" s="41" t="s">
        <v>915</v>
      </c>
      <c r="J428" s="63" t="s">
        <v>848</v>
      </c>
      <c r="K428" s="16">
        <v>43374</v>
      </c>
      <c r="L428" s="8">
        <v>43408</v>
      </c>
      <c r="O428" s="54">
        <f>VLOOKUP(D428&amp;R428,Ranglijst!D:E,2,FALSE)</f>
        <v>2636</v>
      </c>
      <c r="P428" s="1" t="str">
        <f>VLOOKUP($D428,schermers!$C:$O,5,FALSE)</f>
        <v>Dames</v>
      </c>
      <c r="Q428" s="1" t="str">
        <f>VLOOKUP($D428,schermers!$C:$O,6,FALSE)</f>
        <v>Floret</v>
      </c>
      <c r="R428" s="1" t="str">
        <f>VLOOKUP(P428,lookups!A:B,2,FALSE)&amp;VLOOKUP(aanmeldingen!Q428,lookups!D:E,2,FALSE)&amp;VLOOKUP(I428,lookups!G:H,2,FALSE)</f>
        <v>DFC</v>
      </c>
      <c r="S428" s="1" t="str">
        <f>VLOOKUP(E428,wedstrijden!B:G,6,FALSE)</f>
        <v>GER</v>
      </c>
      <c r="T428" s="1" t="str">
        <f>VLOOKUP($D428,schermers!$C:$O,8,FALSE)</f>
        <v>ZAI</v>
      </c>
      <c r="U428" s="1" t="str">
        <f>IFERROR(VLOOKUP($D428,schermers!$C:$O,13,FALSE),"-")</f>
        <v>-</v>
      </c>
      <c r="V428" s="15">
        <f>IFERROR(VLOOKUP(E428,wedstrijden!B:H,7,FALSE),0)</f>
        <v>43449</v>
      </c>
      <c r="W428" s="15">
        <f>IFERROR(VLOOKUP(E428,wedstrijden!B:I,8,FALSE),0)</f>
        <v>43450</v>
      </c>
      <c r="X428" s="94">
        <f>IF(ISERROR(VLOOKUP(I428,lookups!G:I,3,FALSE)),0,IF(VLOOKUP(I428,lookups!G:I,3,FALSE)=0,0,VLOOKUP(I428,lookups!G:I,3,FALSE)))</f>
        <v>500</v>
      </c>
      <c r="Y428" s="54">
        <f t="shared" ca="1" si="92"/>
        <v>999999999</v>
      </c>
      <c r="Z428" s="54">
        <f t="shared" si="93"/>
        <v>188114165</v>
      </c>
      <c r="AA428" s="54">
        <f>IF(LEFT(J428,2)&lt;&gt;"ok","-",IF(M428&lt;&gt;"","-",VLOOKUP(P428&amp;Q428&amp;I428&amp;H428,wedstrijden!A:B,2,FALSE)))</f>
        <v>188</v>
      </c>
      <c r="AB428" s="54">
        <f t="shared" ca="1" si="94"/>
        <v>0</v>
      </c>
      <c r="AC428" s="54">
        <f t="shared" si="95"/>
        <v>1</v>
      </c>
      <c r="AD428" s="54">
        <f t="shared" si="96"/>
        <v>1</v>
      </c>
      <c r="AE428" s="54">
        <f t="shared" si="97"/>
        <v>0</v>
      </c>
      <c r="AF428" s="54">
        <f t="shared" si="98"/>
        <v>1</v>
      </c>
      <c r="AG428" s="54">
        <f t="shared" si="99"/>
        <v>1</v>
      </c>
      <c r="AH428" s="54">
        <f t="shared" si="100"/>
        <v>1</v>
      </c>
      <c r="AI428" s="54">
        <f t="shared" si="101"/>
        <v>1</v>
      </c>
      <c r="AJ428" s="54">
        <f t="shared" si="102"/>
        <v>1</v>
      </c>
      <c r="AK428" s="54">
        <f t="shared" ca="1" si="103"/>
        <v>1</v>
      </c>
      <c r="AL428" s="1" t="str">
        <f>VLOOKUP(D428,schermers!C:T,16,FALSE)</f>
        <v>XXX</v>
      </c>
    </row>
    <row r="429" spans="1:38" x14ac:dyDescent="0.2">
      <c r="A429" s="54">
        <f t="shared" si="104"/>
        <v>427</v>
      </c>
      <c r="B429" s="54">
        <f t="shared" si="90"/>
        <v>393</v>
      </c>
      <c r="C429" s="54" t="str">
        <f t="shared" ca="1" si="91"/>
        <v/>
      </c>
      <c r="D429" s="54">
        <f>VLOOKUP(F429&amp;G429,schermers!B:C,2,FALSE)</f>
        <v>114165</v>
      </c>
      <c r="E429" s="54">
        <f>VLOOKUP(P429&amp;Q429&amp;I429&amp;H429,wedstrijden!A:B,2,FALSE)</f>
        <v>216</v>
      </c>
      <c r="F429" s="41" t="s">
        <v>2345</v>
      </c>
      <c r="G429" s="41" t="s">
        <v>2603</v>
      </c>
      <c r="H429" s="41" t="s">
        <v>776</v>
      </c>
      <c r="I429" s="41" t="s">
        <v>934</v>
      </c>
      <c r="J429" s="63" t="s">
        <v>848</v>
      </c>
      <c r="K429" s="16">
        <v>43374</v>
      </c>
      <c r="L429" s="8">
        <v>43466</v>
      </c>
      <c r="O429" s="54">
        <f>VLOOKUP(D429&amp;R429,Ranglijst!D:E,2,FALSE)</f>
        <v>2636</v>
      </c>
      <c r="P429" s="1" t="str">
        <f>VLOOKUP($D429,schermers!$C:$O,5,FALSE)</f>
        <v>Dames</v>
      </c>
      <c r="Q429" s="1" t="str">
        <f>VLOOKUP($D429,schermers!$C:$O,6,FALSE)</f>
        <v>Floret</v>
      </c>
      <c r="R429" s="1" t="str">
        <f>VLOOKUP(P429,lookups!A:B,2,FALSE)&amp;VLOOKUP(aanmeldingen!Q429,lookups!D:E,2,FALSE)&amp;VLOOKUP(I429,lookups!G:H,2,FALSE)</f>
        <v>DFC</v>
      </c>
      <c r="S429" s="1" t="str">
        <f>VLOOKUP(E429,wedstrijden!B:G,6,FALSE)</f>
        <v>POL</v>
      </c>
      <c r="T429" s="1" t="str">
        <f>VLOOKUP($D429,schermers!$C:$O,8,FALSE)</f>
        <v>ZAI</v>
      </c>
      <c r="U429" s="1" t="str">
        <f>IFERROR(VLOOKUP($D429,schermers!$C:$O,13,FALSE),"-")</f>
        <v>-</v>
      </c>
      <c r="V429" s="15">
        <f>IFERROR(VLOOKUP(E429,wedstrijden!B:H,7,FALSE),0)</f>
        <v>43477</v>
      </c>
      <c r="W429" s="15">
        <f>IFERROR(VLOOKUP(E429,wedstrijden!B:I,8,FALSE),0)</f>
        <v>43478</v>
      </c>
      <c r="X429" s="94">
        <f>IF(ISERROR(VLOOKUP(I429,lookups!G:I,3,FALSE)),0,IF(VLOOKUP(I429,lookups!G:I,3,FALSE)=0,0,VLOOKUP(I429,lookups!G:I,3,FALSE)))</f>
        <v>500</v>
      </c>
      <c r="Y429" s="54">
        <f t="shared" ca="1" si="92"/>
        <v>999999999</v>
      </c>
      <c r="Z429" s="54">
        <f t="shared" si="93"/>
        <v>216114165</v>
      </c>
      <c r="AA429" s="54">
        <f>IF(LEFT(J429,2)&lt;&gt;"ok","-",IF(M429&lt;&gt;"","-",VLOOKUP(P429&amp;Q429&amp;I429&amp;H429,wedstrijden!A:B,2,FALSE)))</f>
        <v>216</v>
      </c>
      <c r="AB429" s="54">
        <f t="shared" ca="1" si="94"/>
        <v>0</v>
      </c>
      <c r="AC429" s="54">
        <f t="shared" si="95"/>
        <v>1</v>
      </c>
      <c r="AD429" s="54">
        <f t="shared" si="96"/>
        <v>1</v>
      </c>
      <c r="AE429" s="54">
        <f t="shared" si="97"/>
        <v>0</v>
      </c>
      <c r="AF429" s="54">
        <f t="shared" si="98"/>
        <v>1</v>
      </c>
      <c r="AG429" s="54">
        <f t="shared" si="99"/>
        <v>0</v>
      </c>
      <c r="AH429" s="54">
        <f t="shared" si="100"/>
        <v>0</v>
      </c>
      <c r="AI429" s="54">
        <f t="shared" si="101"/>
        <v>0</v>
      </c>
      <c r="AJ429" s="54">
        <f t="shared" si="102"/>
        <v>0</v>
      </c>
      <c r="AK429" s="54">
        <f t="shared" ca="1" si="103"/>
        <v>0</v>
      </c>
      <c r="AL429" s="1" t="str">
        <f>VLOOKUP(D429,schermers!C:T,16,FALSE)</f>
        <v>XXX</v>
      </c>
    </row>
    <row r="430" spans="1:38" x14ac:dyDescent="0.2">
      <c r="A430" s="54">
        <f t="shared" si="104"/>
        <v>428</v>
      </c>
      <c r="B430" s="54">
        <f t="shared" si="90"/>
        <v>387</v>
      </c>
      <c r="C430" s="54" t="str">
        <f t="shared" ca="1" si="91"/>
        <v/>
      </c>
      <c r="D430" s="54">
        <f>VLOOKUP(F430&amp;G430,schermers!B:C,2,FALSE)</f>
        <v>114165</v>
      </c>
      <c r="E430" s="54">
        <f>VLOOKUP(P430&amp;Q430&amp;I430&amp;H430,wedstrijden!A:B,2,FALSE)</f>
        <v>215</v>
      </c>
      <c r="F430" s="41" t="s">
        <v>2345</v>
      </c>
      <c r="G430" s="41" t="s">
        <v>2603</v>
      </c>
      <c r="H430" s="41" t="s">
        <v>776</v>
      </c>
      <c r="I430" s="41" t="s">
        <v>915</v>
      </c>
      <c r="J430" s="63" t="s">
        <v>848</v>
      </c>
      <c r="K430" s="16">
        <v>43374</v>
      </c>
      <c r="L430" s="8">
        <v>43440</v>
      </c>
      <c r="O430" s="54">
        <f>VLOOKUP(D430&amp;R430,Ranglijst!D:E,2,FALSE)</f>
        <v>2636</v>
      </c>
      <c r="P430" s="1" t="str">
        <f>VLOOKUP($D430,schermers!$C:$O,5,FALSE)</f>
        <v>Dames</v>
      </c>
      <c r="Q430" s="1" t="str">
        <f>VLOOKUP($D430,schermers!$C:$O,6,FALSE)</f>
        <v>Floret</v>
      </c>
      <c r="R430" s="1" t="str">
        <f>VLOOKUP(P430,lookups!A:B,2,FALSE)&amp;VLOOKUP(aanmeldingen!Q430,lookups!D:E,2,FALSE)&amp;VLOOKUP(I430,lookups!G:H,2,FALSE)</f>
        <v>DFC</v>
      </c>
      <c r="S430" s="1" t="str">
        <f>VLOOKUP(E430,wedstrijden!B:G,6,FALSE)</f>
        <v>POL</v>
      </c>
      <c r="T430" s="1" t="str">
        <f>VLOOKUP($D430,schermers!$C:$O,8,FALSE)</f>
        <v>ZAI</v>
      </c>
      <c r="U430" s="1" t="str">
        <f>IFERROR(VLOOKUP($D430,schermers!$C:$O,13,FALSE),"-")</f>
        <v>-</v>
      </c>
      <c r="V430" s="15">
        <f>IFERROR(VLOOKUP(E430,wedstrijden!B:H,7,FALSE),0)</f>
        <v>43477</v>
      </c>
      <c r="W430" s="15">
        <f>IFERROR(VLOOKUP(E430,wedstrijden!B:I,8,FALSE),0)</f>
        <v>43478</v>
      </c>
      <c r="X430" s="94">
        <f>IF(ISERROR(VLOOKUP(I430,lookups!G:I,3,FALSE)),0,IF(VLOOKUP(I430,lookups!G:I,3,FALSE)=0,0,VLOOKUP(I430,lookups!G:I,3,FALSE)))</f>
        <v>500</v>
      </c>
      <c r="Y430" s="54">
        <f t="shared" ca="1" si="92"/>
        <v>999999999</v>
      </c>
      <c r="Z430" s="54">
        <f t="shared" si="93"/>
        <v>215114165</v>
      </c>
      <c r="AA430" s="54">
        <f>IF(LEFT(J430,2)&lt;&gt;"ok","-",IF(M430&lt;&gt;"","-",VLOOKUP(P430&amp;Q430&amp;I430&amp;H430,wedstrijden!A:B,2,FALSE)))</f>
        <v>215</v>
      </c>
      <c r="AB430" s="54">
        <f t="shared" ca="1" si="94"/>
        <v>0</v>
      </c>
      <c r="AC430" s="54">
        <f t="shared" si="95"/>
        <v>1</v>
      </c>
      <c r="AD430" s="54">
        <f t="shared" si="96"/>
        <v>1</v>
      </c>
      <c r="AE430" s="54">
        <f t="shared" si="97"/>
        <v>0</v>
      </c>
      <c r="AF430" s="54">
        <f t="shared" si="98"/>
        <v>1</v>
      </c>
      <c r="AG430" s="54">
        <f t="shared" si="99"/>
        <v>1</v>
      </c>
      <c r="AH430" s="54">
        <f t="shared" si="100"/>
        <v>1</v>
      </c>
      <c r="AI430" s="54">
        <f t="shared" si="101"/>
        <v>1</v>
      </c>
      <c r="AJ430" s="54">
        <f t="shared" si="102"/>
        <v>1</v>
      </c>
      <c r="AK430" s="54">
        <f t="shared" ca="1" si="103"/>
        <v>1</v>
      </c>
      <c r="AL430" s="1" t="str">
        <f>VLOOKUP(D430,schermers!C:T,16,FALSE)</f>
        <v>XXX</v>
      </c>
    </row>
    <row r="431" spans="1:38" x14ac:dyDescent="0.2">
      <c r="A431" s="54">
        <f t="shared" si="104"/>
        <v>429</v>
      </c>
      <c r="B431" s="54">
        <f t="shared" si="90"/>
        <v>470</v>
      </c>
      <c r="C431" s="54" t="str">
        <f t="shared" ca="1" si="91"/>
        <v/>
      </c>
      <c r="D431" s="54">
        <f>VLOOKUP(F431&amp;G431,schermers!B:C,2,FALSE)</f>
        <v>114165</v>
      </c>
      <c r="E431" s="54">
        <f>VLOOKUP(P431&amp;Q431&amp;I431&amp;H431,wedstrijden!A:B,2,FALSE)</f>
        <v>272</v>
      </c>
      <c r="F431" s="41" t="s">
        <v>2345</v>
      </c>
      <c r="G431" s="41" t="s">
        <v>2603</v>
      </c>
      <c r="H431" s="41" t="s">
        <v>663</v>
      </c>
      <c r="I431" s="41" t="s">
        <v>934</v>
      </c>
      <c r="J431" s="63" t="s">
        <v>848</v>
      </c>
      <c r="K431" s="16">
        <v>43374</v>
      </c>
      <c r="L431" s="8">
        <v>43498</v>
      </c>
      <c r="O431" s="54">
        <f>VLOOKUP(D431&amp;R431,Ranglijst!D:E,2,FALSE)</f>
        <v>2636</v>
      </c>
      <c r="P431" s="1" t="str">
        <f>VLOOKUP($D431,schermers!$C:$O,5,FALSE)</f>
        <v>Dames</v>
      </c>
      <c r="Q431" s="1" t="str">
        <f>VLOOKUP($D431,schermers!$C:$O,6,FALSE)</f>
        <v>Floret</v>
      </c>
      <c r="R431" s="1" t="str">
        <f>VLOOKUP(P431,lookups!A:B,2,FALSE)&amp;VLOOKUP(aanmeldingen!Q431,lookups!D:E,2,FALSE)&amp;VLOOKUP(I431,lookups!G:H,2,FALSE)</f>
        <v>DFC</v>
      </c>
      <c r="S431" s="1" t="str">
        <f>VLOOKUP(E431,wedstrijden!B:G,6,FALSE)</f>
        <v>ROM</v>
      </c>
      <c r="T431" s="1" t="str">
        <f>VLOOKUP($D431,schermers!$C:$O,8,FALSE)</f>
        <v>ZAI</v>
      </c>
      <c r="U431" s="1" t="str">
        <f>IFERROR(VLOOKUP($D431,schermers!$C:$O,13,FALSE),"-")</f>
        <v>-</v>
      </c>
      <c r="V431" s="15">
        <f>IFERROR(VLOOKUP(E431,wedstrijden!B:H,7,FALSE),0)</f>
        <v>43505</v>
      </c>
      <c r="W431" s="15">
        <f>IFERROR(VLOOKUP(E431,wedstrijden!B:I,8,FALSE),0)</f>
        <v>43506</v>
      </c>
      <c r="X431" s="94">
        <f>IF(ISERROR(VLOOKUP(I431,lookups!G:I,3,FALSE)),0,IF(VLOOKUP(I431,lookups!G:I,3,FALSE)=0,0,VLOOKUP(I431,lookups!G:I,3,FALSE)))</f>
        <v>500</v>
      </c>
      <c r="Y431" s="54">
        <f t="shared" ca="1" si="92"/>
        <v>999999999</v>
      </c>
      <c r="Z431" s="54">
        <f t="shared" si="93"/>
        <v>272114165</v>
      </c>
      <c r="AA431" s="54">
        <f>IF(LEFT(J431,2)&lt;&gt;"ok","-",IF(M431&lt;&gt;"","-",VLOOKUP(P431&amp;Q431&amp;I431&amp;H431,wedstrijden!A:B,2,FALSE)))</f>
        <v>272</v>
      </c>
      <c r="AB431" s="54">
        <f t="shared" ca="1" si="94"/>
        <v>0</v>
      </c>
      <c r="AC431" s="54">
        <f t="shared" si="95"/>
        <v>1</v>
      </c>
      <c r="AD431" s="54">
        <f t="shared" si="96"/>
        <v>1</v>
      </c>
      <c r="AE431" s="54">
        <f t="shared" si="97"/>
        <v>0</v>
      </c>
      <c r="AF431" s="54">
        <f t="shared" si="98"/>
        <v>1</v>
      </c>
      <c r="AG431" s="54">
        <f t="shared" si="99"/>
        <v>0</v>
      </c>
      <c r="AH431" s="54">
        <f t="shared" si="100"/>
        <v>0</v>
      </c>
      <c r="AI431" s="54">
        <f t="shared" si="101"/>
        <v>0</v>
      </c>
      <c r="AJ431" s="54">
        <f t="shared" si="102"/>
        <v>0</v>
      </c>
      <c r="AK431" s="54">
        <f t="shared" ca="1" si="103"/>
        <v>0</v>
      </c>
      <c r="AL431" s="1" t="str">
        <f>VLOOKUP(D431,schermers!C:T,16,FALSE)</f>
        <v>XXX</v>
      </c>
    </row>
    <row r="432" spans="1:38" x14ac:dyDescent="0.2">
      <c r="A432" s="54">
        <f t="shared" si="104"/>
        <v>430</v>
      </c>
      <c r="B432" s="54">
        <f t="shared" si="90"/>
        <v>465</v>
      </c>
      <c r="C432" s="54" t="str">
        <f t="shared" ca="1" si="91"/>
        <v/>
      </c>
      <c r="D432" s="54">
        <f>VLOOKUP(F432&amp;G432,schermers!B:C,2,FALSE)</f>
        <v>114165</v>
      </c>
      <c r="E432" s="54">
        <f>VLOOKUP(P432&amp;Q432&amp;I432&amp;H432,wedstrijden!A:B,2,FALSE)</f>
        <v>271</v>
      </c>
      <c r="F432" s="41" t="s">
        <v>2345</v>
      </c>
      <c r="G432" s="41" t="s">
        <v>2603</v>
      </c>
      <c r="H432" s="41" t="s">
        <v>663</v>
      </c>
      <c r="I432" s="41" t="s">
        <v>915</v>
      </c>
      <c r="J432" s="63" t="s">
        <v>848</v>
      </c>
      <c r="K432" s="16">
        <v>43374</v>
      </c>
      <c r="L432" s="8">
        <v>43469</v>
      </c>
      <c r="O432" s="54">
        <f>VLOOKUP(D432&amp;R432,Ranglijst!D:E,2,FALSE)</f>
        <v>2636</v>
      </c>
      <c r="P432" s="1" t="str">
        <f>VLOOKUP($D432,schermers!$C:$O,5,FALSE)</f>
        <v>Dames</v>
      </c>
      <c r="Q432" s="1" t="str">
        <f>VLOOKUP($D432,schermers!$C:$O,6,FALSE)</f>
        <v>Floret</v>
      </c>
      <c r="R432" s="1" t="str">
        <f>VLOOKUP(P432,lookups!A:B,2,FALSE)&amp;VLOOKUP(aanmeldingen!Q432,lookups!D:E,2,FALSE)&amp;VLOOKUP(I432,lookups!G:H,2,FALSE)</f>
        <v>DFC</v>
      </c>
      <c r="S432" s="1" t="str">
        <f>VLOOKUP(E432,wedstrijden!B:G,6,FALSE)</f>
        <v>ROM</v>
      </c>
      <c r="T432" s="1" t="str">
        <f>VLOOKUP($D432,schermers!$C:$O,8,FALSE)</f>
        <v>ZAI</v>
      </c>
      <c r="U432" s="1" t="str">
        <f>IFERROR(VLOOKUP($D432,schermers!$C:$O,13,FALSE),"-")</f>
        <v>-</v>
      </c>
      <c r="V432" s="15">
        <f>IFERROR(VLOOKUP(E432,wedstrijden!B:H,7,FALSE),0)</f>
        <v>43505</v>
      </c>
      <c r="W432" s="15">
        <f>IFERROR(VLOOKUP(E432,wedstrijden!B:I,8,FALSE),0)</f>
        <v>43506</v>
      </c>
      <c r="X432" s="94">
        <f>IF(ISERROR(VLOOKUP(I432,lookups!G:I,3,FALSE)),0,IF(VLOOKUP(I432,lookups!G:I,3,FALSE)=0,0,VLOOKUP(I432,lookups!G:I,3,FALSE)))</f>
        <v>500</v>
      </c>
      <c r="Y432" s="54">
        <f t="shared" ca="1" si="92"/>
        <v>999999999</v>
      </c>
      <c r="Z432" s="54">
        <f t="shared" si="93"/>
        <v>271114165</v>
      </c>
      <c r="AA432" s="54">
        <f>IF(LEFT(J432,2)&lt;&gt;"ok","-",IF(M432&lt;&gt;"","-",VLOOKUP(P432&amp;Q432&amp;I432&amp;H432,wedstrijden!A:B,2,FALSE)))</f>
        <v>271</v>
      </c>
      <c r="AB432" s="54">
        <f t="shared" ca="1" si="94"/>
        <v>0</v>
      </c>
      <c r="AC432" s="54">
        <f t="shared" si="95"/>
        <v>1</v>
      </c>
      <c r="AD432" s="54">
        <f t="shared" si="96"/>
        <v>1</v>
      </c>
      <c r="AE432" s="54">
        <f t="shared" si="97"/>
        <v>0</v>
      </c>
      <c r="AF432" s="54">
        <f t="shared" si="98"/>
        <v>1</v>
      </c>
      <c r="AG432" s="54">
        <f t="shared" si="99"/>
        <v>1</v>
      </c>
      <c r="AH432" s="54">
        <f t="shared" si="100"/>
        <v>1</v>
      </c>
      <c r="AI432" s="54">
        <f t="shared" si="101"/>
        <v>1</v>
      </c>
      <c r="AJ432" s="54">
        <f t="shared" si="102"/>
        <v>1</v>
      </c>
      <c r="AK432" s="54">
        <f t="shared" ca="1" si="103"/>
        <v>1</v>
      </c>
      <c r="AL432" s="1" t="str">
        <f>VLOOKUP(D432,schermers!C:T,16,FALSE)</f>
        <v>XXX</v>
      </c>
    </row>
    <row r="433" spans="1:38" x14ac:dyDescent="0.2">
      <c r="A433" s="54">
        <f t="shared" si="104"/>
        <v>431</v>
      </c>
      <c r="B433" s="54">
        <f t="shared" si="90"/>
        <v>279</v>
      </c>
      <c r="C433" s="54" t="str">
        <f t="shared" ca="1" si="91"/>
        <v/>
      </c>
      <c r="D433" s="54">
        <f>VLOOKUP(F433&amp;G433,schermers!B:C,2,FALSE)</f>
        <v>112104</v>
      </c>
      <c r="E433" s="54">
        <f>VLOOKUP(P433&amp;Q433&amp;I433&amp;H433,wedstrijden!A:B,2,FALSE)</f>
        <v>167</v>
      </c>
      <c r="F433" s="41" t="s">
        <v>1000</v>
      </c>
      <c r="G433" s="41" t="s">
        <v>925</v>
      </c>
      <c r="H433" s="41" t="s">
        <v>2579</v>
      </c>
      <c r="I433" s="41" t="s">
        <v>480</v>
      </c>
      <c r="J433" s="63" t="s">
        <v>848</v>
      </c>
      <c r="K433" s="16">
        <v>43375</v>
      </c>
      <c r="L433" s="8">
        <v>43408</v>
      </c>
      <c r="O433" s="54">
        <f>VLOOKUP(D433&amp;R433,Ranglijst!D:E,2,FALSE)</f>
        <v>2904</v>
      </c>
      <c r="P433" s="1" t="str">
        <f>VLOOKUP($D433,schermers!$C:$O,5,FALSE)</f>
        <v>Heren</v>
      </c>
      <c r="Q433" s="1" t="str">
        <f>VLOOKUP($D433,schermers!$C:$O,6,FALSE)</f>
        <v>Degen</v>
      </c>
      <c r="R433" s="1" t="str">
        <f>VLOOKUP(P433,lookups!A:B,2,FALSE)&amp;VLOOKUP(aanmeldingen!Q433,lookups!D:E,2,FALSE)&amp;VLOOKUP(I433,lookups!G:H,2,FALSE)</f>
        <v>HDJ</v>
      </c>
      <c r="S433" s="1" t="str">
        <f>VLOOKUP(E433,wedstrijden!B:G,6,FALSE)</f>
        <v>LUX</v>
      </c>
      <c r="T433" s="1" t="str">
        <f>VLOOKUP($D433,schermers!$C:$O,8,FALSE)</f>
        <v>FCA</v>
      </c>
      <c r="U433" s="1" t="str">
        <f>IFERROR(VLOOKUP($D433,schermers!$C:$O,13,FALSE),"-")</f>
        <v>-</v>
      </c>
      <c r="V433" s="15">
        <f>IFERROR(VLOOKUP(E433,wedstrijden!B:H,7,FALSE),0)</f>
        <v>43435</v>
      </c>
      <c r="W433" s="15">
        <f>IFERROR(VLOOKUP(E433,wedstrijden!B:I,8,FALSE),0)</f>
        <v>43436</v>
      </c>
      <c r="X433" s="94">
        <f>IF(ISERROR(VLOOKUP(I433,lookups!G:I,3,FALSE)),0,IF(VLOOKUP(I433,lookups!G:I,3,FALSE)=0,0,VLOOKUP(I433,lookups!G:I,3,FALSE)))</f>
        <v>800</v>
      </c>
      <c r="Y433" s="54">
        <f t="shared" ca="1" si="92"/>
        <v>999999999</v>
      </c>
      <c r="Z433" s="54">
        <f t="shared" si="93"/>
        <v>167112104</v>
      </c>
      <c r="AA433" s="54">
        <f>IF(LEFT(J433,2)&lt;&gt;"ok","-",IF(M433&lt;&gt;"","-",VLOOKUP(P433&amp;Q433&amp;I433&amp;H433,wedstrijden!A:B,2,FALSE)))</f>
        <v>167</v>
      </c>
      <c r="AB433" s="54">
        <f t="shared" ca="1" si="94"/>
        <v>0</v>
      </c>
      <c r="AC433" s="54">
        <f t="shared" si="95"/>
        <v>1</v>
      </c>
      <c r="AD433" s="54">
        <f t="shared" si="96"/>
        <v>1</v>
      </c>
      <c r="AE433" s="54">
        <f t="shared" si="97"/>
        <v>0</v>
      </c>
      <c r="AF433" s="54">
        <f t="shared" si="98"/>
        <v>1</v>
      </c>
      <c r="AG433" s="54">
        <f t="shared" si="99"/>
        <v>1</v>
      </c>
      <c r="AH433" s="54">
        <f t="shared" si="100"/>
        <v>1</v>
      </c>
      <c r="AI433" s="54">
        <f t="shared" si="101"/>
        <v>1</v>
      </c>
      <c r="AJ433" s="54">
        <f t="shared" si="102"/>
        <v>1</v>
      </c>
      <c r="AK433" s="54">
        <f t="shared" ca="1" si="103"/>
        <v>1</v>
      </c>
      <c r="AL433" s="1" t="str">
        <f>VLOOKUP(D433,schermers!C:T,16,FALSE)</f>
        <v>XXX</v>
      </c>
    </row>
    <row r="434" spans="1:38" x14ac:dyDescent="0.2">
      <c r="A434" s="54">
        <f t="shared" si="104"/>
        <v>432</v>
      </c>
      <c r="B434" s="54">
        <f t="shared" si="90"/>
        <v>151</v>
      </c>
      <c r="C434" s="54" t="str">
        <f t="shared" ca="1" si="91"/>
        <v/>
      </c>
      <c r="D434" s="54">
        <f>VLOOKUP(F434&amp;G434,schermers!B:C,2,FALSE)</f>
        <v>112104</v>
      </c>
      <c r="E434" s="54">
        <f>VLOOKUP(P434&amp;Q434&amp;I434&amp;H434,wedstrijden!A:B,2,FALSE)</f>
        <v>86</v>
      </c>
      <c r="F434" s="41" t="s">
        <v>1000</v>
      </c>
      <c r="G434" s="41" t="s">
        <v>925</v>
      </c>
      <c r="H434" s="41" t="s">
        <v>2560</v>
      </c>
      <c r="I434" s="41" t="s">
        <v>936</v>
      </c>
      <c r="J434" s="63" t="s">
        <v>848</v>
      </c>
      <c r="K434" s="16">
        <v>43375</v>
      </c>
      <c r="L434" s="8">
        <v>43386</v>
      </c>
      <c r="O434" s="54">
        <f>VLOOKUP(D434&amp;R434,Ranglijst!D:E,2,FALSE)</f>
        <v>2542</v>
      </c>
      <c r="P434" s="1" t="str">
        <f>VLOOKUP($D434,schermers!$C:$O,5,FALSE)</f>
        <v>Heren</v>
      </c>
      <c r="Q434" s="1" t="str">
        <f>VLOOKUP($D434,schermers!$C:$O,6,FALSE)</f>
        <v>Degen</v>
      </c>
      <c r="R434" s="1" t="str">
        <f>VLOOKUP(P434,lookups!A:B,2,FALSE)&amp;VLOOKUP(aanmeldingen!Q434,lookups!D:E,2,FALSE)&amp;VLOOKUP(I434,lookups!G:H,2,FALSE)</f>
        <v>HDS</v>
      </c>
      <c r="S434" s="1" t="str">
        <f>VLOOKUP(E434,wedstrijden!B:G,6,FALSE)</f>
        <v>FRA</v>
      </c>
      <c r="T434" s="1" t="str">
        <f>VLOOKUP($D434,schermers!$C:$O,8,FALSE)</f>
        <v>FCA</v>
      </c>
      <c r="U434" s="1" t="str">
        <f>IFERROR(VLOOKUP($D434,schermers!$C:$O,13,FALSE),"-")</f>
        <v>-</v>
      </c>
      <c r="V434" s="15">
        <f>IFERROR(VLOOKUP(E434,wedstrijden!B:H,7,FALSE),0)</f>
        <v>43407</v>
      </c>
      <c r="W434" s="15">
        <f>IFERROR(VLOOKUP(E434,wedstrijden!B:I,8,FALSE),0)</f>
        <v>43408</v>
      </c>
      <c r="X434" s="94">
        <f>IF(ISERROR(VLOOKUP(I434,lookups!G:I,3,FALSE)),0,IF(VLOOKUP(I434,lookups!G:I,3,FALSE)=0,0,VLOOKUP(I434,lookups!G:I,3,FALSE)))</f>
        <v>0</v>
      </c>
      <c r="Y434" s="54">
        <f t="shared" ca="1" si="92"/>
        <v>999999999</v>
      </c>
      <c r="Z434" s="54">
        <f t="shared" si="93"/>
        <v>86112104</v>
      </c>
      <c r="AA434" s="54">
        <f>IF(LEFT(J434,2)&lt;&gt;"ok","-",IF(M434&lt;&gt;"","-",VLOOKUP(P434&amp;Q434&amp;I434&amp;H434,wedstrijden!A:B,2,FALSE)))</f>
        <v>86</v>
      </c>
      <c r="AB434" s="54">
        <f t="shared" ca="1" si="94"/>
        <v>0</v>
      </c>
      <c r="AC434" s="54">
        <f t="shared" si="95"/>
        <v>1</v>
      </c>
      <c r="AD434" s="54">
        <f t="shared" si="96"/>
        <v>1</v>
      </c>
      <c r="AE434" s="54">
        <f t="shared" si="97"/>
        <v>0</v>
      </c>
      <c r="AF434" s="54">
        <f t="shared" si="98"/>
        <v>1</v>
      </c>
      <c r="AG434" s="54">
        <f t="shared" si="99"/>
        <v>1</v>
      </c>
      <c r="AH434" s="54">
        <f t="shared" si="100"/>
        <v>1</v>
      </c>
      <c r="AI434" s="54">
        <f t="shared" si="101"/>
        <v>1</v>
      </c>
      <c r="AJ434" s="54">
        <f t="shared" si="102"/>
        <v>1</v>
      </c>
      <c r="AK434" s="54">
        <f t="shared" ca="1" si="103"/>
        <v>1</v>
      </c>
      <c r="AL434" s="1" t="str">
        <f>VLOOKUP(D434,schermers!C:T,16,FALSE)</f>
        <v>XXX</v>
      </c>
    </row>
    <row r="435" spans="1:38" x14ac:dyDescent="0.2">
      <c r="A435" s="54">
        <f t="shared" si="104"/>
        <v>433</v>
      </c>
      <c r="B435" s="54">
        <f t="shared" si="90"/>
        <v>226</v>
      </c>
      <c r="C435" s="54" t="str">
        <f t="shared" ca="1" si="91"/>
        <v/>
      </c>
      <c r="D435" s="54">
        <f>VLOOKUP(F435&amp;G435,schermers!B:C,2,FALSE)</f>
        <v>113347</v>
      </c>
      <c r="E435" s="54">
        <f>VLOOKUP(P435&amp;Q435&amp;I435&amp;H435,wedstrijden!A:B,2,FALSE)</f>
        <v>144</v>
      </c>
      <c r="F435" s="41" t="s">
        <v>2085</v>
      </c>
      <c r="G435" s="41" t="s">
        <v>432</v>
      </c>
      <c r="H435" s="41" t="s">
        <v>497</v>
      </c>
      <c r="I435" s="41" t="s">
        <v>915</v>
      </c>
      <c r="J435" s="63" t="s">
        <v>848</v>
      </c>
      <c r="K435" s="16">
        <v>43375</v>
      </c>
      <c r="L435" s="8">
        <v>43386</v>
      </c>
      <c r="O435" s="54">
        <f>VLOOKUP(D435&amp;R435,Ranglijst!D:E,2,FALSE)</f>
        <v>1573</v>
      </c>
      <c r="P435" s="1" t="str">
        <f>VLOOKUP($D435,schermers!$C:$O,5,FALSE)</f>
        <v>Heren</v>
      </c>
      <c r="Q435" s="1" t="str">
        <f>VLOOKUP($D435,schermers!$C:$O,6,FALSE)</f>
        <v>Floret</v>
      </c>
      <c r="R435" s="1" t="str">
        <f>VLOOKUP(P435,lookups!A:B,2,FALSE)&amp;VLOOKUP(aanmeldingen!Q435,lookups!D:E,2,FALSE)&amp;VLOOKUP(I435,lookups!G:H,2,FALSE)</f>
        <v>HFC</v>
      </c>
      <c r="S435" s="1" t="str">
        <f>VLOOKUP(E435,wedstrijden!B:G,6,FALSE)</f>
        <v>AUT</v>
      </c>
      <c r="T435" s="1" t="str">
        <f>VLOOKUP($D435,schermers!$C:$O,8,FALSE)</f>
        <v>HS</v>
      </c>
      <c r="U435" s="1" t="str">
        <f>IFERROR(VLOOKUP($D435,schermers!$C:$O,13,FALSE),"-")</f>
        <v>FIE11072003000</v>
      </c>
      <c r="V435" s="15">
        <f>IFERROR(VLOOKUP(E435,wedstrijden!B:H,7,FALSE),0)</f>
        <v>43428</v>
      </c>
      <c r="W435" s="15">
        <f>IFERROR(VLOOKUP(E435,wedstrijden!B:I,8,FALSE),0)</f>
        <v>43429</v>
      </c>
      <c r="X435" s="94">
        <f>IF(ISERROR(VLOOKUP(I435,lookups!G:I,3,FALSE)),0,IF(VLOOKUP(I435,lookups!G:I,3,FALSE)=0,0,VLOOKUP(I435,lookups!G:I,3,FALSE)))</f>
        <v>500</v>
      </c>
      <c r="Y435" s="54">
        <f t="shared" ca="1" si="92"/>
        <v>999999999</v>
      </c>
      <c r="Z435" s="54">
        <f t="shared" si="93"/>
        <v>144113347</v>
      </c>
      <c r="AA435" s="54">
        <f>IF(LEFT(J435,2)&lt;&gt;"ok","-",IF(M435&lt;&gt;"","-",VLOOKUP(P435&amp;Q435&amp;I435&amp;H435,wedstrijden!A:B,2,FALSE)))</f>
        <v>144</v>
      </c>
      <c r="AB435" s="54">
        <f t="shared" ca="1" si="94"/>
        <v>0</v>
      </c>
      <c r="AC435" s="54">
        <f t="shared" si="95"/>
        <v>1</v>
      </c>
      <c r="AD435" s="54">
        <f t="shared" si="96"/>
        <v>1</v>
      </c>
      <c r="AE435" s="54">
        <f t="shared" si="97"/>
        <v>0</v>
      </c>
      <c r="AF435" s="54">
        <f t="shared" si="98"/>
        <v>1</v>
      </c>
      <c r="AG435" s="54">
        <f t="shared" si="99"/>
        <v>1</v>
      </c>
      <c r="AH435" s="54">
        <f t="shared" si="100"/>
        <v>1</v>
      </c>
      <c r="AI435" s="54">
        <f t="shared" si="101"/>
        <v>1</v>
      </c>
      <c r="AJ435" s="54">
        <f t="shared" si="102"/>
        <v>1</v>
      </c>
      <c r="AK435" s="54">
        <f t="shared" ca="1" si="103"/>
        <v>1</v>
      </c>
      <c r="AL435" s="1" t="str">
        <f>VLOOKUP(D435,schermers!C:T,16,FALSE)</f>
        <v>XXX</v>
      </c>
    </row>
    <row r="436" spans="1:38" x14ac:dyDescent="0.2">
      <c r="A436" s="54">
        <f t="shared" si="104"/>
        <v>434</v>
      </c>
      <c r="B436" s="54">
        <f t="shared" si="90"/>
        <v>234</v>
      </c>
      <c r="C436" s="54" t="str">
        <f t="shared" ca="1" si="91"/>
        <v/>
      </c>
      <c r="D436" s="54">
        <f>VLOOKUP(F436&amp;G436,schermers!B:C,2,FALSE)</f>
        <v>113347</v>
      </c>
      <c r="E436" s="54">
        <f>VLOOKUP(P436&amp;Q436&amp;I436&amp;H436,wedstrijden!A:B,2,FALSE)</f>
        <v>145</v>
      </c>
      <c r="F436" s="41" t="s">
        <v>2085</v>
      </c>
      <c r="G436" s="41" t="s">
        <v>432</v>
      </c>
      <c r="H436" s="41" t="s">
        <v>497</v>
      </c>
      <c r="I436" s="41" t="s">
        <v>934</v>
      </c>
      <c r="J436" s="63" t="s">
        <v>848</v>
      </c>
      <c r="K436" s="16">
        <v>43375</v>
      </c>
      <c r="L436" s="8">
        <v>43408</v>
      </c>
      <c r="O436" s="54">
        <f>VLOOKUP(D436&amp;R436,Ranglijst!D:E,2,FALSE)</f>
        <v>1573</v>
      </c>
      <c r="P436" s="1" t="str">
        <f>VLOOKUP($D436,schermers!$C:$O,5,FALSE)</f>
        <v>Heren</v>
      </c>
      <c r="Q436" s="1" t="str">
        <f>VLOOKUP($D436,schermers!$C:$O,6,FALSE)</f>
        <v>Floret</v>
      </c>
      <c r="R436" s="1" t="str">
        <f>VLOOKUP(P436,lookups!A:B,2,FALSE)&amp;VLOOKUP(aanmeldingen!Q436,lookups!D:E,2,FALSE)&amp;VLOOKUP(I436,lookups!G:H,2,FALSE)</f>
        <v>HFC</v>
      </c>
      <c r="S436" s="1" t="str">
        <f>VLOOKUP(E436,wedstrijden!B:G,6,FALSE)</f>
        <v>AUT</v>
      </c>
      <c r="T436" s="1" t="str">
        <f>VLOOKUP($D436,schermers!$C:$O,8,FALSE)</f>
        <v>HS</v>
      </c>
      <c r="U436" s="1" t="str">
        <f>IFERROR(VLOOKUP($D436,schermers!$C:$O,13,FALSE),"-")</f>
        <v>FIE11072003000</v>
      </c>
      <c r="V436" s="15">
        <f>IFERROR(VLOOKUP(E436,wedstrijden!B:H,7,FALSE),0)</f>
        <v>43428</v>
      </c>
      <c r="W436" s="15">
        <f>IFERROR(VLOOKUP(E436,wedstrijden!B:I,8,FALSE),0)</f>
        <v>43429</v>
      </c>
      <c r="X436" s="94">
        <f>IF(ISERROR(VLOOKUP(I436,lookups!G:I,3,FALSE)),0,IF(VLOOKUP(I436,lookups!G:I,3,FALSE)=0,0,VLOOKUP(I436,lookups!G:I,3,FALSE)))</f>
        <v>500</v>
      </c>
      <c r="Y436" s="54">
        <f t="shared" ca="1" si="92"/>
        <v>999999999</v>
      </c>
      <c r="Z436" s="54">
        <f t="shared" si="93"/>
        <v>145113347</v>
      </c>
      <c r="AA436" s="54">
        <f>IF(LEFT(J436,2)&lt;&gt;"ok","-",IF(M436&lt;&gt;"","-",VLOOKUP(P436&amp;Q436&amp;I436&amp;H436,wedstrijden!A:B,2,FALSE)))</f>
        <v>145</v>
      </c>
      <c r="AB436" s="54">
        <f t="shared" ca="1" si="94"/>
        <v>0</v>
      </c>
      <c r="AC436" s="54">
        <f t="shared" si="95"/>
        <v>1</v>
      </c>
      <c r="AD436" s="54">
        <f t="shared" si="96"/>
        <v>1</v>
      </c>
      <c r="AE436" s="54">
        <f t="shared" si="97"/>
        <v>0</v>
      </c>
      <c r="AF436" s="54">
        <f t="shared" si="98"/>
        <v>1</v>
      </c>
      <c r="AG436" s="54">
        <f t="shared" si="99"/>
        <v>0</v>
      </c>
      <c r="AH436" s="54">
        <f t="shared" si="100"/>
        <v>0</v>
      </c>
      <c r="AI436" s="54">
        <f t="shared" si="101"/>
        <v>0</v>
      </c>
      <c r="AJ436" s="54">
        <f t="shared" si="102"/>
        <v>0</v>
      </c>
      <c r="AK436" s="54">
        <f t="shared" ca="1" si="103"/>
        <v>0</v>
      </c>
      <c r="AL436" s="1" t="str">
        <f>VLOOKUP(D436,schermers!C:T,16,FALSE)</f>
        <v>XXX</v>
      </c>
    </row>
    <row r="437" spans="1:38" x14ac:dyDescent="0.2">
      <c r="A437" s="54">
        <f t="shared" si="104"/>
        <v>435</v>
      </c>
      <c r="B437" s="54">
        <f t="shared" si="90"/>
        <v>145</v>
      </c>
      <c r="C437" s="54" t="str">
        <f t="shared" ca="1" si="91"/>
        <v/>
      </c>
      <c r="D437" s="54">
        <f>VLOOKUP(F437&amp;G437,schermers!B:C,2,FALSE)</f>
        <v>116535</v>
      </c>
      <c r="E437" s="54">
        <f>VLOOKUP(P437&amp;Q437&amp;I437&amp;H437,wedstrijden!A:B,2,FALSE)</f>
        <v>85</v>
      </c>
      <c r="F437" s="41" t="s">
        <v>2345</v>
      </c>
      <c r="G437" s="41" t="s">
        <v>2346</v>
      </c>
      <c r="H437" s="41" t="s">
        <v>2560</v>
      </c>
      <c r="I437" s="41" t="s">
        <v>936</v>
      </c>
      <c r="J437" s="63" t="s">
        <v>848</v>
      </c>
      <c r="K437" s="16">
        <v>43375</v>
      </c>
      <c r="L437" s="8">
        <v>43386</v>
      </c>
      <c r="O437" s="54">
        <f>VLOOKUP(D437&amp;R437,Ranglijst!D:E,2,FALSE)</f>
        <v>546</v>
      </c>
      <c r="P437" s="1" t="str">
        <f>VLOOKUP($D437,schermers!$C:$O,5,FALSE)</f>
        <v>Dames</v>
      </c>
      <c r="Q437" s="1" t="str">
        <f>VLOOKUP($D437,schermers!$C:$O,6,FALSE)</f>
        <v>Degen</v>
      </c>
      <c r="R437" s="1" t="str">
        <f>VLOOKUP(P437,lookups!A:B,2,FALSE)&amp;VLOOKUP(aanmeldingen!Q437,lookups!D:E,2,FALSE)&amp;VLOOKUP(I437,lookups!G:H,2,FALSE)</f>
        <v>DDS</v>
      </c>
      <c r="S437" s="1" t="str">
        <f>VLOOKUP(E437,wedstrijden!B:G,6,FALSE)</f>
        <v>FRA</v>
      </c>
      <c r="T437" s="1" t="str">
        <f>VLOOKUP($D437,schermers!$C:$O,8,FALSE)</f>
        <v>ZAI</v>
      </c>
      <c r="U437" s="1" t="str">
        <f>IFERROR(VLOOKUP($D437,schermers!$C:$O,13,FALSE),"-")</f>
        <v>-</v>
      </c>
      <c r="V437" s="15">
        <f>IFERROR(VLOOKUP(E437,wedstrijden!B:H,7,FALSE),0)</f>
        <v>43407</v>
      </c>
      <c r="W437" s="15">
        <f>IFERROR(VLOOKUP(E437,wedstrijden!B:I,8,FALSE),0)</f>
        <v>43408</v>
      </c>
      <c r="X437" s="94">
        <f>IF(ISERROR(VLOOKUP(I437,lookups!G:I,3,FALSE)),0,IF(VLOOKUP(I437,lookups!G:I,3,FALSE)=0,0,VLOOKUP(I437,lookups!G:I,3,FALSE)))</f>
        <v>0</v>
      </c>
      <c r="Y437" s="54">
        <f t="shared" ca="1" si="92"/>
        <v>999999999</v>
      </c>
      <c r="Z437" s="54">
        <f t="shared" si="93"/>
        <v>85116535</v>
      </c>
      <c r="AA437" s="54">
        <f>IF(LEFT(J437,2)&lt;&gt;"ok","-",IF(M437&lt;&gt;"","-",VLOOKUP(P437&amp;Q437&amp;I437&amp;H437,wedstrijden!A:B,2,FALSE)))</f>
        <v>85</v>
      </c>
      <c r="AB437" s="54">
        <f t="shared" ca="1" si="94"/>
        <v>0</v>
      </c>
      <c r="AC437" s="54">
        <f t="shared" si="95"/>
        <v>1</v>
      </c>
      <c r="AD437" s="54">
        <f t="shared" si="96"/>
        <v>1</v>
      </c>
      <c r="AE437" s="54">
        <f t="shared" si="97"/>
        <v>0</v>
      </c>
      <c r="AF437" s="54">
        <f t="shared" si="98"/>
        <v>1</v>
      </c>
      <c r="AG437" s="54">
        <f t="shared" si="99"/>
        <v>1</v>
      </c>
      <c r="AH437" s="54">
        <f t="shared" si="100"/>
        <v>1</v>
      </c>
      <c r="AI437" s="54">
        <f t="shared" si="101"/>
        <v>1</v>
      </c>
      <c r="AJ437" s="54">
        <f t="shared" si="102"/>
        <v>1</v>
      </c>
      <c r="AK437" s="54">
        <f t="shared" ca="1" si="103"/>
        <v>1</v>
      </c>
      <c r="AL437" s="1" t="str">
        <f>VLOOKUP(D437,schermers!C:T,16,FALSE)</f>
        <v>XXX</v>
      </c>
    </row>
    <row r="438" spans="1:38" x14ac:dyDescent="0.2">
      <c r="A438" s="54">
        <f t="shared" si="104"/>
        <v>436</v>
      </c>
      <c r="B438" s="54">
        <f t="shared" si="90"/>
        <v>471</v>
      </c>
      <c r="C438" s="54" t="str">
        <f t="shared" ca="1" si="91"/>
        <v/>
      </c>
      <c r="D438" s="54">
        <f>VLOOKUP(F438&amp;G438,schermers!B:C,2,FALSE)</f>
        <v>114479</v>
      </c>
      <c r="E438" s="54">
        <f>VLOOKUP(P438&amp;Q438&amp;I438&amp;H438,wedstrijden!A:B,2,FALSE)</f>
        <v>272</v>
      </c>
      <c r="F438" s="41" t="s">
        <v>2598</v>
      </c>
      <c r="G438" s="41" t="s">
        <v>2599</v>
      </c>
      <c r="H438" s="41" t="s">
        <v>663</v>
      </c>
      <c r="I438" s="41" t="s">
        <v>934</v>
      </c>
      <c r="J438" s="63" t="s">
        <v>848</v>
      </c>
      <c r="K438" s="16">
        <v>43376</v>
      </c>
      <c r="O438" s="54">
        <f>VLOOKUP(D438&amp;R438,Ranglijst!D:E,2,FALSE)</f>
        <v>1572</v>
      </c>
      <c r="P438" s="1" t="str">
        <f>VLOOKUP($D438,schermers!$C:$O,5,FALSE)</f>
        <v>Dames</v>
      </c>
      <c r="Q438" s="1" t="str">
        <f>VLOOKUP($D438,schermers!$C:$O,6,FALSE)</f>
        <v>Floret</v>
      </c>
      <c r="R438" s="1" t="str">
        <f>VLOOKUP(P438,lookups!A:B,2,FALSE)&amp;VLOOKUP(aanmeldingen!Q438,lookups!D:E,2,FALSE)&amp;VLOOKUP(I438,lookups!G:H,2,FALSE)</f>
        <v>DFC</v>
      </c>
      <c r="S438" s="1" t="str">
        <f>VLOOKUP(E438,wedstrijden!B:G,6,FALSE)</f>
        <v>ROM</v>
      </c>
      <c r="T438" s="1" t="str">
        <f>VLOOKUP($D438,schermers!$C:$O,8,FALSE)</f>
        <v>PRI</v>
      </c>
      <c r="U438" s="1" t="str">
        <f>IFERROR(VLOOKUP($D438,schermers!$C:$O,13,FALSE),"-")</f>
        <v>-</v>
      </c>
      <c r="V438" s="15">
        <f>IFERROR(VLOOKUP(E438,wedstrijden!B:H,7,FALSE),0)</f>
        <v>43505</v>
      </c>
      <c r="W438" s="15">
        <f>IFERROR(VLOOKUP(E438,wedstrijden!B:I,8,FALSE),0)</f>
        <v>43506</v>
      </c>
      <c r="X438" s="94">
        <f>IF(ISERROR(VLOOKUP(I438,lookups!G:I,3,FALSE)),0,IF(VLOOKUP(I438,lookups!G:I,3,FALSE)=0,0,VLOOKUP(I438,lookups!G:I,3,FALSE)))</f>
        <v>500</v>
      </c>
      <c r="Y438" s="54">
        <f t="shared" ca="1" si="92"/>
        <v>999999999</v>
      </c>
      <c r="Z438" s="54">
        <f t="shared" si="93"/>
        <v>272114479</v>
      </c>
      <c r="AA438" s="54">
        <f>IF(LEFT(J438,2)&lt;&gt;"ok","-",IF(M438&lt;&gt;"","-",VLOOKUP(P438&amp;Q438&amp;I438&amp;H438,wedstrijden!A:B,2,FALSE)))</f>
        <v>272</v>
      </c>
      <c r="AB438" s="54">
        <f t="shared" ca="1" si="94"/>
        <v>0</v>
      </c>
      <c r="AC438" s="54">
        <f t="shared" si="95"/>
        <v>1</v>
      </c>
      <c r="AD438" s="54">
        <f t="shared" si="96"/>
        <v>1</v>
      </c>
      <c r="AE438" s="54">
        <f t="shared" si="97"/>
        <v>0</v>
      </c>
      <c r="AF438" s="54">
        <f t="shared" si="98"/>
        <v>0</v>
      </c>
      <c r="AG438" s="54">
        <f t="shared" si="99"/>
        <v>0</v>
      </c>
      <c r="AH438" s="54">
        <f t="shared" si="100"/>
        <v>0</v>
      </c>
      <c r="AI438" s="54">
        <f t="shared" si="101"/>
        <v>0</v>
      </c>
      <c r="AJ438" s="54">
        <f t="shared" si="102"/>
        <v>0</v>
      </c>
      <c r="AK438" s="54">
        <f t="shared" ca="1" si="103"/>
        <v>0</v>
      </c>
      <c r="AL438" s="1" t="str">
        <f>VLOOKUP(D438,schermers!C:T,16,FALSE)</f>
        <v>XXX</v>
      </c>
    </row>
    <row r="439" spans="1:38" x14ac:dyDescent="0.2">
      <c r="A439" s="54">
        <f t="shared" si="104"/>
        <v>437</v>
      </c>
      <c r="B439" s="54">
        <f t="shared" si="90"/>
        <v>264</v>
      </c>
      <c r="C439" s="54" t="str">
        <f t="shared" ca="1" si="91"/>
        <v/>
      </c>
      <c r="D439" s="54">
        <f>VLOOKUP(F439&amp;G439,schermers!B:C,2,FALSE)</f>
        <v>111728</v>
      </c>
      <c r="E439" s="54">
        <f>VLOOKUP(P439&amp;Q439&amp;I439&amp;H439,wedstrijden!A:B,2,FALSE)</f>
        <v>158</v>
      </c>
      <c r="F439" s="41" t="s">
        <v>1185</v>
      </c>
      <c r="G439" s="41" t="s">
        <v>1184</v>
      </c>
      <c r="H439" s="41" t="s">
        <v>2591</v>
      </c>
      <c r="I439" s="41" t="s">
        <v>915</v>
      </c>
      <c r="J439" s="63" t="s">
        <v>848</v>
      </c>
      <c r="K439" s="16">
        <v>43376</v>
      </c>
      <c r="L439" s="8">
        <v>43408</v>
      </c>
      <c r="O439" s="54">
        <f>VLOOKUP(D439&amp;R439,Ranglijst!D:E,2,FALSE)</f>
        <v>2516</v>
      </c>
      <c r="P439" s="1" t="str">
        <f>VLOOKUP($D439,schermers!$C:$O,5,FALSE)</f>
        <v>Dames</v>
      </c>
      <c r="Q439" s="1" t="str">
        <f>VLOOKUP($D439,schermers!$C:$O,6,FALSE)</f>
        <v>Sabel</v>
      </c>
      <c r="R439" s="1" t="str">
        <f>VLOOKUP(P439,lookups!A:B,2,FALSE)&amp;VLOOKUP(aanmeldingen!Q439,lookups!D:E,2,FALSE)&amp;VLOOKUP(I439,lookups!G:H,2,FALSE)</f>
        <v>DSC</v>
      </c>
      <c r="S439" s="1" t="str">
        <f>VLOOKUP(E439,wedstrijden!B:G,6,FALSE)</f>
        <v>GER</v>
      </c>
      <c r="T439" s="1" t="str">
        <f>VLOOKUP($D439,schermers!$C:$O,8,FALSE)</f>
        <v>SUR</v>
      </c>
      <c r="U439" s="1" t="str">
        <f>IFERROR(VLOOKUP($D439,schermers!$C:$O,13,FALSE),"-")</f>
        <v>FIE16042002001</v>
      </c>
      <c r="V439" s="15">
        <f>IFERROR(VLOOKUP(E439,wedstrijden!B:H,7,FALSE),0)</f>
        <v>43435</v>
      </c>
      <c r="W439" s="15">
        <f>IFERROR(VLOOKUP(E439,wedstrijden!B:I,8,FALSE),0)</f>
        <v>43436</v>
      </c>
      <c r="X439" s="94">
        <f>IF(ISERROR(VLOOKUP(I439,lookups!G:I,3,FALSE)),0,IF(VLOOKUP(I439,lookups!G:I,3,FALSE)=0,0,VLOOKUP(I439,lookups!G:I,3,FALSE)))</f>
        <v>500</v>
      </c>
      <c r="Y439" s="54">
        <f t="shared" ca="1" si="92"/>
        <v>999999999</v>
      </c>
      <c r="Z439" s="54">
        <f t="shared" si="93"/>
        <v>158111728</v>
      </c>
      <c r="AA439" s="54">
        <f>IF(LEFT(J439,2)&lt;&gt;"ok","-",IF(M439&lt;&gt;"","-",VLOOKUP(P439&amp;Q439&amp;I439&amp;H439,wedstrijden!A:B,2,FALSE)))</f>
        <v>158</v>
      </c>
      <c r="AB439" s="54">
        <f t="shared" ca="1" si="94"/>
        <v>0</v>
      </c>
      <c r="AC439" s="54">
        <f t="shared" si="95"/>
        <v>1</v>
      </c>
      <c r="AD439" s="54">
        <f t="shared" si="96"/>
        <v>1</v>
      </c>
      <c r="AE439" s="54">
        <f t="shared" si="97"/>
        <v>0</v>
      </c>
      <c r="AF439" s="54">
        <f t="shared" si="98"/>
        <v>1</v>
      </c>
      <c r="AG439" s="54">
        <f t="shared" si="99"/>
        <v>1</v>
      </c>
      <c r="AH439" s="54">
        <f t="shared" si="100"/>
        <v>1</v>
      </c>
      <c r="AI439" s="54">
        <f t="shared" si="101"/>
        <v>1</v>
      </c>
      <c r="AJ439" s="54">
        <f t="shared" si="102"/>
        <v>1</v>
      </c>
      <c r="AK439" s="54">
        <f t="shared" ca="1" si="103"/>
        <v>1</v>
      </c>
      <c r="AL439" s="1" t="str">
        <f>VLOOKUP(D439,schermers!C:T,16,FALSE)</f>
        <v>XXX</v>
      </c>
    </row>
    <row r="440" spans="1:38" x14ac:dyDescent="0.2">
      <c r="A440" s="54">
        <f t="shared" si="104"/>
        <v>438</v>
      </c>
      <c r="B440" s="54">
        <f t="shared" si="90"/>
        <v>267</v>
      </c>
      <c r="C440" s="54" t="str">
        <f t="shared" ca="1" si="91"/>
        <v/>
      </c>
      <c r="D440" s="54">
        <f>VLOOKUP(F440&amp;G440,schermers!B:C,2,FALSE)</f>
        <v>111728</v>
      </c>
      <c r="E440" s="54">
        <f>VLOOKUP(P440&amp;Q440&amp;I440&amp;H440,wedstrijden!A:B,2,FALSE)</f>
        <v>159</v>
      </c>
      <c r="F440" s="41" t="s">
        <v>1185</v>
      </c>
      <c r="G440" s="41" t="s">
        <v>1184</v>
      </c>
      <c r="H440" s="41" t="s">
        <v>2591</v>
      </c>
      <c r="I440" s="41" t="s">
        <v>934</v>
      </c>
      <c r="J440" s="63" t="s">
        <v>848</v>
      </c>
      <c r="K440" s="16">
        <v>43376</v>
      </c>
      <c r="L440" s="8">
        <v>43408</v>
      </c>
      <c r="O440" s="54">
        <f>VLOOKUP(D440&amp;R440,Ranglijst!D:E,2,FALSE)</f>
        <v>2516</v>
      </c>
      <c r="P440" s="1" t="str">
        <f>VLOOKUP($D440,schermers!$C:$O,5,FALSE)</f>
        <v>Dames</v>
      </c>
      <c r="Q440" s="1" t="str">
        <f>VLOOKUP($D440,schermers!$C:$O,6,FALSE)</f>
        <v>Sabel</v>
      </c>
      <c r="R440" s="1" t="str">
        <f>VLOOKUP(P440,lookups!A:B,2,FALSE)&amp;VLOOKUP(aanmeldingen!Q440,lookups!D:E,2,FALSE)&amp;VLOOKUP(I440,lookups!G:H,2,FALSE)</f>
        <v>DSC</v>
      </c>
      <c r="S440" s="1" t="str">
        <f>VLOOKUP(E440,wedstrijden!B:G,6,FALSE)</f>
        <v>GER</v>
      </c>
      <c r="T440" s="1" t="str">
        <f>VLOOKUP($D440,schermers!$C:$O,8,FALSE)</f>
        <v>SUR</v>
      </c>
      <c r="U440" s="1" t="str">
        <f>IFERROR(VLOOKUP($D440,schermers!$C:$O,13,FALSE),"-")</f>
        <v>FIE16042002001</v>
      </c>
      <c r="V440" s="15">
        <f>IFERROR(VLOOKUP(E440,wedstrijden!B:H,7,FALSE),0)</f>
        <v>43435</v>
      </c>
      <c r="W440" s="15">
        <f>IFERROR(VLOOKUP(E440,wedstrijden!B:I,8,FALSE),0)</f>
        <v>43436</v>
      </c>
      <c r="X440" s="94">
        <f>IF(ISERROR(VLOOKUP(I440,lookups!G:I,3,FALSE)),0,IF(VLOOKUP(I440,lookups!G:I,3,FALSE)=0,0,VLOOKUP(I440,lookups!G:I,3,FALSE)))</f>
        <v>500</v>
      </c>
      <c r="Y440" s="54">
        <f t="shared" ca="1" si="92"/>
        <v>999999999</v>
      </c>
      <c r="Z440" s="54">
        <f t="shared" si="93"/>
        <v>159111728</v>
      </c>
      <c r="AA440" s="54">
        <f>IF(LEFT(J440,2)&lt;&gt;"ok","-",IF(M440&lt;&gt;"","-",VLOOKUP(P440&amp;Q440&amp;I440&amp;H440,wedstrijden!A:B,2,FALSE)))</f>
        <v>159</v>
      </c>
      <c r="AB440" s="54">
        <f t="shared" ca="1" si="94"/>
        <v>0</v>
      </c>
      <c r="AC440" s="54">
        <f t="shared" si="95"/>
        <v>1</v>
      </c>
      <c r="AD440" s="54">
        <f t="shared" si="96"/>
        <v>1</v>
      </c>
      <c r="AE440" s="54">
        <f t="shared" si="97"/>
        <v>0</v>
      </c>
      <c r="AF440" s="54">
        <f t="shared" si="98"/>
        <v>1</v>
      </c>
      <c r="AG440" s="54">
        <f t="shared" si="99"/>
        <v>0</v>
      </c>
      <c r="AH440" s="54">
        <f t="shared" si="100"/>
        <v>0</v>
      </c>
      <c r="AI440" s="54">
        <f t="shared" si="101"/>
        <v>0</v>
      </c>
      <c r="AJ440" s="54">
        <f t="shared" si="102"/>
        <v>0</v>
      </c>
      <c r="AK440" s="54">
        <f t="shared" ca="1" si="103"/>
        <v>0</v>
      </c>
      <c r="AL440" s="1" t="str">
        <f>VLOOKUP(D440,schermers!C:T,16,FALSE)</f>
        <v>XXX</v>
      </c>
    </row>
    <row r="441" spans="1:38" x14ac:dyDescent="0.2">
      <c r="A441" s="54">
        <f t="shared" si="104"/>
        <v>439</v>
      </c>
      <c r="B441" s="54">
        <f t="shared" si="90"/>
        <v>240</v>
      </c>
      <c r="C441" s="54" t="str">
        <f t="shared" ca="1" si="91"/>
        <v/>
      </c>
      <c r="D441" s="54">
        <f>VLOOKUP(F441&amp;G441,schermers!B:C,2,FALSE)</f>
        <v>114877</v>
      </c>
      <c r="E441" s="54">
        <f>VLOOKUP(P441&amp;Q441&amp;I441&amp;H441,wedstrijden!A:B,2,FALSE)</f>
        <v>145</v>
      </c>
      <c r="F441" s="41" t="s">
        <v>2093</v>
      </c>
      <c r="G441" s="41" t="s">
        <v>181</v>
      </c>
      <c r="H441" s="41" t="s">
        <v>497</v>
      </c>
      <c r="I441" s="41" t="s">
        <v>934</v>
      </c>
      <c r="J441" s="63" t="s">
        <v>848</v>
      </c>
      <c r="K441" s="16">
        <v>43364</v>
      </c>
      <c r="L441" s="8">
        <v>43408</v>
      </c>
      <c r="O441" s="54">
        <f>VLOOKUP(D441&amp;R441,Ranglijst!D:E,2,FALSE)</f>
        <v>3105</v>
      </c>
      <c r="P441" s="1" t="str">
        <f>VLOOKUP($D441,schermers!$C:$O,5,FALSE)</f>
        <v>Heren</v>
      </c>
      <c r="Q441" s="1" t="str">
        <f>VLOOKUP($D441,schermers!$C:$O,6,FALSE)</f>
        <v>Floret</v>
      </c>
      <c r="R441" s="1" t="str">
        <f>VLOOKUP(P441,lookups!A:B,2,FALSE)&amp;VLOOKUP(aanmeldingen!Q441,lookups!D:E,2,FALSE)&amp;VLOOKUP(I441,lookups!G:H,2,FALSE)</f>
        <v>HFC</v>
      </c>
      <c r="S441" s="1" t="str">
        <f>VLOOKUP(E441,wedstrijden!B:G,6,FALSE)</f>
        <v>AUT</v>
      </c>
      <c r="T441" s="1" t="str">
        <f>VLOOKUP($D441,schermers!$C:$O,8,FALSE)</f>
        <v>HS</v>
      </c>
      <c r="U441" s="1" t="str">
        <f>IFERROR(VLOOKUP($D441,schermers!$C:$O,13,FALSE),"-")</f>
        <v>-</v>
      </c>
      <c r="V441" s="15">
        <f>IFERROR(VLOOKUP(E441,wedstrijden!B:H,7,FALSE),0)</f>
        <v>43428</v>
      </c>
      <c r="W441" s="15">
        <f>IFERROR(VLOOKUP(E441,wedstrijden!B:I,8,FALSE),0)</f>
        <v>43429</v>
      </c>
      <c r="X441" s="94">
        <f>IF(ISERROR(VLOOKUP(I441,lookups!G:I,3,FALSE)),0,IF(VLOOKUP(I441,lookups!G:I,3,FALSE)=0,0,VLOOKUP(I441,lookups!G:I,3,FALSE)))</f>
        <v>500</v>
      </c>
      <c r="Y441" s="54">
        <f t="shared" ca="1" si="92"/>
        <v>999999999</v>
      </c>
      <c r="Z441" s="54">
        <f t="shared" si="93"/>
        <v>145114877</v>
      </c>
      <c r="AA441" s="54">
        <f>IF(LEFT(J441,2)&lt;&gt;"ok","-",IF(M441&lt;&gt;"","-",VLOOKUP(P441&amp;Q441&amp;I441&amp;H441,wedstrijden!A:B,2,FALSE)))</f>
        <v>145</v>
      </c>
      <c r="AB441" s="54">
        <f t="shared" ca="1" si="94"/>
        <v>0</v>
      </c>
      <c r="AC441" s="54">
        <f t="shared" si="95"/>
        <v>1</v>
      </c>
      <c r="AD441" s="54">
        <f t="shared" si="96"/>
        <v>1</v>
      </c>
      <c r="AE441" s="54">
        <f t="shared" si="97"/>
        <v>0</v>
      </c>
      <c r="AF441" s="54">
        <f t="shared" si="98"/>
        <v>1</v>
      </c>
      <c r="AG441" s="54">
        <f t="shared" si="99"/>
        <v>0</v>
      </c>
      <c r="AH441" s="54">
        <f t="shared" si="100"/>
        <v>0</v>
      </c>
      <c r="AI441" s="54">
        <f t="shared" si="101"/>
        <v>0</v>
      </c>
      <c r="AJ441" s="54">
        <f t="shared" si="102"/>
        <v>0</v>
      </c>
      <c r="AK441" s="54">
        <f t="shared" ca="1" si="103"/>
        <v>0</v>
      </c>
      <c r="AL441" s="1" t="str">
        <f>VLOOKUP(D441,schermers!C:T,16,FALSE)</f>
        <v>XXX</v>
      </c>
    </row>
    <row r="442" spans="1:38" x14ac:dyDescent="0.2">
      <c r="A442" s="54">
        <f t="shared" si="104"/>
        <v>440</v>
      </c>
      <c r="B442" s="54">
        <f t="shared" si="90"/>
        <v>239</v>
      </c>
      <c r="C442" s="54" t="str">
        <f t="shared" ca="1" si="91"/>
        <v/>
      </c>
      <c r="D442" s="54">
        <f>VLOOKUP(F442&amp;G442,schermers!B:C,2,FALSE)</f>
        <v>114875</v>
      </c>
      <c r="E442" s="54">
        <f>VLOOKUP(P442&amp;Q442&amp;I442&amp;H442,wedstrijden!A:B,2,FALSE)</f>
        <v>145</v>
      </c>
      <c r="F442" s="41" t="s">
        <v>919</v>
      </c>
      <c r="G442" s="41" t="s">
        <v>2094</v>
      </c>
      <c r="H442" s="41" t="s">
        <v>497</v>
      </c>
      <c r="I442" s="41" t="s">
        <v>934</v>
      </c>
      <c r="J442" s="63" t="s">
        <v>848</v>
      </c>
      <c r="K442" s="16">
        <v>43364</v>
      </c>
      <c r="L442" s="8">
        <v>43408</v>
      </c>
      <c r="O442" s="54">
        <f>VLOOKUP(D442&amp;R442,Ranglijst!D:E,2,FALSE)</f>
        <v>1457</v>
      </c>
      <c r="P442" s="1" t="str">
        <f>VLOOKUP($D442,schermers!$C:$O,5,FALSE)</f>
        <v>Heren</v>
      </c>
      <c r="Q442" s="1" t="str">
        <f>VLOOKUP($D442,schermers!$C:$O,6,FALSE)</f>
        <v>Floret</v>
      </c>
      <c r="R442" s="1" t="str">
        <f>VLOOKUP(P442,lookups!A:B,2,FALSE)&amp;VLOOKUP(aanmeldingen!Q442,lookups!D:E,2,FALSE)&amp;VLOOKUP(I442,lookups!G:H,2,FALSE)</f>
        <v>HFC</v>
      </c>
      <c r="S442" s="1" t="str">
        <f>VLOOKUP(E442,wedstrijden!B:G,6,FALSE)</f>
        <v>AUT</v>
      </c>
      <c r="T442" s="1" t="str">
        <f>VLOOKUP($D442,schermers!$C:$O,8,FALSE)</f>
        <v>HS</v>
      </c>
      <c r="U442" s="1" t="str">
        <f>IFERROR(VLOOKUP($D442,schermers!$C:$O,13,FALSE),"-")</f>
        <v>FIE12022003000</v>
      </c>
      <c r="V442" s="15">
        <f>IFERROR(VLOOKUP(E442,wedstrijden!B:H,7,FALSE),0)</f>
        <v>43428</v>
      </c>
      <c r="W442" s="15">
        <f>IFERROR(VLOOKUP(E442,wedstrijden!B:I,8,FALSE),0)</f>
        <v>43429</v>
      </c>
      <c r="X442" s="94">
        <f>IF(ISERROR(VLOOKUP(I442,lookups!G:I,3,FALSE)),0,IF(VLOOKUP(I442,lookups!G:I,3,FALSE)=0,0,VLOOKUP(I442,lookups!G:I,3,FALSE)))</f>
        <v>500</v>
      </c>
      <c r="Y442" s="54">
        <f t="shared" ca="1" si="92"/>
        <v>999999999</v>
      </c>
      <c r="Z442" s="54">
        <f t="shared" si="93"/>
        <v>145114875</v>
      </c>
      <c r="AA442" s="54">
        <f>IF(LEFT(J442,2)&lt;&gt;"ok","-",IF(M442&lt;&gt;"","-",VLOOKUP(P442&amp;Q442&amp;I442&amp;H442,wedstrijden!A:B,2,FALSE)))</f>
        <v>145</v>
      </c>
      <c r="AB442" s="54">
        <f t="shared" ca="1" si="94"/>
        <v>0</v>
      </c>
      <c r="AC442" s="54">
        <f t="shared" si="95"/>
        <v>1</v>
      </c>
      <c r="AD442" s="54">
        <f t="shared" si="96"/>
        <v>1</v>
      </c>
      <c r="AE442" s="54">
        <f t="shared" si="97"/>
        <v>0</v>
      </c>
      <c r="AF442" s="54">
        <f t="shared" si="98"/>
        <v>1</v>
      </c>
      <c r="AG442" s="54">
        <f t="shared" si="99"/>
        <v>0</v>
      </c>
      <c r="AH442" s="54">
        <f t="shared" si="100"/>
        <v>0</v>
      </c>
      <c r="AI442" s="54">
        <f t="shared" si="101"/>
        <v>0</v>
      </c>
      <c r="AJ442" s="54">
        <f t="shared" si="102"/>
        <v>0</v>
      </c>
      <c r="AK442" s="54">
        <f t="shared" ca="1" si="103"/>
        <v>0</v>
      </c>
      <c r="AL442" s="1" t="str">
        <f>VLOOKUP(D442,schermers!C:T,16,FALSE)</f>
        <v>XXX</v>
      </c>
    </row>
    <row r="443" spans="1:38" x14ac:dyDescent="0.2">
      <c r="A443" s="54">
        <f t="shared" si="104"/>
        <v>441</v>
      </c>
      <c r="B443" s="54">
        <f t="shared" si="90"/>
        <v>233</v>
      </c>
      <c r="C443" s="54" t="str">
        <f t="shared" ca="1" si="91"/>
        <v/>
      </c>
      <c r="D443" s="54">
        <f>VLOOKUP(F443&amp;G443,schermers!B:C,2,FALSE)</f>
        <v>113346</v>
      </c>
      <c r="E443" s="54">
        <f>VLOOKUP(P443&amp;Q443&amp;I443&amp;H443,wedstrijden!A:B,2,FALSE)</f>
        <v>145</v>
      </c>
      <c r="F443" s="41" t="s">
        <v>1240</v>
      </c>
      <c r="G443" s="41" t="s">
        <v>1246</v>
      </c>
      <c r="H443" s="41" t="s">
        <v>497</v>
      </c>
      <c r="I443" s="41" t="s">
        <v>934</v>
      </c>
      <c r="J443" s="63" t="s">
        <v>848</v>
      </c>
      <c r="K443" s="16">
        <v>43364</v>
      </c>
      <c r="L443" s="8">
        <v>43408</v>
      </c>
      <c r="O443" s="54">
        <f>VLOOKUP(D443&amp;R443,Ranglijst!D:E,2,FALSE)</f>
        <v>3436</v>
      </c>
      <c r="P443" s="1" t="str">
        <f>VLOOKUP($D443,schermers!$C:$O,5,FALSE)</f>
        <v>Heren</v>
      </c>
      <c r="Q443" s="1" t="str">
        <f>VLOOKUP($D443,schermers!$C:$O,6,FALSE)</f>
        <v>Floret</v>
      </c>
      <c r="R443" s="1" t="str">
        <f>VLOOKUP(P443,lookups!A:B,2,FALSE)&amp;VLOOKUP(aanmeldingen!Q443,lookups!D:E,2,FALSE)&amp;VLOOKUP(I443,lookups!G:H,2,FALSE)</f>
        <v>HFC</v>
      </c>
      <c r="S443" s="1" t="str">
        <f>VLOOKUP(E443,wedstrijden!B:G,6,FALSE)</f>
        <v>AUT</v>
      </c>
      <c r="T443" s="1" t="str">
        <f>VLOOKUP($D443,schermers!$C:$O,8,FALSE)</f>
        <v>HS</v>
      </c>
      <c r="U443" s="1" t="str">
        <f>IFERROR(VLOOKUP($D443,schermers!$C:$O,13,FALSE),"-")</f>
        <v>-</v>
      </c>
      <c r="V443" s="15">
        <f>IFERROR(VLOOKUP(E443,wedstrijden!B:H,7,FALSE),0)</f>
        <v>43428</v>
      </c>
      <c r="W443" s="15">
        <f>IFERROR(VLOOKUP(E443,wedstrijden!B:I,8,FALSE),0)</f>
        <v>43429</v>
      </c>
      <c r="X443" s="94">
        <f>IF(ISERROR(VLOOKUP(I443,lookups!G:I,3,FALSE)),0,IF(VLOOKUP(I443,lookups!G:I,3,FALSE)=0,0,VLOOKUP(I443,lookups!G:I,3,FALSE)))</f>
        <v>500</v>
      </c>
      <c r="Y443" s="54">
        <f t="shared" ca="1" si="92"/>
        <v>999999999</v>
      </c>
      <c r="Z443" s="54">
        <f t="shared" si="93"/>
        <v>145113346</v>
      </c>
      <c r="AA443" s="54">
        <f>IF(LEFT(J443,2)&lt;&gt;"ok","-",IF(M443&lt;&gt;"","-",VLOOKUP(P443&amp;Q443&amp;I443&amp;H443,wedstrijden!A:B,2,FALSE)))</f>
        <v>145</v>
      </c>
      <c r="AB443" s="54">
        <f t="shared" ca="1" si="94"/>
        <v>0</v>
      </c>
      <c r="AC443" s="54">
        <f t="shared" si="95"/>
        <v>1</v>
      </c>
      <c r="AD443" s="54">
        <f t="shared" si="96"/>
        <v>1</v>
      </c>
      <c r="AE443" s="54">
        <f t="shared" si="97"/>
        <v>0</v>
      </c>
      <c r="AF443" s="54">
        <f t="shared" si="98"/>
        <v>1</v>
      </c>
      <c r="AG443" s="54">
        <f t="shared" si="99"/>
        <v>0</v>
      </c>
      <c r="AH443" s="54">
        <f t="shared" si="100"/>
        <v>0</v>
      </c>
      <c r="AI443" s="54">
        <f t="shared" si="101"/>
        <v>0</v>
      </c>
      <c r="AJ443" s="54">
        <f t="shared" si="102"/>
        <v>0</v>
      </c>
      <c r="AK443" s="54">
        <f t="shared" ca="1" si="103"/>
        <v>0</v>
      </c>
      <c r="AL443" s="1" t="str">
        <f>VLOOKUP(D443,schermers!C:T,16,FALSE)</f>
        <v>XXX</v>
      </c>
    </row>
    <row r="444" spans="1:38" x14ac:dyDescent="0.2">
      <c r="A444" s="54">
        <f t="shared" si="104"/>
        <v>442</v>
      </c>
      <c r="B444" s="54" t="str">
        <f t="shared" si="90"/>
        <v/>
      </c>
      <c r="C444" s="54" t="str">
        <f t="shared" si="91"/>
        <v/>
      </c>
      <c r="D444" s="54">
        <f>VLOOKUP(F444&amp;G444,schermers!B:C,2,FALSE)</f>
        <v>111713</v>
      </c>
      <c r="E444" s="54">
        <f>VLOOKUP(P444&amp;Q444&amp;I444&amp;H444,wedstrijden!A:B,2,FALSE)</f>
        <v>143</v>
      </c>
      <c r="F444" s="41" t="s">
        <v>1031</v>
      </c>
      <c r="G444" s="41" t="s">
        <v>1032</v>
      </c>
      <c r="H444" s="41" t="s">
        <v>497</v>
      </c>
      <c r="I444" s="41" t="s">
        <v>934</v>
      </c>
      <c r="J444" s="63" t="s">
        <v>848</v>
      </c>
      <c r="K444" s="16">
        <v>43364</v>
      </c>
      <c r="L444" s="8">
        <v>43386</v>
      </c>
      <c r="M444" s="8">
        <v>43412</v>
      </c>
      <c r="N444" s="8">
        <v>43412</v>
      </c>
      <c r="O444" s="54">
        <f>VLOOKUP(D444&amp;R444,Ranglijst!D:E,2,FALSE)</f>
        <v>1304</v>
      </c>
      <c r="P444" s="1" t="str">
        <f>VLOOKUP($D444,schermers!$C:$O,5,FALSE)</f>
        <v>Dames</v>
      </c>
      <c r="Q444" s="1" t="str">
        <f>VLOOKUP($D444,schermers!$C:$O,6,FALSE)</f>
        <v>Floret</v>
      </c>
      <c r="R444" s="1" t="str">
        <f>VLOOKUP(P444,lookups!A:B,2,FALSE)&amp;VLOOKUP(aanmeldingen!Q444,lookups!D:E,2,FALSE)&amp;VLOOKUP(I444,lookups!G:H,2,FALSE)</f>
        <v>DFC</v>
      </c>
      <c r="S444" s="1" t="str">
        <f>VLOOKUP(E444,wedstrijden!B:G,6,FALSE)</f>
        <v>AUT</v>
      </c>
      <c r="T444" s="1" t="str">
        <f>VLOOKUP($D444,schermers!$C:$O,8,FALSE)</f>
        <v>HS</v>
      </c>
      <c r="U444" s="1" t="str">
        <f>IFERROR(VLOOKUP($D444,schermers!$C:$O,13,FALSE),"-")</f>
        <v>FIE26022002000</v>
      </c>
      <c r="V444" s="15">
        <f>IFERROR(VLOOKUP(E444,wedstrijden!B:H,7,FALSE),0)</f>
        <v>43428</v>
      </c>
      <c r="W444" s="15">
        <f>IFERROR(VLOOKUP(E444,wedstrijden!B:I,8,FALSE),0)</f>
        <v>43429</v>
      </c>
      <c r="X444" s="94">
        <f>IF(ISERROR(VLOOKUP(I444,lookups!G:I,3,FALSE)),0,IF(VLOOKUP(I444,lookups!G:I,3,FALSE)=0,0,VLOOKUP(I444,lookups!G:I,3,FALSE)))</f>
        <v>500</v>
      </c>
      <c r="Y444" s="54">
        <f t="shared" si="92"/>
        <v>999999999</v>
      </c>
      <c r="Z444" s="54">
        <f t="shared" si="93"/>
        <v>999999999</v>
      </c>
      <c r="AA444" s="54" t="str">
        <f>IF(LEFT(J444,2)&lt;&gt;"ok","-",IF(M444&lt;&gt;"","-",VLOOKUP(P444&amp;Q444&amp;I444&amp;H444,wedstrijden!A:B,2,FALSE)))</f>
        <v>-</v>
      </c>
      <c r="AB444" s="54">
        <f t="shared" si="94"/>
        <v>0</v>
      </c>
      <c r="AC444" s="54">
        <f t="shared" si="95"/>
        <v>1</v>
      </c>
      <c r="AD444" s="54">
        <f t="shared" si="96"/>
        <v>1</v>
      </c>
      <c r="AE444" s="54">
        <f t="shared" si="97"/>
        <v>1</v>
      </c>
      <c r="AF444" s="54">
        <f t="shared" si="98"/>
        <v>0</v>
      </c>
      <c r="AG444" s="54">
        <f t="shared" si="99"/>
        <v>0</v>
      </c>
      <c r="AH444" s="54">
        <f t="shared" si="100"/>
        <v>0</v>
      </c>
      <c r="AI444" s="54">
        <f t="shared" si="101"/>
        <v>0</v>
      </c>
      <c r="AJ444" s="54">
        <f t="shared" si="102"/>
        <v>0</v>
      </c>
      <c r="AK444" s="54">
        <f t="shared" ca="1" si="103"/>
        <v>0</v>
      </c>
      <c r="AL444" s="1" t="str">
        <f>VLOOKUP(D444,schermers!C:T,16,FALSE)</f>
        <v>XXX</v>
      </c>
    </row>
    <row r="445" spans="1:38" x14ac:dyDescent="0.2">
      <c r="A445" s="54">
        <f t="shared" si="104"/>
        <v>443</v>
      </c>
      <c r="B445" s="54">
        <f t="shared" si="90"/>
        <v>421</v>
      </c>
      <c r="C445" s="54" t="str">
        <f t="shared" ca="1" si="91"/>
        <v/>
      </c>
      <c r="D445" s="54">
        <f>VLOOKUP(F445&amp;G445,schermers!B:C,2,FALSE)</f>
        <v>108869</v>
      </c>
      <c r="E445" s="54">
        <f>VLOOKUP(P445&amp;Q445&amp;I445&amp;H445,wedstrijden!A:B,2,FALSE)</f>
        <v>236</v>
      </c>
      <c r="F445" s="41" t="s">
        <v>922</v>
      </c>
      <c r="G445" s="41" t="s">
        <v>347</v>
      </c>
      <c r="H445" s="41" t="s">
        <v>2551</v>
      </c>
      <c r="I445" s="41" t="s">
        <v>936</v>
      </c>
      <c r="J445" s="63" t="s">
        <v>848</v>
      </c>
      <c r="K445" s="16">
        <v>43376</v>
      </c>
      <c r="L445" s="8">
        <v>43440</v>
      </c>
      <c r="O445" s="54">
        <f>VLOOKUP(D445&amp;R445,Ranglijst!D:E,2,FALSE)</f>
        <v>1526</v>
      </c>
      <c r="P445" s="1" t="str">
        <f>VLOOKUP($D445,schermers!$C:$O,5,FALSE)</f>
        <v>Dames</v>
      </c>
      <c r="Q445" s="1" t="str">
        <f>VLOOKUP($D445,schermers!$C:$O,6,FALSE)</f>
        <v>Degen</v>
      </c>
      <c r="R445" s="1" t="str">
        <f>VLOOKUP(P445,lookups!A:B,2,FALSE)&amp;VLOOKUP(aanmeldingen!Q445,lookups!D:E,2,FALSE)&amp;VLOOKUP(I445,lookups!G:H,2,FALSE)</f>
        <v>DDS</v>
      </c>
      <c r="S445" s="1" t="str">
        <f>VLOOKUP(E445,wedstrijden!B:G,6,FALSE)</f>
        <v>ITA</v>
      </c>
      <c r="T445" s="1" t="str">
        <f>VLOOKUP($D445,schermers!$C:$O,8,FALSE)</f>
        <v>RS</v>
      </c>
      <c r="U445" s="1" t="str">
        <f>IFERROR(VLOOKUP($D445,schermers!$C:$O,13,FALSE),"-")</f>
        <v>-</v>
      </c>
      <c r="V445" s="15">
        <f>IFERROR(VLOOKUP(E445,wedstrijden!B:H,7,FALSE),0)</f>
        <v>43491</v>
      </c>
      <c r="W445" s="15">
        <f>IFERROR(VLOOKUP(E445,wedstrijden!B:I,8,FALSE),0)</f>
        <v>43492</v>
      </c>
      <c r="X445" s="94">
        <f>IF(ISERROR(VLOOKUP(I445,lookups!G:I,3,FALSE)),0,IF(VLOOKUP(I445,lookups!G:I,3,FALSE)=0,0,VLOOKUP(I445,lookups!G:I,3,FALSE)))</f>
        <v>0</v>
      </c>
      <c r="Y445" s="54">
        <f t="shared" ca="1" si="92"/>
        <v>999999999</v>
      </c>
      <c r="Z445" s="54">
        <f t="shared" si="93"/>
        <v>236108869</v>
      </c>
      <c r="AA445" s="54">
        <f>IF(LEFT(J445,2)&lt;&gt;"ok","-",IF(M445&lt;&gt;"","-",VLOOKUP(P445&amp;Q445&amp;I445&amp;H445,wedstrijden!A:B,2,FALSE)))</f>
        <v>236</v>
      </c>
      <c r="AB445" s="54">
        <f t="shared" ca="1" si="94"/>
        <v>0</v>
      </c>
      <c r="AC445" s="54">
        <f t="shared" si="95"/>
        <v>1</v>
      </c>
      <c r="AD445" s="54">
        <f t="shared" si="96"/>
        <v>1</v>
      </c>
      <c r="AE445" s="54">
        <f t="shared" si="97"/>
        <v>0</v>
      </c>
      <c r="AF445" s="54">
        <f t="shared" si="98"/>
        <v>1</v>
      </c>
      <c r="AG445" s="54">
        <f t="shared" si="99"/>
        <v>1</v>
      </c>
      <c r="AH445" s="54">
        <f t="shared" si="100"/>
        <v>1</v>
      </c>
      <c r="AI445" s="54">
        <f t="shared" si="101"/>
        <v>1</v>
      </c>
      <c r="AJ445" s="54">
        <f t="shared" si="102"/>
        <v>1</v>
      </c>
      <c r="AK445" s="54">
        <f t="shared" ca="1" si="103"/>
        <v>1</v>
      </c>
      <c r="AL445" s="1" t="str">
        <f>VLOOKUP(D445,schermers!C:T,16,FALSE)</f>
        <v>XXX</v>
      </c>
    </row>
    <row r="446" spans="1:38" x14ac:dyDescent="0.2">
      <c r="A446" s="54">
        <f t="shared" si="104"/>
        <v>444</v>
      </c>
      <c r="B446" s="54">
        <f t="shared" si="90"/>
        <v>390</v>
      </c>
      <c r="C446" s="54" t="str">
        <f t="shared" ca="1" si="91"/>
        <v/>
      </c>
      <c r="D446" s="54">
        <f>VLOOKUP(F446&amp;G446,schermers!B:C,2,FALSE)</f>
        <v>115309</v>
      </c>
      <c r="E446" s="54">
        <f>VLOOKUP(P446&amp;Q446&amp;I446&amp;H446,wedstrijden!A:B,2,FALSE)</f>
        <v>215</v>
      </c>
      <c r="F446" s="41" t="s">
        <v>2086</v>
      </c>
      <c r="G446" s="41" t="s">
        <v>2087</v>
      </c>
      <c r="H446" s="41" t="s">
        <v>776</v>
      </c>
      <c r="I446" s="41" t="s">
        <v>915</v>
      </c>
      <c r="J446" s="63" t="s">
        <v>848</v>
      </c>
      <c r="K446" s="16">
        <v>43376</v>
      </c>
      <c r="L446" s="8">
        <v>43440</v>
      </c>
      <c r="O446" s="54">
        <f>VLOOKUP(D446&amp;R446,Ranglijst!D:E,2,FALSE)</f>
        <v>3140</v>
      </c>
      <c r="P446" s="1" t="str">
        <f>VLOOKUP($D446,schermers!$C:$O,5,FALSE)</f>
        <v>Dames</v>
      </c>
      <c r="Q446" s="1" t="str">
        <f>VLOOKUP($D446,schermers!$C:$O,6,FALSE)</f>
        <v>Floret</v>
      </c>
      <c r="R446" s="1" t="str">
        <f>VLOOKUP(P446,lookups!A:B,2,FALSE)&amp;VLOOKUP(aanmeldingen!Q446,lookups!D:E,2,FALSE)&amp;VLOOKUP(I446,lookups!G:H,2,FALSE)</f>
        <v>DFC</v>
      </c>
      <c r="S446" s="1" t="str">
        <f>VLOOKUP(E446,wedstrijden!B:G,6,FALSE)</f>
        <v>POL</v>
      </c>
      <c r="T446" s="1" t="str">
        <f>VLOOKUP($D446,schermers!$C:$O,8,FALSE)</f>
        <v>AMS</v>
      </c>
      <c r="U446" s="1" t="str">
        <f>IFERROR(VLOOKUP($D446,schermers!$C:$O,13,FALSE),"-")</f>
        <v>FIE25012004000</v>
      </c>
      <c r="V446" s="15">
        <f>IFERROR(VLOOKUP(E446,wedstrijden!B:H,7,FALSE),0)</f>
        <v>43477</v>
      </c>
      <c r="W446" s="15">
        <f>IFERROR(VLOOKUP(E446,wedstrijden!B:I,8,FALSE),0)</f>
        <v>43478</v>
      </c>
      <c r="X446" s="94">
        <f>IF(ISERROR(VLOOKUP(I446,lookups!G:I,3,FALSE)),0,IF(VLOOKUP(I446,lookups!G:I,3,FALSE)=0,0,VLOOKUP(I446,lookups!G:I,3,FALSE)))</f>
        <v>500</v>
      </c>
      <c r="Y446" s="54">
        <f t="shared" ca="1" si="92"/>
        <v>999999999</v>
      </c>
      <c r="Z446" s="54">
        <f t="shared" si="93"/>
        <v>215115309</v>
      </c>
      <c r="AA446" s="54">
        <f>IF(LEFT(J446,2)&lt;&gt;"ok","-",IF(M446&lt;&gt;"","-",VLOOKUP(P446&amp;Q446&amp;I446&amp;H446,wedstrijden!A:B,2,FALSE)))</f>
        <v>215</v>
      </c>
      <c r="AB446" s="54">
        <f t="shared" ca="1" si="94"/>
        <v>0</v>
      </c>
      <c r="AC446" s="54">
        <f t="shared" si="95"/>
        <v>1</v>
      </c>
      <c r="AD446" s="54">
        <f t="shared" si="96"/>
        <v>1</v>
      </c>
      <c r="AE446" s="54">
        <f t="shared" si="97"/>
        <v>0</v>
      </c>
      <c r="AF446" s="54">
        <f t="shared" si="98"/>
        <v>1</v>
      </c>
      <c r="AG446" s="54">
        <f t="shared" si="99"/>
        <v>1</v>
      </c>
      <c r="AH446" s="54">
        <f t="shared" si="100"/>
        <v>1</v>
      </c>
      <c r="AI446" s="54">
        <f t="shared" si="101"/>
        <v>1</v>
      </c>
      <c r="AJ446" s="54">
        <f t="shared" si="102"/>
        <v>1</v>
      </c>
      <c r="AK446" s="54">
        <f t="shared" ca="1" si="103"/>
        <v>1</v>
      </c>
      <c r="AL446" s="1" t="str">
        <f>VLOOKUP(D446,schermers!C:T,16,FALSE)</f>
        <v>XXX</v>
      </c>
    </row>
    <row r="447" spans="1:38" x14ac:dyDescent="0.2">
      <c r="A447" s="54">
        <f t="shared" si="104"/>
        <v>445</v>
      </c>
      <c r="B447" s="54">
        <f t="shared" si="90"/>
        <v>284</v>
      </c>
      <c r="C447" s="54" t="str">
        <f t="shared" ca="1" si="91"/>
        <v/>
      </c>
      <c r="D447" s="54">
        <f>VLOOKUP(F447&amp;G447,schermers!B:C,2,FALSE)</f>
        <v>108869</v>
      </c>
      <c r="E447" s="54">
        <f>VLOOKUP(P447&amp;Q447&amp;I447&amp;H447,wedstrijden!A:B,2,FALSE)</f>
        <v>168</v>
      </c>
      <c r="F447" s="41" t="s">
        <v>922</v>
      </c>
      <c r="G447" s="41" t="s">
        <v>347</v>
      </c>
      <c r="H447" s="41" t="s">
        <v>497</v>
      </c>
      <c r="I447" s="41" t="s">
        <v>936</v>
      </c>
      <c r="J447" s="63" t="s">
        <v>848</v>
      </c>
      <c r="K447" s="16">
        <v>43376</v>
      </c>
      <c r="L447" s="8">
        <v>43408</v>
      </c>
      <c r="O447" s="54">
        <f>VLOOKUP(D447&amp;R447,Ranglijst!D:E,2,FALSE)</f>
        <v>1526</v>
      </c>
      <c r="P447" s="1" t="str">
        <f>VLOOKUP($D447,schermers!$C:$O,5,FALSE)</f>
        <v>Dames</v>
      </c>
      <c r="Q447" s="1" t="str">
        <f>VLOOKUP($D447,schermers!$C:$O,6,FALSE)</f>
        <v>Degen</v>
      </c>
      <c r="R447" s="1" t="str">
        <f>VLOOKUP(P447,lookups!A:B,2,FALSE)&amp;VLOOKUP(aanmeldingen!Q447,lookups!D:E,2,FALSE)&amp;VLOOKUP(I447,lookups!G:H,2,FALSE)</f>
        <v>DDS</v>
      </c>
      <c r="S447" s="1" t="str">
        <f>VLOOKUP(E447,wedstrijden!B:G,6,FALSE)</f>
        <v>AUT</v>
      </c>
      <c r="T447" s="1" t="str">
        <f>VLOOKUP($D447,schermers!$C:$O,8,FALSE)</f>
        <v>RS</v>
      </c>
      <c r="U447" s="1" t="str">
        <f>IFERROR(VLOOKUP($D447,schermers!$C:$O,13,FALSE),"-")</f>
        <v>-</v>
      </c>
      <c r="V447" s="15">
        <f>IFERROR(VLOOKUP(E447,wedstrijden!B:H,7,FALSE),0)</f>
        <v>43435</v>
      </c>
      <c r="W447" s="15">
        <f>IFERROR(VLOOKUP(E447,wedstrijden!B:I,8,FALSE),0)</f>
        <v>43436</v>
      </c>
      <c r="X447" s="94">
        <f>IF(ISERROR(VLOOKUP(I447,lookups!G:I,3,FALSE)),0,IF(VLOOKUP(I447,lookups!G:I,3,FALSE)=0,0,VLOOKUP(I447,lookups!G:I,3,FALSE)))</f>
        <v>0</v>
      </c>
      <c r="Y447" s="54">
        <f t="shared" ca="1" si="92"/>
        <v>999999999</v>
      </c>
      <c r="Z447" s="54">
        <f t="shared" si="93"/>
        <v>168108869</v>
      </c>
      <c r="AA447" s="54">
        <f>IF(LEFT(J447,2)&lt;&gt;"ok","-",IF(M447&lt;&gt;"","-",VLOOKUP(P447&amp;Q447&amp;I447&amp;H447,wedstrijden!A:B,2,FALSE)))</f>
        <v>168</v>
      </c>
      <c r="AB447" s="54">
        <f t="shared" ca="1" si="94"/>
        <v>0</v>
      </c>
      <c r="AC447" s="54">
        <f t="shared" si="95"/>
        <v>1</v>
      </c>
      <c r="AD447" s="54">
        <f t="shared" si="96"/>
        <v>1</v>
      </c>
      <c r="AE447" s="54">
        <f t="shared" si="97"/>
        <v>0</v>
      </c>
      <c r="AF447" s="54">
        <f t="shared" si="98"/>
        <v>1</v>
      </c>
      <c r="AG447" s="54">
        <f t="shared" si="99"/>
        <v>1</v>
      </c>
      <c r="AH447" s="54">
        <f t="shared" si="100"/>
        <v>1</v>
      </c>
      <c r="AI447" s="54">
        <f t="shared" si="101"/>
        <v>1</v>
      </c>
      <c r="AJ447" s="54">
        <f t="shared" si="102"/>
        <v>1</v>
      </c>
      <c r="AK447" s="54">
        <f t="shared" ca="1" si="103"/>
        <v>1</v>
      </c>
      <c r="AL447" s="1" t="str">
        <f>VLOOKUP(D447,schermers!C:T,16,FALSE)</f>
        <v>XXX</v>
      </c>
    </row>
    <row r="448" spans="1:38" x14ac:dyDescent="0.2">
      <c r="A448" s="54">
        <f t="shared" si="104"/>
        <v>446</v>
      </c>
      <c r="B448" s="54">
        <f t="shared" si="90"/>
        <v>345</v>
      </c>
      <c r="C448" s="54" t="str">
        <f t="shared" ca="1" si="91"/>
        <v/>
      </c>
      <c r="D448" s="54">
        <f>VLOOKUP(F448&amp;G448,schermers!B:C,2,FALSE)</f>
        <v>115309</v>
      </c>
      <c r="E448" s="54">
        <f>VLOOKUP(P448&amp;Q448&amp;I448&amp;H448,wedstrijden!A:B,2,FALSE)</f>
        <v>189</v>
      </c>
      <c r="F448" s="41" t="s">
        <v>2086</v>
      </c>
      <c r="G448" s="41" t="s">
        <v>2087</v>
      </c>
      <c r="H448" s="41" t="s">
        <v>494</v>
      </c>
      <c r="I448" s="41" t="s">
        <v>934</v>
      </c>
      <c r="J448" s="63" t="s">
        <v>848</v>
      </c>
      <c r="K448" s="16">
        <v>43376</v>
      </c>
      <c r="L448" s="8">
        <v>43429</v>
      </c>
      <c r="O448" s="54">
        <f>VLOOKUP(D448&amp;R448,Ranglijst!D:E,2,FALSE)</f>
        <v>3140</v>
      </c>
      <c r="P448" s="1" t="str">
        <f>VLOOKUP($D448,schermers!$C:$O,5,FALSE)</f>
        <v>Dames</v>
      </c>
      <c r="Q448" s="1" t="str">
        <f>VLOOKUP($D448,schermers!$C:$O,6,FALSE)</f>
        <v>Floret</v>
      </c>
      <c r="R448" s="1" t="str">
        <f>VLOOKUP(P448,lookups!A:B,2,FALSE)&amp;VLOOKUP(aanmeldingen!Q448,lookups!D:E,2,FALSE)&amp;VLOOKUP(I448,lookups!G:H,2,FALSE)</f>
        <v>DFC</v>
      </c>
      <c r="S448" s="1" t="str">
        <f>VLOOKUP(E448,wedstrijden!B:G,6,FALSE)</f>
        <v>GER</v>
      </c>
      <c r="T448" s="1" t="str">
        <f>VLOOKUP($D448,schermers!$C:$O,8,FALSE)</f>
        <v>AMS</v>
      </c>
      <c r="U448" s="1" t="str">
        <f>IFERROR(VLOOKUP($D448,schermers!$C:$O,13,FALSE),"-")</f>
        <v>FIE25012004000</v>
      </c>
      <c r="V448" s="15">
        <f>IFERROR(VLOOKUP(E448,wedstrijden!B:H,7,FALSE),0)</f>
        <v>43449</v>
      </c>
      <c r="W448" s="15">
        <f>IFERROR(VLOOKUP(E448,wedstrijden!B:I,8,FALSE),0)</f>
        <v>43450</v>
      </c>
      <c r="X448" s="94">
        <f>IF(ISERROR(VLOOKUP(I448,lookups!G:I,3,FALSE)),0,IF(VLOOKUP(I448,lookups!G:I,3,FALSE)=0,0,VLOOKUP(I448,lookups!G:I,3,FALSE)))</f>
        <v>500</v>
      </c>
      <c r="Y448" s="54">
        <f t="shared" ca="1" si="92"/>
        <v>999999999</v>
      </c>
      <c r="Z448" s="54">
        <f t="shared" si="93"/>
        <v>189115309</v>
      </c>
      <c r="AA448" s="54">
        <f>IF(LEFT(J448,2)&lt;&gt;"ok","-",IF(M448&lt;&gt;"","-",VLOOKUP(P448&amp;Q448&amp;I448&amp;H448,wedstrijden!A:B,2,FALSE)))</f>
        <v>189</v>
      </c>
      <c r="AB448" s="54">
        <f t="shared" ca="1" si="94"/>
        <v>0</v>
      </c>
      <c r="AC448" s="54">
        <f t="shared" si="95"/>
        <v>1</v>
      </c>
      <c r="AD448" s="54">
        <f t="shared" si="96"/>
        <v>1</v>
      </c>
      <c r="AE448" s="54">
        <f t="shared" si="97"/>
        <v>0</v>
      </c>
      <c r="AF448" s="54">
        <f t="shared" si="98"/>
        <v>1</v>
      </c>
      <c r="AG448" s="54">
        <f t="shared" si="99"/>
        <v>0</v>
      </c>
      <c r="AH448" s="54">
        <f t="shared" si="100"/>
        <v>0</v>
      </c>
      <c r="AI448" s="54">
        <f t="shared" si="101"/>
        <v>0</v>
      </c>
      <c r="AJ448" s="54">
        <f t="shared" si="102"/>
        <v>0</v>
      </c>
      <c r="AK448" s="54">
        <f t="shared" ca="1" si="103"/>
        <v>0</v>
      </c>
      <c r="AL448" s="1" t="str">
        <f>VLOOKUP(D448,schermers!C:T,16,FALSE)</f>
        <v>XXX</v>
      </c>
    </row>
    <row r="449" spans="1:38" x14ac:dyDescent="0.2">
      <c r="A449" s="54">
        <f t="shared" si="104"/>
        <v>447</v>
      </c>
      <c r="B449" s="54">
        <f t="shared" si="90"/>
        <v>137</v>
      </c>
      <c r="C449" s="54" t="str">
        <f t="shared" ca="1" si="91"/>
        <v/>
      </c>
      <c r="D449" s="54">
        <f>VLOOKUP(F449&amp;G449,schermers!B:C,2,FALSE)</f>
        <v>108684</v>
      </c>
      <c r="E449" s="54">
        <f>VLOOKUP(P449&amp;Q449&amp;I449&amp;H449,wedstrijden!A:B,2,FALSE)</f>
        <v>85</v>
      </c>
      <c r="F449" s="41" t="s">
        <v>2800</v>
      </c>
      <c r="G449" s="41" t="s">
        <v>48</v>
      </c>
      <c r="H449" s="41" t="s">
        <v>2560</v>
      </c>
      <c r="I449" s="41" t="s">
        <v>936</v>
      </c>
      <c r="J449" s="63" t="s">
        <v>848</v>
      </c>
      <c r="K449" s="16">
        <v>43376</v>
      </c>
      <c r="L449" s="8">
        <v>43386</v>
      </c>
      <c r="O449" s="54">
        <f>VLOOKUP(D449&amp;R449,Ranglijst!D:E,2,FALSE)</f>
        <v>797</v>
      </c>
      <c r="P449" s="1" t="str">
        <f>VLOOKUP($D449,schermers!$C:$O,5,FALSE)</f>
        <v>Dames</v>
      </c>
      <c r="Q449" s="1" t="str">
        <f>VLOOKUP($D449,schermers!$C:$O,6,FALSE)</f>
        <v>Degen</v>
      </c>
      <c r="R449" s="1" t="str">
        <f>VLOOKUP(P449,lookups!A:B,2,FALSE)&amp;VLOOKUP(aanmeldingen!Q449,lookups!D:E,2,FALSE)&amp;VLOOKUP(I449,lookups!G:H,2,FALSE)</f>
        <v>DDS</v>
      </c>
      <c r="S449" s="1" t="str">
        <f>VLOOKUP(E449,wedstrijden!B:G,6,FALSE)</f>
        <v>FRA</v>
      </c>
      <c r="T449" s="1" t="str">
        <f>VLOOKUP($D449,schermers!$C:$O,8,FALSE)</f>
        <v>RS</v>
      </c>
      <c r="U449" s="1" t="str">
        <f>IFERROR(VLOOKUP($D449,schermers!$C:$O,13,FALSE),"-")</f>
        <v>-</v>
      </c>
      <c r="V449" s="15">
        <f>IFERROR(VLOOKUP(E449,wedstrijden!B:H,7,FALSE),0)</f>
        <v>43407</v>
      </c>
      <c r="W449" s="15">
        <f>IFERROR(VLOOKUP(E449,wedstrijden!B:I,8,FALSE),0)</f>
        <v>43408</v>
      </c>
      <c r="X449" s="94">
        <f>IF(ISERROR(VLOOKUP(I449,lookups!G:I,3,FALSE)),0,IF(VLOOKUP(I449,lookups!G:I,3,FALSE)=0,0,VLOOKUP(I449,lookups!G:I,3,FALSE)))</f>
        <v>0</v>
      </c>
      <c r="Y449" s="54">
        <f t="shared" ca="1" si="92"/>
        <v>999999999</v>
      </c>
      <c r="Z449" s="54">
        <f t="shared" si="93"/>
        <v>85108684</v>
      </c>
      <c r="AA449" s="54">
        <f>IF(LEFT(J449,2)&lt;&gt;"ok","-",IF(M449&lt;&gt;"","-",VLOOKUP(P449&amp;Q449&amp;I449&amp;H449,wedstrijden!A:B,2,FALSE)))</f>
        <v>85</v>
      </c>
      <c r="AB449" s="54">
        <f t="shared" ca="1" si="94"/>
        <v>0</v>
      </c>
      <c r="AC449" s="54">
        <f t="shared" si="95"/>
        <v>1</v>
      </c>
      <c r="AD449" s="54">
        <f t="shared" si="96"/>
        <v>1</v>
      </c>
      <c r="AE449" s="54">
        <f t="shared" si="97"/>
        <v>0</v>
      </c>
      <c r="AF449" s="54">
        <f t="shared" si="98"/>
        <v>1</v>
      </c>
      <c r="AG449" s="54">
        <f t="shared" si="99"/>
        <v>1</v>
      </c>
      <c r="AH449" s="54">
        <f t="shared" si="100"/>
        <v>1</v>
      </c>
      <c r="AI449" s="54">
        <f t="shared" si="101"/>
        <v>1</v>
      </c>
      <c r="AJ449" s="54">
        <f t="shared" si="102"/>
        <v>1</v>
      </c>
      <c r="AK449" s="54">
        <f t="shared" ca="1" si="103"/>
        <v>1</v>
      </c>
      <c r="AL449" s="1" t="str">
        <f>VLOOKUP(D449,schermers!C:T,16,FALSE)</f>
        <v>XXX</v>
      </c>
    </row>
    <row r="450" spans="1:38" x14ac:dyDescent="0.2">
      <c r="A450" s="54">
        <f t="shared" si="104"/>
        <v>448</v>
      </c>
      <c r="B450" s="54">
        <f t="shared" si="90"/>
        <v>216</v>
      </c>
      <c r="C450" s="54" t="str">
        <f t="shared" ca="1" si="91"/>
        <v/>
      </c>
      <c r="D450" s="54">
        <f>VLOOKUP(F450&amp;G450,schermers!B:C,2,FALSE)</f>
        <v>117222</v>
      </c>
      <c r="E450" s="54">
        <f>VLOOKUP(P450&amp;Q450&amp;I450&amp;H450,wedstrijden!A:B,2,FALSE)</f>
        <v>138</v>
      </c>
      <c r="F450" s="41" t="s">
        <v>2173</v>
      </c>
      <c r="G450" s="41" t="s">
        <v>978</v>
      </c>
      <c r="H450" s="41" t="s">
        <v>492</v>
      </c>
      <c r="I450" s="41" t="s">
        <v>915</v>
      </c>
      <c r="J450" s="63" t="s">
        <v>848</v>
      </c>
      <c r="K450" s="16">
        <v>43377</v>
      </c>
      <c r="L450" s="8">
        <v>43386</v>
      </c>
      <c r="O450" s="54">
        <f>VLOOKUP(D450&amp;R450,Ranglijst!D:E,2,FALSE)</f>
        <v>3601</v>
      </c>
      <c r="P450" s="1" t="str">
        <f>VLOOKUP($D450,schermers!$C:$O,5,FALSE)</f>
        <v>Heren</v>
      </c>
      <c r="Q450" s="1" t="str">
        <f>VLOOKUP($D450,schermers!$C:$O,6,FALSE)</f>
        <v>Degen</v>
      </c>
      <c r="R450" s="1" t="str">
        <f>VLOOKUP(P450,lookups!A:B,2,FALSE)&amp;VLOOKUP(aanmeldingen!Q450,lookups!D:E,2,FALSE)&amp;VLOOKUP(I450,lookups!G:H,2,FALSE)</f>
        <v>HDC</v>
      </c>
      <c r="S450" s="1" t="str">
        <f>VLOOKUP(E450,wedstrijden!B:G,6,FALSE)</f>
        <v>GER</v>
      </c>
      <c r="T450" s="1" t="str">
        <f>VLOOKUP($D450,schermers!$C:$O,8,FALSE)</f>
        <v>RS</v>
      </c>
      <c r="U450" s="1" t="str">
        <f>IFERROR(VLOOKUP($D450,schermers!$C:$O,13,FALSE),"-")</f>
        <v>-</v>
      </c>
      <c r="V450" s="15">
        <f>IFERROR(VLOOKUP(E450,wedstrijden!B:H,7,FALSE),0)</f>
        <v>43428</v>
      </c>
      <c r="W450" s="15">
        <f>IFERROR(VLOOKUP(E450,wedstrijden!B:I,8,FALSE),0)</f>
        <v>43429</v>
      </c>
      <c r="X450" s="94">
        <f>IF(ISERROR(VLOOKUP(I450,lookups!G:I,3,FALSE)),0,IF(VLOOKUP(I450,lookups!G:I,3,FALSE)=0,0,VLOOKUP(I450,lookups!G:I,3,FALSE)))</f>
        <v>500</v>
      </c>
      <c r="Y450" s="54">
        <f t="shared" ca="1" si="92"/>
        <v>999999999</v>
      </c>
      <c r="Z450" s="54">
        <f t="shared" si="93"/>
        <v>138117222</v>
      </c>
      <c r="AA450" s="54">
        <f>IF(LEFT(J450,2)&lt;&gt;"ok","-",IF(M450&lt;&gt;"","-",VLOOKUP(P450&amp;Q450&amp;I450&amp;H450,wedstrijden!A:B,2,FALSE)))</f>
        <v>138</v>
      </c>
      <c r="AB450" s="54">
        <f t="shared" ca="1" si="94"/>
        <v>0</v>
      </c>
      <c r="AC450" s="54">
        <f t="shared" si="95"/>
        <v>1</v>
      </c>
      <c r="AD450" s="54">
        <f t="shared" si="96"/>
        <v>1</v>
      </c>
      <c r="AE450" s="54">
        <f t="shared" si="97"/>
        <v>0</v>
      </c>
      <c r="AF450" s="54">
        <f t="shared" si="98"/>
        <v>1</v>
      </c>
      <c r="AG450" s="54">
        <f t="shared" si="99"/>
        <v>1</v>
      </c>
      <c r="AH450" s="54">
        <f t="shared" si="100"/>
        <v>1</v>
      </c>
      <c r="AI450" s="54">
        <f t="shared" si="101"/>
        <v>1</v>
      </c>
      <c r="AJ450" s="54">
        <f t="shared" si="102"/>
        <v>1</v>
      </c>
      <c r="AK450" s="54">
        <f t="shared" ca="1" si="103"/>
        <v>1</v>
      </c>
      <c r="AL450" s="1" t="str">
        <f>VLOOKUP(D450,schermers!C:T,16,FALSE)</f>
        <v>XXX</v>
      </c>
    </row>
    <row r="451" spans="1:38" x14ac:dyDescent="0.2">
      <c r="A451" s="54">
        <f t="shared" si="104"/>
        <v>449</v>
      </c>
      <c r="B451" s="54">
        <f t="shared" ref="B451:B514" si="105">IF(Z451&lt;&gt;999999999,RANK(Z451,$Z$3:$Z$1000,1),"")</f>
        <v>215</v>
      </c>
      <c r="C451" s="54" t="str">
        <f t="shared" ref="C451:C514" ca="1" si="106">IF(Y451&lt;&gt;999999999,RANK(Y451,$Y$3:$Y$1000,1),"")</f>
        <v/>
      </c>
      <c r="D451" s="54">
        <f>VLOOKUP(F451&amp;G451,schermers!B:C,2,FALSE)</f>
        <v>115371</v>
      </c>
      <c r="E451" s="54">
        <f>VLOOKUP(P451&amp;Q451&amp;I451&amp;H451,wedstrijden!A:B,2,FALSE)</f>
        <v>138</v>
      </c>
      <c r="F451" s="41" t="s">
        <v>2184</v>
      </c>
      <c r="G451" s="41" t="s">
        <v>274</v>
      </c>
      <c r="H451" s="41" t="s">
        <v>492</v>
      </c>
      <c r="I451" s="41" t="s">
        <v>915</v>
      </c>
      <c r="J451" s="63" t="s">
        <v>848</v>
      </c>
      <c r="K451" s="16">
        <v>43377</v>
      </c>
      <c r="L451" s="8">
        <v>43386</v>
      </c>
      <c r="O451" s="54">
        <f>VLOOKUP(D451&amp;R451,Ranglijst!D:E,2,FALSE)</f>
        <v>2855</v>
      </c>
      <c r="P451" s="1" t="str">
        <f>VLOOKUP($D451,schermers!$C:$O,5,FALSE)</f>
        <v>Heren</v>
      </c>
      <c r="Q451" s="1" t="str">
        <f>VLOOKUP($D451,schermers!$C:$O,6,FALSE)</f>
        <v>Degen</v>
      </c>
      <c r="R451" s="1" t="str">
        <f>VLOOKUP(P451,lookups!A:B,2,FALSE)&amp;VLOOKUP(aanmeldingen!Q451,lookups!D:E,2,FALSE)&amp;VLOOKUP(I451,lookups!G:H,2,FALSE)</f>
        <v>HDC</v>
      </c>
      <c r="S451" s="1" t="str">
        <f>VLOOKUP(E451,wedstrijden!B:G,6,FALSE)</f>
        <v>GER</v>
      </c>
      <c r="T451" s="1" t="str">
        <f>VLOOKUP($D451,schermers!$C:$O,8,FALSE)</f>
        <v>RS</v>
      </c>
      <c r="U451" s="1" t="str">
        <f>IFERROR(VLOOKUP($D451,schermers!$C:$O,13,FALSE),"-")</f>
        <v>-</v>
      </c>
      <c r="V451" s="15">
        <f>IFERROR(VLOOKUP(E451,wedstrijden!B:H,7,FALSE),0)</f>
        <v>43428</v>
      </c>
      <c r="W451" s="15">
        <f>IFERROR(VLOOKUP(E451,wedstrijden!B:I,8,FALSE),0)</f>
        <v>43429</v>
      </c>
      <c r="X451" s="94">
        <f>IF(ISERROR(VLOOKUP(I451,lookups!G:I,3,FALSE)),0,IF(VLOOKUP(I451,lookups!G:I,3,FALSE)=0,0,VLOOKUP(I451,lookups!G:I,3,FALSE)))</f>
        <v>500</v>
      </c>
      <c r="Y451" s="54">
        <f t="shared" ref="Y451:Y514" ca="1" si="107">IF(LEFT(J451,2)&lt;&gt;"ok",999999999,IF(M451&lt;&gt;"",999999999,IF(V451&gt;$Y$1,IFERROR(VALUE(E451&amp;D451),999999999),999999999)))</f>
        <v>999999999</v>
      </c>
      <c r="Z451" s="54">
        <f t="shared" ref="Z451:Z514" si="108">IF(LEFT(J451,2)&lt;&gt;"ok",999999999,IF(M451&lt;&gt;"",999999999,IFERROR(VALUE(E451&amp;D451),999999999)))</f>
        <v>138115371</v>
      </c>
      <c r="AA451" s="54">
        <f>IF(LEFT(J451,2)&lt;&gt;"ok","-",IF(M451&lt;&gt;"","-",VLOOKUP(P451&amp;Q451&amp;I451&amp;H451,wedstrijden!A:B,2,FALSE)))</f>
        <v>138</v>
      </c>
      <c r="AB451" s="54">
        <f t="shared" ref="AB451:AB514" ca="1" si="109">IF(Y451=999999999,0,COUNTIF(Y:Y,Y451))</f>
        <v>0</v>
      </c>
      <c r="AC451" s="54">
        <f t="shared" ref="AC451:AC514" si="110">IF(F451&lt;&gt;"",1,0)</f>
        <v>1</v>
      </c>
      <c r="AD451" s="54">
        <f t="shared" ref="AD451:AD514" si="111">IF(LEFT(J451,2)="ok",1,0)</f>
        <v>1</v>
      </c>
      <c r="AE451" s="54">
        <f t="shared" ref="AE451:AE514" si="112">IF(M451&lt;&gt;"",1,0)</f>
        <v>0</v>
      </c>
      <c r="AF451" s="54">
        <f t="shared" ref="AF451:AF514" si="113">IF(AND(L451&lt;&gt;"",N451=""),1,0)</f>
        <v>1</v>
      </c>
      <c r="AG451" s="54">
        <f t="shared" ref="AG451:AG514" si="114">IF(AND(LEFT(J451,2)="ok",H451&lt;&gt;"Amsterdam",OR(I451="WB Jun",I451="ECC",I451="U23",I451="SAT")),1,0)</f>
        <v>1</v>
      </c>
      <c r="AH451" s="54">
        <f t="shared" ref="AH451:AH514" si="115">IF(AG451=0,0,IF(M451="",1,IF(M451&lt;=V451-28,0,1)))</f>
        <v>1</v>
      </c>
      <c r="AI451" s="54">
        <f t="shared" ref="AI451:AI514" si="116">IF(AND(AH451=1,V451&gt;=41307),1,0)</f>
        <v>1</v>
      </c>
      <c r="AJ451" s="54">
        <f t="shared" ref="AJ451:AJ514" si="117">IF(AI451=0,0,IF(AND(AI451=1,M451&lt;&gt;"",V451&gt;=41294,V451&lt;=41322),0,1))</f>
        <v>1</v>
      </c>
      <c r="AK451" s="54">
        <f t="shared" ref="AK451:AK514" ca="1" si="118">IF(AND(AJ451=1,TODAY()&gt;V451-28),1,0)</f>
        <v>1</v>
      </c>
      <c r="AL451" s="1" t="str">
        <f>VLOOKUP(D451,schermers!C:T,16,FALSE)</f>
        <v>XXX</v>
      </c>
    </row>
    <row r="452" spans="1:38" x14ac:dyDescent="0.2">
      <c r="A452" s="54">
        <f t="shared" ref="A452:A515" si="119">A451+1</f>
        <v>450</v>
      </c>
      <c r="B452" s="54">
        <f t="shared" si="105"/>
        <v>205</v>
      </c>
      <c r="C452" s="54" t="str">
        <f t="shared" ca="1" si="106"/>
        <v/>
      </c>
      <c r="D452" s="54">
        <f>VLOOKUP(F452&amp;G452,schermers!B:C,2,FALSE)</f>
        <v>112104</v>
      </c>
      <c r="E452" s="54">
        <f>VLOOKUP(P452&amp;Q452&amp;I452&amp;H452,wedstrijden!A:B,2,FALSE)</f>
        <v>135</v>
      </c>
      <c r="F452" s="41" t="s">
        <v>1000</v>
      </c>
      <c r="G452" s="41" t="s">
        <v>925</v>
      </c>
      <c r="H452" s="41" t="s">
        <v>2570</v>
      </c>
      <c r="I452" s="41" t="s">
        <v>504</v>
      </c>
      <c r="J452" s="63" t="s">
        <v>2801</v>
      </c>
      <c r="K452" s="16">
        <v>43377</v>
      </c>
      <c r="L452" s="8">
        <v>43386</v>
      </c>
      <c r="O452" s="54">
        <f>VLOOKUP(D452&amp;R452,Ranglijst!D:E,2,FALSE)</f>
        <v>2542</v>
      </c>
      <c r="P452" s="1" t="str">
        <f>VLOOKUP($D452,schermers!$C:$O,5,FALSE)</f>
        <v>Heren</v>
      </c>
      <c r="Q452" s="1" t="str">
        <f>VLOOKUP($D452,schermers!$C:$O,6,FALSE)</f>
        <v>Degen</v>
      </c>
      <c r="R452" s="1" t="str">
        <f>VLOOKUP(P452,lookups!A:B,2,FALSE)&amp;VLOOKUP(aanmeldingen!Q452,lookups!D:E,2,FALSE)&amp;VLOOKUP(I452,lookups!G:H,2,FALSE)</f>
        <v>HDS</v>
      </c>
      <c r="S452" s="1" t="str">
        <f>VLOOKUP(E452,wedstrijden!B:G,6,FALSE)</f>
        <v>SUI</v>
      </c>
      <c r="T452" s="1" t="str">
        <f>VLOOKUP($D452,schermers!$C:$O,8,FALSE)</f>
        <v>FCA</v>
      </c>
      <c r="U452" s="1" t="str">
        <f>IFERROR(VLOOKUP($D452,schermers!$C:$O,13,FALSE),"-")</f>
        <v>-</v>
      </c>
      <c r="V452" s="15">
        <f>IFERROR(VLOOKUP(E452,wedstrijden!B:H,7,FALSE),0)</f>
        <v>43427</v>
      </c>
      <c r="W452" s="15">
        <f>IFERROR(VLOOKUP(E452,wedstrijden!B:I,8,FALSE),0)</f>
        <v>43428</v>
      </c>
      <c r="X452" s="94">
        <f>IF(ISERROR(VLOOKUP(I452,lookups!G:I,3,FALSE)),0,IF(VLOOKUP(I452,lookups!G:I,3,FALSE)=0,0,VLOOKUP(I452,lookups!G:I,3,FALSE)))</f>
        <v>1000</v>
      </c>
      <c r="Y452" s="54">
        <f t="shared" ca="1" si="107"/>
        <v>999999999</v>
      </c>
      <c r="Z452" s="54">
        <f t="shared" si="108"/>
        <v>135112104</v>
      </c>
      <c r="AA452" s="54">
        <f>IF(LEFT(J452,2)&lt;&gt;"ok","-",IF(M452&lt;&gt;"","-",VLOOKUP(P452&amp;Q452&amp;I452&amp;H452,wedstrijden!A:B,2,FALSE)))</f>
        <v>135</v>
      </c>
      <c r="AB452" s="54">
        <f t="shared" ca="1" si="109"/>
        <v>0</v>
      </c>
      <c r="AC452" s="54">
        <f t="shared" si="110"/>
        <v>1</v>
      </c>
      <c r="AD452" s="54">
        <f t="shared" si="111"/>
        <v>1</v>
      </c>
      <c r="AE452" s="54">
        <f t="shared" si="112"/>
        <v>0</v>
      </c>
      <c r="AF452" s="54">
        <f t="shared" si="113"/>
        <v>1</v>
      </c>
      <c r="AG452" s="54">
        <f t="shared" si="114"/>
        <v>0</v>
      </c>
      <c r="AH452" s="54">
        <f t="shared" si="115"/>
        <v>0</v>
      </c>
      <c r="AI452" s="54">
        <f t="shared" si="116"/>
        <v>0</v>
      </c>
      <c r="AJ452" s="54">
        <f t="shared" si="117"/>
        <v>0</v>
      </c>
      <c r="AK452" s="54">
        <f t="shared" ca="1" si="118"/>
        <v>0</v>
      </c>
      <c r="AL452" s="1" t="str">
        <f>VLOOKUP(D452,schermers!C:T,16,FALSE)</f>
        <v>XXX</v>
      </c>
    </row>
    <row r="453" spans="1:38" x14ac:dyDescent="0.2">
      <c r="A453" s="54">
        <f t="shared" si="119"/>
        <v>451</v>
      </c>
      <c r="B453" s="54" t="str">
        <f t="shared" si="105"/>
        <v/>
      </c>
      <c r="C453" s="54" t="str">
        <f t="shared" si="106"/>
        <v/>
      </c>
      <c r="D453" s="54">
        <f>VLOOKUP(F453&amp;G453,schermers!B:C,2,FALSE)</f>
        <v>115290</v>
      </c>
      <c r="E453" s="54">
        <f>VLOOKUP(P453&amp;Q453&amp;I453&amp;H453,wedstrijden!A:B,2,FALSE)</f>
        <v>105</v>
      </c>
      <c r="F453" s="41" t="s">
        <v>2802</v>
      </c>
      <c r="G453" s="41" t="s">
        <v>2803</v>
      </c>
      <c r="H453" s="41" t="s">
        <v>484</v>
      </c>
      <c r="I453" s="41" t="s">
        <v>915</v>
      </c>
      <c r="J453" s="63" t="s">
        <v>2634</v>
      </c>
      <c r="K453" s="16">
        <v>43377</v>
      </c>
      <c r="O453" s="54">
        <f>VLOOKUP(D453&amp;R453,Ranglijst!D:E,2,FALSE)</f>
        <v>1193</v>
      </c>
      <c r="P453" s="1" t="str">
        <f>VLOOKUP($D453,schermers!$C:$O,5,FALSE)</f>
        <v>Heren</v>
      </c>
      <c r="Q453" s="1" t="str">
        <f>VLOOKUP($D453,schermers!$C:$O,6,FALSE)</f>
        <v>Degen</v>
      </c>
      <c r="R453" s="1" t="str">
        <f>VLOOKUP(P453,lookups!A:B,2,FALSE)&amp;VLOOKUP(aanmeldingen!Q453,lookups!D:E,2,FALSE)&amp;VLOOKUP(I453,lookups!G:H,2,FALSE)</f>
        <v>HDC</v>
      </c>
      <c r="S453" s="1" t="str">
        <f>VLOOKUP(E453,wedstrijden!B:G,6,FALSE)</f>
        <v>HUN</v>
      </c>
      <c r="T453" s="1" t="str">
        <f>VLOOKUP($D453,schermers!$C:$O,8,FALSE)</f>
        <v>FCA</v>
      </c>
      <c r="U453" s="1" t="str">
        <f>IFERROR(VLOOKUP($D453,schermers!$C:$O,13,FALSE),"-")</f>
        <v>-</v>
      </c>
      <c r="V453" s="15">
        <f>IFERROR(VLOOKUP(E453,wedstrijden!B:H,7,FALSE),0)</f>
        <v>43413</v>
      </c>
      <c r="W453" s="15">
        <f>IFERROR(VLOOKUP(E453,wedstrijden!B:I,8,FALSE),0)</f>
        <v>43415</v>
      </c>
      <c r="X453" s="94">
        <f>IF(ISERROR(VLOOKUP(I453,lookups!G:I,3,FALSE)),0,IF(VLOOKUP(I453,lookups!G:I,3,FALSE)=0,0,VLOOKUP(I453,lookups!G:I,3,FALSE)))</f>
        <v>500</v>
      </c>
      <c r="Y453" s="54">
        <f t="shared" si="107"/>
        <v>999999999</v>
      </c>
      <c r="Z453" s="54">
        <f t="shared" si="108"/>
        <v>999999999</v>
      </c>
      <c r="AA453" s="54" t="str">
        <f>IF(LEFT(J453,2)&lt;&gt;"ok","-",IF(M453&lt;&gt;"","-",VLOOKUP(P453&amp;Q453&amp;I453&amp;H453,wedstrijden!A:B,2,FALSE)))</f>
        <v>-</v>
      </c>
      <c r="AB453" s="54">
        <f t="shared" si="109"/>
        <v>0</v>
      </c>
      <c r="AC453" s="54">
        <f t="shared" si="110"/>
        <v>1</v>
      </c>
      <c r="AD453" s="54">
        <f t="shared" si="111"/>
        <v>0</v>
      </c>
      <c r="AE453" s="54">
        <f t="shared" si="112"/>
        <v>0</v>
      </c>
      <c r="AF453" s="54">
        <f t="shared" si="113"/>
        <v>0</v>
      </c>
      <c r="AG453" s="54">
        <f t="shared" si="114"/>
        <v>0</v>
      </c>
      <c r="AH453" s="54">
        <f t="shared" si="115"/>
        <v>0</v>
      </c>
      <c r="AI453" s="54">
        <f t="shared" si="116"/>
        <v>0</v>
      </c>
      <c r="AJ453" s="54">
        <f t="shared" si="117"/>
        <v>0</v>
      </c>
      <c r="AK453" s="54">
        <f t="shared" ca="1" si="118"/>
        <v>0</v>
      </c>
      <c r="AL453" s="1" t="str">
        <f>VLOOKUP(D453,schermers!C:T,16,FALSE)</f>
        <v>XXX</v>
      </c>
    </row>
    <row r="454" spans="1:38" x14ac:dyDescent="0.2">
      <c r="A454" s="54">
        <f t="shared" si="119"/>
        <v>452</v>
      </c>
      <c r="B454" s="54">
        <f t="shared" si="105"/>
        <v>142</v>
      </c>
      <c r="C454" s="54" t="str">
        <f t="shared" ca="1" si="106"/>
        <v/>
      </c>
      <c r="D454" s="54">
        <f>VLOOKUP(F454&amp;G454,schermers!B:C,2,FALSE)</f>
        <v>113146</v>
      </c>
      <c r="E454" s="54">
        <f>VLOOKUP(P454&amp;Q454&amp;I454&amp;H454,wedstrijden!A:B,2,FALSE)</f>
        <v>85</v>
      </c>
      <c r="F454" s="41" t="s">
        <v>926</v>
      </c>
      <c r="G454" s="41" t="s">
        <v>812</v>
      </c>
      <c r="H454" s="41" t="s">
        <v>2560</v>
      </c>
      <c r="I454" s="41" t="s">
        <v>936</v>
      </c>
      <c r="J454" s="63" t="s">
        <v>848</v>
      </c>
      <c r="K454" s="16">
        <v>43377</v>
      </c>
      <c r="L454" s="8">
        <v>43386</v>
      </c>
      <c r="O454" s="54">
        <f>VLOOKUP(D454&amp;R454,Ranglijst!D:E,2,FALSE)</f>
        <v>2473</v>
      </c>
      <c r="P454" s="1" t="str">
        <f>VLOOKUP($D454,schermers!$C:$O,5,FALSE)</f>
        <v>Dames</v>
      </c>
      <c r="Q454" s="1" t="str">
        <f>VLOOKUP($D454,schermers!$C:$O,6,FALSE)</f>
        <v>Degen</v>
      </c>
      <c r="R454" s="1" t="str">
        <f>VLOOKUP(P454,lookups!A:B,2,FALSE)&amp;VLOOKUP(aanmeldingen!Q454,lookups!D:E,2,FALSE)&amp;VLOOKUP(I454,lookups!G:H,2,FALSE)</f>
        <v>DDS</v>
      </c>
      <c r="S454" s="1" t="str">
        <f>VLOOKUP(E454,wedstrijden!B:G,6,FALSE)</f>
        <v>FRA</v>
      </c>
      <c r="T454" s="1" t="str">
        <f>VLOOKUP($D454,schermers!$C:$O,8,FALSE)</f>
        <v>DBO</v>
      </c>
      <c r="U454" s="1" t="str">
        <f>IFERROR(VLOOKUP($D454,schermers!$C:$O,13,FALSE),"-")</f>
        <v>FIE26061998001</v>
      </c>
      <c r="V454" s="15">
        <f>IFERROR(VLOOKUP(E454,wedstrijden!B:H,7,FALSE),0)</f>
        <v>43407</v>
      </c>
      <c r="W454" s="15">
        <f>IFERROR(VLOOKUP(E454,wedstrijden!B:I,8,FALSE),0)</f>
        <v>43408</v>
      </c>
      <c r="X454" s="94">
        <f>IF(ISERROR(VLOOKUP(I454,lookups!G:I,3,FALSE)),0,IF(VLOOKUP(I454,lookups!G:I,3,FALSE)=0,0,VLOOKUP(I454,lookups!G:I,3,FALSE)))</f>
        <v>0</v>
      </c>
      <c r="Y454" s="54">
        <f t="shared" ca="1" si="107"/>
        <v>999999999</v>
      </c>
      <c r="Z454" s="54">
        <f t="shared" si="108"/>
        <v>85113146</v>
      </c>
      <c r="AA454" s="54">
        <f>IF(LEFT(J454,2)&lt;&gt;"ok","-",IF(M454&lt;&gt;"","-",VLOOKUP(P454&amp;Q454&amp;I454&amp;H454,wedstrijden!A:B,2,FALSE)))</f>
        <v>85</v>
      </c>
      <c r="AB454" s="54">
        <f t="shared" ca="1" si="109"/>
        <v>0</v>
      </c>
      <c r="AC454" s="54">
        <f t="shared" si="110"/>
        <v>1</v>
      </c>
      <c r="AD454" s="54">
        <f t="shared" si="111"/>
        <v>1</v>
      </c>
      <c r="AE454" s="54">
        <f t="shared" si="112"/>
        <v>0</v>
      </c>
      <c r="AF454" s="54">
        <f t="shared" si="113"/>
        <v>1</v>
      </c>
      <c r="AG454" s="54">
        <f t="shared" si="114"/>
        <v>1</v>
      </c>
      <c r="AH454" s="54">
        <f t="shared" si="115"/>
        <v>1</v>
      </c>
      <c r="AI454" s="54">
        <f t="shared" si="116"/>
        <v>1</v>
      </c>
      <c r="AJ454" s="54">
        <f t="shared" si="117"/>
        <v>1</v>
      </c>
      <c r="AK454" s="54">
        <f t="shared" ca="1" si="118"/>
        <v>1</v>
      </c>
      <c r="AL454" s="1" t="str">
        <f>VLOOKUP(D454,schermers!C:T,16,FALSE)</f>
        <v>XXX</v>
      </c>
    </row>
    <row r="455" spans="1:38" x14ac:dyDescent="0.2">
      <c r="A455" s="54">
        <f t="shared" si="119"/>
        <v>453</v>
      </c>
      <c r="B455" s="54" t="str">
        <f t="shared" si="105"/>
        <v/>
      </c>
      <c r="C455" s="54" t="str">
        <f t="shared" si="106"/>
        <v/>
      </c>
      <c r="D455" s="54">
        <f>VLOOKUP(F455&amp;G455,schermers!B:C,2,FALSE)</f>
        <v>117222</v>
      </c>
      <c r="E455" s="54">
        <f>VLOOKUP(P455&amp;Q455&amp;I455&amp;H455,wedstrijden!A:B,2,FALSE)</f>
        <v>89</v>
      </c>
      <c r="F455" s="41" t="s">
        <v>2173</v>
      </c>
      <c r="G455" s="41" t="s">
        <v>978</v>
      </c>
      <c r="H455" s="41" t="s">
        <v>2588</v>
      </c>
      <c r="I455" s="41" t="s">
        <v>915</v>
      </c>
      <c r="J455" s="63" t="s">
        <v>848</v>
      </c>
      <c r="K455" s="16">
        <v>43377</v>
      </c>
      <c r="L455" s="8">
        <v>43386</v>
      </c>
      <c r="M455" s="8">
        <v>43405</v>
      </c>
      <c r="O455" s="54">
        <f>VLOOKUP(D455&amp;R455,Ranglijst!D:E,2,FALSE)</f>
        <v>3601</v>
      </c>
      <c r="P455" s="1" t="str">
        <f>VLOOKUP($D455,schermers!$C:$O,5,FALSE)</f>
        <v>Heren</v>
      </c>
      <c r="Q455" s="1" t="str">
        <f>VLOOKUP($D455,schermers!$C:$O,6,FALSE)</f>
        <v>Degen</v>
      </c>
      <c r="R455" s="1" t="str">
        <f>VLOOKUP(P455,lookups!A:B,2,FALSE)&amp;VLOOKUP(aanmeldingen!Q455,lookups!D:E,2,FALSE)&amp;VLOOKUP(I455,lookups!G:H,2,FALSE)</f>
        <v>HDC</v>
      </c>
      <c r="S455" s="1" t="str">
        <f>VLOOKUP(E455,wedstrijden!B:G,6,FALSE)</f>
        <v>FRA</v>
      </c>
      <c r="T455" s="1" t="str">
        <f>VLOOKUP($D455,schermers!$C:$O,8,FALSE)</f>
        <v>RS</v>
      </c>
      <c r="U455" s="1" t="str">
        <f>IFERROR(VLOOKUP($D455,schermers!$C:$O,13,FALSE),"-")</f>
        <v>-</v>
      </c>
      <c r="V455" s="15">
        <f>IFERROR(VLOOKUP(E455,wedstrijden!B:H,7,FALSE),0)</f>
        <v>43407</v>
      </c>
      <c r="W455" s="15">
        <f>IFERROR(VLOOKUP(E455,wedstrijden!B:I,8,FALSE),0)</f>
        <v>43408</v>
      </c>
      <c r="X455" s="94">
        <f>IF(ISERROR(VLOOKUP(I455,lookups!G:I,3,FALSE)),0,IF(VLOOKUP(I455,lookups!G:I,3,FALSE)=0,0,VLOOKUP(I455,lookups!G:I,3,FALSE)))</f>
        <v>500</v>
      </c>
      <c r="Y455" s="54">
        <f t="shared" si="107"/>
        <v>999999999</v>
      </c>
      <c r="Z455" s="54">
        <f t="shared" si="108"/>
        <v>999999999</v>
      </c>
      <c r="AA455" s="54" t="str">
        <f>IF(LEFT(J455,2)&lt;&gt;"ok","-",IF(M455&lt;&gt;"","-",VLOOKUP(P455&amp;Q455&amp;I455&amp;H455,wedstrijden!A:B,2,FALSE)))</f>
        <v>-</v>
      </c>
      <c r="AB455" s="54">
        <f t="shared" si="109"/>
        <v>0</v>
      </c>
      <c r="AC455" s="54">
        <f t="shared" si="110"/>
        <v>1</v>
      </c>
      <c r="AD455" s="54">
        <f t="shared" si="111"/>
        <v>1</v>
      </c>
      <c r="AE455" s="54">
        <f t="shared" si="112"/>
        <v>1</v>
      </c>
      <c r="AF455" s="54">
        <f t="shared" si="113"/>
        <v>1</v>
      </c>
      <c r="AG455" s="54">
        <f t="shared" si="114"/>
        <v>1</v>
      </c>
      <c r="AH455" s="54">
        <f t="shared" si="115"/>
        <v>1</v>
      </c>
      <c r="AI455" s="54">
        <f t="shared" si="116"/>
        <v>1</v>
      </c>
      <c r="AJ455" s="54">
        <f t="shared" si="117"/>
        <v>1</v>
      </c>
      <c r="AK455" s="54">
        <f t="shared" ca="1" si="118"/>
        <v>1</v>
      </c>
      <c r="AL455" s="1" t="str">
        <f>VLOOKUP(D455,schermers!C:T,16,FALSE)</f>
        <v>XXX</v>
      </c>
    </row>
    <row r="456" spans="1:38" x14ac:dyDescent="0.2">
      <c r="A456" s="54">
        <f t="shared" si="119"/>
        <v>454</v>
      </c>
      <c r="B456" s="54">
        <f t="shared" si="105"/>
        <v>153</v>
      </c>
      <c r="C456" s="54" t="str">
        <f t="shared" ca="1" si="106"/>
        <v/>
      </c>
      <c r="D456" s="54">
        <f>VLOOKUP(F456&amp;G456,schermers!B:C,2,FALSE)</f>
        <v>113145</v>
      </c>
      <c r="E456" s="54">
        <f>VLOOKUP(P456&amp;Q456&amp;I456&amp;H456,wedstrijden!A:B,2,FALSE)</f>
        <v>86</v>
      </c>
      <c r="F456" s="41" t="s">
        <v>926</v>
      </c>
      <c r="G456" s="41" t="s">
        <v>439</v>
      </c>
      <c r="H456" s="41" t="s">
        <v>2560</v>
      </c>
      <c r="I456" s="41" t="s">
        <v>936</v>
      </c>
      <c r="J456" s="63" t="s">
        <v>848</v>
      </c>
      <c r="K456" s="16">
        <v>43377</v>
      </c>
      <c r="L456" s="8">
        <v>43386</v>
      </c>
      <c r="O456" s="54">
        <f>VLOOKUP(D456&amp;R456,Ranglijst!D:E,2,FALSE)</f>
        <v>1172</v>
      </c>
      <c r="P456" s="1" t="str">
        <f>VLOOKUP($D456,schermers!$C:$O,5,FALSE)</f>
        <v>Heren</v>
      </c>
      <c r="Q456" s="1" t="str">
        <f>VLOOKUP($D456,schermers!$C:$O,6,FALSE)</f>
        <v>Degen</v>
      </c>
      <c r="R456" s="1" t="str">
        <f>VLOOKUP(P456,lookups!A:B,2,FALSE)&amp;VLOOKUP(aanmeldingen!Q456,lookups!D:E,2,FALSE)&amp;VLOOKUP(I456,lookups!G:H,2,FALSE)</f>
        <v>HDS</v>
      </c>
      <c r="S456" s="1" t="str">
        <f>VLOOKUP(E456,wedstrijden!B:G,6,FALSE)</f>
        <v>FRA</v>
      </c>
      <c r="T456" s="1" t="str">
        <f>VLOOKUP($D456,schermers!$C:$O,8,FALSE)</f>
        <v>DBO</v>
      </c>
      <c r="U456" s="1" t="str">
        <f>IFERROR(VLOOKUP($D456,schermers!$C:$O,13,FALSE),"-")</f>
        <v>-</v>
      </c>
      <c r="V456" s="15">
        <f>IFERROR(VLOOKUP(E456,wedstrijden!B:H,7,FALSE),0)</f>
        <v>43407</v>
      </c>
      <c r="W456" s="15">
        <f>IFERROR(VLOOKUP(E456,wedstrijden!B:I,8,FALSE),0)</f>
        <v>43408</v>
      </c>
      <c r="X456" s="94">
        <f>IF(ISERROR(VLOOKUP(I456,lookups!G:I,3,FALSE)),0,IF(VLOOKUP(I456,lookups!G:I,3,FALSE)=0,0,VLOOKUP(I456,lookups!G:I,3,FALSE)))</f>
        <v>0</v>
      </c>
      <c r="Y456" s="54">
        <f t="shared" ca="1" si="107"/>
        <v>999999999</v>
      </c>
      <c r="Z456" s="54">
        <f t="shared" si="108"/>
        <v>86113145</v>
      </c>
      <c r="AA456" s="54">
        <f>IF(LEFT(J456,2)&lt;&gt;"ok","-",IF(M456&lt;&gt;"","-",VLOOKUP(P456&amp;Q456&amp;I456&amp;H456,wedstrijden!A:B,2,FALSE)))</f>
        <v>86</v>
      </c>
      <c r="AB456" s="54">
        <f t="shared" ca="1" si="109"/>
        <v>0</v>
      </c>
      <c r="AC456" s="54">
        <f t="shared" si="110"/>
        <v>1</v>
      </c>
      <c r="AD456" s="54">
        <f t="shared" si="111"/>
        <v>1</v>
      </c>
      <c r="AE456" s="54">
        <f t="shared" si="112"/>
        <v>0</v>
      </c>
      <c r="AF456" s="54">
        <f t="shared" si="113"/>
        <v>1</v>
      </c>
      <c r="AG456" s="54">
        <f t="shared" si="114"/>
        <v>1</v>
      </c>
      <c r="AH456" s="54">
        <f t="shared" si="115"/>
        <v>1</v>
      </c>
      <c r="AI456" s="54">
        <f t="shared" si="116"/>
        <v>1</v>
      </c>
      <c r="AJ456" s="54">
        <f t="shared" si="117"/>
        <v>1</v>
      </c>
      <c r="AK456" s="54">
        <f t="shared" ca="1" si="118"/>
        <v>1</v>
      </c>
      <c r="AL456" s="1" t="str">
        <f>VLOOKUP(D456,schermers!C:T,16,FALSE)</f>
        <v>XXX</v>
      </c>
    </row>
    <row r="457" spans="1:38" x14ac:dyDescent="0.2">
      <c r="A457" s="54">
        <f t="shared" si="119"/>
        <v>455</v>
      </c>
      <c r="B457" s="54">
        <f t="shared" si="105"/>
        <v>314</v>
      </c>
      <c r="C457" s="54" t="str">
        <f t="shared" ca="1" si="106"/>
        <v/>
      </c>
      <c r="D457" s="54">
        <f>VLOOKUP(F457&amp;G457,schermers!B:C,2,FALSE)</f>
        <v>112311</v>
      </c>
      <c r="E457" s="54">
        <f>VLOOKUP(P457&amp;Q457&amp;I457&amp;H457,wedstrijden!A:B,2,FALSE)</f>
        <v>182</v>
      </c>
      <c r="F457" s="41" t="s">
        <v>969</v>
      </c>
      <c r="G457" s="41" t="s">
        <v>970</v>
      </c>
      <c r="H457" s="41" t="s">
        <v>673</v>
      </c>
      <c r="I457" s="41" t="s">
        <v>480</v>
      </c>
      <c r="J457" s="63" t="s">
        <v>848</v>
      </c>
      <c r="K457" s="16">
        <v>43377</v>
      </c>
      <c r="L457" s="8">
        <v>43408</v>
      </c>
      <c r="O457" s="54">
        <f>VLOOKUP(D457&amp;R457,Ranglijst!D:E,2,FALSE)</f>
        <v>1938</v>
      </c>
      <c r="P457" s="1" t="str">
        <f>VLOOKUP($D457,schermers!$C:$O,5,FALSE)</f>
        <v>Heren</v>
      </c>
      <c r="Q457" s="1" t="str">
        <f>VLOOKUP($D457,schermers!$C:$O,6,FALSE)</f>
        <v>Sabel</v>
      </c>
      <c r="R457" s="1" t="str">
        <f>VLOOKUP(P457,lookups!A:B,2,FALSE)&amp;VLOOKUP(aanmeldingen!Q457,lookups!D:E,2,FALSE)&amp;VLOOKUP(I457,lookups!G:H,2,FALSE)</f>
        <v>HSJ</v>
      </c>
      <c r="S457" s="1" t="str">
        <f>VLOOKUP(E457,wedstrijden!B:G,6,FALSE)</f>
        <v>GER</v>
      </c>
      <c r="T457" s="1" t="str">
        <f>VLOOKUP($D457,schermers!$C:$O,8,FALSE)</f>
        <v>SUR</v>
      </c>
      <c r="U457" s="1" t="str">
        <f>IFERROR(VLOOKUP($D457,schermers!$C:$O,13,FALSE),"-")</f>
        <v>FIE28062000000</v>
      </c>
      <c r="V457" s="15">
        <f>IFERROR(VLOOKUP(E457,wedstrijden!B:H,7,FALSE),0)</f>
        <v>43449</v>
      </c>
      <c r="W457" s="15">
        <f>IFERROR(VLOOKUP(E457,wedstrijden!B:I,8,FALSE),0)</f>
        <v>43450</v>
      </c>
      <c r="X457" s="94">
        <f>IF(ISERROR(VLOOKUP(I457,lookups!G:I,3,FALSE)),0,IF(VLOOKUP(I457,lookups!G:I,3,FALSE)=0,0,VLOOKUP(I457,lookups!G:I,3,FALSE)))</f>
        <v>800</v>
      </c>
      <c r="Y457" s="54">
        <f t="shared" ca="1" si="107"/>
        <v>999999999</v>
      </c>
      <c r="Z457" s="54">
        <f t="shared" si="108"/>
        <v>182112311</v>
      </c>
      <c r="AA457" s="54">
        <f>IF(LEFT(J457,2)&lt;&gt;"ok","-",IF(M457&lt;&gt;"","-",VLOOKUP(P457&amp;Q457&amp;I457&amp;H457,wedstrijden!A:B,2,FALSE)))</f>
        <v>182</v>
      </c>
      <c r="AB457" s="54">
        <f t="shared" ca="1" si="109"/>
        <v>0</v>
      </c>
      <c r="AC457" s="54">
        <f t="shared" si="110"/>
        <v>1</v>
      </c>
      <c r="AD457" s="54">
        <f t="shared" si="111"/>
        <v>1</v>
      </c>
      <c r="AE457" s="54">
        <f t="shared" si="112"/>
        <v>0</v>
      </c>
      <c r="AF457" s="54">
        <f t="shared" si="113"/>
        <v>1</v>
      </c>
      <c r="AG457" s="54">
        <f t="shared" si="114"/>
        <v>1</v>
      </c>
      <c r="AH457" s="54">
        <f t="shared" si="115"/>
        <v>1</v>
      </c>
      <c r="AI457" s="54">
        <f t="shared" si="116"/>
        <v>1</v>
      </c>
      <c r="AJ457" s="54">
        <f t="shared" si="117"/>
        <v>1</v>
      </c>
      <c r="AK457" s="54">
        <f t="shared" ca="1" si="118"/>
        <v>1</v>
      </c>
      <c r="AL457" s="1" t="str">
        <f>VLOOKUP(D457,schermers!C:T,16,FALSE)</f>
        <v>XXX</v>
      </c>
    </row>
    <row r="458" spans="1:38" x14ac:dyDescent="0.2">
      <c r="A458" s="54">
        <f t="shared" si="119"/>
        <v>456</v>
      </c>
      <c r="B458" s="54">
        <f t="shared" si="105"/>
        <v>309</v>
      </c>
      <c r="C458" s="54" t="str">
        <f t="shared" ca="1" si="106"/>
        <v/>
      </c>
      <c r="D458" s="54">
        <f>VLOOKUP(F458&amp;G458,schermers!B:C,2,FALSE)</f>
        <v>111728</v>
      </c>
      <c r="E458" s="54">
        <f>VLOOKUP(P458&amp;Q458&amp;I458&amp;H458,wedstrijden!A:B,2,FALSE)</f>
        <v>181</v>
      </c>
      <c r="F458" s="41" t="s">
        <v>1185</v>
      </c>
      <c r="G458" s="41" t="s">
        <v>1184</v>
      </c>
      <c r="H458" s="41" t="s">
        <v>673</v>
      </c>
      <c r="I458" s="41" t="s">
        <v>480</v>
      </c>
      <c r="J458" s="63" t="s">
        <v>848</v>
      </c>
      <c r="K458" s="16">
        <v>43377</v>
      </c>
      <c r="L458" s="8">
        <v>43408</v>
      </c>
      <c r="O458" s="54">
        <f>VLOOKUP(D458&amp;R458,Ranglijst!D:E,2,FALSE)</f>
        <v>1324</v>
      </c>
      <c r="P458" s="1" t="str">
        <f>VLOOKUP($D458,schermers!$C:$O,5,FALSE)</f>
        <v>Dames</v>
      </c>
      <c r="Q458" s="1" t="str">
        <f>VLOOKUP($D458,schermers!$C:$O,6,FALSE)</f>
        <v>Sabel</v>
      </c>
      <c r="R458" s="1" t="str">
        <f>VLOOKUP(P458,lookups!A:B,2,FALSE)&amp;VLOOKUP(aanmeldingen!Q458,lookups!D:E,2,FALSE)&amp;VLOOKUP(I458,lookups!G:H,2,FALSE)</f>
        <v>DSJ</v>
      </c>
      <c r="S458" s="1" t="str">
        <f>VLOOKUP(E458,wedstrijden!B:G,6,FALSE)</f>
        <v>GER</v>
      </c>
      <c r="T458" s="1" t="str">
        <f>VLOOKUP($D458,schermers!$C:$O,8,FALSE)</f>
        <v>SUR</v>
      </c>
      <c r="U458" s="1" t="str">
        <f>IFERROR(VLOOKUP($D458,schermers!$C:$O,13,FALSE),"-")</f>
        <v>FIE16042002001</v>
      </c>
      <c r="V458" s="15">
        <f>IFERROR(VLOOKUP(E458,wedstrijden!B:H,7,FALSE),0)</f>
        <v>43449</v>
      </c>
      <c r="W458" s="15">
        <f>IFERROR(VLOOKUP(E458,wedstrijden!B:I,8,FALSE),0)</f>
        <v>43450</v>
      </c>
      <c r="X458" s="94">
        <f>IF(ISERROR(VLOOKUP(I458,lookups!G:I,3,FALSE)),0,IF(VLOOKUP(I458,lookups!G:I,3,FALSE)=0,0,VLOOKUP(I458,lookups!G:I,3,FALSE)))</f>
        <v>800</v>
      </c>
      <c r="Y458" s="54">
        <f t="shared" ca="1" si="107"/>
        <v>999999999</v>
      </c>
      <c r="Z458" s="54">
        <f t="shared" si="108"/>
        <v>181111728</v>
      </c>
      <c r="AA458" s="54">
        <f>IF(LEFT(J458,2)&lt;&gt;"ok","-",IF(M458&lt;&gt;"","-",VLOOKUP(P458&amp;Q458&amp;I458&amp;H458,wedstrijden!A:B,2,FALSE)))</f>
        <v>181</v>
      </c>
      <c r="AB458" s="54">
        <f t="shared" ca="1" si="109"/>
        <v>0</v>
      </c>
      <c r="AC458" s="54">
        <f t="shared" si="110"/>
        <v>1</v>
      </c>
      <c r="AD458" s="54">
        <f t="shared" si="111"/>
        <v>1</v>
      </c>
      <c r="AE458" s="54">
        <f t="shared" si="112"/>
        <v>0</v>
      </c>
      <c r="AF458" s="54">
        <f t="shared" si="113"/>
        <v>1</v>
      </c>
      <c r="AG458" s="54">
        <f t="shared" si="114"/>
        <v>1</v>
      </c>
      <c r="AH458" s="54">
        <f t="shared" si="115"/>
        <v>1</v>
      </c>
      <c r="AI458" s="54">
        <f t="shared" si="116"/>
        <v>1</v>
      </c>
      <c r="AJ458" s="54">
        <f t="shared" si="117"/>
        <v>1</v>
      </c>
      <c r="AK458" s="54">
        <f t="shared" ca="1" si="118"/>
        <v>1</v>
      </c>
      <c r="AL458" s="1" t="str">
        <f>VLOOKUP(D458,schermers!C:T,16,FALSE)</f>
        <v>XXX</v>
      </c>
    </row>
    <row r="459" spans="1:38" x14ac:dyDescent="0.2">
      <c r="A459" s="54">
        <f t="shared" si="119"/>
        <v>457</v>
      </c>
      <c r="B459" s="54">
        <f t="shared" si="105"/>
        <v>313</v>
      </c>
      <c r="C459" s="54" t="str">
        <f t="shared" ca="1" si="106"/>
        <v/>
      </c>
      <c r="D459" s="54">
        <f>VLOOKUP(F459&amp;G459,schermers!B:C,2,FALSE)</f>
        <v>111035</v>
      </c>
      <c r="E459" s="54">
        <f>VLOOKUP(P459&amp;Q459&amp;I459&amp;H459,wedstrijden!A:B,2,FALSE)</f>
        <v>182</v>
      </c>
      <c r="F459" s="41" t="s">
        <v>971</v>
      </c>
      <c r="G459" s="41" t="s">
        <v>972</v>
      </c>
      <c r="H459" s="41" t="s">
        <v>673</v>
      </c>
      <c r="I459" s="41" t="s">
        <v>480</v>
      </c>
      <c r="J459" s="63" t="s">
        <v>848</v>
      </c>
      <c r="K459" s="16">
        <v>43377</v>
      </c>
      <c r="L459" s="8">
        <v>43408</v>
      </c>
      <c r="O459" s="54">
        <f>VLOOKUP(D459&amp;R459,Ranglijst!D:E,2,FALSE)</f>
        <v>1373</v>
      </c>
      <c r="P459" s="1" t="str">
        <f>VLOOKUP($D459,schermers!$C:$O,5,FALSE)</f>
        <v>Heren</v>
      </c>
      <c r="Q459" s="1" t="str">
        <f>VLOOKUP($D459,schermers!$C:$O,6,FALSE)</f>
        <v>Sabel</v>
      </c>
      <c r="R459" s="1" t="str">
        <f>VLOOKUP(P459,lookups!A:B,2,FALSE)&amp;VLOOKUP(aanmeldingen!Q459,lookups!D:E,2,FALSE)&amp;VLOOKUP(I459,lookups!G:H,2,FALSE)</f>
        <v>HSJ</v>
      </c>
      <c r="S459" s="1" t="str">
        <f>VLOOKUP(E459,wedstrijden!B:G,6,FALSE)</f>
        <v>GER</v>
      </c>
      <c r="T459" s="1" t="str">
        <f>VLOOKUP($D459,schermers!$C:$O,8,FALSE)</f>
        <v>SUR</v>
      </c>
      <c r="U459" s="1" t="str">
        <f>IFERROR(VLOOKUP($D459,schermers!$C:$O,13,FALSE),"-")</f>
        <v>FIE05042000000</v>
      </c>
      <c r="V459" s="15">
        <f>IFERROR(VLOOKUP(E459,wedstrijden!B:H,7,FALSE),0)</f>
        <v>43449</v>
      </c>
      <c r="W459" s="15">
        <f>IFERROR(VLOOKUP(E459,wedstrijden!B:I,8,FALSE),0)</f>
        <v>43450</v>
      </c>
      <c r="X459" s="94">
        <f>IF(ISERROR(VLOOKUP(I459,lookups!G:I,3,FALSE)),0,IF(VLOOKUP(I459,lookups!G:I,3,FALSE)=0,0,VLOOKUP(I459,lookups!G:I,3,FALSE)))</f>
        <v>800</v>
      </c>
      <c r="Y459" s="54">
        <f t="shared" ca="1" si="107"/>
        <v>999999999</v>
      </c>
      <c r="Z459" s="54">
        <f t="shared" si="108"/>
        <v>182111035</v>
      </c>
      <c r="AA459" s="54">
        <f>IF(LEFT(J459,2)&lt;&gt;"ok","-",IF(M459&lt;&gt;"","-",VLOOKUP(P459&amp;Q459&amp;I459&amp;H459,wedstrijden!A:B,2,FALSE)))</f>
        <v>182</v>
      </c>
      <c r="AB459" s="54">
        <f t="shared" ca="1" si="109"/>
        <v>0</v>
      </c>
      <c r="AC459" s="54">
        <f t="shared" si="110"/>
        <v>1</v>
      </c>
      <c r="AD459" s="54">
        <f t="shared" si="111"/>
        <v>1</v>
      </c>
      <c r="AE459" s="54">
        <f t="shared" si="112"/>
        <v>0</v>
      </c>
      <c r="AF459" s="54">
        <f t="shared" si="113"/>
        <v>1</v>
      </c>
      <c r="AG459" s="54">
        <f t="shared" si="114"/>
        <v>1</v>
      </c>
      <c r="AH459" s="54">
        <f t="shared" si="115"/>
        <v>1</v>
      </c>
      <c r="AI459" s="54">
        <f t="shared" si="116"/>
        <v>1</v>
      </c>
      <c r="AJ459" s="54">
        <f t="shared" si="117"/>
        <v>1</v>
      </c>
      <c r="AK459" s="54">
        <f t="shared" ca="1" si="118"/>
        <v>1</v>
      </c>
      <c r="AL459" s="1" t="str">
        <f>VLOOKUP(D459,schermers!C:T,16,FALSE)</f>
        <v>XXX</v>
      </c>
    </row>
    <row r="460" spans="1:38" x14ac:dyDescent="0.2">
      <c r="A460" s="54">
        <f t="shared" si="119"/>
        <v>458</v>
      </c>
      <c r="B460" s="54">
        <f t="shared" si="105"/>
        <v>155</v>
      </c>
      <c r="C460" s="54" t="str">
        <f t="shared" ca="1" si="106"/>
        <v/>
      </c>
      <c r="D460" s="54">
        <f>VLOOKUP(F460&amp;G460,schermers!B:C,2,FALSE)</f>
        <v>117279</v>
      </c>
      <c r="E460" s="54">
        <f>VLOOKUP(P460&amp;Q460&amp;I460&amp;H460,wedstrijden!A:B,2,FALSE)</f>
        <v>86</v>
      </c>
      <c r="F460" s="41" t="s">
        <v>2804</v>
      </c>
      <c r="G460" s="41" t="s">
        <v>2805</v>
      </c>
      <c r="H460" s="41" t="s">
        <v>2560</v>
      </c>
      <c r="I460" s="41" t="s">
        <v>936</v>
      </c>
      <c r="J460" s="63" t="s">
        <v>848</v>
      </c>
      <c r="K460" s="16">
        <v>43379</v>
      </c>
      <c r="L460" s="8">
        <v>43386</v>
      </c>
      <c r="O460" s="54">
        <f>VLOOKUP(D460&amp;R460,Ranglijst!D:E,2,FALSE)</f>
        <v>862</v>
      </c>
      <c r="P460" s="1" t="str">
        <f>VLOOKUP($D460,schermers!$C:$O,5,FALSE)</f>
        <v>Heren</v>
      </c>
      <c r="Q460" s="1" t="str">
        <f>VLOOKUP($D460,schermers!$C:$O,6,FALSE)</f>
        <v>Degen</v>
      </c>
      <c r="R460" s="1" t="str">
        <f>VLOOKUP(P460,lookups!A:B,2,FALSE)&amp;VLOOKUP(aanmeldingen!Q460,lookups!D:E,2,FALSE)&amp;VLOOKUP(I460,lookups!G:H,2,FALSE)</f>
        <v>HDS</v>
      </c>
      <c r="S460" s="1" t="str">
        <f>VLOOKUP(E460,wedstrijden!B:G,6,FALSE)</f>
        <v>FRA</v>
      </c>
      <c r="T460" s="1" t="str">
        <f>VLOOKUP($D460,schermers!$C:$O,8,FALSE)</f>
        <v>ESP</v>
      </c>
      <c r="U460" s="1" t="str">
        <f>IFERROR(VLOOKUP($D460,schermers!$C:$O,13,FALSE),"-")</f>
        <v>-</v>
      </c>
      <c r="V460" s="15">
        <f>IFERROR(VLOOKUP(E460,wedstrijden!B:H,7,FALSE),0)</f>
        <v>43407</v>
      </c>
      <c r="W460" s="15">
        <f>IFERROR(VLOOKUP(E460,wedstrijden!B:I,8,FALSE),0)</f>
        <v>43408</v>
      </c>
      <c r="X460" s="94">
        <f>IF(ISERROR(VLOOKUP(I460,lookups!G:I,3,FALSE)),0,IF(VLOOKUP(I460,lookups!G:I,3,FALSE)=0,0,VLOOKUP(I460,lookups!G:I,3,FALSE)))</f>
        <v>0</v>
      </c>
      <c r="Y460" s="54">
        <f t="shared" ca="1" si="107"/>
        <v>999999999</v>
      </c>
      <c r="Z460" s="54">
        <f t="shared" si="108"/>
        <v>86117279</v>
      </c>
      <c r="AA460" s="54">
        <f>IF(LEFT(J460,2)&lt;&gt;"ok","-",IF(M460&lt;&gt;"","-",VLOOKUP(P460&amp;Q460&amp;I460&amp;H460,wedstrijden!A:B,2,FALSE)))</f>
        <v>86</v>
      </c>
      <c r="AB460" s="54">
        <f t="shared" ca="1" si="109"/>
        <v>0</v>
      </c>
      <c r="AC460" s="54">
        <f t="shared" si="110"/>
        <v>1</v>
      </c>
      <c r="AD460" s="54">
        <f t="shared" si="111"/>
        <v>1</v>
      </c>
      <c r="AE460" s="54">
        <f t="shared" si="112"/>
        <v>0</v>
      </c>
      <c r="AF460" s="54">
        <f t="shared" si="113"/>
        <v>1</v>
      </c>
      <c r="AG460" s="54">
        <f t="shared" si="114"/>
        <v>1</v>
      </c>
      <c r="AH460" s="54">
        <f t="shared" si="115"/>
        <v>1</v>
      </c>
      <c r="AI460" s="54">
        <f t="shared" si="116"/>
        <v>1</v>
      </c>
      <c r="AJ460" s="54">
        <f t="shared" si="117"/>
        <v>1</v>
      </c>
      <c r="AK460" s="54">
        <f t="shared" ca="1" si="118"/>
        <v>1</v>
      </c>
      <c r="AL460" s="1" t="str">
        <f>VLOOKUP(D460,schermers!C:T,16,FALSE)</f>
        <v>XXX</v>
      </c>
    </row>
    <row r="461" spans="1:38" x14ac:dyDescent="0.2">
      <c r="A461" s="54">
        <f t="shared" si="119"/>
        <v>459</v>
      </c>
      <c r="B461" s="54">
        <f t="shared" si="105"/>
        <v>388</v>
      </c>
      <c r="C461" s="54" t="str">
        <f t="shared" ca="1" si="106"/>
        <v/>
      </c>
      <c r="D461" s="54">
        <f>VLOOKUP(F461&amp;G461,schermers!B:C,2,FALSE)</f>
        <v>114479</v>
      </c>
      <c r="E461" s="54">
        <f>VLOOKUP(P461&amp;Q461&amp;I461&amp;H461,wedstrijden!A:B,2,FALSE)</f>
        <v>215</v>
      </c>
      <c r="F461" s="41" t="s">
        <v>2598</v>
      </c>
      <c r="G461" s="41" t="s">
        <v>2599</v>
      </c>
      <c r="H461" s="41" t="s">
        <v>776</v>
      </c>
      <c r="I461" s="41" t="s">
        <v>915</v>
      </c>
      <c r="J461" s="63" t="s">
        <v>848</v>
      </c>
      <c r="K461" s="16">
        <v>43379</v>
      </c>
      <c r="L461" s="8">
        <v>43440</v>
      </c>
      <c r="O461" s="54">
        <f>VLOOKUP(D461&amp;R461,Ranglijst!D:E,2,FALSE)</f>
        <v>1572</v>
      </c>
      <c r="P461" s="1" t="str">
        <f>VLOOKUP($D461,schermers!$C:$O,5,FALSE)</f>
        <v>Dames</v>
      </c>
      <c r="Q461" s="1" t="str">
        <f>VLOOKUP($D461,schermers!$C:$O,6,FALSE)</f>
        <v>Floret</v>
      </c>
      <c r="R461" s="1" t="str">
        <f>VLOOKUP(P461,lookups!A:B,2,FALSE)&amp;VLOOKUP(aanmeldingen!Q461,lookups!D:E,2,FALSE)&amp;VLOOKUP(I461,lookups!G:H,2,FALSE)</f>
        <v>DFC</v>
      </c>
      <c r="S461" s="1" t="str">
        <f>VLOOKUP(E461,wedstrijden!B:G,6,FALSE)</f>
        <v>POL</v>
      </c>
      <c r="T461" s="1" t="str">
        <f>VLOOKUP($D461,schermers!$C:$O,8,FALSE)</f>
        <v>PRI</v>
      </c>
      <c r="U461" s="1" t="str">
        <f>IFERROR(VLOOKUP($D461,schermers!$C:$O,13,FALSE),"-")</f>
        <v>-</v>
      </c>
      <c r="V461" s="15">
        <f>IFERROR(VLOOKUP(E461,wedstrijden!B:H,7,FALSE),0)</f>
        <v>43477</v>
      </c>
      <c r="W461" s="15">
        <f>IFERROR(VLOOKUP(E461,wedstrijden!B:I,8,FALSE),0)</f>
        <v>43478</v>
      </c>
      <c r="X461" s="94">
        <f>IF(ISERROR(VLOOKUP(I461,lookups!G:I,3,FALSE)),0,IF(VLOOKUP(I461,lookups!G:I,3,FALSE)=0,0,VLOOKUP(I461,lookups!G:I,3,FALSE)))</f>
        <v>500</v>
      </c>
      <c r="Y461" s="54">
        <f t="shared" ca="1" si="107"/>
        <v>999999999</v>
      </c>
      <c r="Z461" s="54">
        <f t="shared" si="108"/>
        <v>215114479</v>
      </c>
      <c r="AA461" s="54">
        <f>IF(LEFT(J461,2)&lt;&gt;"ok","-",IF(M461&lt;&gt;"","-",VLOOKUP(P461&amp;Q461&amp;I461&amp;H461,wedstrijden!A:B,2,FALSE)))</f>
        <v>215</v>
      </c>
      <c r="AB461" s="54">
        <f t="shared" ca="1" si="109"/>
        <v>0</v>
      </c>
      <c r="AC461" s="54">
        <f t="shared" si="110"/>
        <v>1</v>
      </c>
      <c r="AD461" s="54">
        <f t="shared" si="111"/>
        <v>1</v>
      </c>
      <c r="AE461" s="54">
        <f t="shared" si="112"/>
        <v>0</v>
      </c>
      <c r="AF461" s="54">
        <f t="shared" si="113"/>
        <v>1</v>
      </c>
      <c r="AG461" s="54">
        <f t="shared" si="114"/>
        <v>1</v>
      </c>
      <c r="AH461" s="54">
        <f t="shared" si="115"/>
        <v>1</v>
      </c>
      <c r="AI461" s="54">
        <f t="shared" si="116"/>
        <v>1</v>
      </c>
      <c r="AJ461" s="54">
        <f t="shared" si="117"/>
        <v>1</v>
      </c>
      <c r="AK461" s="54">
        <f t="shared" ca="1" si="118"/>
        <v>1</v>
      </c>
      <c r="AL461" s="1" t="str">
        <f>VLOOKUP(D461,schermers!C:T,16,FALSE)</f>
        <v>XXX</v>
      </c>
    </row>
    <row r="462" spans="1:38" x14ac:dyDescent="0.2">
      <c r="A462" s="54">
        <f t="shared" si="119"/>
        <v>460</v>
      </c>
      <c r="B462" s="54">
        <f t="shared" si="105"/>
        <v>394</v>
      </c>
      <c r="C462" s="54" t="str">
        <f t="shared" ca="1" si="106"/>
        <v/>
      </c>
      <c r="D462" s="54">
        <f>VLOOKUP(F462&amp;G462,schermers!B:C,2,FALSE)</f>
        <v>114479</v>
      </c>
      <c r="E462" s="54">
        <f>VLOOKUP(P462&amp;Q462&amp;I462&amp;H462,wedstrijden!A:B,2,FALSE)</f>
        <v>216</v>
      </c>
      <c r="F462" s="41" t="s">
        <v>2598</v>
      </c>
      <c r="G462" s="41" t="s">
        <v>2599</v>
      </c>
      <c r="H462" s="41" t="s">
        <v>776</v>
      </c>
      <c r="I462" s="41" t="s">
        <v>934</v>
      </c>
      <c r="J462" s="63" t="s">
        <v>848</v>
      </c>
      <c r="K462" s="16">
        <v>43379</v>
      </c>
      <c r="L462" s="8">
        <v>43466</v>
      </c>
      <c r="O462" s="54">
        <f>VLOOKUP(D462&amp;R462,Ranglijst!D:E,2,FALSE)</f>
        <v>1572</v>
      </c>
      <c r="P462" s="1" t="str">
        <f>VLOOKUP($D462,schermers!$C:$O,5,FALSE)</f>
        <v>Dames</v>
      </c>
      <c r="Q462" s="1" t="str">
        <f>VLOOKUP($D462,schermers!$C:$O,6,FALSE)</f>
        <v>Floret</v>
      </c>
      <c r="R462" s="1" t="str">
        <f>VLOOKUP(P462,lookups!A:B,2,FALSE)&amp;VLOOKUP(aanmeldingen!Q462,lookups!D:E,2,FALSE)&amp;VLOOKUP(I462,lookups!G:H,2,FALSE)</f>
        <v>DFC</v>
      </c>
      <c r="S462" s="1" t="str">
        <f>VLOOKUP(E462,wedstrijden!B:G,6,FALSE)</f>
        <v>POL</v>
      </c>
      <c r="T462" s="1" t="str">
        <f>VLOOKUP($D462,schermers!$C:$O,8,FALSE)</f>
        <v>PRI</v>
      </c>
      <c r="U462" s="1" t="str">
        <f>IFERROR(VLOOKUP($D462,schermers!$C:$O,13,FALSE),"-")</f>
        <v>-</v>
      </c>
      <c r="V462" s="15">
        <f>IFERROR(VLOOKUP(E462,wedstrijden!B:H,7,FALSE),0)</f>
        <v>43477</v>
      </c>
      <c r="W462" s="15">
        <f>IFERROR(VLOOKUP(E462,wedstrijden!B:I,8,FALSE),0)</f>
        <v>43478</v>
      </c>
      <c r="X462" s="94">
        <f>IF(ISERROR(VLOOKUP(I462,lookups!G:I,3,FALSE)),0,IF(VLOOKUP(I462,lookups!G:I,3,FALSE)=0,0,VLOOKUP(I462,lookups!G:I,3,FALSE)))</f>
        <v>500</v>
      </c>
      <c r="Y462" s="54">
        <f t="shared" ca="1" si="107"/>
        <v>999999999</v>
      </c>
      <c r="Z462" s="54">
        <f t="shared" si="108"/>
        <v>216114479</v>
      </c>
      <c r="AA462" s="54">
        <f>IF(LEFT(J462,2)&lt;&gt;"ok","-",IF(M462&lt;&gt;"","-",VLOOKUP(P462&amp;Q462&amp;I462&amp;H462,wedstrijden!A:B,2,FALSE)))</f>
        <v>216</v>
      </c>
      <c r="AB462" s="54">
        <f t="shared" ca="1" si="109"/>
        <v>0</v>
      </c>
      <c r="AC462" s="54">
        <f t="shared" si="110"/>
        <v>1</v>
      </c>
      <c r="AD462" s="54">
        <f t="shared" si="111"/>
        <v>1</v>
      </c>
      <c r="AE462" s="54">
        <f t="shared" si="112"/>
        <v>0</v>
      </c>
      <c r="AF462" s="54">
        <f t="shared" si="113"/>
        <v>1</v>
      </c>
      <c r="AG462" s="54">
        <f t="shared" si="114"/>
        <v>0</v>
      </c>
      <c r="AH462" s="54">
        <f t="shared" si="115"/>
        <v>0</v>
      </c>
      <c r="AI462" s="54">
        <f t="shared" si="116"/>
        <v>0</v>
      </c>
      <c r="AJ462" s="54">
        <f t="shared" si="117"/>
        <v>0</v>
      </c>
      <c r="AK462" s="54">
        <f t="shared" ca="1" si="118"/>
        <v>0</v>
      </c>
      <c r="AL462" s="1" t="str">
        <f>VLOOKUP(D462,schermers!C:T,16,FALSE)</f>
        <v>XXX</v>
      </c>
    </row>
    <row r="463" spans="1:38" x14ac:dyDescent="0.2">
      <c r="A463" s="54">
        <f t="shared" si="119"/>
        <v>461</v>
      </c>
      <c r="B463" s="54" t="str">
        <f t="shared" si="105"/>
        <v/>
      </c>
      <c r="C463" s="54" t="str">
        <f t="shared" si="106"/>
        <v/>
      </c>
      <c r="D463" s="54">
        <f>VLOOKUP(F463&amp;G463,schermers!B:C,2,FALSE)</f>
        <v>116535</v>
      </c>
      <c r="E463" s="54">
        <f>VLOOKUP(P463&amp;Q463&amp;I463&amp;H463,wedstrijden!A:B,2,FALSE)</f>
        <v>166</v>
      </c>
      <c r="F463" s="41" t="s">
        <v>2345</v>
      </c>
      <c r="G463" s="41" t="s">
        <v>2346</v>
      </c>
      <c r="H463" s="41" t="s">
        <v>2579</v>
      </c>
      <c r="I463" s="41" t="s">
        <v>480</v>
      </c>
      <c r="J463" s="63" t="s">
        <v>2634</v>
      </c>
      <c r="K463" s="16">
        <v>43380</v>
      </c>
      <c r="O463" s="54">
        <f>VLOOKUP(D463&amp;R463,Ranglijst!D:E,2,FALSE)</f>
        <v>581</v>
      </c>
      <c r="P463" s="1" t="str">
        <f>VLOOKUP($D463,schermers!$C:$O,5,FALSE)</f>
        <v>Dames</v>
      </c>
      <c r="Q463" s="1" t="str">
        <f>VLOOKUP($D463,schermers!$C:$O,6,FALSE)</f>
        <v>Degen</v>
      </c>
      <c r="R463" s="1" t="str">
        <f>VLOOKUP(P463,lookups!A:B,2,FALSE)&amp;VLOOKUP(aanmeldingen!Q463,lookups!D:E,2,FALSE)&amp;VLOOKUP(I463,lookups!G:H,2,FALSE)</f>
        <v>DDJ</v>
      </c>
      <c r="S463" s="1" t="str">
        <f>VLOOKUP(E463,wedstrijden!B:G,6,FALSE)</f>
        <v>LUX</v>
      </c>
      <c r="T463" s="1" t="str">
        <f>VLOOKUP($D463,schermers!$C:$O,8,FALSE)</f>
        <v>ZAI</v>
      </c>
      <c r="U463" s="1" t="str">
        <f>IFERROR(VLOOKUP($D463,schermers!$C:$O,13,FALSE),"-")</f>
        <v>-</v>
      </c>
      <c r="V463" s="15">
        <f>IFERROR(VLOOKUP(E463,wedstrijden!B:H,7,FALSE),0)</f>
        <v>43435</v>
      </c>
      <c r="W463" s="15">
        <f>IFERROR(VLOOKUP(E463,wedstrijden!B:I,8,FALSE),0)</f>
        <v>43436</v>
      </c>
      <c r="X463" s="94">
        <f>IF(ISERROR(VLOOKUP(I463,lookups!G:I,3,FALSE)),0,IF(VLOOKUP(I463,lookups!G:I,3,FALSE)=0,0,VLOOKUP(I463,lookups!G:I,3,FALSE)))</f>
        <v>800</v>
      </c>
      <c r="Y463" s="54">
        <f t="shared" si="107"/>
        <v>999999999</v>
      </c>
      <c r="Z463" s="54">
        <f t="shared" si="108"/>
        <v>999999999</v>
      </c>
      <c r="AA463" s="54" t="str">
        <f>IF(LEFT(J463,2)&lt;&gt;"ok","-",IF(M463&lt;&gt;"","-",VLOOKUP(P463&amp;Q463&amp;I463&amp;H463,wedstrijden!A:B,2,FALSE)))</f>
        <v>-</v>
      </c>
      <c r="AB463" s="54">
        <f t="shared" si="109"/>
        <v>0</v>
      </c>
      <c r="AC463" s="54">
        <f t="shared" si="110"/>
        <v>1</v>
      </c>
      <c r="AD463" s="54">
        <f t="shared" si="111"/>
        <v>0</v>
      </c>
      <c r="AE463" s="54">
        <f t="shared" si="112"/>
        <v>0</v>
      </c>
      <c r="AF463" s="54">
        <f t="shared" si="113"/>
        <v>0</v>
      </c>
      <c r="AG463" s="54">
        <f t="shared" si="114"/>
        <v>0</v>
      </c>
      <c r="AH463" s="54">
        <f t="shared" si="115"/>
        <v>0</v>
      </c>
      <c r="AI463" s="54">
        <f t="shared" si="116"/>
        <v>0</v>
      </c>
      <c r="AJ463" s="54">
        <f t="shared" si="117"/>
        <v>0</v>
      </c>
      <c r="AK463" s="54">
        <f t="shared" ca="1" si="118"/>
        <v>0</v>
      </c>
      <c r="AL463" s="1" t="str">
        <f>VLOOKUP(D463,schermers!C:T,16,FALSE)</f>
        <v>XXX</v>
      </c>
    </row>
    <row r="464" spans="1:38" x14ac:dyDescent="0.2">
      <c r="A464" s="54">
        <f t="shared" si="119"/>
        <v>462</v>
      </c>
      <c r="B464" s="54">
        <f t="shared" si="105"/>
        <v>344</v>
      </c>
      <c r="C464" s="54" t="str">
        <f t="shared" ca="1" si="106"/>
        <v/>
      </c>
      <c r="D464" s="54">
        <f>VLOOKUP(F464&amp;G464,schermers!B:C,2,FALSE)</f>
        <v>114479</v>
      </c>
      <c r="E464" s="54">
        <f>VLOOKUP(P464&amp;Q464&amp;I464&amp;H464,wedstrijden!A:B,2,FALSE)</f>
        <v>189</v>
      </c>
      <c r="F464" s="41" t="s">
        <v>2598</v>
      </c>
      <c r="G464" s="41" t="s">
        <v>2599</v>
      </c>
      <c r="H464" s="41" t="s">
        <v>494</v>
      </c>
      <c r="I464" s="41" t="s">
        <v>934</v>
      </c>
      <c r="J464" s="63" t="s">
        <v>848</v>
      </c>
      <c r="K464" s="16">
        <v>43381</v>
      </c>
      <c r="L464" s="8">
        <v>43429</v>
      </c>
      <c r="O464" s="54">
        <f>VLOOKUP(D464&amp;R464,Ranglijst!D:E,2,FALSE)</f>
        <v>1572</v>
      </c>
      <c r="P464" s="1" t="str">
        <f>VLOOKUP($D464,schermers!$C:$O,5,FALSE)</f>
        <v>Dames</v>
      </c>
      <c r="Q464" s="1" t="str">
        <f>VLOOKUP($D464,schermers!$C:$O,6,FALSE)</f>
        <v>Floret</v>
      </c>
      <c r="R464" s="1" t="str">
        <f>VLOOKUP(P464,lookups!A:B,2,FALSE)&amp;VLOOKUP(aanmeldingen!Q464,lookups!D:E,2,FALSE)&amp;VLOOKUP(I464,lookups!G:H,2,FALSE)</f>
        <v>DFC</v>
      </c>
      <c r="S464" s="1" t="str">
        <f>VLOOKUP(E464,wedstrijden!B:G,6,FALSE)</f>
        <v>GER</v>
      </c>
      <c r="T464" s="1" t="str">
        <f>VLOOKUP($D464,schermers!$C:$O,8,FALSE)</f>
        <v>PRI</v>
      </c>
      <c r="U464" s="1" t="str">
        <f>IFERROR(VLOOKUP($D464,schermers!$C:$O,13,FALSE),"-")</f>
        <v>-</v>
      </c>
      <c r="V464" s="15">
        <f>IFERROR(VLOOKUP(E464,wedstrijden!B:H,7,FALSE),0)</f>
        <v>43449</v>
      </c>
      <c r="W464" s="15">
        <f>IFERROR(VLOOKUP(E464,wedstrijden!B:I,8,FALSE),0)</f>
        <v>43450</v>
      </c>
      <c r="X464" s="94">
        <f>IF(ISERROR(VLOOKUP(I464,lookups!G:I,3,FALSE)),0,IF(VLOOKUP(I464,lookups!G:I,3,FALSE)=0,0,VLOOKUP(I464,lookups!G:I,3,FALSE)))</f>
        <v>500</v>
      </c>
      <c r="Y464" s="54">
        <f t="shared" ca="1" si="107"/>
        <v>999999999</v>
      </c>
      <c r="Z464" s="54">
        <f t="shared" si="108"/>
        <v>189114479</v>
      </c>
      <c r="AA464" s="54">
        <f>IF(LEFT(J464,2)&lt;&gt;"ok","-",IF(M464&lt;&gt;"","-",VLOOKUP(P464&amp;Q464&amp;I464&amp;H464,wedstrijden!A:B,2,FALSE)))</f>
        <v>189</v>
      </c>
      <c r="AB464" s="54">
        <f t="shared" ca="1" si="109"/>
        <v>0</v>
      </c>
      <c r="AC464" s="54">
        <f t="shared" si="110"/>
        <v>1</v>
      </c>
      <c r="AD464" s="54">
        <f t="shared" si="111"/>
        <v>1</v>
      </c>
      <c r="AE464" s="54">
        <f t="shared" si="112"/>
        <v>0</v>
      </c>
      <c r="AF464" s="54">
        <f t="shared" si="113"/>
        <v>1</v>
      </c>
      <c r="AG464" s="54">
        <f t="shared" si="114"/>
        <v>0</v>
      </c>
      <c r="AH464" s="54">
        <f t="shared" si="115"/>
        <v>0</v>
      </c>
      <c r="AI464" s="54">
        <f t="shared" si="116"/>
        <v>0</v>
      </c>
      <c r="AJ464" s="54">
        <f t="shared" si="117"/>
        <v>0</v>
      </c>
      <c r="AK464" s="54">
        <f t="shared" ca="1" si="118"/>
        <v>0</v>
      </c>
      <c r="AL464" s="1" t="str">
        <f>VLOOKUP(D464,schermers!C:T,16,FALSE)</f>
        <v>XXX</v>
      </c>
    </row>
    <row r="465" spans="1:38" x14ac:dyDescent="0.2">
      <c r="A465" s="54">
        <f t="shared" si="119"/>
        <v>463</v>
      </c>
      <c r="B465" s="54">
        <f t="shared" si="105"/>
        <v>320</v>
      </c>
      <c r="C465" s="54" t="str">
        <f t="shared" ca="1" si="106"/>
        <v/>
      </c>
      <c r="D465" s="54">
        <f>VLOOKUP(F465&amp;G465,schermers!B:C,2,FALSE)</f>
        <v>114706</v>
      </c>
      <c r="E465" s="54">
        <f>VLOOKUP(P465&amp;Q465&amp;I465&amp;H465,wedstrijden!A:B,2,FALSE)</f>
        <v>183</v>
      </c>
      <c r="F465" s="41" t="s">
        <v>2812</v>
      </c>
      <c r="G465" s="41" t="s">
        <v>2813</v>
      </c>
      <c r="H465" s="41" t="s">
        <v>496</v>
      </c>
      <c r="I465" s="41" t="s">
        <v>915</v>
      </c>
      <c r="J465" s="63" t="s">
        <v>2814</v>
      </c>
      <c r="K465" s="16">
        <v>43382</v>
      </c>
      <c r="L465" s="8">
        <v>43408</v>
      </c>
      <c r="O465" s="54">
        <f>VLOOKUP(D465&amp;R465,Ranglijst!D:E,2,FALSE)</f>
        <v>1209</v>
      </c>
      <c r="P465" s="1" t="str">
        <f>VLOOKUP($D465,schermers!$C:$O,5,FALSE)</f>
        <v>Heren</v>
      </c>
      <c r="Q465" s="1" t="str">
        <f>VLOOKUP($D465,schermers!$C:$O,6,FALSE)</f>
        <v>Floret</v>
      </c>
      <c r="R465" s="1" t="str">
        <f>VLOOKUP(P465,lookups!A:B,2,FALSE)&amp;VLOOKUP(aanmeldingen!Q465,lookups!D:E,2,FALSE)&amp;VLOOKUP(I465,lookups!G:H,2,FALSE)</f>
        <v>HFC</v>
      </c>
      <c r="S465" s="1" t="str">
        <f>VLOOKUP(E465,wedstrijden!B:G,6,FALSE)</f>
        <v>GER</v>
      </c>
      <c r="T465" s="1" t="str">
        <f>VLOOKUP($D465,schermers!$C:$O,8,FALSE)</f>
        <v>TWE</v>
      </c>
      <c r="U465" s="1" t="str">
        <f>IFERROR(VLOOKUP($D465,schermers!$C:$O,13,FALSE),"-")</f>
        <v>-</v>
      </c>
      <c r="V465" s="15">
        <f>IFERROR(VLOOKUP(E465,wedstrijden!B:H,7,FALSE),0)</f>
        <v>43449</v>
      </c>
      <c r="W465" s="15">
        <f>IFERROR(VLOOKUP(E465,wedstrijden!B:I,8,FALSE),0)</f>
        <v>43450</v>
      </c>
      <c r="X465" s="94">
        <f>IF(ISERROR(VLOOKUP(I465,lookups!G:I,3,FALSE)),0,IF(VLOOKUP(I465,lookups!G:I,3,FALSE)=0,0,VLOOKUP(I465,lookups!G:I,3,FALSE)))</f>
        <v>500</v>
      </c>
      <c r="Y465" s="54">
        <f t="shared" ca="1" si="107"/>
        <v>999999999</v>
      </c>
      <c r="Z465" s="54">
        <f t="shared" si="108"/>
        <v>183114706</v>
      </c>
      <c r="AA465" s="54">
        <f>IF(LEFT(J465,2)&lt;&gt;"ok","-",IF(M465&lt;&gt;"","-",VLOOKUP(P465&amp;Q465&amp;I465&amp;H465,wedstrijden!A:B,2,FALSE)))</f>
        <v>183</v>
      </c>
      <c r="AB465" s="54">
        <f t="shared" ca="1" si="109"/>
        <v>0</v>
      </c>
      <c r="AC465" s="54">
        <f t="shared" si="110"/>
        <v>1</v>
      </c>
      <c r="AD465" s="54">
        <f t="shared" si="111"/>
        <v>1</v>
      </c>
      <c r="AE465" s="54">
        <f t="shared" si="112"/>
        <v>0</v>
      </c>
      <c r="AF465" s="54">
        <f t="shared" si="113"/>
        <v>1</v>
      </c>
      <c r="AG465" s="54">
        <f t="shared" si="114"/>
        <v>1</v>
      </c>
      <c r="AH465" s="54">
        <f t="shared" si="115"/>
        <v>1</v>
      </c>
      <c r="AI465" s="54">
        <f t="shared" si="116"/>
        <v>1</v>
      </c>
      <c r="AJ465" s="54">
        <f t="shared" si="117"/>
        <v>1</v>
      </c>
      <c r="AK465" s="54">
        <f t="shared" ca="1" si="118"/>
        <v>1</v>
      </c>
      <c r="AL465" s="1" t="str">
        <f>VLOOKUP(D465,schermers!C:T,16,FALSE)</f>
        <v>XXX</v>
      </c>
    </row>
    <row r="466" spans="1:38" x14ac:dyDescent="0.2">
      <c r="A466" s="54">
        <f t="shared" si="119"/>
        <v>464</v>
      </c>
      <c r="B466" s="54">
        <f t="shared" si="105"/>
        <v>329</v>
      </c>
      <c r="C466" s="54" t="str">
        <f t="shared" ca="1" si="106"/>
        <v/>
      </c>
      <c r="D466" s="54">
        <f>VLOOKUP(F466&amp;G466,schermers!B:C,2,FALSE)</f>
        <v>114706</v>
      </c>
      <c r="E466" s="54">
        <f>VLOOKUP(P466&amp;Q466&amp;I466&amp;H466,wedstrijden!A:B,2,FALSE)</f>
        <v>184</v>
      </c>
      <c r="F466" s="41" t="s">
        <v>2812</v>
      </c>
      <c r="G466" s="41" t="s">
        <v>2813</v>
      </c>
      <c r="H466" s="41" t="s">
        <v>496</v>
      </c>
      <c r="I466" s="41" t="s">
        <v>934</v>
      </c>
      <c r="J466" s="63" t="s">
        <v>2814</v>
      </c>
      <c r="K466" s="16">
        <v>43382</v>
      </c>
      <c r="L466" s="8">
        <v>43429</v>
      </c>
      <c r="O466" s="54">
        <f>VLOOKUP(D466&amp;R466,Ranglijst!D:E,2,FALSE)</f>
        <v>1209</v>
      </c>
      <c r="P466" s="1" t="str">
        <f>VLOOKUP($D466,schermers!$C:$O,5,FALSE)</f>
        <v>Heren</v>
      </c>
      <c r="Q466" s="1" t="str">
        <f>VLOOKUP($D466,schermers!$C:$O,6,FALSE)</f>
        <v>Floret</v>
      </c>
      <c r="R466" s="1" t="str">
        <f>VLOOKUP(P466,lookups!A:B,2,FALSE)&amp;VLOOKUP(aanmeldingen!Q466,lookups!D:E,2,FALSE)&amp;VLOOKUP(I466,lookups!G:H,2,FALSE)</f>
        <v>HFC</v>
      </c>
      <c r="S466" s="1" t="str">
        <f>VLOOKUP(E466,wedstrijden!B:G,6,FALSE)</f>
        <v>GER</v>
      </c>
      <c r="T466" s="1" t="str">
        <f>VLOOKUP($D466,schermers!$C:$O,8,FALSE)</f>
        <v>TWE</v>
      </c>
      <c r="U466" s="1" t="str">
        <f>IFERROR(VLOOKUP($D466,schermers!$C:$O,13,FALSE),"-")</f>
        <v>-</v>
      </c>
      <c r="V466" s="15">
        <f>IFERROR(VLOOKUP(E466,wedstrijden!B:H,7,FALSE),0)</f>
        <v>43449</v>
      </c>
      <c r="W466" s="15">
        <f>IFERROR(VLOOKUP(E466,wedstrijden!B:I,8,FALSE),0)</f>
        <v>43450</v>
      </c>
      <c r="X466" s="94">
        <f>IF(ISERROR(VLOOKUP(I466,lookups!G:I,3,FALSE)),0,IF(VLOOKUP(I466,lookups!G:I,3,FALSE)=0,0,VLOOKUP(I466,lookups!G:I,3,FALSE)))</f>
        <v>500</v>
      </c>
      <c r="Y466" s="54">
        <f t="shared" ca="1" si="107"/>
        <v>999999999</v>
      </c>
      <c r="Z466" s="54">
        <f t="shared" si="108"/>
        <v>184114706</v>
      </c>
      <c r="AA466" s="54">
        <f>IF(LEFT(J466,2)&lt;&gt;"ok","-",IF(M466&lt;&gt;"","-",VLOOKUP(P466&amp;Q466&amp;I466&amp;H466,wedstrijden!A:B,2,FALSE)))</f>
        <v>184</v>
      </c>
      <c r="AB466" s="54">
        <f t="shared" ca="1" si="109"/>
        <v>0</v>
      </c>
      <c r="AC466" s="54">
        <f t="shared" si="110"/>
        <v>1</v>
      </c>
      <c r="AD466" s="54">
        <f t="shared" si="111"/>
        <v>1</v>
      </c>
      <c r="AE466" s="54">
        <f t="shared" si="112"/>
        <v>0</v>
      </c>
      <c r="AF466" s="54">
        <f t="shared" si="113"/>
        <v>1</v>
      </c>
      <c r="AG466" s="54">
        <f t="shared" si="114"/>
        <v>0</v>
      </c>
      <c r="AH466" s="54">
        <f t="shared" si="115"/>
        <v>0</v>
      </c>
      <c r="AI466" s="54">
        <f t="shared" si="116"/>
        <v>0</v>
      </c>
      <c r="AJ466" s="54">
        <f t="shared" si="117"/>
        <v>0</v>
      </c>
      <c r="AK466" s="54">
        <f t="shared" ca="1" si="118"/>
        <v>0</v>
      </c>
      <c r="AL466" s="1" t="str">
        <f>VLOOKUP(D466,schermers!C:T,16,FALSE)</f>
        <v>XXX</v>
      </c>
    </row>
    <row r="467" spans="1:38" x14ac:dyDescent="0.2">
      <c r="A467" s="54">
        <f t="shared" si="119"/>
        <v>465</v>
      </c>
      <c r="B467" s="54">
        <f t="shared" si="105"/>
        <v>340</v>
      </c>
      <c r="C467" s="54" t="str">
        <f t="shared" ca="1" si="106"/>
        <v/>
      </c>
      <c r="D467" s="54">
        <f>VLOOKUP(F467&amp;G467,schermers!B:C,2,FALSE)</f>
        <v>115735</v>
      </c>
      <c r="E467" s="54">
        <f>VLOOKUP(P467&amp;Q467&amp;I467&amp;H467,wedstrijden!A:B,2,FALSE)</f>
        <v>188</v>
      </c>
      <c r="F467" s="41" t="s">
        <v>2815</v>
      </c>
      <c r="G467" s="41" t="s">
        <v>2816</v>
      </c>
      <c r="H467" s="41" t="s">
        <v>494</v>
      </c>
      <c r="I467" s="41" t="s">
        <v>915</v>
      </c>
      <c r="J467" s="63" t="s">
        <v>848</v>
      </c>
      <c r="K467" s="16">
        <v>43384</v>
      </c>
      <c r="L467" s="8">
        <v>43408</v>
      </c>
      <c r="O467" s="54">
        <f>VLOOKUP(D467&amp;R467,Ranglijst!D:E,2,FALSE)</f>
        <v>1621</v>
      </c>
      <c r="P467" s="1" t="str">
        <f>VLOOKUP($D467,schermers!$C:$O,5,FALSE)</f>
        <v>Dames</v>
      </c>
      <c r="Q467" s="1" t="str">
        <f>VLOOKUP($D467,schermers!$C:$O,6,FALSE)</f>
        <v>Floret</v>
      </c>
      <c r="R467" s="1" t="str">
        <f>VLOOKUP(P467,lookups!A:B,2,FALSE)&amp;VLOOKUP(aanmeldingen!Q467,lookups!D:E,2,FALSE)&amp;VLOOKUP(I467,lookups!G:H,2,FALSE)</f>
        <v>DFC</v>
      </c>
      <c r="S467" s="1" t="str">
        <f>VLOOKUP(E467,wedstrijden!B:G,6,FALSE)</f>
        <v>GER</v>
      </c>
      <c r="T467" s="1" t="str">
        <f>VLOOKUP($D467,schermers!$C:$O,8,FALSE)</f>
        <v>HS</v>
      </c>
      <c r="U467" s="1" t="str">
        <f>IFERROR(VLOOKUP($D467,schermers!$C:$O,13,FALSE),"-")</f>
        <v>-</v>
      </c>
      <c r="V467" s="15">
        <f>IFERROR(VLOOKUP(E467,wedstrijden!B:H,7,FALSE),0)</f>
        <v>43449</v>
      </c>
      <c r="W467" s="15">
        <f>IFERROR(VLOOKUP(E467,wedstrijden!B:I,8,FALSE),0)</f>
        <v>43450</v>
      </c>
      <c r="X467" s="94">
        <f>IF(ISERROR(VLOOKUP(I467,lookups!G:I,3,FALSE)),0,IF(VLOOKUP(I467,lookups!G:I,3,FALSE)=0,0,VLOOKUP(I467,lookups!G:I,3,FALSE)))</f>
        <v>500</v>
      </c>
      <c r="Y467" s="54">
        <f t="shared" ca="1" si="107"/>
        <v>999999999</v>
      </c>
      <c r="Z467" s="54">
        <f t="shared" si="108"/>
        <v>188115735</v>
      </c>
      <c r="AA467" s="54">
        <f>IF(LEFT(J467,2)&lt;&gt;"ok","-",IF(M467&lt;&gt;"","-",VLOOKUP(P467&amp;Q467&amp;I467&amp;H467,wedstrijden!A:B,2,FALSE)))</f>
        <v>188</v>
      </c>
      <c r="AB467" s="54">
        <f t="shared" ca="1" si="109"/>
        <v>0</v>
      </c>
      <c r="AC467" s="54">
        <f t="shared" si="110"/>
        <v>1</v>
      </c>
      <c r="AD467" s="54">
        <f t="shared" si="111"/>
        <v>1</v>
      </c>
      <c r="AE467" s="54">
        <f t="shared" si="112"/>
        <v>0</v>
      </c>
      <c r="AF467" s="54">
        <f t="shared" si="113"/>
        <v>1</v>
      </c>
      <c r="AG467" s="54">
        <f t="shared" si="114"/>
        <v>1</v>
      </c>
      <c r="AH467" s="54">
        <f t="shared" si="115"/>
        <v>1</v>
      </c>
      <c r="AI467" s="54">
        <f t="shared" si="116"/>
        <v>1</v>
      </c>
      <c r="AJ467" s="54">
        <f t="shared" si="117"/>
        <v>1</v>
      </c>
      <c r="AK467" s="54">
        <f t="shared" ca="1" si="118"/>
        <v>1</v>
      </c>
      <c r="AL467" s="1" t="str">
        <f>VLOOKUP(D467,schermers!C:T,16,FALSE)</f>
        <v>XXX</v>
      </c>
    </row>
    <row r="468" spans="1:38" x14ac:dyDescent="0.2">
      <c r="A468" s="54">
        <f t="shared" si="119"/>
        <v>466</v>
      </c>
      <c r="B468" s="54">
        <f t="shared" si="105"/>
        <v>346</v>
      </c>
      <c r="C468" s="54" t="str">
        <f t="shared" ca="1" si="106"/>
        <v/>
      </c>
      <c r="D468" s="54">
        <f>VLOOKUP(F468&amp;G468,schermers!B:C,2,FALSE)</f>
        <v>115735</v>
      </c>
      <c r="E468" s="54">
        <f>VLOOKUP(P468&amp;Q468&amp;I468&amp;H468,wedstrijden!A:B,2,FALSE)</f>
        <v>189</v>
      </c>
      <c r="F468" s="41" t="s">
        <v>2815</v>
      </c>
      <c r="G468" s="41" t="s">
        <v>2816</v>
      </c>
      <c r="H468" s="41" t="s">
        <v>494</v>
      </c>
      <c r="I468" s="41" t="s">
        <v>934</v>
      </c>
      <c r="J468" s="63" t="s">
        <v>848</v>
      </c>
      <c r="K468" s="16">
        <v>43384</v>
      </c>
      <c r="L468" s="8">
        <v>43429</v>
      </c>
      <c r="O468" s="54">
        <f>VLOOKUP(D468&amp;R468,Ranglijst!D:E,2,FALSE)</f>
        <v>1621</v>
      </c>
      <c r="P468" s="1" t="str">
        <f>VLOOKUP($D468,schermers!$C:$O,5,FALSE)</f>
        <v>Dames</v>
      </c>
      <c r="Q468" s="1" t="str">
        <f>VLOOKUP($D468,schermers!$C:$O,6,FALSE)</f>
        <v>Floret</v>
      </c>
      <c r="R468" s="1" t="str">
        <f>VLOOKUP(P468,lookups!A:B,2,FALSE)&amp;VLOOKUP(aanmeldingen!Q468,lookups!D:E,2,FALSE)&amp;VLOOKUP(I468,lookups!G:H,2,FALSE)</f>
        <v>DFC</v>
      </c>
      <c r="S468" s="1" t="str">
        <f>VLOOKUP(E468,wedstrijden!B:G,6,FALSE)</f>
        <v>GER</v>
      </c>
      <c r="T468" s="1" t="str">
        <f>VLOOKUP($D468,schermers!$C:$O,8,FALSE)</f>
        <v>HS</v>
      </c>
      <c r="U468" s="1" t="str">
        <f>IFERROR(VLOOKUP($D468,schermers!$C:$O,13,FALSE),"-")</f>
        <v>-</v>
      </c>
      <c r="V468" s="15">
        <f>IFERROR(VLOOKUP(E468,wedstrijden!B:H,7,FALSE),0)</f>
        <v>43449</v>
      </c>
      <c r="W468" s="15">
        <f>IFERROR(VLOOKUP(E468,wedstrijden!B:I,8,FALSE),0)</f>
        <v>43450</v>
      </c>
      <c r="X468" s="94">
        <f>IF(ISERROR(VLOOKUP(I468,lookups!G:I,3,FALSE)),0,IF(VLOOKUP(I468,lookups!G:I,3,FALSE)=0,0,VLOOKUP(I468,lookups!G:I,3,FALSE)))</f>
        <v>500</v>
      </c>
      <c r="Y468" s="54">
        <f t="shared" ca="1" si="107"/>
        <v>999999999</v>
      </c>
      <c r="Z468" s="54">
        <f t="shared" si="108"/>
        <v>189115735</v>
      </c>
      <c r="AA468" s="54">
        <f>IF(LEFT(J468,2)&lt;&gt;"ok","-",IF(M468&lt;&gt;"","-",VLOOKUP(P468&amp;Q468&amp;I468&amp;H468,wedstrijden!A:B,2,FALSE)))</f>
        <v>189</v>
      </c>
      <c r="AB468" s="54">
        <f t="shared" ca="1" si="109"/>
        <v>0</v>
      </c>
      <c r="AC468" s="54">
        <f t="shared" si="110"/>
        <v>1</v>
      </c>
      <c r="AD468" s="54">
        <f t="shared" si="111"/>
        <v>1</v>
      </c>
      <c r="AE468" s="54">
        <f t="shared" si="112"/>
        <v>0</v>
      </c>
      <c r="AF468" s="54">
        <f t="shared" si="113"/>
        <v>1</v>
      </c>
      <c r="AG468" s="54">
        <f t="shared" si="114"/>
        <v>0</v>
      </c>
      <c r="AH468" s="54">
        <f t="shared" si="115"/>
        <v>0</v>
      </c>
      <c r="AI468" s="54">
        <f t="shared" si="116"/>
        <v>0</v>
      </c>
      <c r="AJ468" s="54">
        <f t="shared" si="117"/>
        <v>0</v>
      </c>
      <c r="AK468" s="54">
        <f t="shared" ca="1" si="118"/>
        <v>0</v>
      </c>
      <c r="AL468" s="1" t="str">
        <f>VLOOKUP(D468,schermers!C:T,16,FALSE)</f>
        <v>XXX</v>
      </c>
    </row>
    <row r="469" spans="1:38" x14ac:dyDescent="0.2">
      <c r="A469" s="54">
        <f t="shared" si="119"/>
        <v>467</v>
      </c>
      <c r="B469" s="54">
        <f t="shared" si="105"/>
        <v>296</v>
      </c>
      <c r="C469" s="54" t="str">
        <f t="shared" ca="1" si="106"/>
        <v/>
      </c>
      <c r="D469" s="54">
        <f>VLOOKUP(F469&amp;G469,schermers!B:C,2,FALSE)</f>
        <v>110548</v>
      </c>
      <c r="E469" s="54">
        <f>VLOOKUP(P469&amp;Q469&amp;I469&amp;H469,wedstrijden!A:B,2,FALSE)</f>
        <v>173</v>
      </c>
      <c r="F469" s="41" t="s">
        <v>927</v>
      </c>
      <c r="G469" s="41" t="s">
        <v>827</v>
      </c>
      <c r="H469" s="41" t="s">
        <v>2568</v>
      </c>
      <c r="I469" s="41" t="s">
        <v>936</v>
      </c>
      <c r="J469" s="63" t="s">
        <v>848</v>
      </c>
      <c r="K469" s="16">
        <v>43386</v>
      </c>
      <c r="L469" s="8">
        <v>43408</v>
      </c>
      <c r="O469" s="54">
        <f>VLOOKUP(D469&amp;R469,Ranglijst!D:E,2,FALSE)</f>
        <v>723</v>
      </c>
      <c r="P469" s="1" t="str">
        <f>VLOOKUP($D469,schermers!$C:$O,5,FALSE)</f>
        <v>Heren</v>
      </c>
      <c r="Q469" s="1" t="str">
        <f>VLOOKUP($D469,schermers!$C:$O,6,FALSE)</f>
        <v>Floret</v>
      </c>
      <c r="R469" s="1" t="str">
        <f>VLOOKUP(P469,lookups!A:B,2,FALSE)&amp;VLOOKUP(aanmeldingen!Q469,lookups!D:E,2,FALSE)&amp;VLOOKUP(I469,lookups!G:H,2,FALSE)</f>
        <v>HFS</v>
      </c>
      <c r="S469" s="1" t="str">
        <f>VLOOKUP(E469,wedstrijden!B:G,6,FALSE)</f>
        <v>GER</v>
      </c>
      <c r="T469" s="1" t="str">
        <f>VLOOKUP($D469,schermers!$C:$O,8,FALSE)</f>
        <v>NRD</v>
      </c>
      <c r="U469" s="1" t="str">
        <f>IFERROR(VLOOKUP($D469,schermers!$C:$O,13,FALSE),"-")</f>
        <v>FIE20041999000</v>
      </c>
      <c r="V469" s="15">
        <f>IFERROR(VLOOKUP(E469,wedstrijden!B:H,7,FALSE),0)</f>
        <v>43442</v>
      </c>
      <c r="W469" s="15">
        <f>IFERROR(VLOOKUP(E469,wedstrijden!B:I,8,FALSE),0)</f>
        <v>43443</v>
      </c>
      <c r="X469" s="94">
        <f>IF(ISERROR(VLOOKUP(I469,lookups!G:I,3,FALSE)),0,IF(VLOOKUP(I469,lookups!G:I,3,FALSE)=0,0,VLOOKUP(I469,lookups!G:I,3,FALSE)))</f>
        <v>0</v>
      </c>
      <c r="Y469" s="54">
        <f t="shared" ca="1" si="107"/>
        <v>999999999</v>
      </c>
      <c r="Z469" s="54">
        <f t="shared" si="108"/>
        <v>173110548</v>
      </c>
      <c r="AA469" s="54">
        <f>IF(LEFT(J469,2)&lt;&gt;"ok","-",IF(M469&lt;&gt;"","-",VLOOKUP(P469&amp;Q469&amp;I469&amp;H469,wedstrijden!A:B,2,FALSE)))</f>
        <v>173</v>
      </c>
      <c r="AB469" s="54">
        <f t="shared" ca="1" si="109"/>
        <v>0</v>
      </c>
      <c r="AC469" s="54">
        <f t="shared" si="110"/>
        <v>1</v>
      </c>
      <c r="AD469" s="54">
        <f t="shared" si="111"/>
        <v>1</v>
      </c>
      <c r="AE469" s="54">
        <f t="shared" si="112"/>
        <v>0</v>
      </c>
      <c r="AF469" s="54">
        <f t="shared" si="113"/>
        <v>1</v>
      </c>
      <c r="AG469" s="54">
        <f t="shared" si="114"/>
        <v>1</v>
      </c>
      <c r="AH469" s="54">
        <f t="shared" si="115"/>
        <v>1</v>
      </c>
      <c r="AI469" s="54">
        <f t="shared" si="116"/>
        <v>1</v>
      </c>
      <c r="AJ469" s="54">
        <f t="shared" si="117"/>
        <v>1</v>
      </c>
      <c r="AK469" s="54">
        <f t="shared" ca="1" si="118"/>
        <v>1</v>
      </c>
      <c r="AL469" s="1" t="str">
        <f>VLOOKUP(D469,schermers!C:T,16,FALSE)</f>
        <v>XXX</v>
      </c>
    </row>
    <row r="470" spans="1:38" x14ac:dyDescent="0.2">
      <c r="A470" s="54">
        <f t="shared" si="119"/>
        <v>468</v>
      </c>
      <c r="B470" s="54">
        <f t="shared" si="105"/>
        <v>298</v>
      </c>
      <c r="C470" s="54" t="str">
        <f t="shared" ca="1" si="106"/>
        <v/>
      </c>
      <c r="D470" s="54">
        <f>VLOOKUP(F470&amp;G470,schermers!B:C,2,FALSE)</f>
        <v>111005</v>
      </c>
      <c r="E470" s="54">
        <f>VLOOKUP(P470&amp;Q470&amp;I470&amp;H470,wedstrijden!A:B,2,FALSE)</f>
        <v>173</v>
      </c>
      <c r="F470" s="41" t="s">
        <v>927</v>
      </c>
      <c r="G470" s="41" t="s">
        <v>1076</v>
      </c>
      <c r="H470" s="41" t="s">
        <v>2568</v>
      </c>
      <c r="I470" s="41" t="s">
        <v>936</v>
      </c>
      <c r="J470" s="63" t="s">
        <v>848</v>
      </c>
      <c r="K470" s="16">
        <v>43386</v>
      </c>
      <c r="L470" s="8">
        <v>43408</v>
      </c>
      <c r="O470" s="54">
        <f>VLOOKUP(D470&amp;R470,Ranglijst!D:E,2,FALSE)</f>
        <v>1314</v>
      </c>
      <c r="P470" s="1" t="str">
        <f>VLOOKUP($D470,schermers!$C:$O,5,FALSE)</f>
        <v>Heren</v>
      </c>
      <c r="Q470" s="1" t="str">
        <f>VLOOKUP($D470,schermers!$C:$O,6,FALSE)</f>
        <v>Floret</v>
      </c>
      <c r="R470" s="1" t="str">
        <f>VLOOKUP(P470,lookups!A:B,2,FALSE)&amp;VLOOKUP(aanmeldingen!Q470,lookups!D:E,2,FALSE)&amp;VLOOKUP(I470,lookups!G:H,2,FALSE)</f>
        <v>HFS</v>
      </c>
      <c r="S470" s="1" t="str">
        <f>VLOOKUP(E470,wedstrijden!B:G,6,FALSE)</f>
        <v>GER</v>
      </c>
      <c r="T470" s="1" t="str">
        <f>VLOOKUP($D470,schermers!$C:$O,8,FALSE)</f>
        <v>NRD</v>
      </c>
      <c r="U470" s="1" t="str">
        <f>IFERROR(VLOOKUP($D470,schermers!$C:$O,13,FALSE),"-")</f>
        <v>FIE02082001001</v>
      </c>
      <c r="V470" s="15">
        <f>IFERROR(VLOOKUP(E470,wedstrijden!B:H,7,FALSE),0)</f>
        <v>43442</v>
      </c>
      <c r="W470" s="15">
        <f>IFERROR(VLOOKUP(E470,wedstrijden!B:I,8,FALSE),0)</f>
        <v>43443</v>
      </c>
      <c r="X470" s="94">
        <f>IF(ISERROR(VLOOKUP(I470,lookups!G:I,3,FALSE)),0,IF(VLOOKUP(I470,lookups!G:I,3,FALSE)=0,0,VLOOKUP(I470,lookups!G:I,3,FALSE)))</f>
        <v>0</v>
      </c>
      <c r="Y470" s="54">
        <f t="shared" ca="1" si="107"/>
        <v>999999999</v>
      </c>
      <c r="Z470" s="54">
        <f t="shared" si="108"/>
        <v>173111005</v>
      </c>
      <c r="AA470" s="54">
        <f>IF(LEFT(J470,2)&lt;&gt;"ok","-",IF(M470&lt;&gt;"","-",VLOOKUP(P470&amp;Q470&amp;I470&amp;H470,wedstrijden!A:B,2,FALSE)))</f>
        <v>173</v>
      </c>
      <c r="AB470" s="54">
        <f t="shared" ca="1" si="109"/>
        <v>0</v>
      </c>
      <c r="AC470" s="54">
        <f t="shared" si="110"/>
        <v>1</v>
      </c>
      <c r="AD470" s="54">
        <f t="shared" si="111"/>
        <v>1</v>
      </c>
      <c r="AE470" s="54">
        <f t="shared" si="112"/>
        <v>0</v>
      </c>
      <c r="AF470" s="54">
        <f t="shared" si="113"/>
        <v>1</v>
      </c>
      <c r="AG470" s="54">
        <f t="shared" si="114"/>
        <v>1</v>
      </c>
      <c r="AH470" s="54">
        <f t="shared" si="115"/>
        <v>1</v>
      </c>
      <c r="AI470" s="54">
        <f t="shared" si="116"/>
        <v>1</v>
      </c>
      <c r="AJ470" s="54">
        <f t="shared" si="117"/>
        <v>1</v>
      </c>
      <c r="AK470" s="54">
        <f t="shared" ca="1" si="118"/>
        <v>1</v>
      </c>
      <c r="AL470" s="1" t="str">
        <f>VLOOKUP(D470,schermers!C:T,16,FALSE)</f>
        <v>XXX</v>
      </c>
    </row>
    <row r="471" spans="1:38" x14ac:dyDescent="0.2">
      <c r="A471" s="54">
        <f t="shared" si="119"/>
        <v>469</v>
      </c>
      <c r="B471" s="54">
        <f t="shared" si="105"/>
        <v>335</v>
      </c>
      <c r="C471" s="54" t="str">
        <f t="shared" ca="1" si="106"/>
        <v/>
      </c>
      <c r="D471" s="54">
        <f>VLOOKUP(F471&amp;G471,schermers!B:C,2,FALSE)</f>
        <v>112831</v>
      </c>
      <c r="E471" s="54">
        <f>VLOOKUP(P471&amp;Q471&amp;I471&amp;H471,wedstrijden!A:B,2,FALSE)</f>
        <v>188</v>
      </c>
      <c r="F471" s="41" t="s">
        <v>1314</v>
      </c>
      <c r="G471" s="41" t="s">
        <v>1972</v>
      </c>
      <c r="H471" s="41" t="s">
        <v>494</v>
      </c>
      <c r="I471" s="41" t="s">
        <v>915</v>
      </c>
      <c r="J471" s="63" t="s">
        <v>848</v>
      </c>
      <c r="K471" s="16">
        <v>43386</v>
      </c>
      <c r="L471" s="8">
        <v>43408</v>
      </c>
      <c r="O471" s="54">
        <f>VLOOKUP(D471&amp;R471,Ranglijst!D:E,2,FALSE)</f>
        <v>1850</v>
      </c>
      <c r="P471" s="1" t="str">
        <f>VLOOKUP($D471,schermers!$C:$O,5,FALSE)</f>
        <v>Dames</v>
      </c>
      <c r="Q471" s="1" t="str">
        <f>VLOOKUP($D471,schermers!$C:$O,6,FALSE)</f>
        <v>Floret</v>
      </c>
      <c r="R471" s="1" t="str">
        <f>VLOOKUP(P471,lookups!A:B,2,FALSE)&amp;VLOOKUP(aanmeldingen!Q471,lookups!D:E,2,FALSE)&amp;VLOOKUP(I471,lookups!G:H,2,FALSE)</f>
        <v>DFC</v>
      </c>
      <c r="S471" s="1" t="str">
        <f>VLOOKUP(E471,wedstrijden!B:G,6,FALSE)</f>
        <v>GER</v>
      </c>
      <c r="T471" s="1" t="str">
        <f>VLOOKUP($D471,schermers!$C:$O,8,FALSE)</f>
        <v>AMS</v>
      </c>
      <c r="U471" s="1" t="str">
        <f>IFERROR(VLOOKUP($D471,schermers!$C:$O,13,FALSE),"-")</f>
        <v>FIE03112003001</v>
      </c>
      <c r="V471" s="15">
        <f>IFERROR(VLOOKUP(E471,wedstrijden!B:H,7,FALSE),0)</f>
        <v>43449</v>
      </c>
      <c r="W471" s="15">
        <f>IFERROR(VLOOKUP(E471,wedstrijden!B:I,8,FALSE),0)</f>
        <v>43450</v>
      </c>
      <c r="X471" s="94">
        <f>IF(ISERROR(VLOOKUP(I471,lookups!G:I,3,FALSE)),0,IF(VLOOKUP(I471,lookups!G:I,3,FALSE)=0,0,VLOOKUP(I471,lookups!G:I,3,FALSE)))</f>
        <v>500</v>
      </c>
      <c r="Y471" s="54">
        <f t="shared" ca="1" si="107"/>
        <v>999999999</v>
      </c>
      <c r="Z471" s="54">
        <f t="shared" si="108"/>
        <v>188112831</v>
      </c>
      <c r="AA471" s="54">
        <f>IF(LEFT(J471,2)&lt;&gt;"ok","-",IF(M471&lt;&gt;"","-",VLOOKUP(P471&amp;Q471&amp;I471&amp;H471,wedstrijden!A:B,2,FALSE)))</f>
        <v>188</v>
      </c>
      <c r="AB471" s="54">
        <f t="shared" ca="1" si="109"/>
        <v>0</v>
      </c>
      <c r="AC471" s="54">
        <f t="shared" si="110"/>
        <v>1</v>
      </c>
      <c r="AD471" s="54">
        <f t="shared" si="111"/>
        <v>1</v>
      </c>
      <c r="AE471" s="54">
        <f t="shared" si="112"/>
        <v>0</v>
      </c>
      <c r="AF471" s="54">
        <f t="shared" si="113"/>
        <v>1</v>
      </c>
      <c r="AG471" s="54">
        <f t="shared" si="114"/>
        <v>1</v>
      </c>
      <c r="AH471" s="54">
        <f t="shared" si="115"/>
        <v>1</v>
      </c>
      <c r="AI471" s="54">
        <f t="shared" si="116"/>
        <v>1</v>
      </c>
      <c r="AJ471" s="54">
        <f t="shared" si="117"/>
        <v>1</v>
      </c>
      <c r="AK471" s="54">
        <f t="shared" ca="1" si="118"/>
        <v>1</v>
      </c>
      <c r="AL471" s="1" t="str">
        <f>VLOOKUP(D471,schermers!C:T,16,FALSE)</f>
        <v>XXX</v>
      </c>
    </row>
    <row r="472" spans="1:38" x14ac:dyDescent="0.2">
      <c r="A472" s="54">
        <f t="shared" si="119"/>
        <v>470</v>
      </c>
      <c r="B472" s="54">
        <f t="shared" si="105"/>
        <v>341</v>
      </c>
      <c r="C472" s="54" t="str">
        <f t="shared" ca="1" si="106"/>
        <v/>
      </c>
      <c r="D472" s="54">
        <f>VLOOKUP(F472&amp;G472,schermers!B:C,2,FALSE)</f>
        <v>112831</v>
      </c>
      <c r="E472" s="54">
        <f>VLOOKUP(P472&amp;Q472&amp;I472&amp;H472,wedstrijden!A:B,2,FALSE)</f>
        <v>189</v>
      </c>
      <c r="F472" s="41" t="s">
        <v>1314</v>
      </c>
      <c r="G472" s="41" t="s">
        <v>1972</v>
      </c>
      <c r="H472" s="41" t="s">
        <v>494</v>
      </c>
      <c r="I472" s="41" t="s">
        <v>934</v>
      </c>
      <c r="J472" s="63" t="s">
        <v>848</v>
      </c>
      <c r="K472" s="16">
        <v>43386</v>
      </c>
      <c r="L472" s="8">
        <v>43429</v>
      </c>
      <c r="O472" s="54">
        <f>VLOOKUP(D472&amp;R472,Ranglijst!D:E,2,FALSE)</f>
        <v>1850</v>
      </c>
      <c r="P472" s="1" t="str">
        <f>VLOOKUP($D472,schermers!$C:$O,5,FALSE)</f>
        <v>Dames</v>
      </c>
      <c r="Q472" s="1" t="str">
        <f>VLOOKUP($D472,schermers!$C:$O,6,FALSE)</f>
        <v>Floret</v>
      </c>
      <c r="R472" s="1" t="str">
        <f>VLOOKUP(P472,lookups!A:B,2,FALSE)&amp;VLOOKUP(aanmeldingen!Q472,lookups!D:E,2,FALSE)&amp;VLOOKUP(I472,lookups!G:H,2,FALSE)</f>
        <v>DFC</v>
      </c>
      <c r="S472" s="1" t="str">
        <f>VLOOKUP(E472,wedstrijden!B:G,6,FALSE)</f>
        <v>GER</v>
      </c>
      <c r="T472" s="1" t="str">
        <f>VLOOKUP($D472,schermers!$C:$O,8,FALSE)</f>
        <v>AMS</v>
      </c>
      <c r="U472" s="1" t="str">
        <f>IFERROR(VLOOKUP($D472,schermers!$C:$O,13,FALSE),"-")</f>
        <v>FIE03112003001</v>
      </c>
      <c r="V472" s="15">
        <f>IFERROR(VLOOKUP(E472,wedstrijden!B:H,7,FALSE),0)</f>
        <v>43449</v>
      </c>
      <c r="W472" s="15">
        <f>IFERROR(VLOOKUP(E472,wedstrijden!B:I,8,FALSE),0)</f>
        <v>43450</v>
      </c>
      <c r="X472" s="94">
        <f>IF(ISERROR(VLOOKUP(I472,lookups!G:I,3,FALSE)),0,IF(VLOOKUP(I472,lookups!G:I,3,FALSE)=0,0,VLOOKUP(I472,lookups!G:I,3,FALSE)))</f>
        <v>500</v>
      </c>
      <c r="Y472" s="54">
        <f t="shared" ca="1" si="107"/>
        <v>999999999</v>
      </c>
      <c r="Z472" s="54">
        <f t="shared" si="108"/>
        <v>189112831</v>
      </c>
      <c r="AA472" s="54">
        <f>IF(LEFT(J472,2)&lt;&gt;"ok","-",IF(M472&lt;&gt;"","-",VLOOKUP(P472&amp;Q472&amp;I472&amp;H472,wedstrijden!A:B,2,FALSE)))</f>
        <v>189</v>
      </c>
      <c r="AB472" s="54">
        <f t="shared" ca="1" si="109"/>
        <v>0</v>
      </c>
      <c r="AC472" s="54">
        <f t="shared" si="110"/>
        <v>1</v>
      </c>
      <c r="AD472" s="54">
        <f t="shared" si="111"/>
        <v>1</v>
      </c>
      <c r="AE472" s="54">
        <f t="shared" si="112"/>
        <v>0</v>
      </c>
      <c r="AF472" s="54">
        <f t="shared" si="113"/>
        <v>1</v>
      </c>
      <c r="AG472" s="54">
        <f t="shared" si="114"/>
        <v>0</v>
      </c>
      <c r="AH472" s="54">
        <f t="shared" si="115"/>
        <v>0</v>
      </c>
      <c r="AI472" s="54">
        <f t="shared" si="116"/>
        <v>0</v>
      </c>
      <c r="AJ472" s="54">
        <f t="shared" si="117"/>
        <v>0</v>
      </c>
      <c r="AK472" s="54">
        <f t="shared" ca="1" si="118"/>
        <v>0</v>
      </c>
      <c r="AL472" s="1" t="str">
        <f>VLOOKUP(D472,schermers!C:T,16,FALSE)</f>
        <v>XXX</v>
      </c>
    </row>
    <row r="473" spans="1:38" x14ac:dyDescent="0.2">
      <c r="A473" s="54">
        <f t="shared" si="119"/>
        <v>471</v>
      </c>
      <c r="B473" s="54" t="str">
        <f t="shared" si="105"/>
        <v/>
      </c>
      <c r="C473" s="54" t="str">
        <f t="shared" si="106"/>
        <v/>
      </c>
      <c r="D473" s="54">
        <f>VLOOKUP(F473&amp;G473,schermers!B:C,2,FALSE)</f>
        <v>112016</v>
      </c>
      <c r="E473" s="54">
        <f>VLOOKUP(P473&amp;Q473&amp;I473&amp;H473,wedstrijden!A:B,2,FALSE)</f>
        <v>173</v>
      </c>
      <c r="F473" s="41" t="s">
        <v>918</v>
      </c>
      <c r="G473" s="41" t="s">
        <v>837</v>
      </c>
      <c r="H473" s="41" t="s">
        <v>2568</v>
      </c>
      <c r="I473" s="41" t="s">
        <v>936</v>
      </c>
      <c r="J473" s="63" t="s">
        <v>848</v>
      </c>
      <c r="K473" s="16">
        <v>43388</v>
      </c>
      <c r="L473" s="8">
        <v>43408</v>
      </c>
      <c r="M473" s="53">
        <v>43440</v>
      </c>
      <c r="N473" s="8">
        <v>43440</v>
      </c>
      <c r="O473" s="54">
        <f>VLOOKUP(D473&amp;R473,Ranglijst!D:E,2,FALSE)</f>
        <v>1538</v>
      </c>
      <c r="P473" s="1" t="str">
        <f>VLOOKUP($D473,schermers!$C:$O,5,FALSE)</f>
        <v>Heren</v>
      </c>
      <c r="Q473" s="1" t="str">
        <f>VLOOKUP($D473,schermers!$C:$O,6,FALSE)</f>
        <v>Floret</v>
      </c>
      <c r="R473" s="1" t="str">
        <f>VLOOKUP(P473,lookups!A:B,2,FALSE)&amp;VLOOKUP(aanmeldingen!Q473,lookups!D:E,2,FALSE)&amp;VLOOKUP(I473,lookups!G:H,2,FALSE)</f>
        <v>HFS</v>
      </c>
      <c r="S473" s="1" t="str">
        <f>VLOOKUP(E473,wedstrijden!B:G,6,FALSE)</f>
        <v>GER</v>
      </c>
      <c r="T473" s="1" t="str">
        <f>VLOOKUP($D473,schermers!$C:$O,8,FALSE)</f>
        <v>HS</v>
      </c>
      <c r="U473" s="1" t="str">
        <f>IFERROR(VLOOKUP($D473,schermers!$C:$O,13,FALSE),"-")</f>
        <v>FIE15011998001</v>
      </c>
      <c r="V473" s="15">
        <f>IFERROR(VLOOKUP(E473,wedstrijden!B:H,7,FALSE),0)</f>
        <v>43442</v>
      </c>
      <c r="W473" s="15">
        <f>IFERROR(VLOOKUP(E473,wedstrijden!B:I,8,FALSE),0)</f>
        <v>43443</v>
      </c>
      <c r="X473" s="94">
        <f>IF(ISERROR(VLOOKUP(I473,lookups!G:I,3,FALSE)),0,IF(VLOOKUP(I473,lookups!G:I,3,FALSE)=0,0,VLOOKUP(I473,lookups!G:I,3,FALSE)))</f>
        <v>0</v>
      </c>
      <c r="Y473" s="54">
        <f t="shared" si="107"/>
        <v>999999999</v>
      </c>
      <c r="Z473" s="54">
        <f t="shared" si="108"/>
        <v>999999999</v>
      </c>
      <c r="AA473" s="54" t="str">
        <f>IF(LEFT(J473,2)&lt;&gt;"ok","-",IF(M473&lt;&gt;"","-",VLOOKUP(P473&amp;Q473&amp;I473&amp;H473,wedstrijden!A:B,2,FALSE)))</f>
        <v>-</v>
      </c>
      <c r="AB473" s="54">
        <f t="shared" si="109"/>
        <v>0</v>
      </c>
      <c r="AC473" s="54">
        <f t="shared" si="110"/>
        <v>1</v>
      </c>
      <c r="AD473" s="54">
        <f t="shared" si="111"/>
        <v>1</v>
      </c>
      <c r="AE473" s="54">
        <f t="shared" si="112"/>
        <v>1</v>
      </c>
      <c r="AF473" s="54">
        <f t="shared" si="113"/>
        <v>0</v>
      </c>
      <c r="AG473" s="54">
        <f t="shared" si="114"/>
        <v>1</v>
      </c>
      <c r="AH473" s="54">
        <f t="shared" si="115"/>
        <v>1</v>
      </c>
      <c r="AI473" s="54">
        <f t="shared" si="116"/>
        <v>1</v>
      </c>
      <c r="AJ473" s="54">
        <f t="shared" si="117"/>
        <v>1</v>
      </c>
      <c r="AK473" s="54">
        <f t="shared" ca="1" si="118"/>
        <v>1</v>
      </c>
      <c r="AL473" s="1" t="str">
        <f>VLOOKUP(D473,schermers!C:T,16,FALSE)</f>
        <v>XXX</v>
      </c>
    </row>
    <row r="474" spans="1:38" x14ac:dyDescent="0.2">
      <c r="A474" s="54">
        <f t="shared" si="119"/>
        <v>472</v>
      </c>
      <c r="B474" s="54">
        <f t="shared" si="105"/>
        <v>294</v>
      </c>
      <c r="C474" s="54" t="str">
        <f t="shared" ca="1" si="106"/>
        <v/>
      </c>
      <c r="D474" s="54">
        <f>VLOOKUP(F474&amp;G474,schermers!B:C,2,FALSE)</f>
        <v>109895</v>
      </c>
      <c r="E474" s="54">
        <f>VLOOKUP(P474&amp;Q474&amp;I474&amp;H474,wedstrijden!A:B,2,FALSE)</f>
        <v>173</v>
      </c>
      <c r="F474" s="41" t="s">
        <v>692</v>
      </c>
      <c r="G474" s="41" t="s">
        <v>798</v>
      </c>
      <c r="H474" s="41" t="s">
        <v>2568</v>
      </c>
      <c r="I474" s="41" t="s">
        <v>936</v>
      </c>
      <c r="J474" s="63" t="s">
        <v>848</v>
      </c>
      <c r="K474" s="16">
        <v>43386</v>
      </c>
      <c r="L474" s="8">
        <v>43408</v>
      </c>
      <c r="O474" s="54">
        <f>VLOOKUP(D474&amp;R474,Ranglijst!D:E,2,FALSE)</f>
        <v>1912</v>
      </c>
      <c r="P474" s="1" t="str">
        <f>VLOOKUP($D474,schermers!$C:$O,5,FALSE)</f>
        <v>Heren</v>
      </c>
      <c r="Q474" s="1" t="str">
        <f>VLOOKUP($D474,schermers!$C:$O,6,FALSE)</f>
        <v>Floret</v>
      </c>
      <c r="R474" s="1" t="str">
        <f>VLOOKUP(P474,lookups!A:B,2,FALSE)&amp;VLOOKUP(aanmeldingen!Q474,lookups!D:E,2,FALSE)&amp;VLOOKUP(I474,lookups!G:H,2,FALSE)</f>
        <v>HFS</v>
      </c>
      <c r="S474" s="1" t="str">
        <f>VLOOKUP(E474,wedstrijden!B:G,6,FALSE)</f>
        <v>GER</v>
      </c>
      <c r="T474" s="1" t="str">
        <f>VLOOKUP($D474,schermers!$C:$O,8,FALSE)</f>
        <v>NRD</v>
      </c>
      <c r="U474" s="1" t="str">
        <f>IFERROR(VLOOKUP($D474,schermers!$C:$O,13,FALSE),"-")</f>
        <v>FIE06031999002</v>
      </c>
      <c r="V474" s="15">
        <f>IFERROR(VLOOKUP(E474,wedstrijden!B:H,7,FALSE),0)</f>
        <v>43442</v>
      </c>
      <c r="W474" s="15">
        <f>IFERROR(VLOOKUP(E474,wedstrijden!B:I,8,FALSE),0)</f>
        <v>43443</v>
      </c>
      <c r="X474" s="94">
        <f>IF(ISERROR(VLOOKUP(I474,lookups!G:I,3,FALSE)),0,IF(VLOOKUP(I474,lookups!G:I,3,FALSE)=0,0,VLOOKUP(I474,lookups!G:I,3,FALSE)))</f>
        <v>0</v>
      </c>
      <c r="Y474" s="54">
        <f t="shared" ca="1" si="107"/>
        <v>999999999</v>
      </c>
      <c r="Z474" s="54">
        <f t="shared" si="108"/>
        <v>173109895</v>
      </c>
      <c r="AA474" s="54">
        <f>IF(LEFT(J474,2)&lt;&gt;"ok","-",IF(M474&lt;&gt;"","-",VLOOKUP(P474&amp;Q474&amp;I474&amp;H474,wedstrijden!A:B,2,FALSE)))</f>
        <v>173</v>
      </c>
      <c r="AB474" s="54">
        <f t="shared" ca="1" si="109"/>
        <v>0</v>
      </c>
      <c r="AC474" s="54">
        <f t="shared" si="110"/>
        <v>1</v>
      </c>
      <c r="AD474" s="54">
        <f t="shared" si="111"/>
        <v>1</v>
      </c>
      <c r="AE474" s="54">
        <f t="shared" si="112"/>
        <v>0</v>
      </c>
      <c r="AF474" s="54">
        <f t="shared" si="113"/>
        <v>1</v>
      </c>
      <c r="AG474" s="54">
        <f t="shared" si="114"/>
        <v>1</v>
      </c>
      <c r="AH474" s="54">
        <f t="shared" si="115"/>
        <v>1</v>
      </c>
      <c r="AI474" s="54">
        <f t="shared" si="116"/>
        <v>1</v>
      </c>
      <c r="AJ474" s="54">
        <f t="shared" si="117"/>
        <v>1</v>
      </c>
      <c r="AK474" s="54">
        <f t="shared" ca="1" si="118"/>
        <v>1</v>
      </c>
      <c r="AL474" s="1" t="str">
        <f>VLOOKUP(D474,schermers!C:T,16,FALSE)</f>
        <v>XXX</v>
      </c>
    </row>
    <row r="475" spans="1:38" x14ac:dyDescent="0.2">
      <c r="A475" s="54">
        <f t="shared" si="119"/>
        <v>473</v>
      </c>
      <c r="B475" s="54">
        <f t="shared" si="105"/>
        <v>292</v>
      </c>
      <c r="C475" s="54" t="str">
        <f t="shared" ca="1" si="106"/>
        <v/>
      </c>
      <c r="D475" s="54">
        <f>VLOOKUP(F475&amp;G475,schermers!B:C,2,FALSE)</f>
        <v>108725</v>
      </c>
      <c r="E475" s="54">
        <f>VLOOKUP(P475&amp;Q475&amp;I475&amp;H475,wedstrijden!A:B,2,FALSE)</f>
        <v>173</v>
      </c>
      <c r="F475" s="41" t="s">
        <v>982</v>
      </c>
      <c r="G475" s="41" t="s">
        <v>432</v>
      </c>
      <c r="H475" s="41" t="s">
        <v>2568</v>
      </c>
      <c r="I475" s="41" t="s">
        <v>936</v>
      </c>
      <c r="J475" s="63" t="s">
        <v>848</v>
      </c>
      <c r="K475" s="16">
        <v>43386</v>
      </c>
      <c r="L475" s="8">
        <v>43408</v>
      </c>
      <c r="O475" s="54">
        <f>VLOOKUP(D475&amp;R475,Ranglijst!D:E,2,FALSE)</f>
        <v>1587</v>
      </c>
      <c r="P475" s="1" t="str">
        <f>VLOOKUP($D475,schermers!$C:$O,5,FALSE)</f>
        <v>Heren</v>
      </c>
      <c r="Q475" s="1" t="str">
        <f>VLOOKUP($D475,schermers!$C:$O,6,FALSE)</f>
        <v>Floret</v>
      </c>
      <c r="R475" s="1" t="str">
        <f>VLOOKUP(P475,lookups!A:B,2,FALSE)&amp;VLOOKUP(aanmeldingen!Q475,lookups!D:E,2,FALSE)&amp;VLOOKUP(I475,lookups!G:H,2,FALSE)</f>
        <v>HFS</v>
      </c>
      <c r="S475" s="1" t="str">
        <f>VLOOKUP(E475,wedstrijden!B:G,6,FALSE)</f>
        <v>GER</v>
      </c>
      <c r="T475" s="1" t="str">
        <f>VLOOKUP($D475,schermers!$C:$O,8,FALSE)</f>
        <v>NRD</v>
      </c>
      <c r="U475" s="1" t="str">
        <f>IFERROR(VLOOKUP($D475,schermers!$C:$O,13,FALSE),"-")</f>
        <v>FIE09101995000</v>
      </c>
      <c r="V475" s="15">
        <f>IFERROR(VLOOKUP(E475,wedstrijden!B:H,7,FALSE),0)</f>
        <v>43442</v>
      </c>
      <c r="W475" s="15">
        <f>IFERROR(VLOOKUP(E475,wedstrijden!B:I,8,FALSE),0)</f>
        <v>43443</v>
      </c>
      <c r="X475" s="94">
        <f>IF(ISERROR(VLOOKUP(I475,lookups!G:I,3,FALSE)),0,IF(VLOOKUP(I475,lookups!G:I,3,FALSE)=0,0,VLOOKUP(I475,lookups!G:I,3,FALSE)))</f>
        <v>0</v>
      </c>
      <c r="Y475" s="54">
        <f t="shared" ca="1" si="107"/>
        <v>999999999</v>
      </c>
      <c r="Z475" s="54">
        <f t="shared" si="108"/>
        <v>173108725</v>
      </c>
      <c r="AA475" s="54">
        <f>IF(LEFT(J475,2)&lt;&gt;"ok","-",IF(M475&lt;&gt;"","-",VLOOKUP(P475&amp;Q475&amp;I475&amp;H475,wedstrijden!A:B,2,FALSE)))</f>
        <v>173</v>
      </c>
      <c r="AB475" s="54">
        <f t="shared" ca="1" si="109"/>
        <v>0</v>
      </c>
      <c r="AC475" s="54">
        <f t="shared" si="110"/>
        <v>1</v>
      </c>
      <c r="AD475" s="54">
        <f t="shared" si="111"/>
        <v>1</v>
      </c>
      <c r="AE475" s="54">
        <f t="shared" si="112"/>
        <v>0</v>
      </c>
      <c r="AF475" s="54">
        <f t="shared" si="113"/>
        <v>1</v>
      </c>
      <c r="AG475" s="54">
        <f t="shared" si="114"/>
        <v>1</v>
      </c>
      <c r="AH475" s="54">
        <f t="shared" si="115"/>
        <v>1</v>
      </c>
      <c r="AI475" s="54">
        <f t="shared" si="116"/>
        <v>1</v>
      </c>
      <c r="AJ475" s="54">
        <f t="shared" si="117"/>
        <v>1</v>
      </c>
      <c r="AK475" s="54">
        <f t="shared" ca="1" si="118"/>
        <v>1</v>
      </c>
      <c r="AL475" s="1" t="str">
        <f>VLOOKUP(D475,schermers!C:T,16,FALSE)</f>
        <v>XXX</v>
      </c>
    </row>
    <row r="476" spans="1:38" x14ac:dyDescent="0.2">
      <c r="A476" s="54">
        <f t="shared" si="119"/>
        <v>474</v>
      </c>
      <c r="B476" s="54">
        <f t="shared" si="105"/>
        <v>307</v>
      </c>
      <c r="C476" s="54" t="str">
        <f t="shared" ca="1" si="106"/>
        <v/>
      </c>
      <c r="D476" s="54">
        <f>VLOOKUP(F476&amp;G476,schermers!B:C,2,FALSE)</f>
        <v>112311</v>
      </c>
      <c r="E476" s="54">
        <f>VLOOKUP(P476&amp;Q476&amp;I476&amp;H476,wedstrijden!A:B,2,FALSE)</f>
        <v>175</v>
      </c>
      <c r="F476" s="41" t="s">
        <v>969</v>
      </c>
      <c r="G476" s="41" t="s">
        <v>970</v>
      </c>
      <c r="H476" s="41" t="s">
        <v>670</v>
      </c>
      <c r="I476" s="41" t="s">
        <v>480</v>
      </c>
      <c r="J476" s="63" t="s">
        <v>848</v>
      </c>
      <c r="K476" s="16">
        <v>43390</v>
      </c>
      <c r="L476" s="8">
        <v>43408</v>
      </c>
      <c r="O476" s="54">
        <f>VLOOKUP(D476&amp;R476,Ranglijst!D:E,2,FALSE)</f>
        <v>1938</v>
      </c>
      <c r="P476" s="1" t="str">
        <f>VLOOKUP($D476,schermers!$C:$O,5,FALSE)</f>
        <v>Heren</v>
      </c>
      <c r="Q476" s="1" t="str">
        <f>VLOOKUP($D476,schermers!$C:$O,6,FALSE)</f>
        <v>Sabel</v>
      </c>
      <c r="R476" s="1" t="str">
        <f>VLOOKUP(P476,lookups!A:B,2,FALSE)&amp;VLOOKUP(aanmeldingen!Q476,lookups!D:E,2,FALSE)&amp;VLOOKUP(I476,lookups!G:H,2,FALSE)</f>
        <v>HSJ</v>
      </c>
      <c r="S476" s="1" t="str">
        <f>VLOOKUP(E476,wedstrijden!B:G,6,FALSE)</f>
        <v>POL</v>
      </c>
      <c r="T476" s="1" t="str">
        <f>VLOOKUP($D476,schermers!$C:$O,8,FALSE)</f>
        <v>SUR</v>
      </c>
      <c r="U476" s="1" t="str">
        <f>IFERROR(VLOOKUP($D476,schermers!$C:$O,13,FALSE),"-")</f>
        <v>FIE28062000000</v>
      </c>
      <c r="V476" s="15">
        <f>IFERROR(VLOOKUP(E476,wedstrijden!B:H,7,FALSE),0)</f>
        <v>43442</v>
      </c>
      <c r="W476" s="15">
        <f>IFERROR(VLOOKUP(E476,wedstrijden!B:I,8,FALSE),0)</f>
        <v>43443</v>
      </c>
      <c r="X476" s="94">
        <f>IF(ISERROR(VLOOKUP(I476,lookups!G:I,3,FALSE)),0,IF(VLOOKUP(I476,lookups!G:I,3,FALSE)=0,0,VLOOKUP(I476,lookups!G:I,3,FALSE)))</f>
        <v>800</v>
      </c>
      <c r="Y476" s="54">
        <f t="shared" ca="1" si="107"/>
        <v>999999999</v>
      </c>
      <c r="Z476" s="54">
        <f t="shared" si="108"/>
        <v>175112311</v>
      </c>
      <c r="AA476" s="54">
        <f>IF(LEFT(J476,2)&lt;&gt;"ok","-",IF(M476&lt;&gt;"","-",VLOOKUP(P476&amp;Q476&amp;I476&amp;H476,wedstrijden!A:B,2,FALSE)))</f>
        <v>175</v>
      </c>
      <c r="AB476" s="54">
        <f t="shared" ca="1" si="109"/>
        <v>0</v>
      </c>
      <c r="AC476" s="54">
        <f t="shared" si="110"/>
        <v>1</v>
      </c>
      <c r="AD476" s="54">
        <f t="shared" si="111"/>
        <v>1</v>
      </c>
      <c r="AE476" s="54">
        <f t="shared" si="112"/>
        <v>0</v>
      </c>
      <c r="AF476" s="54">
        <f t="shared" si="113"/>
        <v>1</v>
      </c>
      <c r="AG476" s="54">
        <f t="shared" si="114"/>
        <v>1</v>
      </c>
      <c r="AH476" s="54">
        <f t="shared" si="115"/>
        <v>1</v>
      </c>
      <c r="AI476" s="54">
        <f t="shared" si="116"/>
        <v>1</v>
      </c>
      <c r="AJ476" s="54">
        <f t="shared" si="117"/>
        <v>1</v>
      </c>
      <c r="AK476" s="54">
        <f t="shared" ca="1" si="118"/>
        <v>1</v>
      </c>
      <c r="AL476" s="1" t="str">
        <f>VLOOKUP(D476,schermers!C:T,16,FALSE)</f>
        <v>XXX</v>
      </c>
    </row>
    <row r="477" spans="1:38" x14ac:dyDescent="0.2">
      <c r="A477" s="54">
        <f t="shared" si="119"/>
        <v>475</v>
      </c>
      <c r="B477" s="54">
        <f t="shared" si="105"/>
        <v>306</v>
      </c>
      <c r="C477" s="54" t="str">
        <f t="shared" ca="1" si="106"/>
        <v/>
      </c>
      <c r="D477" s="54">
        <f>VLOOKUP(F477&amp;G477,schermers!B:C,2,FALSE)</f>
        <v>111035</v>
      </c>
      <c r="E477" s="54">
        <f>VLOOKUP(P477&amp;Q477&amp;I477&amp;H477,wedstrijden!A:B,2,FALSE)</f>
        <v>175</v>
      </c>
      <c r="F477" s="41" t="s">
        <v>971</v>
      </c>
      <c r="G477" s="41" t="s">
        <v>972</v>
      </c>
      <c r="H477" s="41" t="s">
        <v>670</v>
      </c>
      <c r="I477" s="41" t="s">
        <v>480</v>
      </c>
      <c r="J477" s="63" t="s">
        <v>848</v>
      </c>
      <c r="K477" s="16">
        <v>43390</v>
      </c>
      <c r="L477" s="8">
        <v>43408</v>
      </c>
      <c r="O477" s="54">
        <f>VLOOKUP(D477&amp;R477,Ranglijst!D:E,2,FALSE)</f>
        <v>1373</v>
      </c>
      <c r="P477" s="1" t="str">
        <f>VLOOKUP($D477,schermers!$C:$O,5,FALSE)</f>
        <v>Heren</v>
      </c>
      <c r="Q477" s="1" t="str">
        <f>VLOOKUP($D477,schermers!$C:$O,6,FALSE)</f>
        <v>Sabel</v>
      </c>
      <c r="R477" s="1" t="str">
        <f>VLOOKUP(P477,lookups!A:B,2,FALSE)&amp;VLOOKUP(aanmeldingen!Q477,lookups!D:E,2,FALSE)&amp;VLOOKUP(I477,lookups!G:H,2,FALSE)</f>
        <v>HSJ</v>
      </c>
      <c r="S477" s="1" t="str">
        <f>VLOOKUP(E477,wedstrijden!B:G,6,FALSE)</f>
        <v>POL</v>
      </c>
      <c r="T477" s="1" t="str">
        <f>VLOOKUP($D477,schermers!$C:$O,8,FALSE)</f>
        <v>SUR</v>
      </c>
      <c r="U477" s="1" t="str">
        <f>IFERROR(VLOOKUP($D477,schermers!$C:$O,13,FALSE),"-")</f>
        <v>FIE05042000000</v>
      </c>
      <c r="V477" s="15">
        <f>IFERROR(VLOOKUP(E477,wedstrijden!B:H,7,FALSE),0)</f>
        <v>43442</v>
      </c>
      <c r="W477" s="15">
        <f>IFERROR(VLOOKUP(E477,wedstrijden!B:I,8,FALSE),0)</f>
        <v>43443</v>
      </c>
      <c r="X477" s="94">
        <f>IF(ISERROR(VLOOKUP(I477,lookups!G:I,3,FALSE)),0,IF(VLOOKUP(I477,lookups!G:I,3,FALSE)=0,0,VLOOKUP(I477,lookups!G:I,3,FALSE)))</f>
        <v>800</v>
      </c>
      <c r="Y477" s="54">
        <f t="shared" ca="1" si="107"/>
        <v>999999999</v>
      </c>
      <c r="Z477" s="54">
        <f t="shared" si="108"/>
        <v>175111035</v>
      </c>
      <c r="AA477" s="54">
        <f>IF(LEFT(J477,2)&lt;&gt;"ok","-",IF(M477&lt;&gt;"","-",VLOOKUP(P477&amp;Q477&amp;I477&amp;H477,wedstrijden!A:B,2,FALSE)))</f>
        <v>175</v>
      </c>
      <c r="AB477" s="54">
        <f t="shared" ca="1" si="109"/>
        <v>0</v>
      </c>
      <c r="AC477" s="54">
        <f t="shared" si="110"/>
        <v>1</v>
      </c>
      <c r="AD477" s="54">
        <f t="shared" si="111"/>
        <v>1</v>
      </c>
      <c r="AE477" s="54">
        <f t="shared" si="112"/>
        <v>0</v>
      </c>
      <c r="AF477" s="54">
        <f t="shared" si="113"/>
        <v>1</v>
      </c>
      <c r="AG477" s="54">
        <f t="shared" si="114"/>
        <v>1</v>
      </c>
      <c r="AH477" s="54">
        <f t="shared" si="115"/>
        <v>1</v>
      </c>
      <c r="AI477" s="54">
        <f t="shared" si="116"/>
        <v>1</v>
      </c>
      <c r="AJ477" s="54">
        <f t="shared" si="117"/>
        <v>1</v>
      </c>
      <c r="AK477" s="54">
        <f t="shared" ca="1" si="118"/>
        <v>1</v>
      </c>
      <c r="AL477" s="1" t="str">
        <f>VLOOKUP(D477,schermers!C:T,16,FALSE)</f>
        <v>XXX</v>
      </c>
    </row>
    <row r="478" spans="1:38" x14ac:dyDescent="0.2">
      <c r="A478" s="54">
        <f t="shared" si="119"/>
        <v>476</v>
      </c>
      <c r="B478" s="54" t="str">
        <f t="shared" si="105"/>
        <v/>
      </c>
      <c r="C478" s="54" t="str">
        <f t="shared" si="106"/>
        <v/>
      </c>
      <c r="D478" s="54">
        <f>VLOOKUP(F478&amp;G478,schermers!B:C,2,FALSE)</f>
        <v>115200</v>
      </c>
      <c r="E478" s="54">
        <f>VLOOKUP(P478&amp;Q478&amp;I478&amp;H478,wedstrijden!A:B,2,FALSE)</f>
        <v>128</v>
      </c>
      <c r="F478" s="41" t="s">
        <v>1075</v>
      </c>
      <c r="G478" s="41" t="s">
        <v>219</v>
      </c>
      <c r="H478" s="41" t="s">
        <v>2590</v>
      </c>
      <c r="I478" s="41" t="s">
        <v>915</v>
      </c>
      <c r="J478" s="63" t="s">
        <v>2822</v>
      </c>
      <c r="K478" s="16">
        <v>43394</v>
      </c>
      <c r="O478" s="54">
        <f>VLOOKUP(D478&amp;R478,Ranglijst!D:E,2,FALSE)</f>
        <v>1366</v>
      </c>
      <c r="P478" s="1" t="str">
        <f>VLOOKUP($D478,schermers!$C:$O,5,FALSE)</f>
        <v>Heren</v>
      </c>
      <c r="Q478" s="1" t="str">
        <f>VLOOKUP($D478,schermers!$C:$O,6,FALSE)</f>
        <v>Sabel</v>
      </c>
      <c r="R478" s="1" t="str">
        <f>VLOOKUP(P478,lookups!A:B,2,FALSE)&amp;VLOOKUP(aanmeldingen!Q478,lookups!D:E,2,FALSE)&amp;VLOOKUP(I478,lookups!G:H,2,FALSE)</f>
        <v>HSC</v>
      </c>
      <c r="S478" s="1" t="str">
        <f>VLOOKUP(E478,wedstrijden!B:G,6,FALSE)</f>
        <v>BUL</v>
      </c>
      <c r="T478" s="1" t="str">
        <f>VLOOKUP($D478,schermers!$C:$O,8,FALSE)</f>
        <v>BG</v>
      </c>
      <c r="U478" s="1" t="str">
        <f>IFERROR(VLOOKUP($D478,schermers!$C:$O,13,FALSE),"-")</f>
        <v>-</v>
      </c>
      <c r="V478" s="15">
        <f>IFERROR(VLOOKUP(E478,wedstrijden!B:H,7,FALSE),0)</f>
        <v>43421</v>
      </c>
      <c r="W478" s="15">
        <f>IFERROR(VLOOKUP(E478,wedstrijden!B:I,8,FALSE),0)</f>
        <v>43422</v>
      </c>
      <c r="X478" s="94">
        <f>IF(ISERROR(VLOOKUP(I478,lookups!G:I,3,FALSE)),0,IF(VLOOKUP(I478,lookups!G:I,3,FALSE)=0,0,VLOOKUP(I478,lookups!G:I,3,FALSE)))</f>
        <v>500</v>
      </c>
      <c r="Y478" s="54">
        <f t="shared" si="107"/>
        <v>999999999</v>
      </c>
      <c r="Z478" s="54">
        <f t="shared" si="108"/>
        <v>999999999</v>
      </c>
      <c r="AA478" s="54" t="str">
        <f>IF(LEFT(J478,2)&lt;&gt;"ok","-",IF(M478&lt;&gt;"","-",VLOOKUP(P478&amp;Q478&amp;I478&amp;H478,wedstrijden!A:B,2,FALSE)))</f>
        <v>-</v>
      </c>
      <c r="AB478" s="54">
        <f t="shared" si="109"/>
        <v>0</v>
      </c>
      <c r="AC478" s="54">
        <f t="shared" si="110"/>
        <v>1</v>
      </c>
      <c r="AD478" s="54">
        <f t="shared" si="111"/>
        <v>0</v>
      </c>
      <c r="AE478" s="54">
        <f t="shared" si="112"/>
        <v>0</v>
      </c>
      <c r="AF478" s="54">
        <f t="shared" si="113"/>
        <v>0</v>
      </c>
      <c r="AG478" s="54">
        <f t="shared" si="114"/>
        <v>0</v>
      </c>
      <c r="AH478" s="54">
        <f t="shared" si="115"/>
        <v>0</v>
      </c>
      <c r="AI478" s="54">
        <f t="shared" si="116"/>
        <v>0</v>
      </c>
      <c r="AJ478" s="54">
        <f t="shared" si="117"/>
        <v>0</v>
      </c>
      <c r="AK478" s="54">
        <f t="shared" ca="1" si="118"/>
        <v>0</v>
      </c>
      <c r="AL478" s="1" t="str">
        <f>VLOOKUP(D478,schermers!C:T,16,FALSE)</f>
        <v>XXX</v>
      </c>
    </row>
    <row r="479" spans="1:38" x14ac:dyDescent="0.2">
      <c r="A479" s="54">
        <f t="shared" si="119"/>
        <v>477</v>
      </c>
      <c r="B479" s="54" t="str">
        <f t="shared" si="105"/>
        <v/>
      </c>
      <c r="C479" s="54" t="str">
        <f t="shared" si="106"/>
        <v/>
      </c>
      <c r="D479" s="54">
        <f>VLOOKUP(F479&amp;G479,schermers!B:C,2,FALSE)</f>
        <v>115818</v>
      </c>
      <c r="E479" s="54">
        <f>VLOOKUP(P479&amp;Q479&amp;I479&amp;H479,wedstrijden!A:B,2,FALSE)</f>
        <v>140</v>
      </c>
      <c r="F479" s="41" t="s">
        <v>2676</v>
      </c>
      <c r="G479" s="41" t="s">
        <v>2677</v>
      </c>
      <c r="H479" s="41" t="s">
        <v>499</v>
      </c>
      <c r="I479" s="41" t="s">
        <v>915</v>
      </c>
      <c r="J479" s="63" t="s">
        <v>848</v>
      </c>
      <c r="K479" s="16">
        <v>43394</v>
      </c>
      <c r="L479" s="8">
        <v>43397</v>
      </c>
      <c r="M479" s="8">
        <v>43427</v>
      </c>
      <c r="O479" s="54">
        <f>VLOOKUP(D479&amp;R479,Ranglijst!D:E,2,FALSE)</f>
        <v>1690</v>
      </c>
      <c r="P479" s="1" t="str">
        <f>VLOOKUP($D479,schermers!$C:$O,5,FALSE)</f>
        <v>Dames</v>
      </c>
      <c r="Q479" s="1" t="str">
        <f>VLOOKUP($D479,schermers!$C:$O,6,FALSE)</f>
        <v>Degen</v>
      </c>
      <c r="R479" s="1" t="str">
        <f>VLOOKUP(P479,lookups!A:B,2,FALSE)&amp;VLOOKUP(aanmeldingen!Q479,lookups!D:E,2,FALSE)&amp;VLOOKUP(I479,lookups!G:H,2,FALSE)</f>
        <v>DDC</v>
      </c>
      <c r="S479" s="1" t="str">
        <f>VLOOKUP(E479,wedstrijden!B:G,6,FALSE)</f>
        <v>GER</v>
      </c>
      <c r="T479" s="1" t="str">
        <f>VLOOKUP($D479,schermers!$C:$O,8,FALSE)</f>
        <v>NRD</v>
      </c>
      <c r="U479" s="1" t="str">
        <f>IFERROR(VLOOKUP($D479,schermers!$C:$O,13,FALSE),"-")</f>
        <v>-</v>
      </c>
      <c r="V479" s="15">
        <f>IFERROR(VLOOKUP(E479,wedstrijden!B:H,7,FALSE),0)</f>
        <v>43428</v>
      </c>
      <c r="W479" s="15">
        <f>IFERROR(VLOOKUP(E479,wedstrijden!B:I,8,FALSE),0)</f>
        <v>43429</v>
      </c>
      <c r="X479" s="94">
        <f>IF(ISERROR(VLOOKUP(I479,lookups!G:I,3,FALSE)),0,IF(VLOOKUP(I479,lookups!G:I,3,FALSE)=0,0,VLOOKUP(I479,lookups!G:I,3,FALSE)))</f>
        <v>500</v>
      </c>
      <c r="Y479" s="54">
        <f t="shared" si="107"/>
        <v>999999999</v>
      </c>
      <c r="Z479" s="54">
        <f t="shared" si="108"/>
        <v>999999999</v>
      </c>
      <c r="AA479" s="54" t="str">
        <f>IF(LEFT(J479,2)&lt;&gt;"ok","-",IF(M479&lt;&gt;"","-",VLOOKUP(P479&amp;Q479&amp;I479&amp;H479,wedstrijden!A:B,2,FALSE)))</f>
        <v>-</v>
      </c>
      <c r="AB479" s="54">
        <f t="shared" si="109"/>
        <v>0</v>
      </c>
      <c r="AC479" s="54">
        <f t="shared" si="110"/>
        <v>1</v>
      </c>
      <c r="AD479" s="54">
        <f t="shared" si="111"/>
        <v>1</v>
      </c>
      <c r="AE479" s="54">
        <f t="shared" si="112"/>
        <v>1</v>
      </c>
      <c r="AF479" s="54">
        <f t="shared" si="113"/>
        <v>1</v>
      </c>
      <c r="AG479" s="54">
        <f t="shared" si="114"/>
        <v>1</v>
      </c>
      <c r="AH479" s="54">
        <f t="shared" si="115"/>
        <v>1</v>
      </c>
      <c r="AI479" s="54">
        <f t="shared" si="116"/>
        <v>1</v>
      </c>
      <c r="AJ479" s="54">
        <f t="shared" si="117"/>
        <v>1</v>
      </c>
      <c r="AK479" s="54">
        <f t="shared" ca="1" si="118"/>
        <v>1</v>
      </c>
      <c r="AL479" s="1" t="str">
        <f>VLOOKUP(D479,schermers!C:T,16,FALSE)</f>
        <v>XXX</v>
      </c>
    </row>
    <row r="480" spans="1:38" x14ac:dyDescent="0.2">
      <c r="A480" s="54">
        <f t="shared" si="119"/>
        <v>478</v>
      </c>
      <c r="B480" s="54">
        <f t="shared" si="105"/>
        <v>218</v>
      </c>
      <c r="C480" s="54" t="str">
        <f t="shared" ca="1" si="106"/>
        <v/>
      </c>
      <c r="D480" s="54">
        <f>VLOOKUP(F480&amp;G480,schermers!B:C,2,FALSE)</f>
        <v>113849</v>
      </c>
      <c r="E480" s="54">
        <f>VLOOKUP(P480&amp;Q480&amp;I480&amp;H480,wedstrijden!A:B,2,FALSE)</f>
        <v>142</v>
      </c>
      <c r="F480" s="41" t="s">
        <v>1075</v>
      </c>
      <c r="G480" s="41" t="s">
        <v>1074</v>
      </c>
      <c r="H480" s="41" t="s">
        <v>497</v>
      </c>
      <c r="I480" s="41" t="s">
        <v>915</v>
      </c>
      <c r="J480" s="63" t="s">
        <v>848</v>
      </c>
      <c r="K480" s="16">
        <v>43395</v>
      </c>
      <c r="L480" s="8">
        <v>43397</v>
      </c>
      <c r="O480" s="54">
        <f>VLOOKUP(D480&amp;R480,Ranglijst!D:E,2,FALSE)</f>
        <v>1653</v>
      </c>
      <c r="P480" s="1" t="str">
        <f>VLOOKUP($D480,schermers!$C:$O,5,FALSE)</f>
        <v>Dames</v>
      </c>
      <c r="Q480" s="1" t="str">
        <f>VLOOKUP($D480,schermers!$C:$O,6,FALSE)</f>
        <v>Floret</v>
      </c>
      <c r="R480" s="1" t="str">
        <f>VLOOKUP(P480,lookups!A:B,2,FALSE)&amp;VLOOKUP(aanmeldingen!Q480,lookups!D:E,2,FALSE)&amp;VLOOKUP(I480,lookups!G:H,2,FALSE)</f>
        <v>DFC</v>
      </c>
      <c r="S480" s="1" t="str">
        <f>VLOOKUP(E480,wedstrijden!B:G,6,FALSE)</f>
        <v>AUT</v>
      </c>
      <c r="T480" s="1" t="str">
        <f>VLOOKUP($D480,schermers!$C:$O,8,FALSE)</f>
        <v>BG</v>
      </c>
      <c r="U480" s="1" t="str">
        <f>IFERROR(VLOOKUP($D480,schermers!$C:$O,13,FALSE),"-")</f>
        <v>-</v>
      </c>
      <c r="V480" s="15">
        <f>IFERROR(VLOOKUP(E480,wedstrijden!B:H,7,FALSE),0)</f>
        <v>43428</v>
      </c>
      <c r="W480" s="15">
        <f>IFERROR(VLOOKUP(E480,wedstrijden!B:I,8,FALSE),0)</f>
        <v>43429</v>
      </c>
      <c r="X480" s="94">
        <f>IF(ISERROR(VLOOKUP(I480,lookups!G:I,3,FALSE)),0,IF(VLOOKUP(I480,lookups!G:I,3,FALSE)=0,0,VLOOKUP(I480,lookups!G:I,3,FALSE)))</f>
        <v>500</v>
      </c>
      <c r="Y480" s="54">
        <f t="shared" ca="1" si="107"/>
        <v>999999999</v>
      </c>
      <c r="Z480" s="54">
        <f t="shared" si="108"/>
        <v>142113849</v>
      </c>
      <c r="AA480" s="54">
        <f>IF(LEFT(J480,2)&lt;&gt;"ok","-",IF(M480&lt;&gt;"","-",VLOOKUP(P480&amp;Q480&amp;I480&amp;H480,wedstrijden!A:B,2,FALSE)))</f>
        <v>142</v>
      </c>
      <c r="AB480" s="54">
        <f t="shared" ca="1" si="109"/>
        <v>0</v>
      </c>
      <c r="AC480" s="54">
        <f t="shared" si="110"/>
        <v>1</v>
      </c>
      <c r="AD480" s="54">
        <f t="shared" si="111"/>
        <v>1</v>
      </c>
      <c r="AE480" s="54">
        <f t="shared" si="112"/>
        <v>0</v>
      </c>
      <c r="AF480" s="54">
        <f t="shared" si="113"/>
        <v>1</v>
      </c>
      <c r="AG480" s="54">
        <f t="shared" si="114"/>
        <v>1</v>
      </c>
      <c r="AH480" s="54">
        <f t="shared" si="115"/>
        <v>1</v>
      </c>
      <c r="AI480" s="54">
        <f t="shared" si="116"/>
        <v>1</v>
      </c>
      <c r="AJ480" s="54">
        <f t="shared" si="117"/>
        <v>1</v>
      </c>
      <c r="AK480" s="54">
        <f t="shared" ca="1" si="118"/>
        <v>1</v>
      </c>
      <c r="AL480" s="1" t="str">
        <f>VLOOKUP(D480,schermers!C:T,16,FALSE)</f>
        <v>XXX</v>
      </c>
    </row>
    <row r="481" spans="1:38" x14ac:dyDescent="0.2">
      <c r="A481" s="54">
        <f t="shared" si="119"/>
        <v>479</v>
      </c>
      <c r="B481" s="54">
        <f t="shared" si="105"/>
        <v>222</v>
      </c>
      <c r="C481" s="54" t="str">
        <f t="shared" ca="1" si="106"/>
        <v/>
      </c>
      <c r="D481" s="54">
        <f>VLOOKUP(F481&amp;G481,schermers!B:C,2,FALSE)</f>
        <v>113849</v>
      </c>
      <c r="E481" s="54">
        <f>VLOOKUP(P481&amp;Q481&amp;I481&amp;H481,wedstrijden!A:B,2,FALSE)</f>
        <v>143</v>
      </c>
      <c r="F481" s="41" t="s">
        <v>1075</v>
      </c>
      <c r="G481" s="41" t="s">
        <v>1074</v>
      </c>
      <c r="H481" s="41" t="s">
        <v>497</v>
      </c>
      <c r="I481" s="41" t="s">
        <v>934</v>
      </c>
      <c r="J481" s="63" t="s">
        <v>848</v>
      </c>
      <c r="K481" s="16">
        <v>43395</v>
      </c>
      <c r="L481" s="8">
        <v>43408</v>
      </c>
      <c r="O481" s="54">
        <f>VLOOKUP(D481&amp;R481,Ranglijst!D:E,2,FALSE)</f>
        <v>1653</v>
      </c>
      <c r="P481" s="1" t="str">
        <f>VLOOKUP($D481,schermers!$C:$O,5,FALSE)</f>
        <v>Dames</v>
      </c>
      <c r="Q481" s="1" t="str">
        <f>VLOOKUP($D481,schermers!$C:$O,6,FALSE)</f>
        <v>Floret</v>
      </c>
      <c r="R481" s="1" t="str">
        <f>VLOOKUP(P481,lookups!A:B,2,FALSE)&amp;VLOOKUP(aanmeldingen!Q481,lookups!D:E,2,FALSE)&amp;VLOOKUP(I481,lookups!G:H,2,FALSE)</f>
        <v>DFC</v>
      </c>
      <c r="S481" s="1" t="str">
        <f>VLOOKUP(E481,wedstrijden!B:G,6,FALSE)</f>
        <v>AUT</v>
      </c>
      <c r="T481" s="1" t="str">
        <f>VLOOKUP($D481,schermers!$C:$O,8,FALSE)</f>
        <v>BG</v>
      </c>
      <c r="U481" s="1" t="str">
        <f>IFERROR(VLOOKUP($D481,schermers!$C:$O,13,FALSE),"-")</f>
        <v>-</v>
      </c>
      <c r="V481" s="15">
        <f>IFERROR(VLOOKUP(E481,wedstrijden!B:H,7,FALSE),0)</f>
        <v>43428</v>
      </c>
      <c r="W481" s="15">
        <f>IFERROR(VLOOKUP(E481,wedstrijden!B:I,8,FALSE),0)</f>
        <v>43429</v>
      </c>
      <c r="X481" s="94">
        <f>IF(ISERROR(VLOOKUP(I481,lookups!G:I,3,FALSE)),0,IF(VLOOKUP(I481,lookups!G:I,3,FALSE)=0,0,VLOOKUP(I481,lookups!G:I,3,FALSE)))</f>
        <v>500</v>
      </c>
      <c r="Y481" s="54">
        <f t="shared" ca="1" si="107"/>
        <v>999999999</v>
      </c>
      <c r="Z481" s="54">
        <f t="shared" si="108"/>
        <v>143113849</v>
      </c>
      <c r="AA481" s="54">
        <f>IF(LEFT(J481,2)&lt;&gt;"ok","-",IF(M481&lt;&gt;"","-",VLOOKUP(P481&amp;Q481&amp;I481&amp;H481,wedstrijden!A:B,2,FALSE)))</f>
        <v>143</v>
      </c>
      <c r="AB481" s="54">
        <f t="shared" ca="1" si="109"/>
        <v>0</v>
      </c>
      <c r="AC481" s="54">
        <f t="shared" si="110"/>
        <v>1</v>
      </c>
      <c r="AD481" s="54">
        <f t="shared" si="111"/>
        <v>1</v>
      </c>
      <c r="AE481" s="54">
        <f t="shared" si="112"/>
        <v>0</v>
      </c>
      <c r="AF481" s="54">
        <f t="shared" si="113"/>
        <v>1</v>
      </c>
      <c r="AG481" s="54">
        <f t="shared" si="114"/>
        <v>0</v>
      </c>
      <c r="AH481" s="54">
        <f t="shared" si="115"/>
        <v>0</v>
      </c>
      <c r="AI481" s="54">
        <f t="shared" si="116"/>
        <v>0</v>
      </c>
      <c r="AJ481" s="54">
        <f t="shared" si="117"/>
        <v>0</v>
      </c>
      <c r="AK481" s="54">
        <f t="shared" ca="1" si="118"/>
        <v>0</v>
      </c>
      <c r="AL481" s="1" t="str">
        <f>VLOOKUP(D481,schermers!C:T,16,FALSE)</f>
        <v>XXX</v>
      </c>
    </row>
    <row r="482" spans="1:38" x14ac:dyDescent="0.2">
      <c r="A482" s="54">
        <f t="shared" si="119"/>
        <v>480</v>
      </c>
      <c r="B482" s="54">
        <f t="shared" si="105"/>
        <v>248</v>
      </c>
      <c r="C482" s="54" t="str">
        <f t="shared" ca="1" si="106"/>
        <v/>
      </c>
      <c r="D482" s="54">
        <f>VLOOKUP(F482&amp;G482,schermers!B:C,2,FALSE)</f>
        <v>113849</v>
      </c>
      <c r="E482" s="54">
        <f>VLOOKUP(P482&amp;Q482&amp;I482&amp;H482,wedstrijden!A:B,2,FALSE)</f>
        <v>154</v>
      </c>
      <c r="F482" s="41" t="s">
        <v>1075</v>
      </c>
      <c r="G482" s="41" t="s">
        <v>1074</v>
      </c>
      <c r="H482" s="41" t="s">
        <v>500</v>
      </c>
      <c r="I482" s="41" t="s">
        <v>915</v>
      </c>
      <c r="J482" s="63" t="s">
        <v>848</v>
      </c>
      <c r="K482" s="16">
        <v>43395</v>
      </c>
      <c r="L482" s="8">
        <v>43408</v>
      </c>
      <c r="O482" s="54">
        <f>VLOOKUP(D482&amp;R482,Ranglijst!D:E,2,FALSE)</f>
        <v>1653</v>
      </c>
      <c r="P482" s="1" t="str">
        <f>VLOOKUP($D482,schermers!$C:$O,5,FALSE)</f>
        <v>Dames</v>
      </c>
      <c r="Q482" s="1" t="str">
        <f>VLOOKUP($D482,schermers!$C:$O,6,FALSE)</f>
        <v>Floret</v>
      </c>
      <c r="R482" s="1" t="str">
        <f>VLOOKUP(P482,lookups!A:B,2,FALSE)&amp;VLOOKUP(aanmeldingen!Q482,lookups!D:E,2,FALSE)&amp;VLOOKUP(I482,lookups!G:H,2,FALSE)</f>
        <v>DFC</v>
      </c>
      <c r="S482" s="1" t="str">
        <f>VLOOKUP(E482,wedstrijden!B:G,6,FALSE)</f>
        <v>FRA</v>
      </c>
      <c r="T482" s="1" t="str">
        <f>VLOOKUP($D482,schermers!$C:$O,8,FALSE)</f>
        <v>BG</v>
      </c>
      <c r="U482" s="1" t="str">
        <f>IFERROR(VLOOKUP($D482,schermers!$C:$O,13,FALSE),"-")</f>
        <v>-</v>
      </c>
      <c r="V482" s="15">
        <f>IFERROR(VLOOKUP(E482,wedstrijden!B:H,7,FALSE),0)</f>
        <v>43435</v>
      </c>
      <c r="W482" s="15">
        <f>IFERROR(VLOOKUP(E482,wedstrijden!B:I,8,FALSE),0)</f>
        <v>43436</v>
      </c>
      <c r="X482" s="94">
        <f>IF(ISERROR(VLOOKUP(I482,lookups!G:I,3,FALSE)),0,IF(VLOOKUP(I482,lookups!G:I,3,FALSE)=0,0,VLOOKUP(I482,lookups!G:I,3,FALSE)))</f>
        <v>500</v>
      </c>
      <c r="Y482" s="54">
        <f t="shared" ca="1" si="107"/>
        <v>999999999</v>
      </c>
      <c r="Z482" s="54">
        <f t="shared" si="108"/>
        <v>154113849</v>
      </c>
      <c r="AA482" s="54">
        <f>IF(LEFT(J482,2)&lt;&gt;"ok","-",IF(M482&lt;&gt;"","-",VLOOKUP(P482&amp;Q482&amp;I482&amp;H482,wedstrijden!A:B,2,FALSE)))</f>
        <v>154</v>
      </c>
      <c r="AB482" s="54">
        <f t="shared" ca="1" si="109"/>
        <v>0</v>
      </c>
      <c r="AC482" s="54">
        <f t="shared" si="110"/>
        <v>1</v>
      </c>
      <c r="AD482" s="54">
        <f t="shared" si="111"/>
        <v>1</v>
      </c>
      <c r="AE482" s="54">
        <f t="shared" si="112"/>
        <v>0</v>
      </c>
      <c r="AF482" s="54">
        <f t="shared" si="113"/>
        <v>1</v>
      </c>
      <c r="AG482" s="54">
        <f t="shared" si="114"/>
        <v>1</v>
      </c>
      <c r="AH482" s="54">
        <f t="shared" si="115"/>
        <v>1</v>
      </c>
      <c r="AI482" s="54">
        <f t="shared" si="116"/>
        <v>1</v>
      </c>
      <c r="AJ482" s="54">
        <f t="shared" si="117"/>
        <v>1</v>
      </c>
      <c r="AK482" s="54">
        <f t="shared" ca="1" si="118"/>
        <v>1</v>
      </c>
      <c r="AL482" s="1" t="str">
        <f>VLOOKUP(D482,schermers!C:T,16,FALSE)</f>
        <v>XXX</v>
      </c>
    </row>
    <row r="483" spans="1:38" x14ac:dyDescent="0.2">
      <c r="A483" s="54">
        <f t="shared" si="119"/>
        <v>481</v>
      </c>
      <c r="B483" s="54">
        <f t="shared" si="105"/>
        <v>251</v>
      </c>
      <c r="C483" s="54" t="str">
        <f t="shared" ca="1" si="106"/>
        <v/>
      </c>
      <c r="D483" s="54">
        <f>VLOOKUP(F483&amp;G483,schermers!B:C,2,FALSE)</f>
        <v>113849</v>
      </c>
      <c r="E483" s="54">
        <f>VLOOKUP(P483&amp;Q483&amp;I483&amp;H483,wedstrijden!A:B,2,FALSE)</f>
        <v>155</v>
      </c>
      <c r="F483" s="41" t="s">
        <v>1075</v>
      </c>
      <c r="G483" s="41" t="s">
        <v>1074</v>
      </c>
      <c r="H483" s="41" t="s">
        <v>500</v>
      </c>
      <c r="I483" s="41" t="s">
        <v>934</v>
      </c>
      <c r="J483" s="63" t="s">
        <v>848</v>
      </c>
      <c r="K483" s="16">
        <v>43395</v>
      </c>
      <c r="L483" s="8">
        <v>43408</v>
      </c>
      <c r="O483" s="54">
        <f>VLOOKUP(D483&amp;R483,Ranglijst!D:E,2,FALSE)</f>
        <v>1653</v>
      </c>
      <c r="P483" s="1" t="str">
        <f>VLOOKUP($D483,schermers!$C:$O,5,FALSE)</f>
        <v>Dames</v>
      </c>
      <c r="Q483" s="1" t="str">
        <f>VLOOKUP($D483,schermers!$C:$O,6,FALSE)</f>
        <v>Floret</v>
      </c>
      <c r="R483" s="1" t="str">
        <f>VLOOKUP(P483,lookups!A:B,2,FALSE)&amp;VLOOKUP(aanmeldingen!Q483,lookups!D:E,2,FALSE)&amp;VLOOKUP(I483,lookups!G:H,2,FALSE)</f>
        <v>DFC</v>
      </c>
      <c r="S483" s="1" t="str">
        <f>VLOOKUP(E483,wedstrijden!B:G,6,FALSE)</f>
        <v>FRA</v>
      </c>
      <c r="T483" s="1" t="str">
        <f>VLOOKUP($D483,schermers!$C:$O,8,FALSE)</f>
        <v>BG</v>
      </c>
      <c r="U483" s="1" t="str">
        <f>IFERROR(VLOOKUP($D483,schermers!$C:$O,13,FALSE),"-")</f>
        <v>-</v>
      </c>
      <c r="V483" s="15">
        <f>IFERROR(VLOOKUP(E483,wedstrijden!B:H,7,FALSE),0)</f>
        <v>43435</v>
      </c>
      <c r="W483" s="15">
        <f>IFERROR(VLOOKUP(E483,wedstrijden!B:I,8,FALSE),0)</f>
        <v>43436</v>
      </c>
      <c r="X483" s="94">
        <f>IF(ISERROR(VLOOKUP(I483,lookups!G:I,3,FALSE)),0,IF(VLOOKUP(I483,lookups!G:I,3,FALSE)=0,0,VLOOKUP(I483,lookups!G:I,3,FALSE)))</f>
        <v>500</v>
      </c>
      <c r="Y483" s="54">
        <f t="shared" ca="1" si="107"/>
        <v>999999999</v>
      </c>
      <c r="Z483" s="54">
        <f t="shared" si="108"/>
        <v>155113849</v>
      </c>
      <c r="AA483" s="54">
        <f>IF(LEFT(J483,2)&lt;&gt;"ok","-",IF(M483&lt;&gt;"","-",VLOOKUP(P483&amp;Q483&amp;I483&amp;H483,wedstrijden!A:B,2,FALSE)))</f>
        <v>155</v>
      </c>
      <c r="AB483" s="54">
        <f t="shared" ca="1" si="109"/>
        <v>0</v>
      </c>
      <c r="AC483" s="54">
        <f t="shared" si="110"/>
        <v>1</v>
      </c>
      <c r="AD483" s="54">
        <f t="shared" si="111"/>
        <v>1</v>
      </c>
      <c r="AE483" s="54">
        <f t="shared" si="112"/>
        <v>0</v>
      </c>
      <c r="AF483" s="54">
        <f t="shared" si="113"/>
        <v>1</v>
      </c>
      <c r="AG483" s="54">
        <f t="shared" si="114"/>
        <v>0</v>
      </c>
      <c r="AH483" s="54">
        <f t="shared" si="115"/>
        <v>0</v>
      </c>
      <c r="AI483" s="54">
        <f t="shared" si="116"/>
        <v>0</v>
      </c>
      <c r="AJ483" s="54">
        <f t="shared" si="117"/>
        <v>0</v>
      </c>
      <c r="AK483" s="54">
        <f t="shared" ca="1" si="118"/>
        <v>0</v>
      </c>
      <c r="AL483" s="1" t="str">
        <f>VLOOKUP(D483,schermers!C:T,16,FALSE)</f>
        <v>XXX</v>
      </c>
    </row>
    <row r="484" spans="1:38" x14ac:dyDescent="0.2">
      <c r="A484" s="54">
        <f t="shared" si="119"/>
        <v>482</v>
      </c>
      <c r="B484" s="54">
        <f t="shared" si="105"/>
        <v>336</v>
      </c>
      <c r="C484" s="54" t="str">
        <f t="shared" ca="1" si="106"/>
        <v/>
      </c>
      <c r="D484" s="54">
        <f>VLOOKUP(F484&amp;G484,schermers!B:C,2,FALSE)</f>
        <v>113849</v>
      </c>
      <c r="E484" s="54">
        <f>VLOOKUP(P484&amp;Q484&amp;I484&amp;H484,wedstrijden!A:B,2,FALSE)</f>
        <v>188</v>
      </c>
      <c r="F484" s="41" t="s">
        <v>1075</v>
      </c>
      <c r="G484" s="41" t="s">
        <v>1074</v>
      </c>
      <c r="H484" s="41" t="s">
        <v>494</v>
      </c>
      <c r="I484" s="41" t="s">
        <v>915</v>
      </c>
      <c r="J484" s="63" t="s">
        <v>848</v>
      </c>
      <c r="K484" s="16">
        <v>43395</v>
      </c>
      <c r="L484" s="8">
        <v>43408</v>
      </c>
      <c r="O484" s="54">
        <f>VLOOKUP(D484&amp;R484,Ranglijst!D:E,2,FALSE)</f>
        <v>1653</v>
      </c>
      <c r="P484" s="1" t="str">
        <f>VLOOKUP($D484,schermers!$C:$O,5,FALSE)</f>
        <v>Dames</v>
      </c>
      <c r="Q484" s="1" t="str">
        <f>VLOOKUP($D484,schermers!$C:$O,6,FALSE)</f>
        <v>Floret</v>
      </c>
      <c r="R484" s="1" t="str">
        <f>VLOOKUP(P484,lookups!A:B,2,FALSE)&amp;VLOOKUP(aanmeldingen!Q484,lookups!D:E,2,FALSE)&amp;VLOOKUP(I484,lookups!G:H,2,FALSE)</f>
        <v>DFC</v>
      </c>
      <c r="S484" s="1" t="str">
        <f>VLOOKUP(E484,wedstrijden!B:G,6,FALSE)</f>
        <v>GER</v>
      </c>
      <c r="T484" s="1" t="str">
        <f>VLOOKUP($D484,schermers!$C:$O,8,FALSE)</f>
        <v>BG</v>
      </c>
      <c r="U484" s="1" t="str">
        <f>IFERROR(VLOOKUP($D484,schermers!$C:$O,13,FALSE),"-")</f>
        <v>-</v>
      </c>
      <c r="V484" s="15">
        <f>IFERROR(VLOOKUP(E484,wedstrijden!B:H,7,FALSE),0)</f>
        <v>43449</v>
      </c>
      <c r="W484" s="15">
        <f>IFERROR(VLOOKUP(E484,wedstrijden!B:I,8,FALSE),0)</f>
        <v>43450</v>
      </c>
      <c r="X484" s="94">
        <f>IF(ISERROR(VLOOKUP(I484,lookups!G:I,3,FALSE)),0,IF(VLOOKUP(I484,lookups!G:I,3,FALSE)=0,0,VLOOKUP(I484,lookups!G:I,3,FALSE)))</f>
        <v>500</v>
      </c>
      <c r="Y484" s="54">
        <f t="shared" ca="1" si="107"/>
        <v>999999999</v>
      </c>
      <c r="Z484" s="54">
        <f t="shared" si="108"/>
        <v>188113849</v>
      </c>
      <c r="AA484" s="54">
        <f>IF(LEFT(J484,2)&lt;&gt;"ok","-",IF(M484&lt;&gt;"","-",VLOOKUP(P484&amp;Q484&amp;I484&amp;H484,wedstrijden!A:B,2,FALSE)))</f>
        <v>188</v>
      </c>
      <c r="AB484" s="54">
        <f t="shared" ca="1" si="109"/>
        <v>0</v>
      </c>
      <c r="AC484" s="54">
        <f t="shared" si="110"/>
        <v>1</v>
      </c>
      <c r="AD484" s="54">
        <f t="shared" si="111"/>
        <v>1</v>
      </c>
      <c r="AE484" s="54">
        <f t="shared" si="112"/>
        <v>0</v>
      </c>
      <c r="AF484" s="54">
        <f t="shared" si="113"/>
        <v>1</v>
      </c>
      <c r="AG484" s="54">
        <f t="shared" si="114"/>
        <v>1</v>
      </c>
      <c r="AH484" s="54">
        <f t="shared" si="115"/>
        <v>1</v>
      </c>
      <c r="AI484" s="54">
        <f t="shared" si="116"/>
        <v>1</v>
      </c>
      <c r="AJ484" s="54">
        <f t="shared" si="117"/>
        <v>1</v>
      </c>
      <c r="AK484" s="54">
        <f t="shared" ca="1" si="118"/>
        <v>1</v>
      </c>
      <c r="AL484" s="1" t="str">
        <f>VLOOKUP(D484,schermers!C:T,16,FALSE)</f>
        <v>XXX</v>
      </c>
    </row>
    <row r="485" spans="1:38" x14ac:dyDescent="0.2">
      <c r="A485" s="54">
        <f t="shared" si="119"/>
        <v>483</v>
      </c>
      <c r="B485" s="54">
        <f t="shared" si="105"/>
        <v>342</v>
      </c>
      <c r="C485" s="54" t="str">
        <f t="shared" ca="1" si="106"/>
        <v/>
      </c>
      <c r="D485" s="54">
        <f>VLOOKUP(F485&amp;G485,schermers!B:C,2,FALSE)</f>
        <v>113849</v>
      </c>
      <c r="E485" s="54">
        <f>VLOOKUP(P485&amp;Q485&amp;I485&amp;H485,wedstrijden!A:B,2,FALSE)</f>
        <v>189</v>
      </c>
      <c r="F485" s="41" t="s">
        <v>1075</v>
      </c>
      <c r="G485" s="41" t="s">
        <v>1074</v>
      </c>
      <c r="H485" s="41" t="s">
        <v>494</v>
      </c>
      <c r="I485" s="41" t="s">
        <v>934</v>
      </c>
      <c r="J485" s="63" t="s">
        <v>848</v>
      </c>
      <c r="K485" s="16">
        <v>43395</v>
      </c>
      <c r="L485" s="8">
        <v>43429</v>
      </c>
      <c r="O485" s="54">
        <f>VLOOKUP(D485&amp;R485,Ranglijst!D:E,2,FALSE)</f>
        <v>1653</v>
      </c>
      <c r="P485" s="1" t="str">
        <f>VLOOKUP($D485,schermers!$C:$O,5,FALSE)</f>
        <v>Dames</v>
      </c>
      <c r="Q485" s="1" t="str">
        <f>VLOOKUP($D485,schermers!$C:$O,6,FALSE)</f>
        <v>Floret</v>
      </c>
      <c r="R485" s="1" t="str">
        <f>VLOOKUP(P485,lookups!A:B,2,FALSE)&amp;VLOOKUP(aanmeldingen!Q485,lookups!D:E,2,FALSE)&amp;VLOOKUP(I485,lookups!G:H,2,FALSE)</f>
        <v>DFC</v>
      </c>
      <c r="S485" s="1" t="str">
        <f>VLOOKUP(E485,wedstrijden!B:G,6,FALSE)</f>
        <v>GER</v>
      </c>
      <c r="T485" s="1" t="str">
        <f>VLOOKUP($D485,schermers!$C:$O,8,FALSE)</f>
        <v>BG</v>
      </c>
      <c r="U485" s="1" t="str">
        <f>IFERROR(VLOOKUP($D485,schermers!$C:$O,13,FALSE),"-")</f>
        <v>-</v>
      </c>
      <c r="V485" s="15">
        <f>IFERROR(VLOOKUP(E485,wedstrijden!B:H,7,FALSE),0)</f>
        <v>43449</v>
      </c>
      <c r="W485" s="15">
        <f>IFERROR(VLOOKUP(E485,wedstrijden!B:I,8,FALSE),0)</f>
        <v>43450</v>
      </c>
      <c r="X485" s="94">
        <f>IF(ISERROR(VLOOKUP(I485,lookups!G:I,3,FALSE)),0,IF(VLOOKUP(I485,lookups!G:I,3,FALSE)=0,0,VLOOKUP(I485,lookups!G:I,3,FALSE)))</f>
        <v>500</v>
      </c>
      <c r="Y485" s="54">
        <f t="shared" ca="1" si="107"/>
        <v>999999999</v>
      </c>
      <c r="Z485" s="54">
        <f t="shared" si="108"/>
        <v>189113849</v>
      </c>
      <c r="AA485" s="54">
        <f>IF(LEFT(J485,2)&lt;&gt;"ok","-",IF(M485&lt;&gt;"","-",VLOOKUP(P485&amp;Q485&amp;I485&amp;H485,wedstrijden!A:B,2,FALSE)))</f>
        <v>189</v>
      </c>
      <c r="AB485" s="54">
        <f t="shared" ca="1" si="109"/>
        <v>0</v>
      </c>
      <c r="AC485" s="54">
        <f t="shared" si="110"/>
        <v>1</v>
      </c>
      <c r="AD485" s="54">
        <f t="shared" si="111"/>
        <v>1</v>
      </c>
      <c r="AE485" s="54">
        <f t="shared" si="112"/>
        <v>0</v>
      </c>
      <c r="AF485" s="54">
        <f t="shared" si="113"/>
        <v>1</v>
      </c>
      <c r="AG485" s="54">
        <f t="shared" si="114"/>
        <v>0</v>
      </c>
      <c r="AH485" s="54">
        <f t="shared" si="115"/>
        <v>0</v>
      </c>
      <c r="AI485" s="54">
        <f t="shared" si="116"/>
        <v>0</v>
      </c>
      <c r="AJ485" s="54">
        <f t="shared" si="117"/>
        <v>0</v>
      </c>
      <c r="AK485" s="54">
        <f t="shared" ca="1" si="118"/>
        <v>0</v>
      </c>
      <c r="AL485" s="1" t="str">
        <f>VLOOKUP(D485,schermers!C:T,16,FALSE)</f>
        <v>XXX</v>
      </c>
    </row>
    <row r="486" spans="1:38" x14ac:dyDescent="0.2">
      <c r="A486" s="54">
        <f t="shared" si="119"/>
        <v>484</v>
      </c>
      <c r="B486" s="54">
        <f t="shared" si="105"/>
        <v>386</v>
      </c>
      <c r="C486" s="54" t="str">
        <f t="shared" ca="1" si="106"/>
        <v/>
      </c>
      <c r="D486" s="54">
        <f>VLOOKUP(F486&amp;G486,schermers!B:C,2,FALSE)</f>
        <v>113849</v>
      </c>
      <c r="E486" s="54">
        <f>VLOOKUP(P486&amp;Q486&amp;I486&amp;H486,wedstrijden!A:B,2,FALSE)</f>
        <v>215</v>
      </c>
      <c r="F486" s="41" t="s">
        <v>1075</v>
      </c>
      <c r="G486" s="41" t="s">
        <v>1074</v>
      </c>
      <c r="H486" s="41" t="s">
        <v>776</v>
      </c>
      <c r="I486" s="41" t="s">
        <v>915</v>
      </c>
      <c r="J486" s="63" t="s">
        <v>848</v>
      </c>
      <c r="K486" s="16">
        <v>43395</v>
      </c>
      <c r="L486" s="8">
        <v>43440</v>
      </c>
      <c r="O486" s="54">
        <f>VLOOKUP(D486&amp;R486,Ranglijst!D:E,2,FALSE)</f>
        <v>1653</v>
      </c>
      <c r="P486" s="1" t="str">
        <f>VLOOKUP($D486,schermers!$C:$O,5,FALSE)</f>
        <v>Dames</v>
      </c>
      <c r="Q486" s="1" t="str">
        <f>VLOOKUP($D486,schermers!$C:$O,6,FALSE)</f>
        <v>Floret</v>
      </c>
      <c r="R486" s="1" t="str">
        <f>VLOOKUP(P486,lookups!A:B,2,FALSE)&amp;VLOOKUP(aanmeldingen!Q486,lookups!D:E,2,FALSE)&amp;VLOOKUP(I486,lookups!G:H,2,FALSE)</f>
        <v>DFC</v>
      </c>
      <c r="S486" s="1" t="str">
        <f>VLOOKUP(E486,wedstrijden!B:G,6,FALSE)</f>
        <v>POL</v>
      </c>
      <c r="T486" s="1" t="str">
        <f>VLOOKUP($D486,schermers!$C:$O,8,FALSE)</f>
        <v>BG</v>
      </c>
      <c r="U486" s="1" t="str">
        <f>IFERROR(VLOOKUP($D486,schermers!$C:$O,13,FALSE),"-")</f>
        <v>-</v>
      </c>
      <c r="V486" s="15">
        <f>IFERROR(VLOOKUP(E486,wedstrijden!B:H,7,FALSE),0)</f>
        <v>43477</v>
      </c>
      <c r="W486" s="15">
        <f>IFERROR(VLOOKUP(E486,wedstrijden!B:I,8,FALSE),0)</f>
        <v>43478</v>
      </c>
      <c r="X486" s="94">
        <f>IF(ISERROR(VLOOKUP(I486,lookups!G:I,3,FALSE)),0,IF(VLOOKUP(I486,lookups!G:I,3,FALSE)=0,0,VLOOKUP(I486,lookups!G:I,3,FALSE)))</f>
        <v>500</v>
      </c>
      <c r="Y486" s="54">
        <f t="shared" ca="1" si="107"/>
        <v>999999999</v>
      </c>
      <c r="Z486" s="54">
        <f t="shared" si="108"/>
        <v>215113849</v>
      </c>
      <c r="AA486" s="54">
        <f>IF(LEFT(J486,2)&lt;&gt;"ok","-",IF(M486&lt;&gt;"","-",VLOOKUP(P486&amp;Q486&amp;I486&amp;H486,wedstrijden!A:B,2,FALSE)))</f>
        <v>215</v>
      </c>
      <c r="AB486" s="54">
        <f t="shared" ca="1" si="109"/>
        <v>0</v>
      </c>
      <c r="AC486" s="54">
        <f t="shared" si="110"/>
        <v>1</v>
      </c>
      <c r="AD486" s="54">
        <f t="shared" si="111"/>
        <v>1</v>
      </c>
      <c r="AE486" s="54">
        <f t="shared" si="112"/>
        <v>0</v>
      </c>
      <c r="AF486" s="54">
        <f t="shared" si="113"/>
        <v>1</v>
      </c>
      <c r="AG486" s="54">
        <f t="shared" si="114"/>
        <v>1</v>
      </c>
      <c r="AH486" s="54">
        <f t="shared" si="115"/>
        <v>1</v>
      </c>
      <c r="AI486" s="54">
        <f t="shared" si="116"/>
        <v>1</v>
      </c>
      <c r="AJ486" s="54">
        <f t="shared" si="117"/>
        <v>1</v>
      </c>
      <c r="AK486" s="54">
        <f t="shared" ca="1" si="118"/>
        <v>1</v>
      </c>
      <c r="AL486" s="1" t="str">
        <f>VLOOKUP(D486,schermers!C:T,16,FALSE)</f>
        <v>XXX</v>
      </c>
    </row>
    <row r="487" spans="1:38" x14ac:dyDescent="0.2">
      <c r="A487" s="54">
        <f t="shared" si="119"/>
        <v>485</v>
      </c>
      <c r="B487" s="54">
        <f t="shared" si="105"/>
        <v>392</v>
      </c>
      <c r="C487" s="54" t="str">
        <f t="shared" ca="1" si="106"/>
        <v/>
      </c>
      <c r="D487" s="54">
        <f>VLOOKUP(F487&amp;G487,schermers!B:C,2,FALSE)</f>
        <v>113849</v>
      </c>
      <c r="E487" s="54">
        <f>VLOOKUP(P487&amp;Q487&amp;I487&amp;H487,wedstrijden!A:B,2,FALSE)</f>
        <v>216</v>
      </c>
      <c r="F487" s="41" t="s">
        <v>1075</v>
      </c>
      <c r="G487" s="41" t="s">
        <v>1074</v>
      </c>
      <c r="H487" s="41" t="s">
        <v>776</v>
      </c>
      <c r="I487" s="41" t="s">
        <v>934</v>
      </c>
      <c r="J487" s="63" t="s">
        <v>848</v>
      </c>
      <c r="K487" s="16">
        <v>43395</v>
      </c>
      <c r="L487" s="8">
        <v>43466</v>
      </c>
      <c r="O487" s="54">
        <f>VLOOKUP(D487&amp;R487,Ranglijst!D:E,2,FALSE)</f>
        <v>1653</v>
      </c>
      <c r="P487" s="1" t="str">
        <f>VLOOKUP($D487,schermers!$C:$O,5,FALSE)</f>
        <v>Dames</v>
      </c>
      <c r="Q487" s="1" t="str">
        <f>VLOOKUP($D487,schermers!$C:$O,6,FALSE)</f>
        <v>Floret</v>
      </c>
      <c r="R487" s="1" t="str">
        <f>VLOOKUP(P487,lookups!A:B,2,FALSE)&amp;VLOOKUP(aanmeldingen!Q487,lookups!D:E,2,FALSE)&amp;VLOOKUP(I487,lookups!G:H,2,FALSE)</f>
        <v>DFC</v>
      </c>
      <c r="S487" s="1" t="str">
        <f>VLOOKUP(E487,wedstrijden!B:G,6,FALSE)</f>
        <v>POL</v>
      </c>
      <c r="T487" s="1" t="str">
        <f>VLOOKUP($D487,schermers!$C:$O,8,FALSE)</f>
        <v>BG</v>
      </c>
      <c r="U487" s="1" t="str">
        <f>IFERROR(VLOOKUP($D487,schermers!$C:$O,13,FALSE),"-")</f>
        <v>-</v>
      </c>
      <c r="V487" s="15">
        <f>IFERROR(VLOOKUP(E487,wedstrijden!B:H,7,FALSE),0)</f>
        <v>43477</v>
      </c>
      <c r="W487" s="15">
        <f>IFERROR(VLOOKUP(E487,wedstrijden!B:I,8,FALSE),0)</f>
        <v>43478</v>
      </c>
      <c r="X487" s="94">
        <f>IF(ISERROR(VLOOKUP(I487,lookups!G:I,3,FALSE)),0,IF(VLOOKUP(I487,lookups!G:I,3,FALSE)=0,0,VLOOKUP(I487,lookups!G:I,3,FALSE)))</f>
        <v>500</v>
      </c>
      <c r="Y487" s="54">
        <f t="shared" ca="1" si="107"/>
        <v>999999999</v>
      </c>
      <c r="Z487" s="54">
        <f t="shared" si="108"/>
        <v>216113849</v>
      </c>
      <c r="AA487" s="54">
        <f>IF(LEFT(J487,2)&lt;&gt;"ok","-",IF(M487&lt;&gt;"","-",VLOOKUP(P487&amp;Q487&amp;I487&amp;H487,wedstrijden!A:B,2,FALSE)))</f>
        <v>216</v>
      </c>
      <c r="AB487" s="54">
        <f t="shared" ca="1" si="109"/>
        <v>0</v>
      </c>
      <c r="AC487" s="54">
        <f t="shared" si="110"/>
        <v>1</v>
      </c>
      <c r="AD487" s="54">
        <f t="shared" si="111"/>
        <v>1</v>
      </c>
      <c r="AE487" s="54">
        <f t="shared" si="112"/>
        <v>0</v>
      </c>
      <c r="AF487" s="54">
        <f t="shared" si="113"/>
        <v>1</v>
      </c>
      <c r="AG487" s="54">
        <f t="shared" si="114"/>
        <v>0</v>
      </c>
      <c r="AH487" s="54">
        <f t="shared" si="115"/>
        <v>0</v>
      </c>
      <c r="AI487" s="54">
        <f t="shared" si="116"/>
        <v>0</v>
      </c>
      <c r="AJ487" s="54">
        <f t="shared" si="117"/>
        <v>0</v>
      </c>
      <c r="AK487" s="54">
        <f t="shared" ca="1" si="118"/>
        <v>0</v>
      </c>
      <c r="AL487" s="1" t="str">
        <f>VLOOKUP(D487,schermers!C:T,16,FALSE)</f>
        <v>XXX</v>
      </c>
    </row>
    <row r="488" spans="1:38" x14ac:dyDescent="0.2">
      <c r="A488" s="54">
        <f t="shared" si="119"/>
        <v>486</v>
      </c>
      <c r="B488" s="54">
        <f t="shared" si="105"/>
        <v>206</v>
      </c>
      <c r="C488" s="54" t="str">
        <f t="shared" ca="1" si="106"/>
        <v/>
      </c>
      <c r="D488" s="54">
        <f>VLOOKUP(F488&amp;G488,schermers!B:C,2,FALSE)</f>
        <v>113145</v>
      </c>
      <c r="E488" s="54">
        <f>VLOOKUP(P488&amp;Q488&amp;I488&amp;H488,wedstrijden!A:B,2,FALSE)</f>
        <v>135</v>
      </c>
      <c r="F488" s="41" t="s">
        <v>926</v>
      </c>
      <c r="G488" s="41" t="s">
        <v>439</v>
      </c>
      <c r="H488" s="41" t="s">
        <v>2570</v>
      </c>
      <c r="I488" s="41" t="s">
        <v>504</v>
      </c>
      <c r="J488" s="63" t="s">
        <v>848</v>
      </c>
      <c r="K488" s="16">
        <v>43395</v>
      </c>
      <c r="L488" s="8">
        <v>43397</v>
      </c>
      <c r="O488" s="54">
        <f>VLOOKUP(D488&amp;R488,Ranglijst!D:E,2,FALSE)</f>
        <v>1172</v>
      </c>
      <c r="P488" s="1" t="str">
        <f>VLOOKUP($D488,schermers!$C:$O,5,FALSE)</f>
        <v>Heren</v>
      </c>
      <c r="Q488" s="1" t="str">
        <f>VLOOKUP($D488,schermers!$C:$O,6,FALSE)</f>
        <v>Degen</v>
      </c>
      <c r="R488" s="1" t="str">
        <f>VLOOKUP(P488,lookups!A:B,2,FALSE)&amp;VLOOKUP(aanmeldingen!Q488,lookups!D:E,2,FALSE)&amp;VLOOKUP(I488,lookups!G:H,2,FALSE)</f>
        <v>HDS</v>
      </c>
      <c r="S488" s="1" t="str">
        <f>VLOOKUP(E488,wedstrijden!B:G,6,FALSE)</f>
        <v>SUI</v>
      </c>
      <c r="T488" s="1" t="str">
        <f>VLOOKUP($D488,schermers!$C:$O,8,FALSE)</f>
        <v>DBO</v>
      </c>
      <c r="U488" s="1" t="str">
        <f>IFERROR(VLOOKUP($D488,schermers!$C:$O,13,FALSE),"-")</f>
        <v>-</v>
      </c>
      <c r="V488" s="15">
        <f>IFERROR(VLOOKUP(E488,wedstrijden!B:H,7,FALSE),0)</f>
        <v>43427</v>
      </c>
      <c r="W488" s="15">
        <f>IFERROR(VLOOKUP(E488,wedstrijden!B:I,8,FALSE),0)</f>
        <v>43428</v>
      </c>
      <c r="X488" s="94">
        <f>IF(ISERROR(VLOOKUP(I488,lookups!G:I,3,FALSE)),0,IF(VLOOKUP(I488,lookups!G:I,3,FALSE)=0,0,VLOOKUP(I488,lookups!G:I,3,FALSE)))</f>
        <v>1000</v>
      </c>
      <c r="Y488" s="54">
        <f t="shared" ca="1" si="107"/>
        <v>999999999</v>
      </c>
      <c r="Z488" s="54">
        <f t="shared" si="108"/>
        <v>135113145</v>
      </c>
      <c r="AA488" s="54">
        <f>IF(LEFT(J488,2)&lt;&gt;"ok","-",IF(M488&lt;&gt;"","-",VLOOKUP(P488&amp;Q488&amp;I488&amp;H488,wedstrijden!A:B,2,FALSE)))</f>
        <v>135</v>
      </c>
      <c r="AB488" s="54">
        <f t="shared" ca="1" si="109"/>
        <v>0</v>
      </c>
      <c r="AC488" s="54">
        <f t="shared" si="110"/>
        <v>1</v>
      </c>
      <c r="AD488" s="54">
        <f t="shared" si="111"/>
        <v>1</v>
      </c>
      <c r="AE488" s="54">
        <f t="shared" si="112"/>
        <v>0</v>
      </c>
      <c r="AF488" s="54">
        <f t="shared" si="113"/>
        <v>1</v>
      </c>
      <c r="AG488" s="54">
        <f t="shared" si="114"/>
        <v>0</v>
      </c>
      <c r="AH488" s="54">
        <f t="shared" si="115"/>
        <v>0</v>
      </c>
      <c r="AI488" s="54">
        <f t="shared" si="116"/>
        <v>0</v>
      </c>
      <c r="AJ488" s="54">
        <f t="shared" si="117"/>
        <v>0</v>
      </c>
      <c r="AK488" s="54">
        <f t="shared" ca="1" si="118"/>
        <v>0</v>
      </c>
      <c r="AL488" s="1" t="str">
        <f>VLOOKUP(D488,schermers!C:T,16,FALSE)</f>
        <v>XXX</v>
      </c>
    </row>
    <row r="489" spans="1:38" x14ac:dyDescent="0.2">
      <c r="A489" s="54">
        <f t="shared" si="119"/>
        <v>487</v>
      </c>
      <c r="B489" s="54">
        <f t="shared" si="105"/>
        <v>243</v>
      </c>
      <c r="C489" s="54" t="str">
        <f t="shared" ca="1" si="106"/>
        <v/>
      </c>
      <c r="D489" s="54">
        <f>VLOOKUP(F489&amp;G489,schermers!B:C,2,FALSE)</f>
        <v>111007</v>
      </c>
      <c r="E489" s="54">
        <f>VLOOKUP(P489&amp;Q489&amp;I489&amp;H489,wedstrijden!A:B,2,FALSE)</f>
        <v>147</v>
      </c>
      <c r="F489" s="41" t="s">
        <v>1169</v>
      </c>
      <c r="G489" s="41" t="s">
        <v>1170</v>
      </c>
      <c r="H489" s="41" t="s">
        <v>2566</v>
      </c>
      <c r="I489" s="41" t="s">
        <v>936</v>
      </c>
      <c r="J489" s="63" t="s">
        <v>848</v>
      </c>
      <c r="K489" s="16">
        <v>43395</v>
      </c>
      <c r="L489" s="8">
        <v>43397</v>
      </c>
      <c r="O489" s="54">
        <f>VLOOKUP(D489&amp;R489,Ranglijst!D:E,2,FALSE)</f>
        <v>665</v>
      </c>
      <c r="P489" s="1" t="str">
        <f>VLOOKUP($D489,schermers!$C:$O,5,FALSE)</f>
        <v>Heren</v>
      </c>
      <c r="Q489" s="1" t="str">
        <f>VLOOKUP($D489,schermers!$C:$O,6,FALSE)</f>
        <v>Sabel</v>
      </c>
      <c r="R489" s="1" t="str">
        <f>VLOOKUP(P489,lookups!A:B,2,FALSE)&amp;VLOOKUP(aanmeldingen!Q489,lookups!D:E,2,FALSE)&amp;VLOOKUP(I489,lookups!G:H,2,FALSE)</f>
        <v>HSS</v>
      </c>
      <c r="S489" s="1" t="str">
        <f>VLOOKUP(E489,wedstrijden!B:G,6,FALSE)</f>
        <v>GER</v>
      </c>
      <c r="T489" s="1" t="str">
        <f>VLOOKUP($D489,schermers!$C:$O,8,FALSE)</f>
        <v>AMS</v>
      </c>
      <c r="U489" s="1" t="str">
        <f>IFERROR(VLOOKUP($D489,schermers!$C:$O,13,FALSE),"-")</f>
        <v>FIE17112000001</v>
      </c>
      <c r="V489" s="15">
        <f>IFERROR(VLOOKUP(E489,wedstrijden!B:H,7,FALSE),0)</f>
        <v>43428</v>
      </c>
      <c r="W489" s="15">
        <f>IFERROR(VLOOKUP(E489,wedstrijden!B:I,8,FALSE),0)</f>
        <v>43429</v>
      </c>
      <c r="X489" s="94">
        <f>IF(ISERROR(VLOOKUP(I489,lookups!G:I,3,FALSE)),0,IF(VLOOKUP(I489,lookups!G:I,3,FALSE)=0,0,VLOOKUP(I489,lookups!G:I,3,FALSE)))</f>
        <v>0</v>
      </c>
      <c r="Y489" s="54">
        <f t="shared" ca="1" si="107"/>
        <v>999999999</v>
      </c>
      <c r="Z489" s="54">
        <f t="shared" si="108"/>
        <v>147111007</v>
      </c>
      <c r="AA489" s="54">
        <f>IF(LEFT(J489,2)&lt;&gt;"ok","-",IF(M489&lt;&gt;"","-",VLOOKUP(P489&amp;Q489&amp;I489&amp;H489,wedstrijden!A:B,2,FALSE)))</f>
        <v>147</v>
      </c>
      <c r="AB489" s="54">
        <f t="shared" ca="1" si="109"/>
        <v>0</v>
      </c>
      <c r="AC489" s="54">
        <f t="shared" si="110"/>
        <v>1</v>
      </c>
      <c r="AD489" s="54">
        <f t="shared" si="111"/>
        <v>1</v>
      </c>
      <c r="AE489" s="54">
        <f t="shared" si="112"/>
        <v>0</v>
      </c>
      <c r="AF489" s="54">
        <f t="shared" si="113"/>
        <v>1</v>
      </c>
      <c r="AG489" s="54">
        <f t="shared" si="114"/>
        <v>1</v>
      </c>
      <c r="AH489" s="54">
        <f t="shared" si="115"/>
        <v>1</v>
      </c>
      <c r="AI489" s="54">
        <f t="shared" si="116"/>
        <v>1</v>
      </c>
      <c r="AJ489" s="54">
        <f t="shared" si="117"/>
        <v>1</v>
      </c>
      <c r="AK489" s="54">
        <f t="shared" ca="1" si="118"/>
        <v>1</v>
      </c>
      <c r="AL489" s="1" t="str">
        <f>VLOOKUP(D489,schermers!C:T,16,FALSE)</f>
        <v>XXX</v>
      </c>
    </row>
    <row r="490" spans="1:38" x14ac:dyDescent="0.2">
      <c r="A490" s="54">
        <f t="shared" si="119"/>
        <v>488</v>
      </c>
      <c r="B490" s="54">
        <f t="shared" si="105"/>
        <v>302</v>
      </c>
      <c r="C490" s="54" t="str">
        <f t="shared" ca="1" si="106"/>
        <v/>
      </c>
      <c r="D490" s="54">
        <f>VLOOKUP(F490&amp;G490,schermers!B:C,2,FALSE)</f>
        <v>114853</v>
      </c>
      <c r="E490" s="54">
        <f>VLOOKUP(P490&amp;Q490&amp;I490&amp;H490,wedstrijden!A:B,2,FALSE)</f>
        <v>173</v>
      </c>
      <c r="F490" s="41" t="s">
        <v>1159</v>
      </c>
      <c r="G490" s="41" t="s">
        <v>120</v>
      </c>
      <c r="H490" s="41" t="s">
        <v>2568</v>
      </c>
      <c r="I490" s="41" t="s">
        <v>936</v>
      </c>
      <c r="J490" s="63" t="s">
        <v>848</v>
      </c>
      <c r="K490" s="16">
        <v>43395</v>
      </c>
      <c r="L490" s="8">
        <v>43408</v>
      </c>
      <c r="O490" s="54">
        <f>VLOOKUP(D490&amp;R490,Ranglijst!D:E,2,FALSE)</f>
        <v>889</v>
      </c>
      <c r="P490" s="1" t="str">
        <f>VLOOKUP($D490,schermers!$C:$O,5,FALSE)</f>
        <v>Heren</v>
      </c>
      <c r="Q490" s="1" t="str">
        <f>VLOOKUP($D490,schermers!$C:$O,6,FALSE)</f>
        <v>Floret</v>
      </c>
      <c r="R490" s="1" t="str">
        <f>VLOOKUP(P490,lookups!A:B,2,FALSE)&amp;VLOOKUP(aanmeldingen!Q490,lookups!D:E,2,FALSE)&amp;VLOOKUP(I490,lookups!G:H,2,FALSE)</f>
        <v>HFS</v>
      </c>
      <c r="S490" s="1" t="str">
        <f>VLOOKUP(E490,wedstrijden!B:G,6,FALSE)</f>
        <v>GER</v>
      </c>
      <c r="T490" s="1" t="str">
        <f>VLOOKUP($D490,schermers!$C:$O,8,FALSE)</f>
        <v>AMS</v>
      </c>
      <c r="U490" s="1" t="str">
        <f>IFERROR(VLOOKUP($D490,schermers!$C:$O,13,FALSE),"-")</f>
        <v>FIE08062000001</v>
      </c>
      <c r="V490" s="15">
        <f>IFERROR(VLOOKUP(E490,wedstrijden!B:H,7,FALSE),0)</f>
        <v>43442</v>
      </c>
      <c r="W490" s="15">
        <f>IFERROR(VLOOKUP(E490,wedstrijden!B:I,8,FALSE),0)</f>
        <v>43443</v>
      </c>
      <c r="X490" s="94">
        <f>IF(ISERROR(VLOOKUP(I490,lookups!G:I,3,FALSE)),0,IF(VLOOKUP(I490,lookups!G:I,3,FALSE)=0,0,VLOOKUP(I490,lookups!G:I,3,FALSE)))</f>
        <v>0</v>
      </c>
      <c r="Y490" s="54">
        <f t="shared" ca="1" si="107"/>
        <v>999999999</v>
      </c>
      <c r="Z490" s="54">
        <f t="shared" si="108"/>
        <v>173114853</v>
      </c>
      <c r="AA490" s="54">
        <f>IF(LEFT(J490,2)&lt;&gt;"ok","-",IF(M490&lt;&gt;"","-",VLOOKUP(P490&amp;Q490&amp;I490&amp;H490,wedstrijden!A:B,2,FALSE)))</f>
        <v>173</v>
      </c>
      <c r="AB490" s="54">
        <f t="shared" ca="1" si="109"/>
        <v>0</v>
      </c>
      <c r="AC490" s="54">
        <f t="shared" si="110"/>
        <v>1</v>
      </c>
      <c r="AD490" s="54">
        <f t="shared" si="111"/>
        <v>1</v>
      </c>
      <c r="AE490" s="54">
        <f t="shared" si="112"/>
        <v>0</v>
      </c>
      <c r="AF490" s="54">
        <f t="shared" si="113"/>
        <v>1</v>
      </c>
      <c r="AG490" s="54">
        <f t="shared" si="114"/>
        <v>1</v>
      </c>
      <c r="AH490" s="54">
        <f t="shared" si="115"/>
        <v>1</v>
      </c>
      <c r="AI490" s="54">
        <f t="shared" si="116"/>
        <v>1</v>
      </c>
      <c r="AJ490" s="54">
        <f t="shared" si="117"/>
        <v>1</v>
      </c>
      <c r="AK490" s="54">
        <f t="shared" ca="1" si="118"/>
        <v>1</v>
      </c>
      <c r="AL490" s="1" t="str">
        <f>VLOOKUP(D490,schermers!C:T,16,FALSE)</f>
        <v>XXX</v>
      </c>
    </row>
    <row r="491" spans="1:38" x14ac:dyDescent="0.2">
      <c r="A491" s="54">
        <f t="shared" si="119"/>
        <v>489</v>
      </c>
      <c r="B491" s="54">
        <f t="shared" si="105"/>
        <v>359</v>
      </c>
      <c r="C491" s="54" t="str">
        <f t="shared" ca="1" si="106"/>
        <v/>
      </c>
      <c r="D491" s="54">
        <f>VLOOKUP(F491&amp;G491,schermers!B:C,2,FALSE)</f>
        <v>114851</v>
      </c>
      <c r="E491" s="54">
        <f>VLOOKUP(P491&amp;Q491&amp;I491&amp;H491,wedstrijden!A:B,2,FALSE)</f>
        <v>204</v>
      </c>
      <c r="F491" s="41" t="s">
        <v>1112</v>
      </c>
      <c r="G491" s="41" t="s">
        <v>2104</v>
      </c>
      <c r="H491" s="41" t="s">
        <v>487</v>
      </c>
      <c r="I491" s="41" t="s">
        <v>915</v>
      </c>
      <c r="J491" s="63" t="s">
        <v>848</v>
      </c>
      <c r="K491" s="16">
        <v>43396</v>
      </c>
      <c r="L491" s="8">
        <v>43440</v>
      </c>
      <c r="O491" s="54">
        <f>VLOOKUP(D491&amp;R491,Ranglijst!D:E,2,FALSE)</f>
        <v>2942</v>
      </c>
      <c r="P491" s="1" t="str">
        <f>VLOOKUP($D491,schermers!$C:$O,5,FALSE)</f>
        <v>Heren</v>
      </c>
      <c r="Q491" s="1" t="str">
        <f>VLOOKUP($D491,schermers!$C:$O,6,FALSE)</f>
        <v>Floret</v>
      </c>
      <c r="R491" s="1" t="str">
        <f>VLOOKUP(P491,lookups!A:B,2,FALSE)&amp;VLOOKUP(aanmeldingen!Q491,lookups!D:E,2,FALSE)&amp;VLOOKUP(I491,lookups!G:H,2,FALSE)</f>
        <v>HFC</v>
      </c>
      <c r="S491" s="1" t="str">
        <f>VLOOKUP(E491,wedstrijden!B:G,6,FALSE)</f>
        <v>SVK</v>
      </c>
      <c r="T491" s="1" t="str">
        <f>VLOOKUP($D491,schermers!$C:$O,8,FALSE)</f>
        <v>AMS</v>
      </c>
      <c r="U491" s="1" t="str">
        <f>IFERROR(VLOOKUP($D491,schermers!$C:$O,13,FALSE),"-")</f>
        <v>FIE11012004000</v>
      </c>
      <c r="V491" s="15">
        <f>IFERROR(VLOOKUP(E491,wedstrijden!B:H,7,FALSE),0)</f>
        <v>43476</v>
      </c>
      <c r="W491" s="15">
        <f>IFERROR(VLOOKUP(E491,wedstrijden!B:I,8,FALSE),0)</f>
        <v>43478</v>
      </c>
      <c r="X491" s="94">
        <f>IF(ISERROR(VLOOKUP(I491,lookups!G:I,3,FALSE)),0,IF(VLOOKUP(I491,lookups!G:I,3,FALSE)=0,0,VLOOKUP(I491,lookups!G:I,3,FALSE)))</f>
        <v>500</v>
      </c>
      <c r="Y491" s="54">
        <f t="shared" ca="1" si="107"/>
        <v>999999999</v>
      </c>
      <c r="Z491" s="54">
        <f t="shared" si="108"/>
        <v>204114851</v>
      </c>
      <c r="AA491" s="54">
        <f>IF(LEFT(J491,2)&lt;&gt;"ok","-",IF(M491&lt;&gt;"","-",VLOOKUP(P491&amp;Q491&amp;I491&amp;H491,wedstrijden!A:B,2,FALSE)))</f>
        <v>204</v>
      </c>
      <c r="AB491" s="54">
        <f t="shared" ca="1" si="109"/>
        <v>0</v>
      </c>
      <c r="AC491" s="54">
        <f t="shared" si="110"/>
        <v>1</v>
      </c>
      <c r="AD491" s="54">
        <f t="shared" si="111"/>
        <v>1</v>
      </c>
      <c r="AE491" s="54">
        <f t="shared" si="112"/>
        <v>0</v>
      </c>
      <c r="AF491" s="54">
        <f t="shared" si="113"/>
        <v>1</v>
      </c>
      <c r="AG491" s="54">
        <f t="shared" si="114"/>
        <v>1</v>
      </c>
      <c r="AH491" s="54">
        <f t="shared" si="115"/>
        <v>1</v>
      </c>
      <c r="AI491" s="54">
        <f t="shared" si="116"/>
        <v>1</v>
      </c>
      <c r="AJ491" s="54">
        <f t="shared" si="117"/>
        <v>1</v>
      </c>
      <c r="AK491" s="54">
        <f t="shared" ca="1" si="118"/>
        <v>1</v>
      </c>
      <c r="AL491" s="1" t="str">
        <f>VLOOKUP(D491,schermers!C:T,16,FALSE)</f>
        <v>XXX</v>
      </c>
    </row>
    <row r="492" spans="1:38" x14ac:dyDescent="0.2">
      <c r="A492" s="54">
        <f t="shared" si="119"/>
        <v>490</v>
      </c>
      <c r="B492" s="54">
        <f t="shared" si="105"/>
        <v>365</v>
      </c>
      <c r="C492" s="54" t="str">
        <f t="shared" ca="1" si="106"/>
        <v/>
      </c>
      <c r="D492" s="54">
        <f>VLOOKUP(F492&amp;G492,schermers!B:C,2,FALSE)</f>
        <v>114851</v>
      </c>
      <c r="E492" s="54">
        <f>VLOOKUP(P492&amp;Q492&amp;I492&amp;H492,wedstrijden!A:B,2,FALSE)</f>
        <v>205</v>
      </c>
      <c r="F492" s="41" t="s">
        <v>1112</v>
      </c>
      <c r="G492" s="41" t="s">
        <v>2104</v>
      </c>
      <c r="H492" s="41" t="s">
        <v>487</v>
      </c>
      <c r="I492" s="41" t="s">
        <v>934</v>
      </c>
      <c r="J492" s="63" t="s">
        <v>848</v>
      </c>
      <c r="K492" s="16">
        <v>43396</v>
      </c>
      <c r="L492" s="8">
        <v>43466</v>
      </c>
      <c r="O492" s="54">
        <f>VLOOKUP(D492&amp;R492,Ranglijst!D:E,2,FALSE)</f>
        <v>2942</v>
      </c>
      <c r="P492" s="1" t="str">
        <f>VLOOKUP($D492,schermers!$C:$O,5,FALSE)</f>
        <v>Heren</v>
      </c>
      <c r="Q492" s="1" t="str">
        <f>VLOOKUP($D492,schermers!$C:$O,6,FALSE)</f>
        <v>Floret</v>
      </c>
      <c r="R492" s="1" t="str">
        <f>VLOOKUP(P492,lookups!A:B,2,FALSE)&amp;VLOOKUP(aanmeldingen!Q492,lookups!D:E,2,FALSE)&amp;VLOOKUP(I492,lookups!G:H,2,FALSE)</f>
        <v>HFC</v>
      </c>
      <c r="S492" s="1" t="str">
        <f>VLOOKUP(E492,wedstrijden!B:G,6,FALSE)</f>
        <v>SVK</v>
      </c>
      <c r="T492" s="1" t="str">
        <f>VLOOKUP($D492,schermers!$C:$O,8,FALSE)</f>
        <v>AMS</v>
      </c>
      <c r="U492" s="1" t="str">
        <f>IFERROR(VLOOKUP($D492,schermers!$C:$O,13,FALSE),"-")</f>
        <v>FIE11012004000</v>
      </c>
      <c r="V492" s="15">
        <f>IFERROR(VLOOKUP(E492,wedstrijden!B:H,7,FALSE),0)</f>
        <v>43476</v>
      </c>
      <c r="W492" s="15">
        <f>IFERROR(VLOOKUP(E492,wedstrijden!B:I,8,FALSE),0)</f>
        <v>43478</v>
      </c>
      <c r="X492" s="94">
        <f>IF(ISERROR(VLOOKUP(I492,lookups!G:I,3,FALSE)),0,IF(VLOOKUP(I492,lookups!G:I,3,FALSE)=0,0,VLOOKUP(I492,lookups!G:I,3,FALSE)))</f>
        <v>500</v>
      </c>
      <c r="Y492" s="54">
        <f t="shared" ca="1" si="107"/>
        <v>999999999</v>
      </c>
      <c r="Z492" s="54">
        <f t="shared" si="108"/>
        <v>205114851</v>
      </c>
      <c r="AA492" s="54">
        <f>IF(LEFT(J492,2)&lt;&gt;"ok","-",IF(M492&lt;&gt;"","-",VLOOKUP(P492&amp;Q492&amp;I492&amp;H492,wedstrijden!A:B,2,FALSE)))</f>
        <v>205</v>
      </c>
      <c r="AB492" s="54">
        <f t="shared" ca="1" si="109"/>
        <v>0</v>
      </c>
      <c r="AC492" s="54">
        <f t="shared" si="110"/>
        <v>1</v>
      </c>
      <c r="AD492" s="54">
        <f t="shared" si="111"/>
        <v>1</v>
      </c>
      <c r="AE492" s="54">
        <f t="shared" si="112"/>
        <v>0</v>
      </c>
      <c r="AF492" s="54">
        <f t="shared" si="113"/>
        <v>1</v>
      </c>
      <c r="AG492" s="54">
        <f t="shared" si="114"/>
        <v>0</v>
      </c>
      <c r="AH492" s="54">
        <f t="shared" si="115"/>
        <v>0</v>
      </c>
      <c r="AI492" s="54">
        <f t="shared" si="116"/>
        <v>0</v>
      </c>
      <c r="AJ492" s="54">
        <f t="shared" si="117"/>
        <v>0</v>
      </c>
      <c r="AK492" s="54">
        <f t="shared" ca="1" si="118"/>
        <v>0</v>
      </c>
      <c r="AL492" s="1" t="str">
        <f>VLOOKUP(D492,schermers!C:T,16,FALSE)</f>
        <v>XXX</v>
      </c>
    </row>
    <row r="493" spans="1:38" x14ac:dyDescent="0.2">
      <c r="A493" s="54">
        <f t="shared" si="119"/>
        <v>491</v>
      </c>
      <c r="B493" s="54">
        <f t="shared" si="105"/>
        <v>479</v>
      </c>
      <c r="C493" s="54" t="str">
        <f t="shared" ca="1" si="106"/>
        <v/>
      </c>
      <c r="D493" s="54">
        <f>VLOOKUP(F493&amp;G493,schermers!B:C,2,FALSE)</f>
        <v>114851</v>
      </c>
      <c r="E493" s="54">
        <f>VLOOKUP(P493&amp;Q493&amp;I493&amp;H493,wedstrijden!A:B,2,FALSE)</f>
        <v>273</v>
      </c>
      <c r="F493" s="41" t="s">
        <v>1112</v>
      </c>
      <c r="G493" s="41" t="s">
        <v>2104</v>
      </c>
      <c r="H493" s="41" t="s">
        <v>1160</v>
      </c>
      <c r="I493" s="41" t="s">
        <v>915</v>
      </c>
      <c r="J493" s="63" t="s">
        <v>848</v>
      </c>
      <c r="K493" s="16">
        <v>43396</v>
      </c>
      <c r="L493" s="8">
        <v>43556</v>
      </c>
      <c r="O493" s="54">
        <f>VLOOKUP(D493&amp;R493,Ranglijst!D:E,2,FALSE)</f>
        <v>2942</v>
      </c>
      <c r="P493" s="1" t="str">
        <f>VLOOKUP($D493,schermers!$C:$O,5,FALSE)</f>
        <v>Heren</v>
      </c>
      <c r="Q493" s="1" t="str">
        <f>VLOOKUP($D493,schermers!$C:$O,6,FALSE)</f>
        <v>Floret</v>
      </c>
      <c r="R493" s="1" t="str">
        <f>VLOOKUP(P493,lookups!A:B,2,FALSE)&amp;VLOOKUP(aanmeldingen!Q493,lookups!D:E,2,FALSE)&amp;VLOOKUP(I493,lookups!G:H,2,FALSE)</f>
        <v>HFC</v>
      </c>
      <c r="S493" s="1" t="str">
        <f>VLOOKUP(E493,wedstrijden!B:G,6,FALSE)</f>
        <v>POL</v>
      </c>
      <c r="T493" s="1" t="str">
        <f>VLOOKUP($D493,schermers!$C:$O,8,FALSE)</f>
        <v>AMS</v>
      </c>
      <c r="U493" s="1" t="str">
        <f>IFERROR(VLOOKUP($D493,schermers!$C:$O,13,FALSE),"-")</f>
        <v>FIE11012004000</v>
      </c>
      <c r="V493" s="15">
        <f>IFERROR(VLOOKUP(E493,wedstrijden!B:H,7,FALSE),0)</f>
        <v>43505</v>
      </c>
      <c r="W493" s="15">
        <f>IFERROR(VLOOKUP(E493,wedstrijden!B:I,8,FALSE),0)</f>
        <v>43506</v>
      </c>
      <c r="X493" s="94">
        <f>IF(ISERROR(VLOOKUP(I493,lookups!G:I,3,FALSE)),0,IF(VLOOKUP(I493,lookups!G:I,3,FALSE)=0,0,VLOOKUP(I493,lookups!G:I,3,FALSE)))</f>
        <v>500</v>
      </c>
      <c r="Y493" s="54">
        <f t="shared" ca="1" si="107"/>
        <v>999999999</v>
      </c>
      <c r="Z493" s="54">
        <f t="shared" si="108"/>
        <v>273114851</v>
      </c>
      <c r="AA493" s="54">
        <f>IF(LEFT(J493,2)&lt;&gt;"ok","-",IF(M493&lt;&gt;"","-",VLOOKUP(P493&amp;Q493&amp;I493&amp;H493,wedstrijden!A:B,2,FALSE)))</f>
        <v>273</v>
      </c>
      <c r="AB493" s="54">
        <f t="shared" ca="1" si="109"/>
        <v>0</v>
      </c>
      <c r="AC493" s="54">
        <f t="shared" si="110"/>
        <v>1</v>
      </c>
      <c r="AD493" s="54">
        <f t="shared" si="111"/>
        <v>1</v>
      </c>
      <c r="AE493" s="54">
        <f t="shared" si="112"/>
        <v>0</v>
      </c>
      <c r="AF493" s="54">
        <f t="shared" si="113"/>
        <v>1</v>
      </c>
      <c r="AG493" s="54">
        <f t="shared" si="114"/>
        <v>1</v>
      </c>
      <c r="AH493" s="54">
        <f t="shared" si="115"/>
        <v>1</v>
      </c>
      <c r="AI493" s="54">
        <f t="shared" si="116"/>
        <v>1</v>
      </c>
      <c r="AJ493" s="54">
        <f t="shared" si="117"/>
        <v>1</v>
      </c>
      <c r="AK493" s="54">
        <f t="shared" ca="1" si="118"/>
        <v>1</v>
      </c>
      <c r="AL493" s="1" t="str">
        <f>VLOOKUP(D493,schermers!C:T,16,FALSE)</f>
        <v>XXX</v>
      </c>
    </row>
    <row r="494" spans="1:38" x14ac:dyDescent="0.2">
      <c r="A494" s="54">
        <f t="shared" si="119"/>
        <v>492</v>
      </c>
      <c r="B494" s="54">
        <f t="shared" si="105"/>
        <v>487</v>
      </c>
      <c r="C494" s="54" t="str">
        <f t="shared" ca="1" si="106"/>
        <v/>
      </c>
      <c r="D494" s="54">
        <f>VLOOKUP(F494&amp;G494,schermers!B:C,2,FALSE)</f>
        <v>114851</v>
      </c>
      <c r="E494" s="54">
        <f>VLOOKUP(P494&amp;Q494&amp;I494&amp;H494,wedstrijden!A:B,2,FALSE)</f>
        <v>274</v>
      </c>
      <c r="F494" s="41" t="s">
        <v>1112</v>
      </c>
      <c r="G494" s="41" t="s">
        <v>2104</v>
      </c>
      <c r="H494" s="41" t="s">
        <v>1160</v>
      </c>
      <c r="I494" s="41" t="s">
        <v>934</v>
      </c>
      <c r="J494" s="63" t="s">
        <v>848</v>
      </c>
      <c r="K494" s="16">
        <v>43396</v>
      </c>
      <c r="L494" s="8">
        <v>43498</v>
      </c>
      <c r="O494" s="54">
        <f>VLOOKUP(D494&amp;R494,Ranglijst!D:E,2,FALSE)</f>
        <v>2942</v>
      </c>
      <c r="P494" s="1" t="str">
        <f>VLOOKUP($D494,schermers!$C:$O,5,FALSE)</f>
        <v>Heren</v>
      </c>
      <c r="Q494" s="1" t="str">
        <f>VLOOKUP($D494,schermers!$C:$O,6,FALSE)</f>
        <v>Floret</v>
      </c>
      <c r="R494" s="1" t="str">
        <f>VLOOKUP(P494,lookups!A:B,2,FALSE)&amp;VLOOKUP(aanmeldingen!Q494,lookups!D:E,2,FALSE)&amp;VLOOKUP(I494,lookups!G:H,2,FALSE)</f>
        <v>HFC</v>
      </c>
      <c r="S494" s="1" t="str">
        <f>VLOOKUP(E494,wedstrijden!B:G,6,FALSE)</f>
        <v>POL</v>
      </c>
      <c r="T494" s="1" t="str">
        <f>VLOOKUP($D494,schermers!$C:$O,8,FALSE)</f>
        <v>AMS</v>
      </c>
      <c r="U494" s="1" t="str">
        <f>IFERROR(VLOOKUP($D494,schermers!$C:$O,13,FALSE),"-")</f>
        <v>FIE11012004000</v>
      </c>
      <c r="V494" s="15">
        <f>IFERROR(VLOOKUP(E494,wedstrijden!B:H,7,FALSE),0)</f>
        <v>43505</v>
      </c>
      <c r="W494" s="15">
        <f>IFERROR(VLOOKUP(E494,wedstrijden!B:I,8,FALSE),0)</f>
        <v>43506</v>
      </c>
      <c r="X494" s="94">
        <f>IF(ISERROR(VLOOKUP(I494,lookups!G:I,3,FALSE)),0,IF(VLOOKUP(I494,lookups!G:I,3,FALSE)=0,0,VLOOKUP(I494,lookups!G:I,3,FALSE)))</f>
        <v>500</v>
      </c>
      <c r="Y494" s="54">
        <f t="shared" ca="1" si="107"/>
        <v>999999999</v>
      </c>
      <c r="Z494" s="54">
        <f t="shared" si="108"/>
        <v>274114851</v>
      </c>
      <c r="AA494" s="54">
        <f>IF(LEFT(J494,2)&lt;&gt;"ok","-",IF(M494&lt;&gt;"","-",VLOOKUP(P494&amp;Q494&amp;I494&amp;H494,wedstrijden!A:B,2,FALSE)))</f>
        <v>274</v>
      </c>
      <c r="AB494" s="54">
        <f t="shared" ca="1" si="109"/>
        <v>0</v>
      </c>
      <c r="AC494" s="54">
        <f t="shared" si="110"/>
        <v>1</v>
      </c>
      <c r="AD494" s="54">
        <f t="shared" si="111"/>
        <v>1</v>
      </c>
      <c r="AE494" s="54">
        <f t="shared" si="112"/>
        <v>0</v>
      </c>
      <c r="AF494" s="54">
        <f t="shared" si="113"/>
        <v>1</v>
      </c>
      <c r="AG494" s="54">
        <f t="shared" si="114"/>
        <v>0</v>
      </c>
      <c r="AH494" s="54">
        <f t="shared" si="115"/>
        <v>0</v>
      </c>
      <c r="AI494" s="54">
        <f t="shared" si="116"/>
        <v>0</v>
      </c>
      <c r="AJ494" s="54">
        <f t="shared" si="117"/>
        <v>0</v>
      </c>
      <c r="AK494" s="54">
        <f t="shared" ca="1" si="118"/>
        <v>0</v>
      </c>
      <c r="AL494" s="1" t="str">
        <f>VLOOKUP(D494,schermers!C:T,16,FALSE)</f>
        <v>XXX</v>
      </c>
    </row>
    <row r="495" spans="1:38" x14ac:dyDescent="0.2">
      <c r="A495" s="54">
        <f t="shared" si="119"/>
        <v>493</v>
      </c>
      <c r="B495" s="54">
        <f t="shared" si="105"/>
        <v>282</v>
      </c>
      <c r="C495" s="54" t="str">
        <f t="shared" ca="1" si="106"/>
        <v/>
      </c>
      <c r="D495" s="54">
        <f>VLOOKUP(F495&amp;G495,schermers!B:C,2,FALSE)</f>
        <v>116213</v>
      </c>
      <c r="E495" s="54">
        <f>VLOOKUP(P495&amp;Q495&amp;I495&amp;H495,wedstrijden!A:B,2,FALSE)</f>
        <v>167</v>
      </c>
      <c r="F495" s="41" t="s">
        <v>1112</v>
      </c>
      <c r="G495" s="41" t="s">
        <v>1270</v>
      </c>
      <c r="H495" s="41" t="s">
        <v>2579</v>
      </c>
      <c r="I495" s="41" t="s">
        <v>480</v>
      </c>
      <c r="J495" s="63" t="s">
        <v>848</v>
      </c>
      <c r="K495" s="16">
        <v>43396</v>
      </c>
      <c r="L495" s="8">
        <v>43408</v>
      </c>
      <c r="O495" s="54">
        <f>VLOOKUP(D495&amp;R495,Ranglijst!D:E,2,FALSE)</f>
        <v>1186</v>
      </c>
      <c r="P495" s="1" t="str">
        <f>VLOOKUP($D495,schermers!$C:$O,5,FALSE)</f>
        <v>Heren</v>
      </c>
      <c r="Q495" s="1" t="str">
        <f>VLOOKUP($D495,schermers!$C:$O,6,FALSE)</f>
        <v>Degen</v>
      </c>
      <c r="R495" s="1" t="str">
        <f>VLOOKUP(P495,lookups!A:B,2,FALSE)&amp;VLOOKUP(aanmeldingen!Q495,lookups!D:E,2,FALSE)&amp;VLOOKUP(I495,lookups!G:H,2,FALSE)</f>
        <v>HDJ</v>
      </c>
      <c r="S495" s="1" t="str">
        <f>VLOOKUP(E495,wedstrijden!B:G,6,FALSE)</f>
        <v>LUX</v>
      </c>
      <c r="T495" s="1" t="str">
        <f>VLOOKUP($D495,schermers!$C:$O,8,FALSE)</f>
        <v>AMS</v>
      </c>
      <c r="U495" s="1" t="str">
        <f>IFERROR(VLOOKUP($D495,schermers!$C:$O,13,FALSE),"-")</f>
        <v>-</v>
      </c>
      <c r="V495" s="15">
        <f>IFERROR(VLOOKUP(E495,wedstrijden!B:H,7,FALSE),0)</f>
        <v>43435</v>
      </c>
      <c r="W495" s="15">
        <f>IFERROR(VLOOKUP(E495,wedstrijden!B:I,8,FALSE),0)</f>
        <v>43436</v>
      </c>
      <c r="X495" s="94">
        <f>IF(ISERROR(VLOOKUP(I495,lookups!G:I,3,FALSE)),0,IF(VLOOKUP(I495,lookups!G:I,3,FALSE)=0,0,VLOOKUP(I495,lookups!G:I,3,FALSE)))</f>
        <v>800</v>
      </c>
      <c r="Y495" s="54">
        <f t="shared" ca="1" si="107"/>
        <v>999999999</v>
      </c>
      <c r="Z495" s="54">
        <f t="shared" si="108"/>
        <v>167116213</v>
      </c>
      <c r="AA495" s="54">
        <f>IF(LEFT(J495,2)&lt;&gt;"ok","-",IF(M495&lt;&gt;"","-",VLOOKUP(P495&amp;Q495&amp;I495&amp;H495,wedstrijden!A:B,2,FALSE)))</f>
        <v>167</v>
      </c>
      <c r="AB495" s="54">
        <f t="shared" ca="1" si="109"/>
        <v>0</v>
      </c>
      <c r="AC495" s="54">
        <f t="shared" si="110"/>
        <v>1</v>
      </c>
      <c r="AD495" s="54">
        <f t="shared" si="111"/>
        <v>1</v>
      </c>
      <c r="AE495" s="54">
        <f t="shared" si="112"/>
        <v>0</v>
      </c>
      <c r="AF495" s="54">
        <f t="shared" si="113"/>
        <v>1</v>
      </c>
      <c r="AG495" s="54">
        <f t="shared" si="114"/>
        <v>1</v>
      </c>
      <c r="AH495" s="54">
        <f t="shared" si="115"/>
        <v>1</v>
      </c>
      <c r="AI495" s="54">
        <f t="shared" si="116"/>
        <v>1</v>
      </c>
      <c r="AJ495" s="54">
        <f t="shared" si="117"/>
        <v>1</v>
      </c>
      <c r="AK495" s="54">
        <f t="shared" ca="1" si="118"/>
        <v>1</v>
      </c>
      <c r="AL495" s="1" t="str">
        <f>VLOOKUP(D495,schermers!C:T,16,FALSE)</f>
        <v>XXX</v>
      </c>
    </row>
    <row r="496" spans="1:38" x14ac:dyDescent="0.2">
      <c r="A496" s="54">
        <f t="shared" si="119"/>
        <v>494</v>
      </c>
      <c r="B496" s="54">
        <f t="shared" si="105"/>
        <v>330</v>
      </c>
      <c r="C496" s="54" t="str">
        <f t="shared" ca="1" si="106"/>
        <v/>
      </c>
      <c r="D496" s="54">
        <f>VLOOKUP(F496&amp;G496,schermers!B:C,2,FALSE)</f>
        <v>114740</v>
      </c>
      <c r="E496" s="54">
        <f>VLOOKUP(P496&amp;Q496&amp;I496&amp;H496,wedstrijden!A:B,2,FALSE)</f>
        <v>184</v>
      </c>
      <c r="F496" s="41" t="s">
        <v>1710</v>
      </c>
      <c r="G496" s="41" t="s">
        <v>1709</v>
      </c>
      <c r="H496" s="41" t="s">
        <v>496</v>
      </c>
      <c r="I496" s="41" t="s">
        <v>934</v>
      </c>
      <c r="J496" s="63" t="s">
        <v>848</v>
      </c>
      <c r="K496" s="16">
        <v>43398</v>
      </c>
      <c r="L496" s="8">
        <v>43429</v>
      </c>
      <c r="O496" s="54">
        <f>VLOOKUP(D496&amp;R496,Ranglijst!D:E,2,FALSE)</f>
        <v>1856</v>
      </c>
      <c r="P496" s="1" t="str">
        <f>VLOOKUP($D496,schermers!$C:$O,5,FALSE)</f>
        <v>Heren</v>
      </c>
      <c r="Q496" s="1" t="str">
        <f>VLOOKUP($D496,schermers!$C:$O,6,FALSE)</f>
        <v>Floret</v>
      </c>
      <c r="R496" s="1" t="str">
        <f>VLOOKUP(P496,lookups!A:B,2,FALSE)&amp;VLOOKUP(aanmeldingen!Q496,lookups!D:E,2,FALSE)&amp;VLOOKUP(I496,lookups!G:H,2,FALSE)</f>
        <v>HFC</v>
      </c>
      <c r="S496" s="1" t="str">
        <f>VLOOKUP(E496,wedstrijden!B:G,6,FALSE)</f>
        <v>GER</v>
      </c>
      <c r="T496" s="1" t="str">
        <f>VLOOKUP($D496,schermers!$C:$O,8,FALSE)</f>
        <v>NRD</v>
      </c>
      <c r="U496" s="1" t="str">
        <f>IFERROR(VLOOKUP($D496,schermers!$C:$O,13,FALSE),"-")</f>
        <v>FIE15102002001</v>
      </c>
      <c r="V496" s="15">
        <f>IFERROR(VLOOKUP(E496,wedstrijden!B:H,7,FALSE),0)</f>
        <v>43449</v>
      </c>
      <c r="W496" s="15">
        <f>IFERROR(VLOOKUP(E496,wedstrijden!B:I,8,FALSE),0)</f>
        <v>43450</v>
      </c>
      <c r="X496" s="94">
        <f>IF(ISERROR(VLOOKUP(I496,lookups!G:I,3,FALSE)),0,IF(VLOOKUP(I496,lookups!G:I,3,FALSE)=0,0,VLOOKUP(I496,lookups!G:I,3,FALSE)))</f>
        <v>500</v>
      </c>
      <c r="Y496" s="54">
        <f t="shared" ca="1" si="107"/>
        <v>999999999</v>
      </c>
      <c r="Z496" s="54">
        <f t="shared" si="108"/>
        <v>184114740</v>
      </c>
      <c r="AA496" s="54">
        <f>IF(LEFT(J496,2)&lt;&gt;"ok","-",IF(M496&lt;&gt;"","-",VLOOKUP(P496&amp;Q496&amp;I496&amp;H496,wedstrijden!A:B,2,FALSE)))</f>
        <v>184</v>
      </c>
      <c r="AB496" s="54">
        <f t="shared" ca="1" si="109"/>
        <v>0</v>
      </c>
      <c r="AC496" s="54">
        <f t="shared" si="110"/>
        <v>1</v>
      </c>
      <c r="AD496" s="54">
        <f t="shared" si="111"/>
        <v>1</v>
      </c>
      <c r="AE496" s="54">
        <f t="shared" si="112"/>
        <v>0</v>
      </c>
      <c r="AF496" s="54">
        <f t="shared" si="113"/>
        <v>1</v>
      </c>
      <c r="AG496" s="54">
        <f t="shared" si="114"/>
        <v>0</v>
      </c>
      <c r="AH496" s="54">
        <f t="shared" si="115"/>
        <v>0</v>
      </c>
      <c r="AI496" s="54">
        <f t="shared" si="116"/>
        <v>0</v>
      </c>
      <c r="AJ496" s="54">
        <f t="shared" si="117"/>
        <v>0</v>
      </c>
      <c r="AK496" s="54">
        <f t="shared" ca="1" si="118"/>
        <v>0</v>
      </c>
      <c r="AL496" s="1" t="str">
        <f>VLOOKUP(D496,schermers!C:T,16,FALSE)</f>
        <v>XXX</v>
      </c>
    </row>
    <row r="497" spans="1:38" x14ac:dyDescent="0.2">
      <c r="A497" s="54">
        <f t="shared" si="119"/>
        <v>495</v>
      </c>
      <c r="B497" s="54">
        <f t="shared" si="105"/>
        <v>283</v>
      </c>
      <c r="C497" s="54" t="str">
        <f t="shared" ca="1" si="106"/>
        <v/>
      </c>
      <c r="D497" s="54">
        <f>VLOOKUP(F497&amp;G497,schermers!B:C,2,FALSE)</f>
        <v>117222</v>
      </c>
      <c r="E497" s="54">
        <f>VLOOKUP(P497&amp;Q497&amp;I497&amp;H497,wedstrijden!A:B,2,FALSE)</f>
        <v>167</v>
      </c>
      <c r="F497" s="41" t="s">
        <v>2173</v>
      </c>
      <c r="G497" s="41" t="s">
        <v>978</v>
      </c>
      <c r="H497" s="41" t="s">
        <v>2579</v>
      </c>
      <c r="I497" s="41" t="s">
        <v>480</v>
      </c>
      <c r="J497" s="63" t="s">
        <v>848</v>
      </c>
      <c r="K497" s="16">
        <v>43401</v>
      </c>
      <c r="L497" s="8">
        <v>43408</v>
      </c>
      <c r="O497" s="54">
        <f>VLOOKUP(D497&amp;R497,Ranglijst!D:E,2,FALSE)</f>
        <v>1334</v>
      </c>
      <c r="P497" s="1" t="str">
        <f>VLOOKUP($D497,schermers!$C:$O,5,FALSE)</f>
        <v>Heren</v>
      </c>
      <c r="Q497" s="1" t="str">
        <f>VLOOKUP($D497,schermers!$C:$O,6,FALSE)</f>
        <v>Degen</v>
      </c>
      <c r="R497" s="1" t="str">
        <f>VLOOKUP(P497,lookups!A:B,2,FALSE)&amp;VLOOKUP(aanmeldingen!Q497,lookups!D:E,2,FALSE)&amp;VLOOKUP(I497,lookups!G:H,2,FALSE)</f>
        <v>HDJ</v>
      </c>
      <c r="S497" s="1" t="str">
        <f>VLOOKUP(E497,wedstrijden!B:G,6,FALSE)</f>
        <v>LUX</v>
      </c>
      <c r="T497" s="1" t="str">
        <f>VLOOKUP($D497,schermers!$C:$O,8,FALSE)</f>
        <v>RS</v>
      </c>
      <c r="U497" s="1" t="str">
        <f>IFERROR(VLOOKUP($D497,schermers!$C:$O,13,FALSE),"-")</f>
        <v>-</v>
      </c>
      <c r="V497" s="15">
        <f>IFERROR(VLOOKUP(E497,wedstrijden!B:H,7,FALSE),0)</f>
        <v>43435</v>
      </c>
      <c r="W497" s="15">
        <f>IFERROR(VLOOKUP(E497,wedstrijden!B:I,8,FALSE),0)</f>
        <v>43436</v>
      </c>
      <c r="X497" s="94">
        <f>IF(ISERROR(VLOOKUP(I497,lookups!G:I,3,FALSE)),0,IF(VLOOKUP(I497,lookups!G:I,3,FALSE)=0,0,VLOOKUP(I497,lookups!G:I,3,FALSE)))</f>
        <v>800</v>
      </c>
      <c r="Y497" s="54">
        <f t="shared" ca="1" si="107"/>
        <v>999999999</v>
      </c>
      <c r="Z497" s="54">
        <f t="shared" si="108"/>
        <v>167117222</v>
      </c>
      <c r="AA497" s="54">
        <f>IF(LEFT(J497,2)&lt;&gt;"ok","-",IF(M497&lt;&gt;"","-",VLOOKUP(P497&amp;Q497&amp;I497&amp;H497,wedstrijden!A:B,2,FALSE)))</f>
        <v>167</v>
      </c>
      <c r="AB497" s="54">
        <f t="shared" ca="1" si="109"/>
        <v>0</v>
      </c>
      <c r="AC497" s="54">
        <f t="shared" si="110"/>
        <v>1</v>
      </c>
      <c r="AD497" s="54">
        <f t="shared" si="111"/>
        <v>1</v>
      </c>
      <c r="AE497" s="54">
        <f t="shared" si="112"/>
        <v>0</v>
      </c>
      <c r="AF497" s="54">
        <f t="shared" si="113"/>
        <v>1</v>
      </c>
      <c r="AG497" s="54">
        <f t="shared" si="114"/>
        <v>1</v>
      </c>
      <c r="AH497" s="54">
        <f t="shared" si="115"/>
        <v>1</v>
      </c>
      <c r="AI497" s="54">
        <f t="shared" si="116"/>
        <v>1</v>
      </c>
      <c r="AJ497" s="54">
        <f t="shared" si="117"/>
        <v>1</v>
      </c>
      <c r="AK497" s="54">
        <f t="shared" ca="1" si="118"/>
        <v>1</v>
      </c>
      <c r="AL497" s="1" t="str">
        <f>VLOOKUP(D497,schermers!C:T,16,FALSE)</f>
        <v>XXX</v>
      </c>
    </row>
    <row r="498" spans="1:38" x14ac:dyDescent="0.2">
      <c r="A498" s="54">
        <f t="shared" si="119"/>
        <v>496</v>
      </c>
      <c r="B498" s="54">
        <f t="shared" si="105"/>
        <v>274</v>
      </c>
      <c r="C498" s="54" t="str">
        <f t="shared" ca="1" si="106"/>
        <v/>
      </c>
      <c r="D498" s="54">
        <f>VLOOKUP(F498&amp;G498,schermers!B:C,2,FALSE)</f>
        <v>113939</v>
      </c>
      <c r="E498" s="54">
        <f>VLOOKUP(P498&amp;Q498&amp;I498&amp;H498,wedstrijden!A:B,2,FALSE)</f>
        <v>162</v>
      </c>
      <c r="F498" s="41" t="s">
        <v>2824</v>
      </c>
      <c r="G498" s="41" t="s">
        <v>2825</v>
      </c>
      <c r="H498" s="41" t="s">
        <v>2549</v>
      </c>
      <c r="I498" s="41" t="s">
        <v>915</v>
      </c>
      <c r="J498" s="63" t="s">
        <v>848</v>
      </c>
      <c r="K498" s="16">
        <v>43402</v>
      </c>
      <c r="L498" s="8">
        <v>43408</v>
      </c>
      <c r="O498" s="54">
        <f>VLOOKUP(D498&amp;R498,Ranglijst!D:E,2,FALSE)</f>
        <v>2301</v>
      </c>
      <c r="P498" s="1" t="str">
        <f>VLOOKUP($D498,schermers!$C:$O,5,FALSE)</f>
        <v>Dames</v>
      </c>
      <c r="Q498" s="1" t="str">
        <f>VLOOKUP($D498,schermers!$C:$O,6,FALSE)</f>
        <v>Degen</v>
      </c>
      <c r="R498" s="1" t="str">
        <f>VLOOKUP(P498,lookups!A:B,2,FALSE)&amp;VLOOKUP(aanmeldingen!Q498,lookups!D:E,2,FALSE)&amp;VLOOKUP(I498,lookups!G:H,2,FALSE)</f>
        <v>DDC</v>
      </c>
      <c r="S498" s="1" t="str">
        <f>VLOOKUP(E498,wedstrijden!B:G,6,FALSE)</f>
        <v>DEN</v>
      </c>
      <c r="T498" s="1" t="str">
        <f>VLOOKUP($D498,schermers!$C:$O,8,FALSE)</f>
        <v>FCA</v>
      </c>
      <c r="U498" s="1" t="str">
        <f>IFERROR(VLOOKUP($D498,schermers!$C:$O,13,FALSE),"-")</f>
        <v>-</v>
      </c>
      <c r="V498" s="15">
        <f>IFERROR(VLOOKUP(E498,wedstrijden!B:H,7,FALSE),0)</f>
        <v>43435</v>
      </c>
      <c r="W498" s="15">
        <f>IFERROR(VLOOKUP(E498,wedstrijden!B:I,8,FALSE),0)</f>
        <v>43436</v>
      </c>
      <c r="X498" s="94">
        <f>IF(ISERROR(VLOOKUP(I498,lookups!G:I,3,FALSE)),0,IF(VLOOKUP(I498,lookups!G:I,3,FALSE)=0,0,VLOOKUP(I498,lookups!G:I,3,FALSE)))</f>
        <v>500</v>
      </c>
      <c r="Y498" s="54">
        <f t="shared" ca="1" si="107"/>
        <v>999999999</v>
      </c>
      <c r="Z498" s="54">
        <f t="shared" si="108"/>
        <v>162113939</v>
      </c>
      <c r="AA498" s="54">
        <f>IF(LEFT(J498,2)&lt;&gt;"ok","-",IF(M498&lt;&gt;"","-",VLOOKUP(P498&amp;Q498&amp;I498&amp;H498,wedstrijden!A:B,2,FALSE)))</f>
        <v>162</v>
      </c>
      <c r="AB498" s="54">
        <f t="shared" ca="1" si="109"/>
        <v>0</v>
      </c>
      <c r="AC498" s="54">
        <f t="shared" si="110"/>
        <v>1</v>
      </c>
      <c r="AD498" s="54">
        <f t="shared" si="111"/>
        <v>1</v>
      </c>
      <c r="AE498" s="54">
        <f t="shared" si="112"/>
        <v>0</v>
      </c>
      <c r="AF498" s="54">
        <f t="shared" si="113"/>
        <v>1</v>
      </c>
      <c r="AG498" s="54">
        <f t="shared" si="114"/>
        <v>1</v>
      </c>
      <c r="AH498" s="54">
        <f t="shared" si="115"/>
        <v>1</v>
      </c>
      <c r="AI498" s="54">
        <f t="shared" si="116"/>
        <v>1</v>
      </c>
      <c r="AJ498" s="54">
        <f t="shared" si="117"/>
        <v>1</v>
      </c>
      <c r="AK498" s="54">
        <f t="shared" ca="1" si="118"/>
        <v>1</v>
      </c>
      <c r="AL498" s="1" t="str">
        <f>VLOOKUP(D498,schermers!C:T,16,FALSE)</f>
        <v>XXX</v>
      </c>
    </row>
    <row r="499" spans="1:38" x14ac:dyDescent="0.2">
      <c r="A499" s="54">
        <f t="shared" si="119"/>
        <v>497</v>
      </c>
      <c r="B499" s="54" t="str">
        <f t="shared" si="105"/>
        <v/>
      </c>
      <c r="C499" s="54" t="str">
        <f t="shared" si="106"/>
        <v/>
      </c>
      <c r="D499" s="54">
        <f>VLOOKUP(F499&amp;G499,schermers!B:C,2,FALSE)</f>
        <v>111968</v>
      </c>
      <c r="E499" s="54">
        <f>VLOOKUP(P499&amp;Q499&amp;I499&amp;H499,wedstrijden!A:B,2,FALSE)</f>
        <v>167</v>
      </c>
      <c r="F499" s="41" t="s">
        <v>1318</v>
      </c>
      <c r="G499" s="41" t="s">
        <v>1319</v>
      </c>
      <c r="H499" s="41" t="s">
        <v>2579</v>
      </c>
      <c r="I499" s="41" t="s">
        <v>480</v>
      </c>
      <c r="J499" s="63" t="s">
        <v>2906</v>
      </c>
      <c r="K499" s="16">
        <v>43402</v>
      </c>
      <c r="O499" s="54">
        <f>VLOOKUP(D499&amp;R499,Ranglijst!D:E,2,FALSE)</f>
        <v>979</v>
      </c>
      <c r="P499" s="1" t="str">
        <f>VLOOKUP($D499,schermers!$C:$O,5,FALSE)</f>
        <v>Heren</v>
      </c>
      <c r="Q499" s="1" t="str">
        <f>VLOOKUP($D499,schermers!$C:$O,6,FALSE)</f>
        <v>Degen</v>
      </c>
      <c r="R499" s="1" t="str">
        <f>VLOOKUP(P499,lookups!A:B,2,FALSE)&amp;VLOOKUP(aanmeldingen!Q499,lookups!D:E,2,FALSE)&amp;VLOOKUP(I499,lookups!G:H,2,FALSE)</f>
        <v>HDJ</v>
      </c>
      <c r="S499" s="1" t="str">
        <f>VLOOKUP(E499,wedstrijden!B:G,6,FALSE)</f>
        <v>LUX</v>
      </c>
      <c r="T499" s="1" t="str">
        <f>VLOOKUP($D499,schermers!$C:$O,8,FALSE)</f>
        <v>AEW</v>
      </c>
      <c r="U499" s="1" t="str">
        <f>IFERROR(VLOOKUP($D499,schermers!$C:$O,13,FALSE),"-")</f>
        <v>-</v>
      </c>
      <c r="V499" s="15">
        <f>IFERROR(VLOOKUP(E499,wedstrijden!B:H,7,FALSE),0)</f>
        <v>43435</v>
      </c>
      <c r="W499" s="15">
        <f>IFERROR(VLOOKUP(E499,wedstrijden!B:I,8,FALSE),0)</f>
        <v>43436</v>
      </c>
      <c r="X499" s="94">
        <f>IF(ISERROR(VLOOKUP(I499,lookups!G:I,3,FALSE)),0,IF(VLOOKUP(I499,lookups!G:I,3,FALSE)=0,0,VLOOKUP(I499,lookups!G:I,3,FALSE)))</f>
        <v>800</v>
      </c>
      <c r="Y499" s="54">
        <f t="shared" si="107"/>
        <v>999999999</v>
      </c>
      <c r="Z499" s="54">
        <f t="shared" si="108"/>
        <v>999999999</v>
      </c>
      <c r="AA499" s="54" t="str">
        <f>IF(LEFT(J499,2)&lt;&gt;"ok","-",IF(M499&lt;&gt;"","-",VLOOKUP(P499&amp;Q499&amp;I499&amp;H499,wedstrijden!A:B,2,FALSE)))</f>
        <v>-</v>
      </c>
      <c r="AB499" s="54">
        <f t="shared" si="109"/>
        <v>0</v>
      </c>
      <c r="AC499" s="54">
        <f t="shared" si="110"/>
        <v>1</v>
      </c>
      <c r="AD499" s="54">
        <f t="shared" si="111"/>
        <v>0</v>
      </c>
      <c r="AE499" s="54">
        <f t="shared" si="112"/>
        <v>0</v>
      </c>
      <c r="AF499" s="54">
        <f t="shared" si="113"/>
        <v>0</v>
      </c>
      <c r="AG499" s="54">
        <f t="shared" si="114"/>
        <v>0</v>
      </c>
      <c r="AH499" s="54">
        <f t="shared" si="115"/>
        <v>0</v>
      </c>
      <c r="AI499" s="54">
        <f t="shared" si="116"/>
        <v>0</v>
      </c>
      <c r="AJ499" s="54">
        <f t="shared" si="117"/>
        <v>0</v>
      </c>
      <c r="AK499" s="54">
        <f t="shared" ca="1" si="118"/>
        <v>0</v>
      </c>
      <c r="AL499" s="1" t="str">
        <f>VLOOKUP(D499,schermers!C:T,16,FALSE)</f>
        <v>XXX</v>
      </c>
    </row>
    <row r="500" spans="1:38" x14ac:dyDescent="0.2">
      <c r="A500" s="54">
        <f t="shared" si="119"/>
        <v>498</v>
      </c>
      <c r="B500" s="54">
        <f t="shared" si="105"/>
        <v>446</v>
      </c>
      <c r="C500" s="54" t="str">
        <f t="shared" ca="1" si="106"/>
        <v/>
      </c>
      <c r="D500" s="54">
        <f>VLOOKUP(F500&amp;G500,schermers!B:C,2,FALSE)</f>
        <v>108421</v>
      </c>
      <c r="E500" s="54">
        <f>VLOOKUP(P500&amp;Q500&amp;I500&amp;H500,wedstrijden!A:B,2,FALSE)</f>
        <v>261</v>
      </c>
      <c r="F500" s="41" t="s">
        <v>985</v>
      </c>
      <c r="G500" s="41" t="s">
        <v>66</v>
      </c>
      <c r="H500" s="41" t="s">
        <v>2577</v>
      </c>
      <c r="I500" s="41" t="s">
        <v>504</v>
      </c>
      <c r="J500" s="63" t="s">
        <v>848</v>
      </c>
      <c r="K500" s="16">
        <v>43403</v>
      </c>
      <c r="L500" s="8">
        <v>43469</v>
      </c>
      <c r="O500" s="54">
        <f>VLOOKUP(D500&amp;R500,Ranglijst!D:E,2,FALSE)</f>
        <v>3754</v>
      </c>
      <c r="P500" s="1" t="str">
        <f>VLOOKUP($D500,schermers!$C:$O,5,FALSE)</f>
        <v>Dames</v>
      </c>
      <c r="Q500" s="1" t="str">
        <f>VLOOKUP($D500,schermers!$C:$O,6,FALSE)</f>
        <v>Degen</v>
      </c>
      <c r="R500" s="1" t="str">
        <f>VLOOKUP(P500,lookups!A:B,2,FALSE)&amp;VLOOKUP(aanmeldingen!Q500,lookups!D:E,2,FALSE)&amp;VLOOKUP(I500,lookups!G:H,2,FALSE)</f>
        <v>DDS</v>
      </c>
      <c r="S500" s="1" t="str">
        <f>VLOOKUP(E500,wedstrijden!B:G,6,FALSE)</f>
        <v>ESP</v>
      </c>
      <c r="T500" s="1" t="str">
        <f>VLOOKUP($D500,schermers!$C:$O,8,FALSE)</f>
        <v>ZAI</v>
      </c>
      <c r="U500" s="1" t="str">
        <f>IFERROR(VLOOKUP($D500,schermers!$C:$O,13,FALSE),"-")</f>
        <v>FIE12011992004</v>
      </c>
      <c r="V500" s="15">
        <f>IFERROR(VLOOKUP(E500,wedstrijden!B:H,7,FALSE),0)</f>
        <v>43504</v>
      </c>
      <c r="W500" s="15">
        <f>IFERROR(VLOOKUP(E500,wedstrijden!B:I,8,FALSE),0)</f>
        <v>43505</v>
      </c>
      <c r="X500" s="94">
        <f>IF(ISERROR(VLOOKUP(I500,lookups!G:I,3,FALSE)),0,IF(VLOOKUP(I500,lookups!G:I,3,FALSE)=0,0,VLOOKUP(I500,lookups!G:I,3,FALSE)))</f>
        <v>1000</v>
      </c>
      <c r="Y500" s="54">
        <f t="shared" ca="1" si="107"/>
        <v>999999999</v>
      </c>
      <c r="Z500" s="54">
        <f t="shared" si="108"/>
        <v>261108421</v>
      </c>
      <c r="AA500" s="54">
        <f>IF(LEFT(J500,2)&lt;&gt;"ok","-",IF(M500&lt;&gt;"","-",VLOOKUP(P500&amp;Q500&amp;I500&amp;H500,wedstrijden!A:B,2,FALSE)))</f>
        <v>261</v>
      </c>
      <c r="AB500" s="54">
        <f t="shared" ca="1" si="109"/>
        <v>0</v>
      </c>
      <c r="AC500" s="54">
        <f t="shared" si="110"/>
        <v>1</v>
      </c>
      <c r="AD500" s="54">
        <f t="shared" si="111"/>
        <v>1</v>
      </c>
      <c r="AE500" s="54">
        <f t="shared" si="112"/>
        <v>0</v>
      </c>
      <c r="AF500" s="54">
        <f t="shared" si="113"/>
        <v>1</v>
      </c>
      <c r="AG500" s="54">
        <f t="shared" si="114"/>
        <v>0</v>
      </c>
      <c r="AH500" s="54">
        <f t="shared" si="115"/>
        <v>0</v>
      </c>
      <c r="AI500" s="54">
        <f t="shared" si="116"/>
        <v>0</v>
      </c>
      <c r="AJ500" s="54">
        <f t="shared" si="117"/>
        <v>0</v>
      </c>
      <c r="AK500" s="54">
        <f t="shared" ca="1" si="118"/>
        <v>0</v>
      </c>
      <c r="AL500" s="1" t="str">
        <f>VLOOKUP(D500,schermers!C:T,16,FALSE)</f>
        <v>XXX</v>
      </c>
    </row>
    <row r="501" spans="1:38" x14ac:dyDescent="0.2">
      <c r="A501" s="54">
        <f t="shared" si="119"/>
        <v>499</v>
      </c>
      <c r="B501" s="54" t="str">
        <f t="shared" si="105"/>
        <v/>
      </c>
      <c r="C501" s="54" t="str">
        <f t="shared" si="106"/>
        <v/>
      </c>
      <c r="D501" s="54">
        <f>VLOOKUP(F501&amp;G501,schermers!B:C,2,FALSE)</f>
        <v>116535</v>
      </c>
      <c r="E501" s="54">
        <f>VLOOKUP(P501&amp;Q501&amp;I501&amp;H501,wedstrijden!A:B,2,FALSE)</f>
        <v>280</v>
      </c>
      <c r="F501" s="41" t="s">
        <v>2345</v>
      </c>
      <c r="G501" s="41" t="s">
        <v>2346</v>
      </c>
      <c r="H501" s="41" t="s">
        <v>676</v>
      </c>
      <c r="I501" s="41" t="s">
        <v>480</v>
      </c>
      <c r="J501" s="63" t="s">
        <v>2634</v>
      </c>
      <c r="K501" s="16">
        <v>43403</v>
      </c>
      <c r="O501" s="54">
        <f>VLOOKUP(D501&amp;R501,Ranglijst!D:E,2,FALSE)</f>
        <v>581</v>
      </c>
      <c r="P501" s="1" t="str">
        <f>VLOOKUP($D501,schermers!$C:$O,5,FALSE)</f>
        <v>Dames</v>
      </c>
      <c r="Q501" s="1" t="str">
        <f>VLOOKUP($D501,schermers!$C:$O,6,FALSE)</f>
        <v>Degen</v>
      </c>
      <c r="R501" s="1" t="str">
        <f>VLOOKUP(P501,lookups!A:B,2,FALSE)&amp;VLOOKUP(aanmeldingen!Q501,lookups!D:E,2,FALSE)&amp;VLOOKUP(I501,lookups!G:H,2,FALSE)</f>
        <v>DDJ</v>
      </c>
      <c r="S501" s="1" t="str">
        <f>VLOOKUP(E501,wedstrijden!B:G,6,FALSE)</f>
        <v>FRA</v>
      </c>
      <c r="T501" s="1" t="str">
        <f>VLOOKUP($D501,schermers!$C:$O,8,FALSE)</f>
        <v>ZAI</v>
      </c>
      <c r="U501" s="1" t="str">
        <f>IFERROR(VLOOKUP($D501,schermers!$C:$O,13,FALSE),"-")</f>
        <v>-</v>
      </c>
      <c r="V501" s="15">
        <f>IFERROR(VLOOKUP(E501,wedstrijden!B:H,7,FALSE),0)</f>
        <v>43512</v>
      </c>
      <c r="W501" s="15">
        <f>IFERROR(VLOOKUP(E501,wedstrijden!B:I,8,FALSE),0)</f>
        <v>43512</v>
      </c>
      <c r="X501" s="94">
        <f>IF(ISERROR(VLOOKUP(I501,lookups!G:I,3,FALSE)),0,IF(VLOOKUP(I501,lookups!G:I,3,FALSE)=0,0,VLOOKUP(I501,lookups!G:I,3,FALSE)))</f>
        <v>800</v>
      </c>
      <c r="Y501" s="54">
        <f t="shared" si="107"/>
        <v>999999999</v>
      </c>
      <c r="Z501" s="54">
        <f t="shared" si="108"/>
        <v>999999999</v>
      </c>
      <c r="AA501" s="54" t="str">
        <f>IF(LEFT(J501,2)&lt;&gt;"ok","-",IF(M501&lt;&gt;"","-",VLOOKUP(P501&amp;Q501&amp;I501&amp;H501,wedstrijden!A:B,2,FALSE)))</f>
        <v>-</v>
      </c>
      <c r="AB501" s="54">
        <f t="shared" si="109"/>
        <v>0</v>
      </c>
      <c r="AC501" s="54">
        <f t="shared" si="110"/>
        <v>1</v>
      </c>
      <c r="AD501" s="54">
        <f t="shared" si="111"/>
        <v>0</v>
      </c>
      <c r="AE501" s="54">
        <f t="shared" si="112"/>
        <v>0</v>
      </c>
      <c r="AF501" s="54">
        <f t="shared" si="113"/>
        <v>0</v>
      </c>
      <c r="AG501" s="54">
        <f t="shared" si="114"/>
        <v>0</v>
      </c>
      <c r="AH501" s="54">
        <f t="shared" si="115"/>
        <v>0</v>
      </c>
      <c r="AI501" s="54">
        <f t="shared" si="116"/>
        <v>0</v>
      </c>
      <c r="AJ501" s="54">
        <f t="shared" si="117"/>
        <v>0</v>
      </c>
      <c r="AK501" s="54">
        <f t="shared" ca="1" si="118"/>
        <v>0</v>
      </c>
      <c r="AL501" s="1" t="str">
        <f>VLOOKUP(D501,schermers!C:T,16,FALSE)</f>
        <v>XXX</v>
      </c>
    </row>
    <row r="502" spans="1:38" x14ac:dyDescent="0.2">
      <c r="A502" s="54">
        <f t="shared" si="119"/>
        <v>500</v>
      </c>
      <c r="B502" s="54">
        <f t="shared" si="105"/>
        <v>389</v>
      </c>
      <c r="C502" s="54" t="str">
        <f t="shared" ca="1" si="106"/>
        <v/>
      </c>
      <c r="D502" s="54">
        <f>VLOOKUP(F502&amp;G502,schermers!B:C,2,FALSE)</f>
        <v>114874</v>
      </c>
      <c r="E502" s="54">
        <f>VLOOKUP(P502&amp;Q502&amp;I502&amp;H502,wedstrijden!A:B,2,FALSE)</f>
        <v>215</v>
      </c>
      <c r="F502" s="41" t="s">
        <v>919</v>
      </c>
      <c r="G502" s="41" t="s">
        <v>2907</v>
      </c>
      <c r="H502" s="41" t="s">
        <v>776</v>
      </c>
      <c r="I502" s="41" t="s">
        <v>915</v>
      </c>
      <c r="J502" s="63" t="s">
        <v>2814</v>
      </c>
      <c r="K502" s="16">
        <v>43408</v>
      </c>
      <c r="L502" s="8">
        <v>43462</v>
      </c>
      <c r="O502" s="54">
        <f>VLOOKUP(D502&amp;R502,Ranglijst!D:E,2,FALSE)</f>
        <v>199</v>
      </c>
      <c r="P502" s="1" t="str">
        <f>VLOOKUP($D502,schermers!$C:$O,5,FALSE)</f>
        <v>Dames</v>
      </c>
      <c r="Q502" s="1" t="str">
        <f>VLOOKUP($D502,schermers!$C:$O,6,FALSE)</f>
        <v>Floret</v>
      </c>
      <c r="R502" s="1" t="str">
        <f>VLOOKUP(P502,lookups!A:B,2,FALSE)&amp;VLOOKUP(aanmeldingen!Q502,lookups!D:E,2,FALSE)&amp;VLOOKUP(I502,lookups!G:H,2,FALSE)</f>
        <v>DFC</v>
      </c>
      <c r="S502" s="1" t="str">
        <f>VLOOKUP(E502,wedstrijden!B:G,6,FALSE)</f>
        <v>POL</v>
      </c>
      <c r="T502" s="1" t="str">
        <f>VLOOKUP($D502,schermers!$C:$O,8,FALSE)</f>
        <v>HS</v>
      </c>
      <c r="U502" s="1" t="str">
        <f>IFERROR(VLOOKUP($D502,schermers!$C:$O,13,FALSE),"-")</f>
        <v>-</v>
      </c>
      <c r="V502" s="15">
        <f>IFERROR(VLOOKUP(E502,wedstrijden!B:H,7,FALSE),0)</f>
        <v>43477</v>
      </c>
      <c r="W502" s="15">
        <f>IFERROR(VLOOKUP(E502,wedstrijden!B:I,8,FALSE),0)</f>
        <v>43478</v>
      </c>
      <c r="X502" s="94">
        <f>IF(ISERROR(VLOOKUP(I502,lookups!G:I,3,FALSE)),0,IF(VLOOKUP(I502,lookups!G:I,3,FALSE)=0,0,VLOOKUP(I502,lookups!G:I,3,FALSE)))</f>
        <v>500</v>
      </c>
      <c r="Y502" s="54">
        <f t="shared" ca="1" si="107"/>
        <v>999999999</v>
      </c>
      <c r="Z502" s="54">
        <f t="shared" si="108"/>
        <v>215114874</v>
      </c>
      <c r="AA502" s="54">
        <f>IF(LEFT(J502,2)&lt;&gt;"ok","-",IF(M502&lt;&gt;"","-",VLOOKUP(P502&amp;Q502&amp;I502&amp;H502,wedstrijden!A:B,2,FALSE)))</f>
        <v>215</v>
      </c>
      <c r="AB502" s="54">
        <f t="shared" ca="1" si="109"/>
        <v>0</v>
      </c>
      <c r="AC502" s="54">
        <f t="shared" si="110"/>
        <v>1</v>
      </c>
      <c r="AD502" s="54">
        <f t="shared" si="111"/>
        <v>1</v>
      </c>
      <c r="AE502" s="54">
        <f t="shared" si="112"/>
        <v>0</v>
      </c>
      <c r="AF502" s="54">
        <f t="shared" si="113"/>
        <v>1</v>
      </c>
      <c r="AG502" s="54">
        <f t="shared" si="114"/>
        <v>1</v>
      </c>
      <c r="AH502" s="54">
        <f t="shared" si="115"/>
        <v>1</v>
      </c>
      <c r="AI502" s="54">
        <f t="shared" si="116"/>
        <v>1</v>
      </c>
      <c r="AJ502" s="54">
        <f t="shared" si="117"/>
        <v>1</v>
      </c>
      <c r="AK502" s="54">
        <f t="shared" ca="1" si="118"/>
        <v>1</v>
      </c>
      <c r="AL502" s="1" t="str">
        <f>VLOOKUP(D502,schermers!C:T,16,FALSE)</f>
        <v>XXX</v>
      </c>
    </row>
    <row r="503" spans="1:38" x14ac:dyDescent="0.2">
      <c r="A503" s="54">
        <f t="shared" si="119"/>
        <v>501</v>
      </c>
      <c r="B503" s="54">
        <f t="shared" si="105"/>
        <v>391</v>
      </c>
      <c r="C503" s="54" t="str">
        <f t="shared" ca="1" si="106"/>
        <v/>
      </c>
      <c r="D503" s="54">
        <f>VLOOKUP(F503&amp;G503,schermers!B:C,2,FALSE)</f>
        <v>115735</v>
      </c>
      <c r="E503" s="54">
        <f>VLOOKUP(P503&amp;Q503&amp;I503&amp;H503,wedstrijden!A:B,2,FALSE)</f>
        <v>215</v>
      </c>
      <c r="F503" s="41" t="s">
        <v>2815</v>
      </c>
      <c r="G503" s="41" t="s">
        <v>2816</v>
      </c>
      <c r="H503" s="41" t="s">
        <v>776</v>
      </c>
      <c r="I503" s="41" t="s">
        <v>915</v>
      </c>
      <c r="J503" s="63" t="s">
        <v>848</v>
      </c>
      <c r="K503" s="16">
        <v>43408</v>
      </c>
      <c r="L503" s="8">
        <v>43440</v>
      </c>
      <c r="O503" s="54">
        <f>VLOOKUP(D503&amp;R503,Ranglijst!D:E,2,FALSE)</f>
        <v>1621</v>
      </c>
      <c r="P503" s="1" t="str">
        <f>VLOOKUP($D503,schermers!$C:$O,5,FALSE)</f>
        <v>Dames</v>
      </c>
      <c r="Q503" s="1" t="str">
        <f>VLOOKUP($D503,schermers!$C:$O,6,FALSE)</f>
        <v>Floret</v>
      </c>
      <c r="R503" s="1" t="str">
        <f>VLOOKUP(P503,lookups!A:B,2,FALSE)&amp;VLOOKUP(aanmeldingen!Q503,lookups!D:E,2,FALSE)&amp;VLOOKUP(I503,lookups!G:H,2,FALSE)</f>
        <v>DFC</v>
      </c>
      <c r="S503" s="1" t="str">
        <f>VLOOKUP(E503,wedstrijden!B:G,6,FALSE)</f>
        <v>POL</v>
      </c>
      <c r="T503" s="1" t="str">
        <f>VLOOKUP($D503,schermers!$C:$O,8,FALSE)</f>
        <v>HS</v>
      </c>
      <c r="U503" s="1" t="str">
        <f>IFERROR(VLOOKUP($D503,schermers!$C:$O,13,FALSE),"-")</f>
        <v>-</v>
      </c>
      <c r="V503" s="15">
        <f>IFERROR(VLOOKUP(E503,wedstrijden!B:H,7,FALSE),0)</f>
        <v>43477</v>
      </c>
      <c r="W503" s="15">
        <f>IFERROR(VLOOKUP(E503,wedstrijden!B:I,8,FALSE),0)</f>
        <v>43478</v>
      </c>
      <c r="X503" s="94">
        <f>IF(ISERROR(VLOOKUP(I503,lookups!G:I,3,FALSE)),0,IF(VLOOKUP(I503,lookups!G:I,3,FALSE)=0,0,VLOOKUP(I503,lookups!G:I,3,FALSE)))</f>
        <v>500</v>
      </c>
      <c r="Y503" s="54">
        <f t="shared" ca="1" si="107"/>
        <v>999999999</v>
      </c>
      <c r="Z503" s="54">
        <f t="shared" si="108"/>
        <v>215115735</v>
      </c>
      <c r="AA503" s="54">
        <f>IF(LEFT(J503,2)&lt;&gt;"ok","-",IF(M503&lt;&gt;"","-",VLOOKUP(P503&amp;Q503&amp;I503&amp;H503,wedstrijden!A:B,2,FALSE)))</f>
        <v>215</v>
      </c>
      <c r="AB503" s="54">
        <f t="shared" ca="1" si="109"/>
        <v>0</v>
      </c>
      <c r="AC503" s="54">
        <f t="shared" si="110"/>
        <v>1</v>
      </c>
      <c r="AD503" s="54">
        <f t="shared" si="111"/>
        <v>1</v>
      </c>
      <c r="AE503" s="54">
        <f t="shared" si="112"/>
        <v>0</v>
      </c>
      <c r="AF503" s="54">
        <f t="shared" si="113"/>
        <v>1</v>
      </c>
      <c r="AG503" s="54">
        <f t="shared" si="114"/>
        <v>1</v>
      </c>
      <c r="AH503" s="54">
        <f t="shared" si="115"/>
        <v>1</v>
      </c>
      <c r="AI503" s="54">
        <f t="shared" si="116"/>
        <v>1</v>
      </c>
      <c r="AJ503" s="54">
        <f t="shared" si="117"/>
        <v>1</v>
      </c>
      <c r="AK503" s="54">
        <f t="shared" ca="1" si="118"/>
        <v>1</v>
      </c>
      <c r="AL503" s="1" t="str">
        <f>VLOOKUP(D503,schermers!C:T,16,FALSE)</f>
        <v>XXX</v>
      </c>
    </row>
    <row r="504" spans="1:38" x14ac:dyDescent="0.2">
      <c r="A504" s="54">
        <f t="shared" si="119"/>
        <v>502</v>
      </c>
      <c r="B504" s="54">
        <f t="shared" si="105"/>
        <v>395</v>
      </c>
      <c r="C504" s="54" t="str">
        <f t="shared" ca="1" si="106"/>
        <v/>
      </c>
      <c r="D504" s="54">
        <f>VLOOKUP(F504&amp;G504,schermers!B:C,2,FALSE)</f>
        <v>114874</v>
      </c>
      <c r="E504" s="54">
        <f>VLOOKUP(P504&amp;Q504&amp;I504&amp;H504,wedstrijden!A:B,2,FALSE)</f>
        <v>216</v>
      </c>
      <c r="F504" s="41" t="s">
        <v>919</v>
      </c>
      <c r="G504" s="41" t="s">
        <v>2907</v>
      </c>
      <c r="H504" s="41" t="s">
        <v>776</v>
      </c>
      <c r="I504" s="41" t="s">
        <v>934</v>
      </c>
      <c r="J504" s="63" t="s">
        <v>2814</v>
      </c>
      <c r="K504" s="16">
        <v>43408</v>
      </c>
      <c r="L504" s="8">
        <v>43466</v>
      </c>
      <c r="O504" s="54">
        <f>VLOOKUP(D504&amp;R504,Ranglijst!D:E,2,FALSE)</f>
        <v>199</v>
      </c>
      <c r="P504" s="1" t="str">
        <f>VLOOKUP($D504,schermers!$C:$O,5,FALSE)</f>
        <v>Dames</v>
      </c>
      <c r="Q504" s="1" t="str">
        <f>VLOOKUP($D504,schermers!$C:$O,6,FALSE)</f>
        <v>Floret</v>
      </c>
      <c r="R504" s="1" t="str">
        <f>VLOOKUP(P504,lookups!A:B,2,FALSE)&amp;VLOOKUP(aanmeldingen!Q504,lookups!D:E,2,FALSE)&amp;VLOOKUP(I504,lookups!G:H,2,FALSE)</f>
        <v>DFC</v>
      </c>
      <c r="S504" s="1" t="str">
        <f>VLOOKUP(E504,wedstrijden!B:G,6,FALSE)</f>
        <v>POL</v>
      </c>
      <c r="T504" s="1" t="str">
        <f>VLOOKUP($D504,schermers!$C:$O,8,FALSE)</f>
        <v>HS</v>
      </c>
      <c r="U504" s="1" t="str">
        <f>IFERROR(VLOOKUP($D504,schermers!$C:$O,13,FALSE),"-")</f>
        <v>-</v>
      </c>
      <c r="V504" s="15">
        <f>IFERROR(VLOOKUP(E504,wedstrijden!B:H,7,FALSE),0)</f>
        <v>43477</v>
      </c>
      <c r="W504" s="15">
        <f>IFERROR(VLOOKUP(E504,wedstrijden!B:I,8,FALSE),0)</f>
        <v>43478</v>
      </c>
      <c r="X504" s="94">
        <f>IF(ISERROR(VLOOKUP(I504,lookups!G:I,3,FALSE)),0,IF(VLOOKUP(I504,lookups!G:I,3,FALSE)=0,0,VLOOKUP(I504,lookups!G:I,3,FALSE)))</f>
        <v>500</v>
      </c>
      <c r="Y504" s="54">
        <f t="shared" ca="1" si="107"/>
        <v>999999999</v>
      </c>
      <c r="Z504" s="54">
        <f t="shared" si="108"/>
        <v>216114874</v>
      </c>
      <c r="AA504" s="54">
        <f>IF(LEFT(J504,2)&lt;&gt;"ok","-",IF(M504&lt;&gt;"","-",VLOOKUP(P504&amp;Q504&amp;I504&amp;H504,wedstrijden!A:B,2,FALSE)))</f>
        <v>216</v>
      </c>
      <c r="AB504" s="54">
        <f t="shared" ca="1" si="109"/>
        <v>0</v>
      </c>
      <c r="AC504" s="54">
        <f t="shared" si="110"/>
        <v>1</v>
      </c>
      <c r="AD504" s="54">
        <f t="shared" si="111"/>
        <v>1</v>
      </c>
      <c r="AE504" s="54">
        <f t="shared" si="112"/>
        <v>0</v>
      </c>
      <c r="AF504" s="54">
        <f t="shared" si="113"/>
        <v>1</v>
      </c>
      <c r="AG504" s="54">
        <f t="shared" si="114"/>
        <v>0</v>
      </c>
      <c r="AH504" s="54">
        <f t="shared" si="115"/>
        <v>0</v>
      </c>
      <c r="AI504" s="54">
        <f t="shared" si="116"/>
        <v>0</v>
      </c>
      <c r="AJ504" s="54">
        <f t="shared" si="117"/>
        <v>0</v>
      </c>
      <c r="AK504" s="54">
        <f t="shared" ca="1" si="118"/>
        <v>0</v>
      </c>
      <c r="AL504" s="1" t="str">
        <f>VLOOKUP(D504,schermers!C:T,16,FALSE)</f>
        <v>XXX</v>
      </c>
    </row>
    <row r="505" spans="1:38" x14ac:dyDescent="0.2">
      <c r="A505" s="54">
        <f t="shared" si="119"/>
        <v>503</v>
      </c>
      <c r="B505" s="54">
        <f t="shared" si="105"/>
        <v>397</v>
      </c>
      <c r="C505" s="54" t="str">
        <f t="shared" ca="1" si="106"/>
        <v/>
      </c>
      <c r="D505" s="54">
        <f>VLOOKUP(F505&amp;G505,schermers!B:C,2,FALSE)</f>
        <v>115735</v>
      </c>
      <c r="E505" s="54">
        <f>VLOOKUP(P505&amp;Q505&amp;I505&amp;H505,wedstrijden!A:B,2,FALSE)</f>
        <v>216</v>
      </c>
      <c r="F505" s="41" t="s">
        <v>2815</v>
      </c>
      <c r="G505" s="41" t="s">
        <v>2816</v>
      </c>
      <c r="H505" s="41" t="s">
        <v>776</v>
      </c>
      <c r="I505" s="41" t="s">
        <v>934</v>
      </c>
      <c r="J505" s="63" t="s">
        <v>848</v>
      </c>
      <c r="K505" s="16">
        <v>43408</v>
      </c>
      <c r="L505" s="8">
        <v>43466</v>
      </c>
      <c r="O505" s="54">
        <f>VLOOKUP(D505&amp;R505,Ranglijst!D:E,2,FALSE)</f>
        <v>1621</v>
      </c>
      <c r="P505" s="1" t="str">
        <f>VLOOKUP($D505,schermers!$C:$O,5,FALSE)</f>
        <v>Dames</v>
      </c>
      <c r="Q505" s="1" t="str">
        <f>VLOOKUP($D505,schermers!$C:$O,6,FALSE)</f>
        <v>Floret</v>
      </c>
      <c r="R505" s="1" t="str">
        <f>VLOOKUP(P505,lookups!A:B,2,FALSE)&amp;VLOOKUP(aanmeldingen!Q505,lookups!D:E,2,FALSE)&amp;VLOOKUP(I505,lookups!G:H,2,FALSE)</f>
        <v>DFC</v>
      </c>
      <c r="S505" s="1" t="str">
        <f>VLOOKUP(E505,wedstrijden!B:G,6,FALSE)</f>
        <v>POL</v>
      </c>
      <c r="T505" s="1" t="str">
        <f>VLOOKUP($D505,schermers!$C:$O,8,FALSE)</f>
        <v>HS</v>
      </c>
      <c r="U505" s="1" t="str">
        <f>IFERROR(VLOOKUP($D505,schermers!$C:$O,13,FALSE),"-")</f>
        <v>-</v>
      </c>
      <c r="V505" s="15">
        <f>IFERROR(VLOOKUP(E505,wedstrijden!B:H,7,FALSE),0)</f>
        <v>43477</v>
      </c>
      <c r="W505" s="15">
        <f>IFERROR(VLOOKUP(E505,wedstrijden!B:I,8,FALSE),0)</f>
        <v>43478</v>
      </c>
      <c r="X505" s="94">
        <f>IF(ISERROR(VLOOKUP(I505,lookups!G:I,3,FALSE)),0,IF(VLOOKUP(I505,lookups!G:I,3,FALSE)=0,0,VLOOKUP(I505,lookups!G:I,3,FALSE)))</f>
        <v>500</v>
      </c>
      <c r="Y505" s="54">
        <f t="shared" ca="1" si="107"/>
        <v>999999999</v>
      </c>
      <c r="Z505" s="54">
        <f t="shared" si="108"/>
        <v>216115735</v>
      </c>
      <c r="AA505" s="54">
        <f>IF(LEFT(J505,2)&lt;&gt;"ok","-",IF(M505&lt;&gt;"","-",VLOOKUP(P505&amp;Q505&amp;I505&amp;H505,wedstrijden!A:B,2,FALSE)))</f>
        <v>216</v>
      </c>
      <c r="AB505" s="54">
        <f t="shared" ca="1" si="109"/>
        <v>0</v>
      </c>
      <c r="AC505" s="54">
        <f t="shared" si="110"/>
        <v>1</v>
      </c>
      <c r="AD505" s="54">
        <f t="shared" si="111"/>
        <v>1</v>
      </c>
      <c r="AE505" s="54">
        <f t="shared" si="112"/>
        <v>0</v>
      </c>
      <c r="AF505" s="54">
        <f t="shared" si="113"/>
        <v>1</v>
      </c>
      <c r="AG505" s="54">
        <f t="shared" si="114"/>
        <v>0</v>
      </c>
      <c r="AH505" s="54">
        <f t="shared" si="115"/>
        <v>0</v>
      </c>
      <c r="AI505" s="54">
        <f t="shared" si="116"/>
        <v>0</v>
      </c>
      <c r="AJ505" s="54">
        <f t="shared" si="117"/>
        <v>0</v>
      </c>
      <c r="AK505" s="54">
        <f t="shared" ca="1" si="118"/>
        <v>0</v>
      </c>
      <c r="AL505" s="1" t="str">
        <f>VLOOKUP(D505,schermers!C:T,16,FALSE)</f>
        <v>XXX</v>
      </c>
    </row>
    <row r="506" spans="1:38" x14ac:dyDescent="0.2">
      <c r="A506" s="54">
        <f t="shared" si="119"/>
        <v>504</v>
      </c>
      <c r="B506" s="54" t="str">
        <f t="shared" si="105"/>
        <v/>
      </c>
      <c r="C506" s="54" t="str">
        <f t="shared" si="106"/>
        <v/>
      </c>
      <c r="D506" s="54">
        <f>VLOOKUP(F506&amp;G506,schermers!B:C,2,FALSE)</f>
        <v>114874</v>
      </c>
      <c r="E506" s="54">
        <f>VLOOKUP(P506&amp;Q506&amp;I506&amp;H506,wedstrijden!A:B,2,FALSE)</f>
        <v>271</v>
      </c>
      <c r="F506" s="41" t="s">
        <v>919</v>
      </c>
      <c r="G506" s="41" t="s">
        <v>2907</v>
      </c>
      <c r="H506" s="41" t="s">
        <v>663</v>
      </c>
      <c r="I506" s="41" t="s">
        <v>915</v>
      </c>
      <c r="J506" s="63" t="s">
        <v>2814</v>
      </c>
      <c r="K506" s="16">
        <v>43408</v>
      </c>
      <c r="M506" s="8">
        <v>43447</v>
      </c>
      <c r="O506" s="54">
        <f>VLOOKUP(D506&amp;R506,Ranglijst!D:E,2,FALSE)</f>
        <v>199</v>
      </c>
      <c r="P506" s="1" t="str">
        <f>VLOOKUP($D506,schermers!$C:$O,5,FALSE)</f>
        <v>Dames</v>
      </c>
      <c r="Q506" s="1" t="str">
        <f>VLOOKUP($D506,schermers!$C:$O,6,FALSE)</f>
        <v>Floret</v>
      </c>
      <c r="R506" s="1" t="str">
        <f>VLOOKUP(P506,lookups!A:B,2,FALSE)&amp;VLOOKUP(aanmeldingen!Q506,lookups!D:E,2,FALSE)&amp;VLOOKUP(I506,lookups!G:H,2,FALSE)</f>
        <v>DFC</v>
      </c>
      <c r="S506" s="1" t="str">
        <f>VLOOKUP(E506,wedstrijden!B:G,6,FALSE)</f>
        <v>ROM</v>
      </c>
      <c r="T506" s="1" t="str">
        <f>VLOOKUP($D506,schermers!$C:$O,8,FALSE)</f>
        <v>HS</v>
      </c>
      <c r="U506" s="1" t="str">
        <f>IFERROR(VLOOKUP($D506,schermers!$C:$O,13,FALSE),"-")</f>
        <v>-</v>
      </c>
      <c r="V506" s="15">
        <f>IFERROR(VLOOKUP(E506,wedstrijden!B:H,7,FALSE),0)</f>
        <v>43505</v>
      </c>
      <c r="W506" s="15">
        <f>IFERROR(VLOOKUP(E506,wedstrijden!B:I,8,FALSE),0)</f>
        <v>43506</v>
      </c>
      <c r="X506" s="94">
        <f>IF(ISERROR(VLOOKUP(I506,lookups!G:I,3,FALSE)),0,IF(VLOOKUP(I506,lookups!G:I,3,FALSE)=0,0,VLOOKUP(I506,lookups!G:I,3,FALSE)))</f>
        <v>500</v>
      </c>
      <c r="Y506" s="54">
        <f t="shared" si="107"/>
        <v>999999999</v>
      </c>
      <c r="Z506" s="54">
        <f t="shared" si="108"/>
        <v>999999999</v>
      </c>
      <c r="AA506" s="54" t="str">
        <f>IF(LEFT(J506,2)&lt;&gt;"ok","-",IF(M506&lt;&gt;"","-",VLOOKUP(P506&amp;Q506&amp;I506&amp;H506,wedstrijden!A:B,2,FALSE)))</f>
        <v>-</v>
      </c>
      <c r="AB506" s="54">
        <f t="shared" si="109"/>
        <v>0</v>
      </c>
      <c r="AC506" s="54">
        <f t="shared" si="110"/>
        <v>1</v>
      </c>
      <c r="AD506" s="54">
        <f t="shared" si="111"/>
        <v>1</v>
      </c>
      <c r="AE506" s="54">
        <f t="shared" si="112"/>
        <v>1</v>
      </c>
      <c r="AF506" s="54">
        <f t="shared" si="113"/>
        <v>0</v>
      </c>
      <c r="AG506" s="54">
        <f t="shared" si="114"/>
        <v>1</v>
      </c>
      <c r="AH506" s="54">
        <f t="shared" si="115"/>
        <v>0</v>
      </c>
      <c r="AI506" s="54">
        <f t="shared" si="116"/>
        <v>0</v>
      </c>
      <c r="AJ506" s="54">
        <f t="shared" si="117"/>
        <v>0</v>
      </c>
      <c r="AK506" s="54">
        <f t="shared" ca="1" si="118"/>
        <v>0</v>
      </c>
      <c r="AL506" s="1" t="str">
        <f>VLOOKUP(D506,schermers!C:T,16,FALSE)</f>
        <v>XXX</v>
      </c>
    </row>
    <row r="507" spans="1:38" x14ac:dyDescent="0.2">
      <c r="A507" s="54">
        <f t="shared" si="119"/>
        <v>505</v>
      </c>
      <c r="B507" s="54">
        <f t="shared" si="105"/>
        <v>468</v>
      </c>
      <c r="C507" s="54" t="str">
        <f t="shared" ca="1" si="106"/>
        <v/>
      </c>
      <c r="D507" s="54">
        <f>VLOOKUP(F507&amp;G507,schermers!B:C,2,FALSE)</f>
        <v>115735</v>
      </c>
      <c r="E507" s="54">
        <f>VLOOKUP(P507&amp;Q507&amp;I507&amp;H507,wedstrijden!A:B,2,FALSE)</f>
        <v>271</v>
      </c>
      <c r="F507" s="41" t="s">
        <v>2815</v>
      </c>
      <c r="G507" s="41" t="s">
        <v>2816</v>
      </c>
      <c r="H507" s="41" t="s">
        <v>663</v>
      </c>
      <c r="I507" s="41" t="s">
        <v>915</v>
      </c>
      <c r="J507" s="63" t="s">
        <v>848</v>
      </c>
      <c r="K507" s="16">
        <v>43408</v>
      </c>
      <c r="L507" s="8">
        <v>43469</v>
      </c>
      <c r="O507" s="54">
        <f>VLOOKUP(D507&amp;R507,Ranglijst!D:E,2,FALSE)</f>
        <v>1621</v>
      </c>
      <c r="P507" s="1" t="str">
        <f>VLOOKUP($D507,schermers!$C:$O,5,FALSE)</f>
        <v>Dames</v>
      </c>
      <c r="Q507" s="1" t="str">
        <f>VLOOKUP($D507,schermers!$C:$O,6,FALSE)</f>
        <v>Floret</v>
      </c>
      <c r="R507" s="1" t="str">
        <f>VLOOKUP(P507,lookups!A:B,2,FALSE)&amp;VLOOKUP(aanmeldingen!Q507,lookups!D:E,2,FALSE)&amp;VLOOKUP(I507,lookups!G:H,2,FALSE)</f>
        <v>DFC</v>
      </c>
      <c r="S507" s="1" t="str">
        <f>VLOOKUP(E507,wedstrijden!B:G,6,FALSE)</f>
        <v>ROM</v>
      </c>
      <c r="T507" s="1" t="str">
        <f>VLOOKUP($D507,schermers!$C:$O,8,FALSE)</f>
        <v>HS</v>
      </c>
      <c r="U507" s="1" t="str">
        <f>IFERROR(VLOOKUP($D507,schermers!$C:$O,13,FALSE),"-")</f>
        <v>-</v>
      </c>
      <c r="V507" s="15">
        <f>IFERROR(VLOOKUP(E507,wedstrijden!B:H,7,FALSE),0)</f>
        <v>43505</v>
      </c>
      <c r="W507" s="15">
        <f>IFERROR(VLOOKUP(E507,wedstrijden!B:I,8,FALSE),0)</f>
        <v>43506</v>
      </c>
      <c r="X507" s="94">
        <f>IF(ISERROR(VLOOKUP(I507,lookups!G:I,3,FALSE)),0,IF(VLOOKUP(I507,lookups!G:I,3,FALSE)=0,0,VLOOKUP(I507,lookups!G:I,3,FALSE)))</f>
        <v>500</v>
      </c>
      <c r="Y507" s="54">
        <f t="shared" ca="1" si="107"/>
        <v>999999999</v>
      </c>
      <c r="Z507" s="54">
        <f t="shared" si="108"/>
        <v>271115735</v>
      </c>
      <c r="AA507" s="54">
        <f>IF(LEFT(J507,2)&lt;&gt;"ok","-",IF(M507&lt;&gt;"","-",VLOOKUP(P507&amp;Q507&amp;I507&amp;H507,wedstrijden!A:B,2,FALSE)))</f>
        <v>271</v>
      </c>
      <c r="AB507" s="54">
        <f t="shared" ca="1" si="109"/>
        <v>0</v>
      </c>
      <c r="AC507" s="54">
        <f t="shared" si="110"/>
        <v>1</v>
      </c>
      <c r="AD507" s="54">
        <f t="shared" si="111"/>
        <v>1</v>
      </c>
      <c r="AE507" s="54">
        <f t="shared" si="112"/>
        <v>0</v>
      </c>
      <c r="AF507" s="54">
        <f t="shared" si="113"/>
        <v>1</v>
      </c>
      <c r="AG507" s="54">
        <f t="shared" si="114"/>
        <v>1</v>
      </c>
      <c r="AH507" s="54">
        <f t="shared" si="115"/>
        <v>1</v>
      </c>
      <c r="AI507" s="54">
        <f t="shared" si="116"/>
        <v>1</v>
      </c>
      <c r="AJ507" s="54">
        <f t="shared" si="117"/>
        <v>1</v>
      </c>
      <c r="AK507" s="54">
        <f t="shared" ca="1" si="118"/>
        <v>1</v>
      </c>
      <c r="AL507" s="1" t="str">
        <f>VLOOKUP(D507,schermers!C:T,16,FALSE)</f>
        <v>XXX</v>
      </c>
    </row>
    <row r="508" spans="1:38" x14ac:dyDescent="0.2">
      <c r="A508" s="54">
        <f t="shared" si="119"/>
        <v>506</v>
      </c>
      <c r="B508" s="54" t="str">
        <f t="shared" si="105"/>
        <v/>
      </c>
      <c r="C508" s="54" t="str">
        <f t="shared" si="106"/>
        <v/>
      </c>
      <c r="D508" s="54">
        <f>VLOOKUP(F508&amp;G508,schermers!B:C,2,FALSE)</f>
        <v>114874</v>
      </c>
      <c r="E508" s="54">
        <f>VLOOKUP(P508&amp;Q508&amp;I508&amp;H508,wedstrijden!A:B,2,FALSE)</f>
        <v>272</v>
      </c>
      <c r="F508" s="41" t="s">
        <v>919</v>
      </c>
      <c r="G508" s="41" t="s">
        <v>2907</v>
      </c>
      <c r="H508" s="41" t="s">
        <v>663</v>
      </c>
      <c r="I508" s="41" t="s">
        <v>934</v>
      </c>
      <c r="J508" s="63" t="s">
        <v>2814</v>
      </c>
      <c r="K508" s="16">
        <v>43408</v>
      </c>
      <c r="M508" s="8">
        <v>43447</v>
      </c>
      <c r="O508" s="54">
        <f>VLOOKUP(D508&amp;R508,Ranglijst!D:E,2,FALSE)</f>
        <v>199</v>
      </c>
      <c r="P508" s="1" t="str">
        <f>VLOOKUP($D508,schermers!$C:$O,5,FALSE)</f>
        <v>Dames</v>
      </c>
      <c r="Q508" s="1" t="str">
        <f>VLOOKUP($D508,schermers!$C:$O,6,FALSE)</f>
        <v>Floret</v>
      </c>
      <c r="R508" s="1" t="str">
        <f>VLOOKUP(P508,lookups!A:B,2,FALSE)&amp;VLOOKUP(aanmeldingen!Q508,lookups!D:E,2,FALSE)&amp;VLOOKUP(I508,lookups!G:H,2,FALSE)</f>
        <v>DFC</v>
      </c>
      <c r="S508" s="1" t="str">
        <f>VLOOKUP(E508,wedstrijden!B:G,6,FALSE)</f>
        <v>ROM</v>
      </c>
      <c r="T508" s="1" t="str">
        <f>VLOOKUP($D508,schermers!$C:$O,8,FALSE)</f>
        <v>HS</v>
      </c>
      <c r="U508" s="1" t="str">
        <f>IFERROR(VLOOKUP($D508,schermers!$C:$O,13,FALSE),"-")</f>
        <v>-</v>
      </c>
      <c r="V508" s="15">
        <f>IFERROR(VLOOKUP(E508,wedstrijden!B:H,7,FALSE),0)</f>
        <v>43505</v>
      </c>
      <c r="W508" s="15">
        <f>IFERROR(VLOOKUP(E508,wedstrijden!B:I,8,FALSE),0)</f>
        <v>43506</v>
      </c>
      <c r="X508" s="94">
        <f>IF(ISERROR(VLOOKUP(I508,lookups!G:I,3,FALSE)),0,IF(VLOOKUP(I508,lookups!G:I,3,FALSE)=0,0,VLOOKUP(I508,lookups!G:I,3,FALSE)))</f>
        <v>500</v>
      </c>
      <c r="Y508" s="54">
        <f t="shared" si="107"/>
        <v>999999999</v>
      </c>
      <c r="Z508" s="54">
        <f t="shared" si="108"/>
        <v>999999999</v>
      </c>
      <c r="AA508" s="54" t="str">
        <f>IF(LEFT(J508,2)&lt;&gt;"ok","-",IF(M508&lt;&gt;"","-",VLOOKUP(P508&amp;Q508&amp;I508&amp;H508,wedstrijden!A:B,2,FALSE)))</f>
        <v>-</v>
      </c>
      <c r="AB508" s="54">
        <f t="shared" si="109"/>
        <v>0</v>
      </c>
      <c r="AC508" s="54">
        <f t="shared" si="110"/>
        <v>1</v>
      </c>
      <c r="AD508" s="54">
        <f t="shared" si="111"/>
        <v>1</v>
      </c>
      <c r="AE508" s="54">
        <f t="shared" si="112"/>
        <v>1</v>
      </c>
      <c r="AF508" s="54">
        <f t="shared" si="113"/>
        <v>0</v>
      </c>
      <c r="AG508" s="54">
        <f t="shared" si="114"/>
        <v>0</v>
      </c>
      <c r="AH508" s="54">
        <f t="shared" si="115"/>
        <v>0</v>
      </c>
      <c r="AI508" s="54">
        <f t="shared" si="116"/>
        <v>0</v>
      </c>
      <c r="AJ508" s="54">
        <f t="shared" si="117"/>
        <v>0</v>
      </c>
      <c r="AK508" s="54">
        <f t="shared" ca="1" si="118"/>
        <v>0</v>
      </c>
      <c r="AL508" s="1" t="str">
        <f>VLOOKUP(D508,schermers!C:T,16,FALSE)</f>
        <v>XXX</v>
      </c>
    </row>
    <row r="509" spans="1:38" x14ac:dyDescent="0.2">
      <c r="A509" s="54">
        <f t="shared" si="119"/>
        <v>507</v>
      </c>
      <c r="B509" s="54">
        <f t="shared" si="105"/>
        <v>473</v>
      </c>
      <c r="C509" s="54" t="str">
        <f t="shared" ca="1" si="106"/>
        <v/>
      </c>
      <c r="D509" s="54">
        <f>VLOOKUP(F509&amp;G509,schermers!B:C,2,FALSE)</f>
        <v>115735</v>
      </c>
      <c r="E509" s="54">
        <f>VLOOKUP(P509&amp;Q509&amp;I509&amp;H509,wedstrijden!A:B,2,FALSE)</f>
        <v>272</v>
      </c>
      <c r="F509" s="41" t="s">
        <v>2815</v>
      </c>
      <c r="G509" s="41" t="s">
        <v>2816</v>
      </c>
      <c r="H509" s="41" t="s">
        <v>663</v>
      </c>
      <c r="I509" s="41" t="s">
        <v>934</v>
      </c>
      <c r="J509" s="63" t="s">
        <v>848</v>
      </c>
      <c r="K509" s="16">
        <v>43408</v>
      </c>
      <c r="L509" s="8">
        <v>43498</v>
      </c>
      <c r="O509" s="54">
        <f>VLOOKUP(D509&amp;R509,Ranglijst!D:E,2,FALSE)</f>
        <v>1621</v>
      </c>
      <c r="P509" s="1" t="str">
        <f>VLOOKUP($D509,schermers!$C:$O,5,FALSE)</f>
        <v>Dames</v>
      </c>
      <c r="Q509" s="1" t="str">
        <f>VLOOKUP($D509,schermers!$C:$O,6,FALSE)</f>
        <v>Floret</v>
      </c>
      <c r="R509" s="1" t="str">
        <f>VLOOKUP(P509,lookups!A:B,2,FALSE)&amp;VLOOKUP(aanmeldingen!Q509,lookups!D:E,2,FALSE)&amp;VLOOKUP(I509,lookups!G:H,2,FALSE)</f>
        <v>DFC</v>
      </c>
      <c r="S509" s="1" t="str">
        <f>VLOOKUP(E509,wedstrijden!B:G,6,FALSE)</f>
        <v>ROM</v>
      </c>
      <c r="T509" s="1" t="str">
        <f>VLOOKUP($D509,schermers!$C:$O,8,FALSE)</f>
        <v>HS</v>
      </c>
      <c r="U509" s="1" t="str">
        <f>IFERROR(VLOOKUP($D509,schermers!$C:$O,13,FALSE),"-")</f>
        <v>-</v>
      </c>
      <c r="V509" s="15">
        <f>IFERROR(VLOOKUP(E509,wedstrijden!B:H,7,FALSE),0)</f>
        <v>43505</v>
      </c>
      <c r="W509" s="15">
        <f>IFERROR(VLOOKUP(E509,wedstrijden!B:I,8,FALSE),0)</f>
        <v>43506</v>
      </c>
      <c r="X509" s="94">
        <f>IF(ISERROR(VLOOKUP(I509,lookups!G:I,3,FALSE)),0,IF(VLOOKUP(I509,lookups!G:I,3,FALSE)=0,0,VLOOKUP(I509,lookups!G:I,3,FALSE)))</f>
        <v>500</v>
      </c>
      <c r="Y509" s="54">
        <f t="shared" ca="1" si="107"/>
        <v>999999999</v>
      </c>
      <c r="Z509" s="54">
        <f t="shared" si="108"/>
        <v>272115735</v>
      </c>
      <c r="AA509" s="54">
        <f>IF(LEFT(J509,2)&lt;&gt;"ok","-",IF(M509&lt;&gt;"","-",VLOOKUP(P509&amp;Q509&amp;I509&amp;H509,wedstrijden!A:B,2,FALSE)))</f>
        <v>272</v>
      </c>
      <c r="AB509" s="54">
        <f t="shared" ca="1" si="109"/>
        <v>0</v>
      </c>
      <c r="AC509" s="54">
        <f t="shared" si="110"/>
        <v>1</v>
      </c>
      <c r="AD509" s="54">
        <f t="shared" si="111"/>
        <v>1</v>
      </c>
      <c r="AE509" s="54">
        <f t="shared" si="112"/>
        <v>0</v>
      </c>
      <c r="AF509" s="54">
        <f t="shared" si="113"/>
        <v>1</v>
      </c>
      <c r="AG509" s="54">
        <f t="shared" si="114"/>
        <v>0</v>
      </c>
      <c r="AH509" s="54">
        <f t="shared" si="115"/>
        <v>0</v>
      </c>
      <c r="AI509" s="54">
        <f t="shared" si="116"/>
        <v>0</v>
      </c>
      <c r="AJ509" s="54">
        <f t="shared" si="117"/>
        <v>0</v>
      </c>
      <c r="AK509" s="54">
        <f t="shared" ca="1" si="118"/>
        <v>0</v>
      </c>
      <c r="AL509" s="1" t="str">
        <f>VLOOKUP(D509,schermers!C:T,16,FALSE)</f>
        <v>XXX</v>
      </c>
    </row>
    <row r="510" spans="1:38" x14ac:dyDescent="0.2">
      <c r="A510" s="54">
        <f t="shared" si="119"/>
        <v>508</v>
      </c>
      <c r="B510" s="54">
        <f t="shared" si="105"/>
        <v>349</v>
      </c>
      <c r="C510" s="54" t="str">
        <f t="shared" ca="1" si="106"/>
        <v/>
      </c>
      <c r="D510" s="54">
        <f>VLOOKUP(F510&amp;G510,schermers!B:C,2,FALSE)</f>
        <v>109895</v>
      </c>
      <c r="E510" s="54">
        <f>VLOOKUP(P510&amp;Q510&amp;I510&amp;H510,wedstrijden!A:B,2,FALSE)</f>
        <v>197</v>
      </c>
      <c r="F510" s="41" t="s">
        <v>692</v>
      </c>
      <c r="G510" s="41" t="s">
        <v>798</v>
      </c>
      <c r="H510" s="41" t="s">
        <v>879</v>
      </c>
      <c r="I510" s="41" t="s">
        <v>480</v>
      </c>
      <c r="J510" s="63" t="s">
        <v>848</v>
      </c>
      <c r="K510" s="16">
        <v>43409</v>
      </c>
      <c r="L510" s="8">
        <v>43440</v>
      </c>
      <c r="O510" s="54">
        <f>VLOOKUP(D510&amp;R510,Ranglijst!D:E,2,FALSE)</f>
        <v>2308</v>
      </c>
      <c r="P510" s="1" t="str">
        <f>VLOOKUP($D510,schermers!$C:$O,5,FALSE)</f>
        <v>Heren</v>
      </c>
      <c r="Q510" s="1" t="str">
        <f>VLOOKUP($D510,schermers!$C:$O,6,FALSE)</f>
        <v>Floret</v>
      </c>
      <c r="R510" s="1" t="str">
        <f>VLOOKUP(P510,lookups!A:B,2,FALSE)&amp;VLOOKUP(aanmeldingen!Q510,lookups!D:E,2,FALSE)&amp;VLOOKUP(I510,lookups!G:H,2,FALSE)</f>
        <v>HFJ</v>
      </c>
      <c r="S510" s="1" t="str">
        <f>VLOOKUP(E510,wedstrijden!B:G,6,FALSE)</f>
        <v>ITA</v>
      </c>
      <c r="T510" s="1" t="str">
        <f>VLOOKUP($D510,schermers!$C:$O,8,FALSE)</f>
        <v>NRD</v>
      </c>
      <c r="U510" s="1" t="str">
        <f>IFERROR(VLOOKUP($D510,schermers!$C:$O,13,FALSE),"-")</f>
        <v>FIE06031999002</v>
      </c>
      <c r="V510" s="15">
        <f>IFERROR(VLOOKUP(E510,wedstrijden!B:H,7,FALSE),0)</f>
        <v>43470</v>
      </c>
      <c r="W510" s="15">
        <f>IFERROR(VLOOKUP(E510,wedstrijden!B:I,8,FALSE),0)</f>
        <v>43471</v>
      </c>
      <c r="X510" s="94">
        <f>IF(ISERROR(VLOOKUP(I510,lookups!G:I,3,FALSE)),0,IF(VLOOKUP(I510,lookups!G:I,3,FALSE)=0,0,VLOOKUP(I510,lookups!G:I,3,FALSE)))</f>
        <v>800</v>
      </c>
      <c r="Y510" s="54">
        <f t="shared" ca="1" si="107"/>
        <v>999999999</v>
      </c>
      <c r="Z510" s="54">
        <f t="shared" si="108"/>
        <v>197109895</v>
      </c>
      <c r="AA510" s="54">
        <f>IF(LEFT(J510,2)&lt;&gt;"ok","-",IF(M510&lt;&gt;"","-",VLOOKUP(P510&amp;Q510&amp;I510&amp;H510,wedstrijden!A:B,2,FALSE)))</f>
        <v>197</v>
      </c>
      <c r="AB510" s="54">
        <f t="shared" ca="1" si="109"/>
        <v>0</v>
      </c>
      <c r="AC510" s="54">
        <f t="shared" si="110"/>
        <v>1</v>
      </c>
      <c r="AD510" s="54">
        <f t="shared" si="111"/>
        <v>1</v>
      </c>
      <c r="AE510" s="54">
        <f t="shared" si="112"/>
        <v>0</v>
      </c>
      <c r="AF510" s="54">
        <f t="shared" si="113"/>
        <v>1</v>
      </c>
      <c r="AG510" s="54">
        <f t="shared" si="114"/>
        <v>1</v>
      </c>
      <c r="AH510" s="54">
        <f t="shared" si="115"/>
        <v>1</v>
      </c>
      <c r="AI510" s="54">
        <f t="shared" si="116"/>
        <v>1</v>
      </c>
      <c r="AJ510" s="54">
        <f t="shared" si="117"/>
        <v>1</v>
      </c>
      <c r="AK510" s="54">
        <f t="shared" ca="1" si="118"/>
        <v>1</v>
      </c>
      <c r="AL510" s="1" t="str">
        <f>VLOOKUP(D510,schermers!C:T,16,FALSE)</f>
        <v>XXX</v>
      </c>
    </row>
    <row r="511" spans="1:38" x14ac:dyDescent="0.2">
      <c r="A511" s="54">
        <f t="shared" si="119"/>
        <v>509</v>
      </c>
      <c r="B511" s="54">
        <f t="shared" si="105"/>
        <v>406</v>
      </c>
      <c r="C511" s="54" t="str">
        <f t="shared" ca="1" si="106"/>
        <v/>
      </c>
      <c r="D511" s="54">
        <f>VLOOKUP(F511&amp;G511,schermers!B:C,2,FALSE)</f>
        <v>109895</v>
      </c>
      <c r="E511" s="54">
        <f>VLOOKUP(P511&amp;Q511&amp;I511&amp;H511,wedstrijden!A:B,2,FALSE)</f>
        <v>221</v>
      </c>
      <c r="F511" s="41" t="s">
        <v>692</v>
      </c>
      <c r="G511" s="41" t="s">
        <v>798</v>
      </c>
      <c r="H511" s="41" t="s">
        <v>686</v>
      </c>
      <c r="I511" s="41" t="s">
        <v>480</v>
      </c>
      <c r="J511" s="63" t="s">
        <v>848</v>
      </c>
      <c r="K511" s="16">
        <v>43409</v>
      </c>
      <c r="L511" s="8">
        <v>43440</v>
      </c>
      <c r="O511" s="54">
        <f>VLOOKUP(D511&amp;R511,Ranglijst!D:E,2,FALSE)</f>
        <v>2308</v>
      </c>
      <c r="P511" s="1" t="str">
        <f>VLOOKUP($D511,schermers!$C:$O,5,FALSE)</f>
        <v>Heren</v>
      </c>
      <c r="Q511" s="1" t="str">
        <f>VLOOKUP($D511,schermers!$C:$O,6,FALSE)</f>
        <v>Floret</v>
      </c>
      <c r="R511" s="1" t="str">
        <f>VLOOKUP(P511,lookups!A:B,2,FALSE)&amp;VLOOKUP(aanmeldingen!Q511,lookups!D:E,2,FALSE)&amp;VLOOKUP(I511,lookups!G:H,2,FALSE)</f>
        <v>HFJ</v>
      </c>
      <c r="S511" s="1" t="str">
        <f>VLOOKUP(E511,wedstrijden!B:G,6,FALSE)</f>
        <v>FRA</v>
      </c>
      <c r="T511" s="1" t="str">
        <f>VLOOKUP($D511,schermers!$C:$O,8,FALSE)</f>
        <v>NRD</v>
      </c>
      <c r="U511" s="1" t="str">
        <f>IFERROR(VLOOKUP($D511,schermers!$C:$O,13,FALSE),"-")</f>
        <v>FIE06031999002</v>
      </c>
      <c r="V511" s="15">
        <f>IFERROR(VLOOKUP(E511,wedstrijden!B:H,7,FALSE),0)</f>
        <v>43484</v>
      </c>
      <c r="W511" s="15">
        <f>IFERROR(VLOOKUP(E511,wedstrijden!B:I,8,FALSE),0)</f>
        <v>43484</v>
      </c>
      <c r="X511" s="94">
        <f>IF(ISERROR(VLOOKUP(I511,lookups!G:I,3,FALSE)),0,IF(VLOOKUP(I511,lookups!G:I,3,FALSE)=0,0,VLOOKUP(I511,lookups!G:I,3,FALSE)))</f>
        <v>800</v>
      </c>
      <c r="Y511" s="54">
        <f t="shared" ca="1" si="107"/>
        <v>999999999</v>
      </c>
      <c r="Z511" s="54">
        <f t="shared" si="108"/>
        <v>221109895</v>
      </c>
      <c r="AA511" s="54">
        <f>IF(LEFT(J511,2)&lt;&gt;"ok","-",IF(M511&lt;&gt;"","-",VLOOKUP(P511&amp;Q511&amp;I511&amp;H511,wedstrijden!A:B,2,FALSE)))</f>
        <v>221</v>
      </c>
      <c r="AB511" s="54">
        <f t="shared" ca="1" si="109"/>
        <v>0</v>
      </c>
      <c r="AC511" s="54">
        <f t="shared" si="110"/>
        <v>1</v>
      </c>
      <c r="AD511" s="54">
        <f t="shared" si="111"/>
        <v>1</v>
      </c>
      <c r="AE511" s="54">
        <f t="shared" si="112"/>
        <v>0</v>
      </c>
      <c r="AF511" s="54">
        <f t="shared" si="113"/>
        <v>1</v>
      </c>
      <c r="AG511" s="54">
        <f t="shared" si="114"/>
        <v>1</v>
      </c>
      <c r="AH511" s="54">
        <f t="shared" si="115"/>
        <v>1</v>
      </c>
      <c r="AI511" s="54">
        <f t="shared" si="116"/>
        <v>1</v>
      </c>
      <c r="AJ511" s="54">
        <f t="shared" si="117"/>
        <v>1</v>
      </c>
      <c r="AK511" s="54">
        <f t="shared" ca="1" si="118"/>
        <v>1</v>
      </c>
      <c r="AL511" s="1" t="str">
        <f>VLOOKUP(D511,schermers!C:T,16,FALSE)</f>
        <v>XXX</v>
      </c>
    </row>
    <row r="512" spans="1:38" x14ac:dyDescent="0.2">
      <c r="A512" s="54">
        <f t="shared" si="119"/>
        <v>510</v>
      </c>
      <c r="B512" s="54">
        <f t="shared" si="105"/>
        <v>217</v>
      </c>
      <c r="C512" s="54" t="str">
        <f t="shared" ca="1" si="106"/>
        <v/>
      </c>
      <c r="D512" s="54">
        <f>VLOOKUP(F512&amp;G512,schermers!B:C,2,FALSE)</f>
        <v>112831</v>
      </c>
      <c r="E512" s="54">
        <f>VLOOKUP(P512&amp;Q512&amp;I512&amp;H512,wedstrijden!A:B,2,FALSE)</f>
        <v>142</v>
      </c>
      <c r="F512" s="41" t="s">
        <v>1314</v>
      </c>
      <c r="G512" s="41" t="s">
        <v>1972</v>
      </c>
      <c r="H512" s="41" t="s">
        <v>497</v>
      </c>
      <c r="I512" s="41" t="s">
        <v>915</v>
      </c>
      <c r="J512" s="63" t="s">
        <v>2763</v>
      </c>
      <c r="K512" s="16">
        <v>43410</v>
      </c>
      <c r="L512" s="53">
        <v>43411</v>
      </c>
      <c r="O512" s="54">
        <f>VLOOKUP(D512&amp;R512,Ranglijst!D:E,2,FALSE)</f>
        <v>1850</v>
      </c>
      <c r="P512" s="1" t="str">
        <f>VLOOKUP($D512,schermers!$C:$O,5,FALSE)</f>
        <v>Dames</v>
      </c>
      <c r="Q512" s="1" t="str">
        <f>VLOOKUP($D512,schermers!$C:$O,6,FALSE)</f>
        <v>Floret</v>
      </c>
      <c r="R512" s="1" t="str">
        <f>VLOOKUP(P512,lookups!A:B,2,FALSE)&amp;VLOOKUP(aanmeldingen!Q512,lookups!D:E,2,FALSE)&amp;VLOOKUP(I512,lookups!G:H,2,FALSE)</f>
        <v>DFC</v>
      </c>
      <c r="S512" s="1" t="str">
        <f>VLOOKUP(E512,wedstrijden!B:G,6,FALSE)</f>
        <v>AUT</v>
      </c>
      <c r="T512" s="1" t="str">
        <f>VLOOKUP($D512,schermers!$C:$O,8,FALSE)</f>
        <v>AMS</v>
      </c>
      <c r="U512" s="1" t="str">
        <f>IFERROR(VLOOKUP($D512,schermers!$C:$O,13,FALSE),"-")</f>
        <v>FIE03112003001</v>
      </c>
      <c r="V512" s="15">
        <f>IFERROR(VLOOKUP(E512,wedstrijden!B:H,7,FALSE),0)</f>
        <v>43428</v>
      </c>
      <c r="W512" s="15">
        <f>IFERROR(VLOOKUP(E512,wedstrijden!B:I,8,FALSE),0)</f>
        <v>43429</v>
      </c>
      <c r="X512" s="94">
        <f>IF(ISERROR(VLOOKUP(I512,lookups!G:I,3,FALSE)),0,IF(VLOOKUP(I512,lookups!G:I,3,FALSE)=0,0,VLOOKUP(I512,lookups!G:I,3,FALSE)))</f>
        <v>500</v>
      </c>
      <c r="Y512" s="54">
        <f t="shared" ca="1" si="107"/>
        <v>999999999</v>
      </c>
      <c r="Z512" s="54">
        <f t="shared" si="108"/>
        <v>142112831</v>
      </c>
      <c r="AA512" s="54">
        <f>IF(LEFT(J512,2)&lt;&gt;"ok","-",IF(M512&lt;&gt;"","-",VLOOKUP(P512&amp;Q512&amp;I512&amp;H512,wedstrijden!A:B,2,FALSE)))</f>
        <v>142</v>
      </c>
      <c r="AB512" s="54">
        <f t="shared" ca="1" si="109"/>
        <v>0</v>
      </c>
      <c r="AC512" s="54">
        <f t="shared" si="110"/>
        <v>1</v>
      </c>
      <c r="AD512" s="54">
        <f t="shared" si="111"/>
        <v>1</v>
      </c>
      <c r="AE512" s="54">
        <f t="shared" si="112"/>
        <v>0</v>
      </c>
      <c r="AF512" s="54">
        <f t="shared" si="113"/>
        <v>1</v>
      </c>
      <c r="AG512" s="54">
        <f t="shared" si="114"/>
        <v>1</v>
      </c>
      <c r="AH512" s="54">
        <f t="shared" si="115"/>
        <v>1</v>
      </c>
      <c r="AI512" s="54">
        <f t="shared" si="116"/>
        <v>1</v>
      </c>
      <c r="AJ512" s="54">
        <f t="shared" si="117"/>
        <v>1</v>
      </c>
      <c r="AK512" s="54">
        <f t="shared" ca="1" si="118"/>
        <v>1</v>
      </c>
      <c r="AL512" s="1" t="str">
        <f>VLOOKUP(D512,schermers!C:T,16,FALSE)</f>
        <v>XXX</v>
      </c>
    </row>
    <row r="513" spans="1:38" x14ac:dyDescent="0.2">
      <c r="A513" s="54">
        <f t="shared" si="119"/>
        <v>511</v>
      </c>
      <c r="B513" s="54">
        <f t="shared" si="105"/>
        <v>221</v>
      </c>
      <c r="C513" s="54" t="str">
        <f t="shared" ca="1" si="106"/>
        <v/>
      </c>
      <c r="D513" s="54">
        <f>VLOOKUP(F513&amp;G513,schermers!B:C,2,FALSE)</f>
        <v>112831</v>
      </c>
      <c r="E513" s="54">
        <f>VLOOKUP(P513&amp;Q513&amp;I513&amp;H513,wedstrijden!A:B,2,FALSE)</f>
        <v>143</v>
      </c>
      <c r="F513" s="41" t="s">
        <v>1314</v>
      </c>
      <c r="G513" s="41" t="s">
        <v>1972</v>
      </c>
      <c r="H513" s="41" t="s">
        <v>497</v>
      </c>
      <c r="I513" s="41" t="s">
        <v>934</v>
      </c>
      <c r="J513" s="63" t="s">
        <v>2763</v>
      </c>
      <c r="K513" s="16">
        <v>43410</v>
      </c>
      <c r="L513" s="53">
        <v>43411</v>
      </c>
      <c r="O513" s="54">
        <f>VLOOKUP(D513&amp;R513,Ranglijst!D:E,2,FALSE)</f>
        <v>1850</v>
      </c>
      <c r="P513" s="1" t="str">
        <f>VLOOKUP($D513,schermers!$C:$O,5,FALSE)</f>
        <v>Dames</v>
      </c>
      <c r="Q513" s="1" t="str">
        <f>VLOOKUP($D513,schermers!$C:$O,6,FALSE)</f>
        <v>Floret</v>
      </c>
      <c r="R513" s="1" t="str">
        <f>VLOOKUP(P513,lookups!A:B,2,FALSE)&amp;VLOOKUP(aanmeldingen!Q513,lookups!D:E,2,FALSE)&amp;VLOOKUP(I513,lookups!G:H,2,FALSE)</f>
        <v>DFC</v>
      </c>
      <c r="S513" s="1" t="str">
        <f>VLOOKUP(E513,wedstrijden!B:G,6,FALSE)</f>
        <v>AUT</v>
      </c>
      <c r="T513" s="1" t="str">
        <f>VLOOKUP($D513,schermers!$C:$O,8,FALSE)</f>
        <v>AMS</v>
      </c>
      <c r="U513" s="1" t="str">
        <f>IFERROR(VLOOKUP($D513,schermers!$C:$O,13,FALSE),"-")</f>
        <v>FIE03112003001</v>
      </c>
      <c r="V513" s="15">
        <f>IFERROR(VLOOKUP(E513,wedstrijden!B:H,7,FALSE),0)</f>
        <v>43428</v>
      </c>
      <c r="W513" s="15">
        <f>IFERROR(VLOOKUP(E513,wedstrijden!B:I,8,FALSE),0)</f>
        <v>43429</v>
      </c>
      <c r="X513" s="94">
        <f>IF(ISERROR(VLOOKUP(I513,lookups!G:I,3,FALSE)),0,IF(VLOOKUP(I513,lookups!G:I,3,FALSE)=0,0,VLOOKUP(I513,lookups!G:I,3,FALSE)))</f>
        <v>500</v>
      </c>
      <c r="Y513" s="54">
        <f t="shared" ca="1" si="107"/>
        <v>999999999</v>
      </c>
      <c r="Z513" s="54">
        <f t="shared" si="108"/>
        <v>143112831</v>
      </c>
      <c r="AA513" s="54">
        <f>IF(LEFT(J513,2)&lt;&gt;"ok","-",IF(M513&lt;&gt;"","-",VLOOKUP(P513&amp;Q513&amp;I513&amp;H513,wedstrijden!A:B,2,FALSE)))</f>
        <v>143</v>
      </c>
      <c r="AB513" s="54">
        <f t="shared" ca="1" si="109"/>
        <v>0</v>
      </c>
      <c r="AC513" s="54">
        <f t="shared" si="110"/>
        <v>1</v>
      </c>
      <c r="AD513" s="54">
        <f t="shared" si="111"/>
        <v>1</v>
      </c>
      <c r="AE513" s="54">
        <f t="shared" si="112"/>
        <v>0</v>
      </c>
      <c r="AF513" s="54">
        <f t="shared" si="113"/>
        <v>1</v>
      </c>
      <c r="AG513" s="54">
        <f t="shared" si="114"/>
        <v>0</v>
      </c>
      <c r="AH513" s="54">
        <f t="shared" si="115"/>
        <v>0</v>
      </c>
      <c r="AI513" s="54">
        <f t="shared" si="116"/>
        <v>0</v>
      </c>
      <c r="AJ513" s="54">
        <f t="shared" si="117"/>
        <v>0</v>
      </c>
      <c r="AK513" s="54">
        <f t="shared" ca="1" si="118"/>
        <v>0</v>
      </c>
      <c r="AL513" s="1" t="str">
        <f>VLOOKUP(D513,schermers!C:T,16,FALSE)</f>
        <v>XXX</v>
      </c>
    </row>
    <row r="514" spans="1:38" x14ac:dyDescent="0.2">
      <c r="A514" s="54">
        <f t="shared" si="119"/>
        <v>512</v>
      </c>
      <c r="B514" s="54">
        <f t="shared" si="105"/>
        <v>350</v>
      </c>
      <c r="C514" s="54" t="str">
        <f t="shared" ca="1" si="106"/>
        <v/>
      </c>
      <c r="D514" s="54">
        <f>VLOOKUP(F514&amp;G514,schermers!B:C,2,FALSE)</f>
        <v>110548</v>
      </c>
      <c r="E514" s="54">
        <f>VLOOKUP(P514&amp;Q514&amp;I514&amp;H514,wedstrijden!A:B,2,FALSE)</f>
        <v>197</v>
      </c>
      <c r="F514" s="41" t="s">
        <v>927</v>
      </c>
      <c r="G514" s="41" t="s">
        <v>827</v>
      </c>
      <c r="H514" s="41" t="s">
        <v>879</v>
      </c>
      <c r="I514" s="41" t="s">
        <v>480</v>
      </c>
      <c r="J514" s="63" t="s">
        <v>848</v>
      </c>
      <c r="K514" s="16">
        <v>43412</v>
      </c>
      <c r="L514" s="8">
        <v>43440</v>
      </c>
      <c r="O514" s="54">
        <f>VLOOKUP(D514&amp;R514,Ranglijst!D:E,2,FALSE)</f>
        <v>1748</v>
      </c>
      <c r="P514" s="1" t="str">
        <f>VLOOKUP($D514,schermers!$C:$O,5,FALSE)</f>
        <v>Heren</v>
      </c>
      <c r="Q514" s="1" t="str">
        <f>VLOOKUP($D514,schermers!$C:$O,6,FALSE)</f>
        <v>Floret</v>
      </c>
      <c r="R514" s="1" t="str">
        <f>VLOOKUP(P514,lookups!A:B,2,FALSE)&amp;VLOOKUP(aanmeldingen!Q514,lookups!D:E,2,FALSE)&amp;VLOOKUP(I514,lookups!G:H,2,FALSE)</f>
        <v>HFJ</v>
      </c>
      <c r="S514" s="1" t="str">
        <f>VLOOKUP(E514,wedstrijden!B:G,6,FALSE)</f>
        <v>ITA</v>
      </c>
      <c r="T514" s="1" t="str">
        <f>VLOOKUP($D514,schermers!$C:$O,8,FALSE)</f>
        <v>NRD</v>
      </c>
      <c r="U514" s="1" t="str">
        <f>IFERROR(VLOOKUP($D514,schermers!$C:$O,13,FALSE),"-")</f>
        <v>FIE20041999000</v>
      </c>
      <c r="V514" s="15">
        <f>IFERROR(VLOOKUP(E514,wedstrijden!B:H,7,FALSE),0)</f>
        <v>43470</v>
      </c>
      <c r="W514" s="15">
        <f>IFERROR(VLOOKUP(E514,wedstrijden!B:I,8,FALSE),0)</f>
        <v>43471</v>
      </c>
      <c r="X514" s="94">
        <f>IF(ISERROR(VLOOKUP(I514,lookups!G:I,3,FALSE)),0,IF(VLOOKUP(I514,lookups!G:I,3,FALSE)=0,0,VLOOKUP(I514,lookups!G:I,3,FALSE)))</f>
        <v>800</v>
      </c>
      <c r="Y514" s="54">
        <f t="shared" ca="1" si="107"/>
        <v>999999999</v>
      </c>
      <c r="Z514" s="54">
        <f t="shared" si="108"/>
        <v>197110548</v>
      </c>
      <c r="AA514" s="54">
        <f>IF(LEFT(J514,2)&lt;&gt;"ok","-",IF(M514&lt;&gt;"","-",VLOOKUP(P514&amp;Q514&amp;I514&amp;H514,wedstrijden!A:B,2,FALSE)))</f>
        <v>197</v>
      </c>
      <c r="AB514" s="54">
        <f t="shared" ca="1" si="109"/>
        <v>0</v>
      </c>
      <c r="AC514" s="54">
        <f t="shared" si="110"/>
        <v>1</v>
      </c>
      <c r="AD514" s="54">
        <f t="shared" si="111"/>
        <v>1</v>
      </c>
      <c r="AE514" s="54">
        <f t="shared" si="112"/>
        <v>0</v>
      </c>
      <c r="AF514" s="54">
        <f t="shared" si="113"/>
        <v>1</v>
      </c>
      <c r="AG514" s="54">
        <f t="shared" si="114"/>
        <v>1</v>
      </c>
      <c r="AH514" s="54">
        <f t="shared" si="115"/>
        <v>1</v>
      </c>
      <c r="AI514" s="54">
        <f t="shared" si="116"/>
        <v>1</v>
      </c>
      <c r="AJ514" s="54">
        <f t="shared" si="117"/>
        <v>1</v>
      </c>
      <c r="AK514" s="54">
        <f t="shared" ca="1" si="118"/>
        <v>1</v>
      </c>
      <c r="AL514" s="1" t="str">
        <f>VLOOKUP(D514,schermers!C:T,16,FALSE)</f>
        <v>XXX</v>
      </c>
    </row>
    <row r="515" spans="1:38" x14ac:dyDescent="0.2">
      <c r="A515" s="54">
        <f t="shared" si="119"/>
        <v>513</v>
      </c>
      <c r="B515" s="54">
        <f t="shared" ref="B515:B578" si="120">IF(Z515&lt;&gt;999999999,RANK(Z515,$Z$3:$Z$1000,1),"")</f>
        <v>351</v>
      </c>
      <c r="C515" s="54" t="str">
        <f t="shared" ref="C515:C578" ca="1" si="121">IF(Y515&lt;&gt;999999999,RANK(Y515,$Y$3:$Y$1000,1),"")</f>
        <v/>
      </c>
      <c r="D515" s="54">
        <f>VLOOKUP(F515&amp;G515,schermers!B:C,2,FALSE)</f>
        <v>111005</v>
      </c>
      <c r="E515" s="54">
        <f>VLOOKUP(P515&amp;Q515&amp;I515&amp;H515,wedstrijden!A:B,2,FALSE)</f>
        <v>197</v>
      </c>
      <c r="F515" s="41" t="s">
        <v>927</v>
      </c>
      <c r="G515" s="41" t="s">
        <v>1076</v>
      </c>
      <c r="H515" s="41" t="s">
        <v>879</v>
      </c>
      <c r="I515" s="41" t="s">
        <v>480</v>
      </c>
      <c r="J515" s="63" t="s">
        <v>848</v>
      </c>
      <c r="K515" s="16">
        <v>43412</v>
      </c>
      <c r="L515" s="8">
        <v>43440</v>
      </c>
      <c r="O515" s="54">
        <f>VLOOKUP(D515&amp;R515,Ranglijst!D:E,2,FALSE)</f>
        <v>1707</v>
      </c>
      <c r="P515" s="1" t="str">
        <f>VLOOKUP($D515,schermers!$C:$O,5,FALSE)</f>
        <v>Heren</v>
      </c>
      <c r="Q515" s="1" t="str">
        <f>VLOOKUP($D515,schermers!$C:$O,6,FALSE)</f>
        <v>Floret</v>
      </c>
      <c r="R515" s="1" t="str">
        <f>VLOOKUP(P515,lookups!A:B,2,FALSE)&amp;VLOOKUP(aanmeldingen!Q515,lookups!D:E,2,FALSE)&amp;VLOOKUP(I515,lookups!G:H,2,FALSE)</f>
        <v>HFJ</v>
      </c>
      <c r="S515" s="1" t="str">
        <f>VLOOKUP(E515,wedstrijden!B:G,6,FALSE)</f>
        <v>ITA</v>
      </c>
      <c r="T515" s="1" t="str">
        <f>VLOOKUP($D515,schermers!$C:$O,8,FALSE)</f>
        <v>NRD</v>
      </c>
      <c r="U515" s="1" t="str">
        <f>IFERROR(VLOOKUP($D515,schermers!$C:$O,13,FALSE),"-")</f>
        <v>FIE02082001001</v>
      </c>
      <c r="V515" s="15">
        <f>IFERROR(VLOOKUP(E515,wedstrijden!B:H,7,FALSE),0)</f>
        <v>43470</v>
      </c>
      <c r="W515" s="15">
        <f>IFERROR(VLOOKUP(E515,wedstrijden!B:I,8,FALSE),0)</f>
        <v>43471</v>
      </c>
      <c r="X515" s="94">
        <f>IF(ISERROR(VLOOKUP(I515,lookups!G:I,3,FALSE)),0,IF(VLOOKUP(I515,lookups!G:I,3,FALSE)=0,0,VLOOKUP(I515,lookups!G:I,3,FALSE)))</f>
        <v>800</v>
      </c>
      <c r="Y515" s="54">
        <f t="shared" ref="Y515:Y578" ca="1" si="122">IF(LEFT(J515,2)&lt;&gt;"ok",999999999,IF(M515&lt;&gt;"",999999999,IF(V515&gt;$Y$1,IFERROR(VALUE(E515&amp;D515),999999999),999999999)))</f>
        <v>999999999</v>
      </c>
      <c r="Z515" s="54">
        <f t="shared" ref="Z515:Z578" si="123">IF(LEFT(J515,2)&lt;&gt;"ok",999999999,IF(M515&lt;&gt;"",999999999,IFERROR(VALUE(E515&amp;D515),999999999)))</f>
        <v>197111005</v>
      </c>
      <c r="AA515" s="54">
        <f>IF(LEFT(J515,2)&lt;&gt;"ok","-",IF(M515&lt;&gt;"","-",VLOOKUP(P515&amp;Q515&amp;I515&amp;H515,wedstrijden!A:B,2,FALSE)))</f>
        <v>197</v>
      </c>
      <c r="AB515" s="54">
        <f t="shared" ref="AB515:AB578" ca="1" si="124">IF(Y515=999999999,0,COUNTIF(Y:Y,Y515))</f>
        <v>0</v>
      </c>
      <c r="AC515" s="54">
        <f t="shared" ref="AC515:AC578" si="125">IF(F515&lt;&gt;"",1,0)</f>
        <v>1</v>
      </c>
      <c r="AD515" s="54">
        <f t="shared" ref="AD515:AD578" si="126">IF(LEFT(J515,2)="ok",1,0)</f>
        <v>1</v>
      </c>
      <c r="AE515" s="54">
        <f t="shared" ref="AE515:AE578" si="127">IF(M515&lt;&gt;"",1,0)</f>
        <v>0</v>
      </c>
      <c r="AF515" s="54">
        <f t="shared" ref="AF515:AF578" si="128">IF(AND(L515&lt;&gt;"",N515=""),1,0)</f>
        <v>1</v>
      </c>
      <c r="AG515" s="54">
        <f t="shared" ref="AG515:AG578" si="129">IF(AND(LEFT(J515,2)="ok",H515&lt;&gt;"Amsterdam",OR(I515="WB Jun",I515="ECC",I515="U23",I515="SAT")),1,0)</f>
        <v>1</v>
      </c>
      <c r="AH515" s="54">
        <f t="shared" ref="AH515:AH578" si="130">IF(AG515=0,0,IF(M515="",1,IF(M515&lt;=V515-28,0,1)))</f>
        <v>1</v>
      </c>
      <c r="AI515" s="54">
        <f t="shared" ref="AI515:AI578" si="131">IF(AND(AH515=1,V515&gt;=41307),1,0)</f>
        <v>1</v>
      </c>
      <c r="AJ515" s="54">
        <f t="shared" ref="AJ515:AJ578" si="132">IF(AI515=0,0,IF(AND(AI515=1,M515&lt;&gt;"",V515&gt;=41294,V515&lt;=41322),0,1))</f>
        <v>1</v>
      </c>
      <c r="AK515" s="54">
        <f t="shared" ref="AK515:AK578" ca="1" si="133">IF(AND(AJ515=1,TODAY()&gt;V515-28),1,0)</f>
        <v>1</v>
      </c>
      <c r="AL515" s="1" t="str">
        <f>VLOOKUP(D515,schermers!C:T,16,FALSE)</f>
        <v>XXX</v>
      </c>
    </row>
    <row r="516" spans="1:38" x14ac:dyDescent="0.2">
      <c r="A516" s="54">
        <f t="shared" ref="A516:A579" si="134">A515+1</f>
        <v>514</v>
      </c>
      <c r="B516" s="54">
        <f t="shared" si="120"/>
        <v>407</v>
      </c>
      <c r="C516" s="54" t="str">
        <f t="shared" ca="1" si="121"/>
        <v/>
      </c>
      <c r="D516" s="54">
        <f>VLOOKUP(F516&amp;G516,schermers!B:C,2,FALSE)</f>
        <v>110548</v>
      </c>
      <c r="E516" s="54">
        <f>VLOOKUP(P516&amp;Q516&amp;I516&amp;H516,wedstrijden!A:B,2,FALSE)</f>
        <v>221</v>
      </c>
      <c r="F516" s="41" t="s">
        <v>927</v>
      </c>
      <c r="G516" s="41" t="s">
        <v>827</v>
      </c>
      <c r="H516" s="41" t="s">
        <v>686</v>
      </c>
      <c r="I516" s="41" t="s">
        <v>480</v>
      </c>
      <c r="J516" s="63" t="s">
        <v>848</v>
      </c>
      <c r="K516" s="16">
        <v>43412</v>
      </c>
      <c r="L516" s="8">
        <v>43440</v>
      </c>
      <c r="O516" s="54">
        <f>VLOOKUP(D516&amp;R516,Ranglijst!D:E,2,FALSE)</f>
        <v>1748</v>
      </c>
      <c r="P516" s="1" t="str">
        <f>VLOOKUP($D516,schermers!$C:$O,5,FALSE)</f>
        <v>Heren</v>
      </c>
      <c r="Q516" s="1" t="str">
        <f>VLOOKUP($D516,schermers!$C:$O,6,FALSE)</f>
        <v>Floret</v>
      </c>
      <c r="R516" s="1" t="str">
        <f>VLOOKUP(P516,lookups!A:B,2,FALSE)&amp;VLOOKUP(aanmeldingen!Q516,lookups!D:E,2,FALSE)&amp;VLOOKUP(I516,lookups!G:H,2,FALSE)</f>
        <v>HFJ</v>
      </c>
      <c r="S516" s="1" t="str">
        <f>VLOOKUP(E516,wedstrijden!B:G,6,FALSE)</f>
        <v>FRA</v>
      </c>
      <c r="T516" s="1" t="str">
        <f>VLOOKUP($D516,schermers!$C:$O,8,FALSE)</f>
        <v>NRD</v>
      </c>
      <c r="U516" s="1" t="str">
        <f>IFERROR(VLOOKUP($D516,schermers!$C:$O,13,FALSE),"-")</f>
        <v>FIE20041999000</v>
      </c>
      <c r="V516" s="15">
        <f>IFERROR(VLOOKUP(E516,wedstrijden!B:H,7,FALSE),0)</f>
        <v>43484</v>
      </c>
      <c r="W516" s="15">
        <f>IFERROR(VLOOKUP(E516,wedstrijden!B:I,8,FALSE),0)</f>
        <v>43484</v>
      </c>
      <c r="X516" s="94">
        <f>IF(ISERROR(VLOOKUP(I516,lookups!G:I,3,FALSE)),0,IF(VLOOKUP(I516,lookups!G:I,3,FALSE)=0,0,VLOOKUP(I516,lookups!G:I,3,FALSE)))</f>
        <v>800</v>
      </c>
      <c r="Y516" s="54">
        <f t="shared" ca="1" si="122"/>
        <v>999999999</v>
      </c>
      <c r="Z516" s="54">
        <f t="shared" si="123"/>
        <v>221110548</v>
      </c>
      <c r="AA516" s="54">
        <f>IF(LEFT(J516,2)&lt;&gt;"ok","-",IF(M516&lt;&gt;"","-",VLOOKUP(P516&amp;Q516&amp;I516&amp;H516,wedstrijden!A:B,2,FALSE)))</f>
        <v>221</v>
      </c>
      <c r="AB516" s="54">
        <f t="shared" ca="1" si="124"/>
        <v>0</v>
      </c>
      <c r="AC516" s="54">
        <f t="shared" si="125"/>
        <v>1</v>
      </c>
      <c r="AD516" s="54">
        <f t="shared" si="126"/>
        <v>1</v>
      </c>
      <c r="AE516" s="54">
        <f t="shared" si="127"/>
        <v>0</v>
      </c>
      <c r="AF516" s="54">
        <f t="shared" si="128"/>
        <v>1</v>
      </c>
      <c r="AG516" s="54">
        <f t="shared" si="129"/>
        <v>1</v>
      </c>
      <c r="AH516" s="54">
        <f t="shared" si="130"/>
        <v>1</v>
      </c>
      <c r="AI516" s="54">
        <f t="shared" si="131"/>
        <v>1</v>
      </c>
      <c r="AJ516" s="54">
        <f t="shared" si="132"/>
        <v>1</v>
      </c>
      <c r="AK516" s="54">
        <f t="shared" ca="1" si="133"/>
        <v>1</v>
      </c>
      <c r="AL516" s="1" t="str">
        <f>VLOOKUP(D516,schermers!C:T,16,FALSE)</f>
        <v>XXX</v>
      </c>
    </row>
    <row r="517" spans="1:38" x14ac:dyDescent="0.2">
      <c r="A517" s="54">
        <f t="shared" si="134"/>
        <v>515</v>
      </c>
      <c r="B517" s="54">
        <f t="shared" si="120"/>
        <v>423</v>
      </c>
      <c r="C517" s="54" t="str">
        <f t="shared" ca="1" si="121"/>
        <v/>
      </c>
      <c r="D517" s="54">
        <f>VLOOKUP(F517&amp;G517,schermers!B:C,2,FALSE)</f>
        <v>109630</v>
      </c>
      <c r="E517" s="54">
        <f>VLOOKUP(P517&amp;Q517&amp;I517&amp;H517,wedstrijden!A:B,2,FALSE)</f>
        <v>236</v>
      </c>
      <c r="F517" s="41" t="s">
        <v>919</v>
      </c>
      <c r="G517" s="41" t="s">
        <v>102</v>
      </c>
      <c r="H517" s="41" t="s">
        <v>2551</v>
      </c>
      <c r="I517" s="41" t="s">
        <v>936</v>
      </c>
      <c r="J517" s="63" t="s">
        <v>848</v>
      </c>
      <c r="K517" s="16">
        <v>43413</v>
      </c>
      <c r="L517" s="8">
        <v>43440</v>
      </c>
      <c r="O517" s="54">
        <f>VLOOKUP(D517&amp;R517,Ranglijst!D:E,2,FALSE)</f>
        <v>1258</v>
      </c>
      <c r="P517" s="1" t="str">
        <f>VLOOKUP($D517,schermers!$C:$O,5,FALSE)</f>
        <v>Dames</v>
      </c>
      <c r="Q517" s="1" t="str">
        <f>VLOOKUP($D517,schermers!$C:$O,6,FALSE)</f>
        <v>Degen</v>
      </c>
      <c r="R517" s="1" t="str">
        <f>VLOOKUP(P517,lookups!A:B,2,FALSE)&amp;VLOOKUP(aanmeldingen!Q517,lookups!D:E,2,FALSE)&amp;VLOOKUP(I517,lookups!G:H,2,FALSE)</f>
        <v>DDS</v>
      </c>
      <c r="S517" s="1" t="str">
        <f>VLOOKUP(E517,wedstrijden!B:G,6,FALSE)</f>
        <v>ITA</v>
      </c>
      <c r="T517" s="1" t="str">
        <f>VLOOKUP($D517,schermers!$C:$O,8,FALSE)</f>
        <v>DBO</v>
      </c>
      <c r="U517" s="1" t="str">
        <f>IFERROR(VLOOKUP($D517,schermers!$C:$O,13,FALSE),"-")</f>
        <v>FIE03011995003</v>
      </c>
      <c r="V517" s="15">
        <f>IFERROR(VLOOKUP(E517,wedstrijden!B:H,7,FALSE),0)</f>
        <v>43491</v>
      </c>
      <c r="W517" s="15">
        <f>IFERROR(VLOOKUP(E517,wedstrijden!B:I,8,FALSE),0)</f>
        <v>43492</v>
      </c>
      <c r="X517" s="94">
        <f>IF(ISERROR(VLOOKUP(I517,lookups!G:I,3,FALSE)),0,IF(VLOOKUP(I517,lookups!G:I,3,FALSE)=0,0,VLOOKUP(I517,lookups!G:I,3,FALSE)))</f>
        <v>0</v>
      </c>
      <c r="Y517" s="54">
        <f t="shared" ca="1" si="122"/>
        <v>999999999</v>
      </c>
      <c r="Z517" s="54">
        <f t="shared" si="123"/>
        <v>236109630</v>
      </c>
      <c r="AA517" s="54">
        <f>IF(LEFT(J517,2)&lt;&gt;"ok","-",IF(M517&lt;&gt;"","-",VLOOKUP(P517&amp;Q517&amp;I517&amp;H517,wedstrijden!A:B,2,FALSE)))</f>
        <v>236</v>
      </c>
      <c r="AB517" s="54">
        <f t="shared" ca="1" si="124"/>
        <v>0</v>
      </c>
      <c r="AC517" s="54">
        <f t="shared" si="125"/>
        <v>1</v>
      </c>
      <c r="AD517" s="54">
        <f t="shared" si="126"/>
        <v>1</v>
      </c>
      <c r="AE517" s="54">
        <f t="shared" si="127"/>
        <v>0</v>
      </c>
      <c r="AF517" s="54">
        <f t="shared" si="128"/>
        <v>1</v>
      </c>
      <c r="AG517" s="54">
        <f t="shared" si="129"/>
        <v>1</v>
      </c>
      <c r="AH517" s="54">
        <f t="shared" si="130"/>
        <v>1</v>
      </c>
      <c r="AI517" s="54">
        <f t="shared" si="131"/>
        <v>1</v>
      </c>
      <c r="AJ517" s="54">
        <f t="shared" si="132"/>
        <v>1</v>
      </c>
      <c r="AK517" s="54">
        <f t="shared" ca="1" si="133"/>
        <v>1</v>
      </c>
      <c r="AL517" s="1" t="str">
        <f>VLOOKUP(D517,schermers!C:T,16,FALSE)</f>
        <v>XXX</v>
      </c>
    </row>
    <row r="518" spans="1:38" x14ac:dyDescent="0.2">
      <c r="A518" s="54">
        <f t="shared" si="134"/>
        <v>516</v>
      </c>
      <c r="B518" s="54">
        <f t="shared" si="120"/>
        <v>540</v>
      </c>
      <c r="C518" s="54" t="str">
        <f t="shared" ca="1" si="121"/>
        <v/>
      </c>
      <c r="D518" s="54">
        <f>VLOOKUP(F518&amp;G518,schermers!B:C,2,FALSE)</f>
        <v>109630</v>
      </c>
      <c r="E518" s="54">
        <f>VLOOKUP(P518&amp;Q518&amp;I518&amp;H518,wedstrijden!A:B,2,FALSE)</f>
        <v>298</v>
      </c>
      <c r="F518" s="41" t="s">
        <v>919</v>
      </c>
      <c r="G518" s="41" t="s">
        <v>102</v>
      </c>
      <c r="H518" s="41" t="s">
        <v>2561</v>
      </c>
      <c r="I518" s="41" t="s">
        <v>936</v>
      </c>
      <c r="J518" s="63" t="s">
        <v>848</v>
      </c>
      <c r="K518" s="16">
        <v>43413</v>
      </c>
      <c r="L518" s="8">
        <v>43469</v>
      </c>
      <c r="O518" s="54">
        <f>VLOOKUP(D518&amp;R518,Ranglijst!D:E,2,FALSE)</f>
        <v>1258</v>
      </c>
      <c r="P518" s="1" t="str">
        <f>VLOOKUP($D518,schermers!$C:$O,5,FALSE)</f>
        <v>Dames</v>
      </c>
      <c r="Q518" s="1" t="str">
        <f>VLOOKUP($D518,schermers!$C:$O,6,FALSE)</f>
        <v>Degen</v>
      </c>
      <c r="R518" s="1" t="str">
        <f>VLOOKUP(P518,lookups!A:B,2,FALSE)&amp;VLOOKUP(aanmeldingen!Q518,lookups!D:E,2,FALSE)&amp;VLOOKUP(I518,lookups!G:H,2,FALSE)</f>
        <v>DDS</v>
      </c>
      <c r="S518" s="1" t="str">
        <f>VLOOKUP(E518,wedstrijden!B:G,6,FALSE)</f>
        <v>GER</v>
      </c>
      <c r="T518" s="1" t="str">
        <f>VLOOKUP($D518,schermers!$C:$O,8,FALSE)</f>
        <v>DBO</v>
      </c>
      <c r="U518" s="1" t="str">
        <f>IFERROR(VLOOKUP($D518,schermers!$C:$O,13,FALSE),"-")</f>
        <v>FIE03011995003</v>
      </c>
      <c r="V518" s="15">
        <f>IFERROR(VLOOKUP(E518,wedstrijden!B:H,7,FALSE),0)</f>
        <v>43519</v>
      </c>
      <c r="W518" s="15">
        <f>IFERROR(VLOOKUP(E518,wedstrijden!B:I,8,FALSE),0)</f>
        <v>43520</v>
      </c>
      <c r="X518" s="94">
        <f>IF(ISERROR(VLOOKUP(I518,lookups!G:I,3,FALSE)),0,IF(VLOOKUP(I518,lookups!G:I,3,FALSE)=0,0,VLOOKUP(I518,lookups!G:I,3,FALSE)))</f>
        <v>0</v>
      </c>
      <c r="Y518" s="54">
        <f t="shared" ca="1" si="122"/>
        <v>999999999</v>
      </c>
      <c r="Z518" s="54">
        <f t="shared" si="123"/>
        <v>298109630</v>
      </c>
      <c r="AA518" s="54">
        <f>IF(LEFT(J518,2)&lt;&gt;"ok","-",IF(M518&lt;&gt;"","-",VLOOKUP(P518&amp;Q518&amp;I518&amp;H518,wedstrijden!A:B,2,FALSE)))</f>
        <v>298</v>
      </c>
      <c r="AB518" s="54">
        <f t="shared" ca="1" si="124"/>
        <v>0</v>
      </c>
      <c r="AC518" s="54">
        <f t="shared" si="125"/>
        <v>1</v>
      </c>
      <c r="AD518" s="54">
        <f t="shared" si="126"/>
        <v>1</v>
      </c>
      <c r="AE518" s="54">
        <f t="shared" si="127"/>
        <v>0</v>
      </c>
      <c r="AF518" s="54">
        <f t="shared" si="128"/>
        <v>1</v>
      </c>
      <c r="AG518" s="54">
        <f t="shared" si="129"/>
        <v>1</v>
      </c>
      <c r="AH518" s="54">
        <f t="shared" si="130"/>
        <v>1</v>
      </c>
      <c r="AI518" s="54">
        <f t="shared" si="131"/>
        <v>1</v>
      </c>
      <c r="AJ518" s="54">
        <f t="shared" si="132"/>
        <v>1</v>
      </c>
      <c r="AK518" s="54">
        <f t="shared" ca="1" si="133"/>
        <v>1</v>
      </c>
      <c r="AL518" s="1" t="str">
        <f>VLOOKUP(D518,schermers!C:T,16,FALSE)</f>
        <v>XXX</v>
      </c>
    </row>
    <row r="519" spans="1:38" x14ac:dyDescent="0.2">
      <c r="A519" s="54">
        <f t="shared" si="134"/>
        <v>517</v>
      </c>
      <c r="B519" s="54">
        <f t="shared" si="120"/>
        <v>448</v>
      </c>
      <c r="C519" s="54" t="str">
        <f t="shared" ca="1" si="121"/>
        <v/>
      </c>
      <c r="D519" s="54">
        <f>VLOOKUP(F519&amp;G519,schermers!B:C,2,FALSE)</f>
        <v>109630</v>
      </c>
      <c r="E519" s="54">
        <f>VLOOKUP(P519&amp;Q519&amp;I519&amp;H519,wedstrijden!A:B,2,FALSE)</f>
        <v>261</v>
      </c>
      <c r="F519" s="41" t="s">
        <v>919</v>
      </c>
      <c r="G519" s="41" t="s">
        <v>102</v>
      </c>
      <c r="H519" s="41" t="s">
        <v>2577</v>
      </c>
      <c r="I519" s="41" t="s">
        <v>504</v>
      </c>
      <c r="J519" s="63" t="s">
        <v>848</v>
      </c>
      <c r="K519" s="16">
        <v>43413</v>
      </c>
      <c r="L519" s="8">
        <v>43469</v>
      </c>
      <c r="O519" s="54">
        <f>VLOOKUP(D519&amp;R519,Ranglijst!D:E,2,FALSE)</f>
        <v>1258</v>
      </c>
      <c r="P519" s="1" t="str">
        <f>VLOOKUP($D519,schermers!$C:$O,5,FALSE)</f>
        <v>Dames</v>
      </c>
      <c r="Q519" s="1" t="str">
        <f>VLOOKUP($D519,schermers!$C:$O,6,FALSE)</f>
        <v>Degen</v>
      </c>
      <c r="R519" s="1" t="str">
        <f>VLOOKUP(P519,lookups!A:B,2,FALSE)&amp;VLOOKUP(aanmeldingen!Q519,lookups!D:E,2,FALSE)&amp;VLOOKUP(I519,lookups!G:H,2,FALSE)</f>
        <v>DDS</v>
      </c>
      <c r="S519" s="1" t="str">
        <f>VLOOKUP(E519,wedstrijden!B:G,6,FALSE)</f>
        <v>ESP</v>
      </c>
      <c r="T519" s="1" t="str">
        <f>VLOOKUP($D519,schermers!$C:$O,8,FALSE)</f>
        <v>DBO</v>
      </c>
      <c r="U519" s="1" t="str">
        <f>IFERROR(VLOOKUP($D519,schermers!$C:$O,13,FALSE),"-")</f>
        <v>FIE03011995003</v>
      </c>
      <c r="V519" s="15">
        <f>IFERROR(VLOOKUP(E519,wedstrijden!B:H,7,FALSE),0)</f>
        <v>43504</v>
      </c>
      <c r="W519" s="15">
        <f>IFERROR(VLOOKUP(E519,wedstrijden!B:I,8,FALSE),0)</f>
        <v>43505</v>
      </c>
      <c r="X519" s="94">
        <f>IF(ISERROR(VLOOKUP(I519,lookups!G:I,3,FALSE)),0,IF(VLOOKUP(I519,lookups!G:I,3,FALSE)=0,0,VLOOKUP(I519,lookups!G:I,3,FALSE)))</f>
        <v>1000</v>
      </c>
      <c r="Y519" s="54">
        <f t="shared" ca="1" si="122"/>
        <v>999999999</v>
      </c>
      <c r="Z519" s="54">
        <f t="shared" si="123"/>
        <v>261109630</v>
      </c>
      <c r="AA519" s="54">
        <f>IF(LEFT(J519,2)&lt;&gt;"ok","-",IF(M519&lt;&gt;"","-",VLOOKUP(P519&amp;Q519&amp;I519&amp;H519,wedstrijden!A:B,2,FALSE)))</f>
        <v>261</v>
      </c>
      <c r="AB519" s="54">
        <f t="shared" ca="1" si="124"/>
        <v>0</v>
      </c>
      <c r="AC519" s="54">
        <f t="shared" si="125"/>
        <v>1</v>
      </c>
      <c r="AD519" s="54">
        <f t="shared" si="126"/>
        <v>1</v>
      </c>
      <c r="AE519" s="54">
        <f t="shared" si="127"/>
        <v>0</v>
      </c>
      <c r="AF519" s="54">
        <f t="shared" si="128"/>
        <v>1</v>
      </c>
      <c r="AG519" s="54">
        <f t="shared" si="129"/>
        <v>0</v>
      </c>
      <c r="AH519" s="54">
        <f t="shared" si="130"/>
        <v>0</v>
      </c>
      <c r="AI519" s="54">
        <f t="shared" si="131"/>
        <v>0</v>
      </c>
      <c r="AJ519" s="54">
        <f t="shared" si="132"/>
        <v>0</v>
      </c>
      <c r="AK519" s="54">
        <f t="shared" ca="1" si="133"/>
        <v>0</v>
      </c>
      <c r="AL519" s="1" t="str">
        <f>VLOOKUP(D519,schermers!C:T,16,FALSE)</f>
        <v>XXX</v>
      </c>
    </row>
    <row r="520" spans="1:38" x14ac:dyDescent="0.2">
      <c r="A520" s="54">
        <f t="shared" si="134"/>
        <v>518</v>
      </c>
      <c r="B520" s="54">
        <f t="shared" si="120"/>
        <v>373</v>
      </c>
      <c r="C520" s="54" t="str">
        <f t="shared" ca="1" si="121"/>
        <v/>
      </c>
      <c r="D520" s="54">
        <f>VLOOKUP(F520&amp;G520,schermers!B:C,2,FALSE)</f>
        <v>112221</v>
      </c>
      <c r="E520" s="54">
        <f>VLOOKUP(P520&amp;Q520&amp;I520&amp;H520,wedstrijden!A:B,2,FALSE)</f>
        <v>207</v>
      </c>
      <c r="F520" s="41" t="s">
        <v>1219</v>
      </c>
      <c r="G520" s="41" t="s">
        <v>61</v>
      </c>
      <c r="H520" s="41" t="s">
        <v>499</v>
      </c>
      <c r="I520" s="41" t="s">
        <v>504</v>
      </c>
      <c r="J520" s="63" t="s">
        <v>848</v>
      </c>
      <c r="K520" s="16">
        <v>43413</v>
      </c>
      <c r="L520" s="8">
        <v>43440</v>
      </c>
      <c r="O520" s="54">
        <f>VLOOKUP(D520&amp;R520,Ranglijst!D:E,2,FALSE)</f>
        <v>1347</v>
      </c>
      <c r="P520" s="1" t="str">
        <f>VLOOKUP($D520,schermers!$C:$O,5,FALSE)</f>
        <v>Heren</v>
      </c>
      <c r="Q520" s="1" t="str">
        <f>VLOOKUP($D520,schermers!$C:$O,6,FALSE)</f>
        <v>Degen</v>
      </c>
      <c r="R520" s="1" t="str">
        <f>VLOOKUP(P520,lookups!A:B,2,FALSE)&amp;VLOOKUP(aanmeldingen!Q520,lookups!D:E,2,FALSE)&amp;VLOOKUP(I520,lookups!G:H,2,FALSE)</f>
        <v>HDS</v>
      </c>
      <c r="S520" s="1" t="str">
        <f>VLOOKUP(E520,wedstrijden!B:G,6,FALSE)</f>
        <v>GER</v>
      </c>
      <c r="T520" s="1" t="str">
        <f>VLOOKUP($D520,schermers!$C:$O,8,FALSE)</f>
        <v>SCA</v>
      </c>
      <c r="U520" s="1" t="str">
        <f>IFERROR(VLOOKUP($D520,schermers!$C:$O,13,FALSE),"-")</f>
        <v>-</v>
      </c>
      <c r="V520" s="15">
        <f>IFERROR(VLOOKUP(E520,wedstrijden!B:H,7,FALSE),0)</f>
        <v>43476</v>
      </c>
      <c r="W520" s="15">
        <f>IFERROR(VLOOKUP(E520,wedstrijden!B:I,8,FALSE),0)</f>
        <v>43477</v>
      </c>
      <c r="X520" s="94">
        <f>IF(ISERROR(VLOOKUP(I520,lookups!G:I,3,FALSE)),0,IF(VLOOKUP(I520,lookups!G:I,3,FALSE)=0,0,VLOOKUP(I520,lookups!G:I,3,FALSE)))</f>
        <v>1000</v>
      </c>
      <c r="Y520" s="54">
        <f t="shared" ca="1" si="122"/>
        <v>999999999</v>
      </c>
      <c r="Z520" s="54">
        <f t="shared" si="123"/>
        <v>207112221</v>
      </c>
      <c r="AA520" s="54">
        <f>IF(LEFT(J520,2)&lt;&gt;"ok","-",IF(M520&lt;&gt;"","-",VLOOKUP(P520&amp;Q520&amp;I520&amp;H520,wedstrijden!A:B,2,FALSE)))</f>
        <v>207</v>
      </c>
      <c r="AB520" s="54">
        <f t="shared" ca="1" si="124"/>
        <v>0</v>
      </c>
      <c r="AC520" s="54">
        <f t="shared" si="125"/>
        <v>1</v>
      </c>
      <c r="AD520" s="54">
        <f t="shared" si="126"/>
        <v>1</v>
      </c>
      <c r="AE520" s="54">
        <f t="shared" si="127"/>
        <v>0</v>
      </c>
      <c r="AF520" s="54">
        <f t="shared" si="128"/>
        <v>1</v>
      </c>
      <c r="AG520" s="54">
        <f t="shared" si="129"/>
        <v>0</v>
      </c>
      <c r="AH520" s="54">
        <f t="shared" si="130"/>
        <v>0</v>
      </c>
      <c r="AI520" s="54">
        <f t="shared" si="131"/>
        <v>0</v>
      </c>
      <c r="AJ520" s="54">
        <f t="shared" si="132"/>
        <v>0</v>
      </c>
      <c r="AK520" s="54">
        <f t="shared" ca="1" si="133"/>
        <v>0</v>
      </c>
      <c r="AL520" s="1" t="str">
        <f>VLOOKUP(D520,schermers!C:T,16,FALSE)</f>
        <v>XXX</v>
      </c>
    </row>
    <row r="521" spans="1:38" x14ac:dyDescent="0.2">
      <c r="A521" s="54">
        <f t="shared" si="134"/>
        <v>519</v>
      </c>
      <c r="B521" s="54">
        <f t="shared" si="120"/>
        <v>316</v>
      </c>
      <c r="C521" s="54" t="str">
        <f t="shared" ca="1" si="121"/>
        <v/>
      </c>
      <c r="D521" s="54">
        <f>VLOOKUP(F521&amp;G521,schermers!B:C,2,FALSE)</f>
        <v>116010</v>
      </c>
      <c r="E521" s="54">
        <f>VLOOKUP(P521&amp;Q521&amp;I521&amp;H521,wedstrijden!A:B,2,FALSE)</f>
        <v>182</v>
      </c>
      <c r="F521" s="41" t="s">
        <v>1071</v>
      </c>
      <c r="G521" s="41" t="s">
        <v>1070</v>
      </c>
      <c r="H521" s="41" t="s">
        <v>673</v>
      </c>
      <c r="I521" s="41" t="s">
        <v>480</v>
      </c>
      <c r="J521" s="63" t="s">
        <v>848</v>
      </c>
      <c r="K521" s="16">
        <v>43414</v>
      </c>
      <c r="L521" s="53">
        <v>43416</v>
      </c>
      <c r="O521" s="54">
        <f>VLOOKUP(D521&amp;R521,Ranglijst!D:E,2,FALSE)</f>
        <v>1271</v>
      </c>
      <c r="P521" s="1" t="str">
        <f>VLOOKUP($D521,schermers!$C:$O,5,FALSE)</f>
        <v>Heren</v>
      </c>
      <c r="Q521" s="1" t="str">
        <f>VLOOKUP($D521,schermers!$C:$O,6,FALSE)</f>
        <v>Sabel</v>
      </c>
      <c r="R521" s="1" t="str">
        <f>VLOOKUP(P521,lookups!A:B,2,FALSE)&amp;VLOOKUP(aanmeldingen!Q521,lookups!D:E,2,FALSE)&amp;VLOOKUP(I521,lookups!G:H,2,FALSE)</f>
        <v>HSJ</v>
      </c>
      <c r="S521" s="1" t="str">
        <f>VLOOKUP(E521,wedstrijden!B:G,6,FALSE)</f>
        <v>GER</v>
      </c>
      <c r="T521" s="1" t="str">
        <f>VLOOKUP($D521,schermers!$C:$O,8,FALSE)</f>
        <v>DFC</v>
      </c>
      <c r="U521" s="1" t="str">
        <f>IFERROR(VLOOKUP($D521,schermers!$C:$O,13,FALSE),"-")</f>
        <v>FIE01012000006</v>
      </c>
      <c r="V521" s="15">
        <f>IFERROR(VLOOKUP(E521,wedstrijden!B:H,7,FALSE),0)</f>
        <v>43449</v>
      </c>
      <c r="W521" s="15">
        <f>IFERROR(VLOOKUP(E521,wedstrijden!B:I,8,FALSE),0)</f>
        <v>43450</v>
      </c>
      <c r="X521" s="94">
        <f>IF(ISERROR(VLOOKUP(I521,lookups!G:I,3,FALSE)),0,IF(VLOOKUP(I521,lookups!G:I,3,FALSE)=0,0,VLOOKUP(I521,lookups!G:I,3,FALSE)))</f>
        <v>800</v>
      </c>
      <c r="Y521" s="54">
        <f t="shared" ca="1" si="122"/>
        <v>999999999</v>
      </c>
      <c r="Z521" s="54">
        <f t="shared" si="123"/>
        <v>182116010</v>
      </c>
      <c r="AA521" s="54">
        <f>IF(LEFT(J521,2)&lt;&gt;"ok","-",IF(M521&lt;&gt;"","-",VLOOKUP(P521&amp;Q521&amp;I521&amp;H521,wedstrijden!A:B,2,FALSE)))</f>
        <v>182</v>
      </c>
      <c r="AB521" s="54">
        <f t="shared" ca="1" si="124"/>
        <v>0</v>
      </c>
      <c r="AC521" s="54">
        <f t="shared" si="125"/>
        <v>1</v>
      </c>
      <c r="AD521" s="54">
        <f t="shared" si="126"/>
        <v>1</v>
      </c>
      <c r="AE521" s="54">
        <f t="shared" si="127"/>
        <v>0</v>
      </c>
      <c r="AF521" s="54">
        <f t="shared" si="128"/>
        <v>1</v>
      </c>
      <c r="AG521" s="54">
        <f t="shared" si="129"/>
        <v>1</v>
      </c>
      <c r="AH521" s="54">
        <f t="shared" si="130"/>
        <v>1</v>
      </c>
      <c r="AI521" s="54">
        <f t="shared" si="131"/>
        <v>1</v>
      </c>
      <c r="AJ521" s="54">
        <f t="shared" si="132"/>
        <v>1</v>
      </c>
      <c r="AK521" s="54">
        <f t="shared" ca="1" si="133"/>
        <v>1</v>
      </c>
      <c r="AL521" s="1" t="str">
        <f>VLOOKUP(D521,schermers!C:T,16,FALSE)</f>
        <v>XXX</v>
      </c>
    </row>
    <row r="522" spans="1:38" x14ac:dyDescent="0.2">
      <c r="A522" s="54">
        <f t="shared" si="134"/>
        <v>520</v>
      </c>
      <c r="B522" s="54">
        <f t="shared" si="120"/>
        <v>355</v>
      </c>
      <c r="C522" s="54" t="str">
        <f t="shared" ca="1" si="121"/>
        <v/>
      </c>
      <c r="D522" s="54">
        <f>VLOOKUP(F522&amp;G522,schermers!B:C,2,FALSE)</f>
        <v>117222</v>
      </c>
      <c r="E522" s="54">
        <f>VLOOKUP(P522&amp;Q522&amp;I522&amp;H522,wedstrijden!A:B,2,FALSE)</f>
        <v>202</v>
      </c>
      <c r="F522" s="41" t="s">
        <v>2173</v>
      </c>
      <c r="G522" s="41" t="s">
        <v>978</v>
      </c>
      <c r="H522" s="41" t="s">
        <v>487</v>
      </c>
      <c r="I522" s="41" t="s">
        <v>915</v>
      </c>
      <c r="J522" s="63" t="s">
        <v>848</v>
      </c>
      <c r="K522" s="16">
        <v>43416</v>
      </c>
      <c r="L522" s="8">
        <v>43440</v>
      </c>
      <c r="O522" s="54">
        <f>VLOOKUP(D522&amp;R522,Ranglijst!D:E,2,FALSE)</f>
        <v>3601</v>
      </c>
      <c r="P522" s="1" t="str">
        <f>VLOOKUP($D522,schermers!$C:$O,5,FALSE)</f>
        <v>Heren</v>
      </c>
      <c r="Q522" s="1" t="str">
        <f>VLOOKUP($D522,schermers!$C:$O,6,FALSE)</f>
        <v>Degen</v>
      </c>
      <c r="R522" s="1" t="str">
        <f>VLOOKUP(P522,lookups!A:B,2,FALSE)&amp;VLOOKUP(aanmeldingen!Q522,lookups!D:E,2,FALSE)&amp;VLOOKUP(I522,lookups!G:H,2,FALSE)</f>
        <v>HDC</v>
      </c>
      <c r="S522" s="1" t="str">
        <f>VLOOKUP(E522,wedstrijden!B:G,6,FALSE)</f>
        <v>SVK</v>
      </c>
      <c r="T522" s="1" t="str">
        <f>VLOOKUP($D522,schermers!$C:$O,8,FALSE)</f>
        <v>RS</v>
      </c>
      <c r="U522" s="1" t="str">
        <f>IFERROR(VLOOKUP($D522,schermers!$C:$O,13,FALSE),"-")</f>
        <v>-</v>
      </c>
      <c r="V522" s="15">
        <f>IFERROR(VLOOKUP(E522,wedstrijden!B:H,7,FALSE),0)</f>
        <v>43476</v>
      </c>
      <c r="W522" s="15">
        <f>IFERROR(VLOOKUP(E522,wedstrijden!B:I,8,FALSE),0)</f>
        <v>43478</v>
      </c>
      <c r="X522" s="94">
        <f>IF(ISERROR(VLOOKUP(I522,lookups!G:I,3,FALSE)),0,IF(VLOOKUP(I522,lookups!G:I,3,FALSE)=0,0,VLOOKUP(I522,lookups!G:I,3,FALSE)))</f>
        <v>500</v>
      </c>
      <c r="Y522" s="54">
        <f t="shared" ca="1" si="122"/>
        <v>999999999</v>
      </c>
      <c r="Z522" s="54">
        <f t="shared" si="123"/>
        <v>202117222</v>
      </c>
      <c r="AA522" s="54">
        <f>IF(LEFT(J522,2)&lt;&gt;"ok","-",IF(M522&lt;&gt;"","-",VLOOKUP(P522&amp;Q522&amp;I522&amp;H522,wedstrijden!A:B,2,FALSE)))</f>
        <v>202</v>
      </c>
      <c r="AB522" s="54">
        <f t="shared" ca="1" si="124"/>
        <v>0</v>
      </c>
      <c r="AC522" s="54">
        <f t="shared" si="125"/>
        <v>1</v>
      </c>
      <c r="AD522" s="54">
        <f t="shared" si="126"/>
        <v>1</v>
      </c>
      <c r="AE522" s="54">
        <f t="shared" si="127"/>
        <v>0</v>
      </c>
      <c r="AF522" s="54">
        <f t="shared" si="128"/>
        <v>1</v>
      </c>
      <c r="AG522" s="54">
        <f t="shared" si="129"/>
        <v>1</v>
      </c>
      <c r="AH522" s="54">
        <f t="shared" si="130"/>
        <v>1</v>
      </c>
      <c r="AI522" s="54">
        <f t="shared" si="131"/>
        <v>1</v>
      </c>
      <c r="AJ522" s="54">
        <f t="shared" si="132"/>
        <v>1</v>
      </c>
      <c r="AK522" s="54">
        <f t="shared" ca="1" si="133"/>
        <v>1</v>
      </c>
      <c r="AL522" s="1" t="str">
        <f>VLOOKUP(D522,schermers!C:T,16,FALSE)</f>
        <v>XXX</v>
      </c>
    </row>
    <row r="523" spans="1:38" x14ac:dyDescent="0.2">
      <c r="A523" s="54">
        <f t="shared" si="134"/>
        <v>521</v>
      </c>
      <c r="B523" s="54" t="str">
        <f t="shared" si="120"/>
        <v/>
      </c>
      <c r="C523" s="54" t="str">
        <f t="shared" si="121"/>
        <v/>
      </c>
      <c r="D523" s="54">
        <f>VLOOKUP(F523&amp;G523,schermers!B:C,2,FALSE)</f>
        <v>114299</v>
      </c>
      <c r="E523" s="54">
        <f>VLOOKUP(P523&amp;Q523&amp;I523&amp;H523,wedstrijden!A:B,2,FALSE)</f>
        <v>204</v>
      </c>
      <c r="F523" s="41" t="s">
        <v>1921</v>
      </c>
      <c r="G523" s="41" t="s">
        <v>2101</v>
      </c>
      <c r="H523" s="41" t="s">
        <v>487</v>
      </c>
      <c r="I523" s="41" t="s">
        <v>915</v>
      </c>
      <c r="J523" s="63" t="s">
        <v>848</v>
      </c>
      <c r="K523" s="16">
        <v>43416</v>
      </c>
      <c r="L523" s="8">
        <v>43440</v>
      </c>
      <c r="M523" s="8">
        <v>43465</v>
      </c>
      <c r="N523" s="8">
        <v>43466</v>
      </c>
      <c r="O523" s="54">
        <f>VLOOKUP(D523&amp;R523,Ranglijst!D:E,2,FALSE)</f>
        <v>2396</v>
      </c>
      <c r="P523" s="1" t="str">
        <f>VLOOKUP($D523,schermers!$C:$O,5,FALSE)</f>
        <v>Heren</v>
      </c>
      <c r="Q523" s="1" t="str">
        <f>VLOOKUP($D523,schermers!$C:$O,6,FALSE)</f>
        <v>Floret</v>
      </c>
      <c r="R523" s="1" t="str">
        <f>VLOOKUP(P523,lookups!A:B,2,FALSE)&amp;VLOOKUP(aanmeldingen!Q523,lookups!D:E,2,FALSE)&amp;VLOOKUP(I523,lookups!G:H,2,FALSE)</f>
        <v>HFC</v>
      </c>
      <c r="S523" s="1" t="str">
        <f>VLOOKUP(E523,wedstrijden!B:G,6,FALSE)</f>
        <v>SVK</v>
      </c>
      <c r="T523" s="1" t="str">
        <f>VLOOKUP($D523,schermers!$C:$O,8,FALSE)</f>
        <v>AMS</v>
      </c>
      <c r="U523" s="1" t="str">
        <f>IFERROR(VLOOKUP($D523,schermers!$C:$O,13,FALSE),"-")</f>
        <v>FIE01092002000</v>
      </c>
      <c r="V523" s="15">
        <f>IFERROR(VLOOKUP(E523,wedstrijden!B:H,7,FALSE),0)</f>
        <v>43476</v>
      </c>
      <c r="W523" s="15">
        <f>IFERROR(VLOOKUP(E523,wedstrijden!B:I,8,FALSE),0)</f>
        <v>43478</v>
      </c>
      <c r="X523" s="94">
        <f>IF(ISERROR(VLOOKUP(I523,lookups!G:I,3,FALSE)),0,IF(VLOOKUP(I523,lookups!G:I,3,FALSE)=0,0,VLOOKUP(I523,lookups!G:I,3,FALSE)))</f>
        <v>500</v>
      </c>
      <c r="Y523" s="54">
        <f t="shared" si="122"/>
        <v>999999999</v>
      </c>
      <c r="Z523" s="54">
        <f t="shared" si="123"/>
        <v>999999999</v>
      </c>
      <c r="AA523" s="54" t="str">
        <f>IF(LEFT(J523,2)&lt;&gt;"ok","-",IF(M523&lt;&gt;"","-",VLOOKUP(P523&amp;Q523&amp;I523&amp;H523,wedstrijden!A:B,2,FALSE)))</f>
        <v>-</v>
      </c>
      <c r="AB523" s="54">
        <f t="shared" si="124"/>
        <v>0</v>
      </c>
      <c r="AC523" s="54">
        <f t="shared" si="125"/>
        <v>1</v>
      </c>
      <c r="AD523" s="54">
        <f t="shared" si="126"/>
        <v>1</v>
      </c>
      <c r="AE523" s="54">
        <f t="shared" si="127"/>
        <v>1</v>
      </c>
      <c r="AF523" s="54">
        <f t="shared" si="128"/>
        <v>0</v>
      </c>
      <c r="AG523" s="54">
        <f t="shared" si="129"/>
        <v>1</v>
      </c>
      <c r="AH523" s="54">
        <f t="shared" si="130"/>
        <v>1</v>
      </c>
      <c r="AI523" s="54">
        <f t="shared" si="131"/>
        <v>1</v>
      </c>
      <c r="AJ523" s="54">
        <f t="shared" si="132"/>
        <v>1</v>
      </c>
      <c r="AK523" s="54">
        <f t="shared" ca="1" si="133"/>
        <v>1</v>
      </c>
      <c r="AL523" s="1" t="str">
        <f>VLOOKUP(D523,schermers!C:T,16,FALSE)</f>
        <v>XXX</v>
      </c>
    </row>
    <row r="524" spans="1:38" x14ac:dyDescent="0.2">
      <c r="A524" s="54">
        <f t="shared" si="134"/>
        <v>522</v>
      </c>
      <c r="B524" s="54" t="str">
        <f t="shared" si="120"/>
        <v/>
      </c>
      <c r="C524" s="54" t="str">
        <f t="shared" si="121"/>
        <v/>
      </c>
      <c r="D524" s="54">
        <f>VLOOKUP(F524&amp;G524,schermers!B:C,2,FALSE)</f>
        <v>114299</v>
      </c>
      <c r="E524" s="54">
        <f>VLOOKUP(P524&amp;Q524&amp;I524&amp;H524,wedstrijden!A:B,2,FALSE)</f>
        <v>205</v>
      </c>
      <c r="F524" s="41" t="s">
        <v>1921</v>
      </c>
      <c r="G524" s="41" t="s">
        <v>2101</v>
      </c>
      <c r="H524" s="41" t="s">
        <v>487</v>
      </c>
      <c r="I524" s="41" t="s">
        <v>934</v>
      </c>
      <c r="J524" s="63" t="s">
        <v>848</v>
      </c>
      <c r="K524" s="16">
        <v>43416</v>
      </c>
      <c r="L524" s="53"/>
      <c r="M524" s="8">
        <v>43465</v>
      </c>
      <c r="O524" s="54">
        <f>VLOOKUP(D524&amp;R524,Ranglijst!D:E,2,FALSE)</f>
        <v>2396</v>
      </c>
      <c r="P524" s="1" t="str">
        <f>VLOOKUP($D524,schermers!$C:$O,5,FALSE)</f>
        <v>Heren</v>
      </c>
      <c r="Q524" s="1" t="str">
        <f>VLOOKUP($D524,schermers!$C:$O,6,FALSE)</f>
        <v>Floret</v>
      </c>
      <c r="R524" s="1" t="str">
        <f>VLOOKUP(P524,lookups!A:B,2,FALSE)&amp;VLOOKUP(aanmeldingen!Q524,lookups!D:E,2,FALSE)&amp;VLOOKUP(I524,lookups!G:H,2,FALSE)</f>
        <v>HFC</v>
      </c>
      <c r="S524" s="1" t="str">
        <f>VLOOKUP(E524,wedstrijden!B:G,6,FALSE)</f>
        <v>SVK</v>
      </c>
      <c r="T524" s="1" t="str">
        <f>VLOOKUP($D524,schermers!$C:$O,8,FALSE)</f>
        <v>AMS</v>
      </c>
      <c r="U524" s="1" t="str">
        <f>IFERROR(VLOOKUP($D524,schermers!$C:$O,13,FALSE),"-")</f>
        <v>FIE01092002000</v>
      </c>
      <c r="V524" s="15">
        <f>IFERROR(VLOOKUP(E524,wedstrijden!B:H,7,FALSE),0)</f>
        <v>43476</v>
      </c>
      <c r="W524" s="15">
        <f>IFERROR(VLOOKUP(E524,wedstrijden!B:I,8,FALSE),0)</f>
        <v>43478</v>
      </c>
      <c r="X524" s="94">
        <f>IF(ISERROR(VLOOKUP(I524,lookups!G:I,3,FALSE)),0,IF(VLOOKUP(I524,lookups!G:I,3,FALSE)=0,0,VLOOKUP(I524,lookups!G:I,3,FALSE)))</f>
        <v>500</v>
      </c>
      <c r="Y524" s="54">
        <f t="shared" si="122"/>
        <v>999999999</v>
      </c>
      <c r="Z524" s="54">
        <f t="shared" si="123"/>
        <v>999999999</v>
      </c>
      <c r="AA524" s="54" t="str">
        <f>IF(LEFT(J524,2)&lt;&gt;"ok","-",IF(M524&lt;&gt;"","-",VLOOKUP(P524&amp;Q524&amp;I524&amp;H524,wedstrijden!A:B,2,FALSE)))</f>
        <v>-</v>
      </c>
      <c r="AB524" s="54">
        <f t="shared" si="124"/>
        <v>0</v>
      </c>
      <c r="AC524" s="54">
        <f t="shared" si="125"/>
        <v>1</v>
      </c>
      <c r="AD524" s="54">
        <f t="shared" si="126"/>
        <v>1</v>
      </c>
      <c r="AE524" s="54">
        <f t="shared" si="127"/>
        <v>1</v>
      </c>
      <c r="AF524" s="54">
        <f t="shared" si="128"/>
        <v>0</v>
      </c>
      <c r="AG524" s="54">
        <f t="shared" si="129"/>
        <v>0</v>
      </c>
      <c r="AH524" s="54">
        <f t="shared" si="130"/>
        <v>0</v>
      </c>
      <c r="AI524" s="54">
        <f t="shared" si="131"/>
        <v>0</v>
      </c>
      <c r="AJ524" s="54">
        <f t="shared" si="132"/>
        <v>0</v>
      </c>
      <c r="AK524" s="54">
        <f t="shared" ca="1" si="133"/>
        <v>0</v>
      </c>
      <c r="AL524" s="1" t="str">
        <f>VLOOKUP(D524,schermers!C:T,16,FALSE)</f>
        <v>XXX</v>
      </c>
    </row>
    <row r="525" spans="1:38" x14ac:dyDescent="0.2">
      <c r="A525" s="54">
        <f t="shared" si="134"/>
        <v>523</v>
      </c>
      <c r="B525" s="54" t="str">
        <f t="shared" si="120"/>
        <v/>
      </c>
      <c r="C525" s="54" t="str">
        <f t="shared" si="121"/>
        <v/>
      </c>
      <c r="D525" s="54">
        <f>VLOOKUP(F525&amp;G525,schermers!B:C,2,FALSE)</f>
        <v>114299</v>
      </c>
      <c r="E525" s="54">
        <f>VLOOKUP(P525&amp;Q525&amp;I525&amp;H525,wedstrijden!A:B,2,FALSE)</f>
        <v>273</v>
      </c>
      <c r="F525" s="41" t="s">
        <v>1921</v>
      </c>
      <c r="G525" s="41" t="s">
        <v>2101</v>
      </c>
      <c r="H525" s="41" t="s">
        <v>1160</v>
      </c>
      <c r="I525" s="41" t="s">
        <v>915</v>
      </c>
      <c r="J525" s="63" t="s">
        <v>848</v>
      </c>
      <c r="K525" s="16">
        <v>43416</v>
      </c>
      <c r="L525" s="53"/>
      <c r="M525" s="8">
        <v>43465</v>
      </c>
      <c r="O525" s="54">
        <f>VLOOKUP(D525&amp;R525,Ranglijst!D:E,2,FALSE)</f>
        <v>2396</v>
      </c>
      <c r="P525" s="1" t="str">
        <f>VLOOKUP($D525,schermers!$C:$O,5,FALSE)</f>
        <v>Heren</v>
      </c>
      <c r="Q525" s="1" t="str">
        <f>VLOOKUP($D525,schermers!$C:$O,6,FALSE)</f>
        <v>Floret</v>
      </c>
      <c r="R525" s="1" t="str">
        <f>VLOOKUP(P525,lookups!A:B,2,FALSE)&amp;VLOOKUP(aanmeldingen!Q525,lookups!D:E,2,FALSE)&amp;VLOOKUP(I525,lookups!G:H,2,FALSE)</f>
        <v>HFC</v>
      </c>
      <c r="S525" s="1" t="str">
        <f>VLOOKUP(E525,wedstrijden!B:G,6,FALSE)</f>
        <v>POL</v>
      </c>
      <c r="T525" s="1" t="str">
        <f>VLOOKUP($D525,schermers!$C:$O,8,FALSE)</f>
        <v>AMS</v>
      </c>
      <c r="U525" s="1" t="str">
        <f>IFERROR(VLOOKUP($D525,schermers!$C:$O,13,FALSE),"-")</f>
        <v>FIE01092002000</v>
      </c>
      <c r="V525" s="15">
        <f>IFERROR(VLOOKUP(E525,wedstrijden!B:H,7,FALSE),0)</f>
        <v>43505</v>
      </c>
      <c r="W525" s="15">
        <f>IFERROR(VLOOKUP(E525,wedstrijden!B:I,8,FALSE),0)</f>
        <v>43506</v>
      </c>
      <c r="X525" s="94">
        <f>IF(ISERROR(VLOOKUP(I525,lookups!G:I,3,FALSE)),0,IF(VLOOKUP(I525,lookups!G:I,3,FALSE)=0,0,VLOOKUP(I525,lookups!G:I,3,FALSE)))</f>
        <v>500</v>
      </c>
      <c r="Y525" s="54">
        <f t="shared" si="122"/>
        <v>999999999</v>
      </c>
      <c r="Z525" s="54">
        <f t="shared" si="123"/>
        <v>999999999</v>
      </c>
      <c r="AA525" s="54" t="str">
        <f>IF(LEFT(J525,2)&lt;&gt;"ok","-",IF(M525&lt;&gt;"","-",VLOOKUP(P525&amp;Q525&amp;I525&amp;H525,wedstrijden!A:B,2,FALSE)))</f>
        <v>-</v>
      </c>
      <c r="AB525" s="54">
        <f t="shared" si="124"/>
        <v>0</v>
      </c>
      <c r="AC525" s="54">
        <f t="shared" si="125"/>
        <v>1</v>
      </c>
      <c r="AD525" s="54">
        <f t="shared" si="126"/>
        <v>1</v>
      </c>
      <c r="AE525" s="54">
        <f t="shared" si="127"/>
        <v>1</v>
      </c>
      <c r="AF525" s="54">
        <f t="shared" si="128"/>
        <v>0</v>
      </c>
      <c r="AG525" s="54">
        <f t="shared" si="129"/>
        <v>1</v>
      </c>
      <c r="AH525" s="54">
        <f t="shared" si="130"/>
        <v>0</v>
      </c>
      <c r="AI525" s="54">
        <f t="shared" si="131"/>
        <v>0</v>
      </c>
      <c r="AJ525" s="54">
        <f t="shared" si="132"/>
        <v>0</v>
      </c>
      <c r="AK525" s="54">
        <f t="shared" ca="1" si="133"/>
        <v>0</v>
      </c>
      <c r="AL525" s="1" t="str">
        <f>VLOOKUP(D525,schermers!C:T,16,FALSE)</f>
        <v>XXX</v>
      </c>
    </row>
    <row r="526" spans="1:38" x14ac:dyDescent="0.2">
      <c r="A526" s="54">
        <f t="shared" si="134"/>
        <v>524</v>
      </c>
      <c r="B526" s="54" t="str">
        <f t="shared" si="120"/>
        <v/>
      </c>
      <c r="C526" s="54" t="str">
        <f t="shared" si="121"/>
        <v/>
      </c>
      <c r="D526" s="54">
        <f>VLOOKUP(F526&amp;G526,schermers!B:C,2,FALSE)</f>
        <v>114299</v>
      </c>
      <c r="E526" s="54">
        <f>VLOOKUP(P526&amp;Q526&amp;I526&amp;H526,wedstrijden!A:B,2,FALSE)</f>
        <v>274</v>
      </c>
      <c r="F526" s="41" t="s">
        <v>1921</v>
      </c>
      <c r="G526" s="41" t="s">
        <v>2101</v>
      </c>
      <c r="H526" s="41" t="s">
        <v>1160</v>
      </c>
      <c r="I526" s="41" t="s">
        <v>934</v>
      </c>
      <c r="J526" s="63" t="s">
        <v>848</v>
      </c>
      <c r="K526" s="16">
        <v>43416</v>
      </c>
      <c r="L526" s="53"/>
      <c r="M526" s="8">
        <v>43465</v>
      </c>
      <c r="O526" s="54">
        <f>VLOOKUP(D526&amp;R526,Ranglijst!D:E,2,FALSE)</f>
        <v>2396</v>
      </c>
      <c r="P526" s="1" t="str">
        <f>VLOOKUP($D526,schermers!$C:$O,5,FALSE)</f>
        <v>Heren</v>
      </c>
      <c r="Q526" s="1" t="str">
        <f>VLOOKUP($D526,schermers!$C:$O,6,FALSE)</f>
        <v>Floret</v>
      </c>
      <c r="R526" s="1" t="str">
        <f>VLOOKUP(P526,lookups!A:B,2,FALSE)&amp;VLOOKUP(aanmeldingen!Q526,lookups!D:E,2,FALSE)&amp;VLOOKUP(I526,lookups!G:H,2,FALSE)</f>
        <v>HFC</v>
      </c>
      <c r="S526" s="1" t="str">
        <f>VLOOKUP(E526,wedstrijden!B:G,6,FALSE)</f>
        <v>POL</v>
      </c>
      <c r="T526" s="1" t="str">
        <f>VLOOKUP($D526,schermers!$C:$O,8,FALSE)</f>
        <v>AMS</v>
      </c>
      <c r="U526" s="1" t="str">
        <f>IFERROR(VLOOKUP($D526,schermers!$C:$O,13,FALSE),"-")</f>
        <v>FIE01092002000</v>
      </c>
      <c r="V526" s="15">
        <f>IFERROR(VLOOKUP(E526,wedstrijden!B:H,7,FALSE),0)</f>
        <v>43505</v>
      </c>
      <c r="W526" s="15">
        <f>IFERROR(VLOOKUP(E526,wedstrijden!B:I,8,FALSE),0)</f>
        <v>43506</v>
      </c>
      <c r="X526" s="94">
        <f>IF(ISERROR(VLOOKUP(I526,lookups!G:I,3,FALSE)),0,IF(VLOOKUP(I526,lookups!G:I,3,FALSE)=0,0,VLOOKUP(I526,lookups!G:I,3,FALSE)))</f>
        <v>500</v>
      </c>
      <c r="Y526" s="54">
        <f t="shared" si="122"/>
        <v>999999999</v>
      </c>
      <c r="Z526" s="54">
        <f t="shared" si="123"/>
        <v>999999999</v>
      </c>
      <c r="AA526" s="54" t="str">
        <f>IF(LEFT(J526,2)&lt;&gt;"ok","-",IF(M526&lt;&gt;"","-",VLOOKUP(P526&amp;Q526&amp;I526&amp;H526,wedstrijden!A:B,2,FALSE)))</f>
        <v>-</v>
      </c>
      <c r="AB526" s="54">
        <f t="shared" si="124"/>
        <v>0</v>
      </c>
      <c r="AC526" s="54">
        <f t="shared" si="125"/>
        <v>1</v>
      </c>
      <c r="AD526" s="54">
        <f t="shared" si="126"/>
        <v>1</v>
      </c>
      <c r="AE526" s="54">
        <f t="shared" si="127"/>
        <v>1</v>
      </c>
      <c r="AF526" s="54">
        <f t="shared" si="128"/>
        <v>0</v>
      </c>
      <c r="AG526" s="54">
        <f t="shared" si="129"/>
        <v>0</v>
      </c>
      <c r="AH526" s="54">
        <f t="shared" si="130"/>
        <v>0</v>
      </c>
      <c r="AI526" s="54">
        <f t="shared" si="131"/>
        <v>0</v>
      </c>
      <c r="AJ526" s="54">
        <f t="shared" si="132"/>
        <v>0</v>
      </c>
      <c r="AK526" s="54">
        <f t="shared" ca="1" si="133"/>
        <v>0</v>
      </c>
      <c r="AL526" s="1" t="str">
        <f>VLOOKUP(D526,schermers!C:T,16,FALSE)</f>
        <v>XXX</v>
      </c>
    </row>
    <row r="527" spans="1:38" x14ac:dyDescent="0.2">
      <c r="A527" s="54">
        <f t="shared" si="134"/>
        <v>525</v>
      </c>
      <c r="B527" s="54">
        <f t="shared" si="120"/>
        <v>379</v>
      </c>
      <c r="C527" s="54" t="str">
        <f t="shared" ca="1" si="121"/>
        <v/>
      </c>
      <c r="D527" s="54">
        <f>VLOOKUP(F527&amp;G527,schermers!B:C,2,FALSE)</f>
        <v>109655</v>
      </c>
      <c r="E527" s="54">
        <f>VLOOKUP(P527&amp;Q527&amp;I527&amp;H527,wedstrijden!A:B,2,FALSE)</f>
        <v>209</v>
      </c>
      <c r="F527" s="41" t="s">
        <v>1243</v>
      </c>
      <c r="G527" s="41" t="s">
        <v>844</v>
      </c>
      <c r="H527" s="41" t="s">
        <v>2571</v>
      </c>
      <c r="I527" s="41" t="s">
        <v>504</v>
      </c>
      <c r="J527" s="63" t="s">
        <v>848</v>
      </c>
      <c r="K527" s="16">
        <v>43417</v>
      </c>
      <c r="L527" s="8">
        <v>43440</v>
      </c>
      <c r="O527" s="54">
        <f>VLOOKUP(D527&amp;R527,Ranglijst!D:E,2,FALSE)</f>
        <v>2177</v>
      </c>
      <c r="P527" s="1" t="str">
        <f>VLOOKUP($D527,schermers!$C:$O,5,FALSE)</f>
        <v>Heren</v>
      </c>
      <c r="Q527" s="1" t="str">
        <f>VLOOKUP($D527,schermers!$C:$O,6,FALSE)</f>
        <v>Floret</v>
      </c>
      <c r="R527" s="1" t="str">
        <f>VLOOKUP(P527,lookups!A:B,2,FALSE)&amp;VLOOKUP(aanmeldingen!Q527,lookups!D:E,2,FALSE)&amp;VLOOKUP(I527,lookups!G:H,2,FALSE)</f>
        <v>HFS</v>
      </c>
      <c r="S527" s="1" t="str">
        <f>VLOOKUP(E527,wedstrijden!B:G,6,FALSE)</f>
        <v>FRA</v>
      </c>
      <c r="T527" s="1" t="str">
        <f>VLOOKUP($D527,schermers!$C:$O,8,FALSE)</f>
        <v>HS</v>
      </c>
      <c r="U527" s="1" t="str">
        <f>IFERROR(VLOOKUP($D527,schermers!$C:$O,13,FALSE),"-")</f>
        <v>FIE01121997002</v>
      </c>
      <c r="V527" s="15">
        <f>IFERROR(VLOOKUP(E527,wedstrijden!B:H,7,FALSE),0)</f>
        <v>43476</v>
      </c>
      <c r="W527" s="15">
        <f>IFERROR(VLOOKUP(E527,wedstrijden!B:I,8,FALSE),0)</f>
        <v>43477</v>
      </c>
      <c r="X527" s="94">
        <f>IF(ISERROR(VLOOKUP(I527,lookups!G:I,3,FALSE)),0,IF(VLOOKUP(I527,lookups!G:I,3,FALSE)=0,0,VLOOKUP(I527,lookups!G:I,3,FALSE)))</f>
        <v>1000</v>
      </c>
      <c r="Y527" s="54">
        <f t="shared" ca="1" si="122"/>
        <v>999999999</v>
      </c>
      <c r="Z527" s="54">
        <f t="shared" si="123"/>
        <v>209109655</v>
      </c>
      <c r="AA527" s="54">
        <f>IF(LEFT(J527,2)&lt;&gt;"ok","-",IF(M527&lt;&gt;"","-",VLOOKUP(P527&amp;Q527&amp;I527&amp;H527,wedstrijden!A:B,2,FALSE)))</f>
        <v>209</v>
      </c>
      <c r="AB527" s="54">
        <f t="shared" ca="1" si="124"/>
        <v>0</v>
      </c>
      <c r="AC527" s="54">
        <f t="shared" si="125"/>
        <v>1</v>
      </c>
      <c r="AD527" s="54">
        <f t="shared" si="126"/>
        <v>1</v>
      </c>
      <c r="AE527" s="54">
        <f t="shared" si="127"/>
        <v>0</v>
      </c>
      <c r="AF527" s="54">
        <f t="shared" si="128"/>
        <v>1</v>
      </c>
      <c r="AG527" s="54">
        <f t="shared" si="129"/>
        <v>0</v>
      </c>
      <c r="AH527" s="54">
        <f t="shared" si="130"/>
        <v>0</v>
      </c>
      <c r="AI527" s="54">
        <f t="shared" si="131"/>
        <v>0</v>
      </c>
      <c r="AJ527" s="54">
        <f t="shared" si="132"/>
        <v>0</v>
      </c>
      <c r="AK527" s="54">
        <f t="shared" ca="1" si="133"/>
        <v>0</v>
      </c>
      <c r="AL527" s="1" t="str">
        <f>VLOOKUP(D527,schermers!C:T,16,FALSE)</f>
        <v>XXX</v>
      </c>
    </row>
    <row r="528" spans="1:38" x14ac:dyDescent="0.2">
      <c r="A528" s="54">
        <f t="shared" si="134"/>
        <v>526</v>
      </c>
      <c r="B528" s="54" t="str">
        <f t="shared" si="120"/>
        <v/>
      </c>
      <c r="C528" s="54" t="str">
        <f t="shared" si="121"/>
        <v/>
      </c>
      <c r="D528" s="54">
        <f>VLOOKUP(F528&amp;G528,schermers!B:C,2,FALSE)</f>
        <v>108421</v>
      </c>
      <c r="E528" s="54">
        <f>VLOOKUP(P528&amp;Q528&amp;I528&amp;H528,wedstrijden!A:B,2,FALSE)</f>
        <v>208</v>
      </c>
      <c r="F528" s="41" t="s">
        <v>985</v>
      </c>
      <c r="G528" s="41" t="s">
        <v>66</v>
      </c>
      <c r="H528" s="41" t="s">
        <v>2916</v>
      </c>
      <c r="I528" s="41" t="s">
        <v>504</v>
      </c>
      <c r="J528" s="63" t="s">
        <v>848</v>
      </c>
      <c r="K528" s="16">
        <v>43417</v>
      </c>
      <c r="L528" s="53">
        <v>43440</v>
      </c>
      <c r="M528" s="8">
        <v>43459</v>
      </c>
      <c r="N528" s="8">
        <v>43462</v>
      </c>
      <c r="O528" s="54">
        <f>VLOOKUP(D528&amp;R528,Ranglijst!D:E,2,FALSE)</f>
        <v>3754</v>
      </c>
      <c r="P528" s="1" t="str">
        <f>VLOOKUP($D528,schermers!$C:$O,5,FALSE)</f>
        <v>Dames</v>
      </c>
      <c r="Q528" s="1" t="str">
        <f>VLOOKUP($D528,schermers!$C:$O,6,FALSE)</f>
        <v>Degen</v>
      </c>
      <c r="R528" s="1" t="str">
        <f>VLOOKUP(P528,lookups!A:B,2,FALSE)&amp;VLOOKUP(aanmeldingen!Q528,lookups!D:E,2,FALSE)&amp;VLOOKUP(I528,lookups!G:H,2,FALSE)</f>
        <v>DDS</v>
      </c>
      <c r="S528" s="1" t="str">
        <f>VLOOKUP(E528,wedstrijden!B:G,6,FALSE)</f>
        <v>CUB</v>
      </c>
      <c r="T528" s="1" t="str">
        <f>VLOOKUP($D528,schermers!$C:$O,8,FALSE)</f>
        <v>ZAI</v>
      </c>
      <c r="U528" s="1" t="str">
        <f>IFERROR(VLOOKUP($D528,schermers!$C:$O,13,FALSE),"-")</f>
        <v>FIE12011992004</v>
      </c>
      <c r="V528" s="15">
        <f>IFERROR(VLOOKUP(E528,wedstrijden!B:H,7,FALSE),0)</f>
        <v>43476</v>
      </c>
      <c r="W528" s="15">
        <f>IFERROR(VLOOKUP(E528,wedstrijden!B:I,8,FALSE),0)</f>
        <v>43477</v>
      </c>
      <c r="X528" s="94">
        <f>IF(ISERROR(VLOOKUP(I528,lookups!G:I,3,FALSE)),0,IF(VLOOKUP(I528,lookups!G:I,3,FALSE)=0,0,VLOOKUP(I528,lookups!G:I,3,FALSE)))</f>
        <v>1000</v>
      </c>
      <c r="Y528" s="54">
        <f t="shared" si="122"/>
        <v>999999999</v>
      </c>
      <c r="Z528" s="54">
        <f t="shared" si="123"/>
        <v>999999999</v>
      </c>
      <c r="AA528" s="54" t="str">
        <f>IF(LEFT(J528,2)&lt;&gt;"ok","-",IF(M528&lt;&gt;"","-",VLOOKUP(P528&amp;Q528&amp;I528&amp;H528,wedstrijden!A:B,2,FALSE)))</f>
        <v>-</v>
      </c>
      <c r="AB528" s="54">
        <f t="shared" si="124"/>
        <v>0</v>
      </c>
      <c r="AC528" s="54">
        <f t="shared" si="125"/>
        <v>1</v>
      </c>
      <c r="AD528" s="54">
        <f t="shared" si="126"/>
        <v>1</v>
      </c>
      <c r="AE528" s="54">
        <f t="shared" si="127"/>
        <v>1</v>
      </c>
      <c r="AF528" s="54">
        <f t="shared" si="128"/>
        <v>0</v>
      </c>
      <c r="AG528" s="54">
        <f t="shared" si="129"/>
        <v>0</v>
      </c>
      <c r="AH528" s="54">
        <f t="shared" si="130"/>
        <v>0</v>
      </c>
      <c r="AI528" s="54">
        <f t="shared" si="131"/>
        <v>0</v>
      </c>
      <c r="AJ528" s="54">
        <f t="shared" si="132"/>
        <v>0</v>
      </c>
      <c r="AK528" s="54">
        <f t="shared" ca="1" si="133"/>
        <v>0</v>
      </c>
      <c r="AL528" s="1" t="str">
        <f>VLOOKUP(D528,schermers!C:T,16,FALSE)</f>
        <v>XXX</v>
      </c>
    </row>
    <row r="529" spans="1:38" x14ac:dyDescent="0.2">
      <c r="A529" s="54">
        <f t="shared" si="134"/>
        <v>527</v>
      </c>
      <c r="B529" s="54">
        <f t="shared" si="120"/>
        <v>416</v>
      </c>
      <c r="C529" s="54" t="str">
        <f t="shared" ca="1" si="121"/>
        <v/>
      </c>
      <c r="D529" s="54">
        <f>VLOOKUP(F529&amp;G529,schermers!B:C,2,FALSE)</f>
        <v>108421</v>
      </c>
      <c r="E529" s="54">
        <f>VLOOKUP(P529&amp;Q529&amp;I529&amp;H529,wedstrijden!A:B,2,FALSE)</f>
        <v>231</v>
      </c>
      <c r="F529" s="41" t="s">
        <v>985</v>
      </c>
      <c r="G529" s="41" t="s">
        <v>66</v>
      </c>
      <c r="H529" s="41" t="s">
        <v>684</v>
      </c>
      <c r="I529" s="41" t="s">
        <v>505</v>
      </c>
      <c r="J529" s="63" t="s">
        <v>848</v>
      </c>
      <c r="K529" s="16">
        <v>43417</v>
      </c>
      <c r="L529" s="8">
        <v>43440</v>
      </c>
      <c r="O529" s="54">
        <f>VLOOKUP(D529&amp;R529,Ranglijst!D:E,2,FALSE)</f>
        <v>3754</v>
      </c>
      <c r="P529" s="1" t="str">
        <f>VLOOKUP($D529,schermers!$C:$O,5,FALSE)</f>
        <v>Dames</v>
      </c>
      <c r="Q529" s="1" t="str">
        <f>VLOOKUP($D529,schermers!$C:$O,6,FALSE)</f>
        <v>Degen</v>
      </c>
      <c r="R529" s="1" t="str">
        <f>VLOOKUP(P529,lookups!A:B,2,FALSE)&amp;VLOOKUP(aanmeldingen!Q529,lookups!D:E,2,FALSE)&amp;VLOOKUP(I529,lookups!G:H,2,FALSE)</f>
        <v>DDS</v>
      </c>
      <c r="S529" s="1" t="str">
        <f>VLOOKUP(E529,wedstrijden!B:G,6,FALSE)</f>
        <v>QAT</v>
      </c>
      <c r="T529" s="1" t="str">
        <f>VLOOKUP($D529,schermers!$C:$O,8,FALSE)</f>
        <v>ZAI</v>
      </c>
      <c r="U529" s="1" t="str">
        <f>IFERROR(VLOOKUP($D529,schermers!$C:$O,13,FALSE),"-")</f>
        <v>FIE12011992004</v>
      </c>
      <c r="V529" s="15">
        <f>IFERROR(VLOOKUP(E529,wedstrijden!B:H,7,FALSE),0)</f>
        <v>43490</v>
      </c>
      <c r="W529" s="15">
        <f>IFERROR(VLOOKUP(E529,wedstrijden!B:I,8,FALSE),0)</f>
        <v>43492</v>
      </c>
      <c r="X529" s="94">
        <f>IF(ISERROR(VLOOKUP(I529,lookups!G:I,3,FALSE)),0,IF(VLOOKUP(I529,lookups!G:I,3,FALSE)=0,0,VLOOKUP(I529,lookups!G:I,3,FALSE)))</f>
        <v>1000</v>
      </c>
      <c r="Y529" s="54">
        <f t="shared" ca="1" si="122"/>
        <v>999999999</v>
      </c>
      <c r="Z529" s="54">
        <f t="shared" si="123"/>
        <v>231108421</v>
      </c>
      <c r="AA529" s="54">
        <f>IF(LEFT(J529,2)&lt;&gt;"ok","-",IF(M529&lt;&gt;"","-",VLOOKUP(P529&amp;Q529&amp;I529&amp;H529,wedstrijden!A:B,2,FALSE)))</f>
        <v>231</v>
      </c>
      <c r="AB529" s="54">
        <f t="shared" ca="1" si="124"/>
        <v>0</v>
      </c>
      <c r="AC529" s="54">
        <f t="shared" si="125"/>
        <v>1</v>
      </c>
      <c r="AD529" s="54">
        <f t="shared" si="126"/>
        <v>1</v>
      </c>
      <c r="AE529" s="54">
        <f t="shared" si="127"/>
        <v>0</v>
      </c>
      <c r="AF529" s="54">
        <f t="shared" si="128"/>
        <v>1</v>
      </c>
      <c r="AG529" s="54">
        <f t="shared" si="129"/>
        <v>0</v>
      </c>
      <c r="AH529" s="54">
        <f t="shared" si="130"/>
        <v>0</v>
      </c>
      <c r="AI529" s="54">
        <f t="shared" si="131"/>
        <v>0</v>
      </c>
      <c r="AJ529" s="54">
        <f t="shared" si="132"/>
        <v>0</v>
      </c>
      <c r="AK529" s="54">
        <f t="shared" ca="1" si="133"/>
        <v>0</v>
      </c>
      <c r="AL529" s="1" t="str">
        <f>VLOOKUP(D529,schermers!C:T,16,FALSE)</f>
        <v>XXX</v>
      </c>
    </row>
    <row r="530" spans="1:38" x14ac:dyDescent="0.2">
      <c r="A530" s="54">
        <f t="shared" si="134"/>
        <v>528</v>
      </c>
      <c r="B530" s="54" t="str">
        <f t="shared" si="120"/>
        <v/>
      </c>
      <c r="C530" s="54" t="str">
        <f t="shared" si="121"/>
        <v/>
      </c>
      <c r="D530" s="54">
        <f>VLOOKUP(F530&amp;G530,schermers!B:C,2,FALSE)</f>
        <v>117030</v>
      </c>
      <c r="E530" s="54">
        <f>VLOOKUP(P530&amp;Q530&amp;I530&amp;H530,wedstrijden!A:B,2,FALSE)</f>
        <v>182</v>
      </c>
      <c r="F530" s="41" t="s">
        <v>2917</v>
      </c>
      <c r="G530" s="41" t="s">
        <v>1260</v>
      </c>
      <c r="H530" s="41" t="s">
        <v>673</v>
      </c>
      <c r="I530" s="41" t="s">
        <v>480</v>
      </c>
      <c r="J530" s="63" t="s">
        <v>2673</v>
      </c>
      <c r="K530" s="16">
        <v>43418</v>
      </c>
      <c r="L530" s="53"/>
      <c r="O530" s="54">
        <f>VLOOKUP(D530&amp;R530,Ranglijst!D:E,2,FALSE)</f>
        <v>767</v>
      </c>
      <c r="P530" s="1" t="str">
        <f>VLOOKUP($D530,schermers!$C:$O,5,FALSE)</f>
        <v>Heren</v>
      </c>
      <c r="Q530" s="1" t="str">
        <f>VLOOKUP($D530,schermers!$C:$O,6,FALSE)</f>
        <v>Sabel</v>
      </c>
      <c r="R530" s="1" t="str">
        <f>VLOOKUP(P530,lookups!A:B,2,FALSE)&amp;VLOOKUP(aanmeldingen!Q530,lookups!D:E,2,FALSE)&amp;VLOOKUP(I530,lookups!G:H,2,FALSE)</f>
        <v>HSJ</v>
      </c>
      <c r="S530" s="1" t="str">
        <f>VLOOKUP(E530,wedstrijden!B:G,6,FALSE)</f>
        <v>GER</v>
      </c>
      <c r="T530" s="1" t="str">
        <f>VLOOKUP($D530,schermers!$C:$O,8,FALSE)</f>
        <v>POR</v>
      </c>
      <c r="U530" s="1" t="str">
        <f>IFERROR(VLOOKUP($D530,schermers!$C:$O,13,FALSE),"-")</f>
        <v>-</v>
      </c>
      <c r="V530" s="15">
        <f>IFERROR(VLOOKUP(E530,wedstrijden!B:H,7,FALSE),0)</f>
        <v>43449</v>
      </c>
      <c r="W530" s="15">
        <f>IFERROR(VLOOKUP(E530,wedstrijden!B:I,8,FALSE),0)</f>
        <v>43450</v>
      </c>
      <c r="X530" s="94">
        <f>IF(ISERROR(VLOOKUP(I530,lookups!G:I,3,FALSE)),0,IF(VLOOKUP(I530,lookups!G:I,3,FALSE)=0,0,VLOOKUP(I530,lookups!G:I,3,FALSE)))</f>
        <v>800</v>
      </c>
      <c r="Y530" s="54">
        <f t="shared" si="122"/>
        <v>999999999</v>
      </c>
      <c r="Z530" s="54">
        <f t="shared" si="123"/>
        <v>999999999</v>
      </c>
      <c r="AA530" s="54" t="str">
        <f>IF(LEFT(J530,2)&lt;&gt;"ok","-",IF(M530&lt;&gt;"","-",VLOOKUP(P530&amp;Q530&amp;I530&amp;H530,wedstrijden!A:B,2,FALSE)))</f>
        <v>-</v>
      </c>
      <c r="AB530" s="54">
        <f t="shared" si="124"/>
        <v>0</v>
      </c>
      <c r="AC530" s="54">
        <f t="shared" si="125"/>
        <v>1</v>
      </c>
      <c r="AD530" s="54">
        <f t="shared" si="126"/>
        <v>0</v>
      </c>
      <c r="AE530" s="54">
        <f t="shared" si="127"/>
        <v>0</v>
      </c>
      <c r="AF530" s="54">
        <f t="shared" si="128"/>
        <v>0</v>
      </c>
      <c r="AG530" s="54">
        <f t="shared" si="129"/>
        <v>0</v>
      </c>
      <c r="AH530" s="54">
        <f t="shared" si="130"/>
        <v>0</v>
      </c>
      <c r="AI530" s="54">
        <f t="shared" si="131"/>
        <v>0</v>
      </c>
      <c r="AJ530" s="54">
        <f t="shared" si="132"/>
        <v>0</v>
      </c>
      <c r="AK530" s="54">
        <f t="shared" ca="1" si="133"/>
        <v>0</v>
      </c>
      <c r="AL530" s="1" t="str">
        <f>VLOOKUP(D530,schermers!C:T,16,FALSE)</f>
        <v>XXX</v>
      </c>
    </row>
    <row r="531" spans="1:38" x14ac:dyDescent="0.2">
      <c r="A531" s="54">
        <f t="shared" si="134"/>
        <v>529</v>
      </c>
      <c r="B531" s="54">
        <f t="shared" si="120"/>
        <v>430</v>
      </c>
      <c r="C531" s="54" t="str">
        <f t="shared" ca="1" si="121"/>
        <v/>
      </c>
      <c r="D531" s="54">
        <f>VLOOKUP(F531&amp;G531,schermers!B:C,2,FALSE)</f>
        <v>117222</v>
      </c>
      <c r="E531" s="54">
        <f>VLOOKUP(P531&amp;Q531&amp;I531&amp;H531,wedstrijden!A:B,2,FALSE)</f>
        <v>240</v>
      </c>
      <c r="F531" s="41" t="s">
        <v>2173</v>
      </c>
      <c r="G531" s="41" t="s">
        <v>978</v>
      </c>
      <c r="H531" s="41" t="s">
        <v>2593</v>
      </c>
      <c r="I531" s="41" t="s">
        <v>915</v>
      </c>
      <c r="J531" s="63" t="s">
        <v>848</v>
      </c>
      <c r="K531" s="16">
        <v>43420</v>
      </c>
      <c r="L531" s="8">
        <v>43440</v>
      </c>
      <c r="O531" s="54">
        <f>VLOOKUP(D531&amp;R531,Ranglijst!D:E,2,FALSE)</f>
        <v>3601</v>
      </c>
      <c r="P531" s="1" t="str">
        <f>VLOOKUP($D531,schermers!$C:$O,5,FALSE)</f>
        <v>Heren</v>
      </c>
      <c r="Q531" s="1" t="str">
        <f>VLOOKUP($D531,schermers!$C:$O,6,FALSE)</f>
        <v>Degen</v>
      </c>
      <c r="R531" s="1" t="str">
        <f>VLOOKUP(P531,lookups!A:B,2,FALSE)&amp;VLOOKUP(aanmeldingen!Q531,lookups!D:E,2,FALSE)&amp;VLOOKUP(I531,lookups!G:H,2,FALSE)</f>
        <v>HDC</v>
      </c>
      <c r="S531" s="1" t="str">
        <f>VLOOKUP(E531,wedstrijden!B:G,6,FALSE)</f>
        <v>FIN</v>
      </c>
      <c r="T531" s="1" t="str">
        <f>VLOOKUP($D531,schermers!$C:$O,8,FALSE)</f>
        <v>RS</v>
      </c>
      <c r="U531" s="1" t="str">
        <f>IFERROR(VLOOKUP($D531,schermers!$C:$O,13,FALSE),"-")</f>
        <v>-</v>
      </c>
      <c r="V531" s="15">
        <f>IFERROR(VLOOKUP(E531,wedstrijden!B:H,7,FALSE),0)</f>
        <v>43491</v>
      </c>
      <c r="W531" s="15">
        <f>IFERROR(VLOOKUP(E531,wedstrijden!B:I,8,FALSE),0)</f>
        <v>43492</v>
      </c>
      <c r="X531" s="94">
        <f>IF(ISERROR(VLOOKUP(I531,lookups!G:I,3,FALSE)),0,IF(VLOOKUP(I531,lookups!G:I,3,FALSE)=0,0,VLOOKUP(I531,lookups!G:I,3,FALSE)))</f>
        <v>500</v>
      </c>
      <c r="Y531" s="54">
        <f t="shared" ca="1" si="122"/>
        <v>999999999</v>
      </c>
      <c r="Z531" s="54">
        <f t="shared" si="123"/>
        <v>240117222</v>
      </c>
      <c r="AA531" s="54">
        <f>IF(LEFT(J531,2)&lt;&gt;"ok","-",IF(M531&lt;&gt;"","-",VLOOKUP(P531&amp;Q531&amp;I531&amp;H531,wedstrijden!A:B,2,FALSE)))</f>
        <v>240</v>
      </c>
      <c r="AB531" s="54">
        <f t="shared" ca="1" si="124"/>
        <v>0</v>
      </c>
      <c r="AC531" s="54">
        <f t="shared" si="125"/>
        <v>1</v>
      </c>
      <c r="AD531" s="54">
        <f t="shared" si="126"/>
        <v>1</v>
      </c>
      <c r="AE531" s="54">
        <f t="shared" si="127"/>
        <v>0</v>
      </c>
      <c r="AF531" s="54">
        <f t="shared" si="128"/>
        <v>1</v>
      </c>
      <c r="AG531" s="54">
        <f t="shared" si="129"/>
        <v>1</v>
      </c>
      <c r="AH531" s="54">
        <f t="shared" si="130"/>
        <v>1</v>
      </c>
      <c r="AI531" s="54">
        <f t="shared" si="131"/>
        <v>1</v>
      </c>
      <c r="AJ531" s="54">
        <f t="shared" si="132"/>
        <v>1</v>
      </c>
      <c r="AK531" s="54">
        <f t="shared" ca="1" si="133"/>
        <v>1</v>
      </c>
      <c r="AL531" s="1" t="str">
        <f>VLOOKUP(D531,schermers!C:T,16,FALSE)</f>
        <v>XXX</v>
      </c>
    </row>
    <row r="532" spans="1:38" x14ac:dyDescent="0.2">
      <c r="A532" s="54">
        <f t="shared" si="134"/>
        <v>530</v>
      </c>
      <c r="B532" s="54">
        <f t="shared" si="120"/>
        <v>503</v>
      </c>
      <c r="C532" s="54" t="str">
        <f t="shared" ca="1" si="121"/>
        <v/>
      </c>
      <c r="D532" s="54">
        <f>VLOOKUP(F532&amp;G532,schermers!B:C,2,FALSE)</f>
        <v>110792</v>
      </c>
      <c r="E532" s="54">
        <f>VLOOKUP(P532&amp;Q532&amp;I532&amp;H532,wedstrijden!A:B,2,FALSE)</f>
        <v>283</v>
      </c>
      <c r="F532" s="41" t="s">
        <v>932</v>
      </c>
      <c r="G532" s="41" t="s">
        <v>248</v>
      </c>
      <c r="H532" s="41" t="s">
        <v>913</v>
      </c>
      <c r="I532" s="41" t="s">
        <v>480</v>
      </c>
      <c r="J532" s="63" t="s">
        <v>848</v>
      </c>
      <c r="K532" s="16">
        <v>43420</v>
      </c>
      <c r="L532" s="8">
        <v>43469</v>
      </c>
      <c r="O532" s="54">
        <f>VLOOKUP(D532&amp;R532,Ranglijst!D:E,2,FALSE)</f>
        <v>4530</v>
      </c>
      <c r="P532" s="1" t="str">
        <f>VLOOKUP($D532,schermers!$C:$O,5,FALSE)</f>
        <v>Heren</v>
      </c>
      <c r="Q532" s="1" t="str">
        <f>VLOOKUP($D532,schermers!$C:$O,6,FALSE)</f>
        <v>Floret</v>
      </c>
      <c r="R532" s="1" t="str">
        <f>VLOOKUP(P532,lookups!A:B,2,FALSE)&amp;VLOOKUP(aanmeldingen!Q532,lookups!D:E,2,FALSE)&amp;VLOOKUP(I532,lookups!G:H,2,FALSE)</f>
        <v>HFJ</v>
      </c>
      <c r="S532" s="1" t="str">
        <f>VLOOKUP(E532,wedstrijden!B:G,6,FALSE)</f>
        <v>ESP</v>
      </c>
      <c r="T532" s="1" t="str">
        <f>VLOOKUP($D532,schermers!$C:$O,8,FALSE)</f>
        <v>AMS</v>
      </c>
      <c r="U532" s="1" t="str">
        <f>IFERROR(VLOOKUP($D532,schermers!$C:$O,13,FALSE),"-")</f>
        <v>FIE25112000000</v>
      </c>
      <c r="V532" s="15">
        <f>IFERROR(VLOOKUP(E532,wedstrijden!B:H,7,FALSE),0)</f>
        <v>43512</v>
      </c>
      <c r="W532" s="15">
        <f>IFERROR(VLOOKUP(E532,wedstrijden!B:I,8,FALSE),0)</f>
        <v>43512</v>
      </c>
      <c r="X532" s="94">
        <f>IF(ISERROR(VLOOKUP(I532,lookups!G:I,3,FALSE)),0,IF(VLOOKUP(I532,lookups!G:I,3,FALSE)=0,0,VLOOKUP(I532,lookups!G:I,3,FALSE)))</f>
        <v>800</v>
      </c>
      <c r="Y532" s="54">
        <f t="shared" ca="1" si="122"/>
        <v>999999999</v>
      </c>
      <c r="Z532" s="54">
        <f t="shared" si="123"/>
        <v>283110792</v>
      </c>
      <c r="AA532" s="54">
        <f>IF(LEFT(J532,2)&lt;&gt;"ok","-",IF(M532&lt;&gt;"","-",VLOOKUP(P532&amp;Q532&amp;I532&amp;H532,wedstrijden!A:B,2,FALSE)))</f>
        <v>283</v>
      </c>
      <c r="AB532" s="54">
        <f t="shared" ca="1" si="124"/>
        <v>0</v>
      </c>
      <c r="AC532" s="54">
        <f t="shared" si="125"/>
        <v>1</v>
      </c>
      <c r="AD532" s="54">
        <f t="shared" si="126"/>
        <v>1</v>
      </c>
      <c r="AE532" s="54">
        <f t="shared" si="127"/>
        <v>0</v>
      </c>
      <c r="AF532" s="54">
        <f t="shared" si="128"/>
        <v>1</v>
      </c>
      <c r="AG532" s="54">
        <f t="shared" si="129"/>
        <v>1</v>
      </c>
      <c r="AH532" s="54">
        <f t="shared" si="130"/>
        <v>1</v>
      </c>
      <c r="AI532" s="54">
        <f t="shared" si="131"/>
        <v>1</v>
      </c>
      <c r="AJ532" s="54">
        <f t="shared" si="132"/>
        <v>1</v>
      </c>
      <c r="AK532" s="54">
        <f t="shared" ca="1" si="133"/>
        <v>1</v>
      </c>
      <c r="AL532" s="1" t="str">
        <f>VLOOKUP(D532,schermers!C:T,16,FALSE)</f>
        <v>XXX</v>
      </c>
    </row>
    <row r="533" spans="1:38" x14ac:dyDescent="0.2">
      <c r="A533" s="54">
        <f t="shared" si="134"/>
        <v>531</v>
      </c>
      <c r="B533" s="54" t="str">
        <f t="shared" si="120"/>
        <v/>
      </c>
      <c r="C533" s="54" t="str">
        <f t="shared" si="121"/>
        <v/>
      </c>
      <c r="D533" s="54">
        <f>VLOOKUP(F533&amp;G533,schermers!B:C,2,FALSE)</f>
        <v>113253</v>
      </c>
      <c r="E533" s="54">
        <f>VLOOKUP(P533&amp;Q533&amp;I533&amp;H533,wedstrijden!A:B,2,FALSE)</f>
        <v>181</v>
      </c>
      <c r="F533" s="41" t="s">
        <v>2918</v>
      </c>
      <c r="G533" s="41" t="s">
        <v>2919</v>
      </c>
      <c r="H533" s="41" t="s">
        <v>673</v>
      </c>
      <c r="I533" s="41" t="s">
        <v>480</v>
      </c>
      <c r="J533" s="63" t="s">
        <v>2673</v>
      </c>
      <c r="K533" s="16">
        <v>43420</v>
      </c>
      <c r="L533" s="53"/>
      <c r="O533" s="54">
        <f>VLOOKUP(D533&amp;R533,Ranglijst!D:E,2,FALSE)</f>
        <v>25</v>
      </c>
      <c r="P533" s="1" t="str">
        <f>VLOOKUP($D533,schermers!$C:$O,5,FALSE)</f>
        <v>Dames</v>
      </c>
      <c r="Q533" s="1" t="str">
        <f>VLOOKUP($D533,schermers!$C:$O,6,FALSE)</f>
        <v>Sabel</v>
      </c>
      <c r="R533" s="1" t="str">
        <f>VLOOKUP(P533,lookups!A:B,2,FALSE)&amp;VLOOKUP(aanmeldingen!Q533,lookups!D:E,2,FALSE)&amp;VLOOKUP(I533,lookups!G:H,2,FALSE)</f>
        <v>DSJ</v>
      </c>
      <c r="S533" s="1" t="str">
        <f>VLOOKUP(E533,wedstrijden!B:G,6,FALSE)</f>
        <v>GER</v>
      </c>
      <c r="T533" s="1" t="str">
        <f>VLOOKUP($D533,schermers!$C:$O,8,FALSE)</f>
        <v>SCA</v>
      </c>
      <c r="U533" s="1" t="str">
        <f>IFERROR(VLOOKUP($D533,schermers!$C:$O,13,FALSE),"-")</f>
        <v>-</v>
      </c>
      <c r="V533" s="15">
        <f>IFERROR(VLOOKUP(E533,wedstrijden!B:H,7,FALSE),0)</f>
        <v>43449</v>
      </c>
      <c r="W533" s="15">
        <f>IFERROR(VLOOKUP(E533,wedstrijden!B:I,8,FALSE),0)</f>
        <v>43450</v>
      </c>
      <c r="X533" s="94">
        <f>IF(ISERROR(VLOOKUP(I533,lookups!G:I,3,FALSE)),0,IF(VLOOKUP(I533,lookups!G:I,3,FALSE)=0,0,VLOOKUP(I533,lookups!G:I,3,FALSE)))</f>
        <v>800</v>
      </c>
      <c r="Y533" s="54">
        <f t="shared" si="122"/>
        <v>999999999</v>
      </c>
      <c r="Z533" s="54">
        <f t="shared" si="123"/>
        <v>999999999</v>
      </c>
      <c r="AA533" s="54" t="str">
        <f>IF(LEFT(J533,2)&lt;&gt;"ok","-",IF(M533&lt;&gt;"","-",VLOOKUP(P533&amp;Q533&amp;I533&amp;H533,wedstrijden!A:B,2,FALSE)))</f>
        <v>-</v>
      </c>
      <c r="AB533" s="54">
        <f t="shared" si="124"/>
        <v>0</v>
      </c>
      <c r="AC533" s="54">
        <f t="shared" si="125"/>
        <v>1</v>
      </c>
      <c r="AD533" s="54">
        <f t="shared" si="126"/>
        <v>0</v>
      </c>
      <c r="AE533" s="54">
        <f t="shared" si="127"/>
        <v>0</v>
      </c>
      <c r="AF533" s="54">
        <f t="shared" si="128"/>
        <v>0</v>
      </c>
      <c r="AG533" s="54">
        <f t="shared" si="129"/>
        <v>0</v>
      </c>
      <c r="AH533" s="54">
        <f t="shared" si="130"/>
        <v>0</v>
      </c>
      <c r="AI533" s="54">
        <f t="shared" si="131"/>
        <v>0</v>
      </c>
      <c r="AJ533" s="54">
        <f t="shared" si="132"/>
        <v>0</v>
      </c>
      <c r="AK533" s="54">
        <f t="shared" ca="1" si="133"/>
        <v>0</v>
      </c>
      <c r="AL533" s="1" t="str">
        <f>VLOOKUP(D533,schermers!C:T,16,FALSE)</f>
        <v>XXX</v>
      </c>
    </row>
    <row r="534" spans="1:38" x14ac:dyDescent="0.2">
      <c r="A534" s="54">
        <f t="shared" si="134"/>
        <v>532</v>
      </c>
      <c r="B534" s="54">
        <f t="shared" si="120"/>
        <v>524</v>
      </c>
      <c r="C534" s="54" t="str">
        <f t="shared" ca="1" si="121"/>
        <v/>
      </c>
      <c r="D534" s="54">
        <f>VLOOKUP(F534&amp;G534,schermers!B:C,2,FALSE)</f>
        <v>100396</v>
      </c>
      <c r="E534" s="54">
        <f>VLOOKUP(P534&amp;Q534&amp;I534&amp;H534,wedstrijden!A:B,2,FALSE)</f>
        <v>294</v>
      </c>
      <c r="F534" s="41" t="s">
        <v>2764</v>
      </c>
      <c r="G534" s="41" t="s">
        <v>50</v>
      </c>
      <c r="H534" s="41" t="s">
        <v>2563</v>
      </c>
      <c r="I534" s="41" t="s">
        <v>936</v>
      </c>
      <c r="J534" s="63" t="s">
        <v>848</v>
      </c>
      <c r="K534" s="16">
        <v>43424</v>
      </c>
      <c r="L534" s="8">
        <v>43469</v>
      </c>
      <c r="O534" s="54">
        <f>VLOOKUP(D534&amp;R534,Ranglijst!D:E,2,FALSE)</f>
        <v>1260</v>
      </c>
      <c r="P534" s="1" t="str">
        <f>VLOOKUP($D534,schermers!$C:$O,5,FALSE)</f>
        <v>Heren</v>
      </c>
      <c r="Q534" s="1" t="str">
        <f>VLOOKUP($D534,schermers!$C:$O,6,FALSE)</f>
        <v>Degen</v>
      </c>
      <c r="R534" s="1" t="str">
        <f>VLOOKUP(P534,lookups!A:B,2,FALSE)&amp;VLOOKUP(aanmeldingen!Q534,lookups!D:E,2,FALSE)&amp;VLOOKUP(I534,lookups!G:H,2,FALSE)</f>
        <v>HDS</v>
      </c>
      <c r="S534" s="1" t="str">
        <f>VLOOKUP(E534,wedstrijden!B:G,6,FALSE)</f>
        <v>GER</v>
      </c>
      <c r="T534" s="1" t="str">
        <f>VLOOKUP($D534,schermers!$C:$O,8,FALSE)</f>
        <v>RS</v>
      </c>
      <c r="U534" s="1" t="str">
        <f>IFERROR(VLOOKUP($D534,schermers!$C:$O,13,FALSE),"-")</f>
        <v>-</v>
      </c>
      <c r="V534" s="15">
        <f>IFERROR(VLOOKUP(E534,wedstrijden!B:H,7,FALSE),0)</f>
        <v>43519</v>
      </c>
      <c r="W534" s="15">
        <f>IFERROR(VLOOKUP(E534,wedstrijden!B:I,8,FALSE),0)</f>
        <v>43520</v>
      </c>
      <c r="X534" s="94">
        <f>IF(ISERROR(VLOOKUP(I534,lookups!G:I,3,FALSE)),0,IF(VLOOKUP(I534,lookups!G:I,3,FALSE)=0,0,VLOOKUP(I534,lookups!G:I,3,FALSE)))</f>
        <v>0</v>
      </c>
      <c r="Y534" s="54">
        <f t="shared" ca="1" si="122"/>
        <v>999999999</v>
      </c>
      <c r="Z534" s="54">
        <f t="shared" si="123"/>
        <v>294100396</v>
      </c>
      <c r="AA534" s="54">
        <f>IF(LEFT(J534,2)&lt;&gt;"ok","-",IF(M534&lt;&gt;"","-",VLOOKUP(P534&amp;Q534&amp;I534&amp;H534,wedstrijden!A:B,2,FALSE)))</f>
        <v>294</v>
      </c>
      <c r="AB534" s="54">
        <f t="shared" ca="1" si="124"/>
        <v>0</v>
      </c>
      <c r="AC534" s="54">
        <f t="shared" si="125"/>
        <v>1</v>
      </c>
      <c r="AD534" s="54">
        <f t="shared" si="126"/>
        <v>1</v>
      </c>
      <c r="AE534" s="54">
        <f t="shared" si="127"/>
        <v>0</v>
      </c>
      <c r="AF534" s="54">
        <f t="shared" si="128"/>
        <v>1</v>
      </c>
      <c r="AG534" s="54">
        <f t="shared" si="129"/>
        <v>1</v>
      </c>
      <c r="AH534" s="54">
        <f t="shared" si="130"/>
        <v>1</v>
      </c>
      <c r="AI534" s="54">
        <f t="shared" si="131"/>
        <v>1</v>
      </c>
      <c r="AJ534" s="54">
        <f t="shared" si="132"/>
        <v>1</v>
      </c>
      <c r="AK534" s="54">
        <f t="shared" ca="1" si="133"/>
        <v>1</v>
      </c>
      <c r="AL534" s="1" t="str">
        <f>VLOOKUP(D534,schermers!C:T,16,FALSE)</f>
        <v>XXX</v>
      </c>
    </row>
    <row r="535" spans="1:38" x14ac:dyDescent="0.2">
      <c r="A535" s="54">
        <f t="shared" si="134"/>
        <v>533</v>
      </c>
      <c r="B535" s="54">
        <f t="shared" si="120"/>
        <v>497</v>
      </c>
      <c r="C535" s="54" t="str">
        <f t="shared" ca="1" si="121"/>
        <v/>
      </c>
      <c r="D535" s="54">
        <f>VLOOKUP(F535&amp;G535,schermers!B:C,2,FALSE)</f>
        <v>117222</v>
      </c>
      <c r="E535" s="54">
        <f>VLOOKUP(P535&amp;Q535&amp;I535&amp;H535,wedstrijden!A:B,2,FALSE)</f>
        <v>279</v>
      </c>
      <c r="F535" s="41" t="s">
        <v>2173</v>
      </c>
      <c r="G535" s="41" t="s">
        <v>978</v>
      </c>
      <c r="H535" s="41" t="s">
        <v>2920</v>
      </c>
      <c r="I535" s="41" t="s">
        <v>480</v>
      </c>
      <c r="J535" s="63" t="s">
        <v>848</v>
      </c>
      <c r="K535" s="16">
        <v>43424</v>
      </c>
      <c r="L535" s="8">
        <v>43469</v>
      </c>
      <c r="O535" s="54">
        <f>VLOOKUP(D535&amp;R535,Ranglijst!D:E,2,FALSE)</f>
        <v>1334</v>
      </c>
      <c r="P535" s="1" t="str">
        <f>VLOOKUP($D535,schermers!$C:$O,5,FALSE)</f>
        <v>Heren</v>
      </c>
      <c r="Q535" s="1" t="str">
        <f>VLOOKUP($D535,schermers!$C:$O,6,FALSE)</f>
        <v>Degen</v>
      </c>
      <c r="R535" s="1" t="str">
        <f>VLOOKUP(P535,lookups!A:B,2,FALSE)&amp;VLOOKUP(aanmeldingen!Q535,lookups!D:E,2,FALSE)&amp;VLOOKUP(I535,lookups!G:H,2,FALSE)</f>
        <v>HDJ</v>
      </c>
      <c r="S535" s="1" t="str">
        <f>VLOOKUP(E535,wedstrijden!B:G,6,FALSE)</f>
        <v>SUI</v>
      </c>
      <c r="T535" s="1" t="str">
        <f>VLOOKUP($D535,schermers!$C:$O,8,FALSE)</f>
        <v>RS</v>
      </c>
      <c r="U535" s="1" t="str">
        <f>IFERROR(VLOOKUP($D535,schermers!$C:$O,13,FALSE),"-")</f>
        <v>-</v>
      </c>
      <c r="V535" s="15">
        <f>IFERROR(VLOOKUP(E535,wedstrijden!B:H,7,FALSE),0)</f>
        <v>43512</v>
      </c>
      <c r="W535" s="15">
        <f>IFERROR(VLOOKUP(E535,wedstrijden!B:I,8,FALSE),0)</f>
        <v>43512</v>
      </c>
      <c r="X535" s="94">
        <f>IF(ISERROR(VLOOKUP(I535,lookups!G:I,3,FALSE)),0,IF(VLOOKUP(I535,lookups!G:I,3,FALSE)=0,0,VLOOKUP(I535,lookups!G:I,3,FALSE)))</f>
        <v>800</v>
      </c>
      <c r="Y535" s="54">
        <f t="shared" ca="1" si="122"/>
        <v>999999999</v>
      </c>
      <c r="Z535" s="54">
        <f t="shared" si="123"/>
        <v>279117222</v>
      </c>
      <c r="AA535" s="54">
        <f>IF(LEFT(J535,2)&lt;&gt;"ok","-",IF(M535&lt;&gt;"","-",VLOOKUP(P535&amp;Q535&amp;I535&amp;H535,wedstrijden!A:B,2,FALSE)))</f>
        <v>279</v>
      </c>
      <c r="AB535" s="54">
        <f t="shared" ca="1" si="124"/>
        <v>0</v>
      </c>
      <c r="AC535" s="54">
        <f t="shared" si="125"/>
        <v>1</v>
      </c>
      <c r="AD535" s="54">
        <f t="shared" si="126"/>
        <v>1</v>
      </c>
      <c r="AE535" s="54">
        <f t="shared" si="127"/>
        <v>0</v>
      </c>
      <c r="AF535" s="54">
        <f t="shared" si="128"/>
        <v>1</v>
      </c>
      <c r="AG535" s="54">
        <f t="shared" si="129"/>
        <v>1</v>
      </c>
      <c r="AH535" s="54">
        <f t="shared" si="130"/>
        <v>1</v>
      </c>
      <c r="AI535" s="54">
        <f t="shared" si="131"/>
        <v>1</v>
      </c>
      <c r="AJ535" s="54">
        <f t="shared" si="132"/>
        <v>1</v>
      </c>
      <c r="AK535" s="54">
        <f t="shared" ca="1" si="133"/>
        <v>1</v>
      </c>
      <c r="AL535" s="1" t="str">
        <f>VLOOKUP(D535,schermers!C:T,16,FALSE)</f>
        <v>XXX</v>
      </c>
    </row>
    <row r="536" spans="1:38" x14ac:dyDescent="0.2">
      <c r="A536" s="54">
        <f t="shared" si="134"/>
        <v>534</v>
      </c>
      <c r="B536" s="54" t="str">
        <f t="shared" si="120"/>
        <v/>
      </c>
      <c r="C536" s="54" t="str">
        <f t="shared" si="121"/>
        <v/>
      </c>
      <c r="D536" s="54">
        <f>VLOOKUP(F536&amp;G536,schermers!B:C,2,FALSE)</f>
        <v>117222</v>
      </c>
      <c r="E536" s="54">
        <f>VLOOKUP(P536&amp;Q536&amp;I536&amp;H536,wedstrijden!A:B,2,FALSE)</f>
        <v>267</v>
      </c>
      <c r="F536" s="41" t="s">
        <v>2173</v>
      </c>
      <c r="G536" s="41" t="s">
        <v>978</v>
      </c>
      <c r="H536" s="41" t="s">
        <v>2596</v>
      </c>
      <c r="I536" s="41" t="s">
        <v>915</v>
      </c>
      <c r="J536" s="63" t="s">
        <v>848</v>
      </c>
      <c r="K536" s="16">
        <v>43424</v>
      </c>
      <c r="L536" s="8">
        <v>43469</v>
      </c>
      <c r="M536" s="8">
        <v>43500</v>
      </c>
      <c r="N536" s="8">
        <v>43500</v>
      </c>
      <c r="O536" s="54">
        <f>VLOOKUP(D536&amp;R536,Ranglijst!D:E,2,FALSE)</f>
        <v>3601</v>
      </c>
      <c r="P536" s="1" t="str">
        <f>VLOOKUP($D536,schermers!$C:$O,5,FALSE)</f>
        <v>Heren</v>
      </c>
      <c r="Q536" s="1" t="str">
        <f>VLOOKUP($D536,schermers!$C:$O,6,FALSE)</f>
        <v>Degen</v>
      </c>
      <c r="R536" s="1" t="str">
        <f>VLOOKUP(P536,lookups!A:B,2,FALSE)&amp;VLOOKUP(aanmeldingen!Q536,lookups!D:E,2,FALSE)&amp;VLOOKUP(I536,lookups!G:H,2,FALSE)</f>
        <v>HDC</v>
      </c>
      <c r="S536" s="1" t="str">
        <f>VLOOKUP(E536,wedstrijden!B:G,6,FALSE)</f>
        <v>POL</v>
      </c>
      <c r="T536" s="1" t="str">
        <f>VLOOKUP($D536,schermers!$C:$O,8,FALSE)</f>
        <v>RS</v>
      </c>
      <c r="U536" s="1" t="str">
        <f>IFERROR(VLOOKUP($D536,schermers!$C:$O,13,FALSE),"-")</f>
        <v>-</v>
      </c>
      <c r="V536" s="15">
        <f>IFERROR(VLOOKUP(E536,wedstrijden!B:H,7,FALSE),0)</f>
        <v>43505</v>
      </c>
      <c r="W536" s="15">
        <f>IFERROR(VLOOKUP(E536,wedstrijden!B:I,8,FALSE),0)</f>
        <v>43506</v>
      </c>
      <c r="X536" s="94">
        <f>IF(ISERROR(VLOOKUP(I536,lookups!G:I,3,FALSE)),0,IF(VLOOKUP(I536,lookups!G:I,3,FALSE)=0,0,VLOOKUP(I536,lookups!G:I,3,FALSE)))</f>
        <v>500</v>
      </c>
      <c r="Y536" s="54">
        <f t="shared" si="122"/>
        <v>999999999</v>
      </c>
      <c r="Z536" s="54">
        <f t="shared" si="123"/>
        <v>999999999</v>
      </c>
      <c r="AA536" s="54" t="str">
        <f>IF(LEFT(J536,2)&lt;&gt;"ok","-",IF(M536&lt;&gt;"","-",VLOOKUP(P536&amp;Q536&amp;I536&amp;H536,wedstrijden!A:B,2,FALSE)))</f>
        <v>-</v>
      </c>
      <c r="AB536" s="54">
        <f t="shared" si="124"/>
        <v>0</v>
      </c>
      <c r="AC536" s="54">
        <f t="shared" si="125"/>
        <v>1</v>
      </c>
      <c r="AD536" s="54">
        <f t="shared" si="126"/>
        <v>1</v>
      </c>
      <c r="AE536" s="54">
        <f t="shared" si="127"/>
        <v>1</v>
      </c>
      <c r="AF536" s="54">
        <f t="shared" si="128"/>
        <v>0</v>
      </c>
      <c r="AG536" s="54">
        <f t="shared" si="129"/>
        <v>1</v>
      </c>
      <c r="AH536" s="54">
        <f t="shared" si="130"/>
        <v>1</v>
      </c>
      <c r="AI536" s="54">
        <f t="shared" si="131"/>
        <v>1</v>
      </c>
      <c r="AJ536" s="54">
        <f t="shared" si="132"/>
        <v>1</v>
      </c>
      <c r="AK536" s="54">
        <f t="shared" ca="1" si="133"/>
        <v>1</v>
      </c>
      <c r="AL536" s="1" t="str">
        <f>VLOOKUP(D536,schermers!C:T,16,FALSE)</f>
        <v>XXX</v>
      </c>
    </row>
    <row r="537" spans="1:38" x14ac:dyDescent="0.2">
      <c r="A537" s="54">
        <f t="shared" si="134"/>
        <v>535</v>
      </c>
      <c r="B537" s="54">
        <f t="shared" si="120"/>
        <v>381</v>
      </c>
      <c r="C537" s="54" t="str">
        <f t="shared" ca="1" si="121"/>
        <v/>
      </c>
      <c r="D537" s="54">
        <f>VLOOKUP(F537&amp;G537,schermers!B:C,2,FALSE)</f>
        <v>115885</v>
      </c>
      <c r="E537" s="54">
        <f>VLOOKUP(P537&amp;Q537&amp;I537&amp;H537,wedstrijden!A:B,2,FALSE)</f>
        <v>210</v>
      </c>
      <c r="F537" s="41" t="s">
        <v>2260</v>
      </c>
      <c r="G537" s="41" t="s">
        <v>2261</v>
      </c>
      <c r="H537" s="41" t="s">
        <v>484</v>
      </c>
      <c r="I537" s="41" t="s">
        <v>936</v>
      </c>
      <c r="J537" s="63" t="s">
        <v>848</v>
      </c>
      <c r="K537" s="16">
        <v>43424</v>
      </c>
      <c r="L537" s="8">
        <v>43440</v>
      </c>
      <c r="O537" s="54">
        <f>VLOOKUP(D537&amp;R537,Ranglijst!D:E,2,FALSE)</f>
        <v>1299</v>
      </c>
      <c r="P537" s="1" t="str">
        <f>VLOOKUP($D537,schermers!$C:$O,5,FALSE)</f>
        <v>Dames</v>
      </c>
      <c r="Q537" s="1" t="str">
        <f>VLOOKUP($D537,schermers!$C:$O,6,FALSE)</f>
        <v>Sabel</v>
      </c>
      <c r="R537" s="1" t="str">
        <f>VLOOKUP(P537,lookups!A:B,2,FALSE)&amp;VLOOKUP(aanmeldingen!Q537,lookups!D:E,2,FALSE)&amp;VLOOKUP(I537,lookups!G:H,2,FALSE)</f>
        <v>DSS</v>
      </c>
      <c r="S537" s="1" t="str">
        <f>VLOOKUP(E537,wedstrijden!B:G,6,FALSE)</f>
        <v>HUN</v>
      </c>
      <c r="T537" s="1" t="str">
        <f>VLOOKUP($D537,schermers!$C:$O,8,FALSE)</f>
        <v>ESP</v>
      </c>
      <c r="U537" s="1" t="str">
        <f>IFERROR(VLOOKUP($D537,schermers!$C:$O,13,FALSE),"-")</f>
        <v>-</v>
      </c>
      <c r="V537" s="15">
        <f>IFERROR(VLOOKUP(E537,wedstrijden!B:H,7,FALSE),0)</f>
        <v>43477</v>
      </c>
      <c r="W537" s="15">
        <f>IFERROR(VLOOKUP(E537,wedstrijden!B:I,8,FALSE),0)</f>
        <v>43478</v>
      </c>
      <c r="X537" s="94">
        <f>IF(ISERROR(VLOOKUP(I537,lookups!G:I,3,FALSE)),0,IF(VLOOKUP(I537,lookups!G:I,3,FALSE)=0,0,VLOOKUP(I537,lookups!G:I,3,FALSE)))</f>
        <v>0</v>
      </c>
      <c r="Y537" s="54">
        <f t="shared" ca="1" si="122"/>
        <v>999999999</v>
      </c>
      <c r="Z537" s="54">
        <f t="shared" si="123"/>
        <v>210115885</v>
      </c>
      <c r="AA537" s="54">
        <f>IF(LEFT(J537,2)&lt;&gt;"ok","-",IF(M537&lt;&gt;"","-",VLOOKUP(P537&amp;Q537&amp;I537&amp;H537,wedstrijden!A:B,2,FALSE)))</f>
        <v>210</v>
      </c>
      <c r="AB537" s="54">
        <f t="shared" ca="1" si="124"/>
        <v>0</v>
      </c>
      <c r="AC537" s="54">
        <f t="shared" si="125"/>
        <v>1</v>
      </c>
      <c r="AD537" s="54">
        <f t="shared" si="126"/>
        <v>1</v>
      </c>
      <c r="AE537" s="54">
        <f t="shared" si="127"/>
        <v>0</v>
      </c>
      <c r="AF537" s="54">
        <f t="shared" si="128"/>
        <v>1</v>
      </c>
      <c r="AG537" s="54">
        <f t="shared" si="129"/>
        <v>1</v>
      </c>
      <c r="AH537" s="54">
        <f t="shared" si="130"/>
        <v>1</v>
      </c>
      <c r="AI537" s="54">
        <f t="shared" si="131"/>
        <v>1</v>
      </c>
      <c r="AJ537" s="54">
        <f t="shared" si="132"/>
        <v>1</v>
      </c>
      <c r="AK537" s="54">
        <f t="shared" ca="1" si="133"/>
        <v>1</v>
      </c>
      <c r="AL537" s="1" t="str">
        <f>VLOOKUP(D537,schermers!C:T,16,FALSE)</f>
        <v>XXX</v>
      </c>
    </row>
    <row r="538" spans="1:38" x14ac:dyDescent="0.2">
      <c r="A538" s="54">
        <f t="shared" si="134"/>
        <v>536</v>
      </c>
      <c r="B538" s="54">
        <f t="shared" si="120"/>
        <v>411</v>
      </c>
      <c r="C538" s="54" t="str">
        <f t="shared" ca="1" si="121"/>
        <v/>
      </c>
      <c r="D538" s="54">
        <f>VLOOKUP(F538&amp;G538,schermers!B:C,2,FALSE)</f>
        <v>112796</v>
      </c>
      <c r="E538" s="54">
        <f>VLOOKUP(P538&amp;Q538&amp;I538&amp;H538,wedstrijden!A:B,2,FALSE)</f>
        <v>225</v>
      </c>
      <c r="F538" s="41" t="s">
        <v>1102</v>
      </c>
      <c r="G538" s="41" t="s">
        <v>1103</v>
      </c>
      <c r="H538" s="41" t="s">
        <v>1026</v>
      </c>
      <c r="I538" s="41" t="s">
        <v>480</v>
      </c>
      <c r="J538" s="63" t="s">
        <v>848</v>
      </c>
      <c r="K538" s="16">
        <v>43424</v>
      </c>
      <c r="L538" s="8">
        <v>43440</v>
      </c>
      <c r="O538" s="54">
        <f>VLOOKUP(D538&amp;R538,Ranglijst!D:E,2,FALSE)</f>
        <v>2982</v>
      </c>
      <c r="P538" s="1" t="str">
        <f>VLOOKUP($D538,schermers!$C:$O,5,FALSE)</f>
        <v>Dames</v>
      </c>
      <c r="Q538" s="1" t="str">
        <f>VLOOKUP($D538,schermers!$C:$O,6,FALSE)</f>
        <v>Sabel</v>
      </c>
      <c r="R538" s="1" t="str">
        <f>VLOOKUP(P538,lookups!A:B,2,FALSE)&amp;VLOOKUP(aanmeldingen!Q538,lookups!D:E,2,FALSE)&amp;VLOOKUP(I538,lookups!G:H,2,FALSE)</f>
        <v>DSJ</v>
      </c>
      <c r="S538" s="1" t="str">
        <f>VLOOKUP(E538,wedstrijden!B:G,6,FALSE)</f>
        <v>ESP</v>
      </c>
      <c r="T538" s="1" t="str">
        <f>VLOOKUP($D538,schermers!$C:$O,8,FALSE)</f>
        <v>AMS</v>
      </c>
      <c r="U538" s="1" t="str">
        <f>IFERROR(VLOOKUP($D538,schermers!$C:$O,13,FALSE),"-")</f>
        <v>FIE10012001001</v>
      </c>
      <c r="V538" s="15">
        <f>IFERROR(VLOOKUP(E538,wedstrijden!B:H,7,FALSE),0)</f>
        <v>43484</v>
      </c>
      <c r="W538" s="15">
        <f>IFERROR(VLOOKUP(E538,wedstrijden!B:I,8,FALSE),0)</f>
        <v>43484</v>
      </c>
      <c r="X538" s="94">
        <f>IF(ISERROR(VLOOKUP(I538,lookups!G:I,3,FALSE)),0,IF(VLOOKUP(I538,lookups!G:I,3,FALSE)=0,0,VLOOKUP(I538,lookups!G:I,3,FALSE)))</f>
        <v>800</v>
      </c>
      <c r="Y538" s="54">
        <f t="shared" ca="1" si="122"/>
        <v>999999999</v>
      </c>
      <c r="Z538" s="54">
        <f t="shared" si="123"/>
        <v>225112796</v>
      </c>
      <c r="AA538" s="54">
        <f>IF(LEFT(J538,2)&lt;&gt;"ok","-",IF(M538&lt;&gt;"","-",VLOOKUP(P538&amp;Q538&amp;I538&amp;H538,wedstrijden!A:B,2,FALSE)))</f>
        <v>225</v>
      </c>
      <c r="AB538" s="54">
        <f t="shared" ca="1" si="124"/>
        <v>0</v>
      </c>
      <c r="AC538" s="54">
        <f t="shared" si="125"/>
        <v>1</v>
      </c>
      <c r="AD538" s="54">
        <f t="shared" si="126"/>
        <v>1</v>
      </c>
      <c r="AE538" s="54">
        <f t="shared" si="127"/>
        <v>0</v>
      </c>
      <c r="AF538" s="54">
        <f t="shared" si="128"/>
        <v>1</v>
      </c>
      <c r="AG538" s="54">
        <f t="shared" si="129"/>
        <v>1</v>
      </c>
      <c r="AH538" s="54">
        <f t="shared" si="130"/>
        <v>1</v>
      </c>
      <c r="AI538" s="54">
        <f t="shared" si="131"/>
        <v>1</v>
      </c>
      <c r="AJ538" s="54">
        <f t="shared" si="132"/>
        <v>1</v>
      </c>
      <c r="AK538" s="54">
        <f t="shared" ca="1" si="133"/>
        <v>1</v>
      </c>
      <c r="AL538" s="1" t="str">
        <f>VLOOKUP(D538,schermers!C:T,16,FALSE)</f>
        <v>XXX</v>
      </c>
    </row>
    <row r="539" spans="1:38" x14ac:dyDescent="0.2">
      <c r="A539" s="54">
        <f t="shared" si="134"/>
        <v>537</v>
      </c>
      <c r="B539" s="54">
        <f t="shared" si="120"/>
        <v>431</v>
      </c>
      <c r="C539" s="54" t="str">
        <f t="shared" ca="1" si="121"/>
        <v/>
      </c>
      <c r="D539" s="54">
        <f>VLOOKUP(F539&amp;G539,schermers!B:C,2,FALSE)</f>
        <v>111728</v>
      </c>
      <c r="E539" s="54">
        <f>VLOOKUP(P539&amp;Q539&amp;I539&amp;H539,wedstrijden!A:B,2,FALSE)</f>
        <v>242</v>
      </c>
      <c r="F539" s="41" t="s">
        <v>1185</v>
      </c>
      <c r="G539" s="41" t="s">
        <v>1184</v>
      </c>
      <c r="H539" s="41" t="s">
        <v>497</v>
      </c>
      <c r="I539" s="41" t="s">
        <v>915</v>
      </c>
      <c r="J539" s="63" t="s">
        <v>848</v>
      </c>
      <c r="K539" s="16">
        <v>43425</v>
      </c>
      <c r="L539" s="8">
        <v>43440</v>
      </c>
      <c r="O539" s="54">
        <f>VLOOKUP(D539&amp;R539,Ranglijst!D:E,2,FALSE)</f>
        <v>2516</v>
      </c>
      <c r="P539" s="1" t="str">
        <f>VLOOKUP($D539,schermers!$C:$O,5,FALSE)</f>
        <v>Dames</v>
      </c>
      <c r="Q539" s="1" t="str">
        <f>VLOOKUP($D539,schermers!$C:$O,6,FALSE)</f>
        <v>Sabel</v>
      </c>
      <c r="R539" s="1" t="str">
        <f>VLOOKUP(P539,lookups!A:B,2,FALSE)&amp;VLOOKUP(aanmeldingen!Q539,lookups!D:E,2,FALSE)&amp;VLOOKUP(I539,lookups!G:H,2,FALSE)</f>
        <v>DSC</v>
      </c>
      <c r="S539" s="1" t="str">
        <f>VLOOKUP(E539,wedstrijden!B:G,6,FALSE)</f>
        <v>AUT</v>
      </c>
      <c r="T539" s="1" t="str">
        <f>VLOOKUP($D539,schermers!$C:$O,8,FALSE)</f>
        <v>SUR</v>
      </c>
      <c r="U539" s="1" t="str">
        <f>IFERROR(VLOOKUP($D539,schermers!$C:$O,13,FALSE),"-")</f>
        <v>FIE16042002001</v>
      </c>
      <c r="V539" s="15">
        <f>IFERROR(VLOOKUP(E539,wedstrijden!B:H,7,FALSE),0)</f>
        <v>43491</v>
      </c>
      <c r="W539" s="15">
        <f>IFERROR(VLOOKUP(E539,wedstrijden!B:I,8,FALSE),0)</f>
        <v>43492</v>
      </c>
      <c r="X539" s="94">
        <f>IF(ISERROR(VLOOKUP(I539,lookups!G:I,3,FALSE)),0,IF(VLOOKUP(I539,lookups!G:I,3,FALSE)=0,0,VLOOKUP(I539,lookups!G:I,3,FALSE)))</f>
        <v>500</v>
      </c>
      <c r="Y539" s="54">
        <f t="shared" ca="1" si="122"/>
        <v>999999999</v>
      </c>
      <c r="Z539" s="54">
        <f t="shared" si="123"/>
        <v>242111728</v>
      </c>
      <c r="AA539" s="54">
        <f>IF(LEFT(J539,2)&lt;&gt;"ok","-",IF(M539&lt;&gt;"","-",VLOOKUP(P539&amp;Q539&amp;I539&amp;H539,wedstrijden!A:B,2,FALSE)))</f>
        <v>242</v>
      </c>
      <c r="AB539" s="54">
        <f t="shared" ca="1" si="124"/>
        <v>0</v>
      </c>
      <c r="AC539" s="54">
        <f t="shared" si="125"/>
        <v>1</v>
      </c>
      <c r="AD539" s="54">
        <f t="shared" si="126"/>
        <v>1</v>
      </c>
      <c r="AE539" s="54">
        <f t="shared" si="127"/>
        <v>0</v>
      </c>
      <c r="AF539" s="54">
        <f t="shared" si="128"/>
        <v>1</v>
      </c>
      <c r="AG539" s="54">
        <f t="shared" si="129"/>
        <v>1</v>
      </c>
      <c r="AH539" s="54">
        <f t="shared" si="130"/>
        <v>1</v>
      </c>
      <c r="AI539" s="54">
        <f t="shared" si="131"/>
        <v>1</v>
      </c>
      <c r="AJ539" s="54">
        <f t="shared" si="132"/>
        <v>1</v>
      </c>
      <c r="AK539" s="54">
        <f t="shared" ca="1" si="133"/>
        <v>1</v>
      </c>
      <c r="AL539" s="1" t="str">
        <f>VLOOKUP(D539,schermers!C:T,16,FALSE)</f>
        <v>XXX</v>
      </c>
    </row>
    <row r="540" spans="1:38" x14ac:dyDescent="0.2">
      <c r="A540" s="54">
        <f t="shared" si="134"/>
        <v>538</v>
      </c>
      <c r="B540" s="54">
        <f t="shared" si="120"/>
        <v>544</v>
      </c>
      <c r="C540" s="54" t="str">
        <f t="shared" ca="1" si="121"/>
        <v/>
      </c>
      <c r="D540" s="54">
        <f>VLOOKUP(F540&amp;G540,schermers!B:C,2,FALSE)</f>
        <v>113777</v>
      </c>
      <c r="E540" s="54">
        <f>VLOOKUP(P540&amp;Q540&amp;I540&amp;H540,wedstrijden!A:B,2,FALSE)</f>
        <v>298</v>
      </c>
      <c r="F540" s="41" t="s">
        <v>1044</v>
      </c>
      <c r="G540" s="41" t="s">
        <v>860</v>
      </c>
      <c r="H540" s="41" t="s">
        <v>2561</v>
      </c>
      <c r="I540" s="41" t="s">
        <v>936</v>
      </c>
      <c r="J540" s="63" t="s">
        <v>848</v>
      </c>
      <c r="K540" s="16">
        <v>43426</v>
      </c>
      <c r="L540" s="8">
        <v>43469</v>
      </c>
      <c r="O540" s="54">
        <f>VLOOKUP(D540&amp;R540,Ranglijst!D:E,2,FALSE)</f>
        <v>1220</v>
      </c>
      <c r="P540" s="1" t="str">
        <f>VLOOKUP($D540,schermers!$C:$O,5,FALSE)</f>
        <v>Dames</v>
      </c>
      <c r="Q540" s="1" t="str">
        <f>VLOOKUP($D540,schermers!$C:$O,6,FALSE)</f>
        <v>Degen</v>
      </c>
      <c r="R540" s="1" t="str">
        <f>VLOOKUP(P540,lookups!A:B,2,FALSE)&amp;VLOOKUP(aanmeldingen!Q540,lookups!D:E,2,FALSE)&amp;VLOOKUP(I540,lookups!G:H,2,FALSE)</f>
        <v>DDS</v>
      </c>
      <c r="S540" s="1" t="str">
        <f>VLOOKUP(E540,wedstrijden!B:G,6,FALSE)</f>
        <v>GER</v>
      </c>
      <c r="T540" s="1" t="str">
        <f>VLOOKUP($D540,schermers!$C:$O,8,FALSE)</f>
        <v>RS</v>
      </c>
      <c r="U540" s="1" t="str">
        <f>IFERROR(VLOOKUP($D540,schermers!$C:$O,13,FALSE),"-")</f>
        <v>FIE12121996002</v>
      </c>
      <c r="V540" s="15">
        <f>IFERROR(VLOOKUP(E540,wedstrijden!B:H,7,FALSE),0)</f>
        <v>43519</v>
      </c>
      <c r="W540" s="15">
        <f>IFERROR(VLOOKUP(E540,wedstrijden!B:I,8,FALSE),0)</f>
        <v>43520</v>
      </c>
      <c r="X540" s="94">
        <f>IF(ISERROR(VLOOKUP(I540,lookups!G:I,3,FALSE)),0,IF(VLOOKUP(I540,lookups!G:I,3,FALSE)=0,0,VLOOKUP(I540,lookups!G:I,3,FALSE)))</f>
        <v>0</v>
      </c>
      <c r="Y540" s="54">
        <f t="shared" ca="1" si="122"/>
        <v>999999999</v>
      </c>
      <c r="Z540" s="54">
        <f t="shared" si="123"/>
        <v>298113777</v>
      </c>
      <c r="AA540" s="54">
        <f>IF(LEFT(J540,2)&lt;&gt;"ok","-",IF(M540&lt;&gt;"","-",VLOOKUP(P540&amp;Q540&amp;I540&amp;H540,wedstrijden!A:B,2,FALSE)))</f>
        <v>298</v>
      </c>
      <c r="AB540" s="54">
        <f t="shared" ca="1" si="124"/>
        <v>0</v>
      </c>
      <c r="AC540" s="54">
        <f t="shared" si="125"/>
        <v>1</v>
      </c>
      <c r="AD540" s="54">
        <f t="shared" si="126"/>
        <v>1</v>
      </c>
      <c r="AE540" s="54">
        <f t="shared" si="127"/>
        <v>0</v>
      </c>
      <c r="AF540" s="54">
        <f t="shared" si="128"/>
        <v>1</v>
      </c>
      <c r="AG540" s="54">
        <f t="shared" si="129"/>
        <v>1</v>
      </c>
      <c r="AH540" s="54">
        <f t="shared" si="130"/>
        <v>1</v>
      </c>
      <c r="AI540" s="54">
        <f t="shared" si="131"/>
        <v>1</v>
      </c>
      <c r="AJ540" s="54">
        <f t="shared" si="132"/>
        <v>1</v>
      </c>
      <c r="AK540" s="54">
        <f t="shared" ca="1" si="133"/>
        <v>1</v>
      </c>
      <c r="AL540" s="1" t="str">
        <f>VLOOKUP(D540,schermers!C:T,16,FALSE)</f>
        <v>XXX</v>
      </c>
    </row>
    <row r="541" spans="1:38" x14ac:dyDescent="0.2">
      <c r="A541" s="54">
        <f t="shared" si="134"/>
        <v>539</v>
      </c>
      <c r="B541" s="54">
        <f t="shared" si="120"/>
        <v>413</v>
      </c>
      <c r="C541" s="54" t="str">
        <f t="shared" ca="1" si="121"/>
        <v/>
      </c>
      <c r="D541" s="54">
        <f>VLOOKUP(F541&amp;G541,schermers!B:C,2,FALSE)</f>
        <v>110792</v>
      </c>
      <c r="E541" s="54">
        <f>VLOOKUP(P541&amp;Q541&amp;I541&amp;H541,wedstrijden!A:B,2,FALSE)</f>
        <v>227</v>
      </c>
      <c r="F541" s="41" t="s">
        <v>932</v>
      </c>
      <c r="G541" s="41" t="s">
        <v>248</v>
      </c>
      <c r="H541" s="41" t="s">
        <v>686</v>
      </c>
      <c r="I541" s="41" t="s">
        <v>963</v>
      </c>
      <c r="J541" s="63" t="s">
        <v>848</v>
      </c>
      <c r="K541" s="16">
        <v>43428</v>
      </c>
      <c r="L541" s="8">
        <v>43440</v>
      </c>
      <c r="O541" s="54">
        <f>VLOOKUP(D541&amp;R541,Ranglijst!D:E,2,FALSE)</f>
        <v>4530</v>
      </c>
      <c r="P541" s="1" t="str">
        <f>VLOOKUP($D541,schermers!$C:$O,5,FALSE)</f>
        <v>Heren</v>
      </c>
      <c r="Q541" s="1" t="str">
        <f>VLOOKUP($D541,schermers!$C:$O,6,FALSE)</f>
        <v>Floret</v>
      </c>
      <c r="R541" s="1" t="str">
        <f>VLOOKUP(P541,lookups!A:B,2,FALSE)&amp;VLOOKUP(aanmeldingen!Q541,lookups!D:E,2,FALSE)&amp;VLOOKUP(I541,lookups!G:H,2,FALSE)</f>
        <v>HFJ</v>
      </c>
      <c r="S541" s="1" t="str">
        <f>VLOOKUP(E541,wedstrijden!B:G,6,FALSE)</f>
        <v>FRA</v>
      </c>
      <c r="T541" s="1" t="str">
        <f>VLOOKUP($D541,schermers!$C:$O,8,FALSE)</f>
        <v>AMS</v>
      </c>
      <c r="U541" s="1" t="str">
        <f>IFERROR(VLOOKUP($D541,schermers!$C:$O,13,FALSE),"-")</f>
        <v>FIE25112000000</v>
      </c>
      <c r="V541" s="15">
        <f>IFERROR(VLOOKUP(E541,wedstrijden!B:H,7,FALSE),0)</f>
        <v>43485</v>
      </c>
      <c r="W541" s="15">
        <f>IFERROR(VLOOKUP(E541,wedstrijden!B:I,8,FALSE),0)</f>
        <v>43485</v>
      </c>
      <c r="X541" s="94">
        <f>IF(ISERROR(VLOOKUP(I541,lookups!G:I,3,FALSE)),0,IF(VLOOKUP(I541,lookups!G:I,3,FALSE)=0,0,VLOOKUP(I541,lookups!G:I,3,FALSE)))</f>
        <v>800</v>
      </c>
      <c r="Y541" s="54">
        <f t="shared" ca="1" si="122"/>
        <v>999999999</v>
      </c>
      <c r="Z541" s="54">
        <f t="shared" si="123"/>
        <v>227110792</v>
      </c>
      <c r="AA541" s="54">
        <f>IF(LEFT(J541,2)&lt;&gt;"ok","-",IF(M541&lt;&gt;"","-",VLOOKUP(P541&amp;Q541&amp;I541&amp;H541,wedstrijden!A:B,2,FALSE)))</f>
        <v>227</v>
      </c>
      <c r="AB541" s="54">
        <f t="shared" ca="1" si="124"/>
        <v>0</v>
      </c>
      <c r="AC541" s="54">
        <f t="shared" si="125"/>
        <v>1</v>
      </c>
      <c r="AD541" s="54">
        <f t="shared" si="126"/>
        <v>1</v>
      </c>
      <c r="AE541" s="54">
        <f t="shared" si="127"/>
        <v>0</v>
      </c>
      <c r="AF541" s="54">
        <f t="shared" si="128"/>
        <v>1</v>
      </c>
      <c r="AG541" s="54">
        <f t="shared" si="129"/>
        <v>0</v>
      </c>
      <c r="AH541" s="54">
        <f t="shared" si="130"/>
        <v>0</v>
      </c>
      <c r="AI541" s="54">
        <f t="shared" si="131"/>
        <v>0</v>
      </c>
      <c r="AJ541" s="54">
        <f t="shared" si="132"/>
        <v>0</v>
      </c>
      <c r="AK541" s="54">
        <f t="shared" ca="1" si="133"/>
        <v>0</v>
      </c>
      <c r="AL541" s="1" t="str">
        <f>VLOOKUP(D541,schermers!C:T,16,FALSE)</f>
        <v>XXX</v>
      </c>
    </row>
    <row r="542" spans="1:38" x14ac:dyDescent="0.2">
      <c r="A542" s="54">
        <f t="shared" si="134"/>
        <v>540</v>
      </c>
      <c r="B542" s="54">
        <f t="shared" si="120"/>
        <v>412</v>
      </c>
      <c r="C542" s="54" t="str">
        <f t="shared" ca="1" si="121"/>
        <v/>
      </c>
      <c r="D542" s="54">
        <f>VLOOKUP(F542&amp;G542,schermers!B:C,2,FALSE)</f>
        <v>109895</v>
      </c>
      <c r="E542" s="54">
        <f>VLOOKUP(P542&amp;Q542&amp;I542&amp;H542,wedstrijden!A:B,2,FALSE)</f>
        <v>227</v>
      </c>
      <c r="F542" s="41" t="s">
        <v>692</v>
      </c>
      <c r="G542" s="41" t="s">
        <v>798</v>
      </c>
      <c r="H542" s="41" t="s">
        <v>686</v>
      </c>
      <c r="I542" s="41" t="s">
        <v>963</v>
      </c>
      <c r="J542" s="63" t="s">
        <v>848</v>
      </c>
      <c r="K542" s="16">
        <v>43428</v>
      </c>
      <c r="L542" s="8">
        <v>43440</v>
      </c>
      <c r="O542" s="54">
        <f>VLOOKUP(D542&amp;R542,Ranglijst!D:E,2,FALSE)</f>
        <v>2308</v>
      </c>
      <c r="P542" s="1" t="str">
        <f>VLOOKUP($D542,schermers!$C:$O,5,FALSE)</f>
        <v>Heren</v>
      </c>
      <c r="Q542" s="1" t="str">
        <f>VLOOKUP($D542,schermers!$C:$O,6,FALSE)</f>
        <v>Floret</v>
      </c>
      <c r="R542" s="1" t="str">
        <f>VLOOKUP(P542,lookups!A:B,2,FALSE)&amp;VLOOKUP(aanmeldingen!Q542,lookups!D:E,2,FALSE)&amp;VLOOKUP(I542,lookups!G:H,2,FALSE)</f>
        <v>HFJ</v>
      </c>
      <c r="S542" s="1" t="str">
        <f>VLOOKUP(E542,wedstrijden!B:G,6,FALSE)</f>
        <v>FRA</v>
      </c>
      <c r="T542" s="1" t="str">
        <f>VLOOKUP($D542,schermers!$C:$O,8,FALSE)</f>
        <v>NRD</v>
      </c>
      <c r="U542" s="1" t="str">
        <f>IFERROR(VLOOKUP($D542,schermers!$C:$O,13,FALSE),"-")</f>
        <v>FIE06031999002</v>
      </c>
      <c r="V542" s="15">
        <f>IFERROR(VLOOKUP(E542,wedstrijden!B:H,7,FALSE),0)</f>
        <v>43485</v>
      </c>
      <c r="W542" s="15">
        <f>IFERROR(VLOOKUP(E542,wedstrijden!B:I,8,FALSE),0)</f>
        <v>43485</v>
      </c>
      <c r="X542" s="94">
        <f>IF(ISERROR(VLOOKUP(I542,lookups!G:I,3,FALSE)),0,IF(VLOOKUP(I542,lookups!G:I,3,FALSE)=0,0,VLOOKUP(I542,lookups!G:I,3,FALSE)))</f>
        <v>800</v>
      </c>
      <c r="Y542" s="54">
        <f t="shared" ca="1" si="122"/>
        <v>999999999</v>
      </c>
      <c r="Z542" s="54">
        <f t="shared" si="123"/>
        <v>227109895</v>
      </c>
      <c r="AA542" s="54">
        <f>IF(LEFT(J542,2)&lt;&gt;"ok","-",IF(M542&lt;&gt;"","-",VLOOKUP(P542&amp;Q542&amp;I542&amp;H542,wedstrijden!A:B,2,FALSE)))</f>
        <v>227</v>
      </c>
      <c r="AB542" s="54">
        <f t="shared" ca="1" si="124"/>
        <v>0</v>
      </c>
      <c r="AC542" s="54">
        <f t="shared" si="125"/>
        <v>1</v>
      </c>
      <c r="AD542" s="54">
        <f t="shared" si="126"/>
        <v>1</v>
      </c>
      <c r="AE542" s="54">
        <f t="shared" si="127"/>
        <v>0</v>
      </c>
      <c r="AF542" s="54">
        <f t="shared" si="128"/>
        <v>1</v>
      </c>
      <c r="AG542" s="54">
        <f t="shared" si="129"/>
        <v>0</v>
      </c>
      <c r="AH542" s="54">
        <f t="shared" si="130"/>
        <v>0</v>
      </c>
      <c r="AI542" s="54">
        <f t="shared" si="131"/>
        <v>0</v>
      </c>
      <c r="AJ542" s="54">
        <f t="shared" si="132"/>
        <v>0</v>
      </c>
      <c r="AK542" s="54">
        <f t="shared" ca="1" si="133"/>
        <v>0</v>
      </c>
      <c r="AL542" s="1" t="str">
        <f>VLOOKUP(D542,schermers!C:T,16,FALSE)</f>
        <v>XXX</v>
      </c>
    </row>
    <row r="543" spans="1:38" x14ac:dyDescent="0.2">
      <c r="A543" s="54">
        <f t="shared" si="134"/>
        <v>541</v>
      </c>
      <c r="B543" s="54">
        <f t="shared" si="120"/>
        <v>415</v>
      </c>
      <c r="C543" s="54" t="str">
        <f t="shared" ca="1" si="121"/>
        <v/>
      </c>
      <c r="D543" s="54">
        <f>VLOOKUP(F543&amp;G543,schermers!B:C,2,FALSE)</f>
        <v>112806</v>
      </c>
      <c r="E543" s="54">
        <f>VLOOKUP(P543&amp;Q543&amp;I543&amp;H543,wedstrijden!A:B,2,FALSE)</f>
        <v>227</v>
      </c>
      <c r="F543" s="41" t="s">
        <v>1009</v>
      </c>
      <c r="G543" s="41" t="s">
        <v>1010</v>
      </c>
      <c r="H543" s="41" t="s">
        <v>686</v>
      </c>
      <c r="I543" s="41" t="s">
        <v>963</v>
      </c>
      <c r="J543" s="63" t="s">
        <v>848</v>
      </c>
      <c r="K543" s="16">
        <v>43428</v>
      </c>
      <c r="L543" s="8">
        <v>43440</v>
      </c>
      <c r="O543" s="54">
        <f>VLOOKUP(D543&amp;R543,Ranglijst!D:E,2,FALSE)</f>
        <v>2270</v>
      </c>
      <c r="P543" s="1" t="str">
        <f>VLOOKUP($D543,schermers!$C:$O,5,FALSE)</f>
        <v>Heren</v>
      </c>
      <c r="Q543" s="1" t="str">
        <f>VLOOKUP($D543,schermers!$C:$O,6,FALSE)</f>
        <v>Floret</v>
      </c>
      <c r="R543" s="1" t="str">
        <f>VLOOKUP(P543,lookups!A:B,2,FALSE)&amp;VLOOKUP(aanmeldingen!Q543,lookups!D:E,2,FALSE)&amp;VLOOKUP(I543,lookups!G:H,2,FALSE)</f>
        <v>HFJ</v>
      </c>
      <c r="S543" s="1" t="str">
        <f>VLOOKUP(E543,wedstrijden!B:G,6,FALSE)</f>
        <v>FRA</v>
      </c>
      <c r="T543" s="1" t="str">
        <f>VLOOKUP($D543,schermers!$C:$O,8,FALSE)</f>
        <v>TWE</v>
      </c>
      <c r="U543" s="1" t="str">
        <f>IFERROR(VLOOKUP($D543,schermers!$C:$O,13,FALSE),"-")</f>
        <v>FIE31082001001</v>
      </c>
      <c r="V543" s="15">
        <f>IFERROR(VLOOKUP(E543,wedstrijden!B:H,7,FALSE),0)</f>
        <v>43485</v>
      </c>
      <c r="W543" s="15">
        <f>IFERROR(VLOOKUP(E543,wedstrijden!B:I,8,FALSE),0)</f>
        <v>43485</v>
      </c>
      <c r="X543" s="94">
        <f>IF(ISERROR(VLOOKUP(I543,lookups!G:I,3,FALSE)),0,IF(VLOOKUP(I543,lookups!G:I,3,FALSE)=0,0,VLOOKUP(I543,lookups!G:I,3,FALSE)))</f>
        <v>800</v>
      </c>
      <c r="Y543" s="54">
        <f t="shared" ca="1" si="122"/>
        <v>999999999</v>
      </c>
      <c r="Z543" s="54">
        <f t="shared" si="123"/>
        <v>227112806</v>
      </c>
      <c r="AA543" s="54">
        <f>IF(LEFT(J543,2)&lt;&gt;"ok","-",IF(M543&lt;&gt;"","-",VLOOKUP(P543&amp;Q543&amp;I543&amp;H543,wedstrijden!A:B,2,FALSE)))</f>
        <v>227</v>
      </c>
      <c r="AB543" s="54">
        <f t="shared" ca="1" si="124"/>
        <v>0</v>
      </c>
      <c r="AC543" s="54">
        <f t="shared" si="125"/>
        <v>1</v>
      </c>
      <c r="AD543" s="54">
        <f t="shared" si="126"/>
        <v>1</v>
      </c>
      <c r="AE543" s="54">
        <f t="shared" si="127"/>
        <v>0</v>
      </c>
      <c r="AF543" s="54">
        <f t="shared" si="128"/>
        <v>1</v>
      </c>
      <c r="AG543" s="54">
        <f t="shared" si="129"/>
        <v>0</v>
      </c>
      <c r="AH543" s="54">
        <f t="shared" si="130"/>
        <v>0</v>
      </c>
      <c r="AI543" s="54">
        <f t="shared" si="131"/>
        <v>0</v>
      </c>
      <c r="AJ543" s="54">
        <f t="shared" si="132"/>
        <v>0</v>
      </c>
      <c r="AK543" s="54">
        <f t="shared" ca="1" si="133"/>
        <v>0</v>
      </c>
      <c r="AL543" s="1" t="str">
        <f>VLOOKUP(D543,schermers!C:T,16,FALSE)</f>
        <v>XXX</v>
      </c>
    </row>
    <row r="544" spans="1:38" x14ac:dyDescent="0.2">
      <c r="A544" s="54">
        <f t="shared" si="134"/>
        <v>542</v>
      </c>
      <c r="B544" s="54">
        <f t="shared" si="120"/>
        <v>414</v>
      </c>
      <c r="C544" s="54" t="str">
        <f t="shared" ca="1" si="121"/>
        <v/>
      </c>
      <c r="D544" s="54">
        <f>VLOOKUP(F544&amp;G544,schermers!B:C,2,FALSE)</f>
        <v>111636</v>
      </c>
      <c r="E544" s="54">
        <f>VLOOKUP(P544&amp;Q544&amp;I544&amp;H544,wedstrijden!A:B,2,FALSE)</f>
        <v>227</v>
      </c>
      <c r="F544" s="41" t="s">
        <v>1314</v>
      </c>
      <c r="G544" s="41" t="s">
        <v>269</v>
      </c>
      <c r="H544" s="41" t="s">
        <v>686</v>
      </c>
      <c r="I544" s="41" t="s">
        <v>963</v>
      </c>
      <c r="J544" s="63" t="s">
        <v>848</v>
      </c>
      <c r="K544" s="16">
        <v>43428</v>
      </c>
      <c r="L544" s="8">
        <v>43440</v>
      </c>
      <c r="O544" s="54">
        <f>VLOOKUP(D544&amp;R544,Ranglijst!D:E,2,FALSE)</f>
        <v>1651</v>
      </c>
      <c r="P544" s="1" t="str">
        <f>VLOOKUP($D544,schermers!$C:$O,5,FALSE)</f>
        <v>Heren</v>
      </c>
      <c r="Q544" s="1" t="str">
        <f>VLOOKUP($D544,schermers!$C:$O,6,FALSE)</f>
        <v>Floret</v>
      </c>
      <c r="R544" s="1" t="str">
        <f>VLOOKUP(P544,lookups!A:B,2,FALSE)&amp;VLOOKUP(aanmeldingen!Q544,lookups!D:E,2,FALSE)&amp;VLOOKUP(I544,lookups!G:H,2,FALSE)</f>
        <v>HFJ</v>
      </c>
      <c r="S544" s="1" t="str">
        <f>VLOOKUP(E544,wedstrijden!B:G,6,FALSE)</f>
        <v>FRA</v>
      </c>
      <c r="T544" s="1" t="str">
        <f>VLOOKUP($D544,schermers!$C:$O,8,FALSE)</f>
        <v>AMS</v>
      </c>
      <c r="U544" s="1" t="str">
        <f>IFERROR(VLOOKUP($D544,schermers!$C:$O,13,FALSE),"-")</f>
        <v>FIE03122000000</v>
      </c>
      <c r="V544" s="15">
        <f>IFERROR(VLOOKUP(E544,wedstrijden!B:H,7,FALSE),0)</f>
        <v>43485</v>
      </c>
      <c r="W544" s="15">
        <f>IFERROR(VLOOKUP(E544,wedstrijden!B:I,8,FALSE),0)</f>
        <v>43485</v>
      </c>
      <c r="X544" s="94">
        <f>IF(ISERROR(VLOOKUP(I544,lookups!G:I,3,FALSE)),0,IF(VLOOKUP(I544,lookups!G:I,3,FALSE)=0,0,VLOOKUP(I544,lookups!G:I,3,FALSE)))</f>
        <v>800</v>
      </c>
      <c r="Y544" s="54">
        <f t="shared" ca="1" si="122"/>
        <v>999999999</v>
      </c>
      <c r="Z544" s="54">
        <f t="shared" si="123"/>
        <v>227111636</v>
      </c>
      <c r="AA544" s="54">
        <f>IF(LEFT(J544,2)&lt;&gt;"ok","-",IF(M544&lt;&gt;"","-",VLOOKUP(P544&amp;Q544&amp;I544&amp;H544,wedstrijden!A:B,2,FALSE)))</f>
        <v>227</v>
      </c>
      <c r="AB544" s="54">
        <f t="shared" ca="1" si="124"/>
        <v>0</v>
      </c>
      <c r="AC544" s="54">
        <f t="shared" si="125"/>
        <v>1</v>
      </c>
      <c r="AD544" s="54">
        <f t="shared" si="126"/>
        <v>1</v>
      </c>
      <c r="AE544" s="54">
        <f t="shared" si="127"/>
        <v>0</v>
      </c>
      <c r="AF544" s="54">
        <f t="shared" si="128"/>
        <v>1</v>
      </c>
      <c r="AG544" s="54">
        <f t="shared" si="129"/>
        <v>0</v>
      </c>
      <c r="AH544" s="54">
        <f t="shared" si="130"/>
        <v>0</v>
      </c>
      <c r="AI544" s="54">
        <f t="shared" si="131"/>
        <v>0</v>
      </c>
      <c r="AJ544" s="54">
        <f t="shared" si="132"/>
        <v>0</v>
      </c>
      <c r="AK544" s="54">
        <f t="shared" ca="1" si="133"/>
        <v>0</v>
      </c>
      <c r="AL544" s="1" t="str">
        <f>VLOOKUP(D544,schermers!C:T,16,FALSE)</f>
        <v>XXX</v>
      </c>
    </row>
    <row r="545" spans="1:38" x14ac:dyDescent="0.2">
      <c r="A545" s="54">
        <f t="shared" si="134"/>
        <v>543</v>
      </c>
      <c r="B545" s="54">
        <f t="shared" si="120"/>
        <v>372</v>
      </c>
      <c r="C545" s="54" t="str">
        <f t="shared" ca="1" si="121"/>
        <v/>
      </c>
      <c r="D545" s="54">
        <f>VLOOKUP(F545&amp;G545,schermers!B:C,2,FALSE)</f>
        <v>112104</v>
      </c>
      <c r="E545" s="54">
        <f>VLOOKUP(P545&amp;Q545&amp;I545&amp;H545,wedstrijden!A:B,2,FALSE)</f>
        <v>207</v>
      </c>
      <c r="F545" s="41" t="s">
        <v>1000</v>
      </c>
      <c r="G545" s="41" t="s">
        <v>925</v>
      </c>
      <c r="H545" s="41" t="s">
        <v>499</v>
      </c>
      <c r="I545" s="41" t="s">
        <v>504</v>
      </c>
      <c r="J545" s="63" t="s">
        <v>848</v>
      </c>
      <c r="K545" s="16">
        <v>43431</v>
      </c>
      <c r="L545" s="8">
        <v>43440</v>
      </c>
      <c r="O545" s="54">
        <f>VLOOKUP(D545&amp;R545,Ranglijst!D:E,2,FALSE)</f>
        <v>2542</v>
      </c>
      <c r="P545" s="1" t="str">
        <f>VLOOKUP($D545,schermers!$C:$O,5,FALSE)</f>
        <v>Heren</v>
      </c>
      <c r="Q545" s="1" t="str">
        <f>VLOOKUP($D545,schermers!$C:$O,6,FALSE)</f>
        <v>Degen</v>
      </c>
      <c r="R545" s="1" t="str">
        <f>VLOOKUP(P545,lookups!A:B,2,FALSE)&amp;VLOOKUP(aanmeldingen!Q545,lookups!D:E,2,FALSE)&amp;VLOOKUP(I545,lookups!G:H,2,FALSE)</f>
        <v>HDS</v>
      </c>
      <c r="S545" s="1" t="str">
        <f>VLOOKUP(E545,wedstrijden!B:G,6,FALSE)</f>
        <v>GER</v>
      </c>
      <c r="T545" s="1" t="str">
        <f>VLOOKUP($D545,schermers!$C:$O,8,FALSE)</f>
        <v>FCA</v>
      </c>
      <c r="U545" s="1" t="str">
        <f>IFERROR(VLOOKUP($D545,schermers!$C:$O,13,FALSE),"-")</f>
        <v>-</v>
      </c>
      <c r="V545" s="15">
        <f>IFERROR(VLOOKUP(E545,wedstrijden!B:H,7,FALSE),0)</f>
        <v>43476</v>
      </c>
      <c r="W545" s="15">
        <f>IFERROR(VLOOKUP(E545,wedstrijden!B:I,8,FALSE),0)</f>
        <v>43477</v>
      </c>
      <c r="X545" s="94">
        <f>IF(ISERROR(VLOOKUP(I545,lookups!G:I,3,FALSE)),0,IF(VLOOKUP(I545,lookups!G:I,3,FALSE)=0,0,VLOOKUP(I545,lookups!G:I,3,FALSE)))</f>
        <v>1000</v>
      </c>
      <c r="Y545" s="54">
        <f t="shared" ca="1" si="122"/>
        <v>999999999</v>
      </c>
      <c r="Z545" s="54">
        <f t="shared" si="123"/>
        <v>207112104</v>
      </c>
      <c r="AA545" s="54">
        <f>IF(LEFT(J545,2)&lt;&gt;"ok","-",IF(M545&lt;&gt;"","-",VLOOKUP(P545&amp;Q545&amp;I545&amp;H545,wedstrijden!A:B,2,FALSE)))</f>
        <v>207</v>
      </c>
      <c r="AB545" s="54">
        <f t="shared" ca="1" si="124"/>
        <v>0</v>
      </c>
      <c r="AC545" s="54">
        <f t="shared" si="125"/>
        <v>1</v>
      </c>
      <c r="AD545" s="54">
        <f t="shared" si="126"/>
        <v>1</v>
      </c>
      <c r="AE545" s="54">
        <f t="shared" si="127"/>
        <v>0</v>
      </c>
      <c r="AF545" s="54">
        <f t="shared" si="128"/>
        <v>1</v>
      </c>
      <c r="AG545" s="54">
        <f t="shared" si="129"/>
        <v>0</v>
      </c>
      <c r="AH545" s="54">
        <f t="shared" si="130"/>
        <v>0</v>
      </c>
      <c r="AI545" s="54">
        <f t="shared" si="131"/>
        <v>0</v>
      </c>
      <c r="AJ545" s="54">
        <f t="shared" si="132"/>
        <v>0</v>
      </c>
      <c r="AK545" s="54">
        <f t="shared" ca="1" si="133"/>
        <v>0</v>
      </c>
      <c r="AL545" s="1" t="str">
        <f>VLOOKUP(D545,schermers!C:T,16,FALSE)</f>
        <v>XXX</v>
      </c>
    </row>
    <row r="546" spans="1:38" x14ac:dyDescent="0.2">
      <c r="A546" s="54">
        <f t="shared" si="134"/>
        <v>544</v>
      </c>
      <c r="B546" s="54">
        <f t="shared" si="120"/>
        <v>420</v>
      </c>
      <c r="C546" s="54" t="str">
        <f t="shared" ca="1" si="121"/>
        <v/>
      </c>
      <c r="D546" s="54">
        <f>VLOOKUP(F546&amp;G546,schermers!B:C,2,FALSE)</f>
        <v>108684</v>
      </c>
      <c r="E546" s="54">
        <f>VLOOKUP(P546&amp;Q546&amp;I546&amp;H546,wedstrijden!A:B,2,FALSE)</f>
        <v>236</v>
      </c>
      <c r="F546" s="41" t="s">
        <v>2800</v>
      </c>
      <c r="G546" s="41" t="s">
        <v>48</v>
      </c>
      <c r="H546" s="41" t="s">
        <v>2551</v>
      </c>
      <c r="I546" s="41" t="s">
        <v>936</v>
      </c>
      <c r="J546" s="63" t="s">
        <v>848</v>
      </c>
      <c r="K546" s="16">
        <v>43434</v>
      </c>
      <c r="L546" s="8">
        <v>43440</v>
      </c>
      <c r="O546" s="54">
        <f>VLOOKUP(D546&amp;R546,Ranglijst!D:E,2,FALSE)</f>
        <v>797</v>
      </c>
      <c r="P546" s="1" t="str">
        <f>VLOOKUP($D546,schermers!$C:$O,5,FALSE)</f>
        <v>Dames</v>
      </c>
      <c r="Q546" s="1" t="str">
        <f>VLOOKUP($D546,schermers!$C:$O,6,FALSE)</f>
        <v>Degen</v>
      </c>
      <c r="R546" s="1" t="str">
        <f>VLOOKUP(P546,lookups!A:B,2,FALSE)&amp;VLOOKUP(aanmeldingen!Q546,lookups!D:E,2,FALSE)&amp;VLOOKUP(I546,lookups!G:H,2,FALSE)</f>
        <v>DDS</v>
      </c>
      <c r="S546" s="1" t="str">
        <f>VLOOKUP(E546,wedstrijden!B:G,6,FALSE)</f>
        <v>ITA</v>
      </c>
      <c r="T546" s="1" t="str">
        <f>VLOOKUP($D546,schermers!$C:$O,8,FALSE)</f>
        <v>RS</v>
      </c>
      <c r="U546" s="1" t="str">
        <f>IFERROR(VLOOKUP($D546,schermers!$C:$O,13,FALSE),"-")</f>
        <v>-</v>
      </c>
      <c r="V546" s="15">
        <f>IFERROR(VLOOKUP(E546,wedstrijden!B:H,7,FALSE),0)</f>
        <v>43491</v>
      </c>
      <c r="W546" s="15">
        <f>IFERROR(VLOOKUP(E546,wedstrijden!B:I,8,FALSE),0)</f>
        <v>43492</v>
      </c>
      <c r="X546" s="94">
        <f>IF(ISERROR(VLOOKUP(I546,lookups!G:I,3,FALSE)),0,IF(VLOOKUP(I546,lookups!G:I,3,FALSE)=0,0,VLOOKUP(I546,lookups!G:I,3,FALSE)))</f>
        <v>0</v>
      </c>
      <c r="Y546" s="54">
        <f t="shared" ca="1" si="122"/>
        <v>999999999</v>
      </c>
      <c r="Z546" s="54">
        <f t="shared" si="123"/>
        <v>236108684</v>
      </c>
      <c r="AA546" s="54">
        <f>IF(LEFT(J546,2)&lt;&gt;"ok","-",IF(M546&lt;&gt;"","-",VLOOKUP(P546&amp;Q546&amp;I546&amp;H546,wedstrijden!A:B,2,FALSE)))</f>
        <v>236</v>
      </c>
      <c r="AB546" s="54">
        <f t="shared" ca="1" si="124"/>
        <v>0</v>
      </c>
      <c r="AC546" s="54">
        <f t="shared" si="125"/>
        <v>1</v>
      </c>
      <c r="AD546" s="54">
        <f t="shared" si="126"/>
        <v>1</v>
      </c>
      <c r="AE546" s="54">
        <f t="shared" si="127"/>
        <v>0</v>
      </c>
      <c r="AF546" s="54">
        <f t="shared" si="128"/>
        <v>1</v>
      </c>
      <c r="AG546" s="54">
        <f t="shared" si="129"/>
        <v>1</v>
      </c>
      <c r="AH546" s="54">
        <f t="shared" si="130"/>
        <v>1</v>
      </c>
      <c r="AI546" s="54">
        <f t="shared" si="131"/>
        <v>1</v>
      </c>
      <c r="AJ546" s="54">
        <f t="shared" si="132"/>
        <v>1</v>
      </c>
      <c r="AK546" s="54">
        <f t="shared" ca="1" si="133"/>
        <v>1</v>
      </c>
      <c r="AL546" s="1" t="str">
        <f>VLOOKUP(D546,schermers!C:T,16,FALSE)</f>
        <v>XXX</v>
      </c>
    </row>
    <row r="547" spans="1:38" x14ac:dyDescent="0.2">
      <c r="A547" s="54">
        <f t="shared" si="134"/>
        <v>545</v>
      </c>
      <c r="B547" s="54">
        <f t="shared" si="120"/>
        <v>424</v>
      </c>
      <c r="C547" s="54" t="str">
        <f t="shared" ca="1" si="121"/>
        <v/>
      </c>
      <c r="D547" s="54">
        <f>VLOOKUP(F547&amp;G547,schermers!B:C,2,FALSE)</f>
        <v>111969</v>
      </c>
      <c r="E547" s="54">
        <f>VLOOKUP(P547&amp;Q547&amp;I547&amp;H547,wedstrijden!A:B,2,FALSE)</f>
        <v>236</v>
      </c>
      <c r="F547" s="41" t="s">
        <v>2255</v>
      </c>
      <c r="G547" s="41" t="s">
        <v>2256</v>
      </c>
      <c r="H547" s="41" t="s">
        <v>2551</v>
      </c>
      <c r="I547" s="41" t="s">
        <v>936</v>
      </c>
      <c r="J547" s="63" t="s">
        <v>848</v>
      </c>
      <c r="K547" s="16">
        <v>43434</v>
      </c>
      <c r="L547" s="8">
        <v>43440</v>
      </c>
      <c r="O547" s="54">
        <f>VLOOKUP(D547&amp;R547,Ranglijst!D:E,2,FALSE)</f>
        <v>1162</v>
      </c>
      <c r="P547" s="1" t="str">
        <f>VLOOKUP($D547,schermers!$C:$O,5,FALSE)</f>
        <v>Dames</v>
      </c>
      <c r="Q547" s="1" t="str">
        <f>VLOOKUP($D547,schermers!$C:$O,6,FALSE)</f>
        <v>Degen</v>
      </c>
      <c r="R547" s="1" t="str">
        <f>VLOOKUP(P547,lookups!A:B,2,FALSE)&amp;VLOOKUP(aanmeldingen!Q547,lookups!D:E,2,FALSE)&amp;VLOOKUP(I547,lookups!G:H,2,FALSE)</f>
        <v>DDS</v>
      </c>
      <c r="S547" s="1" t="str">
        <f>VLOOKUP(E547,wedstrijden!B:G,6,FALSE)</f>
        <v>ITA</v>
      </c>
      <c r="T547" s="1" t="str">
        <f>VLOOKUP($D547,schermers!$C:$O,8,FALSE)</f>
        <v>RS</v>
      </c>
      <c r="U547" s="1" t="str">
        <f>IFERROR(VLOOKUP($D547,schermers!$C:$O,13,FALSE),"-")</f>
        <v>FIE02101998005</v>
      </c>
      <c r="V547" s="15">
        <f>IFERROR(VLOOKUP(E547,wedstrijden!B:H,7,FALSE),0)</f>
        <v>43491</v>
      </c>
      <c r="W547" s="15">
        <f>IFERROR(VLOOKUP(E547,wedstrijden!B:I,8,FALSE),0)</f>
        <v>43492</v>
      </c>
      <c r="X547" s="94">
        <f>IF(ISERROR(VLOOKUP(I547,lookups!G:I,3,FALSE)),0,IF(VLOOKUP(I547,lookups!G:I,3,FALSE)=0,0,VLOOKUP(I547,lookups!G:I,3,FALSE)))</f>
        <v>0</v>
      </c>
      <c r="Y547" s="54">
        <f t="shared" ca="1" si="122"/>
        <v>999999999</v>
      </c>
      <c r="Z547" s="54">
        <f t="shared" si="123"/>
        <v>236111969</v>
      </c>
      <c r="AA547" s="54">
        <f>IF(LEFT(J547,2)&lt;&gt;"ok","-",IF(M547&lt;&gt;"","-",VLOOKUP(P547&amp;Q547&amp;I547&amp;H547,wedstrijden!A:B,2,FALSE)))</f>
        <v>236</v>
      </c>
      <c r="AB547" s="54">
        <f t="shared" ca="1" si="124"/>
        <v>0</v>
      </c>
      <c r="AC547" s="54">
        <f t="shared" si="125"/>
        <v>1</v>
      </c>
      <c r="AD547" s="54">
        <f t="shared" si="126"/>
        <v>1</v>
      </c>
      <c r="AE547" s="54">
        <f t="shared" si="127"/>
        <v>0</v>
      </c>
      <c r="AF547" s="54">
        <f t="shared" si="128"/>
        <v>1</v>
      </c>
      <c r="AG547" s="54">
        <f t="shared" si="129"/>
        <v>1</v>
      </c>
      <c r="AH547" s="54">
        <f t="shared" si="130"/>
        <v>1</v>
      </c>
      <c r="AI547" s="54">
        <f t="shared" si="131"/>
        <v>1</v>
      </c>
      <c r="AJ547" s="54">
        <f t="shared" si="132"/>
        <v>1</v>
      </c>
      <c r="AK547" s="54">
        <f t="shared" ca="1" si="133"/>
        <v>1</v>
      </c>
      <c r="AL547" s="1" t="str">
        <f>VLOOKUP(D547,schermers!C:T,16,FALSE)</f>
        <v>XXX</v>
      </c>
    </row>
    <row r="548" spans="1:38" x14ac:dyDescent="0.2">
      <c r="A548" s="54">
        <f t="shared" si="134"/>
        <v>546</v>
      </c>
      <c r="B548" s="54">
        <f t="shared" si="120"/>
        <v>541</v>
      </c>
      <c r="C548" s="54" t="str">
        <f t="shared" ca="1" si="121"/>
        <v/>
      </c>
      <c r="D548" s="54">
        <f>VLOOKUP(F548&amp;G548,schermers!B:C,2,FALSE)</f>
        <v>111969</v>
      </c>
      <c r="E548" s="54">
        <f>VLOOKUP(P548&amp;Q548&amp;I548&amp;H548,wedstrijden!A:B,2,FALSE)</f>
        <v>298</v>
      </c>
      <c r="F548" s="41" t="s">
        <v>2255</v>
      </c>
      <c r="G548" s="41" t="s">
        <v>2256</v>
      </c>
      <c r="H548" s="41" t="s">
        <v>2561</v>
      </c>
      <c r="I548" s="41" t="s">
        <v>936</v>
      </c>
      <c r="J548" s="63" t="s">
        <v>848</v>
      </c>
      <c r="K548" s="16">
        <v>43434</v>
      </c>
      <c r="L548" s="8">
        <v>43469</v>
      </c>
      <c r="O548" s="54">
        <f>VLOOKUP(D548&amp;R548,Ranglijst!D:E,2,FALSE)</f>
        <v>1162</v>
      </c>
      <c r="P548" s="1" t="str">
        <f>VLOOKUP($D548,schermers!$C:$O,5,FALSE)</f>
        <v>Dames</v>
      </c>
      <c r="Q548" s="1" t="str">
        <f>VLOOKUP($D548,schermers!$C:$O,6,FALSE)</f>
        <v>Degen</v>
      </c>
      <c r="R548" s="1" t="str">
        <f>VLOOKUP(P548,lookups!A:B,2,FALSE)&amp;VLOOKUP(aanmeldingen!Q548,lookups!D:E,2,FALSE)&amp;VLOOKUP(I548,lookups!G:H,2,FALSE)</f>
        <v>DDS</v>
      </c>
      <c r="S548" s="1" t="str">
        <f>VLOOKUP(E548,wedstrijden!B:G,6,FALSE)</f>
        <v>GER</v>
      </c>
      <c r="T548" s="1" t="str">
        <f>VLOOKUP($D548,schermers!$C:$O,8,FALSE)</f>
        <v>RS</v>
      </c>
      <c r="U548" s="1" t="str">
        <f>IFERROR(VLOOKUP($D548,schermers!$C:$O,13,FALSE),"-")</f>
        <v>FIE02101998005</v>
      </c>
      <c r="V548" s="15">
        <f>IFERROR(VLOOKUP(E548,wedstrijden!B:H,7,FALSE),0)</f>
        <v>43519</v>
      </c>
      <c r="W548" s="15">
        <f>IFERROR(VLOOKUP(E548,wedstrijden!B:I,8,FALSE),0)</f>
        <v>43520</v>
      </c>
      <c r="X548" s="94">
        <f>IF(ISERROR(VLOOKUP(I548,lookups!G:I,3,FALSE)),0,IF(VLOOKUP(I548,lookups!G:I,3,FALSE)=0,0,VLOOKUP(I548,lookups!G:I,3,FALSE)))</f>
        <v>0</v>
      </c>
      <c r="Y548" s="54">
        <f t="shared" ca="1" si="122"/>
        <v>999999999</v>
      </c>
      <c r="Z548" s="54">
        <f t="shared" si="123"/>
        <v>298111969</v>
      </c>
      <c r="AA548" s="54">
        <f>IF(LEFT(J548,2)&lt;&gt;"ok","-",IF(M548&lt;&gt;"","-",VLOOKUP(P548&amp;Q548&amp;I548&amp;H548,wedstrijden!A:B,2,FALSE)))</f>
        <v>298</v>
      </c>
      <c r="AB548" s="54">
        <f t="shared" ca="1" si="124"/>
        <v>0</v>
      </c>
      <c r="AC548" s="54">
        <f t="shared" si="125"/>
        <v>1</v>
      </c>
      <c r="AD548" s="54">
        <f t="shared" si="126"/>
        <v>1</v>
      </c>
      <c r="AE548" s="54">
        <f t="shared" si="127"/>
        <v>0</v>
      </c>
      <c r="AF548" s="54">
        <f t="shared" si="128"/>
        <v>1</v>
      </c>
      <c r="AG548" s="54">
        <f t="shared" si="129"/>
        <v>1</v>
      </c>
      <c r="AH548" s="54">
        <f t="shared" si="130"/>
        <v>1</v>
      </c>
      <c r="AI548" s="54">
        <f t="shared" si="131"/>
        <v>1</v>
      </c>
      <c r="AJ548" s="54">
        <f t="shared" si="132"/>
        <v>1</v>
      </c>
      <c r="AK548" s="54">
        <f t="shared" ca="1" si="133"/>
        <v>1</v>
      </c>
      <c r="AL548" s="1" t="str">
        <f>VLOOKUP(D548,schermers!C:T,16,FALSE)</f>
        <v>XXX</v>
      </c>
    </row>
    <row r="549" spans="1:38" x14ac:dyDescent="0.2">
      <c r="A549" s="54">
        <f t="shared" si="134"/>
        <v>547</v>
      </c>
      <c r="B549" s="54">
        <f t="shared" si="120"/>
        <v>428</v>
      </c>
      <c r="C549" s="54" t="str">
        <f t="shared" ca="1" si="121"/>
        <v/>
      </c>
      <c r="D549" s="54">
        <f>VLOOKUP(F549&amp;G549,schermers!B:C,2,FALSE)</f>
        <v>109588</v>
      </c>
      <c r="E549" s="54">
        <f>VLOOKUP(P549&amp;Q549&amp;I549&amp;H549,wedstrijden!A:B,2,FALSE)</f>
        <v>237</v>
      </c>
      <c r="F549" s="41" t="s">
        <v>922</v>
      </c>
      <c r="G549" s="41" t="s">
        <v>791</v>
      </c>
      <c r="H549" s="41" t="s">
        <v>2551</v>
      </c>
      <c r="I549" s="41" t="s">
        <v>936</v>
      </c>
      <c r="J549" s="63" t="s">
        <v>848</v>
      </c>
      <c r="K549" s="16">
        <v>43434</v>
      </c>
      <c r="L549" s="8">
        <v>43440</v>
      </c>
      <c r="O549" s="54">
        <f>VLOOKUP(D549&amp;R549,Ranglijst!D:E,2,FALSE)</f>
        <v>3421</v>
      </c>
      <c r="P549" s="1" t="str">
        <f>VLOOKUP($D549,schermers!$C:$O,5,FALSE)</f>
        <v>Heren</v>
      </c>
      <c r="Q549" s="1" t="str">
        <f>VLOOKUP($D549,schermers!$C:$O,6,FALSE)</f>
        <v>Degen</v>
      </c>
      <c r="R549" s="1" t="str">
        <f>VLOOKUP(P549,lookups!A:B,2,FALSE)&amp;VLOOKUP(aanmeldingen!Q549,lookups!D:E,2,FALSE)&amp;VLOOKUP(I549,lookups!G:H,2,FALSE)</f>
        <v>HDS</v>
      </c>
      <c r="S549" s="1" t="str">
        <f>VLOOKUP(E549,wedstrijden!B:G,6,FALSE)</f>
        <v>ITA</v>
      </c>
      <c r="T549" s="1" t="str">
        <f>VLOOKUP($D549,schermers!$C:$O,8,FALSE)</f>
        <v>SCA</v>
      </c>
      <c r="U549" s="1" t="str">
        <f>IFERROR(VLOOKUP($D549,schermers!$C:$O,13,FALSE),"-")</f>
        <v>-</v>
      </c>
      <c r="V549" s="15">
        <f>IFERROR(VLOOKUP(E549,wedstrijden!B:H,7,FALSE),0)</f>
        <v>43491</v>
      </c>
      <c r="W549" s="15">
        <f>IFERROR(VLOOKUP(E549,wedstrijden!B:I,8,FALSE),0)</f>
        <v>43492</v>
      </c>
      <c r="X549" s="94">
        <f>IF(ISERROR(VLOOKUP(I549,lookups!G:I,3,FALSE)),0,IF(VLOOKUP(I549,lookups!G:I,3,FALSE)=0,0,VLOOKUP(I549,lookups!G:I,3,FALSE)))</f>
        <v>0</v>
      </c>
      <c r="Y549" s="54">
        <f t="shared" ca="1" si="122"/>
        <v>999999999</v>
      </c>
      <c r="Z549" s="54">
        <f t="shared" si="123"/>
        <v>237109588</v>
      </c>
      <c r="AA549" s="54">
        <f>IF(LEFT(J549,2)&lt;&gt;"ok","-",IF(M549&lt;&gt;"","-",VLOOKUP(P549&amp;Q549&amp;I549&amp;H549,wedstrijden!A:B,2,FALSE)))</f>
        <v>237</v>
      </c>
      <c r="AB549" s="54">
        <f t="shared" ca="1" si="124"/>
        <v>0</v>
      </c>
      <c r="AC549" s="54">
        <f t="shared" si="125"/>
        <v>1</v>
      </c>
      <c r="AD549" s="54">
        <f t="shared" si="126"/>
        <v>1</v>
      </c>
      <c r="AE549" s="54">
        <f t="shared" si="127"/>
        <v>0</v>
      </c>
      <c r="AF549" s="54">
        <f t="shared" si="128"/>
        <v>1</v>
      </c>
      <c r="AG549" s="54">
        <f t="shared" si="129"/>
        <v>1</v>
      </c>
      <c r="AH549" s="54">
        <f t="shared" si="130"/>
        <v>1</v>
      </c>
      <c r="AI549" s="54">
        <f t="shared" si="131"/>
        <v>1</v>
      </c>
      <c r="AJ549" s="54">
        <f t="shared" si="132"/>
        <v>1</v>
      </c>
      <c r="AK549" s="54">
        <f t="shared" ca="1" si="133"/>
        <v>1</v>
      </c>
      <c r="AL549" s="1" t="str">
        <f>VLOOKUP(D549,schermers!C:T,16,FALSE)</f>
        <v>XXX</v>
      </c>
    </row>
    <row r="550" spans="1:38" x14ac:dyDescent="0.2">
      <c r="A550" s="54">
        <f t="shared" si="134"/>
        <v>548</v>
      </c>
      <c r="B550" s="54">
        <f t="shared" si="120"/>
        <v>427</v>
      </c>
      <c r="C550" s="54" t="str">
        <f t="shared" ca="1" si="121"/>
        <v/>
      </c>
      <c r="D550" s="54">
        <f>VLOOKUP(F550&amp;G550,schermers!B:C,2,FALSE)</f>
        <v>113777</v>
      </c>
      <c r="E550" s="54">
        <f>VLOOKUP(P550&amp;Q550&amp;I550&amp;H550,wedstrijden!A:B,2,FALSE)</f>
        <v>236</v>
      </c>
      <c r="F550" s="41" t="s">
        <v>1044</v>
      </c>
      <c r="G550" s="41" t="s">
        <v>860</v>
      </c>
      <c r="H550" s="41" t="s">
        <v>2551</v>
      </c>
      <c r="I550" s="41" t="s">
        <v>936</v>
      </c>
      <c r="J550" s="63" t="s">
        <v>848</v>
      </c>
      <c r="K550" s="16">
        <v>43434</v>
      </c>
      <c r="L550" s="8">
        <v>43440</v>
      </c>
      <c r="O550" s="54">
        <f>VLOOKUP(D550&amp;R550,Ranglijst!D:E,2,FALSE)</f>
        <v>1220</v>
      </c>
      <c r="P550" s="1" t="str">
        <f>VLOOKUP($D550,schermers!$C:$O,5,FALSE)</f>
        <v>Dames</v>
      </c>
      <c r="Q550" s="1" t="str">
        <f>VLOOKUP($D550,schermers!$C:$O,6,FALSE)</f>
        <v>Degen</v>
      </c>
      <c r="R550" s="1" t="str">
        <f>VLOOKUP(P550,lookups!A:B,2,FALSE)&amp;VLOOKUP(aanmeldingen!Q550,lookups!D:E,2,FALSE)&amp;VLOOKUP(I550,lookups!G:H,2,FALSE)</f>
        <v>DDS</v>
      </c>
      <c r="S550" s="1" t="str">
        <f>VLOOKUP(E550,wedstrijden!B:G,6,FALSE)</f>
        <v>ITA</v>
      </c>
      <c r="T550" s="1" t="str">
        <f>VLOOKUP($D550,schermers!$C:$O,8,FALSE)</f>
        <v>RS</v>
      </c>
      <c r="U550" s="1" t="str">
        <f>IFERROR(VLOOKUP($D550,schermers!$C:$O,13,FALSE),"-")</f>
        <v>FIE12121996002</v>
      </c>
      <c r="V550" s="15">
        <f>IFERROR(VLOOKUP(E550,wedstrijden!B:H,7,FALSE),0)</f>
        <v>43491</v>
      </c>
      <c r="W550" s="15">
        <f>IFERROR(VLOOKUP(E550,wedstrijden!B:I,8,FALSE),0)</f>
        <v>43492</v>
      </c>
      <c r="X550" s="94">
        <f>IF(ISERROR(VLOOKUP(I550,lookups!G:I,3,FALSE)),0,IF(VLOOKUP(I550,lookups!G:I,3,FALSE)=0,0,VLOOKUP(I550,lookups!G:I,3,FALSE)))</f>
        <v>0</v>
      </c>
      <c r="Y550" s="54">
        <f t="shared" ca="1" si="122"/>
        <v>999999999</v>
      </c>
      <c r="Z550" s="54">
        <f t="shared" si="123"/>
        <v>236113777</v>
      </c>
      <c r="AA550" s="54">
        <f>IF(LEFT(J550,2)&lt;&gt;"ok","-",IF(M550&lt;&gt;"","-",VLOOKUP(P550&amp;Q550&amp;I550&amp;H550,wedstrijden!A:B,2,FALSE)))</f>
        <v>236</v>
      </c>
      <c r="AB550" s="54">
        <f t="shared" ca="1" si="124"/>
        <v>0</v>
      </c>
      <c r="AC550" s="54">
        <f t="shared" si="125"/>
        <v>1</v>
      </c>
      <c r="AD550" s="54">
        <f t="shared" si="126"/>
        <v>1</v>
      </c>
      <c r="AE550" s="54">
        <f t="shared" si="127"/>
        <v>0</v>
      </c>
      <c r="AF550" s="54">
        <f t="shared" si="128"/>
        <v>1</v>
      </c>
      <c r="AG550" s="54">
        <f t="shared" si="129"/>
        <v>1</v>
      </c>
      <c r="AH550" s="54">
        <f t="shared" si="130"/>
        <v>1</v>
      </c>
      <c r="AI550" s="54">
        <f t="shared" si="131"/>
        <v>1</v>
      </c>
      <c r="AJ550" s="54">
        <f t="shared" si="132"/>
        <v>1</v>
      </c>
      <c r="AK550" s="54">
        <f t="shared" ca="1" si="133"/>
        <v>1</v>
      </c>
      <c r="AL550" s="1" t="str">
        <f>VLOOKUP(D550,schermers!C:T,16,FALSE)</f>
        <v>XXX</v>
      </c>
    </row>
    <row r="551" spans="1:38" x14ac:dyDescent="0.2">
      <c r="A551" s="54">
        <f t="shared" si="134"/>
        <v>549</v>
      </c>
      <c r="B551" s="54">
        <f t="shared" si="120"/>
        <v>378</v>
      </c>
      <c r="C551" s="54" t="str">
        <f t="shared" ca="1" si="121"/>
        <v/>
      </c>
      <c r="D551" s="54">
        <f>VLOOKUP(F551&amp;G551,schermers!B:C,2,FALSE)</f>
        <v>108725</v>
      </c>
      <c r="E551" s="54">
        <f>VLOOKUP(P551&amp;Q551&amp;I551&amp;H551,wedstrijden!A:B,2,FALSE)</f>
        <v>209</v>
      </c>
      <c r="F551" s="41" t="s">
        <v>982</v>
      </c>
      <c r="G551" s="41" t="s">
        <v>432</v>
      </c>
      <c r="H551" s="41" t="s">
        <v>2571</v>
      </c>
      <c r="I551" s="41" t="s">
        <v>504</v>
      </c>
      <c r="J551" s="63" t="s">
        <v>848</v>
      </c>
      <c r="K551" s="16">
        <v>43438</v>
      </c>
      <c r="L551" s="8">
        <v>43440</v>
      </c>
      <c r="O551" s="54">
        <f>VLOOKUP(D551&amp;R551,Ranglijst!D:E,2,FALSE)</f>
        <v>1587</v>
      </c>
      <c r="P551" s="1" t="str">
        <f>VLOOKUP($D551,schermers!$C:$O,5,FALSE)</f>
        <v>Heren</v>
      </c>
      <c r="Q551" s="1" t="str">
        <f>VLOOKUP($D551,schermers!$C:$O,6,FALSE)</f>
        <v>Floret</v>
      </c>
      <c r="R551" s="1" t="str">
        <f>VLOOKUP(P551,lookups!A:B,2,FALSE)&amp;VLOOKUP(aanmeldingen!Q551,lookups!D:E,2,FALSE)&amp;VLOOKUP(I551,lookups!G:H,2,FALSE)</f>
        <v>HFS</v>
      </c>
      <c r="S551" s="1" t="str">
        <f>VLOOKUP(E551,wedstrijden!B:G,6,FALSE)</f>
        <v>FRA</v>
      </c>
      <c r="T551" s="1" t="str">
        <f>VLOOKUP($D551,schermers!$C:$O,8,FALSE)</f>
        <v>NRD</v>
      </c>
      <c r="U551" s="1" t="str">
        <f>IFERROR(VLOOKUP($D551,schermers!$C:$O,13,FALSE),"-")</f>
        <v>FIE09101995000</v>
      </c>
      <c r="V551" s="15">
        <f>IFERROR(VLOOKUP(E551,wedstrijden!B:H,7,FALSE),0)</f>
        <v>43476</v>
      </c>
      <c r="W551" s="15">
        <f>IFERROR(VLOOKUP(E551,wedstrijden!B:I,8,FALSE),0)</f>
        <v>43477</v>
      </c>
      <c r="X551" s="94">
        <f>IF(ISERROR(VLOOKUP(I551,lookups!G:I,3,FALSE)),0,IF(VLOOKUP(I551,lookups!G:I,3,FALSE)=0,0,VLOOKUP(I551,lookups!G:I,3,FALSE)))</f>
        <v>1000</v>
      </c>
      <c r="Y551" s="54">
        <f t="shared" ca="1" si="122"/>
        <v>999999999</v>
      </c>
      <c r="Z551" s="54">
        <f t="shared" si="123"/>
        <v>209108725</v>
      </c>
      <c r="AA551" s="54">
        <f>IF(LEFT(J551,2)&lt;&gt;"ok","-",IF(M551&lt;&gt;"","-",VLOOKUP(P551&amp;Q551&amp;I551&amp;H551,wedstrijden!A:B,2,FALSE)))</f>
        <v>209</v>
      </c>
      <c r="AB551" s="54">
        <f t="shared" ca="1" si="124"/>
        <v>0</v>
      </c>
      <c r="AC551" s="54">
        <f t="shared" si="125"/>
        <v>1</v>
      </c>
      <c r="AD551" s="54">
        <f t="shared" si="126"/>
        <v>1</v>
      </c>
      <c r="AE551" s="54">
        <f t="shared" si="127"/>
        <v>0</v>
      </c>
      <c r="AF551" s="54">
        <f t="shared" si="128"/>
        <v>1</v>
      </c>
      <c r="AG551" s="54">
        <f t="shared" si="129"/>
        <v>0</v>
      </c>
      <c r="AH551" s="54">
        <f t="shared" si="130"/>
        <v>0</v>
      </c>
      <c r="AI551" s="54">
        <f t="shared" si="131"/>
        <v>0</v>
      </c>
      <c r="AJ551" s="54">
        <f t="shared" si="132"/>
        <v>0</v>
      </c>
      <c r="AK551" s="54">
        <f t="shared" ca="1" si="133"/>
        <v>0</v>
      </c>
      <c r="AL551" s="1" t="str">
        <f>VLOOKUP(D551,schermers!C:T,16,FALSE)</f>
        <v>XXX</v>
      </c>
    </row>
    <row r="552" spans="1:38" x14ac:dyDescent="0.2">
      <c r="A552" s="54">
        <f t="shared" si="134"/>
        <v>550</v>
      </c>
      <c r="B552" s="54" t="str">
        <f t="shared" si="120"/>
        <v/>
      </c>
      <c r="C552" s="54" t="str">
        <f t="shared" si="121"/>
        <v/>
      </c>
      <c r="D552" s="54">
        <f>VLOOKUP(F552&amp;G552,schermers!B:C,2,FALSE)</f>
        <v>109292</v>
      </c>
      <c r="E552" s="54">
        <f>VLOOKUP(P552&amp;Q552&amp;I552&amp;H552,wedstrijden!A:B,2,FALSE)</f>
        <v>294</v>
      </c>
      <c r="F552" s="41" t="s">
        <v>2266</v>
      </c>
      <c r="G552" s="41" t="s">
        <v>333</v>
      </c>
      <c r="H552" s="41" t="s">
        <v>2563</v>
      </c>
      <c r="I552" s="41" t="s">
        <v>936</v>
      </c>
      <c r="J552" s="63" t="s">
        <v>848</v>
      </c>
      <c r="K552" s="16">
        <v>43441</v>
      </c>
      <c r="L552" s="8">
        <v>43469</v>
      </c>
      <c r="M552" s="8">
        <v>43512</v>
      </c>
      <c r="N552" s="8">
        <v>43512</v>
      </c>
      <c r="O552" s="54">
        <f>VLOOKUP(D552&amp;R552,Ranglijst!D:E,2,FALSE)</f>
        <v>453</v>
      </c>
      <c r="P552" s="1" t="str">
        <f>VLOOKUP($D552,schermers!$C:$O,5,FALSE)</f>
        <v>Heren</v>
      </c>
      <c r="Q552" s="1" t="str">
        <f>VLOOKUP($D552,schermers!$C:$O,6,FALSE)</f>
        <v>Degen</v>
      </c>
      <c r="R552" s="1" t="str">
        <f>VLOOKUP(P552,lookups!A:B,2,FALSE)&amp;VLOOKUP(aanmeldingen!Q552,lookups!D:E,2,FALSE)&amp;VLOOKUP(I552,lookups!G:H,2,FALSE)</f>
        <v>HDS</v>
      </c>
      <c r="S552" s="1" t="str">
        <f>VLOOKUP(E552,wedstrijden!B:G,6,FALSE)</f>
        <v>GER</v>
      </c>
      <c r="T552" s="1" t="str">
        <f>VLOOKUP($D552,schermers!$C:$O,8,FALSE)</f>
        <v>QUI</v>
      </c>
      <c r="U552" s="1" t="str">
        <f>IFERROR(VLOOKUP($D552,schermers!$C:$O,13,FALSE),"-")</f>
        <v>-</v>
      </c>
      <c r="V552" s="15">
        <f>IFERROR(VLOOKUP(E552,wedstrijden!B:H,7,FALSE),0)</f>
        <v>43519</v>
      </c>
      <c r="W552" s="15">
        <f>IFERROR(VLOOKUP(E552,wedstrijden!B:I,8,FALSE),0)</f>
        <v>43520</v>
      </c>
      <c r="X552" s="94">
        <f>IF(ISERROR(VLOOKUP(I552,lookups!G:I,3,FALSE)),0,IF(VLOOKUP(I552,lookups!G:I,3,FALSE)=0,0,VLOOKUP(I552,lookups!G:I,3,FALSE)))</f>
        <v>0</v>
      </c>
      <c r="Y552" s="54">
        <f t="shared" si="122"/>
        <v>999999999</v>
      </c>
      <c r="Z552" s="54">
        <f t="shared" si="123"/>
        <v>999999999</v>
      </c>
      <c r="AA552" s="54" t="str">
        <f>IF(LEFT(J552,2)&lt;&gt;"ok","-",IF(M552&lt;&gt;"","-",VLOOKUP(P552&amp;Q552&amp;I552&amp;H552,wedstrijden!A:B,2,FALSE)))</f>
        <v>-</v>
      </c>
      <c r="AB552" s="54">
        <f t="shared" si="124"/>
        <v>0</v>
      </c>
      <c r="AC552" s="54">
        <f t="shared" si="125"/>
        <v>1</v>
      </c>
      <c r="AD552" s="54">
        <f t="shared" si="126"/>
        <v>1</v>
      </c>
      <c r="AE552" s="54">
        <f t="shared" si="127"/>
        <v>1</v>
      </c>
      <c r="AF552" s="54">
        <f t="shared" si="128"/>
        <v>0</v>
      </c>
      <c r="AG552" s="54">
        <f t="shared" si="129"/>
        <v>1</v>
      </c>
      <c r="AH552" s="54">
        <f t="shared" si="130"/>
        <v>1</v>
      </c>
      <c r="AI552" s="54">
        <f t="shared" si="131"/>
        <v>1</v>
      </c>
      <c r="AJ552" s="54">
        <f t="shared" si="132"/>
        <v>1</v>
      </c>
      <c r="AK552" s="54">
        <f t="shared" ca="1" si="133"/>
        <v>1</v>
      </c>
      <c r="AL552" s="1" t="str">
        <f>VLOOKUP(D552,schermers!C:T,16,FALSE)</f>
        <v>XXX</v>
      </c>
    </row>
    <row r="553" spans="1:38" x14ac:dyDescent="0.2">
      <c r="A553" s="54">
        <f t="shared" si="134"/>
        <v>551</v>
      </c>
      <c r="B553" s="54">
        <f t="shared" si="120"/>
        <v>496</v>
      </c>
      <c r="C553" s="54" t="str">
        <f t="shared" ca="1" si="121"/>
        <v/>
      </c>
      <c r="D553" s="54">
        <f>VLOOKUP(F553&amp;G553,schermers!B:C,2,FALSE)</f>
        <v>112221</v>
      </c>
      <c r="E553" s="54">
        <f>VLOOKUP(P553&amp;Q553&amp;I553&amp;H553,wedstrijden!A:B,2,FALSE)</f>
        <v>279</v>
      </c>
      <c r="F553" s="41" t="s">
        <v>1219</v>
      </c>
      <c r="G553" s="41" t="s">
        <v>61</v>
      </c>
      <c r="H553" s="41" t="s">
        <v>2920</v>
      </c>
      <c r="I553" s="41" t="s">
        <v>480</v>
      </c>
      <c r="J553" s="63" t="s">
        <v>848</v>
      </c>
      <c r="K553" s="16">
        <v>43441</v>
      </c>
      <c r="L553" s="8">
        <v>43469</v>
      </c>
      <c r="O553" s="54">
        <f>VLOOKUP(D553&amp;R553,Ranglijst!D:E,2,FALSE)</f>
        <v>2656</v>
      </c>
      <c r="P553" s="1" t="str">
        <f>VLOOKUP($D553,schermers!$C:$O,5,FALSE)</f>
        <v>Heren</v>
      </c>
      <c r="Q553" s="1" t="str">
        <f>VLOOKUP($D553,schermers!$C:$O,6,FALSE)</f>
        <v>Degen</v>
      </c>
      <c r="R553" s="1" t="str">
        <f>VLOOKUP(P553,lookups!A:B,2,FALSE)&amp;VLOOKUP(aanmeldingen!Q553,lookups!D:E,2,FALSE)&amp;VLOOKUP(I553,lookups!G:H,2,FALSE)</f>
        <v>HDJ</v>
      </c>
      <c r="S553" s="1" t="str">
        <f>VLOOKUP(E553,wedstrijden!B:G,6,FALSE)</f>
        <v>SUI</v>
      </c>
      <c r="T553" s="1" t="str">
        <f>VLOOKUP($D553,schermers!$C:$O,8,FALSE)</f>
        <v>SCA</v>
      </c>
      <c r="U553" s="1" t="str">
        <f>IFERROR(VLOOKUP($D553,schermers!$C:$O,13,FALSE),"-")</f>
        <v>-</v>
      </c>
      <c r="V553" s="15">
        <f>IFERROR(VLOOKUP(E553,wedstrijden!B:H,7,FALSE),0)</f>
        <v>43512</v>
      </c>
      <c r="W553" s="15">
        <f>IFERROR(VLOOKUP(E553,wedstrijden!B:I,8,FALSE),0)</f>
        <v>43512</v>
      </c>
      <c r="X553" s="94">
        <f>IF(ISERROR(VLOOKUP(I553,lookups!G:I,3,FALSE)),0,IF(VLOOKUP(I553,lookups!G:I,3,FALSE)=0,0,VLOOKUP(I553,lookups!G:I,3,FALSE)))</f>
        <v>800</v>
      </c>
      <c r="Y553" s="54">
        <f t="shared" ca="1" si="122"/>
        <v>999999999</v>
      </c>
      <c r="Z553" s="54">
        <f t="shared" si="123"/>
        <v>279112221</v>
      </c>
      <c r="AA553" s="54">
        <f>IF(LEFT(J553,2)&lt;&gt;"ok","-",IF(M553&lt;&gt;"","-",VLOOKUP(P553&amp;Q553&amp;I553&amp;H553,wedstrijden!A:B,2,FALSE)))</f>
        <v>279</v>
      </c>
      <c r="AB553" s="54">
        <f t="shared" ca="1" si="124"/>
        <v>0</v>
      </c>
      <c r="AC553" s="54">
        <f t="shared" si="125"/>
        <v>1</v>
      </c>
      <c r="AD553" s="54">
        <f t="shared" si="126"/>
        <v>1</v>
      </c>
      <c r="AE553" s="54">
        <f t="shared" si="127"/>
        <v>0</v>
      </c>
      <c r="AF553" s="54">
        <f t="shared" si="128"/>
        <v>1</v>
      </c>
      <c r="AG553" s="54">
        <f t="shared" si="129"/>
        <v>1</v>
      </c>
      <c r="AH553" s="54">
        <f t="shared" si="130"/>
        <v>1</v>
      </c>
      <c r="AI553" s="54">
        <f t="shared" si="131"/>
        <v>1</v>
      </c>
      <c r="AJ553" s="54">
        <f t="shared" si="132"/>
        <v>1</v>
      </c>
      <c r="AK553" s="54">
        <f t="shared" ca="1" si="133"/>
        <v>1</v>
      </c>
      <c r="AL553" s="1" t="str">
        <f>VLOOKUP(D553,schermers!C:T,16,FALSE)</f>
        <v>XXX</v>
      </c>
    </row>
    <row r="554" spans="1:38" x14ac:dyDescent="0.2">
      <c r="A554" s="54">
        <f t="shared" si="134"/>
        <v>552</v>
      </c>
      <c r="B554" s="54">
        <f t="shared" si="120"/>
        <v>437</v>
      </c>
      <c r="C554" s="54" t="str">
        <f t="shared" ca="1" si="121"/>
        <v/>
      </c>
      <c r="D554" s="54">
        <f>VLOOKUP(F554&amp;G554,schermers!B:C,2,FALSE)</f>
        <v>109895</v>
      </c>
      <c r="E554" s="54">
        <f>VLOOKUP(P554&amp;Q554&amp;I554&amp;H554,wedstrijden!A:B,2,FALSE)</f>
        <v>255</v>
      </c>
      <c r="F554" s="41" t="s">
        <v>692</v>
      </c>
      <c r="G554" s="41" t="s">
        <v>798</v>
      </c>
      <c r="H554" s="41" t="s">
        <v>675</v>
      </c>
      <c r="I554" s="41" t="s">
        <v>480</v>
      </c>
      <c r="J554" s="63" t="s">
        <v>848</v>
      </c>
      <c r="K554" s="16">
        <v>43441</v>
      </c>
      <c r="L554" s="8">
        <v>43469</v>
      </c>
      <c r="O554" s="54">
        <f>VLOOKUP(D554&amp;R554,Ranglijst!D:E,2,FALSE)</f>
        <v>2308</v>
      </c>
      <c r="P554" s="1" t="str">
        <f>VLOOKUP($D554,schermers!$C:$O,5,FALSE)</f>
        <v>Heren</v>
      </c>
      <c r="Q554" s="1" t="str">
        <f>VLOOKUP($D554,schermers!$C:$O,6,FALSE)</f>
        <v>Floret</v>
      </c>
      <c r="R554" s="1" t="str">
        <f>VLOOKUP(P554,lookups!A:B,2,FALSE)&amp;VLOOKUP(aanmeldingen!Q554,lookups!D:E,2,FALSE)&amp;VLOOKUP(I554,lookups!G:H,2,FALSE)</f>
        <v>HFJ</v>
      </c>
      <c r="S554" s="1" t="str">
        <f>VLOOKUP(E554,wedstrijden!B:G,6,FALSE)</f>
        <v>POL</v>
      </c>
      <c r="T554" s="1" t="str">
        <f>VLOOKUP($D554,schermers!$C:$O,8,FALSE)</f>
        <v>NRD</v>
      </c>
      <c r="U554" s="1" t="str">
        <f>IFERROR(VLOOKUP($D554,schermers!$C:$O,13,FALSE),"-")</f>
        <v>FIE06031999002</v>
      </c>
      <c r="V554" s="15">
        <f>IFERROR(VLOOKUP(E554,wedstrijden!B:H,7,FALSE),0)</f>
        <v>43498</v>
      </c>
      <c r="W554" s="15">
        <f>IFERROR(VLOOKUP(E554,wedstrijden!B:I,8,FALSE),0)</f>
        <v>43498</v>
      </c>
      <c r="X554" s="94">
        <f>IF(ISERROR(VLOOKUP(I554,lookups!G:I,3,FALSE)),0,IF(VLOOKUP(I554,lookups!G:I,3,FALSE)=0,0,VLOOKUP(I554,lookups!G:I,3,FALSE)))</f>
        <v>800</v>
      </c>
      <c r="Y554" s="54">
        <f t="shared" ca="1" si="122"/>
        <v>999999999</v>
      </c>
      <c r="Z554" s="54">
        <f t="shared" si="123"/>
        <v>255109895</v>
      </c>
      <c r="AA554" s="54">
        <f>IF(LEFT(J554,2)&lt;&gt;"ok","-",IF(M554&lt;&gt;"","-",VLOOKUP(P554&amp;Q554&amp;I554&amp;H554,wedstrijden!A:B,2,FALSE)))</f>
        <v>255</v>
      </c>
      <c r="AB554" s="54">
        <f t="shared" ca="1" si="124"/>
        <v>0</v>
      </c>
      <c r="AC554" s="54">
        <f t="shared" si="125"/>
        <v>1</v>
      </c>
      <c r="AD554" s="54">
        <f t="shared" si="126"/>
        <v>1</v>
      </c>
      <c r="AE554" s="54">
        <f t="shared" si="127"/>
        <v>0</v>
      </c>
      <c r="AF554" s="54">
        <f t="shared" si="128"/>
        <v>1</v>
      </c>
      <c r="AG554" s="54">
        <f t="shared" si="129"/>
        <v>1</v>
      </c>
      <c r="AH554" s="54">
        <f t="shared" si="130"/>
        <v>1</v>
      </c>
      <c r="AI554" s="54">
        <f t="shared" si="131"/>
        <v>1</v>
      </c>
      <c r="AJ554" s="54">
        <f t="shared" si="132"/>
        <v>1</v>
      </c>
      <c r="AK554" s="54">
        <f t="shared" ca="1" si="133"/>
        <v>1</v>
      </c>
      <c r="AL554" s="1" t="str">
        <f>VLOOKUP(D554,schermers!C:T,16,FALSE)</f>
        <v>XXX</v>
      </c>
    </row>
    <row r="555" spans="1:38" x14ac:dyDescent="0.2">
      <c r="A555" s="54">
        <f t="shared" si="134"/>
        <v>553</v>
      </c>
      <c r="B555" s="54">
        <f t="shared" si="120"/>
        <v>438</v>
      </c>
      <c r="C555" s="54" t="str">
        <f t="shared" ca="1" si="121"/>
        <v/>
      </c>
      <c r="D555" s="54">
        <f>VLOOKUP(F555&amp;G555,schermers!B:C,2,FALSE)</f>
        <v>110548</v>
      </c>
      <c r="E555" s="54">
        <f>VLOOKUP(P555&amp;Q555&amp;I555&amp;H555,wedstrijden!A:B,2,FALSE)</f>
        <v>255</v>
      </c>
      <c r="F555" s="41" t="s">
        <v>927</v>
      </c>
      <c r="G555" s="41" t="s">
        <v>827</v>
      </c>
      <c r="H555" s="41" t="s">
        <v>675</v>
      </c>
      <c r="I555" s="41" t="s">
        <v>480</v>
      </c>
      <c r="J555" s="63" t="s">
        <v>848</v>
      </c>
      <c r="K555" s="16">
        <v>43441</v>
      </c>
      <c r="L555" s="8">
        <v>43469</v>
      </c>
      <c r="O555" s="54">
        <f>VLOOKUP(D555&amp;R555,Ranglijst!D:E,2,FALSE)</f>
        <v>1748</v>
      </c>
      <c r="P555" s="1" t="str">
        <f>VLOOKUP($D555,schermers!$C:$O,5,FALSE)</f>
        <v>Heren</v>
      </c>
      <c r="Q555" s="1" t="str">
        <f>VLOOKUP($D555,schermers!$C:$O,6,FALSE)</f>
        <v>Floret</v>
      </c>
      <c r="R555" s="1" t="str">
        <f>VLOOKUP(P555,lookups!A:B,2,FALSE)&amp;VLOOKUP(aanmeldingen!Q555,lookups!D:E,2,FALSE)&amp;VLOOKUP(I555,lookups!G:H,2,FALSE)</f>
        <v>HFJ</v>
      </c>
      <c r="S555" s="1" t="str">
        <f>VLOOKUP(E555,wedstrijden!B:G,6,FALSE)</f>
        <v>POL</v>
      </c>
      <c r="T555" s="1" t="str">
        <f>VLOOKUP($D555,schermers!$C:$O,8,FALSE)</f>
        <v>NRD</v>
      </c>
      <c r="U555" s="1" t="str">
        <f>IFERROR(VLOOKUP($D555,schermers!$C:$O,13,FALSE),"-")</f>
        <v>FIE20041999000</v>
      </c>
      <c r="V555" s="15">
        <f>IFERROR(VLOOKUP(E555,wedstrijden!B:H,7,FALSE),0)</f>
        <v>43498</v>
      </c>
      <c r="W555" s="15">
        <f>IFERROR(VLOOKUP(E555,wedstrijden!B:I,8,FALSE),0)</f>
        <v>43498</v>
      </c>
      <c r="X555" s="94">
        <f>IF(ISERROR(VLOOKUP(I555,lookups!G:I,3,FALSE)),0,IF(VLOOKUP(I555,lookups!G:I,3,FALSE)=0,0,VLOOKUP(I555,lookups!G:I,3,FALSE)))</f>
        <v>800</v>
      </c>
      <c r="Y555" s="54">
        <f t="shared" ca="1" si="122"/>
        <v>999999999</v>
      </c>
      <c r="Z555" s="54">
        <f t="shared" si="123"/>
        <v>255110548</v>
      </c>
      <c r="AA555" s="54">
        <f>IF(LEFT(J555,2)&lt;&gt;"ok","-",IF(M555&lt;&gt;"","-",VLOOKUP(P555&amp;Q555&amp;I555&amp;H555,wedstrijden!A:B,2,FALSE)))</f>
        <v>255</v>
      </c>
      <c r="AB555" s="54">
        <f t="shared" ca="1" si="124"/>
        <v>0</v>
      </c>
      <c r="AC555" s="54">
        <f t="shared" si="125"/>
        <v>1</v>
      </c>
      <c r="AD555" s="54">
        <f t="shared" si="126"/>
        <v>1</v>
      </c>
      <c r="AE555" s="54">
        <f t="shared" si="127"/>
        <v>0</v>
      </c>
      <c r="AF555" s="54">
        <f t="shared" si="128"/>
        <v>1</v>
      </c>
      <c r="AG555" s="54">
        <f t="shared" si="129"/>
        <v>1</v>
      </c>
      <c r="AH555" s="54">
        <f t="shared" si="130"/>
        <v>1</v>
      </c>
      <c r="AI555" s="54">
        <f t="shared" si="131"/>
        <v>1</v>
      </c>
      <c r="AJ555" s="54">
        <f t="shared" si="132"/>
        <v>1</v>
      </c>
      <c r="AK555" s="54">
        <f t="shared" ca="1" si="133"/>
        <v>1</v>
      </c>
      <c r="AL555" s="1" t="str">
        <f>VLOOKUP(D555,schermers!C:T,16,FALSE)</f>
        <v>XXX</v>
      </c>
    </row>
    <row r="556" spans="1:38" x14ac:dyDescent="0.2">
      <c r="A556" s="54">
        <f t="shared" si="134"/>
        <v>554</v>
      </c>
      <c r="B556" s="54">
        <f t="shared" si="120"/>
        <v>426</v>
      </c>
      <c r="C556" s="54" t="str">
        <f t="shared" ca="1" si="121"/>
        <v/>
      </c>
      <c r="D556" s="54">
        <f>VLOOKUP(F556&amp;G556,schermers!B:C,2,FALSE)</f>
        <v>113390</v>
      </c>
      <c r="E556" s="54">
        <f>VLOOKUP(P556&amp;Q556&amp;I556&amp;H556,wedstrijden!A:B,2,FALSE)</f>
        <v>236</v>
      </c>
      <c r="F556" s="41" t="s">
        <v>1268</v>
      </c>
      <c r="G556" s="41" t="s">
        <v>1269</v>
      </c>
      <c r="H556" s="41" t="s">
        <v>2551</v>
      </c>
      <c r="I556" s="41" t="s">
        <v>936</v>
      </c>
      <c r="J556" s="63" t="s">
        <v>848</v>
      </c>
      <c r="K556" s="16">
        <v>43446</v>
      </c>
      <c r="L556" s="8">
        <v>43462</v>
      </c>
      <c r="O556" s="54">
        <f>VLOOKUP(D556&amp;R556,Ranglijst!D:E,2,FALSE)</f>
        <v>1052</v>
      </c>
      <c r="P556" s="1" t="str">
        <f>VLOOKUP($D556,schermers!$C:$O,5,FALSE)</f>
        <v>Dames</v>
      </c>
      <c r="Q556" s="1" t="str">
        <f>VLOOKUP($D556,schermers!$C:$O,6,FALSE)</f>
        <v>Degen</v>
      </c>
      <c r="R556" s="1" t="str">
        <f>VLOOKUP(P556,lookups!A:B,2,FALSE)&amp;VLOOKUP(aanmeldingen!Q556,lookups!D:E,2,FALSE)&amp;VLOOKUP(I556,lookups!G:H,2,FALSE)</f>
        <v>DDS</v>
      </c>
      <c r="S556" s="1" t="str">
        <f>VLOOKUP(E556,wedstrijden!B:G,6,FALSE)</f>
        <v>ITA</v>
      </c>
      <c r="T556" s="1" t="str">
        <f>VLOOKUP($D556,schermers!$C:$O,8,FALSE)</f>
        <v>FCA</v>
      </c>
      <c r="U556" s="1" t="str">
        <f>IFERROR(VLOOKUP($D556,schermers!$C:$O,13,FALSE),"-")</f>
        <v>FIE12081998002</v>
      </c>
      <c r="V556" s="15">
        <f>IFERROR(VLOOKUP(E556,wedstrijden!B:H,7,FALSE),0)</f>
        <v>43491</v>
      </c>
      <c r="W556" s="15">
        <f>IFERROR(VLOOKUP(E556,wedstrijden!B:I,8,FALSE),0)</f>
        <v>43492</v>
      </c>
      <c r="X556" s="94">
        <f>IF(ISERROR(VLOOKUP(I556,lookups!G:I,3,FALSE)),0,IF(VLOOKUP(I556,lookups!G:I,3,FALSE)=0,0,VLOOKUP(I556,lookups!G:I,3,FALSE)))</f>
        <v>0</v>
      </c>
      <c r="Y556" s="54">
        <f t="shared" ca="1" si="122"/>
        <v>999999999</v>
      </c>
      <c r="Z556" s="54">
        <f t="shared" si="123"/>
        <v>236113390</v>
      </c>
      <c r="AA556" s="54">
        <f>IF(LEFT(J556,2)&lt;&gt;"ok","-",IF(M556&lt;&gt;"","-",VLOOKUP(P556&amp;Q556&amp;I556&amp;H556,wedstrijden!A:B,2,FALSE)))</f>
        <v>236</v>
      </c>
      <c r="AB556" s="54">
        <f t="shared" ca="1" si="124"/>
        <v>0</v>
      </c>
      <c r="AC556" s="54">
        <f t="shared" si="125"/>
        <v>1</v>
      </c>
      <c r="AD556" s="54">
        <f t="shared" si="126"/>
        <v>1</v>
      </c>
      <c r="AE556" s="54">
        <f t="shared" si="127"/>
        <v>0</v>
      </c>
      <c r="AF556" s="54">
        <f t="shared" si="128"/>
        <v>1</v>
      </c>
      <c r="AG556" s="54">
        <f t="shared" si="129"/>
        <v>1</v>
      </c>
      <c r="AH556" s="54">
        <f t="shared" si="130"/>
        <v>1</v>
      </c>
      <c r="AI556" s="54">
        <f t="shared" si="131"/>
        <v>1</v>
      </c>
      <c r="AJ556" s="54">
        <f t="shared" si="132"/>
        <v>1</v>
      </c>
      <c r="AK556" s="54">
        <f t="shared" ca="1" si="133"/>
        <v>1</v>
      </c>
      <c r="AL556" s="1" t="str">
        <f>VLOOKUP(D556,schermers!C:T,16,FALSE)</f>
        <v>XXX</v>
      </c>
    </row>
    <row r="557" spans="1:38" x14ac:dyDescent="0.2">
      <c r="A557" s="54">
        <f t="shared" si="134"/>
        <v>555</v>
      </c>
      <c r="B557" s="54">
        <f t="shared" si="120"/>
        <v>455</v>
      </c>
      <c r="C557" s="54" t="str">
        <f t="shared" ca="1" si="121"/>
        <v/>
      </c>
      <c r="D557" s="54">
        <f>VLOOKUP(F557&amp;G557,schermers!B:C,2,FALSE)</f>
        <v>109655</v>
      </c>
      <c r="E557" s="54">
        <f>VLOOKUP(P557&amp;Q557&amp;I557&amp;H557,wedstrijden!A:B,2,FALSE)</f>
        <v>263</v>
      </c>
      <c r="F557" s="41" t="s">
        <v>1243</v>
      </c>
      <c r="G557" s="41" t="s">
        <v>844</v>
      </c>
      <c r="H557" s="41" t="s">
        <v>2575</v>
      </c>
      <c r="I557" s="41" t="s">
        <v>505</v>
      </c>
      <c r="J557" s="63" t="s">
        <v>848</v>
      </c>
      <c r="K557" s="16">
        <v>43447</v>
      </c>
      <c r="L557" s="8">
        <v>43469</v>
      </c>
      <c r="O557" s="54">
        <f>VLOOKUP(D557&amp;R557,Ranglijst!D:E,2,FALSE)</f>
        <v>2177</v>
      </c>
      <c r="P557" s="1" t="str">
        <f>VLOOKUP($D557,schermers!$C:$O,5,FALSE)</f>
        <v>Heren</v>
      </c>
      <c r="Q557" s="1" t="str">
        <f>VLOOKUP($D557,schermers!$C:$O,6,FALSE)</f>
        <v>Floret</v>
      </c>
      <c r="R557" s="1" t="str">
        <f>VLOOKUP(P557,lookups!A:B,2,FALSE)&amp;VLOOKUP(aanmeldingen!Q557,lookups!D:E,2,FALSE)&amp;VLOOKUP(I557,lookups!G:H,2,FALSE)</f>
        <v>HFS</v>
      </c>
      <c r="S557" s="1" t="str">
        <f>VLOOKUP(E557,wedstrijden!B:G,6,FALSE)</f>
        <v>ITA</v>
      </c>
      <c r="T557" s="1" t="str">
        <f>VLOOKUP($D557,schermers!$C:$O,8,FALSE)</f>
        <v>HS</v>
      </c>
      <c r="U557" s="1" t="str">
        <f>IFERROR(VLOOKUP($D557,schermers!$C:$O,13,FALSE),"-")</f>
        <v>FIE01121997002</v>
      </c>
      <c r="V557" s="15">
        <f>IFERROR(VLOOKUP(E557,wedstrijden!B:H,7,FALSE),0)</f>
        <v>43504</v>
      </c>
      <c r="W557" s="15">
        <f>IFERROR(VLOOKUP(E557,wedstrijden!B:I,8,FALSE),0)</f>
        <v>43506</v>
      </c>
      <c r="X557" s="94">
        <f>IF(ISERROR(VLOOKUP(I557,lookups!G:I,3,FALSE)),0,IF(VLOOKUP(I557,lookups!G:I,3,FALSE)=0,0,VLOOKUP(I557,lookups!G:I,3,FALSE)))</f>
        <v>1000</v>
      </c>
      <c r="Y557" s="54">
        <f t="shared" ca="1" si="122"/>
        <v>999999999</v>
      </c>
      <c r="Z557" s="54">
        <f t="shared" si="123"/>
        <v>263109655</v>
      </c>
      <c r="AA557" s="54">
        <f>IF(LEFT(J557,2)&lt;&gt;"ok","-",IF(M557&lt;&gt;"","-",VLOOKUP(P557&amp;Q557&amp;I557&amp;H557,wedstrijden!A:B,2,FALSE)))</f>
        <v>263</v>
      </c>
      <c r="AB557" s="54">
        <f t="shared" ca="1" si="124"/>
        <v>0</v>
      </c>
      <c r="AC557" s="54">
        <f t="shared" si="125"/>
        <v>1</v>
      </c>
      <c r="AD557" s="54">
        <f t="shared" si="126"/>
        <v>1</v>
      </c>
      <c r="AE557" s="54">
        <f t="shared" si="127"/>
        <v>0</v>
      </c>
      <c r="AF557" s="54">
        <f t="shared" si="128"/>
        <v>1</v>
      </c>
      <c r="AG557" s="54">
        <f t="shared" si="129"/>
        <v>0</v>
      </c>
      <c r="AH557" s="54">
        <f t="shared" si="130"/>
        <v>0</v>
      </c>
      <c r="AI557" s="54">
        <f t="shared" si="131"/>
        <v>0</v>
      </c>
      <c r="AJ557" s="54">
        <f t="shared" si="132"/>
        <v>0</v>
      </c>
      <c r="AK557" s="54">
        <f t="shared" ca="1" si="133"/>
        <v>0</v>
      </c>
      <c r="AL557" s="1" t="str">
        <f>VLOOKUP(D557,schermers!C:T,16,FALSE)</f>
        <v>XXX</v>
      </c>
    </row>
    <row r="558" spans="1:38" x14ac:dyDescent="0.2">
      <c r="A558" s="54">
        <f t="shared" si="134"/>
        <v>556</v>
      </c>
      <c r="B558" s="54">
        <f t="shared" si="120"/>
        <v>374</v>
      </c>
      <c r="C558" s="54" t="str">
        <f t="shared" ca="1" si="121"/>
        <v/>
      </c>
      <c r="D558" s="54">
        <f>VLOOKUP(F558&amp;G558,schermers!B:C,2,FALSE)</f>
        <v>113145</v>
      </c>
      <c r="E558" s="54">
        <f>VLOOKUP(P558&amp;Q558&amp;I558&amp;H558,wedstrijden!A:B,2,FALSE)</f>
        <v>207</v>
      </c>
      <c r="F558" s="41" t="s">
        <v>926</v>
      </c>
      <c r="G558" s="41" t="s">
        <v>439</v>
      </c>
      <c r="H558" s="41" t="s">
        <v>499</v>
      </c>
      <c r="I558" s="41" t="s">
        <v>504</v>
      </c>
      <c r="J558" s="63" t="s">
        <v>848</v>
      </c>
      <c r="K558" s="16">
        <v>43448</v>
      </c>
      <c r="L558" s="8">
        <v>43462</v>
      </c>
      <c r="O558" s="54">
        <f>VLOOKUP(D558&amp;R558,Ranglijst!D:E,2,FALSE)</f>
        <v>1172</v>
      </c>
      <c r="P558" s="1" t="str">
        <f>VLOOKUP($D558,schermers!$C:$O,5,FALSE)</f>
        <v>Heren</v>
      </c>
      <c r="Q558" s="1" t="str">
        <f>VLOOKUP($D558,schermers!$C:$O,6,FALSE)</f>
        <v>Degen</v>
      </c>
      <c r="R558" s="1" t="str">
        <f>VLOOKUP(P558,lookups!A:B,2,FALSE)&amp;VLOOKUP(aanmeldingen!Q558,lookups!D:E,2,FALSE)&amp;VLOOKUP(I558,lookups!G:H,2,FALSE)</f>
        <v>HDS</v>
      </c>
      <c r="S558" s="1" t="str">
        <f>VLOOKUP(E558,wedstrijden!B:G,6,FALSE)</f>
        <v>GER</v>
      </c>
      <c r="T558" s="1" t="str">
        <f>VLOOKUP($D558,schermers!$C:$O,8,FALSE)</f>
        <v>DBO</v>
      </c>
      <c r="U558" s="1" t="str">
        <f>IFERROR(VLOOKUP($D558,schermers!$C:$O,13,FALSE),"-")</f>
        <v>-</v>
      </c>
      <c r="V558" s="15">
        <f>IFERROR(VLOOKUP(E558,wedstrijden!B:H,7,FALSE),0)</f>
        <v>43476</v>
      </c>
      <c r="W558" s="15">
        <f>IFERROR(VLOOKUP(E558,wedstrijden!B:I,8,FALSE),0)</f>
        <v>43477</v>
      </c>
      <c r="X558" s="94">
        <f>IF(ISERROR(VLOOKUP(I558,lookups!G:I,3,FALSE)),0,IF(VLOOKUP(I558,lookups!G:I,3,FALSE)=0,0,VLOOKUP(I558,lookups!G:I,3,FALSE)))</f>
        <v>1000</v>
      </c>
      <c r="Y558" s="54">
        <f t="shared" ca="1" si="122"/>
        <v>999999999</v>
      </c>
      <c r="Z558" s="54">
        <f t="shared" si="123"/>
        <v>207113145</v>
      </c>
      <c r="AA558" s="54">
        <f>IF(LEFT(J558,2)&lt;&gt;"ok","-",IF(M558&lt;&gt;"","-",VLOOKUP(P558&amp;Q558&amp;I558&amp;H558,wedstrijden!A:B,2,FALSE)))</f>
        <v>207</v>
      </c>
      <c r="AB558" s="54">
        <f t="shared" ca="1" si="124"/>
        <v>0</v>
      </c>
      <c r="AC558" s="54">
        <f t="shared" si="125"/>
        <v>1</v>
      </c>
      <c r="AD558" s="54">
        <f t="shared" si="126"/>
        <v>1</v>
      </c>
      <c r="AE558" s="54">
        <f t="shared" si="127"/>
        <v>0</v>
      </c>
      <c r="AF558" s="54">
        <f t="shared" si="128"/>
        <v>1</v>
      </c>
      <c r="AG558" s="54">
        <f t="shared" si="129"/>
        <v>0</v>
      </c>
      <c r="AH558" s="54">
        <f t="shared" si="130"/>
        <v>0</v>
      </c>
      <c r="AI558" s="54">
        <f t="shared" si="131"/>
        <v>0</v>
      </c>
      <c r="AJ558" s="54">
        <f t="shared" si="132"/>
        <v>0</v>
      </c>
      <c r="AK558" s="54">
        <f t="shared" ca="1" si="133"/>
        <v>0</v>
      </c>
      <c r="AL558" s="1" t="str">
        <f>VLOOKUP(D558,schermers!C:T,16,FALSE)</f>
        <v>XXX</v>
      </c>
    </row>
    <row r="559" spans="1:38" x14ac:dyDescent="0.2">
      <c r="A559" s="54">
        <f t="shared" si="134"/>
        <v>557</v>
      </c>
      <c r="B559" s="54">
        <f t="shared" si="120"/>
        <v>588</v>
      </c>
      <c r="C559" s="54" t="str">
        <f t="shared" ca="1" si="121"/>
        <v/>
      </c>
      <c r="D559" s="54">
        <f>VLOOKUP(F559&amp;G559,schermers!B:C,2,FALSE)</f>
        <v>113658</v>
      </c>
      <c r="E559" s="54">
        <f>VLOOKUP(P559&amp;Q559&amp;I559&amp;H559,wedstrijden!A:B,2,FALSE)</f>
        <v>327</v>
      </c>
      <c r="F559" s="41" t="s">
        <v>1001</v>
      </c>
      <c r="G559" s="41" t="s">
        <v>1022</v>
      </c>
      <c r="H559" s="41" t="s">
        <v>484</v>
      </c>
      <c r="I559" s="41" t="s">
        <v>505</v>
      </c>
      <c r="J559" s="63" t="s">
        <v>848</v>
      </c>
      <c r="K559" s="16">
        <v>43448</v>
      </c>
      <c r="L559" s="8">
        <v>43513</v>
      </c>
      <c r="O559" s="54">
        <f>VLOOKUP(D559&amp;R559,Ranglijst!D:E,2,FALSE)</f>
        <v>2236</v>
      </c>
      <c r="P559" s="1" t="str">
        <f>VLOOKUP($D559,schermers!$C:$O,5,FALSE)</f>
        <v>Heren</v>
      </c>
      <c r="Q559" s="1" t="str">
        <f>VLOOKUP($D559,schermers!$C:$O,6,FALSE)</f>
        <v>Degen</v>
      </c>
      <c r="R559" s="1" t="str">
        <f>VLOOKUP(P559,lookups!A:B,2,FALSE)&amp;VLOOKUP(aanmeldingen!Q559,lookups!D:E,2,FALSE)&amp;VLOOKUP(I559,lookups!G:H,2,FALSE)</f>
        <v>HDS</v>
      </c>
      <c r="S559" s="1" t="str">
        <f>VLOOKUP(E559,wedstrijden!B:G,6,FALSE)</f>
        <v>HUN</v>
      </c>
      <c r="T559" s="1" t="str">
        <f>VLOOKUP($D559,schermers!$C:$O,8,FALSE)</f>
        <v>DBO</v>
      </c>
      <c r="U559" s="1" t="str">
        <f>IFERROR(VLOOKUP($D559,schermers!$C:$O,13,FALSE),"-")</f>
        <v>-</v>
      </c>
      <c r="V559" s="15">
        <f>IFERROR(VLOOKUP(E559,wedstrijden!B:H,7,FALSE),0)</f>
        <v>43532</v>
      </c>
      <c r="W559" s="15">
        <f>IFERROR(VLOOKUP(E559,wedstrijden!B:I,8,FALSE),0)</f>
        <v>43534</v>
      </c>
      <c r="X559" s="94">
        <f>IF(ISERROR(VLOOKUP(I559,lookups!G:I,3,FALSE)),0,IF(VLOOKUP(I559,lookups!G:I,3,FALSE)=0,0,VLOOKUP(I559,lookups!G:I,3,FALSE)))</f>
        <v>1000</v>
      </c>
      <c r="Y559" s="54">
        <f t="shared" ca="1" si="122"/>
        <v>999999999</v>
      </c>
      <c r="Z559" s="54">
        <f t="shared" si="123"/>
        <v>327113658</v>
      </c>
      <c r="AA559" s="54">
        <f>IF(LEFT(J559,2)&lt;&gt;"ok","-",IF(M559&lt;&gt;"","-",VLOOKUP(P559&amp;Q559&amp;I559&amp;H559,wedstrijden!A:B,2,FALSE)))</f>
        <v>327</v>
      </c>
      <c r="AB559" s="54">
        <f t="shared" ca="1" si="124"/>
        <v>0</v>
      </c>
      <c r="AC559" s="54">
        <f t="shared" si="125"/>
        <v>1</v>
      </c>
      <c r="AD559" s="54">
        <f t="shared" si="126"/>
        <v>1</v>
      </c>
      <c r="AE559" s="54">
        <f t="shared" si="127"/>
        <v>0</v>
      </c>
      <c r="AF559" s="54">
        <f t="shared" si="128"/>
        <v>1</v>
      </c>
      <c r="AG559" s="54">
        <f t="shared" si="129"/>
        <v>0</v>
      </c>
      <c r="AH559" s="54">
        <f t="shared" si="130"/>
        <v>0</v>
      </c>
      <c r="AI559" s="54">
        <f t="shared" si="131"/>
        <v>0</v>
      </c>
      <c r="AJ559" s="54">
        <f t="shared" si="132"/>
        <v>0</v>
      </c>
      <c r="AK559" s="54">
        <f t="shared" ca="1" si="133"/>
        <v>0</v>
      </c>
      <c r="AL559" s="1" t="str">
        <f>VLOOKUP(D559,schermers!C:T,16,FALSE)</f>
        <v>XXX</v>
      </c>
    </row>
    <row r="560" spans="1:38" x14ac:dyDescent="0.2">
      <c r="A560" s="54">
        <f t="shared" si="134"/>
        <v>558</v>
      </c>
      <c r="B560" s="54">
        <f t="shared" si="120"/>
        <v>451</v>
      </c>
      <c r="C560" s="54" t="str">
        <f t="shared" ca="1" si="121"/>
        <v/>
      </c>
      <c r="D560" s="54">
        <f>VLOOKUP(F560&amp;G560,schermers!B:C,2,FALSE)</f>
        <v>113777</v>
      </c>
      <c r="E560" s="54">
        <f>VLOOKUP(P560&amp;Q560&amp;I560&amp;H560,wedstrijden!A:B,2,FALSE)</f>
        <v>261</v>
      </c>
      <c r="F560" s="41" t="s">
        <v>1044</v>
      </c>
      <c r="G560" s="41" t="s">
        <v>860</v>
      </c>
      <c r="H560" s="41" t="s">
        <v>2577</v>
      </c>
      <c r="I560" s="41" t="s">
        <v>504</v>
      </c>
      <c r="J560" s="63" t="s">
        <v>848</v>
      </c>
      <c r="K560" s="16">
        <v>43451</v>
      </c>
      <c r="L560" s="8">
        <v>43469</v>
      </c>
      <c r="O560" s="54">
        <f>VLOOKUP(D560&amp;R560,Ranglijst!D:E,2,FALSE)</f>
        <v>1220</v>
      </c>
      <c r="P560" s="1" t="str">
        <f>VLOOKUP($D560,schermers!$C:$O,5,FALSE)</f>
        <v>Dames</v>
      </c>
      <c r="Q560" s="1" t="str">
        <f>VLOOKUP($D560,schermers!$C:$O,6,FALSE)</f>
        <v>Degen</v>
      </c>
      <c r="R560" s="1" t="str">
        <f>VLOOKUP(P560,lookups!A:B,2,FALSE)&amp;VLOOKUP(aanmeldingen!Q560,lookups!D:E,2,FALSE)&amp;VLOOKUP(I560,lookups!G:H,2,FALSE)</f>
        <v>DDS</v>
      </c>
      <c r="S560" s="1" t="str">
        <f>VLOOKUP(E560,wedstrijden!B:G,6,FALSE)</f>
        <v>ESP</v>
      </c>
      <c r="T560" s="1" t="str">
        <f>VLOOKUP($D560,schermers!$C:$O,8,FALSE)</f>
        <v>RS</v>
      </c>
      <c r="U560" s="1" t="str">
        <f>IFERROR(VLOOKUP($D560,schermers!$C:$O,13,FALSE),"-")</f>
        <v>FIE12121996002</v>
      </c>
      <c r="V560" s="15">
        <f>IFERROR(VLOOKUP(E560,wedstrijden!B:H,7,FALSE),0)</f>
        <v>43504</v>
      </c>
      <c r="W560" s="15">
        <f>IFERROR(VLOOKUP(E560,wedstrijden!B:I,8,FALSE),0)</f>
        <v>43505</v>
      </c>
      <c r="X560" s="94">
        <f>IF(ISERROR(VLOOKUP(I560,lookups!G:I,3,FALSE)),0,IF(VLOOKUP(I560,lookups!G:I,3,FALSE)=0,0,VLOOKUP(I560,lookups!G:I,3,FALSE)))</f>
        <v>1000</v>
      </c>
      <c r="Y560" s="54">
        <f t="shared" ca="1" si="122"/>
        <v>999999999</v>
      </c>
      <c r="Z560" s="54">
        <f t="shared" si="123"/>
        <v>261113777</v>
      </c>
      <c r="AA560" s="54">
        <f>IF(LEFT(J560,2)&lt;&gt;"ok","-",IF(M560&lt;&gt;"","-",VLOOKUP(P560&amp;Q560&amp;I560&amp;H560,wedstrijden!A:B,2,FALSE)))</f>
        <v>261</v>
      </c>
      <c r="AB560" s="54">
        <f t="shared" ca="1" si="124"/>
        <v>0</v>
      </c>
      <c r="AC560" s="54">
        <f t="shared" si="125"/>
        <v>1</v>
      </c>
      <c r="AD560" s="54">
        <f t="shared" si="126"/>
        <v>1</v>
      </c>
      <c r="AE560" s="54">
        <f t="shared" si="127"/>
        <v>0</v>
      </c>
      <c r="AF560" s="54">
        <f t="shared" si="128"/>
        <v>1</v>
      </c>
      <c r="AG560" s="54">
        <f t="shared" si="129"/>
        <v>0</v>
      </c>
      <c r="AH560" s="54">
        <f t="shared" si="130"/>
        <v>0</v>
      </c>
      <c r="AI560" s="54">
        <f t="shared" si="131"/>
        <v>0</v>
      </c>
      <c r="AJ560" s="54">
        <f t="shared" si="132"/>
        <v>0</v>
      </c>
      <c r="AK560" s="54">
        <f t="shared" ca="1" si="133"/>
        <v>0</v>
      </c>
      <c r="AL560" s="1" t="str">
        <f>VLOOKUP(D560,schermers!C:T,16,FALSE)</f>
        <v>XXX</v>
      </c>
    </row>
    <row r="561" spans="1:38" x14ac:dyDescent="0.2">
      <c r="A561" s="54">
        <f t="shared" si="134"/>
        <v>559</v>
      </c>
      <c r="B561" s="54">
        <f t="shared" si="120"/>
        <v>529</v>
      </c>
      <c r="C561" s="54" t="str">
        <f t="shared" ca="1" si="121"/>
        <v/>
      </c>
      <c r="D561" s="54">
        <f>VLOOKUP(F561&amp;G561,schermers!B:C,2,FALSE)</f>
        <v>109877</v>
      </c>
      <c r="E561" s="54">
        <f>VLOOKUP(P561&amp;Q561&amp;I561&amp;H561,wedstrijden!A:B,2,FALSE)</f>
        <v>294</v>
      </c>
      <c r="F561" s="41" t="s">
        <v>839</v>
      </c>
      <c r="G561" s="41" t="s">
        <v>402</v>
      </c>
      <c r="H561" s="41" t="s">
        <v>2563</v>
      </c>
      <c r="I561" s="41" t="s">
        <v>936</v>
      </c>
      <c r="J561" s="63" t="s">
        <v>848</v>
      </c>
      <c r="K561" s="16">
        <v>43451</v>
      </c>
      <c r="L561" s="8">
        <v>43469</v>
      </c>
      <c r="O561" s="54">
        <f>VLOOKUP(D561&amp;R561,Ranglijst!D:E,2,FALSE)</f>
        <v>1164</v>
      </c>
      <c r="P561" s="1" t="str">
        <f>VLOOKUP($D561,schermers!$C:$O,5,FALSE)</f>
        <v>Heren</v>
      </c>
      <c r="Q561" s="1" t="str">
        <f>VLOOKUP($D561,schermers!$C:$O,6,FALSE)</f>
        <v>Degen</v>
      </c>
      <c r="R561" s="1" t="str">
        <f>VLOOKUP(P561,lookups!A:B,2,FALSE)&amp;VLOOKUP(aanmeldingen!Q561,lookups!D:E,2,FALSE)&amp;VLOOKUP(I561,lookups!G:H,2,FALSE)</f>
        <v>HDS</v>
      </c>
      <c r="S561" s="1" t="str">
        <f>VLOOKUP(E561,wedstrijden!B:G,6,FALSE)</f>
        <v>GER</v>
      </c>
      <c r="T561" s="1" t="str">
        <f>VLOOKUP($D561,schermers!$C:$O,8,FALSE)</f>
        <v>RS</v>
      </c>
      <c r="U561" s="1" t="str">
        <f>IFERROR(VLOOKUP($D561,schermers!$C:$O,13,FALSE),"-")</f>
        <v>-</v>
      </c>
      <c r="V561" s="15">
        <f>IFERROR(VLOOKUP(E561,wedstrijden!B:H,7,FALSE),0)</f>
        <v>43519</v>
      </c>
      <c r="W561" s="15">
        <f>IFERROR(VLOOKUP(E561,wedstrijden!B:I,8,FALSE),0)</f>
        <v>43520</v>
      </c>
      <c r="X561" s="94">
        <f>IF(ISERROR(VLOOKUP(I561,lookups!G:I,3,FALSE)),0,IF(VLOOKUP(I561,lookups!G:I,3,FALSE)=0,0,VLOOKUP(I561,lookups!G:I,3,FALSE)))</f>
        <v>0</v>
      </c>
      <c r="Y561" s="54">
        <f t="shared" ca="1" si="122"/>
        <v>999999999</v>
      </c>
      <c r="Z561" s="54">
        <f t="shared" si="123"/>
        <v>294109877</v>
      </c>
      <c r="AA561" s="54">
        <f>IF(LEFT(J561,2)&lt;&gt;"ok","-",IF(M561&lt;&gt;"","-",VLOOKUP(P561&amp;Q561&amp;I561&amp;H561,wedstrijden!A:B,2,FALSE)))</f>
        <v>294</v>
      </c>
      <c r="AB561" s="54">
        <f t="shared" ca="1" si="124"/>
        <v>0</v>
      </c>
      <c r="AC561" s="54">
        <f t="shared" si="125"/>
        <v>1</v>
      </c>
      <c r="AD561" s="54">
        <f t="shared" si="126"/>
        <v>1</v>
      </c>
      <c r="AE561" s="54">
        <f t="shared" si="127"/>
        <v>0</v>
      </c>
      <c r="AF561" s="54">
        <f t="shared" si="128"/>
        <v>1</v>
      </c>
      <c r="AG561" s="54">
        <f t="shared" si="129"/>
        <v>1</v>
      </c>
      <c r="AH561" s="54">
        <f t="shared" si="130"/>
        <v>1</v>
      </c>
      <c r="AI561" s="54">
        <f t="shared" si="131"/>
        <v>1</v>
      </c>
      <c r="AJ561" s="54">
        <f t="shared" si="132"/>
        <v>1</v>
      </c>
      <c r="AK561" s="54">
        <f t="shared" ca="1" si="133"/>
        <v>1</v>
      </c>
      <c r="AL561" s="1" t="str">
        <f>VLOOKUP(D561,schermers!C:T,16,FALSE)</f>
        <v>XXX</v>
      </c>
    </row>
    <row r="562" spans="1:38" x14ac:dyDescent="0.2">
      <c r="A562" s="54">
        <f t="shared" si="134"/>
        <v>560</v>
      </c>
      <c r="B562" s="54">
        <f t="shared" si="120"/>
        <v>458</v>
      </c>
      <c r="C562" s="54" t="str">
        <f t="shared" ca="1" si="121"/>
        <v/>
      </c>
      <c r="D562" s="54">
        <f>VLOOKUP(F562&amp;G562,schermers!B:C,2,FALSE)</f>
        <v>109588</v>
      </c>
      <c r="E562" s="54">
        <f>VLOOKUP(P562&amp;Q562&amp;I562&amp;H562,wedstrijden!A:B,2,FALSE)</f>
        <v>264</v>
      </c>
      <c r="F562" s="41" t="s">
        <v>922</v>
      </c>
      <c r="G562" s="41" t="s">
        <v>791</v>
      </c>
      <c r="H562" s="41" t="s">
        <v>951</v>
      </c>
      <c r="I562" s="41" t="s">
        <v>504</v>
      </c>
      <c r="J562" s="63" t="s">
        <v>848</v>
      </c>
      <c r="K562" s="16">
        <v>43455</v>
      </c>
      <c r="L562" s="8">
        <v>43469</v>
      </c>
      <c r="O562" s="54">
        <f>VLOOKUP(D562&amp;R562,Ranglijst!D:E,2,FALSE)</f>
        <v>3421</v>
      </c>
      <c r="P562" s="1" t="str">
        <f>VLOOKUP($D562,schermers!$C:$O,5,FALSE)</f>
        <v>Heren</v>
      </c>
      <c r="Q562" s="1" t="str">
        <f>VLOOKUP($D562,schermers!$C:$O,6,FALSE)</f>
        <v>Degen</v>
      </c>
      <c r="R562" s="1" t="str">
        <f>VLOOKUP(P562,lookups!A:B,2,FALSE)&amp;VLOOKUP(aanmeldingen!Q562,lookups!D:E,2,FALSE)&amp;VLOOKUP(I562,lookups!G:H,2,FALSE)</f>
        <v>HDS</v>
      </c>
      <c r="S562" s="1" t="str">
        <f>VLOOKUP(E562,wedstrijden!B:G,6,FALSE)</f>
        <v>CAN</v>
      </c>
      <c r="T562" s="1" t="str">
        <f>VLOOKUP($D562,schermers!$C:$O,8,FALSE)</f>
        <v>SCA</v>
      </c>
      <c r="U562" s="1" t="str">
        <f>IFERROR(VLOOKUP($D562,schermers!$C:$O,13,FALSE),"-")</f>
        <v>-</v>
      </c>
      <c r="V562" s="15">
        <f>IFERROR(VLOOKUP(E562,wedstrijden!B:H,7,FALSE),0)</f>
        <v>43504</v>
      </c>
      <c r="W562" s="15">
        <f>IFERROR(VLOOKUP(E562,wedstrijden!B:I,8,FALSE),0)</f>
        <v>43505</v>
      </c>
      <c r="X562" s="94">
        <f>IF(ISERROR(VLOOKUP(I562,lookups!G:I,3,FALSE)),0,IF(VLOOKUP(I562,lookups!G:I,3,FALSE)=0,0,VLOOKUP(I562,lookups!G:I,3,FALSE)))</f>
        <v>1000</v>
      </c>
      <c r="Y562" s="54">
        <f t="shared" ca="1" si="122"/>
        <v>999999999</v>
      </c>
      <c r="Z562" s="54">
        <f t="shared" si="123"/>
        <v>264109588</v>
      </c>
      <c r="AA562" s="54">
        <f>IF(LEFT(J562,2)&lt;&gt;"ok","-",IF(M562&lt;&gt;"","-",VLOOKUP(P562&amp;Q562&amp;I562&amp;H562,wedstrijden!A:B,2,FALSE)))</f>
        <v>264</v>
      </c>
      <c r="AB562" s="54">
        <f t="shared" ca="1" si="124"/>
        <v>0</v>
      </c>
      <c r="AC562" s="54">
        <f t="shared" si="125"/>
        <v>1</v>
      </c>
      <c r="AD562" s="54">
        <f t="shared" si="126"/>
        <v>1</v>
      </c>
      <c r="AE562" s="54">
        <f t="shared" si="127"/>
        <v>0</v>
      </c>
      <c r="AF562" s="54">
        <f t="shared" si="128"/>
        <v>1</v>
      </c>
      <c r="AG562" s="54">
        <f t="shared" si="129"/>
        <v>0</v>
      </c>
      <c r="AH562" s="54">
        <f t="shared" si="130"/>
        <v>0</v>
      </c>
      <c r="AI562" s="54">
        <f t="shared" si="131"/>
        <v>0</v>
      </c>
      <c r="AJ562" s="54">
        <f t="shared" si="132"/>
        <v>0</v>
      </c>
      <c r="AK562" s="54">
        <f t="shared" ca="1" si="133"/>
        <v>0</v>
      </c>
      <c r="AL562" s="1" t="str">
        <f>VLOOKUP(D562,schermers!C:T,16,FALSE)</f>
        <v>XXX</v>
      </c>
    </row>
    <row r="563" spans="1:38" x14ac:dyDescent="0.2">
      <c r="A563" s="54">
        <f t="shared" si="134"/>
        <v>561</v>
      </c>
      <c r="B563" s="54">
        <f t="shared" si="120"/>
        <v>457</v>
      </c>
      <c r="C563" s="54" t="str">
        <f t="shared" ca="1" si="121"/>
        <v/>
      </c>
      <c r="D563" s="54">
        <f>VLOOKUP(F563&amp;G563,schermers!B:C,2,FALSE)</f>
        <v>108238</v>
      </c>
      <c r="E563" s="54">
        <f>VLOOKUP(P563&amp;Q563&amp;I563&amp;H563,wedstrijden!A:B,2,FALSE)</f>
        <v>264</v>
      </c>
      <c r="F563" s="41" t="s">
        <v>922</v>
      </c>
      <c r="G563" s="41" t="s">
        <v>345</v>
      </c>
      <c r="H563" s="41" t="s">
        <v>951</v>
      </c>
      <c r="I563" s="41" t="s">
        <v>504</v>
      </c>
      <c r="J563" s="63" t="s">
        <v>848</v>
      </c>
      <c r="K563" s="16">
        <v>43455</v>
      </c>
      <c r="L563" s="8">
        <v>43469</v>
      </c>
      <c r="O563" s="54">
        <f>VLOOKUP(D563&amp;R563,Ranglijst!D:E,2,FALSE)</f>
        <v>6262</v>
      </c>
      <c r="P563" s="1" t="str">
        <f>VLOOKUP($D563,schermers!$C:$O,5,FALSE)</f>
        <v>Heren</v>
      </c>
      <c r="Q563" s="1" t="str">
        <f>VLOOKUP($D563,schermers!$C:$O,6,FALSE)</f>
        <v>Degen</v>
      </c>
      <c r="R563" s="1" t="str">
        <f>VLOOKUP(P563,lookups!A:B,2,FALSE)&amp;VLOOKUP(aanmeldingen!Q563,lookups!D:E,2,FALSE)&amp;VLOOKUP(I563,lookups!G:H,2,FALSE)</f>
        <v>HDS</v>
      </c>
      <c r="S563" s="1" t="str">
        <f>VLOOKUP(E563,wedstrijden!B:G,6,FALSE)</f>
        <v>CAN</v>
      </c>
      <c r="T563" s="1" t="str">
        <f>VLOOKUP($D563,schermers!$C:$O,8,FALSE)</f>
        <v>SCA</v>
      </c>
      <c r="U563" s="1" t="str">
        <f>IFERROR(VLOOKUP($D563,schermers!$C:$O,13,FALSE),"-")</f>
        <v>FIE22071991000</v>
      </c>
      <c r="V563" s="15">
        <f>IFERROR(VLOOKUP(E563,wedstrijden!B:H,7,FALSE),0)</f>
        <v>43504</v>
      </c>
      <c r="W563" s="15">
        <f>IFERROR(VLOOKUP(E563,wedstrijden!B:I,8,FALSE),0)</f>
        <v>43505</v>
      </c>
      <c r="X563" s="94">
        <f>IF(ISERROR(VLOOKUP(I563,lookups!G:I,3,FALSE)),0,IF(VLOOKUP(I563,lookups!G:I,3,FALSE)=0,0,VLOOKUP(I563,lookups!G:I,3,FALSE)))</f>
        <v>1000</v>
      </c>
      <c r="Y563" s="54">
        <f t="shared" ca="1" si="122"/>
        <v>999999999</v>
      </c>
      <c r="Z563" s="54">
        <f t="shared" si="123"/>
        <v>264108238</v>
      </c>
      <c r="AA563" s="54">
        <f>IF(LEFT(J563,2)&lt;&gt;"ok","-",IF(M563&lt;&gt;"","-",VLOOKUP(P563&amp;Q563&amp;I563&amp;H563,wedstrijden!A:B,2,FALSE)))</f>
        <v>264</v>
      </c>
      <c r="AB563" s="54">
        <f t="shared" ca="1" si="124"/>
        <v>0</v>
      </c>
      <c r="AC563" s="54">
        <f t="shared" si="125"/>
        <v>1</v>
      </c>
      <c r="AD563" s="54">
        <f t="shared" si="126"/>
        <v>1</v>
      </c>
      <c r="AE563" s="54">
        <f t="shared" si="127"/>
        <v>0</v>
      </c>
      <c r="AF563" s="54">
        <f t="shared" si="128"/>
        <v>1</v>
      </c>
      <c r="AG563" s="54">
        <f t="shared" si="129"/>
        <v>0</v>
      </c>
      <c r="AH563" s="54">
        <f t="shared" si="130"/>
        <v>0</v>
      </c>
      <c r="AI563" s="54">
        <f t="shared" si="131"/>
        <v>0</v>
      </c>
      <c r="AJ563" s="54">
        <f t="shared" si="132"/>
        <v>0</v>
      </c>
      <c r="AK563" s="54">
        <f t="shared" ca="1" si="133"/>
        <v>0</v>
      </c>
      <c r="AL563" s="1" t="str">
        <f>VLOOKUP(D563,schermers!C:T,16,FALSE)</f>
        <v>XXX</v>
      </c>
    </row>
    <row r="564" spans="1:38" x14ac:dyDescent="0.2">
      <c r="A564" s="54">
        <f t="shared" si="134"/>
        <v>562</v>
      </c>
      <c r="B564" s="54">
        <f t="shared" si="120"/>
        <v>454</v>
      </c>
      <c r="C564" s="54" t="str">
        <f t="shared" ca="1" si="121"/>
        <v/>
      </c>
      <c r="D564" s="54">
        <f>VLOOKUP(F564&amp;G564,schermers!B:C,2,FALSE)</f>
        <v>108725</v>
      </c>
      <c r="E564" s="54">
        <f>VLOOKUP(P564&amp;Q564&amp;I564&amp;H564,wedstrijden!A:B,2,FALSE)</f>
        <v>263</v>
      </c>
      <c r="F564" s="41" t="s">
        <v>982</v>
      </c>
      <c r="G564" s="41" t="s">
        <v>432</v>
      </c>
      <c r="H564" s="41" t="s">
        <v>2575</v>
      </c>
      <c r="I564" s="41" t="s">
        <v>505</v>
      </c>
      <c r="J564" s="63" t="s">
        <v>848</v>
      </c>
      <c r="K564" s="16">
        <v>43456</v>
      </c>
      <c r="L564" s="8">
        <v>43469</v>
      </c>
      <c r="O564" s="54">
        <f>VLOOKUP(D564&amp;R564,Ranglijst!D:E,2,FALSE)</f>
        <v>1587</v>
      </c>
      <c r="P564" s="1" t="str">
        <f>VLOOKUP($D564,schermers!$C:$O,5,FALSE)</f>
        <v>Heren</v>
      </c>
      <c r="Q564" s="1" t="str">
        <f>VLOOKUP($D564,schermers!$C:$O,6,FALSE)</f>
        <v>Floret</v>
      </c>
      <c r="R564" s="1" t="str">
        <f>VLOOKUP(P564,lookups!A:B,2,FALSE)&amp;VLOOKUP(aanmeldingen!Q564,lookups!D:E,2,FALSE)&amp;VLOOKUP(I564,lookups!G:H,2,FALSE)</f>
        <v>HFS</v>
      </c>
      <c r="S564" s="1" t="str">
        <f>VLOOKUP(E564,wedstrijden!B:G,6,FALSE)</f>
        <v>ITA</v>
      </c>
      <c r="T564" s="1" t="str">
        <f>VLOOKUP($D564,schermers!$C:$O,8,FALSE)</f>
        <v>NRD</v>
      </c>
      <c r="U564" s="1" t="str">
        <f>IFERROR(VLOOKUP($D564,schermers!$C:$O,13,FALSE),"-")</f>
        <v>FIE09101995000</v>
      </c>
      <c r="V564" s="15">
        <f>IFERROR(VLOOKUP(E564,wedstrijden!B:H,7,FALSE),0)</f>
        <v>43504</v>
      </c>
      <c r="W564" s="15">
        <f>IFERROR(VLOOKUP(E564,wedstrijden!B:I,8,FALSE),0)</f>
        <v>43506</v>
      </c>
      <c r="X564" s="94">
        <f>IF(ISERROR(VLOOKUP(I564,lookups!G:I,3,FALSE)),0,IF(VLOOKUP(I564,lookups!G:I,3,FALSE)=0,0,VLOOKUP(I564,lookups!G:I,3,FALSE)))</f>
        <v>1000</v>
      </c>
      <c r="Y564" s="54">
        <f t="shared" ca="1" si="122"/>
        <v>999999999</v>
      </c>
      <c r="Z564" s="54">
        <f t="shared" si="123"/>
        <v>263108725</v>
      </c>
      <c r="AA564" s="54">
        <f>IF(LEFT(J564,2)&lt;&gt;"ok","-",IF(M564&lt;&gt;"","-",VLOOKUP(P564&amp;Q564&amp;I564&amp;H564,wedstrijden!A:B,2,FALSE)))</f>
        <v>263</v>
      </c>
      <c r="AB564" s="54">
        <f t="shared" ca="1" si="124"/>
        <v>0</v>
      </c>
      <c r="AC564" s="54">
        <f t="shared" si="125"/>
        <v>1</v>
      </c>
      <c r="AD564" s="54">
        <f t="shared" si="126"/>
        <v>1</v>
      </c>
      <c r="AE564" s="54">
        <f t="shared" si="127"/>
        <v>0</v>
      </c>
      <c r="AF564" s="54">
        <f t="shared" si="128"/>
        <v>1</v>
      </c>
      <c r="AG564" s="54">
        <f t="shared" si="129"/>
        <v>0</v>
      </c>
      <c r="AH564" s="54">
        <f t="shared" si="130"/>
        <v>0</v>
      </c>
      <c r="AI564" s="54">
        <f t="shared" si="131"/>
        <v>0</v>
      </c>
      <c r="AJ564" s="54">
        <f t="shared" si="132"/>
        <v>0</v>
      </c>
      <c r="AK564" s="54">
        <f t="shared" ca="1" si="133"/>
        <v>0</v>
      </c>
      <c r="AL564" s="1" t="str">
        <f>VLOOKUP(D564,schermers!C:T,16,FALSE)</f>
        <v>XXX</v>
      </c>
    </row>
    <row r="565" spans="1:38" x14ac:dyDescent="0.2">
      <c r="A565" s="54">
        <f t="shared" si="134"/>
        <v>563</v>
      </c>
      <c r="B565" s="54">
        <f t="shared" si="120"/>
        <v>436</v>
      </c>
      <c r="C565" s="54" t="str">
        <f t="shared" ca="1" si="121"/>
        <v/>
      </c>
      <c r="D565" s="54">
        <f>VLOOKUP(F565&amp;G565,schermers!B:C,2,FALSE)</f>
        <v>113779</v>
      </c>
      <c r="E565" s="54">
        <f>VLOOKUP(P565&amp;Q565&amp;I565&amp;H565,wedstrijden!A:B,2,FALSE)</f>
        <v>252</v>
      </c>
      <c r="F565" s="41" t="s">
        <v>1044</v>
      </c>
      <c r="G565" s="41" t="s">
        <v>1045</v>
      </c>
      <c r="H565" s="41" t="s">
        <v>487</v>
      </c>
      <c r="I565" s="41" t="s">
        <v>480</v>
      </c>
      <c r="J565" s="63" t="s">
        <v>848</v>
      </c>
      <c r="K565" s="16">
        <v>43458</v>
      </c>
      <c r="L565" s="8">
        <v>43469</v>
      </c>
      <c r="O565" s="54">
        <f>VLOOKUP(D565&amp;R565,Ranglijst!D:E,2,FALSE)</f>
        <v>1420</v>
      </c>
      <c r="P565" s="1" t="str">
        <f>VLOOKUP($D565,schermers!$C:$O,5,FALSE)</f>
        <v>Dames</v>
      </c>
      <c r="Q565" s="1" t="str">
        <f>VLOOKUP($D565,schermers!$C:$O,6,FALSE)</f>
        <v>Degen</v>
      </c>
      <c r="R565" s="1" t="str">
        <f>VLOOKUP(P565,lookups!A:B,2,FALSE)&amp;VLOOKUP(aanmeldingen!Q565,lookups!D:E,2,FALSE)&amp;VLOOKUP(I565,lookups!G:H,2,FALSE)</f>
        <v>DDJ</v>
      </c>
      <c r="S565" s="1" t="str">
        <f>VLOOKUP(E565,wedstrijden!B:G,6,FALSE)</f>
        <v>SVK</v>
      </c>
      <c r="T565" s="1" t="str">
        <f>VLOOKUP($D565,schermers!$C:$O,8,FALSE)</f>
        <v>AMS</v>
      </c>
      <c r="U565" s="1" t="str">
        <f>IFERROR(VLOOKUP($D565,schermers!$C:$O,13,FALSE),"-")</f>
        <v>-</v>
      </c>
      <c r="V565" s="15">
        <f>IFERROR(VLOOKUP(E565,wedstrijden!B:H,7,FALSE),0)</f>
        <v>43498</v>
      </c>
      <c r="W565" s="15">
        <f>IFERROR(VLOOKUP(E565,wedstrijden!B:I,8,FALSE),0)</f>
        <v>43498</v>
      </c>
      <c r="X565" s="94">
        <f>IF(ISERROR(VLOOKUP(I565,lookups!G:I,3,FALSE)),0,IF(VLOOKUP(I565,lookups!G:I,3,FALSE)=0,0,VLOOKUP(I565,lookups!G:I,3,FALSE)))</f>
        <v>800</v>
      </c>
      <c r="Y565" s="54">
        <f t="shared" ca="1" si="122"/>
        <v>999999999</v>
      </c>
      <c r="Z565" s="54">
        <f t="shared" si="123"/>
        <v>252113779</v>
      </c>
      <c r="AA565" s="54">
        <f>IF(LEFT(J565,2)&lt;&gt;"ok","-",IF(M565&lt;&gt;"","-",VLOOKUP(P565&amp;Q565&amp;I565&amp;H565,wedstrijden!A:B,2,FALSE)))</f>
        <v>252</v>
      </c>
      <c r="AB565" s="54">
        <f t="shared" ca="1" si="124"/>
        <v>0</v>
      </c>
      <c r="AC565" s="54">
        <f t="shared" si="125"/>
        <v>1</v>
      </c>
      <c r="AD565" s="54">
        <f t="shared" si="126"/>
        <v>1</v>
      </c>
      <c r="AE565" s="54">
        <f t="shared" si="127"/>
        <v>0</v>
      </c>
      <c r="AF565" s="54">
        <f t="shared" si="128"/>
        <v>1</v>
      </c>
      <c r="AG565" s="54">
        <f t="shared" si="129"/>
        <v>1</v>
      </c>
      <c r="AH565" s="54">
        <f t="shared" si="130"/>
        <v>1</v>
      </c>
      <c r="AI565" s="54">
        <f t="shared" si="131"/>
        <v>1</v>
      </c>
      <c r="AJ565" s="54">
        <f t="shared" si="132"/>
        <v>1</v>
      </c>
      <c r="AK565" s="54">
        <f t="shared" ca="1" si="133"/>
        <v>1</v>
      </c>
      <c r="AL565" s="1" t="str">
        <f>VLOOKUP(D565,schermers!C:T,16,FALSE)</f>
        <v>XXX</v>
      </c>
    </row>
    <row r="566" spans="1:38" x14ac:dyDescent="0.2">
      <c r="A566" s="54">
        <f t="shared" si="134"/>
        <v>564</v>
      </c>
      <c r="B566" s="54">
        <f t="shared" si="120"/>
        <v>538</v>
      </c>
      <c r="C566" s="54" t="str">
        <f t="shared" ca="1" si="121"/>
        <v/>
      </c>
      <c r="D566" s="54">
        <f>VLOOKUP(F566&amp;G566,schermers!B:C,2,FALSE)</f>
        <v>108869</v>
      </c>
      <c r="E566" s="54">
        <f>VLOOKUP(P566&amp;Q566&amp;I566&amp;H566,wedstrijden!A:B,2,FALSE)</f>
        <v>298</v>
      </c>
      <c r="F566" s="41" t="s">
        <v>922</v>
      </c>
      <c r="G566" s="41" t="s">
        <v>347</v>
      </c>
      <c r="H566" s="41" t="s">
        <v>2561</v>
      </c>
      <c r="I566" s="41" t="s">
        <v>936</v>
      </c>
      <c r="J566" s="63" t="s">
        <v>848</v>
      </c>
      <c r="K566" s="16">
        <v>43458</v>
      </c>
      <c r="L566" s="8">
        <v>43469</v>
      </c>
      <c r="O566" s="54">
        <f>VLOOKUP(D566&amp;R566,Ranglijst!D:E,2,FALSE)</f>
        <v>1526</v>
      </c>
      <c r="P566" s="1" t="str">
        <f>VLOOKUP($D566,schermers!$C:$O,5,FALSE)</f>
        <v>Dames</v>
      </c>
      <c r="Q566" s="1" t="str">
        <f>VLOOKUP($D566,schermers!$C:$O,6,FALSE)</f>
        <v>Degen</v>
      </c>
      <c r="R566" s="1" t="str">
        <f>VLOOKUP(P566,lookups!A:B,2,FALSE)&amp;VLOOKUP(aanmeldingen!Q566,lookups!D:E,2,FALSE)&amp;VLOOKUP(I566,lookups!G:H,2,FALSE)</f>
        <v>DDS</v>
      </c>
      <c r="S566" s="1" t="str">
        <f>VLOOKUP(E566,wedstrijden!B:G,6,FALSE)</f>
        <v>GER</v>
      </c>
      <c r="T566" s="1" t="str">
        <f>VLOOKUP($D566,schermers!$C:$O,8,FALSE)</f>
        <v>RS</v>
      </c>
      <c r="U566" s="1" t="str">
        <f>IFERROR(VLOOKUP($D566,schermers!$C:$O,13,FALSE),"-")</f>
        <v>-</v>
      </c>
      <c r="V566" s="15">
        <f>IFERROR(VLOOKUP(E566,wedstrijden!B:H,7,FALSE),0)</f>
        <v>43519</v>
      </c>
      <c r="W566" s="15">
        <f>IFERROR(VLOOKUP(E566,wedstrijden!B:I,8,FALSE),0)</f>
        <v>43520</v>
      </c>
      <c r="X566" s="94">
        <f>IF(ISERROR(VLOOKUP(I566,lookups!G:I,3,FALSE)),0,IF(VLOOKUP(I566,lookups!G:I,3,FALSE)=0,0,VLOOKUP(I566,lookups!G:I,3,FALSE)))</f>
        <v>0</v>
      </c>
      <c r="Y566" s="54">
        <f t="shared" ca="1" si="122"/>
        <v>999999999</v>
      </c>
      <c r="Z566" s="54">
        <f t="shared" si="123"/>
        <v>298108869</v>
      </c>
      <c r="AA566" s="54">
        <f>IF(LEFT(J566,2)&lt;&gt;"ok","-",IF(M566&lt;&gt;"","-",VLOOKUP(P566&amp;Q566&amp;I566&amp;H566,wedstrijden!A:B,2,FALSE)))</f>
        <v>298</v>
      </c>
      <c r="AB566" s="54">
        <f t="shared" ca="1" si="124"/>
        <v>0</v>
      </c>
      <c r="AC566" s="54">
        <f t="shared" si="125"/>
        <v>1</v>
      </c>
      <c r="AD566" s="54">
        <f t="shared" si="126"/>
        <v>1</v>
      </c>
      <c r="AE566" s="54">
        <f t="shared" si="127"/>
        <v>0</v>
      </c>
      <c r="AF566" s="54">
        <f t="shared" si="128"/>
        <v>1</v>
      </c>
      <c r="AG566" s="54">
        <f t="shared" si="129"/>
        <v>1</v>
      </c>
      <c r="AH566" s="54">
        <f t="shared" si="130"/>
        <v>1</v>
      </c>
      <c r="AI566" s="54">
        <f t="shared" si="131"/>
        <v>1</v>
      </c>
      <c r="AJ566" s="54">
        <f t="shared" si="132"/>
        <v>1</v>
      </c>
      <c r="AK566" s="54">
        <f t="shared" ca="1" si="133"/>
        <v>1</v>
      </c>
      <c r="AL566" s="1" t="str">
        <f>VLOOKUP(D566,schermers!C:T,16,FALSE)</f>
        <v>XXX</v>
      </c>
    </row>
    <row r="567" spans="1:38" x14ac:dyDescent="0.2">
      <c r="A567" s="54">
        <f t="shared" si="134"/>
        <v>565</v>
      </c>
      <c r="B567" s="54">
        <f t="shared" si="120"/>
        <v>601</v>
      </c>
      <c r="C567" s="54" t="str">
        <f t="shared" ca="1" si="121"/>
        <v/>
      </c>
      <c r="D567" s="54">
        <f>VLOOKUP(F567&amp;G567,schermers!B:C,2,FALSE)</f>
        <v>112796</v>
      </c>
      <c r="E567" s="54">
        <f>VLOOKUP(P567&amp;Q567&amp;I567&amp;H567,wedstrijden!A:B,2,FALSE)</f>
        <v>339</v>
      </c>
      <c r="F567" s="41" t="s">
        <v>1102</v>
      </c>
      <c r="G567" s="41" t="s">
        <v>1103</v>
      </c>
      <c r="H567" s="41" t="s">
        <v>2169</v>
      </c>
      <c r="I567" s="41" t="s">
        <v>504</v>
      </c>
      <c r="J567" s="63" t="s">
        <v>848</v>
      </c>
      <c r="K567" s="16">
        <v>43459</v>
      </c>
      <c r="L567" s="8">
        <v>43513</v>
      </c>
      <c r="O567" s="54">
        <f>VLOOKUP(D567&amp;R567,Ranglijst!D:E,2,FALSE)</f>
        <v>1321</v>
      </c>
      <c r="P567" s="1" t="str">
        <f>VLOOKUP($D567,schermers!$C:$O,5,FALSE)</f>
        <v>Dames</v>
      </c>
      <c r="Q567" s="1" t="str">
        <f>VLOOKUP($D567,schermers!$C:$O,6,FALSE)</f>
        <v>Sabel</v>
      </c>
      <c r="R567" s="1" t="str">
        <f>VLOOKUP(P567,lookups!A:B,2,FALSE)&amp;VLOOKUP(aanmeldingen!Q567,lookups!D:E,2,FALSE)&amp;VLOOKUP(I567,lookups!G:H,2,FALSE)</f>
        <v>DSS</v>
      </c>
      <c r="S567" s="1" t="str">
        <f>VLOOKUP(E567,wedstrijden!B:G,6,FALSE)</f>
        <v>BEL</v>
      </c>
      <c r="T567" s="1" t="str">
        <f>VLOOKUP($D567,schermers!$C:$O,8,FALSE)</f>
        <v>AMS</v>
      </c>
      <c r="U567" s="1" t="str">
        <f>IFERROR(VLOOKUP($D567,schermers!$C:$O,13,FALSE),"-")</f>
        <v>FIE10012001001</v>
      </c>
      <c r="V567" s="15">
        <f>IFERROR(VLOOKUP(E567,wedstrijden!B:H,7,FALSE),0)</f>
        <v>43546</v>
      </c>
      <c r="W567" s="15">
        <f>IFERROR(VLOOKUP(E567,wedstrijden!B:I,8,FALSE),0)</f>
        <v>43547</v>
      </c>
      <c r="X567" s="94">
        <f>IF(ISERROR(VLOOKUP(I567,lookups!G:I,3,FALSE)),0,IF(VLOOKUP(I567,lookups!G:I,3,FALSE)=0,0,VLOOKUP(I567,lookups!G:I,3,FALSE)))</f>
        <v>1000</v>
      </c>
      <c r="Y567" s="54">
        <f t="shared" ca="1" si="122"/>
        <v>999999999</v>
      </c>
      <c r="Z567" s="54">
        <f t="shared" si="123"/>
        <v>339112796</v>
      </c>
      <c r="AA567" s="54">
        <f>IF(LEFT(J567,2)&lt;&gt;"ok","-",IF(M567&lt;&gt;"","-",VLOOKUP(P567&amp;Q567&amp;I567&amp;H567,wedstrijden!A:B,2,FALSE)))</f>
        <v>339</v>
      </c>
      <c r="AB567" s="54">
        <f t="shared" ca="1" si="124"/>
        <v>0</v>
      </c>
      <c r="AC567" s="54">
        <f t="shared" si="125"/>
        <v>1</v>
      </c>
      <c r="AD567" s="54">
        <f t="shared" si="126"/>
        <v>1</v>
      </c>
      <c r="AE567" s="54">
        <f t="shared" si="127"/>
        <v>0</v>
      </c>
      <c r="AF567" s="54">
        <f t="shared" si="128"/>
        <v>1</v>
      </c>
      <c r="AG567" s="54">
        <f t="shared" si="129"/>
        <v>0</v>
      </c>
      <c r="AH567" s="54">
        <f t="shared" si="130"/>
        <v>0</v>
      </c>
      <c r="AI567" s="54">
        <f t="shared" si="131"/>
        <v>0</v>
      </c>
      <c r="AJ567" s="54">
        <f t="shared" si="132"/>
        <v>0</v>
      </c>
      <c r="AK567" s="54">
        <f t="shared" ca="1" si="133"/>
        <v>0</v>
      </c>
      <c r="AL567" s="1" t="str">
        <f>VLOOKUP(D567,schermers!C:T,16,FALSE)</f>
        <v>XXX</v>
      </c>
    </row>
    <row r="568" spans="1:38" x14ac:dyDescent="0.2">
      <c r="A568" s="54">
        <f t="shared" si="134"/>
        <v>566</v>
      </c>
      <c r="B568" s="54">
        <f t="shared" si="120"/>
        <v>425</v>
      </c>
      <c r="C568" s="54" t="str">
        <f t="shared" ca="1" si="121"/>
        <v/>
      </c>
      <c r="D568" s="54">
        <f>VLOOKUP(F568&amp;G568,schermers!B:C,2,FALSE)</f>
        <v>113146</v>
      </c>
      <c r="E568" s="54">
        <f>VLOOKUP(P568&amp;Q568&amp;I568&amp;H568,wedstrijden!A:B,2,FALSE)</f>
        <v>236</v>
      </c>
      <c r="F568" s="41" t="s">
        <v>926</v>
      </c>
      <c r="G568" s="41" t="s">
        <v>812</v>
      </c>
      <c r="H568" s="41" t="s">
        <v>2551</v>
      </c>
      <c r="I568" s="41" t="s">
        <v>936</v>
      </c>
      <c r="J568" s="63" t="s">
        <v>848</v>
      </c>
      <c r="K568" s="16">
        <v>43461</v>
      </c>
      <c r="L568" s="8">
        <v>43462</v>
      </c>
      <c r="O568" s="54">
        <f>VLOOKUP(D568&amp;R568,Ranglijst!D:E,2,FALSE)</f>
        <v>2473</v>
      </c>
      <c r="P568" s="1" t="str">
        <f>VLOOKUP($D568,schermers!$C:$O,5,FALSE)</f>
        <v>Dames</v>
      </c>
      <c r="Q568" s="1" t="str">
        <f>VLOOKUP($D568,schermers!$C:$O,6,FALSE)</f>
        <v>Degen</v>
      </c>
      <c r="R568" s="1" t="str">
        <f>VLOOKUP(P568,lookups!A:B,2,FALSE)&amp;VLOOKUP(aanmeldingen!Q568,lookups!D:E,2,FALSE)&amp;VLOOKUP(I568,lookups!G:H,2,FALSE)</f>
        <v>DDS</v>
      </c>
      <c r="S568" s="1" t="str">
        <f>VLOOKUP(E568,wedstrijden!B:G,6,FALSE)</f>
        <v>ITA</v>
      </c>
      <c r="T568" s="1" t="str">
        <f>VLOOKUP($D568,schermers!$C:$O,8,FALSE)</f>
        <v>DBO</v>
      </c>
      <c r="U568" s="1" t="str">
        <f>IFERROR(VLOOKUP($D568,schermers!$C:$O,13,FALSE),"-")</f>
        <v>FIE26061998001</v>
      </c>
      <c r="V568" s="15">
        <f>IFERROR(VLOOKUP(E568,wedstrijden!B:H,7,FALSE),0)</f>
        <v>43491</v>
      </c>
      <c r="W568" s="15">
        <f>IFERROR(VLOOKUP(E568,wedstrijden!B:I,8,FALSE),0)</f>
        <v>43492</v>
      </c>
      <c r="X568" s="94">
        <f>IF(ISERROR(VLOOKUP(I568,lookups!G:I,3,FALSE)),0,IF(VLOOKUP(I568,lookups!G:I,3,FALSE)=0,0,VLOOKUP(I568,lookups!G:I,3,FALSE)))</f>
        <v>0</v>
      </c>
      <c r="Y568" s="54">
        <f t="shared" ca="1" si="122"/>
        <v>999999999</v>
      </c>
      <c r="Z568" s="54">
        <f t="shared" si="123"/>
        <v>236113146</v>
      </c>
      <c r="AA568" s="54">
        <f>IF(LEFT(J568,2)&lt;&gt;"ok","-",IF(M568&lt;&gt;"","-",VLOOKUP(P568&amp;Q568&amp;I568&amp;H568,wedstrijden!A:B,2,FALSE)))</f>
        <v>236</v>
      </c>
      <c r="AB568" s="54">
        <f t="shared" ca="1" si="124"/>
        <v>0</v>
      </c>
      <c r="AC568" s="54">
        <f t="shared" si="125"/>
        <v>1</v>
      </c>
      <c r="AD568" s="54">
        <f t="shared" si="126"/>
        <v>1</v>
      </c>
      <c r="AE568" s="54">
        <f t="shared" si="127"/>
        <v>0</v>
      </c>
      <c r="AF568" s="54">
        <f t="shared" si="128"/>
        <v>1</v>
      </c>
      <c r="AG568" s="54">
        <f t="shared" si="129"/>
        <v>1</v>
      </c>
      <c r="AH568" s="54">
        <f t="shared" si="130"/>
        <v>1</v>
      </c>
      <c r="AI568" s="54">
        <f t="shared" si="131"/>
        <v>1</v>
      </c>
      <c r="AJ568" s="54">
        <f t="shared" si="132"/>
        <v>1</v>
      </c>
      <c r="AK568" s="54">
        <f t="shared" ca="1" si="133"/>
        <v>1</v>
      </c>
      <c r="AL568" s="1" t="str">
        <f>VLOOKUP(D568,schermers!C:T,16,FALSE)</f>
        <v>XXX</v>
      </c>
    </row>
    <row r="569" spans="1:38" x14ac:dyDescent="0.2">
      <c r="A569" s="54">
        <f t="shared" si="134"/>
        <v>567</v>
      </c>
      <c r="B569" s="54">
        <f t="shared" si="120"/>
        <v>590</v>
      </c>
      <c r="C569" s="54" t="str">
        <f t="shared" ca="1" si="121"/>
        <v/>
      </c>
      <c r="D569" s="54">
        <f>VLOOKUP(F569&amp;G569,schermers!B:C,2,FALSE)</f>
        <v>112796</v>
      </c>
      <c r="E569" s="54">
        <f>VLOOKUP(P569&amp;Q569&amp;I569&amp;H569,wedstrijden!A:B,2,FALSE)</f>
        <v>334</v>
      </c>
      <c r="F569" s="41" t="s">
        <v>1102</v>
      </c>
      <c r="G569" s="41" t="s">
        <v>1103</v>
      </c>
      <c r="H569" s="41" t="s">
        <v>2565</v>
      </c>
      <c r="I569" s="41" t="s">
        <v>936</v>
      </c>
      <c r="J569" s="63" t="s">
        <v>848</v>
      </c>
      <c r="K569" s="16">
        <v>43461</v>
      </c>
      <c r="L569" s="8">
        <v>43513</v>
      </c>
      <c r="O569" s="54">
        <f>VLOOKUP(D569&amp;R569,Ranglijst!D:E,2,FALSE)</f>
        <v>1321</v>
      </c>
      <c r="P569" s="1" t="str">
        <f>VLOOKUP($D569,schermers!$C:$O,5,FALSE)</f>
        <v>Dames</v>
      </c>
      <c r="Q569" s="1" t="str">
        <f>VLOOKUP($D569,schermers!$C:$O,6,FALSE)</f>
        <v>Sabel</v>
      </c>
      <c r="R569" s="1" t="str">
        <f>VLOOKUP(P569,lookups!A:B,2,FALSE)&amp;VLOOKUP(aanmeldingen!Q569,lookups!D:E,2,FALSE)&amp;VLOOKUP(I569,lookups!G:H,2,FALSE)</f>
        <v>DSS</v>
      </c>
      <c r="S569" s="1" t="str">
        <f>VLOOKUP(E569,wedstrijden!B:G,6,FALSE)</f>
        <v>FRA</v>
      </c>
      <c r="T569" s="1" t="str">
        <f>VLOOKUP($D569,schermers!$C:$O,8,FALSE)</f>
        <v>AMS</v>
      </c>
      <c r="U569" s="1" t="str">
        <f>IFERROR(VLOOKUP($D569,schermers!$C:$O,13,FALSE),"-")</f>
        <v>FIE10012001001</v>
      </c>
      <c r="V569" s="15">
        <f>IFERROR(VLOOKUP(E569,wedstrijden!B:H,7,FALSE),0)</f>
        <v>43540</v>
      </c>
      <c r="W569" s="15">
        <f>IFERROR(VLOOKUP(E569,wedstrijden!B:I,8,FALSE),0)</f>
        <v>43541</v>
      </c>
      <c r="X569" s="94">
        <f>IF(ISERROR(VLOOKUP(I569,lookups!G:I,3,FALSE)),0,IF(VLOOKUP(I569,lookups!G:I,3,FALSE)=0,0,VLOOKUP(I569,lookups!G:I,3,FALSE)))</f>
        <v>0</v>
      </c>
      <c r="Y569" s="54">
        <f t="shared" ca="1" si="122"/>
        <v>999999999</v>
      </c>
      <c r="Z569" s="54">
        <f t="shared" si="123"/>
        <v>334112796</v>
      </c>
      <c r="AA569" s="54">
        <f>IF(LEFT(J569,2)&lt;&gt;"ok","-",IF(M569&lt;&gt;"","-",VLOOKUP(P569&amp;Q569&amp;I569&amp;H569,wedstrijden!A:B,2,FALSE)))</f>
        <v>334</v>
      </c>
      <c r="AB569" s="54">
        <f t="shared" ca="1" si="124"/>
        <v>0</v>
      </c>
      <c r="AC569" s="54">
        <f t="shared" si="125"/>
        <v>1</v>
      </c>
      <c r="AD569" s="54">
        <f t="shared" si="126"/>
        <v>1</v>
      </c>
      <c r="AE569" s="54">
        <f t="shared" si="127"/>
        <v>0</v>
      </c>
      <c r="AF569" s="54">
        <f t="shared" si="128"/>
        <v>1</v>
      </c>
      <c r="AG569" s="54">
        <f t="shared" si="129"/>
        <v>1</v>
      </c>
      <c r="AH569" s="54">
        <f t="shared" si="130"/>
        <v>1</v>
      </c>
      <c r="AI569" s="54">
        <f t="shared" si="131"/>
        <v>1</v>
      </c>
      <c r="AJ569" s="54">
        <f t="shared" si="132"/>
        <v>1</v>
      </c>
      <c r="AK569" s="54">
        <f t="shared" ca="1" si="133"/>
        <v>1</v>
      </c>
      <c r="AL569" s="1" t="str">
        <f>VLOOKUP(D569,schermers!C:T,16,FALSE)</f>
        <v>XXX</v>
      </c>
    </row>
    <row r="570" spans="1:38" x14ac:dyDescent="0.2">
      <c r="A570" s="54">
        <f t="shared" si="134"/>
        <v>568</v>
      </c>
      <c r="B570" s="54" t="str">
        <f t="shared" si="120"/>
        <v/>
      </c>
      <c r="C570" s="54" t="str">
        <f t="shared" si="121"/>
        <v/>
      </c>
      <c r="D570" s="54">
        <f>VLOOKUP(F570&amp;G570,schermers!B:C,2,FALSE)</f>
        <v>112104</v>
      </c>
      <c r="E570" s="54">
        <f>VLOOKUP(P570&amp;Q570&amp;I570&amp;H570,wedstrijden!A:B,2,FALSE)</f>
        <v>223</v>
      </c>
      <c r="F570" s="41" t="s">
        <v>1000</v>
      </c>
      <c r="G570" s="41" t="s">
        <v>925</v>
      </c>
      <c r="H570" s="41" t="s">
        <v>1763</v>
      </c>
      <c r="I570" s="41" t="s">
        <v>480</v>
      </c>
      <c r="J570" s="63" t="s">
        <v>2941</v>
      </c>
      <c r="K570" s="16">
        <v>43462</v>
      </c>
      <c r="L570" s="8">
        <v>43462</v>
      </c>
      <c r="M570" s="8">
        <v>43468</v>
      </c>
      <c r="N570" s="8">
        <v>43468</v>
      </c>
      <c r="O570" s="54">
        <f>VLOOKUP(D570&amp;R570,Ranglijst!D:E,2,FALSE)</f>
        <v>2904</v>
      </c>
      <c r="P570" s="1" t="str">
        <f>VLOOKUP($D570,schermers!$C:$O,5,FALSE)</f>
        <v>Heren</v>
      </c>
      <c r="Q570" s="1" t="str">
        <f>VLOOKUP($D570,schermers!$C:$O,6,FALSE)</f>
        <v>Degen</v>
      </c>
      <c r="R570" s="1" t="str">
        <f>VLOOKUP(P570,lookups!A:B,2,FALSE)&amp;VLOOKUP(aanmeldingen!Q570,lookups!D:E,2,FALSE)&amp;VLOOKUP(I570,lookups!G:H,2,FALSE)</f>
        <v>HDJ</v>
      </c>
      <c r="S570" s="1" t="str">
        <f>VLOOKUP(E570,wedstrijden!B:G,6,FALSE)</f>
        <v>BRN</v>
      </c>
      <c r="T570" s="1" t="str">
        <f>VLOOKUP($D570,schermers!$C:$O,8,FALSE)</f>
        <v>FCA</v>
      </c>
      <c r="U570" s="1" t="str">
        <f>IFERROR(VLOOKUP($D570,schermers!$C:$O,13,FALSE),"-")</f>
        <v>-</v>
      </c>
      <c r="V570" s="15">
        <f>IFERROR(VLOOKUP(E570,wedstrijden!B:H,7,FALSE),0)</f>
        <v>43484</v>
      </c>
      <c r="W570" s="15">
        <f>IFERROR(VLOOKUP(E570,wedstrijden!B:I,8,FALSE),0)</f>
        <v>43485</v>
      </c>
      <c r="X570" s="94">
        <f>IF(ISERROR(VLOOKUP(I570,lookups!G:I,3,FALSE)),0,IF(VLOOKUP(I570,lookups!G:I,3,FALSE)=0,0,VLOOKUP(I570,lookups!G:I,3,FALSE)))</f>
        <v>800</v>
      </c>
      <c r="Y570" s="54">
        <f t="shared" si="122"/>
        <v>999999999</v>
      </c>
      <c r="Z570" s="54">
        <f t="shared" si="123"/>
        <v>999999999</v>
      </c>
      <c r="AA570" s="54" t="str">
        <f>IF(LEFT(J570,2)&lt;&gt;"ok","-",IF(M570&lt;&gt;"","-",VLOOKUP(P570&amp;Q570&amp;I570&amp;H570,wedstrijden!A:B,2,FALSE)))</f>
        <v>-</v>
      </c>
      <c r="AB570" s="54">
        <f t="shared" si="124"/>
        <v>0</v>
      </c>
      <c r="AC570" s="54">
        <f t="shared" si="125"/>
        <v>1</v>
      </c>
      <c r="AD570" s="54">
        <f t="shared" si="126"/>
        <v>1</v>
      </c>
      <c r="AE570" s="54">
        <f t="shared" si="127"/>
        <v>1</v>
      </c>
      <c r="AF570" s="54">
        <f t="shared" si="128"/>
        <v>0</v>
      </c>
      <c r="AG570" s="54">
        <f t="shared" si="129"/>
        <v>1</v>
      </c>
      <c r="AH570" s="54">
        <f t="shared" si="130"/>
        <v>1</v>
      </c>
      <c r="AI570" s="54">
        <f t="shared" si="131"/>
        <v>1</v>
      </c>
      <c r="AJ570" s="54">
        <f t="shared" si="132"/>
        <v>1</v>
      </c>
      <c r="AK570" s="54">
        <f t="shared" ca="1" si="133"/>
        <v>1</v>
      </c>
      <c r="AL570" s="1" t="str">
        <f>VLOOKUP(D570,schermers!C:T,16,FALSE)</f>
        <v>XXX</v>
      </c>
    </row>
    <row r="571" spans="1:38" x14ac:dyDescent="0.2">
      <c r="A571" s="54">
        <f t="shared" si="134"/>
        <v>569</v>
      </c>
      <c r="B571" s="54">
        <f t="shared" si="120"/>
        <v>405</v>
      </c>
      <c r="C571" s="54" t="str">
        <f t="shared" ca="1" si="121"/>
        <v/>
      </c>
      <c r="D571" s="54">
        <f>VLOOKUP(F571&amp;G571,schermers!B:C,2,FALSE)</f>
        <v>112811</v>
      </c>
      <c r="E571" s="54">
        <f>VLOOKUP(P571&amp;Q571&amp;I571&amp;H571,wedstrijden!A:B,2,FALSE)</f>
        <v>220</v>
      </c>
      <c r="F571" s="41" t="s">
        <v>919</v>
      </c>
      <c r="G571" s="41" t="s">
        <v>798</v>
      </c>
      <c r="H571" s="41" t="s">
        <v>2571</v>
      </c>
      <c r="I571" s="41" t="s">
        <v>682</v>
      </c>
      <c r="J571" s="63" t="s">
        <v>2941</v>
      </c>
      <c r="K571" s="16">
        <v>43453</v>
      </c>
      <c r="L571" s="8">
        <v>43467</v>
      </c>
      <c r="O571" s="54">
        <f>VLOOKUP(D571&amp;R571,Ranglijst!D:E,2,FALSE)</f>
        <v>1106</v>
      </c>
      <c r="P571" s="1" t="str">
        <f>VLOOKUP($D571,schermers!$C:$O,5,FALSE)</f>
        <v>Heren</v>
      </c>
      <c r="Q571" s="1" t="str">
        <f>VLOOKUP($D571,schermers!$C:$O,6,FALSE)</f>
        <v>Floret</v>
      </c>
      <c r="R571" s="1" t="str">
        <f>VLOOKUP(P571,lookups!A:B,2,FALSE)&amp;VLOOKUP(aanmeldingen!Q571,lookups!D:E,2,FALSE)&amp;VLOOKUP(I571,lookups!G:H,2,FALSE)</f>
        <v>HFS</v>
      </c>
      <c r="S571" s="1" t="str">
        <f>VLOOKUP(E571,wedstrijden!B:G,6,FALSE)</f>
        <v>FRA</v>
      </c>
      <c r="T571" s="1" t="str">
        <f>VLOOKUP($D571,schermers!$C:$O,8,FALSE)</f>
        <v>HS</v>
      </c>
      <c r="U571" s="1" t="str">
        <f>IFERROR(VLOOKUP($D571,schermers!$C:$O,13,FALSE),"-")</f>
        <v>-</v>
      </c>
      <c r="V571" s="15">
        <f>IFERROR(VLOOKUP(E571,wedstrijden!B:H,7,FALSE),0)</f>
        <v>43478</v>
      </c>
      <c r="W571" s="15">
        <f>IFERROR(VLOOKUP(E571,wedstrijden!B:I,8,FALSE),0)</f>
        <v>43478</v>
      </c>
      <c r="X571" s="94">
        <f>IF(ISERROR(VLOOKUP(I571,lookups!G:I,3,FALSE)),0,IF(VLOOKUP(I571,lookups!G:I,3,FALSE)=0,0,VLOOKUP(I571,lookups!G:I,3,FALSE)))</f>
        <v>0</v>
      </c>
      <c r="Y571" s="54">
        <f t="shared" ca="1" si="122"/>
        <v>999999999</v>
      </c>
      <c r="Z571" s="54">
        <f t="shared" si="123"/>
        <v>220112811</v>
      </c>
      <c r="AA571" s="54">
        <f>IF(LEFT(J571,2)&lt;&gt;"ok","-",IF(M571&lt;&gt;"","-",VLOOKUP(P571&amp;Q571&amp;I571&amp;H571,wedstrijden!A:B,2,FALSE)))</f>
        <v>220</v>
      </c>
      <c r="AB571" s="54">
        <f t="shared" ca="1" si="124"/>
        <v>0</v>
      </c>
      <c r="AC571" s="54">
        <f t="shared" si="125"/>
        <v>1</v>
      </c>
      <c r="AD571" s="54">
        <f t="shared" si="126"/>
        <v>1</v>
      </c>
      <c r="AE571" s="54">
        <f t="shared" si="127"/>
        <v>0</v>
      </c>
      <c r="AF571" s="54">
        <f t="shared" si="128"/>
        <v>1</v>
      </c>
      <c r="AG571" s="54">
        <f t="shared" si="129"/>
        <v>0</v>
      </c>
      <c r="AH571" s="54">
        <f t="shared" si="130"/>
        <v>0</v>
      </c>
      <c r="AI571" s="54">
        <f t="shared" si="131"/>
        <v>0</v>
      </c>
      <c r="AJ571" s="54">
        <f t="shared" si="132"/>
        <v>0</v>
      </c>
      <c r="AK571" s="54">
        <f t="shared" ca="1" si="133"/>
        <v>0</v>
      </c>
      <c r="AL571" s="1" t="str">
        <f>VLOOKUP(D571,schermers!C:T,16,FALSE)</f>
        <v>XXX</v>
      </c>
    </row>
    <row r="572" spans="1:38" x14ac:dyDescent="0.2">
      <c r="A572" s="54">
        <f t="shared" si="134"/>
        <v>570</v>
      </c>
      <c r="B572" s="54">
        <f t="shared" si="120"/>
        <v>404</v>
      </c>
      <c r="C572" s="54" t="str">
        <f t="shared" ca="1" si="121"/>
        <v/>
      </c>
      <c r="D572" s="54">
        <f>VLOOKUP(F572&amp;G572,schermers!B:C,2,FALSE)</f>
        <v>110792</v>
      </c>
      <c r="E572" s="54">
        <f>VLOOKUP(P572&amp;Q572&amp;I572&amp;H572,wedstrijden!A:B,2,FALSE)</f>
        <v>220</v>
      </c>
      <c r="F572" s="41" t="s">
        <v>932</v>
      </c>
      <c r="G572" s="41" t="s">
        <v>248</v>
      </c>
      <c r="H572" s="41" t="s">
        <v>2571</v>
      </c>
      <c r="I572" s="41" t="s">
        <v>682</v>
      </c>
      <c r="J572" s="63" t="s">
        <v>2941</v>
      </c>
      <c r="K572" s="16">
        <v>43453</v>
      </c>
      <c r="L572" s="8">
        <v>43466</v>
      </c>
      <c r="O572" s="54">
        <f>VLOOKUP(D572&amp;R572,Ranglijst!D:E,2,FALSE)</f>
        <v>3126</v>
      </c>
      <c r="P572" s="1" t="str">
        <f>VLOOKUP($D572,schermers!$C:$O,5,FALSE)</f>
        <v>Heren</v>
      </c>
      <c r="Q572" s="1" t="str">
        <f>VLOOKUP($D572,schermers!$C:$O,6,FALSE)</f>
        <v>Floret</v>
      </c>
      <c r="R572" s="1" t="str">
        <f>VLOOKUP(P572,lookups!A:B,2,FALSE)&amp;VLOOKUP(aanmeldingen!Q572,lookups!D:E,2,FALSE)&amp;VLOOKUP(I572,lookups!G:H,2,FALSE)</f>
        <v>HFS</v>
      </c>
      <c r="S572" s="1" t="str">
        <f>VLOOKUP(E572,wedstrijden!B:G,6,FALSE)</f>
        <v>FRA</v>
      </c>
      <c r="T572" s="1" t="str">
        <f>VLOOKUP($D572,schermers!$C:$O,8,FALSE)</f>
        <v>AMS</v>
      </c>
      <c r="U572" s="1" t="str">
        <f>IFERROR(VLOOKUP($D572,schermers!$C:$O,13,FALSE),"-")</f>
        <v>FIE25112000000</v>
      </c>
      <c r="V572" s="15">
        <f>IFERROR(VLOOKUP(E572,wedstrijden!B:H,7,FALSE),0)</f>
        <v>43478</v>
      </c>
      <c r="W572" s="15">
        <f>IFERROR(VLOOKUP(E572,wedstrijden!B:I,8,FALSE),0)</f>
        <v>43478</v>
      </c>
      <c r="X572" s="94">
        <f>IF(ISERROR(VLOOKUP(I572,lookups!G:I,3,FALSE)),0,IF(VLOOKUP(I572,lookups!G:I,3,FALSE)=0,0,VLOOKUP(I572,lookups!G:I,3,FALSE)))</f>
        <v>0</v>
      </c>
      <c r="Y572" s="54">
        <f t="shared" ca="1" si="122"/>
        <v>999999999</v>
      </c>
      <c r="Z572" s="54">
        <f t="shared" si="123"/>
        <v>220110792</v>
      </c>
      <c r="AA572" s="54">
        <f>IF(LEFT(J572,2)&lt;&gt;"ok","-",IF(M572&lt;&gt;"","-",VLOOKUP(P572&amp;Q572&amp;I572&amp;H572,wedstrijden!A:B,2,FALSE)))</f>
        <v>220</v>
      </c>
      <c r="AB572" s="54">
        <f t="shared" ca="1" si="124"/>
        <v>0</v>
      </c>
      <c r="AC572" s="54">
        <f t="shared" si="125"/>
        <v>1</v>
      </c>
      <c r="AD572" s="54">
        <f t="shared" si="126"/>
        <v>1</v>
      </c>
      <c r="AE572" s="54">
        <f t="shared" si="127"/>
        <v>0</v>
      </c>
      <c r="AF572" s="54">
        <f t="shared" si="128"/>
        <v>1</v>
      </c>
      <c r="AG572" s="54">
        <f t="shared" si="129"/>
        <v>0</v>
      </c>
      <c r="AH572" s="54">
        <f t="shared" si="130"/>
        <v>0</v>
      </c>
      <c r="AI572" s="54">
        <f t="shared" si="131"/>
        <v>0</v>
      </c>
      <c r="AJ572" s="54">
        <f t="shared" si="132"/>
        <v>0</v>
      </c>
      <c r="AK572" s="54">
        <f t="shared" ca="1" si="133"/>
        <v>0</v>
      </c>
      <c r="AL572" s="1" t="str">
        <f>VLOOKUP(D572,schermers!C:T,16,FALSE)</f>
        <v>XXX</v>
      </c>
    </row>
    <row r="573" spans="1:38" x14ac:dyDescent="0.2">
      <c r="A573" s="54">
        <f t="shared" si="134"/>
        <v>571</v>
      </c>
      <c r="B573" s="54">
        <f t="shared" si="120"/>
        <v>402</v>
      </c>
      <c r="C573" s="54" t="str">
        <f t="shared" ca="1" si="121"/>
        <v/>
      </c>
      <c r="D573" s="54">
        <f>VLOOKUP(F573&amp;G573,schermers!B:C,2,FALSE)</f>
        <v>108306</v>
      </c>
      <c r="E573" s="54">
        <f>VLOOKUP(P573&amp;Q573&amp;I573&amp;H573,wedstrijden!A:B,2,FALSE)</f>
        <v>220</v>
      </c>
      <c r="F573" s="41" t="s">
        <v>1229</v>
      </c>
      <c r="G573" s="41" t="s">
        <v>603</v>
      </c>
      <c r="H573" s="41" t="s">
        <v>2571</v>
      </c>
      <c r="I573" s="41" t="s">
        <v>682</v>
      </c>
      <c r="J573" s="63" t="s">
        <v>2941</v>
      </c>
      <c r="K573" s="16">
        <v>43453</v>
      </c>
      <c r="L573" s="8">
        <v>43466</v>
      </c>
      <c r="O573" s="54">
        <f>VLOOKUP(D573&amp;R573,Ranglijst!D:E,2,FALSE)</f>
        <v>2279</v>
      </c>
      <c r="P573" s="1" t="str">
        <f>VLOOKUP($D573,schermers!$C:$O,5,FALSE)</f>
        <v>Heren</v>
      </c>
      <c r="Q573" s="1" t="str">
        <f>VLOOKUP($D573,schermers!$C:$O,6,FALSE)</f>
        <v>Floret</v>
      </c>
      <c r="R573" s="1" t="str">
        <f>VLOOKUP(P573,lookups!A:B,2,FALSE)&amp;VLOOKUP(aanmeldingen!Q573,lookups!D:E,2,FALSE)&amp;VLOOKUP(I573,lookups!G:H,2,FALSE)</f>
        <v>HFS</v>
      </c>
      <c r="S573" s="1" t="str">
        <f>VLOOKUP(E573,wedstrijden!B:G,6,FALSE)</f>
        <v>FRA</v>
      </c>
      <c r="T573" s="1" t="str">
        <f>VLOOKUP($D573,schermers!$C:$O,8,FALSE)</f>
        <v>AMS</v>
      </c>
      <c r="U573" s="1" t="str">
        <f>IFERROR(VLOOKUP($D573,schermers!$C:$O,13,FALSE),"-")</f>
        <v>FIE21071993003</v>
      </c>
      <c r="V573" s="15">
        <f>IFERROR(VLOOKUP(E573,wedstrijden!B:H,7,FALSE),0)</f>
        <v>43478</v>
      </c>
      <c r="W573" s="15">
        <f>IFERROR(VLOOKUP(E573,wedstrijden!B:I,8,FALSE),0)</f>
        <v>43478</v>
      </c>
      <c r="X573" s="94">
        <f>IF(ISERROR(VLOOKUP(I573,lookups!G:I,3,FALSE)),0,IF(VLOOKUP(I573,lookups!G:I,3,FALSE)=0,0,VLOOKUP(I573,lookups!G:I,3,FALSE)))</f>
        <v>0</v>
      </c>
      <c r="Y573" s="54">
        <f t="shared" ca="1" si="122"/>
        <v>999999999</v>
      </c>
      <c r="Z573" s="54">
        <f t="shared" si="123"/>
        <v>220108306</v>
      </c>
      <c r="AA573" s="54">
        <f>IF(LEFT(J573,2)&lt;&gt;"ok","-",IF(M573&lt;&gt;"","-",VLOOKUP(P573&amp;Q573&amp;I573&amp;H573,wedstrijden!A:B,2,FALSE)))</f>
        <v>220</v>
      </c>
      <c r="AB573" s="54">
        <f t="shared" ca="1" si="124"/>
        <v>0</v>
      </c>
      <c r="AC573" s="54">
        <f t="shared" si="125"/>
        <v>1</v>
      </c>
      <c r="AD573" s="54">
        <f t="shared" si="126"/>
        <v>1</v>
      </c>
      <c r="AE573" s="54">
        <f t="shared" si="127"/>
        <v>0</v>
      </c>
      <c r="AF573" s="54">
        <f t="shared" si="128"/>
        <v>1</v>
      </c>
      <c r="AG573" s="54">
        <f t="shared" si="129"/>
        <v>0</v>
      </c>
      <c r="AH573" s="54">
        <f t="shared" si="130"/>
        <v>0</v>
      </c>
      <c r="AI573" s="54">
        <f t="shared" si="131"/>
        <v>0</v>
      </c>
      <c r="AJ573" s="54">
        <f t="shared" si="132"/>
        <v>0</v>
      </c>
      <c r="AK573" s="54">
        <f t="shared" ca="1" si="133"/>
        <v>0</v>
      </c>
      <c r="AL573" s="1" t="str">
        <f>VLOOKUP(D573,schermers!C:T,16,FALSE)</f>
        <v>XXX</v>
      </c>
    </row>
    <row r="574" spans="1:38" x14ac:dyDescent="0.2">
      <c r="A574" s="54">
        <f t="shared" si="134"/>
        <v>572</v>
      </c>
      <c r="B574" s="54">
        <f t="shared" si="120"/>
        <v>403</v>
      </c>
      <c r="C574" s="54" t="str">
        <f t="shared" ca="1" si="121"/>
        <v/>
      </c>
      <c r="D574" s="54">
        <f>VLOOKUP(F574&amp;G574,schermers!B:C,2,FALSE)</f>
        <v>109655</v>
      </c>
      <c r="E574" s="54">
        <f>VLOOKUP(P574&amp;Q574&amp;I574&amp;H574,wedstrijden!A:B,2,FALSE)</f>
        <v>220</v>
      </c>
      <c r="F574" s="41" t="s">
        <v>1243</v>
      </c>
      <c r="G574" s="41" t="s">
        <v>844</v>
      </c>
      <c r="H574" s="41" t="s">
        <v>2571</v>
      </c>
      <c r="I574" s="41" t="s">
        <v>682</v>
      </c>
      <c r="J574" s="63" t="s">
        <v>2941</v>
      </c>
      <c r="K574" s="16">
        <v>43453</v>
      </c>
      <c r="L574" s="8">
        <v>43466</v>
      </c>
      <c r="O574" s="54">
        <f>VLOOKUP(D574&amp;R574,Ranglijst!D:E,2,FALSE)</f>
        <v>2177</v>
      </c>
      <c r="P574" s="1" t="str">
        <f>VLOOKUP($D574,schermers!$C:$O,5,FALSE)</f>
        <v>Heren</v>
      </c>
      <c r="Q574" s="1" t="str">
        <f>VLOOKUP($D574,schermers!$C:$O,6,FALSE)</f>
        <v>Floret</v>
      </c>
      <c r="R574" s="1" t="str">
        <f>VLOOKUP(P574,lookups!A:B,2,FALSE)&amp;VLOOKUP(aanmeldingen!Q574,lookups!D:E,2,FALSE)&amp;VLOOKUP(I574,lookups!G:H,2,FALSE)</f>
        <v>HFS</v>
      </c>
      <c r="S574" s="1" t="str">
        <f>VLOOKUP(E574,wedstrijden!B:G,6,FALSE)</f>
        <v>FRA</v>
      </c>
      <c r="T574" s="1" t="str">
        <f>VLOOKUP($D574,schermers!$C:$O,8,FALSE)</f>
        <v>HS</v>
      </c>
      <c r="U574" s="1" t="str">
        <f>IFERROR(VLOOKUP($D574,schermers!$C:$O,13,FALSE),"-")</f>
        <v>FIE01121997002</v>
      </c>
      <c r="V574" s="15">
        <f>IFERROR(VLOOKUP(E574,wedstrijden!B:H,7,FALSE),0)</f>
        <v>43478</v>
      </c>
      <c r="W574" s="15">
        <f>IFERROR(VLOOKUP(E574,wedstrijden!B:I,8,FALSE),0)</f>
        <v>43478</v>
      </c>
      <c r="X574" s="94">
        <f>IF(ISERROR(VLOOKUP(I574,lookups!G:I,3,FALSE)),0,IF(VLOOKUP(I574,lookups!G:I,3,FALSE)=0,0,VLOOKUP(I574,lookups!G:I,3,FALSE)))</f>
        <v>0</v>
      </c>
      <c r="Y574" s="54">
        <f t="shared" ca="1" si="122"/>
        <v>999999999</v>
      </c>
      <c r="Z574" s="54">
        <f t="shared" si="123"/>
        <v>220109655</v>
      </c>
      <c r="AA574" s="54">
        <f>IF(LEFT(J574,2)&lt;&gt;"ok","-",IF(M574&lt;&gt;"","-",VLOOKUP(P574&amp;Q574&amp;I574&amp;H574,wedstrijden!A:B,2,FALSE)))</f>
        <v>220</v>
      </c>
      <c r="AB574" s="54">
        <f t="shared" ca="1" si="124"/>
        <v>0</v>
      </c>
      <c r="AC574" s="54">
        <f t="shared" si="125"/>
        <v>1</v>
      </c>
      <c r="AD574" s="54">
        <f t="shared" si="126"/>
        <v>1</v>
      </c>
      <c r="AE574" s="54">
        <f t="shared" si="127"/>
        <v>0</v>
      </c>
      <c r="AF574" s="54">
        <f t="shared" si="128"/>
        <v>1</v>
      </c>
      <c r="AG574" s="54">
        <f t="shared" si="129"/>
        <v>0</v>
      </c>
      <c r="AH574" s="54">
        <f t="shared" si="130"/>
        <v>0</v>
      </c>
      <c r="AI574" s="54">
        <f t="shared" si="131"/>
        <v>0</v>
      </c>
      <c r="AJ574" s="54">
        <f t="shared" si="132"/>
        <v>0</v>
      </c>
      <c r="AK574" s="54">
        <f t="shared" ca="1" si="133"/>
        <v>0</v>
      </c>
      <c r="AL574" s="1" t="str">
        <f>VLOOKUP(D574,schermers!C:T,16,FALSE)</f>
        <v>XXX</v>
      </c>
    </row>
    <row r="575" spans="1:38" x14ac:dyDescent="0.2">
      <c r="A575" s="54">
        <f t="shared" si="134"/>
        <v>573</v>
      </c>
      <c r="B575" s="54">
        <f t="shared" si="120"/>
        <v>443</v>
      </c>
      <c r="C575" s="54" t="str">
        <f t="shared" ca="1" si="121"/>
        <v/>
      </c>
      <c r="D575" s="54">
        <f>VLOOKUP(F575&amp;G575,schermers!B:C,2,FALSE)</f>
        <v>110792</v>
      </c>
      <c r="E575" s="54">
        <f>VLOOKUP(P575&amp;Q575&amp;I575&amp;H575,wedstrijden!A:B,2,FALSE)</f>
        <v>259</v>
      </c>
      <c r="F575" s="41" t="s">
        <v>932</v>
      </c>
      <c r="G575" s="41" t="s">
        <v>248</v>
      </c>
      <c r="H575" s="41" t="s">
        <v>675</v>
      </c>
      <c r="I575" s="41" t="s">
        <v>963</v>
      </c>
      <c r="J575" s="63" t="s">
        <v>848</v>
      </c>
      <c r="K575" s="16">
        <v>43462</v>
      </c>
      <c r="L575" s="8">
        <v>43469</v>
      </c>
      <c r="O575" s="54">
        <f>VLOOKUP(D575&amp;R575,Ranglijst!D:E,2,FALSE)</f>
        <v>4530</v>
      </c>
      <c r="P575" s="1" t="str">
        <f>VLOOKUP($D575,schermers!$C:$O,5,FALSE)</f>
        <v>Heren</v>
      </c>
      <c r="Q575" s="1" t="str">
        <f>VLOOKUP($D575,schermers!$C:$O,6,FALSE)</f>
        <v>Floret</v>
      </c>
      <c r="R575" s="1" t="str">
        <f>VLOOKUP(P575,lookups!A:B,2,FALSE)&amp;VLOOKUP(aanmeldingen!Q575,lookups!D:E,2,FALSE)&amp;VLOOKUP(I575,lookups!G:H,2,FALSE)</f>
        <v>HFJ</v>
      </c>
      <c r="S575" s="1" t="str">
        <f>VLOOKUP(E575,wedstrijden!B:G,6,FALSE)</f>
        <v>POL</v>
      </c>
      <c r="T575" s="1" t="str">
        <f>VLOOKUP($D575,schermers!$C:$O,8,FALSE)</f>
        <v>AMS</v>
      </c>
      <c r="U575" s="1" t="str">
        <f>IFERROR(VLOOKUP($D575,schermers!$C:$O,13,FALSE),"-")</f>
        <v>FIE25112000000</v>
      </c>
      <c r="V575" s="15">
        <f>IFERROR(VLOOKUP(E575,wedstrijden!B:H,7,FALSE),0)</f>
        <v>43499</v>
      </c>
      <c r="W575" s="15">
        <f>IFERROR(VLOOKUP(E575,wedstrijden!B:I,8,FALSE),0)</f>
        <v>43499</v>
      </c>
      <c r="X575" s="94">
        <f>IF(ISERROR(VLOOKUP(I575,lookups!G:I,3,FALSE)),0,IF(VLOOKUP(I575,lookups!G:I,3,FALSE)=0,0,VLOOKUP(I575,lookups!G:I,3,FALSE)))</f>
        <v>800</v>
      </c>
      <c r="Y575" s="54">
        <f t="shared" ca="1" si="122"/>
        <v>999999999</v>
      </c>
      <c r="Z575" s="54">
        <f t="shared" si="123"/>
        <v>259110792</v>
      </c>
      <c r="AA575" s="54">
        <f>IF(LEFT(J575,2)&lt;&gt;"ok","-",IF(M575&lt;&gt;"","-",VLOOKUP(P575&amp;Q575&amp;I575&amp;H575,wedstrijden!A:B,2,FALSE)))</f>
        <v>259</v>
      </c>
      <c r="AB575" s="54">
        <f t="shared" ca="1" si="124"/>
        <v>0</v>
      </c>
      <c r="AC575" s="54">
        <f t="shared" si="125"/>
        <v>1</v>
      </c>
      <c r="AD575" s="54">
        <f t="shared" si="126"/>
        <v>1</v>
      </c>
      <c r="AE575" s="54">
        <f t="shared" si="127"/>
        <v>0</v>
      </c>
      <c r="AF575" s="54">
        <f t="shared" si="128"/>
        <v>1</v>
      </c>
      <c r="AG575" s="54">
        <f t="shared" si="129"/>
        <v>0</v>
      </c>
      <c r="AH575" s="54">
        <f t="shared" si="130"/>
        <v>0</v>
      </c>
      <c r="AI575" s="54">
        <f t="shared" si="131"/>
        <v>0</v>
      </c>
      <c r="AJ575" s="54">
        <f t="shared" si="132"/>
        <v>0</v>
      </c>
      <c r="AK575" s="54">
        <f t="shared" ca="1" si="133"/>
        <v>0</v>
      </c>
      <c r="AL575" s="1" t="str">
        <f>VLOOKUP(D575,schermers!C:T,16,FALSE)</f>
        <v>XXX</v>
      </c>
    </row>
    <row r="576" spans="1:38" x14ac:dyDescent="0.2">
      <c r="A576" s="54">
        <f t="shared" si="134"/>
        <v>574</v>
      </c>
      <c r="B576" s="54">
        <f t="shared" si="120"/>
        <v>444</v>
      </c>
      <c r="C576" s="54" t="str">
        <f t="shared" ca="1" si="121"/>
        <v/>
      </c>
      <c r="D576" s="54">
        <f>VLOOKUP(F576&amp;G576,schermers!B:C,2,FALSE)</f>
        <v>111636</v>
      </c>
      <c r="E576" s="54">
        <f>VLOOKUP(P576&amp;Q576&amp;I576&amp;H576,wedstrijden!A:B,2,FALSE)</f>
        <v>259</v>
      </c>
      <c r="F576" s="41" t="s">
        <v>1314</v>
      </c>
      <c r="G576" s="41" t="s">
        <v>269</v>
      </c>
      <c r="H576" s="41" t="s">
        <v>675</v>
      </c>
      <c r="I576" s="41" t="s">
        <v>963</v>
      </c>
      <c r="J576" s="63" t="s">
        <v>848</v>
      </c>
      <c r="K576" s="16">
        <v>43462</v>
      </c>
      <c r="L576" s="8">
        <v>43469</v>
      </c>
      <c r="O576" s="54">
        <f>VLOOKUP(D576&amp;R576,Ranglijst!D:E,2,FALSE)</f>
        <v>1651</v>
      </c>
      <c r="P576" s="1" t="str">
        <f>VLOOKUP($D576,schermers!$C:$O,5,FALSE)</f>
        <v>Heren</v>
      </c>
      <c r="Q576" s="1" t="str">
        <f>VLOOKUP($D576,schermers!$C:$O,6,FALSE)</f>
        <v>Floret</v>
      </c>
      <c r="R576" s="1" t="str">
        <f>VLOOKUP(P576,lookups!A:B,2,FALSE)&amp;VLOOKUP(aanmeldingen!Q576,lookups!D:E,2,FALSE)&amp;VLOOKUP(I576,lookups!G:H,2,FALSE)</f>
        <v>HFJ</v>
      </c>
      <c r="S576" s="1" t="str">
        <f>VLOOKUP(E576,wedstrijden!B:G,6,FALSE)</f>
        <v>POL</v>
      </c>
      <c r="T576" s="1" t="str">
        <f>VLOOKUP($D576,schermers!$C:$O,8,FALSE)</f>
        <v>AMS</v>
      </c>
      <c r="U576" s="1" t="str">
        <f>IFERROR(VLOOKUP($D576,schermers!$C:$O,13,FALSE),"-")</f>
        <v>FIE03122000000</v>
      </c>
      <c r="V576" s="15">
        <f>IFERROR(VLOOKUP(E576,wedstrijden!B:H,7,FALSE),0)</f>
        <v>43499</v>
      </c>
      <c r="W576" s="15">
        <f>IFERROR(VLOOKUP(E576,wedstrijden!B:I,8,FALSE),0)</f>
        <v>43499</v>
      </c>
      <c r="X576" s="94">
        <f>IF(ISERROR(VLOOKUP(I576,lookups!G:I,3,FALSE)),0,IF(VLOOKUP(I576,lookups!G:I,3,FALSE)=0,0,VLOOKUP(I576,lookups!G:I,3,FALSE)))</f>
        <v>800</v>
      </c>
      <c r="Y576" s="54">
        <f t="shared" ca="1" si="122"/>
        <v>999999999</v>
      </c>
      <c r="Z576" s="54">
        <f t="shared" si="123"/>
        <v>259111636</v>
      </c>
      <c r="AA576" s="54">
        <f>IF(LEFT(J576,2)&lt;&gt;"ok","-",IF(M576&lt;&gt;"","-",VLOOKUP(P576&amp;Q576&amp;I576&amp;H576,wedstrijden!A:B,2,FALSE)))</f>
        <v>259</v>
      </c>
      <c r="AB576" s="54">
        <f t="shared" ca="1" si="124"/>
        <v>0</v>
      </c>
      <c r="AC576" s="54">
        <f t="shared" si="125"/>
        <v>1</v>
      </c>
      <c r="AD576" s="54">
        <f t="shared" si="126"/>
        <v>1</v>
      </c>
      <c r="AE576" s="54">
        <f t="shared" si="127"/>
        <v>0</v>
      </c>
      <c r="AF576" s="54">
        <f t="shared" si="128"/>
        <v>1</v>
      </c>
      <c r="AG576" s="54">
        <f t="shared" si="129"/>
        <v>0</v>
      </c>
      <c r="AH576" s="54">
        <f t="shared" si="130"/>
        <v>0</v>
      </c>
      <c r="AI576" s="54">
        <f t="shared" si="131"/>
        <v>0</v>
      </c>
      <c r="AJ576" s="54">
        <f t="shared" si="132"/>
        <v>0</v>
      </c>
      <c r="AK576" s="54">
        <f t="shared" ca="1" si="133"/>
        <v>0</v>
      </c>
      <c r="AL576" s="1" t="str">
        <f>VLOOKUP(D576,schermers!C:T,16,FALSE)</f>
        <v>XXX</v>
      </c>
    </row>
    <row r="577" spans="1:38" x14ac:dyDescent="0.2">
      <c r="A577" s="54">
        <f t="shared" si="134"/>
        <v>575</v>
      </c>
      <c r="B577" s="54">
        <f t="shared" si="120"/>
        <v>442</v>
      </c>
      <c r="C577" s="54" t="str">
        <f t="shared" ca="1" si="121"/>
        <v/>
      </c>
      <c r="D577" s="54">
        <f>VLOOKUP(F577&amp;G577,schermers!B:C,2,FALSE)</f>
        <v>109895</v>
      </c>
      <c r="E577" s="54">
        <f>VLOOKUP(P577&amp;Q577&amp;I577&amp;H577,wedstrijden!A:B,2,FALSE)</f>
        <v>259</v>
      </c>
      <c r="F577" s="41" t="s">
        <v>692</v>
      </c>
      <c r="G577" s="41" t="s">
        <v>798</v>
      </c>
      <c r="H577" s="41" t="s">
        <v>675</v>
      </c>
      <c r="I577" s="41" t="s">
        <v>963</v>
      </c>
      <c r="J577" s="63" t="s">
        <v>848</v>
      </c>
      <c r="K577" s="16">
        <v>43462</v>
      </c>
      <c r="L577" s="8">
        <v>43469</v>
      </c>
      <c r="O577" s="54">
        <f>VLOOKUP(D577&amp;R577,Ranglijst!D:E,2,FALSE)</f>
        <v>2308</v>
      </c>
      <c r="P577" s="1" t="str">
        <f>VLOOKUP($D577,schermers!$C:$O,5,FALSE)</f>
        <v>Heren</v>
      </c>
      <c r="Q577" s="1" t="str">
        <f>VLOOKUP($D577,schermers!$C:$O,6,FALSE)</f>
        <v>Floret</v>
      </c>
      <c r="R577" s="1" t="str">
        <f>VLOOKUP(P577,lookups!A:B,2,FALSE)&amp;VLOOKUP(aanmeldingen!Q577,lookups!D:E,2,FALSE)&amp;VLOOKUP(I577,lookups!G:H,2,FALSE)</f>
        <v>HFJ</v>
      </c>
      <c r="S577" s="1" t="str">
        <f>VLOOKUP(E577,wedstrijden!B:G,6,FALSE)</f>
        <v>POL</v>
      </c>
      <c r="T577" s="1" t="str">
        <f>VLOOKUP($D577,schermers!$C:$O,8,FALSE)</f>
        <v>NRD</v>
      </c>
      <c r="U577" s="1" t="str">
        <f>IFERROR(VLOOKUP($D577,schermers!$C:$O,13,FALSE),"-")</f>
        <v>FIE06031999002</v>
      </c>
      <c r="V577" s="15">
        <f>IFERROR(VLOOKUP(E577,wedstrijden!B:H,7,FALSE),0)</f>
        <v>43499</v>
      </c>
      <c r="W577" s="15">
        <f>IFERROR(VLOOKUP(E577,wedstrijden!B:I,8,FALSE),0)</f>
        <v>43499</v>
      </c>
      <c r="X577" s="94">
        <f>IF(ISERROR(VLOOKUP(I577,lookups!G:I,3,FALSE)),0,IF(VLOOKUP(I577,lookups!G:I,3,FALSE)=0,0,VLOOKUP(I577,lookups!G:I,3,FALSE)))</f>
        <v>800</v>
      </c>
      <c r="Y577" s="54">
        <f t="shared" ca="1" si="122"/>
        <v>999999999</v>
      </c>
      <c r="Z577" s="54">
        <f t="shared" si="123"/>
        <v>259109895</v>
      </c>
      <c r="AA577" s="54">
        <f>IF(LEFT(J577,2)&lt;&gt;"ok","-",IF(M577&lt;&gt;"","-",VLOOKUP(P577&amp;Q577&amp;I577&amp;H577,wedstrijden!A:B,2,FALSE)))</f>
        <v>259</v>
      </c>
      <c r="AB577" s="54">
        <f t="shared" ca="1" si="124"/>
        <v>0</v>
      </c>
      <c r="AC577" s="54">
        <f t="shared" si="125"/>
        <v>1</v>
      </c>
      <c r="AD577" s="54">
        <f t="shared" si="126"/>
        <v>1</v>
      </c>
      <c r="AE577" s="54">
        <f t="shared" si="127"/>
        <v>0</v>
      </c>
      <c r="AF577" s="54">
        <f t="shared" si="128"/>
        <v>1</v>
      </c>
      <c r="AG577" s="54">
        <f t="shared" si="129"/>
        <v>0</v>
      </c>
      <c r="AH577" s="54">
        <f t="shared" si="130"/>
        <v>0</v>
      </c>
      <c r="AI577" s="54">
        <f t="shared" si="131"/>
        <v>0</v>
      </c>
      <c r="AJ577" s="54">
        <f t="shared" si="132"/>
        <v>0</v>
      </c>
      <c r="AK577" s="54">
        <f t="shared" ca="1" si="133"/>
        <v>0</v>
      </c>
      <c r="AL577" s="1" t="str">
        <f>VLOOKUP(D577,schermers!C:T,16,FALSE)</f>
        <v>XXX</v>
      </c>
    </row>
    <row r="578" spans="1:38" x14ac:dyDescent="0.2">
      <c r="A578" s="54">
        <f t="shared" si="134"/>
        <v>576</v>
      </c>
      <c r="B578" s="54">
        <f t="shared" si="120"/>
        <v>445</v>
      </c>
      <c r="C578" s="54" t="str">
        <f t="shared" ca="1" si="121"/>
        <v/>
      </c>
      <c r="D578" s="54">
        <f>VLOOKUP(F578&amp;G578,schermers!B:C,2,FALSE)</f>
        <v>112806</v>
      </c>
      <c r="E578" s="54">
        <f>VLOOKUP(P578&amp;Q578&amp;I578&amp;H578,wedstrijden!A:B,2,FALSE)</f>
        <v>259</v>
      </c>
      <c r="F578" s="41" t="s">
        <v>1009</v>
      </c>
      <c r="G578" s="41" t="s">
        <v>1010</v>
      </c>
      <c r="H578" s="41" t="s">
        <v>675</v>
      </c>
      <c r="I578" s="41" t="s">
        <v>963</v>
      </c>
      <c r="J578" s="63" t="s">
        <v>848</v>
      </c>
      <c r="K578" s="16">
        <v>43462</v>
      </c>
      <c r="L578" s="8">
        <v>43469</v>
      </c>
      <c r="O578" s="54">
        <f>VLOOKUP(D578&amp;R578,Ranglijst!D:E,2,FALSE)</f>
        <v>2270</v>
      </c>
      <c r="P578" s="1" t="str">
        <f>VLOOKUP($D578,schermers!$C:$O,5,FALSE)</f>
        <v>Heren</v>
      </c>
      <c r="Q578" s="1" t="str">
        <f>VLOOKUP($D578,schermers!$C:$O,6,FALSE)</f>
        <v>Floret</v>
      </c>
      <c r="R578" s="1" t="str">
        <f>VLOOKUP(P578,lookups!A:B,2,FALSE)&amp;VLOOKUP(aanmeldingen!Q578,lookups!D:E,2,FALSE)&amp;VLOOKUP(I578,lookups!G:H,2,FALSE)</f>
        <v>HFJ</v>
      </c>
      <c r="S578" s="1" t="str">
        <f>VLOOKUP(E578,wedstrijden!B:G,6,FALSE)</f>
        <v>POL</v>
      </c>
      <c r="T578" s="1" t="str">
        <f>VLOOKUP($D578,schermers!$C:$O,8,FALSE)</f>
        <v>TWE</v>
      </c>
      <c r="U578" s="1" t="str">
        <f>IFERROR(VLOOKUP($D578,schermers!$C:$O,13,FALSE),"-")</f>
        <v>FIE31082001001</v>
      </c>
      <c r="V578" s="15">
        <f>IFERROR(VLOOKUP(E578,wedstrijden!B:H,7,FALSE),0)</f>
        <v>43499</v>
      </c>
      <c r="W578" s="15">
        <f>IFERROR(VLOOKUP(E578,wedstrijden!B:I,8,FALSE),0)</f>
        <v>43499</v>
      </c>
      <c r="X578" s="94">
        <f>IF(ISERROR(VLOOKUP(I578,lookups!G:I,3,FALSE)),0,IF(VLOOKUP(I578,lookups!G:I,3,FALSE)=0,0,VLOOKUP(I578,lookups!G:I,3,FALSE)))</f>
        <v>800</v>
      </c>
      <c r="Y578" s="54">
        <f t="shared" ca="1" si="122"/>
        <v>999999999</v>
      </c>
      <c r="Z578" s="54">
        <f t="shared" si="123"/>
        <v>259112806</v>
      </c>
      <c r="AA578" s="54">
        <f>IF(LEFT(J578,2)&lt;&gt;"ok","-",IF(M578&lt;&gt;"","-",VLOOKUP(P578&amp;Q578&amp;I578&amp;H578,wedstrijden!A:B,2,FALSE)))</f>
        <v>259</v>
      </c>
      <c r="AB578" s="54">
        <f t="shared" ca="1" si="124"/>
        <v>0</v>
      </c>
      <c r="AC578" s="54">
        <f t="shared" si="125"/>
        <v>1</v>
      </c>
      <c r="AD578" s="54">
        <f t="shared" si="126"/>
        <v>1</v>
      </c>
      <c r="AE578" s="54">
        <f t="shared" si="127"/>
        <v>0</v>
      </c>
      <c r="AF578" s="54">
        <f t="shared" si="128"/>
        <v>1</v>
      </c>
      <c r="AG578" s="54">
        <f t="shared" si="129"/>
        <v>0</v>
      </c>
      <c r="AH578" s="54">
        <f t="shared" si="130"/>
        <v>0</v>
      </c>
      <c r="AI578" s="54">
        <f t="shared" si="131"/>
        <v>0</v>
      </c>
      <c r="AJ578" s="54">
        <f t="shared" si="132"/>
        <v>0</v>
      </c>
      <c r="AK578" s="54">
        <f t="shared" ca="1" si="133"/>
        <v>0</v>
      </c>
      <c r="AL578" s="1" t="str">
        <f>VLOOKUP(D578,schermers!C:T,16,FALSE)</f>
        <v>XXX</v>
      </c>
    </row>
    <row r="579" spans="1:38" x14ac:dyDescent="0.2">
      <c r="A579" s="54">
        <f t="shared" si="134"/>
        <v>577</v>
      </c>
      <c r="B579" s="54">
        <f t="shared" ref="B579:B642" si="135">IF(Z579&lt;&gt;999999999,RANK(Z579,$Z$3:$Z$1000,1),"")</f>
        <v>500</v>
      </c>
      <c r="C579" s="54" t="str">
        <f t="shared" ref="C579:C642" ca="1" si="136">IF(Y579&lt;&gt;999999999,RANK(Y579,$Y$3:$Y$1000,1),"")</f>
        <v/>
      </c>
      <c r="D579" s="54">
        <f>VLOOKUP(F579&amp;G579,schermers!B:C,2,FALSE)</f>
        <v>112311</v>
      </c>
      <c r="E579" s="54">
        <f>VLOOKUP(P579&amp;Q579&amp;I579&amp;H579,wedstrijden!A:B,2,FALSE)</f>
        <v>281</v>
      </c>
      <c r="F579" s="41" t="s">
        <v>969</v>
      </c>
      <c r="G579" s="41" t="s">
        <v>970</v>
      </c>
      <c r="H579" s="41" t="s">
        <v>679</v>
      </c>
      <c r="I579" s="41" t="s">
        <v>480</v>
      </c>
      <c r="J579" s="63" t="s">
        <v>848</v>
      </c>
      <c r="K579" s="16">
        <v>43463</v>
      </c>
      <c r="L579" s="8">
        <v>43469</v>
      </c>
      <c r="O579" s="54">
        <f>VLOOKUP(D579&amp;R579,Ranglijst!D:E,2,FALSE)</f>
        <v>1938</v>
      </c>
      <c r="P579" s="1" t="str">
        <f>VLOOKUP($D579,schermers!$C:$O,5,FALSE)</f>
        <v>Heren</v>
      </c>
      <c r="Q579" s="1" t="str">
        <f>VLOOKUP($D579,schermers!$C:$O,6,FALSE)</f>
        <v>Sabel</v>
      </c>
      <c r="R579" s="1" t="str">
        <f>VLOOKUP(P579,lookups!A:B,2,FALSE)&amp;VLOOKUP(aanmeldingen!Q579,lookups!D:E,2,FALSE)&amp;VLOOKUP(I579,lookups!G:H,2,FALSE)</f>
        <v>HSJ</v>
      </c>
      <c r="S579" s="1" t="str">
        <f>VLOOKUP(E579,wedstrijden!B:G,6,FALSE)</f>
        <v>FRA</v>
      </c>
      <c r="T579" s="1" t="str">
        <f>VLOOKUP($D579,schermers!$C:$O,8,FALSE)</f>
        <v>SUR</v>
      </c>
      <c r="U579" s="1" t="str">
        <f>IFERROR(VLOOKUP($D579,schermers!$C:$O,13,FALSE),"-")</f>
        <v>FIE28062000000</v>
      </c>
      <c r="V579" s="15">
        <f>IFERROR(VLOOKUP(E579,wedstrijden!B:H,7,FALSE),0)</f>
        <v>43512</v>
      </c>
      <c r="W579" s="15">
        <f>IFERROR(VLOOKUP(E579,wedstrijden!B:I,8,FALSE),0)</f>
        <v>43512</v>
      </c>
      <c r="X579" s="94">
        <f>IF(ISERROR(VLOOKUP(I579,lookups!G:I,3,FALSE)),0,IF(VLOOKUP(I579,lookups!G:I,3,FALSE)=0,0,VLOOKUP(I579,lookups!G:I,3,FALSE)))</f>
        <v>800</v>
      </c>
      <c r="Y579" s="54">
        <f t="shared" ref="Y579:Y642" ca="1" si="137">IF(LEFT(J579,2)&lt;&gt;"ok",999999999,IF(M579&lt;&gt;"",999999999,IF(V579&gt;$Y$1,IFERROR(VALUE(E579&amp;D579),999999999),999999999)))</f>
        <v>999999999</v>
      </c>
      <c r="Z579" s="54">
        <f t="shared" ref="Z579:Z642" si="138">IF(LEFT(J579,2)&lt;&gt;"ok",999999999,IF(M579&lt;&gt;"",999999999,IFERROR(VALUE(E579&amp;D579),999999999)))</f>
        <v>281112311</v>
      </c>
      <c r="AA579" s="54">
        <f>IF(LEFT(J579,2)&lt;&gt;"ok","-",IF(M579&lt;&gt;"","-",VLOOKUP(P579&amp;Q579&amp;I579&amp;H579,wedstrijden!A:B,2,FALSE)))</f>
        <v>281</v>
      </c>
      <c r="AB579" s="54">
        <f t="shared" ref="AB579:AB642" ca="1" si="139">IF(Y579=999999999,0,COUNTIF(Y:Y,Y579))</f>
        <v>0</v>
      </c>
      <c r="AC579" s="54">
        <f t="shared" ref="AC579:AC642" si="140">IF(F579&lt;&gt;"",1,0)</f>
        <v>1</v>
      </c>
      <c r="AD579" s="54">
        <f t="shared" ref="AD579:AD642" si="141">IF(LEFT(J579,2)="ok",1,0)</f>
        <v>1</v>
      </c>
      <c r="AE579" s="54">
        <f t="shared" ref="AE579:AE642" si="142">IF(M579&lt;&gt;"",1,0)</f>
        <v>0</v>
      </c>
      <c r="AF579" s="54">
        <f t="shared" ref="AF579:AF642" si="143">IF(AND(L579&lt;&gt;"",N579=""),1,0)</f>
        <v>1</v>
      </c>
      <c r="AG579" s="54">
        <f t="shared" ref="AG579:AG642" si="144">IF(AND(LEFT(J579,2)="ok",H579&lt;&gt;"Amsterdam",OR(I579="WB Jun",I579="ECC",I579="U23",I579="SAT")),1,0)</f>
        <v>1</v>
      </c>
      <c r="AH579" s="54">
        <f t="shared" ref="AH579:AH642" si="145">IF(AG579=0,0,IF(M579="",1,IF(M579&lt;=V579-28,0,1)))</f>
        <v>1</v>
      </c>
      <c r="AI579" s="54">
        <f t="shared" ref="AI579:AI642" si="146">IF(AND(AH579=1,V579&gt;=41307),1,0)</f>
        <v>1</v>
      </c>
      <c r="AJ579" s="54">
        <f t="shared" ref="AJ579:AJ642" si="147">IF(AI579=0,0,IF(AND(AI579=1,M579&lt;&gt;"",V579&gt;=41294,V579&lt;=41322),0,1))</f>
        <v>1</v>
      </c>
      <c r="AK579" s="54">
        <f t="shared" ref="AK579:AK642" ca="1" si="148">IF(AND(AJ579=1,TODAY()&gt;V579-28),1,0)</f>
        <v>1</v>
      </c>
      <c r="AL579" s="1" t="str">
        <f>VLOOKUP(D579,schermers!C:T,16,FALSE)</f>
        <v>XXX</v>
      </c>
    </row>
    <row r="580" spans="1:38" x14ac:dyDescent="0.2">
      <c r="A580" s="54">
        <f t="shared" ref="A580:A643" si="149">A579+1</f>
        <v>578</v>
      </c>
      <c r="B580" s="54">
        <f t="shared" si="135"/>
        <v>499</v>
      </c>
      <c r="C580" s="54" t="str">
        <f t="shared" ca="1" si="136"/>
        <v/>
      </c>
      <c r="D580" s="54">
        <f>VLOOKUP(F580&amp;G580,schermers!B:C,2,FALSE)</f>
        <v>111035</v>
      </c>
      <c r="E580" s="54">
        <f>VLOOKUP(P580&amp;Q580&amp;I580&amp;H580,wedstrijden!A:B,2,FALSE)</f>
        <v>281</v>
      </c>
      <c r="F580" s="41" t="s">
        <v>971</v>
      </c>
      <c r="G580" s="41" t="s">
        <v>972</v>
      </c>
      <c r="H580" s="41" t="s">
        <v>679</v>
      </c>
      <c r="I580" s="41" t="s">
        <v>480</v>
      </c>
      <c r="J580" s="63" t="s">
        <v>848</v>
      </c>
      <c r="K580" s="16">
        <v>43463</v>
      </c>
      <c r="L580" s="8">
        <v>43469</v>
      </c>
      <c r="O580" s="54">
        <f>VLOOKUP(D580&amp;R580,Ranglijst!D:E,2,FALSE)</f>
        <v>1373</v>
      </c>
      <c r="P580" s="1" t="str">
        <f>VLOOKUP($D580,schermers!$C:$O,5,FALSE)</f>
        <v>Heren</v>
      </c>
      <c r="Q580" s="1" t="str">
        <f>VLOOKUP($D580,schermers!$C:$O,6,FALSE)</f>
        <v>Sabel</v>
      </c>
      <c r="R580" s="1" t="str">
        <f>VLOOKUP(P580,lookups!A:B,2,FALSE)&amp;VLOOKUP(aanmeldingen!Q580,lookups!D:E,2,FALSE)&amp;VLOOKUP(I580,lookups!G:H,2,FALSE)</f>
        <v>HSJ</v>
      </c>
      <c r="S580" s="1" t="str">
        <f>VLOOKUP(E580,wedstrijden!B:G,6,FALSE)</f>
        <v>FRA</v>
      </c>
      <c r="T580" s="1" t="str">
        <f>VLOOKUP($D580,schermers!$C:$O,8,FALSE)</f>
        <v>SUR</v>
      </c>
      <c r="U580" s="1" t="str">
        <f>IFERROR(VLOOKUP($D580,schermers!$C:$O,13,FALSE),"-")</f>
        <v>FIE05042000000</v>
      </c>
      <c r="V580" s="15">
        <f>IFERROR(VLOOKUP(E580,wedstrijden!B:H,7,FALSE),0)</f>
        <v>43512</v>
      </c>
      <c r="W580" s="15">
        <f>IFERROR(VLOOKUP(E580,wedstrijden!B:I,8,FALSE),0)</f>
        <v>43512</v>
      </c>
      <c r="X580" s="94">
        <f>IF(ISERROR(VLOOKUP(I580,lookups!G:I,3,FALSE)),0,IF(VLOOKUP(I580,lookups!G:I,3,FALSE)=0,0,VLOOKUP(I580,lookups!G:I,3,FALSE)))</f>
        <v>800</v>
      </c>
      <c r="Y580" s="54">
        <f t="shared" ca="1" si="137"/>
        <v>999999999</v>
      </c>
      <c r="Z580" s="54">
        <f t="shared" si="138"/>
        <v>281111035</v>
      </c>
      <c r="AA580" s="54">
        <f>IF(LEFT(J580,2)&lt;&gt;"ok","-",IF(M580&lt;&gt;"","-",VLOOKUP(P580&amp;Q580&amp;I580&amp;H580,wedstrijden!A:B,2,FALSE)))</f>
        <v>281</v>
      </c>
      <c r="AB580" s="54">
        <f t="shared" ca="1" si="139"/>
        <v>0</v>
      </c>
      <c r="AC580" s="54">
        <f t="shared" si="140"/>
        <v>1</v>
      </c>
      <c r="AD580" s="54">
        <f t="shared" si="141"/>
        <v>1</v>
      </c>
      <c r="AE580" s="54">
        <f t="shared" si="142"/>
        <v>0</v>
      </c>
      <c r="AF580" s="54">
        <f t="shared" si="143"/>
        <v>1</v>
      </c>
      <c r="AG580" s="54">
        <f t="shared" si="144"/>
        <v>1</v>
      </c>
      <c r="AH580" s="54">
        <f t="shared" si="145"/>
        <v>1</v>
      </c>
      <c r="AI580" s="54">
        <f t="shared" si="146"/>
        <v>1</v>
      </c>
      <c r="AJ580" s="54">
        <f t="shared" si="147"/>
        <v>1</v>
      </c>
      <c r="AK580" s="54">
        <f t="shared" ca="1" si="148"/>
        <v>1</v>
      </c>
      <c r="AL580" s="1" t="str">
        <f>VLOOKUP(D580,schermers!C:T,16,FALSE)</f>
        <v>XXX</v>
      </c>
    </row>
    <row r="581" spans="1:38" x14ac:dyDescent="0.2">
      <c r="A581" s="54">
        <f t="shared" si="149"/>
        <v>579</v>
      </c>
      <c r="B581" s="54">
        <f t="shared" si="135"/>
        <v>399</v>
      </c>
      <c r="C581" s="54" t="str">
        <f t="shared" ca="1" si="136"/>
        <v/>
      </c>
      <c r="D581" s="54">
        <f>VLOOKUP(F581&amp;G581,schermers!B:C,2,FALSE)</f>
        <v>109588</v>
      </c>
      <c r="E581" s="54">
        <f>VLOOKUP(P581&amp;Q581&amp;I581&amp;H581,wedstrijden!A:B,2,FALSE)</f>
        <v>218</v>
      </c>
      <c r="F581" s="41" t="s">
        <v>922</v>
      </c>
      <c r="G581" s="41" t="s">
        <v>791</v>
      </c>
      <c r="H581" s="41" t="s">
        <v>499</v>
      </c>
      <c r="I581" s="41" t="s">
        <v>682</v>
      </c>
      <c r="J581" s="63" t="s">
        <v>2941</v>
      </c>
      <c r="K581" s="16">
        <v>43465</v>
      </c>
      <c r="L581" s="8">
        <v>43467</v>
      </c>
      <c r="O581" s="54">
        <f>VLOOKUP(D581&amp;R581,Ranglijst!D:E,2,FALSE)</f>
        <v>3421</v>
      </c>
      <c r="P581" s="1" t="str">
        <f>VLOOKUP($D581,schermers!$C:$O,5,FALSE)</f>
        <v>Heren</v>
      </c>
      <c r="Q581" s="1" t="str">
        <f>VLOOKUP($D581,schermers!$C:$O,6,FALSE)</f>
        <v>Degen</v>
      </c>
      <c r="R581" s="1" t="str">
        <f>VLOOKUP(P581,lookups!A:B,2,FALSE)&amp;VLOOKUP(aanmeldingen!Q581,lookups!D:E,2,FALSE)&amp;VLOOKUP(I581,lookups!G:H,2,FALSE)</f>
        <v>HDS</v>
      </c>
      <c r="S581" s="1" t="str">
        <f>VLOOKUP(E581,wedstrijden!B:G,6,FALSE)</f>
        <v>GER</v>
      </c>
      <c r="T581" s="1" t="str">
        <f>VLOOKUP($D581,schermers!$C:$O,8,FALSE)</f>
        <v>SCA</v>
      </c>
      <c r="U581" s="1" t="str">
        <f>IFERROR(VLOOKUP($D581,schermers!$C:$O,13,FALSE),"-")</f>
        <v>-</v>
      </c>
      <c r="V581" s="15">
        <f>IFERROR(VLOOKUP(E581,wedstrijden!B:H,7,FALSE),0)</f>
        <v>43478</v>
      </c>
      <c r="W581" s="15">
        <f>IFERROR(VLOOKUP(E581,wedstrijden!B:I,8,FALSE),0)</f>
        <v>43478</v>
      </c>
      <c r="X581" s="94">
        <f>IF(ISERROR(VLOOKUP(I581,lookups!G:I,3,FALSE)),0,IF(VLOOKUP(I581,lookups!G:I,3,FALSE)=0,0,VLOOKUP(I581,lookups!G:I,3,FALSE)))</f>
        <v>0</v>
      </c>
      <c r="Y581" s="54">
        <f t="shared" ca="1" si="137"/>
        <v>999999999</v>
      </c>
      <c r="Z581" s="54">
        <f t="shared" si="138"/>
        <v>218109588</v>
      </c>
      <c r="AA581" s="54">
        <f>IF(LEFT(J581,2)&lt;&gt;"ok","-",IF(M581&lt;&gt;"","-",VLOOKUP(P581&amp;Q581&amp;I581&amp;H581,wedstrijden!A:B,2,FALSE)))</f>
        <v>218</v>
      </c>
      <c r="AB581" s="54">
        <f t="shared" ca="1" si="139"/>
        <v>0</v>
      </c>
      <c r="AC581" s="54">
        <f t="shared" si="140"/>
        <v>1</v>
      </c>
      <c r="AD581" s="54">
        <f t="shared" si="141"/>
        <v>1</v>
      </c>
      <c r="AE581" s="54">
        <f t="shared" si="142"/>
        <v>0</v>
      </c>
      <c r="AF581" s="54">
        <f t="shared" si="143"/>
        <v>1</v>
      </c>
      <c r="AG581" s="54">
        <f t="shared" si="144"/>
        <v>0</v>
      </c>
      <c r="AH581" s="54">
        <f t="shared" si="145"/>
        <v>0</v>
      </c>
      <c r="AI581" s="54">
        <f t="shared" si="146"/>
        <v>0</v>
      </c>
      <c r="AJ581" s="54">
        <f t="shared" si="147"/>
        <v>0</v>
      </c>
      <c r="AK581" s="54">
        <f t="shared" ca="1" si="148"/>
        <v>0</v>
      </c>
      <c r="AL581" s="1" t="str">
        <f>VLOOKUP(D581,schermers!C:T,16,FALSE)</f>
        <v>XXX</v>
      </c>
    </row>
    <row r="582" spans="1:38" x14ac:dyDescent="0.2">
      <c r="A582" s="54">
        <f t="shared" si="149"/>
        <v>580</v>
      </c>
      <c r="B582" s="54">
        <f t="shared" si="135"/>
        <v>398</v>
      </c>
      <c r="C582" s="54" t="str">
        <f t="shared" ca="1" si="136"/>
        <v/>
      </c>
      <c r="D582" s="54">
        <f>VLOOKUP(F582&amp;G582,schermers!B:C,2,FALSE)</f>
        <v>108238</v>
      </c>
      <c r="E582" s="54">
        <f>VLOOKUP(P582&amp;Q582&amp;I582&amp;H582,wedstrijden!A:B,2,FALSE)</f>
        <v>218</v>
      </c>
      <c r="F582" s="41" t="s">
        <v>922</v>
      </c>
      <c r="G582" s="41" t="s">
        <v>345</v>
      </c>
      <c r="H582" s="41" t="s">
        <v>499</v>
      </c>
      <c r="I582" s="41" t="s">
        <v>682</v>
      </c>
      <c r="J582" s="63" t="s">
        <v>2941</v>
      </c>
      <c r="K582" s="16">
        <v>43465</v>
      </c>
      <c r="L582" s="8">
        <v>43467</v>
      </c>
      <c r="O582" s="54">
        <f>VLOOKUP(D582&amp;R582,Ranglijst!D:E,2,FALSE)</f>
        <v>6262</v>
      </c>
      <c r="P582" s="1" t="str">
        <f>VLOOKUP($D582,schermers!$C:$O,5,FALSE)</f>
        <v>Heren</v>
      </c>
      <c r="Q582" s="1" t="str">
        <f>VLOOKUP($D582,schermers!$C:$O,6,FALSE)</f>
        <v>Degen</v>
      </c>
      <c r="R582" s="1" t="str">
        <f>VLOOKUP(P582,lookups!A:B,2,FALSE)&amp;VLOOKUP(aanmeldingen!Q582,lookups!D:E,2,FALSE)&amp;VLOOKUP(I582,lookups!G:H,2,FALSE)</f>
        <v>HDS</v>
      </c>
      <c r="S582" s="1" t="str">
        <f>VLOOKUP(E582,wedstrijden!B:G,6,FALSE)</f>
        <v>GER</v>
      </c>
      <c r="T582" s="1" t="str">
        <f>VLOOKUP($D582,schermers!$C:$O,8,FALSE)</f>
        <v>SCA</v>
      </c>
      <c r="U582" s="1" t="str">
        <f>IFERROR(VLOOKUP($D582,schermers!$C:$O,13,FALSE),"-")</f>
        <v>FIE22071991000</v>
      </c>
      <c r="V582" s="15">
        <f>IFERROR(VLOOKUP(E582,wedstrijden!B:H,7,FALSE),0)</f>
        <v>43478</v>
      </c>
      <c r="W582" s="15">
        <f>IFERROR(VLOOKUP(E582,wedstrijden!B:I,8,FALSE),0)</f>
        <v>43478</v>
      </c>
      <c r="X582" s="94">
        <f>IF(ISERROR(VLOOKUP(I582,lookups!G:I,3,FALSE)),0,IF(VLOOKUP(I582,lookups!G:I,3,FALSE)=0,0,VLOOKUP(I582,lookups!G:I,3,FALSE)))</f>
        <v>0</v>
      </c>
      <c r="Y582" s="54">
        <f t="shared" ca="1" si="137"/>
        <v>999999999</v>
      </c>
      <c r="Z582" s="54">
        <f t="shared" si="138"/>
        <v>218108238</v>
      </c>
      <c r="AA582" s="54">
        <f>IF(LEFT(J582,2)&lt;&gt;"ok","-",IF(M582&lt;&gt;"","-",VLOOKUP(P582&amp;Q582&amp;I582&amp;H582,wedstrijden!A:B,2,FALSE)))</f>
        <v>218</v>
      </c>
      <c r="AB582" s="54">
        <f t="shared" ca="1" si="139"/>
        <v>0</v>
      </c>
      <c r="AC582" s="54">
        <f t="shared" si="140"/>
        <v>1</v>
      </c>
      <c r="AD582" s="54">
        <f t="shared" si="141"/>
        <v>1</v>
      </c>
      <c r="AE582" s="54">
        <f t="shared" si="142"/>
        <v>0</v>
      </c>
      <c r="AF582" s="54">
        <f t="shared" si="143"/>
        <v>1</v>
      </c>
      <c r="AG582" s="54">
        <f t="shared" si="144"/>
        <v>0</v>
      </c>
      <c r="AH582" s="54">
        <f t="shared" si="145"/>
        <v>0</v>
      </c>
      <c r="AI582" s="54">
        <f t="shared" si="146"/>
        <v>0</v>
      </c>
      <c r="AJ582" s="54">
        <f t="shared" si="147"/>
        <v>0</v>
      </c>
      <c r="AK582" s="54">
        <f t="shared" ca="1" si="148"/>
        <v>0</v>
      </c>
      <c r="AL582" s="1" t="str">
        <f>VLOOKUP(D582,schermers!C:T,16,FALSE)</f>
        <v>XXX</v>
      </c>
    </row>
    <row r="583" spans="1:38" x14ac:dyDescent="0.2">
      <c r="A583" s="54">
        <f t="shared" si="149"/>
        <v>581</v>
      </c>
      <c r="B583" s="54">
        <f t="shared" si="135"/>
        <v>400</v>
      </c>
      <c r="C583" s="54" t="str">
        <f t="shared" ca="1" si="136"/>
        <v/>
      </c>
      <c r="D583" s="54">
        <f>VLOOKUP(F583&amp;G583,schermers!B:C,2,FALSE)</f>
        <v>110891</v>
      </c>
      <c r="E583" s="54">
        <f>VLOOKUP(P583&amp;Q583&amp;I583&amp;H583,wedstrijden!A:B,2,FALSE)</f>
        <v>218</v>
      </c>
      <c r="F583" s="41" t="s">
        <v>977</v>
      </c>
      <c r="G583" s="41" t="s">
        <v>259</v>
      </c>
      <c r="H583" s="41" t="s">
        <v>499</v>
      </c>
      <c r="I583" s="41" t="s">
        <v>682</v>
      </c>
      <c r="J583" s="63" t="s">
        <v>2941</v>
      </c>
      <c r="K583" s="16">
        <v>43465</v>
      </c>
      <c r="L583" s="8">
        <v>43467</v>
      </c>
      <c r="O583" s="54">
        <f>VLOOKUP(D583&amp;R583,Ranglijst!D:E,2,FALSE)</f>
        <v>2661</v>
      </c>
      <c r="P583" s="1" t="str">
        <f>VLOOKUP($D583,schermers!$C:$O,5,FALSE)</f>
        <v>Heren</v>
      </c>
      <c r="Q583" s="1" t="str">
        <f>VLOOKUP($D583,schermers!$C:$O,6,FALSE)</f>
        <v>Degen</v>
      </c>
      <c r="R583" s="1" t="str">
        <f>VLOOKUP(P583,lookups!A:B,2,FALSE)&amp;VLOOKUP(aanmeldingen!Q583,lookups!D:E,2,FALSE)&amp;VLOOKUP(I583,lookups!G:H,2,FALSE)</f>
        <v>HDS</v>
      </c>
      <c r="S583" s="1" t="str">
        <f>VLOOKUP(E583,wedstrijden!B:G,6,FALSE)</f>
        <v>GER</v>
      </c>
      <c r="T583" s="1" t="str">
        <f>VLOOKUP($D583,schermers!$C:$O,8,FALSE)</f>
        <v>DFC</v>
      </c>
      <c r="U583" s="1" t="str">
        <f>IFERROR(VLOOKUP($D583,schermers!$C:$O,13,FALSE),"-")</f>
        <v>FIE17071995003</v>
      </c>
      <c r="V583" s="15">
        <f>IFERROR(VLOOKUP(E583,wedstrijden!B:H,7,FALSE),0)</f>
        <v>43478</v>
      </c>
      <c r="W583" s="15">
        <f>IFERROR(VLOOKUP(E583,wedstrijden!B:I,8,FALSE),0)</f>
        <v>43478</v>
      </c>
      <c r="X583" s="94">
        <f>IF(ISERROR(VLOOKUP(I583,lookups!G:I,3,FALSE)),0,IF(VLOOKUP(I583,lookups!G:I,3,FALSE)=0,0,VLOOKUP(I583,lookups!G:I,3,FALSE)))</f>
        <v>0</v>
      </c>
      <c r="Y583" s="54">
        <f t="shared" ca="1" si="137"/>
        <v>999999999</v>
      </c>
      <c r="Z583" s="54">
        <f t="shared" si="138"/>
        <v>218110891</v>
      </c>
      <c r="AA583" s="54">
        <f>IF(LEFT(J583,2)&lt;&gt;"ok","-",IF(M583&lt;&gt;"","-",VLOOKUP(P583&amp;Q583&amp;I583&amp;H583,wedstrijden!A:B,2,FALSE)))</f>
        <v>218</v>
      </c>
      <c r="AB583" s="54">
        <f t="shared" ca="1" si="139"/>
        <v>0</v>
      </c>
      <c r="AC583" s="54">
        <f t="shared" si="140"/>
        <v>1</v>
      </c>
      <c r="AD583" s="54">
        <f t="shared" si="141"/>
        <v>1</v>
      </c>
      <c r="AE583" s="54">
        <f t="shared" si="142"/>
        <v>0</v>
      </c>
      <c r="AF583" s="54">
        <f t="shared" si="143"/>
        <v>1</v>
      </c>
      <c r="AG583" s="54">
        <f t="shared" si="144"/>
        <v>0</v>
      </c>
      <c r="AH583" s="54">
        <f t="shared" si="145"/>
        <v>0</v>
      </c>
      <c r="AI583" s="54">
        <f t="shared" si="146"/>
        <v>0</v>
      </c>
      <c r="AJ583" s="54">
        <f t="shared" si="147"/>
        <v>0</v>
      </c>
      <c r="AK583" s="54">
        <f t="shared" ca="1" si="148"/>
        <v>0</v>
      </c>
      <c r="AL583" s="1" t="str">
        <f>VLOOKUP(D583,schermers!C:T,16,FALSE)</f>
        <v>XXX</v>
      </c>
    </row>
    <row r="584" spans="1:38" x14ac:dyDescent="0.2">
      <c r="A584" s="54">
        <f t="shared" si="149"/>
        <v>582</v>
      </c>
      <c r="B584" s="54">
        <f t="shared" si="135"/>
        <v>401</v>
      </c>
      <c r="C584" s="54" t="str">
        <f t="shared" ca="1" si="136"/>
        <v/>
      </c>
      <c r="D584" s="54">
        <f>VLOOKUP(F584&amp;G584,schermers!B:C,2,FALSE)</f>
        <v>112104</v>
      </c>
      <c r="E584" s="54">
        <f>VLOOKUP(P584&amp;Q584&amp;I584&amp;H584,wedstrijden!A:B,2,FALSE)</f>
        <v>218</v>
      </c>
      <c r="F584" s="41" t="s">
        <v>1000</v>
      </c>
      <c r="G584" s="41" t="s">
        <v>925</v>
      </c>
      <c r="H584" s="41" t="s">
        <v>499</v>
      </c>
      <c r="I584" s="41" t="s">
        <v>682</v>
      </c>
      <c r="J584" s="63" t="s">
        <v>2941</v>
      </c>
      <c r="K584" s="16">
        <v>43465</v>
      </c>
      <c r="L584" s="8">
        <v>43467</v>
      </c>
      <c r="O584" s="54">
        <f>VLOOKUP(D584&amp;R584,Ranglijst!D:E,2,FALSE)</f>
        <v>2542</v>
      </c>
      <c r="P584" s="1" t="str">
        <f>VLOOKUP($D584,schermers!$C:$O,5,FALSE)</f>
        <v>Heren</v>
      </c>
      <c r="Q584" s="1" t="str">
        <f>VLOOKUP($D584,schermers!$C:$O,6,FALSE)</f>
        <v>Degen</v>
      </c>
      <c r="R584" s="1" t="str">
        <f>VLOOKUP(P584,lookups!A:B,2,FALSE)&amp;VLOOKUP(aanmeldingen!Q584,lookups!D:E,2,FALSE)&amp;VLOOKUP(I584,lookups!G:H,2,FALSE)</f>
        <v>HDS</v>
      </c>
      <c r="S584" s="1" t="str">
        <f>VLOOKUP(E584,wedstrijden!B:G,6,FALSE)</f>
        <v>GER</v>
      </c>
      <c r="T584" s="1" t="str">
        <f>VLOOKUP($D584,schermers!$C:$O,8,FALSE)</f>
        <v>FCA</v>
      </c>
      <c r="U584" s="1" t="str">
        <f>IFERROR(VLOOKUP($D584,schermers!$C:$O,13,FALSE),"-")</f>
        <v>-</v>
      </c>
      <c r="V584" s="15">
        <f>IFERROR(VLOOKUP(E584,wedstrijden!B:H,7,FALSE),0)</f>
        <v>43478</v>
      </c>
      <c r="W584" s="15">
        <f>IFERROR(VLOOKUP(E584,wedstrijden!B:I,8,FALSE),0)</f>
        <v>43478</v>
      </c>
      <c r="X584" s="94">
        <f>IF(ISERROR(VLOOKUP(I584,lookups!G:I,3,FALSE)),0,IF(VLOOKUP(I584,lookups!G:I,3,FALSE)=0,0,VLOOKUP(I584,lookups!G:I,3,FALSE)))</f>
        <v>0</v>
      </c>
      <c r="Y584" s="54">
        <f t="shared" ca="1" si="137"/>
        <v>999999999</v>
      </c>
      <c r="Z584" s="54">
        <f t="shared" si="138"/>
        <v>218112104</v>
      </c>
      <c r="AA584" s="54">
        <f>IF(LEFT(J584,2)&lt;&gt;"ok","-",IF(M584&lt;&gt;"","-",VLOOKUP(P584&amp;Q584&amp;I584&amp;H584,wedstrijden!A:B,2,FALSE)))</f>
        <v>218</v>
      </c>
      <c r="AB584" s="54">
        <f t="shared" ca="1" si="139"/>
        <v>0</v>
      </c>
      <c r="AC584" s="54">
        <f t="shared" si="140"/>
        <v>1</v>
      </c>
      <c r="AD584" s="54">
        <f t="shared" si="141"/>
        <v>1</v>
      </c>
      <c r="AE584" s="54">
        <f t="shared" si="142"/>
        <v>0</v>
      </c>
      <c r="AF584" s="54">
        <f t="shared" si="143"/>
        <v>1</v>
      </c>
      <c r="AG584" s="54">
        <f t="shared" si="144"/>
        <v>0</v>
      </c>
      <c r="AH584" s="54">
        <f t="shared" si="145"/>
        <v>0</v>
      </c>
      <c r="AI584" s="54">
        <f t="shared" si="146"/>
        <v>0</v>
      </c>
      <c r="AJ584" s="54">
        <f t="shared" si="147"/>
        <v>0</v>
      </c>
      <c r="AK584" s="54">
        <f t="shared" ca="1" si="148"/>
        <v>0</v>
      </c>
      <c r="AL584" s="1" t="str">
        <f>VLOOKUP(D584,schermers!C:T,16,FALSE)</f>
        <v>XXX</v>
      </c>
    </row>
    <row r="585" spans="1:38" x14ac:dyDescent="0.2">
      <c r="A585" s="54">
        <f t="shared" si="149"/>
        <v>583</v>
      </c>
      <c r="B585" s="54">
        <f t="shared" si="135"/>
        <v>453</v>
      </c>
      <c r="C585" s="54" t="str">
        <f t="shared" ca="1" si="136"/>
        <v/>
      </c>
      <c r="D585" s="54">
        <f>VLOOKUP(F585&amp;G585,schermers!B:C,2,FALSE)</f>
        <v>103397</v>
      </c>
      <c r="E585" s="54">
        <f>VLOOKUP(P585&amp;Q585&amp;I585&amp;H585,wedstrijden!A:B,2,FALSE)</f>
        <v>263</v>
      </c>
      <c r="F585" s="41" t="s">
        <v>1067</v>
      </c>
      <c r="G585" s="41" t="s">
        <v>70</v>
      </c>
      <c r="H585" s="41" t="s">
        <v>2575</v>
      </c>
      <c r="I585" s="41" t="s">
        <v>505</v>
      </c>
      <c r="J585" s="63" t="s">
        <v>848</v>
      </c>
      <c r="K585" s="16">
        <v>43465</v>
      </c>
      <c r="L585" s="8">
        <v>43469</v>
      </c>
      <c r="O585" s="54">
        <f>VLOOKUP(D585&amp;R585,Ranglijst!D:E,2,FALSE)</f>
        <v>1736</v>
      </c>
      <c r="P585" s="1" t="str">
        <f>VLOOKUP($D585,schermers!$C:$O,5,FALSE)</f>
        <v>Heren</v>
      </c>
      <c r="Q585" s="1" t="str">
        <f>VLOOKUP($D585,schermers!$C:$O,6,FALSE)</f>
        <v>Floret</v>
      </c>
      <c r="R585" s="1" t="str">
        <f>VLOOKUP(P585,lookups!A:B,2,FALSE)&amp;VLOOKUP(aanmeldingen!Q585,lookups!D:E,2,FALSE)&amp;VLOOKUP(I585,lookups!G:H,2,FALSE)</f>
        <v>HFS</v>
      </c>
      <c r="S585" s="1" t="str">
        <f>VLOOKUP(E585,wedstrijden!B:G,6,FALSE)</f>
        <v>ITA</v>
      </c>
      <c r="T585" s="1" t="str">
        <f>VLOOKUP($D585,schermers!$C:$O,8,FALSE)</f>
        <v>OKK</v>
      </c>
      <c r="U585" s="1" t="str">
        <f>IFERROR(VLOOKUP($D585,schermers!$C:$O,13,FALSE),"-")</f>
        <v>FIE26011984000</v>
      </c>
      <c r="V585" s="15">
        <f>IFERROR(VLOOKUP(E585,wedstrijden!B:H,7,FALSE),0)</f>
        <v>43504</v>
      </c>
      <c r="W585" s="15">
        <f>IFERROR(VLOOKUP(E585,wedstrijden!B:I,8,FALSE),0)</f>
        <v>43506</v>
      </c>
      <c r="X585" s="94">
        <f>IF(ISERROR(VLOOKUP(I585,lookups!G:I,3,FALSE)),0,IF(VLOOKUP(I585,lookups!G:I,3,FALSE)=0,0,VLOOKUP(I585,lookups!G:I,3,FALSE)))</f>
        <v>1000</v>
      </c>
      <c r="Y585" s="54">
        <f t="shared" ca="1" si="137"/>
        <v>999999999</v>
      </c>
      <c r="Z585" s="54">
        <f t="shared" si="138"/>
        <v>263103397</v>
      </c>
      <c r="AA585" s="54">
        <f>IF(LEFT(J585,2)&lt;&gt;"ok","-",IF(M585&lt;&gt;"","-",VLOOKUP(P585&amp;Q585&amp;I585&amp;H585,wedstrijden!A:B,2,FALSE)))</f>
        <v>263</v>
      </c>
      <c r="AB585" s="54">
        <f t="shared" ca="1" si="139"/>
        <v>0</v>
      </c>
      <c r="AC585" s="54">
        <f t="shared" si="140"/>
        <v>1</v>
      </c>
      <c r="AD585" s="54">
        <f t="shared" si="141"/>
        <v>1</v>
      </c>
      <c r="AE585" s="54">
        <f t="shared" si="142"/>
        <v>0</v>
      </c>
      <c r="AF585" s="54">
        <f t="shared" si="143"/>
        <v>1</v>
      </c>
      <c r="AG585" s="54">
        <f t="shared" si="144"/>
        <v>0</v>
      </c>
      <c r="AH585" s="54">
        <f t="shared" si="145"/>
        <v>0</v>
      </c>
      <c r="AI585" s="54">
        <f t="shared" si="146"/>
        <v>0</v>
      </c>
      <c r="AJ585" s="54">
        <f t="shared" si="147"/>
        <v>0</v>
      </c>
      <c r="AK585" s="54">
        <f t="shared" ca="1" si="148"/>
        <v>0</v>
      </c>
      <c r="AL585" s="1" t="str">
        <f>VLOOKUP(D585,schermers!C:T,16,FALSE)</f>
        <v>XXX</v>
      </c>
    </row>
    <row r="586" spans="1:38" x14ac:dyDescent="0.2">
      <c r="A586" s="54">
        <f t="shared" si="149"/>
        <v>584</v>
      </c>
      <c r="B586" s="54">
        <f t="shared" si="135"/>
        <v>491</v>
      </c>
      <c r="C586" s="54" t="str">
        <f t="shared" ca="1" si="136"/>
        <v/>
      </c>
      <c r="D586" s="54">
        <f>VLOOKUP(F586&amp;G586,schermers!B:C,2,FALSE)</f>
        <v>109588</v>
      </c>
      <c r="E586" s="54">
        <f>VLOOKUP(P586&amp;Q586&amp;I586&amp;H586,wedstrijden!A:B,2,FALSE)</f>
        <v>277</v>
      </c>
      <c r="F586" s="41" t="s">
        <v>922</v>
      </c>
      <c r="G586" s="41" t="s">
        <v>791</v>
      </c>
      <c r="H586" s="41" t="s">
        <v>951</v>
      </c>
      <c r="I586" s="41" t="s">
        <v>682</v>
      </c>
      <c r="J586" s="63" t="s">
        <v>848</v>
      </c>
      <c r="K586" s="16">
        <v>43468</v>
      </c>
      <c r="L586" s="8">
        <v>43469</v>
      </c>
      <c r="O586" s="54">
        <f>VLOOKUP(D586&amp;R586,Ranglijst!D:E,2,FALSE)</f>
        <v>3421</v>
      </c>
      <c r="P586" s="1" t="str">
        <f>VLOOKUP($D586,schermers!$C:$O,5,FALSE)</f>
        <v>Heren</v>
      </c>
      <c r="Q586" s="1" t="str">
        <f>VLOOKUP($D586,schermers!$C:$O,6,FALSE)</f>
        <v>Degen</v>
      </c>
      <c r="R586" s="1" t="str">
        <f>VLOOKUP(P586,lookups!A:B,2,FALSE)&amp;VLOOKUP(aanmeldingen!Q586,lookups!D:E,2,FALSE)&amp;VLOOKUP(I586,lookups!G:H,2,FALSE)</f>
        <v>HDS</v>
      </c>
      <c r="S586" s="1" t="str">
        <f>VLOOKUP(E586,wedstrijden!B:G,6,FALSE)</f>
        <v>CAN</v>
      </c>
      <c r="T586" s="1" t="str">
        <f>VLOOKUP($D586,schermers!$C:$O,8,FALSE)</f>
        <v>SCA</v>
      </c>
      <c r="U586" s="1" t="str">
        <f>IFERROR(VLOOKUP($D586,schermers!$C:$O,13,FALSE),"-")</f>
        <v>-</v>
      </c>
      <c r="V586" s="15">
        <f>IFERROR(VLOOKUP(E586,wedstrijden!B:H,7,FALSE),0)</f>
        <v>43506</v>
      </c>
      <c r="W586" s="15">
        <f>IFERROR(VLOOKUP(E586,wedstrijden!B:I,8,FALSE),0)</f>
        <v>43506</v>
      </c>
      <c r="X586" s="94">
        <f>IF(ISERROR(VLOOKUP(I586,lookups!G:I,3,FALSE)),0,IF(VLOOKUP(I586,lookups!G:I,3,FALSE)=0,0,VLOOKUP(I586,lookups!G:I,3,FALSE)))</f>
        <v>0</v>
      </c>
      <c r="Y586" s="54">
        <f t="shared" ca="1" si="137"/>
        <v>999999999</v>
      </c>
      <c r="Z586" s="54">
        <f t="shared" si="138"/>
        <v>277109588</v>
      </c>
      <c r="AA586" s="54">
        <f>IF(LEFT(J586,2)&lt;&gt;"ok","-",IF(M586&lt;&gt;"","-",VLOOKUP(P586&amp;Q586&amp;I586&amp;H586,wedstrijden!A:B,2,FALSE)))</f>
        <v>277</v>
      </c>
      <c r="AB586" s="54">
        <f t="shared" ca="1" si="139"/>
        <v>0</v>
      </c>
      <c r="AC586" s="54">
        <f t="shared" si="140"/>
        <v>1</v>
      </c>
      <c r="AD586" s="54">
        <f t="shared" si="141"/>
        <v>1</v>
      </c>
      <c r="AE586" s="54">
        <f t="shared" si="142"/>
        <v>0</v>
      </c>
      <c r="AF586" s="54">
        <f t="shared" si="143"/>
        <v>1</v>
      </c>
      <c r="AG586" s="54">
        <f t="shared" si="144"/>
        <v>0</v>
      </c>
      <c r="AH586" s="54">
        <f t="shared" si="145"/>
        <v>0</v>
      </c>
      <c r="AI586" s="54">
        <f t="shared" si="146"/>
        <v>0</v>
      </c>
      <c r="AJ586" s="54">
        <f t="shared" si="147"/>
        <v>0</v>
      </c>
      <c r="AK586" s="54">
        <f t="shared" ca="1" si="148"/>
        <v>0</v>
      </c>
      <c r="AL586" s="1" t="str">
        <f>VLOOKUP(D586,schermers!C:T,16,FALSE)</f>
        <v>XXX</v>
      </c>
    </row>
    <row r="587" spans="1:38" x14ac:dyDescent="0.2">
      <c r="A587" s="54">
        <f t="shared" si="149"/>
        <v>585</v>
      </c>
      <c r="B587" s="54">
        <f t="shared" si="135"/>
        <v>490</v>
      </c>
      <c r="C587" s="54" t="str">
        <f t="shared" ca="1" si="136"/>
        <v/>
      </c>
      <c r="D587" s="54">
        <f>VLOOKUP(F587&amp;G587,schermers!B:C,2,FALSE)</f>
        <v>108238</v>
      </c>
      <c r="E587" s="54">
        <f>VLOOKUP(P587&amp;Q587&amp;I587&amp;H587,wedstrijden!A:B,2,FALSE)</f>
        <v>277</v>
      </c>
      <c r="F587" s="41" t="s">
        <v>922</v>
      </c>
      <c r="G587" s="41" t="s">
        <v>345</v>
      </c>
      <c r="H587" s="41" t="s">
        <v>951</v>
      </c>
      <c r="I587" s="41" t="s">
        <v>682</v>
      </c>
      <c r="J587" s="63" t="s">
        <v>848</v>
      </c>
      <c r="K587" s="16">
        <v>43468</v>
      </c>
      <c r="L587" s="8">
        <v>43469</v>
      </c>
      <c r="O587" s="54">
        <f>VLOOKUP(D587&amp;R587,Ranglijst!D:E,2,FALSE)</f>
        <v>6262</v>
      </c>
      <c r="P587" s="1" t="str">
        <f>VLOOKUP($D587,schermers!$C:$O,5,FALSE)</f>
        <v>Heren</v>
      </c>
      <c r="Q587" s="1" t="str">
        <f>VLOOKUP($D587,schermers!$C:$O,6,FALSE)</f>
        <v>Degen</v>
      </c>
      <c r="R587" s="1" t="str">
        <f>VLOOKUP(P587,lookups!A:B,2,FALSE)&amp;VLOOKUP(aanmeldingen!Q587,lookups!D:E,2,FALSE)&amp;VLOOKUP(I587,lookups!G:H,2,FALSE)</f>
        <v>HDS</v>
      </c>
      <c r="S587" s="1" t="str">
        <f>VLOOKUP(E587,wedstrijden!B:G,6,FALSE)</f>
        <v>CAN</v>
      </c>
      <c r="T587" s="1" t="str">
        <f>VLOOKUP($D587,schermers!$C:$O,8,FALSE)</f>
        <v>SCA</v>
      </c>
      <c r="U587" s="1" t="str">
        <f>IFERROR(VLOOKUP($D587,schermers!$C:$O,13,FALSE),"-")</f>
        <v>FIE22071991000</v>
      </c>
      <c r="V587" s="15">
        <f>IFERROR(VLOOKUP(E587,wedstrijden!B:H,7,FALSE),0)</f>
        <v>43506</v>
      </c>
      <c r="W587" s="15">
        <f>IFERROR(VLOOKUP(E587,wedstrijden!B:I,8,FALSE),0)</f>
        <v>43506</v>
      </c>
      <c r="X587" s="94">
        <f>IF(ISERROR(VLOOKUP(I587,lookups!G:I,3,FALSE)),0,IF(VLOOKUP(I587,lookups!G:I,3,FALSE)=0,0,VLOOKUP(I587,lookups!G:I,3,FALSE)))</f>
        <v>0</v>
      </c>
      <c r="Y587" s="54">
        <f t="shared" ca="1" si="137"/>
        <v>999999999</v>
      </c>
      <c r="Z587" s="54">
        <f t="shared" si="138"/>
        <v>277108238</v>
      </c>
      <c r="AA587" s="54">
        <f>IF(LEFT(J587,2)&lt;&gt;"ok","-",IF(M587&lt;&gt;"","-",VLOOKUP(P587&amp;Q587&amp;I587&amp;H587,wedstrijden!A:B,2,FALSE)))</f>
        <v>277</v>
      </c>
      <c r="AB587" s="54">
        <f t="shared" ca="1" si="139"/>
        <v>0</v>
      </c>
      <c r="AC587" s="54">
        <f t="shared" si="140"/>
        <v>1</v>
      </c>
      <c r="AD587" s="54">
        <f t="shared" si="141"/>
        <v>1</v>
      </c>
      <c r="AE587" s="54">
        <f t="shared" si="142"/>
        <v>0</v>
      </c>
      <c r="AF587" s="54">
        <f t="shared" si="143"/>
        <v>1</v>
      </c>
      <c r="AG587" s="54">
        <f t="shared" si="144"/>
        <v>0</v>
      </c>
      <c r="AH587" s="54">
        <f t="shared" si="145"/>
        <v>0</v>
      </c>
      <c r="AI587" s="54">
        <f t="shared" si="146"/>
        <v>0</v>
      </c>
      <c r="AJ587" s="54">
        <f t="shared" si="147"/>
        <v>0</v>
      </c>
      <c r="AK587" s="54">
        <f t="shared" ca="1" si="148"/>
        <v>0</v>
      </c>
      <c r="AL587" s="1" t="str">
        <f>VLOOKUP(D587,schermers!C:T,16,FALSE)</f>
        <v>XXX</v>
      </c>
    </row>
    <row r="588" spans="1:38" x14ac:dyDescent="0.2">
      <c r="A588" s="54">
        <f t="shared" si="149"/>
        <v>586</v>
      </c>
      <c r="B588" s="54">
        <f t="shared" si="135"/>
        <v>492</v>
      </c>
      <c r="C588" s="54" t="str">
        <f t="shared" ca="1" si="136"/>
        <v/>
      </c>
      <c r="D588" s="54">
        <f>VLOOKUP(F588&amp;G588,schermers!B:C,2,FALSE)</f>
        <v>110891</v>
      </c>
      <c r="E588" s="54">
        <f>VLOOKUP(P588&amp;Q588&amp;I588&amp;H588,wedstrijden!A:B,2,FALSE)</f>
        <v>277</v>
      </c>
      <c r="F588" s="41" t="s">
        <v>977</v>
      </c>
      <c r="G588" s="41" t="s">
        <v>259</v>
      </c>
      <c r="H588" s="41" t="s">
        <v>951</v>
      </c>
      <c r="I588" s="41" t="s">
        <v>682</v>
      </c>
      <c r="J588" s="63" t="s">
        <v>848</v>
      </c>
      <c r="K588" s="16">
        <v>43468</v>
      </c>
      <c r="L588" s="8">
        <v>43469</v>
      </c>
      <c r="O588" s="54">
        <f>VLOOKUP(D588&amp;R588,Ranglijst!D:E,2,FALSE)</f>
        <v>2661</v>
      </c>
      <c r="P588" s="1" t="str">
        <f>VLOOKUP($D588,schermers!$C:$O,5,FALSE)</f>
        <v>Heren</v>
      </c>
      <c r="Q588" s="1" t="str">
        <f>VLOOKUP($D588,schermers!$C:$O,6,FALSE)</f>
        <v>Degen</v>
      </c>
      <c r="R588" s="1" t="str">
        <f>VLOOKUP(P588,lookups!A:B,2,FALSE)&amp;VLOOKUP(aanmeldingen!Q588,lookups!D:E,2,FALSE)&amp;VLOOKUP(I588,lookups!G:H,2,FALSE)</f>
        <v>HDS</v>
      </c>
      <c r="S588" s="1" t="str">
        <f>VLOOKUP(E588,wedstrijden!B:G,6,FALSE)</f>
        <v>CAN</v>
      </c>
      <c r="T588" s="1" t="str">
        <f>VLOOKUP($D588,schermers!$C:$O,8,FALSE)</f>
        <v>DFC</v>
      </c>
      <c r="U588" s="1" t="str">
        <f>IFERROR(VLOOKUP($D588,schermers!$C:$O,13,FALSE),"-")</f>
        <v>FIE17071995003</v>
      </c>
      <c r="V588" s="15">
        <f>IFERROR(VLOOKUP(E588,wedstrijden!B:H,7,FALSE),0)</f>
        <v>43506</v>
      </c>
      <c r="W588" s="15">
        <f>IFERROR(VLOOKUP(E588,wedstrijden!B:I,8,FALSE),0)</f>
        <v>43506</v>
      </c>
      <c r="X588" s="94">
        <f>IF(ISERROR(VLOOKUP(I588,lookups!G:I,3,FALSE)),0,IF(VLOOKUP(I588,lookups!G:I,3,FALSE)=0,0,VLOOKUP(I588,lookups!G:I,3,FALSE)))</f>
        <v>0</v>
      </c>
      <c r="Y588" s="54">
        <f t="shared" ca="1" si="137"/>
        <v>999999999</v>
      </c>
      <c r="Z588" s="54">
        <f t="shared" si="138"/>
        <v>277110891</v>
      </c>
      <c r="AA588" s="54">
        <f>IF(LEFT(J588,2)&lt;&gt;"ok","-",IF(M588&lt;&gt;"","-",VLOOKUP(P588&amp;Q588&amp;I588&amp;H588,wedstrijden!A:B,2,FALSE)))</f>
        <v>277</v>
      </c>
      <c r="AB588" s="54">
        <f t="shared" ca="1" si="139"/>
        <v>0</v>
      </c>
      <c r="AC588" s="54">
        <f t="shared" si="140"/>
        <v>1</v>
      </c>
      <c r="AD588" s="54">
        <f t="shared" si="141"/>
        <v>1</v>
      </c>
      <c r="AE588" s="54">
        <f t="shared" si="142"/>
        <v>0</v>
      </c>
      <c r="AF588" s="54">
        <f t="shared" si="143"/>
        <v>1</v>
      </c>
      <c r="AG588" s="54">
        <f t="shared" si="144"/>
        <v>0</v>
      </c>
      <c r="AH588" s="54">
        <f t="shared" si="145"/>
        <v>0</v>
      </c>
      <c r="AI588" s="54">
        <f t="shared" si="146"/>
        <v>0</v>
      </c>
      <c r="AJ588" s="54">
        <f t="shared" si="147"/>
        <v>0</v>
      </c>
      <c r="AK588" s="54">
        <f t="shared" ca="1" si="148"/>
        <v>0</v>
      </c>
      <c r="AL588" s="1" t="str">
        <f>VLOOKUP(D588,schermers!C:T,16,FALSE)</f>
        <v>XXX</v>
      </c>
    </row>
    <row r="589" spans="1:38" x14ac:dyDescent="0.2">
      <c r="A589" s="54">
        <f t="shared" si="149"/>
        <v>587</v>
      </c>
      <c r="B589" s="54">
        <f t="shared" si="135"/>
        <v>493</v>
      </c>
      <c r="C589" s="54" t="str">
        <f t="shared" ca="1" si="136"/>
        <v/>
      </c>
      <c r="D589" s="54">
        <f>VLOOKUP(F589&amp;G589,schermers!B:C,2,FALSE)</f>
        <v>112104</v>
      </c>
      <c r="E589" s="54">
        <f>VLOOKUP(P589&amp;Q589&amp;I589&amp;H589,wedstrijden!A:B,2,FALSE)</f>
        <v>277</v>
      </c>
      <c r="F589" s="41" t="s">
        <v>1000</v>
      </c>
      <c r="G589" s="41" t="s">
        <v>925</v>
      </c>
      <c r="H589" s="41" t="s">
        <v>951</v>
      </c>
      <c r="I589" s="41" t="s">
        <v>682</v>
      </c>
      <c r="J589" s="63" t="s">
        <v>848</v>
      </c>
      <c r="K589" s="16">
        <v>43468</v>
      </c>
      <c r="L589" s="8">
        <v>43469</v>
      </c>
      <c r="O589" s="54">
        <f>VLOOKUP(D589&amp;R589,Ranglijst!D:E,2,FALSE)</f>
        <v>2542</v>
      </c>
      <c r="P589" s="1" t="str">
        <f>VLOOKUP($D589,schermers!$C:$O,5,FALSE)</f>
        <v>Heren</v>
      </c>
      <c r="Q589" s="1" t="str">
        <f>VLOOKUP($D589,schermers!$C:$O,6,FALSE)</f>
        <v>Degen</v>
      </c>
      <c r="R589" s="1" t="str">
        <f>VLOOKUP(P589,lookups!A:B,2,FALSE)&amp;VLOOKUP(aanmeldingen!Q589,lookups!D:E,2,FALSE)&amp;VLOOKUP(I589,lookups!G:H,2,FALSE)</f>
        <v>HDS</v>
      </c>
      <c r="S589" s="1" t="str">
        <f>VLOOKUP(E589,wedstrijden!B:G,6,FALSE)</f>
        <v>CAN</v>
      </c>
      <c r="T589" s="1" t="str">
        <f>VLOOKUP($D589,schermers!$C:$O,8,FALSE)</f>
        <v>FCA</v>
      </c>
      <c r="U589" s="1" t="str">
        <f>IFERROR(VLOOKUP($D589,schermers!$C:$O,13,FALSE),"-")</f>
        <v>-</v>
      </c>
      <c r="V589" s="15">
        <f>IFERROR(VLOOKUP(E589,wedstrijden!B:H,7,FALSE),0)</f>
        <v>43506</v>
      </c>
      <c r="W589" s="15">
        <f>IFERROR(VLOOKUP(E589,wedstrijden!B:I,8,FALSE),0)</f>
        <v>43506</v>
      </c>
      <c r="X589" s="94">
        <f>IF(ISERROR(VLOOKUP(I589,lookups!G:I,3,FALSE)),0,IF(VLOOKUP(I589,lookups!G:I,3,FALSE)=0,0,VLOOKUP(I589,lookups!G:I,3,FALSE)))</f>
        <v>0</v>
      </c>
      <c r="Y589" s="54">
        <f t="shared" ca="1" si="137"/>
        <v>999999999</v>
      </c>
      <c r="Z589" s="54">
        <f t="shared" si="138"/>
        <v>277112104</v>
      </c>
      <c r="AA589" s="54">
        <f>IF(LEFT(J589,2)&lt;&gt;"ok","-",IF(M589&lt;&gt;"","-",VLOOKUP(P589&amp;Q589&amp;I589&amp;H589,wedstrijden!A:B,2,FALSE)))</f>
        <v>277</v>
      </c>
      <c r="AB589" s="54">
        <f t="shared" ca="1" si="139"/>
        <v>0</v>
      </c>
      <c r="AC589" s="54">
        <f t="shared" si="140"/>
        <v>1</v>
      </c>
      <c r="AD589" s="54">
        <f t="shared" si="141"/>
        <v>1</v>
      </c>
      <c r="AE589" s="54">
        <f t="shared" si="142"/>
        <v>0</v>
      </c>
      <c r="AF589" s="54">
        <f t="shared" si="143"/>
        <v>1</v>
      </c>
      <c r="AG589" s="54">
        <f t="shared" si="144"/>
        <v>0</v>
      </c>
      <c r="AH589" s="54">
        <f t="shared" si="145"/>
        <v>0</v>
      </c>
      <c r="AI589" s="54">
        <f t="shared" si="146"/>
        <v>0</v>
      </c>
      <c r="AJ589" s="54">
        <f t="shared" si="147"/>
        <v>0</v>
      </c>
      <c r="AK589" s="54">
        <f t="shared" ca="1" si="148"/>
        <v>0</v>
      </c>
      <c r="AL589" s="1" t="str">
        <f>VLOOKUP(D589,schermers!C:T,16,FALSE)</f>
        <v>XXX</v>
      </c>
    </row>
    <row r="590" spans="1:38" x14ac:dyDescent="0.2">
      <c r="A590" s="54">
        <f t="shared" si="149"/>
        <v>588</v>
      </c>
      <c r="B590" s="54">
        <f t="shared" si="135"/>
        <v>603</v>
      </c>
      <c r="C590" s="54" t="str">
        <f t="shared" ca="1" si="136"/>
        <v/>
      </c>
      <c r="D590" s="54">
        <f>VLOOKUP(F590&amp;G590,schermers!B:C,2,FALSE)</f>
        <v>109588</v>
      </c>
      <c r="E590" s="54">
        <f>VLOOKUP(P590&amp;Q590&amp;I590&amp;H590,wedstrijden!A:B,2,FALSE)</f>
        <v>344</v>
      </c>
      <c r="F590" s="41" t="s">
        <v>922</v>
      </c>
      <c r="G590" s="41" t="s">
        <v>791</v>
      </c>
      <c r="H590" s="41" t="s">
        <v>2371</v>
      </c>
      <c r="I590" s="41" t="s">
        <v>682</v>
      </c>
      <c r="J590" s="63" t="s">
        <v>848</v>
      </c>
      <c r="K590" s="16">
        <v>43468</v>
      </c>
      <c r="L590" s="8">
        <v>43513</v>
      </c>
      <c r="O590" s="54">
        <f>VLOOKUP(D590&amp;R590,Ranglijst!D:E,2,FALSE)</f>
        <v>3421</v>
      </c>
      <c r="P590" s="1" t="str">
        <f>VLOOKUP($D590,schermers!$C:$O,5,FALSE)</f>
        <v>Heren</v>
      </c>
      <c r="Q590" s="1" t="str">
        <f>VLOOKUP($D590,schermers!$C:$O,6,FALSE)</f>
        <v>Degen</v>
      </c>
      <c r="R590" s="1" t="str">
        <f>VLOOKUP(P590,lookups!A:B,2,FALSE)&amp;VLOOKUP(aanmeldingen!Q590,lookups!D:E,2,FALSE)&amp;VLOOKUP(I590,lookups!G:H,2,FALSE)</f>
        <v>HDS</v>
      </c>
      <c r="S590" s="1" t="str">
        <f>VLOOKUP(E590,wedstrijden!B:G,6,FALSE)</f>
        <v>ARG</v>
      </c>
      <c r="T590" s="1" t="str">
        <f>VLOOKUP($D590,schermers!$C:$O,8,FALSE)</f>
        <v>SCA</v>
      </c>
      <c r="U590" s="1" t="str">
        <f>IFERROR(VLOOKUP($D590,schermers!$C:$O,13,FALSE),"-")</f>
        <v>-</v>
      </c>
      <c r="V590" s="15">
        <f>IFERROR(VLOOKUP(E590,wedstrijden!B:H,7,FALSE),0)</f>
        <v>43548</v>
      </c>
      <c r="W590" s="15">
        <f>IFERROR(VLOOKUP(E590,wedstrijden!B:I,8,FALSE),0)</f>
        <v>43548</v>
      </c>
      <c r="X590" s="94">
        <f>IF(ISERROR(VLOOKUP(I590,lookups!G:I,3,FALSE)),0,IF(VLOOKUP(I590,lookups!G:I,3,FALSE)=0,0,VLOOKUP(I590,lookups!G:I,3,FALSE)))</f>
        <v>0</v>
      </c>
      <c r="Y590" s="54">
        <f t="shared" ca="1" si="137"/>
        <v>999999999</v>
      </c>
      <c r="Z590" s="54">
        <f t="shared" si="138"/>
        <v>344109588</v>
      </c>
      <c r="AA590" s="54">
        <f>IF(LEFT(J590,2)&lt;&gt;"ok","-",IF(M590&lt;&gt;"","-",VLOOKUP(P590&amp;Q590&amp;I590&amp;H590,wedstrijden!A:B,2,FALSE)))</f>
        <v>344</v>
      </c>
      <c r="AB590" s="54">
        <f t="shared" ca="1" si="139"/>
        <v>0</v>
      </c>
      <c r="AC590" s="54">
        <f t="shared" si="140"/>
        <v>1</v>
      </c>
      <c r="AD590" s="54">
        <f t="shared" si="141"/>
        <v>1</v>
      </c>
      <c r="AE590" s="54">
        <f t="shared" si="142"/>
        <v>0</v>
      </c>
      <c r="AF590" s="54">
        <f t="shared" si="143"/>
        <v>1</v>
      </c>
      <c r="AG590" s="54">
        <f t="shared" si="144"/>
        <v>0</v>
      </c>
      <c r="AH590" s="54">
        <f t="shared" si="145"/>
        <v>0</v>
      </c>
      <c r="AI590" s="54">
        <f t="shared" si="146"/>
        <v>0</v>
      </c>
      <c r="AJ590" s="54">
        <f t="shared" si="147"/>
        <v>0</v>
      </c>
      <c r="AK590" s="54">
        <f t="shared" ca="1" si="148"/>
        <v>0</v>
      </c>
      <c r="AL590" s="1" t="str">
        <f>VLOOKUP(D590,schermers!C:T,16,FALSE)</f>
        <v>XXX</v>
      </c>
    </row>
    <row r="591" spans="1:38" x14ac:dyDescent="0.2">
      <c r="A591" s="54">
        <f t="shared" si="149"/>
        <v>589</v>
      </c>
      <c r="B591" s="54">
        <f t="shared" si="135"/>
        <v>602</v>
      </c>
      <c r="C591" s="54" t="str">
        <f t="shared" ca="1" si="136"/>
        <v/>
      </c>
      <c r="D591" s="54">
        <f>VLOOKUP(F591&amp;G591,schermers!B:C,2,FALSE)</f>
        <v>108238</v>
      </c>
      <c r="E591" s="54">
        <f>VLOOKUP(P591&amp;Q591&amp;I591&amp;H591,wedstrijden!A:B,2,FALSE)</f>
        <v>344</v>
      </c>
      <c r="F591" s="41" t="s">
        <v>922</v>
      </c>
      <c r="G591" s="41" t="s">
        <v>345</v>
      </c>
      <c r="H591" s="41" t="s">
        <v>2371</v>
      </c>
      <c r="I591" s="41" t="s">
        <v>682</v>
      </c>
      <c r="J591" s="63" t="s">
        <v>848</v>
      </c>
      <c r="K591" s="16">
        <v>43468</v>
      </c>
      <c r="L591" s="8">
        <v>43513</v>
      </c>
      <c r="O591" s="54">
        <f>VLOOKUP(D591&amp;R591,Ranglijst!D:E,2,FALSE)</f>
        <v>6262</v>
      </c>
      <c r="P591" s="1" t="str">
        <f>VLOOKUP($D591,schermers!$C:$O,5,FALSE)</f>
        <v>Heren</v>
      </c>
      <c r="Q591" s="1" t="str">
        <f>VLOOKUP($D591,schermers!$C:$O,6,FALSE)</f>
        <v>Degen</v>
      </c>
      <c r="R591" s="1" t="str">
        <f>VLOOKUP(P591,lookups!A:B,2,FALSE)&amp;VLOOKUP(aanmeldingen!Q591,lookups!D:E,2,FALSE)&amp;VLOOKUP(I591,lookups!G:H,2,FALSE)</f>
        <v>HDS</v>
      </c>
      <c r="S591" s="1" t="str">
        <f>VLOOKUP(E591,wedstrijden!B:G,6,FALSE)</f>
        <v>ARG</v>
      </c>
      <c r="T591" s="1" t="str">
        <f>VLOOKUP($D591,schermers!$C:$O,8,FALSE)</f>
        <v>SCA</v>
      </c>
      <c r="U591" s="1" t="str">
        <f>IFERROR(VLOOKUP($D591,schermers!$C:$O,13,FALSE),"-")</f>
        <v>FIE22071991000</v>
      </c>
      <c r="V591" s="15">
        <f>IFERROR(VLOOKUP(E591,wedstrijden!B:H,7,FALSE),0)</f>
        <v>43548</v>
      </c>
      <c r="W591" s="15">
        <f>IFERROR(VLOOKUP(E591,wedstrijden!B:I,8,FALSE),0)</f>
        <v>43548</v>
      </c>
      <c r="X591" s="94">
        <f>IF(ISERROR(VLOOKUP(I591,lookups!G:I,3,FALSE)),0,IF(VLOOKUP(I591,lookups!G:I,3,FALSE)=0,0,VLOOKUP(I591,lookups!G:I,3,FALSE)))</f>
        <v>0</v>
      </c>
      <c r="Y591" s="54">
        <f t="shared" ca="1" si="137"/>
        <v>999999999</v>
      </c>
      <c r="Z591" s="54">
        <f t="shared" si="138"/>
        <v>344108238</v>
      </c>
      <c r="AA591" s="54">
        <f>IF(LEFT(J591,2)&lt;&gt;"ok","-",IF(M591&lt;&gt;"","-",VLOOKUP(P591&amp;Q591&amp;I591&amp;H591,wedstrijden!A:B,2,FALSE)))</f>
        <v>344</v>
      </c>
      <c r="AB591" s="54">
        <f t="shared" ca="1" si="139"/>
        <v>0</v>
      </c>
      <c r="AC591" s="54">
        <f t="shared" si="140"/>
        <v>1</v>
      </c>
      <c r="AD591" s="54">
        <f t="shared" si="141"/>
        <v>1</v>
      </c>
      <c r="AE591" s="54">
        <f t="shared" si="142"/>
        <v>0</v>
      </c>
      <c r="AF591" s="54">
        <f t="shared" si="143"/>
        <v>1</v>
      </c>
      <c r="AG591" s="54">
        <f t="shared" si="144"/>
        <v>0</v>
      </c>
      <c r="AH591" s="54">
        <f t="shared" si="145"/>
        <v>0</v>
      </c>
      <c r="AI591" s="54">
        <f t="shared" si="146"/>
        <v>0</v>
      </c>
      <c r="AJ591" s="54">
        <f t="shared" si="147"/>
        <v>0</v>
      </c>
      <c r="AK591" s="54">
        <f t="shared" ca="1" si="148"/>
        <v>0</v>
      </c>
      <c r="AL591" s="1" t="str">
        <f>VLOOKUP(D591,schermers!C:T,16,FALSE)</f>
        <v>XXX</v>
      </c>
    </row>
    <row r="592" spans="1:38" x14ac:dyDescent="0.2">
      <c r="A592" s="54">
        <f t="shared" si="149"/>
        <v>590</v>
      </c>
      <c r="B592" s="54">
        <f t="shared" si="135"/>
        <v>604</v>
      </c>
      <c r="C592" s="54" t="str">
        <f t="shared" ca="1" si="136"/>
        <v/>
      </c>
      <c r="D592" s="54">
        <f>VLOOKUP(F592&amp;G592,schermers!B:C,2,FALSE)</f>
        <v>110891</v>
      </c>
      <c r="E592" s="54">
        <f>VLOOKUP(P592&amp;Q592&amp;I592&amp;H592,wedstrijden!A:B,2,FALSE)</f>
        <v>344</v>
      </c>
      <c r="F592" s="41" t="s">
        <v>977</v>
      </c>
      <c r="G592" s="41" t="s">
        <v>259</v>
      </c>
      <c r="H592" s="41" t="s">
        <v>2371</v>
      </c>
      <c r="I592" s="41" t="s">
        <v>682</v>
      </c>
      <c r="J592" s="63" t="s">
        <v>848</v>
      </c>
      <c r="K592" s="16">
        <v>43468</v>
      </c>
      <c r="L592" s="8">
        <v>43513</v>
      </c>
      <c r="O592" s="54">
        <f>VLOOKUP(D592&amp;R592,Ranglijst!D:E,2,FALSE)</f>
        <v>2661</v>
      </c>
      <c r="P592" s="1" t="str">
        <f>VLOOKUP($D592,schermers!$C:$O,5,FALSE)</f>
        <v>Heren</v>
      </c>
      <c r="Q592" s="1" t="str">
        <f>VLOOKUP($D592,schermers!$C:$O,6,FALSE)</f>
        <v>Degen</v>
      </c>
      <c r="R592" s="1" t="str">
        <f>VLOOKUP(P592,lookups!A:B,2,FALSE)&amp;VLOOKUP(aanmeldingen!Q592,lookups!D:E,2,FALSE)&amp;VLOOKUP(I592,lookups!G:H,2,FALSE)</f>
        <v>HDS</v>
      </c>
      <c r="S592" s="1" t="str">
        <f>VLOOKUP(E592,wedstrijden!B:G,6,FALSE)</f>
        <v>ARG</v>
      </c>
      <c r="T592" s="1" t="str">
        <f>VLOOKUP($D592,schermers!$C:$O,8,FALSE)</f>
        <v>DFC</v>
      </c>
      <c r="U592" s="1" t="str">
        <f>IFERROR(VLOOKUP($D592,schermers!$C:$O,13,FALSE),"-")</f>
        <v>FIE17071995003</v>
      </c>
      <c r="V592" s="15">
        <f>IFERROR(VLOOKUP(E592,wedstrijden!B:H,7,FALSE),0)</f>
        <v>43548</v>
      </c>
      <c r="W592" s="15">
        <f>IFERROR(VLOOKUP(E592,wedstrijden!B:I,8,FALSE),0)</f>
        <v>43548</v>
      </c>
      <c r="X592" s="94">
        <f>IF(ISERROR(VLOOKUP(I592,lookups!G:I,3,FALSE)),0,IF(VLOOKUP(I592,lookups!G:I,3,FALSE)=0,0,VLOOKUP(I592,lookups!G:I,3,FALSE)))</f>
        <v>0</v>
      </c>
      <c r="Y592" s="54">
        <f t="shared" ca="1" si="137"/>
        <v>999999999</v>
      </c>
      <c r="Z592" s="54">
        <f t="shared" si="138"/>
        <v>344110891</v>
      </c>
      <c r="AA592" s="54">
        <f>IF(LEFT(J592,2)&lt;&gt;"ok","-",IF(M592&lt;&gt;"","-",VLOOKUP(P592&amp;Q592&amp;I592&amp;H592,wedstrijden!A:B,2,FALSE)))</f>
        <v>344</v>
      </c>
      <c r="AB592" s="54">
        <f t="shared" ca="1" si="139"/>
        <v>0</v>
      </c>
      <c r="AC592" s="54">
        <f t="shared" si="140"/>
        <v>1</v>
      </c>
      <c r="AD592" s="54">
        <f t="shared" si="141"/>
        <v>1</v>
      </c>
      <c r="AE592" s="54">
        <f t="shared" si="142"/>
        <v>0</v>
      </c>
      <c r="AF592" s="54">
        <f t="shared" si="143"/>
        <v>1</v>
      </c>
      <c r="AG592" s="54">
        <f t="shared" si="144"/>
        <v>0</v>
      </c>
      <c r="AH592" s="54">
        <f t="shared" si="145"/>
        <v>0</v>
      </c>
      <c r="AI592" s="54">
        <f t="shared" si="146"/>
        <v>0</v>
      </c>
      <c r="AJ592" s="54">
        <f t="shared" si="147"/>
        <v>0</v>
      </c>
      <c r="AK592" s="54">
        <f t="shared" ca="1" si="148"/>
        <v>0</v>
      </c>
      <c r="AL592" s="1" t="str">
        <f>VLOOKUP(D592,schermers!C:T,16,FALSE)</f>
        <v>XXX</v>
      </c>
    </row>
    <row r="593" spans="1:38" x14ac:dyDescent="0.2">
      <c r="A593" s="54">
        <f t="shared" si="149"/>
        <v>591</v>
      </c>
      <c r="B593" s="54">
        <f t="shared" si="135"/>
        <v>605</v>
      </c>
      <c r="C593" s="54" t="str">
        <f t="shared" ca="1" si="136"/>
        <v/>
      </c>
      <c r="D593" s="54">
        <f>VLOOKUP(F593&amp;G593,schermers!B:C,2,FALSE)</f>
        <v>112104</v>
      </c>
      <c r="E593" s="54">
        <f>VLOOKUP(P593&amp;Q593&amp;I593&amp;H593,wedstrijden!A:B,2,FALSE)</f>
        <v>344</v>
      </c>
      <c r="F593" s="41" t="s">
        <v>1000</v>
      </c>
      <c r="G593" s="41" t="s">
        <v>925</v>
      </c>
      <c r="H593" s="41" t="s">
        <v>2371</v>
      </c>
      <c r="I593" s="41" t="s">
        <v>682</v>
      </c>
      <c r="J593" s="63" t="s">
        <v>848</v>
      </c>
      <c r="K593" s="16">
        <v>43468</v>
      </c>
      <c r="L593" s="8">
        <v>43513</v>
      </c>
      <c r="O593" s="54">
        <f>VLOOKUP(D593&amp;R593,Ranglijst!D:E,2,FALSE)</f>
        <v>2542</v>
      </c>
      <c r="P593" s="1" t="str">
        <f>VLOOKUP($D593,schermers!$C:$O,5,FALSE)</f>
        <v>Heren</v>
      </c>
      <c r="Q593" s="1" t="str">
        <f>VLOOKUP($D593,schermers!$C:$O,6,FALSE)</f>
        <v>Degen</v>
      </c>
      <c r="R593" s="1" t="str">
        <f>VLOOKUP(P593,lookups!A:B,2,FALSE)&amp;VLOOKUP(aanmeldingen!Q593,lookups!D:E,2,FALSE)&amp;VLOOKUP(I593,lookups!G:H,2,FALSE)</f>
        <v>HDS</v>
      </c>
      <c r="S593" s="1" t="str">
        <f>VLOOKUP(E593,wedstrijden!B:G,6,FALSE)</f>
        <v>ARG</v>
      </c>
      <c r="T593" s="1" t="str">
        <f>VLOOKUP($D593,schermers!$C:$O,8,FALSE)</f>
        <v>FCA</v>
      </c>
      <c r="U593" s="1" t="str">
        <f>IFERROR(VLOOKUP($D593,schermers!$C:$O,13,FALSE),"-")</f>
        <v>-</v>
      </c>
      <c r="V593" s="15">
        <f>IFERROR(VLOOKUP(E593,wedstrijden!B:H,7,FALSE),0)</f>
        <v>43548</v>
      </c>
      <c r="W593" s="15">
        <f>IFERROR(VLOOKUP(E593,wedstrijden!B:I,8,FALSE),0)</f>
        <v>43548</v>
      </c>
      <c r="X593" s="94">
        <f>IF(ISERROR(VLOOKUP(I593,lookups!G:I,3,FALSE)),0,IF(VLOOKUP(I593,lookups!G:I,3,FALSE)=0,0,VLOOKUP(I593,lookups!G:I,3,FALSE)))</f>
        <v>0</v>
      </c>
      <c r="Y593" s="54">
        <f t="shared" ca="1" si="137"/>
        <v>999999999</v>
      </c>
      <c r="Z593" s="54">
        <f t="shared" si="138"/>
        <v>344112104</v>
      </c>
      <c r="AA593" s="54">
        <f>IF(LEFT(J593,2)&lt;&gt;"ok","-",IF(M593&lt;&gt;"","-",VLOOKUP(P593&amp;Q593&amp;I593&amp;H593,wedstrijden!A:B,2,FALSE)))</f>
        <v>344</v>
      </c>
      <c r="AB593" s="54">
        <f t="shared" ca="1" si="139"/>
        <v>0</v>
      </c>
      <c r="AC593" s="54">
        <f t="shared" si="140"/>
        <v>1</v>
      </c>
      <c r="AD593" s="54">
        <f t="shared" si="141"/>
        <v>1</v>
      </c>
      <c r="AE593" s="54">
        <f t="shared" si="142"/>
        <v>0</v>
      </c>
      <c r="AF593" s="54">
        <f t="shared" si="143"/>
        <v>1</v>
      </c>
      <c r="AG593" s="54">
        <f t="shared" si="144"/>
        <v>0</v>
      </c>
      <c r="AH593" s="54">
        <f t="shared" si="145"/>
        <v>0</v>
      </c>
      <c r="AI593" s="54">
        <f t="shared" si="146"/>
        <v>0</v>
      </c>
      <c r="AJ593" s="54">
        <f t="shared" si="147"/>
        <v>0</v>
      </c>
      <c r="AK593" s="54">
        <f t="shared" ca="1" si="148"/>
        <v>0</v>
      </c>
      <c r="AL593" s="1" t="str">
        <f>VLOOKUP(D593,schermers!C:T,16,FALSE)</f>
        <v>XXX</v>
      </c>
    </row>
    <row r="594" spans="1:38" x14ac:dyDescent="0.2">
      <c r="A594" s="54">
        <f t="shared" si="149"/>
        <v>592</v>
      </c>
      <c r="B594" s="54">
        <f t="shared" si="135"/>
        <v>668</v>
      </c>
      <c r="C594" s="54">
        <f t="shared" ca="1" si="136"/>
        <v>2</v>
      </c>
      <c r="D594" s="54">
        <f>VLOOKUP(F594&amp;G594,schermers!B:C,2,FALSE)</f>
        <v>109588</v>
      </c>
      <c r="E594" s="54">
        <f>VLOOKUP(P594&amp;Q594&amp;I594&amp;H594,wedstrijden!A:B,2,FALSE)</f>
        <v>390</v>
      </c>
      <c r="F594" s="41" t="s">
        <v>922</v>
      </c>
      <c r="G594" s="41" t="s">
        <v>791</v>
      </c>
      <c r="H594" s="41" t="s">
        <v>2571</v>
      </c>
      <c r="I594" s="41" t="s">
        <v>682</v>
      </c>
      <c r="J594" s="63" t="s">
        <v>848</v>
      </c>
      <c r="K594" s="16">
        <v>43468</v>
      </c>
      <c r="L594" s="8">
        <v>43554</v>
      </c>
      <c r="O594" s="54">
        <f>VLOOKUP(D594&amp;R594,Ranglijst!D:E,2,FALSE)</f>
        <v>3421</v>
      </c>
      <c r="P594" s="1" t="str">
        <f>VLOOKUP($D594,schermers!$C:$O,5,FALSE)</f>
        <v>Heren</v>
      </c>
      <c r="Q594" s="1" t="str">
        <f>VLOOKUP($D594,schermers!$C:$O,6,FALSE)</f>
        <v>Degen</v>
      </c>
      <c r="R594" s="1" t="str">
        <f>VLOOKUP(P594,lookups!A:B,2,FALSE)&amp;VLOOKUP(aanmeldingen!Q594,lookups!D:E,2,FALSE)&amp;VLOOKUP(I594,lookups!G:H,2,FALSE)</f>
        <v>HDS</v>
      </c>
      <c r="S594" s="1" t="str">
        <f>VLOOKUP(E594,wedstrijden!B:G,6,FALSE)</f>
        <v>FRA</v>
      </c>
      <c r="T594" s="1" t="str">
        <f>VLOOKUP($D594,schermers!$C:$O,8,FALSE)</f>
        <v>SCA</v>
      </c>
      <c r="U594" s="1" t="str">
        <f>IFERROR(VLOOKUP($D594,schermers!$C:$O,13,FALSE),"-")</f>
        <v>-</v>
      </c>
      <c r="V594" s="15">
        <f>IFERROR(VLOOKUP(E594,wedstrijden!B:H,7,FALSE),0)</f>
        <v>43604</v>
      </c>
      <c r="W594" s="15">
        <f>IFERROR(VLOOKUP(E594,wedstrijden!B:I,8,FALSE),0)</f>
        <v>43604</v>
      </c>
      <c r="X594" s="94">
        <f>IF(ISERROR(VLOOKUP(I594,lookups!G:I,3,FALSE)),0,IF(VLOOKUP(I594,lookups!G:I,3,FALSE)=0,0,VLOOKUP(I594,lookups!G:I,3,FALSE)))</f>
        <v>0</v>
      </c>
      <c r="Y594" s="54">
        <f t="shared" ca="1" si="137"/>
        <v>390109588</v>
      </c>
      <c r="Z594" s="54">
        <f t="shared" si="138"/>
        <v>390109588</v>
      </c>
      <c r="AA594" s="54">
        <f>IF(LEFT(J594,2)&lt;&gt;"ok","-",IF(M594&lt;&gt;"","-",VLOOKUP(P594&amp;Q594&amp;I594&amp;H594,wedstrijden!A:B,2,FALSE)))</f>
        <v>390</v>
      </c>
      <c r="AB594" s="54">
        <f t="shared" ca="1" si="139"/>
        <v>1</v>
      </c>
      <c r="AC594" s="54">
        <f t="shared" si="140"/>
        <v>1</v>
      </c>
      <c r="AD594" s="54">
        <f t="shared" si="141"/>
        <v>1</v>
      </c>
      <c r="AE594" s="54">
        <f t="shared" si="142"/>
        <v>0</v>
      </c>
      <c r="AF594" s="54">
        <f t="shared" si="143"/>
        <v>1</v>
      </c>
      <c r="AG594" s="54">
        <f t="shared" si="144"/>
        <v>0</v>
      </c>
      <c r="AH594" s="54">
        <f t="shared" si="145"/>
        <v>0</v>
      </c>
      <c r="AI594" s="54">
        <f t="shared" si="146"/>
        <v>0</v>
      </c>
      <c r="AJ594" s="54">
        <f t="shared" si="147"/>
        <v>0</v>
      </c>
      <c r="AK594" s="54">
        <f t="shared" ca="1" si="148"/>
        <v>0</v>
      </c>
      <c r="AL594" s="1" t="str">
        <f>VLOOKUP(D594,schermers!C:T,16,FALSE)</f>
        <v>XXX</v>
      </c>
    </row>
    <row r="595" spans="1:38" x14ac:dyDescent="0.2">
      <c r="A595" s="54">
        <f t="shared" si="149"/>
        <v>593</v>
      </c>
      <c r="B595" s="54">
        <f t="shared" si="135"/>
        <v>667</v>
      </c>
      <c r="C595" s="54">
        <f t="shared" ca="1" si="136"/>
        <v>1</v>
      </c>
      <c r="D595" s="54">
        <f>VLOOKUP(F595&amp;G595,schermers!B:C,2,FALSE)</f>
        <v>108238</v>
      </c>
      <c r="E595" s="54">
        <f>VLOOKUP(P595&amp;Q595&amp;I595&amp;H595,wedstrijden!A:B,2,FALSE)</f>
        <v>390</v>
      </c>
      <c r="F595" s="41" t="s">
        <v>922</v>
      </c>
      <c r="G595" s="41" t="s">
        <v>345</v>
      </c>
      <c r="H595" s="41" t="s">
        <v>2571</v>
      </c>
      <c r="I595" s="41" t="s">
        <v>682</v>
      </c>
      <c r="J595" s="63" t="s">
        <v>848</v>
      </c>
      <c r="K595" s="16">
        <v>43468</v>
      </c>
      <c r="L595" s="8">
        <v>43554</v>
      </c>
      <c r="O595" s="54">
        <f>VLOOKUP(D595&amp;R595,Ranglijst!D:E,2,FALSE)</f>
        <v>6262</v>
      </c>
      <c r="P595" s="1" t="str">
        <f>VLOOKUP($D595,schermers!$C:$O,5,FALSE)</f>
        <v>Heren</v>
      </c>
      <c r="Q595" s="1" t="str">
        <f>VLOOKUP($D595,schermers!$C:$O,6,FALSE)</f>
        <v>Degen</v>
      </c>
      <c r="R595" s="1" t="str">
        <f>VLOOKUP(P595,lookups!A:B,2,FALSE)&amp;VLOOKUP(aanmeldingen!Q595,lookups!D:E,2,FALSE)&amp;VLOOKUP(I595,lookups!G:H,2,FALSE)</f>
        <v>HDS</v>
      </c>
      <c r="S595" s="1" t="str">
        <f>VLOOKUP(E595,wedstrijden!B:G,6,FALSE)</f>
        <v>FRA</v>
      </c>
      <c r="T595" s="1" t="str">
        <f>VLOOKUP($D595,schermers!$C:$O,8,FALSE)</f>
        <v>SCA</v>
      </c>
      <c r="U595" s="1" t="str">
        <f>IFERROR(VLOOKUP($D595,schermers!$C:$O,13,FALSE),"-")</f>
        <v>FIE22071991000</v>
      </c>
      <c r="V595" s="15">
        <f>IFERROR(VLOOKUP(E595,wedstrijden!B:H,7,FALSE),0)</f>
        <v>43604</v>
      </c>
      <c r="W595" s="15">
        <f>IFERROR(VLOOKUP(E595,wedstrijden!B:I,8,FALSE),0)</f>
        <v>43604</v>
      </c>
      <c r="X595" s="94">
        <f>IF(ISERROR(VLOOKUP(I595,lookups!G:I,3,FALSE)),0,IF(VLOOKUP(I595,lookups!G:I,3,FALSE)=0,0,VLOOKUP(I595,lookups!G:I,3,FALSE)))</f>
        <v>0</v>
      </c>
      <c r="Y595" s="54">
        <f t="shared" ca="1" si="137"/>
        <v>390108238</v>
      </c>
      <c r="Z595" s="54">
        <f t="shared" si="138"/>
        <v>390108238</v>
      </c>
      <c r="AA595" s="54">
        <f>IF(LEFT(J595,2)&lt;&gt;"ok","-",IF(M595&lt;&gt;"","-",VLOOKUP(P595&amp;Q595&amp;I595&amp;H595,wedstrijden!A:B,2,FALSE)))</f>
        <v>390</v>
      </c>
      <c r="AB595" s="54">
        <f t="shared" ca="1" si="139"/>
        <v>1</v>
      </c>
      <c r="AC595" s="54">
        <f t="shared" si="140"/>
        <v>1</v>
      </c>
      <c r="AD595" s="54">
        <f t="shared" si="141"/>
        <v>1</v>
      </c>
      <c r="AE595" s="54">
        <f t="shared" si="142"/>
        <v>0</v>
      </c>
      <c r="AF595" s="54">
        <f t="shared" si="143"/>
        <v>1</v>
      </c>
      <c r="AG595" s="54">
        <f t="shared" si="144"/>
        <v>0</v>
      </c>
      <c r="AH595" s="54">
        <f t="shared" si="145"/>
        <v>0</v>
      </c>
      <c r="AI595" s="54">
        <f t="shared" si="146"/>
        <v>0</v>
      </c>
      <c r="AJ595" s="54">
        <f t="shared" si="147"/>
        <v>0</v>
      </c>
      <c r="AK595" s="54">
        <f t="shared" ca="1" si="148"/>
        <v>0</v>
      </c>
      <c r="AL595" s="1" t="str">
        <f>VLOOKUP(D595,schermers!C:T,16,FALSE)</f>
        <v>XXX</v>
      </c>
    </row>
    <row r="596" spans="1:38" x14ac:dyDescent="0.2">
      <c r="A596" s="54">
        <f t="shared" si="149"/>
        <v>594</v>
      </c>
      <c r="B596" s="54">
        <f t="shared" si="135"/>
        <v>669</v>
      </c>
      <c r="C596" s="54">
        <f t="shared" ca="1" si="136"/>
        <v>3</v>
      </c>
      <c r="D596" s="54">
        <f>VLOOKUP(F596&amp;G596,schermers!B:C,2,FALSE)</f>
        <v>110891</v>
      </c>
      <c r="E596" s="54">
        <f>VLOOKUP(P596&amp;Q596&amp;I596&amp;H596,wedstrijden!A:B,2,FALSE)</f>
        <v>390</v>
      </c>
      <c r="F596" s="41" t="s">
        <v>977</v>
      </c>
      <c r="G596" s="41" t="s">
        <v>259</v>
      </c>
      <c r="H596" s="41" t="s">
        <v>2571</v>
      </c>
      <c r="I596" s="41" t="s">
        <v>682</v>
      </c>
      <c r="J596" s="63" t="s">
        <v>848</v>
      </c>
      <c r="K596" s="16">
        <v>43468</v>
      </c>
      <c r="L596" s="8">
        <v>43554</v>
      </c>
      <c r="O596" s="54">
        <f>VLOOKUP(D596&amp;R596,Ranglijst!D:E,2,FALSE)</f>
        <v>2661</v>
      </c>
      <c r="P596" s="1" t="str">
        <f>VLOOKUP($D596,schermers!$C:$O,5,FALSE)</f>
        <v>Heren</v>
      </c>
      <c r="Q596" s="1" t="str">
        <f>VLOOKUP($D596,schermers!$C:$O,6,FALSE)</f>
        <v>Degen</v>
      </c>
      <c r="R596" s="1" t="str">
        <f>VLOOKUP(P596,lookups!A:B,2,FALSE)&amp;VLOOKUP(aanmeldingen!Q596,lookups!D:E,2,FALSE)&amp;VLOOKUP(I596,lookups!G:H,2,FALSE)</f>
        <v>HDS</v>
      </c>
      <c r="S596" s="1" t="str">
        <f>VLOOKUP(E596,wedstrijden!B:G,6,FALSE)</f>
        <v>FRA</v>
      </c>
      <c r="T596" s="1" t="str">
        <f>VLOOKUP($D596,schermers!$C:$O,8,FALSE)</f>
        <v>DFC</v>
      </c>
      <c r="U596" s="1" t="str">
        <f>IFERROR(VLOOKUP($D596,schermers!$C:$O,13,FALSE),"-")</f>
        <v>FIE17071995003</v>
      </c>
      <c r="V596" s="15">
        <f>IFERROR(VLOOKUP(E596,wedstrijden!B:H,7,FALSE),0)</f>
        <v>43604</v>
      </c>
      <c r="W596" s="15">
        <f>IFERROR(VLOOKUP(E596,wedstrijden!B:I,8,FALSE),0)</f>
        <v>43604</v>
      </c>
      <c r="X596" s="94">
        <f>IF(ISERROR(VLOOKUP(I596,lookups!G:I,3,FALSE)),0,IF(VLOOKUP(I596,lookups!G:I,3,FALSE)=0,0,VLOOKUP(I596,lookups!G:I,3,FALSE)))</f>
        <v>0</v>
      </c>
      <c r="Y596" s="54">
        <f t="shared" ca="1" si="137"/>
        <v>390110891</v>
      </c>
      <c r="Z596" s="54">
        <f t="shared" si="138"/>
        <v>390110891</v>
      </c>
      <c r="AA596" s="54">
        <f>IF(LEFT(J596,2)&lt;&gt;"ok","-",IF(M596&lt;&gt;"","-",VLOOKUP(P596&amp;Q596&amp;I596&amp;H596,wedstrijden!A:B,2,FALSE)))</f>
        <v>390</v>
      </c>
      <c r="AB596" s="54">
        <f t="shared" ca="1" si="139"/>
        <v>1</v>
      </c>
      <c r="AC596" s="54">
        <f t="shared" si="140"/>
        <v>1</v>
      </c>
      <c r="AD596" s="54">
        <f t="shared" si="141"/>
        <v>1</v>
      </c>
      <c r="AE596" s="54">
        <f t="shared" si="142"/>
        <v>0</v>
      </c>
      <c r="AF596" s="54">
        <f t="shared" si="143"/>
        <v>1</v>
      </c>
      <c r="AG596" s="54">
        <f t="shared" si="144"/>
        <v>0</v>
      </c>
      <c r="AH596" s="54">
        <f t="shared" si="145"/>
        <v>0</v>
      </c>
      <c r="AI596" s="54">
        <f t="shared" si="146"/>
        <v>0</v>
      </c>
      <c r="AJ596" s="54">
        <f t="shared" si="147"/>
        <v>0</v>
      </c>
      <c r="AK596" s="54">
        <f t="shared" ca="1" si="148"/>
        <v>0</v>
      </c>
      <c r="AL596" s="1" t="str">
        <f>VLOOKUP(D596,schermers!C:T,16,FALSE)</f>
        <v>XXX</v>
      </c>
    </row>
    <row r="597" spans="1:38" x14ac:dyDescent="0.2">
      <c r="A597" s="54">
        <f t="shared" si="149"/>
        <v>595</v>
      </c>
      <c r="B597" s="54">
        <f t="shared" si="135"/>
        <v>670</v>
      </c>
      <c r="C597" s="54">
        <f t="shared" ca="1" si="136"/>
        <v>4</v>
      </c>
      <c r="D597" s="54">
        <f>VLOOKUP(F597&amp;G597,schermers!B:C,2,FALSE)</f>
        <v>112104</v>
      </c>
      <c r="E597" s="54">
        <f>VLOOKUP(P597&amp;Q597&amp;I597&amp;H597,wedstrijden!A:B,2,FALSE)</f>
        <v>390</v>
      </c>
      <c r="F597" s="41" t="s">
        <v>1000</v>
      </c>
      <c r="G597" s="41" t="s">
        <v>925</v>
      </c>
      <c r="H597" s="41" t="s">
        <v>2571</v>
      </c>
      <c r="I597" s="41" t="s">
        <v>682</v>
      </c>
      <c r="J597" s="63" t="s">
        <v>848</v>
      </c>
      <c r="K597" s="16">
        <v>43468</v>
      </c>
      <c r="L597" s="8">
        <v>43554</v>
      </c>
      <c r="O597" s="54">
        <f>VLOOKUP(D597&amp;R597,Ranglijst!D:E,2,FALSE)</f>
        <v>2542</v>
      </c>
      <c r="P597" s="1" t="str">
        <f>VLOOKUP($D597,schermers!$C:$O,5,FALSE)</f>
        <v>Heren</v>
      </c>
      <c r="Q597" s="1" t="str">
        <f>VLOOKUP($D597,schermers!$C:$O,6,FALSE)</f>
        <v>Degen</v>
      </c>
      <c r="R597" s="1" t="str">
        <f>VLOOKUP(P597,lookups!A:B,2,FALSE)&amp;VLOOKUP(aanmeldingen!Q597,lookups!D:E,2,FALSE)&amp;VLOOKUP(I597,lookups!G:H,2,FALSE)</f>
        <v>HDS</v>
      </c>
      <c r="S597" s="1" t="str">
        <f>VLOOKUP(E597,wedstrijden!B:G,6,FALSE)</f>
        <v>FRA</v>
      </c>
      <c r="T597" s="1" t="str">
        <f>VLOOKUP($D597,schermers!$C:$O,8,FALSE)</f>
        <v>FCA</v>
      </c>
      <c r="U597" s="1" t="str">
        <f>IFERROR(VLOOKUP($D597,schermers!$C:$O,13,FALSE),"-")</f>
        <v>-</v>
      </c>
      <c r="V597" s="15">
        <f>IFERROR(VLOOKUP(E597,wedstrijden!B:H,7,FALSE),0)</f>
        <v>43604</v>
      </c>
      <c r="W597" s="15">
        <f>IFERROR(VLOOKUP(E597,wedstrijden!B:I,8,FALSE),0)</f>
        <v>43604</v>
      </c>
      <c r="X597" s="94">
        <f>IF(ISERROR(VLOOKUP(I597,lookups!G:I,3,FALSE)),0,IF(VLOOKUP(I597,lookups!G:I,3,FALSE)=0,0,VLOOKUP(I597,lookups!G:I,3,FALSE)))</f>
        <v>0</v>
      </c>
      <c r="Y597" s="54">
        <f t="shared" ca="1" si="137"/>
        <v>390112104</v>
      </c>
      <c r="Z597" s="54">
        <f t="shared" si="138"/>
        <v>390112104</v>
      </c>
      <c r="AA597" s="54">
        <f>IF(LEFT(J597,2)&lt;&gt;"ok","-",IF(M597&lt;&gt;"","-",VLOOKUP(P597&amp;Q597&amp;I597&amp;H597,wedstrijden!A:B,2,FALSE)))</f>
        <v>390</v>
      </c>
      <c r="AB597" s="54">
        <f t="shared" ca="1" si="139"/>
        <v>1</v>
      </c>
      <c r="AC597" s="54">
        <f t="shared" si="140"/>
        <v>1</v>
      </c>
      <c r="AD597" s="54">
        <f t="shared" si="141"/>
        <v>1</v>
      </c>
      <c r="AE597" s="54">
        <f t="shared" si="142"/>
        <v>0</v>
      </c>
      <c r="AF597" s="54">
        <f t="shared" si="143"/>
        <v>1</v>
      </c>
      <c r="AG597" s="54">
        <f t="shared" si="144"/>
        <v>0</v>
      </c>
      <c r="AH597" s="54">
        <f t="shared" si="145"/>
        <v>0</v>
      </c>
      <c r="AI597" s="54">
        <f t="shared" si="146"/>
        <v>0</v>
      </c>
      <c r="AJ597" s="54">
        <f t="shared" si="147"/>
        <v>0</v>
      </c>
      <c r="AK597" s="54">
        <f t="shared" ca="1" si="148"/>
        <v>0</v>
      </c>
      <c r="AL597" s="1" t="str">
        <f>VLOOKUP(D597,schermers!C:T,16,FALSE)</f>
        <v>XXX</v>
      </c>
    </row>
    <row r="598" spans="1:38" x14ac:dyDescent="0.2">
      <c r="A598" s="54">
        <f t="shared" si="149"/>
        <v>596</v>
      </c>
      <c r="B598" s="54">
        <f t="shared" si="135"/>
        <v>460</v>
      </c>
      <c r="C598" s="54" t="str">
        <f t="shared" ca="1" si="136"/>
        <v/>
      </c>
      <c r="D598" s="54">
        <f>VLOOKUP(F598&amp;G598,schermers!B:C,2,FALSE)</f>
        <v>112104</v>
      </c>
      <c r="E598" s="54">
        <f>VLOOKUP(P598&amp;Q598&amp;I598&amp;H598,wedstrijden!A:B,2,FALSE)</f>
        <v>264</v>
      </c>
      <c r="F598" s="41" t="s">
        <v>1000</v>
      </c>
      <c r="G598" s="41" t="s">
        <v>925</v>
      </c>
      <c r="H598" s="41" t="s">
        <v>951</v>
      </c>
      <c r="I598" s="41" t="s">
        <v>504</v>
      </c>
      <c r="J598" s="63" t="s">
        <v>848</v>
      </c>
      <c r="K598" s="16">
        <v>43466</v>
      </c>
      <c r="L598" s="8">
        <v>43469</v>
      </c>
      <c r="O598" s="54">
        <f>VLOOKUP(D598&amp;R598,Ranglijst!D:E,2,FALSE)</f>
        <v>2542</v>
      </c>
      <c r="P598" s="1" t="str">
        <f>VLOOKUP($D598,schermers!$C:$O,5,FALSE)</f>
        <v>Heren</v>
      </c>
      <c r="Q598" s="1" t="str">
        <f>VLOOKUP($D598,schermers!$C:$O,6,FALSE)</f>
        <v>Degen</v>
      </c>
      <c r="R598" s="1" t="str">
        <f>VLOOKUP(P598,lookups!A:B,2,FALSE)&amp;VLOOKUP(aanmeldingen!Q598,lookups!D:E,2,FALSE)&amp;VLOOKUP(I598,lookups!G:H,2,FALSE)</f>
        <v>HDS</v>
      </c>
      <c r="S598" s="1" t="str">
        <f>VLOOKUP(E598,wedstrijden!B:G,6,FALSE)</f>
        <v>CAN</v>
      </c>
      <c r="T598" s="1" t="str">
        <f>VLOOKUP($D598,schermers!$C:$O,8,FALSE)</f>
        <v>FCA</v>
      </c>
      <c r="U598" s="1" t="str">
        <f>IFERROR(VLOOKUP($D598,schermers!$C:$O,13,FALSE),"-")</f>
        <v>-</v>
      </c>
      <c r="V598" s="15">
        <f>IFERROR(VLOOKUP(E598,wedstrijden!B:H,7,FALSE),0)</f>
        <v>43504</v>
      </c>
      <c r="W598" s="15">
        <f>IFERROR(VLOOKUP(E598,wedstrijden!B:I,8,FALSE),0)</f>
        <v>43505</v>
      </c>
      <c r="X598" s="94">
        <f>IF(ISERROR(VLOOKUP(I598,lookups!G:I,3,FALSE)),0,IF(VLOOKUP(I598,lookups!G:I,3,FALSE)=0,0,VLOOKUP(I598,lookups!G:I,3,FALSE)))</f>
        <v>1000</v>
      </c>
      <c r="Y598" s="54">
        <f t="shared" ca="1" si="137"/>
        <v>999999999</v>
      </c>
      <c r="Z598" s="54">
        <f t="shared" si="138"/>
        <v>264112104</v>
      </c>
      <c r="AA598" s="54">
        <f>IF(LEFT(J598,2)&lt;&gt;"ok","-",IF(M598&lt;&gt;"","-",VLOOKUP(P598&amp;Q598&amp;I598&amp;H598,wedstrijden!A:B,2,FALSE)))</f>
        <v>264</v>
      </c>
      <c r="AB598" s="54">
        <f t="shared" ca="1" si="139"/>
        <v>0</v>
      </c>
      <c r="AC598" s="54">
        <f t="shared" si="140"/>
        <v>1</v>
      </c>
      <c r="AD598" s="54">
        <f t="shared" si="141"/>
        <v>1</v>
      </c>
      <c r="AE598" s="54">
        <f t="shared" si="142"/>
        <v>0</v>
      </c>
      <c r="AF598" s="54">
        <f t="shared" si="143"/>
        <v>1</v>
      </c>
      <c r="AG598" s="54">
        <f t="shared" si="144"/>
        <v>0</v>
      </c>
      <c r="AH598" s="54">
        <f t="shared" si="145"/>
        <v>0</v>
      </c>
      <c r="AI598" s="54">
        <f t="shared" si="146"/>
        <v>0</v>
      </c>
      <c r="AJ598" s="54">
        <f t="shared" si="147"/>
        <v>0</v>
      </c>
      <c r="AK598" s="54">
        <f t="shared" ca="1" si="148"/>
        <v>0</v>
      </c>
      <c r="AL598" s="1" t="str">
        <f>VLOOKUP(D598,schermers!C:T,16,FALSE)</f>
        <v>XXX</v>
      </c>
    </row>
    <row r="599" spans="1:38" x14ac:dyDescent="0.2">
      <c r="A599" s="54">
        <f t="shared" si="149"/>
        <v>597</v>
      </c>
      <c r="B599" s="54">
        <f t="shared" si="135"/>
        <v>463</v>
      </c>
      <c r="C599" s="54" t="str">
        <f t="shared" ca="1" si="136"/>
        <v/>
      </c>
      <c r="D599" s="54">
        <f>VLOOKUP(F599&amp;G599,schermers!B:C,2,FALSE)</f>
        <v>115290</v>
      </c>
      <c r="E599" s="54">
        <f>VLOOKUP(P599&amp;Q599&amp;I599&amp;H599,wedstrijden!A:B,2,FALSE)</f>
        <v>267</v>
      </c>
      <c r="F599" s="41" t="s">
        <v>2802</v>
      </c>
      <c r="G599" s="41" t="s">
        <v>2803</v>
      </c>
      <c r="H599" s="41" t="s">
        <v>2596</v>
      </c>
      <c r="I599" s="41" t="s">
        <v>915</v>
      </c>
      <c r="J599" s="63" t="s">
        <v>848</v>
      </c>
      <c r="K599" s="16">
        <v>43466</v>
      </c>
      <c r="L599" s="8">
        <v>43469</v>
      </c>
      <c r="O599" s="54">
        <f>VLOOKUP(D599&amp;R599,Ranglijst!D:E,2,FALSE)</f>
        <v>1193</v>
      </c>
      <c r="P599" s="1" t="str">
        <f>VLOOKUP($D599,schermers!$C:$O,5,FALSE)</f>
        <v>Heren</v>
      </c>
      <c r="Q599" s="1" t="str">
        <f>VLOOKUP($D599,schermers!$C:$O,6,FALSE)</f>
        <v>Degen</v>
      </c>
      <c r="R599" s="1" t="str">
        <f>VLOOKUP(P599,lookups!A:B,2,FALSE)&amp;VLOOKUP(aanmeldingen!Q599,lookups!D:E,2,FALSE)&amp;VLOOKUP(I599,lookups!G:H,2,FALSE)</f>
        <v>HDC</v>
      </c>
      <c r="S599" s="1" t="str">
        <f>VLOOKUP(E599,wedstrijden!B:G,6,FALSE)</f>
        <v>POL</v>
      </c>
      <c r="T599" s="1" t="str">
        <f>VLOOKUP($D599,schermers!$C:$O,8,FALSE)</f>
        <v>FCA</v>
      </c>
      <c r="U599" s="1" t="str">
        <f>IFERROR(VLOOKUP($D599,schermers!$C:$O,13,FALSE),"-")</f>
        <v>-</v>
      </c>
      <c r="V599" s="15">
        <f>IFERROR(VLOOKUP(E599,wedstrijden!B:H,7,FALSE),0)</f>
        <v>43505</v>
      </c>
      <c r="W599" s="15">
        <f>IFERROR(VLOOKUP(E599,wedstrijden!B:I,8,FALSE),0)</f>
        <v>43506</v>
      </c>
      <c r="X599" s="94">
        <f>IF(ISERROR(VLOOKUP(I599,lookups!G:I,3,FALSE)),0,IF(VLOOKUP(I599,lookups!G:I,3,FALSE)=0,0,VLOOKUP(I599,lookups!G:I,3,FALSE)))</f>
        <v>500</v>
      </c>
      <c r="Y599" s="54">
        <f t="shared" ca="1" si="137"/>
        <v>999999999</v>
      </c>
      <c r="Z599" s="54">
        <f t="shared" si="138"/>
        <v>267115290</v>
      </c>
      <c r="AA599" s="54">
        <f>IF(LEFT(J599,2)&lt;&gt;"ok","-",IF(M599&lt;&gt;"","-",VLOOKUP(P599&amp;Q599&amp;I599&amp;H599,wedstrijden!A:B,2,FALSE)))</f>
        <v>267</v>
      </c>
      <c r="AB599" s="54">
        <f t="shared" ca="1" si="139"/>
        <v>0</v>
      </c>
      <c r="AC599" s="54">
        <f t="shared" si="140"/>
        <v>1</v>
      </c>
      <c r="AD599" s="54">
        <f t="shared" si="141"/>
        <v>1</v>
      </c>
      <c r="AE599" s="54">
        <f t="shared" si="142"/>
        <v>0</v>
      </c>
      <c r="AF599" s="54">
        <f t="shared" si="143"/>
        <v>1</v>
      </c>
      <c r="AG599" s="54">
        <f t="shared" si="144"/>
        <v>1</v>
      </c>
      <c r="AH599" s="54">
        <f t="shared" si="145"/>
        <v>1</v>
      </c>
      <c r="AI599" s="54">
        <f t="shared" si="146"/>
        <v>1</v>
      </c>
      <c r="AJ599" s="54">
        <f t="shared" si="147"/>
        <v>1</v>
      </c>
      <c r="AK599" s="54">
        <f t="shared" ca="1" si="148"/>
        <v>1</v>
      </c>
      <c r="AL599" s="1" t="str">
        <f>VLOOKUP(D599,schermers!C:T,16,FALSE)</f>
        <v>XXX</v>
      </c>
    </row>
    <row r="600" spans="1:38" x14ac:dyDescent="0.2">
      <c r="A600" s="54">
        <f t="shared" si="149"/>
        <v>598</v>
      </c>
      <c r="B600" s="54">
        <f t="shared" si="135"/>
        <v>461</v>
      </c>
      <c r="C600" s="54" t="str">
        <f t="shared" ca="1" si="136"/>
        <v/>
      </c>
      <c r="D600" s="54">
        <f>VLOOKUP(F600&amp;G600,schermers!B:C,2,FALSE)</f>
        <v>114456</v>
      </c>
      <c r="E600" s="54">
        <f>VLOOKUP(P600&amp;Q600&amp;I600&amp;H600,wedstrijden!A:B,2,FALSE)</f>
        <v>267</v>
      </c>
      <c r="F600" s="41" t="s">
        <v>982</v>
      </c>
      <c r="G600" s="41" t="s">
        <v>2605</v>
      </c>
      <c r="H600" s="41" t="s">
        <v>2596</v>
      </c>
      <c r="I600" s="41" t="s">
        <v>915</v>
      </c>
      <c r="J600" s="63" t="s">
        <v>848</v>
      </c>
      <c r="K600" s="16">
        <v>43467</v>
      </c>
      <c r="L600" s="8">
        <v>43469</v>
      </c>
      <c r="O600" s="54">
        <f>VLOOKUP(D600&amp;R600,Ranglijst!D:E,2,FALSE)</f>
        <v>1417</v>
      </c>
      <c r="P600" s="1" t="str">
        <f>VLOOKUP($D600,schermers!$C:$O,5,FALSE)</f>
        <v>Heren</v>
      </c>
      <c r="Q600" s="1" t="str">
        <f>VLOOKUP($D600,schermers!$C:$O,6,FALSE)</f>
        <v>Degen</v>
      </c>
      <c r="R600" s="1" t="str">
        <f>VLOOKUP(P600,lookups!A:B,2,FALSE)&amp;VLOOKUP(aanmeldingen!Q600,lookups!D:E,2,FALSE)&amp;VLOOKUP(I600,lookups!G:H,2,FALSE)</f>
        <v>HDC</v>
      </c>
      <c r="S600" s="1" t="str">
        <f>VLOOKUP(E600,wedstrijden!B:G,6,FALSE)</f>
        <v>POL</v>
      </c>
      <c r="T600" s="1" t="str">
        <f>VLOOKUP($D600,schermers!$C:$O,8,FALSE)</f>
        <v>ERM</v>
      </c>
      <c r="U600" s="1" t="str">
        <f>IFERROR(VLOOKUP($D600,schermers!$C:$O,13,FALSE),"-")</f>
        <v>-</v>
      </c>
      <c r="V600" s="15">
        <f>IFERROR(VLOOKUP(E600,wedstrijden!B:H,7,FALSE),0)</f>
        <v>43505</v>
      </c>
      <c r="W600" s="15">
        <f>IFERROR(VLOOKUP(E600,wedstrijden!B:I,8,FALSE),0)</f>
        <v>43506</v>
      </c>
      <c r="X600" s="94">
        <f>IF(ISERROR(VLOOKUP(I600,lookups!G:I,3,FALSE)),0,IF(VLOOKUP(I600,lookups!G:I,3,FALSE)=0,0,VLOOKUP(I600,lookups!G:I,3,FALSE)))</f>
        <v>500</v>
      </c>
      <c r="Y600" s="54">
        <f t="shared" ca="1" si="137"/>
        <v>999999999</v>
      </c>
      <c r="Z600" s="54">
        <f t="shared" si="138"/>
        <v>267114456</v>
      </c>
      <c r="AA600" s="54">
        <f>IF(LEFT(J600,2)&lt;&gt;"ok","-",IF(M600&lt;&gt;"","-",VLOOKUP(P600&amp;Q600&amp;I600&amp;H600,wedstrijden!A:B,2,FALSE)))</f>
        <v>267</v>
      </c>
      <c r="AB600" s="54">
        <f t="shared" ca="1" si="139"/>
        <v>0</v>
      </c>
      <c r="AC600" s="54">
        <f t="shared" si="140"/>
        <v>1</v>
      </c>
      <c r="AD600" s="54">
        <f t="shared" si="141"/>
        <v>1</v>
      </c>
      <c r="AE600" s="54">
        <f t="shared" si="142"/>
        <v>0</v>
      </c>
      <c r="AF600" s="54">
        <f t="shared" si="143"/>
        <v>1</v>
      </c>
      <c r="AG600" s="54">
        <f t="shared" si="144"/>
        <v>1</v>
      </c>
      <c r="AH600" s="54">
        <f t="shared" si="145"/>
        <v>1</v>
      </c>
      <c r="AI600" s="54">
        <f t="shared" si="146"/>
        <v>1</v>
      </c>
      <c r="AJ600" s="54">
        <f t="shared" si="147"/>
        <v>1</v>
      </c>
      <c r="AK600" s="54">
        <f t="shared" ca="1" si="148"/>
        <v>1</v>
      </c>
      <c r="AL600" s="1" t="str">
        <f>VLOOKUP(D600,schermers!C:T,16,FALSE)</f>
        <v>XXX</v>
      </c>
    </row>
    <row r="601" spans="1:38" x14ac:dyDescent="0.2">
      <c r="A601" s="54">
        <f t="shared" si="149"/>
        <v>599</v>
      </c>
      <c r="B601" s="54">
        <f t="shared" si="135"/>
        <v>477</v>
      </c>
      <c r="C601" s="54" t="str">
        <f t="shared" ca="1" si="136"/>
        <v/>
      </c>
      <c r="D601" s="54">
        <f>VLOOKUP(F601&amp;G601,schermers!B:C,2,FALSE)</f>
        <v>114304</v>
      </c>
      <c r="E601" s="54">
        <f>VLOOKUP(P601&amp;Q601&amp;I601&amp;H601,wedstrijden!A:B,2,FALSE)</f>
        <v>273</v>
      </c>
      <c r="F601" s="41" t="s">
        <v>3016</v>
      </c>
      <c r="G601" s="41" t="s">
        <v>305</v>
      </c>
      <c r="H601" s="41" t="s">
        <v>1160</v>
      </c>
      <c r="I601" s="41" t="s">
        <v>915</v>
      </c>
      <c r="J601" s="63" t="s">
        <v>848</v>
      </c>
      <c r="K601" s="16">
        <v>43467</v>
      </c>
      <c r="L601" s="8">
        <v>43556</v>
      </c>
      <c r="O601" s="54">
        <f>VLOOKUP(D601&amp;R601,Ranglijst!D:E,2,FALSE)</f>
        <v>1241</v>
      </c>
      <c r="P601" s="1" t="str">
        <f>VLOOKUP($D601,schermers!$C:$O,5,FALSE)</f>
        <v>Heren</v>
      </c>
      <c r="Q601" s="1" t="str">
        <f>VLOOKUP($D601,schermers!$C:$O,6,FALSE)</f>
        <v>Floret</v>
      </c>
      <c r="R601" s="1" t="str">
        <f>VLOOKUP(P601,lookups!A:B,2,FALSE)&amp;VLOOKUP(aanmeldingen!Q601,lookups!D:E,2,FALSE)&amp;VLOOKUP(I601,lookups!G:H,2,FALSE)</f>
        <v>HFC</v>
      </c>
      <c r="S601" s="1" t="str">
        <f>VLOOKUP(E601,wedstrijden!B:G,6,FALSE)</f>
        <v>POL</v>
      </c>
      <c r="T601" s="1" t="str">
        <f>VLOOKUP($D601,schermers!$C:$O,8,FALSE)</f>
        <v>TRE</v>
      </c>
      <c r="U601" s="1" t="str">
        <f>IFERROR(VLOOKUP($D601,schermers!$C:$O,13,FALSE),"-")</f>
        <v>-</v>
      </c>
      <c r="V601" s="15">
        <f>IFERROR(VLOOKUP(E601,wedstrijden!B:H,7,FALSE),0)</f>
        <v>43505</v>
      </c>
      <c r="W601" s="15">
        <f>IFERROR(VLOOKUP(E601,wedstrijden!B:I,8,FALSE),0)</f>
        <v>43506</v>
      </c>
      <c r="X601" s="94">
        <f>IF(ISERROR(VLOOKUP(I601,lookups!G:I,3,FALSE)),0,IF(VLOOKUP(I601,lookups!G:I,3,FALSE)=0,0,VLOOKUP(I601,lookups!G:I,3,FALSE)))</f>
        <v>500</v>
      </c>
      <c r="Y601" s="54">
        <f t="shared" ca="1" si="137"/>
        <v>999999999</v>
      </c>
      <c r="Z601" s="54">
        <f t="shared" si="138"/>
        <v>273114304</v>
      </c>
      <c r="AA601" s="54">
        <f>IF(LEFT(J601,2)&lt;&gt;"ok","-",IF(M601&lt;&gt;"","-",VLOOKUP(P601&amp;Q601&amp;I601&amp;H601,wedstrijden!A:B,2,FALSE)))</f>
        <v>273</v>
      </c>
      <c r="AB601" s="54">
        <f t="shared" ca="1" si="139"/>
        <v>0</v>
      </c>
      <c r="AC601" s="54">
        <f t="shared" si="140"/>
        <v>1</v>
      </c>
      <c r="AD601" s="54">
        <f t="shared" si="141"/>
        <v>1</v>
      </c>
      <c r="AE601" s="54">
        <f t="shared" si="142"/>
        <v>0</v>
      </c>
      <c r="AF601" s="54">
        <f t="shared" si="143"/>
        <v>1</v>
      </c>
      <c r="AG601" s="54">
        <f t="shared" si="144"/>
        <v>1</v>
      </c>
      <c r="AH601" s="54">
        <f t="shared" si="145"/>
        <v>1</v>
      </c>
      <c r="AI601" s="54">
        <f t="shared" si="146"/>
        <v>1</v>
      </c>
      <c r="AJ601" s="54">
        <f t="shared" si="147"/>
        <v>1</v>
      </c>
      <c r="AK601" s="54">
        <f t="shared" ca="1" si="148"/>
        <v>1</v>
      </c>
      <c r="AL601" s="1" t="str">
        <f>VLOOKUP(D601,schermers!C:T,16,FALSE)</f>
        <v>XXX</v>
      </c>
    </row>
    <row r="602" spans="1:38" x14ac:dyDescent="0.2">
      <c r="A602" s="54">
        <f t="shared" si="149"/>
        <v>600</v>
      </c>
      <c r="B602" s="54">
        <f t="shared" si="135"/>
        <v>478</v>
      </c>
      <c r="C602" s="54" t="str">
        <f t="shared" ca="1" si="136"/>
        <v/>
      </c>
      <c r="D602" s="54">
        <f>VLOOKUP(F602&amp;G602,schermers!B:C,2,FALSE)</f>
        <v>114305</v>
      </c>
      <c r="E602" s="54">
        <f>VLOOKUP(P602&amp;Q602&amp;I602&amp;H602,wedstrijden!A:B,2,FALSE)</f>
        <v>273</v>
      </c>
      <c r="F602" s="41" t="s">
        <v>3016</v>
      </c>
      <c r="G602" s="41" t="s">
        <v>3017</v>
      </c>
      <c r="H602" s="41" t="s">
        <v>1160</v>
      </c>
      <c r="I602" s="41" t="s">
        <v>915</v>
      </c>
      <c r="J602" s="63" t="s">
        <v>2814</v>
      </c>
      <c r="K602" s="16">
        <v>43467</v>
      </c>
      <c r="L602" s="8">
        <v>43556</v>
      </c>
      <c r="O602" s="54">
        <f>VLOOKUP(D602&amp;R602,Ranglijst!D:E,2,FALSE)</f>
        <v>596</v>
      </c>
      <c r="P602" s="1" t="str">
        <f>VLOOKUP($D602,schermers!$C:$O,5,FALSE)</f>
        <v>Heren</v>
      </c>
      <c r="Q602" s="1" t="str">
        <f>VLOOKUP($D602,schermers!$C:$O,6,FALSE)</f>
        <v>Floret</v>
      </c>
      <c r="R602" s="1" t="str">
        <f>VLOOKUP(P602,lookups!A:B,2,FALSE)&amp;VLOOKUP(aanmeldingen!Q602,lookups!D:E,2,FALSE)&amp;VLOOKUP(I602,lookups!G:H,2,FALSE)</f>
        <v>HFC</v>
      </c>
      <c r="S602" s="1" t="str">
        <f>VLOOKUP(E602,wedstrijden!B:G,6,FALSE)</f>
        <v>POL</v>
      </c>
      <c r="T602" s="1" t="str">
        <f>VLOOKUP($D602,schermers!$C:$O,8,FALSE)</f>
        <v>TRE</v>
      </c>
      <c r="U602" s="1" t="str">
        <f>IFERROR(VLOOKUP($D602,schermers!$C:$O,13,FALSE),"-")</f>
        <v>-</v>
      </c>
      <c r="V602" s="15">
        <f>IFERROR(VLOOKUP(E602,wedstrijden!B:H,7,FALSE),0)</f>
        <v>43505</v>
      </c>
      <c r="W602" s="15">
        <f>IFERROR(VLOOKUP(E602,wedstrijden!B:I,8,FALSE),0)</f>
        <v>43506</v>
      </c>
      <c r="X602" s="94">
        <f>IF(ISERROR(VLOOKUP(I602,lookups!G:I,3,FALSE)),0,IF(VLOOKUP(I602,lookups!G:I,3,FALSE)=0,0,VLOOKUP(I602,lookups!G:I,3,FALSE)))</f>
        <v>500</v>
      </c>
      <c r="Y602" s="54">
        <f t="shared" ca="1" si="137"/>
        <v>999999999</v>
      </c>
      <c r="Z602" s="54">
        <f t="shared" si="138"/>
        <v>273114305</v>
      </c>
      <c r="AA602" s="54">
        <f>IF(LEFT(J602,2)&lt;&gt;"ok","-",IF(M602&lt;&gt;"","-",VLOOKUP(P602&amp;Q602&amp;I602&amp;H602,wedstrijden!A:B,2,FALSE)))</f>
        <v>273</v>
      </c>
      <c r="AB602" s="54">
        <f t="shared" ca="1" si="139"/>
        <v>0</v>
      </c>
      <c r="AC602" s="54">
        <f t="shared" si="140"/>
        <v>1</v>
      </c>
      <c r="AD602" s="54">
        <f t="shared" si="141"/>
        <v>1</v>
      </c>
      <c r="AE602" s="54">
        <f t="shared" si="142"/>
        <v>0</v>
      </c>
      <c r="AF602" s="54">
        <f t="shared" si="143"/>
        <v>1</v>
      </c>
      <c r="AG602" s="54">
        <f t="shared" si="144"/>
        <v>1</v>
      </c>
      <c r="AH602" s="54">
        <f t="shared" si="145"/>
        <v>1</v>
      </c>
      <c r="AI602" s="54">
        <f t="shared" si="146"/>
        <v>1</v>
      </c>
      <c r="AJ602" s="54">
        <f t="shared" si="147"/>
        <v>1</v>
      </c>
      <c r="AK602" s="54">
        <f t="shared" ca="1" si="148"/>
        <v>1</v>
      </c>
      <c r="AL602" s="1" t="str">
        <f>VLOOKUP(D602,schermers!C:T,16,FALSE)</f>
        <v>XXX</v>
      </c>
    </row>
    <row r="603" spans="1:38" x14ac:dyDescent="0.2">
      <c r="A603" s="54">
        <f t="shared" si="149"/>
        <v>601</v>
      </c>
      <c r="B603" s="54">
        <f t="shared" si="135"/>
        <v>450</v>
      </c>
      <c r="C603" s="54" t="str">
        <f t="shared" ca="1" si="136"/>
        <v/>
      </c>
      <c r="D603" s="54">
        <f>VLOOKUP(F603&amp;G603,schermers!B:C,2,FALSE)</f>
        <v>113390</v>
      </c>
      <c r="E603" s="54">
        <f>VLOOKUP(P603&amp;Q603&amp;I603&amp;H603,wedstrijden!A:B,2,FALSE)</f>
        <v>261</v>
      </c>
      <c r="F603" s="41" t="s">
        <v>1268</v>
      </c>
      <c r="G603" s="41" t="s">
        <v>1269</v>
      </c>
      <c r="H603" s="41" t="s">
        <v>2577</v>
      </c>
      <c r="I603" s="41" t="s">
        <v>504</v>
      </c>
      <c r="J603" s="63" t="s">
        <v>848</v>
      </c>
      <c r="K603" s="16">
        <v>43467</v>
      </c>
      <c r="L603" s="8">
        <v>43469</v>
      </c>
      <c r="O603" s="54">
        <f>VLOOKUP(D603&amp;R603,Ranglijst!D:E,2,FALSE)</f>
        <v>1052</v>
      </c>
      <c r="P603" s="1" t="str">
        <f>VLOOKUP($D603,schermers!$C:$O,5,FALSE)</f>
        <v>Dames</v>
      </c>
      <c r="Q603" s="1" t="str">
        <f>VLOOKUP($D603,schermers!$C:$O,6,FALSE)</f>
        <v>Degen</v>
      </c>
      <c r="R603" s="1" t="str">
        <f>VLOOKUP(P603,lookups!A:B,2,FALSE)&amp;VLOOKUP(aanmeldingen!Q603,lookups!D:E,2,FALSE)&amp;VLOOKUP(I603,lookups!G:H,2,FALSE)</f>
        <v>DDS</v>
      </c>
      <c r="S603" s="1" t="str">
        <f>VLOOKUP(E603,wedstrijden!B:G,6,FALSE)</f>
        <v>ESP</v>
      </c>
      <c r="T603" s="1" t="str">
        <f>VLOOKUP($D603,schermers!$C:$O,8,FALSE)</f>
        <v>FCA</v>
      </c>
      <c r="U603" s="1" t="str">
        <f>IFERROR(VLOOKUP($D603,schermers!$C:$O,13,FALSE),"-")</f>
        <v>FIE12081998002</v>
      </c>
      <c r="V603" s="15">
        <f>IFERROR(VLOOKUP(E603,wedstrijden!B:H,7,FALSE),0)</f>
        <v>43504</v>
      </c>
      <c r="W603" s="15">
        <f>IFERROR(VLOOKUP(E603,wedstrijden!B:I,8,FALSE),0)</f>
        <v>43505</v>
      </c>
      <c r="X603" s="94">
        <f>IF(ISERROR(VLOOKUP(I603,lookups!G:I,3,FALSE)),0,IF(VLOOKUP(I603,lookups!G:I,3,FALSE)=0,0,VLOOKUP(I603,lookups!G:I,3,FALSE)))</f>
        <v>1000</v>
      </c>
      <c r="Y603" s="54">
        <f t="shared" ca="1" si="137"/>
        <v>999999999</v>
      </c>
      <c r="Z603" s="54">
        <f t="shared" si="138"/>
        <v>261113390</v>
      </c>
      <c r="AA603" s="54">
        <f>IF(LEFT(J603,2)&lt;&gt;"ok","-",IF(M603&lt;&gt;"","-",VLOOKUP(P603&amp;Q603&amp;I603&amp;H603,wedstrijden!A:B,2,FALSE)))</f>
        <v>261</v>
      </c>
      <c r="AB603" s="54">
        <f t="shared" ca="1" si="139"/>
        <v>0</v>
      </c>
      <c r="AC603" s="54">
        <f t="shared" si="140"/>
        <v>1</v>
      </c>
      <c r="AD603" s="54">
        <f t="shared" si="141"/>
        <v>1</v>
      </c>
      <c r="AE603" s="54">
        <f t="shared" si="142"/>
        <v>0</v>
      </c>
      <c r="AF603" s="54">
        <f t="shared" si="143"/>
        <v>1</v>
      </c>
      <c r="AG603" s="54">
        <f t="shared" si="144"/>
        <v>0</v>
      </c>
      <c r="AH603" s="54">
        <f t="shared" si="145"/>
        <v>0</v>
      </c>
      <c r="AI603" s="54">
        <f t="shared" si="146"/>
        <v>0</v>
      </c>
      <c r="AJ603" s="54">
        <f t="shared" si="147"/>
        <v>0</v>
      </c>
      <c r="AK603" s="54">
        <f t="shared" ca="1" si="148"/>
        <v>0</v>
      </c>
      <c r="AL603" s="1" t="str">
        <f>VLOOKUP(D603,schermers!C:T,16,FALSE)</f>
        <v>XXX</v>
      </c>
    </row>
    <row r="604" spans="1:38" x14ac:dyDescent="0.2">
      <c r="A604" s="54">
        <f t="shared" si="149"/>
        <v>602</v>
      </c>
      <c r="B604" s="54">
        <f t="shared" si="135"/>
        <v>597</v>
      </c>
      <c r="C604" s="54" t="str">
        <f t="shared" ca="1" si="136"/>
        <v/>
      </c>
      <c r="D604" s="54">
        <f>VLOOKUP(F604&amp;G604,schermers!B:C,2,FALSE)</f>
        <v>108238</v>
      </c>
      <c r="E604" s="54">
        <f>VLOOKUP(P604&amp;Q604&amp;I604&amp;H604,wedstrijden!A:B,2,FALSE)</f>
        <v>338</v>
      </c>
      <c r="F604" s="41" t="s">
        <v>922</v>
      </c>
      <c r="G604" s="41" t="s">
        <v>345</v>
      </c>
      <c r="H604" s="41" t="s">
        <v>2371</v>
      </c>
      <c r="I604" s="41" t="s">
        <v>504</v>
      </c>
      <c r="J604" s="63" t="s">
        <v>848</v>
      </c>
      <c r="K604" s="16">
        <v>43467</v>
      </c>
      <c r="L604" s="8">
        <v>43513</v>
      </c>
      <c r="O604" s="54">
        <f>VLOOKUP(D604&amp;R604,Ranglijst!D:E,2,FALSE)</f>
        <v>6262</v>
      </c>
      <c r="P604" s="1" t="str">
        <f>VLOOKUP($D604,schermers!$C:$O,5,FALSE)</f>
        <v>Heren</v>
      </c>
      <c r="Q604" s="1" t="str">
        <f>VLOOKUP($D604,schermers!$C:$O,6,FALSE)</f>
        <v>Degen</v>
      </c>
      <c r="R604" s="1" t="str">
        <f>VLOOKUP(P604,lookups!A:B,2,FALSE)&amp;VLOOKUP(aanmeldingen!Q604,lookups!D:E,2,FALSE)&amp;VLOOKUP(I604,lookups!G:H,2,FALSE)</f>
        <v>HDS</v>
      </c>
      <c r="S604" s="1" t="str">
        <f>VLOOKUP(E604,wedstrijden!B:G,6,FALSE)</f>
        <v>ARG</v>
      </c>
      <c r="T604" s="1" t="str">
        <f>VLOOKUP($D604,schermers!$C:$O,8,FALSE)</f>
        <v>SCA</v>
      </c>
      <c r="U604" s="1" t="str">
        <f>IFERROR(VLOOKUP($D604,schermers!$C:$O,13,FALSE),"-")</f>
        <v>FIE22071991000</v>
      </c>
      <c r="V604" s="15">
        <f>IFERROR(VLOOKUP(E604,wedstrijden!B:H,7,FALSE),0)</f>
        <v>43546</v>
      </c>
      <c r="W604" s="15">
        <f>IFERROR(VLOOKUP(E604,wedstrijden!B:I,8,FALSE),0)</f>
        <v>43547</v>
      </c>
      <c r="X604" s="94">
        <f>IF(ISERROR(VLOOKUP(I604,lookups!G:I,3,FALSE)),0,IF(VLOOKUP(I604,lookups!G:I,3,FALSE)=0,0,VLOOKUP(I604,lookups!G:I,3,FALSE)))</f>
        <v>1000</v>
      </c>
      <c r="Y604" s="54">
        <f t="shared" ca="1" si="137"/>
        <v>999999999</v>
      </c>
      <c r="Z604" s="54">
        <f t="shared" si="138"/>
        <v>338108238</v>
      </c>
      <c r="AA604" s="54">
        <f>IF(LEFT(J604,2)&lt;&gt;"ok","-",IF(M604&lt;&gt;"","-",VLOOKUP(P604&amp;Q604&amp;I604&amp;H604,wedstrijden!A:B,2,FALSE)))</f>
        <v>338</v>
      </c>
      <c r="AB604" s="54">
        <f t="shared" ca="1" si="139"/>
        <v>0</v>
      </c>
      <c r="AC604" s="54">
        <f t="shared" si="140"/>
        <v>1</v>
      </c>
      <c r="AD604" s="54">
        <f t="shared" si="141"/>
        <v>1</v>
      </c>
      <c r="AE604" s="54">
        <f t="shared" si="142"/>
        <v>0</v>
      </c>
      <c r="AF604" s="54">
        <f t="shared" si="143"/>
        <v>1</v>
      </c>
      <c r="AG604" s="54">
        <f t="shared" si="144"/>
        <v>0</v>
      </c>
      <c r="AH604" s="54">
        <f t="shared" si="145"/>
        <v>0</v>
      </c>
      <c r="AI604" s="54">
        <f t="shared" si="146"/>
        <v>0</v>
      </c>
      <c r="AJ604" s="54">
        <f t="shared" si="147"/>
        <v>0</v>
      </c>
      <c r="AK604" s="54">
        <f t="shared" ca="1" si="148"/>
        <v>0</v>
      </c>
      <c r="AL604" s="1" t="str">
        <f>VLOOKUP(D604,schermers!C:T,16,FALSE)</f>
        <v>XXX</v>
      </c>
    </row>
    <row r="605" spans="1:38" x14ac:dyDescent="0.2">
      <c r="A605" s="54">
        <f t="shared" si="149"/>
        <v>603</v>
      </c>
      <c r="B605" s="54">
        <f t="shared" si="135"/>
        <v>598</v>
      </c>
      <c r="C605" s="54" t="str">
        <f t="shared" ca="1" si="136"/>
        <v/>
      </c>
      <c r="D605" s="54">
        <f>VLOOKUP(F605&amp;G605,schermers!B:C,2,FALSE)</f>
        <v>109588</v>
      </c>
      <c r="E605" s="54">
        <f>VLOOKUP(P605&amp;Q605&amp;I605&amp;H605,wedstrijden!A:B,2,FALSE)</f>
        <v>338</v>
      </c>
      <c r="F605" s="41" t="s">
        <v>922</v>
      </c>
      <c r="G605" s="41" t="s">
        <v>791</v>
      </c>
      <c r="H605" s="41" t="s">
        <v>2371</v>
      </c>
      <c r="I605" s="41" t="s">
        <v>504</v>
      </c>
      <c r="J605" s="63" t="s">
        <v>848</v>
      </c>
      <c r="K605" s="16">
        <v>43467</v>
      </c>
      <c r="L605" s="8">
        <v>43513</v>
      </c>
      <c r="O605" s="54">
        <f>VLOOKUP(D605&amp;R605,Ranglijst!D:E,2,FALSE)</f>
        <v>3421</v>
      </c>
      <c r="P605" s="1" t="str">
        <f>VLOOKUP($D605,schermers!$C:$O,5,FALSE)</f>
        <v>Heren</v>
      </c>
      <c r="Q605" s="1" t="str">
        <f>VLOOKUP($D605,schermers!$C:$O,6,FALSE)</f>
        <v>Degen</v>
      </c>
      <c r="R605" s="1" t="str">
        <f>VLOOKUP(P605,lookups!A:B,2,FALSE)&amp;VLOOKUP(aanmeldingen!Q605,lookups!D:E,2,FALSE)&amp;VLOOKUP(I605,lookups!G:H,2,FALSE)</f>
        <v>HDS</v>
      </c>
      <c r="S605" s="1" t="str">
        <f>VLOOKUP(E605,wedstrijden!B:G,6,FALSE)</f>
        <v>ARG</v>
      </c>
      <c r="T605" s="1" t="str">
        <f>VLOOKUP($D605,schermers!$C:$O,8,FALSE)</f>
        <v>SCA</v>
      </c>
      <c r="U605" s="1" t="str">
        <f>IFERROR(VLOOKUP($D605,schermers!$C:$O,13,FALSE),"-")</f>
        <v>-</v>
      </c>
      <c r="V605" s="15">
        <f>IFERROR(VLOOKUP(E605,wedstrijden!B:H,7,FALSE),0)</f>
        <v>43546</v>
      </c>
      <c r="W605" s="15">
        <f>IFERROR(VLOOKUP(E605,wedstrijden!B:I,8,FALSE),0)</f>
        <v>43547</v>
      </c>
      <c r="X605" s="94">
        <f>IF(ISERROR(VLOOKUP(I605,lookups!G:I,3,FALSE)),0,IF(VLOOKUP(I605,lookups!G:I,3,FALSE)=0,0,VLOOKUP(I605,lookups!G:I,3,FALSE)))</f>
        <v>1000</v>
      </c>
      <c r="Y605" s="54">
        <f t="shared" ca="1" si="137"/>
        <v>999999999</v>
      </c>
      <c r="Z605" s="54">
        <f t="shared" si="138"/>
        <v>338109588</v>
      </c>
      <c r="AA605" s="54">
        <f>IF(LEFT(J605,2)&lt;&gt;"ok","-",IF(M605&lt;&gt;"","-",VLOOKUP(P605&amp;Q605&amp;I605&amp;H605,wedstrijden!A:B,2,FALSE)))</f>
        <v>338</v>
      </c>
      <c r="AB605" s="54">
        <f t="shared" ca="1" si="139"/>
        <v>0</v>
      </c>
      <c r="AC605" s="54">
        <f t="shared" si="140"/>
        <v>1</v>
      </c>
      <c r="AD605" s="54">
        <f t="shared" si="141"/>
        <v>1</v>
      </c>
      <c r="AE605" s="54">
        <f t="shared" si="142"/>
        <v>0</v>
      </c>
      <c r="AF605" s="54">
        <f t="shared" si="143"/>
        <v>1</v>
      </c>
      <c r="AG605" s="54">
        <f t="shared" si="144"/>
        <v>0</v>
      </c>
      <c r="AH605" s="54">
        <f t="shared" si="145"/>
        <v>0</v>
      </c>
      <c r="AI605" s="54">
        <f t="shared" si="146"/>
        <v>0</v>
      </c>
      <c r="AJ605" s="54">
        <f t="shared" si="147"/>
        <v>0</v>
      </c>
      <c r="AK605" s="54">
        <f t="shared" ca="1" si="148"/>
        <v>0</v>
      </c>
      <c r="AL605" s="1" t="str">
        <f>VLOOKUP(D605,schermers!C:T,16,FALSE)</f>
        <v>XXX</v>
      </c>
    </row>
    <row r="606" spans="1:38" x14ac:dyDescent="0.2">
      <c r="A606" s="54">
        <f t="shared" si="149"/>
        <v>604</v>
      </c>
      <c r="B606" s="54">
        <f t="shared" si="135"/>
        <v>599</v>
      </c>
      <c r="C606" s="54" t="str">
        <f t="shared" ca="1" si="136"/>
        <v/>
      </c>
      <c r="D606" s="54">
        <f>VLOOKUP(F606&amp;G606,schermers!B:C,2,FALSE)</f>
        <v>110891</v>
      </c>
      <c r="E606" s="54">
        <f>VLOOKUP(P606&amp;Q606&amp;I606&amp;H606,wedstrijden!A:B,2,FALSE)</f>
        <v>338</v>
      </c>
      <c r="F606" s="41" t="s">
        <v>977</v>
      </c>
      <c r="G606" s="41" t="s">
        <v>259</v>
      </c>
      <c r="H606" s="41" t="s">
        <v>2371</v>
      </c>
      <c r="I606" s="41" t="s">
        <v>504</v>
      </c>
      <c r="J606" s="63" t="s">
        <v>848</v>
      </c>
      <c r="K606" s="16">
        <v>43467</v>
      </c>
      <c r="L606" s="8">
        <v>43513</v>
      </c>
      <c r="O606" s="54">
        <f>VLOOKUP(D606&amp;R606,Ranglijst!D:E,2,FALSE)</f>
        <v>2661</v>
      </c>
      <c r="P606" s="1" t="str">
        <f>VLOOKUP($D606,schermers!$C:$O,5,FALSE)</f>
        <v>Heren</v>
      </c>
      <c r="Q606" s="1" t="str">
        <f>VLOOKUP($D606,schermers!$C:$O,6,FALSE)</f>
        <v>Degen</v>
      </c>
      <c r="R606" s="1" t="str">
        <f>VLOOKUP(P606,lookups!A:B,2,FALSE)&amp;VLOOKUP(aanmeldingen!Q606,lookups!D:E,2,FALSE)&amp;VLOOKUP(I606,lookups!G:H,2,FALSE)</f>
        <v>HDS</v>
      </c>
      <c r="S606" s="1" t="str">
        <f>VLOOKUP(E606,wedstrijden!B:G,6,FALSE)</f>
        <v>ARG</v>
      </c>
      <c r="T606" s="1" t="str">
        <f>VLOOKUP($D606,schermers!$C:$O,8,FALSE)</f>
        <v>DFC</v>
      </c>
      <c r="U606" s="1" t="str">
        <f>IFERROR(VLOOKUP($D606,schermers!$C:$O,13,FALSE),"-")</f>
        <v>FIE17071995003</v>
      </c>
      <c r="V606" s="15">
        <f>IFERROR(VLOOKUP(E606,wedstrijden!B:H,7,FALSE),0)</f>
        <v>43546</v>
      </c>
      <c r="W606" s="15">
        <f>IFERROR(VLOOKUP(E606,wedstrijden!B:I,8,FALSE),0)</f>
        <v>43547</v>
      </c>
      <c r="X606" s="94">
        <f>IF(ISERROR(VLOOKUP(I606,lookups!G:I,3,FALSE)),0,IF(VLOOKUP(I606,lookups!G:I,3,FALSE)=0,0,VLOOKUP(I606,lookups!G:I,3,FALSE)))</f>
        <v>1000</v>
      </c>
      <c r="Y606" s="54">
        <f t="shared" ca="1" si="137"/>
        <v>999999999</v>
      </c>
      <c r="Z606" s="54">
        <f t="shared" si="138"/>
        <v>338110891</v>
      </c>
      <c r="AA606" s="54">
        <f>IF(LEFT(J606,2)&lt;&gt;"ok","-",IF(M606&lt;&gt;"","-",VLOOKUP(P606&amp;Q606&amp;I606&amp;H606,wedstrijden!A:B,2,FALSE)))</f>
        <v>338</v>
      </c>
      <c r="AB606" s="54">
        <f t="shared" ca="1" si="139"/>
        <v>0</v>
      </c>
      <c r="AC606" s="54">
        <f t="shared" si="140"/>
        <v>1</v>
      </c>
      <c r="AD606" s="54">
        <f t="shared" si="141"/>
        <v>1</v>
      </c>
      <c r="AE606" s="54">
        <f t="shared" si="142"/>
        <v>0</v>
      </c>
      <c r="AF606" s="54">
        <f t="shared" si="143"/>
        <v>1</v>
      </c>
      <c r="AG606" s="54">
        <f t="shared" si="144"/>
        <v>0</v>
      </c>
      <c r="AH606" s="54">
        <f t="shared" si="145"/>
        <v>0</v>
      </c>
      <c r="AI606" s="54">
        <f t="shared" si="146"/>
        <v>0</v>
      </c>
      <c r="AJ606" s="54">
        <f t="shared" si="147"/>
        <v>0</v>
      </c>
      <c r="AK606" s="54">
        <f t="shared" ca="1" si="148"/>
        <v>0</v>
      </c>
      <c r="AL606" s="1" t="str">
        <f>VLOOKUP(D606,schermers!C:T,16,FALSE)</f>
        <v>XXX</v>
      </c>
    </row>
    <row r="607" spans="1:38" x14ac:dyDescent="0.2">
      <c r="A607" s="54">
        <f t="shared" si="149"/>
        <v>605</v>
      </c>
      <c r="B607" s="54">
        <f t="shared" si="135"/>
        <v>459</v>
      </c>
      <c r="C607" s="54" t="str">
        <f t="shared" ca="1" si="136"/>
        <v/>
      </c>
      <c r="D607" s="54">
        <f>VLOOKUP(F607&amp;G607,schermers!B:C,2,FALSE)</f>
        <v>110891</v>
      </c>
      <c r="E607" s="54">
        <f>VLOOKUP(P607&amp;Q607&amp;I607&amp;H607,wedstrijden!A:B,2,FALSE)</f>
        <v>264</v>
      </c>
      <c r="F607" s="41" t="s">
        <v>977</v>
      </c>
      <c r="G607" s="41" t="s">
        <v>259</v>
      </c>
      <c r="H607" s="41" t="s">
        <v>951</v>
      </c>
      <c r="I607" s="41" t="s">
        <v>504</v>
      </c>
      <c r="J607" s="63" t="s">
        <v>848</v>
      </c>
      <c r="K607" s="16">
        <v>43467</v>
      </c>
      <c r="L607" s="8">
        <v>43469</v>
      </c>
      <c r="O607" s="54">
        <f>VLOOKUP(D607&amp;R607,Ranglijst!D:E,2,FALSE)</f>
        <v>2661</v>
      </c>
      <c r="P607" s="1" t="str">
        <f>VLOOKUP($D607,schermers!$C:$O,5,FALSE)</f>
        <v>Heren</v>
      </c>
      <c r="Q607" s="1" t="str">
        <f>VLOOKUP($D607,schermers!$C:$O,6,FALSE)</f>
        <v>Degen</v>
      </c>
      <c r="R607" s="1" t="str">
        <f>VLOOKUP(P607,lookups!A:B,2,FALSE)&amp;VLOOKUP(aanmeldingen!Q607,lookups!D:E,2,FALSE)&amp;VLOOKUP(I607,lookups!G:H,2,FALSE)</f>
        <v>HDS</v>
      </c>
      <c r="S607" s="1" t="str">
        <f>VLOOKUP(E607,wedstrijden!B:G,6,FALSE)</f>
        <v>CAN</v>
      </c>
      <c r="T607" s="1" t="str">
        <f>VLOOKUP($D607,schermers!$C:$O,8,FALSE)</f>
        <v>DFC</v>
      </c>
      <c r="U607" s="1" t="str">
        <f>IFERROR(VLOOKUP($D607,schermers!$C:$O,13,FALSE),"-")</f>
        <v>FIE17071995003</v>
      </c>
      <c r="V607" s="15">
        <f>IFERROR(VLOOKUP(E607,wedstrijden!B:H,7,FALSE),0)</f>
        <v>43504</v>
      </c>
      <c r="W607" s="15">
        <f>IFERROR(VLOOKUP(E607,wedstrijden!B:I,8,FALSE),0)</f>
        <v>43505</v>
      </c>
      <c r="X607" s="94">
        <f>IF(ISERROR(VLOOKUP(I607,lookups!G:I,3,FALSE)),0,IF(VLOOKUP(I607,lookups!G:I,3,FALSE)=0,0,VLOOKUP(I607,lookups!G:I,3,FALSE)))</f>
        <v>1000</v>
      </c>
      <c r="Y607" s="54">
        <f t="shared" ca="1" si="137"/>
        <v>999999999</v>
      </c>
      <c r="Z607" s="54">
        <f t="shared" si="138"/>
        <v>264110891</v>
      </c>
      <c r="AA607" s="54">
        <f>IF(LEFT(J607,2)&lt;&gt;"ok","-",IF(M607&lt;&gt;"","-",VLOOKUP(P607&amp;Q607&amp;I607&amp;H607,wedstrijden!A:B,2,FALSE)))</f>
        <v>264</v>
      </c>
      <c r="AB607" s="54">
        <f t="shared" ca="1" si="139"/>
        <v>0</v>
      </c>
      <c r="AC607" s="54">
        <f t="shared" si="140"/>
        <v>1</v>
      </c>
      <c r="AD607" s="54">
        <f t="shared" si="141"/>
        <v>1</v>
      </c>
      <c r="AE607" s="54">
        <f t="shared" si="142"/>
        <v>0</v>
      </c>
      <c r="AF607" s="54">
        <f t="shared" si="143"/>
        <v>1</v>
      </c>
      <c r="AG607" s="54">
        <f t="shared" si="144"/>
        <v>0</v>
      </c>
      <c r="AH607" s="54">
        <f t="shared" si="145"/>
        <v>0</v>
      </c>
      <c r="AI607" s="54">
        <f t="shared" si="146"/>
        <v>0</v>
      </c>
      <c r="AJ607" s="54">
        <f t="shared" si="147"/>
        <v>0</v>
      </c>
      <c r="AK607" s="54">
        <f t="shared" ca="1" si="148"/>
        <v>0</v>
      </c>
      <c r="AL607" s="1" t="str">
        <f>VLOOKUP(D607,schermers!C:T,16,FALSE)</f>
        <v>XXX</v>
      </c>
    </row>
    <row r="608" spans="1:38" x14ac:dyDescent="0.2">
      <c r="A608" s="54">
        <f t="shared" si="149"/>
        <v>606</v>
      </c>
      <c r="B608" s="54">
        <f t="shared" si="135"/>
        <v>464</v>
      </c>
      <c r="C608" s="54" t="str">
        <f t="shared" ca="1" si="136"/>
        <v/>
      </c>
      <c r="D608" s="54">
        <f>VLOOKUP(F608&amp;G608,schermers!B:C,2,FALSE)</f>
        <v>113849</v>
      </c>
      <c r="E608" s="54">
        <f>VLOOKUP(P608&amp;Q608&amp;I608&amp;H608,wedstrijden!A:B,2,FALSE)</f>
        <v>271</v>
      </c>
      <c r="F608" s="41" t="s">
        <v>1075</v>
      </c>
      <c r="G608" s="41" t="s">
        <v>1074</v>
      </c>
      <c r="H608" s="41" t="s">
        <v>663</v>
      </c>
      <c r="I608" s="41" t="s">
        <v>915</v>
      </c>
      <c r="J608" s="63" t="s">
        <v>848</v>
      </c>
      <c r="K608" s="16">
        <v>43468</v>
      </c>
      <c r="L608" s="8">
        <v>43469</v>
      </c>
      <c r="O608" s="54">
        <f>VLOOKUP(D608&amp;R608,Ranglijst!D:E,2,FALSE)</f>
        <v>1653</v>
      </c>
      <c r="P608" s="1" t="str">
        <f>VLOOKUP($D608,schermers!$C:$O,5,FALSE)</f>
        <v>Dames</v>
      </c>
      <c r="Q608" s="1" t="str">
        <f>VLOOKUP($D608,schermers!$C:$O,6,FALSE)</f>
        <v>Floret</v>
      </c>
      <c r="R608" s="1" t="str">
        <f>VLOOKUP(P608,lookups!A:B,2,FALSE)&amp;VLOOKUP(aanmeldingen!Q608,lookups!D:E,2,FALSE)&amp;VLOOKUP(I608,lookups!G:H,2,FALSE)</f>
        <v>DFC</v>
      </c>
      <c r="S608" s="1" t="str">
        <f>VLOOKUP(E608,wedstrijden!B:G,6,FALSE)</f>
        <v>ROM</v>
      </c>
      <c r="T608" s="1" t="str">
        <f>VLOOKUP($D608,schermers!$C:$O,8,FALSE)</f>
        <v>BG</v>
      </c>
      <c r="U608" s="1" t="str">
        <f>IFERROR(VLOOKUP($D608,schermers!$C:$O,13,FALSE),"-")</f>
        <v>-</v>
      </c>
      <c r="V608" s="15">
        <f>IFERROR(VLOOKUP(E608,wedstrijden!B:H,7,FALSE),0)</f>
        <v>43505</v>
      </c>
      <c r="W608" s="15">
        <f>IFERROR(VLOOKUP(E608,wedstrijden!B:I,8,FALSE),0)</f>
        <v>43506</v>
      </c>
      <c r="X608" s="94">
        <f>IF(ISERROR(VLOOKUP(I608,lookups!G:I,3,FALSE)),0,IF(VLOOKUP(I608,lookups!G:I,3,FALSE)=0,0,VLOOKUP(I608,lookups!G:I,3,FALSE)))</f>
        <v>500</v>
      </c>
      <c r="Y608" s="54">
        <f t="shared" ca="1" si="137"/>
        <v>999999999</v>
      </c>
      <c r="Z608" s="54">
        <f t="shared" si="138"/>
        <v>271113849</v>
      </c>
      <c r="AA608" s="54">
        <f>IF(LEFT(J608,2)&lt;&gt;"ok","-",IF(M608&lt;&gt;"","-",VLOOKUP(P608&amp;Q608&amp;I608&amp;H608,wedstrijden!A:B,2,FALSE)))</f>
        <v>271</v>
      </c>
      <c r="AB608" s="54">
        <f t="shared" ca="1" si="139"/>
        <v>0</v>
      </c>
      <c r="AC608" s="54">
        <f t="shared" si="140"/>
        <v>1</v>
      </c>
      <c r="AD608" s="54">
        <f t="shared" si="141"/>
        <v>1</v>
      </c>
      <c r="AE608" s="54">
        <f t="shared" si="142"/>
        <v>0</v>
      </c>
      <c r="AF608" s="54">
        <f t="shared" si="143"/>
        <v>1</v>
      </c>
      <c r="AG608" s="54">
        <f t="shared" si="144"/>
        <v>1</v>
      </c>
      <c r="AH608" s="54">
        <f t="shared" si="145"/>
        <v>1</v>
      </c>
      <c r="AI608" s="54">
        <f t="shared" si="146"/>
        <v>1</v>
      </c>
      <c r="AJ608" s="54">
        <f t="shared" si="147"/>
        <v>1</v>
      </c>
      <c r="AK608" s="54">
        <f t="shared" ca="1" si="148"/>
        <v>1</v>
      </c>
      <c r="AL608" s="1" t="str">
        <f>VLOOKUP(D608,schermers!C:T,16,FALSE)</f>
        <v>XXX</v>
      </c>
    </row>
    <row r="609" spans="1:38" x14ac:dyDescent="0.2">
      <c r="A609" s="54">
        <f t="shared" si="149"/>
        <v>607</v>
      </c>
      <c r="B609" s="54">
        <f t="shared" si="135"/>
        <v>469</v>
      </c>
      <c r="C609" s="54" t="str">
        <f t="shared" ca="1" si="136"/>
        <v/>
      </c>
      <c r="D609" s="54">
        <f>VLOOKUP(F609&amp;G609,schermers!B:C,2,FALSE)</f>
        <v>113849</v>
      </c>
      <c r="E609" s="54">
        <f>VLOOKUP(P609&amp;Q609&amp;I609&amp;H609,wedstrijden!A:B,2,FALSE)</f>
        <v>272</v>
      </c>
      <c r="F609" s="41" t="s">
        <v>1075</v>
      </c>
      <c r="G609" s="41" t="s">
        <v>1074</v>
      </c>
      <c r="H609" s="41" t="s">
        <v>663</v>
      </c>
      <c r="I609" s="41" t="s">
        <v>934</v>
      </c>
      <c r="J609" s="63" t="s">
        <v>848</v>
      </c>
      <c r="K609" s="16">
        <v>43468</v>
      </c>
      <c r="L609" s="8">
        <v>43498</v>
      </c>
      <c r="O609" s="54">
        <f>VLOOKUP(D609&amp;R609,Ranglijst!D:E,2,FALSE)</f>
        <v>1653</v>
      </c>
      <c r="P609" s="1" t="str">
        <f>VLOOKUP($D609,schermers!$C:$O,5,FALSE)</f>
        <v>Dames</v>
      </c>
      <c r="Q609" s="1" t="str">
        <f>VLOOKUP($D609,schermers!$C:$O,6,FALSE)</f>
        <v>Floret</v>
      </c>
      <c r="R609" s="1" t="str">
        <f>VLOOKUP(P609,lookups!A:B,2,FALSE)&amp;VLOOKUP(aanmeldingen!Q609,lookups!D:E,2,FALSE)&amp;VLOOKUP(I609,lookups!G:H,2,FALSE)</f>
        <v>DFC</v>
      </c>
      <c r="S609" s="1" t="str">
        <f>VLOOKUP(E609,wedstrijden!B:G,6,FALSE)</f>
        <v>ROM</v>
      </c>
      <c r="T609" s="1" t="str">
        <f>VLOOKUP($D609,schermers!$C:$O,8,FALSE)</f>
        <v>BG</v>
      </c>
      <c r="U609" s="1" t="str">
        <f>IFERROR(VLOOKUP($D609,schermers!$C:$O,13,FALSE),"-")</f>
        <v>-</v>
      </c>
      <c r="V609" s="15">
        <f>IFERROR(VLOOKUP(E609,wedstrijden!B:H,7,FALSE),0)</f>
        <v>43505</v>
      </c>
      <c r="W609" s="15">
        <f>IFERROR(VLOOKUP(E609,wedstrijden!B:I,8,FALSE),0)</f>
        <v>43506</v>
      </c>
      <c r="X609" s="94">
        <f>IF(ISERROR(VLOOKUP(I609,lookups!G:I,3,FALSE)),0,IF(VLOOKUP(I609,lookups!G:I,3,FALSE)=0,0,VLOOKUP(I609,lookups!G:I,3,FALSE)))</f>
        <v>500</v>
      </c>
      <c r="Y609" s="54">
        <f t="shared" ca="1" si="137"/>
        <v>999999999</v>
      </c>
      <c r="Z609" s="54">
        <f t="shared" si="138"/>
        <v>272113849</v>
      </c>
      <c r="AA609" s="54">
        <f>IF(LEFT(J609,2)&lt;&gt;"ok","-",IF(M609&lt;&gt;"","-",VLOOKUP(P609&amp;Q609&amp;I609&amp;H609,wedstrijden!A:B,2,FALSE)))</f>
        <v>272</v>
      </c>
      <c r="AB609" s="54">
        <f t="shared" ca="1" si="139"/>
        <v>0</v>
      </c>
      <c r="AC609" s="54">
        <f t="shared" si="140"/>
        <v>1</v>
      </c>
      <c r="AD609" s="54">
        <f t="shared" si="141"/>
        <v>1</v>
      </c>
      <c r="AE609" s="54">
        <f t="shared" si="142"/>
        <v>0</v>
      </c>
      <c r="AF609" s="54">
        <f t="shared" si="143"/>
        <v>1</v>
      </c>
      <c r="AG609" s="54">
        <f t="shared" si="144"/>
        <v>0</v>
      </c>
      <c r="AH609" s="54">
        <f t="shared" si="145"/>
        <v>0</v>
      </c>
      <c r="AI609" s="54">
        <f t="shared" si="146"/>
        <v>0</v>
      </c>
      <c r="AJ609" s="54">
        <f t="shared" si="147"/>
        <v>0</v>
      </c>
      <c r="AK609" s="54">
        <f t="shared" ca="1" si="148"/>
        <v>0</v>
      </c>
      <c r="AL609" s="1" t="str">
        <f>VLOOKUP(D609,schermers!C:T,16,FALSE)</f>
        <v>XXX</v>
      </c>
    </row>
    <row r="610" spans="1:38" x14ac:dyDescent="0.2">
      <c r="A610" s="54">
        <f t="shared" si="149"/>
        <v>608</v>
      </c>
      <c r="B610" s="54">
        <f t="shared" si="135"/>
        <v>449</v>
      </c>
      <c r="C610" s="54" t="str">
        <f t="shared" ca="1" si="136"/>
        <v/>
      </c>
      <c r="D610" s="54">
        <f>VLOOKUP(F610&amp;G610,schermers!B:C,2,FALSE)</f>
        <v>113146</v>
      </c>
      <c r="E610" s="54">
        <f>VLOOKUP(P610&amp;Q610&amp;I610&amp;H610,wedstrijden!A:B,2,FALSE)</f>
        <v>261</v>
      </c>
      <c r="F610" s="41" t="s">
        <v>926</v>
      </c>
      <c r="G610" s="41" t="s">
        <v>812</v>
      </c>
      <c r="H610" s="41" t="s">
        <v>2577</v>
      </c>
      <c r="I610" s="41" t="s">
        <v>504</v>
      </c>
      <c r="J610" s="63" t="s">
        <v>848</v>
      </c>
      <c r="K610" s="16">
        <v>43468</v>
      </c>
      <c r="L610" s="8">
        <v>43469</v>
      </c>
      <c r="O610" s="54">
        <f>VLOOKUP(D610&amp;R610,Ranglijst!D:E,2,FALSE)</f>
        <v>2473</v>
      </c>
      <c r="P610" s="1" t="str">
        <f>VLOOKUP($D610,schermers!$C:$O,5,FALSE)</f>
        <v>Dames</v>
      </c>
      <c r="Q610" s="1" t="str">
        <f>VLOOKUP($D610,schermers!$C:$O,6,FALSE)</f>
        <v>Degen</v>
      </c>
      <c r="R610" s="1" t="str">
        <f>VLOOKUP(P610,lookups!A:B,2,FALSE)&amp;VLOOKUP(aanmeldingen!Q610,lookups!D:E,2,FALSE)&amp;VLOOKUP(I610,lookups!G:H,2,FALSE)</f>
        <v>DDS</v>
      </c>
      <c r="S610" s="1" t="str">
        <f>VLOOKUP(E610,wedstrijden!B:G,6,FALSE)</f>
        <v>ESP</v>
      </c>
      <c r="T610" s="1" t="str">
        <f>VLOOKUP($D610,schermers!$C:$O,8,FALSE)</f>
        <v>DBO</v>
      </c>
      <c r="U610" s="1" t="str">
        <f>IFERROR(VLOOKUP($D610,schermers!$C:$O,13,FALSE),"-")</f>
        <v>FIE26061998001</v>
      </c>
      <c r="V610" s="15">
        <f>IFERROR(VLOOKUP(E610,wedstrijden!B:H,7,FALSE),0)</f>
        <v>43504</v>
      </c>
      <c r="W610" s="15">
        <f>IFERROR(VLOOKUP(E610,wedstrijden!B:I,8,FALSE),0)</f>
        <v>43505</v>
      </c>
      <c r="X610" s="94">
        <f>IF(ISERROR(VLOOKUP(I610,lookups!G:I,3,FALSE)),0,IF(VLOOKUP(I610,lookups!G:I,3,FALSE)=0,0,VLOOKUP(I610,lookups!G:I,3,FALSE)))</f>
        <v>1000</v>
      </c>
      <c r="Y610" s="54">
        <f t="shared" ca="1" si="137"/>
        <v>999999999</v>
      </c>
      <c r="Z610" s="54">
        <f t="shared" si="138"/>
        <v>261113146</v>
      </c>
      <c r="AA610" s="54">
        <f>IF(LEFT(J610,2)&lt;&gt;"ok","-",IF(M610&lt;&gt;"","-",VLOOKUP(P610&amp;Q610&amp;I610&amp;H610,wedstrijden!A:B,2,FALSE)))</f>
        <v>261</v>
      </c>
      <c r="AB610" s="54">
        <f t="shared" ca="1" si="139"/>
        <v>0</v>
      </c>
      <c r="AC610" s="54">
        <f t="shared" si="140"/>
        <v>1</v>
      </c>
      <c r="AD610" s="54">
        <f t="shared" si="141"/>
        <v>1</v>
      </c>
      <c r="AE610" s="54">
        <f t="shared" si="142"/>
        <v>0</v>
      </c>
      <c r="AF610" s="54">
        <f t="shared" si="143"/>
        <v>1</v>
      </c>
      <c r="AG610" s="54">
        <f t="shared" si="144"/>
        <v>0</v>
      </c>
      <c r="AH610" s="54">
        <f t="shared" si="145"/>
        <v>0</v>
      </c>
      <c r="AI610" s="54">
        <f t="shared" si="146"/>
        <v>0</v>
      </c>
      <c r="AJ610" s="54">
        <f t="shared" si="147"/>
        <v>0</v>
      </c>
      <c r="AK610" s="54">
        <f t="shared" ca="1" si="148"/>
        <v>0</v>
      </c>
      <c r="AL610" s="1" t="str">
        <f>VLOOKUP(D610,schermers!C:T,16,FALSE)</f>
        <v>XXX</v>
      </c>
    </row>
    <row r="611" spans="1:38" x14ac:dyDescent="0.2">
      <c r="A611" s="54">
        <f t="shared" si="149"/>
        <v>609</v>
      </c>
      <c r="B611" s="54">
        <f t="shared" si="135"/>
        <v>509</v>
      </c>
      <c r="C611" s="54" t="str">
        <f t="shared" ca="1" si="136"/>
        <v/>
      </c>
      <c r="D611" s="54">
        <f>VLOOKUP(F611&amp;G611,schermers!B:C,2,FALSE)</f>
        <v>112104</v>
      </c>
      <c r="E611" s="54">
        <f>VLOOKUP(P611&amp;Q611&amp;I611&amp;H611,wedstrijden!A:B,2,FALSE)</f>
        <v>285</v>
      </c>
      <c r="F611" s="41" t="s">
        <v>1000</v>
      </c>
      <c r="G611" s="41" t="s">
        <v>925</v>
      </c>
      <c r="H611" s="41" t="s">
        <v>2920</v>
      </c>
      <c r="I611" s="41" t="s">
        <v>963</v>
      </c>
      <c r="J611" s="63" t="s">
        <v>848</v>
      </c>
      <c r="K611" s="16">
        <v>43468</v>
      </c>
      <c r="L611" s="8">
        <v>43469</v>
      </c>
      <c r="O611" s="54">
        <f>VLOOKUP(D611&amp;R611,Ranglijst!D:E,2,FALSE)</f>
        <v>2904</v>
      </c>
      <c r="P611" s="1" t="str">
        <f>VLOOKUP($D611,schermers!$C:$O,5,FALSE)</f>
        <v>Heren</v>
      </c>
      <c r="Q611" s="1" t="str">
        <f>VLOOKUP($D611,schermers!$C:$O,6,FALSE)</f>
        <v>Degen</v>
      </c>
      <c r="R611" s="1" t="str">
        <f>VLOOKUP(P611,lookups!A:B,2,FALSE)&amp;VLOOKUP(aanmeldingen!Q611,lookups!D:E,2,FALSE)&amp;VLOOKUP(I611,lookups!G:H,2,FALSE)</f>
        <v>HDJ</v>
      </c>
      <c r="S611" s="1" t="str">
        <f>VLOOKUP(E611,wedstrijden!B:G,6,FALSE)</f>
        <v>SUI</v>
      </c>
      <c r="T611" s="1" t="str">
        <f>VLOOKUP($D611,schermers!$C:$O,8,FALSE)</f>
        <v>FCA</v>
      </c>
      <c r="U611" s="1" t="str">
        <f>IFERROR(VLOOKUP($D611,schermers!$C:$O,13,FALSE),"-")</f>
        <v>-</v>
      </c>
      <c r="V611" s="15">
        <f>IFERROR(VLOOKUP(E611,wedstrijden!B:H,7,FALSE),0)</f>
        <v>43513</v>
      </c>
      <c r="W611" s="15">
        <f>IFERROR(VLOOKUP(E611,wedstrijden!B:I,8,FALSE),0)</f>
        <v>43513</v>
      </c>
      <c r="X611" s="94">
        <f>IF(ISERROR(VLOOKUP(I611,lookups!G:I,3,FALSE)),0,IF(VLOOKUP(I611,lookups!G:I,3,FALSE)=0,0,VLOOKUP(I611,lookups!G:I,3,FALSE)))</f>
        <v>800</v>
      </c>
      <c r="Y611" s="54">
        <f t="shared" ca="1" si="137"/>
        <v>999999999</v>
      </c>
      <c r="Z611" s="54">
        <f t="shared" si="138"/>
        <v>285112104</v>
      </c>
      <c r="AA611" s="54">
        <f>IF(LEFT(J611,2)&lt;&gt;"ok","-",IF(M611&lt;&gt;"","-",VLOOKUP(P611&amp;Q611&amp;I611&amp;H611,wedstrijden!A:B,2,FALSE)))</f>
        <v>285</v>
      </c>
      <c r="AB611" s="54">
        <f t="shared" ca="1" si="139"/>
        <v>0</v>
      </c>
      <c r="AC611" s="54">
        <f t="shared" si="140"/>
        <v>1</v>
      </c>
      <c r="AD611" s="54">
        <f t="shared" si="141"/>
        <v>1</v>
      </c>
      <c r="AE611" s="54">
        <f t="shared" si="142"/>
        <v>0</v>
      </c>
      <c r="AF611" s="54">
        <f t="shared" si="143"/>
        <v>1</v>
      </c>
      <c r="AG611" s="54">
        <f t="shared" si="144"/>
        <v>0</v>
      </c>
      <c r="AH611" s="54">
        <f t="shared" si="145"/>
        <v>0</v>
      </c>
      <c r="AI611" s="54">
        <f t="shared" si="146"/>
        <v>0</v>
      </c>
      <c r="AJ611" s="54">
        <f t="shared" si="147"/>
        <v>0</v>
      </c>
      <c r="AK611" s="54">
        <f t="shared" ca="1" si="148"/>
        <v>0</v>
      </c>
      <c r="AL611" s="1" t="str">
        <f>VLOOKUP(D611,schermers!C:T,16,FALSE)</f>
        <v>XXX</v>
      </c>
    </row>
    <row r="612" spans="1:38" x14ac:dyDescent="0.2">
      <c r="A612" s="54">
        <f t="shared" si="149"/>
        <v>610</v>
      </c>
      <c r="B612" s="54">
        <f t="shared" si="135"/>
        <v>510</v>
      </c>
      <c r="C612" s="54" t="str">
        <f t="shared" ca="1" si="136"/>
        <v/>
      </c>
      <c r="D612" s="54">
        <f>VLOOKUP(F612&amp;G612,schermers!B:C,2,FALSE)</f>
        <v>112221</v>
      </c>
      <c r="E612" s="54">
        <f>VLOOKUP(P612&amp;Q612&amp;I612&amp;H612,wedstrijden!A:B,2,FALSE)</f>
        <v>285</v>
      </c>
      <c r="F612" s="41" t="s">
        <v>1219</v>
      </c>
      <c r="G612" s="41" t="s">
        <v>61</v>
      </c>
      <c r="H612" s="41" t="s">
        <v>2920</v>
      </c>
      <c r="I612" s="41" t="s">
        <v>963</v>
      </c>
      <c r="J612" s="63" t="s">
        <v>848</v>
      </c>
      <c r="K612" s="16">
        <v>43468</v>
      </c>
      <c r="L612" s="8">
        <v>43469</v>
      </c>
      <c r="O612" s="54">
        <f>VLOOKUP(D612&amp;R612,Ranglijst!D:E,2,FALSE)</f>
        <v>2656</v>
      </c>
      <c r="P612" s="1" t="str">
        <f>VLOOKUP($D612,schermers!$C:$O,5,FALSE)</f>
        <v>Heren</v>
      </c>
      <c r="Q612" s="1" t="str">
        <f>VLOOKUP($D612,schermers!$C:$O,6,FALSE)</f>
        <v>Degen</v>
      </c>
      <c r="R612" s="1" t="str">
        <f>VLOOKUP(P612,lookups!A:B,2,FALSE)&amp;VLOOKUP(aanmeldingen!Q612,lookups!D:E,2,FALSE)&amp;VLOOKUP(I612,lookups!G:H,2,FALSE)</f>
        <v>HDJ</v>
      </c>
      <c r="S612" s="1" t="str">
        <f>VLOOKUP(E612,wedstrijden!B:G,6,FALSE)</f>
        <v>SUI</v>
      </c>
      <c r="T612" s="1" t="str">
        <f>VLOOKUP($D612,schermers!$C:$O,8,FALSE)</f>
        <v>SCA</v>
      </c>
      <c r="U612" s="1" t="str">
        <f>IFERROR(VLOOKUP($D612,schermers!$C:$O,13,FALSE),"-")</f>
        <v>-</v>
      </c>
      <c r="V612" s="15">
        <f>IFERROR(VLOOKUP(E612,wedstrijden!B:H,7,FALSE),0)</f>
        <v>43513</v>
      </c>
      <c r="W612" s="15">
        <f>IFERROR(VLOOKUP(E612,wedstrijden!B:I,8,FALSE),0)</f>
        <v>43513</v>
      </c>
      <c r="X612" s="94">
        <f>IF(ISERROR(VLOOKUP(I612,lookups!G:I,3,FALSE)),0,IF(VLOOKUP(I612,lookups!G:I,3,FALSE)=0,0,VLOOKUP(I612,lookups!G:I,3,FALSE)))</f>
        <v>800</v>
      </c>
      <c r="Y612" s="54">
        <f t="shared" ca="1" si="137"/>
        <v>999999999</v>
      </c>
      <c r="Z612" s="54">
        <f t="shared" si="138"/>
        <v>285112221</v>
      </c>
      <c r="AA612" s="54">
        <f>IF(LEFT(J612,2)&lt;&gt;"ok","-",IF(M612&lt;&gt;"","-",VLOOKUP(P612&amp;Q612&amp;I612&amp;H612,wedstrijden!A:B,2,FALSE)))</f>
        <v>285</v>
      </c>
      <c r="AB612" s="54">
        <f t="shared" ca="1" si="139"/>
        <v>0</v>
      </c>
      <c r="AC612" s="54">
        <f t="shared" si="140"/>
        <v>1</v>
      </c>
      <c r="AD612" s="54">
        <f t="shared" si="141"/>
        <v>1</v>
      </c>
      <c r="AE612" s="54">
        <f t="shared" si="142"/>
        <v>0</v>
      </c>
      <c r="AF612" s="54">
        <f t="shared" si="143"/>
        <v>1</v>
      </c>
      <c r="AG612" s="54">
        <f t="shared" si="144"/>
        <v>0</v>
      </c>
      <c r="AH612" s="54">
        <f t="shared" si="145"/>
        <v>0</v>
      </c>
      <c r="AI612" s="54">
        <f t="shared" si="146"/>
        <v>0</v>
      </c>
      <c r="AJ612" s="54">
        <f t="shared" si="147"/>
        <v>0</v>
      </c>
      <c r="AK612" s="54">
        <f t="shared" ca="1" si="148"/>
        <v>0</v>
      </c>
      <c r="AL612" s="1" t="str">
        <f>VLOOKUP(D612,schermers!C:T,16,FALSE)</f>
        <v>XXX</v>
      </c>
    </row>
    <row r="613" spans="1:38" x14ac:dyDescent="0.2">
      <c r="A613" s="54">
        <f t="shared" si="149"/>
        <v>611</v>
      </c>
      <c r="B613" s="54">
        <f t="shared" si="135"/>
        <v>511</v>
      </c>
      <c r="C613" s="54" t="str">
        <f t="shared" ca="1" si="136"/>
        <v/>
      </c>
      <c r="D613" s="54">
        <f>VLOOKUP(F613&amp;G613,schermers!B:C,2,FALSE)</f>
        <v>117222</v>
      </c>
      <c r="E613" s="54">
        <f>VLOOKUP(P613&amp;Q613&amp;I613&amp;H613,wedstrijden!A:B,2,FALSE)</f>
        <v>285</v>
      </c>
      <c r="F613" s="41" t="s">
        <v>2173</v>
      </c>
      <c r="G613" s="41" t="s">
        <v>978</v>
      </c>
      <c r="H613" s="41" t="s">
        <v>2920</v>
      </c>
      <c r="I613" s="41" t="s">
        <v>963</v>
      </c>
      <c r="J613" s="63" t="s">
        <v>848</v>
      </c>
      <c r="K613" s="16">
        <v>43468</v>
      </c>
      <c r="L613" s="8">
        <v>43469</v>
      </c>
      <c r="O613" s="54">
        <f>VLOOKUP(D613&amp;R613,Ranglijst!D:E,2,FALSE)</f>
        <v>1334</v>
      </c>
      <c r="P613" s="1" t="str">
        <f>VLOOKUP($D613,schermers!$C:$O,5,FALSE)</f>
        <v>Heren</v>
      </c>
      <c r="Q613" s="1" t="str">
        <f>VLOOKUP($D613,schermers!$C:$O,6,FALSE)</f>
        <v>Degen</v>
      </c>
      <c r="R613" s="1" t="str">
        <f>VLOOKUP(P613,lookups!A:B,2,FALSE)&amp;VLOOKUP(aanmeldingen!Q613,lookups!D:E,2,FALSE)&amp;VLOOKUP(I613,lookups!G:H,2,FALSE)</f>
        <v>HDJ</v>
      </c>
      <c r="S613" s="1" t="str">
        <f>VLOOKUP(E613,wedstrijden!B:G,6,FALSE)</f>
        <v>SUI</v>
      </c>
      <c r="T613" s="1" t="str">
        <f>VLOOKUP($D613,schermers!$C:$O,8,FALSE)</f>
        <v>RS</v>
      </c>
      <c r="U613" s="1" t="str">
        <f>IFERROR(VLOOKUP($D613,schermers!$C:$O,13,FALSE),"-")</f>
        <v>-</v>
      </c>
      <c r="V613" s="15">
        <f>IFERROR(VLOOKUP(E613,wedstrijden!B:H,7,FALSE),0)</f>
        <v>43513</v>
      </c>
      <c r="W613" s="15">
        <f>IFERROR(VLOOKUP(E613,wedstrijden!B:I,8,FALSE),0)</f>
        <v>43513</v>
      </c>
      <c r="X613" s="94">
        <f>IF(ISERROR(VLOOKUP(I613,lookups!G:I,3,FALSE)),0,IF(VLOOKUP(I613,lookups!G:I,3,FALSE)=0,0,VLOOKUP(I613,lookups!G:I,3,FALSE)))</f>
        <v>800</v>
      </c>
      <c r="Y613" s="54">
        <f t="shared" ca="1" si="137"/>
        <v>999999999</v>
      </c>
      <c r="Z613" s="54">
        <f t="shared" si="138"/>
        <v>285117222</v>
      </c>
      <c r="AA613" s="54">
        <f>IF(LEFT(J613,2)&lt;&gt;"ok","-",IF(M613&lt;&gt;"","-",VLOOKUP(P613&amp;Q613&amp;I613&amp;H613,wedstrijden!A:B,2,FALSE)))</f>
        <v>285</v>
      </c>
      <c r="AB613" s="54">
        <f t="shared" ca="1" si="139"/>
        <v>0</v>
      </c>
      <c r="AC613" s="54">
        <f t="shared" si="140"/>
        <v>1</v>
      </c>
      <c r="AD613" s="54">
        <f t="shared" si="141"/>
        <v>1</v>
      </c>
      <c r="AE613" s="54">
        <f t="shared" si="142"/>
        <v>0</v>
      </c>
      <c r="AF613" s="54">
        <f t="shared" si="143"/>
        <v>1</v>
      </c>
      <c r="AG613" s="54">
        <f t="shared" si="144"/>
        <v>0</v>
      </c>
      <c r="AH613" s="54">
        <f t="shared" si="145"/>
        <v>0</v>
      </c>
      <c r="AI613" s="54">
        <f t="shared" si="146"/>
        <v>0</v>
      </c>
      <c r="AJ613" s="54">
        <f t="shared" si="147"/>
        <v>0</v>
      </c>
      <c r="AK613" s="54">
        <f t="shared" ca="1" si="148"/>
        <v>0</v>
      </c>
      <c r="AL613" s="1" t="str">
        <f>VLOOKUP(D613,schermers!C:T,16,FALSE)</f>
        <v>XXX</v>
      </c>
    </row>
    <row r="614" spans="1:38" x14ac:dyDescent="0.2">
      <c r="A614" s="54">
        <f t="shared" si="149"/>
        <v>612</v>
      </c>
      <c r="B614" s="54">
        <f t="shared" si="135"/>
        <v>494</v>
      </c>
      <c r="C614" s="54" t="str">
        <f t="shared" ca="1" si="136"/>
        <v/>
      </c>
      <c r="D614" s="54">
        <f>VLOOKUP(F614&amp;G614,schermers!B:C,2,FALSE)</f>
        <v>111968</v>
      </c>
      <c r="E614" s="54">
        <f>VLOOKUP(P614&amp;Q614&amp;I614&amp;H614,wedstrijden!A:B,2,FALSE)</f>
        <v>279</v>
      </c>
      <c r="F614" s="41" t="s">
        <v>1318</v>
      </c>
      <c r="G614" s="41" t="s">
        <v>1319</v>
      </c>
      <c r="H614" s="41" t="s">
        <v>2920</v>
      </c>
      <c r="I614" s="41" t="s">
        <v>480</v>
      </c>
      <c r="J614" s="63" t="s">
        <v>848</v>
      </c>
      <c r="K614" s="16">
        <v>43468</v>
      </c>
      <c r="L614" s="8">
        <v>43469</v>
      </c>
      <c r="O614" s="54">
        <f>VLOOKUP(D614&amp;R614,Ranglijst!D:E,2,FALSE)</f>
        <v>979</v>
      </c>
      <c r="P614" s="1" t="str">
        <f>VLOOKUP($D614,schermers!$C:$O,5,FALSE)</f>
        <v>Heren</v>
      </c>
      <c r="Q614" s="1" t="str">
        <f>VLOOKUP($D614,schermers!$C:$O,6,FALSE)</f>
        <v>Degen</v>
      </c>
      <c r="R614" s="1" t="str">
        <f>VLOOKUP(P614,lookups!A:B,2,FALSE)&amp;VLOOKUP(aanmeldingen!Q614,lookups!D:E,2,FALSE)&amp;VLOOKUP(I614,lookups!G:H,2,FALSE)</f>
        <v>HDJ</v>
      </c>
      <c r="S614" s="1" t="str">
        <f>VLOOKUP(E614,wedstrijden!B:G,6,FALSE)</f>
        <v>SUI</v>
      </c>
      <c r="T614" s="1" t="str">
        <f>VLOOKUP($D614,schermers!$C:$O,8,FALSE)</f>
        <v>AEW</v>
      </c>
      <c r="U614" s="1" t="str">
        <f>IFERROR(VLOOKUP($D614,schermers!$C:$O,13,FALSE),"-")</f>
        <v>-</v>
      </c>
      <c r="V614" s="15">
        <f>IFERROR(VLOOKUP(E614,wedstrijden!B:H,7,FALSE),0)</f>
        <v>43512</v>
      </c>
      <c r="W614" s="15">
        <f>IFERROR(VLOOKUP(E614,wedstrijden!B:I,8,FALSE),0)</f>
        <v>43512</v>
      </c>
      <c r="X614" s="94">
        <f>IF(ISERROR(VLOOKUP(I614,lookups!G:I,3,FALSE)),0,IF(VLOOKUP(I614,lookups!G:I,3,FALSE)=0,0,VLOOKUP(I614,lookups!G:I,3,FALSE)))</f>
        <v>800</v>
      </c>
      <c r="Y614" s="54">
        <f t="shared" ca="1" si="137"/>
        <v>999999999</v>
      </c>
      <c r="Z614" s="54">
        <f t="shared" si="138"/>
        <v>279111968</v>
      </c>
      <c r="AA614" s="54">
        <f>IF(LEFT(J614,2)&lt;&gt;"ok","-",IF(M614&lt;&gt;"","-",VLOOKUP(P614&amp;Q614&amp;I614&amp;H614,wedstrijden!A:B,2,FALSE)))</f>
        <v>279</v>
      </c>
      <c r="AB614" s="54">
        <f t="shared" ca="1" si="139"/>
        <v>0</v>
      </c>
      <c r="AC614" s="54">
        <f t="shared" si="140"/>
        <v>1</v>
      </c>
      <c r="AD614" s="54">
        <f t="shared" si="141"/>
        <v>1</v>
      </c>
      <c r="AE614" s="54">
        <f t="shared" si="142"/>
        <v>0</v>
      </c>
      <c r="AF614" s="54">
        <f t="shared" si="143"/>
        <v>1</v>
      </c>
      <c r="AG614" s="54">
        <f t="shared" si="144"/>
        <v>1</v>
      </c>
      <c r="AH614" s="54">
        <f t="shared" si="145"/>
        <v>1</v>
      </c>
      <c r="AI614" s="54">
        <f t="shared" si="146"/>
        <v>1</v>
      </c>
      <c r="AJ614" s="54">
        <f t="shared" si="147"/>
        <v>1</v>
      </c>
      <c r="AK614" s="54">
        <f t="shared" ca="1" si="148"/>
        <v>1</v>
      </c>
      <c r="AL614" s="1" t="str">
        <f>VLOOKUP(D614,schermers!C:T,16,FALSE)</f>
        <v>XXX</v>
      </c>
    </row>
    <row r="615" spans="1:38" x14ac:dyDescent="0.2">
      <c r="A615" s="54">
        <f t="shared" si="149"/>
        <v>613</v>
      </c>
      <c r="B615" s="54">
        <f t="shared" si="135"/>
        <v>578</v>
      </c>
      <c r="C615" s="54" t="str">
        <f t="shared" ca="1" si="136"/>
        <v/>
      </c>
      <c r="D615" s="54">
        <f>VLOOKUP(F615&amp;G615,schermers!B:C,2,FALSE)</f>
        <v>108421</v>
      </c>
      <c r="E615" s="54">
        <f>VLOOKUP(P615&amp;Q615&amp;I615&amp;H615,wedstrijden!A:B,2,FALSE)</f>
        <v>326</v>
      </c>
      <c r="F615" s="41" t="s">
        <v>985</v>
      </c>
      <c r="G615" s="41" t="s">
        <v>66</v>
      </c>
      <c r="H615" s="41" t="s">
        <v>484</v>
      </c>
      <c r="I615" s="41" t="s">
        <v>505</v>
      </c>
      <c r="J615" s="63" t="s">
        <v>848</v>
      </c>
      <c r="K615" s="16">
        <v>43470</v>
      </c>
      <c r="L615" s="8">
        <v>43512</v>
      </c>
      <c r="O615" s="54">
        <f>VLOOKUP(D615&amp;R615,Ranglijst!D:E,2,FALSE)</f>
        <v>3754</v>
      </c>
      <c r="P615" s="1" t="str">
        <f>VLOOKUP($D615,schermers!$C:$O,5,FALSE)</f>
        <v>Dames</v>
      </c>
      <c r="Q615" s="1" t="str">
        <f>VLOOKUP($D615,schermers!$C:$O,6,FALSE)</f>
        <v>Degen</v>
      </c>
      <c r="R615" s="1" t="str">
        <f>VLOOKUP(P615,lookups!A:B,2,FALSE)&amp;VLOOKUP(aanmeldingen!Q615,lookups!D:E,2,FALSE)&amp;VLOOKUP(I615,lookups!G:H,2,FALSE)</f>
        <v>DDS</v>
      </c>
      <c r="S615" s="1" t="str">
        <f>VLOOKUP(E615,wedstrijden!B:G,6,FALSE)</f>
        <v>HUN</v>
      </c>
      <c r="T615" s="1" t="str">
        <f>VLOOKUP($D615,schermers!$C:$O,8,FALSE)</f>
        <v>ZAI</v>
      </c>
      <c r="U615" s="1" t="str">
        <f>IFERROR(VLOOKUP($D615,schermers!$C:$O,13,FALSE),"-")</f>
        <v>FIE12011992004</v>
      </c>
      <c r="V615" s="15">
        <f>IFERROR(VLOOKUP(E615,wedstrijden!B:H,7,FALSE),0)</f>
        <v>43532</v>
      </c>
      <c r="W615" s="15">
        <f>IFERROR(VLOOKUP(E615,wedstrijden!B:I,8,FALSE),0)</f>
        <v>43534</v>
      </c>
      <c r="X615" s="94">
        <f>IF(ISERROR(VLOOKUP(I615,lookups!G:I,3,FALSE)),0,IF(VLOOKUP(I615,lookups!G:I,3,FALSE)=0,0,VLOOKUP(I615,lookups!G:I,3,FALSE)))</f>
        <v>1000</v>
      </c>
      <c r="Y615" s="54">
        <f t="shared" ca="1" si="137"/>
        <v>999999999</v>
      </c>
      <c r="Z615" s="54">
        <f t="shared" si="138"/>
        <v>326108421</v>
      </c>
      <c r="AA615" s="54">
        <f>IF(LEFT(J615,2)&lt;&gt;"ok","-",IF(M615&lt;&gt;"","-",VLOOKUP(P615&amp;Q615&amp;I615&amp;H615,wedstrijden!A:B,2,FALSE)))</f>
        <v>326</v>
      </c>
      <c r="AB615" s="54">
        <f t="shared" ca="1" si="139"/>
        <v>0</v>
      </c>
      <c r="AC615" s="54">
        <f t="shared" si="140"/>
        <v>1</v>
      </c>
      <c r="AD615" s="54">
        <f t="shared" si="141"/>
        <v>1</v>
      </c>
      <c r="AE615" s="54">
        <f t="shared" si="142"/>
        <v>0</v>
      </c>
      <c r="AF615" s="54">
        <f t="shared" si="143"/>
        <v>1</v>
      </c>
      <c r="AG615" s="54">
        <f t="shared" si="144"/>
        <v>0</v>
      </c>
      <c r="AH615" s="54">
        <f t="shared" si="145"/>
        <v>0</v>
      </c>
      <c r="AI615" s="54">
        <f t="shared" si="146"/>
        <v>0</v>
      </c>
      <c r="AJ615" s="54">
        <f t="shared" si="147"/>
        <v>0</v>
      </c>
      <c r="AK615" s="54">
        <f t="shared" ca="1" si="148"/>
        <v>0</v>
      </c>
      <c r="AL615" s="1" t="str">
        <f>VLOOKUP(D615,schermers!C:T,16,FALSE)</f>
        <v>XXX</v>
      </c>
    </row>
    <row r="616" spans="1:38" x14ac:dyDescent="0.2">
      <c r="A616" s="54">
        <f t="shared" si="149"/>
        <v>614</v>
      </c>
      <c r="B616" s="54">
        <f t="shared" si="135"/>
        <v>508</v>
      </c>
      <c r="C616" s="54" t="str">
        <f t="shared" ca="1" si="136"/>
        <v/>
      </c>
      <c r="D616" s="54">
        <f>VLOOKUP(F616&amp;G616,schermers!B:C,2,FALSE)</f>
        <v>111968</v>
      </c>
      <c r="E616" s="54">
        <f>VLOOKUP(P616&amp;Q616&amp;I616&amp;H616,wedstrijden!A:B,2,FALSE)</f>
        <v>285</v>
      </c>
      <c r="F616" s="41" t="s">
        <v>1318</v>
      </c>
      <c r="G616" s="41" t="s">
        <v>1319</v>
      </c>
      <c r="H616" s="41" t="s">
        <v>2920</v>
      </c>
      <c r="I616" s="41" t="s">
        <v>963</v>
      </c>
      <c r="J616" s="63" t="s">
        <v>848</v>
      </c>
      <c r="K616" s="16">
        <v>43471</v>
      </c>
      <c r="L616" s="8">
        <v>43473</v>
      </c>
      <c r="O616" s="54">
        <f>VLOOKUP(D616&amp;R616,Ranglijst!D:E,2,FALSE)</f>
        <v>979</v>
      </c>
      <c r="P616" s="1" t="str">
        <f>VLOOKUP($D616,schermers!$C:$O,5,FALSE)</f>
        <v>Heren</v>
      </c>
      <c r="Q616" s="1" t="str">
        <f>VLOOKUP($D616,schermers!$C:$O,6,FALSE)</f>
        <v>Degen</v>
      </c>
      <c r="R616" s="1" t="str">
        <f>VLOOKUP(P616,lookups!A:B,2,FALSE)&amp;VLOOKUP(aanmeldingen!Q616,lookups!D:E,2,FALSE)&amp;VLOOKUP(I616,lookups!G:H,2,FALSE)</f>
        <v>HDJ</v>
      </c>
      <c r="S616" s="1" t="str">
        <f>VLOOKUP(E616,wedstrijden!B:G,6,FALSE)</f>
        <v>SUI</v>
      </c>
      <c r="T616" s="1" t="str">
        <f>VLOOKUP($D616,schermers!$C:$O,8,FALSE)</f>
        <v>AEW</v>
      </c>
      <c r="U616" s="1" t="str">
        <f>IFERROR(VLOOKUP($D616,schermers!$C:$O,13,FALSE),"-")</f>
        <v>-</v>
      </c>
      <c r="V616" s="15">
        <f>IFERROR(VLOOKUP(E616,wedstrijden!B:H,7,FALSE),0)</f>
        <v>43513</v>
      </c>
      <c r="W616" s="15">
        <f>IFERROR(VLOOKUP(E616,wedstrijden!B:I,8,FALSE),0)</f>
        <v>43513</v>
      </c>
      <c r="X616" s="94">
        <f>IF(ISERROR(VLOOKUP(I616,lookups!G:I,3,FALSE)),0,IF(VLOOKUP(I616,lookups!G:I,3,FALSE)=0,0,VLOOKUP(I616,lookups!G:I,3,FALSE)))</f>
        <v>800</v>
      </c>
      <c r="Y616" s="54">
        <f t="shared" ca="1" si="137"/>
        <v>999999999</v>
      </c>
      <c r="Z616" s="54">
        <f t="shared" si="138"/>
        <v>285111968</v>
      </c>
      <c r="AA616" s="54">
        <f>IF(LEFT(J616,2)&lt;&gt;"ok","-",IF(M616&lt;&gt;"","-",VLOOKUP(P616&amp;Q616&amp;I616&amp;H616,wedstrijden!A:B,2,FALSE)))</f>
        <v>285</v>
      </c>
      <c r="AB616" s="54">
        <f t="shared" ca="1" si="139"/>
        <v>0</v>
      </c>
      <c r="AC616" s="54">
        <f t="shared" si="140"/>
        <v>1</v>
      </c>
      <c r="AD616" s="54">
        <f t="shared" si="141"/>
        <v>1</v>
      </c>
      <c r="AE616" s="54">
        <f t="shared" si="142"/>
        <v>0</v>
      </c>
      <c r="AF616" s="54">
        <f t="shared" si="143"/>
        <v>1</v>
      </c>
      <c r="AG616" s="54">
        <f t="shared" si="144"/>
        <v>0</v>
      </c>
      <c r="AH616" s="54">
        <f t="shared" si="145"/>
        <v>0</v>
      </c>
      <c r="AI616" s="54">
        <f t="shared" si="146"/>
        <v>0</v>
      </c>
      <c r="AJ616" s="54">
        <f t="shared" si="147"/>
        <v>0</v>
      </c>
      <c r="AK616" s="54">
        <f t="shared" ca="1" si="148"/>
        <v>0</v>
      </c>
      <c r="AL616" s="1" t="str">
        <f>VLOOKUP(D616,schermers!C:T,16,FALSE)</f>
        <v>XXX</v>
      </c>
    </row>
    <row r="617" spans="1:38" x14ac:dyDescent="0.2">
      <c r="A617" s="54">
        <f t="shared" si="149"/>
        <v>615</v>
      </c>
      <c r="B617" s="54">
        <f t="shared" si="135"/>
        <v>545</v>
      </c>
      <c r="C617" s="54" t="str">
        <f t="shared" ca="1" si="136"/>
        <v/>
      </c>
      <c r="D617" s="54">
        <f>VLOOKUP(F617&amp;G617,schermers!B:C,2,FALSE)</f>
        <v>113779</v>
      </c>
      <c r="E617" s="54">
        <f>VLOOKUP(P617&amp;Q617&amp;I617&amp;H617,wedstrijden!A:B,2,FALSE)</f>
        <v>298</v>
      </c>
      <c r="F617" s="41" t="s">
        <v>1044</v>
      </c>
      <c r="G617" s="41" t="s">
        <v>1045</v>
      </c>
      <c r="H617" s="41" t="s">
        <v>2561</v>
      </c>
      <c r="I617" s="41" t="s">
        <v>936</v>
      </c>
      <c r="J617" s="63" t="s">
        <v>848</v>
      </c>
      <c r="K617" s="16">
        <v>43472</v>
      </c>
      <c r="L617" s="8">
        <v>43473</v>
      </c>
      <c r="O617" s="54">
        <f>VLOOKUP(D617&amp;R617,Ranglijst!D:E,2,FALSE)</f>
        <v>1001</v>
      </c>
      <c r="P617" s="1" t="str">
        <f>VLOOKUP($D617,schermers!$C:$O,5,FALSE)</f>
        <v>Dames</v>
      </c>
      <c r="Q617" s="1" t="str">
        <f>VLOOKUP($D617,schermers!$C:$O,6,FALSE)</f>
        <v>Degen</v>
      </c>
      <c r="R617" s="1" t="str">
        <f>VLOOKUP(P617,lookups!A:B,2,FALSE)&amp;VLOOKUP(aanmeldingen!Q617,lookups!D:E,2,FALSE)&amp;VLOOKUP(I617,lookups!G:H,2,FALSE)</f>
        <v>DDS</v>
      </c>
      <c r="S617" s="1" t="str">
        <f>VLOOKUP(E617,wedstrijden!B:G,6,FALSE)</f>
        <v>GER</v>
      </c>
      <c r="T617" s="1" t="str">
        <f>VLOOKUP($D617,schermers!$C:$O,8,FALSE)</f>
        <v>AMS</v>
      </c>
      <c r="U617" s="1" t="str">
        <f>IFERROR(VLOOKUP($D617,schermers!$C:$O,13,FALSE),"-")</f>
        <v>-</v>
      </c>
      <c r="V617" s="15">
        <f>IFERROR(VLOOKUP(E617,wedstrijden!B:H,7,FALSE),0)</f>
        <v>43519</v>
      </c>
      <c r="W617" s="15">
        <f>IFERROR(VLOOKUP(E617,wedstrijden!B:I,8,FALSE),0)</f>
        <v>43520</v>
      </c>
      <c r="X617" s="94">
        <f>IF(ISERROR(VLOOKUP(I617,lookups!G:I,3,FALSE)),0,IF(VLOOKUP(I617,lookups!G:I,3,FALSE)=0,0,VLOOKUP(I617,lookups!G:I,3,FALSE)))</f>
        <v>0</v>
      </c>
      <c r="Y617" s="54">
        <f t="shared" ca="1" si="137"/>
        <v>999999999</v>
      </c>
      <c r="Z617" s="54">
        <f t="shared" si="138"/>
        <v>298113779</v>
      </c>
      <c r="AA617" s="54">
        <f>IF(LEFT(J617,2)&lt;&gt;"ok","-",IF(M617&lt;&gt;"","-",VLOOKUP(P617&amp;Q617&amp;I617&amp;H617,wedstrijden!A:B,2,FALSE)))</f>
        <v>298</v>
      </c>
      <c r="AB617" s="54">
        <f t="shared" ca="1" si="139"/>
        <v>0</v>
      </c>
      <c r="AC617" s="54">
        <f t="shared" si="140"/>
        <v>1</v>
      </c>
      <c r="AD617" s="54">
        <f t="shared" si="141"/>
        <v>1</v>
      </c>
      <c r="AE617" s="54">
        <f t="shared" si="142"/>
        <v>0</v>
      </c>
      <c r="AF617" s="54">
        <f t="shared" si="143"/>
        <v>1</v>
      </c>
      <c r="AG617" s="54">
        <f t="shared" si="144"/>
        <v>1</v>
      </c>
      <c r="AH617" s="54">
        <f t="shared" si="145"/>
        <v>1</v>
      </c>
      <c r="AI617" s="54">
        <f t="shared" si="146"/>
        <v>1</v>
      </c>
      <c r="AJ617" s="54">
        <f t="shared" si="147"/>
        <v>1</v>
      </c>
      <c r="AK617" s="54">
        <f t="shared" ca="1" si="148"/>
        <v>1</v>
      </c>
      <c r="AL617" s="1" t="str">
        <f>VLOOKUP(D617,schermers!C:T,16,FALSE)</f>
        <v>XXX</v>
      </c>
    </row>
    <row r="618" spans="1:38" x14ac:dyDescent="0.2">
      <c r="A618" s="54">
        <f t="shared" si="149"/>
        <v>616</v>
      </c>
      <c r="B618" s="54">
        <f t="shared" si="135"/>
        <v>507</v>
      </c>
      <c r="C618" s="54" t="str">
        <f t="shared" ca="1" si="136"/>
        <v/>
      </c>
      <c r="D618" s="54">
        <f>VLOOKUP(F618&amp;G618,schermers!B:C,2,FALSE)</f>
        <v>114853</v>
      </c>
      <c r="E618" s="54">
        <f>VLOOKUP(P618&amp;Q618&amp;I618&amp;H618,wedstrijden!A:B,2,FALSE)</f>
        <v>283</v>
      </c>
      <c r="F618" s="41" t="s">
        <v>1159</v>
      </c>
      <c r="G618" s="41" t="s">
        <v>120</v>
      </c>
      <c r="H618" s="41" t="s">
        <v>913</v>
      </c>
      <c r="I618" s="41" t="s">
        <v>480</v>
      </c>
      <c r="J618" s="63" t="s">
        <v>848</v>
      </c>
      <c r="K618" s="16">
        <v>43472</v>
      </c>
      <c r="L618" s="8">
        <v>43473</v>
      </c>
      <c r="O618" s="54">
        <f>VLOOKUP(D618&amp;R618,Ranglijst!D:E,2,FALSE)</f>
        <v>1141</v>
      </c>
      <c r="P618" s="1" t="str">
        <f>VLOOKUP($D618,schermers!$C:$O,5,FALSE)</f>
        <v>Heren</v>
      </c>
      <c r="Q618" s="1" t="str">
        <f>VLOOKUP($D618,schermers!$C:$O,6,FALSE)</f>
        <v>Floret</v>
      </c>
      <c r="R618" s="1" t="str">
        <f>VLOOKUP(P618,lookups!A:B,2,FALSE)&amp;VLOOKUP(aanmeldingen!Q618,lookups!D:E,2,FALSE)&amp;VLOOKUP(I618,lookups!G:H,2,FALSE)</f>
        <v>HFJ</v>
      </c>
      <c r="S618" s="1" t="str">
        <f>VLOOKUP(E618,wedstrijden!B:G,6,FALSE)</f>
        <v>ESP</v>
      </c>
      <c r="T618" s="1" t="str">
        <f>VLOOKUP($D618,schermers!$C:$O,8,FALSE)</f>
        <v>AMS</v>
      </c>
      <c r="U618" s="1" t="str">
        <f>IFERROR(VLOOKUP($D618,schermers!$C:$O,13,FALSE),"-")</f>
        <v>FIE08062000001</v>
      </c>
      <c r="V618" s="15">
        <f>IFERROR(VLOOKUP(E618,wedstrijden!B:H,7,FALSE),0)</f>
        <v>43512</v>
      </c>
      <c r="W618" s="15">
        <f>IFERROR(VLOOKUP(E618,wedstrijden!B:I,8,FALSE),0)</f>
        <v>43512</v>
      </c>
      <c r="X618" s="94">
        <f>IF(ISERROR(VLOOKUP(I618,lookups!G:I,3,FALSE)),0,IF(VLOOKUP(I618,lookups!G:I,3,FALSE)=0,0,VLOOKUP(I618,lookups!G:I,3,FALSE)))</f>
        <v>800</v>
      </c>
      <c r="Y618" s="54">
        <f t="shared" ca="1" si="137"/>
        <v>999999999</v>
      </c>
      <c r="Z618" s="54">
        <f t="shared" si="138"/>
        <v>283114853</v>
      </c>
      <c r="AA618" s="54">
        <f>IF(LEFT(J618,2)&lt;&gt;"ok","-",IF(M618&lt;&gt;"","-",VLOOKUP(P618&amp;Q618&amp;I618&amp;H618,wedstrijden!A:B,2,FALSE)))</f>
        <v>283</v>
      </c>
      <c r="AB618" s="54">
        <f t="shared" ca="1" si="139"/>
        <v>0</v>
      </c>
      <c r="AC618" s="54">
        <f t="shared" si="140"/>
        <v>1</v>
      </c>
      <c r="AD618" s="54">
        <f t="shared" si="141"/>
        <v>1</v>
      </c>
      <c r="AE618" s="54">
        <f t="shared" si="142"/>
        <v>0</v>
      </c>
      <c r="AF618" s="54">
        <f t="shared" si="143"/>
        <v>1</v>
      </c>
      <c r="AG618" s="54">
        <f t="shared" si="144"/>
        <v>1</v>
      </c>
      <c r="AH618" s="54">
        <f t="shared" si="145"/>
        <v>1</v>
      </c>
      <c r="AI618" s="54">
        <f t="shared" si="146"/>
        <v>1</v>
      </c>
      <c r="AJ618" s="54">
        <f t="shared" si="147"/>
        <v>1</v>
      </c>
      <c r="AK618" s="54">
        <f t="shared" ca="1" si="148"/>
        <v>1</v>
      </c>
      <c r="AL618" s="1" t="str">
        <f>VLOOKUP(D618,schermers!C:T,16,FALSE)</f>
        <v>XXX</v>
      </c>
    </row>
    <row r="619" spans="1:38" x14ac:dyDescent="0.2">
      <c r="A619" s="54">
        <f t="shared" si="149"/>
        <v>617</v>
      </c>
      <c r="B619" s="54">
        <f t="shared" si="135"/>
        <v>512</v>
      </c>
      <c r="C619" s="54" t="str">
        <f t="shared" ca="1" si="136"/>
        <v/>
      </c>
      <c r="D619" s="54">
        <f>VLOOKUP(F619&amp;G619,schermers!B:C,2,FALSE)</f>
        <v>111007</v>
      </c>
      <c r="E619" s="54">
        <f>VLOOKUP(P619&amp;Q619&amp;I619&amp;H619,wedstrijden!A:B,2,FALSE)</f>
        <v>287</v>
      </c>
      <c r="F619" s="41" t="s">
        <v>1169</v>
      </c>
      <c r="G619" s="41" t="s">
        <v>1170</v>
      </c>
      <c r="H619" s="41" t="s">
        <v>679</v>
      </c>
      <c r="I619" s="41" t="s">
        <v>963</v>
      </c>
      <c r="J619" s="63" t="s">
        <v>848</v>
      </c>
      <c r="K619" s="16">
        <v>43472</v>
      </c>
      <c r="L619" s="8">
        <v>43473</v>
      </c>
      <c r="O619" s="54">
        <f>VLOOKUP(D619&amp;R619,Ranglijst!D:E,2,FALSE)</f>
        <v>1004</v>
      </c>
      <c r="P619" s="1" t="str">
        <f>VLOOKUP($D619,schermers!$C:$O,5,FALSE)</f>
        <v>Heren</v>
      </c>
      <c r="Q619" s="1" t="str">
        <f>VLOOKUP($D619,schermers!$C:$O,6,FALSE)</f>
        <v>Sabel</v>
      </c>
      <c r="R619" s="1" t="str">
        <f>VLOOKUP(P619,lookups!A:B,2,FALSE)&amp;VLOOKUP(aanmeldingen!Q619,lookups!D:E,2,FALSE)&amp;VLOOKUP(I619,lookups!G:H,2,FALSE)</f>
        <v>HSJ</v>
      </c>
      <c r="S619" s="1" t="str">
        <f>VLOOKUP(E619,wedstrijden!B:G,6,FALSE)</f>
        <v>FRA</v>
      </c>
      <c r="T619" s="1" t="str">
        <f>VLOOKUP($D619,schermers!$C:$O,8,FALSE)</f>
        <v>AMS</v>
      </c>
      <c r="U619" s="1" t="str">
        <f>IFERROR(VLOOKUP($D619,schermers!$C:$O,13,FALSE),"-")</f>
        <v>FIE17112000001</v>
      </c>
      <c r="V619" s="15">
        <f>IFERROR(VLOOKUP(E619,wedstrijden!B:H,7,FALSE),0)</f>
        <v>43513</v>
      </c>
      <c r="W619" s="15">
        <f>IFERROR(VLOOKUP(E619,wedstrijden!B:I,8,FALSE),0)</f>
        <v>43513</v>
      </c>
      <c r="X619" s="94">
        <f>IF(ISERROR(VLOOKUP(I619,lookups!G:I,3,FALSE)),0,IF(VLOOKUP(I619,lookups!G:I,3,FALSE)=0,0,VLOOKUP(I619,lookups!G:I,3,FALSE)))</f>
        <v>800</v>
      </c>
      <c r="Y619" s="54">
        <f t="shared" ca="1" si="137"/>
        <v>999999999</v>
      </c>
      <c r="Z619" s="54">
        <f t="shared" si="138"/>
        <v>287111007</v>
      </c>
      <c r="AA619" s="54">
        <f>IF(LEFT(J619,2)&lt;&gt;"ok","-",IF(M619&lt;&gt;"","-",VLOOKUP(P619&amp;Q619&amp;I619&amp;H619,wedstrijden!A:B,2,FALSE)))</f>
        <v>287</v>
      </c>
      <c r="AB619" s="54">
        <f t="shared" ca="1" si="139"/>
        <v>0</v>
      </c>
      <c r="AC619" s="54">
        <f t="shared" si="140"/>
        <v>1</v>
      </c>
      <c r="AD619" s="54">
        <f t="shared" si="141"/>
        <v>1</v>
      </c>
      <c r="AE619" s="54">
        <f t="shared" si="142"/>
        <v>0</v>
      </c>
      <c r="AF619" s="54">
        <f t="shared" si="143"/>
        <v>1</v>
      </c>
      <c r="AG619" s="54">
        <f t="shared" si="144"/>
        <v>0</v>
      </c>
      <c r="AH619" s="54">
        <f t="shared" si="145"/>
        <v>0</v>
      </c>
      <c r="AI619" s="54">
        <f t="shared" si="146"/>
        <v>0</v>
      </c>
      <c r="AJ619" s="54">
        <f t="shared" si="147"/>
        <v>0</v>
      </c>
      <c r="AK619" s="54">
        <f t="shared" ca="1" si="148"/>
        <v>0</v>
      </c>
      <c r="AL619" s="1" t="str">
        <f>VLOOKUP(D619,schermers!C:T,16,FALSE)</f>
        <v>XXX</v>
      </c>
    </row>
    <row r="620" spans="1:38" x14ac:dyDescent="0.2">
      <c r="A620" s="54">
        <f t="shared" si="149"/>
        <v>618</v>
      </c>
      <c r="B620" s="54">
        <f t="shared" si="135"/>
        <v>514</v>
      </c>
      <c r="C620" s="54" t="str">
        <f t="shared" ca="1" si="136"/>
        <v/>
      </c>
      <c r="D620" s="54">
        <f>VLOOKUP(F620&amp;G620,schermers!B:C,2,FALSE)</f>
        <v>112311</v>
      </c>
      <c r="E620" s="54">
        <f>VLOOKUP(P620&amp;Q620&amp;I620&amp;H620,wedstrijden!A:B,2,FALSE)</f>
        <v>287</v>
      </c>
      <c r="F620" s="41" t="s">
        <v>969</v>
      </c>
      <c r="G620" s="41" t="s">
        <v>970</v>
      </c>
      <c r="H620" s="41" t="s">
        <v>679</v>
      </c>
      <c r="I620" s="41" t="s">
        <v>963</v>
      </c>
      <c r="J620" s="63" t="s">
        <v>848</v>
      </c>
      <c r="K620" s="16">
        <v>43472</v>
      </c>
      <c r="L620" s="8">
        <v>43473</v>
      </c>
      <c r="O620" s="54">
        <f>VLOOKUP(D620&amp;R620,Ranglijst!D:E,2,FALSE)</f>
        <v>1938</v>
      </c>
      <c r="P620" s="1" t="str">
        <f>VLOOKUP($D620,schermers!$C:$O,5,FALSE)</f>
        <v>Heren</v>
      </c>
      <c r="Q620" s="1" t="str">
        <f>VLOOKUP($D620,schermers!$C:$O,6,FALSE)</f>
        <v>Sabel</v>
      </c>
      <c r="R620" s="1" t="str">
        <f>VLOOKUP(P620,lookups!A:B,2,FALSE)&amp;VLOOKUP(aanmeldingen!Q620,lookups!D:E,2,FALSE)&amp;VLOOKUP(I620,lookups!G:H,2,FALSE)</f>
        <v>HSJ</v>
      </c>
      <c r="S620" s="1" t="str">
        <f>VLOOKUP(E620,wedstrijden!B:G,6,FALSE)</f>
        <v>FRA</v>
      </c>
      <c r="T620" s="1" t="str">
        <f>VLOOKUP($D620,schermers!$C:$O,8,FALSE)</f>
        <v>SUR</v>
      </c>
      <c r="U620" s="1" t="str">
        <f>IFERROR(VLOOKUP($D620,schermers!$C:$O,13,FALSE),"-")</f>
        <v>FIE28062000000</v>
      </c>
      <c r="V620" s="15">
        <f>IFERROR(VLOOKUP(E620,wedstrijden!B:H,7,FALSE),0)</f>
        <v>43513</v>
      </c>
      <c r="W620" s="15">
        <f>IFERROR(VLOOKUP(E620,wedstrijden!B:I,8,FALSE),0)</f>
        <v>43513</v>
      </c>
      <c r="X620" s="94">
        <f>IF(ISERROR(VLOOKUP(I620,lookups!G:I,3,FALSE)),0,IF(VLOOKUP(I620,lookups!G:I,3,FALSE)=0,0,VLOOKUP(I620,lookups!G:I,3,FALSE)))</f>
        <v>800</v>
      </c>
      <c r="Y620" s="54">
        <f t="shared" ca="1" si="137"/>
        <v>999999999</v>
      </c>
      <c r="Z620" s="54">
        <f t="shared" si="138"/>
        <v>287112311</v>
      </c>
      <c r="AA620" s="54">
        <f>IF(LEFT(J620,2)&lt;&gt;"ok","-",IF(M620&lt;&gt;"","-",VLOOKUP(P620&amp;Q620&amp;I620&amp;H620,wedstrijden!A:B,2,FALSE)))</f>
        <v>287</v>
      </c>
      <c r="AB620" s="54">
        <f t="shared" ca="1" si="139"/>
        <v>0</v>
      </c>
      <c r="AC620" s="54">
        <f t="shared" si="140"/>
        <v>1</v>
      </c>
      <c r="AD620" s="54">
        <f t="shared" si="141"/>
        <v>1</v>
      </c>
      <c r="AE620" s="54">
        <f t="shared" si="142"/>
        <v>0</v>
      </c>
      <c r="AF620" s="54">
        <f t="shared" si="143"/>
        <v>1</v>
      </c>
      <c r="AG620" s="54">
        <f t="shared" si="144"/>
        <v>0</v>
      </c>
      <c r="AH620" s="54">
        <f t="shared" si="145"/>
        <v>0</v>
      </c>
      <c r="AI620" s="54">
        <f t="shared" si="146"/>
        <v>0</v>
      </c>
      <c r="AJ620" s="54">
        <f t="shared" si="147"/>
        <v>0</v>
      </c>
      <c r="AK620" s="54">
        <f t="shared" ca="1" si="148"/>
        <v>0</v>
      </c>
      <c r="AL620" s="1" t="str">
        <f>VLOOKUP(D620,schermers!C:T,16,FALSE)</f>
        <v>XXX</v>
      </c>
    </row>
    <row r="621" spans="1:38" x14ac:dyDescent="0.2">
      <c r="A621" s="54">
        <f t="shared" si="149"/>
        <v>619</v>
      </c>
      <c r="B621" s="54">
        <f t="shared" si="135"/>
        <v>513</v>
      </c>
      <c r="C621" s="54" t="str">
        <f t="shared" ca="1" si="136"/>
        <v/>
      </c>
      <c r="D621" s="54">
        <f>VLOOKUP(F621&amp;G621,schermers!B:C,2,FALSE)</f>
        <v>111035</v>
      </c>
      <c r="E621" s="54">
        <f>VLOOKUP(P621&amp;Q621&amp;I621&amp;H621,wedstrijden!A:B,2,FALSE)</f>
        <v>287</v>
      </c>
      <c r="F621" s="41" t="s">
        <v>971</v>
      </c>
      <c r="G621" s="41" t="s">
        <v>972</v>
      </c>
      <c r="H621" s="41" t="s">
        <v>679</v>
      </c>
      <c r="I621" s="41" t="s">
        <v>963</v>
      </c>
      <c r="J621" s="63" t="s">
        <v>848</v>
      </c>
      <c r="K621" s="16">
        <v>43472</v>
      </c>
      <c r="L621" s="8">
        <v>43473</v>
      </c>
      <c r="O621" s="54">
        <f>VLOOKUP(D621&amp;R621,Ranglijst!D:E,2,FALSE)</f>
        <v>1373</v>
      </c>
      <c r="P621" s="1" t="str">
        <f>VLOOKUP($D621,schermers!$C:$O,5,FALSE)</f>
        <v>Heren</v>
      </c>
      <c r="Q621" s="1" t="str">
        <f>VLOOKUP($D621,schermers!$C:$O,6,FALSE)</f>
        <v>Sabel</v>
      </c>
      <c r="R621" s="1" t="str">
        <f>VLOOKUP(P621,lookups!A:B,2,FALSE)&amp;VLOOKUP(aanmeldingen!Q621,lookups!D:E,2,FALSE)&amp;VLOOKUP(I621,lookups!G:H,2,FALSE)</f>
        <v>HSJ</v>
      </c>
      <c r="S621" s="1" t="str">
        <f>VLOOKUP(E621,wedstrijden!B:G,6,FALSE)</f>
        <v>FRA</v>
      </c>
      <c r="T621" s="1" t="str">
        <f>VLOOKUP($D621,schermers!$C:$O,8,FALSE)</f>
        <v>SUR</v>
      </c>
      <c r="U621" s="1" t="str">
        <f>IFERROR(VLOOKUP($D621,schermers!$C:$O,13,FALSE),"-")</f>
        <v>FIE05042000000</v>
      </c>
      <c r="V621" s="15">
        <f>IFERROR(VLOOKUP(E621,wedstrijden!B:H,7,FALSE),0)</f>
        <v>43513</v>
      </c>
      <c r="W621" s="15">
        <f>IFERROR(VLOOKUP(E621,wedstrijden!B:I,8,FALSE),0)</f>
        <v>43513</v>
      </c>
      <c r="X621" s="94">
        <f>IF(ISERROR(VLOOKUP(I621,lookups!G:I,3,FALSE)),0,IF(VLOOKUP(I621,lookups!G:I,3,FALSE)=0,0,VLOOKUP(I621,lookups!G:I,3,FALSE)))</f>
        <v>800</v>
      </c>
      <c r="Y621" s="54">
        <f t="shared" ca="1" si="137"/>
        <v>999999999</v>
      </c>
      <c r="Z621" s="54">
        <f t="shared" si="138"/>
        <v>287111035</v>
      </c>
      <c r="AA621" s="54">
        <f>IF(LEFT(J621,2)&lt;&gt;"ok","-",IF(M621&lt;&gt;"","-",VLOOKUP(P621&amp;Q621&amp;I621&amp;H621,wedstrijden!A:B,2,FALSE)))</f>
        <v>287</v>
      </c>
      <c r="AB621" s="54">
        <f t="shared" ca="1" si="139"/>
        <v>0</v>
      </c>
      <c r="AC621" s="54">
        <f t="shared" si="140"/>
        <v>1</v>
      </c>
      <c r="AD621" s="54">
        <f t="shared" si="141"/>
        <v>1</v>
      </c>
      <c r="AE621" s="54">
        <f t="shared" si="142"/>
        <v>0</v>
      </c>
      <c r="AF621" s="54">
        <f t="shared" si="143"/>
        <v>1</v>
      </c>
      <c r="AG621" s="54">
        <f t="shared" si="144"/>
        <v>0</v>
      </c>
      <c r="AH621" s="54">
        <f t="shared" si="145"/>
        <v>0</v>
      </c>
      <c r="AI621" s="54">
        <f t="shared" si="146"/>
        <v>0</v>
      </c>
      <c r="AJ621" s="54">
        <f t="shared" si="147"/>
        <v>0</v>
      </c>
      <c r="AK621" s="54">
        <f t="shared" ca="1" si="148"/>
        <v>0</v>
      </c>
      <c r="AL621" s="1" t="str">
        <f>VLOOKUP(D621,schermers!C:T,16,FALSE)</f>
        <v>XXX</v>
      </c>
    </row>
    <row r="622" spans="1:38" x14ac:dyDescent="0.2">
      <c r="A622" s="54">
        <f t="shared" si="149"/>
        <v>620</v>
      </c>
      <c r="B622" s="54">
        <f t="shared" si="135"/>
        <v>502</v>
      </c>
      <c r="C622" s="54" t="str">
        <f t="shared" ca="1" si="136"/>
        <v/>
      </c>
      <c r="D622" s="54">
        <f>VLOOKUP(F622&amp;G622,schermers!B:C,2,FALSE)</f>
        <v>110548</v>
      </c>
      <c r="E622" s="54">
        <f>VLOOKUP(P622&amp;Q622&amp;I622&amp;H622,wedstrijden!A:B,2,FALSE)</f>
        <v>283</v>
      </c>
      <c r="F622" s="41" t="s">
        <v>927</v>
      </c>
      <c r="G622" s="41" t="s">
        <v>827</v>
      </c>
      <c r="H622" s="41" t="s">
        <v>913</v>
      </c>
      <c r="I622" s="41" t="s">
        <v>480</v>
      </c>
      <c r="J622" s="63" t="s">
        <v>848</v>
      </c>
      <c r="K622" s="16">
        <v>43473</v>
      </c>
      <c r="L622" s="8">
        <v>43475</v>
      </c>
      <c r="O622" s="54">
        <f>VLOOKUP(D622&amp;R622,Ranglijst!D:E,2,FALSE)</f>
        <v>1748</v>
      </c>
      <c r="P622" s="1" t="str">
        <f>VLOOKUP($D622,schermers!$C:$O,5,FALSE)</f>
        <v>Heren</v>
      </c>
      <c r="Q622" s="1" t="str">
        <f>VLOOKUP($D622,schermers!$C:$O,6,FALSE)</f>
        <v>Floret</v>
      </c>
      <c r="R622" s="1" t="str">
        <f>VLOOKUP(P622,lookups!A:B,2,FALSE)&amp;VLOOKUP(aanmeldingen!Q622,lookups!D:E,2,FALSE)&amp;VLOOKUP(I622,lookups!G:H,2,FALSE)</f>
        <v>HFJ</v>
      </c>
      <c r="S622" s="1" t="str">
        <f>VLOOKUP(E622,wedstrijden!B:G,6,FALSE)</f>
        <v>ESP</v>
      </c>
      <c r="T622" s="1" t="str">
        <f>VLOOKUP($D622,schermers!$C:$O,8,FALSE)</f>
        <v>NRD</v>
      </c>
      <c r="U622" s="1" t="str">
        <f>IFERROR(VLOOKUP($D622,schermers!$C:$O,13,FALSE),"-")</f>
        <v>FIE20041999000</v>
      </c>
      <c r="V622" s="15">
        <f>IFERROR(VLOOKUP(E622,wedstrijden!B:H,7,FALSE),0)</f>
        <v>43512</v>
      </c>
      <c r="W622" s="15">
        <f>IFERROR(VLOOKUP(E622,wedstrijden!B:I,8,FALSE),0)</f>
        <v>43512</v>
      </c>
      <c r="X622" s="94">
        <f>IF(ISERROR(VLOOKUP(I622,lookups!G:I,3,FALSE)),0,IF(VLOOKUP(I622,lookups!G:I,3,FALSE)=0,0,VLOOKUP(I622,lookups!G:I,3,FALSE)))</f>
        <v>800</v>
      </c>
      <c r="Y622" s="54">
        <f t="shared" ca="1" si="137"/>
        <v>999999999</v>
      </c>
      <c r="Z622" s="54">
        <f t="shared" si="138"/>
        <v>283110548</v>
      </c>
      <c r="AA622" s="54">
        <f>IF(LEFT(J622,2)&lt;&gt;"ok","-",IF(M622&lt;&gt;"","-",VLOOKUP(P622&amp;Q622&amp;I622&amp;H622,wedstrijden!A:B,2,FALSE)))</f>
        <v>283</v>
      </c>
      <c r="AB622" s="54">
        <f t="shared" ca="1" si="139"/>
        <v>0</v>
      </c>
      <c r="AC622" s="54">
        <f t="shared" si="140"/>
        <v>1</v>
      </c>
      <c r="AD622" s="54">
        <f t="shared" si="141"/>
        <v>1</v>
      </c>
      <c r="AE622" s="54">
        <f t="shared" si="142"/>
        <v>0</v>
      </c>
      <c r="AF622" s="54">
        <f t="shared" si="143"/>
        <v>1</v>
      </c>
      <c r="AG622" s="54">
        <f t="shared" si="144"/>
        <v>1</v>
      </c>
      <c r="AH622" s="54">
        <f t="shared" si="145"/>
        <v>1</v>
      </c>
      <c r="AI622" s="54">
        <f t="shared" si="146"/>
        <v>1</v>
      </c>
      <c r="AJ622" s="54">
        <f t="shared" si="147"/>
        <v>1</v>
      </c>
      <c r="AK622" s="54">
        <f t="shared" ca="1" si="148"/>
        <v>1</v>
      </c>
      <c r="AL622" s="1" t="str">
        <f>VLOOKUP(D622,schermers!C:T,16,FALSE)</f>
        <v>XXX</v>
      </c>
    </row>
    <row r="623" spans="1:38" x14ac:dyDescent="0.2">
      <c r="A623" s="54">
        <f t="shared" si="149"/>
        <v>621</v>
      </c>
      <c r="B623" s="54">
        <f t="shared" si="135"/>
        <v>485</v>
      </c>
      <c r="C623" s="54" t="str">
        <f t="shared" ca="1" si="136"/>
        <v/>
      </c>
      <c r="D623" s="54">
        <f>VLOOKUP(F623&amp;G623,schermers!B:C,2,FALSE)</f>
        <v>114304</v>
      </c>
      <c r="E623" s="54">
        <f>VLOOKUP(P623&amp;Q623&amp;I623&amp;H623,wedstrijden!A:B,2,FALSE)</f>
        <v>274</v>
      </c>
      <c r="F623" s="41" t="s">
        <v>3016</v>
      </c>
      <c r="G623" s="41" t="s">
        <v>305</v>
      </c>
      <c r="H623" s="41" t="s">
        <v>1160</v>
      </c>
      <c r="I623" s="41" t="s">
        <v>934</v>
      </c>
      <c r="J623" s="63" t="s">
        <v>848</v>
      </c>
      <c r="K623" s="16">
        <v>43474</v>
      </c>
      <c r="L623" s="8">
        <v>43498</v>
      </c>
      <c r="O623" s="54">
        <f>VLOOKUP(D623&amp;R623,Ranglijst!D:E,2,FALSE)</f>
        <v>1241</v>
      </c>
      <c r="P623" s="1" t="str">
        <f>VLOOKUP($D623,schermers!$C:$O,5,FALSE)</f>
        <v>Heren</v>
      </c>
      <c r="Q623" s="1" t="str">
        <f>VLOOKUP($D623,schermers!$C:$O,6,FALSE)</f>
        <v>Floret</v>
      </c>
      <c r="R623" s="1" t="str">
        <f>VLOOKUP(P623,lookups!A:B,2,FALSE)&amp;VLOOKUP(aanmeldingen!Q623,lookups!D:E,2,FALSE)&amp;VLOOKUP(I623,lookups!G:H,2,FALSE)</f>
        <v>HFC</v>
      </c>
      <c r="S623" s="1" t="str">
        <f>VLOOKUP(E623,wedstrijden!B:G,6,FALSE)</f>
        <v>POL</v>
      </c>
      <c r="T623" s="1" t="str">
        <f>VLOOKUP($D623,schermers!$C:$O,8,FALSE)</f>
        <v>TRE</v>
      </c>
      <c r="U623" s="1" t="str">
        <f>IFERROR(VLOOKUP($D623,schermers!$C:$O,13,FALSE),"-")</f>
        <v>-</v>
      </c>
      <c r="V623" s="15">
        <f>IFERROR(VLOOKUP(E623,wedstrijden!B:H,7,FALSE),0)</f>
        <v>43505</v>
      </c>
      <c r="W623" s="15">
        <f>IFERROR(VLOOKUP(E623,wedstrijden!B:I,8,FALSE),0)</f>
        <v>43506</v>
      </c>
      <c r="X623" s="94">
        <f>IF(ISERROR(VLOOKUP(I623,lookups!G:I,3,FALSE)),0,IF(VLOOKUP(I623,lookups!G:I,3,FALSE)=0,0,VLOOKUP(I623,lookups!G:I,3,FALSE)))</f>
        <v>500</v>
      </c>
      <c r="Y623" s="54">
        <f t="shared" ca="1" si="137"/>
        <v>999999999</v>
      </c>
      <c r="Z623" s="54">
        <f t="shared" si="138"/>
        <v>274114304</v>
      </c>
      <c r="AA623" s="54">
        <f>IF(LEFT(J623,2)&lt;&gt;"ok","-",IF(M623&lt;&gt;"","-",VLOOKUP(P623&amp;Q623&amp;I623&amp;H623,wedstrijden!A:B,2,FALSE)))</f>
        <v>274</v>
      </c>
      <c r="AB623" s="54">
        <f t="shared" ca="1" si="139"/>
        <v>0</v>
      </c>
      <c r="AC623" s="54">
        <f t="shared" si="140"/>
        <v>1</v>
      </c>
      <c r="AD623" s="54">
        <f t="shared" si="141"/>
        <v>1</v>
      </c>
      <c r="AE623" s="54">
        <f t="shared" si="142"/>
        <v>0</v>
      </c>
      <c r="AF623" s="54">
        <f t="shared" si="143"/>
        <v>1</v>
      </c>
      <c r="AG623" s="54">
        <f t="shared" si="144"/>
        <v>0</v>
      </c>
      <c r="AH623" s="54">
        <f t="shared" si="145"/>
        <v>0</v>
      </c>
      <c r="AI623" s="54">
        <f t="shared" si="146"/>
        <v>0</v>
      </c>
      <c r="AJ623" s="54">
        <f t="shared" si="147"/>
        <v>0</v>
      </c>
      <c r="AK623" s="54">
        <f t="shared" ca="1" si="148"/>
        <v>0</v>
      </c>
      <c r="AL623" s="1" t="str">
        <f>VLOOKUP(D623,schermers!C:T,16,FALSE)</f>
        <v>XXX</v>
      </c>
    </row>
    <row r="624" spans="1:38" x14ac:dyDescent="0.2">
      <c r="A624" s="54">
        <f t="shared" si="149"/>
        <v>622</v>
      </c>
      <c r="B624" s="54">
        <f t="shared" si="135"/>
        <v>486</v>
      </c>
      <c r="C624" s="54" t="str">
        <f t="shared" ca="1" si="136"/>
        <v/>
      </c>
      <c r="D624" s="54">
        <f>VLOOKUP(F624&amp;G624,schermers!B:C,2,FALSE)</f>
        <v>114305</v>
      </c>
      <c r="E624" s="54">
        <f>VLOOKUP(P624&amp;Q624&amp;I624&amp;H624,wedstrijden!A:B,2,FALSE)</f>
        <v>274</v>
      </c>
      <c r="F624" s="41" t="s">
        <v>3016</v>
      </c>
      <c r="G624" s="41" t="s">
        <v>3017</v>
      </c>
      <c r="H624" s="41" t="s">
        <v>1160</v>
      </c>
      <c r="I624" s="41" t="s">
        <v>934</v>
      </c>
      <c r="J624" s="63" t="s">
        <v>2814</v>
      </c>
      <c r="K624" s="16">
        <v>43474</v>
      </c>
      <c r="L624" s="8">
        <v>43498</v>
      </c>
      <c r="O624" s="54">
        <f>VLOOKUP(D624&amp;R624,Ranglijst!D:E,2,FALSE)</f>
        <v>596</v>
      </c>
      <c r="P624" s="1" t="str">
        <f>VLOOKUP($D624,schermers!$C:$O,5,FALSE)</f>
        <v>Heren</v>
      </c>
      <c r="Q624" s="1" t="str">
        <f>VLOOKUP($D624,schermers!$C:$O,6,FALSE)</f>
        <v>Floret</v>
      </c>
      <c r="R624" s="1" t="str">
        <f>VLOOKUP(P624,lookups!A:B,2,FALSE)&amp;VLOOKUP(aanmeldingen!Q624,lookups!D:E,2,FALSE)&amp;VLOOKUP(I624,lookups!G:H,2,FALSE)</f>
        <v>HFC</v>
      </c>
      <c r="S624" s="1" t="str">
        <f>VLOOKUP(E624,wedstrijden!B:G,6,FALSE)</f>
        <v>POL</v>
      </c>
      <c r="T624" s="1" t="str">
        <f>VLOOKUP($D624,schermers!$C:$O,8,FALSE)</f>
        <v>TRE</v>
      </c>
      <c r="U624" s="1" t="str">
        <f>IFERROR(VLOOKUP($D624,schermers!$C:$O,13,FALSE),"-")</f>
        <v>-</v>
      </c>
      <c r="V624" s="15">
        <f>IFERROR(VLOOKUP(E624,wedstrijden!B:H,7,FALSE),0)</f>
        <v>43505</v>
      </c>
      <c r="W624" s="15">
        <f>IFERROR(VLOOKUP(E624,wedstrijden!B:I,8,FALSE),0)</f>
        <v>43506</v>
      </c>
      <c r="X624" s="94">
        <f>IF(ISERROR(VLOOKUP(I624,lookups!G:I,3,FALSE)),0,IF(VLOOKUP(I624,lookups!G:I,3,FALSE)=0,0,VLOOKUP(I624,lookups!G:I,3,FALSE)))</f>
        <v>500</v>
      </c>
      <c r="Y624" s="54">
        <f t="shared" ca="1" si="137"/>
        <v>999999999</v>
      </c>
      <c r="Z624" s="54">
        <f t="shared" si="138"/>
        <v>274114305</v>
      </c>
      <c r="AA624" s="54">
        <f>IF(LEFT(J624,2)&lt;&gt;"ok","-",IF(M624&lt;&gt;"","-",VLOOKUP(P624&amp;Q624&amp;I624&amp;H624,wedstrijden!A:B,2,FALSE)))</f>
        <v>274</v>
      </c>
      <c r="AB624" s="54">
        <f t="shared" ca="1" si="139"/>
        <v>0</v>
      </c>
      <c r="AC624" s="54">
        <f t="shared" si="140"/>
        <v>1</v>
      </c>
      <c r="AD624" s="54">
        <f t="shared" si="141"/>
        <v>1</v>
      </c>
      <c r="AE624" s="54">
        <f t="shared" si="142"/>
        <v>0</v>
      </c>
      <c r="AF624" s="54">
        <f t="shared" si="143"/>
        <v>1</v>
      </c>
      <c r="AG624" s="54">
        <f t="shared" si="144"/>
        <v>0</v>
      </c>
      <c r="AH624" s="54">
        <f t="shared" si="145"/>
        <v>0</v>
      </c>
      <c r="AI624" s="54">
        <f t="shared" si="146"/>
        <v>0</v>
      </c>
      <c r="AJ624" s="54">
        <f t="shared" si="147"/>
        <v>0</v>
      </c>
      <c r="AK624" s="54">
        <f t="shared" ca="1" si="148"/>
        <v>0</v>
      </c>
      <c r="AL624" s="1" t="str">
        <f>VLOOKUP(D624,schermers!C:T,16,FALSE)</f>
        <v>XXX</v>
      </c>
    </row>
    <row r="625" spans="1:38" x14ac:dyDescent="0.2">
      <c r="A625" s="54">
        <f t="shared" si="149"/>
        <v>623</v>
      </c>
      <c r="B625" s="54">
        <f t="shared" si="135"/>
        <v>462</v>
      </c>
      <c r="C625" s="54" t="str">
        <f t="shared" ca="1" si="136"/>
        <v/>
      </c>
      <c r="D625" s="54">
        <f>VLOOKUP(F625&amp;G625,schermers!B:C,2,FALSE)</f>
        <v>114922</v>
      </c>
      <c r="E625" s="54">
        <f>VLOOKUP(P625&amp;Q625&amp;I625&amp;H625,wedstrijden!A:B,2,FALSE)</f>
        <v>267</v>
      </c>
      <c r="F625" s="41" t="s">
        <v>2178</v>
      </c>
      <c r="G625" s="41" t="s">
        <v>2180</v>
      </c>
      <c r="H625" s="41" t="s">
        <v>2596</v>
      </c>
      <c r="I625" s="41" t="s">
        <v>915</v>
      </c>
      <c r="J625" s="63" t="s">
        <v>848</v>
      </c>
      <c r="K625" s="16">
        <v>43477</v>
      </c>
      <c r="L625" s="8">
        <v>43751</v>
      </c>
      <c r="O625" s="54">
        <f>VLOOKUP(D625&amp;R625,Ranglijst!D:E,2,FALSE)</f>
        <v>1520</v>
      </c>
      <c r="P625" s="1" t="str">
        <f>VLOOKUP($D625,schermers!$C:$O,5,FALSE)</f>
        <v>Heren</v>
      </c>
      <c r="Q625" s="1" t="str">
        <f>VLOOKUP($D625,schermers!$C:$O,6,FALSE)</f>
        <v>Degen</v>
      </c>
      <c r="R625" s="1" t="str">
        <f>VLOOKUP(P625,lookups!A:B,2,FALSE)&amp;VLOOKUP(aanmeldingen!Q625,lookups!D:E,2,FALSE)&amp;VLOOKUP(I625,lookups!G:H,2,FALSE)</f>
        <v>HDC</v>
      </c>
      <c r="S625" s="1" t="str">
        <f>VLOOKUP(E625,wedstrijden!B:G,6,FALSE)</f>
        <v>POL</v>
      </c>
      <c r="T625" s="1" t="str">
        <f>VLOOKUP($D625,schermers!$C:$O,8,FALSE)</f>
        <v>DBO</v>
      </c>
      <c r="U625" s="1" t="str">
        <f>IFERROR(VLOOKUP($D625,schermers!$C:$O,13,FALSE),"-")</f>
        <v>-</v>
      </c>
      <c r="V625" s="15">
        <f>IFERROR(VLOOKUP(E625,wedstrijden!B:H,7,FALSE),0)</f>
        <v>43505</v>
      </c>
      <c r="W625" s="15">
        <f>IFERROR(VLOOKUP(E625,wedstrijden!B:I,8,FALSE),0)</f>
        <v>43506</v>
      </c>
      <c r="X625" s="94">
        <f>IF(ISERROR(VLOOKUP(I625,lookups!G:I,3,FALSE)),0,IF(VLOOKUP(I625,lookups!G:I,3,FALSE)=0,0,VLOOKUP(I625,lookups!G:I,3,FALSE)))</f>
        <v>500</v>
      </c>
      <c r="Y625" s="54">
        <f t="shared" ca="1" si="137"/>
        <v>999999999</v>
      </c>
      <c r="Z625" s="54">
        <f t="shared" si="138"/>
        <v>267114922</v>
      </c>
      <c r="AA625" s="54">
        <f>IF(LEFT(J625,2)&lt;&gt;"ok","-",IF(M625&lt;&gt;"","-",VLOOKUP(P625&amp;Q625&amp;I625&amp;H625,wedstrijden!A:B,2,FALSE)))</f>
        <v>267</v>
      </c>
      <c r="AB625" s="54">
        <f t="shared" ca="1" si="139"/>
        <v>0</v>
      </c>
      <c r="AC625" s="54">
        <f t="shared" si="140"/>
        <v>1</v>
      </c>
      <c r="AD625" s="54">
        <f t="shared" si="141"/>
        <v>1</v>
      </c>
      <c r="AE625" s="54">
        <f t="shared" si="142"/>
        <v>0</v>
      </c>
      <c r="AF625" s="54">
        <f t="shared" si="143"/>
        <v>1</v>
      </c>
      <c r="AG625" s="54">
        <f t="shared" si="144"/>
        <v>1</v>
      </c>
      <c r="AH625" s="54">
        <f t="shared" si="145"/>
        <v>1</v>
      </c>
      <c r="AI625" s="54">
        <f t="shared" si="146"/>
        <v>1</v>
      </c>
      <c r="AJ625" s="54">
        <f t="shared" si="147"/>
        <v>1</v>
      </c>
      <c r="AK625" s="54">
        <f t="shared" ca="1" si="148"/>
        <v>1</v>
      </c>
      <c r="AL625" s="1" t="str">
        <f>VLOOKUP(D625,schermers!C:T,16,FALSE)</f>
        <v>XXX</v>
      </c>
    </row>
    <row r="626" spans="1:38" x14ac:dyDescent="0.2">
      <c r="A626" s="54">
        <f t="shared" si="149"/>
        <v>624</v>
      </c>
      <c r="B626" s="54">
        <f t="shared" si="135"/>
        <v>542</v>
      </c>
      <c r="C626" s="54" t="str">
        <f t="shared" ca="1" si="136"/>
        <v/>
      </c>
      <c r="D626" s="54">
        <f>VLOOKUP(F626&amp;G626,schermers!B:C,2,FALSE)</f>
        <v>113146</v>
      </c>
      <c r="E626" s="54">
        <f>VLOOKUP(P626&amp;Q626&amp;I626&amp;H626,wedstrijden!A:B,2,FALSE)</f>
        <v>298</v>
      </c>
      <c r="F626" s="41" t="s">
        <v>926</v>
      </c>
      <c r="G626" s="41" t="s">
        <v>812</v>
      </c>
      <c r="H626" s="41" t="s">
        <v>2561</v>
      </c>
      <c r="I626" s="41" t="s">
        <v>936</v>
      </c>
      <c r="J626" s="63" t="s">
        <v>848</v>
      </c>
      <c r="K626" s="16">
        <v>43477</v>
      </c>
      <c r="L626" s="8">
        <v>43751</v>
      </c>
      <c r="O626" s="54">
        <f>VLOOKUP(D626&amp;R626,Ranglijst!D:E,2,FALSE)</f>
        <v>2473</v>
      </c>
      <c r="P626" s="1" t="str">
        <f>VLOOKUP($D626,schermers!$C:$O,5,FALSE)</f>
        <v>Dames</v>
      </c>
      <c r="Q626" s="1" t="str">
        <f>VLOOKUP($D626,schermers!$C:$O,6,FALSE)</f>
        <v>Degen</v>
      </c>
      <c r="R626" s="1" t="str">
        <f>VLOOKUP(P626,lookups!A:B,2,FALSE)&amp;VLOOKUP(aanmeldingen!Q626,lookups!D:E,2,FALSE)&amp;VLOOKUP(I626,lookups!G:H,2,FALSE)</f>
        <v>DDS</v>
      </c>
      <c r="S626" s="1" t="str">
        <f>VLOOKUP(E626,wedstrijden!B:G,6,FALSE)</f>
        <v>GER</v>
      </c>
      <c r="T626" s="1" t="str">
        <f>VLOOKUP($D626,schermers!$C:$O,8,FALSE)</f>
        <v>DBO</v>
      </c>
      <c r="U626" s="1" t="str">
        <f>IFERROR(VLOOKUP($D626,schermers!$C:$O,13,FALSE),"-")</f>
        <v>FIE26061998001</v>
      </c>
      <c r="V626" s="15">
        <f>IFERROR(VLOOKUP(E626,wedstrijden!B:H,7,FALSE),0)</f>
        <v>43519</v>
      </c>
      <c r="W626" s="15">
        <f>IFERROR(VLOOKUP(E626,wedstrijden!B:I,8,FALSE),0)</f>
        <v>43520</v>
      </c>
      <c r="X626" s="94">
        <f>IF(ISERROR(VLOOKUP(I626,lookups!G:I,3,FALSE)),0,IF(VLOOKUP(I626,lookups!G:I,3,FALSE)=0,0,VLOOKUP(I626,lookups!G:I,3,FALSE)))</f>
        <v>0</v>
      </c>
      <c r="Y626" s="54">
        <f t="shared" ca="1" si="137"/>
        <v>999999999</v>
      </c>
      <c r="Z626" s="54">
        <f t="shared" si="138"/>
        <v>298113146</v>
      </c>
      <c r="AA626" s="54">
        <f>IF(LEFT(J626,2)&lt;&gt;"ok","-",IF(M626&lt;&gt;"","-",VLOOKUP(P626&amp;Q626&amp;I626&amp;H626,wedstrijden!A:B,2,FALSE)))</f>
        <v>298</v>
      </c>
      <c r="AB626" s="54">
        <f t="shared" ca="1" si="139"/>
        <v>0</v>
      </c>
      <c r="AC626" s="54">
        <f t="shared" si="140"/>
        <v>1</v>
      </c>
      <c r="AD626" s="54">
        <f t="shared" si="141"/>
        <v>1</v>
      </c>
      <c r="AE626" s="54">
        <f t="shared" si="142"/>
        <v>0</v>
      </c>
      <c r="AF626" s="54">
        <f t="shared" si="143"/>
        <v>1</v>
      </c>
      <c r="AG626" s="54">
        <f t="shared" si="144"/>
        <v>1</v>
      </c>
      <c r="AH626" s="54">
        <f t="shared" si="145"/>
        <v>1</v>
      </c>
      <c r="AI626" s="54">
        <f t="shared" si="146"/>
        <v>1</v>
      </c>
      <c r="AJ626" s="54">
        <f t="shared" si="147"/>
        <v>1</v>
      </c>
      <c r="AK626" s="54">
        <f t="shared" ca="1" si="148"/>
        <v>1</v>
      </c>
      <c r="AL626" s="1" t="str">
        <f>VLOOKUP(D626,schermers!C:T,16,FALSE)</f>
        <v>XXX</v>
      </c>
    </row>
    <row r="627" spans="1:38" x14ac:dyDescent="0.2">
      <c r="A627" s="54">
        <f t="shared" si="149"/>
        <v>625</v>
      </c>
      <c r="B627" s="54">
        <f t="shared" si="135"/>
        <v>501</v>
      </c>
      <c r="C627" s="54" t="str">
        <f t="shared" ca="1" si="136"/>
        <v/>
      </c>
      <c r="D627" s="54">
        <f>VLOOKUP(F627&amp;G627,schermers!B:C,2,FALSE)</f>
        <v>109895</v>
      </c>
      <c r="E627" s="54">
        <f>VLOOKUP(P627&amp;Q627&amp;I627&amp;H627,wedstrijden!A:B,2,FALSE)</f>
        <v>283</v>
      </c>
      <c r="F627" s="41" t="s">
        <v>692</v>
      </c>
      <c r="G627" s="41" t="s">
        <v>798</v>
      </c>
      <c r="H627" s="41" t="s">
        <v>913</v>
      </c>
      <c r="I627" s="41" t="s">
        <v>480</v>
      </c>
      <c r="J627" s="63" t="s">
        <v>848</v>
      </c>
      <c r="K627" s="16">
        <v>43478</v>
      </c>
      <c r="L627" s="8">
        <v>43478</v>
      </c>
      <c r="O627" s="54">
        <f>VLOOKUP(D627&amp;R627,Ranglijst!D:E,2,FALSE)</f>
        <v>2308</v>
      </c>
      <c r="P627" s="1" t="str">
        <f>VLOOKUP($D627,schermers!$C:$O,5,FALSE)</f>
        <v>Heren</v>
      </c>
      <c r="Q627" s="1" t="str">
        <f>VLOOKUP($D627,schermers!$C:$O,6,FALSE)</f>
        <v>Floret</v>
      </c>
      <c r="R627" s="1" t="str">
        <f>VLOOKUP(P627,lookups!A:B,2,FALSE)&amp;VLOOKUP(aanmeldingen!Q627,lookups!D:E,2,FALSE)&amp;VLOOKUP(I627,lookups!G:H,2,FALSE)</f>
        <v>HFJ</v>
      </c>
      <c r="S627" s="1" t="str">
        <f>VLOOKUP(E627,wedstrijden!B:G,6,FALSE)</f>
        <v>ESP</v>
      </c>
      <c r="T627" s="1" t="str">
        <f>VLOOKUP($D627,schermers!$C:$O,8,FALSE)</f>
        <v>NRD</v>
      </c>
      <c r="U627" s="1" t="str">
        <f>IFERROR(VLOOKUP($D627,schermers!$C:$O,13,FALSE),"-")</f>
        <v>FIE06031999002</v>
      </c>
      <c r="V627" s="15">
        <f>IFERROR(VLOOKUP(E627,wedstrijden!B:H,7,FALSE),0)</f>
        <v>43512</v>
      </c>
      <c r="W627" s="15">
        <f>IFERROR(VLOOKUP(E627,wedstrijden!B:I,8,FALSE),0)</f>
        <v>43512</v>
      </c>
      <c r="X627" s="94">
        <f>IF(ISERROR(VLOOKUP(I627,lookups!G:I,3,FALSE)),0,IF(VLOOKUP(I627,lookups!G:I,3,FALSE)=0,0,VLOOKUP(I627,lookups!G:I,3,FALSE)))</f>
        <v>800</v>
      </c>
      <c r="Y627" s="54">
        <f t="shared" ca="1" si="137"/>
        <v>999999999</v>
      </c>
      <c r="Z627" s="54">
        <f t="shared" si="138"/>
        <v>283109895</v>
      </c>
      <c r="AA627" s="54">
        <f>IF(LEFT(J627,2)&lt;&gt;"ok","-",IF(M627&lt;&gt;"","-",VLOOKUP(P627&amp;Q627&amp;I627&amp;H627,wedstrijden!A:B,2,FALSE)))</f>
        <v>283</v>
      </c>
      <c r="AB627" s="54">
        <f t="shared" ca="1" si="139"/>
        <v>0</v>
      </c>
      <c r="AC627" s="54">
        <f t="shared" si="140"/>
        <v>1</v>
      </c>
      <c r="AD627" s="54">
        <f t="shared" si="141"/>
        <v>1</v>
      </c>
      <c r="AE627" s="54">
        <f t="shared" si="142"/>
        <v>0</v>
      </c>
      <c r="AF627" s="54">
        <f t="shared" si="143"/>
        <v>1</v>
      </c>
      <c r="AG627" s="54">
        <f t="shared" si="144"/>
        <v>1</v>
      </c>
      <c r="AH627" s="54">
        <f t="shared" si="145"/>
        <v>1</v>
      </c>
      <c r="AI627" s="54">
        <f t="shared" si="146"/>
        <v>1</v>
      </c>
      <c r="AJ627" s="54">
        <f t="shared" si="147"/>
        <v>1</v>
      </c>
      <c r="AK627" s="54">
        <f t="shared" ca="1" si="148"/>
        <v>1</v>
      </c>
      <c r="AL627" s="1" t="str">
        <f>VLOOKUP(D627,schermers!C:T,16,FALSE)</f>
        <v>XXX</v>
      </c>
    </row>
    <row r="628" spans="1:38" x14ac:dyDescent="0.2">
      <c r="A628" s="54">
        <f t="shared" si="149"/>
        <v>626</v>
      </c>
      <c r="B628" s="54">
        <f t="shared" si="135"/>
        <v>527</v>
      </c>
      <c r="C628" s="54" t="str">
        <f t="shared" ca="1" si="136"/>
        <v/>
      </c>
      <c r="D628" s="54">
        <f>VLOOKUP(F628&amp;G628,schermers!B:C,2,FALSE)</f>
        <v>109569</v>
      </c>
      <c r="E628" s="54">
        <f>VLOOKUP(P628&amp;Q628&amp;I628&amp;H628,wedstrijden!A:B,2,FALSE)</f>
        <v>294</v>
      </c>
      <c r="F628" s="41" t="s">
        <v>1019</v>
      </c>
      <c r="G628" s="41" t="s">
        <v>652</v>
      </c>
      <c r="H628" s="41" t="s">
        <v>2563</v>
      </c>
      <c r="I628" s="41" t="s">
        <v>936</v>
      </c>
      <c r="J628" s="63" t="s">
        <v>848</v>
      </c>
      <c r="K628" s="16">
        <v>43480</v>
      </c>
      <c r="L628" s="8">
        <v>43482</v>
      </c>
      <c r="O628" s="54">
        <f>VLOOKUP(D628&amp;R628,Ranglijst!D:E,2,FALSE)</f>
        <v>502</v>
      </c>
      <c r="P628" s="1" t="str">
        <f>VLOOKUP($D628,schermers!$C:$O,5,FALSE)</f>
        <v>Heren</v>
      </c>
      <c r="Q628" s="1" t="str">
        <f>VLOOKUP($D628,schermers!$C:$O,6,FALSE)</f>
        <v>Degen</v>
      </c>
      <c r="R628" s="1" t="str">
        <f>VLOOKUP(P628,lookups!A:B,2,FALSE)&amp;VLOOKUP(aanmeldingen!Q628,lookups!D:E,2,FALSE)&amp;VLOOKUP(I628,lookups!G:H,2,FALSE)</f>
        <v>HDS</v>
      </c>
      <c r="S628" s="1" t="str">
        <f>VLOOKUP(E628,wedstrijden!B:G,6,FALSE)</f>
        <v>GER</v>
      </c>
      <c r="T628" s="1" t="str">
        <f>VLOOKUP($D628,schermers!$C:$O,8,FALSE)</f>
        <v>MN</v>
      </c>
      <c r="U628" s="1" t="str">
        <f>IFERROR(VLOOKUP($D628,schermers!$C:$O,13,FALSE),"-")</f>
        <v>-</v>
      </c>
      <c r="V628" s="15">
        <f>IFERROR(VLOOKUP(E628,wedstrijden!B:H,7,FALSE),0)</f>
        <v>43519</v>
      </c>
      <c r="W628" s="15">
        <f>IFERROR(VLOOKUP(E628,wedstrijden!B:I,8,FALSE),0)</f>
        <v>43520</v>
      </c>
      <c r="X628" s="94">
        <f>IF(ISERROR(VLOOKUP(I628,lookups!G:I,3,FALSE)),0,IF(VLOOKUP(I628,lookups!G:I,3,FALSE)=0,0,VLOOKUP(I628,lookups!G:I,3,FALSE)))</f>
        <v>0</v>
      </c>
      <c r="Y628" s="54">
        <f t="shared" ca="1" si="137"/>
        <v>999999999</v>
      </c>
      <c r="Z628" s="54">
        <f t="shared" si="138"/>
        <v>294109569</v>
      </c>
      <c r="AA628" s="54">
        <f>IF(LEFT(J628,2)&lt;&gt;"ok","-",IF(M628&lt;&gt;"","-",VLOOKUP(P628&amp;Q628&amp;I628&amp;H628,wedstrijden!A:B,2,FALSE)))</f>
        <v>294</v>
      </c>
      <c r="AB628" s="54">
        <f t="shared" ca="1" si="139"/>
        <v>0</v>
      </c>
      <c r="AC628" s="54">
        <f t="shared" si="140"/>
        <v>1</v>
      </c>
      <c r="AD628" s="54">
        <f t="shared" si="141"/>
        <v>1</v>
      </c>
      <c r="AE628" s="54">
        <f t="shared" si="142"/>
        <v>0</v>
      </c>
      <c r="AF628" s="54">
        <f t="shared" si="143"/>
        <v>1</v>
      </c>
      <c r="AG628" s="54">
        <f t="shared" si="144"/>
        <v>1</v>
      </c>
      <c r="AH628" s="54">
        <f t="shared" si="145"/>
        <v>1</v>
      </c>
      <c r="AI628" s="54">
        <f t="shared" si="146"/>
        <v>1</v>
      </c>
      <c r="AJ628" s="54">
        <f t="shared" si="147"/>
        <v>1</v>
      </c>
      <c r="AK628" s="54">
        <f t="shared" ca="1" si="148"/>
        <v>1</v>
      </c>
      <c r="AL628" s="1" t="str">
        <f>VLOOKUP(D628,schermers!C:T,16,FALSE)</f>
        <v>XXX</v>
      </c>
    </row>
    <row r="629" spans="1:38" x14ac:dyDescent="0.2">
      <c r="A629" s="54">
        <f t="shared" si="149"/>
        <v>627</v>
      </c>
      <c r="B629" s="54">
        <f t="shared" si="135"/>
        <v>600</v>
      </c>
      <c r="C629" s="54" t="str">
        <f t="shared" ca="1" si="136"/>
        <v/>
      </c>
      <c r="D629" s="54">
        <f>VLOOKUP(F629&amp;G629,schermers!B:C,2,FALSE)</f>
        <v>112104</v>
      </c>
      <c r="E629" s="54">
        <f>VLOOKUP(P629&amp;Q629&amp;I629&amp;H629,wedstrijden!A:B,2,FALSE)</f>
        <v>338</v>
      </c>
      <c r="F629" s="41" t="s">
        <v>1000</v>
      </c>
      <c r="G629" s="41" t="s">
        <v>925</v>
      </c>
      <c r="H629" s="41" t="s">
        <v>2371</v>
      </c>
      <c r="I629" s="41" t="s">
        <v>504</v>
      </c>
      <c r="J629" s="63" t="s">
        <v>848</v>
      </c>
      <c r="K629" s="16">
        <v>43480</v>
      </c>
      <c r="L629" s="8">
        <v>43513</v>
      </c>
      <c r="O629" s="54">
        <f>VLOOKUP(D629&amp;R629,Ranglijst!D:E,2,FALSE)</f>
        <v>2542</v>
      </c>
      <c r="P629" s="1" t="str">
        <f>VLOOKUP($D629,schermers!$C:$O,5,FALSE)</f>
        <v>Heren</v>
      </c>
      <c r="Q629" s="1" t="str">
        <f>VLOOKUP($D629,schermers!$C:$O,6,FALSE)</f>
        <v>Degen</v>
      </c>
      <c r="R629" s="1" t="str">
        <f>VLOOKUP(P629,lookups!A:B,2,FALSE)&amp;VLOOKUP(aanmeldingen!Q629,lookups!D:E,2,FALSE)&amp;VLOOKUP(I629,lookups!G:H,2,FALSE)</f>
        <v>HDS</v>
      </c>
      <c r="S629" s="1" t="str">
        <f>VLOOKUP(E629,wedstrijden!B:G,6,FALSE)</f>
        <v>ARG</v>
      </c>
      <c r="T629" s="1" t="str">
        <f>VLOOKUP($D629,schermers!$C:$O,8,FALSE)</f>
        <v>FCA</v>
      </c>
      <c r="U629" s="1" t="str">
        <f>IFERROR(VLOOKUP($D629,schermers!$C:$O,13,FALSE),"-")</f>
        <v>-</v>
      </c>
      <c r="V629" s="15">
        <f>IFERROR(VLOOKUP(E629,wedstrijden!B:H,7,FALSE),0)</f>
        <v>43546</v>
      </c>
      <c r="W629" s="15">
        <f>IFERROR(VLOOKUP(E629,wedstrijden!B:I,8,FALSE),0)</f>
        <v>43547</v>
      </c>
      <c r="X629" s="94">
        <f>IF(ISERROR(VLOOKUP(I629,lookups!G:I,3,FALSE)),0,IF(VLOOKUP(I629,lookups!G:I,3,FALSE)=0,0,VLOOKUP(I629,lookups!G:I,3,FALSE)))</f>
        <v>1000</v>
      </c>
      <c r="Y629" s="54">
        <f t="shared" ca="1" si="137"/>
        <v>999999999</v>
      </c>
      <c r="Z629" s="54">
        <f t="shared" si="138"/>
        <v>338112104</v>
      </c>
      <c r="AA629" s="54">
        <f>IF(LEFT(J629,2)&lt;&gt;"ok","-",IF(M629&lt;&gt;"","-",VLOOKUP(P629&amp;Q629&amp;I629&amp;H629,wedstrijden!A:B,2,FALSE)))</f>
        <v>338</v>
      </c>
      <c r="AB629" s="54">
        <f t="shared" ca="1" si="139"/>
        <v>0</v>
      </c>
      <c r="AC629" s="54">
        <f t="shared" si="140"/>
        <v>1</v>
      </c>
      <c r="AD629" s="54">
        <f t="shared" si="141"/>
        <v>1</v>
      </c>
      <c r="AE629" s="54">
        <f t="shared" si="142"/>
        <v>0</v>
      </c>
      <c r="AF629" s="54">
        <f t="shared" si="143"/>
        <v>1</v>
      </c>
      <c r="AG629" s="54">
        <f t="shared" si="144"/>
        <v>0</v>
      </c>
      <c r="AH629" s="54">
        <f t="shared" si="145"/>
        <v>0</v>
      </c>
      <c r="AI629" s="54">
        <f t="shared" si="146"/>
        <v>0</v>
      </c>
      <c r="AJ629" s="54">
        <f t="shared" si="147"/>
        <v>0</v>
      </c>
      <c r="AK629" s="54">
        <f t="shared" ca="1" si="148"/>
        <v>0</v>
      </c>
      <c r="AL629" s="1" t="str">
        <f>VLOOKUP(D629,schermers!C:T,16,FALSE)</f>
        <v>XXX</v>
      </c>
    </row>
    <row r="630" spans="1:38" x14ac:dyDescent="0.2">
      <c r="A630" s="54">
        <f t="shared" si="149"/>
        <v>628</v>
      </c>
      <c r="B630" s="54">
        <f t="shared" si="135"/>
        <v>526</v>
      </c>
      <c r="C630" s="54" t="str">
        <f t="shared" ca="1" si="136"/>
        <v/>
      </c>
      <c r="D630" s="54">
        <f>VLOOKUP(F630&amp;G630,schermers!B:C,2,FALSE)</f>
        <v>109299</v>
      </c>
      <c r="E630" s="54">
        <f>VLOOKUP(P630&amp;Q630&amp;I630&amp;H630,wedstrijden!A:B,2,FALSE)</f>
        <v>294</v>
      </c>
      <c r="F630" s="41" t="s">
        <v>1020</v>
      </c>
      <c r="G630" s="41" t="s">
        <v>299</v>
      </c>
      <c r="H630" s="41" t="s">
        <v>2563</v>
      </c>
      <c r="I630" s="41" t="s">
        <v>936</v>
      </c>
      <c r="J630" s="63" t="s">
        <v>848</v>
      </c>
      <c r="K630" s="16">
        <v>43480</v>
      </c>
      <c r="L630" s="8">
        <v>43482</v>
      </c>
      <c r="O630" s="54">
        <f>VLOOKUP(D630&amp;R630,Ranglijst!D:E,2,FALSE)</f>
        <v>1318</v>
      </c>
      <c r="P630" s="1" t="str">
        <f>VLOOKUP($D630,schermers!$C:$O,5,FALSE)</f>
        <v>Heren</v>
      </c>
      <c r="Q630" s="1" t="str">
        <f>VLOOKUP($D630,schermers!$C:$O,6,FALSE)</f>
        <v>Degen</v>
      </c>
      <c r="R630" s="1" t="str">
        <f>VLOOKUP(P630,lookups!A:B,2,FALSE)&amp;VLOOKUP(aanmeldingen!Q630,lookups!D:E,2,FALSE)&amp;VLOOKUP(I630,lookups!G:H,2,FALSE)</f>
        <v>HDS</v>
      </c>
      <c r="S630" s="1" t="str">
        <f>VLOOKUP(E630,wedstrijden!B:G,6,FALSE)</f>
        <v>GER</v>
      </c>
      <c r="T630" s="1" t="str">
        <f>VLOOKUP($D630,schermers!$C:$O,8,FALSE)</f>
        <v>ZAI</v>
      </c>
      <c r="U630" s="1" t="str">
        <f>IFERROR(VLOOKUP($D630,schermers!$C:$O,13,FALSE),"-")</f>
        <v>-</v>
      </c>
      <c r="V630" s="15">
        <f>IFERROR(VLOOKUP(E630,wedstrijden!B:H,7,FALSE),0)</f>
        <v>43519</v>
      </c>
      <c r="W630" s="15">
        <f>IFERROR(VLOOKUP(E630,wedstrijden!B:I,8,FALSE),0)</f>
        <v>43520</v>
      </c>
      <c r="X630" s="94">
        <f>IF(ISERROR(VLOOKUP(I630,lookups!G:I,3,FALSE)),0,IF(VLOOKUP(I630,lookups!G:I,3,FALSE)=0,0,VLOOKUP(I630,lookups!G:I,3,FALSE)))</f>
        <v>0</v>
      </c>
      <c r="Y630" s="54">
        <f t="shared" ca="1" si="137"/>
        <v>999999999</v>
      </c>
      <c r="Z630" s="54">
        <f t="shared" si="138"/>
        <v>294109299</v>
      </c>
      <c r="AA630" s="54">
        <f>IF(LEFT(J630,2)&lt;&gt;"ok","-",IF(M630&lt;&gt;"","-",VLOOKUP(P630&amp;Q630&amp;I630&amp;H630,wedstrijden!A:B,2,FALSE)))</f>
        <v>294</v>
      </c>
      <c r="AB630" s="54">
        <f t="shared" ca="1" si="139"/>
        <v>0</v>
      </c>
      <c r="AC630" s="54">
        <f t="shared" si="140"/>
        <v>1</v>
      </c>
      <c r="AD630" s="54">
        <f t="shared" si="141"/>
        <v>1</v>
      </c>
      <c r="AE630" s="54">
        <f t="shared" si="142"/>
        <v>0</v>
      </c>
      <c r="AF630" s="54">
        <f t="shared" si="143"/>
        <v>1</v>
      </c>
      <c r="AG630" s="54">
        <f t="shared" si="144"/>
        <v>1</v>
      </c>
      <c r="AH630" s="54">
        <f t="shared" si="145"/>
        <v>1</v>
      </c>
      <c r="AI630" s="54">
        <f t="shared" si="146"/>
        <v>1</v>
      </c>
      <c r="AJ630" s="54">
        <f t="shared" si="147"/>
        <v>1</v>
      </c>
      <c r="AK630" s="54">
        <f t="shared" ca="1" si="148"/>
        <v>1</v>
      </c>
      <c r="AL630" s="1" t="str">
        <f>VLOOKUP(D630,schermers!C:T,16,FALSE)</f>
        <v>XXX</v>
      </c>
    </row>
    <row r="631" spans="1:38" x14ac:dyDescent="0.2">
      <c r="A631" s="54">
        <f t="shared" si="149"/>
        <v>629</v>
      </c>
      <c r="B631" s="54">
        <f t="shared" si="135"/>
        <v>536</v>
      </c>
      <c r="C631" s="54" t="str">
        <f t="shared" ca="1" si="136"/>
        <v/>
      </c>
      <c r="D631" s="54">
        <f>VLOOKUP(F631&amp;G631,schermers!B:C,2,FALSE)</f>
        <v>108421</v>
      </c>
      <c r="E631" s="54">
        <f>VLOOKUP(P631&amp;Q631&amp;I631&amp;H631,wedstrijden!A:B,2,FALSE)</f>
        <v>298</v>
      </c>
      <c r="F631" s="41" t="s">
        <v>985</v>
      </c>
      <c r="G631" s="41" t="s">
        <v>66</v>
      </c>
      <c r="H631" s="41" t="s">
        <v>2561</v>
      </c>
      <c r="I631" s="41" t="s">
        <v>936</v>
      </c>
      <c r="J631" s="63" t="s">
        <v>848</v>
      </c>
      <c r="K631" s="16">
        <v>43480</v>
      </c>
      <c r="L631" s="8">
        <v>43482</v>
      </c>
      <c r="O631" s="54">
        <f>VLOOKUP(D631&amp;R631,Ranglijst!D:E,2,FALSE)</f>
        <v>3754</v>
      </c>
      <c r="P631" s="1" t="str">
        <f>VLOOKUP($D631,schermers!$C:$O,5,FALSE)</f>
        <v>Dames</v>
      </c>
      <c r="Q631" s="1" t="str">
        <f>VLOOKUP($D631,schermers!$C:$O,6,FALSE)</f>
        <v>Degen</v>
      </c>
      <c r="R631" s="1" t="str">
        <f>VLOOKUP(P631,lookups!A:B,2,FALSE)&amp;VLOOKUP(aanmeldingen!Q631,lookups!D:E,2,FALSE)&amp;VLOOKUP(I631,lookups!G:H,2,FALSE)</f>
        <v>DDS</v>
      </c>
      <c r="S631" s="1" t="str">
        <f>VLOOKUP(E631,wedstrijden!B:G,6,FALSE)</f>
        <v>GER</v>
      </c>
      <c r="T631" s="1" t="str">
        <f>VLOOKUP($D631,schermers!$C:$O,8,FALSE)</f>
        <v>ZAI</v>
      </c>
      <c r="U631" s="1" t="str">
        <f>IFERROR(VLOOKUP($D631,schermers!$C:$O,13,FALSE),"-")</f>
        <v>FIE12011992004</v>
      </c>
      <c r="V631" s="15">
        <f>IFERROR(VLOOKUP(E631,wedstrijden!B:H,7,FALSE),0)</f>
        <v>43519</v>
      </c>
      <c r="W631" s="15">
        <f>IFERROR(VLOOKUP(E631,wedstrijden!B:I,8,FALSE),0)</f>
        <v>43520</v>
      </c>
      <c r="X631" s="94">
        <f>IF(ISERROR(VLOOKUP(I631,lookups!G:I,3,FALSE)),0,IF(VLOOKUP(I631,lookups!G:I,3,FALSE)=0,0,VLOOKUP(I631,lookups!G:I,3,FALSE)))</f>
        <v>0</v>
      </c>
      <c r="Y631" s="54">
        <f t="shared" ca="1" si="137"/>
        <v>999999999</v>
      </c>
      <c r="Z631" s="54">
        <f t="shared" si="138"/>
        <v>298108421</v>
      </c>
      <c r="AA631" s="54">
        <f>IF(LEFT(J631,2)&lt;&gt;"ok","-",IF(M631&lt;&gt;"","-",VLOOKUP(P631&amp;Q631&amp;I631&amp;H631,wedstrijden!A:B,2,FALSE)))</f>
        <v>298</v>
      </c>
      <c r="AB631" s="54">
        <f t="shared" ca="1" si="139"/>
        <v>0</v>
      </c>
      <c r="AC631" s="54">
        <f t="shared" si="140"/>
        <v>1</v>
      </c>
      <c r="AD631" s="54">
        <f t="shared" si="141"/>
        <v>1</v>
      </c>
      <c r="AE631" s="54">
        <f t="shared" si="142"/>
        <v>0</v>
      </c>
      <c r="AF631" s="54">
        <f t="shared" si="143"/>
        <v>1</v>
      </c>
      <c r="AG631" s="54">
        <f t="shared" si="144"/>
        <v>1</v>
      </c>
      <c r="AH631" s="54">
        <f t="shared" si="145"/>
        <v>1</v>
      </c>
      <c r="AI631" s="54">
        <f t="shared" si="146"/>
        <v>1</v>
      </c>
      <c r="AJ631" s="54">
        <f t="shared" si="147"/>
        <v>1</v>
      </c>
      <c r="AK631" s="54">
        <f t="shared" ca="1" si="148"/>
        <v>1</v>
      </c>
      <c r="AL631" s="1" t="str">
        <f>VLOOKUP(D631,schermers!C:T,16,FALSE)</f>
        <v>XXX</v>
      </c>
    </row>
    <row r="632" spans="1:38" x14ac:dyDescent="0.2">
      <c r="A632" s="54">
        <f t="shared" si="149"/>
        <v>630</v>
      </c>
      <c r="B632" s="54">
        <f t="shared" si="135"/>
        <v>537</v>
      </c>
      <c r="C632" s="54" t="str">
        <f t="shared" ca="1" si="136"/>
        <v/>
      </c>
      <c r="D632" s="54">
        <f>VLOOKUP(F632&amp;G632,schermers!B:C,2,FALSE)</f>
        <v>108523</v>
      </c>
      <c r="E632" s="54">
        <f>VLOOKUP(P632&amp;Q632&amp;I632&amp;H632,wedstrijden!A:B,2,FALSE)</f>
        <v>298</v>
      </c>
      <c r="F632" s="41" t="s">
        <v>2768</v>
      </c>
      <c r="G632" s="41" t="s">
        <v>425</v>
      </c>
      <c r="H632" s="41" t="s">
        <v>2561</v>
      </c>
      <c r="I632" s="41" t="s">
        <v>936</v>
      </c>
      <c r="J632" s="63" t="s">
        <v>848</v>
      </c>
      <c r="K632" s="16">
        <v>43480</v>
      </c>
      <c r="L632" s="8">
        <v>43482</v>
      </c>
      <c r="O632" s="54">
        <f>VLOOKUP(D632&amp;R632,Ranglijst!D:E,2,FALSE)</f>
        <v>650</v>
      </c>
      <c r="P632" s="1" t="str">
        <f>VLOOKUP($D632,schermers!$C:$O,5,FALSE)</f>
        <v>Dames</v>
      </c>
      <c r="Q632" s="1" t="str">
        <f>VLOOKUP($D632,schermers!$C:$O,6,FALSE)</f>
        <v>Degen</v>
      </c>
      <c r="R632" s="1" t="str">
        <f>VLOOKUP(P632,lookups!A:B,2,FALSE)&amp;VLOOKUP(aanmeldingen!Q632,lookups!D:E,2,FALSE)&amp;VLOOKUP(I632,lookups!G:H,2,FALSE)</f>
        <v>DDS</v>
      </c>
      <c r="S632" s="1" t="str">
        <f>VLOOKUP(E632,wedstrijden!B:G,6,FALSE)</f>
        <v>GER</v>
      </c>
      <c r="T632" s="1" t="str">
        <f>VLOOKUP($D632,schermers!$C:$O,8,FALSE)</f>
        <v>ZAI</v>
      </c>
      <c r="U632" s="1" t="str">
        <f>IFERROR(VLOOKUP($D632,schermers!$C:$O,13,FALSE),"-")</f>
        <v>-</v>
      </c>
      <c r="V632" s="15">
        <f>IFERROR(VLOOKUP(E632,wedstrijden!B:H,7,FALSE),0)</f>
        <v>43519</v>
      </c>
      <c r="W632" s="15">
        <f>IFERROR(VLOOKUP(E632,wedstrijden!B:I,8,FALSE),0)</f>
        <v>43520</v>
      </c>
      <c r="X632" s="94">
        <f>IF(ISERROR(VLOOKUP(I632,lookups!G:I,3,FALSE)),0,IF(VLOOKUP(I632,lookups!G:I,3,FALSE)=0,0,VLOOKUP(I632,lookups!G:I,3,FALSE)))</f>
        <v>0</v>
      </c>
      <c r="Y632" s="54">
        <f t="shared" ca="1" si="137"/>
        <v>999999999</v>
      </c>
      <c r="Z632" s="54">
        <f t="shared" si="138"/>
        <v>298108523</v>
      </c>
      <c r="AA632" s="54">
        <f>IF(LEFT(J632,2)&lt;&gt;"ok","-",IF(M632&lt;&gt;"","-",VLOOKUP(P632&amp;Q632&amp;I632&amp;H632,wedstrijden!A:B,2,FALSE)))</f>
        <v>298</v>
      </c>
      <c r="AB632" s="54">
        <f t="shared" ca="1" si="139"/>
        <v>0</v>
      </c>
      <c r="AC632" s="54">
        <f t="shared" si="140"/>
        <v>1</v>
      </c>
      <c r="AD632" s="54">
        <f t="shared" si="141"/>
        <v>1</v>
      </c>
      <c r="AE632" s="54">
        <f t="shared" si="142"/>
        <v>0</v>
      </c>
      <c r="AF632" s="54">
        <f t="shared" si="143"/>
        <v>1</v>
      </c>
      <c r="AG632" s="54">
        <f t="shared" si="144"/>
        <v>1</v>
      </c>
      <c r="AH632" s="54">
        <f t="shared" si="145"/>
        <v>1</v>
      </c>
      <c r="AI632" s="54">
        <f t="shared" si="146"/>
        <v>1</v>
      </c>
      <c r="AJ632" s="54">
        <f t="shared" si="147"/>
        <v>1</v>
      </c>
      <c r="AK632" s="54">
        <f t="shared" ca="1" si="148"/>
        <v>1</v>
      </c>
      <c r="AL632" s="1" t="str">
        <f>VLOOKUP(D632,schermers!C:T,16,FALSE)</f>
        <v>XXX</v>
      </c>
    </row>
    <row r="633" spans="1:38" x14ac:dyDescent="0.2">
      <c r="A633" s="54">
        <f t="shared" si="149"/>
        <v>631</v>
      </c>
      <c r="B633" s="54">
        <f t="shared" si="135"/>
        <v>579</v>
      </c>
      <c r="C633" s="54" t="str">
        <f t="shared" ca="1" si="136"/>
        <v/>
      </c>
      <c r="D633" s="54">
        <f>VLOOKUP(F633&amp;G633,schermers!B:C,2,FALSE)</f>
        <v>108869</v>
      </c>
      <c r="E633" s="54">
        <f>VLOOKUP(P633&amp;Q633&amp;I633&amp;H633,wedstrijden!A:B,2,FALSE)</f>
        <v>326</v>
      </c>
      <c r="F633" s="41" t="s">
        <v>922</v>
      </c>
      <c r="G633" s="41" t="s">
        <v>347</v>
      </c>
      <c r="H633" s="41" t="s">
        <v>484</v>
      </c>
      <c r="I633" s="41" t="s">
        <v>505</v>
      </c>
      <c r="J633" s="63" t="s">
        <v>848</v>
      </c>
      <c r="K633" s="16">
        <v>43480</v>
      </c>
      <c r="L633" s="8">
        <v>43513</v>
      </c>
      <c r="O633" s="54">
        <f>VLOOKUP(D633&amp;R633,Ranglijst!D:E,2,FALSE)</f>
        <v>1526</v>
      </c>
      <c r="P633" s="1" t="str">
        <f>VLOOKUP($D633,schermers!$C:$O,5,FALSE)</f>
        <v>Dames</v>
      </c>
      <c r="Q633" s="1" t="str">
        <f>VLOOKUP($D633,schermers!$C:$O,6,FALSE)</f>
        <v>Degen</v>
      </c>
      <c r="R633" s="1" t="str">
        <f>VLOOKUP(P633,lookups!A:B,2,FALSE)&amp;VLOOKUP(aanmeldingen!Q633,lookups!D:E,2,FALSE)&amp;VLOOKUP(I633,lookups!G:H,2,FALSE)</f>
        <v>DDS</v>
      </c>
      <c r="S633" s="1" t="str">
        <f>VLOOKUP(E633,wedstrijden!B:G,6,FALSE)</f>
        <v>HUN</v>
      </c>
      <c r="T633" s="1" t="str">
        <f>VLOOKUP($D633,schermers!$C:$O,8,FALSE)</f>
        <v>RS</v>
      </c>
      <c r="U633" s="1" t="str">
        <f>IFERROR(VLOOKUP($D633,schermers!$C:$O,13,FALSE),"-")</f>
        <v>-</v>
      </c>
      <c r="V633" s="15">
        <f>IFERROR(VLOOKUP(E633,wedstrijden!B:H,7,FALSE),0)</f>
        <v>43532</v>
      </c>
      <c r="W633" s="15">
        <f>IFERROR(VLOOKUP(E633,wedstrijden!B:I,8,FALSE),0)</f>
        <v>43534</v>
      </c>
      <c r="X633" s="94">
        <f>IF(ISERROR(VLOOKUP(I633,lookups!G:I,3,FALSE)),0,IF(VLOOKUP(I633,lookups!G:I,3,FALSE)=0,0,VLOOKUP(I633,lookups!G:I,3,FALSE)))</f>
        <v>1000</v>
      </c>
      <c r="Y633" s="54">
        <f t="shared" ca="1" si="137"/>
        <v>999999999</v>
      </c>
      <c r="Z633" s="54">
        <f t="shared" si="138"/>
        <v>326108869</v>
      </c>
      <c r="AA633" s="54">
        <f>IF(LEFT(J633,2)&lt;&gt;"ok","-",IF(M633&lt;&gt;"","-",VLOOKUP(P633&amp;Q633&amp;I633&amp;H633,wedstrijden!A:B,2,FALSE)))</f>
        <v>326</v>
      </c>
      <c r="AB633" s="54">
        <f t="shared" ca="1" si="139"/>
        <v>0</v>
      </c>
      <c r="AC633" s="54">
        <f t="shared" si="140"/>
        <v>1</v>
      </c>
      <c r="AD633" s="54">
        <f t="shared" si="141"/>
        <v>1</v>
      </c>
      <c r="AE633" s="54">
        <f t="shared" si="142"/>
        <v>0</v>
      </c>
      <c r="AF633" s="54">
        <f t="shared" si="143"/>
        <v>1</v>
      </c>
      <c r="AG633" s="54">
        <f t="shared" si="144"/>
        <v>0</v>
      </c>
      <c r="AH633" s="54">
        <f t="shared" si="145"/>
        <v>0</v>
      </c>
      <c r="AI633" s="54">
        <f t="shared" si="146"/>
        <v>0</v>
      </c>
      <c r="AJ633" s="54">
        <f t="shared" si="147"/>
        <v>0</v>
      </c>
      <c r="AK633" s="54">
        <f t="shared" ca="1" si="148"/>
        <v>0</v>
      </c>
      <c r="AL633" s="1" t="str">
        <f>VLOOKUP(D633,schermers!C:T,16,FALSE)</f>
        <v>XXX</v>
      </c>
    </row>
    <row r="634" spans="1:38" x14ac:dyDescent="0.2">
      <c r="A634" s="54">
        <f t="shared" si="149"/>
        <v>632</v>
      </c>
      <c r="B634" s="54">
        <f t="shared" si="135"/>
        <v>504</v>
      </c>
      <c r="C634" s="54" t="str">
        <f t="shared" ca="1" si="136"/>
        <v/>
      </c>
      <c r="D634" s="54">
        <f>VLOOKUP(F634&amp;G634,schermers!B:C,2,FALSE)</f>
        <v>111005</v>
      </c>
      <c r="E634" s="54">
        <f>VLOOKUP(P634&amp;Q634&amp;I634&amp;H634,wedstrijden!A:B,2,FALSE)</f>
        <v>283</v>
      </c>
      <c r="F634" s="41" t="s">
        <v>927</v>
      </c>
      <c r="G634" s="41" t="s">
        <v>1076</v>
      </c>
      <c r="H634" s="41" t="s">
        <v>913</v>
      </c>
      <c r="I634" s="41" t="s">
        <v>480</v>
      </c>
      <c r="J634" s="63" t="s">
        <v>848</v>
      </c>
      <c r="K634" s="16">
        <v>43481</v>
      </c>
      <c r="L634" s="8">
        <v>43482</v>
      </c>
      <c r="O634" s="54">
        <f>VLOOKUP(D634&amp;R634,Ranglijst!D:E,2,FALSE)</f>
        <v>1707</v>
      </c>
      <c r="P634" s="1" t="str">
        <f>VLOOKUP($D634,schermers!$C:$O,5,FALSE)</f>
        <v>Heren</v>
      </c>
      <c r="Q634" s="1" t="str">
        <f>VLOOKUP($D634,schermers!$C:$O,6,FALSE)</f>
        <v>Floret</v>
      </c>
      <c r="R634" s="1" t="str">
        <f>VLOOKUP(P634,lookups!A:B,2,FALSE)&amp;VLOOKUP(aanmeldingen!Q634,lookups!D:E,2,FALSE)&amp;VLOOKUP(I634,lookups!G:H,2,FALSE)</f>
        <v>HFJ</v>
      </c>
      <c r="S634" s="1" t="str">
        <f>VLOOKUP(E634,wedstrijden!B:G,6,FALSE)</f>
        <v>ESP</v>
      </c>
      <c r="T634" s="1" t="str">
        <f>VLOOKUP($D634,schermers!$C:$O,8,FALSE)</f>
        <v>NRD</v>
      </c>
      <c r="U634" s="1" t="str">
        <f>IFERROR(VLOOKUP($D634,schermers!$C:$O,13,FALSE),"-")</f>
        <v>FIE02082001001</v>
      </c>
      <c r="V634" s="15">
        <f>IFERROR(VLOOKUP(E634,wedstrijden!B:H,7,FALSE),0)</f>
        <v>43512</v>
      </c>
      <c r="W634" s="15">
        <f>IFERROR(VLOOKUP(E634,wedstrijden!B:I,8,FALSE),0)</f>
        <v>43512</v>
      </c>
      <c r="X634" s="94">
        <f>IF(ISERROR(VLOOKUP(I634,lookups!G:I,3,FALSE)),0,IF(VLOOKUP(I634,lookups!G:I,3,FALSE)=0,0,VLOOKUP(I634,lookups!G:I,3,FALSE)))</f>
        <v>800</v>
      </c>
      <c r="Y634" s="54">
        <f t="shared" ca="1" si="137"/>
        <v>999999999</v>
      </c>
      <c r="Z634" s="54">
        <f t="shared" si="138"/>
        <v>283111005</v>
      </c>
      <c r="AA634" s="54">
        <f>IF(LEFT(J634,2)&lt;&gt;"ok","-",IF(M634&lt;&gt;"","-",VLOOKUP(P634&amp;Q634&amp;I634&amp;H634,wedstrijden!A:B,2,FALSE)))</f>
        <v>283</v>
      </c>
      <c r="AB634" s="54">
        <f t="shared" ca="1" si="139"/>
        <v>0</v>
      </c>
      <c r="AC634" s="54">
        <f t="shared" si="140"/>
        <v>1</v>
      </c>
      <c r="AD634" s="54">
        <f t="shared" si="141"/>
        <v>1</v>
      </c>
      <c r="AE634" s="54">
        <f t="shared" si="142"/>
        <v>0</v>
      </c>
      <c r="AF634" s="54">
        <f t="shared" si="143"/>
        <v>1</v>
      </c>
      <c r="AG634" s="54">
        <f t="shared" si="144"/>
        <v>1</v>
      </c>
      <c r="AH634" s="54">
        <f t="shared" si="145"/>
        <v>1</v>
      </c>
      <c r="AI634" s="54">
        <f t="shared" si="146"/>
        <v>1</v>
      </c>
      <c r="AJ634" s="54">
        <f t="shared" si="147"/>
        <v>1</v>
      </c>
      <c r="AK634" s="54">
        <f t="shared" ca="1" si="148"/>
        <v>1</v>
      </c>
      <c r="AL634" s="1" t="str">
        <f>VLOOKUP(D634,schermers!C:T,16,FALSE)</f>
        <v>XXX</v>
      </c>
    </row>
    <row r="635" spans="1:38" x14ac:dyDescent="0.2">
      <c r="A635" s="54">
        <f t="shared" si="149"/>
        <v>633</v>
      </c>
      <c r="B635" s="54">
        <f t="shared" si="135"/>
        <v>539</v>
      </c>
      <c r="C635" s="54" t="str">
        <f t="shared" ca="1" si="136"/>
        <v/>
      </c>
      <c r="D635" s="54">
        <f>VLOOKUP(F635&amp;G635,schermers!B:C,2,FALSE)</f>
        <v>109235</v>
      </c>
      <c r="E635" s="54">
        <f>VLOOKUP(P635&amp;Q635&amp;I635&amp;H635,wedstrijden!A:B,2,FALSE)</f>
        <v>298</v>
      </c>
      <c r="F635" s="41" t="s">
        <v>986</v>
      </c>
      <c r="G635" s="41" t="s">
        <v>987</v>
      </c>
      <c r="H635" s="41" t="s">
        <v>2561</v>
      </c>
      <c r="I635" s="41" t="s">
        <v>936</v>
      </c>
      <c r="J635" s="63" t="s">
        <v>848</v>
      </c>
      <c r="K635" s="16">
        <v>43481</v>
      </c>
      <c r="L635" s="8">
        <v>43482</v>
      </c>
      <c r="O635" s="54">
        <f>VLOOKUP(D635&amp;R635,Ranglijst!D:E,2,FALSE)</f>
        <v>1611</v>
      </c>
      <c r="P635" s="1" t="str">
        <f>VLOOKUP($D635,schermers!$C:$O,5,FALSE)</f>
        <v>Dames</v>
      </c>
      <c r="Q635" s="1" t="str">
        <f>VLOOKUP($D635,schermers!$C:$O,6,FALSE)</f>
        <v>Degen</v>
      </c>
      <c r="R635" s="1" t="str">
        <f>VLOOKUP(P635,lookups!A:B,2,FALSE)&amp;VLOOKUP(aanmeldingen!Q635,lookups!D:E,2,FALSE)&amp;VLOOKUP(I635,lookups!G:H,2,FALSE)</f>
        <v>DDS</v>
      </c>
      <c r="S635" s="1" t="str">
        <f>VLOOKUP(E635,wedstrijden!B:G,6,FALSE)</f>
        <v>GER</v>
      </c>
      <c r="T635" s="1" t="str">
        <f>VLOOKUP($D635,schermers!$C:$O,8,FALSE)</f>
        <v>QUI</v>
      </c>
      <c r="U635" s="1" t="str">
        <f>IFERROR(VLOOKUP($D635,schermers!$C:$O,13,FALSE),"-")</f>
        <v>FIE16011994005</v>
      </c>
      <c r="V635" s="15">
        <f>IFERROR(VLOOKUP(E635,wedstrijden!B:H,7,FALSE),0)</f>
        <v>43519</v>
      </c>
      <c r="W635" s="15">
        <f>IFERROR(VLOOKUP(E635,wedstrijden!B:I,8,FALSE),0)</f>
        <v>43520</v>
      </c>
      <c r="X635" s="94">
        <f>IF(ISERROR(VLOOKUP(I635,lookups!G:I,3,FALSE)),0,IF(VLOOKUP(I635,lookups!G:I,3,FALSE)=0,0,VLOOKUP(I635,lookups!G:I,3,FALSE)))</f>
        <v>0</v>
      </c>
      <c r="Y635" s="54">
        <f t="shared" ca="1" si="137"/>
        <v>999999999</v>
      </c>
      <c r="Z635" s="54">
        <f t="shared" si="138"/>
        <v>298109235</v>
      </c>
      <c r="AA635" s="54">
        <f>IF(LEFT(J635,2)&lt;&gt;"ok","-",IF(M635&lt;&gt;"","-",VLOOKUP(P635&amp;Q635&amp;I635&amp;H635,wedstrijden!A:B,2,FALSE)))</f>
        <v>298</v>
      </c>
      <c r="AB635" s="54">
        <f t="shared" ca="1" si="139"/>
        <v>0</v>
      </c>
      <c r="AC635" s="54">
        <f t="shared" si="140"/>
        <v>1</v>
      </c>
      <c r="AD635" s="54">
        <f t="shared" si="141"/>
        <v>1</v>
      </c>
      <c r="AE635" s="54">
        <f t="shared" si="142"/>
        <v>0</v>
      </c>
      <c r="AF635" s="54">
        <f t="shared" si="143"/>
        <v>1</v>
      </c>
      <c r="AG635" s="54">
        <f t="shared" si="144"/>
        <v>1</v>
      </c>
      <c r="AH635" s="54">
        <f t="shared" si="145"/>
        <v>1</v>
      </c>
      <c r="AI635" s="54">
        <f t="shared" si="146"/>
        <v>1</v>
      </c>
      <c r="AJ635" s="54">
        <f t="shared" si="147"/>
        <v>1</v>
      </c>
      <c r="AK635" s="54">
        <f t="shared" ca="1" si="148"/>
        <v>1</v>
      </c>
      <c r="AL635" s="1" t="str">
        <f>VLOOKUP(D635,schermers!C:T,16,FALSE)</f>
        <v>XXX</v>
      </c>
    </row>
    <row r="636" spans="1:38" x14ac:dyDescent="0.2">
      <c r="A636" s="54">
        <f t="shared" si="149"/>
        <v>634</v>
      </c>
      <c r="B636" s="54">
        <f t="shared" si="135"/>
        <v>495</v>
      </c>
      <c r="C636" s="54" t="str">
        <f t="shared" ca="1" si="136"/>
        <v/>
      </c>
      <c r="D636" s="54">
        <f>VLOOKUP(F636&amp;G636,schermers!B:C,2,FALSE)</f>
        <v>112104</v>
      </c>
      <c r="E636" s="54">
        <f>VLOOKUP(P636&amp;Q636&amp;I636&amp;H636,wedstrijden!A:B,2,FALSE)</f>
        <v>279</v>
      </c>
      <c r="F636" s="41" t="s">
        <v>1000</v>
      </c>
      <c r="G636" s="41" t="s">
        <v>925</v>
      </c>
      <c r="H636" s="41" t="s">
        <v>2920</v>
      </c>
      <c r="I636" s="41" t="s">
        <v>480</v>
      </c>
      <c r="J636" s="63" t="s">
        <v>848</v>
      </c>
      <c r="K636" s="16">
        <v>43480</v>
      </c>
      <c r="L636" s="8">
        <v>43482</v>
      </c>
      <c r="O636" s="54">
        <f>VLOOKUP(D636&amp;R636,Ranglijst!D:E,2,FALSE)</f>
        <v>2904</v>
      </c>
      <c r="P636" s="1" t="str">
        <f>VLOOKUP($D636,schermers!$C:$O,5,FALSE)</f>
        <v>Heren</v>
      </c>
      <c r="Q636" s="1" t="str">
        <f>VLOOKUP($D636,schermers!$C:$O,6,FALSE)</f>
        <v>Degen</v>
      </c>
      <c r="R636" s="1" t="str">
        <f>VLOOKUP(P636,lookups!A:B,2,FALSE)&amp;VLOOKUP(aanmeldingen!Q636,lookups!D:E,2,FALSE)&amp;VLOOKUP(I636,lookups!G:H,2,FALSE)</f>
        <v>HDJ</v>
      </c>
      <c r="S636" s="1" t="str">
        <f>VLOOKUP(E636,wedstrijden!B:G,6,FALSE)</f>
        <v>SUI</v>
      </c>
      <c r="T636" s="1" t="str">
        <f>VLOOKUP($D636,schermers!$C:$O,8,FALSE)</f>
        <v>FCA</v>
      </c>
      <c r="U636" s="1" t="str">
        <f>IFERROR(VLOOKUP($D636,schermers!$C:$O,13,FALSE),"-")</f>
        <v>-</v>
      </c>
      <c r="V636" s="15">
        <f>IFERROR(VLOOKUP(E636,wedstrijden!B:H,7,FALSE),0)</f>
        <v>43512</v>
      </c>
      <c r="W636" s="15">
        <f>IFERROR(VLOOKUP(E636,wedstrijden!B:I,8,FALSE),0)</f>
        <v>43512</v>
      </c>
      <c r="X636" s="94">
        <f>IF(ISERROR(VLOOKUP(I636,lookups!G:I,3,FALSE)),0,IF(VLOOKUP(I636,lookups!G:I,3,FALSE)=0,0,VLOOKUP(I636,lookups!G:I,3,FALSE)))</f>
        <v>800</v>
      </c>
      <c r="Y636" s="54">
        <f t="shared" ca="1" si="137"/>
        <v>999999999</v>
      </c>
      <c r="Z636" s="54">
        <f t="shared" si="138"/>
        <v>279112104</v>
      </c>
      <c r="AA636" s="54">
        <f>IF(LEFT(J636,2)&lt;&gt;"ok","-",IF(M636&lt;&gt;"","-",VLOOKUP(P636&amp;Q636&amp;I636&amp;H636,wedstrijden!A:B,2,FALSE)))</f>
        <v>279</v>
      </c>
      <c r="AB636" s="54">
        <f t="shared" ca="1" si="139"/>
        <v>0</v>
      </c>
      <c r="AC636" s="54">
        <f t="shared" si="140"/>
        <v>1</v>
      </c>
      <c r="AD636" s="54">
        <f t="shared" si="141"/>
        <v>1</v>
      </c>
      <c r="AE636" s="54">
        <f t="shared" si="142"/>
        <v>0</v>
      </c>
      <c r="AF636" s="54">
        <f t="shared" si="143"/>
        <v>1</v>
      </c>
      <c r="AG636" s="54">
        <f t="shared" si="144"/>
        <v>1</v>
      </c>
      <c r="AH636" s="54">
        <f t="shared" si="145"/>
        <v>1</v>
      </c>
      <c r="AI636" s="54">
        <f t="shared" si="146"/>
        <v>1</v>
      </c>
      <c r="AJ636" s="54">
        <f t="shared" si="147"/>
        <v>1</v>
      </c>
      <c r="AK636" s="54">
        <f t="shared" ca="1" si="148"/>
        <v>1</v>
      </c>
      <c r="AL636" s="1" t="str">
        <f>VLOOKUP(D636,schermers!C:T,16,FALSE)</f>
        <v>XXX</v>
      </c>
    </row>
    <row r="637" spans="1:38" x14ac:dyDescent="0.2">
      <c r="A637" s="54">
        <f t="shared" si="149"/>
        <v>635</v>
      </c>
      <c r="B637" s="54">
        <f t="shared" si="135"/>
        <v>518</v>
      </c>
      <c r="C637" s="54" t="str">
        <f t="shared" ca="1" si="136"/>
        <v/>
      </c>
      <c r="D637" s="54">
        <f>VLOOKUP(F637&amp;G637,schermers!B:C,2,FALSE)</f>
        <v>112806</v>
      </c>
      <c r="E637" s="54">
        <f>VLOOKUP(P637&amp;Q637&amp;I637&amp;H637,wedstrijden!A:B,2,FALSE)</f>
        <v>289</v>
      </c>
      <c r="F637" s="41" t="s">
        <v>1009</v>
      </c>
      <c r="G637" s="41" t="s">
        <v>1010</v>
      </c>
      <c r="H637" s="41" t="s">
        <v>913</v>
      </c>
      <c r="I637" s="41" t="s">
        <v>963</v>
      </c>
      <c r="J637" s="63" t="s">
        <v>3028</v>
      </c>
      <c r="K637" s="16">
        <v>43486</v>
      </c>
      <c r="L637" s="8">
        <v>43495</v>
      </c>
      <c r="O637" s="54">
        <f>VLOOKUP(D637&amp;R637,Ranglijst!D:E,2,FALSE)</f>
        <v>2270</v>
      </c>
      <c r="P637" s="1" t="str">
        <f>VLOOKUP($D637,schermers!$C:$O,5,FALSE)</f>
        <v>Heren</v>
      </c>
      <c r="Q637" s="1" t="str">
        <f>VLOOKUP($D637,schermers!$C:$O,6,FALSE)</f>
        <v>Floret</v>
      </c>
      <c r="R637" s="1" t="str">
        <f>VLOOKUP(P637,lookups!A:B,2,FALSE)&amp;VLOOKUP(aanmeldingen!Q637,lookups!D:E,2,FALSE)&amp;VLOOKUP(I637,lookups!G:H,2,FALSE)</f>
        <v>HFJ</v>
      </c>
      <c r="S637" s="1" t="str">
        <f>VLOOKUP(E637,wedstrijden!B:G,6,FALSE)</f>
        <v>ESP</v>
      </c>
      <c r="T637" s="1" t="str">
        <f>VLOOKUP($D637,schermers!$C:$O,8,FALSE)</f>
        <v>TWE</v>
      </c>
      <c r="U637" s="1" t="str">
        <f>IFERROR(VLOOKUP($D637,schermers!$C:$O,13,FALSE),"-")</f>
        <v>FIE31082001001</v>
      </c>
      <c r="V637" s="15">
        <f>IFERROR(VLOOKUP(E637,wedstrijden!B:H,7,FALSE),0)</f>
        <v>43513</v>
      </c>
      <c r="W637" s="15">
        <f>IFERROR(VLOOKUP(E637,wedstrijden!B:I,8,FALSE),0)</f>
        <v>43513</v>
      </c>
      <c r="X637" s="94">
        <f>IF(ISERROR(VLOOKUP(I637,lookups!G:I,3,FALSE)),0,IF(VLOOKUP(I637,lookups!G:I,3,FALSE)=0,0,VLOOKUP(I637,lookups!G:I,3,FALSE)))</f>
        <v>800</v>
      </c>
      <c r="Y637" s="54">
        <f t="shared" ca="1" si="137"/>
        <v>999999999</v>
      </c>
      <c r="Z637" s="54">
        <f t="shared" si="138"/>
        <v>289112806</v>
      </c>
      <c r="AA637" s="54">
        <f>IF(LEFT(J637,2)&lt;&gt;"ok","-",IF(M637&lt;&gt;"","-",VLOOKUP(P637&amp;Q637&amp;I637&amp;H637,wedstrijden!A:B,2,FALSE)))</f>
        <v>289</v>
      </c>
      <c r="AB637" s="54">
        <f t="shared" ca="1" si="139"/>
        <v>0</v>
      </c>
      <c r="AC637" s="54">
        <f t="shared" si="140"/>
        <v>1</v>
      </c>
      <c r="AD637" s="54">
        <f t="shared" si="141"/>
        <v>1</v>
      </c>
      <c r="AE637" s="54">
        <f t="shared" si="142"/>
        <v>0</v>
      </c>
      <c r="AF637" s="54">
        <f t="shared" si="143"/>
        <v>1</v>
      </c>
      <c r="AG637" s="54">
        <f t="shared" si="144"/>
        <v>0</v>
      </c>
      <c r="AH637" s="54">
        <f t="shared" si="145"/>
        <v>0</v>
      </c>
      <c r="AI637" s="54">
        <f t="shared" si="146"/>
        <v>0</v>
      </c>
      <c r="AJ637" s="54">
        <f t="shared" si="147"/>
        <v>0</v>
      </c>
      <c r="AK637" s="54">
        <f t="shared" ca="1" si="148"/>
        <v>0</v>
      </c>
      <c r="AL637" s="1" t="str">
        <f>VLOOKUP(D637,schermers!C:T,16,FALSE)</f>
        <v>XXX</v>
      </c>
    </row>
    <row r="638" spans="1:38" x14ac:dyDescent="0.2">
      <c r="A638" s="54">
        <f t="shared" si="149"/>
        <v>636</v>
      </c>
      <c r="B638" s="54">
        <f t="shared" si="135"/>
        <v>516</v>
      </c>
      <c r="C638" s="54" t="str">
        <f t="shared" ca="1" si="136"/>
        <v/>
      </c>
      <c r="D638" s="54">
        <f>VLOOKUP(F638&amp;G638,schermers!B:C,2,FALSE)</f>
        <v>110792</v>
      </c>
      <c r="E638" s="54">
        <f>VLOOKUP(P638&amp;Q638&amp;I638&amp;H638,wedstrijden!A:B,2,FALSE)</f>
        <v>289</v>
      </c>
      <c r="F638" s="41" t="s">
        <v>932</v>
      </c>
      <c r="G638" s="41" t="s">
        <v>248</v>
      </c>
      <c r="H638" s="41" t="s">
        <v>913</v>
      </c>
      <c r="I638" s="41" t="s">
        <v>963</v>
      </c>
      <c r="J638" s="63" t="s">
        <v>3028</v>
      </c>
      <c r="K638" s="16">
        <v>43486</v>
      </c>
      <c r="L638" s="8">
        <v>43495</v>
      </c>
      <c r="O638" s="54">
        <f>VLOOKUP(D638&amp;R638,Ranglijst!D:E,2,FALSE)</f>
        <v>4530</v>
      </c>
      <c r="P638" s="1" t="str">
        <f>VLOOKUP($D638,schermers!$C:$O,5,FALSE)</f>
        <v>Heren</v>
      </c>
      <c r="Q638" s="1" t="str">
        <f>VLOOKUP($D638,schermers!$C:$O,6,FALSE)</f>
        <v>Floret</v>
      </c>
      <c r="R638" s="1" t="str">
        <f>VLOOKUP(P638,lookups!A:B,2,FALSE)&amp;VLOOKUP(aanmeldingen!Q638,lookups!D:E,2,FALSE)&amp;VLOOKUP(I638,lookups!G:H,2,FALSE)</f>
        <v>HFJ</v>
      </c>
      <c r="S638" s="1" t="str">
        <f>VLOOKUP(E638,wedstrijden!B:G,6,FALSE)</f>
        <v>ESP</v>
      </c>
      <c r="T638" s="1" t="str">
        <f>VLOOKUP($D638,schermers!$C:$O,8,FALSE)</f>
        <v>AMS</v>
      </c>
      <c r="U638" s="1" t="str">
        <f>IFERROR(VLOOKUP($D638,schermers!$C:$O,13,FALSE),"-")</f>
        <v>FIE25112000000</v>
      </c>
      <c r="V638" s="15">
        <f>IFERROR(VLOOKUP(E638,wedstrijden!B:H,7,FALSE),0)</f>
        <v>43513</v>
      </c>
      <c r="W638" s="15">
        <f>IFERROR(VLOOKUP(E638,wedstrijden!B:I,8,FALSE),0)</f>
        <v>43513</v>
      </c>
      <c r="X638" s="94">
        <f>IF(ISERROR(VLOOKUP(I638,lookups!G:I,3,FALSE)),0,IF(VLOOKUP(I638,lookups!G:I,3,FALSE)=0,0,VLOOKUP(I638,lookups!G:I,3,FALSE)))</f>
        <v>800</v>
      </c>
      <c r="Y638" s="54">
        <f t="shared" ca="1" si="137"/>
        <v>999999999</v>
      </c>
      <c r="Z638" s="54">
        <f t="shared" si="138"/>
        <v>289110792</v>
      </c>
      <c r="AA638" s="54">
        <f>IF(LEFT(J638,2)&lt;&gt;"ok","-",IF(M638&lt;&gt;"","-",VLOOKUP(P638&amp;Q638&amp;I638&amp;H638,wedstrijden!A:B,2,FALSE)))</f>
        <v>289</v>
      </c>
      <c r="AB638" s="54">
        <f t="shared" ca="1" si="139"/>
        <v>0</v>
      </c>
      <c r="AC638" s="54">
        <f t="shared" si="140"/>
        <v>1</v>
      </c>
      <c r="AD638" s="54">
        <f t="shared" si="141"/>
        <v>1</v>
      </c>
      <c r="AE638" s="54">
        <f t="shared" si="142"/>
        <v>0</v>
      </c>
      <c r="AF638" s="54">
        <f t="shared" si="143"/>
        <v>1</v>
      </c>
      <c r="AG638" s="54">
        <f t="shared" si="144"/>
        <v>0</v>
      </c>
      <c r="AH638" s="54">
        <f t="shared" si="145"/>
        <v>0</v>
      </c>
      <c r="AI638" s="54">
        <f t="shared" si="146"/>
        <v>0</v>
      </c>
      <c r="AJ638" s="54">
        <f t="shared" si="147"/>
        <v>0</v>
      </c>
      <c r="AK638" s="54">
        <f t="shared" ca="1" si="148"/>
        <v>0</v>
      </c>
      <c r="AL638" s="1" t="str">
        <f>VLOOKUP(D638,schermers!C:T,16,FALSE)</f>
        <v>XXX</v>
      </c>
    </row>
    <row r="639" spans="1:38" x14ac:dyDescent="0.2">
      <c r="A639" s="54">
        <f t="shared" si="149"/>
        <v>637</v>
      </c>
      <c r="B639" s="54">
        <f t="shared" si="135"/>
        <v>517</v>
      </c>
      <c r="C639" s="54" t="str">
        <f t="shared" ca="1" si="136"/>
        <v/>
      </c>
      <c r="D639" s="54">
        <f>VLOOKUP(F639&amp;G639,schermers!B:C,2,FALSE)</f>
        <v>111636</v>
      </c>
      <c r="E639" s="54">
        <f>VLOOKUP(P639&amp;Q639&amp;I639&amp;H639,wedstrijden!A:B,2,FALSE)</f>
        <v>289</v>
      </c>
      <c r="F639" s="41" t="s">
        <v>1314</v>
      </c>
      <c r="G639" s="41" t="s">
        <v>269</v>
      </c>
      <c r="H639" s="41" t="s">
        <v>913</v>
      </c>
      <c r="I639" s="41" t="s">
        <v>963</v>
      </c>
      <c r="J639" s="63" t="s">
        <v>3028</v>
      </c>
      <c r="K639" s="16">
        <v>43486</v>
      </c>
      <c r="L639" s="8">
        <v>43495</v>
      </c>
      <c r="O639" s="54">
        <f>VLOOKUP(D639&amp;R639,Ranglijst!D:E,2,FALSE)</f>
        <v>1651</v>
      </c>
      <c r="P639" s="1" t="str">
        <f>VLOOKUP($D639,schermers!$C:$O,5,FALSE)</f>
        <v>Heren</v>
      </c>
      <c r="Q639" s="1" t="str">
        <f>VLOOKUP($D639,schermers!$C:$O,6,FALSE)</f>
        <v>Floret</v>
      </c>
      <c r="R639" s="1" t="str">
        <f>VLOOKUP(P639,lookups!A:B,2,FALSE)&amp;VLOOKUP(aanmeldingen!Q639,lookups!D:E,2,FALSE)&amp;VLOOKUP(I639,lookups!G:H,2,FALSE)</f>
        <v>HFJ</v>
      </c>
      <c r="S639" s="1" t="str">
        <f>VLOOKUP(E639,wedstrijden!B:G,6,FALSE)</f>
        <v>ESP</v>
      </c>
      <c r="T639" s="1" t="str">
        <f>VLOOKUP($D639,schermers!$C:$O,8,FALSE)</f>
        <v>AMS</v>
      </c>
      <c r="U639" s="1" t="str">
        <f>IFERROR(VLOOKUP($D639,schermers!$C:$O,13,FALSE),"-")</f>
        <v>FIE03122000000</v>
      </c>
      <c r="V639" s="15">
        <f>IFERROR(VLOOKUP(E639,wedstrijden!B:H,7,FALSE),0)</f>
        <v>43513</v>
      </c>
      <c r="W639" s="15">
        <f>IFERROR(VLOOKUP(E639,wedstrijden!B:I,8,FALSE),0)</f>
        <v>43513</v>
      </c>
      <c r="X639" s="94">
        <f>IF(ISERROR(VLOOKUP(I639,lookups!G:I,3,FALSE)),0,IF(VLOOKUP(I639,lookups!G:I,3,FALSE)=0,0,VLOOKUP(I639,lookups!G:I,3,FALSE)))</f>
        <v>800</v>
      </c>
      <c r="Y639" s="54">
        <f t="shared" ca="1" si="137"/>
        <v>999999999</v>
      </c>
      <c r="Z639" s="54">
        <f t="shared" si="138"/>
        <v>289111636</v>
      </c>
      <c r="AA639" s="54">
        <f>IF(LEFT(J639,2)&lt;&gt;"ok","-",IF(M639&lt;&gt;"","-",VLOOKUP(P639&amp;Q639&amp;I639&amp;H639,wedstrijden!A:B,2,FALSE)))</f>
        <v>289</v>
      </c>
      <c r="AB639" s="54">
        <f t="shared" ca="1" si="139"/>
        <v>0</v>
      </c>
      <c r="AC639" s="54">
        <f t="shared" si="140"/>
        <v>1</v>
      </c>
      <c r="AD639" s="54">
        <f t="shared" si="141"/>
        <v>1</v>
      </c>
      <c r="AE639" s="54">
        <f t="shared" si="142"/>
        <v>0</v>
      </c>
      <c r="AF639" s="54">
        <f t="shared" si="143"/>
        <v>1</v>
      </c>
      <c r="AG639" s="54">
        <f t="shared" si="144"/>
        <v>0</v>
      </c>
      <c r="AH639" s="54">
        <f t="shared" si="145"/>
        <v>0</v>
      </c>
      <c r="AI639" s="54">
        <f t="shared" si="146"/>
        <v>0</v>
      </c>
      <c r="AJ639" s="54">
        <f t="shared" si="147"/>
        <v>0</v>
      </c>
      <c r="AK639" s="54">
        <f t="shared" ca="1" si="148"/>
        <v>0</v>
      </c>
      <c r="AL639" s="1" t="str">
        <f>VLOOKUP(D639,schermers!C:T,16,FALSE)</f>
        <v>XXX</v>
      </c>
    </row>
    <row r="640" spans="1:38" x14ac:dyDescent="0.2">
      <c r="A640" s="54">
        <f t="shared" si="149"/>
        <v>638</v>
      </c>
      <c r="B640" s="54">
        <f t="shared" si="135"/>
        <v>515</v>
      </c>
      <c r="C640" s="54" t="str">
        <f t="shared" ca="1" si="136"/>
        <v/>
      </c>
      <c r="D640" s="54">
        <f>VLOOKUP(F640&amp;G640,schermers!B:C,2,FALSE)</f>
        <v>109895</v>
      </c>
      <c r="E640" s="54">
        <f>VLOOKUP(P640&amp;Q640&amp;I640&amp;H640,wedstrijden!A:B,2,FALSE)</f>
        <v>289</v>
      </c>
      <c r="F640" s="41" t="s">
        <v>692</v>
      </c>
      <c r="G640" s="41" t="s">
        <v>798</v>
      </c>
      <c r="H640" s="41" t="s">
        <v>913</v>
      </c>
      <c r="I640" s="41" t="s">
        <v>963</v>
      </c>
      <c r="J640" s="63" t="s">
        <v>3028</v>
      </c>
      <c r="K640" s="16">
        <v>43486</v>
      </c>
      <c r="L640" s="8">
        <v>43495</v>
      </c>
      <c r="O640" s="54">
        <f>VLOOKUP(D640&amp;R640,Ranglijst!D:E,2,FALSE)</f>
        <v>2308</v>
      </c>
      <c r="P640" s="1" t="str">
        <f>VLOOKUP($D640,schermers!$C:$O,5,FALSE)</f>
        <v>Heren</v>
      </c>
      <c r="Q640" s="1" t="str">
        <f>VLOOKUP($D640,schermers!$C:$O,6,FALSE)</f>
        <v>Floret</v>
      </c>
      <c r="R640" s="1" t="str">
        <f>VLOOKUP(P640,lookups!A:B,2,FALSE)&amp;VLOOKUP(aanmeldingen!Q640,lookups!D:E,2,FALSE)&amp;VLOOKUP(I640,lookups!G:H,2,FALSE)</f>
        <v>HFJ</v>
      </c>
      <c r="S640" s="1" t="str">
        <f>VLOOKUP(E640,wedstrijden!B:G,6,FALSE)</f>
        <v>ESP</v>
      </c>
      <c r="T640" s="1" t="str">
        <f>VLOOKUP($D640,schermers!$C:$O,8,FALSE)</f>
        <v>NRD</v>
      </c>
      <c r="U640" s="1" t="str">
        <f>IFERROR(VLOOKUP($D640,schermers!$C:$O,13,FALSE),"-")</f>
        <v>FIE06031999002</v>
      </c>
      <c r="V640" s="15">
        <f>IFERROR(VLOOKUP(E640,wedstrijden!B:H,7,FALSE),0)</f>
        <v>43513</v>
      </c>
      <c r="W640" s="15">
        <f>IFERROR(VLOOKUP(E640,wedstrijden!B:I,8,FALSE),0)</f>
        <v>43513</v>
      </c>
      <c r="X640" s="94">
        <f>IF(ISERROR(VLOOKUP(I640,lookups!G:I,3,FALSE)),0,IF(VLOOKUP(I640,lookups!G:I,3,FALSE)=0,0,VLOOKUP(I640,lookups!G:I,3,FALSE)))</f>
        <v>800</v>
      </c>
      <c r="Y640" s="54">
        <f t="shared" ca="1" si="137"/>
        <v>999999999</v>
      </c>
      <c r="Z640" s="54">
        <f t="shared" si="138"/>
        <v>289109895</v>
      </c>
      <c r="AA640" s="54">
        <f>IF(LEFT(J640,2)&lt;&gt;"ok","-",IF(M640&lt;&gt;"","-",VLOOKUP(P640&amp;Q640&amp;I640&amp;H640,wedstrijden!A:B,2,FALSE)))</f>
        <v>289</v>
      </c>
      <c r="AB640" s="54">
        <f t="shared" ca="1" si="139"/>
        <v>0</v>
      </c>
      <c r="AC640" s="54">
        <f t="shared" si="140"/>
        <v>1</v>
      </c>
      <c r="AD640" s="54">
        <f t="shared" si="141"/>
        <v>1</v>
      </c>
      <c r="AE640" s="54">
        <f t="shared" si="142"/>
        <v>0</v>
      </c>
      <c r="AF640" s="54">
        <f t="shared" si="143"/>
        <v>1</v>
      </c>
      <c r="AG640" s="54">
        <f t="shared" si="144"/>
        <v>0</v>
      </c>
      <c r="AH640" s="54">
        <f t="shared" si="145"/>
        <v>0</v>
      </c>
      <c r="AI640" s="54">
        <f t="shared" si="146"/>
        <v>0</v>
      </c>
      <c r="AJ640" s="54">
        <f t="shared" si="147"/>
        <v>0</v>
      </c>
      <c r="AK640" s="54">
        <f t="shared" ca="1" si="148"/>
        <v>0</v>
      </c>
      <c r="AL640" s="1" t="str">
        <f>VLOOKUP(D640,schermers!C:T,16,FALSE)</f>
        <v>XXX</v>
      </c>
    </row>
    <row r="641" spans="1:38" x14ac:dyDescent="0.2">
      <c r="A641" s="54">
        <f t="shared" si="149"/>
        <v>639</v>
      </c>
      <c r="B641" s="54">
        <f t="shared" si="135"/>
        <v>525</v>
      </c>
      <c r="C641" s="54" t="str">
        <f t="shared" ca="1" si="136"/>
        <v/>
      </c>
      <c r="D641" s="54">
        <f>VLOOKUP(F641&amp;G641,schermers!B:C,2,FALSE)</f>
        <v>108238</v>
      </c>
      <c r="E641" s="54">
        <f>VLOOKUP(P641&amp;Q641&amp;I641&amp;H641,wedstrijden!A:B,2,FALSE)</f>
        <v>294</v>
      </c>
      <c r="F641" s="41" t="s">
        <v>922</v>
      </c>
      <c r="G641" s="41" t="s">
        <v>345</v>
      </c>
      <c r="H641" s="41" t="s">
        <v>2563</v>
      </c>
      <c r="I641" s="41" t="s">
        <v>936</v>
      </c>
      <c r="J641" s="63" t="s">
        <v>848</v>
      </c>
      <c r="K641" s="16">
        <v>43486</v>
      </c>
      <c r="L641" s="8">
        <v>43487</v>
      </c>
      <c r="O641" s="54">
        <f>VLOOKUP(D641&amp;R641,Ranglijst!D:E,2,FALSE)</f>
        <v>6262</v>
      </c>
      <c r="P641" s="1" t="str">
        <f>VLOOKUP($D641,schermers!$C:$O,5,FALSE)</f>
        <v>Heren</v>
      </c>
      <c r="Q641" s="1" t="str">
        <f>VLOOKUP($D641,schermers!$C:$O,6,FALSE)</f>
        <v>Degen</v>
      </c>
      <c r="R641" s="1" t="str">
        <f>VLOOKUP(P641,lookups!A:B,2,FALSE)&amp;VLOOKUP(aanmeldingen!Q641,lookups!D:E,2,FALSE)&amp;VLOOKUP(I641,lookups!G:H,2,FALSE)</f>
        <v>HDS</v>
      </c>
      <c r="S641" s="1" t="str">
        <f>VLOOKUP(E641,wedstrijden!B:G,6,FALSE)</f>
        <v>GER</v>
      </c>
      <c r="T641" s="1" t="str">
        <f>VLOOKUP($D641,schermers!$C:$O,8,FALSE)</f>
        <v>SCA</v>
      </c>
      <c r="U641" s="1" t="str">
        <f>IFERROR(VLOOKUP($D641,schermers!$C:$O,13,FALSE),"-")</f>
        <v>FIE22071991000</v>
      </c>
      <c r="V641" s="15">
        <f>IFERROR(VLOOKUP(E641,wedstrijden!B:H,7,FALSE),0)</f>
        <v>43519</v>
      </c>
      <c r="W641" s="15">
        <f>IFERROR(VLOOKUP(E641,wedstrijden!B:I,8,FALSE),0)</f>
        <v>43520</v>
      </c>
      <c r="X641" s="94">
        <f>IF(ISERROR(VLOOKUP(I641,lookups!G:I,3,FALSE)),0,IF(VLOOKUP(I641,lookups!G:I,3,FALSE)=0,0,VLOOKUP(I641,lookups!G:I,3,FALSE)))</f>
        <v>0</v>
      </c>
      <c r="Y641" s="54">
        <f t="shared" ca="1" si="137"/>
        <v>999999999</v>
      </c>
      <c r="Z641" s="54">
        <f t="shared" si="138"/>
        <v>294108238</v>
      </c>
      <c r="AA641" s="54">
        <f>IF(LEFT(J641,2)&lt;&gt;"ok","-",IF(M641&lt;&gt;"","-",VLOOKUP(P641&amp;Q641&amp;I641&amp;H641,wedstrijden!A:B,2,FALSE)))</f>
        <v>294</v>
      </c>
      <c r="AB641" s="54">
        <f t="shared" ca="1" si="139"/>
        <v>0</v>
      </c>
      <c r="AC641" s="54">
        <f t="shared" si="140"/>
        <v>1</v>
      </c>
      <c r="AD641" s="54">
        <f t="shared" si="141"/>
        <v>1</v>
      </c>
      <c r="AE641" s="54">
        <f t="shared" si="142"/>
        <v>0</v>
      </c>
      <c r="AF641" s="54">
        <f t="shared" si="143"/>
        <v>1</v>
      </c>
      <c r="AG641" s="54">
        <f t="shared" si="144"/>
        <v>1</v>
      </c>
      <c r="AH641" s="54">
        <f t="shared" si="145"/>
        <v>1</v>
      </c>
      <c r="AI641" s="54">
        <f t="shared" si="146"/>
        <v>1</v>
      </c>
      <c r="AJ641" s="54">
        <f t="shared" si="147"/>
        <v>1</v>
      </c>
      <c r="AK641" s="54">
        <f t="shared" ca="1" si="148"/>
        <v>1</v>
      </c>
      <c r="AL641" s="1" t="str">
        <f>VLOOKUP(D641,schermers!C:T,16,FALSE)</f>
        <v>XXX</v>
      </c>
    </row>
    <row r="642" spans="1:38" x14ac:dyDescent="0.2">
      <c r="A642" s="54">
        <f t="shared" si="149"/>
        <v>640</v>
      </c>
      <c r="B642" s="54">
        <f t="shared" si="135"/>
        <v>583</v>
      </c>
      <c r="C642" s="54" t="str">
        <f t="shared" ca="1" si="136"/>
        <v/>
      </c>
      <c r="D642" s="54">
        <f>VLOOKUP(F642&amp;G642,schermers!B:C,2,FALSE)</f>
        <v>113777</v>
      </c>
      <c r="E642" s="54">
        <f>VLOOKUP(P642&amp;Q642&amp;I642&amp;H642,wedstrijden!A:B,2,FALSE)</f>
        <v>326</v>
      </c>
      <c r="F642" s="41" t="s">
        <v>1044</v>
      </c>
      <c r="G642" s="41" t="s">
        <v>860</v>
      </c>
      <c r="H642" s="41" t="s">
        <v>484</v>
      </c>
      <c r="I642" s="41" t="s">
        <v>505</v>
      </c>
      <c r="J642" s="63" t="s">
        <v>848</v>
      </c>
      <c r="K642" s="16">
        <v>43487</v>
      </c>
      <c r="L642" s="8">
        <v>43512</v>
      </c>
      <c r="O642" s="54">
        <f>VLOOKUP(D642&amp;R642,Ranglijst!D:E,2,FALSE)</f>
        <v>1220</v>
      </c>
      <c r="P642" s="1" t="str">
        <f>VLOOKUP($D642,schermers!$C:$O,5,FALSE)</f>
        <v>Dames</v>
      </c>
      <c r="Q642" s="1" t="str">
        <f>VLOOKUP($D642,schermers!$C:$O,6,FALSE)</f>
        <v>Degen</v>
      </c>
      <c r="R642" s="1" t="str">
        <f>VLOOKUP(P642,lookups!A:B,2,FALSE)&amp;VLOOKUP(aanmeldingen!Q642,lookups!D:E,2,FALSE)&amp;VLOOKUP(I642,lookups!G:H,2,FALSE)</f>
        <v>DDS</v>
      </c>
      <c r="S642" s="1" t="str">
        <f>VLOOKUP(E642,wedstrijden!B:G,6,FALSE)</f>
        <v>HUN</v>
      </c>
      <c r="T642" s="1" t="str">
        <f>VLOOKUP($D642,schermers!$C:$O,8,FALSE)</f>
        <v>RS</v>
      </c>
      <c r="U642" s="1" t="str">
        <f>IFERROR(VLOOKUP($D642,schermers!$C:$O,13,FALSE),"-")</f>
        <v>FIE12121996002</v>
      </c>
      <c r="V642" s="15">
        <f>IFERROR(VLOOKUP(E642,wedstrijden!B:H,7,FALSE),0)</f>
        <v>43532</v>
      </c>
      <c r="W642" s="15">
        <f>IFERROR(VLOOKUP(E642,wedstrijden!B:I,8,FALSE),0)</f>
        <v>43534</v>
      </c>
      <c r="X642" s="94">
        <f>IF(ISERROR(VLOOKUP(I642,lookups!G:I,3,FALSE)),0,IF(VLOOKUP(I642,lookups!G:I,3,FALSE)=0,0,VLOOKUP(I642,lookups!G:I,3,FALSE)))</f>
        <v>1000</v>
      </c>
      <c r="Y642" s="54">
        <f t="shared" ca="1" si="137"/>
        <v>999999999</v>
      </c>
      <c r="Z642" s="54">
        <f t="shared" si="138"/>
        <v>326113777</v>
      </c>
      <c r="AA642" s="54">
        <f>IF(LEFT(J642,2)&lt;&gt;"ok","-",IF(M642&lt;&gt;"","-",VLOOKUP(P642&amp;Q642&amp;I642&amp;H642,wedstrijden!A:B,2,FALSE)))</f>
        <v>326</v>
      </c>
      <c r="AB642" s="54">
        <f t="shared" ca="1" si="139"/>
        <v>0</v>
      </c>
      <c r="AC642" s="54">
        <f t="shared" si="140"/>
        <v>1</v>
      </c>
      <c r="AD642" s="54">
        <f t="shared" si="141"/>
        <v>1</v>
      </c>
      <c r="AE642" s="54">
        <f t="shared" si="142"/>
        <v>0</v>
      </c>
      <c r="AF642" s="54">
        <f t="shared" si="143"/>
        <v>1</v>
      </c>
      <c r="AG642" s="54">
        <f t="shared" si="144"/>
        <v>0</v>
      </c>
      <c r="AH642" s="54">
        <f t="shared" si="145"/>
        <v>0</v>
      </c>
      <c r="AI642" s="54">
        <f t="shared" si="146"/>
        <v>0</v>
      </c>
      <c r="AJ642" s="54">
        <f t="shared" si="147"/>
        <v>0</v>
      </c>
      <c r="AK642" s="54">
        <f t="shared" ca="1" si="148"/>
        <v>0</v>
      </c>
      <c r="AL642" s="1" t="str">
        <f>VLOOKUP(D642,schermers!C:T,16,FALSE)</f>
        <v>XXX</v>
      </c>
    </row>
    <row r="643" spans="1:38" x14ac:dyDescent="0.2">
      <c r="A643" s="54">
        <f t="shared" si="149"/>
        <v>641</v>
      </c>
      <c r="B643" s="54">
        <f t="shared" ref="B643:B706" si="150">IF(Z643&lt;&gt;999999999,RANK(Z643,$Z$3:$Z$1000,1),"")</f>
        <v>581</v>
      </c>
      <c r="C643" s="54" t="str">
        <f t="shared" ref="C643:C706" ca="1" si="151">IF(Y643&lt;&gt;999999999,RANK(Y643,$Y$3:$Y$1000,1),"")</f>
        <v/>
      </c>
      <c r="D643" s="54">
        <f>VLOOKUP(F643&amp;G643,schermers!B:C,2,FALSE)</f>
        <v>109630</v>
      </c>
      <c r="E643" s="54">
        <f>VLOOKUP(P643&amp;Q643&amp;I643&amp;H643,wedstrijden!A:B,2,FALSE)</f>
        <v>326</v>
      </c>
      <c r="F643" s="41" t="s">
        <v>919</v>
      </c>
      <c r="G643" s="41" t="s">
        <v>102</v>
      </c>
      <c r="H643" s="41" t="s">
        <v>484</v>
      </c>
      <c r="I643" s="41" t="s">
        <v>505</v>
      </c>
      <c r="J643" s="63" t="s">
        <v>848</v>
      </c>
      <c r="K643" s="16">
        <v>43488</v>
      </c>
      <c r="L643" s="8">
        <v>43512</v>
      </c>
      <c r="O643" s="54">
        <f>VLOOKUP(D643&amp;R643,Ranglijst!D:E,2,FALSE)</f>
        <v>1258</v>
      </c>
      <c r="P643" s="1" t="str">
        <f>VLOOKUP($D643,schermers!$C:$O,5,FALSE)</f>
        <v>Dames</v>
      </c>
      <c r="Q643" s="1" t="str">
        <f>VLOOKUP($D643,schermers!$C:$O,6,FALSE)</f>
        <v>Degen</v>
      </c>
      <c r="R643" s="1" t="str">
        <f>VLOOKUP(P643,lookups!A:B,2,FALSE)&amp;VLOOKUP(aanmeldingen!Q643,lookups!D:E,2,FALSE)&amp;VLOOKUP(I643,lookups!G:H,2,FALSE)</f>
        <v>DDS</v>
      </c>
      <c r="S643" s="1" t="str">
        <f>VLOOKUP(E643,wedstrijden!B:G,6,FALSE)</f>
        <v>HUN</v>
      </c>
      <c r="T643" s="1" t="str">
        <f>VLOOKUP($D643,schermers!$C:$O,8,FALSE)</f>
        <v>DBO</v>
      </c>
      <c r="U643" s="1" t="str">
        <f>IFERROR(VLOOKUP($D643,schermers!$C:$O,13,FALSE),"-")</f>
        <v>FIE03011995003</v>
      </c>
      <c r="V643" s="15">
        <f>IFERROR(VLOOKUP(E643,wedstrijden!B:H,7,FALSE),0)</f>
        <v>43532</v>
      </c>
      <c r="W643" s="15">
        <f>IFERROR(VLOOKUP(E643,wedstrijden!B:I,8,FALSE),0)</f>
        <v>43534</v>
      </c>
      <c r="X643" s="94">
        <f>IF(ISERROR(VLOOKUP(I643,lookups!G:I,3,FALSE)),0,IF(VLOOKUP(I643,lookups!G:I,3,FALSE)=0,0,VLOOKUP(I643,lookups!G:I,3,FALSE)))</f>
        <v>1000</v>
      </c>
      <c r="Y643" s="54">
        <f t="shared" ref="Y643:Y706" ca="1" si="152">IF(LEFT(J643,2)&lt;&gt;"ok",999999999,IF(M643&lt;&gt;"",999999999,IF(V643&gt;$Y$1,IFERROR(VALUE(E643&amp;D643),999999999),999999999)))</f>
        <v>999999999</v>
      </c>
      <c r="Z643" s="54">
        <f t="shared" ref="Z643:Z706" si="153">IF(LEFT(J643,2)&lt;&gt;"ok",999999999,IF(M643&lt;&gt;"",999999999,IFERROR(VALUE(E643&amp;D643),999999999)))</f>
        <v>326109630</v>
      </c>
      <c r="AA643" s="54">
        <f>IF(LEFT(J643,2)&lt;&gt;"ok","-",IF(M643&lt;&gt;"","-",VLOOKUP(P643&amp;Q643&amp;I643&amp;H643,wedstrijden!A:B,2,FALSE)))</f>
        <v>326</v>
      </c>
      <c r="AB643" s="54">
        <f t="shared" ref="AB643:AB706" ca="1" si="154">IF(Y643=999999999,0,COUNTIF(Y:Y,Y643))</f>
        <v>0</v>
      </c>
      <c r="AC643" s="54">
        <f t="shared" ref="AC643:AC706" si="155">IF(F643&lt;&gt;"",1,0)</f>
        <v>1</v>
      </c>
      <c r="AD643" s="54">
        <f t="shared" ref="AD643:AD706" si="156">IF(LEFT(J643,2)="ok",1,0)</f>
        <v>1</v>
      </c>
      <c r="AE643" s="54">
        <f t="shared" ref="AE643:AE706" si="157">IF(M643&lt;&gt;"",1,0)</f>
        <v>0</v>
      </c>
      <c r="AF643" s="54">
        <f t="shared" ref="AF643:AF706" si="158">IF(AND(L643&lt;&gt;"",N643=""),1,0)</f>
        <v>1</v>
      </c>
      <c r="AG643" s="54">
        <f t="shared" ref="AG643:AG706" si="159">IF(AND(LEFT(J643,2)="ok",H643&lt;&gt;"Amsterdam",OR(I643="WB Jun",I643="ECC",I643="U23",I643="SAT")),1,0)</f>
        <v>0</v>
      </c>
      <c r="AH643" s="54">
        <f t="shared" ref="AH643:AH706" si="160">IF(AG643=0,0,IF(M643="",1,IF(M643&lt;=V643-28,0,1)))</f>
        <v>0</v>
      </c>
      <c r="AI643" s="54">
        <f t="shared" ref="AI643:AI706" si="161">IF(AND(AH643=1,V643&gt;=41307),1,0)</f>
        <v>0</v>
      </c>
      <c r="AJ643" s="54">
        <f t="shared" ref="AJ643:AJ706" si="162">IF(AI643=0,0,IF(AND(AI643=1,M643&lt;&gt;"",V643&gt;=41294,V643&lt;=41322),0,1))</f>
        <v>0</v>
      </c>
      <c r="AK643" s="54">
        <f t="shared" ref="AK643:AK706" ca="1" si="163">IF(AND(AJ643=1,TODAY()&gt;V643-28),1,0)</f>
        <v>0</v>
      </c>
      <c r="AL643" s="1" t="str">
        <f>VLOOKUP(D643,schermers!C:T,16,FALSE)</f>
        <v>XXX</v>
      </c>
    </row>
    <row r="644" spans="1:38" x14ac:dyDescent="0.2">
      <c r="A644" s="54">
        <f t="shared" ref="A644:A707" si="164">A643+1</f>
        <v>642</v>
      </c>
      <c r="B644" s="54">
        <f t="shared" si="150"/>
        <v>543</v>
      </c>
      <c r="C644" s="54" t="str">
        <f t="shared" ca="1" si="151"/>
        <v/>
      </c>
      <c r="D644" s="54">
        <f>VLOOKUP(F644&amp;G644,schermers!B:C,2,FALSE)</f>
        <v>113390</v>
      </c>
      <c r="E644" s="54">
        <f>VLOOKUP(P644&amp;Q644&amp;I644&amp;H644,wedstrijden!A:B,2,FALSE)</f>
        <v>298</v>
      </c>
      <c r="F644" s="41" t="s">
        <v>1268</v>
      </c>
      <c r="G644" s="41" t="s">
        <v>1269</v>
      </c>
      <c r="H644" s="41" t="s">
        <v>2561</v>
      </c>
      <c r="I644" s="41" t="s">
        <v>936</v>
      </c>
      <c r="J644" s="63" t="s">
        <v>848</v>
      </c>
      <c r="K644" s="16">
        <v>43491</v>
      </c>
      <c r="L644" s="8">
        <v>43491</v>
      </c>
      <c r="O644" s="54">
        <f>VLOOKUP(D644&amp;R644,Ranglijst!D:E,2,FALSE)</f>
        <v>1052</v>
      </c>
      <c r="P644" s="1" t="str">
        <f>VLOOKUP($D644,schermers!$C:$O,5,FALSE)</f>
        <v>Dames</v>
      </c>
      <c r="Q644" s="1" t="str">
        <f>VLOOKUP($D644,schermers!$C:$O,6,FALSE)</f>
        <v>Degen</v>
      </c>
      <c r="R644" s="1" t="str">
        <f>VLOOKUP(P644,lookups!A:B,2,FALSE)&amp;VLOOKUP(aanmeldingen!Q644,lookups!D:E,2,FALSE)&amp;VLOOKUP(I644,lookups!G:H,2,FALSE)</f>
        <v>DDS</v>
      </c>
      <c r="S644" s="1" t="str">
        <f>VLOOKUP(E644,wedstrijden!B:G,6,FALSE)</f>
        <v>GER</v>
      </c>
      <c r="T644" s="1" t="str">
        <f>VLOOKUP($D644,schermers!$C:$O,8,FALSE)</f>
        <v>FCA</v>
      </c>
      <c r="U644" s="1" t="str">
        <f>IFERROR(VLOOKUP($D644,schermers!$C:$O,13,FALSE),"-")</f>
        <v>FIE12081998002</v>
      </c>
      <c r="V644" s="15">
        <f>IFERROR(VLOOKUP(E644,wedstrijden!B:H,7,FALSE),0)</f>
        <v>43519</v>
      </c>
      <c r="W644" s="15">
        <f>IFERROR(VLOOKUP(E644,wedstrijden!B:I,8,FALSE),0)</f>
        <v>43520</v>
      </c>
      <c r="X644" s="94">
        <f>IF(ISERROR(VLOOKUP(I644,lookups!G:I,3,FALSE)),0,IF(VLOOKUP(I644,lookups!G:I,3,FALSE)=0,0,VLOOKUP(I644,lookups!G:I,3,FALSE)))</f>
        <v>0</v>
      </c>
      <c r="Y644" s="54">
        <f t="shared" ca="1" si="152"/>
        <v>999999999</v>
      </c>
      <c r="Z644" s="54">
        <f t="shared" si="153"/>
        <v>298113390</v>
      </c>
      <c r="AA644" s="54">
        <f>IF(LEFT(J644,2)&lt;&gt;"ok","-",IF(M644&lt;&gt;"","-",VLOOKUP(P644&amp;Q644&amp;I644&amp;H644,wedstrijden!A:B,2,FALSE)))</f>
        <v>298</v>
      </c>
      <c r="AB644" s="54">
        <f t="shared" ca="1" si="154"/>
        <v>0</v>
      </c>
      <c r="AC644" s="54">
        <f t="shared" si="155"/>
        <v>1</v>
      </c>
      <c r="AD644" s="54">
        <f t="shared" si="156"/>
        <v>1</v>
      </c>
      <c r="AE644" s="54">
        <f t="shared" si="157"/>
        <v>0</v>
      </c>
      <c r="AF644" s="54">
        <f t="shared" si="158"/>
        <v>1</v>
      </c>
      <c r="AG644" s="54">
        <f t="shared" si="159"/>
        <v>1</v>
      </c>
      <c r="AH644" s="54">
        <f t="shared" si="160"/>
        <v>1</v>
      </c>
      <c r="AI644" s="54">
        <f t="shared" si="161"/>
        <v>1</v>
      </c>
      <c r="AJ644" s="54">
        <f t="shared" si="162"/>
        <v>1</v>
      </c>
      <c r="AK644" s="54">
        <f t="shared" ca="1" si="163"/>
        <v>1</v>
      </c>
      <c r="AL644" s="1" t="str">
        <f>VLOOKUP(D644,schermers!C:T,16,FALSE)</f>
        <v>XXX</v>
      </c>
    </row>
    <row r="645" spans="1:38" x14ac:dyDescent="0.2">
      <c r="A645" s="54">
        <f t="shared" si="164"/>
        <v>643</v>
      </c>
      <c r="B645" s="54">
        <f t="shared" si="150"/>
        <v>531</v>
      </c>
      <c r="C645" s="54" t="str">
        <f t="shared" ca="1" si="151"/>
        <v/>
      </c>
      <c r="D645" s="54">
        <f>VLOOKUP(F645&amp;G645,schermers!B:C,2,FALSE)</f>
        <v>112104</v>
      </c>
      <c r="E645" s="54">
        <f>VLOOKUP(P645&amp;Q645&amp;I645&amp;H645,wedstrijden!A:B,2,FALSE)</f>
        <v>294</v>
      </c>
      <c r="F645" s="41" t="s">
        <v>1000</v>
      </c>
      <c r="G645" s="41" t="s">
        <v>925</v>
      </c>
      <c r="H645" s="41" t="s">
        <v>2563</v>
      </c>
      <c r="I645" s="41" t="s">
        <v>936</v>
      </c>
      <c r="J645" s="63" t="s">
        <v>848</v>
      </c>
      <c r="K645" s="16">
        <v>43491</v>
      </c>
      <c r="L645" s="8">
        <v>43498</v>
      </c>
      <c r="O645" s="54">
        <f>VLOOKUP(D645&amp;R645,Ranglijst!D:E,2,FALSE)</f>
        <v>2542</v>
      </c>
      <c r="P645" s="1" t="str">
        <f>VLOOKUP($D645,schermers!$C:$O,5,FALSE)</f>
        <v>Heren</v>
      </c>
      <c r="Q645" s="1" t="str">
        <f>VLOOKUP($D645,schermers!$C:$O,6,FALSE)</f>
        <v>Degen</v>
      </c>
      <c r="R645" s="1" t="str">
        <f>VLOOKUP(P645,lookups!A:B,2,FALSE)&amp;VLOOKUP(aanmeldingen!Q645,lookups!D:E,2,FALSE)&amp;VLOOKUP(I645,lookups!G:H,2,FALSE)</f>
        <v>HDS</v>
      </c>
      <c r="S645" s="1" t="str">
        <f>VLOOKUP(E645,wedstrijden!B:G,6,FALSE)</f>
        <v>GER</v>
      </c>
      <c r="T645" s="1" t="str">
        <f>VLOOKUP($D645,schermers!$C:$O,8,FALSE)</f>
        <v>FCA</v>
      </c>
      <c r="U645" s="1" t="str">
        <f>IFERROR(VLOOKUP($D645,schermers!$C:$O,13,FALSE),"-")</f>
        <v>-</v>
      </c>
      <c r="V645" s="15">
        <f>IFERROR(VLOOKUP(E645,wedstrijden!B:H,7,FALSE),0)</f>
        <v>43519</v>
      </c>
      <c r="W645" s="15">
        <f>IFERROR(VLOOKUP(E645,wedstrijden!B:I,8,FALSE),0)</f>
        <v>43520</v>
      </c>
      <c r="X645" s="94">
        <f>IF(ISERROR(VLOOKUP(I645,lookups!G:I,3,FALSE)),0,IF(VLOOKUP(I645,lookups!G:I,3,FALSE)=0,0,VLOOKUP(I645,lookups!G:I,3,FALSE)))</f>
        <v>0</v>
      </c>
      <c r="Y645" s="54">
        <f t="shared" ca="1" si="152"/>
        <v>999999999</v>
      </c>
      <c r="Z645" s="54">
        <f t="shared" si="153"/>
        <v>294112104</v>
      </c>
      <c r="AA645" s="54">
        <f>IF(LEFT(J645,2)&lt;&gt;"ok","-",IF(M645&lt;&gt;"","-",VLOOKUP(P645&amp;Q645&amp;I645&amp;H645,wedstrijden!A:B,2,FALSE)))</f>
        <v>294</v>
      </c>
      <c r="AB645" s="54">
        <f t="shared" ca="1" si="154"/>
        <v>0</v>
      </c>
      <c r="AC645" s="54">
        <f t="shared" si="155"/>
        <v>1</v>
      </c>
      <c r="AD645" s="54">
        <f t="shared" si="156"/>
        <v>1</v>
      </c>
      <c r="AE645" s="54">
        <f t="shared" si="157"/>
        <v>0</v>
      </c>
      <c r="AF645" s="54">
        <f t="shared" si="158"/>
        <v>1</v>
      </c>
      <c r="AG645" s="54">
        <f t="shared" si="159"/>
        <v>1</v>
      </c>
      <c r="AH645" s="54">
        <f t="shared" si="160"/>
        <v>1</v>
      </c>
      <c r="AI645" s="54">
        <f t="shared" si="161"/>
        <v>1</v>
      </c>
      <c r="AJ645" s="54">
        <f t="shared" si="162"/>
        <v>1</v>
      </c>
      <c r="AK645" s="54">
        <f t="shared" ca="1" si="163"/>
        <v>1</v>
      </c>
      <c r="AL645" s="1" t="str">
        <f>VLOOKUP(D645,schermers!C:T,16,FALSE)</f>
        <v>XXX</v>
      </c>
    </row>
    <row r="646" spans="1:38" x14ac:dyDescent="0.2">
      <c r="A646" s="54">
        <f t="shared" si="164"/>
        <v>644</v>
      </c>
      <c r="B646" s="54">
        <f t="shared" si="150"/>
        <v>582</v>
      </c>
      <c r="C646" s="54" t="str">
        <f t="shared" ca="1" si="151"/>
        <v/>
      </c>
      <c r="D646" s="54">
        <f>VLOOKUP(F646&amp;G646,schermers!B:C,2,FALSE)</f>
        <v>113146</v>
      </c>
      <c r="E646" s="54">
        <f>VLOOKUP(P646&amp;Q646&amp;I646&amp;H646,wedstrijden!A:B,2,FALSE)</f>
        <v>326</v>
      </c>
      <c r="F646" s="41" t="s">
        <v>926</v>
      </c>
      <c r="G646" s="41" t="s">
        <v>812</v>
      </c>
      <c r="H646" s="41" t="s">
        <v>484</v>
      </c>
      <c r="I646" s="41" t="s">
        <v>505</v>
      </c>
      <c r="J646" s="63" t="s">
        <v>848</v>
      </c>
      <c r="K646" s="16">
        <v>43494</v>
      </c>
      <c r="L646" s="8">
        <v>43512</v>
      </c>
      <c r="O646" s="54">
        <f>VLOOKUP(D646&amp;R646,Ranglijst!D:E,2,FALSE)</f>
        <v>2473</v>
      </c>
      <c r="P646" s="1" t="str">
        <f>VLOOKUP($D646,schermers!$C:$O,5,FALSE)</f>
        <v>Dames</v>
      </c>
      <c r="Q646" s="1" t="str">
        <f>VLOOKUP($D646,schermers!$C:$O,6,FALSE)</f>
        <v>Degen</v>
      </c>
      <c r="R646" s="1" t="str">
        <f>VLOOKUP(P646,lookups!A:B,2,FALSE)&amp;VLOOKUP(aanmeldingen!Q646,lookups!D:E,2,FALSE)&amp;VLOOKUP(I646,lookups!G:H,2,FALSE)</f>
        <v>DDS</v>
      </c>
      <c r="S646" s="1" t="str">
        <f>VLOOKUP(E646,wedstrijden!B:G,6,FALSE)</f>
        <v>HUN</v>
      </c>
      <c r="T646" s="1" t="str">
        <f>VLOOKUP($D646,schermers!$C:$O,8,FALSE)</f>
        <v>DBO</v>
      </c>
      <c r="U646" s="1" t="str">
        <f>IFERROR(VLOOKUP($D646,schermers!$C:$O,13,FALSE),"-")</f>
        <v>FIE26061998001</v>
      </c>
      <c r="V646" s="15">
        <f>IFERROR(VLOOKUP(E646,wedstrijden!B:H,7,FALSE),0)</f>
        <v>43532</v>
      </c>
      <c r="W646" s="15">
        <f>IFERROR(VLOOKUP(E646,wedstrijden!B:I,8,FALSE),0)</f>
        <v>43534</v>
      </c>
      <c r="X646" s="94">
        <f>IF(ISERROR(VLOOKUP(I646,lookups!G:I,3,FALSE)),0,IF(VLOOKUP(I646,lookups!G:I,3,FALSE)=0,0,VLOOKUP(I646,lookups!G:I,3,FALSE)))</f>
        <v>1000</v>
      </c>
      <c r="Y646" s="54">
        <f t="shared" ca="1" si="152"/>
        <v>999999999</v>
      </c>
      <c r="Z646" s="54">
        <f t="shared" si="153"/>
        <v>326113146</v>
      </c>
      <c r="AA646" s="54">
        <f>IF(LEFT(J646,2)&lt;&gt;"ok","-",IF(M646&lt;&gt;"","-",VLOOKUP(P646&amp;Q646&amp;I646&amp;H646,wedstrijden!A:B,2,FALSE)))</f>
        <v>326</v>
      </c>
      <c r="AB646" s="54">
        <f t="shared" ca="1" si="154"/>
        <v>0</v>
      </c>
      <c r="AC646" s="54">
        <f t="shared" si="155"/>
        <v>1</v>
      </c>
      <c r="AD646" s="54">
        <f t="shared" si="156"/>
        <v>1</v>
      </c>
      <c r="AE646" s="54">
        <f t="shared" si="157"/>
        <v>0</v>
      </c>
      <c r="AF646" s="54">
        <f t="shared" si="158"/>
        <v>1</v>
      </c>
      <c r="AG646" s="54">
        <f t="shared" si="159"/>
        <v>0</v>
      </c>
      <c r="AH646" s="54">
        <f t="shared" si="160"/>
        <v>0</v>
      </c>
      <c r="AI646" s="54">
        <f t="shared" si="161"/>
        <v>0</v>
      </c>
      <c r="AJ646" s="54">
        <f t="shared" si="162"/>
        <v>0</v>
      </c>
      <c r="AK646" s="54">
        <f t="shared" ca="1" si="163"/>
        <v>0</v>
      </c>
      <c r="AL646" s="1" t="str">
        <f>VLOOKUP(D646,schermers!C:T,16,FALSE)</f>
        <v>XXX</v>
      </c>
    </row>
    <row r="647" spans="1:38" x14ac:dyDescent="0.2">
      <c r="A647" s="54">
        <f t="shared" si="164"/>
        <v>645</v>
      </c>
      <c r="B647" s="54">
        <f t="shared" si="150"/>
        <v>593</v>
      </c>
      <c r="C647" s="54" t="str">
        <f t="shared" ca="1" si="151"/>
        <v/>
      </c>
      <c r="D647" s="54">
        <f>VLOOKUP(F647&amp;G647,schermers!B:C,2,FALSE)</f>
        <v>109235</v>
      </c>
      <c r="E647" s="54">
        <f>VLOOKUP(P647&amp;Q647&amp;I647&amp;H647,wedstrijden!A:B,2,FALSE)</f>
        <v>336</v>
      </c>
      <c r="F647" s="41" t="s">
        <v>986</v>
      </c>
      <c r="G647" s="41" t="s">
        <v>987</v>
      </c>
      <c r="H647" s="41" t="s">
        <v>1160</v>
      </c>
      <c r="I647" s="41" t="s">
        <v>936</v>
      </c>
      <c r="J647" s="63" t="s">
        <v>848</v>
      </c>
      <c r="K647" s="16">
        <v>43496</v>
      </c>
      <c r="L647" s="8">
        <v>43513</v>
      </c>
      <c r="O647" s="54">
        <f>VLOOKUP(D647&amp;R647,Ranglijst!D:E,2,FALSE)</f>
        <v>1611</v>
      </c>
      <c r="P647" s="1" t="str">
        <f>VLOOKUP($D647,schermers!$C:$O,5,FALSE)</f>
        <v>Dames</v>
      </c>
      <c r="Q647" s="1" t="str">
        <f>VLOOKUP($D647,schermers!$C:$O,6,FALSE)</f>
        <v>Degen</v>
      </c>
      <c r="R647" s="1" t="str">
        <f>VLOOKUP(P647,lookups!A:B,2,FALSE)&amp;VLOOKUP(aanmeldingen!Q647,lookups!D:E,2,FALSE)&amp;VLOOKUP(I647,lookups!G:H,2,FALSE)</f>
        <v>DDS</v>
      </c>
      <c r="S647" s="1" t="str">
        <f>VLOOKUP(E647,wedstrijden!B:G,6,FALSE)</f>
        <v>POL</v>
      </c>
      <c r="T647" s="1" t="str">
        <f>VLOOKUP($D647,schermers!$C:$O,8,FALSE)</f>
        <v>QUI</v>
      </c>
      <c r="U647" s="1" t="str">
        <f>IFERROR(VLOOKUP($D647,schermers!$C:$O,13,FALSE),"-")</f>
        <v>FIE16011994005</v>
      </c>
      <c r="V647" s="15">
        <f>IFERROR(VLOOKUP(E647,wedstrijden!B:H,7,FALSE),0)</f>
        <v>43540</v>
      </c>
      <c r="W647" s="15">
        <f>IFERROR(VLOOKUP(E647,wedstrijden!B:I,8,FALSE),0)</f>
        <v>43541</v>
      </c>
      <c r="X647" s="94">
        <f>IF(ISERROR(VLOOKUP(I647,lookups!G:I,3,FALSE)),0,IF(VLOOKUP(I647,lookups!G:I,3,FALSE)=0,0,VLOOKUP(I647,lookups!G:I,3,FALSE)))</f>
        <v>0</v>
      </c>
      <c r="Y647" s="54">
        <f t="shared" ca="1" si="152"/>
        <v>999999999</v>
      </c>
      <c r="Z647" s="54">
        <f t="shared" si="153"/>
        <v>336109235</v>
      </c>
      <c r="AA647" s="54">
        <f>IF(LEFT(J647,2)&lt;&gt;"ok","-",IF(M647&lt;&gt;"","-",VLOOKUP(P647&amp;Q647&amp;I647&amp;H647,wedstrijden!A:B,2,FALSE)))</f>
        <v>336</v>
      </c>
      <c r="AB647" s="54">
        <f t="shared" ca="1" si="154"/>
        <v>0</v>
      </c>
      <c r="AC647" s="54">
        <f t="shared" si="155"/>
        <v>1</v>
      </c>
      <c r="AD647" s="54">
        <f t="shared" si="156"/>
        <v>1</v>
      </c>
      <c r="AE647" s="54">
        <f t="shared" si="157"/>
        <v>0</v>
      </c>
      <c r="AF647" s="54">
        <f t="shared" si="158"/>
        <v>1</v>
      </c>
      <c r="AG647" s="54">
        <f t="shared" si="159"/>
        <v>1</v>
      </c>
      <c r="AH647" s="54">
        <f t="shared" si="160"/>
        <v>1</v>
      </c>
      <c r="AI647" s="54">
        <f t="shared" si="161"/>
        <v>1</v>
      </c>
      <c r="AJ647" s="54">
        <f t="shared" si="162"/>
        <v>1</v>
      </c>
      <c r="AK647" s="54">
        <f t="shared" ca="1" si="163"/>
        <v>1</v>
      </c>
      <c r="AL647" s="1" t="str">
        <f>VLOOKUP(D647,schermers!C:T,16,FALSE)</f>
        <v>XXX</v>
      </c>
    </row>
    <row r="648" spans="1:38" x14ac:dyDescent="0.2">
      <c r="A648" s="54">
        <f t="shared" si="164"/>
        <v>646</v>
      </c>
      <c r="B648" s="54">
        <f t="shared" si="150"/>
        <v>566</v>
      </c>
      <c r="C648" s="54" t="str">
        <f t="shared" ca="1" si="151"/>
        <v/>
      </c>
      <c r="D648" s="54">
        <f>VLOOKUP(F648&amp;G648,schermers!B:C,2,FALSE)</f>
        <v>112811</v>
      </c>
      <c r="E648" s="54">
        <f>VLOOKUP(P648&amp;Q648&amp;I648&amp;H648,wedstrijden!A:B,2,FALSE)</f>
        <v>314</v>
      </c>
      <c r="F648" s="41" t="s">
        <v>919</v>
      </c>
      <c r="G648" s="41" t="s">
        <v>798</v>
      </c>
      <c r="H648" s="41" t="s">
        <v>3029</v>
      </c>
      <c r="I648" s="41" t="s">
        <v>504</v>
      </c>
      <c r="J648" s="63" t="s">
        <v>3031</v>
      </c>
      <c r="K648" s="16">
        <v>43496</v>
      </c>
      <c r="L648" s="8">
        <v>43508</v>
      </c>
      <c r="O648" s="54">
        <f>VLOOKUP(D648&amp;R648,Ranglijst!D:E,2,FALSE)</f>
        <v>1106</v>
      </c>
      <c r="P648" s="1" t="str">
        <f>VLOOKUP($D648,schermers!$C:$O,5,FALSE)</f>
        <v>Heren</v>
      </c>
      <c r="Q648" s="1" t="str">
        <f>VLOOKUP($D648,schermers!$C:$O,6,FALSE)</f>
        <v>Floret</v>
      </c>
      <c r="R648" s="1" t="str">
        <f>VLOOKUP(P648,lookups!A:B,2,FALSE)&amp;VLOOKUP(aanmeldingen!Q648,lookups!D:E,2,FALSE)&amp;VLOOKUP(I648,lookups!G:H,2,FALSE)</f>
        <v>HFS</v>
      </c>
      <c r="S648" s="1" t="str">
        <f>VLOOKUP(E648,wedstrijden!B:G,6,FALSE)</f>
        <v>EGY</v>
      </c>
      <c r="T648" s="1" t="str">
        <f>VLOOKUP($D648,schermers!$C:$O,8,FALSE)</f>
        <v>HS</v>
      </c>
      <c r="U648" s="1" t="str">
        <f>IFERROR(VLOOKUP($D648,schermers!$C:$O,13,FALSE),"-")</f>
        <v>-</v>
      </c>
      <c r="V648" s="15">
        <f>IFERROR(VLOOKUP(E648,wedstrijden!B:H,7,FALSE),0)</f>
        <v>43525</v>
      </c>
      <c r="W648" s="15">
        <f>IFERROR(VLOOKUP(E648,wedstrijden!B:I,8,FALSE),0)</f>
        <v>43526</v>
      </c>
      <c r="X648" s="94">
        <f>IF(ISERROR(VLOOKUP(I648,lookups!G:I,3,FALSE)),0,IF(VLOOKUP(I648,lookups!G:I,3,FALSE)=0,0,VLOOKUP(I648,lookups!G:I,3,FALSE)))</f>
        <v>1000</v>
      </c>
      <c r="Y648" s="54">
        <f t="shared" ca="1" si="152"/>
        <v>999999999</v>
      </c>
      <c r="Z648" s="54">
        <f t="shared" si="153"/>
        <v>314112811</v>
      </c>
      <c r="AA648" s="54">
        <f>IF(LEFT(J648,2)&lt;&gt;"ok","-",IF(M648&lt;&gt;"","-",VLOOKUP(P648&amp;Q648&amp;I648&amp;H648,wedstrijden!A:B,2,FALSE)))</f>
        <v>314</v>
      </c>
      <c r="AB648" s="54">
        <f t="shared" ca="1" si="154"/>
        <v>0</v>
      </c>
      <c r="AC648" s="54">
        <f t="shared" si="155"/>
        <v>1</v>
      </c>
      <c r="AD648" s="54">
        <f t="shared" si="156"/>
        <v>1</v>
      </c>
      <c r="AE648" s="54">
        <f t="shared" si="157"/>
        <v>0</v>
      </c>
      <c r="AF648" s="54">
        <f t="shared" si="158"/>
        <v>1</v>
      </c>
      <c r="AG648" s="54">
        <f t="shared" si="159"/>
        <v>0</v>
      </c>
      <c r="AH648" s="54">
        <f t="shared" si="160"/>
        <v>0</v>
      </c>
      <c r="AI648" s="54">
        <f t="shared" si="161"/>
        <v>0</v>
      </c>
      <c r="AJ648" s="54">
        <f t="shared" si="162"/>
        <v>0</v>
      </c>
      <c r="AK648" s="54">
        <f t="shared" ca="1" si="163"/>
        <v>0</v>
      </c>
      <c r="AL648" s="1" t="str">
        <f>VLOOKUP(D648,schermers!C:T,16,FALSE)</f>
        <v>XXX</v>
      </c>
    </row>
    <row r="649" spans="1:38" x14ac:dyDescent="0.2">
      <c r="A649" s="54">
        <f t="shared" si="164"/>
        <v>647</v>
      </c>
      <c r="B649" s="54">
        <f t="shared" si="150"/>
        <v>533</v>
      </c>
      <c r="C649" s="54" t="str">
        <f t="shared" ca="1" si="151"/>
        <v/>
      </c>
      <c r="D649" s="54">
        <f>VLOOKUP(F649&amp;G649,schermers!B:C,2,FALSE)</f>
        <v>113939</v>
      </c>
      <c r="E649" s="54">
        <f>VLOOKUP(P649&amp;Q649&amp;I649&amp;H649,wedstrijden!A:B,2,FALSE)</f>
        <v>295</v>
      </c>
      <c r="F649" s="41" t="s">
        <v>2824</v>
      </c>
      <c r="G649" s="41" t="s">
        <v>2825</v>
      </c>
      <c r="H649" s="41" t="s">
        <v>3032</v>
      </c>
      <c r="I649" s="41" t="s">
        <v>510</v>
      </c>
      <c r="J649" s="63" t="s">
        <v>848</v>
      </c>
      <c r="K649" s="16">
        <v>43495</v>
      </c>
      <c r="L649" s="8">
        <v>43505</v>
      </c>
      <c r="O649" s="54">
        <f>VLOOKUP(D649&amp;R649,Ranglijst!D:E,2,FALSE)</f>
        <v>2301</v>
      </c>
      <c r="P649" s="1" t="str">
        <f>VLOOKUP($D649,schermers!$C:$O,5,FALSE)</f>
        <v>Dames</v>
      </c>
      <c r="Q649" s="1" t="str">
        <f>VLOOKUP($D649,schermers!$C:$O,6,FALSE)</f>
        <v>Degen</v>
      </c>
      <c r="R649" s="1" t="str">
        <f>VLOOKUP(P649,lookups!A:B,2,FALSE)&amp;VLOOKUP(aanmeldingen!Q649,lookups!D:E,2,FALSE)&amp;VLOOKUP(I649,lookups!G:H,2,FALSE)</f>
        <v>DDC</v>
      </c>
      <c r="S649" s="1" t="str">
        <f>VLOOKUP(E649,wedstrijden!B:G,6,FALSE)</f>
        <v>ITA</v>
      </c>
      <c r="T649" s="1" t="str">
        <f>VLOOKUP($D649,schermers!$C:$O,8,FALSE)</f>
        <v>FCA</v>
      </c>
      <c r="U649" s="1" t="str">
        <f>IFERROR(VLOOKUP($D649,schermers!$C:$O,13,FALSE),"-")</f>
        <v>-</v>
      </c>
      <c r="V649" s="15">
        <f>IFERROR(VLOOKUP(E649,wedstrijden!B:H,7,FALSE),0)</f>
        <v>43519</v>
      </c>
      <c r="W649" s="15">
        <f>IFERROR(VLOOKUP(E649,wedstrijden!B:I,8,FALSE),0)</f>
        <v>43519</v>
      </c>
      <c r="X649" s="94">
        <f>IF(ISERROR(VLOOKUP(I649,lookups!G:I,3,FALSE)),0,IF(VLOOKUP(I649,lookups!G:I,3,FALSE)=0,0,VLOOKUP(I649,lookups!G:I,3,FALSE)))</f>
        <v>2800</v>
      </c>
      <c r="Y649" s="54">
        <f t="shared" ca="1" si="152"/>
        <v>999999999</v>
      </c>
      <c r="Z649" s="54">
        <f t="shared" si="153"/>
        <v>295113939</v>
      </c>
      <c r="AA649" s="54">
        <f>IF(LEFT(J649,2)&lt;&gt;"ok","-",IF(M649&lt;&gt;"","-",VLOOKUP(P649&amp;Q649&amp;I649&amp;H649,wedstrijden!A:B,2,FALSE)))</f>
        <v>295</v>
      </c>
      <c r="AB649" s="54">
        <f t="shared" ca="1" si="154"/>
        <v>0</v>
      </c>
      <c r="AC649" s="54">
        <f t="shared" si="155"/>
        <v>1</v>
      </c>
      <c r="AD649" s="54">
        <f t="shared" si="156"/>
        <v>1</v>
      </c>
      <c r="AE649" s="54">
        <f t="shared" si="157"/>
        <v>0</v>
      </c>
      <c r="AF649" s="54">
        <f t="shared" si="158"/>
        <v>1</v>
      </c>
      <c r="AG649" s="54">
        <f t="shared" si="159"/>
        <v>0</v>
      </c>
      <c r="AH649" s="54">
        <f t="shared" si="160"/>
        <v>0</v>
      </c>
      <c r="AI649" s="54">
        <f t="shared" si="161"/>
        <v>0</v>
      </c>
      <c r="AJ649" s="54">
        <f t="shared" si="162"/>
        <v>0</v>
      </c>
      <c r="AK649" s="54">
        <f t="shared" ca="1" si="163"/>
        <v>0</v>
      </c>
      <c r="AL649" s="1" t="str">
        <f>VLOOKUP(D649,schermers!C:T,16,FALSE)</f>
        <v>XXX</v>
      </c>
    </row>
    <row r="650" spans="1:38" x14ac:dyDescent="0.2">
      <c r="A650" s="54">
        <f t="shared" si="164"/>
        <v>648</v>
      </c>
      <c r="B650" s="54">
        <f t="shared" si="150"/>
        <v>534</v>
      </c>
      <c r="C650" s="54" t="str">
        <f t="shared" ca="1" si="151"/>
        <v/>
      </c>
      <c r="D650" s="54">
        <f>VLOOKUP(F650&amp;G650,schermers!B:C,2,FALSE)</f>
        <v>116069</v>
      </c>
      <c r="E650" s="54">
        <f>VLOOKUP(P650&amp;Q650&amp;I650&amp;H650,wedstrijden!A:B,2,FALSE)</f>
        <v>295</v>
      </c>
      <c r="F650" s="41" t="s">
        <v>2218</v>
      </c>
      <c r="G650" s="41" t="s">
        <v>2219</v>
      </c>
      <c r="H650" s="41" t="s">
        <v>3032</v>
      </c>
      <c r="I650" s="41" t="s">
        <v>510</v>
      </c>
      <c r="J650" s="63" t="s">
        <v>848</v>
      </c>
      <c r="K650" s="16">
        <v>43495</v>
      </c>
      <c r="L650" s="8">
        <v>43505</v>
      </c>
      <c r="O650" s="54">
        <f>VLOOKUP(D650&amp;R650,Ranglijst!D:E,2,FALSE)</f>
        <v>1724</v>
      </c>
      <c r="P650" s="1" t="str">
        <f>VLOOKUP($D650,schermers!$C:$O,5,FALSE)</f>
        <v>Dames</v>
      </c>
      <c r="Q650" s="1" t="str">
        <f>VLOOKUP($D650,schermers!$C:$O,6,FALSE)</f>
        <v>Degen</v>
      </c>
      <c r="R650" s="1" t="str">
        <f>VLOOKUP(P650,lookups!A:B,2,FALSE)&amp;VLOOKUP(aanmeldingen!Q650,lookups!D:E,2,FALSE)&amp;VLOOKUP(I650,lookups!G:H,2,FALSE)</f>
        <v>DDC</v>
      </c>
      <c r="S650" s="1" t="str">
        <f>VLOOKUP(E650,wedstrijden!B:G,6,FALSE)</f>
        <v>ITA</v>
      </c>
      <c r="T650" s="1" t="str">
        <f>VLOOKUP($D650,schermers!$C:$O,8,FALSE)</f>
        <v>RS</v>
      </c>
      <c r="U650" s="1" t="str">
        <f>IFERROR(VLOOKUP($D650,schermers!$C:$O,13,FALSE),"-")</f>
        <v>-</v>
      </c>
      <c r="V650" s="15">
        <f>IFERROR(VLOOKUP(E650,wedstrijden!B:H,7,FALSE),0)</f>
        <v>43519</v>
      </c>
      <c r="W650" s="15">
        <f>IFERROR(VLOOKUP(E650,wedstrijden!B:I,8,FALSE),0)</f>
        <v>43519</v>
      </c>
      <c r="X650" s="94">
        <f>IF(ISERROR(VLOOKUP(I650,lookups!G:I,3,FALSE)),0,IF(VLOOKUP(I650,lookups!G:I,3,FALSE)=0,0,VLOOKUP(I650,lookups!G:I,3,FALSE)))</f>
        <v>2800</v>
      </c>
      <c r="Y650" s="54">
        <f t="shared" ca="1" si="152"/>
        <v>999999999</v>
      </c>
      <c r="Z650" s="54">
        <f t="shared" si="153"/>
        <v>295116069</v>
      </c>
      <c r="AA650" s="54">
        <f>IF(LEFT(J650,2)&lt;&gt;"ok","-",IF(M650&lt;&gt;"","-",VLOOKUP(P650&amp;Q650&amp;I650&amp;H650,wedstrijden!A:B,2,FALSE)))</f>
        <v>295</v>
      </c>
      <c r="AB650" s="54">
        <f t="shared" ca="1" si="154"/>
        <v>0</v>
      </c>
      <c r="AC650" s="54">
        <f t="shared" si="155"/>
        <v>1</v>
      </c>
      <c r="AD650" s="54">
        <f t="shared" si="156"/>
        <v>1</v>
      </c>
      <c r="AE650" s="54">
        <f t="shared" si="157"/>
        <v>0</v>
      </c>
      <c r="AF650" s="54">
        <f t="shared" si="158"/>
        <v>1</v>
      </c>
      <c r="AG650" s="54">
        <f t="shared" si="159"/>
        <v>0</v>
      </c>
      <c r="AH650" s="54">
        <f t="shared" si="160"/>
        <v>0</v>
      </c>
      <c r="AI650" s="54">
        <f t="shared" si="161"/>
        <v>0</v>
      </c>
      <c r="AJ650" s="54">
        <f t="shared" si="162"/>
        <v>0</v>
      </c>
      <c r="AK650" s="54">
        <f t="shared" ca="1" si="163"/>
        <v>0</v>
      </c>
      <c r="AL650" s="1" t="str">
        <f>VLOOKUP(D650,schermers!C:T,16,FALSE)</f>
        <v>XXX</v>
      </c>
    </row>
    <row r="651" spans="1:38" x14ac:dyDescent="0.2">
      <c r="A651" s="54">
        <f t="shared" si="164"/>
        <v>649</v>
      </c>
      <c r="B651" s="54">
        <f t="shared" si="150"/>
        <v>560</v>
      </c>
      <c r="C651" s="54" t="str">
        <f t="shared" ca="1" si="151"/>
        <v/>
      </c>
      <c r="D651" s="54">
        <f>VLOOKUP(F651&amp;G651,schermers!B:C,2,FALSE)</f>
        <v>113779</v>
      </c>
      <c r="E651" s="54">
        <f>VLOOKUP(P651&amp;Q651&amp;I651&amp;H651,wedstrijden!A:B,2,FALSE)</f>
        <v>311</v>
      </c>
      <c r="F651" s="41" t="s">
        <v>1044</v>
      </c>
      <c r="G651" s="41" t="s">
        <v>1045</v>
      </c>
      <c r="H651" s="41" t="s">
        <v>3032</v>
      </c>
      <c r="I651" s="41" t="s">
        <v>495</v>
      </c>
      <c r="J651" s="63" t="s">
        <v>848</v>
      </c>
      <c r="K651" s="16">
        <v>43495</v>
      </c>
      <c r="L651" s="8">
        <v>43505</v>
      </c>
      <c r="O651" s="54">
        <f>VLOOKUP(D651&amp;R651,Ranglijst!D:E,2,FALSE)</f>
        <v>1420</v>
      </c>
      <c r="P651" s="1" t="str">
        <f>VLOOKUP($D651,schermers!$C:$O,5,FALSE)</f>
        <v>Dames</v>
      </c>
      <c r="Q651" s="1" t="str">
        <f>VLOOKUP($D651,schermers!$C:$O,6,FALSE)</f>
        <v>Degen</v>
      </c>
      <c r="R651" s="1" t="str">
        <f>VLOOKUP(P651,lookups!A:B,2,FALSE)&amp;VLOOKUP(aanmeldingen!Q651,lookups!D:E,2,FALSE)&amp;VLOOKUP(I651,lookups!G:H,2,FALSE)</f>
        <v>DDJ</v>
      </c>
      <c r="S651" s="1" t="str">
        <f>VLOOKUP(E651,wedstrijden!B:G,6,FALSE)</f>
        <v>ITA</v>
      </c>
      <c r="T651" s="1" t="str">
        <f>VLOOKUP($D651,schermers!$C:$O,8,FALSE)</f>
        <v>AMS</v>
      </c>
      <c r="U651" s="1" t="str">
        <f>IFERROR(VLOOKUP($D651,schermers!$C:$O,13,FALSE),"-")</f>
        <v>-</v>
      </c>
      <c r="V651" s="15">
        <f>IFERROR(VLOOKUP(E651,wedstrijden!B:H,7,FALSE),0)</f>
        <v>43524</v>
      </c>
      <c r="W651" s="15">
        <f>IFERROR(VLOOKUP(E651,wedstrijden!B:I,8,FALSE),0)</f>
        <v>43524</v>
      </c>
      <c r="X651" s="94">
        <f>IF(ISERROR(VLOOKUP(I651,lookups!G:I,3,FALSE)),0,IF(VLOOKUP(I651,lookups!G:I,3,FALSE)=0,0,VLOOKUP(I651,lookups!G:I,3,FALSE)))</f>
        <v>2000</v>
      </c>
      <c r="Y651" s="54">
        <f t="shared" ca="1" si="152"/>
        <v>999999999</v>
      </c>
      <c r="Z651" s="54">
        <f t="shared" si="153"/>
        <v>311113779</v>
      </c>
      <c r="AA651" s="54">
        <f>IF(LEFT(J651,2)&lt;&gt;"ok","-",IF(M651&lt;&gt;"","-",VLOOKUP(P651&amp;Q651&amp;I651&amp;H651,wedstrijden!A:B,2,FALSE)))</f>
        <v>311</v>
      </c>
      <c r="AB651" s="54">
        <f t="shared" ca="1" si="154"/>
        <v>0</v>
      </c>
      <c r="AC651" s="54">
        <f t="shared" si="155"/>
        <v>1</v>
      </c>
      <c r="AD651" s="54">
        <f t="shared" si="156"/>
        <v>1</v>
      </c>
      <c r="AE651" s="54">
        <f t="shared" si="157"/>
        <v>0</v>
      </c>
      <c r="AF651" s="54">
        <f t="shared" si="158"/>
        <v>1</v>
      </c>
      <c r="AG651" s="54">
        <f t="shared" si="159"/>
        <v>0</v>
      </c>
      <c r="AH651" s="54">
        <f t="shared" si="160"/>
        <v>0</v>
      </c>
      <c r="AI651" s="54">
        <f t="shared" si="161"/>
        <v>0</v>
      </c>
      <c r="AJ651" s="54">
        <f t="shared" si="162"/>
        <v>0</v>
      </c>
      <c r="AK651" s="54">
        <f t="shared" ca="1" si="163"/>
        <v>0</v>
      </c>
      <c r="AL651" s="1" t="str">
        <f>VLOOKUP(D651,schermers!C:T,16,FALSE)</f>
        <v>XXX</v>
      </c>
    </row>
    <row r="652" spans="1:38" x14ac:dyDescent="0.2">
      <c r="A652" s="54">
        <f t="shared" si="164"/>
        <v>650</v>
      </c>
      <c r="B652" s="54">
        <f t="shared" si="150"/>
        <v>550</v>
      </c>
      <c r="C652" s="54" t="str">
        <f t="shared" ca="1" si="151"/>
        <v/>
      </c>
      <c r="D652" s="54">
        <f>VLOOKUP(F652&amp;G652,schermers!B:C,2,FALSE)</f>
        <v>117222</v>
      </c>
      <c r="E652" s="54">
        <f>VLOOKUP(P652&amp;Q652&amp;I652&amp;H652,wedstrijden!A:B,2,FALSE)</f>
        <v>302</v>
      </c>
      <c r="F652" s="41" t="s">
        <v>2173</v>
      </c>
      <c r="G652" s="41" t="s">
        <v>978</v>
      </c>
      <c r="H652" s="41" t="s">
        <v>3032</v>
      </c>
      <c r="I652" s="41" t="s">
        <v>510</v>
      </c>
      <c r="J652" s="63" t="s">
        <v>848</v>
      </c>
      <c r="K652" s="16">
        <v>43495</v>
      </c>
      <c r="L652" s="8">
        <v>43505</v>
      </c>
      <c r="O652" s="54">
        <f>VLOOKUP(D652&amp;R652,Ranglijst!D:E,2,FALSE)</f>
        <v>3601</v>
      </c>
      <c r="P652" s="1" t="str">
        <f>VLOOKUP($D652,schermers!$C:$O,5,FALSE)</f>
        <v>Heren</v>
      </c>
      <c r="Q652" s="1" t="str">
        <f>VLOOKUP($D652,schermers!$C:$O,6,FALSE)</f>
        <v>Degen</v>
      </c>
      <c r="R652" s="1" t="str">
        <f>VLOOKUP(P652,lookups!A:B,2,FALSE)&amp;VLOOKUP(aanmeldingen!Q652,lookups!D:E,2,FALSE)&amp;VLOOKUP(I652,lookups!G:H,2,FALSE)</f>
        <v>HDC</v>
      </c>
      <c r="S652" s="1" t="str">
        <f>VLOOKUP(E652,wedstrijden!B:G,6,FALSE)</f>
        <v>ITA</v>
      </c>
      <c r="T652" s="1" t="str">
        <f>VLOOKUP($D652,schermers!$C:$O,8,FALSE)</f>
        <v>RS</v>
      </c>
      <c r="U652" s="1" t="str">
        <f>IFERROR(VLOOKUP($D652,schermers!$C:$O,13,FALSE),"-")</f>
        <v>-</v>
      </c>
      <c r="V652" s="15">
        <f>IFERROR(VLOOKUP(E652,wedstrijden!B:H,7,FALSE),0)</f>
        <v>43520</v>
      </c>
      <c r="W652" s="15">
        <f>IFERROR(VLOOKUP(E652,wedstrijden!B:I,8,FALSE),0)</f>
        <v>43520</v>
      </c>
      <c r="X652" s="94">
        <f>IF(ISERROR(VLOOKUP(I652,lookups!G:I,3,FALSE)),0,IF(VLOOKUP(I652,lookups!G:I,3,FALSE)=0,0,VLOOKUP(I652,lookups!G:I,3,FALSE)))</f>
        <v>2800</v>
      </c>
      <c r="Y652" s="54">
        <f t="shared" ca="1" si="152"/>
        <v>999999999</v>
      </c>
      <c r="Z652" s="54">
        <f t="shared" si="153"/>
        <v>302117222</v>
      </c>
      <c r="AA652" s="54">
        <f>IF(LEFT(J652,2)&lt;&gt;"ok","-",IF(M652&lt;&gt;"","-",VLOOKUP(P652&amp;Q652&amp;I652&amp;H652,wedstrijden!A:B,2,FALSE)))</f>
        <v>302</v>
      </c>
      <c r="AB652" s="54">
        <f t="shared" ca="1" si="154"/>
        <v>0</v>
      </c>
      <c r="AC652" s="54">
        <f t="shared" si="155"/>
        <v>1</v>
      </c>
      <c r="AD652" s="54">
        <f t="shared" si="156"/>
        <v>1</v>
      </c>
      <c r="AE652" s="54">
        <f t="shared" si="157"/>
        <v>0</v>
      </c>
      <c r="AF652" s="54">
        <f t="shared" si="158"/>
        <v>1</v>
      </c>
      <c r="AG652" s="54">
        <f t="shared" si="159"/>
        <v>0</v>
      </c>
      <c r="AH652" s="54">
        <f t="shared" si="160"/>
        <v>0</v>
      </c>
      <c r="AI652" s="54">
        <f t="shared" si="161"/>
        <v>0</v>
      </c>
      <c r="AJ652" s="54">
        <f t="shared" si="162"/>
        <v>0</v>
      </c>
      <c r="AK652" s="54">
        <f t="shared" ca="1" si="163"/>
        <v>0</v>
      </c>
      <c r="AL652" s="1" t="str">
        <f>VLOOKUP(D652,schermers!C:T,16,FALSE)</f>
        <v>XXX</v>
      </c>
    </row>
    <row r="653" spans="1:38" x14ac:dyDescent="0.2">
      <c r="A653" s="54">
        <f t="shared" si="164"/>
        <v>651</v>
      </c>
      <c r="B653" s="54">
        <f t="shared" si="150"/>
        <v>549</v>
      </c>
      <c r="C653" s="54" t="str">
        <f t="shared" ca="1" si="151"/>
        <v/>
      </c>
      <c r="D653" s="54">
        <f>VLOOKUP(F653&amp;G653,schermers!B:C,2,FALSE)</f>
        <v>115371</v>
      </c>
      <c r="E653" s="54">
        <f>VLOOKUP(P653&amp;Q653&amp;I653&amp;H653,wedstrijden!A:B,2,FALSE)</f>
        <v>302</v>
      </c>
      <c r="F653" s="41" t="s">
        <v>2184</v>
      </c>
      <c r="G653" s="41" t="s">
        <v>274</v>
      </c>
      <c r="H653" s="41" t="s">
        <v>3032</v>
      </c>
      <c r="I653" s="41" t="s">
        <v>510</v>
      </c>
      <c r="J653" s="63" t="s">
        <v>848</v>
      </c>
      <c r="K653" s="16">
        <v>43495</v>
      </c>
      <c r="L653" s="8">
        <v>43505</v>
      </c>
      <c r="O653" s="54">
        <f>VLOOKUP(D653&amp;R653,Ranglijst!D:E,2,FALSE)</f>
        <v>2855</v>
      </c>
      <c r="P653" s="1" t="str">
        <f>VLOOKUP($D653,schermers!$C:$O,5,FALSE)</f>
        <v>Heren</v>
      </c>
      <c r="Q653" s="1" t="str">
        <f>VLOOKUP($D653,schermers!$C:$O,6,FALSE)</f>
        <v>Degen</v>
      </c>
      <c r="R653" s="1" t="str">
        <f>VLOOKUP(P653,lookups!A:B,2,FALSE)&amp;VLOOKUP(aanmeldingen!Q653,lookups!D:E,2,FALSE)&amp;VLOOKUP(I653,lookups!G:H,2,FALSE)</f>
        <v>HDC</v>
      </c>
      <c r="S653" s="1" t="str">
        <f>VLOOKUP(E653,wedstrijden!B:G,6,FALSE)</f>
        <v>ITA</v>
      </c>
      <c r="T653" s="1" t="str">
        <f>VLOOKUP($D653,schermers!$C:$O,8,FALSE)</f>
        <v>RS</v>
      </c>
      <c r="U653" s="1" t="str">
        <f>IFERROR(VLOOKUP($D653,schermers!$C:$O,13,FALSE),"-")</f>
        <v>-</v>
      </c>
      <c r="V653" s="15">
        <f>IFERROR(VLOOKUP(E653,wedstrijden!B:H,7,FALSE),0)</f>
        <v>43520</v>
      </c>
      <c r="W653" s="15">
        <f>IFERROR(VLOOKUP(E653,wedstrijden!B:I,8,FALSE),0)</f>
        <v>43520</v>
      </c>
      <c r="X653" s="94">
        <f>IF(ISERROR(VLOOKUP(I653,lookups!G:I,3,FALSE)),0,IF(VLOOKUP(I653,lookups!G:I,3,FALSE)=0,0,VLOOKUP(I653,lookups!G:I,3,FALSE)))</f>
        <v>2800</v>
      </c>
      <c r="Y653" s="54">
        <f t="shared" ca="1" si="152"/>
        <v>999999999</v>
      </c>
      <c r="Z653" s="54">
        <f t="shared" si="153"/>
        <v>302115371</v>
      </c>
      <c r="AA653" s="54">
        <f>IF(LEFT(J653,2)&lt;&gt;"ok","-",IF(M653&lt;&gt;"","-",VLOOKUP(P653&amp;Q653&amp;I653&amp;H653,wedstrijden!A:B,2,FALSE)))</f>
        <v>302</v>
      </c>
      <c r="AB653" s="54">
        <f t="shared" ca="1" si="154"/>
        <v>0</v>
      </c>
      <c r="AC653" s="54">
        <f t="shared" si="155"/>
        <v>1</v>
      </c>
      <c r="AD653" s="54">
        <f t="shared" si="156"/>
        <v>1</v>
      </c>
      <c r="AE653" s="54">
        <f t="shared" si="157"/>
        <v>0</v>
      </c>
      <c r="AF653" s="54">
        <f t="shared" si="158"/>
        <v>1</v>
      </c>
      <c r="AG653" s="54">
        <f t="shared" si="159"/>
        <v>0</v>
      </c>
      <c r="AH653" s="54">
        <f t="shared" si="160"/>
        <v>0</v>
      </c>
      <c r="AI653" s="54">
        <f t="shared" si="161"/>
        <v>0</v>
      </c>
      <c r="AJ653" s="54">
        <f t="shared" si="162"/>
        <v>0</v>
      </c>
      <c r="AK653" s="54">
        <f t="shared" ca="1" si="163"/>
        <v>0</v>
      </c>
      <c r="AL653" s="1" t="str">
        <f>VLOOKUP(D653,schermers!C:T,16,FALSE)</f>
        <v>XXX</v>
      </c>
    </row>
    <row r="654" spans="1:38" x14ac:dyDescent="0.2">
      <c r="A654" s="54">
        <f t="shared" si="164"/>
        <v>652</v>
      </c>
      <c r="B654" s="54">
        <f t="shared" si="150"/>
        <v>568</v>
      </c>
      <c r="C654" s="54" t="str">
        <f t="shared" ca="1" si="151"/>
        <v/>
      </c>
      <c r="D654" s="54">
        <f>VLOOKUP(F654&amp;G654,schermers!B:C,2,FALSE)</f>
        <v>112221</v>
      </c>
      <c r="E654" s="54">
        <f>VLOOKUP(P654&amp;Q654&amp;I654&amp;H654,wedstrijden!A:B,2,FALSE)</f>
        <v>316</v>
      </c>
      <c r="F654" s="41" t="s">
        <v>1219</v>
      </c>
      <c r="G654" s="41" t="s">
        <v>61</v>
      </c>
      <c r="H654" s="41" t="s">
        <v>3032</v>
      </c>
      <c r="I654" s="41" t="s">
        <v>495</v>
      </c>
      <c r="J654" s="63" t="s">
        <v>848</v>
      </c>
      <c r="K654" s="16">
        <v>43495</v>
      </c>
      <c r="L654" s="8">
        <v>43505</v>
      </c>
      <c r="O654" s="54">
        <f>VLOOKUP(D654&amp;R654,Ranglijst!D:E,2,FALSE)</f>
        <v>2656</v>
      </c>
      <c r="P654" s="1" t="str">
        <f>VLOOKUP($D654,schermers!$C:$O,5,FALSE)</f>
        <v>Heren</v>
      </c>
      <c r="Q654" s="1" t="str">
        <f>VLOOKUP($D654,schermers!$C:$O,6,FALSE)</f>
        <v>Degen</v>
      </c>
      <c r="R654" s="1" t="str">
        <f>VLOOKUP(P654,lookups!A:B,2,FALSE)&amp;VLOOKUP(aanmeldingen!Q654,lookups!D:E,2,FALSE)&amp;VLOOKUP(I654,lookups!G:H,2,FALSE)</f>
        <v>HDJ</v>
      </c>
      <c r="S654" s="1" t="str">
        <f>VLOOKUP(E654,wedstrijden!B:G,6,FALSE)</f>
        <v>ITA</v>
      </c>
      <c r="T654" s="1" t="str">
        <f>VLOOKUP($D654,schermers!$C:$O,8,FALSE)</f>
        <v>SCA</v>
      </c>
      <c r="U654" s="1" t="str">
        <f>IFERROR(VLOOKUP($D654,schermers!$C:$O,13,FALSE),"-")</f>
        <v>-</v>
      </c>
      <c r="V654" s="15">
        <f>IFERROR(VLOOKUP(E654,wedstrijden!B:H,7,FALSE),0)</f>
        <v>43525</v>
      </c>
      <c r="W654" s="15">
        <f>IFERROR(VLOOKUP(E654,wedstrijden!B:I,8,FALSE),0)</f>
        <v>43525</v>
      </c>
      <c r="X654" s="94">
        <f>IF(ISERROR(VLOOKUP(I654,lookups!G:I,3,FALSE)),0,IF(VLOOKUP(I654,lookups!G:I,3,FALSE)=0,0,VLOOKUP(I654,lookups!G:I,3,FALSE)))</f>
        <v>2000</v>
      </c>
      <c r="Y654" s="54">
        <f t="shared" ca="1" si="152"/>
        <v>999999999</v>
      </c>
      <c r="Z654" s="54">
        <f t="shared" si="153"/>
        <v>316112221</v>
      </c>
      <c r="AA654" s="54">
        <f>IF(LEFT(J654,2)&lt;&gt;"ok","-",IF(M654&lt;&gt;"","-",VLOOKUP(P654&amp;Q654&amp;I654&amp;H654,wedstrijden!A:B,2,FALSE)))</f>
        <v>316</v>
      </c>
      <c r="AB654" s="54">
        <f t="shared" ca="1" si="154"/>
        <v>0</v>
      </c>
      <c r="AC654" s="54">
        <f t="shared" si="155"/>
        <v>1</v>
      </c>
      <c r="AD654" s="54">
        <f t="shared" si="156"/>
        <v>1</v>
      </c>
      <c r="AE654" s="54">
        <f t="shared" si="157"/>
        <v>0</v>
      </c>
      <c r="AF654" s="54">
        <f t="shared" si="158"/>
        <v>1</v>
      </c>
      <c r="AG654" s="54">
        <f t="shared" si="159"/>
        <v>0</v>
      </c>
      <c r="AH654" s="54">
        <f t="shared" si="160"/>
        <v>0</v>
      </c>
      <c r="AI654" s="54">
        <f t="shared" si="161"/>
        <v>0</v>
      </c>
      <c r="AJ654" s="54">
        <f t="shared" si="162"/>
        <v>0</v>
      </c>
      <c r="AK654" s="54">
        <f t="shared" ca="1" si="163"/>
        <v>0</v>
      </c>
      <c r="AL654" s="1" t="str">
        <f>VLOOKUP(D654,schermers!C:T,16,FALSE)</f>
        <v>XXX</v>
      </c>
    </row>
    <row r="655" spans="1:38" x14ac:dyDescent="0.2">
      <c r="A655" s="54">
        <f t="shared" si="164"/>
        <v>653</v>
      </c>
      <c r="B655" s="54">
        <f t="shared" si="150"/>
        <v>567</v>
      </c>
      <c r="C655" s="54" t="str">
        <f t="shared" ca="1" si="151"/>
        <v/>
      </c>
      <c r="D655" s="54">
        <f>VLOOKUP(F655&amp;G655,schermers!B:C,2,FALSE)</f>
        <v>112104</v>
      </c>
      <c r="E655" s="54">
        <f>VLOOKUP(P655&amp;Q655&amp;I655&amp;H655,wedstrijden!A:B,2,FALSE)</f>
        <v>316</v>
      </c>
      <c r="F655" s="41" t="s">
        <v>1000</v>
      </c>
      <c r="G655" s="41" t="s">
        <v>925</v>
      </c>
      <c r="H655" s="41" t="s">
        <v>3032</v>
      </c>
      <c r="I655" s="41" t="s">
        <v>495</v>
      </c>
      <c r="J655" s="63" t="s">
        <v>848</v>
      </c>
      <c r="K655" s="16">
        <v>43495</v>
      </c>
      <c r="L655" s="8">
        <v>43505</v>
      </c>
      <c r="O655" s="54">
        <f>VLOOKUP(D655&amp;R655,Ranglijst!D:E,2,FALSE)</f>
        <v>2904</v>
      </c>
      <c r="P655" s="1" t="str">
        <f>VLOOKUP($D655,schermers!$C:$O,5,FALSE)</f>
        <v>Heren</v>
      </c>
      <c r="Q655" s="1" t="str">
        <f>VLOOKUP($D655,schermers!$C:$O,6,FALSE)</f>
        <v>Degen</v>
      </c>
      <c r="R655" s="1" t="str">
        <f>VLOOKUP(P655,lookups!A:B,2,FALSE)&amp;VLOOKUP(aanmeldingen!Q655,lookups!D:E,2,FALSE)&amp;VLOOKUP(I655,lookups!G:H,2,FALSE)</f>
        <v>HDJ</v>
      </c>
      <c r="S655" s="1" t="str">
        <f>VLOOKUP(E655,wedstrijden!B:G,6,FALSE)</f>
        <v>ITA</v>
      </c>
      <c r="T655" s="1" t="str">
        <f>VLOOKUP($D655,schermers!$C:$O,8,FALSE)</f>
        <v>FCA</v>
      </c>
      <c r="U655" s="1" t="str">
        <f>IFERROR(VLOOKUP($D655,schermers!$C:$O,13,FALSE),"-")</f>
        <v>-</v>
      </c>
      <c r="V655" s="15">
        <f>IFERROR(VLOOKUP(E655,wedstrijden!B:H,7,FALSE),0)</f>
        <v>43525</v>
      </c>
      <c r="W655" s="15">
        <f>IFERROR(VLOOKUP(E655,wedstrijden!B:I,8,FALSE),0)</f>
        <v>43525</v>
      </c>
      <c r="X655" s="94">
        <f>IF(ISERROR(VLOOKUP(I655,lookups!G:I,3,FALSE)),0,IF(VLOOKUP(I655,lookups!G:I,3,FALSE)=0,0,VLOOKUP(I655,lookups!G:I,3,FALSE)))</f>
        <v>2000</v>
      </c>
      <c r="Y655" s="54">
        <f t="shared" ca="1" si="152"/>
        <v>999999999</v>
      </c>
      <c r="Z655" s="54">
        <f t="shared" si="153"/>
        <v>316112104</v>
      </c>
      <c r="AA655" s="54">
        <f>IF(LEFT(J655,2)&lt;&gt;"ok","-",IF(M655&lt;&gt;"","-",VLOOKUP(P655&amp;Q655&amp;I655&amp;H655,wedstrijden!A:B,2,FALSE)))</f>
        <v>316</v>
      </c>
      <c r="AB655" s="54">
        <f t="shared" ca="1" si="154"/>
        <v>0</v>
      </c>
      <c r="AC655" s="54">
        <f t="shared" si="155"/>
        <v>1</v>
      </c>
      <c r="AD655" s="54">
        <f t="shared" si="156"/>
        <v>1</v>
      </c>
      <c r="AE655" s="54">
        <f t="shared" si="157"/>
        <v>0</v>
      </c>
      <c r="AF655" s="54">
        <f t="shared" si="158"/>
        <v>1</v>
      </c>
      <c r="AG655" s="54">
        <f t="shared" si="159"/>
        <v>0</v>
      </c>
      <c r="AH655" s="54">
        <f t="shared" si="160"/>
        <v>0</v>
      </c>
      <c r="AI655" s="54">
        <f t="shared" si="161"/>
        <v>0</v>
      </c>
      <c r="AJ655" s="54">
        <f t="shared" si="162"/>
        <v>0</v>
      </c>
      <c r="AK655" s="54">
        <f t="shared" ca="1" si="163"/>
        <v>0</v>
      </c>
      <c r="AL655" s="1" t="str">
        <f>VLOOKUP(D655,schermers!C:T,16,FALSE)</f>
        <v>XXX</v>
      </c>
    </row>
    <row r="656" spans="1:38" x14ac:dyDescent="0.2">
      <c r="A656" s="54">
        <f t="shared" si="164"/>
        <v>654</v>
      </c>
      <c r="B656" s="54">
        <f t="shared" si="150"/>
        <v>569</v>
      </c>
      <c r="C656" s="54" t="str">
        <f t="shared" ca="1" si="151"/>
        <v/>
      </c>
      <c r="D656" s="54">
        <f>VLOOKUP(F656&amp;G656,schermers!B:C,2,FALSE)</f>
        <v>117222</v>
      </c>
      <c r="E656" s="54">
        <f>VLOOKUP(P656&amp;Q656&amp;I656&amp;H656,wedstrijden!A:B,2,FALSE)</f>
        <v>316</v>
      </c>
      <c r="F656" s="41" t="s">
        <v>2173</v>
      </c>
      <c r="G656" s="41" t="s">
        <v>978</v>
      </c>
      <c r="H656" s="41" t="s">
        <v>3032</v>
      </c>
      <c r="I656" s="41" t="s">
        <v>495</v>
      </c>
      <c r="J656" s="63" t="s">
        <v>848</v>
      </c>
      <c r="K656" s="16">
        <v>43495</v>
      </c>
      <c r="L656" s="8">
        <v>43505</v>
      </c>
      <c r="O656" s="54">
        <f>VLOOKUP(D656&amp;R656,Ranglijst!D:E,2,FALSE)</f>
        <v>1334</v>
      </c>
      <c r="P656" s="1" t="str">
        <f>VLOOKUP($D656,schermers!$C:$O,5,FALSE)</f>
        <v>Heren</v>
      </c>
      <c r="Q656" s="1" t="str">
        <f>VLOOKUP($D656,schermers!$C:$O,6,FALSE)</f>
        <v>Degen</v>
      </c>
      <c r="R656" s="1" t="str">
        <f>VLOOKUP(P656,lookups!A:B,2,FALSE)&amp;VLOOKUP(aanmeldingen!Q656,lookups!D:E,2,FALSE)&amp;VLOOKUP(I656,lookups!G:H,2,FALSE)</f>
        <v>HDJ</v>
      </c>
      <c r="S656" s="1" t="str">
        <f>VLOOKUP(E656,wedstrijden!B:G,6,FALSE)</f>
        <v>ITA</v>
      </c>
      <c r="T656" s="1" t="str">
        <f>VLOOKUP($D656,schermers!$C:$O,8,FALSE)</f>
        <v>RS</v>
      </c>
      <c r="U656" s="1" t="str">
        <f>IFERROR(VLOOKUP($D656,schermers!$C:$O,13,FALSE),"-")</f>
        <v>-</v>
      </c>
      <c r="V656" s="15">
        <f>IFERROR(VLOOKUP(E656,wedstrijden!B:H,7,FALSE),0)</f>
        <v>43525</v>
      </c>
      <c r="W656" s="15">
        <f>IFERROR(VLOOKUP(E656,wedstrijden!B:I,8,FALSE),0)</f>
        <v>43525</v>
      </c>
      <c r="X656" s="94">
        <f>IF(ISERROR(VLOOKUP(I656,lookups!G:I,3,FALSE)),0,IF(VLOOKUP(I656,lookups!G:I,3,FALSE)=0,0,VLOOKUP(I656,lookups!G:I,3,FALSE)))</f>
        <v>2000</v>
      </c>
      <c r="Y656" s="54">
        <f t="shared" ca="1" si="152"/>
        <v>999999999</v>
      </c>
      <c r="Z656" s="54">
        <f t="shared" si="153"/>
        <v>316117222</v>
      </c>
      <c r="AA656" s="54">
        <f>IF(LEFT(J656,2)&lt;&gt;"ok","-",IF(M656&lt;&gt;"","-",VLOOKUP(P656&amp;Q656&amp;I656&amp;H656,wedstrijden!A:B,2,FALSE)))</f>
        <v>316</v>
      </c>
      <c r="AB656" s="54">
        <f t="shared" ca="1" si="154"/>
        <v>0</v>
      </c>
      <c r="AC656" s="54">
        <f t="shared" si="155"/>
        <v>1</v>
      </c>
      <c r="AD656" s="54">
        <f t="shared" si="156"/>
        <v>1</v>
      </c>
      <c r="AE656" s="54">
        <f t="shared" si="157"/>
        <v>0</v>
      </c>
      <c r="AF656" s="54">
        <f t="shared" si="158"/>
        <v>1</v>
      </c>
      <c r="AG656" s="54">
        <f t="shared" si="159"/>
        <v>0</v>
      </c>
      <c r="AH656" s="54">
        <f t="shared" si="160"/>
        <v>0</v>
      </c>
      <c r="AI656" s="54">
        <f t="shared" si="161"/>
        <v>0</v>
      </c>
      <c r="AJ656" s="54">
        <f t="shared" si="162"/>
        <v>0</v>
      </c>
      <c r="AK656" s="54">
        <f t="shared" ca="1" si="163"/>
        <v>0</v>
      </c>
      <c r="AL656" s="1" t="str">
        <f>VLOOKUP(D656,schermers!C:T,16,FALSE)</f>
        <v>XXX</v>
      </c>
    </row>
    <row r="657" spans="1:38" x14ac:dyDescent="0.2">
      <c r="A657" s="54">
        <f t="shared" si="164"/>
        <v>655</v>
      </c>
      <c r="B657" s="54">
        <f t="shared" si="150"/>
        <v>546</v>
      </c>
      <c r="C657" s="54" t="str">
        <f t="shared" ca="1" si="151"/>
        <v/>
      </c>
      <c r="D657" s="54">
        <f>VLOOKUP(F657&amp;G657,schermers!B:C,2,FALSE)</f>
        <v>113849</v>
      </c>
      <c r="E657" s="54">
        <f>VLOOKUP(P657&amp;Q657&amp;I657&amp;H657,wedstrijden!A:B,2,FALSE)</f>
        <v>301</v>
      </c>
      <c r="F657" s="41" t="s">
        <v>1075</v>
      </c>
      <c r="G657" s="41" t="s">
        <v>1074</v>
      </c>
      <c r="H657" s="41" t="s">
        <v>3032</v>
      </c>
      <c r="I657" s="41" t="s">
        <v>510</v>
      </c>
      <c r="J657" s="63" t="s">
        <v>848</v>
      </c>
      <c r="K657" s="16">
        <v>43495</v>
      </c>
      <c r="L657" s="8">
        <v>43505</v>
      </c>
      <c r="O657" s="54">
        <f>VLOOKUP(D657&amp;R657,Ranglijst!D:E,2,FALSE)</f>
        <v>1653</v>
      </c>
      <c r="P657" s="1" t="str">
        <f>VLOOKUP($D657,schermers!$C:$O,5,FALSE)</f>
        <v>Dames</v>
      </c>
      <c r="Q657" s="1" t="str">
        <f>VLOOKUP($D657,schermers!$C:$O,6,FALSE)</f>
        <v>Floret</v>
      </c>
      <c r="R657" s="1" t="str">
        <f>VLOOKUP(P657,lookups!A:B,2,FALSE)&amp;VLOOKUP(aanmeldingen!Q657,lookups!D:E,2,FALSE)&amp;VLOOKUP(I657,lookups!G:H,2,FALSE)</f>
        <v>DFC</v>
      </c>
      <c r="S657" s="1" t="str">
        <f>VLOOKUP(E657,wedstrijden!B:G,6,FALSE)</f>
        <v>ITA</v>
      </c>
      <c r="T657" s="1" t="str">
        <f>VLOOKUP($D657,schermers!$C:$O,8,FALSE)</f>
        <v>BG</v>
      </c>
      <c r="U657" s="1" t="str">
        <f>IFERROR(VLOOKUP($D657,schermers!$C:$O,13,FALSE),"-")</f>
        <v>-</v>
      </c>
      <c r="V657" s="15">
        <f>IFERROR(VLOOKUP(E657,wedstrijden!B:H,7,FALSE),0)</f>
        <v>43520</v>
      </c>
      <c r="W657" s="15">
        <f>IFERROR(VLOOKUP(E657,wedstrijden!B:I,8,FALSE),0)</f>
        <v>43520</v>
      </c>
      <c r="X657" s="94">
        <f>IF(ISERROR(VLOOKUP(I657,lookups!G:I,3,FALSE)),0,IF(VLOOKUP(I657,lookups!G:I,3,FALSE)=0,0,VLOOKUP(I657,lookups!G:I,3,FALSE)))</f>
        <v>2800</v>
      </c>
      <c r="Y657" s="54">
        <f t="shared" ca="1" si="152"/>
        <v>999999999</v>
      </c>
      <c r="Z657" s="54">
        <f t="shared" si="153"/>
        <v>301113849</v>
      </c>
      <c r="AA657" s="54">
        <f>IF(LEFT(J657,2)&lt;&gt;"ok","-",IF(M657&lt;&gt;"","-",VLOOKUP(P657&amp;Q657&amp;I657&amp;H657,wedstrijden!A:B,2,FALSE)))</f>
        <v>301</v>
      </c>
      <c r="AB657" s="54">
        <f t="shared" ca="1" si="154"/>
        <v>0</v>
      </c>
      <c r="AC657" s="54">
        <f t="shared" si="155"/>
        <v>1</v>
      </c>
      <c r="AD657" s="54">
        <f t="shared" si="156"/>
        <v>1</v>
      </c>
      <c r="AE657" s="54">
        <f t="shared" si="157"/>
        <v>0</v>
      </c>
      <c r="AF657" s="54">
        <f t="shared" si="158"/>
        <v>1</v>
      </c>
      <c r="AG657" s="54">
        <f t="shared" si="159"/>
        <v>0</v>
      </c>
      <c r="AH657" s="54">
        <f t="shared" si="160"/>
        <v>0</v>
      </c>
      <c r="AI657" s="54">
        <f t="shared" si="161"/>
        <v>0</v>
      </c>
      <c r="AJ657" s="54">
        <f t="shared" si="162"/>
        <v>0</v>
      </c>
      <c r="AK657" s="54">
        <f t="shared" ca="1" si="163"/>
        <v>0</v>
      </c>
      <c r="AL657" s="1" t="str">
        <f>VLOOKUP(D657,schermers!C:T,16,FALSE)</f>
        <v>XXX</v>
      </c>
    </row>
    <row r="658" spans="1:38" x14ac:dyDescent="0.2">
      <c r="A658" s="54">
        <f t="shared" si="164"/>
        <v>656</v>
      </c>
      <c r="B658" s="54">
        <f t="shared" si="150"/>
        <v>548</v>
      </c>
      <c r="C658" s="54" t="str">
        <f t="shared" ca="1" si="151"/>
        <v/>
      </c>
      <c r="D658" s="54">
        <f>VLOOKUP(F658&amp;G658,schermers!B:C,2,FALSE)</f>
        <v>115309</v>
      </c>
      <c r="E658" s="54">
        <f>VLOOKUP(P658&amp;Q658&amp;I658&amp;H658,wedstrijden!A:B,2,FALSE)</f>
        <v>301</v>
      </c>
      <c r="F658" s="41" t="s">
        <v>2086</v>
      </c>
      <c r="G658" s="41" t="s">
        <v>2087</v>
      </c>
      <c r="H658" s="41" t="s">
        <v>3032</v>
      </c>
      <c r="I658" s="41" t="s">
        <v>510</v>
      </c>
      <c r="J658" s="63" t="s">
        <v>848</v>
      </c>
      <c r="K658" s="16">
        <v>43495</v>
      </c>
      <c r="L658" s="8">
        <v>43505</v>
      </c>
      <c r="O658" s="54">
        <f>VLOOKUP(D658&amp;R658,Ranglijst!D:E,2,FALSE)</f>
        <v>3140</v>
      </c>
      <c r="P658" s="1" t="str">
        <f>VLOOKUP($D658,schermers!$C:$O,5,FALSE)</f>
        <v>Dames</v>
      </c>
      <c r="Q658" s="1" t="str">
        <f>VLOOKUP($D658,schermers!$C:$O,6,FALSE)</f>
        <v>Floret</v>
      </c>
      <c r="R658" s="1" t="str">
        <f>VLOOKUP(P658,lookups!A:B,2,FALSE)&amp;VLOOKUP(aanmeldingen!Q658,lookups!D:E,2,FALSE)&amp;VLOOKUP(I658,lookups!G:H,2,FALSE)</f>
        <v>DFC</v>
      </c>
      <c r="S658" s="1" t="str">
        <f>VLOOKUP(E658,wedstrijden!B:G,6,FALSE)</f>
        <v>ITA</v>
      </c>
      <c r="T658" s="1" t="str">
        <f>VLOOKUP($D658,schermers!$C:$O,8,FALSE)</f>
        <v>AMS</v>
      </c>
      <c r="U658" s="1" t="str">
        <f>IFERROR(VLOOKUP($D658,schermers!$C:$O,13,FALSE),"-")</f>
        <v>FIE25012004000</v>
      </c>
      <c r="V658" s="15">
        <f>IFERROR(VLOOKUP(E658,wedstrijden!B:H,7,FALSE),0)</f>
        <v>43520</v>
      </c>
      <c r="W658" s="15">
        <f>IFERROR(VLOOKUP(E658,wedstrijden!B:I,8,FALSE),0)</f>
        <v>43520</v>
      </c>
      <c r="X658" s="94">
        <f>IF(ISERROR(VLOOKUP(I658,lookups!G:I,3,FALSE)),0,IF(VLOOKUP(I658,lookups!G:I,3,FALSE)=0,0,VLOOKUP(I658,lookups!G:I,3,FALSE)))</f>
        <v>2800</v>
      </c>
      <c r="Y658" s="54">
        <f t="shared" ca="1" si="152"/>
        <v>999999999</v>
      </c>
      <c r="Z658" s="54">
        <f t="shared" si="153"/>
        <v>301115309</v>
      </c>
      <c r="AA658" s="54">
        <f>IF(LEFT(J658,2)&lt;&gt;"ok","-",IF(M658&lt;&gt;"","-",VLOOKUP(P658&amp;Q658&amp;I658&amp;H658,wedstrijden!A:B,2,FALSE)))</f>
        <v>301</v>
      </c>
      <c r="AB658" s="54">
        <f t="shared" ca="1" si="154"/>
        <v>0</v>
      </c>
      <c r="AC658" s="54">
        <f t="shared" si="155"/>
        <v>1</v>
      </c>
      <c r="AD658" s="54">
        <f t="shared" si="156"/>
        <v>1</v>
      </c>
      <c r="AE658" s="54">
        <f t="shared" si="157"/>
        <v>0</v>
      </c>
      <c r="AF658" s="54">
        <f t="shared" si="158"/>
        <v>1</v>
      </c>
      <c r="AG658" s="54">
        <f t="shared" si="159"/>
        <v>0</v>
      </c>
      <c r="AH658" s="54">
        <f t="shared" si="160"/>
        <v>0</v>
      </c>
      <c r="AI658" s="54">
        <f t="shared" si="161"/>
        <v>0</v>
      </c>
      <c r="AJ658" s="54">
        <f t="shared" si="162"/>
        <v>0</v>
      </c>
      <c r="AK658" s="54">
        <f t="shared" ca="1" si="163"/>
        <v>0</v>
      </c>
      <c r="AL658" s="1" t="str">
        <f>VLOOKUP(D658,schermers!C:T,16,FALSE)</f>
        <v>XXX</v>
      </c>
    </row>
    <row r="659" spans="1:38" x14ac:dyDescent="0.2">
      <c r="A659" s="54">
        <f t="shared" si="164"/>
        <v>657</v>
      </c>
      <c r="B659" s="54">
        <f t="shared" si="150"/>
        <v>547</v>
      </c>
      <c r="C659" s="54" t="str">
        <f t="shared" ca="1" si="151"/>
        <v/>
      </c>
      <c r="D659" s="54">
        <f>VLOOKUP(F659&amp;G659,schermers!B:C,2,FALSE)</f>
        <v>114165</v>
      </c>
      <c r="E659" s="54">
        <f>VLOOKUP(P659&amp;Q659&amp;I659&amp;H659,wedstrijden!A:B,2,FALSE)</f>
        <v>301</v>
      </c>
      <c r="F659" s="41" t="s">
        <v>2345</v>
      </c>
      <c r="G659" s="41" t="s">
        <v>2603</v>
      </c>
      <c r="H659" s="41" t="s">
        <v>3032</v>
      </c>
      <c r="I659" s="41" t="s">
        <v>510</v>
      </c>
      <c r="J659" s="63" t="s">
        <v>848</v>
      </c>
      <c r="K659" s="16">
        <v>43495</v>
      </c>
      <c r="L659" s="8">
        <v>43505</v>
      </c>
      <c r="O659" s="54">
        <f>VLOOKUP(D659&amp;R659,Ranglijst!D:E,2,FALSE)</f>
        <v>2636</v>
      </c>
      <c r="P659" s="1" t="str">
        <f>VLOOKUP($D659,schermers!$C:$O,5,FALSE)</f>
        <v>Dames</v>
      </c>
      <c r="Q659" s="1" t="str">
        <f>VLOOKUP($D659,schermers!$C:$O,6,FALSE)</f>
        <v>Floret</v>
      </c>
      <c r="R659" s="1" t="str">
        <f>VLOOKUP(P659,lookups!A:B,2,FALSE)&amp;VLOOKUP(aanmeldingen!Q659,lookups!D:E,2,FALSE)&amp;VLOOKUP(I659,lookups!G:H,2,FALSE)</f>
        <v>DFC</v>
      </c>
      <c r="S659" s="1" t="str">
        <f>VLOOKUP(E659,wedstrijden!B:G,6,FALSE)</f>
        <v>ITA</v>
      </c>
      <c r="T659" s="1" t="str">
        <f>VLOOKUP($D659,schermers!$C:$O,8,FALSE)</f>
        <v>ZAI</v>
      </c>
      <c r="U659" s="1" t="str">
        <f>IFERROR(VLOOKUP($D659,schermers!$C:$O,13,FALSE),"-")</f>
        <v>-</v>
      </c>
      <c r="V659" s="15">
        <f>IFERROR(VLOOKUP(E659,wedstrijden!B:H,7,FALSE),0)</f>
        <v>43520</v>
      </c>
      <c r="W659" s="15">
        <f>IFERROR(VLOOKUP(E659,wedstrijden!B:I,8,FALSE),0)</f>
        <v>43520</v>
      </c>
      <c r="X659" s="94">
        <f>IF(ISERROR(VLOOKUP(I659,lookups!G:I,3,FALSE)),0,IF(VLOOKUP(I659,lookups!G:I,3,FALSE)=0,0,VLOOKUP(I659,lookups!G:I,3,FALSE)))</f>
        <v>2800</v>
      </c>
      <c r="Y659" s="54">
        <f t="shared" ca="1" si="152"/>
        <v>999999999</v>
      </c>
      <c r="Z659" s="54">
        <f t="shared" si="153"/>
        <v>301114165</v>
      </c>
      <c r="AA659" s="54">
        <f>IF(LEFT(J659,2)&lt;&gt;"ok","-",IF(M659&lt;&gt;"","-",VLOOKUP(P659&amp;Q659&amp;I659&amp;H659,wedstrijden!A:B,2,FALSE)))</f>
        <v>301</v>
      </c>
      <c r="AB659" s="54">
        <f t="shared" ca="1" si="154"/>
        <v>0</v>
      </c>
      <c r="AC659" s="54">
        <f t="shared" si="155"/>
        <v>1</v>
      </c>
      <c r="AD659" s="54">
        <f t="shared" si="156"/>
        <v>1</v>
      </c>
      <c r="AE659" s="54">
        <f t="shared" si="157"/>
        <v>0</v>
      </c>
      <c r="AF659" s="54">
        <f t="shared" si="158"/>
        <v>1</v>
      </c>
      <c r="AG659" s="54">
        <f t="shared" si="159"/>
        <v>0</v>
      </c>
      <c r="AH659" s="54">
        <f t="shared" si="160"/>
        <v>0</v>
      </c>
      <c r="AI659" s="54">
        <f t="shared" si="161"/>
        <v>0</v>
      </c>
      <c r="AJ659" s="54">
        <f t="shared" si="162"/>
        <v>0</v>
      </c>
      <c r="AK659" s="54">
        <f t="shared" ca="1" si="163"/>
        <v>0</v>
      </c>
      <c r="AL659" s="1" t="str">
        <f>VLOOKUP(D659,schermers!C:T,16,FALSE)</f>
        <v>XXX</v>
      </c>
    </row>
    <row r="660" spans="1:38" x14ac:dyDescent="0.2">
      <c r="A660" s="54">
        <f t="shared" si="164"/>
        <v>658</v>
      </c>
      <c r="B660" s="54">
        <f t="shared" si="150"/>
        <v>520</v>
      </c>
      <c r="C660" s="54" t="str">
        <f t="shared" ca="1" si="151"/>
        <v/>
      </c>
      <c r="D660" s="54">
        <f>VLOOKUP(F660&amp;G660,schermers!B:C,2,FALSE)</f>
        <v>113346</v>
      </c>
      <c r="E660" s="54">
        <f>VLOOKUP(P660&amp;Q660&amp;I660&amp;H660,wedstrijden!A:B,2,FALSE)</f>
        <v>293</v>
      </c>
      <c r="F660" s="41" t="s">
        <v>1240</v>
      </c>
      <c r="G660" s="41" t="s">
        <v>1246</v>
      </c>
      <c r="H660" s="41" t="s">
        <v>3032</v>
      </c>
      <c r="I660" s="41" t="s">
        <v>510</v>
      </c>
      <c r="J660" s="63" t="s">
        <v>848</v>
      </c>
      <c r="K660" s="16">
        <v>43495</v>
      </c>
      <c r="L660" s="8">
        <v>43505</v>
      </c>
      <c r="O660" s="54">
        <f>VLOOKUP(D660&amp;R660,Ranglijst!D:E,2,FALSE)</f>
        <v>3436</v>
      </c>
      <c r="P660" s="1" t="str">
        <f>VLOOKUP($D660,schermers!$C:$O,5,FALSE)</f>
        <v>Heren</v>
      </c>
      <c r="Q660" s="1" t="str">
        <f>VLOOKUP($D660,schermers!$C:$O,6,FALSE)</f>
        <v>Floret</v>
      </c>
      <c r="R660" s="1" t="str">
        <f>VLOOKUP(P660,lookups!A:B,2,FALSE)&amp;VLOOKUP(aanmeldingen!Q660,lookups!D:E,2,FALSE)&amp;VLOOKUP(I660,lookups!G:H,2,FALSE)</f>
        <v>HFC</v>
      </c>
      <c r="S660" s="1" t="str">
        <f>VLOOKUP(E660,wedstrijden!B:G,6,FALSE)</f>
        <v>ITA</v>
      </c>
      <c r="T660" s="1" t="str">
        <f>VLOOKUP($D660,schermers!$C:$O,8,FALSE)</f>
        <v>HS</v>
      </c>
      <c r="U660" s="1" t="str">
        <f>IFERROR(VLOOKUP($D660,schermers!$C:$O,13,FALSE),"-")</f>
        <v>-</v>
      </c>
      <c r="V660" s="15">
        <f>IFERROR(VLOOKUP(E660,wedstrijden!B:H,7,FALSE),0)</f>
        <v>43518</v>
      </c>
      <c r="W660" s="15">
        <f>IFERROR(VLOOKUP(E660,wedstrijden!B:I,8,FALSE),0)</f>
        <v>43518</v>
      </c>
      <c r="X660" s="94">
        <f>IF(ISERROR(VLOOKUP(I660,lookups!G:I,3,FALSE)),0,IF(VLOOKUP(I660,lookups!G:I,3,FALSE)=0,0,VLOOKUP(I660,lookups!G:I,3,FALSE)))</f>
        <v>2800</v>
      </c>
      <c r="Y660" s="54">
        <f t="shared" ca="1" si="152"/>
        <v>999999999</v>
      </c>
      <c r="Z660" s="54">
        <f t="shared" si="153"/>
        <v>293113346</v>
      </c>
      <c r="AA660" s="54">
        <f>IF(LEFT(J660,2)&lt;&gt;"ok","-",IF(M660&lt;&gt;"","-",VLOOKUP(P660&amp;Q660&amp;I660&amp;H660,wedstrijden!A:B,2,FALSE)))</f>
        <v>293</v>
      </c>
      <c r="AB660" s="54">
        <f t="shared" ca="1" si="154"/>
        <v>0</v>
      </c>
      <c r="AC660" s="54">
        <f t="shared" si="155"/>
        <v>1</v>
      </c>
      <c r="AD660" s="54">
        <f t="shared" si="156"/>
        <v>1</v>
      </c>
      <c r="AE660" s="54">
        <f t="shared" si="157"/>
        <v>0</v>
      </c>
      <c r="AF660" s="54">
        <f t="shared" si="158"/>
        <v>1</v>
      </c>
      <c r="AG660" s="54">
        <f t="shared" si="159"/>
        <v>0</v>
      </c>
      <c r="AH660" s="54">
        <f t="shared" si="160"/>
        <v>0</v>
      </c>
      <c r="AI660" s="54">
        <f t="shared" si="161"/>
        <v>0</v>
      </c>
      <c r="AJ660" s="54">
        <f t="shared" si="162"/>
        <v>0</v>
      </c>
      <c r="AK660" s="54">
        <f t="shared" ca="1" si="163"/>
        <v>0</v>
      </c>
      <c r="AL660" s="1" t="str">
        <f>VLOOKUP(D660,schermers!C:T,16,FALSE)</f>
        <v>XXX</v>
      </c>
    </row>
    <row r="661" spans="1:38" x14ac:dyDescent="0.2">
      <c r="A661" s="54">
        <f t="shared" si="164"/>
        <v>659</v>
      </c>
      <c r="B661" s="54">
        <f t="shared" si="150"/>
        <v>522</v>
      </c>
      <c r="C661" s="54" t="str">
        <f t="shared" ca="1" si="151"/>
        <v/>
      </c>
      <c r="D661" s="54">
        <f>VLOOKUP(F661&amp;G661,schermers!B:C,2,FALSE)</f>
        <v>114851</v>
      </c>
      <c r="E661" s="54">
        <f>VLOOKUP(P661&amp;Q661&amp;I661&amp;H661,wedstrijden!A:B,2,FALSE)</f>
        <v>293</v>
      </c>
      <c r="F661" s="41" t="s">
        <v>1112</v>
      </c>
      <c r="G661" s="41" t="s">
        <v>2104</v>
      </c>
      <c r="H661" s="41" t="s">
        <v>3032</v>
      </c>
      <c r="I661" s="41" t="s">
        <v>510</v>
      </c>
      <c r="J661" s="63" t="s">
        <v>848</v>
      </c>
      <c r="K661" s="16">
        <v>43495</v>
      </c>
      <c r="L661" s="8">
        <v>43505</v>
      </c>
      <c r="O661" s="54">
        <f>VLOOKUP(D661&amp;R661,Ranglijst!D:E,2,FALSE)</f>
        <v>2942</v>
      </c>
      <c r="P661" s="1" t="str">
        <f>VLOOKUP($D661,schermers!$C:$O,5,FALSE)</f>
        <v>Heren</v>
      </c>
      <c r="Q661" s="1" t="str">
        <f>VLOOKUP($D661,schermers!$C:$O,6,FALSE)</f>
        <v>Floret</v>
      </c>
      <c r="R661" s="1" t="str">
        <f>VLOOKUP(P661,lookups!A:B,2,FALSE)&amp;VLOOKUP(aanmeldingen!Q661,lookups!D:E,2,FALSE)&amp;VLOOKUP(I661,lookups!G:H,2,FALSE)</f>
        <v>HFC</v>
      </c>
      <c r="S661" s="1" t="str">
        <f>VLOOKUP(E661,wedstrijden!B:G,6,FALSE)</f>
        <v>ITA</v>
      </c>
      <c r="T661" s="1" t="str">
        <f>VLOOKUP($D661,schermers!$C:$O,8,FALSE)</f>
        <v>AMS</v>
      </c>
      <c r="U661" s="1" t="str">
        <f>IFERROR(VLOOKUP($D661,schermers!$C:$O,13,FALSE),"-")</f>
        <v>FIE11012004000</v>
      </c>
      <c r="V661" s="15">
        <f>IFERROR(VLOOKUP(E661,wedstrijden!B:H,7,FALSE),0)</f>
        <v>43518</v>
      </c>
      <c r="W661" s="15">
        <f>IFERROR(VLOOKUP(E661,wedstrijden!B:I,8,FALSE),0)</f>
        <v>43518</v>
      </c>
      <c r="X661" s="94">
        <f>IF(ISERROR(VLOOKUP(I661,lookups!G:I,3,FALSE)),0,IF(VLOOKUP(I661,lookups!G:I,3,FALSE)=0,0,VLOOKUP(I661,lookups!G:I,3,FALSE)))</f>
        <v>2800</v>
      </c>
      <c r="Y661" s="54">
        <f t="shared" ca="1" si="152"/>
        <v>999999999</v>
      </c>
      <c r="Z661" s="54">
        <f t="shared" si="153"/>
        <v>293114851</v>
      </c>
      <c r="AA661" s="54">
        <f>IF(LEFT(J661,2)&lt;&gt;"ok","-",IF(M661&lt;&gt;"","-",VLOOKUP(P661&amp;Q661&amp;I661&amp;H661,wedstrijden!A:B,2,FALSE)))</f>
        <v>293</v>
      </c>
      <c r="AB661" s="54">
        <f t="shared" ca="1" si="154"/>
        <v>0</v>
      </c>
      <c r="AC661" s="54">
        <f t="shared" si="155"/>
        <v>1</v>
      </c>
      <c r="AD661" s="54">
        <f t="shared" si="156"/>
        <v>1</v>
      </c>
      <c r="AE661" s="54">
        <f t="shared" si="157"/>
        <v>0</v>
      </c>
      <c r="AF661" s="54">
        <f t="shared" si="158"/>
        <v>1</v>
      </c>
      <c r="AG661" s="54">
        <f t="shared" si="159"/>
        <v>0</v>
      </c>
      <c r="AH661" s="54">
        <f t="shared" si="160"/>
        <v>0</v>
      </c>
      <c r="AI661" s="54">
        <f t="shared" si="161"/>
        <v>0</v>
      </c>
      <c r="AJ661" s="54">
        <f t="shared" si="162"/>
        <v>0</v>
      </c>
      <c r="AK661" s="54">
        <f t="shared" ca="1" si="163"/>
        <v>0</v>
      </c>
      <c r="AL661" s="1" t="str">
        <f>VLOOKUP(D661,schermers!C:T,16,FALSE)</f>
        <v>XXX</v>
      </c>
    </row>
    <row r="662" spans="1:38" x14ac:dyDescent="0.2">
      <c r="A662" s="54">
        <f t="shared" si="164"/>
        <v>660</v>
      </c>
      <c r="B662" s="54">
        <f t="shared" si="150"/>
        <v>523</v>
      </c>
      <c r="C662" s="54" t="str">
        <f t="shared" ca="1" si="151"/>
        <v/>
      </c>
      <c r="D662" s="54">
        <f>VLOOKUP(F662&amp;G662,schermers!B:C,2,FALSE)</f>
        <v>114877</v>
      </c>
      <c r="E662" s="54">
        <f>VLOOKUP(P662&amp;Q662&amp;I662&amp;H662,wedstrijden!A:B,2,FALSE)</f>
        <v>293</v>
      </c>
      <c r="F662" s="41" t="s">
        <v>2093</v>
      </c>
      <c r="G662" s="41" t="s">
        <v>181</v>
      </c>
      <c r="H662" s="41" t="s">
        <v>3032</v>
      </c>
      <c r="I662" s="41" t="s">
        <v>510</v>
      </c>
      <c r="J662" s="63" t="s">
        <v>848</v>
      </c>
      <c r="K662" s="16">
        <v>43495</v>
      </c>
      <c r="L662" s="8">
        <v>43505</v>
      </c>
      <c r="O662" s="54">
        <f>VLOOKUP(D662&amp;R662,Ranglijst!D:E,2,FALSE)</f>
        <v>3105</v>
      </c>
      <c r="P662" s="1" t="str">
        <f>VLOOKUP($D662,schermers!$C:$O,5,FALSE)</f>
        <v>Heren</v>
      </c>
      <c r="Q662" s="1" t="str">
        <f>VLOOKUP($D662,schermers!$C:$O,6,FALSE)</f>
        <v>Floret</v>
      </c>
      <c r="R662" s="1" t="str">
        <f>VLOOKUP(P662,lookups!A:B,2,FALSE)&amp;VLOOKUP(aanmeldingen!Q662,lookups!D:E,2,FALSE)&amp;VLOOKUP(I662,lookups!G:H,2,FALSE)</f>
        <v>HFC</v>
      </c>
      <c r="S662" s="1" t="str">
        <f>VLOOKUP(E662,wedstrijden!B:G,6,FALSE)</f>
        <v>ITA</v>
      </c>
      <c r="T662" s="1" t="str">
        <f>VLOOKUP($D662,schermers!$C:$O,8,FALSE)</f>
        <v>HS</v>
      </c>
      <c r="U662" s="1" t="str">
        <f>IFERROR(VLOOKUP($D662,schermers!$C:$O,13,FALSE),"-")</f>
        <v>-</v>
      </c>
      <c r="V662" s="15">
        <f>IFERROR(VLOOKUP(E662,wedstrijden!B:H,7,FALSE),0)</f>
        <v>43518</v>
      </c>
      <c r="W662" s="15">
        <f>IFERROR(VLOOKUP(E662,wedstrijden!B:I,8,FALSE),0)</f>
        <v>43518</v>
      </c>
      <c r="X662" s="94">
        <f>IF(ISERROR(VLOOKUP(I662,lookups!G:I,3,FALSE)),0,IF(VLOOKUP(I662,lookups!G:I,3,FALSE)=0,0,VLOOKUP(I662,lookups!G:I,3,FALSE)))</f>
        <v>2800</v>
      </c>
      <c r="Y662" s="54">
        <f t="shared" ca="1" si="152"/>
        <v>999999999</v>
      </c>
      <c r="Z662" s="54">
        <f t="shared" si="153"/>
        <v>293114877</v>
      </c>
      <c r="AA662" s="54">
        <f>IF(LEFT(J662,2)&lt;&gt;"ok","-",IF(M662&lt;&gt;"","-",VLOOKUP(P662&amp;Q662&amp;I662&amp;H662,wedstrijden!A:B,2,FALSE)))</f>
        <v>293</v>
      </c>
      <c r="AB662" s="54">
        <f t="shared" ca="1" si="154"/>
        <v>0</v>
      </c>
      <c r="AC662" s="54">
        <f t="shared" si="155"/>
        <v>1</v>
      </c>
      <c r="AD662" s="54">
        <f t="shared" si="156"/>
        <v>1</v>
      </c>
      <c r="AE662" s="54">
        <f t="shared" si="157"/>
        <v>0</v>
      </c>
      <c r="AF662" s="54">
        <f t="shared" si="158"/>
        <v>1</v>
      </c>
      <c r="AG662" s="54">
        <f t="shared" si="159"/>
        <v>0</v>
      </c>
      <c r="AH662" s="54">
        <f t="shared" si="160"/>
        <v>0</v>
      </c>
      <c r="AI662" s="54">
        <f t="shared" si="161"/>
        <v>0</v>
      </c>
      <c r="AJ662" s="54">
        <f t="shared" si="162"/>
        <v>0</v>
      </c>
      <c r="AK662" s="54">
        <f t="shared" ca="1" si="163"/>
        <v>0</v>
      </c>
      <c r="AL662" s="1" t="str">
        <f>VLOOKUP(D662,schermers!C:T,16,FALSE)</f>
        <v>XXX</v>
      </c>
    </row>
    <row r="663" spans="1:38" x14ac:dyDescent="0.2">
      <c r="A663" s="54">
        <f t="shared" si="164"/>
        <v>661</v>
      </c>
      <c r="B663" s="54">
        <f t="shared" si="150"/>
        <v>521</v>
      </c>
      <c r="C663" s="54" t="str">
        <f t="shared" ca="1" si="151"/>
        <v/>
      </c>
      <c r="D663" s="54">
        <f>VLOOKUP(F663&amp;G663,schermers!B:C,2,FALSE)</f>
        <v>114740</v>
      </c>
      <c r="E663" s="54">
        <f>VLOOKUP(P663&amp;Q663&amp;I663&amp;H663,wedstrijden!A:B,2,FALSE)</f>
        <v>293</v>
      </c>
      <c r="F663" s="41" t="s">
        <v>1710</v>
      </c>
      <c r="G663" s="41" t="s">
        <v>1709</v>
      </c>
      <c r="H663" s="41" t="s">
        <v>3032</v>
      </c>
      <c r="I663" s="41" t="s">
        <v>510</v>
      </c>
      <c r="J663" s="63" t="s">
        <v>848</v>
      </c>
      <c r="K663" s="16">
        <v>43495</v>
      </c>
      <c r="L663" s="8">
        <v>43505</v>
      </c>
      <c r="O663" s="54">
        <f>VLOOKUP(D663&amp;R663,Ranglijst!D:E,2,FALSE)</f>
        <v>1856</v>
      </c>
      <c r="P663" s="1" t="str">
        <f>VLOOKUP($D663,schermers!$C:$O,5,FALSE)</f>
        <v>Heren</v>
      </c>
      <c r="Q663" s="1" t="str">
        <f>VLOOKUP($D663,schermers!$C:$O,6,FALSE)</f>
        <v>Floret</v>
      </c>
      <c r="R663" s="1" t="str">
        <f>VLOOKUP(P663,lookups!A:B,2,FALSE)&amp;VLOOKUP(aanmeldingen!Q663,lookups!D:E,2,FALSE)&amp;VLOOKUP(I663,lookups!G:H,2,FALSE)</f>
        <v>HFC</v>
      </c>
      <c r="S663" s="1" t="str">
        <f>VLOOKUP(E663,wedstrijden!B:G,6,FALSE)</f>
        <v>ITA</v>
      </c>
      <c r="T663" s="1" t="str">
        <f>VLOOKUP($D663,schermers!$C:$O,8,FALSE)</f>
        <v>NRD</v>
      </c>
      <c r="U663" s="1" t="str">
        <f>IFERROR(VLOOKUP($D663,schermers!$C:$O,13,FALSE),"-")</f>
        <v>FIE15102002001</v>
      </c>
      <c r="V663" s="15">
        <f>IFERROR(VLOOKUP(E663,wedstrijden!B:H,7,FALSE),0)</f>
        <v>43518</v>
      </c>
      <c r="W663" s="15">
        <f>IFERROR(VLOOKUP(E663,wedstrijden!B:I,8,FALSE),0)</f>
        <v>43518</v>
      </c>
      <c r="X663" s="94">
        <f>IF(ISERROR(VLOOKUP(I663,lookups!G:I,3,FALSE)),0,IF(VLOOKUP(I663,lookups!G:I,3,FALSE)=0,0,VLOOKUP(I663,lookups!G:I,3,FALSE)))</f>
        <v>2800</v>
      </c>
      <c r="Y663" s="54">
        <f t="shared" ca="1" si="152"/>
        <v>999999999</v>
      </c>
      <c r="Z663" s="54">
        <f t="shared" si="153"/>
        <v>293114740</v>
      </c>
      <c r="AA663" s="54">
        <f>IF(LEFT(J663,2)&lt;&gt;"ok","-",IF(M663&lt;&gt;"","-",VLOOKUP(P663&amp;Q663&amp;I663&amp;H663,wedstrijden!A:B,2,FALSE)))</f>
        <v>293</v>
      </c>
      <c r="AB663" s="54">
        <f t="shared" ca="1" si="154"/>
        <v>0</v>
      </c>
      <c r="AC663" s="54">
        <f t="shared" si="155"/>
        <v>1</v>
      </c>
      <c r="AD663" s="54">
        <f t="shared" si="156"/>
        <v>1</v>
      </c>
      <c r="AE663" s="54">
        <f t="shared" si="157"/>
        <v>0</v>
      </c>
      <c r="AF663" s="54">
        <f t="shared" si="158"/>
        <v>1</v>
      </c>
      <c r="AG663" s="54">
        <f t="shared" si="159"/>
        <v>0</v>
      </c>
      <c r="AH663" s="54">
        <f t="shared" si="160"/>
        <v>0</v>
      </c>
      <c r="AI663" s="54">
        <f t="shared" si="161"/>
        <v>0</v>
      </c>
      <c r="AJ663" s="54">
        <f t="shared" si="162"/>
        <v>0</v>
      </c>
      <c r="AK663" s="54">
        <f t="shared" ca="1" si="163"/>
        <v>0</v>
      </c>
      <c r="AL663" s="1" t="str">
        <f>VLOOKUP(D663,schermers!C:T,16,FALSE)</f>
        <v>XXX</v>
      </c>
    </row>
    <row r="664" spans="1:38" x14ac:dyDescent="0.2">
      <c r="A664" s="54">
        <f t="shared" si="164"/>
        <v>662</v>
      </c>
      <c r="B664" s="54">
        <f t="shared" si="150"/>
        <v>559</v>
      </c>
      <c r="C664" s="54" t="str">
        <f t="shared" ca="1" si="151"/>
        <v/>
      </c>
      <c r="D664" s="54">
        <f>VLOOKUP(F664&amp;G664,schermers!B:C,2,FALSE)</f>
        <v>112806</v>
      </c>
      <c r="E664" s="54">
        <f>VLOOKUP(P664&amp;Q664&amp;I664&amp;H664,wedstrijden!A:B,2,FALSE)</f>
        <v>310</v>
      </c>
      <c r="F664" s="41" t="s">
        <v>1009</v>
      </c>
      <c r="G664" s="41" t="s">
        <v>1010</v>
      </c>
      <c r="H664" s="41" t="s">
        <v>3032</v>
      </c>
      <c r="I664" s="41" t="s">
        <v>495</v>
      </c>
      <c r="J664" s="63" t="s">
        <v>848</v>
      </c>
      <c r="K664" s="16">
        <v>43495</v>
      </c>
      <c r="L664" s="8">
        <v>43505</v>
      </c>
      <c r="O664" s="54">
        <f>VLOOKUP(D664&amp;R664,Ranglijst!D:E,2,FALSE)</f>
        <v>2270</v>
      </c>
      <c r="P664" s="1" t="str">
        <f>VLOOKUP($D664,schermers!$C:$O,5,FALSE)</f>
        <v>Heren</v>
      </c>
      <c r="Q664" s="1" t="str">
        <f>VLOOKUP($D664,schermers!$C:$O,6,FALSE)</f>
        <v>Floret</v>
      </c>
      <c r="R664" s="1" t="str">
        <f>VLOOKUP(P664,lookups!A:B,2,FALSE)&amp;VLOOKUP(aanmeldingen!Q664,lookups!D:E,2,FALSE)&amp;VLOOKUP(I664,lookups!G:H,2,FALSE)</f>
        <v>HFJ</v>
      </c>
      <c r="S664" s="1" t="str">
        <f>VLOOKUP(E664,wedstrijden!B:G,6,FALSE)</f>
        <v>ITA</v>
      </c>
      <c r="T664" s="1" t="str">
        <f>VLOOKUP($D664,schermers!$C:$O,8,FALSE)</f>
        <v>TWE</v>
      </c>
      <c r="U664" s="1" t="str">
        <f>IFERROR(VLOOKUP($D664,schermers!$C:$O,13,FALSE),"-")</f>
        <v>FIE31082001001</v>
      </c>
      <c r="V664" s="15">
        <f>IFERROR(VLOOKUP(E664,wedstrijden!B:H,7,FALSE),0)</f>
        <v>43523</v>
      </c>
      <c r="W664" s="15">
        <f>IFERROR(VLOOKUP(E664,wedstrijden!B:I,8,FALSE),0)</f>
        <v>43523</v>
      </c>
      <c r="X664" s="94">
        <f>IF(ISERROR(VLOOKUP(I664,lookups!G:I,3,FALSE)),0,IF(VLOOKUP(I664,lookups!G:I,3,FALSE)=0,0,VLOOKUP(I664,lookups!G:I,3,FALSE)))</f>
        <v>2000</v>
      </c>
      <c r="Y664" s="54">
        <f t="shared" ca="1" si="152"/>
        <v>999999999</v>
      </c>
      <c r="Z664" s="54">
        <f t="shared" si="153"/>
        <v>310112806</v>
      </c>
      <c r="AA664" s="54">
        <f>IF(LEFT(J664,2)&lt;&gt;"ok","-",IF(M664&lt;&gt;"","-",VLOOKUP(P664&amp;Q664&amp;I664&amp;H664,wedstrijden!A:B,2,FALSE)))</f>
        <v>310</v>
      </c>
      <c r="AB664" s="54">
        <f t="shared" ca="1" si="154"/>
        <v>0</v>
      </c>
      <c r="AC664" s="54">
        <f t="shared" si="155"/>
        <v>1</v>
      </c>
      <c r="AD664" s="54">
        <f t="shared" si="156"/>
        <v>1</v>
      </c>
      <c r="AE664" s="54">
        <f t="shared" si="157"/>
        <v>0</v>
      </c>
      <c r="AF664" s="54">
        <f t="shared" si="158"/>
        <v>1</v>
      </c>
      <c r="AG664" s="54">
        <f t="shared" si="159"/>
        <v>0</v>
      </c>
      <c r="AH664" s="54">
        <f t="shared" si="160"/>
        <v>0</v>
      </c>
      <c r="AI664" s="54">
        <f t="shared" si="161"/>
        <v>0</v>
      </c>
      <c r="AJ664" s="54">
        <f t="shared" si="162"/>
        <v>0</v>
      </c>
      <c r="AK664" s="54">
        <f t="shared" ca="1" si="163"/>
        <v>0</v>
      </c>
      <c r="AL664" s="1" t="str">
        <f>VLOOKUP(D664,schermers!C:T,16,FALSE)</f>
        <v>XXX</v>
      </c>
    </row>
    <row r="665" spans="1:38" x14ac:dyDescent="0.2">
      <c r="A665" s="54">
        <f t="shared" si="164"/>
        <v>663</v>
      </c>
      <c r="B665" s="54">
        <f t="shared" si="150"/>
        <v>557</v>
      </c>
      <c r="C665" s="54" t="str">
        <f t="shared" ca="1" si="151"/>
        <v/>
      </c>
      <c r="D665" s="54">
        <f>VLOOKUP(F665&amp;G665,schermers!B:C,2,FALSE)</f>
        <v>110792</v>
      </c>
      <c r="E665" s="54">
        <f>VLOOKUP(P665&amp;Q665&amp;I665&amp;H665,wedstrijden!A:B,2,FALSE)</f>
        <v>310</v>
      </c>
      <c r="F665" s="41" t="s">
        <v>932</v>
      </c>
      <c r="G665" s="41" t="s">
        <v>248</v>
      </c>
      <c r="H665" s="41" t="s">
        <v>3032</v>
      </c>
      <c r="I665" s="41" t="s">
        <v>495</v>
      </c>
      <c r="J665" s="63" t="s">
        <v>848</v>
      </c>
      <c r="K665" s="16">
        <v>43495</v>
      </c>
      <c r="L665" s="8">
        <v>43505</v>
      </c>
      <c r="O665" s="54">
        <f>VLOOKUP(D665&amp;R665,Ranglijst!D:E,2,FALSE)</f>
        <v>4530</v>
      </c>
      <c r="P665" s="1" t="str">
        <f>VLOOKUP($D665,schermers!$C:$O,5,FALSE)</f>
        <v>Heren</v>
      </c>
      <c r="Q665" s="1" t="str">
        <f>VLOOKUP($D665,schermers!$C:$O,6,FALSE)</f>
        <v>Floret</v>
      </c>
      <c r="R665" s="1" t="str">
        <f>VLOOKUP(P665,lookups!A:B,2,FALSE)&amp;VLOOKUP(aanmeldingen!Q665,lookups!D:E,2,FALSE)&amp;VLOOKUP(I665,lookups!G:H,2,FALSE)</f>
        <v>HFJ</v>
      </c>
      <c r="S665" s="1" t="str">
        <f>VLOOKUP(E665,wedstrijden!B:G,6,FALSE)</f>
        <v>ITA</v>
      </c>
      <c r="T665" s="1" t="str">
        <f>VLOOKUP($D665,schermers!$C:$O,8,FALSE)</f>
        <v>AMS</v>
      </c>
      <c r="U665" s="1" t="str">
        <f>IFERROR(VLOOKUP($D665,schermers!$C:$O,13,FALSE),"-")</f>
        <v>FIE25112000000</v>
      </c>
      <c r="V665" s="15">
        <f>IFERROR(VLOOKUP(E665,wedstrijden!B:H,7,FALSE),0)</f>
        <v>43523</v>
      </c>
      <c r="W665" s="15">
        <f>IFERROR(VLOOKUP(E665,wedstrijden!B:I,8,FALSE),0)</f>
        <v>43523</v>
      </c>
      <c r="X665" s="94">
        <f>IF(ISERROR(VLOOKUP(I665,lookups!G:I,3,FALSE)),0,IF(VLOOKUP(I665,lookups!G:I,3,FALSE)=0,0,VLOOKUP(I665,lookups!G:I,3,FALSE)))</f>
        <v>2000</v>
      </c>
      <c r="Y665" s="54">
        <f t="shared" ca="1" si="152"/>
        <v>999999999</v>
      </c>
      <c r="Z665" s="54">
        <f t="shared" si="153"/>
        <v>310110792</v>
      </c>
      <c r="AA665" s="54">
        <f>IF(LEFT(J665,2)&lt;&gt;"ok","-",IF(M665&lt;&gt;"","-",VLOOKUP(P665&amp;Q665&amp;I665&amp;H665,wedstrijden!A:B,2,FALSE)))</f>
        <v>310</v>
      </c>
      <c r="AB665" s="54">
        <f t="shared" ca="1" si="154"/>
        <v>0</v>
      </c>
      <c r="AC665" s="54">
        <f t="shared" si="155"/>
        <v>1</v>
      </c>
      <c r="AD665" s="54">
        <f t="shared" si="156"/>
        <v>1</v>
      </c>
      <c r="AE665" s="54">
        <f t="shared" si="157"/>
        <v>0</v>
      </c>
      <c r="AF665" s="54">
        <f t="shared" si="158"/>
        <v>1</v>
      </c>
      <c r="AG665" s="54">
        <f t="shared" si="159"/>
        <v>0</v>
      </c>
      <c r="AH665" s="54">
        <f t="shared" si="160"/>
        <v>0</v>
      </c>
      <c r="AI665" s="54">
        <f t="shared" si="161"/>
        <v>0</v>
      </c>
      <c r="AJ665" s="54">
        <f t="shared" si="162"/>
        <v>0</v>
      </c>
      <c r="AK665" s="54">
        <f t="shared" ca="1" si="163"/>
        <v>0</v>
      </c>
      <c r="AL665" s="1" t="str">
        <f>VLOOKUP(D665,schermers!C:T,16,FALSE)</f>
        <v>XXX</v>
      </c>
    </row>
    <row r="666" spans="1:38" x14ac:dyDescent="0.2">
      <c r="A666" s="54">
        <f t="shared" si="164"/>
        <v>664</v>
      </c>
      <c r="B666" s="54">
        <f t="shared" si="150"/>
        <v>558</v>
      </c>
      <c r="C666" s="54" t="str">
        <f t="shared" ca="1" si="151"/>
        <v/>
      </c>
      <c r="D666" s="54">
        <f>VLOOKUP(F666&amp;G666,schermers!B:C,2,FALSE)</f>
        <v>111636</v>
      </c>
      <c r="E666" s="54">
        <f>VLOOKUP(P666&amp;Q666&amp;I666&amp;H666,wedstrijden!A:B,2,FALSE)</f>
        <v>310</v>
      </c>
      <c r="F666" s="41" t="s">
        <v>1314</v>
      </c>
      <c r="G666" s="41" t="s">
        <v>269</v>
      </c>
      <c r="H666" s="41" t="s">
        <v>3032</v>
      </c>
      <c r="I666" s="41" t="s">
        <v>495</v>
      </c>
      <c r="J666" s="63" t="s">
        <v>848</v>
      </c>
      <c r="K666" s="16">
        <v>43495</v>
      </c>
      <c r="L666" s="8">
        <v>43505</v>
      </c>
      <c r="O666" s="54">
        <f>VLOOKUP(D666&amp;R666,Ranglijst!D:E,2,FALSE)</f>
        <v>1651</v>
      </c>
      <c r="P666" s="1" t="str">
        <f>VLOOKUP($D666,schermers!$C:$O,5,FALSE)</f>
        <v>Heren</v>
      </c>
      <c r="Q666" s="1" t="str">
        <f>VLOOKUP($D666,schermers!$C:$O,6,FALSE)</f>
        <v>Floret</v>
      </c>
      <c r="R666" s="1" t="str">
        <f>VLOOKUP(P666,lookups!A:B,2,FALSE)&amp;VLOOKUP(aanmeldingen!Q666,lookups!D:E,2,FALSE)&amp;VLOOKUP(I666,lookups!G:H,2,FALSE)</f>
        <v>HFJ</v>
      </c>
      <c r="S666" s="1" t="str">
        <f>VLOOKUP(E666,wedstrijden!B:G,6,FALSE)</f>
        <v>ITA</v>
      </c>
      <c r="T666" s="1" t="str">
        <f>VLOOKUP($D666,schermers!$C:$O,8,FALSE)</f>
        <v>AMS</v>
      </c>
      <c r="U666" s="1" t="str">
        <f>IFERROR(VLOOKUP($D666,schermers!$C:$O,13,FALSE),"-")</f>
        <v>FIE03122000000</v>
      </c>
      <c r="V666" s="15">
        <f>IFERROR(VLOOKUP(E666,wedstrijden!B:H,7,FALSE),0)</f>
        <v>43523</v>
      </c>
      <c r="W666" s="15">
        <f>IFERROR(VLOOKUP(E666,wedstrijden!B:I,8,FALSE),0)</f>
        <v>43523</v>
      </c>
      <c r="X666" s="94">
        <f>IF(ISERROR(VLOOKUP(I666,lookups!G:I,3,FALSE)),0,IF(VLOOKUP(I666,lookups!G:I,3,FALSE)=0,0,VLOOKUP(I666,lookups!G:I,3,FALSE)))</f>
        <v>2000</v>
      </c>
      <c r="Y666" s="54">
        <f t="shared" ca="1" si="152"/>
        <v>999999999</v>
      </c>
      <c r="Z666" s="54">
        <f t="shared" si="153"/>
        <v>310111636</v>
      </c>
      <c r="AA666" s="54">
        <f>IF(LEFT(J666,2)&lt;&gt;"ok","-",IF(M666&lt;&gt;"","-",VLOOKUP(P666&amp;Q666&amp;I666&amp;H666,wedstrijden!A:B,2,FALSE)))</f>
        <v>310</v>
      </c>
      <c r="AB666" s="54">
        <f t="shared" ca="1" si="154"/>
        <v>0</v>
      </c>
      <c r="AC666" s="54">
        <f t="shared" si="155"/>
        <v>1</v>
      </c>
      <c r="AD666" s="54">
        <f t="shared" si="156"/>
        <v>1</v>
      </c>
      <c r="AE666" s="54">
        <f t="shared" si="157"/>
        <v>0</v>
      </c>
      <c r="AF666" s="54">
        <f t="shared" si="158"/>
        <v>1</v>
      </c>
      <c r="AG666" s="54">
        <f t="shared" si="159"/>
        <v>0</v>
      </c>
      <c r="AH666" s="54">
        <f t="shared" si="160"/>
        <v>0</v>
      </c>
      <c r="AI666" s="54">
        <f t="shared" si="161"/>
        <v>0</v>
      </c>
      <c r="AJ666" s="54">
        <f t="shared" si="162"/>
        <v>0</v>
      </c>
      <c r="AK666" s="54">
        <f t="shared" ca="1" si="163"/>
        <v>0</v>
      </c>
      <c r="AL666" s="1" t="str">
        <f>VLOOKUP(D666,schermers!C:T,16,FALSE)</f>
        <v>XXX</v>
      </c>
    </row>
    <row r="667" spans="1:38" x14ac:dyDescent="0.2">
      <c r="A667" s="54">
        <f t="shared" si="164"/>
        <v>665</v>
      </c>
      <c r="B667" s="54">
        <f t="shared" si="150"/>
        <v>556</v>
      </c>
      <c r="C667" s="54" t="str">
        <f t="shared" ca="1" si="151"/>
        <v/>
      </c>
      <c r="D667" s="54">
        <f>VLOOKUP(F667&amp;G667,schermers!B:C,2,FALSE)</f>
        <v>109895</v>
      </c>
      <c r="E667" s="54">
        <f>VLOOKUP(P667&amp;Q667&amp;I667&amp;H667,wedstrijden!A:B,2,FALSE)</f>
        <v>310</v>
      </c>
      <c r="F667" s="41" t="s">
        <v>692</v>
      </c>
      <c r="G667" s="41" t="s">
        <v>798</v>
      </c>
      <c r="H667" s="41" t="s">
        <v>3032</v>
      </c>
      <c r="I667" s="41" t="s">
        <v>495</v>
      </c>
      <c r="J667" s="63" t="s">
        <v>848</v>
      </c>
      <c r="K667" s="16">
        <v>43495</v>
      </c>
      <c r="L667" s="8">
        <v>43505</v>
      </c>
      <c r="O667" s="54">
        <f>VLOOKUP(D667&amp;R667,Ranglijst!D:E,2,FALSE)</f>
        <v>2308</v>
      </c>
      <c r="P667" s="1" t="str">
        <f>VLOOKUP($D667,schermers!$C:$O,5,FALSE)</f>
        <v>Heren</v>
      </c>
      <c r="Q667" s="1" t="str">
        <f>VLOOKUP($D667,schermers!$C:$O,6,FALSE)</f>
        <v>Floret</v>
      </c>
      <c r="R667" s="1" t="str">
        <f>VLOOKUP(P667,lookups!A:B,2,FALSE)&amp;VLOOKUP(aanmeldingen!Q667,lookups!D:E,2,FALSE)&amp;VLOOKUP(I667,lookups!G:H,2,FALSE)</f>
        <v>HFJ</v>
      </c>
      <c r="S667" s="1" t="str">
        <f>VLOOKUP(E667,wedstrijden!B:G,6,FALSE)</f>
        <v>ITA</v>
      </c>
      <c r="T667" s="1" t="str">
        <f>VLOOKUP($D667,schermers!$C:$O,8,FALSE)</f>
        <v>NRD</v>
      </c>
      <c r="U667" s="1" t="str">
        <f>IFERROR(VLOOKUP($D667,schermers!$C:$O,13,FALSE),"-")</f>
        <v>FIE06031999002</v>
      </c>
      <c r="V667" s="15">
        <f>IFERROR(VLOOKUP(E667,wedstrijden!B:H,7,FALSE),0)</f>
        <v>43523</v>
      </c>
      <c r="W667" s="15">
        <f>IFERROR(VLOOKUP(E667,wedstrijden!B:I,8,FALSE),0)</f>
        <v>43523</v>
      </c>
      <c r="X667" s="94">
        <f>IF(ISERROR(VLOOKUP(I667,lookups!G:I,3,FALSE)),0,IF(VLOOKUP(I667,lookups!G:I,3,FALSE)=0,0,VLOOKUP(I667,lookups!G:I,3,FALSE)))</f>
        <v>2000</v>
      </c>
      <c r="Y667" s="54">
        <f t="shared" ca="1" si="152"/>
        <v>999999999</v>
      </c>
      <c r="Z667" s="54">
        <f t="shared" si="153"/>
        <v>310109895</v>
      </c>
      <c r="AA667" s="54">
        <f>IF(LEFT(J667,2)&lt;&gt;"ok","-",IF(M667&lt;&gt;"","-",VLOOKUP(P667&amp;Q667&amp;I667&amp;H667,wedstrijden!A:B,2,FALSE)))</f>
        <v>310</v>
      </c>
      <c r="AB667" s="54">
        <f t="shared" ca="1" si="154"/>
        <v>0</v>
      </c>
      <c r="AC667" s="54">
        <f t="shared" si="155"/>
        <v>1</v>
      </c>
      <c r="AD667" s="54">
        <f t="shared" si="156"/>
        <v>1</v>
      </c>
      <c r="AE667" s="54">
        <f t="shared" si="157"/>
        <v>0</v>
      </c>
      <c r="AF667" s="54">
        <f t="shared" si="158"/>
        <v>1</v>
      </c>
      <c r="AG667" s="54">
        <f t="shared" si="159"/>
        <v>0</v>
      </c>
      <c r="AH667" s="54">
        <f t="shared" si="160"/>
        <v>0</v>
      </c>
      <c r="AI667" s="54">
        <f t="shared" si="161"/>
        <v>0</v>
      </c>
      <c r="AJ667" s="54">
        <f t="shared" si="162"/>
        <v>0</v>
      </c>
      <c r="AK667" s="54">
        <f t="shared" ca="1" si="163"/>
        <v>0</v>
      </c>
      <c r="AL667" s="1" t="str">
        <f>VLOOKUP(D667,schermers!C:T,16,FALSE)</f>
        <v>XXX</v>
      </c>
    </row>
    <row r="668" spans="1:38" x14ac:dyDescent="0.2">
      <c r="A668" s="54">
        <f t="shared" si="164"/>
        <v>666</v>
      </c>
      <c r="B668" s="54">
        <f t="shared" si="150"/>
        <v>519</v>
      </c>
      <c r="C668" s="54" t="str">
        <f t="shared" ca="1" si="151"/>
        <v/>
      </c>
      <c r="D668" s="54">
        <f>VLOOKUP(F668&amp;G668,schermers!B:C,2,FALSE)</f>
        <v>111728</v>
      </c>
      <c r="E668" s="54">
        <f>VLOOKUP(P668&amp;Q668&amp;I668&amp;H668,wedstrijden!A:B,2,FALSE)</f>
        <v>292</v>
      </c>
      <c r="F668" s="41" t="s">
        <v>1185</v>
      </c>
      <c r="G668" s="41" t="s">
        <v>1184</v>
      </c>
      <c r="H668" s="41" t="s">
        <v>3032</v>
      </c>
      <c r="I668" s="41" t="s">
        <v>510</v>
      </c>
      <c r="J668" s="63" t="s">
        <v>848</v>
      </c>
      <c r="K668" s="16">
        <v>43495</v>
      </c>
      <c r="L668" s="8">
        <v>43505</v>
      </c>
      <c r="O668" s="54">
        <f>VLOOKUP(D668&amp;R668,Ranglijst!D:E,2,FALSE)</f>
        <v>2516</v>
      </c>
      <c r="P668" s="1" t="str">
        <f>VLOOKUP($D668,schermers!$C:$O,5,FALSE)</f>
        <v>Dames</v>
      </c>
      <c r="Q668" s="1" t="str">
        <f>VLOOKUP($D668,schermers!$C:$O,6,FALSE)</f>
        <v>Sabel</v>
      </c>
      <c r="R668" s="1" t="str">
        <f>VLOOKUP(P668,lookups!A:B,2,FALSE)&amp;VLOOKUP(aanmeldingen!Q668,lookups!D:E,2,FALSE)&amp;VLOOKUP(I668,lookups!G:H,2,FALSE)</f>
        <v>DSC</v>
      </c>
      <c r="S668" s="1" t="str">
        <f>VLOOKUP(E668,wedstrijden!B:G,6,FALSE)</f>
        <v>ITA</v>
      </c>
      <c r="T668" s="1" t="str">
        <f>VLOOKUP($D668,schermers!$C:$O,8,FALSE)</f>
        <v>SUR</v>
      </c>
      <c r="U668" s="1" t="str">
        <f>IFERROR(VLOOKUP($D668,schermers!$C:$O,13,FALSE),"-")</f>
        <v>FIE16042002001</v>
      </c>
      <c r="V668" s="15">
        <f>IFERROR(VLOOKUP(E668,wedstrijden!B:H,7,FALSE),0)</f>
        <v>43518</v>
      </c>
      <c r="W668" s="15">
        <f>IFERROR(VLOOKUP(E668,wedstrijden!B:I,8,FALSE),0)</f>
        <v>43518</v>
      </c>
      <c r="X668" s="94">
        <f>IF(ISERROR(VLOOKUP(I668,lookups!G:I,3,FALSE)),0,IF(VLOOKUP(I668,lookups!G:I,3,FALSE)=0,0,VLOOKUP(I668,lookups!G:I,3,FALSE)))</f>
        <v>2800</v>
      </c>
      <c r="Y668" s="54">
        <f t="shared" ca="1" si="152"/>
        <v>999999999</v>
      </c>
      <c r="Z668" s="54">
        <f t="shared" si="153"/>
        <v>292111728</v>
      </c>
      <c r="AA668" s="54">
        <f>IF(LEFT(J668,2)&lt;&gt;"ok","-",IF(M668&lt;&gt;"","-",VLOOKUP(P668&amp;Q668&amp;I668&amp;H668,wedstrijden!A:B,2,FALSE)))</f>
        <v>292</v>
      </c>
      <c r="AB668" s="54">
        <f t="shared" ca="1" si="154"/>
        <v>0</v>
      </c>
      <c r="AC668" s="54">
        <f t="shared" si="155"/>
        <v>1</v>
      </c>
      <c r="AD668" s="54">
        <f t="shared" si="156"/>
        <v>1</v>
      </c>
      <c r="AE668" s="54">
        <f t="shared" si="157"/>
        <v>0</v>
      </c>
      <c r="AF668" s="54">
        <f t="shared" si="158"/>
        <v>1</v>
      </c>
      <c r="AG668" s="54">
        <f t="shared" si="159"/>
        <v>0</v>
      </c>
      <c r="AH668" s="54">
        <f t="shared" si="160"/>
        <v>0</v>
      </c>
      <c r="AI668" s="54">
        <f t="shared" si="161"/>
        <v>0</v>
      </c>
      <c r="AJ668" s="54">
        <f t="shared" si="162"/>
        <v>0</v>
      </c>
      <c r="AK668" s="54">
        <f t="shared" ca="1" si="163"/>
        <v>0</v>
      </c>
      <c r="AL668" s="1" t="str">
        <f>VLOOKUP(D668,schermers!C:T,16,FALSE)</f>
        <v>XXX</v>
      </c>
    </row>
    <row r="669" spans="1:38" x14ac:dyDescent="0.2">
      <c r="A669" s="54">
        <f t="shared" si="164"/>
        <v>667</v>
      </c>
      <c r="B669" s="54">
        <f t="shared" si="150"/>
        <v>555</v>
      </c>
      <c r="C669" s="54" t="str">
        <f t="shared" ca="1" si="151"/>
        <v/>
      </c>
      <c r="D669" s="54">
        <f>VLOOKUP(F669&amp;G669,schermers!B:C,2,FALSE)</f>
        <v>112796</v>
      </c>
      <c r="E669" s="54">
        <f>VLOOKUP(P669&amp;Q669&amp;I669&amp;H669,wedstrijden!A:B,2,FALSE)</f>
        <v>309</v>
      </c>
      <c r="F669" s="41" t="s">
        <v>1102</v>
      </c>
      <c r="G669" s="41" t="s">
        <v>1103</v>
      </c>
      <c r="H669" s="41" t="s">
        <v>3032</v>
      </c>
      <c r="I669" s="41" t="s">
        <v>495</v>
      </c>
      <c r="J669" s="63" t="s">
        <v>848</v>
      </c>
      <c r="K669" s="16">
        <v>43495</v>
      </c>
      <c r="L669" s="8">
        <v>43505</v>
      </c>
      <c r="O669" s="54">
        <f>VLOOKUP(D669&amp;R669,Ranglijst!D:E,2,FALSE)</f>
        <v>2982</v>
      </c>
      <c r="P669" s="1" t="str">
        <f>VLOOKUP($D669,schermers!$C:$O,5,FALSE)</f>
        <v>Dames</v>
      </c>
      <c r="Q669" s="1" t="str">
        <f>VLOOKUP($D669,schermers!$C:$O,6,FALSE)</f>
        <v>Sabel</v>
      </c>
      <c r="R669" s="1" t="str">
        <f>VLOOKUP(P669,lookups!A:B,2,FALSE)&amp;VLOOKUP(aanmeldingen!Q669,lookups!D:E,2,FALSE)&amp;VLOOKUP(I669,lookups!G:H,2,FALSE)</f>
        <v>DSJ</v>
      </c>
      <c r="S669" s="1" t="str">
        <f>VLOOKUP(E669,wedstrijden!B:G,6,FALSE)</f>
        <v>ITA</v>
      </c>
      <c r="T669" s="1" t="str">
        <f>VLOOKUP($D669,schermers!$C:$O,8,FALSE)</f>
        <v>AMS</v>
      </c>
      <c r="U669" s="1" t="str">
        <f>IFERROR(VLOOKUP($D669,schermers!$C:$O,13,FALSE),"-")</f>
        <v>FIE10012001001</v>
      </c>
      <c r="V669" s="15">
        <f>IFERROR(VLOOKUP(E669,wedstrijden!B:H,7,FALSE),0)</f>
        <v>43523</v>
      </c>
      <c r="W669" s="15">
        <f>IFERROR(VLOOKUP(E669,wedstrijden!B:I,8,FALSE),0)</f>
        <v>43523</v>
      </c>
      <c r="X669" s="94">
        <f>IF(ISERROR(VLOOKUP(I669,lookups!G:I,3,FALSE)),0,IF(VLOOKUP(I669,lookups!G:I,3,FALSE)=0,0,VLOOKUP(I669,lookups!G:I,3,FALSE)))</f>
        <v>2000</v>
      </c>
      <c r="Y669" s="54">
        <f t="shared" ca="1" si="152"/>
        <v>999999999</v>
      </c>
      <c r="Z669" s="54">
        <f t="shared" si="153"/>
        <v>309112796</v>
      </c>
      <c r="AA669" s="54">
        <f>IF(LEFT(J669,2)&lt;&gt;"ok","-",IF(M669&lt;&gt;"","-",VLOOKUP(P669&amp;Q669&amp;I669&amp;H669,wedstrijden!A:B,2,FALSE)))</f>
        <v>309</v>
      </c>
      <c r="AB669" s="54">
        <f t="shared" ca="1" si="154"/>
        <v>0</v>
      </c>
      <c r="AC669" s="54">
        <f t="shared" si="155"/>
        <v>1</v>
      </c>
      <c r="AD669" s="54">
        <f t="shared" si="156"/>
        <v>1</v>
      </c>
      <c r="AE669" s="54">
        <f t="shared" si="157"/>
        <v>0</v>
      </c>
      <c r="AF669" s="54">
        <f t="shared" si="158"/>
        <v>1</v>
      </c>
      <c r="AG669" s="54">
        <f t="shared" si="159"/>
        <v>0</v>
      </c>
      <c r="AH669" s="54">
        <f t="shared" si="160"/>
        <v>0</v>
      </c>
      <c r="AI669" s="54">
        <f t="shared" si="161"/>
        <v>0</v>
      </c>
      <c r="AJ669" s="54">
        <f t="shared" si="162"/>
        <v>0</v>
      </c>
      <c r="AK669" s="54">
        <f t="shared" ca="1" si="163"/>
        <v>0</v>
      </c>
      <c r="AL669" s="1" t="str">
        <f>VLOOKUP(D669,schermers!C:T,16,FALSE)</f>
        <v>XXX</v>
      </c>
    </row>
    <row r="670" spans="1:38" x14ac:dyDescent="0.2">
      <c r="A670" s="54">
        <f t="shared" si="164"/>
        <v>668</v>
      </c>
      <c r="B670" s="54">
        <f t="shared" si="150"/>
        <v>535</v>
      </c>
      <c r="C670" s="54" t="str">
        <f t="shared" ca="1" si="151"/>
        <v/>
      </c>
      <c r="D670" s="54">
        <f>VLOOKUP(F670&amp;G670,schermers!B:C,2,FALSE)</f>
        <v>113794</v>
      </c>
      <c r="E670" s="54">
        <f>VLOOKUP(P670&amp;Q670&amp;I670&amp;H670,wedstrijden!A:B,2,FALSE)</f>
        <v>296</v>
      </c>
      <c r="F670" s="41" t="s">
        <v>1097</v>
      </c>
      <c r="G670" s="41" t="s">
        <v>1098</v>
      </c>
      <c r="H670" s="41" t="s">
        <v>3032</v>
      </c>
      <c r="I670" s="41" t="s">
        <v>510</v>
      </c>
      <c r="J670" s="63" t="s">
        <v>848</v>
      </c>
      <c r="K670" s="16">
        <v>43495</v>
      </c>
      <c r="L670" s="8">
        <v>43505</v>
      </c>
      <c r="O670" s="54">
        <f>VLOOKUP(D670&amp;R670,Ranglijst!D:E,2,FALSE)</f>
        <v>3758</v>
      </c>
      <c r="P670" s="1" t="str">
        <f>VLOOKUP($D670,schermers!$C:$O,5,FALSE)</f>
        <v>Heren</v>
      </c>
      <c r="Q670" s="1" t="str">
        <f>VLOOKUP($D670,schermers!$C:$O,6,FALSE)</f>
        <v>Sabel</v>
      </c>
      <c r="R670" s="1" t="str">
        <f>VLOOKUP(P670,lookups!A:B,2,FALSE)&amp;VLOOKUP(aanmeldingen!Q670,lookups!D:E,2,FALSE)&amp;VLOOKUP(I670,lookups!G:H,2,FALSE)</f>
        <v>HSC</v>
      </c>
      <c r="S670" s="1" t="str">
        <f>VLOOKUP(E670,wedstrijden!B:G,6,FALSE)</f>
        <v>ITA</v>
      </c>
      <c r="T670" s="1" t="str">
        <f>VLOOKUP($D670,schermers!$C:$O,8,FALSE)</f>
        <v>AMS</v>
      </c>
      <c r="U670" s="1" t="str">
        <f>IFERROR(VLOOKUP($D670,schermers!$C:$O,13,FALSE),"-")</f>
        <v>FIE09082002001</v>
      </c>
      <c r="V670" s="15">
        <f>IFERROR(VLOOKUP(E670,wedstrijden!B:H,7,FALSE),0)</f>
        <v>43519</v>
      </c>
      <c r="W670" s="15">
        <f>IFERROR(VLOOKUP(E670,wedstrijden!B:I,8,FALSE),0)</f>
        <v>43519</v>
      </c>
      <c r="X670" s="94">
        <f>IF(ISERROR(VLOOKUP(I670,lookups!G:I,3,FALSE)),0,IF(VLOOKUP(I670,lookups!G:I,3,FALSE)=0,0,VLOOKUP(I670,lookups!G:I,3,FALSE)))</f>
        <v>2800</v>
      </c>
      <c r="Y670" s="54">
        <f t="shared" ca="1" si="152"/>
        <v>999999999</v>
      </c>
      <c r="Z670" s="54">
        <f t="shared" si="153"/>
        <v>296113794</v>
      </c>
      <c r="AA670" s="54">
        <f>IF(LEFT(J670,2)&lt;&gt;"ok","-",IF(M670&lt;&gt;"","-",VLOOKUP(P670&amp;Q670&amp;I670&amp;H670,wedstrijden!A:B,2,FALSE)))</f>
        <v>296</v>
      </c>
      <c r="AB670" s="54">
        <f t="shared" ca="1" si="154"/>
        <v>0</v>
      </c>
      <c r="AC670" s="54">
        <f t="shared" si="155"/>
        <v>1</v>
      </c>
      <c r="AD670" s="54">
        <f t="shared" si="156"/>
        <v>1</v>
      </c>
      <c r="AE670" s="54">
        <f t="shared" si="157"/>
        <v>0</v>
      </c>
      <c r="AF670" s="54">
        <f t="shared" si="158"/>
        <v>1</v>
      </c>
      <c r="AG670" s="54">
        <f t="shared" si="159"/>
        <v>0</v>
      </c>
      <c r="AH670" s="54">
        <f t="shared" si="160"/>
        <v>0</v>
      </c>
      <c r="AI670" s="54">
        <f t="shared" si="161"/>
        <v>0</v>
      </c>
      <c r="AJ670" s="54">
        <f t="shared" si="162"/>
        <v>0</v>
      </c>
      <c r="AK670" s="54">
        <f t="shared" ca="1" si="163"/>
        <v>0</v>
      </c>
      <c r="AL670" s="1" t="str">
        <f>VLOOKUP(D670,schermers!C:T,16,FALSE)</f>
        <v>XXX</v>
      </c>
    </row>
    <row r="671" spans="1:38" x14ac:dyDescent="0.2">
      <c r="A671" s="54">
        <f t="shared" si="164"/>
        <v>669</v>
      </c>
      <c r="B671" s="54">
        <f t="shared" si="150"/>
        <v>563</v>
      </c>
      <c r="C671" s="54" t="str">
        <f t="shared" ca="1" si="151"/>
        <v/>
      </c>
      <c r="D671" s="54">
        <f>VLOOKUP(F671&amp;G671,schermers!B:C,2,FALSE)</f>
        <v>112311</v>
      </c>
      <c r="E671" s="54">
        <f>VLOOKUP(P671&amp;Q671&amp;I671&amp;H671,wedstrijden!A:B,2,FALSE)</f>
        <v>312</v>
      </c>
      <c r="F671" s="41" t="s">
        <v>969</v>
      </c>
      <c r="G671" s="41" t="s">
        <v>970</v>
      </c>
      <c r="H671" s="41" t="s">
        <v>3032</v>
      </c>
      <c r="I671" s="41" t="s">
        <v>495</v>
      </c>
      <c r="J671" s="63" t="s">
        <v>848</v>
      </c>
      <c r="K671" s="16">
        <v>43495</v>
      </c>
      <c r="L671" s="8">
        <v>43505</v>
      </c>
      <c r="O671" s="54">
        <f>VLOOKUP(D671&amp;R671,Ranglijst!D:E,2,FALSE)</f>
        <v>1938</v>
      </c>
      <c r="P671" s="1" t="str">
        <f>VLOOKUP($D671,schermers!$C:$O,5,FALSE)</f>
        <v>Heren</v>
      </c>
      <c r="Q671" s="1" t="str">
        <f>VLOOKUP($D671,schermers!$C:$O,6,FALSE)</f>
        <v>Sabel</v>
      </c>
      <c r="R671" s="1" t="str">
        <f>VLOOKUP(P671,lookups!A:B,2,FALSE)&amp;VLOOKUP(aanmeldingen!Q671,lookups!D:E,2,FALSE)&amp;VLOOKUP(I671,lookups!G:H,2,FALSE)</f>
        <v>HSJ</v>
      </c>
      <c r="S671" s="1" t="str">
        <f>VLOOKUP(E671,wedstrijden!B:G,6,FALSE)</f>
        <v>ITA</v>
      </c>
      <c r="T671" s="1" t="str">
        <f>VLOOKUP($D671,schermers!$C:$O,8,FALSE)</f>
        <v>SUR</v>
      </c>
      <c r="U671" s="1" t="str">
        <f>IFERROR(VLOOKUP($D671,schermers!$C:$O,13,FALSE),"-")</f>
        <v>FIE28062000000</v>
      </c>
      <c r="V671" s="15">
        <f>IFERROR(VLOOKUP(E671,wedstrijden!B:H,7,FALSE),0)</f>
        <v>43524</v>
      </c>
      <c r="W671" s="15">
        <f>IFERROR(VLOOKUP(E671,wedstrijden!B:I,8,FALSE),0)</f>
        <v>43524</v>
      </c>
      <c r="X671" s="94">
        <f>IF(ISERROR(VLOOKUP(I671,lookups!G:I,3,FALSE)),0,IF(VLOOKUP(I671,lookups!G:I,3,FALSE)=0,0,VLOOKUP(I671,lookups!G:I,3,FALSE)))</f>
        <v>2000</v>
      </c>
      <c r="Y671" s="54">
        <f t="shared" ca="1" si="152"/>
        <v>999999999</v>
      </c>
      <c r="Z671" s="54">
        <f t="shared" si="153"/>
        <v>312112311</v>
      </c>
      <c r="AA671" s="54">
        <f>IF(LEFT(J671,2)&lt;&gt;"ok","-",IF(M671&lt;&gt;"","-",VLOOKUP(P671&amp;Q671&amp;I671&amp;H671,wedstrijden!A:B,2,FALSE)))</f>
        <v>312</v>
      </c>
      <c r="AB671" s="54">
        <f t="shared" ca="1" si="154"/>
        <v>0</v>
      </c>
      <c r="AC671" s="54">
        <f t="shared" si="155"/>
        <v>1</v>
      </c>
      <c r="AD671" s="54">
        <f t="shared" si="156"/>
        <v>1</v>
      </c>
      <c r="AE671" s="54">
        <f t="shared" si="157"/>
        <v>0</v>
      </c>
      <c r="AF671" s="54">
        <f t="shared" si="158"/>
        <v>1</v>
      </c>
      <c r="AG671" s="54">
        <f t="shared" si="159"/>
        <v>0</v>
      </c>
      <c r="AH671" s="54">
        <f t="shared" si="160"/>
        <v>0</v>
      </c>
      <c r="AI671" s="54">
        <f t="shared" si="161"/>
        <v>0</v>
      </c>
      <c r="AJ671" s="54">
        <f t="shared" si="162"/>
        <v>0</v>
      </c>
      <c r="AK671" s="54">
        <f t="shared" ca="1" si="163"/>
        <v>0</v>
      </c>
      <c r="AL671" s="1" t="str">
        <f>VLOOKUP(D671,schermers!C:T,16,FALSE)</f>
        <v>XXX</v>
      </c>
    </row>
    <row r="672" spans="1:38" x14ac:dyDescent="0.2">
      <c r="A672" s="54">
        <f t="shared" si="164"/>
        <v>670</v>
      </c>
      <c r="B672" s="54">
        <f t="shared" si="150"/>
        <v>562</v>
      </c>
      <c r="C672" s="54" t="str">
        <f t="shared" ca="1" si="151"/>
        <v/>
      </c>
      <c r="D672" s="54">
        <f>VLOOKUP(F672&amp;G672,schermers!B:C,2,FALSE)</f>
        <v>111035</v>
      </c>
      <c r="E672" s="54">
        <f>VLOOKUP(P672&amp;Q672&amp;I672&amp;H672,wedstrijden!A:B,2,FALSE)</f>
        <v>312</v>
      </c>
      <c r="F672" s="41" t="s">
        <v>971</v>
      </c>
      <c r="G672" s="41" t="s">
        <v>972</v>
      </c>
      <c r="H672" s="41" t="s">
        <v>3032</v>
      </c>
      <c r="I672" s="41" t="s">
        <v>495</v>
      </c>
      <c r="J672" s="63" t="s">
        <v>848</v>
      </c>
      <c r="K672" s="16">
        <v>43495</v>
      </c>
      <c r="L672" s="8">
        <v>43505</v>
      </c>
      <c r="O672" s="54">
        <f>VLOOKUP(D672&amp;R672,Ranglijst!D:E,2,FALSE)</f>
        <v>1373</v>
      </c>
      <c r="P672" s="1" t="str">
        <f>VLOOKUP($D672,schermers!$C:$O,5,FALSE)</f>
        <v>Heren</v>
      </c>
      <c r="Q672" s="1" t="str">
        <f>VLOOKUP($D672,schermers!$C:$O,6,FALSE)</f>
        <v>Sabel</v>
      </c>
      <c r="R672" s="1" t="str">
        <f>VLOOKUP(P672,lookups!A:B,2,FALSE)&amp;VLOOKUP(aanmeldingen!Q672,lookups!D:E,2,FALSE)&amp;VLOOKUP(I672,lookups!G:H,2,FALSE)</f>
        <v>HSJ</v>
      </c>
      <c r="S672" s="1" t="str">
        <f>VLOOKUP(E672,wedstrijden!B:G,6,FALSE)</f>
        <v>ITA</v>
      </c>
      <c r="T672" s="1" t="str">
        <f>VLOOKUP($D672,schermers!$C:$O,8,FALSE)</f>
        <v>SUR</v>
      </c>
      <c r="U672" s="1" t="str">
        <f>IFERROR(VLOOKUP($D672,schermers!$C:$O,13,FALSE),"-")</f>
        <v>FIE05042000000</v>
      </c>
      <c r="V672" s="15">
        <f>IFERROR(VLOOKUP(E672,wedstrijden!B:H,7,FALSE),0)</f>
        <v>43524</v>
      </c>
      <c r="W672" s="15">
        <f>IFERROR(VLOOKUP(E672,wedstrijden!B:I,8,FALSE),0)</f>
        <v>43524</v>
      </c>
      <c r="X672" s="94">
        <f>IF(ISERROR(VLOOKUP(I672,lookups!G:I,3,FALSE)),0,IF(VLOOKUP(I672,lookups!G:I,3,FALSE)=0,0,VLOOKUP(I672,lookups!G:I,3,FALSE)))</f>
        <v>2000</v>
      </c>
      <c r="Y672" s="54">
        <f t="shared" ca="1" si="152"/>
        <v>999999999</v>
      </c>
      <c r="Z672" s="54">
        <f t="shared" si="153"/>
        <v>312111035</v>
      </c>
      <c r="AA672" s="54">
        <f>IF(LEFT(J672,2)&lt;&gt;"ok","-",IF(M672&lt;&gt;"","-",VLOOKUP(P672&amp;Q672&amp;I672&amp;H672,wedstrijden!A:B,2,FALSE)))</f>
        <v>312</v>
      </c>
      <c r="AB672" s="54">
        <f t="shared" ca="1" si="154"/>
        <v>0</v>
      </c>
      <c r="AC672" s="54">
        <f t="shared" si="155"/>
        <v>1</v>
      </c>
      <c r="AD672" s="54">
        <f t="shared" si="156"/>
        <v>1</v>
      </c>
      <c r="AE672" s="54">
        <f t="shared" si="157"/>
        <v>0</v>
      </c>
      <c r="AF672" s="54">
        <f t="shared" si="158"/>
        <v>1</v>
      </c>
      <c r="AG672" s="54">
        <f t="shared" si="159"/>
        <v>0</v>
      </c>
      <c r="AH672" s="54">
        <f t="shared" si="160"/>
        <v>0</v>
      </c>
      <c r="AI672" s="54">
        <f t="shared" si="161"/>
        <v>0</v>
      </c>
      <c r="AJ672" s="54">
        <f t="shared" si="162"/>
        <v>0</v>
      </c>
      <c r="AK672" s="54">
        <f t="shared" ca="1" si="163"/>
        <v>0</v>
      </c>
      <c r="AL672" s="1" t="str">
        <f>VLOOKUP(D672,schermers!C:T,16,FALSE)</f>
        <v>XXX</v>
      </c>
    </row>
    <row r="673" spans="1:38" x14ac:dyDescent="0.2">
      <c r="A673" s="54">
        <f t="shared" si="164"/>
        <v>671</v>
      </c>
      <c r="B673" s="54">
        <f t="shared" si="150"/>
        <v>564</v>
      </c>
      <c r="C673" s="54" t="str">
        <f t="shared" ca="1" si="151"/>
        <v/>
      </c>
      <c r="D673" s="54">
        <f>VLOOKUP(F673&amp;G673,schermers!B:C,2,FALSE)</f>
        <v>113794</v>
      </c>
      <c r="E673" s="54">
        <f>VLOOKUP(P673&amp;Q673&amp;I673&amp;H673,wedstrijden!A:B,2,FALSE)</f>
        <v>312</v>
      </c>
      <c r="F673" s="41" t="s">
        <v>1097</v>
      </c>
      <c r="G673" s="41" t="s">
        <v>1098</v>
      </c>
      <c r="H673" s="41" t="s">
        <v>3032</v>
      </c>
      <c r="I673" s="41" t="s">
        <v>495</v>
      </c>
      <c r="J673" s="63" t="s">
        <v>848</v>
      </c>
      <c r="K673" s="16">
        <v>43495</v>
      </c>
      <c r="L673" s="8">
        <v>43505</v>
      </c>
      <c r="O673" s="54">
        <f>VLOOKUP(D673&amp;R673,Ranglijst!D:E,2,FALSE)</f>
        <v>1413</v>
      </c>
      <c r="P673" s="1" t="str">
        <f>VLOOKUP($D673,schermers!$C:$O,5,FALSE)</f>
        <v>Heren</v>
      </c>
      <c r="Q673" s="1" t="str">
        <f>VLOOKUP($D673,schermers!$C:$O,6,FALSE)</f>
        <v>Sabel</v>
      </c>
      <c r="R673" s="1" t="str">
        <f>VLOOKUP(P673,lookups!A:B,2,FALSE)&amp;VLOOKUP(aanmeldingen!Q673,lookups!D:E,2,FALSE)&amp;VLOOKUP(I673,lookups!G:H,2,FALSE)</f>
        <v>HSJ</v>
      </c>
      <c r="S673" s="1" t="str">
        <f>VLOOKUP(E673,wedstrijden!B:G,6,FALSE)</f>
        <v>ITA</v>
      </c>
      <c r="T673" s="1" t="str">
        <f>VLOOKUP($D673,schermers!$C:$O,8,FALSE)</f>
        <v>AMS</v>
      </c>
      <c r="U673" s="1" t="str">
        <f>IFERROR(VLOOKUP($D673,schermers!$C:$O,13,FALSE),"-")</f>
        <v>FIE09082002001</v>
      </c>
      <c r="V673" s="15">
        <f>IFERROR(VLOOKUP(E673,wedstrijden!B:H,7,FALSE),0)</f>
        <v>43524</v>
      </c>
      <c r="W673" s="15">
        <f>IFERROR(VLOOKUP(E673,wedstrijden!B:I,8,FALSE),0)</f>
        <v>43524</v>
      </c>
      <c r="X673" s="94">
        <f>IF(ISERROR(VLOOKUP(I673,lookups!G:I,3,FALSE)),0,IF(VLOOKUP(I673,lookups!G:I,3,FALSE)=0,0,VLOOKUP(I673,lookups!G:I,3,FALSE)))</f>
        <v>2000</v>
      </c>
      <c r="Y673" s="54">
        <f t="shared" ca="1" si="152"/>
        <v>999999999</v>
      </c>
      <c r="Z673" s="54">
        <f t="shared" si="153"/>
        <v>312113794</v>
      </c>
      <c r="AA673" s="54">
        <f>IF(LEFT(J673,2)&lt;&gt;"ok","-",IF(M673&lt;&gt;"","-",VLOOKUP(P673&amp;Q673&amp;I673&amp;H673,wedstrijden!A:B,2,FALSE)))</f>
        <v>312</v>
      </c>
      <c r="AB673" s="54">
        <f t="shared" ca="1" si="154"/>
        <v>0</v>
      </c>
      <c r="AC673" s="54">
        <f t="shared" si="155"/>
        <v>1</v>
      </c>
      <c r="AD673" s="54">
        <f t="shared" si="156"/>
        <v>1</v>
      </c>
      <c r="AE673" s="54">
        <f t="shared" si="157"/>
        <v>0</v>
      </c>
      <c r="AF673" s="54">
        <f t="shared" si="158"/>
        <v>1</v>
      </c>
      <c r="AG673" s="54">
        <f t="shared" si="159"/>
        <v>0</v>
      </c>
      <c r="AH673" s="54">
        <f t="shared" si="160"/>
        <v>0</v>
      </c>
      <c r="AI673" s="54">
        <f t="shared" si="161"/>
        <v>0</v>
      </c>
      <c r="AJ673" s="54">
        <f t="shared" si="162"/>
        <v>0</v>
      </c>
      <c r="AK673" s="54">
        <f t="shared" ca="1" si="163"/>
        <v>0</v>
      </c>
      <c r="AL673" s="1" t="str">
        <f>VLOOKUP(D673,schermers!C:T,16,FALSE)</f>
        <v>XXX</v>
      </c>
    </row>
    <row r="674" spans="1:38" x14ac:dyDescent="0.2">
      <c r="A674" s="54">
        <f t="shared" si="164"/>
        <v>672</v>
      </c>
      <c r="B674" s="54">
        <f t="shared" si="150"/>
        <v>561</v>
      </c>
      <c r="C674" s="54" t="str">
        <f t="shared" ca="1" si="151"/>
        <v/>
      </c>
      <c r="D674" s="54">
        <f>VLOOKUP(F674&amp;G674,schermers!B:C,2,FALSE)</f>
        <v>111007</v>
      </c>
      <c r="E674" s="54">
        <f>VLOOKUP(P674&amp;Q674&amp;I674&amp;H674,wedstrijden!A:B,2,FALSE)</f>
        <v>312</v>
      </c>
      <c r="F674" s="41" t="s">
        <v>1169</v>
      </c>
      <c r="G674" s="41" t="s">
        <v>1170</v>
      </c>
      <c r="H674" s="41" t="s">
        <v>3032</v>
      </c>
      <c r="I674" s="41" t="s">
        <v>495</v>
      </c>
      <c r="J674" s="63" t="s">
        <v>848</v>
      </c>
      <c r="K674" s="16">
        <v>43495</v>
      </c>
      <c r="L674" s="8">
        <v>43505</v>
      </c>
      <c r="O674" s="54">
        <f>VLOOKUP(D674&amp;R674,Ranglijst!D:E,2,FALSE)</f>
        <v>1004</v>
      </c>
      <c r="P674" s="1" t="str">
        <f>VLOOKUP($D674,schermers!$C:$O,5,FALSE)</f>
        <v>Heren</v>
      </c>
      <c r="Q674" s="1" t="str">
        <f>VLOOKUP($D674,schermers!$C:$O,6,FALSE)</f>
        <v>Sabel</v>
      </c>
      <c r="R674" s="1" t="str">
        <f>VLOOKUP(P674,lookups!A:B,2,FALSE)&amp;VLOOKUP(aanmeldingen!Q674,lookups!D:E,2,FALSE)&amp;VLOOKUP(I674,lookups!G:H,2,FALSE)</f>
        <v>HSJ</v>
      </c>
      <c r="S674" s="1" t="str">
        <f>VLOOKUP(E674,wedstrijden!B:G,6,FALSE)</f>
        <v>ITA</v>
      </c>
      <c r="T674" s="1" t="str">
        <f>VLOOKUP($D674,schermers!$C:$O,8,FALSE)</f>
        <v>AMS</v>
      </c>
      <c r="U674" s="1" t="str">
        <f>IFERROR(VLOOKUP($D674,schermers!$C:$O,13,FALSE),"-")</f>
        <v>FIE17112000001</v>
      </c>
      <c r="V674" s="15">
        <f>IFERROR(VLOOKUP(E674,wedstrijden!B:H,7,FALSE),0)</f>
        <v>43524</v>
      </c>
      <c r="W674" s="15">
        <f>IFERROR(VLOOKUP(E674,wedstrijden!B:I,8,FALSE),0)</f>
        <v>43524</v>
      </c>
      <c r="X674" s="94">
        <f>IF(ISERROR(VLOOKUP(I674,lookups!G:I,3,FALSE)),0,IF(VLOOKUP(I674,lookups!G:I,3,FALSE)=0,0,VLOOKUP(I674,lookups!G:I,3,FALSE)))</f>
        <v>2000</v>
      </c>
      <c r="Y674" s="54">
        <f t="shared" ca="1" si="152"/>
        <v>999999999</v>
      </c>
      <c r="Z674" s="54">
        <f t="shared" si="153"/>
        <v>312111007</v>
      </c>
      <c r="AA674" s="54">
        <f>IF(LEFT(J674,2)&lt;&gt;"ok","-",IF(M674&lt;&gt;"","-",VLOOKUP(P674&amp;Q674&amp;I674&amp;H674,wedstrijden!A:B,2,FALSE)))</f>
        <v>312</v>
      </c>
      <c r="AB674" s="54">
        <f t="shared" ca="1" si="154"/>
        <v>0</v>
      </c>
      <c r="AC674" s="54">
        <f t="shared" si="155"/>
        <v>1</v>
      </c>
      <c r="AD674" s="54">
        <f t="shared" si="156"/>
        <v>1</v>
      </c>
      <c r="AE674" s="54">
        <f t="shared" si="157"/>
        <v>0</v>
      </c>
      <c r="AF674" s="54">
        <f t="shared" si="158"/>
        <v>1</v>
      </c>
      <c r="AG674" s="54">
        <f t="shared" si="159"/>
        <v>0</v>
      </c>
      <c r="AH674" s="54">
        <f t="shared" si="160"/>
        <v>0</v>
      </c>
      <c r="AI674" s="54">
        <f t="shared" si="161"/>
        <v>0</v>
      </c>
      <c r="AJ674" s="54">
        <f t="shared" si="162"/>
        <v>0</v>
      </c>
      <c r="AK674" s="54">
        <f t="shared" ca="1" si="163"/>
        <v>0</v>
      </c>
      <c r="AL674" s="1" t="str">
        <f>VLOOKUP(D674,schermers!C:T,16,FALSE)</f>
        <v>XXX</v>
      </c>
    </row>
    <row r="675" spans="1:38" x14ac:dyDescent="0.2">
      <c r="A675" s="54">
        <f t="shared" si="164"/>
        <v>673</v>
      </c>
      <c r="B675" s="54">
        <f t="shared" si="150"/>
        <v>551</v>
      </c>
      <c r="C675" s="54" t="str">
        <f t="shared" ca="1" si="151"/>
        <v/>
      </c>
      <c r="D675" s="54">
        <f>VLOOKUP(F675&amp;G675,schermers!B:C,2,FALSE)</f>
        <v>113346</v>
      </c>
      <c r="E675" s="54">
        <f>VLOOKUP(P675&amp;Q675&amp;I675&amp;H675,wedstrijden!A:B,2,FALSE)</f>
        <v>305</v>
      </c>
      <c r="F675" s="41" t="s">
        <v>1240</v>
      </c>
      <c r="G675" s="41" t="s">
        <v>1246</v>
      </c>
      <c r="H675" s="41" t="s">
        <v>3032</v>
      </c>
      <c r="I675" s="41" t="s">
        <v>689</v>
      </c>
      <c r="J675" s="63" t="s">
        <v>848</v>
      </c>
      <c r="K675" s="16">
        <v>43495</v>
      </c>
      <c r="L675" s="8">
        <v>43505</v>
      </c>
      <c r="O675" s="54">
        <f>VLOOKUP(D675&amp;R675,Ranglijst!D:E,2,FALSE)</f>
        <v>3436</v>
      </c>
      <c r="P675" s="1" t="str">
        <f>VLOOKUP($D675,schermers!$C:$O,5,FALSE)</f>
        <v>Heren</v>
      </c>
      <c r="Q675" s="1" t="str">
        <f>VLOOKUP($D675,schermers!$C:$O,6,FALSE)</f>
        <v>Floret</v>
      </c>
      <c r="R675" s="1" t="str">
        <f>VLOOKUP(P675,lookups!A:B,2,FALSE)&amp;VLOOKUP(aanmeldingen!Q675,lookups!D:E,2,FALSE)&amp;VLOOKUP(I675,lookups!G:H,2,FALSE)</f>
        <v>HFC</v>
      </c>
      <c r="S675" s="1" t="str">
        <f>VLOOKUP(E675,wedstrijden!B:G,6,FALSE)</f>
        <v>ITA</v>
      </c>
      <c r="T675" s="1" t="str">
        <f>VLOOKUP($D675,schermers!$C:$O,8,FALSE)</f>
        <v>HS</v>
      </c>
      <c r="U675" s="1" t="str">
        <f>IFERROR(VLOOKUP($D675,schermers!$C:$O,13,FALSE),"-")</f>
        <v>-</v>
      </c>
      <c r="V675" s="15">
        <f>IFERROR(VLOOKUP(E675,wedstrijden!B:H,7,FALSE),0)</f>
        <v>43521</v>
      </c>
      <c r="W675" s="15">
        <f>IFERROR(VLOOKUP(E675,wedstrijden!B:I,8,FALSE),0)</f>
        <v>43521</v>
      </c>
      <c r="X675" s="94">
        <f>IF(ISERROR(VLOOKUP(I675,lookups!G:I,3,FALSE)),0,IF(VLOOKUP(I675,lookups!G:I,3,FALSE)=0,0,VLOOKUP(I675,lookups!G:I,3,FALSE)))</f>
        <v>2800</v>
      </c>
      <c r="Y675" s="54">
        <f t="shared" ca="1" si="152"/>
        <v>999999999</v>
      </c>
      <c r="Z675" s="54">
        <f t="shared" si="153"/>
        <v>305113346</v>
      </c>
      <c r="AA675" s="54">
        <f>IF(LEFT(J675,2)&lt;&gt;"ok","-",IF(M675&lt;&gt;"","-",VLOOKUP(P675&amp;Q675&amp;I675&amp;H675,wedstrijden!A:B,2,FALSE)))</f>
        <v>305</v>
      </c>
      <c r="AB675" s="54">
        <f t="shared" ca="1" si="154"/>
        <v>0</v>
      </c>
      <c r="AC675" s="54">
        <f t="shared" si="155"/>
        <v>1</v>
      </c>
      <c r="AD675" s="54">
        <f t="shared" si="156"/>
        <v>1</v>
      </c>
      <c r="AE675" s="54">
        <f t="shared" si="157"/>
        <v>0</v>
      </c>
      <c r="AF675" s="54">
        <f t="shared" si="158"/>
        <v>1</v>
      </c>
      <c r="AG675" s="54">
        <f t="shared" si="159"/>
        <v>0</v>
      </c>
      <c r="AH675" s="54">
        <f t="shared" si="160"/>
        <v>0</v>
      </c>
      <c r="AI675" s="54">
        <f t="shared" si="161"/>
        <v>0</v>
      </c>
      <c r="AJ675" s="54">
        <f t="shared" si="162"/>
        <v>0</v>
      </c>
      <c r="AK675" s="54">
        <f t="shared" ca="1" si="163"/>
        <v>0</v>
      </c>
      <c r="AL675" s="1" t="str">
        <f>VLOOKUP(D675,schermers!C:T,16,FALSE)</f>
        <v>XXX</v>
      </c>
    </row>
    <row r="676" spans="1:38" x14ac:dyDescent="0.2">
      <c r="A676" s="54">
        <f t="shared" si="164"/>
        <v>674</v>
      </c>
      <c r="B676" s="54">
        <f t="shared" si="150"/>
        <v>553</v>
      </c>
      <c r="C676" s="54" t="str">
        <f t="shared" ca="1" si="151"/>
        <v/>
      </c>
      <c r="D676" s="54">
        <f>VLOOKUP(F676&amp;G676,schermers!B:C,2,FALSE)</f>
        <v>114851</v>
      </c>
      <c r="E676" s="54">
        <f>VLOOKUP(P676&amp;Q676&amp;I676&amp;H676,wedstrijden!A:B,2,FALSE)</f>
        <v>305</v>
      </c>
      <c r="F676" s="41" t="s">
        <v>1112</v>
      </c>
      <c r="G676" s="41" t="s">
        <v>2104</v>
      </c>
      <c r="H676" s="41" t="s">
        <v>3032</v>
      </c>
      <c r="I676" s="41" t="s">
        <v>689</v>
      </c>
      <c r="J676" s="63" t="s">
        <v>848</v>
      </c>
      <c r="K676" s="16">
        <v>43495</v>
      </c>
      <c r="L676" s="8">
        <v>43505</v>
      </c>
      <c r="O676" s="54">
        <f>VLOOKUP(D676&amp;R676,Ranglijst!D:E,2,FALSE)</f>
        <v>2942</v>
      </c>
      <c r="P676" s="1" t="str">
        <f>VLOOKUP($D676,schermers!$C:$O,5,FALSE)</f>
        <v>Heren</v>
      </c>
      <c r="Q676" s="1" t="str">
        <f>VLOOKUP($D676,schermers!$C:$O,6,FALSE)</f>
        <v>Floret</v>
      </c>
      <c r="R676" s="1" t="str">
        <f>VLOOKUP(P676,lookups!A:B,2,FALSE)&amp;VLOOKUP(aanmeldingen!Q676,lookups!D:E,2,FALSE)&amp;VLOOKUP(I676,lookups!G:H,2,FALSE)</f>
        <v>HFC</v>
      </c>
      <c r="S676" s="1" t="str">
        <f>VLOOKUP(E676,wedstrijden!B:G,6,FALSE)</f>
        <v>ITA</v>
      </c>
      <c r="T676" s="1" t="str">
        <f>VLOOKUP($D676,schermers!$C:$O,8,FALSE)</f>
        <v>AMS</v>
      </c>
      <c r="U676" s="1" t="str">
        <f>IFERROR(VLOOKUP($D676,schermers!$C:$O,13,FALSE),"-")</f>
        <v>FIE11012004000</v>
      </c>
      <c r="V676" s="15">
        <f>IFERROR(VLOOKUP(E676,wedstrijden!B:H,7,FALSE),0)</f>
        <v>43521</v>
      </c>
      <c r="W676" s="15">
        <f>IFERROR(VLOOKUP(E676,wedstrijden!B:I,8,FALSE),0)</f>
        <v>43521</v>
      </c>
      <c r="X676" s="94">
        <f>IF(ISERROR(VLOOKUP(I676,lookups!G:I,3,FALSE)),0,IF(VLOOKUP(I676,lookups!G:I,3,FALSE)=0,0,VLOOKUP(I676,lookups!G:I,3,FALSE)))</f>
        <v>2800</v>
      </c>
      <c r="Y676" s="54">
        <f t="shared" ca="1" si="152"/>
        <v>999999999</v>
      </c>
      <c r="Z676" s="54">
        <f t="shared" si="153"/>
        <v>305114851</v>
      </c>
      <c r="AA676" s="54">
        <f>IF(LEFT(J676,2)&lt;&gt;"ok","-",IF(M676&lt;&gt;"","-",VLOOKUP(P676&amp;Q676&amp;I676&amp;H676,wedstrijden!A:B,2,FALSE)))</f>
        <v>305</v>
      </c>
      <c r="AB676" s="54">
        <f t="shared" ca="1" si="154"/>
        <v>0</v>
      </c>
      <c r="AC676" s="54">
        <f t="shared" si="155"/>
        <v>1</v>
      </c>
      <c r="AD676" s="54">
        <f t="shared" si="156"/>
        <v>1</v>
      </c>
      <c r="AE676" s="54">
        <f t="shared" si="157"/>
        <v>0</v>
      </c>
      <c r="AF676" s="54">
        <f t="shared" si="158"/>
        <v>1</v>
      </c>
      <c r="AG676" s="54">
        <f t="shared" si="159"/>
        <v>0</v>
      </c>
      <c r="AH676" s="54">
        <f t="shared" si="160"/>
        <v>0</v>
      </c>
      <c r="AI676" s="54">
        <f t="shared" si="161"/>
        <v>0</v>
      </c>
      <c r="AJ676" s="54">
        <f t="shared" si="162"/>
        <v>0</v>
      </c>
      <c r="AK676" s="54">
        <f t="shared" ca="1" si="163"/>
        <v>0</v>
      </c>
      <c r="AL676" s="1" t="str">
        <f>VLOOKUP(D676,schermers!C:T,16,FALSE)</f>
        <v>XXX</v>
      </c>
    </row>
    <row r="677" spans="1:38" x14ac:dyDescent="0.2">
      <c r="A677" s="54">
        <f t="shared" si="164"/>
        <v>675</v>
      </c>
      <c r="B677" s="54">
        <f t="shared" si="150"/>
        <v>554</v>
      </c>
      <c r="C677" s="54" t="str">
        <f t="shared" ca="1" si="151"/>
        <v/>
      </c>
      <c r="D677" s="54">
        <f>VLOOKUP(F677&amp;G677,schermers!B:C,2,FALSE)</f>
        <v>114877</v>
      </c>
      <c r="E677" s="54">
        <f>VLOOKUP(P677&amp;Q677&amp;I677&amp;H677,wedstrijden!A:B,2,FALSE)</f>
        <v>305</v>
      </c>
      <c r="F677" s="41" t="s">
        <v>2093</v>
      </c>
      <c r="G677" s="41" t="s">
        <v>181</v>
      </c>
      <c r="H677" s="41" t="s">
        <v>3032</v>
      </c>
      <c r="I677" s="41" t="s">
        <v>689</v>
      </c>
      <c r="J677" s="63" t="s">
        <v>848</v>
      </c>
      <c r="K677" s="16">
        <v>43495</v>
      </c>
      <c r="L677" s="8">
        <v>43505</v>
      </c>
      <c r="O677" s="54">
        <f>VLOOKUP(D677&amp;R677,Ranglijst!D:E,2,FALSE)</f>
        <v>3105</v>
      </c>
      <c r="P677" s="1" t="str">
        <f>VLOOKUP($D677,schermers!$C:$O,5,FALSE)</f>
        <v>Heren</v>
      </c>
      <c r="Q677" s="1" t="str">
        <f>VLOOKUP($D677,schermers!$C:$O,6,FALSE)</f>
        <v>Floret</v>
      </c>
      <c r="R677" s="1" t="str">
        <f>VLOOKUP(P677,lookups!A:B,2,FALSE)&amp;VLOOKUP(aanmeldingen!Q677,lookups!D:E,2,FALSE)&amp;VLOOKUP(I677,lookups!G:H,2,FALSE)</f>
        <v>HFC</v>
      </c>
      <c r="S677" s="1" t="str">
        <f>VLOOKUP(E677,wedstrijden!B:G,6,FALSE)</f>
        <v>ITA</v>
      </c>
      <c r="T677" s="1" t="str">
        <f>VLOOKUP($D677,schermers!$C:$O,8,FALSE)</f>
        <v>HS</v>
      </c>
      <c r="U677" s="1" t="str">
        <f>IFERROR(VLOOKUP($D677,schermers!$C:$O,13,FALSE),"-")</f>
        <v>-</v>
      </c>
      <c r="V677" s="15">
        <f>IFERROR(VLOOKUP(E677,wedstrijden!B:H,7,FALSE),0)</f>
        <v>43521</v>
      </c>
      <c r="W677" s="15">
        <f>IFERROR(VLOOKUP(E677,wedstrijden!B:I,8,FALSE),0)</f>
        <v>43521</v>
      </c>
      <c r="X677" s="94">
        <f>IF(ISERROR(VLOOKUP(I677,lookups!G:I,3,FALSE)),0,IF(VLOOKUP(I677,lookups!G:I,3,FALSE)=0,0,VLOOKUP(I677,lookups!G:I,3,FALSE)))</f>
        <v>2800</v>
      </c>
      <c r="Y677" s="54">
        <f t="shared" ca="1" si="152"/>
        <v>999999999</v>
      </c>
      <c r="Z677" s="54">
        <f t="shared" si="153"/>
        <v>305114877</v>
      </c>
      <c r="AA677" s="54">
        <f>IF(LEFT(J677,2)&lt;&gt;"ok","-",IF(M677&lt;&gt;"","-",VLOOKUP(P677&amp;Q677&amp;I677&amp;H677,wedstrijden!A:B,2,FALSE)))</f>
        <v>305</v>
      </c>
      <c r="AB677" s="54">
        <f t="shared" ca="1" si="154"/>
        <v>0</v>
      </c>
      <c r="AC677" s="54">
        <f t="shared" si="155"/>
        <v>1</v>
      </c>
      <c r="AD677" s="54">
        <f t="shared" si="156"/>
        <v>1</v>
      </c>
      <c r="AE677" s="54">
        <f t="shared" si="157"/>
        <v>0</v>
      </c>
      <c r="AF677" s="54">
        <f t="shared" si="158"/>
        <v>1</v>
      </c>
      <c r="AG677" s="54">
        <f t="shared" si="159"/>
        <v>0</v>
      </c>
      <c r="AH677" s="54">
        <f t="shared" si="160"/>
        <v>0</v>
      </c>
      <c r="AI677" s="54">
        <f t="shared" si="161"/>
        <v>0</v>
      </c>
      <c r="AJ677" s="54">
        <f t="shared" si="162"/>
        <v>0</v>
      </c>
      <c r="AK677" s="54">
        <f t="shared" ca="1" si="163"/>
        <v>0</v>
      </c>
      <c r="AL677" s="1" t="str">
        <f>VLOOKUP(D677,schermers!C:T,16,FALSE)</f>
        <v>XXX</v>
      </c>
    </row>
    <row r="678" spans="1:38" x14ac:dyDescent="0.2">
      <c r="A678" s="54">
        <f t="shared" si="164"/>
        <v>676</v>
      </c>
      <c r="B678" s="54">
        <f t="shared" si="150"/>
        <v>552</v>
      </c>
      <c r="C678" s="54" t="str">
        <f t="shared" ca="1" si="151"/>
        <v/>
      </c>
      <c r="D678" s="54">
        <f>VLOOKUP(F678&amp;G678,schermers!B:C,2,FALSE)</f>
        <v>114740</v>
      </c>
      <c r="E678" s="54">
        <f>VLOOKUP(P678&amp;Q678&amp;I678&amp;H678,wedstrijden!A:B,2,FALSE)</f>
        <v>305</v>
      </c>
      <c r="F678" s="41" t="s">
        <v>1710</v>
      </c>
      <c r="G678" s="41" t="s">
        <v>1709</v>
      </c>
      <c r="H678" s="41" t="s">
        <v>3032</v>
      </c>
      <c r="I678" s="41" t="s">
        <v>689</v>
      </c>
      <c r="J678" s="63" t="s">
        <v>848</v>
      </c>
      <c r="K678" s="16">
        <v>43495</v>
      </c>
      <c r="L678" s="8">
        <v>43505</v>
      </c>
      <c r="O678" s="54">
        <f>VLOOKUP(D678&amp;R678,Ranglijst!D:E,2,FALSE)</f>
        <v>1856</v>
      </c>
      <c r="P678" s="1" t="str">
        <f>VLOOKUP($D678,schermers!$C:$O,5,FALSE)</f>
        <v>Heren</v>
      </c>
      <c r="Q678" s="1" t="str">
        <f>VLOOKUP($D678,schermers!$C:$O,6,FALSE)</f>
        <v>Floret</v>
      </c>
      <c r="R678" s="1" t="str">
        <f>VLOOKUP(P678,lookups!A:B,2,FALSE)&amp;VLOOKUP(aanmeldingen!Q678,lookups!D:E,2,FALSE)&amp;VLOOKUP(I678,lookups!G:H,2,FALSE)</f>
        <v>HFC</v>
      </c>
      <c r="S678" s="1" t="str">
        <f>VLOOKUP(E678,wedstrijden!B:G,6,FALSE)</f>
        <v>ITA</v>
      </c>
      <c r="T678" s="1" t="str">
        <f>VLOOKUP($D678,schermers!$C:$O,8,FALSE)</f>
        <v>NRD</v>
      </c>
      <c r="U678" s="1" t="str">
        <f>IFERROR(VLOOKUP($D678,schermers!$C:$O,13,FALSE),"-")</f>
        <v>FIE15102002001</v>
      </c>
      <c r="V678" s="15">
        <f>IFERROR(VLOOKUP(E678,wedstrijden!B:H,7,FALSE),0)</f>
        <v>43521</v>
      </c>
      <c r="W678" s="15">
        <f>IFERROR(VLOOKUP(E678,wedstrijden!B:I,8,FALSE),0)</f>
        <v>43521</v>
      </c>
      <c r="X678" s="94">
        <f>IF(ISERROR(VLOOKUP(I678,lookups!G:I,3,FALSE)),0,IF(VLOOKUP(I678,lookups!G:I,3,FALSE)=0,0,VLOOKUP(I678,lookups!G:I,3,FALSE)))</f>
        <v>2800</v>
      </c>
      <c r="Y678" s="54">
        <f t="shared" ca="1" si="152"/>
        <v>999999999</v>
      </c>
      <c r="Z678" s="54">
        <f t="shared" si="153"/>
        <v>305114740</v>
      </c>
      <c r="AA678" s="54">
        <f>IF(LEFT(J678,2)&lt;&gt;"ok","-",IF(M678&lt;&gt;"","-",VLOOKUP(P678&amp;Q678&amp;I678&amp;H678,wedstrijden!A:B,2,FALSE)))</f>
        <v>305</v>
      </c>
      <c r="AB678" s="54">
        <f t="shared" ca="1" si="154"/>
        <v>0</v>
      </c>
      <c r="AC678" s="54">
        <f t="shared" si="155"/>
        <v>1</v>
      </c>
      <c r="AD678" s="54">
        <f t="shared" si="156"/>
        <v>1</v>
      </c>
      <c r="AE678" s="54">
        <f t="shared" si="157"/>
        <v>0</v>
      </c>
      <c r="AF678" s="54">
        <f t="shared" si="158"/>
        <v>1</v>
      </c>
      <c r="AG678" s="54">
        <f t="shared" si="159"/>
        <v>0</v>
      </c>
      <c r="AH678" s="54">
        <f t="shared" si="160"/>
        <v>0</v>
      </c>
      <c r="AI678" s="54">
        <f t="shared" si="161"/>
        <v>0</v>
      </c>
      <c r="AJ678" s="54">
        <f t="shared" si="162"/>
        <v>0</v>
      </c>
      <c r="AK678" s="54">
        <f t="shared" ca="1" si="163"/>
        <v>0</v>
      </c>
      <c r="AL678" s="1" t="str">
        <f>VLOOKUP(D678,schermers!C:T,16,FALSE)</f>
        <v>XXX</v>
      </c>
    </row>
    <row r="679" spans="1:38" x14ac:dyDescent="0.2">
      <c r="A679" s="54">
        <f t="shared" si="164"/>
        <v>677</v>
      </c>
      <c r="B679" s="54">
        <f t="shared" si="150"/>
        <v>573</v>
      </c>
      <c r="C679" s="54" t="str">
        <f t="shared" ca="1" si="151"/>
        <v/>
      </c>
      <c r="D679" s="54">
        <f>VLOOKUP(F679&amp;G679,schermers!B:C,2,FALSE)</f>
        <v>112806</v>
      </c>
      <c r="E679" s="54">
        <f>VLOOKUP(P679&amp;Q679&amp;I679&amp;H679,wedstrijden!A:B,2,FALSE)</f>
        <v>319</v>
      </c>
      <c r="F679" s="41" t="s">
        <v>1009</v>
      </c>
      <c r="G679" s="41" t="s">
        <v>1010</v>
      </c>
      <c r="H679" s="41" t="s">
        <v>3032</v>
      </c>
      <c r="I679" s="41" t="s">
        <v>566</v>
      </c>
      <c r="J679" s="63" t="s">
        <v>848</v>
      </c>
      <c r="K679" s="16">
        <v>43495</v>
      </c>
      <c r="L679" s="8">
        <v>43505</v>
      </c>
      <c r="O679" s="54">
        <f>VLOOKUP(D679&amp;R679,Ranglijst!D:E,2,FALSE)</f>
        <v>2270</v>
      </c>
      <c r="P679" s="1" t="str">
        <f>VLOOKUP($D679,schermers!$C:$O,5,FALSE)</f>
        <v>Heren</v>
      </c>
      <c r="Q679" s="1" t="str">
        <f>VLOOKUP($D679,schermers!$C:$O,6,FALSE)</f>
        <v>Floret</v>
      </c>
      <c r="R679" s="1" t="str">
        <f>VLOOKUP(P679,lookups!A:B,2,FALSE)&amp;VLOOKUP(aanmeldingen!Q679,lookups!D:E,2,FALSE)&amp;VLOOKUP(I679,lookups!G:H,2,FALSE)</f>
        <v>HFJ</v>
      </c>
      <c r="S679" s="1" t="str">
        <f>VLOOKUP(E679,wedstrijden!B:G,6,FALSE)</f>
        <v>ITA</v>
      </c>
      <c r="T679" s="1" t="str">
        <f>VLOOKUP($D679,schermers!$C:$O,8,FALSE)</f>
        <v>TWE</v>
      </c>
      <c r="U679" s="1" t="str">
        <f>IFERROR(VLOOKUP($D679,schermers!$C:$O,13,FALSE),"-")</f>
        <v>FIE31082001001</v>
      </c>
      <c r="V679" s="15">
        <f>IFERROR(VLOOKUP(E679,wedstrijden!B:H,7,FALSE),0)</f>
        <v>43526</v>
      </c>
      <c r="W679" s="15">
        <f>IFERROR(VLOOKUP(E679,wedstrijden!B:I,8,FALSE),0)</f>
        <v>43526</v>
      </c>
      <c r="X679" s="94">
        <f>IF(ISERROR(VLOOKUP(I679,lookups!G:I,3,FALSE)),0,IF(VLOOKUP(I679,lookups!G:I,3,FALSE)=0,0,VLOOKUP(I679,lookups!G:I,3,FALSE)))</f>
        <v>2000</v>
      </c>
      <c r="Y679" s="54">
        <f t="shared" ca="1" si="152"/>
        <v>999999999</v>
      </c>
      <c r="Z679" s="54">
        <f t="shared" si="153"/>
        <v>319112806</v>
      </c>
      <c r="AA679" s="54">
        <f>IF(LEFT(J679,2)&lt;&gt;"ok","-",IF(M679&lt;&gt;"","-",VLOOKUP(P679&amp;Q679&amp;I679&amp;H679,wedstrijden!A:B,2,FALSE)))</f>
        <v>319</v>
      </c>
      <c r="AB679" s="54">
        <f t="shared" ca="1" si="154"/>
        <v>0</v>
      </c>
      <c r="AC679" s="54">
        <f t="shared" si="155"/>
        <v>1</v>
      </c>
      <c r="AD679" s="54">
        <f t="shared" si="156"/>
        <v>1</v>
      </c>
      <c r="AE679" s="54">
        <f t="shared" si="157"/>
        <v>0</v>
      </c>
      <c r="AF679" s="54">
        <f t="shared" si="158"/>
        <v>1</v>
      </c>
      <c r="AG679" s="54">
        <f t="shared" si="159"/>
        <v>0</v>
      </c>
      <c r="AH679" s="54">
        <f t="shared" si="160"/>
        <v>0</v>
      </c>
      <c r="AI679" s="54">
        <f t="shared" si="161"/>
        <v>0</v>
      </c>
      <c r="AJ679" s="54">
        <f t="shared" si="162"/>
        <v>0</v>
      </c>
      <c r="AK679" s="54">
        <f t="shared" ca="1" si="163"/>
        <v>0</v>
      </c>
      <c r="AL679" s="1" t="str">
        <f>VLOOKUP(D679,schermers!C:T,16,FALSE)</f>
        <v>XXX</v>
      </c>
    </row>
    <row r="680" spans="1:38" x14ac:dyDescent="0.2">
      <c r="A680" s="54">
        <f t="shared" si="164"/>
        <v>678</v>
      </c>
      <c r="B680" s="54">
        <f t="shared" si="150"/>
        <v>571</v>
      </c>
      <c r="C680" s="54" t="str">
        <f t="shared" ca="1" si="151"/>
        <v/>
      </c>
      <c r="D680" s="54">
        <f>VLOOKUP(F680&amp;G680,schermers!B:C,2,FALSE)</f>
        <v>110792</v>
      </c>
      <c r="E680" s="54">
        <f>VLOOKUP(P680&amp;Q680&amp;I680&amp;H680,wedstrijden!A:B,2,FALSE)</f>
        <v>319</v>
      </c>
      <c r="F680" s="41" t="s">
        <v>932</v>
      </c>
      <c r="G680" s="41" t="s">
        <v>248</v>
      </c>
      <c r="H680" s="41" t="s">
        <v>3032</v>
      </c>
      <c r="I680" s="41" t="s">
        <v>566</v>
      </c>
      <c r="J680" s="63" t="s">
        <v>848</v>
      </c>
      <c r="K680" s="16">
        <v>43495</v>
      </c>
      <c r="L680" s="8">
        <v>43505</v>
      </c>
      <c r="O680" s="54">
        <f>VLOOKUP(D680&amp;R680,Ranglijst!D:E,2,FALSE)</f>
        <v>4530</v>
      </c>
      <c r="P680" s="1" t="str">
        <f>VLOOKUP($D680,schermers!$C:$O,5,FALSE)</f>
        <v>Heren</v>
      </c>
      <c r="Q680" s="1" t="str">
        <f>VLOOKUP($D680,schermers!$C:$O,6,FALSE)</f>
        <v>Floret</v>
      </c>
      <c r="R680" s="1" t="str">
        <f>VLOOKUP(P680,lookups!A:B,2,FALSE)&amp;VLOOKUP(aanmeldingen!Q680,lookups!D:E,2,FALSE)&amp;VLOOKUP(I680,lookups!G:H,2,FALSE)</f>
        <v>HFJ</v>
      </c>
      <c r="S680" s="1" t="str">
        <f>VLOOKUP(E680,wedstrijden!B:G,6,FALSE)</f>
        <v>ITA</v>
      </c>
      <c r="T680" s="1" t="str">
        <f>VLOOKUP($D680,schermers!$C:$O,8,FALSE)</f>
        <v>AMS</v>
      </c>
      <c r="U680" s="1" t="str">
        <f>IFERROR(VLOOKUP($D680,schermers!$C:$O,13,FALSE),"-")</f>
        <v>FIE25112000000</v>
      </c>
      <c r="V680" s="15">
        <f>IFERROR(VLOOKUP(E680,wedstrijden!B:H,7,FALSE),0)</f>
        <v>43526</v>
      </c>
      <c r="W680" s="15">
        <f>IFERROR(VLOOKUP(E680,wedstrijden!B:I,8,FALSE),0)</f>
        <v>43526</v>
      </c>
      <c r="X680" s="94">
        <f>IF(ISERROR(VLOOKUP(I680,lookups!G:I,3,FALSE)),0,IF(VLOOKUP(I680,lookups!G:I,3,FALSE)=0,0,VLOOKUP(I680,lookups!G:I,3,FALSE)))</f>
        <v>2000</v>
      </c>
      <c r="Y680" s="54">
        <f t="shared" ca="1" si="152"/>
        <v>999999999</v>
      </c>
      <c r="Z680" s="54">
        <f t="shared" si="153"/>
        <v>319110792</v>
      </c>
      <c r="AA680" s="54">
        <f>IF(LEFT(J680,2)&lt;&gt;"ok","-",IF(M680&lt;&gt;"","-",VLOOKUP(P680&amp;Q680&amp;I680&amp;H680,wedstrijden!A:B,2,FALSE)))</f>
        <v>319</v>
      </c>
      <c r="AB680" s="54">
        <f t="shared" ca="1" si="154"/>
        <v>0</v>
      </c>
      <c r="AC680" s="54">
        <f t="shared" si="155"/>
        <v>1</v>
      </c>
      <c r="AD680" s="54">
        <f t="shared" si="156"/>
        <v>1</v>
      </c>
      <c r="AE680" s="54">
        <f t="shared" si="157"/>
        <v>0</v>
      </c>
      <c r="AF680" s="54">
        <f t="shared" si="158"/>
        <v>1</v>
      </c>
      <c r="AG680" s="54">
        <f t="shared" si="159"/>
        <v>0</v>
      </c>
      <c r="AH680" s="54">
        <f t="shared" si="160"/>
        <v>0</v>
      </c>
      <c r="AI680" s="54">
        <f t="shared" si="161"/>
        <v>0</v>
      </c>
      <c r="AJ680" s="54">
        <f t="shared" si="162"/>
        <v>0</v>
      </c>
      <c r="AK680" s="54">
        <f t="shared" ca="1" si="163"/>
        <v>0</v>
      </c>
      <c r="AL680" s="1" t="str">
        <f>VLOOKUP(D680,schermers!C:T,16,FALSE)</f>
        <v>XXX</v>
      </c>
    </row>
    <row r="681" spans="1:38" x14ac:dyDescent="0.2">
      <c r="A681" s="54">
        <f t="shared" si="164"/>
        <v>679</v>
      </c>
      <c r="B681" s="54">
        <f t="shared" si="150"/>
        <v>572</v>
      </c>
      <c r="C681" s="54" t="str">
        <f t="shared" ca="1" si="151"/>
        <v/>
      </c>
      <c r="D681" s="54">
        <f>VLOOKUP(F681&amp;G681,schermers!B:C,2,FALSE)</f>
        <v>111636</v>
      </c>
      <c r="E681" s="54">
        <f>VLOOKUP(P681&amp;Q681&amp;I681&amp;H681,wedstrijden!A:B,2,FALSE)</f>
        <v>319</v>
      </c>
      <c r="F681" s="41" t="s">
        <v>1314</v>
      </c>
      <c r="G681" s="41" t="s">
        <v>269</v>
      </c>
      <c r="H681" s="41" t="s">
        <v>3032</v>
      </c>
      <c r="I681" s="41" t="s">
        <v>566</v>
      </c>
      <c r="J681" s="63" t="s">
        <v>848</v>
      </c>
      <c r="K681" s="16">
        <v>43495</v>
      </c>
      <c r="L681" s="8">
        <v>43505</v>
      </c>
      <c r="O681" s="54">
        <f>VLOOKUP(D681&amp;R681,Ranglijst!D:E,2,FALSE)</f>
        <v>1651</v>
      </c>
      <c r="P681" s="1" t="str">
        <f>VLOOKUP($D681,schermers!$C:$O,5,FALSE)</f>
        <v>Heren</v>
      </c>
      <c r="Q681" s="1" t="str">
        <f>VLOOKUP($D681,schermers!$C:$O,6,FALSE)</f>
        <v>Floret</v>
      </c>
      <c r="R681" s="1" t="str">
        <f>VLOOKUP(P681,lookups!A:B,2,FALSE)&amp;VLOOKUP(aanmeldingen!Q681,lookups!D:E,2,FALSE)&amp;VLOOKUP(I681,lookups!G:H,2,FALSE)</f>
        <v>HFJ</v>
      </c>
      <c r="S681" s="1" t="str">
        <f>VLOOKUP(E681,wedstrijden!B:G,6,FALSE)</f>
        <v>ITA</v>
      </c>
      <c r="T681" s="1" t="str">
        <f>VLOOKUP($D681,schermers!$C:$O,8,FALSE)</f>
        <v>AMS</v>
      </c>
      <c r="U681" s="1" t="str">
        <f>IFERROR(VLOOKUP($D681,schermers!$C:$O,13,FALSE),"-")</f>
        <v>FIE03122000000</v>
      </c>
      <c r="V681" s="15">
        <f>IFERROR(VLOOKUP(E681,wedstrijden!B:H,7,FALSE),0)</f>
        <v>43526</v>
      </c>
      <c r="W681" s="15">
        <f>IFERROR(VLOOKUP(E681,wedstrijden!B:I,8,FALSE),0)</f>
        <v>43526</v>
      </c>
      <c r="X681" s="94">
        <f>IF(ISERROR(VLOOKUP(I681,lookups!G:I,3,FALSE)),0,IF(VLOOKUP(I681,lookups!G:I,3,FALSE)=0,0,VLOOKUP(I681,lookups!G:I,3,FALSE)))</f>
        <v>2000</v>
      </c>
      <c r="Y681" s="54">
        <f t="shared" ca="1" si="152"/>
        <v>999999999</v>
      </c>
      <c r="Z681" s="54">
        <f t="shared" si="153"/>
        <v>319111636</v>
      </c>
      <c r="AA681" s="54">
        <f>IF(LEFT(J681,2)&lt;&gt;"ok","-",IF(M681&lt;&gt;"","-",VLOOKUP(P681&amp;Q681&amp;I681&amp;H681,wedstrijden!A:B,2,FALSE)))</f>
        <v>319</v>
      </c>
      <c r="AB681" s="54">
        <f t="shared" ca="1" si="154"/>
        <v>0</v>
      </c>
      <c r="AC681" s="54">
        <f t="shared" si="155"/>
        <v>1</v>
      </c>
      <c r="AD681" s="54">
        <f t="shared" si="156"/>
        <v>1</v>
      </c>
      <c r="AE681" s="54">
        <f t="shared" si="157"/>
        <v>0</v>
      </c>
      <c r="AF681" s="54">
        <f t="shared" si="158"/>
        <v>1</v>
      </c>
      <c r="AG681" s="54">
        <f t="shared" si="159"/>
        <v>0</v>
      </c>
      <c r="AH681" s="54">
        <f t="shared" si="160"/>
        <v>0</v>
      </c>
      <c r="AI681" s="54">
        <f t="shared" si="161"/>
        <v>0</v>
      </c>
      <c r="AJ681" s="54">
        <f t="shared" si="162"/>
        <v>0</v>
      </c>
      <c r="AK681" s="54">
        <f t="shared" ca="1" si="163"/>
        <v>0</v>
      </c>
      <c r="AL681" s="1" t="str">
        <f>VLOOKUP(D681,schermers!C:T,16,FALSE)</f>
        <v>XXX</v>
      </c>
    </row>
    <row r="682" spans="1:38" x14ac:dyDescent="0.2">
      <c r="A682" s="54">
        <f t="shared" si="164"/>
        <v>680</v>
      </c>
      <c r="B682" s="54">
        <f t="shared" si="150"/>
        <v>570</v>
      </c>
      <c r="C682" s="54" t="str">
        <f t="shared" ca="1" si="151"/>
        <v/>
      </c>
      <c r="D682" s="54">
        <f>VLOOKUP(F682&amp;G682,schermers!B:C,2,FALSE)</f>
        <v>109895</v>
      </c>
      <c r="E682" s="54">
        <f>VLOOKUP(P682&amp;Q682&amp;I682&amp;H682,wedstrijden!A:B,2,FALSE)</f>
        <v>319</v>
      </c>
      <c r="F682" s="41" t="s">
        <v>692</v>
      </c>
      <c r="G682" s="41" t="s">
        <v>798</v>
      </c>
      <c r="H682" s="41" t="s">
        <v>3032</v>
      </c>
      <c r="I682" s="41" t="s">
        <v>566</v>
      </c>
      <c r="J682" s="63" t="s">
        <v>848</v>
      </c>
      <c r="K682" s="16">
        <v>43495</v>
      </c>
      <c r="L682" s="8">
        <v>43505</v>
      </c>
      <c r="O682" s="54">
        <f>VLOOKUP(D682&amp;R682,Ranglijst!D:E,2,FALSE)</f>
        <v>2308</v>
      </c>
      <c r="P682" s="1" t="str">
        <f>VLOOKUP($D682,schermers!$C:$O,5,FALSE)</f>
        <v>Heren</v>
      </c>
      <c r="Q682" s="1" t="str">
        <f>VLOOKUP($D682,schermers!$C:$O,6,FALSE)</f>
        <v>Floret</v>
      </c>
      <c r="R682" s="1" t="str">
        <f>VLOOKUP(P682,lookups!A:B,2,FALSE)&amp;VLOOKUP(aanmeldingen!Q682,lookups!D:E,2,FALSE)&amp;VLOOKUP(I682,lookups!G:H,2,FALSE)</f>
        <v>HFJ</v>
      </c>
      <c r="S682" s="1" t="str">
        <f>VLOOKUP(E682,wedstrijden!B:G,6,FALSE)</f>
        <v>ITA</v>
      </c>
      <c r="T682" s="1" t="str">
        <f>VLOOKUP($D682,schermers!$C:$O,8,FALSE)</f>
        <v>NRD</v>
      </c>
      <c r="U682" s="1" t="str">
        <f>IFERROR(VLOOKUP($D682,schermers!$C:$O,13,FALSE),"-")</f>
        <v>FIE06031999002</v>
      </c>
      <c r="V682" s="15">
        <f>IFERROR(VLOOKUP(E682,wedstrijden!B:H,7,FALSE),0)</f>
        <v>43526</v>
      </c>
      <c r="W682" s="15">
        <f>IFERROR(VLOOKUP(E682,wedstrijden!B:I,8,FALSE),0)</f>
        <v>43526</v>
      </c>
      <c r="X682" s="94">
        <f>IF(ISERROR(VLOOKUP(I682,lookups!G:I,3,FALSE)),0,IF(VLOOKUP(I682,lookups!G:I,3,FALSE)=0,0,VLOOKUP(I682,lookups!G:I,3,FALSE)))</f>
        <v>2000</v>
      </c>
      <c r="Y682" s="54">
        <f t="shared" ca="1" si="152"/>
        <v>999999999</v>
      </c>
      <c r="Z682" s="54">
        <f t="shared" si="153"/>
        <v>319109895</v>
      </c>
      <c r="AA682" s="54">
        <f>IF(LEFT(J682,2)&lt;&gt;"ok","-",IF(M682&lt;&gt;"","-",VLOOKUP(P682&amp;Q682&amp;I682&amp;H682,wedstrijden!A:B,2,FALSE)))</f>
        <v>319</v>
      </c>
      <c r="AB682" s="54">
        <f t="shared" ca="1" si="154"/>
        <v>0</v>
      </c>
      <c r="AC682" s="54">
        <f t="shared" si="155"/>
        <v>1</v>
      </c>
      <c r="AD682" s="54">
        <f t="shared" si="156"/>
        <v>1</v>
      </c>
      <c r="AE682" s="54">
        <f t="shared" si="157"/>
        <v>0</v>
      </c>
      <c r="AF682" s="54">
        <f t="shared" si="158"/>
        <v>1</v>
      </c>
      <c r="AG682" s="54">
        <f t="shared" si="159"/>
        <v>0</v>
      </c>
      <c r="AH682" s="54">
        <f t="shared" si="160"/>
        <v>0</v>
      </c>
      <c r="AI682" s="54">
        <f t="shared" si="161"/>
        <v>0</v>
      </c>
      <c r="AJ682" s="54">
        <f t="shared" si="162"/>
        <v>0</v>
      </c>
      <c r="AK682" s="54">
        <f t="shared" ca="1" si="163"/>
        <v>0</v>
      </c>
      <c r="AL682" s="1" t="str">
        <f>VLOOKUP(D682,schermers!C:T,16,FALSE)</f>
        <v>XXX</v>
      </c>
    </row>
    <row r="683" spans="1:38" x14ac:dyDescent="0.2">
      <c r="A683" s="54">
        <f t="shared" si="164"/>
        <v>681</v>
      </c>
      <c r="B683" s="54">
        <f t="shared" si="150"/>
        <v>576</v>
      </c>
      <c r="C683" s="54" t="str">
        <f t="shared" ca="1" si="151"/>
        <v/>
      </c>
      <c r="D683" s="54">
        <f>VLOOKUP(F683&amp;G683,schermers!B:C,2,FALSE)</f>
        <v>112311</v>
      </c>
      <c r="E683" s="54">
        <f>VLOOKUP(P683&amp;Q683&amp;I683&amp;H683,wedstrijden!A:B,2,FALSE)</f>
        <v>324</v>
      </c>
      <c r="F683" s="41" t="s">
        <v>969</v>
      </c>
      <c r="G683" s="41" t="s">
        <v>970</v>
      </c>
      <c r="H683" s="41" t="s">
        <v>3032</v>
      </c>
      <c r="I683" s="41" t="s">
        <v>566</v>
      </c>
      <c r="J683" s="63" t="s">
        <v>848</v>
      </c>
      <c r="K683" s="16">
        <v>43495</v>
      </c>
      <c r="L683" s="8">
        <v>43505</v>
      </c>
      <c r="O683" s="54">
        <f>VLOOKUP(D683&amp;R683,Ranglijst!D:E,2,FALSE)</f>
        <v>1938</v>
      </c>
      <c r="P683" s="1" t="str">
        <f>VLOOKUP($D683,schermers!$C:$O,5,FALSE)</f>
        <v>Heren</v>
      </c>
      <c r="Q683" s="1" t="str">
        <f>VLOOKUP($D683,schermers!$C:$O,6,FALSE)</f>
        <v>Sabel</v>
      </c>
      <c r="R683" s="1" t="str">
        <f>VLOOKUP(P683,lookups!A:B,2,FALSE)&amp;VLOOKUP(aanmeldingen!Q683,lookups!D:E,2,FALSE)&amp;VLOOKUP(I683,lookups!G:H,2,FALSE)</f>
        <v>HSJ</v>
      </c>
      <c r="S683" s="1" t="str">
        <f>VLOOKUP(E683,wedstrijden!B:G,6,FALSE)</f>
        <v>ITA</v>
      </c>
      <c r="T683" s="1" t="str">
        <f>VLOOKUP($D683,schermers!$C:$O,8,FALSE)</f>
        <v>SUR</v>
      </c>
      <c r="U683" s="1" t="str">
        <f>IFERROR(VLOOKUP($D683,schermers!$C:$O,13,FALSE),"-")</f>
        <v>FIE28062000000</v>
      </c>
      <c r="V683" s="15">
        <f>IFERROR(VLOOKUP(E683,wedstrijden!B:H,7,FALSE),0)</f>
        <v>43527</v>
      </c>
      <c r="W683" s="15">
        <f>IFERROR(VLOOKUP(E683,wedstrijden!B:I,8,FALSE),0)</f>
        <v>43527</v>
      </c>
      <c r="X683" s="94">
        <f>IF(ISERROR(VLOOKUP(I683,lookups!G:I,3,FALSE)),0,IF(VLOOKUP(I683,lookups!G:I,3,FALSE)=0,0,VLOOKUP(I683,lookups!G:I,3,FALSE)))</f>
        <v>2000</v>
      </c>
      <c r="Y683" s="54">
        <f t="shared" ca="1" si="152"/>
        <v>999999999</v>
      </c>
      <c r="Z683" s="54">
        <f t="shared" si="153"/>
        <v>324112311</v>
      </c>
      <c r="AA683" s="54">
        <f>IF(LEFT(J683,2)&lt;&gt;"ok","-",IF(M683&lt;&gt;"","-",VLOOKUP(P683&amp;Q683&amp;I683&amp;H683,wedstrijden!A:B,2,FALSE)))</f>
        <v>324</v>
      </c>
      <c r="AB683" s="54">
        <f t="shared" ca="1" si="154"/>
        <v>0</v>
      </c>
      <c r="AC683" s="54">
        <f t="shared" si="155"/>
        <v>1</v>
      </c>
      <c r="AD683" s="54">
        <f t="shared" si="156"/>
        <v>1</v>
      </c>
      <c r="AE683" s="54">
        <f t="shared" si="157"/>
        <v>0</v>
      </c>
      <c r="AF683" s="54">
        <f t="shared" si="158"/>
        <v>1</v>
      </c>
      <c r="AG683" s="54">
        <f t="shared" si="159"/>
        <v>0</v>
      </c>
      <c r="AH683" s="54">
        <f t="shared" si="160"/>
        <v>0</v>
      </c>
      <c r="AI683" s="54">
        <f t="shared" si="161"/>
        <v>0</v>
      </c>
      <c r="AJ683" s="54">
        <f t="shared" si="162"/>
        <v>0</v>
      </c>
      <c r="AK683" s="54">
        <f t="shared" ca="1" si="163"/>
        <v>0</v>
      </c>
      <c r="AL683" s="1" t="str">
        <f>VLOOKUP(D683,schermers!C:T,16,FALSE)</f>
        <v>XXX</v>
      </c>
    </row>
    <row r="684" spans="1:38" x14ac:dyDescent="0.2">
      <c r="A684" s="54">
        <f t="shared" si="164"/>
        <v>682</v>
      </c>
      <c r="B684" s="54">
        <f t="shared" si="150"/>
        <v>575</v>
      </c>
      <c r="C684" s="54" t="str">
        <f t="shared" ca="1" si="151"/>
        <v/>
      </c>
      <c r="D684" s="54">
        <f>VLOOKUP(F684&amp;G684,schermers!B:C,2,FALSE)</f>
        <v>111035</v>
      </c>
      <c r="E684" s="54">
        <f>VLOOKUP(P684&amp;Q684&amp;I684&amp;H684,wedstrijden!A:B,2,FALSE)</f>
        <v>324</v>
      </c>
      <c r="F684" s="41" t="s">
        <v>971</v>
      </c>
      <c r="G684" s="41" t="s">
        <v>972</v>
      </c>
      <c r="H684" s="41" t="s">
        <v>3032</v>
      </c>
      <c r="I684" s="41" t="s">
        <v>566</v>
      </c>
      <c r="J684" s="63" t="s">
        <v>848</v>
      </c>
      <c r="K684" s="16">
        <v>43495</v>
      </c>
      <c r="L684" s="8">
        <v>43505</v>
      </c>
      <c r="O684" s="54">
        <f>VLOOKUP(D684&amp;R684,Ranglijst!D:E,2,FALSE)</f>
        <v>1373</v>
      </c>
      <c r="P684" s="1" t="str">
        <f>VLOOKUP($D684,schermers!$C:$O,5,FALSE)</f>
        <v>Heren</v>
      </c>
      <c r="Q684" s="1" t="str">
        <f>VLOOKUP($D684,schermers!$C:$O,6,FALSE)</f>
        <v>Sabel</v>
      </c>
      <c r="R684" s="1" t="str">
        <f>VLOOKUP(P684,lookups!A:B,2,FALSE)&amp;VLOOKUP(aanmeldingen!Q684,lookups!D:E,2,FALSE)&amp;VLOOKUP(I684,lookups!G:H,2,FALSE)</f>
        <v>HSJ</v>
      </c>
      <c r="S684" s="1" t="str">
        <f>VLOOKUP(E684,wedstrijden!B:G,6,FALSE)</f>
        <v>ITA</v>
      </c>
      <c r="T684" s="1" t="str">
        <f>VLOOKUP($D684,schermers!$C:$O,8,FALSE)</f>
        <v>SUR</v>
      </c>
      <c r="U684" s="1" t="str">
        <f>IFERROR(VLOOKUP($D684,schermers!$C:$O,13,FALSE),"-")</f>
        <v>FIE05042000000</v>
      </c>
      <c r="V684" s="15">
        <f>IFERROR(VLOOKUP(E684,wedstrijden!B:H,7,FALSE),0)</f>
        <v>43527</v>
      </c>
      <c r="W684" s="15">
        <f>IFERROR(VLOOKUP(E684,wedstrijden!B:I,8,FALSE),0)</f>
        <v>43527</v>
      </c>
      <c r="X684" s="94">
        <f>IF(ISERROR(VLOOKUP(I684,lookups!G:I,3,FALSE)),0,IF(VLOOKUP(I684,lookups!G:I,3,FALSE)=0,0,VLOOKUP(I684,lookups!G:I,3,FALSE)))</f>
        <v>2000</v>
      </c>
      <c r="Y684" s="54">
        <f t="shared" ca="1" si="152"/>
        <v>999999999</v>
      </c>
      <c r="Z684" s="54">
        <f t="shared" si="153"/>
        <v>324111035</v>
      </c>
      <c r="AA684" s="54">
        <f>IF(LEFT(J684,2)&lt;&gt;"ok","-",IF(M684&lt;&gt;"","-",VLOOKUP(P684&amp;Q684&amp;I684&amp;H684,wedstrijden!A:B,2,FALSE)))</f>
        <v>324</v>
      </c>
      <c r="AB684" s="54">
        <f t="shared" ca="1" si="154"/>
        <v>0</v>
      </c>
      <c r="AC684" s="54">
        <f t="shared" si="155"/>
        <v>1</v>
      </c>
      <c r="AD684" s="54">
        <f t="shared" si="156"/>
        <v>1</v>
      </c>
      <c r="AE684" s="54">
        <f t="shared" si="157"/>
        <v>0</v>
      </c>
      <c r="AF684" s="54">
        <f t="shared" si="158"/>
        <v>1</v>
      </c>
      <c r="AG684" s="54">
        <f t="shared" si="159"/>
        <v>0</v>
      </c>
      <c r="AH684" s="54">
        <f t="shared" si="160"/>
        <v>0</v>
      </c>
      <c r="AI684" s="54">
        <f t="shared" si="161"/>
        <v>0</v>
      </c>
      <c r="AJ684" s="54">
        <f t="shared" si="162"/>
        <v>0</v>
      </c>
      <c r="AK684" s="54">
        <f t="shared" ca="1" si="163"/>
        <v>0</v>
      </c>
      <c r="AL684" s="1" t="str">
        <f>VLOOKUP(D684,schermers!C:T,16,FALSE)</f>
        <v>XXX</v>
      </c>
    </row>
    <row r="685" spans="1:38" x14ac:dyDescent="0.2">
      <c r="A685" s="54">
        <f t="shared" si="164"/>
        <v>683</v>
      </c>
      <c r="B685" s="54">
        <f t="shared" si="150"/>
        <v>577</v>
      </c>
      <c r="C685" s="54" t="str">
        <f t="shared" ca="1" si="151"/>
        <v/>
      </c>
      <c r="D685" s="54">
        <f>VLOOKUP(F685&amp;G685,schermers!B:C,2,FALSE)</f>
        <v>113794</v>
      </c>
      <c r="E685" s="54">
        <f>VLOOKUP(P685&amp;Q685&amp;I685&amp;H685,wedstrijden!A:B,2,FALSE)</f>
        <v>324</v>
      </c>
      <c r="F685" s="41" t="s">
        <v>1097</v>
      </c>
      <c r="G685" s="41" t="s">
        <v>1098</v>
      </c>
      <c r="H685" s="41" t="s">
        <v>3032</v>
      </c>
      <c r="I685" s="41" t="s">
        <v>566</v>
      </c>
      <c r="J685" s="63" t="s">
        <v>848</v>
      </c>
      <c r="K685" s="16">
        <v>43495</v>
      </c>
      <c r="L685" s="8">
        <v>43505</v>
      </c>
      <c r="O685" s="54">
        <f>VLOOKUP(D685&amp;R685,Ranglijst!D:E,2,FALSE)</f>
        <v>1413</v>
      </c>
      <c r="P685" s="1" t="str">
        <f>VLOOKUP($D685,schermers!$C:$O,5,FALSE)</f>
        <v>Heren</v>
      </c>
      <c r="Q685" s="1" t="str">
        <f>VLOOKUP($D685,schermers!$C:$O,6,FALSE)</f>
        <v>Sabel</v>
      </c>
      <c r="R685" s="1" t="str">
        <f>VLOOKUP(P685,lookups!A:B,2,FALSE)&amp;VLOOKUP(aanmeldingen!Q685,lookups!D:E,2,FALSE)&amp;VLOOKUP(I685,lookups!G:H,2,FALSE)</f>
        <v>HSJ</v>
      </c>
      <c r="S685" s="1" t="str">
        <f>VLOOKUP(E685,wedstrijden!B:G,6,FALSE)</f>
        <v>ITA</v>
      </c>
      <c r="T685" s="1" t="str">
        <f>VLOOKUP($D685,schermers!$C:$O,8,FALSE)</f>
        <v>AMS</v>
      </c>
      <c r="U685" s="1" t="str">
        <f>IFERROR(VLOOKUP($D685,schermers!$C:$O,13,FALSE),"-")</f>
        <v>FIE09082002001</v>
      </c>
      <c r="V685" s="15">
        <f>IFERROR(VLOOKUP(E685,wedstrijden!B:H,7,FALSE),0)</f>
        <v>43527</v>
      </c>
      <c r="W685" s="15">
        <f>IFERROR(VLOOKUP(E685,wedstrijden!B:I,8,FALSE),0)</f>
        <v>43527</v>
      </c>
      <c r="X685" s="94">
        <f>IF(ISERROR(VLOOKUP(I685,lookups!G:I,3,FALSE)),0,IF(VLOOKUP(I685,lookups!G:I,3,FALSE)=0,0,VLOOKUP(I685,lookups!G:I,3,FALSE)))</f>
        <v>2000</v>
      </c>
      <c r="Y685" s="54">
        <f t="shared" ca="1" si="152"/>
        <v>999999999</v>
      </c>
      <c r="Z685" s="54">
        <f t="shared" si="153"/>
        <v>324113794</v>
      </c>
      <c r="AA685" s="54">
        <f>IF(LEFT(J685,2)&lt;&gt;"ok","-",IF(M685&lt;&gt;"","-",VLOOKUP(P685&amp;Q685&amp;I685&amp;H685,wedstrijden!A:B,2,FALSE)))</f>
        <v>324</v>
      </c>
      <c r="AB685" s="54">
        <f t="shared" ca="1" si="154"/>
        <v>0</v>
      </c>
      <c r="AC685" s="54">
        <f t="shared" si="155"/>
        <v>1</v>
      </c>
      <c r="AD685" s="54">
        <f t="shared" si="156"/>
        <v>1</v>
      </c>
      <c r="AE685" s="54">
        <f t="shared" si="157"/>
        <v>0</v>
      </c>
      <c r="AF685" s="54">
        <f t="shared" si="158"/>
        <v>1</v>
      </c>
      <c r="AG685" s="54">
        <f t="shared" si="159"/>
        <v>0</v>
      </c>
      <c r="AH685" s="54">
        <f t="shared" si="160"/>
        <v>0</v>
      </c>
      <c r="AI685" s="54">
        <f t="shared" si="161"/>
        <v>0</v>
      </c>
      <c r="AJ685" s="54">
        <f t="shared" si="162"/>
        <v>0</v>
      </c>
      <c r="AK685" s="54">
        <f t="shared" ca="1" si="163"/>
        <v>0</v>
      </c>
      <c r="AL685" s="1" t="str">
        <f>VLOOKUP(D685,schermers!C:T,16,FALSE)</f>
        <v>XXX</v>
      </c>
    </row>
    <row r="686" spans="1:38" x14ac:dyDescent="0.2">
      <c r="A686" s="54">
        <f t="shared" si="164"/>
        <v>684</v>
      </c>
      <c r="B686" s="54">
        <f t="shared" si="150"/>
        <v>574</v>
      </c>
      <c r="C686" s="54" t="str">
        <f t="shared" ca="1" si="151"/>
        <v/>
      </c>
      <c r="D686" s="54">
        <f>VLOOKUP(F686&amp;G686,schermers!B:C,2,FALSE)</f>
        <v>111007</v>
      </c>
      <c r="E686" s="54">
        <f>VLOOKUP(P686&amp;Q686&amp;I686&amp;H686,wedstrijden!A:B,2,FALSE)</f>
        <v>324</v>
      </c>
      <c r="F686" s="41" t="s">
        <v>1169</v>
      </c>
      <c r="G686" s="41" t="s">
        <v>1170</v>
      </c>
      <c r="H686" s="41" t="s">
        <v>3032</v>
      </c>
      <c r="I686" s="41" t="s">
        <v>566</v>
      </c>
      <c r="J686" s="63" t="s">
        <v>848</v>
      </c>
      <c r="K686" s="16">
        <v>43495</v>
      </c>
      <c r="L686" s="8">
        <v>43505</v>
      </c>
      <c r="O686" s="54">
        <f>VLOOKUP(D686&amp;R686,Ranglijst!D:E,2,FALSE)</f>
        <v>1004</v>
      </c>
      <c r="P686" s="1" t="str">
        <f>VLOOKUP($D686,schermers!$C:$O,5,FALSE)</f>
        <v>Heren</v>
      </c>
      <c r="Q686" s="1" t="str">
        <f>VLOOKUP($D686,schermers!$C:$O,6,FALSE)</f>
        <v>Sabel</v>
      </c>
      <c r="R686" s="1" t="str">
        <f>VLOOKUP(P686,lookups!A:B,2,FALSE)&amp;VLOOKUP(aanmeldingen!Q686,lookups!D:E,2,FALSE)&amp;VLOOKUP(I686,lookups!G:H,2,FALSE)</f>
        <v>HSJ</v>
      </c>
      <c r="S686" s="1" t="str">
        <f>VLOOKUP(E686,wedstrijden!B:G,6,FALSE)</f>
        <v>ITA</v>
      </c>
      <c r="T686" s="1" t="str">
        <f>VLOOKUP($D686,schermers!$C:$O,8,FALSE)</f>
        <v>AMS</v>
      </c>
      <c r="U686" s="1" t="str">
        <f>IFERROR(VLOOKUP($D686,schermers!$C:$O,13,FALSE),"-")</f>
        <v>FIE17112000001</v>
      </c>
      <c r="V686" s="15">
        <f>IFERROR(VLOOKUP(E686,wedstrijden!B:H,7,FALSE),0)</f>
        <v>43527</v>
      </c>
      <c r="W686" s="15">
        <f>IFERROR(VLOOKUP(E686,wedstrijden!B:I,8,FALSE),0)</f>
        <v>43527</v>
      </c>
      <c r="X686" s="94">
        <f>IF(ISERROR(VLOOKUP(I686,lookups!G:I,3,FALSE)),0,IF(VLOOKUP(I686,lookups!G:I,3,FALSE)=0,0,VLOOKUP(I686,lookups!G:I,3,FALSE)))</f>
        <v>2000</v>
      </c>
      <c r="Y686" s="54">
        <f t="shared" ca="1" si="152"/>
        <v>999999999</v>
      </c>
      <c r="Z686" s="54">
        <f t="shared" si="153"/>
        <v>324111007</v>
      </c>
      <c r="AA686" s="54">
        <f>IF(LEFT(J686,2)&lt;&gt;"ok","-",IF(M686&lt;&gt;"","-",VLOOKUP(P686&amp;Q686&amp;I686&amp;H686,wedstrijden!A:B,2,FALSE)))</f>
        <v>324</v>
      </c>
      <c r="AB686" s="54">
        <f t="shared" ca="1" si="154"/>
        <v>0</v>
      </c>
      <c r="AC686" s="54">
        <f t="shared" si="155"/>
        <v>1</v>
      </c>
      <c r="AD686" s="54">
        <f t="shared" si="156"/>
        <v>1</v>
      </c>
      <c r="AE686" s="54">
        <f t="shared" si="157"/>
        <v>0</v>
      </c>
      <c r="AF686" s="54">
        <f t="shared" si="158"/>
        <v>1</v>
      </c>
      <c r="AG686" s="54">
        <f t="shared" si="159"/>
        <v>0</v>
      </c>
      <c r="AH686" s="54">
        <f t="shared" si="160"/>
        <v>0</v>
      </c>
      <c r="AI686" s="54">
        <f t="shared" si="161"/>
        <v>0</v>
      </c>
      <c r="AJ686" s="54">
        <f t="shared" si="162"/>
        <v>0</v>
      </c>
      <c r="AK686" s="54">
        <f t="shared" ca="1" si="163"/>
        <v>0</v>
      </c>
      <c r="AL686" s="1" t="str">
        <f>VLOOKUP(D686,schermers!C:T,16,FALSE)</f>
        <v>XXX</v>
      </c>
    </row>
    <row r="687" spans="1:38" x14ac:dyDescent="0.2">
      <c r="A687" s="54">
        <f t="shared" si="164"/>
        <v>685</v>
      </c>
      <c r="B687" s="54">
        <f t="shared" si="150"/>
        <v>607</v>
      </c>
      <c r="C687" s="54" t="str">
        <f t="shared" ca="1" si="151"/>
        <v/>
      </c>
      <c r="D687" s="54">
        <f>VLOOKUP(F687&amp;G687,schermers!B:C,2,FALSE)</f>
        <v>109588</v>
      </c>
      <c r="E687" s="54">
        <f>VLOOKUP(P687&amp;Q687&amp;I687&amp;H687,wedstrijden!A:B,2,FALSE)</f>
        <v>348</v>
      </c>
      <c r="F687" s="41" t="s">
        <v>922</v>
      </c>
      <c r="G687" s="41" t="s">
        <v>791</v>
      </c>
      <c r="H687" s="41" t="s">
        <v>2552</v>
      </c>
      <c r="I687" s="41" t="s">
        <v>936</v>
      </c>
      <c r="J687" s="63" t="s">
        <v>848</v>
      </c>
      <c r="K687" s="16">
        <v>43498</v>
      </c>
      <c r="L687" s="8">
        <v>43530</v>
      </c>
      <c r="O687" s="54">
        <f>VLOOKUP(D687&amp;R687,Ranglijst!D:E,2,FALSE)</f>
        <v>3421</v>
      </c>
      <c r="P687" s="1" t="str">
        <f>VLOOKUP($D687,schermers!$C:$O,5,FALSE)</f>
        <v>Heren</v>
      </c>
      <c r="Q687" s="1" t="str">
        <f>VLOOKUP($D687,schermers!$C:$O,6,FALSE)</f>
        <v>Degen</v>
      </c>
      <c r="R687" s="1" t="str">
        <f>VLOOKUP(P687,lookups!A:B,2,FALSE)&amp;VLOOKUP(aanmeldingen!Q687,lookups!D:E,2,FALSE)&amp;VLOOKUP(I687,lookups!G:H,2,FALSE)</f>
        <v>HDS</v>
      </c>
      <c r="S687" s="1" t="str">
        <f>VLOOKUP(E687,wedstrijden!B:G,6,FALSE)</f>
        <v>SUI</v>
      </c>
      <c r="T687" s="1" t="str">
        <f>VLOOKUP($D687,schermers!$C:$O,8,FALSE)</f>
        <v>SCA</v>
      </c>
      <c r="U687" s="1" t="str">
        <f>IFERROR(VLOOKUP($D687,schermers!$C:$O,13,FALSE),"-")</f>
        <v>-</v>
      </c>
      <c r="V687" s="15">
        <f>IFERROR(VLOOKUP(E687,wedstrijden!B:H,7,FALSE),0)</f>
        <v>43561</v>
      </c>
      <c r="W687" s="15">
        <f>IFERROR(VLOOKUP(E687,wedstrijden!B:I,8,FALSE),0)</f>
        <v>43562</v>
      </c>
      <c r="X687" s="94">
        <f>IF(ISERROR(VLOOKUP(I687,lookups!G:I,3,FALSE)),0,IF(VLOOKUP(I687,lookups!G:I,3,FALSE)=0,0,VLOOKUP(I687,lookups!G:I,3,FALSE)))</f>
        <v>0</v>
      </c>
      <c r="Y687" s="54">
        <f t="shared" ca="1" si="152"/>
        <v>999999999</v>
      </c>
      <c r="Z687" s="54">
        <f t="shared" si="153"/>
        <v>348109588</v>
      </c>
      <c r="AA687" s="54">
        <f>IF(LEFT(J687,2)&lt;&gt;"ok","-",IF(M687&lt;&gt;"","-",VLOOKUP(P687&amp;Q687&amp;I687&amp;H687,wedstrijden!A:B,2,FALSE)))</f>
        <v>348</v>
      </c>
      <c r="AB687" s="54">
        <f t="shared" ca="1" si="154"/>
        <v>0</v>
      </c>
      <c r="AC687" s="54">
        <f t="shared" si="155"/>
        <v>1</v>
      </c>
      <c r="AD687" s="54">
        <f t="shared" si="156"/>
        <v>1</v>
      </c>
      <c r="AE687" s="54">
        <f t="shared" si="157"/>
        <v>0</v>
      </c>
      <c r="AF687" s="54">
        <f t="shared" si="158"/>
        <v>1</v>
      </c>
      <c r="AG687" s="54">
        <f t="shared" si="159"/>
        <v>1</v>
      </c>
      <c r="AH687" s="54">
        <f t="shared" si="160"/>
        <v>1</v>
      </c>
      <c r="AI687" s="54">
        <f t="shared" si="161"/>
        <v>1</v>
      </c>
      <c r="AJ687" s="54">
        <f t="shared" si="162"/>
        <v>1</v>
      </c>
      <c r="AK687" s="54">
        <f t="shared" ca="1" si="163"/>
        <v>1</v>
      </c>
      <c r="AL687" s="1" t="str">
        <f>VLOOKUP(D687,schermers!C:T,16,FALSE)</f>
        <v>XXX</v>
      </c>
    </row>
    <row r="688" spans="1:38" x14ac:dyDescent="0.2">
      <c r="A688" s="54">
        <f t="shared" si="164"/>
        <v>686</v>
      </c>
      <c r="B688" s="54">
        <f t="shared" si="150"/>
        <v>653</v>
      </c>
      <c r="C688" s="54" t="str">
        <f t="shared" ca="1" si="151"/>
        <v/>
      </c>
      <c r="D688" s="54">
        <f>VLOOKUP(F688&amp;G688,schermers!B:C,2,FALSE)</f>
        <v>108238</v>
      </c>
      <c r="E688" s="54">
        <f>VLOOKUP(P688&amp;Q688&amp;I688&amp;H688,wedstrijden!A:B,2,FALSE)</f>
        <v>374</v>
      </c>
      <c r="F688" s="41" t="s">
        <v>922</v>
      </c>
      <c r="G688" s="41" t="s">
        <v>345</v>
      </c>
      <c r="H688" s="41" t="s">
        <v>1812</v>
      </c>
      <c r="I688" s="41" t="s">
        <v>505</v>
      </c>
      <c r="J688" s="63" t="s">
        <v>848</v>
      </c>
      <c r="K688" s="16">
        <v>43499</v>
      </c>
      <c r="L688" s="8">
        <v>43554</v>
      </c>
      <c r="O688" s="54">
        <f>VLOOKUP(D688&amp;R688,Ranglijst!D:E,2,FALSE)</f>
        <v>6262</v>
      </c>
      <c r="P688" s="1" t="str">
        <f>VLOOKUP($D688,schermers!$C:$O,5,FALSE)</f>
        <v>Heren</v>
      </c>
      <c r="Q688" s="1" t="str">
        <f>VLOOKUP($D688,schermers!$C:$O,6,FALSE)</f>
        <v>Degen</v>
      </c>
      <c r="R688" s="1" t="str">
        <f>VLOOKUP(P688,lookups!A:B,2,FALSE)&amp;VLOOKUP(aanmeldingen!Q688,lookups!D:E,2,FALSE)&amp;VLOOKUP(I688,lookups!G:H,2,FALSE)</f>
        <v>HDS</v>
      </c>
      <c r="S688" s="1" t="str">
        <f>VLOOKUP(E688,wedstrijden!B:G,6,FALSE)</f>
        <v>COL</v>
      </c>
      <c r="T688" s="1" t="str">
        <f>VLOOKUP($D688,schermers!$C:$O,8,FALSE)</f>
        <v>SCA</v>
      </c>
      <c r="U688" s="1" t="str">
        <f>IFERROR(VLOOKUP($D688,schermers!$C:$O,13,FALSE),"-")</f>
        <v>FIE22071991000</v>
      </c>
      <c r="V688" s="15">
        <f>IFERROR(VLOOKUP(E688,wedstrijden!B:H,7,FALSE),0)</f>
        <v>43588</v>
      </c>
      <c r="W688" s="15">
        <f>IFERROR(VLOOKUP(E688,wedstrijden!B:I,8,FALSE),0)</f>
        <v>43590</v>
      </c>
      <c r="X688" s="94">
        <f>IF(ISERROR(VLOOKUP(I688,lookups!G:I,3,FALSE)),0,IF(VLOOKUP(I688,lookups!G:I,3,FALSE)=0,0,VLOOKUP(I688,lookups!G:I,3,FALSE)))</f>
        <v>1000</v>
      </c>
      <c r="Y688" s="54">
        <f t="shared" ca="1" si="152"/>
        <v>999999999</v>
      </c>
      <c r="Z688" s="54">
        <f t="shared" si="153"/>
        <v>374108238</v>
      </c>
      <c r="AA688" s="54">
        <f>IF(LEFT(J688,2)&lt;&gt;"ok","-",IF(M688&lt;&gt;"","-",VLOOKUP(P688&amp;Q688&amp;I688&amp;H688,wedstrijden!A:B,2,FALSE)))</f>
        <v>374</v>
      </c>
      <c r="AB688" s="54">
        <f t="shared" ca="1" si="154"/>
        <v>0</v>
      </c>
      <c r="AC688" s="54">
        <f t="shared" si="155"/>
        <v>1</v>
      </c>
      <c r="AD688" s="54">
        <f t="shared" si="156"/>
        <v>1</v>
      </c>
      <c r="AE688" s="54">
        <f t="shared" si="157"/>
        <v>0</v>
      </c>
      <c r="AF688" s="54">
        <f t="shared" si="158"/>
        <v>1</v>
      </c>
      <c r="AG688" s="54">
        <f t="shared" si="159"/>
        <v>0</v>
      </c>
      <c r="AH688" s="54">
        <f t="shared" si="160"/>
        <v>0</v>
      </c>
      <c r="AI688" s="54">
        <f t="shared" si="161"/>
        <v>0</v>
      </c>
      <c r="AJ688" s="54">
        <f t="shared" si="162"/>
        <v>0</v>
      </c>
      <c r="AK688" s="54">
        <f t="shared" ca="1" si="163"/>
        <v>0</v>
      </c>
      <c r="AL688" s="1" t="str">
        <f>VLOOKUP(D688,schermers!C:T,16,FALSE)</f>
        <v>XXX</v>
      </c>
    </row>
    <row r="689" spans="1:38" x14ac:dyDescent="0.2">
      <c r="A689" s="54">
        <f t="shared" si="164"/>
        <v>687</v>
      </c>
      <c r="B689" s="54">
        <f t="shared" si="150"/>
        <v>594</v>
      </c>
      <c r="C689" s="54" t="str">
        <f t="shared" ca="1" si="151"/>
        <v/>
      </c>
      <c r="D689" s="54">
        <f>VLOOKUP(F689&amp;G689,schermers!B:C,2,FALSE)</f>
        <v>109630</v>
      </c>
      <c r="E689" s="54">
        <f>VLOOKUP(P689&amp;Q689&amp;I689&amp;H689,wedstrijden!A:B,2,FALSE)</f>
        <v>336</v>
      </c>
      <c r="F689" s="41" t="s">
        <v>919</v>
      </c>
      <c r="G689" s="41" t="s">
        <v>102</v>
      </c>
      <c r="H689" s="41" t="s">
        <v>1160</v>
      </c>
      <c r="I689" s="41" t="s">
        <v>936</v>
      </c>
      <c r="J689" s="63" t="s">
        <v>848</v>
      </c>
      <c r="K689" s="16">
        <v>43499</v>
      </c>
      <c r="L689" s="8">
        <v>43513</v>
      </c>
      <c r="O689" s="54">
        <f>VLOOKUP(D689&amp;R689,Ranglijst!D:E,2,FALSE)</f>
        <v>1258</v>
      </c>
      <c r="P689" s="1" t="str">
        <f>VLOOKUP($D689,schermers!$C:$O,5,FALSE)</f>
        <v>Dames</v>
      </c>
      <c r="Q689" s="1" t="str">
        <f>VLOOKUP($D689,schermers!$C:$O,6,FALSE)</f>
        <v>Degen</v>
      </c>
      <c r="R689" s="1" t="str">
        <f>VLOOKUP(P689,lookups!A:B,2,FALSE)&amp;VLOOKUP(aanmeldingen!Q689,lookups!D:E,2,FALSE)&amp;VLOOKUP(I689,lookups!G:H,2,FALSE)</f>
        <v>DDS</v>
      </c>
      <c r="S689" s="1" t="str">
        <f>VLOOKUP(E689,wedstrijden!B:G,6,FALSE)</f>
        <v>POL</v>
      </c>
      <c r="T689" s="1" t="str">
        <f>VLOOKUP($D689,schermers!$C:$O,8,FALSE)</f>
        <v>DBO</v>
      </c>
      <c r="U689" s="1" t="str">
        <f>IFERROR(VLOOKUP($D689,schermers!$C:$O,13,FALSE),"-")</f>
        <v>FIE03011995003</v>
      </c>
      <c r="V689" s="15">
        <f>IFERROR(VLOOKUP(E689,wedstrijden!B:H,7,FALSE),0)</f>
        <v>43540</v>
      </c>
      <c r="W689" s="15">
        <f>IFERROR(VLOOKUP(E689,wedstrijden!B:I,8,FALSE),0)</f>
        <v>43541</v>
      </c>
      <c r="X689" s="94">
        <f>IF(ISERROR(VLOOKUP(I689,lookups!G:I,3,FALSE)),0,IF(VLOOKUP(I689,lookups!G:I,3,FALSE)=0,0,VLOOKUP(I689,lookups!G:I,3,FALSE)))</f>
        <v>0</v>
      </c>
      <c r="Y689" s="54">
        <f t="shared" ca="1" si="152"/>
        <v>999999999</v>
      </c>
      <c r="Z689" s="54">
        <f t="shared" si="153"/>
        <v>336109630</v>
      </c>
      <c r="AA689" s="54">
        <f>IF(LEFT(J689,2)&lt;&gt;"ok","-",IF(M689&lt;&gt;"","-",VLOOKUP(P689&amp;Q689&amp;I689&amp;H689,wedstrijden!A:B,2,FALSE)))</f>
        <v>336</v>
      </c>
      <c r="AB689" s="54">
        <f t="shared" ca="1" si="154"/>
        <v>0</v>
      </c>
      <c r="AC689" s="54">
        <f t="shared" si="155"/>
        <v>1</v>
      </c>
      <c r="AD689" s="54">
        <f t="shared" si="156"/>
        <v>1</v>
      </c>
      <c r="AE689" s="54">
        <f t="shared" si="157"/>
        <v>0</v>
      </c>
      <c r="AF689" s="54">
        <f t="shared" si="158"/>
        <v>1</v>
      </c>
      <c r="AG689" s="54">
        <f t="shared" si="159"/>
        <v>1</v>
      </c>
      <c r="AH689" s="54">
        <f t="shared" si="160"/>
        <v>1</v>
      </c>
      <c r="AI689" s="54">
        <f t="shared" si="161"/>
        <v>1</v>
      </c>
      <c r="AJ689" s="54">
        <f t="shared" si="162"/>
        <v>1</v>
      </c>
      <c r="AK689" s="54">
        <f t="shared" ca="1" si="163"/>
        <v>1</v>
      </c>
      <c r="AL689" s="1" t="str">
        <f>VLOOKUP(D689,schermers!C:T,16,FALSE)</f>
        <v>XXX</v>
      </c>
    </row>
    <row r="690" spans="1:38" x14ac:dyDescent="0.2">
      <c r="A690" s="54">
        <f t="shared" si="164"/>
        <v>688</v>
      </c>
      <c r="B690" s="54">
        <f t="shared" si="150"/>
        <v>606</v>
      </c>
      <c r="C690" s="54" t="str">
        <f t="shared" ca="1" si="151"/>
        <v/>
      </c>
      <c r="D690" s="54">
        <f>VLOOKUP(F690&amp;G690,schermers!B:C,2,FALSE)</f>
        <v>108869</v>
      </c>
      <c r="E690" s="54">
        <f>VLOOKUP(P690&amp;Q690&amp;I690&amp;H690,wedstrijden!A:B,2,FALSE)</f>
        <v>347</v>
      </c>
      <c r="F690" s="41" t="s">
        <v>922</v>
      </c>
      <c r="G690" s="41" t="s">
        <v>347</v>
      </c>
      <c r="H690" s="41" t="s">
        <v>2552</v>
      </c>
      <c r="I690" s="41" t="s">
        <v>936</v>
      </c>
      <c r="J690" s="63" t="s">
        <v>848</v>
      </c>
      <c r="K690" s="16">
        <v>43499</v>
      </c>
      <c r="L690" s="8">
        <v>43530</v>
      </c>
      <c r="O690" s="54">
        <f>VLOOKUP(D690&amp;R690,Ranglijst!D:E,2,FALSE)</f>
        <v>1526</v>
      </c>
      <c r="P690" s="1" t="str">
        <f>VLOOKUP($D690,schermers!$C:$O,5,FALSE)</f>
        <v>Dames</v>
      </c>
      <c r="Q690" s="1" t="str">
        <f>VLOOKUP($D690,schermers!$C:$O,6,FALSE)</f>
        <v>Degen</v>
      </c>
      <c r="R690" s="1" t="str">
        <f>VLOOKUP(P690,lookups!A:B,2,FALSE)&amp;VLOOKUP(aanmeldingen!Q690,lookups!D:E,2,FALSE)&amp;VLOOKUP(I690,lookups!G:H,2,FALSE)</f>
        <v>DDS</v>
      </c>
      <c r="S690" s="1" t="str">
        <f>VLOOKUP(E690,wedstrijden!B:G,6,FALSE)</f>
        <v>SUI</v>
      </c>
      <c r="T690" s="1" t="str">
        <f>VLOOKUP($D690,schermers!$C:$O,8,FALSE)</f>
        <v>RS</v>
      </c>
      <c r="U690" s="1" t="str">
        <f>IFERROR(VLOOKUP($D690,schermers!$C:$O,13,FALSE),"-")</f>
        <v>-</v>
      </c>
      <c r="V690" s="15">
        <f>IFERROR(VLOOKUP(E690,wedstrijden!B:H,7,FALSE),0)</f>
        <v>43561</v>
      </c>
      <c r="W690" s="15">
        <f>IFERROR(VLOOKUP(E690,wedstrijden!B:I,8,FALSE),0)</f>
        <v>43562</v>
      </c>
      <c r="X690" s="94">
        <f>IF(ISERROR(VLOOKUP(I690,lookups!G:I,3,FALSE)),0,IF(VLOOKUP(I690,lookups!G:I,3,FALSE)=0,0,VLOOKUP(I690,lookups!G:I,3,FALSE)))</f>
        <v>0</v>
      </c>
      <c r="Y690" s="54">
        <f t="shared" ca="1" si="152"/>
        <v>999999999</v>
      </c>
      <c r="Z690" s="54">
        <f t="shared" si="153"/>
        <v>347108869</v>
      </c>
      <c r="AA690" s="54">
        <f>IF(LEFT(J690,2)&lt;&gt;"ok","-",IF(M690&lt;&gt;"","-",VLOOKUP(P690&amp;Q690&amp;I690&amp;H690,wedstrijden!A:B,2,FALSE)))</f>
        <v>347</v>
      </c>
      <c r="AB690" s="54">
        <f t="shared" ca="1" si="154"/>
        <v>0</v>
      </c>
      <c r="AC690" s="54">
        <f t="shared" si="155"/>
        <v>1</v>
      </c>
      <c r="AD690" s="54">
        <f t="shared" si="156"/>
        <v>1</v>
      </c>
      <c r="AE690" s="54">
        <f t="shared" si="157"/>
        <v>0</v>
      </c>
      <c r="AF690" s="54">
        <f t="shared" si="158"/>
        <v>1</v>
      </c>
      <c r="AG690" s="54">
        <f t="shared" si="159"/>
        <v>1</v>
      </c>
      <c r="AH690" s="54">
        <f t="shared" si="160"/>
        <v>1</v>
      </c>
      <c r="AI690" s="54">
        <f t="shared" si="161"/>
        <v>1</v>
      </c>
      <c r="AJ690" s="54">
        <f t="shared" si="162"/>
        <v>1</v>
      </c>
      <c r="AK690" s="54">
        <f t="shared" ca="1" si="163"/>
        <v>1</v>
      </c>
      <c r="AL690" s="1" t="str">
        <f>VLOOKUP(D690,schermers!C:T,16,FALSE)</f>
        <v>XXX</v>
      </c>
    </row>
    <row r="691" spans="1:38" x14ac:dyDescent="0.2">
      <c r="A691" s="54">
        <f t="shared" si="164"/>
        <v>689</v>
      </c>
      <c r="B691" s="54">
        <f t="shared" si="150"/>
        <v>608</v>
      </c>
      <c r="C691" s="54" t="str">
        <f t="shared" ca="1" si="151"/>
        <v/>
      </c>
      <c r="D691" s="54">
        <f>VLOOKUP(F691&amp;G691,schermers!B:C,2,FALSE)</f>
        <v>113658</v>
      </c>
      <c r="E691" s="54">
        <f>VLOOKUP(P691&amp;Q691&amp;I691&amp;H691,wedstrijden!A:B,2,FALSE)</f>
        <v>348</v>
      </c>
      <c r="F691" s="41" t="s">
        <v>1001</v>
      </c>
      <c r="G691" s="41" t="s">
        <v>1022</v>
      </c>
      <c r="H691" s="41" t="s">
        <v>2552</v>
      </c>
      <c r="I691" s="41" t="s">
        <v>936</v>
      </c>
      <c r="J691" s="63" t="s">
        <v>848</v>
      </c>
      <c r="K691" s="16">
        <v>43501</v>
      </c>
      <c r="L691" s="8">
        <v>43530</v>
      </c>
      <c r="O691" s="54">
        <f>VLOOKUP(D691&amp;R691,Ranglijst!D:E,2,FALSE)</f>
        <v>2236</v>
      </c>
      <c r="P691" s="1" t="str">
        <f>VLOOKUP($D691,schermers!$C:$O,5,FALSE)</f>
        <v>Heren</v>
      </c>
      <c r="Q691" s="1" t="str">
        <f>VLOOKUP($D691,schermers!$C:$O,6,FALSE)</f>
        <v>Degen</v>
      </c>
      <c r="R691" s="1" t="str">
        <f>VLOOKUP(P691,lookups!A:B,2,FALSE)&amp;VLOOKUP(aanmeldingen!Q691,lookups!D:E,2,FALSE)&amp;VLOOKUP(I691,lookups!G:H,2,FALSE)</f>
        <v>HDS</v>
      </c>
      <c r="S691" s="1" t="str">
        <f>VLOOKUP(E691,wedstrijden!B:G,6,FALSE)</f>
        <v>SUI</v>
      </c>
      <c r="T691" s="1" t="str">
        <f>VLOOKUP($D691,schermers!$C:$O,8,FALSE)</f>
        <v>DBO</v>
      </c>
      <c r="U691" s="1" t="str">
        <f>IFERROR(VLOOKUP($D691,schermers!$C:$O,13,FALSE),"-")</f>
        <v>-</v>
      </c>
      <c r="V691" s="15">
        <f>IFERROR(VLOOKUP(E691,wedstrijden!B:H,7,FALSE),0)</f>
        <v>43561</v>
      </c>
      <c r="W691" s="15">
        <f>IFERROR(VLOOKUP(E691,wedstrijden!B:I,8,FALSE),0)</f>
        <v>43562</v>
      </c>
      <c r="X691" s="94">
        <f>IF(ISERROR(VLOOKUP(I691,lookups!G:I,3,FALSE)),0,IF(VLOOKUP(I691,lookups!G:I,3,FALSE)=0,0,VLOOKUP(I691,lookups!G:I,3,FALSE)))</f>
        <v>0</v>
      </c>
      <c r="Y691" s="54">
        <f t="shared" ca="1" si="152"/>
        <v>999999999</v>
      </c>
      <c r="Z691" s="54">
        <f t="shared" si="153"/>
        <v>348113658</v>
      </c>
      <c r="AA691" s="54">
        <f>IF(LEFT(J691,2)&lt;&gt;"ok","-",IF(M691&lt;&gt;"","-",VLOOKUP(P691&amp;Q691&amp;I691&amp;H691,wedstrijden!A:B,2,FALSE)))</f>
        <v>348</v>
      </c>
      <c r="AB691" s="54">
        <f t="shared" ca="1" si="154"/>
        <v>0</v>
      </c>
      <c r="AC691" s="54">
        <f t="shared" si="155"/>
        <v>1</v>
      </c>
      <c r="AD691" s="54">
        <f t="shared" si="156"/>
        <v>1</v>
      </c>
      <c r="AE691" s="54">
        <f t="shared" si="157"/>
        <v>0</v>
      </c>
      <c r="AF691" s="54">
        <f t="shared" si="158"/>
        <v>1</v>
      </c>
      <c r="AG691" s="54">
        <f t="shared" si="159"/>
        <v>1</v>
      </c>
      <c r="AH691" s="54">
        <f t="shared" si="160"/>
        <v>1</v>
      </c>
      <c r="AI691" s="54">
        <f t="shared" si="161"/>
        <v>1</v>
      </c>
      <c r="AJ691" s="54">
        <f t="shared" si="162"/>
        <v>1</v>
      </c>
      <c r="AK691" s="54">
        <f t="shared" ca="1" si="163"/>
        <v>1</v>
      </c>
      <c r="AL691" s="1" t="str">
        <f>VLOOKUP(D691,schermers!C:T,16,FALSE)</f>
        <v>XXX</v>
      </c>
    </row>
    <row r="692" spans="1:38" x14ac:dyDescent="0.2">
      <c r="A692" s="54">
        <f t="shared" si="164"/>
        <v>690</v>
      </c>
      <c r="B692" s="54">
        <f t="shared" si="150"/>
        <v>704</v>
      </c>
      <c r="C692" s="54">
        <f t="shared" ca="1" si="151"/>
        <v>38</v>
      </c>
      <c r="D692" s="54">
        <f>VLOOKUP(F692&amp;G692,schermers!B:C,2,FALSE)</f>
        <v>101711</v>
      </c>
      <c r="E692" s="54">
        <f>VLOOKUP(P692&amp;Q692&amp;I692&amp;H692,wedstrijden!A:B,2,FALSE)</f>
        <v>421</v>
      </c>
      <c r="F692" s="41" t="s">
        <v>2544</v>
      </c>
      <c r="G692" s="41" t="s">
        <v>104</v>
      </c>
      <c r="H692" s="41" t="s">
        <v>3037</v>
      </c>
      <c r="I692" s="41" t="s">
        <v>3034</v>
      </c>
      <c r="J692" s="63" t="s">
        <v>848</v>
      </c>
      <c r="K692" s="16">
        <v>43506</v>
      </c>
      <c r="L692" s="8">
        <v>43554</v>
      </c>
      <c r="O692" s="54" t="e">
        <f>VLOOKUP(D692&amp;R692,Ranglijst!D:E,2,FALSE)</f>
        <v>#N/A</v>
      </c>
      <c r="P692" s="1" t="str">
        <f>VLOOKUP($D692,schermers!$C:$O,5,FALSE)</f>
        <v>Heren</v>
      </c>
      <c r="Q692" s="1" t="str">
        <f>VLOOKUP($D692,schermers!$C:$O,6,FALSE)</f>
        <v>Sabel</v>
      </c>
      <c r="R692" s="1" t="str">
        <f>VLOOKUP(P692,lookups!A:B,2,FALSE)&amp;VLOOKUP(aanmeldingen!Q692,lookups!D:E,2,FALSE)&amp;VLOOKUP(I692,lookups!G:H,2,FALSE)</f>
        <v>HSV</v>
      </c>
      <c r="S692" s="1" t="str">
        <f>VLOOKUP(E692,wedstrijden!B:G,6,FALSE)</f>
        <v>FRA</v>
      </c>
      <c r="T692" s="1" t="str">
        <f>VLOOKUP($D692,schermers!$C:$O,8,FALSE)</f>
        <v>DFC</v>
      </c>
      <c r="U692" s="1" t="str">
        <f>IFERROR(VLOOKUP($D692,schermers!$C:$O,13,FALSE),"-")</f>
        <v>FIE10041966000</v>
      </c>
      <c r="V692" s="15">
        <f>IFERROR(VLOOKUP(E692,wedstrijden!B:H,7,FALSE),0)</f>
        <v>43618</v>
      </c>
      <c r="W692" s="15">
        <f>IFERROR(VLOOKUP(E692,wedstrijden!B:I,8,FALSE),0)</f>
        <v>43618</v>
      </c>
      <c r="X692" s="94">
        <f>IF(ISERROR(VLOOKUP(I692,lookups!G:I,3,FALSE)),0,IF(VLOOKUP(I692,lookups!G:I,3,FALSE)=0,0,VLOOKUP(I692,lookups!G:I,3,FALSE)))</f>
        <v>0</v>
      </c>
      <c r="Y692" s="54">
        <f t="shared" ca="1" si="152"/>
        <v>421101711</v>
      </c>
      <c r="Z692" s="54">
        <f t="shared" si="153"/>
        <v>421101711</v>
      </c>
      <c r="AA692" s="54">
        <f>IF(LEFT(J692,2)&lt;&gt;"ok","-",IF(M692&lt;&gt;"","-",VLOOKUP(P692&amp;Q692&amp;I692&amp;H692,wedstrijden!A:B,2,FALSE)))</f>
        <v>421</v>
      </c>
      <c r="AB692" s="54">
        <f t="shared" ca="1" si="154"/>
        <v>1</v>
      </c>
      <c r="AC692" s="54">
        <f t="shared" si="155"/>
        <v>1</v>
      </c>
      <c r="AD692" s="54">
        <f t="shared" si="156"/>
        <v>1</v>
      </c>
      <c r="AE692" s="54">
        <f t="shared" si="157"/>
        <v>0</v>
      </c>
      <c r="AF692" s="54">
        <f t="shared" si="158"/>
        <v>1</v>
      </c>
      <c r="AG692" s="54">
        <f t="shared" si="159"/>
        <v>0</v>
      </c>
      <c r="AH692" s="54">
        <f t="shared" si="160"/>
        <v>0</v>
      </c>
      <c r="AI692" s="54">
        <f t="shared" si="161"/>
        <v>0</v>
      </c>
      <c r="AJ692" s="54">
        <f t="shared" si="162"/>
        <v>0</v>
      </c>
      <c r="AK692" s="54">
        <f t="shared" ca="1" si="163"/>
        <v>0</v>
      </c>
      <c r="AL692" s="1" t="str">
        <f>VLOOKUP(D692,schermers!C:T,16,FALSE)</f>
        <v>XXX</v>
      </c>
    </row>
    <row r="693" spans="1:38" x14ac:dyDescent="0.2">
      <c r="A693" s="54">
        <f t="shared" si="164"/>
        <v>691</v>
      </c>
      <c r="B693" s="54">
        <f t="shared" si="150"/>
        <v>695</v>
      </c>
      <c r="C693" s="54">
        <f t="shared" ca="1" si="151"/>
        <v>29</v>
      </c>
      <c r="D693" s="54">
        <f>VLOOKUP(F693&amp;G693,schermers!B:C,2,FALSE)</f>
        <v>112003</v>
      </c>
      <c r="E693" s="54">
        <f>VLOOKUP(P693&amp;Q693&amp;I693&amp;H693,wedstrijden!A:B,2,FALSE)</f>
        <v>415</v>
      </c>
      <c r="F693" s="41" t="s">
        <v>3038</v>
      </c>
      <c r="G693" s="41" t="s">
        <v>735</v>
      </c>
      <c r="H693" s="41" t="s">
        <v>3037</v>
      </c>
      <c r="I693" s="41" t="s">
        <v>3033</v>
      </c>
      <c r="J693" s="63" t="s">
        <v>848</v>
      </c>
      <c r="K693" s="16">
        <v>43506</v>
      </c>
      <c r="L693" s="8">
        <v>43554</v>
      </c>
      <c r="O693" s="54" t="e">
        <f>VLOOKUP(D693&amp;R693,Ranglijst!D:E,2,FALSE)</f>
        <v>#N/A</v>
      </c>
      <c r="P693" s="1" t="str">
        <f>VLOOKUP($D693,schermers!$C:$O,5,FALSE)</f>
        <v>Dames</v>
      </c>
      <c r="Q693" s="1" t="str">
        <f>VLOOKUP($D693,schermers!$C:$O,6,FALSE)</f>
        <v>Sabel</v>
      </c>
      <c r="R693" s="1" t="str">
        <f>VLOOKUP(P693,lookups!A:B,2,FALSE)&amp;VLOOKUP(aanmeldingen!Q693,lookups!D:E,2,FALSE)&amp;VLOOKUP(I693,lookups!G:H,2,FALSE)</f>
        <v>DSV</v>
      </c>
      <c r="S693" s="1" t="str">
        <f>VLOOKUP(E693,wedstrijden!B:G,6,FALSE)</f>
        <v>FRA</v>
      </c>
      <c r="T693" s="1" t="str">
        <f>VLOOKUP($D693,schermers!$C:$O,8,FALSE)</f>
        <v>HS</v>
      </c>
      <c r="U693" s="1" t="str">
        <f>IFERROR(VLOOKUP($D693,schermers!$C:$O,13,FALSE),"-")</f>
        <v>-</v>
      </c>
      <c r="V693" s="15">
        <f>IFERROR(VLOOKUP(E693,wedstrijden!B:H,7,FALSE),0)</f>
        <v>43617</v>
      </c>
      <c r="W693" s="15">
        <f>IFERROR(VLOOKUP(E693,wedstrijden!B:I,8,FALSE),0)</f>
        <v>43617</v>
      </c>
      <c r="X693" s="94">
        <f>IF(ISERROR(VLOOKUP(I693,lookups!G:I,3,FALSE)),0,IF(VLOOKUP(I693,lookups!G:I,3,FALSE)=0,0,VLOOKUP(I693,lookups!G:I,3,FALSE)))</f>
        <v>0</v>
      </c>
      <c r="Y693" s="54">
        <f t="shared" ca="1" si="152"/>
        <v>415112003</v>
      </c>
      <c r="Z693" s="54">
        <f t="shared" si="153"/>
        <v>415112003</v>
      </c>
      <c r="AA693" s="54">
        <f>IF(LEFT(J693,2)&lt;&gt;"ok","-",IF(M693&lt;&gt;"","-",VLOOKUP(P693&amp;Q693&amp;I693&amp;H693,wedstrijden!A:B,2,FALSE)))</f>
        <v>415</v>
      </c>
      <c r="AB693" s="54">
        <f t="shared" ca="1" si="154"/>
        <v>1</v>
      </c>
      <c r="AC693" s="54">
        <f t="shared" si="155"/>
        <v>1</v>
      </c>
      <c r="AD693" s="54">
        <f t="shared" si="156"/>
        <v>1</v>
      </c>
      <c r="AE693" s="54">
        <f t="shared" si="157"/>
        <v>0</v>
      </c>
      <c r="AF693" s="54">
        <f t="shared" si="158"/>
        <v>1</v>
      </c>
      <c r="AG693" s="54">
        <f t="shared" si="159"/>
        <v>0</v>
      </c>
      <c r="AH693" s="54">
        <f t="shared" si="160"/>
        <v>0</v>
      </c>
      <c r="AI693" s="54">
        <f t="shared" si="161"/>
        <v>0</v>
      </c>
      <c r="AJ693" s="54">
        <f t="shared" si="162"/>
        <v>0</v>
      </c>
      <c r="AK693" s="54">
        <f t="shared" ca="1" si="163"/>
        <v>0</v>
      </c>
      <c r="AL693" s="1" t="str">
        <f>VLOOKUP(D693,schermers!C:T,16,FALSE)</f>
        <v>XXX</v>
      </c>
    </row>
    <row r="694" spans="1:38" x14ac:dyDescent="0.2">
      <c r="A694" s="54">
        <f t="shared" si="164"/>
        <v>692</v>
      </c>
      <c r="B694" s="54">
        <f t="shared" si="150"/>
        <v>729</v>
      </c>
      <c r="C694" s="54">
        <f t="shared" ca="1" si="151"/>
        <v>63</v>
      </c>
      <c r="D694" s="54">
        <f>VLOOKUP(F694&amp;G694,schermers!B:C,2,FALSE)</f>
        <v>101711</v>
      </c>
      <c r="E694" s="54">
        <f>VLOOKUP(P694&amp;Q694&amp;I694&amp;H694,wedstrijden!A:B,2,FALSE)</f>
        <v>452</v>
      </c>
      <c r="F694" s="41" t="s">
        <v>2544</v>
      </c>
      <c r="G694" s="41" t="s">
        <v>104</v>
      </c>
      <c r="H694" s="41" t="s">
        <v>3029</v>
      </c>
      <c r="I694" s="41" t="s">
        <v>693</v>
      </c>
      <c r="J694" s="63" t="s">
        <v>848</v>
      </c>
      <c r="K694" s="16">
        <v>43506</v>
      </c>
      <c r="O694" s="54" t="e">
        <f>VLOOKUP(D694&amp;R694,Ranglijst!D:E,2,FALSE)</f>
        <v>#N/A</v>
      </c>
      <c r="P694" s="1" t="str">
        <f>VLOOKUP($D694,schermers!$C:$O,5,FALSE)</f>
        <v>Heren</v>
      </c>
      <c r="Q694" s="1" t="str">
        <f>VLOOKUP($D694,schermers!$C:$O,6,FALSE)</f>
        <v>Sabel</v>
      </c>
      <c r="R694" s="1" t="str">
        <f>VLOOKUP(P694,lookups!A:B,2,FALSE)&amp;VLOOKUP(aanmeldingen!Q694,lookups!D:E,2,FALSE)&amp;VLOOKUP(I694,lookups!G:H,2,FALSE)</f>
        <v>HSV</v>
      </c>
      <c r="S694" s="1" t="str">
        <f>VLOOKUP(E694,wedstrijden!B:G,6,FALSE)</f>
        <v>EGY</v>
      </c>
      <c r="T694" s="1" t="str">
        <f>VLOOKUP($D694,schermers!$C:$O,8,FALSE)</f>
        <v>DFC</v>
      </c>
      <c r="U694" s="1" t="str">
        <f>IFERROR(VLOOKUP($D694,schermers!$C:$O,13,FALSE),"-")</f>
        <v>FIE10041966000</v>
      </c>
      <c r="V694" s="15">
        <f>IFERROR(VLOOKUP(E694,wedstrijden!B:H,7,FALSE),0)</f>
        <v>43743</v>
      </c>
      <c r="W694" s="15">
        <f>IFERROR(VLOOKUP(E694,wedstrijden!B:I,8,FALSE),0)</f>
        <v>43748</v>
      </c>
      <c r="X694" s="94">
        <f>IF(ISERROR(VLOOKUP(I694,lookups!G:I,3,FALSE)),0,IF(VLOOKUP(I694,lookups!G:I,3,FALSE)=0,0,VLOOKUP(I694,lookups!G:I,3,FALSE)))</f>
        <v>0</v>
      </c>
      <c r="Y694" s="54">
        <f t="shared" ca="1" si="152"/>
        <v>452101711</v>
      </c>
      <c r="Z694" s="54">
        <f t="shared" si="153"/>
        <v>452101711</v>
      </c>
      <c r="AA694" s="54">
        <f>IF(LEFT(J694,2)&lt;&gt;"ok","-",IF(M694&lt;&gt;"","-",VLOOKUP(P694&amp;Q694&amp;I694&amp;H694,wedstrijden!A:B,2,FALSE)))</f>
        <v>452</v>
      </c>
      <c r="AB694" s="54">
        <f t="shared" ca="1" si="154"/>
        <v>1</v>
      </c>
      <c r="AC694" s="54">
        <f t="shared" si="155"/>
        <v>1</v>
      </c>
      <c r="AD694" s="54">
        <f t="shared" si="156"/>
        <v>1</v>
      </c>
      <c r="AE694" s="54">
        <f t="shared" si="157"/>
        <v>0</v>
      </c>
      <c r="AF694" s="54">
        <f t="shared" si="158"/>
        <v>0</v>
      </c>
      <c r="AG694" s="54">
        <f t="shared" si="159"/>
        <v>0</v>
      </c>
      <c r="AH694" s="54">
        <f t="shared" si="160"/>
        <v>0</v>
      </c>
      <c r="AI694" s="54">
        <f t="shared" si="161"/>
        <v>0</v>
      </c>
      <c r="AJ694" s="54">
        <f t="shared" si="162"/>
        <v>0</v>
      </c>
      <c r="AK694" s="54">
        <f t="shared" ca="1" si="163"/>
        <v>0</v>
      </c>
      <c r="AL694" s="1" t="str">
        <f>VLOOKUP(D694,schermers!C:T,16,FALSE)</f>
        <v>XXX</v>
      </c>
    </row>
    <row r="695" spans="1:38" x14ac:dyDescent="0.2">
      <c r="A695" s="54">
        <f t="shared" si="164"/>
        <v>693</v>
      </c>
      <c r="B695" s="54">
        <f t="shared" si="150"/>
        <v>697</v>
      </c>
      <c r="C695" s="54">
        <f t="shared" ca="1" si="151"/>
        <v>31</v>
      </c>
      <c r="D695" s="54">
        <f>VLOOKUP(F695&amp;G695,schermers!B:C,2,FALSE)</f>
        <v>111254</v>
      </c>
      <c r="E695" s="54">
        <f>VLOOKUP(P695&amp;Q695&amp;I695&amp;H695,wedstrijden!A:B,2,FALSE)</f>
        <v>416</v>
      </c>
      <c r="F695" s="41" t="s">
        <v>1131</v>
      </c>
      <c r="G695" s="41" t="s">
        <v>339</v>
      </c>
      <c r="H695" s="41" t="s">
        <v>3037</v>
      </c>
      <c r="I695" s="41" t="s">
        <v>3034</v>
      </c>
      <c r="J695" s="63" t="s">
        <v>848</v>
      </c>
      <c r="K695" s="16">
        <v>43510</v>
      </c>
      <c r="L695" s="8">
        <v>43554</v>
      </c>
      <c r="O695" s="54" t="e">
        <f>VLOOKUP(D695&amp;R695,Ranglijst!D:E,2,FALSE)</f>
        <v>#N/A</v>
      </c>
      <c r="P695" s="1" t="str">
        <f>VLOOKUP($D695,schermers!$C:$O,5,FALSE)</f>
        <v>Dames</v>
      </c>
      <c r="Q695" s="1" t="str">
        <f>VLOOKUP($D695,schermers!$C:$O,6,FALSE)</f>
        <v>Sabel</v>
      </c>
      <c r="R695" s="1" t="str">
        <f>VLOOKUP(P695,lookups!A:B,2,FALSE)&amp;VLOOKUP(aanmeldingen!Q695,lookups!D:E,2,FALSE)&amp;VLOOKUP(I695,lookups!G:H,2,FALSE)</f>
        <v>DSV</v>
      </c>
      <c r="S695" s="1" t="str">
        <f>VLOOKUP(E695,wedstrijden!B:G,6,FALSE)</f>
        <v>FRA</v>
      </c>
      <c r="T695" s="1" t="str">
        <f>VLOOKUP($D695,schermers!$C:$O,8,FALSE)</f>
        <v>HS</v>
      </c>
      <c r="U695" s="1" t="str">
        <f>IFERROR(VLOOKUP($D695,schermers!$C:$O,13,FALSE),"-")</f>
        <v>-</v>
      </c>
      <c r="V695" s="15">
        <f>IFERROR(VLOOKUP(E695,wedstrijden!B:H,7,FALSE),0)</f>
        <v>43617</v>
      </c>
      <c r="W695" s="15">
        <f>IFERROR(VLOOKUP(E695,wedstrijden!B:I,8,FALSE),0)</f>
        <v>43617</v>
      </c>
      <c r="X695" s="94">
        <f>IF(ISERROR(VLOOKUP(I695,lookups!G:I,3,FALSE)),0,IF(VLOOKUP(I695,lookups!G:I,3,FALSE)=0,0,VLOOKUP(I695,lookups!G:I,3,FALSE)))</f>
        <v>0</v>
      </c>
      <c r="Y695" s="54">
        <f t="shared" ca="1" si="152"/>
        <v>416111254</v>
      </c>
      <c r="Z695" s="54">
        <f t="shared" si="153"/>
        <v>416111254</v>
      </c>
      <c r="AA695" s="54">
        <f>IF(LEFT(J695,2)&lt;&gt;"ok","-",IF(M695&lt;&gt;"","-",VLOOKUP(P695&amp;Q695&amp;I695&amp;H695,wedstrijden!A:B,2,FALSE)))</f>
        <v>416</v>
      </c>
      <c r="AB695" s="54">
        <f t="shared" ca="1" si="154"/>
        <v>1</v>
      </c>
      <c r="AC695" s="54">
        <f t="shared" si="155"/>
        <v>1</v>
      </c>
      <c r="AD695" s="54">
        <f t="shared" si="156"/>
        <v>1</v>
      </c>
      <c r="AE695" s="54">
        <f t="shared" si="157"/>
        <v>0</v>
      </c>
      <c r="AF695" s="54">
        <f t="shared" si="158"/>
        <v>1</v>
      </c>
      <c r="AG695" s="54">
        <f t="shared" si="159"/>
        <v>0</v>
      </c>
      <c r="AH695" s="54">
        <f t="shared" si="160"/>
        <v>0</v>
      </c>
      <c r="AI695" s="54">
        <f t="shared" si="161"/>
        <v>0</v>
      </c>
      <c r="AJ695" s="54">
        <f t="shared" si="162"/>
        <v>0</v>
      </c>
      <c r="AK695" s="54">
        <f t="shared" ca="1" si="163"/>
        <v>0</v>
      </c>
      <c r="AL695" s="1" t="str">
        <f>VLOOKUP(D695,schermers!C:T,16,FALSE)</f>
        <v>XXX</v>
      </c>
    </row>
    <row r="696" spans="1:38" x14ac:dyDescent="0.2">
      <c r="A696" s="54">
        <f t="shared" si="164"/>
        <v>694</v>
      </c>
      <c r="B696" s="54">
        <f t="shared" si="150"/>
        <v>595</v>
      </c>
      <c r="C696" s="54" t="str">
        <f t="shared" ca="1" si="151"/>
        <v/>
      </c>
      <c r="D696" s="54">
        <f>VLOOKUP(F696&amp;G696,schermers!B:C,2,FALSE)</f>
        <v>113146</v>
      </c>
      <c r="E696" s="54">
        <f>VLOOKUP(P696&amp;Q696&amp;I696&amp;H696,wedstrijden!A:B,2,FALSE)</f>
        <v>336</v>
      </c>
      <c r="F696" s="41" t="s">
        <v>926</v>
      </c>
      <c r="G696" s="41" t="s">
        <v>812</v>
      </c>
      <c r="H696" s="41" t="s">
        <v>1160</v>
      </c>
      <c r="I696" s="41" t="s">
        <v>936</v>
      </c>
      <c r="J696" s="63" t="s">
        <v>848</v>
      </c>
      <c r="K696" s="16">
        <v>43510</v>
      </c>
      <c r="L696" s="8">
        <v>43513</v>
      </c>
      <c r="O696" s="54">
        <f>VLOOKUP(D696&amp;R696,Ranglijst!D:E,2,FALSE)</f>
        <v>2473</v>
      </c>
      <c r="P696" s="1" t="str">
        <f>VLOOKUP($D696,schermers!$C:$O,5,FALSE)</f>
        <v>Dames</v>
      </c>
      <c r="Q696" s="1" t="str">
        <f>VLOOKUP($D696,schermers!$C:$O,6,FALSE)</f>
        <v>Degen</v>
      </c>
      <c r="R696" s="1" t="str">
        <f>VLOOKUP(P696,lookups!A:B,2,FALSE)&amp;VLOOKUP(aanmeldingen!Q696,lookups!D:E,2,FALSE)&amp;VLOOKUP(I696,lookups!G:H,2,FALSE)</f>
        <v>DDS</v>
      </c>
      <c r="S696" s="1" t="str">
        <f>VLOOKUP(E696,wedstrijden!B:G,6,FALSE)</f>
        <v>POL</v>
      </c>
      <c r="T696" s="1" t="str">
        <f>VLOOKUP($D696,schermers!$C:$O,8,FALSE)</f>
        <v>DBO</v>
      </c>
      <c r="U696" s="1" t="str">
        <f>IFERROR(VLOOKUP($D696,schermers!$C:$O,13,FALSE),"-")</f>
        <v>FIE26061998001</v>
      </c>
      <c r="V696" s="15">
        <f>IFERROR(VLOOKUP(E696,wedstrijden!B:H,7,FALSE),0)</f>
        <v>43540</v>
      </c>
      <c r="W696" s="15">
        <f>IFERROR(VLOOKUP(E696,wedstrijden!B:I,8,FALSE),0)</f>
        <v>43541</v>
      </c>
      <c r="X696" s="94">
        <f>IF(ISERROR(VLOOKUP(I696,lookups!G:I,3,FALSE)),0,IF(VLOOKUP(I696,lookups!G:I,3,FALSE)=0,0,VLOOKUP(I696,lookups!G:I,3,FALSE)))</f>
        <v>0</v>
      </c>
      <c r="Y696" s="54">
        <f t="shared" ca="1" si="152"/>
        <v>999999999</v>
      </c>
      <c r="Z696" s="54">
        <f t="shared" si="153"/>
        <v>336113146</v>
      </c>
      <c r="AA696" s="54">
        <f>IF(LEFT(J696,2)&lt;&gt;"ok","-",IF(M696&lt;&gt;"","-",VLOOKUP(P696&amp;Q696&amp;I696&amp;H696,wedstrijden!A:B,2,FALSE)))</f>
        <v>336</v>
      </c>
      <c r="AB696" s="54">
        <f t="shared" ca="1" si="154"/>
        <v>0</v>
      </c>
      <c r="AC696" s="54">
        <f t="shared" si="155"/>
        <v>1</v>
      </c>
      <c r="AD696" s="54">
        <f t="shared" si="156"/>
        <v>1</v>
      </c>
      <c r="AE696" s="54">
        <f t="shared" si="157"/>
        <v>0</v>
      </c>
      <c r="AF696" s="54">
        <f t="shared" si="158"/>
        <v>1</v>
      </c>
      <c r="AG696" s="54">
        <f t="shared" si="159"/>
        <v>1</v>
      </c>
      <c r="AH696" s="54">
        <f t="shared" si="160"/>
        <v>1</v>
      </c>
      <c r="AI696" s="54">
        <f t="shared" si="161"/>
        <v>1</v>
      </c>
      <c r="AJ696" s="54">
        <f t="shared" si="162"/>
        <v>1</v>
      </c>
      <c r="AK696" s="54">
        <f t="shared" ca="1" si="163"/>
        <v>1</v>
      </c>
      <c r="AL696" s="1" t="str">
        <f>VLOOKUP(D696,schermers!C:T,16,FALSE)</f>
        <v>XXX</v>
      </c>
    </row>
    <row r="697" spans="1:38" x14ac:dyDescent="0.2">
      <c r="A697" s="54">
        <f t="shared" si="164"/>
        <v>695</v>
      </c>
      <c r="B697" s="54">
        <f t="shared" si="150"/>
        <v>592</v>
      </c>
      <c r="C697" s="54" t="str">
        <f t="shared" ca="1" si="151"/>
        <v/>
      </c>
      <c r="D697" s="54">
        <f>VLOOKUP(F697&amp;G697,schermers!B:C,2,FALSE)</f>
        <v>108421</v>
      </c>
      <c r="E697" s="54">
        <f>VLOOKUP(P697&amp;Q697&amp;I697&amp;H697,wedstrijden!A:B,2,FALSE)</f>
        <v>336</v>
      </c>
      <c r="F697" s="41" t="s">
        <v>985</v>
      </c>
      <c r="G697" s="41" t="s">
        <v>66</v>
      </c>
      <c r="H697" s="41" t="s">
        <v>1160</v>
      </c>
      <c r="I697" s="41" t="s">
        <v>936</v>
      </c>
      <c r="J697" s="63" t="s">
        <v>848</v>
      </c>
      <c r="K697" s="16">
        <v>43511</v>
      </c>
      <c r="L697" s="8">
        <v>43513</v>
      </c>
      <c r="O697" s="54">
        <f>VLOOKUP(D697&amp;R697,Ranglijst!D:E,2,FALSE)</f>
        <v>3754</v>
      </c>
      <c r="P697" s="1" t="str">
        <f>VLOOKUP($D697,schermers!$C:$O,5,FALSE)</f>
        <v>Dames</v>
      </c>
      <c r="Q697" s="1" t="str">
        <f>VLOOKUP($D697,schermers!$C:$O,6,FALSE)</f>
        <v>Degen</v>
      </c>
      <c r="R697" s="1" t="str">
        <f>VLOOKUP(P697,lookups!A:B,2,FALSE)&amp;VLOOKUP(aanmeldingen!Q697,lookups!D:E,2,FALSE)&amp;VLOOKUP(I697,lookups!G:H,2,FALSE)</f>
        <v>DDS</v>
      </c>
      <c r="S697" s="1" t="str">
        <f>VLOOKUP(E697,wedstrijden!B:G,6,FALSE)</f>
        <v>POL</v>
      </c>
      <c r="T697" s="1" t="str">
        <f>VLOOKUP($D697,schermers!$C:$O,8,FALSE)</f>
        <v>ZAI</v>
      </c>
      <c r="U697" s="1" t="str">
        <f>IFERROR(VLOOKUP($D697,schermers!$C:$O,13,FALSE),"-")</f>
        <v>FIE12011992004</v>
      </c>
      <c r="V697" s="15">
        <f>IFERROR(VLOOKUP(E697,wedstrijden!B:H,7,FALSE),0)</f>
        <v>43540</v>
      </c>
      <c r="W697" s="15">
        <f>IFERROR(VLOOKUP(E697,wedstrijden!B:I,8,FALSE),0)</f>
        <v>43541</v>
      </c>
      <c r="X697" s="94">
        <f>IF(ISERROR(VLOOKUP(I697,lookups!G:I,3,FALSE)),0,IF(VLOOKUP(I697,lookups!G:I,3,FALSE)=0,0,VLOOKUP(I697,lookups!G:I,3,FALSE)))</f>
        <v>0</v>
      </c>
      <c r="Y697" s="54">
        <f t="shared" ca="1" si="152"/>
        <v>999999999</v>
      </c>
      <c r="Z697" s="54">
        <f t="shared" si="153"/>
        <v>336108421</v>
      </c>
      <c r="AA697" s="54">
        <f>IF(LEFT(J697,2)&lt;&gt;"ok","-",IF(M697&lt;&gt;"","-",VLOOKUP(P697&amp;Q697&amp;I697&amp;H697,wedstrijden!A:B,2,FALSE)))</f>
        <v>336</v>
      </c>
      <c r="AB697" s="54">
        <f t="shared" ca="1" si="154"/>
        <v>0</v>
      </c>
      <c r="AC697" s="54">
        <f t="shared" si="155"/>
        <v>1</v>
      </c>
      <c r="AD697" s="54">
        <f t="shared" si="156"/>
        <v>1</v>
      </c>
      <c r="AE697" s="54">
        <f t="shared" si="157"/>
        <v>0</v>
      </c>
      <c r="AF697" s="54">
        <f t="shared" si="158"/>
        <v>1</v>
      </c>
      <c r="AG697" s="54">
        <f t="shared" si="159"/>
        <v>1</v>
      </c>
      <c r="AH697" s="54">
        <f t="shared" si="160"/>
        <v>1</v>
      </c>
      <c r="AI697" s="54">
        <f t="shared" si="161"/>
        <v>1</v>
      </c>
      <c r="AJ697" s="54">
        <f t="shared" si="162"/>
        <v>1</v>
      </c>
      <c r="AK697" s="54">
        <f t="shared" ca="1" si="163"/>
        <v>1</v>
      </c>
      <c r="AL697" s="1" t="str">
        <f>VLOOKUP(D697,schermers!C:T,16,FALSE)</f>
        <v>XXX</v>
      </c>
    </row>
    <row r="698" spans="1:38" x14ac:dyDescent="0.2">
      <c r="A698" s="54">
        <f t="shared" si="164"/>
        <v>696</v>
      </c>
      <c r="B698" s="54">
        <f t="shared" si="150"/>
        <v>657</v>
      </c>
      <c r="C698" s="54" t="str">
        <f t="shared" ca="1" si="151"/>
        <v/>
      </c>
      <c r="D698" s="54">
        <f>VLOOKUP(F698&amp;G698,schermers!B:C,2,FALSE)</f>
        <v>108421</v>
      </c>
      <c r="E698" s="54">
        <f>VLOOKUP(P698&amp;Q698&amp;I698&amp;H698,wedstrijden!A:B,2,FALSE)</f>
        <v>385</v>
      </c>
      <c r="F698" s="41" t="s">
        <v>985</v>
      </c>
      <c r="G698" s="41" t="s">
        <v>66</v>
      </c>
      <c r="H698" s="41" t="s">
        <v>1809</v>
      </c>
      <c r="I698" s="41" t="s">
        <v>504</v>
      </c>
      <c r="J698" s="63" t="s">
        <v>848</v>
      </c>
      <c r="K698" s="16">
        <v>43511</v>
      </c>
      <c r="L698" s="8">
        <v>43554</v>
      </c>
      <c r="O698" s="54">
        <f>VLOOKUP(D698&amp;R698,Ranglijst!D:E,2,FALSE)</f>
        <v>3754</v>
      </c>
      <c r="P698" s="1" t="str">
        <f>VLOOKUP($D698,schermers!$C:$O,5,FALSE)</f>
        <v>Dames</v>
      </c>
      <c r="Q698" s="1" t="str">
        <f>VLOOKUP($D698,schermers!$C:$O,6,FALSE)</f>
        <v>Degen</v>
      </c>
      <c r="R698" s="1" t="str">
        <f>VLOOKUP(P698,lookups!A:B,2,FALSE)&amp;VLOOKUP(aanmeldingen!Q698,lookups!D:E,2,FALSE)&amp;VLOOKUP(I698,lookups!G:H,2,FALSE)</f>
        <v>DDS</v>
      </c>
      <c r="S698" s="1" t="str">
        <f>VLOOKUP(E698,wedstrijden!B:G,6,FALSE)</f>
        <v>UAE</v>
      </c>
      <c r="T698" s="1" t="str">
        <f>VLOOKUP($D698,schermers!$C:$O,8,FALSE)</f>
        <v>ZAI</v>
      </c>
      <c r="U698" s="1" t="str">
        <f>IFERROR(VLOOKUP($D698,schermers!$C:$O,13,FALSE),"-")</f>
        <v>FIE12011992004</v>
      </c>
      <c r="V698" s="15">
        <f>IFERROR(VLOOKUP(E698,wedstrijden!B:H,7,FALSE),0)</f>
        <v>43602</v>
      </c>
      <c r="W698" s="15">
        <f>IFERROR(VLOOKUP(E698,wedstrijden!B:I,8,FALSE),0)</f>
        <v>43603</v>
      </c>
      <c r="X698" s="94">
        <f>IF(ISERROR(VLOOKUP(I698,lookups!G:I,3,FALSE)),0,IF(VLOOKUP(I698,lookups!G:I,3,FALSE)=0,0,VLOOKUP(I698,lookups!G:I,3,FALSE)))</f>
        <v>1000</v>
      </c>
      <c r="Y698" s="54">
        <f t="shared" ca="1" si="152"/>
        <v>999999999</v>
      </c>
      <c r="Z698" s="54">
        <f t="shared" si="153"/>
        <v>385108421</v>
      </c>
      <c r="AA698" s="54">
        <f>IF(LEFT(J698,2)&lt;&gt;"ok","-",IF(M698&lt;&gt;"","-",VLOOKUP(P698&amp;Q698&amp;I698&amp;H698,wedstrijden!A:B,2,FALSE)))</f>
        <v>385</v>
      </c>
      <c r="AB698" s="54">
        <f t="shared" ca="1" si="154"/>
        <v>0</v>
      </c>
      <c r="AC698" s="54">
        <f t="shared" si="155"/>
        <v>1</v>
      </c>
      <c r="AD698" s="54">
        <f t="shared" si="156"/>
        <v>1</v>
      </c>
      <c r="AE698" s="54">
        <f t="shared" si="157"/>
        <v>0</v>
      </c>
      <c r="AF698" s="54">
        <f t="shared" si="158"/>
        <v>1</v>
      </c>
      <c r="AG698" s="54">
        <f t="shared" si="159"/>
        <v>0</v>
      </c>
      <c r="AH698" s="54">
        <f t="shared" si="160"/>
        <v>0</v>
      </c>
      <c r="AI698" s="54">
        <f t="shared" si="161"/>
        <v>0</v>
      </c>
      <c r="AJ698" s="54">
        <f t="shared" si="162"/>
        <v>0</v>
      </c>
      <c r="AK698" s="54">
        <f t="shared" ca="1" si="163"/>
        <v>0</v>
      </c>
      <c r="AL698" s="1" t="str">
        <f>VLOOKUP(D698,schermers!C:T,16,FALSE)</f>
        <v>XXX</v>
      </c>
    </row>
    <row r="699" spans="1:38" x14ac:dyDescent="0.2">
      <c r="A699" s="54">
        <f t="shared" si="164"/>
        <v>697</v>
      </c>
      <c r="B699" s="54">
        <f t="shared" si="150"/>
        <v>651</v>
      </c>
      <c r="C699" s="54" t="str">
        <f t="shared" ca="1" si="151"/>
        <v/>
      </c>
      <c r="D699" s="54">
        <f>VLOOKUP(F699&amp;G699,schermers!B:C,2,FALSE)</f>
        <v>108421</v>
      </c>
      <c r="E699" s="54">
        <f>VLOOKUP(P699&amp;Q699&amp;I699&amp;H699,wedstrijden!A:B,2,FALSE)</f>
        <v>373</v>
      </c>
      <c r="F699" s="41" t="s">
        <v>985</v>
      </c>
      <c r="G699" s="41" t="s">
        <v>66</v>
      </c>
      <c r="H699" s="41" t="s">
        <v>1812</v>
      </c>
      <c r="I699" s="41" t="s">
        <v>505</v>
      </c>
      <c r="J699" s="63" t="s">
        <v>848</v>
      </c>
      <c r="K699" s="16">
        <v>43511</v>
      </c>
      <c r="L699" s="8">
        <v>43554</v>
      </c>
      <c r="O699" s="54">
        <f>VLOOKUP(D699&amp;R699,Ranglijst!D:E,2,FALSE)</f>
        <v>3754</v>
      </c>
      <c r="P699" s="1" t="str">
        <f>VLOOKUP($D699,schermers!$C:$O,5,FALSE)</f>
        <v>Dames</v>
      </c>
      <c r="Q699" s="1" t="str">
        <f>VLOOKUP($D699,schermers!$C:$O,6,FALSE)</f>
        <v>Degen</v>
      </c>
      <c r="R699" s="1" t="str">
        <f>VLOOKUP(P699,lookups!A:B,2,FALSE)&amp;VLOOKUP(aanmeldingen!Q699,lookups!D:E,2,FALSE)&amp;VLOOKUP(I699,lookups!G:H,2,FALSE)</f>
        <v>DDS</v>
      </c>
      <c r="S699" s="1" t="str">
        <f>VLOOKUP(E699,wedstrijden!B:G,6,FALSE)</f>
        <v>COL</v>
      </c>
      <c r="T699" s="1" t="str">
        <f>VLOOKUP($D699,schermers!$C:$O,8,FALSE)</f>
        <v>ZAI</v>
      </c>
      <c r="U699" s="1" t="str">
        <f>IFERROR(VLOOKUP($D699,schermers!$C:$O,13,FALSE),"-")</f>
        <v>FIE12011992004</v>
      </c>
      <c r="V699" s="15">
        <f>IFERROR(VLOOKUP(E699,wedstrijden!B:H,7,FALSE),0)</f>
        <v>43588</v>
      </c>
      <c r="W699" s="15">
        <f>IFERROR(VLOOKUP(E699,wedstrijden!B:I,8,FALSE),0)</f>
        <v>43590</v>
      </c>
      <c r="X699" s="94">
        <f>IF(ISERROR(VLOOKUP(I699,lookups!G:I,3,FALSE)),0,IF(VLOOKUP(I699,lookups!G:I,3,FALSE)=0,0,VLOOKUP(I699,lookups!G:I,3,FALSE)))</f>
        <v>1000</v>
      </c>
      <c r="Y699" s="54">
        <f t="shared" ca="1" si="152"/>
        <v>999999999</v>
      </c>
      <c r="Z699" s="54">
        <f t="shared" si="153"/>
        <v>373108421</v>
      </c>
      <c r="AA699" s="54">
        <f>IF(LEFT(J699,2)&lt;&gt;"ok","-",IF(M699&lt;&gt;"","-",VLOOKUP(P699&amp;Q699&amp;I699&amp;H699,wedstrijden!A:B,2,FALSE)))</f>
        <v>373</v>
      </c>
      <c r="AB699" s="54">
        <f t="shared" ca="1" si="154"/>
        <v>0</v>
      </c>
      <c r="AC699" s="54">
        <f t="shared" si="155"/>
        <v>1</v>
      </c>
      <c r="AD699" s="54">
        <f t="shared" si="156"/>
        <v>1</v>
      </c>
      <c r="AE699" s="54">
        <f t="shared" si="157"/>
        <v>0</v>
      </c>
      <c r="AF699" s="54">
        <f t="shared" si="158"/>
        <v>1</v>
      </c>
      <c r="AG699" s="54">
        <f t="shared" si="159"/>
        <v>0</v>
      </c>
      <c r="AH699" s="54">
        <f t="shared" si="160"/>
        <v>0</v>
      </c>
      <c r="AI699" s="54">
        <f t="shared" si="161"/>
        <v>0</v>
      </c>
      <c r="AJ699" s="54">
        <f t="shared" si="162"/>
        <v>0</v>
      </c>
      <c r="AK699" s="54">
        <f t="shared" ca="1" si="163"/>
        <v>0</v>
      </c>
      <c r="AL699" s="1" t="str">
        <f>VLOOKUP(D699,schermers!C:T,16,FALSE)</f>
        <v>XXX</v>
      </c>
    </row>
    <row r="700" spans="1:38" x14ac:dyDescent="0.2">
      <c r="A700" s="54">
        <f t="shared" si="164"/>
        <v>698</v>
      </c>
      <c r="B700" s="54" t="str">
        <f t="shared" si="150"/>
        <v/>
      </c>
      <c r="C700" s="54" t="str">
        <f t="shared" si="151"/>
        <v/>
      </c>
      <c r="D700" s="54">
        <f>VLOOKUP(F700&amp;G700,schermers!B:C,2,FALSE)</f>
        <v>100482</v>
      </c>
      <c r="E700" s="54">
        <f>VLOOKUP(P700&amp;Q700&amp;I700&amp;H700,wedstrijden!A:B,2,FALSE)</f>
        <v>420</v>
      </c>
      <c r="F700" s="41" t="s">
        <v>3039</v>
      </c>
      <c r="G700" s="41" t="s">
        <v>208</v>
      </c>
      <c r="H700" s="41" t="s">
        <v>3037</v>
      </c>
      <c r="I700" s="41" t="s">
        <v>3033</v>
      </c>
      <c r="J700" s="63" t="s">
        <v>848</v>
      </c>
      <c r="K700" s="16">
        <v>43511</v>
      </c>
      <c r="L700" s="8">
        <v>43554</v>
      </c>
      <c r="M700" s="8">
        <v>43581</v>
      </c>
      <c r="N700" s="8">
        <v>43582</v>
      </c>
      <c r="O700" s="54" t="e">
        <f>VLOOKUP(D700&amp;R700,Ranglijst!D:E,2,FALSE)</f>
        <v>#N/A</v>
      </c>
      <c r="P700" s="1" t="str">
        <f>VLOOKUP($D700,schermers!$C:$O,5,FALSE)</f>
        <v>Heren</v>
      </c>
      <c r="Q700" s="1" t="str">
        <f>VLOOKUP($D700,schermers!$C:$O,6,FALSE)</f>
        <v>Floret</v>
      </c>
      <c r="R700" s="1" t="str">
        <f>VLOOKUP(P700,lookups!A:B,2,FALSE)&amp;VLOOKUP(aanmeldingen!Q700,lookups!D:E,2,FALSE)&amp;VLOOKUP(I700,lookups!G:H,2,FALSE)</f>
        <v>HFV</v>
      </c>
      <c r="S700" s="1" t="str">
        <f>VLOOKUP(E700,wedstrijden!B:G,6,FALSE)</f>
        <v>FRA</v>
      </c>
      <c r="T700" s="1" t="str">
        <f>VLOOKUP($D700,schermers!$C:$O,8,FALSE)</f>
        <v>ZAI</v>
      </c>
      <c r="U700" s="1" t="str">
        <f>IFERROR(VLOOKUP($D700,schermers!$C:$O,13,FALSE),"-")</f>
        <v>-</v>
      </c>
      <c r="V700" s="15">
        <f>IFERROR(VLOOKUP(E700,wedstrijden!B:H,7,FALSE),0)</f>
        <v>43618</v>
      </c>
      <c r="W700" s="15">
        <f>IFERROR(VLOOKUP(E700,wedstrijden!B:I,8,FALSE),0)</f>
        <v>43618</v>
      </c>
      <c r="X700" s="94">
        <f>IF(ISERROR(VLOOKUP(I700,lookups!G:I,3,FALSE)),0,IF(VLOOKUP(I700,lookups!G:I,3,FALSE)=0,0,VLOOKUP(I700,lookups!G:I,3,FALSE)))</f>
        <v>0</v>
      </c>
      <c r="Y700" s="54">
        <f t="shared" si="152"/>
        <v>999999999</v>
      </c>
      <c r="Z700" s="54">
        <f t="shared" si="153"/>
        <v>999999999</v>
      </c>
      <c r="AA700" s="54" t="str">
        <f>IF(LEFT(J700,2)&lt;&gt;"ok","-",IF(M700&lt;&gt;"","-",VLOOKUP(P700&amp;Q700&amp;I700&amp;H700,wedstrijden!A:B,2,FALSE)))</f>
        <v>-</v>
      </c>
      <c r="AB700" s="54">
        <f t="shared" si="154"/>
        <v>0</v>
      </c>
      <c r="AC700" s="54">
        <f t="shared" si="155"/>
        <v>1</v>
      </c>
      <c r="AD700" s="54">
        <f t="shared" si="156"/>
        <v>1</v>
      </c>
      <c r="AE700" s="54">
        <f t="shared" si="157"/>
        <v>1</v>
      </c>
      <c r="AF700" s="54">
        <f t="shared" si="158"/>
        <v>0</v>
      </c>
      <c r="AG700" s="54">
        <f t="shared" si="159"/>
        <v>0</v>
      </c>
      <c r="AH700" s="54">
        <f t="shared" si="160"/>
        <v>0</v>
      </c>
      <c r="AI700" s="54">
        <f t="shared" si="161"/>
        <v>0</v>
      </c>
      <c r="AJ700" s="54">
        <f t="shared" si="162"/>
        <v>0</v>
      </c>
      <c r="AK700" s="54">
        <f t="shared" ca="1" si="163"/>
        <v>0</v>
      </c>
      <c r="AL700" s="1" t="str">
        <f>VLOOKUP(D700,schermers!C:T,16,FALSE)</f>
        <v>XXX</v>
      </c>
    </row>
    <row r="701" spans="1:38" x14ac:dyDescent="0.2">
      <c r="A701" s="54">
        <f t="shared" si="164"/>
        <v>699</v>
      </c>
      <c r="B701" s="54">
        <f t="shared" si="150"/>
        <v>596</v>
      </c>
      <c r="C701" s="54" t="str">
        <f t="shared" ca="1" si="151"/>
        <v/>
      </c>
      <c r="D701" s="54">
        <f>VLOOKUP(F701&amp;G701,schermers!B:C,2,FALSE)</f>
        <v>113390</v>
      </c>
      <c r="E701" s="54">
        <f>VLOOKUP(P701&amp;Q701&amp;I701&amp;H701,wedstrijden!A:B,2,FALSE)</f>
        <v>336</v>
      </c>
      <c r="F701" s="41" t="s">
        <v>1268</v>
      </c>
      <c r="G701" s="41" t="s">
        <v>1269</v>
      </c>
      <c r="H701" s="41" t="s">
        <v>1160</v>
      </c>
      <c r="I701" s="41" t="s">
        <v>936</v>
      </c>
      <c r="J701" s="63" t="s">
        <v>3028</v>
      </c>
      <c r="K701" s="16">
        <v>43513</v>
      </c>
      <c r="L701" s="8">
        <v>43524</v>
      </c>
      <c r="O701" s="54">
        <f>VLOOKUP(D701&amp;R701,Ranglijst!D:E,2,FALSE)</f>
        <v>1052</v>
      </c>
      <c r="P701" s="1" t="str">
        <f>VLOOKUP($D701,schermers!$C:$O,5,FALSE)</f>
        <v>Dames</v>
      </c>
      <c r="Q701" s="1" t="str">
        <f>VLOOKUP($D701,schermers!$C:$O,6,FALSE)</f>
        <v>Degen</v>
      </c>
      <c r="R701" s="1" t="str">
        <f>VLOOKUP(P701,lookups!A:B,2,FALSE)&amp;VLOOKUP(aanmeldingen!Q701,lookups!D:E,2,FALSE)&amp;VLOOKUP(I701,lookups!G:H,2,FALSE)</f>
        <v>DDS</v>
      </c>
      <c r="S701" s="1" t="str">
        <f>VLOOKUP(E701,wedstrijden!B:G,6,FALSE)</f>
        <v>POL</v>
      </c>
      <c r="T701" s="1" t="str">
        <f>VLOOKUP($D701,schermers!$C:$O,8,FALSE)</f>
        <v>FCA</v>
      </c>
      <c r="U701" s="1" t="str">
        <f>IFERROR(VLOOKUP($D701,schermers!$C:$O,13,FALSE),"-")</f>
        <v>FIE12081998002</v>
      </c>
      <c r="V701" s="15">
        <f>IFERROR(VLOOKUP(E701,wedstrijden!B:H,7,FALSE),0)</f>
        <v>43540</v>
      </c>
      <c r="W701" s="15">
        <f>IFERROR(VLOOKUP(E701,wedstrijden!B:I,8,FALSE),0)</f>
        <v>43541</v>
      </c>
      <c r="X701" s="94">
        <f>IF(ISERROR(VLOOKUP(I701,lookups!G:I,3,FALSE)),0,IF(VLOOKUP(I701,lookups!G:I,3,FALSE)=0,0,VLOOKUP(I701,lookups!G:I,3,FALSE)))</f>
        <v>0</v>
      </c>
      <c r="Y701" s="54">
        <f t="shared" ca="1" si="152"/>
        <v>999999999</v>
      </c>
      <c r="Z701" s="54">
        <f t="shared" si="153"/>
        <v>336113390</v>
      </c>
      <c r="AA701" s="54">
        <f>IF(LEFT(J701,2)&lt;&gt;"ok","-",IF(M701&lt;&gt;"","-",VLOOKUP(P701&amp;Q701&amp;I701&amp;H701,wedstrijden!A:B,2,FALSE)))</f>
        <v>336</v>
      </c>
      <c r="AB701" s="54">
        <f t="shared" ca="1" si="154"/>
        <v>0</v>
      </c>
      <c r="AC701" s="54">
        <f t="shared" si="155"/>
        <v>1</v>
      </c>
      <c r="AD701" s="54">
        <f t="shared" si="156"/>
        <v>1</v>
      </c>
      <c r="AE701" s="54">
        <f t="shared" si="157"/>
        <v>0</v>
      </c>
      <c r="AF701" s="54">
        <f t="shared" si="158"/>
        <v>1</v>
      </c>
      <c r="AG701" s="54">
        <f t="shared" si="159"/>
        <v>1</v>
      </c>
      <c r="AH701" s="54">
        <f t="shared" si="160"/>
        <v>1</v>
      </c>
      <c r="AI701" s="54">
        <f t="shared" si="161"/>
        <v>1</v>
      </c>
      <c r="AJ701" s="54">
        <f t="shared" si="162"/>
        <v>1</v>
      </c>
      <c r="AK701" s="54">
        <f t="shared" ca="1" si="163"/>
        <v>1</v>
      </c>
      <c r="AL701" s="1" t="str">
        <f>VLOOKUP(D701,schermers!C:T,16,FALSE)</f>
        <v>XXX</v>
      </c>
    </row>
    <row r="702" spans="1:38" x14ac:dyDescent="0.2">
      <c r="A702" s="54">
        <f t="shared" si="164"/>
        <v>700</v>
      </c>
      <c r="B702" s="54">
        <f t="shared" si="150"/>
        <v>643</v>
      </c>
      <c r="C702" s="54" t="str">
        <f t="shared" ca="1" si="151"/>
        <v/>
      </c>
      <c r="D702" s="54">
        <f>VLOOKUP(F702&amp;G702,schermers!B:C,2,FALSE)</f>
        <v>108421</v>
      </c>
      <c r="E702" s="54">
        <f>VLOOKUP(P702&amp;Q702&amp;I702&amp;H702,wedstrijden!A:B,2,FALSE)</f>
        <v>371</v>
      </c>
      <c r="F702" s="41" t="s">
        <v>985</v>
      </c>
      <c r="G702" s="41" t="s">
        <v>66</v>
      </c>
      <c r="H702" s="41" t="s">
        <v>484</v>
      </c>
      <c r="I702" s="41" t="s">
        <v>936</v>
      </c>
      <c r="J702" s="63" t="s">
        <v>848</v>
      </c>
      <c r="K702" s="16">
        <v>43513</v>
      </c>
      <c r="L702" s="8">
        <v>43554</v>
      </c>
      <c r="O702" s="54">
        <f>VLOOKUP(D702&amp;R702,Ranglijst!D:E,2,FALSE)</f>
        <v>3754</v>
      </c>
      <c r="P702" s="1" t="str">
        <f>VLOOKUP($D702,schermers!$C:$O,5,FALSE)</f>
        <v>Dames</v>
      </c>
      <c r="Q702" s="1" t="str">
        <f>VLOOKUP($D702,schermers!$C:$O,6,FALSE)</f>
        <v>Degen</v>
      </c>
      <c r="R702" s="1" t="str">
        <f>VLOOKUP(P702,lookups!A:B,2,FALSE)&amp;VLOOKUP(aanmeldingen!Q702,lookups!D:E,2,FALSE)&amp;VLOOKUP(I702,lookups!G:H,2,FALSE)</f>
        <v>DDS</v>
      </c>
      <c r="S702" s="1" t="str">
        <f>VLOOKUP(E702,wedstrijden!B:G,6,FALSE)</f>
        <v>HUN</v>
      </c>
      <c r="T702" s="1" t="str">
        <f>VLOOKUP($D702,schermers!$C:$O,8,FALSE)</f>
        <v>ZAI</v>
      </c>
      <c r="U702" s="1" t="str">
        <f>IFERROR(VLOOKUP($D702,schermers!$C:$O,13,FALSE),"-")</f>
        <v>FIE12011992004</v>
      </c>
      <c r="V702" s="15">
        <f>IFERROR(VLOOKUP(E702,wedstrijden!B:H,7,FALSE),0)</f>
        <v>43582</v>
      </c>
      <c r="W702" s="15">
        <f>IFERROR(VLOOKUP(E702,wedstrijden!B:I,8,FALSE),0)</f>
        <v>43583</v>
      </c>
      <c r="X702" s="94">
        <f>IF(ISERROR(VLOOKUP(I702,lookups!G:I,3,FALSE)),0,IF(VLOOKUP(I702,lookups!G:I,3,FALSE)=0,0,VLOOKUP(I702,lookups!G:I,3,FALSE)))</f>
        <v>0</v>
      </c>
      <c r="Y702" s="54">
        <f t="shared" ca="1" si="152"/>
        <v>999999999</v>
      </c>
      <c r="Z702" s="54">
        <f t="shared" si="153"/>
        <v>371108421</v>
      </c>
      <c r="AA702" s="54">
        <f>IF(LEFT(J702,2)&lt;&gt;"ok","-",IF(M702&lt;&gt;"","-",VLOOKUP(P702&amp;Q702&amp;I702&amp;H702,wedstrijden!A:B,2,FALSE)))</f>
        <v>371</v>
      </c>
      <c r="AB702" s="54">
        <f t="shared" ca="1" si="154"/>
        <v>0</v>
      </c>
      <c r="AC702" s="54">
        <f t="shared" si="155"/>
        <v>1</v>
      </c>
      <c r="AD702" s="54">
        <f t="shared" si="156"/>
        <v>1</v>
      </c>
      <c r="AE702" s="54">
        <f t="shared" si="157"/>
        <v>0</v>
      </c>
      <c r="AF702" s="54">
        <f t="shared" si="158"/>
        <v>1</v>
      </c>
      <c r="AG702" s="54">
        <f t="shared" si="159"/>
        <v>1</v>
      </c>
      <c r="AH702" s="54">
        <f t="shared" si="160"/>
        <v>1</v>
      </c>
      <c r="AI702" s="54">
        <f t="shared" si="161"/>
        <v>1</v>
      </c>
      <c r="AJ702" s="54">
        <f t="shared" si="162"/>
        <v>1</v>
      </c>
      <c r="AK702" s="54">
        <f t="shared" ca="1" si="163"/>
        <v>1</v>
      </c>
      <c r="AL702" s="1" t="str">
        <f>VLOOKUP(D702,schermers!C:T,16,FALSE)</f>
        <v>XXX</v>
      </c>
    </row>
    <row r="703" spans="1:38" x14ac:dyDescent="0.2">
      <c r="A703" s="54">
        <f t="shared" si="164"/>
        <v>701</v>
      </c>
      <c r="B703" s="54" t="str">
        <f t="shared" si="150"/>
        <v/>
      </c>
      <c r="C703" s="54" t="str">
        <f t="shared" si="151"/>
        <v/>
      </c>
      <c r="D703" s="54">
        <f>VLOOKUP(F703&amp;G703,schermers!B:C,2,FALSE)</f>
        <v>100052</v>
      </c>
      <c r="E703" s="54">
        <f>VLOOKUP(P703&amp;Q703&amp;I703&amp;H703,wedstrijden!A:B,2,FALSE)</f>
        <v>338</v>
      </c>
      <c r="F703" s="41" t="s">
        <v>984</v>
      </c>
      <c r="G703" s="41" t="s">
        <v>74</v>
      </c>
      <c r="H703" s="41" t="s">
        <v>2371</v>
      </c>
      <c r="I703" s="41" t="s">
        <v>504</v>
      </c>
      <c r="J703" s="63" t="s">
        <v>848</v>
      </c>
      <c r="K703" s="16">
        <v>43514</v>
      </c>
      <c r="L703" s="8">
        <v>43524</v>
      </c>
      <c r="M703" s="8">
        <v>43535</v>
      </c>
      <c r="N703" s="8">
        <v>43535</v>
      </c>
      <c r="O703" s="54">
        <f>VLOOKUP(D703&amp;R703,Ranglijst!D:E,2,FALSE)</f>
        <v>7403</v>
      </c>
      <c r="P703" s="1" t="str">
        <f>VLOOKUP($D703,schermers!$C:$O,5,FALSE)</f>
        <v>Heren</v>
      </c>
      <c r="Q703" s="1" t="str">
        <f>VLOOKUP($D703,schermers!$C:$O,6,FALSE)</f>
        <v>Degen</v>
      </c>
      <c r="R703" s="1" t="str">
        <f>VLOOKUP(P703,lookups!A:B,2,FALSE)&amp;VLOOKUP(aanmeldingen!Q703,lookups!D:E,2,FALSE)&amp;VLOOKUP(I703,lookups!G:H,2,FALSE)</f>
        <v>HDS</v>
      </c>
      <c r="S703" s="1" t="str">
        <f>VLOOKUP(E703,wedstrijden!B:G,6,FALSE)</f>
        <v>ARG</v>
      </c>
      <c r="T703" s="1" t="str">
        <f>VLOOKUP($D703,schermers!$C:$O,8,FALSE)</f>
        <v>DBO</v>
      </c>
      <c r="U703" s="1" t="str">
        <f>IFERROR(VLOOKUP($D703,schermers!$C:$O,13,FALSE),"-")</f>
        <v>-</v>
      </c>
      <c r="V703" s="15">
        <f>IFERROR(VLOOKUP(E703,wedstrijden!B:H,7,FALSE),0)</f>
        <v>43546</v>
      </c>
      <c r="W703" s="15">
        <f>IFERROR(VLOOKUP(E703,wedstrijden!B:I,8,FALSE),0)</f>
        <v>43547</v>
      </c>
      <c r="X703" s="94">
        <f>IF(ISERROR(VLOOKUP(I703,lookups!G:I,3,FALSE)),0,IF(VLOOKUP(I703,lookups!G:I,3,FALSE)=0,0,VLOOKUP(I703,lookups!G:I,3,FALSE)))</f>
        <v>1000</v>
      </c>
      <c r="Y703" s="54">
        <f t="shared" si="152"/>
        <v>999999999</v>
      </c>
      <c r="Z703" s="54">
        <f t="shared" si="153"/>
        <v>999999999</v>
      </c>
      <c r="AA703" s="54" t="str">
        <f>IF(LEFT(J703,2)&lt;&gt;"ok","-",IF(M703&lt;&gt;"","-",VLOOKUP(P703&amp;Q703&amp;I703&amp;H703,wedstrijden!A:B,2,FALSE)))</f>
        <v>-</v>
      </c>
      <c r="AB703" s="54">
        <f t="shared" si="154"/>
        <v>0</v>
      </c>
      <c r="AC703" s="54">
        <f t="shared" si="155"/>
        <v>1</v>
      </c>
      <c r="AD703" s="54">
        <f t="shared" si="156"/>
        <v>1</v>
      </c>
      <c r="AE703" s="54">
        <f t="shared" si="157"/>
        <v>1</v>
      </c>
      <c r="AF703" s="54">
        <f t="shared" si="158"/>
        <v>0</v>
      </c>
      <c r="AG703" s="54">
        <f t="shared" si="159"/>
        <v>0</v>
      </c>
      <c r="AH703" s="54">
        <f t="shared" si="160"/>
        <v>0</v>
      </c>
      <c r="AI703" s="54">
        <f t="shared" si="161"/>
        <v>0</v>
      </c>
      <c r="AJ703" s="54">
        <f t="shared" si="162"/>
        <v>0</v>
      </c>
      <c r="AK703" s="54">
        <f t="shared" ca="1" si="163"/>
        <v>0</v>
      </c>
      <c r="AL703" s="1" t="str">
        <f>VLOOKUP(D703,schermers!C:T,16,FALSE)</f>
        <v>XXX</v>
      </c>
    </row>
    <row r="704" spans="1:38" x14ac:dyDescent="0.2">
      <c r="A704" s="54">
        <f t="shared" si="164"/>
        <v>702</v>
      </c>
      <c r="B704" s="54">
        <f t="shared" si="150"/>
        <v>706</v>
      </c>
      <c r="C704" s="54">
        <f t="shared" ca="1" si="151"/>
        <v>40</v>
      </c>
      <c r="D704" s="54">
        <f>VLOOKUP(F704&amp;G704,schermers!B:C,2,FALSE)</f>
        <v>110842</v>
      </c>
      <c r="E704" s="54">
        <f>VLOOKUP(P704&amp;Q704&amp;I704&amp;H704,wedstrijden!A:B,2,FALSE)</f>
        <v>421</v>
      </c>
      <c r="F704" s="41" t="s">
        <v>1110</v>
      </c>
      <c r="G704" s="41" t="s">
        <v>877</v>
      </c>
      <c r="H704" s="41" t="s">
        <v>3037</v>
      </c>
      <c r="I704" s="41" t="s">
        <v>3034</v>
      </c>
      <c r="J704" s="63" t="s">
        <v>848</v>
      </c>
      <c r="K704" s="16">
        <v>43515</v>
      </c>
      <c r="L704" s="8">
        <v>43554</v>
      </c>
      <c r="O704" s="54" t="e">
        <f>VLOOKUP(D704&amp;R704,Ranglijst!D:E,2,FALSE)</f>
        <v>#N/A</v>
      </c>
      <c r="P704" s="1" t="str">
        <f>VLOOKUP($D704,schermers!$C:$O,5,FALSE)</f>
        <v>Heren</v>
      </c>
      <c r="Q704" s="1" t="str">
        <f>VLOOKUP($D704,schermers!$C:$O,6,FALSE)</f>
        <v>Sabel</v>
      </c>
      <c r="R704" s="1" t="str">
        <f>VLOOKUP(P704,lookups!A:B,2,FALSE)&amp;VLOOKUP(aanmeldingen!Q704,lookups!D:E,2,FALSE)&amp;VLOOKUP(I704,lookups!G:H,2,FALSE)</f>
        <v>HSV</v>
      </c>
      <c r="S704" s="1" t="str">
        <f>VLOOKUP(E704,wedstrijden!B:G,6,FALSE)</f>
        <v>FRA</v>
      </c>
      <c r="T704" s="1" t="str">
        <f>VLOOKUP($D704,schermers!$C:$O,8,FALSE)</f>
        <v>SUR</v>
      </c>
      <c r="U704" s="1" t="str">
        <f>IFERROR(VLOOKUP($D704,schermers!$C:$O,13,FALSE),"-")</f>
        <v>FIE04101965000</v>
      </c>
      <c r="V704" s="15">
        <f>IFERROR(VLOOKUP(E704,wedstrijden!B:H,7,FALSE),0)</f>
        <v>43618</v>
      </c>
      <c r="W704" s="15">
        <f>IFERROR(VLOOKUP(E704,wedstrijden!B:I,8,FALSE),0)</f>
        <v>43618</v>
      </c>
      <c r="X704" s="94">
        <f>IF(ISERROR(VLOOKUP(I704,lookups!G:I,3,FALSE)),0,IF(VLOOKUP(I704,lookups!G:I,3,FALSE)=0,0,VLOOKUP(I704,lookups!G:I,3,FALSE)))</f>
        <v>0</v>
      </c>
      <c r="Y704" s="54">
        <f t="shared" ca="1" si="152"/>
        <v>421110842</v>
      </c>
      <c r="Z704" s="54">
        <f t="shared" si="153"/>
        <v>421110842</v>
      </c>
      <c r="AA704" s="54">
        <f>IF(LEFT(J704,2)&lt;&gt;"ok","-",IF(M704&lt;&gt;"","-",VLOOKUP(P704&amp;Q704&amp;I704&amp;H704,wedstrijden!A:B,2,FALSE)))</f>
        <v>421</v>
      </c>
      <c r="AB704" s="54">
        <f t="shared" ca="1" si="154"/>
        <v>1</v>
      </c>
      <c r="AC704" s="54">
        <f t="shared" si="155"/>
        <v>1</v>
      </c>
      <c r="AD704" s="54">
        <f t="shared" si="156"/>
        <v>1</v>
      </c>
      <c r="AE704" s="54">
        <f t="shared" si="157"/>
        <v>0</v>
      </c>
      <c r="AF704" s="54">
        <f t="shared" si="158"/>
        <v>1</v>
      </c>
      <c r="AG704" s="54">
        <f t="shared" si="159"/>
        <v>0</v>
      </c>
      <c r="AH704" s="54">
        <f t="shared" si="160"/>
        <v>0</v>
      </c>
      <c r="AI704" s="54">
        <f t="shared" si="161"/>
        <v>0</v>
      </c>
      <c r="AJ704" s="54">
        <f t="shared" si="162"/>
        <v>0</v>
      </c>
      <c r="AK704" s="54">
        <f t="shared" ca="1" si="163"/>
        <v>0</v>
      </c>
      <c r="AL704" s="1" t="str">
        <f>VLOOKUP(D704,schermers!C:T,16,FALSE)</f>
        <v>XXX</v>
      </c>
    </row>
    <row r="705" spans="1:38" x14ac:dyDescent="0.2">
      <c r="A705" s="54">
        <f t="shared" si="164"/>
        <v>703</v>
      </c>
      <c r="B705" s="54" t="str">
        <f t="shared" si="150"/>
        <v/>
      </c>
      <c r="C705" s="54" t="str">
        <f t="shared" si="151"/>
        <v/>
      </c>
      <c r="D705" s="54">
        <f>VLOOKUP(F705&amp;G705,schermers!B:C,2,FALSE)</f>
        <v>113779</v>
      </c>
      <c r="E705" s="54">
        <f>VLOOKUP(P705&amp;Q705&amp;I705&amp;H705,wedstrijden!A:B,2,FALSE)</f>
        <v>373</v>
      </c>
      <c r="F705" s="41" t="s">
        <v>1044</v>
      </c>
      <c r="G705" s="41" t="s">
        <v>1045</v>
      </c>
      <c r="H705" s="41" t="s">
        <v>1812</v>
      </c>
      <c r="I705" s="41" t="s">
        <v>505</v>
      </c>
      <c r="J705" s="63" t="s">
        <v>2801</v>
      </c>
      <c r="K705" s="16">
        <v>43518</v>
      </c>
      <c r="L705" s="8">
        <v>43554</v>
      </c>
      <c r="M705" s="8">
        <v>43573</v>
      </c>
      <c r="N705" s="8">
        <v>43575</v>
      </c>
      <c r="O705" s="54">
        <f>VLOOKUP(D705&amp;R705,Ranglijst!D:E,2,FALSE)</f>
        <v>1001</v>
      </c>
      <c r="P705" s="1" t="str">
        <f>VLOOKUP($D705,schermers!$C:$O,5,FALSE)</f>
        <v>Dames</v>
      </c>
      <c r="Q705" s="1" t="str">
        <f>VLOOKUP($D705,schermers!$C:$O,6,FALSE)</f>
        <v>Degen</v>
      </c>
      <c r="R705" s="1" t="str">
        <f>VLOOKUP(P705,lookups!A:B,2,FALSE)&amp;VLOOKUP(aanmeldingen!Q705,lookups!D:E,2,FALSE)&amp;VLOOKUP(I705,lookups!G:H,2,FALSE)</f>
        <v>DDS</v>
      </c>
      <c r="S705" s="1" t="str">
        <f>VLOOKUP(E705,wedstrijden!B:G,6,FALSE)</f>
        <v>COL</v>
      </c>
      <c r="T705" s="1" t="str">
        <f>VLOOKUP($D705,schermers!$C:$O,8,FALSE)</f>
        <v>AMS</v>
      </c>
      <c r="U705" s="1" t="str">
        <f>IFERROR(VLOOKUP($D705,schermers!$C:$O,13,FALSE),"-")</f>
        <v>-</v>
      </c>
      <c r="V705" s="15">
        <f>IFERROR(VLOOKUP(E705,wedstrijden!B:H,7,FALSE),0)</f>
        <v>43588</v>
      </c>
      <c r="W705" s="15">
        <f>IFERROR(VLOOKUP(E705,wedstrijden!B:I,8,FALSE),0)</f>
        <v>43590</v>
      </c>
      <c r="X705" s="94">
        <f>IF(ISERROR(VLOOKUP(I705,lookups!G:I,3,FALSE)),0,IF(VLOOKUP(I705,lookups!G:I,3,FALSE)=0,0,VLOOKUP(I705,lookups!G:I,3,FALSE)))</f>
        <v>1000</v>
      </c>
      <c r="Y705" s="54">
        <f t="shared" si="152"/>
        <v>999999999</v>
      </c>
      <c r="Z705" s="54">
        <f t="shared" si="153"/>
        <v>999999999</v>
      </c>
      <c r="AA705" s="54" t="str">
        <f>IF(LEFT(J705,2)&lt;&gt;"ok","-",IF(M705&lt;&gt;"","-",VLOOKUP(P705&amp;Q705&amp;I705&amp;H705,wedstrijden!A:B,2,FALSE)))</f>
        <v>-</v>
      </c>
      <c r="AB705" s="54">
        <f t="shared" si="154"/>
        <v>0</v>
      </c>
      <c r="AC705" s="54">
        <f t="shared" si="155"/>
        <v>1</v>
      </c>
      <c r="AD705" s="54">
        <f t="shared" si="156"/>
        <v>1</v>
      </c>
      <c r="AE705" s="54">
        <f t="shared" si="157"/>
        <v>1</v>
      </c>
      <c r="AF705" s="54">
        <f t="shared" si="158"/>
        <v>0</v>
      </c>
      <c r="AG705" s="54">
        <f t="shared" si="159"/>
        <v>0</v>
      </c>
      <c r="AH705" s="54">
        <f t="shared" si="160"/>
        <v>0</v>
      </c>
      <c r="AI705" s="54">
        <f t="shared" si="161"/>
        <v>0</v>
      </c>
      <c r="AJ705" s="54">
        <f t="shared" si="162"/>
        <v>0</v>
      </c>
      <c r="AK705" s="54">
        <f t="shared" ca="1" si="163"/>
        <v>0</v>
      </c>
      <c r="AL705" s="1" t="str">
        <f>VLOOKUP(D705,schermers!C:T,16,FALSE)</f>
        <v>XXX</v>
      </c>
    </row>
    <row r="706" spans="1:38" x14ac:dyDescent="0.2">
      <c r="A706" s="54">
        <f t="shared" si="164"/>
        <v>704</v>
      </c>
      <c r="B706" s="54">
        <f t="shared" si="150"/>
        <v>646</v>
      </c>
      <c r="C706" s="54" t="str">
        <f t="shared" ca="1" si="151"/>
        <v/>
      </c>
      <c r="D706" s="54">
        <f>VLOOKUP(F706&amp;G706,schermers!B:C,2,FALSE)</f>
        <v>109630</v>
      </c>
      <c r="E706" s="54">
        <f>VLOOKUP(P706&amp;Q706&amp;I706&amp;H706,wedstrijden!A:B,2,FALSE)</f>
        <v>371</v>
      </c>
      <c r="F706" s="41" t="s">
        <v>919</v>
      </c>
      <c r="G706" s="41" t="s">
        <v>102</v>
      </c>
      <c r="H706" s="41" t="s">
        <v>484</v>
      </c>
      <c r="I706" s="41" t="s">
        <v>936</v>
      </c>
      <c r="J706" s="63" t="s">
        <v>848</v>
      </c>
      <c r="K706" s="16">
        <v>43522</v>
      </c>
      <c r="L706" s="8">
        <v>43554</v>
      </c>
      <c r="O706" s="54">
        <f>VLOOKUP(D706&amp;R706,Ranglijst!D:E,2,FALSE)</f>
        <v>1258</v>
      </c>
      <c r="P706" s="1" t="str">
        <f>VLOOKUP($D706,schermers!$C:$O,5,FALSE)</f>
        <v>Dames</v>
      </c>
      <c r="Q706" s="1" t="str">
        <f>VLOOKUP($D706,schermers!$C:$O,6,FALSE)</f>
        <v>Degen</v>
      </c>
      <c r="R706" s="1" t="str">
        <f>VLOOKUP(P706,lookups!A:B,2,FALSE)&amp;VLOOKUP(aanmeldingen!Q706,lookups!D:E,2,FALSE)&amp;VLOOKUP(I706,lookups!G:H,2,FALSE)</f>
        <v>DDS</v>
      </c>
      <c r="S706" s="1" t="str">
        <f>VLOOKUP(E706,wedstrijden!B:G,6,FALSE)</f>
        <v>HUN</v>
      </c>
      <c r="T706" s="1" t="str">
        <f>VLOOKUP($D706,schermers!$C:$O,8,FALSE)</f>
        <v>DBO</v>
      </c>
      <c r="U706" s="1" t="str">
        <f>IFERROR(VLOOKUP($D706,schermers!$C:$O,13,FALSE),"-")</f>
        <v>FIE03011995003</v>
      </c>
      <c r="V706" s="15">
        <f>IFERROR(VLOOKUP(E706,wedstrijden!B:H,7,FALSE),0)</f>
        <v>43582</v>
      </c>
      <c r="W706" s="15">
        <f>IFERROR(VLOOKUP(E706,wedstrijden!B:I,8,FALSE),0)</f>
        <v>43583</v>
      </c>
      <c r="X706" s="94">
        <f>IF(ISERROR(VLOOKUP(I706,lookups!G:I,3,FALSE)),0,IF(VLOOKUP(I706,lookups!G:I,3,FALSE)=0,0,VLOOKUP(I706,lookups!G:I,3,FALSE)))</f>
        <v>0</v>
      </c>
      <c r="Y706" s="54">
        <f t="shared" ca="1" si="152"/>
        <v>999999999</v>
      </c>
      <c r="Z706" s="54">
        <f t="shared" si="153"/>
        <v>371109630</v>
      </c>
      <c r="AA706" s="54">
        <f>IF(LEFT(J706,2)&lt;&gt;"ok","-",IF(M706&lt;&gt;"","-",VLOOKUP(P706&amp;Q706&amp;I706&amp;H706,wedstrijden!A:B,2,FALSE)))</f>
        <v>371</v>
      </c>
      <c r="AB706" s="54">
        <f t="shared" ca="1" si="154"/>
        <v>0</v>
      </c>
      <c r="AC706" s="54">
        <f t="shared" si="155"/>
        <v>1</v>
      </c>
      <c r="AD706" s="54">
        <f t="shared" si="156"/>
        <v>1</v>
      </c>
      <c r="AE706" s="54">
        <f t="shared" si="157"/>
        <v>0</v>
      </c>
      <c r="AF706" s="54">
        <f t="shared" si="158"/>
        <v>1</v>
      </c>
      <c r="AG706" s="54">
        <f t="shared" si="159"/>
        <v>1</v>
      </c>
      <c r="AH706" s="54">
        <f t="shared" si="160"/>
        <v>1</v>
      </c>
      <c r="AI706" s="54">
        <f t="shared" si="161"/>
        <v>1</v>
      </c>
      <c r="AJ706" s="54">
        <f t="shared" si="162"/>
        <v>1</v>
      </c>
      <c r="AK706" s="54">
        <f t="shared" ca="1" si="163"/>
        <v>1</v>
      </c>
      <c r="AL706" s="1" t="str">
        <f>VLOOKUP(D706,schermers!C:T,16,FALSE)</f>
        <v>XXX</v>
      </c>
    </row>
    <row r="707" spans="1:38" x14ac:dyDescent="0.2">
      <c r="A707" s="54">
        <f t="shared" si="164"/>
        <v>705</v>
      </c>
      <c r="B707" s="54">
        <f t="shared" ref="B707:B770" si="165">IF(Z707&lt;&gt;999999999,RANK(Z707,$Z$3:$Z$1000,1),"")</f>
        <v>683</v>
      </c>
      <c r="C707" s="54">
        <f t="shared" ref="C707:C770" ca="1" si="166">IF(Y707&lt;&gt;999999999,RANK(Y707,$Y$3:$Y$1000,1),"")</f>
        <v>17</v>
      </c>
      <c r="D707" s="54">
        <f>VLOOKUP(F707&amp;G707,schermers!B:C,2,FALSE)</f>
        <v>115121</v>
      </c>
      <c r="E707" s="54">
        <f>VLOOKUP(P707&amp;Q707&amp;I707&amp;H707,wedstrijden!A:B,2,FALSE)</f>
        <v>402</v>
      </c>
      <c r="F707" s="41" t="s">
        <v>1742</v>
      </c>
      <c r="G707" s="41" t="s">
        <v>1743</v>
      </c>
      <c r="H707" s="41" t="s">
        <v>3037</v>
      </c>
      <c r="I707" s="41" t="s">
        <v>3033</v>
      </c>
      <c r="J707" s="63" t="s">
        <v>848</v>
      </c>
      <c r="K707" s="16">
        <v>43522</v>
      </c>
      <c r="L707" s="8">
        <v>43554</v>
      </c>
      <c r="O707" s="54" t="e">
        <f>VLOOKUP(D707&amp;R707,Ranglijst!D:E,2,FALSE)</f>
        <v>#N/A</v>
      </c>
      <c r="P707" s="1" t="str">
        <f>VLOOKUP($D707,schermers!$C:$O,5,FALSE)</f>
        <v>Heren</v>
      </c>
      <c r="Q707" s="1" t="str">
        <f>VLOOKUP($D707,schermers!$C:$O,6,FALSE)</f>
        <v>Degen</v>
      </c>
      <c r="R707" s="1" t="str">
        <f>VLOOKUP(P707,lookups!A:B,2,FALSE)&amp;VLOOKUP(aanmeldingen!Q707,lookups!D:E,2,FALSE)&amp;VLOOKUP(I707,lookups!G:H,2,FALSE)</f>
        <v>HDV</v>
      </c>
      <c r="S707" s="1" t="str">
        <f>VLOOKUP(E707,wedstrijden!B:G,6,FALSE)</f>
        <v>FRA</v>
      </c>
      <c r="T707" s="1" t="str">
        <f>VLOOKUP($D707,schermers!$C:$O,8,FALSE)</f>
        <v>MN</v>
      </c>
      <c r="U707" s="1" t="str">
        <f>IFERROR(VLOOKUP($D707,schermers!$C:$O,13,FALSE),"-")</f>
        <v>-</v>
      </c>
      <c r="V707" s="15">
        <f>IFERROR(VLOOKUP(E707,wedstrijden!B:H,7,FALSE),0)</f>
        <v>43615</v>
      </c>
      <c r="W707" s="15">
        <f>IFERROR(VLOOKUP(E707,wedstrijden!B:I,8,FALSE),0)</f>
        <v>43615</v>
      </c>
      <c r="X707" s="94">
        <f>IF(ISERROR(VLOOKUP(I707,lookups!G:I,3,FALSE)),0,IF(VLOOKUP(I707,lookups!G:I,3,FALSE)=0,0,VLOOKUP(I707,lookups!G:I,3,FALSE)))</f>
        <v>0</v>
      </c>
      <c r="Y707" s="54">
        <f t="shared" ref="Y707:Y770" ca="1" si="167">IF(LEFT(J707,2)&lt;&gt;"ok",999999999,IF(M707&lt;&gt;"",999999999,IF(V707&gt;$Y$1,IFERROR(VALUE(E707&amp;D707),999999999),999999999)))</f>
        <v>402115121</v>
      </c>
      <c r="Z707" s="54">
        <f t="shared" ref="Z707:Z770" si="168">IF(LEFT(J707,2)&lt;&gt;"ok",999999999,IF(M707&lt;&gt;"",999999999,IFERROR(VALUE(E707&amp;D707),999999999)))</f>
        <v>402115121</v>
      </c>
      <c r="AA707" s="54">
        <f>IF(LEFT(J707,2)&lt;&gt;"ok","-",IF(M707&lt;&gt;"","-",VLOOKUP(P707&amp;Q707&amp;I707&amp;H707,wedstrijden!A:B,2,FALSE)))</f>
        <v>402</v>
      </c>
      <c r="AB707" s="54">
        <f t="shared" ref="AB707:AB770" ca="1" si="169">IF(Y707=999999999,0,COUNTIF(Y:Y,Y707))</f>
        <v>1</v>
      </c>
      <c r="AC707" s="54">
        <f t="shared" ref="AC707:AC770" si="170">IF(F707&lt;&gt;"",1,0)</f>
        <v>1</v>
      </c>
      <c r="AD707" s="54">
        <f t="shared" ref="AD707:AD770" si="171">IF(LEFT(J707,2)="ok",1,0)</f>
        <v>1</v>
      </c>
      <c r="AE707" s="54">
        <f t="shared" ref="AE707:AE770" si="172">IF(M707&lt;&gt;"",1,0)</f>
        <v>0</v>
      </c>
      <c r="AF707" s="54">
        <f t="shared" ref="AF707:AF770" si="173">IF(AND(L707&lt;&gt;"",N707=""),1,0)</f>
        <v>1</v>
      </c>
      <c r="AG707" s="54">
        <f t="shared" ref="AG707:AG770" si="174">IF(AND(LEFT(J707,2)="ok",H707&lt;&gt;"Amsterdam",OR(I707="WB Jun",I707="ECC",I707="U23",I707="SAT")),1,0)</f>
        <v>0</v>
      </c>
      <c r="AH707" s="54">
        <f t="shared" ref="AH707:AH770" si="175">IF(AG707=0,0,IF(M707="",1,IF(M707&lt;=V707-28,0,1)))</f>
        <v>0</v>
      </c>
      <c r="AI707" s="54">
        <f t="shared" ref="AI707:AI770" si="176">IF(AND(AH707=1,V707&gt;=41307),1,0)</f>
        <v>0</v>
      </c>
      <c r="AJ707" s="54">
        <f t="shared" ref="AJ707:AJ770" si="177">IF(AI707=0,0,IF(AND(AI707=1,M707&lt;&gt;"",V707&gt;=41294,V707&lt;=41322),0,1))</f>
        <v>0</v>
      </c>
      <c r="AK707" s="54">
        <f t="shared" ref="AK707:AK770" ca="1" si="178">IF(AND(AJ707=1,TODAY()&gt;V707-28),1,0)</f>
        <v>0</v>
      </c>
      <c r="AL707" s="1" t="str">
        <f>VLOOKUP(D707,schermers!C:T,16,FALSE)</f>
        <v>XXX</v>
      </c>
    </row>
    <row r="708" spans="1:38" x14ac:dyDescent="0.2">
      <c r="A708" s="54">
        <f t="shared" ref="A708:A771" si="179">A707+1</f>
        <v>706</v>
      </c>
      <c r="B708" s="54">
        <f t="shared" si="165"/>
        <v>638</v>
      </c>
      <c r="C708" s="54" t="str">
        <f t="shared" ca="1" si="166"/>
        <v/>
      </c>
      <c r="D708" s="54">
        <f>VLOOKUP(F708&amp;G708,schermers!B:C,2,FALSE)</f>
        <v>113939</v>
      </c>
      <c r="E708" s="54">
        <f>VLOOKUP(P708&amp;Q708&amp;I708&amp;H708,wedstrijden!A:B,2,FALSE)</f>
        <v>366</v>
      </c>
      <c r="F708" s="41" t="s">
        <v>2824</v>
      </c>
      <c r="G708" s="41" t="s">
        <v>2825</v>
      </c>
      <c r="H708" s="41" t="s">
        <v>3040</v>
      </c>
      <c r="I708" s="41" t="s">
        <v>512</v>
      </c>
      <c r="J708" s="63" t="s">
        <v>848</v>
      </c>
      <c r="K708" s="16">
        <v>43522</v>
      </c>
      <c r="L708" s="8">
        <v>43530</v>
      </c>
      <c r="O708" s="54">
        <f>VLOOKUP(D708&amp;R708,Ranglijst!D:E,2,FALSE)</f>
        <v>2301</v>
      </c>
      <c r="P708" s="1" t="str">
        <f>VLOOKUP($D708,schermers!$C:$O,5,FALSE)</f>
        <v>Dames</v>
      </c>
      <c r="Q708" s="1" t="str">
        <f>VLOOKUP($D708,schermers!$C:$O,6,FALSE)</f>
        <v>Degen</v>
      </c>
      <c r="R708" s="1" t="str">
        <f>VLOOKUP(P708,lookups!A:B,2,FALSE)&amp;VLOOKUP(aanmeldingen!Q708,lookups!D:E,2,FALSE)&amp;VLOOKUP(I708,lookups!G:H,2,FALSE)</f>
        <v>DDC</v>
      </c>
      <c r="S708" s="1" t="str">
        <f>VLOOKUP(E708,wedstrijden!B:G,6,FALSE)</f>
        <v>POL</v>
      </c>
      <c r="T708" s="1" t="str">
        <f>VLOOKUP($D708,schermers!$C:$O,8,FALSE)</f>
        <v>FCA</v>
      </c>
      <c r="U708" s="1" t="str">
        <f>IFERROR(VLOOKUP($D708,schermers!$C:$O,13,FALSE),"-")</f>
        <v>-</v>
      </c>
      <c r="V708" s="15">
        <f>IFERROR(VLOOKUP(E708,wedstrijden!B:H,7,FALSE),0)</f>
        <v>43568</v>
      </c>
      <c r="W708" s="15">
        <f>IFERROR(VLOOKUP(E708,wedstrijden!B:I,8,FALSE),0)</f>
        <v>43568</v>
      </c>
      <c r="X708" s="94">
        <f>IF(ISERROR(VLOOKUP(I708,lookups!G:I,3,FALSE)),0,IF(VLOOKUP(I708,lookups!G:I,3,FALSE)=0,0,VLOOKUP(I708,lookups!G:I,3,FALSE)))</f>
        <v>2800</v>
      </c>
      <c r="Y708" s="54">
        <f t="shared" ca="1" si="167"/>
        <v>999999999</v>
      </c>
      <c r="Z708" s="54">
        <f t="shared" si="168"/>
        <v>366113939</v>
      </c>
      <c r="AA708" s="54">
        <f>IF(LEFT(J708,2)&lt;&gt;"ok","-",IF(M708&lt;&gt;"","-",VLOOKUP(P708&amp;Q708&amp;I708&amp;H708,wedstrijden!A:B,2,FALSE)))</f>
        <v>366</v>
      </c>
      <c r="AB708" s="54">
        <f t="shared" ca="1" si="169"/>
        <v>0</v>
      </c>
      <c r="AC708" s="54">
        <f t="shared" si="170"/>
        <v>1</v>
      </c>
      <c r="AD708" s="54">
        <f t="shared" si="171"/>
        <v>1</v>
      </c>
      <c r="AE708" s="54">
        <f t="shared" si="172"/>
        <v>0</v>
      </c>
      <c r="AF708" s="54">
        <f t="shared" si="173"/>
        <v>1</v>
      </c>
      <c r="AG708" s="54">
        <f t="shared" si="174"/>
        <v>0</v>
      </c>
      <c r="AH708" s="54">
        <f t="shared" si="175"/>
        <v>0</v>
      </c>
      <c r="AI708" s="54">
        <f t="shared" si="176"/>
        <v>0</v>
      </c>
      <c r="AJ708" s="54">
        <f t="shared" si="177"/>
        <v>0</v>
      </c>
      <c r="AK708" s="54">
        <f t="shared" ca="1" si="178"/>
        <v>0</v>
      </c>
      <c r="AL708" s="1" t="str">
        <f>VLOOKUP(D708,schermers!C:T,16,FALSE)</f>
        <v>XXX</v>
      </c>
    </row>
    <row r="709" spans="1:38" x14ac:dyDescent="0.2">
      <c r="A709" s="54">
        <f t="shared" si="179"/>
        <v>707</v>
      </c>
      <c r="B709" s="54">
        <f t="shared" si="165"/>
        <v>630</v>
      </c>
      <c r="C709" s="54" t="str">
        <f t="shared" ca="1" si="166"/>
        <v/>
      </c>
      <c r="D709" s="54">
        <f>VLOOKUP(F709&amp;G709,schermers!B:C,2,FALSE)</f>
        <v>113779</v>
      </c>
      <c r="E709" s="54">
        <f>VLOOKUP(P709&amp;Q709&amp;I709&amp;H709,wedstrijden!A:B,2,FALSE)</f>
        <v>361</v>
      </c>
      <c r="F709" s="41" t="s">
        <v>1044</v>
      </c>
      <c r="G709" s="41" t="s">
        <v>1045</v>
      </c>
      <c r="H709" s="41" t="s">
        <v>3040</v>
      </c>
      <c r="I709" s="41" t="s">
        <v>511</v>
      </c>
      <c r="J709" s="63" t="s">
        <v>848</v>
      </c>
      <c r="K709" s="16">
        <v>43522</v>
      </c>
      <c r="L709" s="8">
        <v>43530</v>
      </c>
      <c r="O709" s="54">
        <f>VLOOKUP(D709&amp;R709,Ranglijst!D:E,2,FALSE)</f>
        <v>1420</v>
      </c>
      <c r="P709" s="1" t="str">
        <f>VLOOKUP($D709,schermers!$C:$O,5,FALSE)</f>
        <v>Dames</v>
      </c>
      <c r="Q709" s="1" t="str">
        <f>VLOOKUP($D709,schermers!$C:$O,6,FALSE)</f>
        <v>Degen</v>
      </c>
      <c r="R709" s="1" t="str">
        <f>VLOOKUP(P709,lookups!A:B,2,FALSE)&amp;VLOOKUP(aanmeldingen!Q709,lookups!D:E,2,FALSE)&amp;VLOOKUP(I709,lookups!G:H,2,FALSE)</f>
        <v>DDJ</v>
      </c>
      <c r="S709" s="1" t="str">
        <f>VLOOKUP(E709,wedstrijden!B:G,6,FALSE)</f>
        <v>POL</v>
      </c>
      <c r="T709" s="1" t="str">
        <f>VLOOKUP($D709,schermers!$C:$O,8,FALSE)</f>
        <v>AMS</v>
      </c>
      <c r="U709" s="1" t="str">
        <f>IFERROR(VLOOKUP($D709,schermers!$C:$O,13,FALSE),"-")</f>
        <v>-</v>
      </c>
      <c r="V709" s="15">
        <f>IFERROR(VLOOKUP(E709,wedstrijden!B:H,7,FALSE),0)</f>
        <v>43567</v>
      </c>
      <c r="W709" s="15">
        <f>IFERROR(VLOOKUP(E709,wedstrijden!B:I,8,FALSE),0)</f>
        <v>43567</v>
      </c>
      <c r="X709" s="94">
        <f>IF(ISERROR(VLOOKUP(I709,lookups!G:I,3,FALSE)),0,IF(VLOOKUP(I709,lookups!G:I,3,FALSE)=0,0,VLOOKUP(I709,lookups!G:I,3,FALSE)))</f>
        <v>2800</v>
      </c>
      <c r="Y709" s="54">
        <f t="shared" ca="1" si="167"/>
        <v>999999999</v>
      </c>
      <c r="Z709" s="54">
        <f t="shared" si="168"/>
        <v>361113779</v>
      </c>
      <c r="AA709" s="54">
        <f>IF(LEFT(J709,2)&lt;&gt;"ok","-",IF(M709&lt;&gt;"","-",VLOOKUP(P709&amp;Q709&amp;I709&amp;H709,wedstrijden!A:B,2,FALSE)))</f>
        <v>361</v>
      </c>
      <c r="AB709" s="54">
        <f t="shared" ca="1" si="169"/>
        <v>0</v>
      </c>
      <c r="AC709" s="54">
        <f t="shared" si="170"/>
        <v>1</v>
      </c>
      <c r="AD709" s="54">
        <f t="shared" si="171"/>
        <v>1</v>
      </c>
      <c r="AE709" s="54">
        <f t="shared" si="172"/>
        <v>0</v>
      </c>
      <c r="AF709" s="54">
        <f t="shared" si="173"/>
        <v>1</v>
      </c>
      <c r="AG709" s="54">
        <f t="shared" si="174"/>
        <v>0</v>
      </c>
      <c r="AH709" s="54">
        <f t="shared" si="175"/>
        <v>0</v>
      </c>
      <c r="AI709" s="54">
        <f t="shared" si="176"/>
        <v>0</v>
      </c>
      <c r="AJ709" s="54">
        <f t="shared" si="177"/>
        <v>0</v>
      </c>
      <c r="AK709" s="54">
        <f t="shared" ca="1" si="178"/>
        <v>0</v>
      </c>
      <c r="AL709" s="1" t="str">
        <f>VLOOKUP(D709,schermers!C:T,16,FALSE)</f>
        <v>XXX</v>
      </c>
    </row>
    <row r="710" spans="1:38" x14ac:dyDescent="0.2">
      <c r="A710" s="54">
        <f t="shared" si="179"/>
        <v>708</v>
      </c>
      <c r="B710" s="54">
        <f t="shared" si="165"/>
        <v>635</v>
      </c>
      <c r="C710" s="54" t="str">
        <f t="shared" ca="1" si="166"/>
        <v/>
      </c>
      <c r="D710" s="54">
        <f>VLOOKUP(F710&amp;G710,schermers!B:C,2,FALSE)</f>
        <v>112916</v>
      </c>
      <c r="E710" s="54">
        <f>VLOOKUP(P710&amp;Q710&amp;I710&amp;H710,wedstrijden!A:B,2,FALSE)</f>
        <v>365</v>
      </c>
      <c r="F710" s="41" t="s">
        <v>1030</v>
      </c>
      <c r="G710" s="41" t="s">
        <v>1029</v>
      </c>
      <c r="H710" s="41" t="s">
        <v>3040</v>
      </c>
      <c r="I710" s="41" t="s">
        <v>512</v>
      </c>
      <c r="J710" s="63" t="s">
        <v>848</v>
      </c>
      <c r="K710" s="16">
        <v>43522</v>
      </c>
      <c r="L710" s="8">
        <v>43530</v>
      </c>
      <c r="O710" s="54">
        <f>VLOOKUP(D710&amp;R710,Ranglijst!D:E,2,FALSE)</f>
        <v>2775</v>
      </c>
      <c r="P710" s="1" t="str">
        <f>VLOOKUP($D710,schermers!$C:$O,5,FALSE)</f>
        <v>Heren</v>
      </c>
      <c r="Q710" s="1" t="str">
        <f>VLOOKUP($D710,schermers!$C:$O,6,FALSE)</f>
        <v>Degen</v>
      </c>
      <c r="R710" s="1" t="str">
        <f>VLOOKUP(P710,lookups!A:B,2,FALSE)&amp;VLOOKUP(aanmeldingen!Q710,lookups!D:E,2,FALSE)&amp;VLOOKUP(I710,lookups!G:H,2,FALSE)</f>
        <v>HDC</v>
      </c>
      <c r="S710" s="1" t="str">
        <f>VLOOKUP(E710,wedstrijden!B:G,6,FALSE)</f>
        <v>ITA</v>
      </c>
      <c r="T710" s="1" t="str">
        <f>VLOOKUP($D710,schermers!$C:$O,8,FALSE)</f>
        <v>DBO</v>
      </c>
      <c r="U710" s="1" t="str">
        <f>IFERROR(VLOOKUP($D710,schermers!$C:$O,13,FALSE),"-")</f>
        <v>-</v>
      </c>
      <c r="V710" s="15">
        <f>IFERROR(VLOOKUP(E710,wedstrijden!B:H,7,FALSE),0)</f>
        <v>43568</v>
      </c>
      <c r="W710" s="15">
        <f>IFERROR(VLOOKUP(E710,wedstrijden!B:I,8,FALSE),0)</f>
        <v>43568</v>
      </c>
      <c r="X710" s="94">
        <f>IF(ISERROR(VLOOKUP(I710,lookups!G:I,3,FALSE)),0,IF(VLOOKUP(I710,lookups!G:I,3,FALSE)=0,0,VLOOKUP(I710,lookups!G:I,3,FALSE)))</f>
        <v>2800</v>
      </c>
      <c r="Y710" s="54">
        <f t="shared" ca="1" si="167"/>
        <v>999999999</v>
      </c>
      <c r="Z710" s="54">
        <f t="shared" si="168"/>
        <v>365112916</v>
      </c>
      <c r="AA710" s="54">
        <f>IF(LEFT(J710,2)&lt;&gt;"ok","-",IF(M710&lt;&gt;"","-",VLOOKUP(P710&amp;Q710&amp;I710&amp;H710,wedstrijden!A:B,2,FALSE)))</f>
        <v>365</v>
      </c>
      <c r="AB710" s="54">
        <f t="shared" ca="1" si="169"/>
        <v>0</v>
      </c>
      <c r="AC710" s="54">
        <f t="shared" si="170"/>
        <v>1</v>
      </c>
      <c r="AD710" s="54">
        <f t="shared" si="171"/>
        <v>1</v>
      </c>
      <c r="AE710" s="54">
        <f t="shared" si="172"/>
        <v>0</v>
      </c>
      <c r="AF710" s="54">
        <f t="shared" si="173"/>
        <v>1</v>
      </c>
      <c r="AG710" s="54">
        <f t="shared" si="174"/>
        <v>0</v>
      </c>
      <c r="AH710" s="54">
        <f t="shared" si="175"/>
        <v>0</v>
      </c>
      <c r="AI710" s="54">
        <f t="shared" si="176"/>
        <v>0</v>
      </c>
      <c r="AJ710" s="54">
        <f t="shared" si="177"/>
        <v>0</v>
      </c>
      <c r="AK710" s="54">
        <f t="shared" ca="1" si="178"/>
        <v>0</v>
      </c>
      <c r="AL710" s="1" t="str">
        <f>VLOOKUP(D710,schermers!C:T,16,FALSE)</f>
        <v>XXX</v>
      </c>
    </row>
    <row r="711" spans="1:38" x14ac:dyDescent="0.2">
      <c r="A711" s="54">
        <f t="shared" si="179"/>
        <v>709</v>
      </c>
      <c r="B711" s="54">
        <f t="shared" si="165"/>
        <v>636</v>
      </c>
      <c r="C711" s="54" t="str">
        <f t="shared" ca="1" si="166"/>
        <v/>
      </c>
      <c r="D711" s="54">
        <f>VLOOKUP(F711&amp;G711,schermers!B:C,2,FALSE)</f>
        <v>114922</v>
      </c>
      <c r="E711" s="54">
        <f>VLOOKUP(P711&amp;Q711&amp;I711&amp;H711,wedstrijden!A:B,2,FALSE)</f>
        <v>365</v>
      </c>
      <c r="F711" s="41" t="s">
        <v>2178</v>
      </c>
      <c r="G711" s="41" t="s">
        <v>2180</v>
      </c>
      <c r="H711" s="41" t="s">
        <v>3040</v>
      </c>
      <c r="I711" s="41" t="s">
        <v>512</v>
      </c>
      <c r="J711" s="63" t="s">
        <v>848</v>
      </c>
      <c r="K711" s="16">
        <v>43522</v>
      </c>
      <c r="L711" s="8">
        <v>43530</v>
      </c>
      <c r="O711" s="54">
        <f>VLOOKUP(D711&amp;R711,Ranglijst!D:E,2,FALSE)</f>
        <v>1520</v>
      </c>
      <c r="P711" s="1" t="str">
        <f>VLOOKUP($D711,schermers!$C:$O,5,FALSE)</f>
        <v>Heren</v>
      </c>
      <c r="Q711" s="1" t="str">
        <f>VLOOKUP($D711,schermers!$C:$O,6,FALSE)</f>
        <v>Degen</v>
      </c>
      <c r="R711" s="1" t="str">
        <f>VLOOKUP(P711,lookups!A:B,2,FALSE)&amp;VLOOKUP(aanmeldingen!Q711,lookups!D:E,2,FALSE)&amp;VLOOKUP(I711,lookups!G:H,2,FALSE)</f>
        <v>HDC</v>
      </c>
      <c r="S711" s="1" t="str">
        <f>VLOOKUP(E711,wedstrijden!B:G,6,FALSE)</f>
        <v>ITA</v>
      </c>
      <c r="T711" s="1" t="str">
        <f>VLOOKUP($D711,schermers!$C:$O,8,FALSE)</f>
        <v>DBO</v>
      </c>
      <c r="U711" s="1" t="str">
        <f>IFERROR(VLOOKUP($D711,schermers!$C:$O,13,FALSE),"-")</f>
        <v>-</v>
      </c>
      <c r="V711" s="15">
        <f>IFERROR(VLOOKUP(E711,wedstrijden!B:H,7,FALSE),0)</f>
        <v>43568</v>
      </c>
      <c r="W711" s="15">
        <f>IFERROR(VLOOKUP(E711,wedstrijden!B:I,8,FALSE),0)</f>
        <v>43568</v>
      </c>
      <c r="X711" s="94">
        <f>IF(ISERROR(VLOOKUP(I711,lookups!G:I,3,FALSE)),0,IF(VLOOKUP(I711,lookups!G:I,3,FALSE)=0,0,VLOOKUP(I711,lookups!G:I,3,FALSE)))</f>
        <v>2800</v>
      </c>
      <c r="Y711" s="54">
        <f t="shared" ca="1" si="167"/>
        <v>999999999</v>
      </c>
      <c r="Z711" s="54">
        <f t="shared" si="168"/>
        <v>365114922</v>
      </c>
      <c r="AA711" s="54">
        <f>IF(LEFT(J711,2)&lt;&gt;"ok","-",IF(M711&lt;&gt;"","-",VLOOKUP(P711&amp;Q711&amp;I711&amp;H711,wedstrijden!A:B,2,FALSE)))</f>
        <v>365</v>
      </c>
      <c r="AB711" s="54">
        <f t="shared" ca="1" si="169"/>
        <v>0</v>
      </c>
      <c r="AC711" s="54">
        <f t="shared" si="170"/>
        <v>1</v>
      </c>
      <c r="AD711" s="54">
        <f t="shared" si="171"/>
        <v>1</v>
      </c>
      <c r="AE711" s="54">
        <f t="shared" si="172"/>
        <v>0</v>
      </c>
      <c r="AF711" s="54">
        <f t="shared" si="173"/>
        <v>1</v>
      </c>
      <c r="AG711" s="54">
        <f t="shared" si="174"/>
        <v>0</v>
      </c>
      <c r="AH711" s="54">
        <f t="shared" si="175"/>
        <v>0</v>
      </c>
      <c r="AI711" s="54">
        <f t="shared" si="176"/>
        <v>0</v>
      </c>
      <c r="AJ711" s="54">
        <f t="shared" si="177"/>
        <v>0</v>
      </c>
      <c r="AK711" s="54">
        <f t="shared" ca="1" si="178"/>
        <v>0</v>
      </c>
      <c r="AL711" s="1" t="str">
        <f>VLOOKUP(D711,schermers!C:T,16,FALSE)</f>
        <v>XXX</v>
      </c>
    </row>
    <row r="712" spans="1:38" x14ac:dyDescent="0.2">
      <c r="A712" s="54">
        <f t="shared" si="179"/>
        <v>710</v>
      </c>
      <c r="B712" s="54">
        <f t="shared" si="165"/>
        <v>637</v>
      </c>
      <c r="C712" s="54" t="str">
        <f t="shared" ca="1" si="166"/>
        <v/>
      </c>
      <c r="D712" s="54">
        <f>VLOOKUP(F712&amp;G712,schermers!B:C,2,FALSE)</f>
        <v>117222</v>
      </c>
      <c r="E712" s="54">
        <f>VLOOKUP(P712&amp;Q712&amp;I712&amp;H712,wedstrijden!A:B,2,FALSE)</f>
        <v>365</v>
      </c>
      <c r="F712" s="41" t="s">
        <v>2173</v>
      </c>
      <c r="G712" s="41" t="s">
        <v>978</v>
      </c>
      <c r="H712" s="41" t="s">
        <v>3040</v>
      </c>
      <c r="I712" s="41" t="s">
        <v>512</v>
      </c>
      <c r="J712" s="63" t="s">
        <v>848</v>
      </c>
      <c r="K712" s="16">
        <v>43522</v>
      </c>
      <c r="L712" s="8">
        <v>43530</v>
      </c>
      <c r="O712" s="54">
        <f>VLOOKUP(D712&amp;R712,Ranglijst!D:E,2,FALSE)</f>
        <v>3601</v>
      </c>
      <c r="P712" s="1" t="str">
        <f>VLOOKUP($D712,schermers!$C:$O,5,FALSE)</f>
        <v>Heren</v>
      </c>
      <c r="Q712" s="1" t="str">
        <f>VLOOKUP($D712,schermers!$C:$O,6,FALSE)</f>
        <v>Degen</v>
      </c>
      <c r="R712" s="1" t="str">
        <f>VLOOKUP(P712,lookups!A:B,2,FALSE)&amp;VLOOKUP(aanmeldingen!Q712,lookups!D:E,2,FALSE)&amp;VLOOKUP(I712,lookups!G:H,2,FALSE)</f>
        <v>HDC</v>
      </c>
      <c r="S712" s="1" t="str">
        <f>VLOOKUP(E712,wedstrijden!B:G,6,FALSE)</f>
        <v>ITA</v>
      </c>
      <c r="T712" s="1" t="str">
        <f>VLOOKUP($D712,schermers!$C:$O,8,FALSE)</f>
        <v>RS</v>
      </c>
      <c r="U712" s="1" t="str">
        <f>IFERROR(VLOOKUP($D712,schermers!$C:$O,13,FALSE),"-")</f>
        <v>-</v>
      </c>
      <c r="V712" s="15">
        <f>IFERROR(VLOOKUP(E712,wedstrijden!B:H,7,FALSE),0)</f>
        <v>43568</v>
      </c>
      <c r="W712" s="15">
        <f>IFERROR(VLOOKUP(E712,wedstrijden!B:I,8,FALSE),0)</f>
        <v>43568</v>
      </c>
      <c r="X712" s="94">
        <f>IF(ISERROR(VLOOKUP(I712,lookups!G:I,3,FALSE)),0,IF(VLOOKUP(I712,lookups!G:I,3,FALSE)=0,0,VLOOKUP(I712,lookups!G:I,3,FALSE)))</f>
        <v>2800</v>
      </c>
      <c r="Y712" s="54">
        <f t="shared" ca="1" si="167"/>
        <v>999999999</v>
      </c>
      <c r="Z712" s="54">
        <f t="shared" si="168"/>
        <v>365117222</v>
      </c>
      <c r="AA712" s="54">
        <f>IF(LEFT(J712,2)&lt;&gt;"ok","-",IF(M712&lt;&gt;"","-",VLOOKUP(P712&amp;Q712&amp;I712&amp;H712,wedstrijden!A:B,2,FALSE)))</f>
        <v>365</v>
      </c>
      <c r="AB712" s="54">
        <f t="shared" ca="1" si="169"/>
        <v>0</v>
      </c>
      <c r="AC712" s="54">
        <f t="shared" si="170"/>
        <v>1</v>
      </c>
      <c r="AD712" s="54">
        <f t="shared" si="171"/>
        <v>1</v>
      </c>
      <c r="AE712" s="54">
        <f t="shared" si="172"/>
        <v>0</v>
      </c>
      <c r="AF712" s="54">
        <f t="shared" si="173"/>
        <v>1</v>
      </c>
      <c r="AG712" s="54">
        <f t="shared" si="174"/>
        <v>0</v>
      </c>
      <c r="AH712" s="54">
        <f t="shared" si="175"/>
        <v>0</v>
      </c>
      <c r="AI712" s="54">
        <f t="shared" si="176"/>
        <v>0</v>
      </c>
      <c r="AJ712" s="54">
        <f t="shared" si="177"/>
        <v>0</v>
      </c>
      <c r="AK712" s="54">
        <f t="shared" ca="1" si="178"/>
        <v>0</v>
      </c>
      <c r="AL712" s="1" t="str">
        <f>VLOOKUP(D712,schermers!C:T,16,FALSE)</f>
        <v>XXX</v>
      </c>
    </row>
    <row r="713" spans="1:38" x14ac:dyDescent="0.2">
      <c r="A713" s="54">
        <f t="shared" si="179"/>
        <v>711</v>
      </c>
      <c r="B713" s="54">
        <f t="shared" si="165"/>
        <v>633</v>
      </c>
      <c r="C713" s="54" t="str">
        <f t="shared" ca="1" si="166"/>
        <v/>
      </c>
      <c r="D713" s="54">
        <f>VLOOKUP(F713&amp;G713,schermers!B:C,2,FALSE)</f>
        <v>112916</v>
      </c>
      <c r="E713" s="54">
        <f>VLOOKUP(P713&amp;Q713&amp;I713&amp;H713,wedstrijden!A:B,2,FALSE)</f>
        <v>362</v>
      </c>
      <c r="F713" s="41" t="s">
        <v>1030</v>
      </c>
      <c r="G713" s="41" t="s">
        <v>1029</v>
      </c>
      <c r="H713" s="41" t="s">
        <v>3040</v>
      </c>
      <c r="I713" s="41" t="s">
        <v>511</v>
      </c>
      <c r="J713" s="63" t="s">
        <v>848</v>
      </c>
      <c r="K713" s="16">
        <v>43522</v>
      </c>
      <c r="L713" s="8">
        <v>43530</v>
      </c>
      <c r="O713" s="54">
        <f>VLOOKUP(D713&amp;R713,Ranglijst!D:E,2,FALSE)</f>
        <v>1026</v>
      </c>
      <c r="P713" s="1" t="str">
        <f>VLOOKUP($D713,schermers!$C:$O,5,FALSE)</f>
        <v>Heren</v>
      </c>
      <c r="Q713" s="1" t="str">
        <f>VLOOKUP($D713,schermers!$C:$O,6,FALSE)</f>
        <v>Degen</v>
      </c>
      <c r="R713" s="1" t="str">
        <f>VLOOKUP(P713,lookups!A:B,2,FALSE)&amp;VLOOKUP(aanmeldingen!Q713,lookups!D:E,2,FALSE)&amp;VLOOKUP(I713,lookups!G:H,2,FALSE)</f>
        <v>HDJ</v>
      </c>
      <c r="S713" s="1" t="str">
        <f>VLOOKUP(E713,wedstrijden!B:G,6,FALSE)</f>
        <v>POL</v>
      </c>
      <c r="T713" s="1" t="str">
        <f>VLOOKUP($D713,schermers!$C:$O,8,FALSE)</f>
        <v>DBO</v>
      </c>
      <c r="U713" s="1" t="str">
        <f>IFERROR(VLOOKUP($D713,schermers!$C:$O,13,FALSE),"-")</f>
        <v>-</v>
      </c>
      <c r="V713" s="15">
        <f>IFERROR(VLOOKUP(E713,wedstrijden!B:H,7,FALSE),0)</f>
        <v>43567</v>
      </c>
      <c r="W713" s="15">
        <f>IFERROR(VLOOKUP(E713,wedstrijden!B:I,8,FALSE),0)</f>
        <v>43567</v>
      </c>
      <c r="X713" s="94">
        <f>IF(ISERROR(VLOOKUP(I713,lookups!G:I,3,FALSE)),0,IF(VLOOKUP(I713,lookups!G:I,3,FALSE)=0,0,VLOOKUP(I713,lookups!G:I,3,FALSE)))</f>
        <v>2800</v>
      </c>
      <c r="Y713" s="54">
        <f t="shared" ca="1" si="167"/>
        <v>999999999</v>
      </c>
      <c r="Z713" s="54">
        <f t="shared" si="168"/>
        <v>362112916</v>
      </c>
      <c r="AA713" s="54">
        <f>IF(LEFT(J713,2)&lt;&gt;"ok","-",IF(M713&lt;&gt;"","-",VLOOKUP(P713&amp;Q713&amp;I713&amp;H713,wedstrijden!A:B,2,FALSE)))</f>
        <v>362</v>
      </c>
      <c r="AB713" s="54">
        <f t="shared" ca="1" si="169"/>
        <v>0</v>
      </c>
      <c r="AC713" s="54">
        <f t="shared" si="170"/>
        <v>1</v>
      </c>
      <c r="AD713" s="54">
        <f t="shared" si="171"/>
        <v>1</v>
      </c>
      <c r="AE713" s="54">
        <f t="shared" si="172"/>
        <v>0</v>
      </c>
      <c r="AF713" s="54">
        <f t="shared" si="173"/>
        <v>1</v>
      </c>
      <c r="AG713" s="54">
        <f t="shared" si="174"/>
        <v>0</v>
      </c>
      <c r="AH713" s="54">
        <f t="shared" si="175"/>
        <v>0</v>
      </c>
      <c r="AI713" s="54">
        <f t="shared" si="176"/>
        <v>0</v>
      </c>
      <c r="AJ713" s="54">
        <f t="shared" si="177"/>
        <v>0</v>
      </c>
      <c r="AK713" s="54">
        <f t="shared" ca="1" si="178"/>
        <v>0</v>
      </c>
      <c r="AL713" s="1" t="str">
        <f>VLOOKUP(D713,schermers!C:T,16,FALSE)</f>
        <v>XXX</v>
      </c>
    </row>
    <row r="714" spans="1:38" x14ac:dyDescent="0.2">
      <c r="A714" s="54">
        <f t="shared" si="179"/>
        <v>712</v>
      </c>
      <c r="B714" s="54">
        <f t="shared" si="165"/>
        <v>632</v>
      </c>
      <c r="C714" s="54" t="str">
        <f t="shared" ca="1" si="166"/>
        <v/>
      </c>
      <c r="D714" s="54">
        <f>VLOOKUP(F714&amp;G714,schermers!B:C,2,FALSE)</f>
        <v>112221</v>
      </c>
      <c r="E714" s="54">
        <f>VLOOKUP(P714&amp;Q714&amp;I714&amp;H714,wedstrijden!A:B,2,FALSE)</f>
        <v>362</v>
      </c>
      <c r="F714" s="41" t="s">
        <v>1219</v>
      </c>
      <c r="G714" s="41" t="s">
        <v>61</v>
      </c>
      <c r="H714" s="41" t="s">
        <v>3040</v>
      </c>
      <c r="I714" s="41" t="s">
        <v>511</v>
      </c>
      <c r="J714" s="63" t="s">
        <v>848</v>
      </c>
      <c r="K714" s="16">
        <v>43522</v>
      </c>
      <c r="L714" s="8">
        <v>43530</v>
      </c>
      <c r="O714" s="54">
        <f>VLOOKUP(D714&amp;R714,Ranglijst!D:E,2,FALSE)</f>
        <v>2656</v>
      </c>
      <c r="P714" s="1" t="str">
        <f>VLOOKUP($D714,schermers!$C:$O,5,FALSE)</f>
        <v>Heren</v>
      </c>
      <c r="Q714" s="1" t="str">
        <f>VLOOKUP($D714,schermers!$C:$O,6,FALSE)</f>
        <v>Degen</v>
      </c>
      <c r="R714" s="1" t="str">
        <f>VLOOKUP(P714,lookups!A:B,2,FALSE)&amp;VLOOKUP(aanmeldingen!Q714,lookups!D:E,2,FALSE)&amp;VLOOKUP(I714,lookups!G:H,2,FALSE)</f>
        <v>HDJ</v>
      </c>
      <c r="S714" s="1" t="str">
        <f>VLOOKUP(E714,wedstrijden!B:G,6,FALSE)</f>
        <v>POL</v>
      </c>
      <c r="T714" s="1" t="str">
        <f>VLOOKUP($D714,schermers!$C:$O,8,FALSE)</f>
        <v>SCA</v>
      </c>
      <c r="U714" s="1" t="str">
        <f>IFERROR(VLOOKUP($D714,schermers!$C:$O,13,FALSE),"-")</f>
        <v>-</v>
      </c>
      <c r="V714" s="15">
        <f>IFERROR(VLOOKUP(E714,wedstrijden!B:H,7,FALSE),0)</f>
        <v>43567</v>
      </c>
      <c r="W714" s="15">
        <f>IFERROR(VLOOKUP(E714,wedstrijden!B:I,8,FALSE),0)</f>
        <v>43567</v>
      </c>
      <c r="X714" s="94">
        <f>IF(ISERROR(VLOOKUP(I714,lookups!G:I,3,FALSE)),0,IF(VLOOKUP(I714,lookups!G:I,3,FALSE)=0,0,VLOOKUP(I714,lookups!G:I,3,FALSE)))</f>
        <v>2800</v>
      </c>
      <c r="Y714" s="54">
        <f t="shared" ca="1" si="167"/>
        <v>999999999</v>
      </c>
      <c r="Z714" s="54">
        <f t="shared" si="168"/>
        <v>362112221</v>
      </c>
      <c r="AA714" s="54">
        <f>IF(LEFT(J714,2)&lt;&gt;"ok","-",IF(M714&lt;&gt;"","-",VLOOKUP(P714&amp;Q714&amp;I714&amp;H714,wedstrijden!A:B,2,FALSE)))</f>
        <v>362</v>
      </c>
      <c r="AB714" s="54">
        <f t="shared" ca="1" si="169"/>
        <v>0</v>
      </c>
      <c r="AC714" s="54">
        <f t="shared" si="170"/>
        <v>1</v>
      </c>
      <c r="AD714" s="54">
        <f t="shared" si="171"/>
        <v>1</v>
      </c>
      <c r="AE714" s="54">
        <f t="shared" si="172"/>
        <v>0</v>
      </c>
      <c r="AF714" s="54">
        <f t="shared" si="173"/>
        <v>1</v>
      </c>
      <c r="AG714" s="54">
        <f t="shared" si="174"/>
        <v>0</v>
      </c>
      <c r="AH714" s="54">
        <f t="shared" si="175"/>
        <v>0</v>
      </c>
      <c r="AI714" s="54">
        <f t="shared" si="176"/>
        <v>0</v>
      </c>
      <c r="AJ714" s="54">
        <f t="shared" si="177"/>
        <v>0</v>
      </c>
      <c r="AK714" s="54">
        <f t="shared" ca="1" si="178"/>
        <v>0</v>
      </c>
      <c r="AL714" s="1" t="str">
        <f>VLOOKUP(D714,schermers!C:T,16,FALSE)</f>
        <v>XXX</v>
      </c>
    </row>
    <row r="715" spans="1:38" x14ac:dyDescent="0.2">
      <c r="A715" s="54">
        <f t="shared" si="179"/>
        <v>713</v>
      </c>
      <c r="B715" s="54">
        <f t="shared" si="165"/>
        <v>631</v>
      </c>
      <c r="C715" s="54" t="str">
        <f t="shared" ca="1" si="166"/>
        <v/>
      </c>
      <c r="D715" s="54">
        <f>VLOOKUP(F715&amp;G715,schermers!B:C,2,FALSE)</f>
        <v>112104</v>
      </c>
      <c r="E715" s="54">
        <f>VLOOKUP(P715&amp;Q715&amp;I715&amp;H715,wedstrijden!A:B,2,FALSE)</f>
        <v>362</v>
      </c>
      <c r="F715" s="41" t="s">
        <v>1000</v>
      </c>
      <c r="G715" s="41" t="s">
        <v>925</v>
      </c>
      <c r="H715" s="41" t="s">
        <v>3040</v>
      </c>
      <c r="I715" s="41" t="s">
        <v>511</v>
      </c>
      <c r="J715" s="63" t="s">
        <v>848</v>
      </c>
      <c r="K715" s="16">
        <v>43522</v>
      </c>
      <c r="L715" s="8">
        <v>43530</v>
      </c>
      <c r="O715" s="54">
        <f>VLOOKUP(D715&amp;R715,Ranglijst!D:E,2,FALSE)</f>
        <v>2904</v>
      </c>
      <c r="P715" s="1" t="str">
        <f>VLOOKUP($D715,schermers!$C:$O,5,FALSE)</f>
        <v>Heren</v>
      </c>
      <c r="Q715" s="1" t="str">
        <f>VLOOKUP($D715,schermers!$C:$O,6,FALSE)</f>
        <v>Degen</v>
      </c>
      <c r="R715" s="1" t="str">
        <f>VLOOKUP(P715,lookups!A:B,2,FALSE)&amp;VLOOKUP(aanmeldingen!Q715,lookups!D:E,2,FALSE)&amp;VLOOKUP(I715,lookups!G:H,2,FALSE)</f>
        <v>HDJ</v>
      </c>
      <c r="S715" s="1" t="str">
        <f>VLOOKUP(E715,wedstrijden!B:G,6,FALSE)</f>
        <v>POL</v>
      </c>
      <c r="T715" s="1" t="str">
        <f>VLOOKUP($D715,schermers!$C:$O,8,FALSE)</f>
        <v>FCA</v>
      </c>
      <c r="U715" s="1" t="str">
        <f>IFERROR(VLOOKUP($D715,schermers!$C:$O,13,FALSE),"-")</f>
        <v>-</v>
      </c>
      <c r="V715" s="15">
        <f>IFERROR(VLOOKUP(E715,wedstrijden!B:H,7,FALSE),0)</f>
        <v>43567</v>
      </c>
      <c r="W715" s="15">
        <f>IFERROR(VLOOKUP(E715,wedstrijden!B:I,8,FALSE),0)</f>
        <v>43567</v>
      </c>
      <c r="X715" s="94">
        <f>IF(ISERROR(VLOOKUP(I715,lookups!G:I,3,FALSE)),0,IF(VLOOKUP(I715,lookups!G:I,3,FALSE)=0,0,VLOOKUP(I715,lookups!G:I,3,FALSE)))</f>
        <v>2800</v>
      </c>
      <c r="Y715" s="54">
        <f t="shared" ca="1" si="167"/>
        <v>999999999</v>
      </c>
      <c r="Z715" s="54">
        <f t="shared" si="168"/>
        <v>362112104</v>
      </c>
      <c r="AA715" s="54">
        <f>IF(LEFT(J715,2)&lt;&gt;"ok","-",IF(M715&lt;&gt;"","-",VLOOKUP(P715&amp;Q715&amp;I715&amp;H715,wedstrijden!A:B,2,FALSE)))</f>
        <v>362</v>
      </c>
      <c r="AB715" s="54">
        <f t="shared" ca="1" si="169"/>
        <v>0</v>
      </c>
      <c r="AC715" s="54">
        <f t="shared" si="170"/>
        <v>1</v>
      </c>
      <c r="AD715" s="54">
        <f t="shared" si="171"/>
        <v>1</v>
      </c>
      <c r="AE715" s="54">
        <f t="shared" si="172"/>
        <v>0</v>
      </c>
      <c r="AF715" s="54">
        <f t="shared" si="173"/>
        <v>1</v>
      </c>
      <c r="AG715" s="54">
        <f t="shared" si="174"/>
        <v>0</v>
      </c>
      <c r="AH715" s="54">
        <f t="shared" si="175"/>
        <v>0</v>
      </c>
      <c r="AI715" s="54">
        <f t="shared" si="176"/>
        <v>0</v>
      </c>
      <c r="AJ715" s="54">
        <f t="shared" si="177"/>
        <v>0</v>
      </c>
      <c r="AK715" s="54">
        <f t="shared" ca="1" si="178"/>
        <v>0</v>
      </c>
      <c r="AL715" s="1" t="str">
        <f>VLOOKUP(D715,schermers!C:T,16,FALSE)</f>
        <v>XXX</v>
      </c>
    </row>
    <row r="716" spans="1:38" x14ac:dyDescent="0.2">
      <c r="A716" s="54">
        <f t="shared" si="179"/>
        <v>714</v>
      </c>
      <c r="B716" s="54">
        <f t="shared" si="165"/>
        <v>634</v>
      </c>
      <c r="C716" s="54" t="str">
        <f t="shared" ca="1" si="166"/>
        <v/>
      </c>
      <c r="D716" s="54">
        <f>VLOOKUP(F716&amp;G716,schermers!B:C,2,FALSE)</f>
        <v>117222</v>
      </c>
      <c r="E716" s="54">
        <f>VLOOKUP(P716&amp;Q716&amp;I716&amp;H716,wedstrijden!A:B,2,FALSE)</f>
        <v>362</v>
      </c>
      <c r="F716" s="41" t="s">
        <v>2173</v>
      </c>
      <c r="G716" s="41" t="s">
        <v>978</v>
      </c>
      <c r="H716" s="41" t="s">
        <v>3040</v>
      </c>
      <c r="I716" s="41" t="s">
        <v>511</v>
      </c>
      <c r="J716" s="63" t="s">
        <v>848</v>
      </c>
      <c r="K716" s="16">
        <v>43522</v>
      </c>
      <c r="L716" s="8">
        <v>43530</v>
      </c>
      <c r="O716" s="54">
        <f>VLOOKUP(D716&amp;R716,Ranglijst!D:E,2,FALSE)</f>
        <v>1334</v>
      </c>
      <c r="P716" s="1" t="str">
        <f>VLOOKUP($D716,schermers!$C:$O,5,FALSE)</f>
        <v>Heren</v>
      </c>
      <c r="Q716" s="1" t="str">
        <f>VLOOKUP($D716,schermers!$C:$O,6,FALSE)</f>
        <v>Degen</v>
      </c>
      <c r="R716" s="1" t="str">
        <f>VLOOKUP(P716,lookups!A:B,2,FALSE)&amp;VLOOKUP(aanmeldingen!Q716,lookups!D:E,2,FALSE)&amp;VLOOKUP(I716,lookups!G:H,2,FALSE)</f>
        <v>HDJ</v>
      </c>
      <c r="S716" s="1" t="str">
        <f>VLOOKUP(E716,wedstrijden!B:G,6,FALSE)</f>
        <v>POL</v>
      </c>
      <c r="T716" s="1" t="str">
        <f>VLOOKUP($D716,schermers!$C:$O,8,FALSE)</f>
        <v>RS</v>
      </c>
      <c r="U716" s="1" t="str">
        <f>IFERROR(VLOOKUP($D716,schermers!$C:$O,13,FALSE),"-")</f>
        <v>-</v>
      </c>
      <c r="V716" s="15">
        <f>IFERROR(VLOOKUP(E716,wedstrijden!B:H,7,FALSE),0)</f>
        <v>43567</v>
      </c>
      <c r="W716" s="15">
        <f>IFERROR(VLOOKUP(E716,wedstrijden!B:I,8,FALSE),0)</f>
        <v>43567</v>
      </c>
      <c r="X716" s="94">
        <f>IF(ISERROR(VLOOKUP(I716,lookups!G:I,3,FALSE)),0,IF(VLOOKUP(I716,lookups!G:I,3,FALSE)=0,0,VLOOKUP(I716,lookups!G:I,3,FALSE)))</f>
        <v>2800</v>
      </c>
      <c r="Y716" s="54">
        <f t="shared" ca="1" si="167"/>
        <v>999999999</v>
      </c>
      <c r="Z716" s="54">
        <f t="shared" si="168"/>
        <v>362117222</v>
      </c>
      <c r="AA716" s="54">
        <f>IF(LEFT(J716,2)&lt;&gt;"ok","-",IF(M716&lt;&gt;"","-",VLOOKUP(P716&amp;Q716&amp;I716&amp;H716,wedstrijden!A:B,2,FALSE)))</f>
        <v>362</v>
      </c>
      <c r="AB716" s="54">
        <f t="shared" ca="1" si="169"/>
        <v>0</v>
      </c>
      <c r="AC716" s="54">
        <f t="shared" si="170"/>
        <v>1</v>
      </c>
      <c r="AD716" s="54">
        <f t="shared" si="171"/>
        <v>1</v>
      </c>
      <c r="AE716" s="54">
        <f t="shared" si="172"/>
        <v>0</v>
      </c>
      <c r="AF716" s="54">
        <f t="shared" si="173"/>
        <v>1</v>
      </c>
      <c r="AG716" s="54">
        <f t="shared" si="174"/>
        <v>0</v>
      </c>
      <c r="AH716" s="54">
        <f t="shared" si="175"/>
        <v>0</v>
      </c>
      <c r="AI716" s="54">
        <f t="shared" si="176"/>
        <v>0</v>
      </c>
      <c r="AJ716" s="54">
        <f t="shared" si="177"/>
        <v>0</v>
      </c>
      <c r="AK716" s="54">
        <f t="shared" ca="1" si="178"/>
        <v>0</v>
      </c>
      <c r="AL716" s="1" t="str">
        <f>VLOOKUP(D716,schermers!C:T,16,FALSE)</f>
        <v>XXX</v>
      </c>
    </row>
    <row r="717" spans="1:38" x14ac:dyDescent="0.2">
      <c r="A717" s="54">
        <f t="shared" si="179"/>
        <v>715</v>
      </c>
      <c r="B717" s="54">
        <f t="shared" si="165"/>
        <v>620</v>
      </c>
      <c r="C717" s="54" t="str">
        <f t="shared" ca="1" si="166"/>
        <v/>
      </c>
      <c r="D717" s="54">
        <f>VLOOKUP(F717&amp;G717,schermers!B:C,2,FALSE)</f>
        <v>113849</v>
      </c>
      <c r="E717" s="54">
        <f>VLOOKUP(P717&amp;Q717&amp;I717&amp;H717,wedstrijden!A:B,2,FALSE)</f>
        <v>357</v>
      </c>
      <c r="F717" s="41" t="s">
        <v>1075</v>
      </c>
      <c r="G717" s="41" t="s">
        <v>1074</v>
      </c>
      <c r="H717" s="41" t="s">
        <v>3040</v>
      </c>
      <c r="I717" s="41" t="s">
        <v>512</v>
      </c>
      <c r="J717" s="63" t="s">
        <v>848</v>
      </c>
      <c r="K717" s="16">
        <v>43522</v>
      </c>
      <c r="L717" s="8">
        <v>43530</v>
      </c>
      <c r="O717" s="54">
        <f>VLOOKUP(D717&amp;R717,Ranglijst!D:E,2,FALSE)</f>
        <v>1653</v>
      </c>
      <c r="P717" s="1" t="str">
        <f>VLOOKUP($D717,schermers!$C:$O,5,FALSE)</f>
        <v>Dames</v>
      </c>
      <c r="Q717" s="1" t="str">
        <f>VLOOKUP($D717,schermers!$C:$O,6,FALSE)</f>
        <v>Floret</v>
      </c>
      <c r="R717" s="1" t="str">
        <f>VLOOKUP(P717,lookups!A:B,2,FALSE)&amp;VLOOKUP(aanmeldingen!Q717,lookups!D:E,2,FALSE)&amp;VLOOKUP(I717,lookups!G:H,2,FALSE)</f>
        <v>DFC</v>
      </c>
      <c r="S717" s="1" t="str">
        <f>VLOOKUP(E717,wedstrijden!B:G,6,FALSE)</f>
        <v>POL</v>
      </c>
      <c r="T717" s="1" t="str">
        <f>VLOOKUP($D717,schermers!$C:$O,8,FALSE)</f>
        <v>BG</v>
      </c>
      <c r="U717" s="1" t="str">
        <f>IFERROR(VLOOKUP($D717,schermers!$C:$O,13,FALSE),"-")</f>
        <v>-</v>
      </c>
      <c r="V717" s="15">
        <f>IFERROR(VLOOKUP(E717,wedstrijden!B:H,7,FALSE),0)</f>
        <v>43565</v>
      </c>
      <c r="W717" s="15">
        <f>IFERROR(VLOOKUP(E717,wedstrijden!B:I,8,FALSE),0)</f>
        <v>43565</v>
      </c>
      <c r="X717" s="94">
        <f>IF(ISERROR(VLOOKUP(I717,lookups!G:I,3,FALSE)),0,IF(VLOOKUP(I717,lookups!G:I,3,FALSE)=0,0,VLOOKUP(I717,lookups!G:I,3,FALSE)))</f>
        <v>2800</v>
      </c>
      <c r="Y717" s="54">
        <f t="shared" ca="1" si="167"/>
        <v>999999999</v>
      </c>
      <c r="Z717" s="54">
        <f t="shared" si="168"/>
        <v>357113849</v>
      </c>
      <c r="AA717" s="54">
        <f>IF(LEFT(J717,2)&lt;&gt;"ok","-",IF(M717&lt;&gt;"","-",VLOOKUP(P717&amp;Q717&amp;I717&amp;H717,wedstrijden!A:B,2,FALSE)))</f>
        <v>357</v>
      </c>
      <c r="AB717" s="54">
        <f t="shared" ca="1" si="169"/>
        <v>0</v>
      </c>
      <c r="AC717" s="54">
        <f t="shared" si="170"/>
        <v>1</v>
      </c>
      <c r="AD717" s="54">
        <f t="shared" si="171"/>
        <v>1</v>
      </c>
      <c r="AE717" s="54">
        <f t="shared" si="172"/>
        <v>0</v>
      </c>
      <c r="AF717" s="54">
        <f t="shared" si="173"/>
        <v>1</v>
      </c>
      <c r="AG717" s="54">
        <f t="shared" si="174"/>
        <v>0</v>
      </c>
      <c r="AH717" s="54">
        <f t="shared" si="175"/>
        <v>0</v>
      </c>
      <c r="AI717" s="54">
        <f t="shared" si="176"/>
        <v>0</v>
      </c>
      <c r="AJ717" s="54">
        <f t="shared" si="177"/>
        <v>0</v>
      </c>
      <c r="AK717" s="54">
        <f t="shared" ca="1" si="178"/>
        <v>0</v>
      </c>
      <c r="AL717" s="1" t="str">
        <f>VLOOKUP(D717,schermers!C:T,16,FALSE)</f>
        <v>XXX</v>
      </c>
    </row>
    <row r="718" spans="1:38" x14ac:dyDescent="0.2">
      <c r="A718" s="54">
        <f t="shared" si="179"/>
        <v>716</v>
      </c>
      <c r="B718" s="54">
        <f t="shared" si="165"/>
        <v>622</v>
      </c>
      <c r="C718" s="54" t="str">
        <f t="shared" ca="1" si="166"/>
        <v/>
      </c>
      <c r="D718" s="54">
        <f>VLOOKUP(F718&amp;G718,schermers!B:C,2,FALSE)</f>
        <v>115309</v>
      </c>
      <c r="E718" s="54">
        <f>VLOOKUP(P718&amp;Q718&amp;I718&amp;H718,wedstrijden!A:B,2,FALSE)</f>
        <v>357</v>
      </c>
      <c r="F718" s="41" t="s">
        <v>2086</v>
      </c>
      <c r="G718" s="41" t="s">
        <v>2087</v>
      </c>
      <c r="H718" s="41" t="s">
        <v>3040</v>
      </c>
      <c r="I718" s="41" t="s">
        <v>512</v>
      </c>
      <c r="J718" s="63" t="s">
        <v>848</v>
      </c>
      <c r="K718" s="16">
        <v>43522</v>
      </c>
      <c r="L718" s="8">
        <v>43530</v>
      </c>
      <c r="O718" s="54">
        <f>VLOOKUP(D718&amp;R718,Ranglijst!D:E,2,FALSE)</f>
        <v>3140</v>
      </c>
      <c r="P718" s="1" t="str">
        <f>VLOOKUP($D718,schermers!$C:$O,5,FALSE)</f>
        <v>Dames</v>
      </c>
      <c r="Q718" s="1" t="str">
        <f>VLOOKUP($D718,schermers!$C:$O,6,FALSE)</f>
        <v>Floret</v>
      </c>
      <c r="R718" s="1" t="str">
        <f>VLOOKUP(P718,lookups!A:B,2,FALSE)&amp;VLOOKUP(aanmeldingen!Q718,lookups!D:E,2,FALSE)&amp;VLOOKUP(I718,lookups!G:H,2,FALSE)</f>
        <v>DFC</v>
      </c>
      <c r="S718" s="1" t="str">
        <f>VLOOKUP(E718,wedstrijden!B:G,6,FALSE)</f>
        <v>POL</v>
      </c>
      <c r="T718" s="1" t="str">
        <f>VLOOKUP($D718,schermers!$C:$O,8,FALSE)</f>
        <v>AMS</v>
      </c>
      <c r="U718" s="1" t="str">
        <f>IFERROR(VLOOKUP($D718,schermers!$C:$O,13,FALSE),"-")</f>
        <v>FIE25012004000</v>
      </c>
      <c r="V718" s="15">
        <f>IFERROR(VLOOKUP(E718,wedstrijden!B:H,7,FALSE),0)</f>
        <v>43565</v>
      </c>
      <c r="W718" s="15">
        <f>IFERROR(VLOOKUP(E718,wedstrijden!B:I,8,FALSE),0)</f>
        <v>43565</v>
      </c>
      <c r="X718" s="94">
        <f>IF(ISERROR(VLOOKUP(I718,lookups!G:I,3,FALSE)),0,IF(VLOOKUP(I718,lookups!G:I,3,FALSE)=0,0,VLOOKUP(I718,lookups!G:I,3,FALSE)))</f>
        <v>2800</v>
      </c>
      <c r="Y718" s="54">
        <f t="shared" ca="1" si="167"/>
        <v>999999999</v>
      </c>
      <c r="Z718" s="54">
        <f t="shared" si="168"/>
        <v>357115309</v>
      </c>
      <c r="AA718" s="54">
        <f>IF(LEFT(J718,2)&lt;&gt;"ok","-",IF(M718&lt;&gt;"","-",VLOOKUP(P718&amp;Q718&amp;I718&amp;H718,wedstrijden!A:B,2,FALSE)))</f>
        <v>357</v>
      </c>
      <c r="AB718" s="54">
        <f t="shared" ca="1" si="169"/>
        <v>0</v>
      </c>
      <c r="AC718" s="54">
        <f t="shared" si="170"/>
        <v>1</v>
      </c>
      <c r="AD718" s="54">
        <f t="shared" si="171"/>
        <v>1</v>
      </c>
      <c r="AE718" s="54">
        <f t="shared" si="172"/>
        <v>0</v>
      </c>
      <c r="AF718" s="54">
        <f t="shared" si="173"/>
        <v>1</v>
      </c>
      <c r="AG718" s="54">
        <f t="shared" si="174"/>
        <v>0</v>
      </c>
      <c r="AH718" s="54">
        <f t="shared" si="175"/>
        <v>0</v>
      </c>
      <c r="AI718" s="54">
        <f t="shared" si="176"/>
        <v>0</v>
      </c>
      <c r="AJ718" s="54">
        <f t="shared" si="177"/>
        <v>0</v>
      </c>
      <c r="AK718" s="54">
        <f t="shared" ca="1" si="178"/>
        <v>0</v>
      </c>
      <c r="AL718" s="1" t="str">
        <f>VLOOKUP(D718,schermers!C:T,16,FALSE)</f>
        <v>XXX</v>
      </c>
    </row>
    <row r="719" spans="1:38" x14ac:dyDescent="0.2">
      <c r="A719" s="54">
        <f t="shared" si="179"/>
        <v>717</v>
      </c>
      <c r="B719" s="54">
        <f t="shared" si="165"/>
        <v>621</v>
      </c>
      <c r="C719" s="54" t="str">
        <f t="shared" ca="1" si="166"/>
        <v/>
      </c>
      <c r="D719" s="54">
        <f>VLOOKUP(F719&amp;G719,schermers!B:C,2,FALSE)</f>
        <v>114165</v>
      </c>
      <c r="E719" s="54">
        <f>VLOOKUP(P719&amp;Q719&amp;I719&amp;H719,wedstrijden!A:B,2,FALSE)</f>
        <v>357</v>
      </c>
      <c r="F719" s="41" t="s">
        <v>2345</v>
      </c>
      <c r="G719" s="41" t="s">
        <v>2603</v>
      </c>
      <c r="H719" s="41" t="s">
        <v>3040</v>
      </c>
      <c r="I719" s="41" t="s">
        <v>512</v>
      </c>
      <c r="J719" s="63" t="s">
        <v>848</v>
      </c>
      <c r="K719" s="16">
        <v>43522</v>
      </c>
      <c r="L719" s="8">
        <v>43530</v>
      </c>
      <c r="O719" s="54">
        <f>VLOOKUP(D719&amp;R719,Ranglijst!D:E,2,FALSE)</f>
        <v>2636</v>
      </c>
      <c r="P719" s="1" t="str">
        <f>VLOOKUP($D719,schermers!$C:$O,5,FALSE)</f>
        <v>Dames</v>
      </c>
      <c r="Q719" s="1" t="str">
        <f>VLOOKUP($D719,schermers!$C:$O,6,FALSE)</f>
        <v>Floret</v>
      </c>
      <c r="R719" s="1" t="str">
        <f>VLOOKUP(P719,lookups!A:B,2,FALSE)&amp;VLOOKUP(aanmeldingen!Q719,lookups!D:E,2,FALSE)&amp;VLOOKUP(I719,lookups!G:H,2,FALSE)</f>
        <v>DFC</v>
      </c>
      <c r="S719" s="1" t="str">
        <f>VLOOKUP(E719,wedstrijden!B:G,6,FALSE)</f>
        <v>POL</v>
      </c>
      <c r="T719" s="1" t="str">
        <f>VLOOKUP($D719,schermers!$C:$O,8,FALSE)</f>
        <v>ZAI</v>
      </c>
      <c r="U719" s="1" t="str">
        <f>IFERROR(VLOOKUP($D719,schermers!$C:$O,13,FALSE),"-")</f>
        <v>-</v>
      </c>
      <c r="V719" s="15">
        <f>IFERROR(VLOOKUP(E719,wedstrijden!B:H,7,FALSE),0)</f>
        <v>43565</v>
      </c>
      <c r="W719" s="15">
        <f>IFERROR(VLOOKUP(E719,wedstrijden!B:I,8,FALSE),0)</f>
        <v>43565</v>
      </c>
      <c r="X719" s="94">
        <f>IF(ISERROR(VLOOKUP(I719,lookups!G:I,3,FALSE)),0,IF(VLOOKUP(I719,lookups!G:I,3,FALSE)=0,0,VLOOKUP(I719,lookups!G:I,3,FALSE)))</f>
        <v>2800</v>
      </c>
      <c r="Y719" s="54">
        <f t="shared" ca="1" si="167"/>
        <v>999999999</v>
      </c>
      <c r="Z719" s="54">
        <f t="shared" si="168"/>
        <v>357114165</v>
      </c>
      <c r="AA719" s="54">
        <f>IF(LEFT(J719,2)&lt;&gt;"ok","-",IF(M719&lt;&gt;"","-",VLOOKUP(P719&amp;Q719&amp;I719&amp;H719,wedstrijden!A:B,2,FALSE)))</f>
        <v>357</v>
      </c>
      <c r="AB719" s="54">
        <f t="shared" ca="1" si="169"/>
        <v>0</v>
      </c>
      <c r="AC719" s="54">
        <f t="shared" si="170"/>
        <v>1</v>
      </c>
      <c r="AD719" s="54">
        <f t="shared" si="171"/>
        <v>1</v>
      </c>
      <c r="AE719" s="54">
        <f t="shared" si="172"/>
        <v>0</v>
      </c>
      <c r="AF719" s="54">
        <f t="shared" si="173"/>
        <v>1</v>
      </c>
      <c r="AG719" s="54">
        <f t="shared" si="174"/>
        <v>0</v>
      </c>
      <c r="AH719" s="54">
        <f t="shared" si="175"/>
        <v>0</v>
      </c>
      <c r="AI719" s="54">
        <f t="shared" si="176"/>
        <v>0</v>
      </c>
      <c r="AJ719" s="54">
        <f t="shared" si="177"/>
        <v>0</v>
      </c>
      <c r="AK719" s="54">
        <f t="shared" ca="1" si="178"/>
        <v>0</v>
      </c>
      <c r="AL719" s="1" t="str">
        <f>VLOOKUP(D719,schermers!C:T,16,FALSE)</f>
        <v>XXX</v>
      </c>
    </row>
    <row r="720" spans="1:38" x14ac:dyDescent="0.2">
      <c r="A720" s="54">
        <f t="shared" si="179"/>
        <v>718</v>
      </c>
      <c r="B720" s="54">
        <f t="shared" si="165"/>
        <v>623</v>
      </c>
      <c r="C720" s="54" t="str">
        <f t="shared" ca="1" si="166"/>
        <v/>
      </c>
      <c r="D720" s="54">
        <f>VLOOKUP(F720&amp;G720,schermers!B:C,2,FALSE)</f>
        <v>113346</v>
      </c>
      <c r="E720" s="54">
        <f>VLOOKUP(P720&amp;Q720&amp;I720&amp;H720,wedstrijden!A:B,2,FALSE)</f>
        <v>358</v>
      </c>
      <c r="F720" s="41" t="s">
        <v>1240</v>
      </c>
      <c r="G720" s="41" t="s">
        <v>1246</v>
      </c>
      <c r="H720" s="41" t="s">
        <v>3040</v>
      </c>
      <c r="I720" s="41" t="s">
        <v>512</v>
      </c>
      <c r="J720" s="63" t="s">
        <v>848</v>
      </c>
      <c r="K720" s="16">
        <v>43522</v>
      </c>
      <c r="L720" s="8">
        <v>43530</v>
      </c>
      <c r="O720" s="54">
        <f>VLOOKUP(D720&amp;R720,Ranglijst!D:E,2,FALSE)</f>
        <v>3436</v>
      </c>
      <c r="P720" s="1" t="str">
        <f>VLOOKUP($D720,schermers!$C:$O,5,FALSE)</f>
        <v>Heren</v>
      </c>
      <c r="Q720" s="1" t="str">
        <f>VLOOKUP($D720,schermers!$C:$O,6,FALSE)</f>
        <v>Floret</v>
      </c>
      <c r="R720" s="1" t="str">
        <f>VLOOKUP(P720,lookups!A:B,2,FALSE)&amp;VLOOKUP(aanmeldingen!Q720,lookups!D:E,2,FALSE)&amp;VLOOKUP(I720,lookups!G:H,2,FALSE)</f>
        <v>HFC</v>
      </c>
      <c r="S720" s="1" t="str">
        <f>VLOOKUP(E720,wedstrijden!B:G,6,FALSE)</f>
        <v>POL</v>
      </c>
      <c r="T720" s="1" t="str">
        <f>VLOOKUP($D720,schermers!$C:$O,8,FALSE)</f>
        <v>HS</v>
      </c>
      <c r="U720" s="1" t="str">
        <f>IFERROR(VLOOKUP($D720,schermers!$C:$O,13,FALSE),"-")</f>
        <v>-</v>
      </c>
      <c r="V720" s="15">
        <f>IFERROR(VLOOKUP(E720,wedstrijden!B:H,7,FALSE),0)</f>
        <v>43565</v>
      </c>
      <c r="W720" s="15">
        <f>IFERROR(VLOOKUP(E720,wedstrijden!B:I,8,FALSE),0)</f>
        <v>43565</v>
      </c>
      <c r="X720" s="94">
        <f>IF(ISERROR(VLOOKUP(I720,lookups!G:I,3,FALSE)),0,IF(VLOOKUP(I720,lookups!G:I,3,FALSE)=0,0,VLOOKUP(I720,lookups!G:I,3,FALSE)))</f>
        <v>2800</v>
      </c>
      <c r="Y720" s="54">
        <f t="shared" ca="1" si="167"/>
        <v>999999999</v>
      </c>
      <c r="Z720" s="54">
        <f t="shared" si="168"/>
        <v>358113346</v>
      </c>
      <c r="AA720" s="54">
        <f>IF(LEFT(J720,2)&lt;&gt;"ok","-",IF(M720&lt;&gt;"","-",VLOOKUP(P720&amp;Q720&amp;I720&amp;H720,wedstrijden!A:B,2,FALSE)))</f>
        <v>358</v>
      </c>
      <c r="AB720" s="54">
        <f t="shared" ca="1" si="169"/>
        <v>0</v>
      </c>
      <c r="AC720" s="54">
        <f t="shared" si="170"/>
        <v>1</v>
      </c>
      <c r="AD720" s="54">
        <f t="shared" si="171"/>
        <v>1</v>
      </c>
      <c r="AE720" s="54">
        <f t="shared" si="172"/>
        <v>0</v>
      </c>
      <c r="AF720" s="54">
        <f t="shared" si="173"/>
        <v>1</v>
      </c>
      <c r="AG720" s="54">
        <f t="shared" si="174"/>
        <v>0</v>
      </c>
      <c r="AH720" s="54">
        <f t="shared" si="175"/>
        <v>0</v>
      </c>
      <c r="AI720" s="54">
        <f t="shared" si="176"/>
        <v>0</v>
      </c>
      <c r="AJ720" s="54">
        <f t="shared" si="177"/>
        <v>0</v>
      </c>
      <c r="AK720" s="54">
        <f t="shared" ca="1" si="178"/>
        <v>0</v>
      </c>
      <c r="AL720" s="1" t="str">
        <f>VLOOKUP(D720,schermers!C:T,16,FALSE)</f>
        <v>XXX</v>
      </c>
    </row>
    <row r="721" spans="1:38" x14ac:dyDescent="0.2">
      <c r="A721" s="54">
        <f t="shared" si="179"/>
        <v>719</v>
      </c>
      <c r="B721" s="54">
        <f t="shared" si="165"/>
        <v>624</v>
      </c>
      <c r="C721" s="54" t="str">
        <f t="shared" ca="1" si="166"/>
        <v/>
      </c>
      <c r="D721" s="54">
        <f>VLOOKUP(F721&amp;G721,schermers!B:C,2,FALSE)</f>
        <v>114299</v>
      </c>
      <c r="E721" s="54">
        <f>VLOOKUP(P721&amp;Q721&amp;I721&amp;H721,wedstrijden!A:B,2,FALSE)</f>
        <v>358</v>
      </c>
      <c r="F721" s="41" t="s">
        <v>1921</v>
      </c>
      <c r="G721" s="41" t="s">
        <v>2101</v>
      </c>
      <c r="H721" s="41" t="s">
        <v>3040</v>
      </c>
      <c r="I721" s="41" t="s">
        <v>512</v>
      </c>
      <c r="J721" s="63" t="s">
        <v>848</v>
      </c>
      <c r="K721" s="16">
        <v>43522</v>
      </c>
      <c r="L721" s="8">
        <v>43530</v>
      </c>
      <c r="O721" s="54">
        <f>VLOOKUP(D721&amp;R721,Ranglijst!D:E,2,FALSE)</f>
        <v>2396</v>
      </c>
      <c r="P721" s="1" t="str">
        <f>VLOOKUP($D721,schermers!$C:$O,5,FALSE)</f>
        <v>Heren</v>
      </c>
      <c r="Q721" s="1" t="str">
        <f>VLOOKUP($D721,schermers!$C:$O,6,FALSE)</f>
        <v>Floret</v>
      </c>
      <c r="R721" s="1" t="str">
        <f>VLOOKUP(P721,lookups!A:B,2,FALSE)&amp;VLOOKUP(aanmeldingen!Q721,lookups!D:E,2,FALSE)&amp;VLOOKUP(I721,lookups!G:H,2,FALSE)</f>
        <v>HFC</v>
      </c>
      <c r="S721" s="1" t="str">
        <f>VLOOKUP(E721,wedstrijden!B:G,6,FALSE)</f>
        <v>POL</v>
      </c>
      <c r="T721" s="1" t="str">
        <f>VLOOKUP($D721,schermers!$C:$O,8,FALSE)</f>
        <v>AMS</v>
      </c>
      <c r="U721" s="1" t="str">
        <f>IFERROR(VLOOKUP($D721,schermers!$C:$O,13,FALSE),"-")</f>
        <v>FIE01092002000</v>
      </c>
      <c r="V721" s="15">
        <f>IFERROR(VLOOKUP(E721,wedstrijden!B:H,7,FALSE),0)</f>
        <v>43565</v>
      </c>
      <c r="W721" s="15">
        <f>IFERROR(VLOOKUP(E721,wedstrijden!B:I,8,FALSE),0)</f>
        <v>43565</v>
      </c>
      <c r="X721" s="94">
        <f>IF(ISERROR(VLOOKUP(I721,lookups!G:I,3,FALSE)),0,IF(VLOOKUP(I721,lookups!G:I,3,FALSE)=0,0,VLOOKUP(I721,lookups!G:I,3,FALSE)))</f>
        <v>2800</v>
      </c>
      <c r="Y721" s="54">
        <f t="shared" ca="1" si="167"/>
        <v>999999999</v>
      </c>
      <c r="Z721" s="54">
        <f t="shared" si="168"/>
        <v>358114299</v>
      </c>
      <c r="AA721" s="54">
        <f>IF(LEFT(J721,2)&lt;&gt;"ok","-",IF(M721&lt;&gt;"","-",VLOOKUP(P721&amp;Q721&amp;I721&amp;H721,wedstrijden!A:B,2,FALSE)))</f>
        <v>358</v>
      </c>
      <c r="AB721" s="54">
        <f t="shared" ca="1" si="169"/>
        <v>0</v>
      </c>
      <c r="AC721" s="54">
        <f t="shared" si="170"/>
        <v>1</v>
      </c>
      <c r="AD721" s="54">
        <f t="shared" si="171"/>
        <v>1</v>
      </c>
      <c r="AE721" s="54">
        <f t="shared" si="172"/>
        <v>0</v>
      </c>
      <c r="AF721" s="54">
        <f t="shared" si="173"/>
        <v>1</v>
      </c>
      <c r="AG721" s="54">
        <f t="shared" si="174"/>
        <v>0</v>
      </c>
      <c r="AH721" s="54">
        <f t="shared" si="175"/>
        <v>0</v>
      </c>
      <c r="AI721" s="54">
        <f t="shared" si="176"/>
        <v>0</v>
      </c>
      <c r="AJ721" s="54">
        <f t="shared" si="177"/>
        <v>0</v>
      </c>
      <c r="AK721" s="54">
        <f t="shared" ca="1" si="178"/>
        <v>0</v>
      </c>
      <c r="AL721" s="1" t="str">
        <f>VLOOKUP(D721,schermers!C:T,16,FALSE)</f>
        <v>XXX</v>
      </c>
    </row>
    <row r="722" spans="1:38" x14ac:dyDescent="0.2">
      <c r="A722" s="54">
        <f t="shared" si="179"/>
        <v>720</v>
      </c>
      <c r="B722" s="54">
        <f t="shared" si="165"/>
        <v>625</v>
      </c>
      <c r="C722" s="54" t="str">
        <f t="shared" ca="1" si="166"/>
        <v/>
      </c>
      <c r="D722" s="54">
        <f>VLOOKUP(F722&amp;G722,schermers!B:C,2,FALSE)</f>
        <v>114851</v>
      </c>
      <c r="E722" s="54">
        <f>VLOOKUP(P722&amp;Q722&amp;I722&amp;H722,wedstrijden!A:B,2,FALSE)</f>
        <v>358</v>
      </c>
      <c r="F722" s="41" t="s">
        <v>1112</v>
      </c>
      <c r="G722" s="41" t="s">
        <v>2104</v>
      </c>
      <c r="H722" s="41" t="s">
        <v>3040</v>
      </c>
      <c r="I722" s="41" t="s">
        <v>512</v>
      </c>
      <c r="J722" s="63" t="s">
        <v>848</v>
      </c>
      <c r="K722" s="16">
        <v>43522</v>
      </c>
      <c r="L722" s="8">
        <v>43530</v>
      </c>
      <c r="O722" s="54">
        <f>VLOOKUP(D722&amp;R722,Ranglijst!D:E,2,FALSE)</f>
        <v>2942</v>
      </c>
      <c r="P722" s="1" t="str">
        <f>VLOOKUP($D722,schermers!$C:$O,5,FALSE)</f>
        <v>Heren</v>
      </c>
      <c r="Q722" s="1" t="str">
        <f>VLOOKUP($D722,schermers!$C:$O,6,FALSE)</f>
        <v>Floret</v>
      </c>
      <c r="R722" s="1" t="str">
        <f>VLOOKUP(P722,lookups!A:B,2,FALSE)&amp;VLOOKUP(aanmeldingen!Q722,lookups!D:E,2,FALSE)&amp;VLOOKUP(I722,lookups!G:H,2,FALSE)</f>
        <v>HFC</v>
      </c>
      <c r="S722" s="1" t="str">
        <f>VLOOKUP(E722,wedstrijden!B:G,6,FALSE)</f>
        <v>POL</v>
      </c>
      <c r="T722" s="1" t="str">
        <f>VLOOKUP($D722,schermers!$C:$O,8,FALSE)</f>
        <v>AMS</v>
      </c>
      <c r="U722" s="1" t="str">
        <f>IFERROR(VLOOKUP($D722,schermers!$C:$O,13,FALSE),"-")</f>
        <v>FIE11012004000</v>
      </c>
      <c r="V722" s="15">
        <f>IFERROR(VLOOKUP(E722,wedstrijden!B:H,7,FALSE),0)</f>
        <v>43565</v>
      </c>
      <c r="W722" s="15">
        <f>IFERROR(VLOOKUP(E722,wedstrijden!B:I,8,FALSE),0)</f>
        <v>43565</v>
      </c>
      <c r="X722" s="94">
        <f>IF(ISERROR(VLOOKUP(I722,lookups!G:I,3,FALSE)),0,IF(VLOOKUP(I722,lookups!G:I,3,FALSE)=0,0,VLOOKUP(I722,lookups!G:I,3,FALSE)))</f>
        <v>2800</v>
      </c>
      <c r="Y722" s="54">
        <f t="shared" ca="1" si="167"/>
        <v>999999999</v>
      </c>
      <c r="Z722" s="54">
        <f t="shared" si="168"/>
        <v>358114851</v>
      </c>
      <c r="AA722" s="54">
        <f>IF(LEFT(J722,2)&lt;&gt;"ok","-",IF(M722&lt;&gt;"","-",VLOOKUP(P722&amp;Q722&amp;I722&amp;H722,wedstrijden!A:B,2,FALSE)))</f>
        <v>358</v>
      </c>
      <c r="AB722" s="54">
        <f t="shared" ca="1" si="169"/>
        <v>0</v>
      </c>
      <c r="AC722" s="54">
        <f t="shared" si="170"/>
        <v>1</v>
      </c>
      <c r="AD722" s="54">
        <f t="shared" si="171"/>
        <v>1</v>
      </c>
      <c r="AE722" s="54">
        <f t="shared" si="172"/>
        <v>0</v>
      </c>
      <c r="AF722" s="54">
        <f t="shared" si="173"/>
        <v>1</v>
      </c>
      <c r="AG722" s="54">
        <f t="shared" si="174"/>
        <v>0</v>
      </c>
      <c r="AH722" s="54">
        <f t="shared" si="175"/>
        <v>0</v>
      </c>
      <c r="AI722" s="54">
        <f t="shared" si="176"/>
        <v>0</v>
      </c>
      <c r="AJ722" s="54">
        <f t="shared" si="177"/>
        <v>0</v>
      </c>
      <c r="AK722" s="54">
        <f t="shared" ca="1" si="178"/>
        <v>0</v>
      </c>
      <c r="AL722" s="1" t="str">
        <f>VLOOKUP(D722,schermers!C:T,16,FALSE)</f>
        <v>XXX</v>
      </c>
    </row>
    <row r="723" spans="1:38" x14ac:dyDescent="0.2">
      <c r="A723" s="54">
        <f t="shared" si="179"/>
        <v>721</v>
      </c>
      <c r="B723" s="54">
        <f t="shared" si="165"/>
        <v>619</v>
      </c>
      <c r="C723" s="54" t="str">
        <f t="shared" ca="1" si="166"/>
        <v/>
      </c>
      <c r="D723" s="54">
        <f>VLOOKUP(F723&amp;G723,schermers!B:C,2,FALSE)</f>
        <v>112806</v>
      </c>
      <c r="E723" s="54">
        <f>VLOOKUP(P723&amp;Q723&amp;I723&amp;H723,wedstrijden!A:B,2,FALSE)</f>
        <v>356</v>
      </c>
      <c r="F723" s="41" t="s">
        <v>1009</v>
      </c>
      <c r="G723" s="41" t="s">
        <v>1010</v>
      </c>
      <c r="H723" s="41" t="s">
        <v>3040</v>
      </c>
      <c r="I723" s="41" t="s">
        <v>511</v>
      </c>
      <c r="J723" s="63" t="s">
        <v>848</v>
      </c>
      <c r="K723" s="16">
        <v>43522</v>
      </c>
      <c r="L723" s="8">
        <v>43530</v>
      </c>
      <c r="O723" s="54">
        <f>VLOOKUP(D723&amp;R723,Ranglijst!D:E,2,FALSE)</f>
        <v>2270</v>
      </c>
      <c r="P723" s="1" t="str">
        <f>VLOOKUP($D723,schermers!$C:$O,5,FALSE)</f>
        <v>Heren</v>
      </c>
      <c r="Q723" s="1" t="str">
        <f>VLOOKUP($D723,schermers!$C:$O,6,FALSE)</f>
        <v>Floret</v>
      </c>
      <c r="R723" s="1" t="str">
        <f>VLOOKUP(P723,lookups!A:B,2,FALSE)&amp;VLOOKUP(aanmeldingen!Q723,lookups!D:E,2,FALSE)&amp;VLOOKUP(I723,lookups!G:H,2,FALSE)</f>
        <v>HFJ</v>
      </c>
      <c r="S723" s="1" t="str">
        <f>VLOOKUP(E723,wedstrijden!B:G,6,FALSE)</f>
        <v>POL</v>
      </c>
      <c r="T723" s="1" t="str">
        <f>VLOOKUP($D723,schermers!$C:$O,8,FALSE)</f>
        <v>TWE</v>
      </c>
      <c r="U723" s="1" t="str">
        <f>IFERROR(VLOOKUP($D723,schermers!$C:$O,13,FALSE),"-")</f>
        <v>FIE31082001001</v>
      </c>
      <c r="V723" s="15">
        <f>IFERROR(VLOOKUP(E723,wedstrijden!B:H,7,FALSE),0)</f>
        <v>43564</v>
      </c>
      <c r="W723" s="15">
        <f>IFERROR(VLOOKUP(E723,wedstrijden!B:I,8,FALSE),0)</f>
        <v>43564</v>
      </c>
      <c r="X723" s="94">
        <f>IF(ISERROR(VLOOKUP(I723,lookups!G:I,3,FALSE)),0,IF(VLOOKUP(I723,lookups!G:I,3,FALSE)=0,0,VLOOKUP(I723,lookups!G:I,3,FALSE)))</f>
        <v>2800</v>
      </c>
      <c r="Y723" s="54">
        <f t="shared" ca="1" si="167"/>
        <v>999999999</v>
      </c>
      <c r="Z723" s="54">
        <f t="shared" si="168"/>
        <v>356112806</v>
      </c>
      <c r="AA723" s="54">
        <f>IF(LEFT(J723,2)&lt;&gt;"ok","-",IF(M723&lt;&gt;"","-",VLOOKUP(P723&amp;Q723&amp;I723&amp;H723,wedstrijden!A:B,2,FALSE)))</f>
        <v>356</v>
      </c>
      <c r="AB723" s="54">
        <f t="shared" ca="1" si="169"/>
        <v>0</v>
      </c>
      <c r="AC723" s="54">
        <f t="shared" si="170"/>
        <v>1</v>
      </c>
      <c r="AD723" s="54">
        <f t="shared" si="171"/>
        <v>1</v>
      </c>
      <c r="AE723" s="54">
        <f t="shared" si="172"/>
        <v>0</v>
      </c>
      <c r="AF723" s="54">
        <f t="shared" si="173"/>
        <v>1</v>
      </c>
      <c r="AG723" s="54">
        <f t="shared" si="174"/>
        <v>0</v>
      </c>
      <c r="AH723" s="54">
        <f t="shared" si="175"/>
        <v>0</v>
      </c>
      <c r="AI723" s="54">
        <f t="shared" si="176"/>
        <v>0</v>
      </c>
      <c r="AJ723" s="54">
        <f t="shared" si="177"/>
        <v>0</v>
      </c>
      <c r="AK723" s="54">
        <f t="shared" ca="1" si="178"/>
        <v>0</v>
      </c>
      <c r="AL723" s="1" t="str">
        <f>VLOOKUP(D723,schermers!C:T,16,FALSE)</f>
        <v>XXX</v>
      </c>
    </row>
    <row r="724" spans="1:38" x14ac:dyDescent="0.2">
      <c r="A724" s="54">
        <f t="shared" si="179"/>
        <v>722</v>
      </c>
      <c r="B724" s="54">
        <f t="shared" si="165"/>
        <v>618</v>
      </c>
      <c r="C724" s="54" t="str">
        <f t="shared" ca="1" si="166"/>
        <v/>
      </c>
      <c r="D724" s="54">
        <f>VLOOKUP(F724&amp;G724,schermers!B:C,2,FALSE)</f>
        <v>110792</v>
      </c>
      <c r="E724" s="54">
        <f>VLOOKUP(P724&amp;Q724&amp;I724&amp;H724,wedstrijden!A:B,2,FALSE)</f>
        <v>356</v>
      </c>
      <c r="F724" s="41" t="s">
        <v>932</v>
      </c>
      <c r="G724" s="41" t="s">
        <v>248</v>
      </c>
      <c r="H724" s="41" t="s">
        <v>3040</v>
      </c>
      <c r="I724" s="41" t="s">
        <v>511</v>
      </c>
      <c r="J724" s="63" t="s">
        <v>848</v>
      </c>
      <c r="K724" s="16">
        <v>43522</v>
      </c>
      <c r="L724" s="8">
        <v>43530</v>
      </c>
      <c r="O724" s="54">
        <f>VLOOKUP(D724&amp;R724,Ranglijst!D:E,2,FALSE)</f>
        <v>4530</v>
      </c>
      <c r="P724" s="1" t="str">
        <f>VLOOKUP($D724,schermers!$C:$O,5,FALSE)</f>
        <v>Heren</v>
      </c>
      <c r="Q724" s="1" t="str">
        <f>VLOOKUP($D724,schermers!$C:$O,6,FALSE)</f>
        <v>Floret</v>
      </c>
      <c r="R724" s="1" t="str">
        <f>VLOOKUP(P724,lookups!A:B,2,FALSE)&amp;VLOOKUP(aanmeldingen!Q724,lookups!D:E,2,FALSE)&amp;VLOOKUP(I724,lookups!G:H,2,FALSE)</f>
        <v>HFJ</v>
      </c>
      <c r="S724" s="1" t="str">
        <f>VLOOKUP(E724,wedstrijden!B:G,6,FALSE)</f>
        <v>POL</v>
      </c>
      <c r="T724" s="1" t="str">
        <f>VLOOKUP($D724,schermers!$C:$O,8,FALSE)</f>
        <v>AMS</v>
      </c>
      <c r="U724" s="1" t="str">
        <f>IFERROR(VLOOKUP($D724,schermers!$C:$O,13,FALSE),"-")</f>
        <v>FIE25112000000</v>
      </c>
      <c r="V724" s="15">
        <f>IFERROR(VLOOKUP(E724,wedstrijden!B:H,7,FALSE),0)</f>
        <v>43564</v>
      </c>
      <c r="W724" s="15">
        <f>IFERROR(VLOOKUP(E724,wedstrijden!B:I,8,FALSE),0)</f>
        <v>43564</v>
      </c>
      <c r="X724" s="94">
        <f>IF(ISERROR(VLOOKUP(I724,lookups!G:I,3,FALSE)),0,IF(VLOOKUP(I724,lookups!G:I,3,FALSE)=0,0,VLOOKUP(I724,lookups!G:I,3,FALSE)))</f>
        <v>2800</v>
      </c>
      <c r="Y724" s="54">
        <f t="shared" ca="1" si="167"/>
        <v>999999999</v>
      </c>
      <c r="Z724" s="54">
        <f t="shared" si="168"/>
        <v>356110792</v>
      </c>
      <c r="AA724" s="54">
        <f>IF(LEFT(J724,2)&lt;&gt;"ok","-",IF(M724&lt;&gt;"","-",VLOOKUP(P724&amp;Q724&amp;I724&amp;H724,wedstrijden!A:B,2,FALSE)))</f>
        <v>356</v>
      </c>
      <c r="AB724" s="54">
        <f t="shared" ca="1" si="169"/>
        <v>0</v>
      </c>
      <c r="AC724" s="54">
        <f t="shared" si="170"/>
        <v>1</v>
      </c>
      <c r="AD724" s="54">
        <f t="shared" si="171"/>
        <v>1</v>
      </c>
      <c r="AE724" s="54">
        <f t="shared" si="172"/>
        <v>0</v>
      </c>
      <c r="AF724" s="54">
        <f t="shared" si="173"/>
        <v>1</v>
      </c>
      <c r="AG724" s="54">
        <f t="shared" si="174"/>
        <v>0</v>
      </c>
      <c r="AH724" s="54">
        <f t="shared" si="175"/>
        <v>0</v>
      </c>
      <c r="AI724" s="54">
        <f t="shared" si="176"/>
        <v>0</v>
      </c>
      <c r="AJ724" s="54">
        <f t="shared" si="177"/>
        <v>0</v>
      </c>
      <c r="AK724" s="54">
        <f t="shared" ca="1" si="178"/>
        <v>0</v>
      </c>
      <c r="AL724" s="1" t="str">
        <f>VLOOKUP(D724,schermers!C:T,16,FALSE)</f>
        <v>XXX</v>
      </c>
    </row>
    <row r="725" spans="1:38" x14ac:dyDescent="0.2">
      <c r="A725" s="54">
        <f t="shared" si="179"/>
        <v>723</v>
      </c>
      <c r="B725" s="54">
        <f t="shared" si="165"/>
        <v>616</v>
      </c>
      <c r="C725" s="54" t="str">
        <f t="shared" ca="1" si="166"/>
        <v/>
      </c>
      <c r="D725" s="54">
        <f>VLOOKUP(F725&amp;G725,schermers!B:C,2,FALSE)</f>
        <v>109895</v>
      </c>
      <c r="E725" s="54">
        <f>VLOOKUP(P725&amp;Q725&amp;I725&amp;H725,wedstrijden!A:B,2,FALSE)</f>
        <v>356</v>
      </c>
      <c r="F725" s="41" t="s">
        <v>692</v>
      </c>
      <c r="G725" s="41" t="s">
        <v>798</v>
      </c>
      <c r="H725" s="41" t="s">
        <v>3040</v>
      </c>
      <c r="I725" s="41" t="s">
        <v>511</v>
      </c>
      <c r="J725" s="63" t="s">
        <v>848</v>
      </c>
      <c r="K725" s="16">
        <v>43522</v>
      </c>
      <c r="L725" s="8">
        <v>43530</v>
      </c>
      <c r="O725" s="54">
        <f>VLOOKUP(D725&amp;R725,Ranglijst!D:E,2,FALSE)</f>
        <v>2308</v>
      </c>
      <c r="P725" s="1" t="str">
        <f>VLOOKUP($D725,schermers!$C:$O,5,FALSE)</f>
        <v>Heren</v>
      </c>
      <c r="Q725" s="1" t="str">
        <f>VLOOKUP($D725,schermers!$C:$O,6,FALSE)</f>
        <v>Floret</v>
      </c>
      <c r="R725" s="1" t="str">
        <f>VLOOKUP(P725,lookups!A:B,2,FALSE)&amp;VLOOKUP(aanmeldingen!Q725,lookups!D:E,2,FALSE)&amp;VLOOKUP(I725,lookups!G:H,2,FALSE)</f>
        <v>HFJ</v>
      </c>
      <c r="S725" s="1" t="str">
        <f>VLOOKUP(E725,wedstrijden!B:G,6,FALSE)</f>
        <v>POL</v>
      </c>
      <c r="T725" s="1" t="str">
        <f>VLOOKUP($D725,schermers!$C:$O,8,FALSE)</f>
        <v>NRD</v>
      </c>
      <c r="U725" s="1" t="str">
        <f>IFERROR(VLOOKUP($D725,schermers!$C:$O,13,FALSE),"-")</f>
        <v>FIE06031999002</v>
      </c>
      <c r="V725" s="15">
        <f>IFERROR(VLOOKUP(E725,wedstrijden!B:H,7,FALSE),0)</f>
        <v>43564</v>
      </c>
      <c r="W725" s="15">
        <f>IFERROR(VLOOKUP(E725,wedstrijden!B:I,8,FALSE),0)</f>
        <v>43564</v>
      </c>
      <c r="X725" s="94">
        <f>IF(ISERROR(VLOOKUP(I725,lookups!G:I,3,FALSE)),0,IF(VLOOKUP(I725,lookups!G:I,3,FALSE)=0,0,VLOOKUP(I725,lookups!G:I,3,FALSE)))</f>
        <v>2800</v>
      </c>
      <c r="Y725" s="54">
        <f t="shared" ca="1" si="167"/>
        <v>999999999</v>
      </c>
      <c r="Z725" s="54">
        <f t="shared" si="168"/>
        <v>356109895</v>
      </c>
      <c r="AA725" s="54">
        <f>IF(LEFT(J725,2)&lt;&gt;"ok","-",IF(M725&lt;&gt;"","-",VLOOKUP(P725&amp;Q725&amp;I725&amp;H725,wedstrijden!A:B,2,FALSE)))</f>
        <v>356</v>
      </c>
      <c r="AB725" s="54">
        <f t="shared" ca="1" si="169"/>
        <v>0</v>
      </c>
      <c r="AC725" s="54">
        <f t="shared" si="170"/>
        <v>1</v>
      </c>
      <c r="AD725" s="54">
        <f t="shared" si="171"/>
        <v>1</v>
      </c>
      <c r="AE725" s="54">
        <f t="shared" si="172"/>
        <v>0</v>
      </c>
      <c r="AF725" s="54">
        <f t="shared" si="173"/>
        <v>1</v>
      </c>
      <c r="AG725" s="54">
        <f t="shared" si="174"/>
        <v>0</v>
      </c>
      <c r="AH725" s="54">
        <f t="shared" si="175"/>
        <v>0</v>
      </c>
      <c r="AI725" s="54">
        <f t="shared" si="176"/>
        <v>0</v>
      </c>
      <c r="AJ725" s="54">
        <f t="shared" si="177"/>
        <v>0</v>
      </c>
      <c r="AK725" s="54">
        <f t="shared" ca="1" si="178"/>
        <v>0</v>
      </c>
      <c r="AL725" s="1" t="str">
        <f>VLOOKUP(D725,schermers!C:T,16,FALSE)</f>
        <v>XXX</v>
      </c>
    </row>
    <row r="726" spans="1:38" x14ac:dyDescent="0.2">
      <c r="A726" s="54">
        <f t="shared" si="179"/>
        <v>724</v>
      </c>
      <c r="B726" s="54">
        <f t="shared" si="165"/>
        <v>617</v>
      </c>
      <c r="C726" s="54" t="str">
        <f t="shared" ca="1" si="166"/>
        <v/>
      </c>
      <c r="D726" s="54">
        <f>VLOOKUP(F726&amp;G726,schermers!B:C,2,FALSE)</f>
        <v>110548</v>
      </c>
      <c r="E726" s="54">
        <f>VLOOKUP(P726&amp;Q726&amp;I726&amp;H726,wedstrijden!A:B,2,FALSE)</f>
        <v>356</v>
      </c>
      <c r="F726" s="41" t="s">
        <v>927</v>
      </c>
      <c r="G726" s="41" t="s">
        <v>827</v>
      </c>
      <c r="H726" s="41" t="s">
        <v>3040</v>
      </c>
      <c r="I726" s="41" t="s">
        <v>511</v>
      </c>
      <c r="J726" s="63" t="s">
        <v>848</v>
      </c>
      <c r="K726" s="16">
        <v>43522</v>
      </c>
      <c r="L726" s="8">
        <v>43530</v>
      </c>
      <c r="O726" s="54">
        <f>VLOOKUP(D726&amp;R726,Ranglijst!D:E,2,FALSE)</f>
        <v>1748</v>
      </c>
      <c r="P726" s="1" t="str">
        <f>VLOOKUP($D726,schermers!$C:$O,5,FALSE)</f>
        <v>Heren</v>
      </c>
      <c r="Q726" s="1" t="str">
        <f>VLOOKUP($D726,schermers!$C:$O,6,FALSE)</f>
        <v>Floret</v>
      </c>
      <c r="R726" s="1" t="str">
        <f>VLOOKUP(P726,lookups!A:B,2,FALSE)&amp;VLOOKUP(aanmeldingen!Q726,lookups!D:E,2,FALSE)&amp;VLOOKUP(I726,lookups!G:H,2,FALSE)</f>
        <v>HFJ</v>
      </c>
      <c r="S726" s="1" t="str">
        <f>VLOOKUP(E726,wedstrijden!B:G,6,FALSE)</f>
        <v>POL</v>
      </c>
      <c r="T726" s="1" t="str">
        <f>VLOOKUP($D726,schermers!$C:$O,8,FALSE)</f>
        <v>NRD</v>
      </c>
      <c r="U726" s="1" t="str">
        <f>IFERROR(VLOOKUP($D726,schermers!$C:$O,13,FALSE),"-")</f>
        <v>FIE20041999000</v>
      </c>
      <c r="V726" s="15">
        <f>IFERROR(VLOOKUP(E726,wedstrijden!B:H,7,FALSE),0)</f>
        <v>43564</v>
      </c>
      <c r="W726" s="15">
        <f>IFERROR(VLOOKUP(E726,wedstrijden!B:I,8,FALSE),0)</f>
        <v>43564</v>
      </c>
      <c r="X726" s="94">
        <f>IF(ISERROR(VLOOKUP(I726,lookups!G:I,3,FALSE)),0,IF(VLOOKUP(I726,lookups!G:I,3,FALSE)=0,0,VLOOKUP(I726,lookups!G:I,3,FALSE)))</f>
        <v>2800</v>
      </c>
      <c r="Y726" s="54">
        <f t="shared" ca="1" si="167"/>
        <v>999999999</v>
      </c>
      <c r="Z726" s="54">
        <f t="shared" si="168"/>
        <v>356110548</v>
      </c>
      <c r="AA726" s="54">
        <f>IF(LEFT(J726,2)&lt;&gt;"ok","-",IF(M726&lt;&gt;"","-",VLOOKUP(P726&amp;Q726&amp;I726&amp;H726,wedstrijden!A:B,2,FALSE)))</f>
        <v>356</v>
      </c>
      <c r="AB726" s="54">
        <f t="shared" ca="1" si="169"/>
        <v>0</v>
      </c>
      <c r="AC726" s="54">
        <f t="shared" si="170"/>
        <v>1</v>
      </c>
      <c r="AD726" s="54">
        <f t="shared" si="171"/>
        <v>1</v>
      </c>
      <c r="AE726" s="54">
        <f t="shared" si="172"/>
        <v>0</v>
      </c>
      <c r="AF726" s="54">
        <f t="shared" si="173"/>
        <v>1</v>
      </c>
      <c r="AG726" s="54">
        <f t="shared" si="174"/>
        <v>0</v>
      </c>
      <c r="AH726" s="54">
        <f t="shared" si="175"/>
        <v>0</v>
      </c>
      <c r="AI726" s="54">
        <f t="shared" si="176"/>
        <v>0</v>
      </c>
      <c r="AJ726" s="54">
        <f t="shared" si="177"/>
        <v>0</v>
      </c>
      <c r="AK726" s="54">
        <f t="shared" ca="1" si="178"/>
        <v>0</v>
      </c>
      <c r="AL726" s="1" t="str">
        <f>VLOOKUP(D726,schermers!C:T,16,FALSE)</f>
        <v>XXX</v>
      </c>
    </row>
    <row r="727" spans="1:38" x14ac:dyDescent="0.2">
      <c r="A727" s="54">
        <f t="shared" si="179"/>
        <v>725</v>
      </c>
      <c r="B727" s="54">
        <f t="shared" si="165"/>
        <v>613</v>
      </c>
      <c r="C727" s="54" t="str">
        <f t="shared" ca="1" si="166"/>
        <v/>
      </c>
      <c r="D727" s="54">
        <f>VLOOKUP(F727&amp;G727,schermers!B:C,2,FALSE)</f>
        <v>111728</v>
      </c>
      <c r="E727" s="54">
        <f>VLOOKUP(P727&amp;Q727&amp;I727&amp;H727,wedstrijden!A:B,2,FALSE)</f>
        <v>351</v>
      </c>
      <c r="F727" s="41" t="s">
        <v>1185</v>
      </c>
      <c r="G727" s="41" t="s">
        <v>1184</v>
      </c>
      <c r="H727" s="41" t="s">
        <v>3040</v>
      </c>
      <c r="I727" s="41" t="s">
        <v>512</v>
      </c>
      <c r="J727" s="63" t="s">
        <v>848</v>
      </c>
      <c r="K727" s="16">
        <v>43522</v>
      </c>
      <c r="L727" s="8">
        <v>43530</v>
      </c>
      <c r="O727" s="54">
        <f>VLOOKUP(D727&amp;R727,Ranglijst!D:E,2,FALSE)</f>
        <v>2516</v>
      </c>
      <c r="P727" s="1" t="str">
        <f>VLOOKUP($D727,schermers!$C:$O,5,FALSE)</f>
        <v>Dames</v>
      </c>
      <c r="Q727" s="1" t="str">
        <f>VLOOKUP($D727,schermers!$C:$O,6,FALSE)</f>
        <v>Sabel</v>
      </c>
      <c r="R727" s="1" t="str">
        <f>VLOOKUP(P727,lookups!A:B,2,FALSE)&amp;VLOOKUP(aanmeldingen!Q727,lookups!D:E,2,FALSE)&amp;VLOOKUP(I727,lookups!G:H,2,FALSE)</f>
        <v>DSC</v>
      </c>
      <c r="S727" s="1" t="str">
        <f>VLOOKUP(E727,wedstrijden!B:G,6,FALSE)</f>
        <v>POL</v>
      </c>
      <c r="T727" s="1" t="str">
        <f>VLOOKUP($D727,schermers!$C:$O,8,FALSE)</f>
        <v>SUR</v>
      </c>
      <c r="U727" s="1" t="str">
        <f>IFERROR(VLOOKUP($D727,schermers!$C:$O,13,FALSE),"-")</f>
        <v>FIE16042002001</v>
      </c>
      <c r="V727" s="15">
        <f>IFERROR(VLOOKUP(E727,wedstrijden!B:H,7,FALSE),0)</f>
        <v>43562</v>
      </c>
      <c r="W727" s="15">
        <f>IFERROR(VLOOKUP(E727,wedstrijden!B:I,8,FALSE),0)</f>
        <v>43562</v>
      </c>
      <c r="X727" s="94">
        <f>IF(ISERROR(VLOOKUP(I727,lookups!G:I,3,FALSE)),0,IF(VLOOKUP(I727,lookups!G:I,3,FALSE)=0,0,VLOOKUP(I727,lookups!G:I,3,FALSE)))</f>
        <v>2800</v>
      </c>
      <c r="Y727" s="54">
        <f t="shared" ca="1" si="167"/>
        <v>999999999</v>
      </c>
      <c r="Z727" s="54">
        <f t="shared" si="168"/>
        <v>351111728</v>
      </c>
      <c r="AA727" s="54">
        <f>IF(LEFT(J727,2)&lt;&gt;"ok","-",IF(M727&lt;&gt;"","-",VLOOKUP(P727&amp;Q727&amp;I727&amp;H727,wedstrijden!A:B,2,FALSE)))</f>
        <v>351</v>
      </c>
      <c r="AB727" s="54">
        <f t="shared" ca="1" si="169"/>
        <v>0</v>
      </c>
      <c r="AC727" s="54">
        <f t="shared" si="170"/>
        <v>1</v>
      </c>
      <c r="AD727" s="54">
        <f t="shared" si="171"/>
        <v>1</v>
      </c>
      <c r="AE727" s="54">
        <f t="shared" si="172"/>
        <v>0</v>
      </c>
      <c r="AF727" s="54">
        <f t="shared" si="173"/>
        <v>1</v>
      </c>
      <c r="AG727" s="54">
        <f t="shared" si="174"/>
        <v>0</v>
      </c>
      <c r="AH727" s="54">
        <f t="shared" si="175"/>
        <v>0</v>
      </c>
      <c r="AI727" s="54">
        <f t="shared" si="176"/>
        <v>0</v>
      </c>
      <c r="AJ727" s="54">
        <f t="shared" si="177"/>
        <v>0</v>
      </c>
      <c r="AK727" s="54">
        <f t="shared" ca="1" si="178"/>
        <v>0</v>
      </c>
      <c r="AL727" s="1" t="str">
        <f>VLOOKUP(D727,schermers!C:T,16,FALSE)</f>
        <v>XXX</v>
      </c>
    </row>
    <row r="728" spans="1:38" x14ac:dyDescent="0.2">
      <c r="A728" s="54">
        <f t="shared" si="179"/>
        <v>726</v>
      </c>
      <c r="B728" s="54">
        <f t="shared" si="165"/>
        <v>614</v>
      </c>
      <c r="C728" s="54" t="str">
        <f t="shared" ca="1" si="166"/>
        <v/>
      </c>
      <c r="D728" s="54">
        <f>VLOOKUP(F728&amp;G728,schermers!B:C,2,FALSE)</f>
        <v>115822</v>
      </c>
      <c r="E728" s="54">
        <f>VLOOKUP(P728&amp;Q728&amp;I728&amp;H728,wedstrijden!A:B,2,FALSE)</f>
        <v>351</v>
      </c>
      <c r="F728" s="41" t="s">
        <v>3042</v>
      </c>
      <c r="G728" s="41" t="s">
        <v>2105</v>
      </c>
      <c r="H728" s="41" t="s">
        <v>3040</v>
      </c>
      <c r="I728" s="41" t="s">
        <v>512</v>
      </c>
      <c r="J728" s="63" t="s">
        <v>848</v>
      </c>
      <c r="K728" s="16">
        <v>43522</v>
      </c>
      <c r="L728" s="8">
        <v>43530</v>
      </c>
      <c r="O728" s="54">
        <f>VLOOKUP(D728&amp;R728,Ranglijst!D:E,2,FALSE)</f>
        <v>1075</v>
      </c>
      <c r="P728" s="1" t="str">
        <f>VLOOKUP($D728,schermers!$C:$O,5,FALSE)</f>
        <v>Dames</v>
      </c>
      <c r="Q728" s="1" t="str">
        <f>VLOOKUP($D728,schermers!$C:$O,6,FALSE)</f>
        <v>Sabel</v>
      </c>
      <c r="R728" s="1" t="str">
        <f>VLOOKUP(P728,lookups!A:B,2,FALSE)&amp;VLOOKUP(aanmeldingen!Q728,lookups!D:E,2,FALSE)&amp;VLOOKUP(I728,lookups!G:H,2,FALSE)</f>
        <v>DSC</v>
      </c>
      <c r="S728" s="1" t="str">
        <f>VLOOKUP(E728,wedstrijden!B:G,6,FALSE)</f>
        <v>POL</v>
      </c>
      <c r="T728" s="1" t="str">
        <f>VLOOKUP($D728,schermers!$C:$O,8,FALSE)</f>
        <v>AMS</v>
      </c>
      <c r="U728" s="1" t="str">
        <f>IFERROR(VLOOKUP($D728,schermers!$C:$O,13,FALSE),"-")</f>
        <v>-</v>
      </c>
      <c r="V728" s="15">
        <f>IFERROR(VLOOKUP(E728,wedstrijden!B:H,7,FALSE),0)</f>
        <v>43562</v>
      </c>
      <c r="W728" s="15">
        <f>IFERROR(VLOOKUP(E728,wedstrijden!B:I,8,FALSE),0)</f>
        <v>43562</v>
      </c>
      <c r="X728" s="94">
        <f>IF(ISERROR(VLOOKUP(I728,lookups!G:I,3,FALSE)),0,IF(VLOOKUP(I728,lookups!G:I,3,FALSE)=0,0,VLOOKUP(I728,lookups!G:I,3,FALSE)))</f>
        <v>2800</v>
      </c>
      <c r="Y728" s="54">
        <f t="shared" ca="1" si="167"/>
        <v>999999999</v>
      </c>
      <c r="Z728" s="54">
        <f t="shared" si="168"/>
        <v>351115822</v>
      </c>
      <c r="AA728" s="54">
        <f>IF(LEFT(J728,2)&lt;&gt;"ok","-",IF(M728&lt;&gt;"","-",VLOOKUP(P728&amp;Q728&amp;I728&amp;H728,wedstrijden!A:B,2,FALSE)))</f>
        <v>351</v>
      </c>
      <c r="AB728" s="54">
        <f t="shared" ca="1" si="169"/>
        <v>0</v>
      </c>
      <c r="AC728" s="54">
        <f t="shared" si="170"/>
        <v>1</v>
      </c>
      <c r="AD728" s="54">
        <f t="shared" si="171"/>
        <v>1</v>
      </c>
      <c r="AE728" s="54">
        <f t="shared" si="172"/>
        <v>0</v>
      </c>
      <c r="AF728" s="54">
        <f t="shared" si="173"/>
        <v>1</v>
      </c>
      <c r="AG728" s="54">
        <f t="shared" si="174"/>
        <v>0</v>
      </c>
      <c r="AH728" s="54">
        <f t="shared" si="175"/>
        <v>0</v>
      </c>
      <c r="AI728" s="54">
        <f t="shared" si="176"/>
        <v>0</v>
      </c>
      <c r="AJ728" s="54">
        <f t="shared" si="177"/>
        <v>0</v>
      </c>
      <c r="AK728" s="54">
        <f t="shared" ca="1" si="178"/>
        <v>0</v>
      </c>
      <c r="AL728" s="1" t="str">
        <f>VLOOKUP(D728,schermers!C:T,16,FALSE)</f>
        <v>XXX</v>
      </c>
    </row>
    <row r="729" spans="1:38" x14ac:dyDescent="0.2">
      <c r="A729" s="54">
        <f t="shared" si="179"/>
        <v>727</v>
      </c>
      <c r="B729" s="54">
        <f t="shared" si="165"/>
        <v>612</v>
      </c>
      <c r="C729" s="54" t="str">
        <f t="shared" ca="1" si="166"/>
        <v/>
      </c>
      <c r="D729" s="54">
        <f>VLOOKUP(F729&amp;G729,schermers!B:C,2,FALSE)</f>
        <v>112796</v>
      </c>
      <c r="E729" s="54">
        <f>VLOOKUP(P729&amp;Q729&amp;I729&amp;H729,wedstrijden!A:B,2,FALSE)</f>
        <v>350</v>
      </c>
      <c r="F729" s="41" t="s">
        <v>1102</v>
      </c>
      <c r="G729" s="41" t="s">
        <v>1103</v>
      </c>
      <c r="H729" s="41" t="s">
        <v>3040</v>
      </c>
      <c r="I729" s="41" t="s">
        <v>511</v>
      </c>
      <c r="J729" s="63" t="s">
        <v>848</v>
      </c>
      <c r="K729" s="16">
        <v>43522</v>
      </c>
      <c r="L729" s="8">
        <v>43530</v>
      </c>
      <c r="O729" s="54">
        <f>VLOOKUP(D729&amp;R729,Ranglijst!D:E,2,FALSE)</f>
        <v>2982</v>
      </c>
      <c r="P729" s="1" t="str">
        <f>VLOOKUP($D729,schermers!$C:$O,5,FALSE)</f>
        <v>Dames</v>
      </c>
      <c r="Q729" s="1" t="str">
        <f>VLOOKUP($D729,schermers!$C:$O,6,FALSE)</f>
        <v>Sabel</v>
      </c>
      <c r="R729" s="1" t="str">
        <f>VLOOKUP(P729,lookups!A:B,2,FALSE)&amp;VLOOKUP(aanmeldingen!Q729,lookups!D:E,2,FALSE)&amp;VLOOKUP(I729,lookups!G:H,2,FALSE)</f>
        <v>DSJ</v>
      </c>
      <c r="S729" s="1" t="str">
        <f>VLOOKUP(E729,wedstrijden!B:G,6,FALSE)</f>
        <v>POL</v>
      </c>
      <c r="T729" s="1" t="str">
        <f>VLOOKUP($D729,schermers!$C:$O,8,FALSE)</f>
        <v>AMS</v>
      </c>
      <c r="U729" s="1" t="str">
        <f>IFERROR(VLOOKUP($D729,schermers!$C:$O,13,FALSE),"-")</f>
        <v>FIE10012001001</v>
      </c>
      <c r="V729" s="15">
        <f>IFERROR(VLOOKUP(E729,wedstrijden!B:H,7,FALSE),0)</f>
        <v>43561</v>
      </c>
      <c r="W729" s="15">
        <f>IFERROR(VLOOKUP(E729,wedstrijden!B:I,8,FALSE),0)</f>
        <v>43561</v>
      </c>
      <c r="X729" s="94">
        <f>IF(ISERROR(VLOOKUP(I729,lookups!G:I,3,FALSE)),0,IF(VLOOKUP(I729,lookups!G:I,3,FALSE)=0,0,VLOOKUP(I729,lookups!G:I,3,FALSE)))</f>
        <v>2800</v>
      </c>
      <c r="Y729" s="54">
        <f t="shared" ca="1" si="167"/>
        <v>999999999</v>
      </c>
      <c r="Z729" s="54">
        <f t="shared" si="168"/>
        <v>350112796</v>
      </c>
      <c r="AA729" s="54">
        <f>IF(LEFT(J729,2)&lt;&gt;"ok","-",IF(M729&lt;&gt;"","-",VLOOKUP(P729&amp;Q729&amp;I729&amp;H729,wedstrijden!A:B,2,FALSE)))</f>
        <v>350</v>
      </c>
      <c r="AB729" s="54">
        <f t="shared" ca="1" si="169"/>
        <v>0</v>
      </c>
      <c r="AC729" s="54">
        <f t="shared" si="170"/>
        <v>1</v>
      </c>
      <c r="AD729" s="54">
        <f t="shared" si="171"/>
        <v>1</v>
      </c>
      <c r="AE729" s="54">
        <f t="shared" si="172"/>
        <v>0</v>
      </c>
      <c r="AF729" s="54">
        <f t="shared" si="173"/>
        <v>1</v>
      </c>
      <c r="AG729" s="54">
        <f t="shared" si="174"/>
        <v>0</v>
      </c>
      <c r="AH729" s="54">
        <f t="shared" si="175"/>
        <v>0</v>
      </c>
      <c r="AI729" s="54">
        <f t="shared" si="176"/>
        <v>0</v>
      </c>
      <c r="AJ729" s="54">
        <f t="shared" si="177"/>
        <v>0</v>
      </c>
      <c r="AK729" s="54">
        <f t="shared" ca="1" si="178"/>
        <v>0</v>
      </c>
      <c r="AL729" s="1" t="str">
        <f>VLOOKUP(D729,schermers!C:T,16,FALSE)</f>
        <v>XXX</v>
      </c>
    </row>
    <row r="730" spans="1:38" x14ac:dyDescent="0.2">
      <c r="A730" s="54">
        <f t="shared" si="179"/>
        <v>728</v>
      </c>
      <c r="B730" s="54">
        <f t="shared" si="165"/>
        <v>615</v>
      </c>
      <c r="C730" s="54" t="str">
        <f t="shared" ca="1" si="166"/>
        <v/>
      </c>
      <c r="D730" s="54">
        <f>VLOOKUP(F730&amp;G730,schermers!B:C,2,FALSE)</f>
        <v>113794</v>
      </c>
      <c r="E730" s="54">
        <f>VLOOKUP(P730&amp;Q730&amp;I730&amp;H730,wedstrijden!A:B,2,FALSE)</f>
        <v>352</v>
      </c>
      <c r="F730" s="41" t="s">
        <v>1097</v>
      </c>
      <c r="G730" s="41" t="s">
        <v>1098</v>
      </c>
      <c r="H730" s="41" t="s">
        <v>3040</v>
      </c>
      <c r="I730" s="41" t="s">
        <v>512</v>
      </c>
      <c r="J730" s="63" t="s">
        <v>848</v>
      </c>
      <c r="K730" s="16">
        <v>43522</v>
      </c>
      <c r="L730" s="8">
        <v>43530</v>
      </c>
      <c r="O730" s="54">
        <f>VLOOKUP(D730&amp;R730,Ranglijst!D:E,2,FALSE)</f>
        <v>3758</v>
      </c>
      <c r="P730" s="1" t="str">
        <f>VLOOKUP($D730,schermers!$C:$O,5,FALSE)</f>
        <v>Heren</v>
      </c>
      <c r="Q730" s="1" t="str">
        <f>VLOOKUP($D730,schermers!$C:$O,6,FALSE)</f>
        <v>Sabel</v>
      </c>
      <c r="R730" s="1" t="str">
        <f>VLOOKUP(P730,lookups!A:B,2,FALSE)&amp;VLOOKUP(aanmeldingen!Q730,lookups!D:E,2,FALSE)&amp;VLOOKUP(I730,lookups!G:H,2,FALSE)</f>
        <v>HSC</v>
      </c>
      <c r="S730" s="1" t="str">
        <f>VLOOKUP(E730,wedstrijden!B:G,6,FALSE)</f>
        <v>POL</v>
      </c>
      <c r="T730" s="1" t="str">
        <f>VLOOKUP($D730,schermers!$C:$O,8,FALSE)</f>
        <v>AMS</v>
      </c>
      <c r="U730" s="1" t="str">
        <f>IFERROR(VLOOKUP($D730,schermers!$C:$O,13,FALSE),"-")</f>
        <v>FIE09082002001</v>
      </c>
      <c r="V730" s="15">
        <f>IFERROR(VLOOKUP(E730,wedstrijden!B:H,7,FALSE),0)</f>
        <v>43562</v>
      </c>
      <c r="W730" s="15">
        <f>IFERROR(VLOOKUP(E730,wedstrijden!B:I,8,FALSE),0)</f>
        <v>43562</v>
      </c>
      <c r="X730" s="94">
        <f>IF(ISERROR(VLOOKUP(I730,lookups!G:I,3,FALSE)),0,IF(VLOOKUP(I730,lookups!G:I,3,FALSE)=0,0,VLOOKUP(I730,lookups!G:I,3,FALSE)))</f>
        <v>2800</v>
      </c>
      <c r="Y730" s="54">
        <f t="shared" ca="1" si="167"/>
        <v>999999999</v>
      </c>
      <c r="Z730" s="54">
        <f t="shared" si="168"/>
        <v>352113794</v>
      </c>
      <c r="AA730" s="54">
        <f>IF(LEFT(J730,2)&lt;&gt;"ok","-",IF(M730&lt;&gt;"","-",VLOOKUP(P730&amp;Q730&amp;I730&amp;H730,wedstrijden!A:B,2,FALSE)))</f>
        <v>352</v>
      </c>
      <c r="AB730" s="54">
        <f t="shared" ca="1" si="169"/>
        <v>0</v>
      </c>
      <c r="AC730" s="54">
        <f t="shared" si="170"/>
        <v>1</v>
      </c>
      <c r="AD730" s="54">
        <f t="shared" si="171"/>
        <v>1</v>
      </c>
      <c r="AE730" s="54">
        <f t="shared" si="172"/>
        <v>0</v>
      </c>
      <c r="AF730" s="54">
        <f t="shared" si="173"/>
        <v>1</v>
      </c>
      <c r="AG730" s="54">
        <f t="shared" si="174"/>
        <v>0</v>
      </c>
      <c r="AH730" s="54">
        <f t="shared" si="175"/>
        <v>0</v>
      </c>
      <c r="AI730" s="54">
        <f t="shared" si="176"/>
        <v>0</v>
      </c>
      <c r="AJ730" s="54">
        <f t="shared" si="177"/>
        <v>0</v>
      </c>
      <c r="AK730" s="54">
        <f t="shared" ca="1" si="178"/>
        <v>0</v>
      </c>
      <c r="AL730" s="1" t="str">
        <f>VLOOKUP(D730,schermers!C:T,16,FALSE)</f>
        <v>XXX</v>
      </c>
    </row>
    <row r="731" spans="1:38" x14ac:dyDescent="0.2">
      <c r="A731" s="54">
        <f t="shared" si="179"/>
        <v>729</v>
      </c>
      <c r="B731" s="54">
        <f t="shared" si="165"/>
        <v>610</v>
      </c>
      <c r="C731" s="54" t="str">
        <f t="shared" ca="1" si="166"/>
        <v/>
      </c>
      <c r="D731" s="54">
        <f>VLOOKUP(F731&amp;G731,schermers!B:C,2,FALSE)</f>
        <v>112311</v>
      </c>
      <c r="E731" s="54">
        <f>VLOOKUP(P731&amp;Q731&amp;I731&amp;H731,wedstrijden!A:B,2,FALSE)</f>
        <v>349</v>
      </c>
      <c r="F731" s="41" t="s">
        <v>969</v>
      </c>
      <c r="G731" s="41" t="s">
        <v>970</v>
      </c>
      <c r="H731" s="41" t="s">
        <v>3040</v>
      </c>
      <c r="I731" s="41" t="s">
        <v>511</v>
      </c>
      <c r="J731" s="63" t="s">
        <v>848</v>
      </c>
      <c r="K731" s="16">
        <v>43522</v>
      </c>
      <c r="L731" s="8">
        <v>43530</v>
      </c>
      <c r="O731" s="54">
        <f>VLOOKUP(D731&amp;R731,Ranglijst!D:E,2,FALSE)</f>
        <v>1938</v>
      </c>
      <c r="P731" s="1" t="str">
        <f>VLOOKUP($D731,schermers!$C:$O,5,FALSE)</f>
        <v>Heren</v>
      </c>
      <c r="Q731" s="1" t="str">
        <f>VLOOKUP($D731,schermers!$C:$O,6,FALSE)</f>
        <v>Sabel</v>
      </c>
      <c r="R731" s="1" t="str">
        <f>VLOOKUP(P731,lookups!A:B,2,FALSE)&amp;VLOOKUP(aanmeldingen!Q731,lookups!D:E,2,FALSE)&amp;VLOOKUP(I731,lookups!G:H,2,FALSE)</f>
        <v>HSJ</v>
      </c>
      <c r="S731" s="1" t="str">
        <f>VLOOKUP(E731,wedstrijden!B:G,6,FALSE)</f>
        <v>POL</v>
      </c>
      <c r="T731" s="1" t="str">
        <f>VLOOKUP($D731,schermers!$C:$O,8,FALSE)</f>
        <v>SUR</v>
      </c>
      <c r="U731" s="1" t="str">
        <f>IFERROR(VLOOKUP($D731,schermers!$C:$O,13,FALSE),"-")</f>
        <v>FIE28062000000</v>
      </c>
      <c r="V731" s="15">
        <f>IFERROR(VLOOKUP(E731,wedstrijden!B:H,7,FALSE),0)</f>
        <v>43561</v>
      </c>
      <c r="W731" s="15">
        <f>IFERROR(VLOOKUP(E731,wedstrijden!B:I,8,FALSE),0)</f>
        <v>43561</v>
      </c>
      <c r="X731" s="94">
        <f>IF(ISERROR(VLOOKUP(I731,lookups!G:I,3,FALSE)),0,IF(VLOOKUP(I731,lookups!G:I,3,FALSE)=0,0,VLOOKUP(I731,lookups!G:I,3,FALSE)))</f>
        <v>2800</v>
      </c>
      <c r="Y731" s="54">
        <f t="shared" ca="1" si="167"/>
        <v>999999999</v>
      </c>
      <c r="Z731" s="54">
        <f t="shared" si="168"/>
        <v>349112311</v>
      </c>
      <c r="AA731" s="54">
        <f>IF(LEFT(J731,2)&lt;&gt;"ok","-",IF(M731&lt;&gt;"","-",VLOOKUP(P731&amp;Q731&amp;I731&amp;H731,wedstrijden!A:B,2,FALSE)))</f>
        <v>349</v>
      </c>
      <c r="AB731" s="54">
        <f t="shared" ca="1" si="169"/>
        <v>0</v>
      </c>
      <c r="AC731" s="54">
        <f t="shared" si="170"/>
        <v>1</v>
      </c>
      <c r="AD731" s="54">
        <f t="shared" si="171"/>
        <v>1</v>
      </c>
      <c r="AE731" s="54">
        <f t="shared" si="172"/>
        <v>0</v>
      </c>
      <c r="AF731" s="54">
        <f t="shared" si="173"/>
        <v>1</v>
      </c>
      <c r="AG731" s="54">
        <f t="shared" si="174"/>
        <v>0</v>
      </c>
      <c r="AH731" s="54">
        <f t="shared" si="175"/>
        <v>0</v>
      </c>
      <c r="AI731" s="54">
        <f t="shared" si="176"/>
        <v>0</v>
      </c>
      <c r="AJ731" s="54">
        <f t="shared" si="177"/>
        <v>0</v>
      </c>
      <c r="AK731" s="54">
        <f t="shared" ca="1" si="178"/>
        <v>0</v>
      </c>
      <c r="AL731" s="1" t="str">
        <f>VLOOKUP(D731,schermers!C:T,16,FALSE)</f>
        <v>XXX</v>
      </c>
    </row>
    <row r="732" spans="1:38" x14ac:dyDescent="0.2">
      <c r="A732" s="54">
        <f t="shared" si="179"/>
        <v>730</v>
      </c>
      <c r="B732" s="54">
        <f t="shared" si="165"/>
        <v>611</v>
      </c>
      <c r="C732" s="54" t="str">
        <f t="shared" ca="1" si="166"/>
        <v/>
      </c>
      <c r="D732" s="54">
        <f>VLOOKUP(F732&amp;G732,schermers!B:C,2,FALSE)</f>
        <v>113794</v>
      </c>
      <c r="E732" s="54">
        <f>VLOOKUP(P732&amp;Q732&amp;I732&amp;H732,wedstrijden!A:B,2,FALSE)</f>
        <v>349</v>
      </c>
      <c r="F732" s="41" t="s">
        <v>1097</v>
      </c>
      <c r="G732" s="41" t="s">
        <v>1098</v>
      </c>
      <c r="H732" s="41" t="s">
        <v>3040</v>
      </c>
      <c r="I732" s="41" t="s">
        <v>511</v>
      </c>
      <c r="J732" s="63" t="s">
        <v>848</v>
      </c>
      <c r="K732" s="16">
        <v>43522</v>
      </c>
      <c r="L732" s="8">
        <v>43530</v>
      </c>
      <c r="O732" s="54">
        <f>VLOOKUP(D732&amp;R732,Ranglijst!D:E,2,FALSE)</f>
        <v>1413</v>
      </c>
      <c r="P732" s="1" t="str">
        <f>VLOOKUP($D732,schermers!$C:$O,5,FALSE)</f>
        <v>Heren</v>
      </c>
      <c r="Q732" s="1" t="str">
        <f>VLOOKUP($D732,schermers!$C:$O,6,FALSE)</f>
        <v>Sabel</v>
      </c>
      <c r="R732" s="1" t="str">
        <f>VLOOKUP(P732,lookups!A:B,2,FALSE)&amp;VLOOKUP(aanmeldingen!Q732,lookups!D:E,2,FALSE)&amp;VLOOKUP(I732,lookups!G:H,2,FALSE)</f>
        <v>HSJ</v>
      </c>
      <c r="S732" s="1" t="str">
        <f>VLOOKUP(E732,wedstrijden!B:G,6,FALSE)</f>
        <v>POL</v>
      </c>
      <c r="T732" s="1" t="str">
        <f>VLOOKUP($D732,schermers!$C:$O,8,FALSE)</f>
        <v>AMS</v>
      </c>
      <c r="U732" s="1" t="str">
        <f>IFERROR(VLOOKUP($D732,schermers!$C:$O,13,FALSE),"-")</f>
        <v>FIE09082002001</v>
      </c>
      <c r="V732" s="15">
        <f>IFERROR(VLOOKUP(E732,wedstrijden!B:H,7,FALSE),0)</f>
        <v>43561</v>
      </c>
      <c r="W732" s="15">
        <f>IFERROR(VLOOKUP(E732,wedstrijden!B:I,8,FALSE),0)</f>
        <v>43561</v>
      </c>
      <c r="X732" s="94">
        <f>IF(ISERROR(VLOOKUP(I732,lookups!G:I,3,FALSE)),0,IF(VLOOKUP(I732,lookups!G:I,3,FALSE)=0,0,VLOOKUP(I732,lookups!G:I,3,FALSE)))</f>
        <v>2800</v>
      </c>
      <c r="Y732" s="54">
        <f t="shared" ca="1" si="167"/>
        <v>999999999</v>
      </c>
      <c r="Z732" s="54">
        <f t="shared" si="168"/>
        <v>349113794</v>
      </c>
      <c r="AA732" s="54">
        <f>IF(LEFT(J732,2)&lt;&gt;"ok","-",IF(M732&lt;&gt;"","-",VLOOKUP(P732&amp;Q732&amp;I732&amp;H732,wedstrijden!A:B,2,FALSE)))</f>
        <v>349</v>
      </c>
      <c r="AB732" s="54">
        <f t="shared" ca="1" si="169"/>
        <v>0</v>
      </c>
      <c r="AC732" s="54">
        <f t="shared" si="170"/>
        <v>1</v>
      </c>
      <c r="AD732" s="54">
        <f t="shared" si="171"/>
        <v>1</v>
      </c>
      <c r="AE732" s="54">
        <f t="shared" si="172"/>
        <v>0</v>
      </c>
      <c r="AF732" s="54">
        <f t="shared" si="173"/>
        <v>1</v>
      </c>
      <c r="AG732" s="54">
        <f t="shared" si="174"/>
        <v>0</v>
      </c>
      <c r="AH732" s="54">
        <f t="shared" si="175"/>
        <v>0</v>
      </c>
      <c r="AI732" s="54">
        <f t="shared" si="176"/>
        <v>0</v>
      </c>
      <c r="AJ732" s="54">
        <f t="shared" si="177"/>
        <v>0</v>
      </c>
      <c r="AK732" s="54">
        <f t="shared" ca="1" si="178"/>
        <v>0</v>
      </c>
      <c r="AL732" s="1" t="str">
        <f>VLOOKUP(D732,schermers!C:T,16,FALSE)</f>
        <v>XXX</v>
      </c>
    </row>
    <row r="733" spans="1:38" x14ac:dyDescent="0.2">
      <c r="A733" s="54">
        <f t="shared" si="179"/>
        <v>731</v>
      </c>
      <c r="B733" s="54">
        <f t="shared" si="165"/>
        <v>641</v>
      </c>
      <c r="C733" s="54" t="str">
        <f t="shared" ca="1" si="166"/>
        <v/>
      </c>
      <c r="D733" s="54">
        <f>VLOOKUP(F733&amp;G733,schermers!B:C,2,FALSE)</f>
        <v>112916</v>
      </c>
      <c r="E733" s="54">
        <f>VLOOKUP(P733&amp;Q733&amp;I733&amp;H733,wedstrijden!A:B,2,FALSE)</f>
        <v>368</v>
      </c>
      <c r="F733" s="41" t="s">
        <v>1030</v>
      </c>
      <c r="G733" s="41" t="s">
        <v>1029</v>
      </c>
      <c r="H733" s="41" t="s">
        <v>3040</v>
      </c>
      <c r="I733" s="41" t="s">
        <v>550</v>
      </c>
      <c r="J733" s="63" t="s">
        <v>848</v>
      </c>
      <c r="K733" s="16">
        <v>43522</v>
      </c>
      <c r="L733" s="8">
        <v>43530</v>
      </c>
      <c r="O733" s="54">
        <f>VLOOKUP(D733&amp;R733,Ranglijst!D:E,2,FALSE)</f>
        <v>1026</v>
      </c>
      <c r="P733" s="1" t="str">
        <f>VLOOKUP($D733,schermers!$C:$O,5,FALSE)</f>
        <v>Heren</v>
      </c>
      <c r="Q733" s="1" t="str">
        <f>VLOOKUP($D733,schermers!$C:$O,6,FALSE)</f>
        <v>Degen</v>
      </c>
      <c r="R733" s="1" t="str">
        <f>VLOOKUP(P733,lookups!A:B,2,FALSE)&amp;VLOOKUP(aanmeldingen!Q733,lookups!D:E,2,FALSE)&amp;VLOOKUP(I733,lookups!G:H,2,FALSE)</f>
        <v>HDJ</v>
      </c>
      <c r="S733" s="1" t="str">
        <f>VLOOKUP(E733,wedstrijden!B:G,6,FALSE)</f>
        <v>POL</v>
      </c>
      <c r="T733" s="1" t="str">
        <f>VLOOKUP($D733,schermers!$C:$O,8,FALSE)</f>
        <v>DBO</v>
      </c>
      <c r="U733" s="1" t="str">
        <f>IFERROR(VLOOKUP($D733,schermers!$C:$O,13,FALSE),"-")</f>
        <v>-</v>
      </c>
      <c r="V733" s="15">
        <f>IFERROR(VLOOKUP(E733,wedstrijden!B:H,7,FALSE),0)</f>
        <v>43569</v>
      </c>
      <c r="W733" s="15">
        <f>IFERROR(VLOOKUP(E733,wedstrijden!B:I,8,FALSE),0)</f>
        <v>43569</v>
      </c>
      <c r="X733" s="94">
        <f>IF(ISERROR(VLOOKUP(I733,lookups!G:I,3,FALSE)),0,IF(VLOOKUP(I733,lookups!G:I,3,FALSE)=0,0,VLOOKUP(I733,lookups!G:I,3,FALSE)))</f>
        <v>2800</v>
      </c>
      <c r="Y733" s="54">
        <f t="shared" ca="1" si="167"/>
        <v>999999999</v>
      </c>
      <c r="Z733" s="54">
        <f t="shared" si="168"/>
        <v>368112916</v>
      </c>
      <c r="AA733" s="54">
        <f>IF(LEFT(J733,2)&lt;&gt;"ok","-",IF(M733&lt;&gt;"","-",VLOOKUP(P733&amp;Q733&amp;I733&amp;H733,wedstrijden!A:B,2,FALSE)))</f>
        <v>368</v>
      </c>
      <c r="AB733" s="54">
        <f t="shared" ca="1" si="169"/>
        <v>0</v>
      </c>
      <c r="AC733" s="54">
        <f t="shared" si="170"/>
        <v>1</v>
      </c>
      <c r="AD733" s="54">
        <f t="shared" si="171"/>
        <v>1</v>
      </c>
      <c r="AE733" s="54">
        <f t="shared" si="172"/>
        <v>0</v>
      </c>
      <c r="AF733" s="54">
        <f t="shared" si="173"/>
        <v>1</v>
      </c>
      <c r="AG733" s="54">
        <f t="shared" si="174"/>
        <v>0</v>
      </c>
      <c r="AH733" s="54">
        <f t="shared" si="175"/>
        <v>0</v>
      </c>
      <c r="AI733" s="54">
        <f t="shared" si="176"/>
        <v>0</v>
      </c>
      <c r="AJ733" s="54">
        <f t="shared" si="177"/>
        <v>0</v>
      </c>
      <c r="AK733" s="54">
        <f t="shared" ca="1" si="178"/>
        <v>0</v>
      </c>
      <c r="AL733" s="1" t="str">
        <f>VLOOKUP(D733,schermers!C:T,16,FALSE)</f>
        <v>XXX</v>
      </c>
    </row>
    <row r="734" spans="1:38" x14ac:dyDescent="0.2">
      <c r="A734" s="54">
        <f t="shared" si="179"/>
        <v>732</v>
      </c>
      <c r="B734" s="54">
        <f t="shared" si="165"/>
        <v>640</v>
      </c>
      <c r="C734" s="54" t="str">
        <f t="shared" ca="1" si="166"/>
        <v/>
      </c>
      <c r="D734" s="54">
        <f>VLOOKUP(F734&amp;G734,schermers!B:C,2,FALSE)</f>
        <v>112221</v>
      </c>
      <c r="E734" s="54">
        <f>VLOOKUP(P734&amp;Q734&amp;I734&amp;H734,wedstrijden!A:B,2,FALSE)</f>
        <v>368</v>
      </c>
      <c r="F734" s="41" t="s">
        <v>1219</v>
      </c>
      <c r="G734" s="41" t="s">
        <v>61</v>
      </c>
      <c r="H734" s="41" t="s">
        <v>3040</v>
      </c>
      <c r="I734" s="41" t="s">
        <v>550</v>
      </c>
      <c r="J734" s="63" t="s">
        <v>848</v>
      </c>
      <c r="K734" s="16">
        <v>43522</v>
      </c>
      <c r="L734" s="8">
        <v>43530</v>
      </c>
      <c r="O734" s="54">
        <f>VLOOKUP(D734&amp;R734,Ranglijst!D:E,2,FALSE)</f>
        <v>2656</v>
      </c>
      <c r="P734" s="1" t="str">
        <f>VLOOKUP($D734,schermers!$C:$O,5,FALSE)</f>
        <v>Heren</v>
      </c>
      <c r="Q734" s="1" t="str">
        <f>VLOOKUP($D734,schermers!$C:$O,6,FALSE)</f>
        <v>Degen</v>
      </c>
      <c r="R734" s="1" t="str">
        <f>VLOOKUP(P734,lookups!A:B,2,FALSE)&amp;VLOOKUP(aanmeldingen!Q734,lookups!D:E,2,FALSE)&amp;VLOOKUP(I734,lookups!G:H,2,FALSE)</f>
        <v>HDJ</v>
      </c>
      <c r="S734" s="1" t="str">
        <f>VLOOKUP(E734,wedstrijden!B:G,6,FALSE)</f>
        <v>POL</v>
      </c>
      <c r="T734" s="1" t="str">
        <f>VLOOKUP($D734,schermers!$C:$O,8,FALSE)</f>
        <v>SCA</v>
      </c>
      <c r="U734" s="1" t="str">
        <f>IFERROR(VLOOKUP($D734,schermers!$C:$O,13,FALSE),"-")</f>
        <v>-</v>
      </c>
      <c r="V734" s="15">
        <f>IFERROR(VLOOKUP(E734,wedstrijden!B:H,7,FALSE),0)</f>
        <v>43569</v>
      </c>
      <c r="W734" s="15">
        <f>IFERROR(VLOOKUP(E734,wedstrijden!B:I,8,FALSE),0)</f>
        <v>43569</v>
      </c>
      <c r="X734" s="94">
        <f>IF(ISERROR(VLOOKUP(I734,lookups!G:I,3,FALSE)),0,IF(VLOOKUP(I734,lookups!G:I,3,FALSE)=0,0,VLOOKUP(I734,lookups!G:I,3,FALSE)))</f>
        <v>2800</v>
      </c>
      <c r="Y734" s="54">
        <f t="shared" ca="1" si="167"/>
        <v>999999999</v>
      </c>
      <c r="Z734" s="54">
        <f t="shared" si="168"/>
        <v>368112221</v>
      </c>
      <c r="AA734" s="54">
        <f>IF(LEFT(J734,2)&lt;&gt;"ok","-",IF(M734&lt;&gt;"","-",VLOOKUP(P734&amp;Q734&amp;I734&amp;H734,wedstrijden!A:B,2,FALSE)))</f>
        <v>368</v>
      </c>
      <c r="AB734" s="54">
        <f t="shared" ca="1" si="169"/>
        <v>0</v>
      </c>
      <c r="AC734" s="54">
        <f t="shared" si="170"/>
        <v>1</v>
      </c>
      <c r="AD734" s="54">
        <f t="shared" si="171"/>
        <v>1</v>
      </c>
      <c r="AE734" s="54">
        <f t="shared" si="172"/>
        <v>0</v>
      </c>
      <c r="AF734" s="54">
        <f t="shared" si="173"/>
        <v>1</v>
      </c>
      <c r="AG734" s="54">
        <f t="shared" si="174"/>
        <v>0</v>
      </c>
      <c r="AH734" s="54">
        <f t="shared" si="175"/>
        <v>0</v>
      </c>
      <c r="AI734" s="54">
        <f t="shared" si="176"/>
        <v>0</v>
      </c>
      <c r="AJ734" s="54">
        <f t="shared" si="177"/>
        <v>0</v>
      </c>
      <c r="AK734" s="54">
        <f t="shared" ca="1" si="178"/>
        <v>0</v>
      </c>
      <c r="AL734" s="1" t="str">
        <f>VLOOKUP(D734,schermers!C:T,16,FALSE)</f>
        <v>XXX</v>
      </c>
    </row>
    <row r="735" spans="1:38" x14ac:dyDescent="0.2">
      <c r="A735" s="54">
        <f t="shared" si="179"/>
        <v>733</v>
      </c>
      <c r="B735" s="54">
        <f t="shared" si="165"/>
        <v>639</v>
      </c>
      <c r="C735" s="54" t="str">
        <f t="shared" ca="1" si="166"/>
        <v/>
      </c>
      <c r="D735" s="54">
        <f>VLOOKUP(F735&amp;G735,schermers!B:C,2,FALSE)</f>
        <v>112104</v>
      </c>
      <c r="E735" s="54">
        <f>VLOOKUP(P735&amp;Q735&amp;I735&amp;H735,wedstrijden!A:B,2,FALSE)</f>
        <v>368</v>
      </c>
      <c r="F735" s="41" t="s">
        <v>1000</v>
      </c>
      <c r="G735" s="41" t="s">
        <v>925</v>
      </c>
      <c r="H735" s="41" t="s">
        <v>3040</v>
      </c>
      <c r="I735" s="41" t="s">
        <v>550</v>
      </c>
      <c r="J735" s="63" t="s">
        <v>848</v>
      </c>
      <c r="K735" s="16">
        <v>43522</v>
      </c>
      <c r="L735" s="8">
        <v>43530</v>
      </c>
      <c r="O735" s="54">
        <f>VLOOKUP(D735&amp;R735,Ranglijst!D:E,2,FALSE)</f>
        <v>2904</v>
      </c>
      <c r="P735" s="1" t="str">
        <f>VLOOKUP($D735,schermers!$C:$O,5,FALSE)</f>
        <v>Heren</v>
      </c>
      <c r="Q735" s="1" t="str">
        <f>VLOOKUP($D735,schermers!$C:$O,6,FALSE)</f>
        <v>Degen</v>
      </c>
      <c r="R735" s="1" t="str">
        <f>VLOOKUP(P735,lookups!A:B,2,FALSE)&amp;VLOOKUP(aanmeldingen!Q735,lookups!D:E,2,FALSE)&amp;VLOOKUP(I735,lookups!G:H,2,FALSE)</f>
        <v>HDJ</v>
      </c>
      <c r="S735" s="1" t="str">
        <f>VLOOKUP(E735,wedstrijden!B:G,6,FALSE)</f>
        <v>POL</v>
      </c>
      <c r="T735" s="1" t="str">
        <f>VLOOKUP($D735,schermers!$C:$O,8,FALSE)</f>
        <v>FCA</v>
      </c>
      <c r="U735" s="1" t="str">
        <f>IFERROR(VLOOKUP($D735,schermers!$C:$O,13,FALSE),"-")</f>
        <v>-</v>
      </c>
      <c r="V735" s="15">
        <f>IFERROR(VLOOKUP(E735,wedstrijden!B:H,7,FALSE),0)</f>
        <v>43569</v>
      </c>
      <c r="W735" s="15">
        <f>IFERROR(VLOOKUP(E735,wedstrijden!B:I,8,FALSE),0)</f>
        <v>43569</v>
      </c>
      <c r="X735" s="94">
        <f>IF(ISERROR(VLOOKUP(I735,lookups!G:I,3,FALSE)),0,IF(VLOOKUP(I735,lookups!G:I,3,FALSE)=0,0,VLOOKUP(I735,lookups!G:I,3,FALSE)))</f>
        <v>2800</v>
      </c>
      <c r="Y735" s="54">
        <f t="shared" ca="1" si="167"/>
        <v>999999999</v>
      </c>
      <c r="Z735" s="54">
        <f t="shared" si="168"/>
        <v>368112104</v>
      </c>
      <c r="AA735" s="54">
        <f>IF(LEFT(J735,2)&lt;&gt;"ok","-",IF(M735&lt;&gt;"","-",VLOOKUP(P735&amp;Q735&amp;I735&amp;H735,wedstrijden!A:B,2,FALSE)))</f>
        <v>368</v>
      </c>
      <c r="AB735" s="54">
        <f t="shared" ca="1" si="169"/>
        <v>0</v>
      </c>
      <c r="AC735" s="54">
        <f t="shared" si="170"/>
        <v>1</v>
      </c>
      <c r="AD735" s="54">
        <f t="shared" si="171"/>
        <v>1</v>
      </c>
      <c r="AE735" s="54">
        <f t="shared" si="172"/>
        <v>0</v>
      </c>
      <c r="AF735" s="54">
        <f t="shared" si="173"/>
        <v>1</v>
      </c>
      <c r="AG735" s="54">
        <f t="shared" si="174"/>
        <v>0</v>
      </c>
      <c r="AH735" s="54">
        <f t="shared" si="175"/>
        <v>0</v>
      </c>
      <c r="AI735" s="54">
        <f t="shared" si="176"/>
        <v>0</v>
      </c>
      <c r="AJ735" s="54">
        <f t="shared" si="177"/>
        <v>0</v>
      </c>
      <c r="AK735" s="54">
        <f t="shared" ca="1" si="178"/>
        <v>0</v>
      </c>
      <c r="AL735" s="1" t="str">
        <f>VLOOKUP(D735,schermers!C:T,16,FALSE)</f>
        <v>XXX</v>
      </c>
    </row>
    <row r="736" spans="1:38" x14ac:dyDescent="0.2">
      <c r="A736" s="54">
        <f t="shared" si="179"/>
        <v>734</v>
      </c>
      <c r="B736" s="54">
        <f t="shared" si="165"/>
        <v>642</v>
      </c>
      <c r="C736" s="54" t="str">
        <f t="shared" ca="1" si="166"/>
        <v/>
      </c>
      <c r="D736" s="54">
        <f>VLOOKUP(F736&amp;G736,schermers!B:C,2,FALSE)</f>
        <v>117222</v>
      </c>
      <c r="E736" s="54">
        <f>VLOOKUP(P736&amp;Q736&amp;I736&amp;H736,wedstrijden!A:B,2,FALSE)</f>
        <v>368</v>
      </c>
      <c r="F736" s="41" t="s">
        <v>2173</v>
      </c>
      <c r="G736" s="41" t="s">
        <v>978</v>
      </c>
      <c r="H736" s="41" t="s">
        <v>3040</v>
      </c>
      <c r="I736" s="41" t="s">
        <v>550</v>
      </c>
      <c r="J736" s="63" t="s">
        <v>848</v>
      </c>
      <c r="K736" s="16">
        <v>43522</v>
      </c>
      <c r="L736" s="8">
        <v>43530</v>
      </c>
      <c r="O736" s="54">
        <f>VLOOKUP(D736&amp;R736,Ranglijst!D:E,2,FALSE)</f>
        <v>1334</v>
      </c>
      <c r="P736" s="1" t="str">
        <f>VLOOKUP($D736,schermers!$C:$O,5,FALSE)</f>
        <v>Heren</v>
      </c>
      <c r="Q736" s="1" t="str">
        <f>VLOOKUP($D736,schermers!$C:$O,6,FALSE)</f>
        <v>Degen</v>
      </c>
      <c r="R736" s="1" t="str">
        <f>VLOOKUP(P736,lookups!A:B,2,FALSE)&amp;VLOOKUP(aanmeldingen!Q736,lookups!D:E,2,FALSE)&amp;VLOOKUP(I736,lookups!G:H,2,FALSE)</f>
        <v>HDJ</v>
      </c>
      <c r="S736" s="1" t="str">
        <f>VLOOKUP(E736,wedstrijden!B:G,6,FALSE)</f>
        <v>POL</v>
      </c>
      <c r="T736" s="1" t="str">
        <f>VLOOKUP($D736,schermers!$C:$O,8,FALSE)</f>
        <v>RS</v>
      </c>
      <c r="U736" s="1" t="str">
        <f>IFERROR(VLOOKUP($D736,schermers!$C:$O,13,FALSE),"-")</f>
        <v>-</v>
      </c>
      <c r="V736" s="15">
        <f>IFERROR(VLOOKUP(E736,wedstrijden!B:H,7,FALSE),0)</f>
        <v>43569</v>
      </c>
      <c r="W736" s="15">
        <f>IFERROR(VLOOKUP(E736,wedstrijden!B:I,8,FALSE),0)</f>
        <v>43569</v>
      </c>
      <c r="X736" s="94">
        <f>IF(ISERROR(VLOOKUP(I736,lookups!G:I,3,FALSE)),0,IF(VLOOKUP(I736,lookups!G:I,3,FALSE)=0,0,VLOOKUP(I736,lookups!G:I,3,FALSE)))</f>
        <v>2800</v>
      </c>
      <c r="Y736" s="54">
        <f t="shared" ca="1" si="167"/>
        <v>999999999</v>
      </c>
      <c r="Z736" s="54">
        <f t="shared" si="168"/>
        <v>368117222</v>
      </c>
      <c r="AA736" s="54">
        <f>IF(LEFT(J736,2)&lt;&gt;"ok","-",IF(M736&lt;&gt;"","-",VLOOKUP(P736&amp;Q736&amp;I736&amp;H736,wedstrijden!A:B,2,FALSE)))</f>
        <v>368</v>
      </c>
      <c r="AB736" s="54">
        <f t="shared" ca="1" si="169"/>
        <v>0</v>
      </c>
      <c r="AC736" s="54">
        <f t="shared" si="170"/>
        <v>1</v>
      </c>
      <c r="AD736" s="54">
        <f t="shared" si="171"/>
        <v>1</v>
      </c>
      <c r="AE736" s="54">
        <f t="shared" si="172"/>
        <v>0</v>
      </c>
      <c r="AF736" s="54">
        <f t="shared" si="173"/>
        <v>1</v>
      </c>
      <c r="AG736" s="54">
        <f t="shared" si="174"/>
        <v>0</v>
      </c>
      <c r="AH736" s="54">
        <f t="shared" si="175"/>
        <v>0</v>
      </c>
      <c r="AI736" s="54">
        <f t="shared" si="176"/>
        <v>0</v>
      </c>
      <c r="AJ736" s="54">
        <f t="shared" si="177"/>
        <v>0</v>
      </c>
      <c r="AK736" s="54">
        <f t="shared" ca="1" si="178"/>
        <v>0</v>
      </c>
      <c r="AL736" s="1" t="str">
        <f>VLOOKUP(D736,schermers!C:T,16,FALSE)</f>
        <v>XXX</v>
      </c>
    </row>
    <row r="737" spans="1:38" x14ac:dyDescent="0.2">
      <c r="A737" s="54">
        <f t="shared" si="179"/>
        <v>735</v>
      </c>
      <c r="B737" s="54">
        <f t="shared" si="165"/>
        <v>629</v>
      </c>
      <c r="C737" s="54" t="str">
        <f t="shared" ca="1" si="166"/>
        <v/>
      </c>
      <c r="D737" s="54">
        <f>VLOOKUP(F737&amp;G737,schermers!B:C,2,FALSE)</f>
        <v>112806</v>
      </c>
      <c r="E737" s="54">
        <f>VLOOKUP(P737&amp;Q737&amp;I737&amp;H737,wedstrijden!A:B,2,FALSE)</f>
        <v>360</v>
      </c>
      <c r="F737" s="41" t="s">
        <v>1009</v>
      </c>
      <c r="G737" s="41" t="s">
        <v>1010</v>
      </c>
      <c r="H737" s="41" t="s">
        <v>3040</v>
      </c>
      <c r="I737" s="41" t="s">
        <v>550</v>
      </c>
      <c r="J737" s="63" t="s">
        <v>848</v>
      </c>
      <c r="K737" s="16">
        <v>43522</v>
      </c>
      <c r="L737" s="8">
        <v>43530</v>
      </c>
      <c r="O737" s="54">
        <f>VLOOKUP(D737&amp;R737,Ranglijst!D:E,2,FALSE)</f>
        <v>2270</v>
      </c>
      <c r="P737" s="1" t="str">
        <f>VLOOKUP($D737,schermers!$C:$O,5,FALSE)</f>
        <v>Heren</v>
      </c>
      <c r="Q737" s="1" t="str">
        <f>VLOOKUP($D737,schermers!$C:$O,6,FALSE)</f>
        <v>Floret</v>
      </c>
      <c r="R737" s="1" t="str">
        <f>VLOOKUP(P737,lookups!A:B,2,FALSE)&amp;VLOOKUP(aanmeldingen!Q737,lookups!D:E,2,FALSE)&amp;VLOOKUP(I737,lookups!G:H,2,FALSE)</f>
        <v>HFJ</v>
      </c>
      <c r="S737" s="1" t="str">
        <f>VLOOKUP(E737,wedstrijden!B:G,6,FALSE)</f>
        <v>POL</v>
      </c>
      <c r="T737" s="1" t="str">
        <f>VLOOKUP($D737,schermers!$C:$O,8,FALSE)</f>
        <v>TWE</v>
      </c>
      <c r="U737" s="1" t="str">
        <f>IFERROR(VLOOKUP($D737,schermers!$C:$O,13,FALSE),"-")</f>
        <v>FIE31082001001</v>
      </c>
      <c r="V737" s="15">
        <f>IFERROR(VLOOKUP(E737,wedstrijden!B:H,7,FALSE),0)</f>
        <v>43566</v>
      </c>
      <c r="W737" s="15">
        <f>IFERROR(VLOOKUP(E737,wedstrijden!B:I,8,FALSE),0)</f>
        <v>43566</v>
      </c>
      <c r="X737" s="94">
        <f>IF(ISERROR(VLOOKUP(I737,lookups!G:I,3,FALSE)),0,IF(VLOOKUP(I737,lookups!G:I,3,FALSE)=0,0,VLOOKUP(I737,lookups!G:I,3,FALSE)))</f>
        <v>2800</v>
      </c>
      <c r="Y737" s="54">
        <f t="shared" ca="1" si="167"/>
        <v>999999999</v>
      </c>
      <c r="Z737" s="54">
        <f t="shared" si="168"/>
        <v>360112806</v>
      </c>
      <c r="AA737" s="54">
        <f>IF(LEFT(J737,2)&lt;&gt;"ok","-",IF(M737&lt;&gt;"","-",VLOOKUP(P737&amp;Q737&amp;I737&amp;H737,wedstrijden!A:B,2,FALSE)))</f>
        <v>360</v>
      </c>
      <c r="AB737" s="54">
        <f t="shared" ca="1" si="169"/>
        <v>0</v>
      </c>
      <c r="AC737" s="54">
        <f t="shared" si="170"/>
        <v>1</v>
      </c>
      <c r="AD737" s="54">
        <f t="shared" si="171"/>
        <v>1</v>
      </c>
      <c r="AE737" s="54">
        <f t="shared" si="172"/>
        <v>0</v>
      </c>
      <c r="AF737" s="54">
        <f t="shared" si="173"/>
        <v>1</v>
      </c>
      <c r="AG737" s="54">
        <f t="shared" si="174"/>
        <v>0</v>
      </c>
      <c r="AH737" s="54">
        <f t="shared" si="175"/>
        <v>0</v>
      </c>
      <c r="AI737" s="54">
        <f t="shared" si="176"/>
        <v>0</v>
      </c>
      <c r="AJ737" s="54">
        <f t="shared" si="177"/>
        <v>0</v>
      </c>
      <c r="AK737" s="54">
        <f t="shared" ca="1" si="178"/>
        <v>0</v>
      </c>
      <c r="AL737" s="1" t="str">
        <f>VLOOKUP(D737,schermers!C:T,16,FALSE)</f>
        <v>XXX</v>
      </c>
    </row>
    <row r="738" spans="1:38" x14ac:dyDescent="0.2">
      <c r="A738" s="54">
        <f t="shared" si="179"/>
        <v>736</v>
      </c>
      <c r="B738" s="54">
        <f t="shared" si="165"/>
        <v>628</v>
      </c>
      <c r="C738" s="54" t="str">
        <f t="shared" ca="1" si="166"/>
        <v/>
      </c>
      <c r="D738" s="54">
        <f>VLOOKUP(F738&amp;G738,schermers!B:C,2,FALSE)</f>
        <v>110792</v>
      </c>
      <c r="E738" s="54">
        <f>VLOOKUP(P738&amp;Q738&amp;I738&amp;H738,wedstrijden!A:B,2,FALSE)</f>
        <v>360</v>
      </c>
      <c r="F738" s="41" t="s">
        <v>932</v>
      </c>
      <c r="G738" s="41" t="s">
        <v>248</v>
      </c>
      <c r="H738" s="41" t="s">
        <v>3040</v>
      </c>
      <c r="I738" s="41" t="s">
        <v>550</v>
      </c>
      <c r="J738" s="63" t="s">
        <v>848</v>
      </c>
      <c r="K738" s="16">
        <v>43522</v>
      </c>
      <c r="L738" s="8">
        <v>43530</v>
      </c>
      <c r="O738" s="54">
        <f>VLOOKUP(D738&amp;R738,Ranglijst!D:E,2,FALSE)</f>
        <v>4530</v>
      </c>
      <c r="P738" s="1" t="str">
        <f>VLOOKUP($D738,schermers!$C:$O,5,FALSE)</f>
        <v>Heren</v>
      </c>
      <c r="Q738" s="1" t="str">
        <f>VLOOKUP($D738,schermers!$C:$O,6,FALSE)</f>
        <v>Floret</v>
      </c>
      <c r="R738" s="1" t="str">
        <f>VLOOKUP(P738,lookups!A:B,2,FALSE)&amp;VLOOKUP(aanmeldingen!Q738,lookups!D:E,2,FALSE)&amp;VLOOKUP(I738,lookups!G:H,2,FALSE)</f>
        <v>HFJ</v>
      </c>
      <c r="S738" s="1" t="str">
        <f>VLOOKUP(E738,wedstrijden!B:G,6,FALSE)</f>
        <v>POL</v>
      </c>
      <c r="T738" s="1" t="str">
        <f>VLOOKUP($D738,schermers!$C:$O,8,FALSE)</f>
        <v>AMS</v>
      </c>
      <c r="U738" s="1" t="str">
        <f>IFERROR(VLOOKUP($D738,schermers!$C:$O,13,FALSE),"-")</f>
        <v>FIE25112000000</v>
      </c>
      <c r="V738" s="15">
        <f>IFERROR(VLOOKUP(E738,wedstrijden!B:H,7,FALSE),0)</f>
        <v>43566</v>
      </c>
      <c r="W738" s="15">
        <f>IFERROR(VLOOKUP(E738,wedstrijden!B:I,8,FALSE),0)</f>
        <v>43566</v>
      </c>
      <c r="X738" s="94">
        <f>IF(ISERROR(VLOOKUP(I738,lookups!G:I,3,FALSE)),0,IF(VLOOKUP(I738,lookups!G:I,3,FALSE)=0,0,VLOOKUP(I738,lookups!G:I,3,FALSE)))</f>
        <v>2800</v>
      </c>
      <c r="Y738" s="54">
        <f t="shared" ca="1" si="167"/>
        <v>999999999</v>
      </c>
      <c r="Z738" s="54">
        <f t="shared" si="168"/>
        <v>360110792</v>
      </c>
      <c r="AA738" s="54">
        <f>IF(LEFT(J738,2)&lt;&gt;"ok","-",IF(M738&lt;&gt;"","-",VLOOKUP(P738&amp;Q738&amp;I738&amp;H738,wedstrijden!A:B,2,FALSE)))</f>
        <v>360</v>
      </c>
      <c r="AB738" s="54">
        <f t="shared" ca="1" si="169"/>
        <v>0</v>
      </c>
      <c r="AC738" s="54">
        <f t="shared" si="170"/>
        <v>1</v>
      </c>
      <c r="AD738" s="54">
        <f t="shared" si="171"/>
        <v>1</v>
      </c>
      <c r="AE738" s="54">
        <f t="shared" si="172"/>
        <v>0</v>
      </c>
      <c r="AF738" s="54">
        <f t="shared" si="173"/>
        <v>1</v>
      </c>
      <c r="AG738" s="54">
        <f t="shared" si="174"/>
        <v>0</v>
      </c>
      <c r="AH738" s="54">
        <f t="shared" si="175"/>
        <v>0</v>
      </c>
      <c r="AI738" s="54">
        <f t="shared" si="176"/>
        <v>0</v>
      </c>
      <c r="AJ738" s="54">
        <f t="shared" si="177"/>
        <v>0</v>
      </c>
      <c r="AK738" s="54">
        <f t="shared" ca="1" si="178"/>
        <v>0</v>
      </c>
      <c r="AL738" s="1" t="str">
        <f>VLOOKUP(D738,schermers!C:T,16,FALSE)</f>
        <v>XXX</v>
      </c>
    </row>
    <row r="739" spans="1:38" x14ac:dyDescent="0.2">
      <c r="A739" s="54">
        <f t="shared" si="179"/>
        <v>737</v>
      </c>
      <c r="B739" s="54">
        <f t="shared" si="165"/>
        <v>626</v>
      </c>
      <c r="C739" s="54" t="str">
        <f t="shared" ca="1" si="166"/>
        <v/>
      </c>
      <c r="D739" s="54">
        <f>VLOOKUP(F739&amp;G739,schermers!B:C,2,FALSE)</f>
        <v>109895</v>
      </c>
      <c r="E739" s="54">
        <f>VLOOKUP(P739&amp;Q739&amp;I739&amp;H739,wedstrijden!A:B,2,FALSE)</f>
        <v>360</v>
      </c>
      <c r="F739" s="41" t="s">
        <v>692</v>
      </c>
      <c r="G739" s="41" t="s">
        <v>798</v>
      </c>
      <c r="H739" s="41" t="s">
        <v>3040</v>
      </c>
      <c r="I739" s="41" t="s">
        <v>550</v>
      </c>
      <c r="J739" s="63" t="s">
        <v>848</v>
      </c>
      <c r="K739" s="16">
        <v>43522</v>
      </c>
      <c r="L739" s="8">
        <v>43530</v>
      </c>
      <c r="O739" s="54">
        <f>VLOOKUP(D739&amp;R739,Ranglijst!D:E,2,FALSE)</f>
        <v>2308</v>
      </c>
      <c r="P739" s="1" t="str">
        <f>VLOOKUP($D739,schermers!$C:$O,5,FALSE)</f>
        <v>Heren</v>
      </c>
      <c r="Q739" s="1" t="str">
        <f>VLOOKUP($D739,schermers!$C:$O,6,FALSE)</f>
        <v>Floret</v>
      </c>
      <c r="R739" s="1" t="str">
        <f>VLOOKUP(P739,lookups!A:B,2,FALSE)&amp;VLOOKUP(aanmeldingen!Q739,lookups!D:E,2,FALSE)&amp;VLOOKUP(I739,lookups!G:H,2,FALSE)</f>
        <v>HFJ</v>
      </c>
      <c r="S739" s="1" t="str">
        <f>VLOOKUP(E739,wedstrijden!B:G,6,FALSE)</f>
        <v>POL</v>
      </c>
      <c r="T739" s="1" t="str">
        <f>VLOOKUP($D739,schermers!$C:$O,8,FALSE)</f>
        <v>NRD</v>
      </c>
      <c r="U739" s="1" t="str">
        <f>IFERROR(VLOOKUP($D739,schermers!$C:$O,13,FALSE),"-")</f>
        <v>FIE06031999002</v>
      </c>
      <c r="V739" s="15">
        <f>IFERROR(VLOOKUP(E739,wedstrijden!B:H,7,FALSE),0)</f>
        <v>43566</v>
      </c>
      <c r="W739" s="15">
        <f>IFERROR(VLOOKUP(E739,wedstrijden!B:I,8,FALSE),0)</f>
        <v>43566</v>
      </c>
      <c r="X739" s="94">
        <f>IF(ISERROR(VLOOKUP(I739,lookups!G:I,3,FALSE)),0,IF(VLOOKUP(I739,lookups!G:I,3,FALSE)=0,0,VLOOKUP(I739,lookups!G:I,3,FALSE)))</f>
        <v>2800</v>
      </c>
      <c r="Y739" s="54">
        <f t="shared" ca="1" si="167"/>
        <v>999999999</v>
      </c>
      <c r="Z739" s="54">
        <f t="shared" si="168"/>
        <v>360109895</v>
      </c>
      <c r="AA739" s="54">
        <f>IF(LEFT(J739,2)&lt;&gt;"ok","-",IF(M739&lt;&gt;"","-",VLOOKUP(P739&amp;Q739&amp;I739&amp;H739,wedstrijden!A:B,2,FALSE)))</f>
        <v>360</v>
      </c>
      <c r="AB739" s="54">
        <f t="shared" ca="1" si="169"/>
        <v>0</v>
      </c>
      <c r="AC739" s="54">
        <f t="shared" si="170"/>
        <v>1</v>
      </c>
      <c r="AD739" s="54">
        <f t="shared" si="171"/>
        <v>1</v>
      </c>
      <c r="AE739" s="54">
        <f t="shared" si="172"/>
        <v>0</v>
      </c>
      <c r="AF739" s="54">
        <f t="shared" si="173"/>
        <v>1</v>
      </c>
      <c r="AG739" s="54">
        <f t="shared" si="174"/>
        <v>0</v>
      </c>
      <c r="AH739" s="54">
        <f t="shared" si="175"/>
        <v>0</v>
      </c>
      <c r="AI739" s="54">
        <f t="shared" si="176"/>
        <v>0</v>
      </c>
      <c r="AJ739" s="54">
        <f t="shared" si="177"/>
        <v>0</v>
      </c>
      <c r="AK739" s="54">
        <f t="shared" ca="1" si="178"/>
        <v>0</v>
      </c>
      <c r="AL739" s="1" t="str">
        <f>VLOOKUP(D739,schermers!C:T,16,FALSE)</f>
        <v>XXX</v>
      </c>
    </row>
    <row r="740" spans="1:38" x14ac:dyDescent="0.2">
      <c r="A740" s="54">
        <f t="shared" si="179"/>
        <v>738</v>
      </c>
      <c r="B740" s="54">
        <f t="shared" si="165"/>
        <v>627</v>
      </c>
      <c r="C740" s="54" t="str">
        <f t="shared" ca="1" si="166"/>
        <v/>
      </c>
      <c r="D740" s="54">
        <f>VLOOKUP(F740&amp;G740,schermers!B:C,2,FALSE)</f>
        <v>110548</v>
      </c>
      <c r="E740" s="54">
        <f>VLOOKUP(P740&amp;Q740&amp;I740&amp;H740,wedstrijden!A:B,2,FALSE)</f>
        <v>360</v>
      </c>
      <c r="F740" s="41" t="s">
        <v>927</v>
      </c>
      <c r="G740" s="41" t="s">
        <v>827</v>
      </c>
      <c r="H740" s="41" t="s">
        <v>3040</v>
      </c>
      <c r="I740" s="41" t="s">
        <v>550</v>
      </c>
      <c r="J740" s="63" t="s">
        <v>848</v>
      </c>
      <c r="K740" s="16">
        <v>43522</v>
      </c>
      <c r="L740" s="8">
        <v>43530</v>
      </c>
      <c r="O740" s="54">
        <f>VLOOKUP(D740&amp;R740,Ranglijst!D:E,2,FALSE)</f>
        <v>1748</v>
      </c>
      <c r="P740" s="1" t="str">
        <f>VLOOKUP($D740,schermers!$C:$O,5,FALSE)</f>
        <v>Heren</v>
      </c>
      <c r="Q740" s="1" t="str">
        <f>VLOOKUP($D740,schermers!$C:$O,6,FALSE)</f>
        <v>Floret</v>
      </c>
      <c r="R740" s="1" t="str">
        <f>VLOOKUP(P740,lookups!A:B,2,FALSE)&amp;VLOOKUP(aanmeldingen!Q740,lookups!D:E,2,FALSE)&amp;VLOOKUP(I740,lookups!G:H,2,FALSE)</f>
        <v>HFJ</v>
      </c>
      <c r="S740" s="1" t="str">
        <f>VLOOKUP(E740,wedstrijden!B:G,6,FALSE)</f>
        <v>POL</v>
      </c>
      <c r="T740" s="1" t="str">
        <f>VLOOKUP($D740,schermers!$C:$O,8,FALSE)</f>
        <v>NRD</v>
      </c>
      <c r="U740" s="1" t="str">
        <f>IFERROR(VLOOKUP($D740,schermers!$C:$O,13,FALSE),"-")</f>
        <v>FIE20041999000</v>
      </c>
      <c r="V740" s="15">
        <f>IFERROR(VLOOKUP(E740,wedstrijden!B:H,7,FALSE),0)</f>
        <v>43566</v>
      </c>
      <c r="W740" s="15">
        <f>IFERROR(VLOOKUP(E740,wedstrijden!B:I,8,FALSE),0)</f>
        <v>43566</v>
      </c>
      <c r="X740" s="94">
        <f>IF(ISERROR(VLOOKUP(I740,lookups!G:I,3,FALSE)),0,IF(VLOOKUP(I740,lookups!G:I,3,FALSE)=0,0,VLOOKUP(I740,lookups!G:I,3,FALSE)))</f>
        <v>2800</v>
      </c>
      <c r="Y740" s="54">
        <f t="shared" ca="1" si="167"/>
        <v>999999999</v>
      </c>
      <c r="Z740" s="54">
        <f t="shared" si="168"/>
        <v>360110548</v>
      </c>
      <c r="AA740" s="54">
        <f>IF(LEFT(J740,2)&lt;&gt;"ok","-",IF(M740&lt;&gt;"","-",VLOOKUP(P740&amp;Q740&amp;I740&amp;H740,wedstrijden!A:B,2,FALSE)))</f>
        <v>360</v>
      </c>
      <c r="AB740" s="54">
        <f t="shared" ca="1" si="169"/>
        <v>0</v>
      </c>
      <c r="AC740" s="54">
        <f t="shared" si="170"/>
        <v>1</v>
      </c>
      <c r="AD740" s="54">
        <f t="shared" si="171"/>
        <v>1</v>
      </c>
      <c r="AE740" s="54">
        <f t="shared" si="172"/>
        <v>0</v>
      </c>
      <c r="AF740" s="54">
        <f t="shared" si="173"/>
        <v>1</v>
      </c>
      <c r="AG740" s="54">
        <f t="shared" si="174"/>
        <v>0</v>
      </c>
      <c r="AH740" s="54">
        <f t="shared" si="175"/>
        <v>0</v>
      </c>
      <c r="AI740" s="54">
        <f t="shared" si="176"/>
        <v>0</v>
      </c>
      <c r="AJ740" s="54">
        <f t="shared" si="177"/>
        <v>0</v>
      </c>
      <c r="AK740" s="54">
        <f t="shared" ca="1" si="178"/>
        <v>0</v>
      </c>
      <c r="AL740" s="1" t="str">
        <f>VLOOKUP(D740,schermers!C:T,16,FALSE)</f>
        <v>XXX</v>
      </c>
    </row>
    <row r="741" spans="1:38" x14ac:dyDescent="0.2">
      <c r="A741" s="54">
        <f t="shared" si="179"/>
        <v>739</v>
      </c>
      <c r="B741" s="54">
        <f t="shared" si="165"/>
        <v>702</v>
      </c>
      <c r="C741" s="54">
        <f t="shared" ca="1" si="166"/>
        <v>36</v>
      </c>
      <c r="D741" s="54">
        <f>VLOOKUP(F741&amp;G741,schermers!B:C,2,FALSE)</f>
        <v>111499</v>
      </c>
      <c r="E741" s="54">
        <f>VLOOKUP(P741&amp;Q741&amp;I741&amp;H741,wedstrijden!A:B,2,FALSE)</f>
        <v>418</v>
      </c>
      <c r="F741" s="41" t="s">
        <v>1128</v>
      </c>
      <c r="G741" s="41" t="s">
        <v>1129</v>
      </c>
      <c r="H741" s="41" t="s">
        <v>3037</v>
      </c>
      <c r="I741" s="41" t="s">
        <v>3034</v>
      </c>
      <c r="J741" s="63" t="s">
        <v>848</v>
      </c>
      <c r="K741" s="16">
        <v>43526</v>
      </c>
      <c r="L741" s="8">
        <v>43554</v>
      </c>
      <c r="O741" s="54" t="e">
        <f>VLOOKUP(D741&amp;R741,Ranglijst!D:E,2,FALSE)</f>
        <v>#N/A</v>
      </c>
      <c r="P741" s="1" t="str">
        <f>VLOOKUP($D741,schermers!$C:$O,5,FALSE)</f>
        <v>Dames</v>
      </c>
      <c r="Q741" s="1" t="str">
        <f>VLOOKUP($D741,schermers!$C:$O,6,FALSE)</f>
        <v>Degen</v>
      </c>
      <c r="R741" s="1" t="str">
        <f>VLOOKUP(P741,lookups!A:B,2,FALSE)&amp;VLOOKUP(aanmeldingen!Q741,lookups!D:E,2,FALSE)&amp;VLOOKUP(I741,lookups!G:H,2,FALSE)</f>
        <v>DDV</v>
      </c>
      <c r="S741" s="1" t="str">
        <f>VLOOKUP(E741,wedstrijden!B:G,6,FALSE)</f>
        <v>FRA</v>
      </c>
      <c r="T741" s="1" t="str">
        <f>VLOOKUP($D741,schermers!$C:$O,8,FALSE)</f>
        <v>JOR</v>
      </c>
      <c r="U741" s="1" t="str">
        <f>IFERROR(VLOOKUP($D741,schermers!$C:$O,13,FALSE),"-")</f>
        <v>-</v>
      </c>
      <c r="V741" s="15">
        <f>IFERROR(VLOOKUP(E741,wedstrijden!B:H,7,FALSE),0)</f>
        <v>43618</v>
      </c>
      <c r="W741" s="15">
        <f>IFERROR(VLOOKUP(E741,wedstrijden!B:I,8,FALSE),0)</f>
        <v>43618</v>
      </c>
      <c r="X741" s="94">
        <f>IF(ISERROR(VLOOKUP(I741,lookups!G:I,3,FALSE)),0,IF(VLOOKUP(I741,lookups!G:I,3,FALSE)=0,0,VLOOKUP(I741,lookups!G:I,3,FALSE)))</f>
        <v>0</v>
      </c>
      <c r="Y741" s="54">
        <f t="shared" ca="1" si="167"/>
        <v>418111499</v>
      </c>
      <c r="Z741" s="54">
        <f t="shared" si="168"/>
        <v>418111499</v>
      </c>
      <c r="AA741" s="54">
        <f>IF(LEFT(J741,2)&lt;&gt;"ok","-",IF(M741&lt;&gt;"","-",VLOOKUP(P741&amp;Q741&amp;I741&amp;H741,wedstrijden!A:B,2,FALSE)))</f>
        <v>418</v>
      </c>
      <c r="AB741" s="54">
        <f t="shared" ca="1" si="169"/>
        <v>1</v>
      </c>
      <c r="AC741" s="54">
        <f t="shared" si="170"/>
        <v>1</v>
      </c>
      <c r="AD741" s="54">
        <f t="shared" si="171"/>
        <v>1</v>
      </c>
      <c r="AE741" s="54">
        <f t="shared" si="172"/>
        <v>0</v>
      </c>
      <c r="AF741" s="54">
        <f t="shared" si="173"/>
        <v>1</v>
      </c>
      <c r="AG741" s="54">
        <f t="shared" si="174"/>
        <v>0</v>
      </c>
      <c r="AH741" s="54">
        <f t="shared" si="175"/>
        <v>0</v>
      </c>
      <c r="AI741" s="54">
        <f t="shared" si="176"/>
        <v>0</v>
      </c>
      <c r="AJ741" s="54">
        <f t="shared" si="177"/>
        <v>0</v>
      </c>
      <c r="AK741" s="54">
        <f t="shared" ca="1" si="178"/>
        <v>0</v>
      </c>
      <c r="AL741" s="1" t="str">
        <f>VLOOKUP(D741,schermers!C:T,16,FALSE)</f>
        <v>XXX</v>
      </c>
    </row>
    <row r="742" spans="1:38" x14ac:dyDescent="0.2">
      <c r="A742" s="54">
        <f t="shared" si="179"/>
        <v>740</v>
      </c>
      <c r="B742" s="54" t="str">
        <f t="shared" si="165"/>
        <v/>
      </c>
      <c r="C742" s="54" t="str">
        <f t="shared" si="166"/>
        <v/>
      </c>
      <c r="D742" s="54">
        <f>VLOOKUP(F742&amp;G742,schermers!B:C,2,FALSE)</f>
        <v>113390</v>
      </c>
      <c r="E742" s="54">
        <f>VLOOKUP(P742&amp;Q742&amp;I742&amp;H742,wedstrijden!A:B,2,FALSE)</f>
        <v>363</v>
      </c>
      <c r="F742" s="41" t="s">
        <v>1268</v>
      </c>
      <c r="G742" s="41" t="s">
        <v>1269</v>
      </c>
      <c r="H742" s="41" t="s">
        <v>2556</v>
      </c>
      <c r="I742" s="41" t="s">
        <v>936</v>
      </c>
      <c r="J742" s="63" t="s">
        <v>848</v>
      </c>
      <c r="K742" s="16">
        <v>43527</v>
      </c>
      <c r="L742" s="8">
        <v>43530</v>
      </c>
      <c r="M742" s="8">
        <v>43551</v>
      </c>
      <c r="O742" s="54">
        <f>VLOOKUP(D742&amp;R742,Ranglijst!D:E,2,FALSE)</f>
        <v>1052</v>
      </c>
      <c r="P742" s="1" t="str">
        <f>VLOOKUP($D742,schermers!$C:$O,5,FALSE)</f>
        <v>Dames</v>
      </c>
      <c r="Q742" s="1" t="str">
        <f>VLOOKUP($D742,schermers!$C:$O,6,FALSE)</f>
        <v>Degen</v>
      </c>
      <c r="R742" s="1" t="str">
        <f>VLOOKUP(P742,lookups!A:B,2,FALSE)&amp;VLOOKUP(aanmeldingen!Q742,lookups!D:E,2,FALSE)&amp;VLOOKUP(I742,lookups!G:H,2,FALSE)</f>
        <v>DDS</v>
      </c>
      <c r="S742" s="1" t="str">
        <f>VLOOKUP(E742,wedstrijden!B:G,6,FALSE)</f>
        <v>ESP</v>
      </c>
      <c r="T742" s="1" t="str">
        <f>VLOOKUP($D742,schermers!$C:$O,8,FALSE)</f>
        <v>FCA</v>
      </c>
      <c r="U742" s="1" t="str">
        <f>IFERROR(VLOOKUP($D742,schermers!$C:$O,13,FALSE),"-")</f>
        <v>FIE12081998002</v>
      </c>
      <c r="V742" s="15">
        <f>IFERROR(VLOOKUP(E742,wedstrijden!B:H,7,FALSE),0)</f>
        <v>43568</v>
      </c>
      <c r="W742" s="15">
        <f>IFERROR(VLOOKUP(E742,wedstrijden!B:I,8,FALSE),0)</f>
        <v>43569</v>
      </c>
      <c r="X742" s="94">
        <f>IF(ISERROR(VLOOKUP(I742,lookups!G:I,3,FALSE)),0,IF(VLOOKUP(I742,lookups!G:I,3,FALSE)=0,0,VLOOKUP(I742,lookups!G:I,3,FALSE)))</f>
        <v>0</v>
      </c>
      <c r="Y742" s="54">
        <f t="shared" si="167"/>
        <v>999999999</v>
      </c>
      <c r="Z742" s="54">
        <f t="shared" si="168"/>
        <v>999999999</v>
      </c>
      <c r="AA742" s="54" t="str">
        <f>IF(LEFT(J742,2)&lt;&gt;"ok","-",IF(M742&lt;&gt;"","-",VLOOKUP(P742&amp;Q742&amp;I742&amp;H742,wedstrijden!A:B,2,FALSE)))</f>
        <v>-</v>
      </c>
      <c r="AB742" s="54">
        <f t="shared" si="169"/>
        <v>0</v>
      </c>
      <c r="AC742" s="54">
        <f t="shared" si="170"/>
        <v>1</v>
      </c>
      <c r="AD742" s="54">
        <f t="shared" si="171"/>
        <v>1</v>
      </c>
      <c r="AE742" s="54">
        <f t="shared" si="172"/>
        <v>1</v>
      </c>
      <c r="AF742" s="54">
        <f t="shared" si="173"/>
        <v>1</v>
      </c>
      <c r="AG742" s="54">
        <f t="shared" si="174"/>
        <v>1</v>
      </c>
      <c r="AH742" s="54">
        <f t="shared" si="175"/>
        <v>1</v>
      </c>
      <c r="AI742" s="54">
        <f t="shared" si="176"/>
        <v>1</v>
      </c>
      <c r="AJ742" s="54">
        <f t="shared" si="177"/>
        <v>1</v>
      </c>
      <c r="AK742" s="54">
        <f t="shared" ca="1" si="178"/>
        <v>1</v>
      </c>
      <c r="AL742" s="1" t="str">
        <f>VLOOKUP(D742,schermers!C:T,16,FALSE)</f>
        <v>XXX</v>
      </c>
    </row>
    <row r="743" spans="1:38" x14ac:dyDescent="0.2">
      <c r="A743" s="54">
        <f t="shared" si="179"/>
        <v>741</v>
      </c>
      <c r="B743" s="54">
        <f t="shared" si="165"/>
        <v>654</v>
      </c>
      <c r="C743" s="54" t="str">
        <f t="shared" ca="1" si="166"/>
        <v/>
      </c>
      <c r="D743" s="54">
        <f>VLOOKUP(F743&amp;G743,schermers!B:C,2,FALSE)</f>
        <v>109588</v>
      </c>
      <c r="E743" s="54">
        <f>VLOOKUP(P743&amp;Q743&amp;I743&amp;H743,wedstrijden!A:B,2,FALSE)</f>
        <v>374</v>
      </c>
      <c r="F743" s="41" t="s">
        <v>922</v>
      </c>
      <c r="G743" s="41" t="s">
        <v>791</v>
      </c>
      <c r="H743" s="41" t="s">
        <v>1812</v>
      </c>
      <c r="I743" s="41" t="s">
        <v>505</v>
      </c>
      <c r="J743" s="63" t="s">
        <v>848</v>
      </c>
      <c r="K743" s="16">
        <v>43527</v>
      </c>
      <c r="L743" s="8">
        <v>43554</v>
      </c>
      <c r="O743" s="54">
        <f>VLOOKUP(D743&amp;R743,Ranglijst!D:E,2,FALSE)</f>
        <v>3421</v>
      </c>
      <c r="P743" s="1" t="str">
        <f>VLOOKUP($D743,schermers!$C:$O,5,FALSE)</f>
        <v>Heren</v>
      </c>
      <c r="Q743" s="1" t="str">
        <f>VLOOKUP($D743,schermers!$C:$O,6,FALSE)</f>
        <v>Degen</v>
      </c>
      <c r="R743" s="1" t="str">
        <f>VLOOKUP(P743,lookups!A:B,2,FALSE)&amp;VLOOKUP(aanmeldingen!Q743,lookups!D:E,2,FALSE)&amp;VLOOKUP(I743,lookups!G:H,2,FALSE)</f>
        <v>HDS</v>
      </c>
      <c r="S743" s="1" t="str">
        <f>VLOOKUP(E743,wedstrijden!B:G,6,FALSE)</f>
        <v>COL</v>
      </c>
      <c r="T743" s="1" t="str">
        <f>VLOOKUP($D743,schermers!$C:$O,8,FALSE)</f>
        <v>SCA</v>
      </c>
      <c r="U743" s="1" t="str">
        <f>IFERROR(VLOOKUP($D743,schermers!$C:$O,13,FALSE),"-")</f>
        <v>-</v>
      </c>
      <c r="V743" s="15">
        <f>IFERROR(VLOOKUP(E743,wedstrijden!B:H,7,FALSE),0)</f>
        <v>43588</v>
      </c>
      <c r="W743" s="15">
        <f>IFERROR(VLOOKUP(E743,wedstrijden!B:I,8,FALSE),0)</f>
        <v>43590</v>
      </c>
      <c r="X743" s="94">
        <f>IF(ISERROR(VLOOKUP(I743,lookups!G:I,3,FALSE)),0,IF(VLOOKUP(I743,lookups!G:I,3,FALSE)=0,0,VLOOKUP(I743,lookups!G:I,3,FALSE)))</f>
        <v>1000</v>
      </c>
      <c r="Y743" s="54">
        <f t="shared" ca="1" si="167"/>
        <v>999999999</v>
      </c>
      <c r="Z743" s="54">
        <f t="shared" si="168"/>
        <v>374109588</v>
      </c>
      <c r="AA743" s="54">
        <f>IF(LEFT(J743,2)&lt;&gt;"ok","-",IF(M743&lt;&gt;"","-",VLOOKUP(P743&amp;Q743&amp;I743&amp;H743,wedstrijden!A:B,2,FALSE)))</f>
        <v>374</v>
      </c>
      <c r="AB743" s="54">
        <f t="shared" ca="1" si="169"/>
        <v>0</v>
      </c>
      <c r="AC743" s="54">
        <f t="shared" si="170"/>
        <v>1</v>
      </c>
      <c r="AD743" s="54">
        <f t="shared" si="171"/>
        <v>1</v>
      </c>
      <c r="AE743" s="54">
        <f t="shared" si="172"/>
        <v>0</v>
      </c>
      <c r="AF743" s="54">
        <f t="shared" si="173"/>
        <v>1</v>
      </c>
      <c r="AG743" s="54">
        <f t="shared" si="174"/>
        <v>0</v>
      </c>
      <c r="AH743" s="54">
        <f t="shared" si="175"/>
        <v>0</v>
      </c>
      <c r="AI743" s="54">
        <f t="shared" si="176"/>
        <v>0</v>
      </c>
      <c r="AJ743" s="54">
        <f t="shared" si="177"/>
        <v>0</v>
      </c>
      <c r="AK743" s="54">
        <f t="shared" ca="1" si="178"/>
        <v>0</v>
      </c>
      <c r="AL743" s="1" t="str">
        <f>VLOOKUP(D743,schermers!C:T,16,FALSE)</f>
        <v>XXX</v>
      </c>
    </row>
    <row r="744" spans="1:38" x14ac:dyDescent="0.2">
      <c r="A744" s="54">
        <f t="shared" si="179"/>
        <v>742</v>
      </c>
      <c r="B744" s="54">
        <f t="shared" si="165"/>
        <v>609</v>
      </c>
      <c r="C744" s="54" t="str">
        <f t="shared" ca="1" si="166"/>
        <v/>
      </c>
      <c r="D744" s="54">
        <f>VLOOKUP(F744&amp;G744,schermers!B:C,2,FALSE)</f>
        <v>117222</v>
      </c>
      <c r="E744" s="54">
        <f>VLOOKUP(P744&amp;Q744&amp;I744&amp;H744,wedstrijden!A:B,2,FALSE)</f>
        <v>348</v>
      </c>
      <c r="F744" s="41" t="s">
        <v>2173</v>
      </c>
      <c r="G744" s="41" t="s">
        <v>978</v>
      </c>
      <c r="H744" s="41" t="s">
        <v>2552</v>
      </c>
      <c r="I744" s="41" t="s">
        <v>936</v>
      </c>
      <c r="J744" s="63" t="s">
        <v>848</v>
      </c>
      <c r="K744" s="16">
        <v>43528</v>
      </c>
      <c r="L744" s="8">
        <v>43530</v>
      </c>
      <c r="O744" s="54">
        <f>VLOOKUP(D744&amp;R744,Ranglijst!D:E,2,FALSE)</f>
        <v>250</v>
      </c>
      <c r="P744" s="1" t="str">
        <f>VLOOKUP($D744,schermers!$C:$O,5,FALSE)</f>
        <v>Heren</v>
      </c>
      <c r="Q744" s="1" t="str">
        <f>VLOOKUP($D744,schermers!$C:$O,6,FALSE)</f>
        <v>Degen</v>
      </c>
      <c r="R744" s="1" t="str">
        <f>VLOOKUP(P744,lookups!A:B,2,FALSE)&amp;VLOOKUP(aanmeldingen!Q744,lookups!D:E,2,FALSE)&amp;VLOOKUP(I744,lookups!G:H,2,FALSE)</f>
        <v>HDS</v>
      </c>
      <c r="S744" s="1" t="str">
        <f>VLOOKUP(E744,wedstrijden!B:G,6,FALSE)</f>
        <v>SUI</v>
      </c>
      <c r="T744" s="1" t="str">
        <f>VLOOKUP($D744,schermers!$C:$O,8,FALSE)</f>
        <v>RS</v>
      </c>
      <c r="U744" s="1" t="str">
        <f>IFERROR(VLOOKUP($D744,schermers!$C:$O,13,FALSE),"-")</f>
        <v>-</v>
      </c>
      <c r="V744" s="15">
        <f>IFERROR(VLOOKUP(E744,wedstrijden!B:H,7,FALSE),0)</f>
        <v>43561</v>
      </c>
      <c r="W744" s="15">
        <f>IFERROR(VLOOKUP(E744,wedstrijden!B:I,8,FALSE),0)</f>
        <v>43562</v>
      </c>
      <c r="X744" s="94">
        <f>IF(ISERROR(VLOOKUP(I744,lookups!G:I,3,FALSE)),0,IF(VLOOKUP(I744,lookups!G:I,3,FALSE)=0,0,VLOOKUP(I744,lookups!G:I,3,FALSE)))</f>
        <v>0</v>
      </c>
      <c r="Y744" s="54">
        <f t="shared" ca="1" si="167"/>
        <v>999999999</v>
      </c>
      <c r="Z744" s="54">
        <f t="shared" si="168"/>
        <v>348117222</v>
      </c>
      <c r="AA744" s="54">
        <f>IF(LEFT(J744,2)&lt;&gt;"ok","-",IF(M744&lt;&gt;"","-",VLOOKUP(P744&amp;Q744&amp;I744&amp;H744,wedstrijden!A:B,2,FALSE)))</f>
        <v>348</v>
      </c>
      <c r="AB744" s="54">
        <f t="shared" ca="1" si="169"/>
        <v>0</v>
      </c>
      <c r="AC744" s="54">
        <f t="shared" si="170"/>
        <v>1</v>
      </c>
      <c r="AD744" s="54">
        <f t="shared" si="171"/>
        <v>1</v>
      </c>
      <c r="AE744" s="54">
        <f t="shared" si="172"/>
        <v>0</v>
      </c>
      <c r="AF744" s="54">
        <f t="shared" si="173"/>
        <v>1</v>
      </c>
      <c r="AG744" s="54">
        <f t="shared" si="174"/>
        <v>1</v>
      </c>
      <c r="AH744" s="54">
        <f t="shared" si="175"/>
        <v>1</v>
      </c>
      <c r="AI744" s="54">
        <f t="shared" si="176"/>
        <v>1</v>
      </c>
      <c r="AJ744" s="54">
        <f t="shared" si="177"/>
        <v>1</v>
      </c>
      <c r="AK744" s="54">
        <f t="shared" ca="1" si="178"/>
        <v>1</v>
      </c>
      <c r="AL744" s="1" t="str">
        <f>VLOOKUP(D744,schermers!C:T,16,FALSE)</f>
        <v>XXX</v>
      </c>
    </row>
    <row r="745" spans="1:38" x14ac:dyDescent="0.2">
      <c r="A745" s="54">
        <f t="shared" si="179"/>
        <v>743</v>
      </c>
      <c r="B745" s="54">
        <f t="shared" si="165"/>
        <v>664</v>
      </c>
      <c r="C745" s="54" t="str">
        <f t="shared" ca="1" si="166"/>
        <v/>
      </c>
      <c r="D745" s="54">
        <f>VLOOKUP(F745&amp;G745,schermers!B:C,2,FALSE)</f>
        <v>112221</v>
      </c>
      <c r="E745" s="54">
        <f>VLOOKUP(P745&amp;Q745&amp;I745&amp;H745,wedstrijden!A:B,2,FALSE)</f>
        <v>386</v>
      </c>
      <c r="F745" s="41" t="s">
        <v>1219</v>
      </c>
      <c r="G745" s="41" t="s">
        <v>61</v>
      </c>
      <c r="H745" s="41" t="s">
        <v>2571</v>
      </c>
      <c r="I745" s="41" t="s">
        <v>504</v>
      </c>
      <c r="J745" s="63" t="s">
        <v>848</v>
      </c>
      <c r="K745" s="16">
        <v>43529</v>
      </c>
      <c r="L745" s="8">
        <v>43554</v>
      </c>
      <c r="O745" s="54">
        <f>VLOOKUP(D745&amp;R745,Ranglijst!D:E,2,FALSE)</f>
        <v>1347</v>
      </c>
      <c r="P745" s="1" t="str">
        <f>VLOOKUP($D745,schermers!$C:$O,5,FALSE)</f>
        <v>Heren</v>
      </c>
      <c r="Q745" s="1" t="str">
        <f>VLOOKUP($D745,schermers!$C:$O,6,FALSE)</f>
        <v>Degen</v>
      </c>
      <c r="R745" s="1" t="str">
        <f>VLOOKUP(P745,lookups!A:B,2,FALSE)&amp;VLOOKUP(aanmeldingen!Q745,lookups!D:E,2,FALSE)&amp;VLOOKUP(I745,lookups!G:H,2,FALSE)</f>
        <v>HDS</v>
      </c>
      <c r="S745" s="1" t="str">
        <f>VLOOKUP(E745,wedstrijden!B:G,6,FALSE)</f>
        <v>FRA</v>
      </c>
      <c r="T745" s="1" t="str">
        <f>VLOOKUP($D745,schermers!$C:$O,8,FALSE)</f>
        <v>SCA</v>
      </c>
      <c r="U745" s="1" t="str">
        <f>IFERROR(VLOOKUP($D745,schermers!$C:$O,13,FALSE),"-")</f>
        <v>-</v>
      </c>
      <c r="V745" s="15">
        <f>IFERROR(VLOOKUP(E745,wedstrijden!B:H,7,FALSE),0)</f>
        <v>43602</v>
      </c>
      <c r="W745" s="15">
        <f>IFERROR(VLOOKUP(E745,wedstrijden!B:I,8,FALSE),0)</f>
        <v>43603</v>
      </c>
      <c r="X745" s="94">
        <f>IF(ISERROR(VLOOKUP(I745,lookups!G:I,3,FALSE)),0,IF(VLOOKUP(I745,lookups!G:I,3,FALSE)=0,0,VLOOKUP(I745,lookups!G:I,3,FALSE)))</f>
        <v>1000</v>
      </c>
      <c r="Y745" s="54">
        <f t="shared" ca="1" si="167"/>
        <v>999999999</v>
      </c>
      <c r="Z745" s="54">
        <f t="shared" si="168"/>
        <v>386112221</v>
      </c>
      <c r="AA745" s="54">
        <f>IF(LEFT(J745,2)&lt;&gt;"ok","-",IF(M745&lt;&gt;"","-",VLOOKUP(P745&amp;Q745&amp;I745&amp;H745,wedstrijden!A:B,2,FALSE)))</f>
        <v>386</v>
      </c>
      <c r="AB745" s="54">
        <f t="shared" ca="1" si="169"/>
        <v>0</v>
      </c>
      <c r="AC745" s="54">
        <f t="shared" si="170"/>
        <v>1</v>
      </c>
      <c r="AD745" s="54">
        <f t="shared" si="171"/>
        <v>1</v>
      </c>
      <c r="AE745" s="54">
        <f t="shared" si="172"/>
        <v>0</v>
      </c>
      <c r="AF745" s="54">
        <f t="shared" si="173"/>
        <v>1</v>
      </c>
      <c r="AG745" s="54">
        <f t="shared" si="174"/>
        <v>0</v>
      </c>
      <c r="AH745" s="54">
        <f t="shared" si="175"/>
        <v>0</v>
      </c>
      <c r="AI745" s="54">
        <f t="shared" si="176"/>
        <v>0</v>
      </c>
      <c r="AJ745" s="54">
        <f t="shared" si="177"/>
        <v>0</v>
      </c>
      <c r="AK745" s="54">
        <f t="shared" ca="1" si="178"/>
        <v>0</v>
      </c>
      <c r="AL745" s="1" t="str">
        <f>VLOOKUP(D745,schermers!C:T,16,FALSE)</f>
        <v>XXX</v>
      </c>
    </row>
    <row r="746" spans="1:38" x14ac:dyDescent="0.2">
      <c r="A746" s="54">
        <f t="shared" si="179"/>
        <v>744</v>
      </c>
      <c r="B746" s="54">
        <f t="shared" si="165"/>
        <v>692</v>
      </c>
      <c r="C746" s="54">
        <f t="shared" ca="1" si="166"/>
        <v>26</v>
      </c>
      <c r="D746" s="54">
        <f>VLOOKUP(F746&amp;G746,schermers!B:C,2,FALSE)</f>
        <v>100016</v>
      </c>
      <c r="E746" s="54">
        <f>VLOOKUP(P746&amp;Q746&amp;I746&amp;H746,wedstrijden!A:B,2,FALSE)</f>
        <v>410</v>
      </c>
      <c r="F746" s="41" t="s">
        <v>1095</v>
      </c>
      <c r="G746" s="41" t="s">
        <v>269</v>
      </c>
      <c r="H746" s="41" t="s">
        <v>3037</v>
      </c>
      <c r="I746" s="41" t="s">
        <v>3033</v>
      </c>
      <c r="J746" s="63" t="s">
        <v>848</v>
      </c>
      <c r="K746" s="16">
        <v>43534</v>
      </c>
      <c r="L746" s="8">
        <v>43554</v>
      </c>
      <c r="O746" s="54" t="e">
        <f>VLOOKUP(D746&amp;R746,Ranglijst!D:E,2,FALSE)</f>
        <v>#N/A</v>
      </c>
      <c r="P746" s="1" t="str">
        <f>VLOOKUP($D746,schermers!$C:$O,5,FALSE)</f>
        <v>Heren</v>
      </c>
      <c r="Q746" s="1" t="str">
        <f>VLOOKUP($D746,schermers!$C:$O,6,FALSE)</f>
        <v>Sabel</v>
      </c>
      <c r="R746" s="1" t="str">
        <f>VLOOKUP(P746,lookups!A:B,2,FALSE)&amp;VLOOKUP(aanmeldingen!Q746,lookups!D:E,2,FALSE)&amp;VLOOKUP(I746,lookups!G:H,2,FALSE)</f>
        <v>HSV</v>
      </c>
      <c r="S746" s="1" t="str">
        <f>VLOOKUP(E746,wedstrijden!B:G,6,FALSE)</f>
        <v>FRA</v>
      </c>
      <c r="T746" s="1" t="str">
        <f>VLOOKUP($D746,schermers!$C:$O,8,FALSE)</f>
        <v>DFC</v>
      </c>
      <c r="U746" s="1" t="str">
        <f>IFERROR(VLOOKUP($D746,schermers!$C:$O,13,FALSE),"-")</f>
        <v/>
      </c>
      <c r="V746" s="15">
        <f>IFERROR(VLOOKUP(E746,wedstrijden!B:H,7,FALSE),0)</f>
        <v>43616</v>
      </c>
      <c r="W746" s="15">
        <f>IFERROR(VLOOKUP(E746,wedstrijden!B:I,8,FALSE),0)</f>
        <v>43616</v>
      </c>
      <c r="X746" s="94">
        <f>IF(ISERROR(VLOOKUP(I746,lookups!G:I,3,FALSE)),0,IF(VLOOKUP(I746,lookups!G:I,3,FALSE)=0,0,VLOOKUP(I746,lookups!G:I,3,FALSE)))</f>
        <v>0</v>
      </c>
      <c r="Y746" s="54">
        <f t="shared" ca="1" si="167"/>
        <v>410100016</v>
      </c>
      <c r="Z746" s="54">
        <f t="shared" si="168"/>
        <v>410100016</v>
      </c>
      <c r="AA746" s="54">
        <f>IF(LEFT(J746,2)&lt;&gt;"ok","-",IF(M746&lt;&gt;"","-",VLOOKUP(P746&amp;Q746&amp;I746&amp;H746,wedstrijden!A:B,2,FALSE)))</f>
        <v>410</v>
      </c>
      <c r="AB746" s="54">
        <f t="shared" ca="1" si="169"/>
        <v>1</v>
      </c>
      <c r="AC746" s="54">
        <f t="shared" si="170"/>
        <v>1</v>
      </c>
      <c r="AD746" s="54">
        <f t="shared" si="171"/>
        <v>1</v>
      </c>
      <c r="AE746" s="54">
        <f t="shared" si="172"/>
        <v>0</v>
      </c>
      <c r="AF746" s="54">
        <f t="shared" si="173"/>
        <v>1</v>
      </c>
      <c r="AG746" s="54">
        <f t="shared" si="174"/>
        <v>0</v>
      </c>
      <c r="AH746" s="54">
        <f t="shared" si="175"/>
        <v>0</v>
      </c>
      <c r="AI746" s="54">
        <f t="shared" si="176"/>
        <v>0</v>
      </c>
      <c r="AJ746" s="54">
        <f t="shared" si="177"/>
        <v>0</v>
      </c>
      <c r="AK746" s="54">
        <f t="shared" ca="1" si="178"/>
        <v>0</v>
      </c>
      <c r="AL746" s="1" t="str">
        <f>VLOOKUP(D746,schermers!C:T,16,FALSE)</f>
        <v>XXX</v>
      </c>
    </row>
    <row r="747" spans="1:38" x14ac:dyDescent="0.2">
      <c r="A747" s="54">
        <f t="shared" si="179"/>
        <v>745</v>
      </c>
      <c r="B747" s="54" t="str">
        <f t="shared" si="165"/>
        <v/>
      </c>
      <c r="C747" s="54" t="str">
        <f t="shared" si="166"/>
        <v/>
      </c>
      <c r="D747" s="54">
        <f>VLOOKUP(F747&amp;G747,schermers!B:C,2,FALSE)</f>
        <v>111969</v>
      </c>
      <c r="E747" s="54">
        <f>VLOOKUP(P747&amp;Q747&amp;I747&amp;H747,wedstrijden!A:B,2,FALSE)</f>
        <v>371</v>
      </c>
      <c r="F747" s="41" t="s">
        <v>2255</v>
      </c>
      <c r="G747" s="41" t="s">
        <v>2256</v>
      </c>
      <c r="H747" s="41" t="s">
        <v>484</v>
      </c>
      <c r="I747" s="41" t="s">
        <v>936</v>
      </c>
      <c r="J747" s="63" t="s">
        <v>848</v>
      </c>
      <c r="K747" s="16">
        <v>43536</v>
      </c>
      <c r="L747" s="8">
        <v>43554</v>
      </c>
      <c r="M747" s="8">
        <v>43557</v>
      </c>
      <c r="N747" s="8">
        <v>43561</v>
      </c>
      <c r="O747" s="54">
        <f>VLOOKUP(D747&amp;R747,Ranglijst!D:E,2,FALSE)</f>
        <v>1162</v>
      </c>
      <c r="P747" s="1" t="str">
        <f>VLOOKUP($D747,schermers!$C:$O,5,FALSE)</f>
        <v>Dames</v>
      </c>
      <c r="Q747" s="1" t="str">
        <f>VLOOKUP($D747,schermers!$C:$O,6,FALSE)</f>
        <v>Degen</v>
      </c>
      <c r="R747" s="1" t="str">
        <f>VLOOKUP(P747,lookups!A:B,2,FALSE)&amp;VLOOKUP(aanmeldingen!Q747,lookups!D:E,2,FALSE)&amp;VLOOKUP(I747,lookups!G:H,2,FALSE)</f>
        <v>DDS</v>
      </c>
      <c r="S747" s="1" t="str">
        <f>VLOOKUP(E747,wedstrijden!B:G,6,FALSE)</f>
        <v>HUN</v>
      </c>
      <c r="T747" s="1" t="str">
        <f>VLOOKUP($D747,schermers!$C:$O,8,FALSE)</f>
        <v>RS</v>
      </c>
      <c r="U747" s="1" t="str">
        <f>IFERROR(VLOOKUP($D747,schermers!$C:$O,13,FALSE),"-")</f>
        <v>FIE02101998005</v>
      </c>
      <c r="V747" s="15">
        <f>IFERROR(VLOOKUP(E747,wedstrijden!B:H,7,FALSE),0)</f>
        <v>43582</v>
      </c>
      <c r="W747" s="15">
        <f>IFERROR(VLOOKUP(E747,wedstrijden!B:I,8,FALSE),0)</f>
        <v>43583</v>
      </c>
      <c r="X747" s="94">
        <f>IF(ISERROR(VLOOKUP(I747,lookups!G:I,3,FALSE)),0,IF(VLOOKUP(I747,lookups!G:I,3,FALSE)=0,0,VLOOKUP(I747,lookups!G:I,3,FALSE)))</f>
        <v>0</v>
      </c>
      <c r="Y747" s="54">
        <f t="shared" si="167"/>
        <v>999999999</v>
      </c>
      <c r="Z747" s="54">
        <f t="shared" si="168"/>
        <v>999999999</v>
      </c>
      <c r="AA747" s="54" t="str">
        <f>IF(LEFT(J747,2)&lt;&gt;"ok","-",IF(M747&lt;&gt;"","-",VLOOKUP(P747&amp;Q747&amp;I747&amp;H747,wedstrijden!A:B,2,FALSE)))</f>
        <v>-</v>
      </c>
      <c r="AB747" s="54">
        <f t="shared" si="169"/>
        <v>0</v>
      </c>
      <c r="AC747" s="54">
        <f t="shared" si="170"/>
        <v>1</v>
      </c>
      <c r="AD747" s="54">
        <f t="shared" si="171"/>
        <v>1</v>
      </c>
      <c r="AE747" s="54">
        <f t="shared" si="172"/>
        <v>1</v>
      </c>
      <c r="AF747" s="54">
        <f t="shared" si="173"/>
        <v>0</v>
      </c>
      <c r="AG747" s="54">
        <f t="shared" si="174"/>
        <v>1</v>
      </c>
      <c r="AH747" s="54">
        <f t="shared" si="175"/>
        <v>1</v>
      </c>
      <c r="AI747" s="54">
        <f t="shared" si="176"/>
        <v>1</v>
      </c>
      <c r="AJ747" s="54">
        <f t="shared" si="177"/>
        <v>1</v>
      </c>
      <c r="AK747" s="54">
        <f t="shared" ca="1" si="178"/>
        <v>1</v>
      </c>
      <c r="AL747" s="1" t="str">
        <f>VLOOKUP(D747,schermers!C:T,16,FALSE)</f>
        <v>XXX</v>
      </c>
    </row>
    <row r="748" spans="1:38" x14ac:dyDescent="0.2">
      <c r="A748" s="54">
        <f t="shared" si="179"/>
        <v>746</v>
      </c>
      <c r="B748" s="54" t="str">
        <f t="shared" si="165"/>
        <v/>
      </c>
      <c r="C748" s="54" t="str">
        <f t="shared" si="166"/>
        <v/>
      </c>
      <c r="D748" s="54">
        <f>VLOOKUP(F748&amp;G748,schermers!B:C,2,FALSE)</f>
        <v>113390</v>
      </c>
      <c r="E748" s="54">
        <f>VLOOKUP(P748&amp;Q748&amp;I748&amp;H748,wedstrijden!A:B,2,FALSE)</f>
        <v>371</v>
      </c>
      <c r="F748" s="41" t="s">
        <v>1268</v>
      </c>
      <c r="G748" s="41" t="s">
        <v>1269</v>
      </c>
      <c r="H748" s="41" t="s">
        <v>484</v>
      </c>
      <c r="I748" s="41" t="s">
        <v>936</v>
      </c>
      <c r="J748" s="63" t="s">
        <v>848</v>
      </c>
      <c r="K748" s="16">
        <v>43536</v>
      </c>
      <c r="M748" s="8">
        <v>43551</v>
      </c>
      <c r="O748" s="54">
        <f>VLOOKUP(D748&amp;R748,Ranglijst!D:E,2,FALSE)</f>
        <v>1052</v>
      </c>
      <c r="P748" s="1" t="str">
        <f>VLOOKUP($D748,schermers!$C:$O,5,FALSE)</f>
        <v>Dames</v>
      </c>
      <c r="Q748" s="1" t="str">
        <f>VLOOKUP($D748,schermers!$C:$O,6,FALSE)</f>
        <v>Degen</v>
      </c>
      <c r="R748" s="1" t="str">
        <f>VLOOKUP(P748,lookups!A:B,2,FALSE)&amp;VLOOKUP(aanmeldingen!Q748,lookups!D:E,2,FALSE)&amp;VLOOKUP(I748,lookups!G:H,2,FALSE)</f>
        <v>DDS</v>
      </c>
      <c r="S748" s="1" t="str">
        <f>VLOOKUP(E748,wedstrijden!B:G,6,FALSE)</f>
        <v>HUN</v>
      </c>
      <c r="T748" s="1" t="str">
        <f>VLOOKUP($D748,schermers!$C:$O,8,FALSE)</f>
        <v>FCA</v>
      </c>
      <c r="U748" s="1" t="str">
        <f>IFERROR(VLOOKUP($D748,schermers!$C:$O,13,FALSE),"-")</f>
        <v>FIE12081998002</v>
      </c>
      <c r="V748" s="15">
        <f>IFERROR(VLOOKUP(E748,wedstrijden!B:H,7,FALSE),0)</f>
        <v>43582</v>
      </c>
      <c r="W748" s="15">
        <f>IFERROR(VLOOKUP(E748,wedstrijden!B:I,8,FALSE),0)</f>
        <v>43583</v>
      </c>
      <c r="X748" s="94">
        <f>IF(ISERROR(VLOOKUP(I748,lookups!G:I,3,FALSE)),0,IF(VLOOKUP(I748,lookups!G:I,3,FALSE)=0,0,VLOOKUP(I748,lookups!G:I,3,FALSE)))</f>
        <v>0</v>
      </c>
      <c r="Y748" s="54">
        <f t="shared" si="167"/>
        <v>999999999</v>
      </c>
      <c r="Z748" s="54">
        <f t="shared" si="168"/>
        <v>999999999</v>
      </c>
      <c r="AA748" s="54" t="str">
        <f>IF(LEFT(J748,2)&lt;&gt;"ok","-",IF(M748&lt;&gt;"","-",VLOOKUP(P748&amp;Q748&amp;I748&amp;H748,wedstrijden!A:B,2,FALSE)))</f>
        <v>-</v>
      </c>
      <c r="AB748" s="54">
        <f t="shared" si="169"/>
        <v>0</v>
      </c>
      <c r="AC748" s="54">
        <f t="shared" si="170"/>
        <v>1</v>
      </c>
      <c r="AD748" s="54">
        <f t="shared" si="171"/>
        <v>1</v>
      </c>
      <c r="AE748" s="54">
        <f t="shared" si="172"/>
        <v>1</v>
      </c>
      <c r="AF748" s="54">
        <f t="shared" si="173"/>
        <v>0</v>
      </c>
      <c r="AG748" s="54">
        <f t="shared" si="174"/>
        <v>1</v>
      </c>
      <c r="AH748" s="54">
        <f t="shared" si="175"/>
        <v>0</v>
      </c>
      <c r="AI748" s="54">
        <f t="shared" si="176"/>
        <v>0</v>
      </c>
      <c r="AJ748" s="54">
        <f t="shared" si="177"/>
        <v>0</v>
      </c>
      <c r="AK748" s="54">
        <f t="shared" ca="1" si="178"/>
        <v>0</v>
      </c>
      <c r="AL748" s="1" t="str">
        <f>VLOOKUP(D748,schermers!C:T,16,FALSE)</f>
        <v>XXX</v>
      </c>
    </row>
    <row r="749" spans="1:38" x14ac:dyDescent="0.2">
      <c r="A749" s="54">
        <f t="shared" si="179"/>
        <v>747</v>
      </c>
      <c r="B749" s="54">
        <f t="shared" si="165"/>
        <v>681</v>
      </c>
      <c r="C749" s="54">
        <f t="shared" ca="1" si="166"/>
        <v>15</v>
      </c>
      <c r="D749" s="54">
        <f>VLOOKUP(F749&amp;G749,schermers!B:C,2,FALSE)</f>
        <v>108260</v>
      </c>
      <c r="E749" s="54">
        <f>VLOOKUP(P749&amp;Q749&amp;I749&amp;H749,wedstrijden!A:B,2,FALSE)</f>
        <v>400</v>
      </c>
      <c r="F749" s="41" t="s">
        <v>3158</v>
      </c>
      <c r="G749" s="41" t="s">
        <v>3159</v>
      </c>
      <c r="H749" s="41" t="s">
        <v>3037</v>
      </c>
      <c r="I749" s="41" t="s">
        <v>3033</v>
      </c>
      <c r="J749" s="63" t="s">
        <v>848</v>
      </c>
      <c r="K749" s="16">
        <v>43543</v>
      </c>
      <c r="L749" s="8">
        <v>43554</v>
      </c>
      <c r="O749" s="54" t="e">
        <f>VLOOKUP(D749&amp;R749,Ranglijst!D:E,2,FALSE)</f>
        <v>#N/A</v>
      </c>
      <c r="P749" s="1" t="str">
        <f>VLOOKUP($D749,schermers!$C:$O,5,FALSE)</f>
        <v>Dames</v>
      </c>
      <c r="Q749" s="1" t="str">
        <f>VLOOKUP($D749,schermers!$C:$O,6,FALSE)</f>
        <v>Floret</v>
      </c>
      <c r="R749" s="1" t="str">
        <f>VLOOKUP(P749,lookups!A:B,2,FALSE)&amp;VLOOKUP(aanmeldingen!Q749,lookups!D:E,2,FALSE)&amp;VLOOKUP(I749,lookups!G:H,2,FALSE)</f>
        <v>DFV</v>
      </c>
      <c r="S749" s="1" t="str">
        <f>VLOOKUP(E749,wedstrijden!B:G,6,FALSE)</f>
        <v>FRA</v>
      </c>
      <c r="T749" s="1" t="str">
        <f>VLOOKUP($D749,schermers!$C:$O,8,FALSE)</f>
        <v>HS</v>
      </c>
      <c r="U749" s="1" t="str">
        <f>IFERROR(VLOOKUP($D749,schermers!$C:$O,13,FALSE),"-")</f>
        <v>-</v>
      </c>
      <c r="V749" s="15">
        <f>IFERROR(VLOOKUP(E749,wedstrijden!B:H,7,FALSE),0)</f>
        <v>43615</v>
      </c>
      <c r="W749" s="15">
        <f>IFERROR(VLOOKUP(E749,wedstrijden!B:I,8,FALSE),0)</f>
        <v>43615</v>
      </c>
      <c r="X749" s="94">
        <f>IF(ISERROR(VLOOKUP(I749,lookups!G:I,3,FALSE)),0,IF(VLOOKUP(I749,lookups!G:I,3,FALSE)=0,0,VLOOKUP(I749,lookups!G:I,3,FALSE)))</f>
        <v>0</v>
      </c>
      <c r="Y749" s="54">
        <f t="shared" ca="1" si="167"/>
        <v>400108260</v>
      </c>
      <c r="Z749" s="54">
        <f t="shared" si="168"/>
        <v>400108260</v>
      </c>
      <c r="AA749" s="54">
        <f>IF(LEFT(J749,2)&lt;&gt;"ok","-",IF(M749&lt;&gt;"","-",VLOOKUP(P749&amp;Q749&amp;I749&amp;H749,wedstrijden!A:B,2,FALSE)))</f>
        <v>400</v>
      </c>
      <c r="AB749" s="54">
        <f t="shared" ca="1" si="169"/>
        <v>1</v>
      </c>
      <c r="AC749" s="54">
        <f t="shared" si="170"/>
        <v>1</v>
      </c>
      <c r="AD749" s="54">
        <f t="shared" si="171"/>
        <v>1</v>
      </c>
      <c r="AE749" s="54">
        <f t="shared" si="172"/>
        <v>0</v>
      </c>
      <c r="AF749" s="54">
        <f t="shared" si="173"/>
        <v>1</v>
      </c>
      <c r="AG749" s="54">
        <f t="shared" si="174"/>
        <v>0</v>
      </c>
      <c r="AH749" s="54">
        <f t="shared" si="175"/>
        <v>0</v>
      </c>
      <c r="AI749" s="54">
        <f t="shared" si="176"/>
        <v>0</v>
      </c>
      <c r="AJ749" s="54">
        <f t="shared" si="177"/>
        <v>0</v>
      </c>
      <c r="AK749" s="54">
        <f t="shared" ca="1" si="178"/>
        <v>0</v>
      </c>
      <c r="AL749" s="1" t="str">
        <f>VLOOKUP(D749,schermers!C:T,16,FALSE)</f>
        <v>---</v>
      </c>
    </row>
    <row r="750" spans="1:38" x14ac:dyDescent="0.2">
      <c r="A750" s="54">
        <f t="shared" si="179"/>
        <v>748</v>
      </c>
      <c r="B750" s="54">
        <f t="shared" si="165"/>
        <v>694</v>
      </c>
      <c r="C750" s="54">
        <f t="shared" ca="1" si="166"/>
        <v>28</v>
      </c>
      <c r="D750" s="54">
        <f>VLOOKUP(F750&amp;G750,schermers!B:C,2,FALSE)</f>
        <v>101284</v>
      </c>
      <c r="E750" s="54">
        <f>VLOOKUP(P750&amp;Q750&amp;I750&amp;H750,wedstrijden!A:B,2,FALSE)</f>
        <v>413</v>
      </c>
      <c r="F750" s="41" t="s">
        <v>832</v>
      </c>
      <c r="G750" s="41" t="s">
        <v>96</v>
      </c>
      <c r="H750" s="41" t="s">
        <v>3037</v>
      </c>
      <c r="I750" s="41" t="s">
        <v>3035</v>
      </c>
      <c r="J750" s="63" t="s">
        <v>848</v>
      </c>
      <c r="K750" s="16">
        <v>43538</v>
      </c>
      <c r="L750" s="8">
        <v>43554</v>
      </c>
      <c r="O750" s="54" t="e">
        <f>VLOOKUP(D750&amp;R750,Ranglijst!D:E,2,FALSE)</f>
        <v>#N/A</v>
      </c>
      <c r="P750" s="1" t="str">
        <f>VLOOKUP($D750,schermers!$C:$O,5,FALSE)</f>
        <v>Dames</v>
      </c>
      <c r="Q750" s="1" t="str">
        <f>VLOOKUP($D750,schermers!$C:$O,6,FALSE)</f>
        <v>Floret</v>
      </c>
      <c r="R750" s="1" t="str">
        <f>VLOOKUP(P750,lookups!A:B,2,FALSE)&amp;VLOOKUP(aanmeldingen!Q750,lookups!D:E,2,FALSE)&amp;VLOOKUP(I750,lookups!G:H,2,FALSE)</f>
        <v>DFV</v>
      </c>
      <c r="S750" s="1" t="str">
        <f>VLOOKUP(E750,wedstrijden!B:G,6,FALSE)</f>
        <v>FRA</v>
      </c>
      <c r="T750" s="1" t="str">
        <f>VLOOKUP($D750,schermers!$C:$O,8,FALSE)</f>
        <v>SCA</v>
      </c>
      <c r="U750" s="1" t="str">
        <f>IFERROR(VLOOKUP($D750,schermers!$C:$O,13,FALSE),"-")</f>
        <v>-</v>
      </c>
      <c r="V750" s="15">
        <f>IFERROR(VLOOKUP(E750,wedstrijden!B:H,7,FALSE),0)</f>
        <v>43617</v>
      </c>
      <c r="W750" s="15">
        <f>IFERROR(VLOOKUP(E750,wedstrijden!B:I,8,FALSE),0)</f>
        <v>43617</v>
      </c>
      <c r="X750" s="94">
        <f>IF(ISERROR(VLOOKUP(I750,lookups!G:I,3,FALSE)),0,IF(VLOOKUP(I750,lookups!G:I,3,FALSE)=0,0,VLOOKUP(I750,lookups!G:I,3,FALSE)))</f>
        <v>0</v>
      </c>
      <c r="Y750" s="54">
        <f t="shared" ca="1" si="167"/>
        <v>413101284</v>
      </c>
      <c r="Z750" s="54">
        <f t="shared" si="168"/>
        <v>413101284</v>
      </c>
      <c r="AA750" s="54">
        <f>IF(LEFT(J750,2)&lt;&gt;"ok","-",IF(M750&lt;&gt;"","-",VLOOKUP(P750&amp;Q750&amp;I750&amp;H750,wedstrijden!A:B,2,FALSE)))</f>
        <v>413</v>
      </c>
      <c r="AB750" s="54">
        <f t="shared" ca="1" si="169"/>
        <v>1</v>
      </c>
      <c r="AC750" s="54">
        <f t="shared" si="170"/>
        <v>1</v>
      </c>
      <c r="AD750" s="54">
        <f t="shared" si="171"/>
        <v>1</v>
      </c>
      <c r="AE750" s="54">
        <f t="shared" si="172"/>
        <v>0</v>
      </c>
      <c r="AF750" s="54">
        <f t="shared" si="173"/>
        <v>1</v>
      </c>
      <c r="AG750" s="54">
        <f t="shared" si="174"/>
        <v>0</v>
      </c>
      <c r="AH750" s="54">
        <f t="shared" si="175"/>
        <v>0</v>
      </c>
      <c r="AI750" s="54">
        <f t="shared" si="176"/>
        <v>0</v>
      </c>
      <c r="AJ750" s="54">
        <f t="shared" si="177"/>
        <v>0</v>
      </c>
      <c r="AK750" s="54">
        <f t="shared" ca="1" si="178"/>
        <v>0</v>
      </c>
      <c r="AL750" s="1" t="str">
        <f>VLOOKUP(D750,schermers!C:T,16,FALSE)</f>
        <v>XXX</v>
      </c>
    </row>
    <row r="751" spans="1:38" x14ac:dyDescent="0.2">
      <c r="A751" s="54">
        <f t="shared" si="179"/>
        <v>749</v>
      </c>
      <c r="B751" s="54">
        <f t="shared" si="165"/>
        <v>708</v>
      </c>
      <c r="C751" s="54">
        <f t="shared" ca="1" si="166"/>
        <v>42</v>
      </c>
      <c r="D751" s="54">
        <f>VLOOKUP(F751&amp;G751,schermers!B:C,2,FALSE)</f>
        <v>112373</v>
      </c>
      <c r="E751" s="54">
        <f>VLOOKUP(P751&amp;Q751&amp;I751&amp;H751,wedstrijden!A:B,2,FALSE)</f>
        <v>421</v>
      </c>
      <c r="F751" s="41" t="s">
        <v>779</v>
      </c>
      <c r="G751" s="41" t="s">
        <v>935</v>
      </c>
      <c r="H751" s="41" t="s">
        <v>3037</v>
      </c>
      <c r="I751" s="41" t="s">
        <v>3034</v>
      </c>
      <c r="J751" s="63" t="s">
        <v>848</v>
      </c>
      <c r="K751" s="16">
        <v>43538</v>
      </c>
      <c r="L751" s="8">
        <v>43554</v>
      </c>
      <c r="O751" s="54" t="e">
        <f>VLOOKUP(D751&amp;R751,Ranglijst!D:E,2,FALSE)</f>
        <v>#N/A</v>
      </c>
      <c r="P751" s="1" t="str">
        <f>VLOOKUP($D751,schermers!$C:$O,5,FALSE)</f>
        <v>Heren</v>
      </c>
      <c r="Q751" s="1" t="str">
        <f>VLOOKUP($D751,schermers!$C:$O,6,FALSE)</f>
        <v>Sabel</v>
      </c>
      <c r="R751" s="1" t="str">
        <f>VLOOKUP(P751,lookups!A:B,2,FALSE)&amp;VLOOKUP(aanmeldingen!Q751,lookups!D:E,2,FALSE)&amp;VLOOKUP(I751,lookups!G:H,2,FALSE)</f>
        <v>HSV</v>
      </c>
      <c r="S751" s="1" t="str">
        <f>VLOOKUP(E751,wedstrijden!B:G,6,FALSE)</f>
        <v>FRA</v>
      </c>
      <c r="T751" s="1" t="str">
        <f>VLOOKUP($D751,schermers!$C:$O,8,FALSE)</f>
        <v>SCA</v>
      </c>
      <c r="U751" s="1" t="str">
        <f>IFERROR(VLOOKUP($D751,schermers!$C:$O,13,FALSE),"-")</f>
        <v>FIE23041961000</v>
      </c>
      <c r="V751" s="15">
        <f>IFERROR(VLOOKUP(E751,wedstrijden!B:H,7,FALSE),0)</f>
        <v>43618</v>
      </c>
      <c r="W751" s="15">
        <f>IFERROR(VLOOKUP(E751,wedstrijden!B:I,8,FALSE),0)</f>
        <v>43618</v>
      </c>
      <c r="X751" s="94">
        <f>IF(ISERROR(VLOOKUP(I751,lookups!G:I,3,FALSE)),0,IF(VLOOKUP(I751,lookups!G:I,3,FALSE)=0,0,VLOOKUP(I751,lookups!G:I,3,FALSE)))</f>
        <v>0</v>
      </c>
      <c r="Y751" s="54">
        <f t="shared" ca="1" si="167"/>
        <v>421112373</v>
      </c>
      <c r="Z751" s="54">
        <f t="shared" si="168"/>
        <v>421112373</v>
      </c>
      <c r="AA751" s="54">
        <f>IF(LEFT(J751,2)&lt;&gt;"ok","-",IF(M751&lt;&gt;"","-",VLOOKUP(P751&amp;Q751&amp;I751&amp;H751,wedstrijden!A:B,2,FALSE)))</f>
        <v>421</v>
      </c>
      <c r="AB751" s="54">
        <f t="shared" ca="1" si="169"/>
        <v>1</v>
      </c>
      <c r="AC751" s="54">
        <f t="shared" si="170"/>
        <v>1</v>
      </c>
      <c r="AD751" s="54">
        <f t="shared" si="171"/>
        <v>1</v>
      </c>
      <c r="AE751" s="54">
        <f t="shared" si="172"/>
        <v>0</v>
      </c>
      <c r="AF751" s="54">
        <f t="shared" si="173"/>
        <v>1</v>
      </c>
      <c r="AG751" s="54">
        <f t="shared" si="174"/>
        <v>0</v>
      </c>
      <c r="AH751" s="54">
        <f t="shared" si="175"/>
        <v>0</v>
      </c>
      <c r="AI751" s="54">
        <f t="shared" si="176"/>
        <v>0</v>
      </c>
      <c r="AJ751" s="54">
        <f t="shared" si="177"/>
        <v>0</v>
      </c>
      <c r="AK751" s="54">
        <f t="shared" ca="1" si="178"/>
        <v>0</v>
      </c>
      <c r="AL751" s="1" t="str">
        <f>VLOOKUP(D751,schermers!C:T,16,FALSE)</f>
        <v>XXX</v>
      </c>
    </row>
    <row r="752" spans="1:38" x14ac:dyDescent="0.2">
      <c r="A752" s="54">
        <f t="shared" si="179"/>
        <v>750</v>
      </c>
      <c r="B752" s="54">
        <f t="shared" si="165"/>
        <v>696</v>
      </c>
      <c r="C752" s="54">
        <f t="shared" ca="1" si="166"/>
        <v>30</v>
      </c>
      <c r="D752" s="54">
        <f>VLOOKUP(F752&amp;G752,schermers!B:C,2,FALSE)</f>
        <v>103125</v>
      </c>
      <c r="E752" s="54">
        <f>VLOOKUP(P752&amp;Q752&amp;I752&amp;H752,wedstrijden!A:B,2,FALSE)</f>
        <v>416</v>
      </c>
      <c r="F752" s="41" t="s">
        <v>3212</v>
      </c>
      <c r="G752" s="41" t="s">
        <v>322</v>
      </c>
      <c r="H752" s="41" t="s">
        <v>3037</v>
      </c>
      <c r="I752" s="41" t="s">
        <v>3034</v>
      </c>
      <c r="J752" s="63" t="s">
        <v>848</v>
      </c>
      <c r="K752" s="16">
        <v>43538</v>
      </c>
      <c r="L752" s="8">
        <v>43554</v>
      </c>
      <c r="O752" s="54" t="e">
        <f>VLOOKUP(D752&amp;R752,Ranglijst!D:E,2,FALSE)</f>
        <v>#N/A</v>
      </c>
      <c r="P752" s="1" t="str">
        <f>VLOOKUP($D752,schermers!$C:$O,5,FALSE)</f>
        <v>Dames</v>
      </c>
      <c r="Q752" s="1" t="str">
        <f>VLOOKUP($D752,schermers!$C:$O,6,FALSE)</f>
        <v>Sabel</v>
      </c>
      <c r="R752" s="1" t="str">
        <f>VLOOKUP(P752,lookups!A:B,2,FALSE)&amp;VLOOKUP(aanmeldingen!Q752,lookups!D:E,2,FALSE)&amp;VLOOKUP(I752,lookups!G:H,2,FALSE)</f>
        <v>DSV</v>
      </c>
      <c r="S752" s="1" t="str">
        <f>VLOOKUP(E752,wedstrijden!B:G,6,FALSE)</f>
        <v>FRA</v>
      </c>
      <c r="T752" s="1" t="str">
        <f>VLOOKUP($D752,schermers!$C:$O,8,FALSE)</f>
        <v>VIV</v>
      </c>
      <c r="U752" s="1" t="str">
        <f>IFERROR(VLOOKUP($D752,schermers!$C:$O,13,FALSE),"-")</f>
        <v>-</v>
      </c>
      <c r="V752" s="15">
        <f>IFERROR(VLOOKUP(E752,wedstrijden!B:H,7,FALSE),0)</f>
        <v>43617</v>
      </c>
      <c r="W752" s="15">
        <f>IFERROR(VLOOKUP(E752,wedstrijden!B:I,8,FALSE),0)</f>
        <v>43617</v>
      </c>
      <c r="X752" s="94">
        <f>IF(ISERROR(VLOOKUP(I752,lookups!G:I,3,FALSE)),0,IF(VLOOKUP(I752,lookups!G:I,3,FALSE)=0,0,VLOOKUP(I752,lookups!G:I,3,FALSE)))</f>
        <v>0</v>
      </c>
      <c r="Y752" s="54">
        <f t="shared" ca="1" si="167"/>
        <v>416103125</v>
      </c>
      <c r="Z752" s="54">
        <f t="shared" si="168"/>
        <v>416103125</v>
      </c>
      <c r="AA752" s="54">
        <f>IF(LEFT(J752,2)&lt;&gt;"ok","-",IF(M752&lt;&gt;"","-",VLOOKUP(P752&amp;Q752&amp;I752&amp;H752,wedstrijden!A:B,2,FALSE)))</f>
        <v>416</v>
      </c>
      <c r="AB752" s="54">
        <f t="shared" ca="1" si="169"/>
        <v>1</v>
      </c>
      <c r="AC752" s="54">
        <f t="shared" si="170"/>
        <v>1</v>
      </c>
      <c r="AD752" s="54">
        <f t="shared" si="171"/>
        <v>1</v>
      </c>
      <c r="AE752" s="54">
        <f t="shared" si="172"/>
        <v>0</v>
      </c>
      <c r="AF752" s="54">
        <f t="shared" si="173"/>
        <v>1</v>
      </c>
      <c r="AG752" s="54">
        <f t="shared" si="174"/>
        <v>0</v>
      </c>
      <c r="AH752" s="54">
        <f t="shared" si="175"/>
        <v>0</v>
      </c>
      <c r="AI752" s="54">
        <f t="shared" si="176"/>
        <v>0</v>
      </c>
      <c r="AJ752" s="54">
        <f t="shared" si="177"/>
        <v>0</v>
      </c>
      <c r="AK752" s="54">
        <f t="shared" ca="1" si="178"/>
        <v>0</v>
      </c>
      <c r="AL752" s="1" t="str">
        <f>VLOOKUP(D752,schermers!C:T,16,FALSE)</f>
        <v>---</v>
      </c>
    </row>
    <row r="753" spans="1:38" x14ac:dyDescent="0.2">
      <c r="A753" s="54">
        <f t="shared" si="179"/>
        <v>751</v>
      </c>
      <c r="B753" s="54">
        <f t="shared" si="165"/>
        <v>674</v>
      </c>
      <c r="C753" s="54">
        <f t="shared" ca="1" si="166"/>
        <v>8</v>
      </c>
      <c r="D753" s="54">
        <f>VLOOKUP(F753&amp;G753,schermers!B:C,2,FALSE)</f>
        <v>110838</v>
      </c>
      <c r="E753" s="54">
        <f>VLOOKUP(P753&amp;Q753&amp;I753&amp;H753,wedstrijden!A:B,2,FALSE)</f>
        <v>395</v>
      </c>
      <c r="F753" s="41" t="s">
        <v>1077</v>
      </c>
      <c r="G753" s="41" t="s">
        <v>3160</v>
      </c>
      <c r="H753" s="41" t="s">
        <v>3037</v>
      </c>
      <c r="I753" s="41" t="s">
        <v>3035</v>
      </c>
      <c r="J753" s="63" t="s">
        <v>848</v>
      </c>
      <c r="K753" s="16">
        <v>43538</v>
      </c>
      <c r="L753" s="8">
        <v>43561</v>
      </c>
      <c r="O753" s="54" t="e">
        <f>VLOOKUP(D753&amp;R753,Ranglijst!D:E,2,FALSE)</f>
        <v>#N/A</v>
      </c>
      <c r="P753" s="1" t="str">
        <f>VLOOKUP($D753,schermers!$C:$O,5,FALSE)</f>
        <v>Heren</v>
      </c>
      <c r="Q753" s="1" t="str">
        <f>VLOOKUP($D753,schermers!$C:$O,6,FALSE)</f>
        <v>Degen</v>
      </c>
      <c r="R753" s="1" t="str">
        <f>VLOOKUP(P753,lookups!A:B,2,FALSE)&amp;VLOOKUP(aanmeldingen!Q753,lookups!D:E,2,FALSE)&amp;VLOOKUP(I753,lookups!G:H,2,FALSE)</f>
        <v>HDV</v>
      </c>
      <c r="S753" s="1" t="str">
        <f>VLOOKUP(E753,wedstrijden!B:G,6,FALSE)</f>
        <v>FRA</v>
      </c>
      <c r="T753" s="1" t="str">
        <f>VLOOKUP($D753,schermers!$C:$O,8,FALSE)</f>
        <v>ZEE</v>
      </c>
      <c r="U753" s="1" t="str">
        <f>IFERROR(VLOOKUP($D753,schermers!$C:$O,13,FALSE),"-")</f>
        <v>-</v>
      </c>
      <c r="V753" s="15">
        <f>IFERROR(VLOOKUP(E753,wedstrijden!B:H,7,FALSE),0)</f>
        <v>43614</v>
      </c>
      <c r="W753" s="15">
        <f>IFERROR(VLOOKUP(E753,wedstrijden!B:I,8,FALSE),0)</f>
        <v>43614</v>
      </c>
      <c r="X753" s="94">
        <f>IF(ISERROR(VLOOKUP(I753,lookups!G:I,3,FALSE)),0,IF(VLOOKUP(I753,lookups!G:I,3,FALSE)=0,0,VLOOKUP(I753,lookups!G:I,3,FALSE)))</f>
        <v>0</v>
      </c>
      <c r="Y753" s="54">
        <f t="shared" ca="1" si="167"/>
        <v>395110838</v>
      </c>
      <c r="Z753" s="54">
        <f t="shared" si="168"/>
        <v>395110838</v>
      </c>
      <c r="AA753" s="54">
        <f>IF(LEFT(J753,2)&lt;&gt;"ok","-",IF(M753&lt;&gt;"","-",VLOOKUP(P753&amp;Q753&amp;I753&amp;H753,wedstrijden!A:B,2,FALSE)))</f>
        <v>395</v>
      </c>
      <c r="AB753" s="54">
        <f t="shared" ca="1" si="169"/>
        <v>1</v>
      </c>
      <c r="AC753" s="54">
        <f t="shared" si="170"/>
        <v>1</v>
      </c>
      <c r="AD753" s="54">
        <f t="shared" si="171"/>
        <v>1</v>
      </c>
      <c r="AE753" s="54">
        <f t="shared" si="172"/>
        <v>0</v>
      </c>
      <c r="AF753" s="54">
        <f t="shared" si="173"/>
        <v>1</v>
      </c>
      <c r="AG753" s="54">
        <f t="shared" si="174"/>
        <v>0</v>
      </c>
      <c r="AH753" s="54">
        <f t="shared" si="175"/>
        <v>0</v>
      </c>
      <c r="AI753" s="54">
        <f t="shared" si="176"/>
        <v>0</v>
      </c>
      <c r="AJ753" s="54">
        <f t="shared" si="177"/>
        <v>0</v>
      </c>
      <c r="AK753" s="54">
        <f t="shared" ca="1" si="178"/>
        <v>0</v>
      </c>
      <c r="AL753" s="1" t="str">
        <f>VLOOKUP(D753,schermers!C:T,16,FALSE)</f>
        <v>XXX</v>
      </c>
    </row>
    <row r="754" spans="1:38" x14ac:dyDescent="0.2">
      <c r="A754" s="54">
        <f t="shared" si="179"/>
        <v>752</v>
      </c>
      <c r="B754" s="54">
        <f t="shared" si="165"/>
        <v>682</v>
      </c>
      <c r="C754" s="54">
        <f t="shared" ca="1" si="166"/>
        <v>16</v>
      </c>
      <c r="D754" s="54">
        <f>VLOOKUP(F754&amp;G754,schermers!B:C,2,FALSE)</f>
        <v>114932</v>
      </c>
      <c r="E754" s="54">
        <f>VLOOKUP(P754&amp;Q754&amp;I754&amp;H754,wedstrijden!A:B,2,FALSE)</f>
        <v>402</v>
      </c>
      <c r="F754" s="41" t="s">
        <v>3161</v>
      </c>
      <c r="G754" s="41" t="s">
        <v>723</v>
      </c>
      <c r="H754" s="41" t="s">
        <v>3037</v>
      </c>
      <c r="I754" s="41" t="s">
        <v>3033</v>
      </c>
      <c r="J754" s="63" t="s">
        <v>848</v>
      </c>
      <c r="K754" s="16">
        <v>43542</v>
      </c>
      <c r="L754" s="8">
        <v>43561</v>
      </c>
      <c r="O754" s="54" t="e">
        <f>VLOOKUP(D754&amp;R754,Ranglijst!D:E,2,FALSE)</f>
        <v>#N/A</v>
      </c>
      <c r="P754" s="1" t="str">
        <f>VLOOKUP($D754,schermers!$C:$O,5,FALSE)</f>
        <v>Heren</v>
      </c>
      <c r="Q754" s="1" t="str">
        <f>VLOOKUP($D754,schermers!$C:$O,6,FALSE)</f>
        <v>Degen</v>
      </c>
      <c r="R754" s="1" t="str">
        <f>VLOOKUP(P754,lookups!A:B,2,FALSE)&amp;VLOOKUP(aanmeldingen!Q754,lookups!D:E,2,FALSE)&amp;VLOOKUP(I754,lookups!G:H,2,FALSE)</f>
        <v>HDV</v>
      </c>
      <c r="S754" s="1" t="str">
        <f>VLOOKUP(E754,wedstrijden!B:G,6,FALSE)</f>
        <v>FRA</v>
      </c>
      <c r="T754" s="1" t="str">
        <f>VLOOKUP($D754,schermers!$C:$O,8,FALSE)</f>
        <v>SCA</v>
      </c>
      <c r="U754" s="1" t="str">
        <f>IFERROR(VLOOKUP($D754,schermers!$C:$O,13,FALSE),"-")</f>
        <v>-</v>
      </c>
      <c r="V754" s="15">
        <f>IFERROR(VLOOKUP(E754,wedstrijden!B:H,7,FALSE),0)</f>
        <v>43615</v>
      </c>
      <c r="W754" s="15">
        <f>IFERROR(VLOOKUP(E754,wedstrijden!B:I,8,FALSE),0)</f>
        <v>43615</v>
      </c>
      <c r="X754" s="94">
        <f>IF(ISERROR(VLOOKUP(I754,lookups!G:I,3,FALSE)),0,IF(VLOOKUP(I754,lookups!G:I,3,FALSE)=0,0,VLOOKUP(I754,lookups!G:I,3,FALSE)))</f>
        <v>0</v>
      </c>
      <c r="Y754" s="54">
        <f t="shared" ca="1" si="167"/>
        <v>402114932</v>
      </c>
      <c r="Z754" s="54">
        <f t="shared" si="168"/>
        <v>402114932</v>
      </c>
      <c r="AA754" s="54">
        <f>IF(LEFT(J754,2)&lt;&gt;"ok","-",IF(M754&lt;&gt;"","-",VLOOKUP(P754&amp;Q754&amp;I754&amp;H754,wedstrijden!A:B,2,FALSE)))</f>
        <v>402</v>
      </c>
      <c r="AB754" s="54">
        <f t="shared" ca="1" si="169"/>
        <v>1</v>
      </c>
      <c r="AC754" s="54">
        <f t="shared" si="170"/>
        <v>1</v>
      </c>
      <c r="AD754" s="54">
        <f t="shared" si="171"/>
        <v>1</v>
      </c>
      <c r="AE754" s="54">
        <f t="shared" si="172"/>
        <v>0</v>
      </c>
      <c r="AF754" s="54">
        <f t="shared" si="173"/>
        <v>1</v>
      </c>
      <c r="AG754" s="54">
        <f t="shared" si="174"/>
        <v>0</v>
      </c>
      <c r="AH754" s="54">
        <f t="shared" si="175"/>
        <v>0</v>
      </c>
      <c r="AI754" s="54">
        <f t="shared" si="176"/>
        <v>0</v>
      </c>
      <c r="AJ754" s="54">
        <f t="shared" si="177"/>
        <v>0</v>
      </c>
      <c r="AK754" s="54">
        <f t="shared" ca="1" si="178"/>
        <v>0</v>
      </c>
      <c r="AL754" s="1" t="str">
        <f>VLOOKUP(D754,schermers!C:T,16,FALSE)</f>
        <v>XXX</v>
      </c>
    </row>
    <row r="755" spans="1:38" x14ac:dyDescent="0.2">
      <c r="A755" s="54">
        <f t="shared" si="179"/>
        <v>753</v>
      </c>
      <c r="B755" s="54">
        <f t="shared" si="165"/>
        <v>684</v>
      </c>
      <c r="C755" s="54">
        <f t="shared" ca="1" si="166"/>
        <v>18</v>
      </c>
      <c r="D755" s="54">
        <f>VLOOKUP(F755&amp;G755,schermers!B:C,2,FALSE)</f>
        <v>117728</v>
      </c>
      <c r="E755" s="54">
        <f>VLOOKUP(P755&amp;Q755&amp;I755&amp;H755,wedstrijden!A:B,2,FALSE)</f>
        <v>402</v>
      </c>
      <c r="F755" s="41" t="s">
        <v>3162</v>
      </c>
      <c r="G755" s="41" t="s">
        <v>253</v>
      </c>
      <c r="H755" s="41" t="s">
        <v>3037</v>
      </c>
      <c r="I755" s="41" t="s">
        <v>3033</v>
      </c>
      <c r="J755" s="63" t="s">
        <v>848</v>
      </c>
      <c r="K755" s="16">
        <v>43542</v>
      </c>
      <c r="L755" s="8">
        <v>43554</v>
      </c>
      <c r="O755" s="54" t="e">
        <f>VLOOKUP(D755&amp;R755,Ranglijst!D:E,2,FALSE)</f>
        <v>#N/A</v>
      </c>
      <c r="P755" s="1" t="str">
        <f>VLOOKUP($D755,schermers!$C:$O,5,FALSE)</f>
        <v>Heren</v>
      </c>
      <c r="Q755" s="1" t="str">
        <f>VLOOKUP($D755,schermers!$C:$O,6,FALSE)</f>
        <v>Degen</v>
      </c>
      <c r="R755" s="1" t="str">
        <f>VLOOKUP(P755,lookups!A:B,2,FALSE)&amp;VLOOKUP(aanmeldingen!Q755,lookups!D:E,2,FALSE)&amp;VLOOKUP(I755,lookups!G:H,2,FALSE)</f>
        <v>HDV</v>
      </c>
      <c r="S755" s="1" t="str">
        <f>VLOOKUP(E755,wedstrijden!B:G,6,FALSE)</f>
        <v>FRA</v>
      </c>
      <c r="T755" s="1" t="str">
        <f>VLOOKUP($D755,schermers!$C:$O,8,FALSE)</f>
        <v>AEW</v>
      </c>
      <c r="U755" s="1" t="str">
        <f>IFERROR(VLOOKUP($D755,schermers!$C:$O,13,FALSE),"-")</f>
        <v>-</v>
      </c>
      <c r="V755" s="15">
        <f>IFERROR(VLOOKUP(E755,wedstrijden!B:H,7,FALSE),0)</f>
        <v>43615</v>
      </c>
      <c r="W755" s="15">
        <f>IFERROR(VLOOKUP(E755,wedstrijden!B:I,8,FALSE),0)</f>
        <v>43615</v>
      </c>
      <c r="X755" s="94">
        <f>IF(ISERROR(VLOOKUP(I755,lookups!G:I,3,FALSE)),0,IF(VLOOKUP(I755,lookups!G:I,3,FALSE)=0,0,VLOOKUP(I755,lookups!G:I,3,FALSE)))</f>
        <v>0</v>
      </c>
      <c r="Y755" s="54">
        <f t="shared" ca="1" si="167"/>
        <v>402117728</v>
      </c>
      <c r="Z755" s="54">
        <f t="shared" si="168"/>
        <v>402117728</v>
      </c>
      <c r="AA755" s="54">
        <f>IF(LEFT(J755,2)&lt;&gt;"ok","-",IF(M755&lt;&gt;"","-",VLOOKUP(P755&amp;Q755&amp;I755&amp;H755,wedstrijden!A:B,2,FALSE)))</f>
        <v>402</v>
      </c>
      <c r="AB755" s="54">
        <f t="shared" ca="1" si="169"/>
        <v>1</v>
      </c>
      <c r="AC755" s="54">
        <f t="shared" si="170"/>
        <v>1</v>
      </c>
      <c r="AD755" s="54">
        <f t="shared" si="171"/>
        <v>1</v>
      </c>
      <c r="AE755" s="54">
        <f t="shared" si="172"/>
        <v>0</v>
      </c>
      <c r="AF755" s="54">
        <f t="shared" si="173"/>
        <v>1</v>
      </c>
      <c r="AG755" s="54">
        <f t="shared" si="174"/>
        <v>0</v>
      </c>
      <c r="AH755" s="54">
        <f t="shared" si="175"/>
        <v>0</v>
      </c>
      <c r="AI755" s="54">
        <f t="shared" si="176"/>
        <v>0</v>
      </c>
      <c r="AJ755" s="54">
        <f t="shared" si="177"/>
        <v>0</v>
      </c>
      <c r="AK755" s="54">
        <f t="shared" ca="1" si="178"/>
        <v>0</v>
      </c>
      <c r="AL755" s="1" t="str">
        <f>VLOOKUP(D755,schermers!C:T,16,FALSE)</f>
        <v>XXX</v>
      </c>
    </row>
    <row r="756" spans="1:38" x14ac:dyDescent="0.2">
      <c r="A756" s="54">
        <f t="shared" si="179"/>
        <v>754</v>
      </c>
      <c r="B756" s="54">
        <f t="shared" si="165"/>
        <v>656</v>
      </c>
      <c r="C756" s="54" t="str">
        <f t="shared" ca="1" si="166"/>
        <v/>
      </c>
      <c r="D756" s="54">
        <f>VLOOKUP(F756&amp;G756,schermers!B:C,2,FALSE)</f>
        <v>109630</v>
      </c>
      <c r="E756" s="54">
        <f>VLOOKUP(P756&amp;Q756&amp;I756&amp;H756,wedstrijden!A:B,2,FALSE)</f>
        <v>377</v>
      </c>
      <c r="F756" s="41" t="s">
        <v>919</v>
      </c>
      <c r="G756" s="41" t="s">
        <v>102</v>
      </c>
      <c r="H756" s="41" t="s">
        <v>2557</v>
      </c>
      <c r="I756" s="41" t="s">
        <v>936</v>
      </c>
      <c r="J756" s="63" t="s">
        <v>848</v>
      </c>
      <c r="K756" s="16">
        <v>43543</v>
      </c>
      <c r="L756" s="8">
        <v>43554</v>
      </c>
      <c r="O756" s="54">
        <f>VLOOKUP(D756&amp;R756,Ranglijst!D:E,2,FALSE)</f>
        <v>1258</v>
      </c>
      <c r="P756" s="1" t="str">
        <f>VLOOKUP($D756,schermers!$C:$O,5,FALSE)</f>
        <v>Dames</v>
      </c>
      <c r="Q756" s="1" t="str">
        <f>VLOOKUP($D756,schermers!$C:$O,6,FALSE)</f>
        <v>Degen</v>
      </c>
      <c r="R756" s="1" t="str">
        <f>VLOOKUP(P756,lookups!A:B,2,FALSE)&amp;VLOOKUP(aanmeldingen!Q756,lookups!D:E,2,FALSE)&amp;VLOOKUP(I756,lookups!G:H,2,FALSE)</f>
        <v>DDS</v>
      </c>
      <c r="S756" s="1" t="str">
        <f>VLOOKUP(E756,wedstrijden!B:G,6,FALSE)</f>
        <v>LTU</v>
      </c>
      <c r="T756" s="1" t="str">
        <f>VLOOKUP($D756,schermers!$C:$O,8,FALSE)</f>
        <v>DBO</v>
      </c>
      <c r="U756" s="1" t="str">
        <f>IFERROR(VLOOKUP($D756,schermers!$C:$O,13,FALSE),"-")</f>
        <v>FIE03011995003</v>
      </c>
      <c r="V756" s="15">
        <f>IFERROR(VLOOKUP(E756,wedstrijden!B:H,7,FALSE),0)</f>
        <v>43589</v>
      </c>
      <c r="W756" s="15">
        <f>IFERROR(VLOOKUP(E756,wedstrijden!B:I,8,FALSE),0)</f>
        <v>43590</v>
      </c>
      <c r="X756" s="94">
        <f>IF(ISERROR(VLOOKUP(I756,lookups!G:I,3,FALSE)),0,IF(VLOOKUP(I756,lookups!G:I,3,FALSE)=0,0,VLOOKUP(I756,lookups!G:I,3,FALSE)))</f>
        <v>0</v>
      </c>
      <c r="Y756" s="54">
        <f t="shared" ca="1" si="167"/>
        <v>999999999</v>
      </c>
      <c r="Z756" s="54">
        <f t="shared" si="168"/>
        <v>377109630</v>
      </c>
      <c r="AA756" s="54">
        <f>IF(LEFT(J756,2)&lt;&gt;"ok","-",IF(M756&lt;&gt;"","-",VLOOKUP(P756&amp;Q756&amp;I756&amp;H756,wedstrijden!A:B,2,FALSE)))</f>
        <v>377</v>
      </c>
      <c r="AB756" s="54">
        <f t="shared" ca="1" si="169"/>
        <v>0</v>
      </c>
      <c r="AC756" s="54">
        <f t="shared" si="170"/>
        <v>1</v>
      </c>
      <c r="AD756" s="54">
        <f t="shared" si="171"/>
        <v>1</v>
      </c>
      <c r="AE756" s="54">
        <f t="shared" si="172"/>
        <v>0</v>
      </c>
      <c r="AF756" s="54">
        <f t="shared" si="173"/>
        <v>1</v>
      </c>
      <c r="AG756" s="54">
        <f t="shared" si="174"/>
        <v>1</v>
      </c>
      <c r="AH756" s="54">
        <f t="shared" si="175"/>
        <v>1</v>
      </c>
      <c r="AI756" s="54">
        <f t="shared" si="176"/>
        <v>1</v>
      </c>
      <c r="AJ756" s="54">
        <f t="shared" si="177"/>
        <v>1</v>
      </c>
      <c r="AK756" s="54">
        <f t="shared" ca="1" si="178"/>
        <v>1</v>
      </c>
      <c r="AL756" s="1" t="str">
        <f>VLOOKUP(D756,schermers!C:T,16,FALSE)</f>
        <v>XXX</v>
      </c>
    </row>
    <row r="757" spans="1:38" x14ac:dyDescent="0.2">
      <c r="A757" s="54">
        <f t="shared" si="179"/>
        <v>755</v>
      </c>
      <c r="B757" s="54">
        <f t="shared" si="165"/>
        <v>693</v>
      </c>
      <c r="C757" s="54">
        <f t="shared" ca="1" si="166"/>
        <v>27</v>
      </c>
      <c r="D757" s="54">
        <f>VLOOKUP(F757&amp;G757,schermers!B:C,2,FALSE)</f>
        <v>100711</v>
      </c>
      <c r="E757" s="54">
        <f>VLOOKUP(P757&amp;Q757&amp;I757&amp;H757,wedstrijden!A:B,2,FALSE)</f>
        <v>413</v>
      </c>
      <c r="F757" s="41" t="s">
        <v>3163</v>
      </c>
      <c r="G757" s="41" t="s">
        <v>3164</v>
      </c>
      <c r="H757" s="41" t="s">
        <v>3037</v>
      </c>
      <c r="I757" s="41" t="s">
        <v>3035</v>
      </c>
      <c r="J757" s="63" t="s">
        <v>848</v>
      </c>
      <c r="K757" s="16">
        <v>43543</v>
      </c>
      <c r="L757" s="8">
        <v>43554</v>
      </c>
      <c r="O757" s="54" t="e">
        <f>VLOOKUP(D757&amp;R757,Ranglijst!D:E,2,FALSE)</f>
        <v>#N/A</v>
      </c>
      <c r="P757" s="1" t="str">
        <f>VLOOKUP($D757,schermers!$C:$O,5,FALSE)</f>
        <v>Dames</v>
      </c>
      <c r="Q757" s="1" t="str">
        <f>VLOOKUP($D757,schermers!$C:$O,6,FALSE)</f>
        <v>Floret</v>
      </c>
      <c r="R757" s="1" t="str">
        <f>VLOOKUP(P757,lookups!A:B,2,FALSE)&amp;VLOOKUP(aanmeldingen!Q757,lookups!D:E,2,FALSE)&amp;VLOOKUP(I757,lookups!G:H,2,FALSE)</f>
        <v>DFV</v>
      </c>
      <c r="S757" s="1" t="str">
        <f>VLOOKUP(E757,wedstrijden!B:G,6,FALSE)</f>
        <v>FRA</v>
      </c>
      <c r="T757" s="1" t="str">
        <f>VLOOKUP($D757,schermers!$C:$O,8,FALSE)</f>
        <v>HS</v>
      </c>
      <c r="U757" s="1" t="str">
        <f>IFERROR(VLOOKUP($D757,schermers!$C:$O,13,FALSE),"-")</f>
        <v>-</v>
      </c>
      <c r="V757" s="15">
        <f>IFERROR(VLOOKUP(E757,wedstrijden!B:H,7,FALSE),0)</f>
        <v>43617</v>
      </c>
      <c r="W757" s="15">
        <f>IFERROR(VLOOKUP(E757,wedstrijden!B:I,8,FALSE),0)</f>
        <v>43617</v>
      </c>
      <c r="X757" s="94">
        <f>IF(ISERROR(VLOOKUP(I757,lookups!G:I,3,FALSE)),0,IF(VLOOKUP(I757,lookups!G:I,3,FALSE)=0,0,VLOOKUP(I757,lookups!G:I,3,FALSE)))</f>
        <v>0</v>
      </c>
      <c r="Y757" s="54">
        <f t="shared" ca="1" si="167"/>
        <v>413100711</v>
      </c>
      <c r="Z757" s="54">
        <f t="shared" si="168"/>
        <v>413100711</v>
      </c>
      <c r="AA757" s="54">
        <f>IF(LEFT(J757,2)&lt;&gt;"ok","-",IF(M757&lt;&gt;"","-",VLOOKUP(P757&amp;Q757&amp;I757&amp;H757,wedstrijden!A:B,2,FALSE)))</f>
        <v>413</v>
      </c>
      <c r="AB757" s="54">
        <f t="shared" ca="1" si="169"/>
        <v>1</v>
      </c>
      <c r="AC757" s="54">
        <f t="shared" si="170"/>
        <v>1</v>
      </c>
      <c r="AD757" s="54">
        <f t="shared" si="171"/>
        <v>1</v>
      </c>
      <c r="AE757" s="54">
        <f t="shared" si="172"/>
        <v>0</v>
      </c>
      <c r="AF757" s="54">
        <f t="shared" si="173"/>
        <v>1</v>
      </c>
      <c r="AG757" s="54">
        <f t="shared" si="174"/>
        <v>0</v>
      </c>
      <c r="AH757" s="54">
        <f t="shared" si="175"/>
        <v>0</v>
      </c>
      <c r="AI757" s="54">
        <f t="shared" si="176"/>
        <v>0</v>
      </c>
      <c r="AJ757" s="54">
        <f t="shared" si="177"/>
        <v>0</v>
      </c>
      <c r="AK757" s="54">
        <f t="shared" ca="1" si="178"/>
        <v>0</v>
      </c>
      <c r="AL757" s="1" t="str">
        <f>VLOOKUP(D757,schermers!C:T,16,FALSE)</f>
        <v>XXX</v>
      </c>
    </row>
    <row r="758" spans="1:38" x14ac:dyDescent="0.2">
      <c r="A758" s="54">
        <f t="shared" si="179"/>
        <v>756</v>
      </c>
      <c r="B758" s="54" t="str">
        <f t="shared" si="165"/>
        <v/>
      </c>
      <c r="C758" s="54" t="str">
        <f t="shared" si="166"/>
        <v/>
      </c>
      <c r="D758" s="54">
        <f>VLOOKUP(F758&amp;G758,schermers!B:C,2,FALSE)</f>
        <v>111255</v>
      </c>
      <c r="E758" s="54">
        <f>VLOOKUP(P758&amp;Q758&amp;I758&amp;H758,wedstrijden!A:B,2,FALSE)</f>
        <v>396</v>
      </c>
      <c r="F758" s="41" t="s">
        <v>834</v>
      </c>
      <c r="G758" s="41" t="s">
        <v>208</v>
      </c>
      <c r="H758" s="41" t="s">
        <v>3037</v>
      </c>
      <c r="I758" s="41" t="s">
        <v>3034</v>
      </c>
      <c r="J758" s="63" t="s">
        <v>848</v>
      </c>
      <c r="K758" s="16">
        <v>43543</v>
      </c>
      <c r="L758" s="8">
        <v>43554</v>
      </c>
      <c r="M758" s="8">
        <v>43601</v>
      </c>
      <c r="N758" s="8">
        <v>43603</v>
      </c>
      <c r="O758" s="54" t="e">
        <f>VLOOKUP(D758&amp;R758,Ranglijst!D:E,2,FALSE)</f>
        <v>#N/A</v>
      </c>
      <c r="P758" s="1" t="str">
        <f>VLOOKUP($D758,schermers!$C:$O,5,FALSE)</f>
        <v>Heren</v>
      </c>
      <c r="Q758" s="1" t="str">
        <f>VLOOKUP($D758,schermers!$C:$O,6,FALSE)</f>
        <v>Floret</v>
      </c>
      <c r="R758" s="1" t="str">
        <f>VLOOKUP(P758,lookups!A:B,2,FALSE)&amp;VLOOKUP(aanmeldingen!Q758,lookups!D:E,2,FALSE)&amp;VLOOKUP(I758,lookups!G:H,2,FALSE)</f>
        <v>HFV</v>
      </c>
      <c r="S758" s="1" t="str">
        <f>VLOOKUP(E758,wedstrijden!B:G,6,FALSE)</f>
        <v>FRA</v>
      </c>
      <c r="T758" s="1" t="str">
        <f>VLOOKUP($D758,schermers!$C:$O,8,FALSE)</f>
        <v>HS</v>
      </c>
      <c r="U758" s="1" t="str">
        <f>IFERROR(VLOOKUP($D758,schermers!$C:$O,13,FALSE),"-")</f>
        <v>-</v>
      </c>
      <c r="V758" s="15">
        <f>IFERROR(VLOOKUP(E758,wedstrijden!B:H,7,FALSE),0)</f>
        <v>43614</v>
      </c>
      <c r="W758" s="15">
        <f>IFERROR(VLOOKUP(E758,wedstrijden!B:I,8,FALSE),0)</f>
        <v>43614</v>
      </c>
      <c r="X758" s="94">
        <f>IF(ISERROR(VLOOKUP(I758,lookups!G:I,3,FALSE)),0,IF(VLOOKUP(I758,lookups!G:I,3,FALSE)=0,0,VLOOKUP(I758,lookups!G:I,3,FALSE)))</f>
        <v>0</v>
      </c>
      <c r="Y758" s="54">
        <f t="shared" si="167"/>
        <v>999999999</v>
      </c>
      <c r="Z758" s="54">
        <f t="shared" si="168"/>
        <v>999999999</v>
      </c>
      <c r="AA758" s="54" t="str">
        <f>IF(LEFT(J758,2)&lt;&gt;"ok","-",IF(M758&lt;&gt;"","-",VLOOKUP(P758&amp;Q758&amp;I758&amp;H758,wedstrijden!A:B,2,FALSE)))</f>
        <v>-</v>
      </c>
      <c r="AB758" s="54">
        <f t="shared" si="169"/>
        <v>0</v>
      </c>
      <c r="AC758" s="54">
        <f t="shared" si="170"/>
        <v>1</v>
      </c>
      <c r="AD758" s="54">
        <f t="shared" si="171"/>
        <v>1</v>
      </c>
      <c r="AE758" s="54">
        <f t="shared" si="172"/>
        <v>1</v>
      </c>
      <c r="AF758" s="54">
        <f t="shared" si="173"/>
        <v>0</v>
      </c>
      <c r="AG758" s="54">
        <f t="shared" si="174"/>
        <v>0</v>
      </c>
      <c r="AH758" s="54">
        <f t="shared" si="175"/>
        <v>0</v>
      </c>
      <c r="AI758" s="54">
        <f t="shared" si="176"/>
        <v>0</v>
      </c>
      <c r="AJ758" s="54">
        <f t="shared" si="177"/>
        <v>0</v>
      </c>
      <c r="AK758" s="54">
        <f t="shared" ca="1" si="178"/>
        <v>0</v>
      </c>
      <c r="AL758" s="1" t="str">
        <f>VLOOKUP(D758,schermers!C:T,16,FALSE)</f>
        <v>---</v>
      </c>
    </row>
    <row r="759" spans="1:38" x14ac:dyDescent="0.2">
      <c r="A759" s="54">
        <f t="shared" si="179"/>
        <v>757</v>
      </c>
      <c r="B759" s="54">
        <f t="shared" si="165"/>
        <v>701</v>
      </c>
      <c r="C759" s="54">
        <f t="shared" ca="1" si="166"/>
        <v>35</v>
      </c>
      <c r="D759" s="54">
        <f>VLOOKUP(F759&amp;G759,schermers!B:C,2,FALSE)</f>
        <v>106212</v>
      </c>
      <c r="E759" s="54">
        <f>VLOOKUP(P759&amp;Q759&amp;I759&amp;H759,wedstrijden!A:B,2,FALSE)</f>
        <v>417</v>
      </c>
      <c r="F759" s="41" t="s">
        <v>3169</v>
      </c>
      <c r="G759" s="41" t="s">
        <v>208</v>
      </c>
      <c r="H759" s="41" t="s">
        <v>3037</v>
      </c>
      <c r="I759" s="41" t="s">
        <v>3034</v>
      </c>
      <c r="J759" s="63" t="s">
        <v>848</v>
      </c>
      <c r="K759" s="16">
        <v>43546</v>
      </c>
      <c r="L759" s="8">
        <v>43554</v>
      </c>
      <c r="O759" s="54" t="e">
        <f>VLOOKUP(D759&amp;R759,Ranglijst!D:E,2,FALSE)</f>
        <v>#N/A</v>
      </c>
      <c r="P759" s="1" t="str">
        <f>VLOOKUP($D759,schermers!$C:$O,5,FALSE)</f>
        <v>Heren</v>
      </c>
      <c r="Q759" s="1" t="str">
        <f>VLOOKUP($D759,schermers!$C:$O,6,FALSE)</f>
        <v>Degen</v>
      </c>
      <c r="R759" s="1" t="str">
        <f>VLOOKUP(P759,lookups!A:B,2,FALSE)&amp;VLOOKUP(aanmeldingen!Q759,lookups!D:E,2,FALSE)&amp;VLOOKUP(I759,lookups!G:H,2,FALSE)</f>
        <v>HDV</v>
      </c>
      <c r="S759" s="1" t="str">
        <f>VLOOKUP(E759,wedstrijden!B:G,6,FALSE)</f>
        <v>FRA</v>
      </c>
      <c r="T759" s="1" t="str">
        <f>VLOOKUP($D759,schermers!$C:$O,8,FALSE)</f>
        <v>EPO</v>
      </c>
      <c r="U759" s="1" t="str">
        <f>IFERROR(VLOOKUP($D759,schermers!$C:$O,13,FALSE),"-")</f>
        <v>-</v>
      </c>
      <c r="V759" s="15">
        <f>IFERROR(VLOOKUP(E759,wedstrijden!B:H,7,FALSE),0)</f>
        <v>43617</v>
      </c>
      <c r="W759" s="15">
        <f>IFERROR(VLOOKUP(E759,wedstrijden!B:I,8,FALSE),0)</f>
        <v>43617</v>
      </c>
      <c r="X759" s="94">
        <f>IF(ISERROR(VLOOKUP(I759,lookups!G:I,3,FALSE)),0,IF(VLOOKUP(I759,lookups!G:I,3,FALSE)=0,0,VLOOKUP(I759,lookups!G:I,3,FALSE)))</f>
        <v>0</v>
      </c>
      <c r="Y759" s="54">
        <f t="shared" ca="1" si="167"/>
        <v>417106212</v>
      </c>
      <c r="Z759" s="54">
        <f t="shared" si="168"/>
        <v>417106212</v>
      </c>
      <c r="AA759" s="54">
        <f>IF(LEFT(J759,2)&lt;&gt;"ok","-",IF(M759&lt;&gt;"","-",VLOOKUP(P759&amp;Q759&amp;I759&amp;H759,wedstrijden!A:B,2,FALSE)))</f>
        <v>417</v>
      </c>
      <c r="AB759" s="54">
        <f t="shared" ca="1" si="169"/>
        <v>1</v>
      </c>
      <c r="AC759" s="54">
        <f t="shared" si="170"/>
        <v>1</v>
      </c>
      <c r="AD759" s="54">
        <f t="shared" si="171"/>
        <v>1</v>
      </c>
      <c r="AE759" s="54">
        <f t="shared" si="172"/>
        <v>0</v>
      </c>
      <c r="AF759" s="54">
        <f t="shared" si="173"/>
        <v>1</v>
      </c>
      <c r="AG759" s="54">
        <f t="shared" si="174"/>
        <v>0</v>
      </c>
      <c r="AH759" s="54">
        <f t="shared" si="175"/>
        <v>0</v>
      </c>
      <c r="AI759" s="54">
        <f t="shared" si="176"/>
        <v>0</v>
      </c>
      <c r="AJ759" s="54">
        <f t="shared" si="177"/>
        <v>0</v>
      </c>
      <c r="AK759" s="54">
        <f t="shared" ca="1" si="178"/>
        <v>0</v>
      </c>
      <c r="AL759" s="1" t="str">
        <f>VLOOKUP(D759,schermers!C:T,16,FALSE)</f>
        <v>XXX</v>
      </c>
    </row>
    <row r="760" spans="1:38" x14ac:dyDescent="0.2">
      <c r="A760" s="54">
        <f t="shared" si="179"/>
        <v>758</v>
      </c>
      <c r="B760" s="54">
        <f t="shared" si="165"/>
        <v>645</v>
      </c>
      <c r="C760" s="54" t="str">
        <f t="shared" ca="1" si="166"/>
        <v/>
      </c>
      <c r="D760" s="54">
        <f>VLOOKUP(F760&amp;G760,schermers!B:C,2,FALSE)</f>
        <v>109235</v>
      </c>
      <c r="E760" s="54">
        <f>VLOOKUP(P760&amp;Q760&amp;I760&amp;H760,wedstrijden!A:B,2,FALSE)</f>
        <v>371</v>
      </c>
      <c r="F760" s="41" t="s">
        <v>986</v>
      </c>
      <c r="G760" s="41" t="s">
        <v>987</v>
      </c>
      <c r="H760" s="41" t="s">
        <v>484</v>
      </c>
      <c r="I760" s="41" t="s">
        <v>936</v>
      </c>
      <c r="J760" s="63" t="s">
        <v>848</v>
      </c>
      <c r="K760" s="16">
        <v>43550</v>
      </c>
      <c r="L760" s="8">
        <v>43554</v>
      </c>
      <c r="O760" s="54">
        <f>VLOOKUP(D760&amp;R760,Ranglijst!D:E,2,FALSE)</f>
        <v>1611</v>
      </c>
      <c r="P760" s="1" t="str">
        <f>VLOOKUP($D760,schermers!$C:$O,5,FALSE)</f>
        <v>Dames</v>
      </c>
      <c r="Q760" s="1" t="str">
        <f>VLOOKUP($D760,schermers!$C:$O,6,FALSE)</f>
        <v>Degen</v>
      </c>
      <c r="R760" s="1" t="str">
        <f>VLOOKUP(P760,lookups!A:B,2,FALSE)&amp;VLOOKUP(aanmeldingen!Q760,lookups!D:E,2,FALSE)&amp;VLOOKUP(I760,lookups!G:H,2,FALSE)</f>
        <v>DDS</v>
      </c>
      <c r="S760" s="1" t="str">
        <f>VLOOKUP(E760,wedstrijden!B:G,6,FALSE)</f>
        <v>HUN</v>
      </c>
      <c r="T760" s="1" t="str">
        <f>VLOOKUP($D760,schermers!$C:$O,8,FALSE)</f>
        <v>QUI</v>
      </c>
      <c r="U760" s="1" t="str">
        <f>IFERROR(VLOOKUP($D760,schermers!$C:$O,13,FALSE),"-")</f>
        <v>FIE16011994005</v>
      </c>
      <c r="V760" s="15">
        <f>IFERROR(VLOOKUP(E760,wedstrijden!B:H,7,FALSE),0)</f>
        <v>43582</v>
      </c>
      <c r="W760" s="15">
        <f>IFERROR(VLOOKUP(E760,wedstrijden!B:I,8,FALSE),0)</f>
        <v>43583</v>
      </c>
      <c r="X760" s="94">
        <f>IF(ISERROR(VLOOKUP(I760,lookups!G:I,3,FALSE)),0,IF(VLOOKUP(I760,lookups!G:I,3,FALSE)=0,0,VLOOKUP(I760,lookups!G:I,3,FALSE)))</f>
        <v>0</v>
      </c>
      <c r="Y760" s="54">
        <f t="shared" ca="1" si="167"/>
        <v>999999999</v>
      </c>
      <c r="Z760" s="54">
        <f t="shared" si="168"/>
        <v>371109235</v>
      </c>
      <c r="AA760" s="54">
        <f>IF(LEFT(J760,2)&lt;&gt;"ok","-",IF(M760&lt;&gt;"","-",VLOOKUP(P760&amp;Q760&amp;I760&amp;H760,wedstrijden!A:B,2,FALSE)))</f>
        <v>371</v>
      </c>
      <c r="AB760" s="54">
        <f t="shared" ca="1" si="169"/>
        <v>0</v>
      </c>
      <c r="AC760" s="54">
        <f t="shared" si="170"/>
        <v>1</v>
      </c>
      <c r="AD760" s="54">
        <f t="shared" si="171"/>
        <v>1</v>
      </c>
      <c r="AE760" s="54">
        <f t="shared" si="172"/>
        <v>0</v>
      </c>
      <c r="AF760" s="54">
        <f t="shared" si="173"/>
        <v>1</v>
      </c>
      <c r="AG760" s="54">
        <f t="shared" si="174"/>
        <v>1</v>
      </c>
      <c r="AH760" s="54">
        <f t="shared" si="175"/>
        <v>1</v>
      </c>
      <c r="AI760" s="54">
        <f t="shared" si="176"/>
        <v>1</v>
      </c>
      <c r="AJ760" s="54">
        <f t="shared" si="177"/>
        <v>1</v>
      </c>
      <c r="AK760" s="54">
        <f t="shared" ca="1" si="178"/>
        <v>1</v>
      </c>
      <c r="AL760" s="1" t="str">
        <f>VLOOKUP(D760,schermers!C:T,16,FALSE)</f>
        <v>XXX</v>
      </c>
    </row>
    <row r="761" spans="1:38" x14ac:dyDescent="0.2">
      <c r="A761" s="54">
        <f t="shared" si="179"/>
        <v>759</v>
      </c>
      <c r="B761" s="54">
        <f t="shared" si="165"/>
        <v>691</v>
      </c>
      <c r="C761" s="54">
        <f t="shared" ca="1" si="166"/>
        <v>25</v>
      </c>
      <c r="D761" s="54">
        <f>VLOOKUP(F761&amp;G761,schermers!B:C,2,FALSE)</f>
        <v>100264</v>
      </c>
      <c r="E761" s="54">
        <f>VLOOKUP(P761&amp;Q761&amp;I761&amp;H761,wedstrijden!A:B,2,FALSE)</f>
        <v>409</v>
      </c>
      <c r="F761" s="41" t="s">
        <v>3170</v>
      </c>
      <c r="G761" s="41" t="s">
        <v>83</v>
      </c>
      <c r="H761" s="41" t="s">
        <v>3037</v>
      </c>
      <c r="I761" s="41" t="s">
        <v>3035</v>
      </c>
      <c r="J761" s="63" t="s">
        <v>848</v>
      </c>
      <c r="K761" s="16">
        <v>43550</v>
      </c>
      <c r="L761" s="8">
        <v>43554</v>
      </c>
      <c r="O761" s="54" t="e">
        <f>VLOOKUP(D761&amp;R761,Ranglijst!D:E,2,FALSE)</f>
        <v>#N/A</v>
      </c>
      <c r="P761" s="1" t="str">
        <f>VLOOKUP($D761,schermers!$C:$O,5,FALSE)</f>
        <v>Heren</v>
      </c>
      <c r="Q761" s="1" t="str">
        <f>VLOOKUP($D761,schermers!$C:$O,6,FALSE)</f>
        <v>Floret</v>
      </c>
      <c r="R761" s="1" t="str">
        <f>VLOOKUP(P761,lookups!A:B,2,FALSE)&amp;VLOOKUP(aanmeldingen!Q761,lookups!D:E,2,FALSE)&amp;VLOOKUP(I761,lookups!G:H,2,FALSE)</f>
        <v>HFV</v>
      </c>
      <c r="S761" s="1" t="str">
        <f>VLOOKUP(E761,wedstrijden!B:G,6,FALSE)</f>
        <v>FRA</v>
      </c>
      <c r="T761" s="1" t="str">
        <f>VLOOKUP($D761,schermers!$C:$O,8,FALSE)</f>
        <v>VAL</v>
      </c>
      <c r="U761" s="1" t="str">
        <f>IFERROR(VLOOKUP($D761,schermers!$C:$O,13,FALSE),"-")</f>
        <v>-</v>
      </c>
      <c r="V761" s="15">
        <f>IFERROR(VLOOKUP(E761,wedstrijden!B:H,7,FALSE),0)</f>
        <v>43616</v>
      </c>
      <c r="W761" s="15">
        <f>IFERROR(VLOOKUP(E761,wedstrijden!B:I,8,FALSE),0)</f>
        <v>43616</v>
      </c>
      <c r="X761" s="94">
        <f>IF(ISERROR(VLOOKUP(I761,lookups!G:I,3,FALSE)),0,IF(VLOOKUP(I761,lookups!G:I,3,FALSE)=0,0,VLOOKUP(I761,lookups!G:I,3,FALSE)))</f>
        <v>0</v>
      </c>
      <c r="Y761" s="54">
        <f t="shared" ca="1" si="167"/>
        <v>409100264</v>
      </c>
      <c r="Z761" s="54">
        <f t="shared" si="168"/>
        <v>409100264</v>
      </c>
      <c r="AA761" s="54">
        <f>IF(LEFT(J761,2)&lt;&gt;"ok","-",IF(M761&lt;&gt;"","-",VLOOKUP(P761&amp;Q761&amp;I761&amp;H761,wedstrijden!A:B,2,FALSE)))</f>
        <v>409</v>
      </c>
      <c r="AB761" s="54">
        <f t="shared" ca="1" si="169"/>
        <v>1</v>
      </c>
      <c r="AC761" s="54">
        <f t="shared" si="170"/>
        <v>1</v>
      </c>
      <c r="AD761" s="54">
        <f t="shared" si="171"/>
        <v>1</v>
      </c>
      <c r="AE761" s="54">
        <f t="shared" si="172"/>
        <v>0</v>
      </c>
      <c r="AF761" s="54">
        <f t="shared" si="173"/>
        <v>1</v>
      </c>
      <c r="AG761" s="54">
        <f t="shared" si="174"/>
        <v>0</v>
      </c>
      <c r="AH761" s="54">
        <f t="shared" si="175"/>
        <v>0</v>
      </c>
      <c r="AI761" s="54">
        <f t="shared" si="176"/>
        <v>0</v>
      </c>
      <c r="AJ761" s="54">
        <f t="shared" si="177"/>
        <v>0</v>
      </c>
      <c r="AK761" s="54">
        <f t="shared" ca="1" si="178"/>
        <v>0</v>
      </c>
      <c r="AL761" s="1" t="str">
        <f>VLOOKUP(D761,schermers!C:T,16,FALSE)</f>
        <v>---</v>
      </c>
    </row>
    <row r="762" spans="1:38" x14ac:dyDescent="0.2">
      <c r="A762" s="54">
        <f t="shared" si="179"/>
        <v>760</v>
      </c>
      <c r="B762" s="54">
        <f t="shared" si="165"/>
        <v>671</v>
      </c>
      <c r="C762" s="54">
        <f t="shared" ca="1" si="166"/>
        <v>5</v>
      </c>
      <c r="D762" s="54">
        <f>VLOOKUP(F762&amp;G762,schermers!B:C,2,FALSE)</f>
        <v>110019</v>
      </c>
      <c r="E762" s="54">
        <f>VLOOKUP(P762&amp;Q762&amp;I762&amp;H762,wedstrijden!A:B,2,FALSE)</f>
        <v>393</v>
      </c>
      <c r="F762" s="41" t="s">
        <v>3171</v>
      </c>
      <c r="G762" s="41" t="s">
        <v>3172</v>
      </c>
      <c r="H762" s="41" t="s">
        <v>3037</v>
      </c>
      <c r="I762" s="41" t="s">
        <v>3035</v>
      </c>
      <c r="J762" s="63" t="s">
        <v>848</v>
      </c>
      <c r="K762" s="16">
        <v>43550</v>
      </c>
      <c r="L762" s="8">
        <v>43554</v>
      </c>
      <c r="O762" s="54" t="e">
        <f>VLOOKUP(D762&amp;R762,Ranglijst!D:E,2,FALSE)</f>
        <v>#N/A</v>
      </c>
      <c r="P762" s="1" t="str">
        <f>VLOOKUP($D762,schermers!$C:$O,5,FALSE)</f>
        <v>Dames</v>
      </c>
      <c r="Q762" s="1" t="str">
        <f>VLOOKUP($D762,schermers!$C:$O,6,FALSE)</f>
        <v>Degen</v>
      </c>
      <c r="R762" s="1" t="str">
        <f>VLOOKUP(P762,lookups!A:B,2,FALSE)&amp;VLOOKUP(aanmeldingen!Q762,lookups!D:E,2,FALSE)&amp;VLOOKUP(I762,lookups!G:H,2,FALSE)</f>
        <v>DDV</v>
      </c>
      <c r="S762" s="1" t="str">
        <f>VLOOKUP(E762,wedstrijden!B:G,6,FALSE)</f>
        <v>FRA</v>
      </c>
      <c r="T762" s="1" t="str">
        <f>VLOOKUP($D762,schermers!$C:$O,8,FALSE)</f>
        <v>VAL</v>
      </c>
      <c r="U762" s="1" t="str">
        <f>IFERROR(VLOOKUP($D762,schermers!$C:$O,13,FALSE),"-")</f>
        <v>-</v>
      </c>
      <c r="V762" s="15">
        <f>IFERROR(VLOOKUP(E762,wedstrijden!B:H,7,FALSE),0)</f>
        <v>43614</v>
      </c>
      <c r="W762" s="15">
        <f>IFERROR(VLOOKUP(E762,wedstrijden!B:I,8,FALSE),0)</f>
        <v>43614</v>
      </c>
      <c r="X762" s="94">
        <f>IF(ISERROR(VLOOKUP(I762,lookups!G:I,3,FALSE)),0,IF(VLOOKUP(I762,lookups!G:I,3,FALSE)=0,0,VLOOKUP(I762,lookups!G:I,3,FALSE)))</f>
        <v>0</v>
      </c>
      <c r="Y762" s="54">
        <f t="shared" ca="1" si="167"/>
        <v>393110019</v>
      </c>
      <c r="Z762" s="54">
        <f t="shared" si="168"/>
        <v>393110019</v>
      </c>
      <c r="AA762" s="54">
        <f>IF(LEFT(J762,2)&lt;&gt;"ok","-",IF(M762&lt;&gt;"","-",VLOOKUP(P762&amp;Q762&amp;I762&amp;H762,wedstrijden!A:B,2,FALSE)))</f>
        <v>393</v>
      </c>
      <c r="AB762" s="54">
        <f t="shared" ca="1" si="169"/>
        <v>1</v>
      </c>
      <c r="AC762" s="54">
        <f t="shared" si="170"/>
        <v>1</v>
      </c>
      <c r="AD762" s="54">
        <f t="shared" si="171"/>
        <v>1</v>
      </c>
      <c r="AE762" s="54">
        <f t="shared" si="172"/>
        <v>0</v>
      </c>
      <c r="AF762" s="54">
        <f t="shared" si="173"/>
        <v>1</v>
      </c>
      <c r="AG762" s="54">
        <f t="shared" si="174"/>
        <v>0</v>
      </c>
      <c r="AH762" s="54">
        <f t="shared" si="175"/>
        <v>0</v>
      </c>
      <c r="AI762" s="54">
        <f t="shared" si="176"/>
        <v>0</v>
      </c>
      <c r="AJ762" s="54">
        <f t="shared" si="177"/>
        <v>0</v>
      </c>
      <c r="AK762" s="54">
        <f t="shared" ca="1" si="178"/>
        <v>0</v>
      </c>
      <c r="AL762" s="1" t="str">
        <f>VLOOKUP(D762,schermers!C:T,16,FALSE)</f>
        <v>---</v>
      </c>
    </row>
    <row r="763" spans="1:38" x14ac:dyDescent="0.2">
      <c r="A763" s="54">
        <f t="shared" si="179"/>
        <v>761</v>
      </c>
      <c r="B763" s="54">
        <f t="shared" si="165"/>
        <v>644</v>
      </c>
      <c r="C763" s="54" t="str">
        <f t="shared" ca="1" si="166"/>
        <v/>
      </c>
      <c r="D763" s="54">
        <f>VLOOKUP(F763&amp;G763,schermers!B:C,2,FALSE)</f>
        <v>108869</v>
      </c>
      <c r="E763" s="54">
        <f>VLOOKUP(P763&amp;Q763&amp;I763&amp;H763,wedstrijden!A:B,2,FALSE)</f>
        <v>371</v>
      </c>
      <c r="F763" s="41" t="s">
        <v>922</v>
      </c>
      <c r="G763" s="41" t="s">
        <v>347</v>
      </c>
      <c r="H763" s="41" t="s">
        <v>484</v>
      </c>
      <c r="I763" s="41" t="s">
        <v>936</v>
      </c>
      <c r="J763" s="63" t="s">
        <v>848</v>
      </c>
      <c r="K763" s="16">
        <v>43550</v>
      </c>
      <c r="L763" s="8">
        <v>43554</v>
      </c>
      <c r="O763" s="54">
        <f>VLOOKUP(D763&amp;R763,Ranglijst!D:E,2,FALSE)</f>
        <v>1526</v>
      </c>
      <c r="P763" s="1" t="str">
        <f>VLOOKUP($D763,schermers!$C:$O,5,FALSE)</f>
        <v>Dames</v>
      </c>
      <c r="Q763" s="1" t="str">
        <f>VLOOKUP($D763,schermers!$C:$O,6,FALSE)</f>
        <v>Degen</v>
      </c>
      <c r="R763" s="1" t="str">
        <f>VLOOKUP(P763,lookups!A:B,2,FALSE)&amp;VLOOKUP(aanmeldingen!Q763,lookups!D:E,2,FALSE)&amp;VLOOKUP(I763,lookups!G:H,2,FALSE)</f>
        <v>DDS</v>
      </c>
      <c r="S763" s="1" t="str">
        <f>VLOOKUP(E763,wedstrijden!B:G,6,FALSE)</f>
        <v>HUN</v>
      </c>
      <c r="T763" s="1" t="str">
        <f>VLOOKUP($D763,schermers!$C:$O,8,FALSE)</f>
        <v>RS</v>
      </c>
      <c r="U763" s="1" t="str">
        <f>IFERROR(VLOOKUP($D763,schermers!$C:$O,13,FALSE),"-")</f>
        <v>-</v>
      </c>
      <c r="V763" s="15">
        <f>IFERROR(VLOOKUP(E763,wedstrijden!B:H,7,FALSE),0)</f>
        <v>43582</v>
      </c>
      <c r="W763" s="15">
        <f>IFERROR(VLOOKUP(E763,wedstrijden!B:I,8,FALSE),0)</f>
        <v>43583</v>
      </c>
      <c r="X763" s="94">
        <f>IF(ISERROR(VLOOKUP(I763,lookups!G:I,3,FALSE)),0,IF(VLOOKUP(I763,lookups!G:I,3,FALSE)=0,0,VLOOKUP(I763,lookups!G:I,3,FALSE)))</f>
        <v>0</v>
      </c>
      <c r="Y763" s="54">
        <f t="shared" ca="1" si="167"/>
        <v>999999999</v>
      </c>
      <c r="Z763" s="54">
        <f t="shared" si="168"/>
        <v>371108869</v>
      </c>
      <c r="AA763" s="54">
        <f>IF(LEFT(J763,2)&lt;&gt;"ok","-",IF(M763&lt;&gt;"","-",VLOOKUP(P763&amp;Q763&amp;I763&amp;H763,wedstrijden!A:B,2,FALSE)))</f>
        <v>371</v>
      </c>
      <c r="AB763" s="54">
        <f t="shared" ca="1" si="169"/>
        <v>0</v>
      </c>
      <c r="AC763" s="54">
        <f t="shared" si="170"/>
        <v>1</v>
      </c>
      <c r="AD763" s="54">
        <f t="shared" si="171"/>
        <v>1</v>
      </c>
      <c r="AE763" s="54">
        <f t="shared" si="172"/>
        <v>0</v>
      </c>
      <c r="AF763" s="54">
        <f t="shared" si="173"/>
        <v>1</v>
      </c>
      <c r="AG763" s="54">
        <f t="shared" si="174"/>
        <v>1</v>
      </c>
      <c r="AH763" s="54">
        <f t="shared" si="175"/>
        <v>1</v>
      </c>
      <c r="AI763" s="54">
        <f t="shared" si="176"/>
        <v>1</v>
      </c>
      <c r="AJ763" s="54">
        <f t="shared" si="177"/>
        <v>1</v>
      </c>
      <c r="AK763" s="54">
        <f t="shared" ca="1" si="178"/>
        <v>1</v>
      </c>
      <c r="AL763" s="1" t="str">
        <f>VLOOKUP(D763,schermers!C:T,16,FALSE)</f>
        <v>XXX</v>
      </c>
    </row>
    <row r="764" spans="1:38" x14ac:dyDescent="0.2">
      <c r="A764" s="54">
        <f t="shared" si="179"/>
        <v>762</v>
      </c>
      <c r="B764" s="54">
        <f t="shared" si="165"/>
        <v>709</v>
      </c>
      <c r="C764" s="54">
        <f t="shared" ca="1" si="166"/>
        <v>43</v>
      </c>
      <c r="D764" s="54">
        <f>VLOOKUP(F764&amp;G764,schermers!B:C,2,FALSE)</f>
        <v>116809</v>
      </c>
      <c r="E764" s="54">
        <f>VLOOKUP(P764&amp;Q764&amp;I764&amp;H764,wedstrijden!A:B,2,FALSE)</f>
        <v>422</v>
      </c>
      <c r="F764" s="41" t="s">
        <v>3173</v>
      </c>
      <c r="G764" s="41" t="s">
        <v>212</v>
      </c>
      <c r="H764" s="41" t="s">
        <v>3037</v>
      </c>
      <c r="I764" s="41" t="s">
        <v>3035</v>
      </c>
      <c r="J764" s="63" t="s">
        <v>848</v>
      </c>
      <c r="K764" s="16">
        <v>43551</v>
      </c>
      <c r="L764" s="8">
        <v>43554</v>
      </c>
      <c r="O764" s="54" t="e">
        <f>VLOOKUP(D764&amp;R764,Ranglijst!D:E,2,FALSE)</f>
        <v>#N/A</v>
      </c>
      <c r="P764" s="1" t="str">
        <f>VLOOKUP($D764,schermers!$C:$O,5,FALSE)</f>
        <v>Heren</v>
      </c>
      <c r="Q764" s="1" t="str">
        <f>VLOOKUP($D764,schermers!$C:$O,6,FALSE)</f>
        <v>Sabel</v>
      </c>
      <c r="R764" s="1" t="str">
        <f>VLOOKUP(P764,lookups!A:B,2,FALSE)&amp;VLOOKUP(aanmeldingen!Q764,lookups!D:E,2,FALSE)&amp;VLOOKUP(I764,lookups!G:H,2,FALSE)</f>
        <v>HSV</v>
      </c>
      <c r="S764" s="1" t="str">
        <f>VLOOKUP(E764,wedstrijden!B:G,6,FALSE)</f>
        <v>FRA</v>
      </c>
      <c r="T764" s="1" t="str">
        <f>VLOOKUP($D764,schermers!$C:$O,8,FALSE)</f>
        <v>KAR</v>
      </c>
      <c r="U764" s="1" t="str">
        <f>IFERROR(VLOOKUP($D764,schermers!$C:$O,13,FALSE),"-")</f>
        <v>-</v>
      </c>
      <c r="V764" s="15">
        <f>IFERROR(VLOOKUP(E764,wedstrijden!B:H,7,FALSE),0)</f>
        <v>43618</v>
      </c>
      <c r="W764" s="15">
        <f>IFERROR(VLOOKUP(E764,wedstrijden!B:I,8,FALSE),0)</f>
        <v>43618</v>
      </c>
      <c r="X764" s="94">
        <f>IF(ISERROR(VLOOKUP(I764,lookups!G:I,3,FALSE)),0,IF(VLOOKUP(I764,lookups!G:I,3,FALSE)=0,0,VLOOKUP(I764,lookups!G:I,3,FALSE)))</f>
        <v>0</v>
      </c>
      <c r="Y764" s="54">
        <f t="shared" ca="1" si="167"/>
        <v>422116809</v>
      </c>
      <c r="Z764" s="54">
        <f t="shared" si="168"/>
        <v>422116809</v>
      </c>
      <c r="AA764" s="54">
        <f>IF(LEFT(J764,2)&lt;&gt;"ok","-",IF(M764&lt;&gt;"","-",VLOOKUP(P764&amp;Q764&amp;I764&amp;H764,wedstrijden!A:B,2,FALSE)))</f>
        <v>422</v>
      </c>
      <c r="AB764" s="54">
        <f t="shared" ca="1" si="169"/>
        <v>1</v>
      </c>
      <c r="AC764" s="54">
        <f t="shared" si="170"/>
        <v>1</v>
      </c>
      <c r="AD764" s="54">
        <f t="shared" si="171"/>
        <v>1</v>
      </c>
      <c r="AE764" s="54">
        <f t="shared" si="172"/>
        <v>0</v>
      </c>
      <c r="AF764" s="54">
        <f t="shared" si="173"/>
        <v>1</v>
      </c>
      <c r="AG764" s="54">
        <f t="shared" si="174"/>
        <v>0</v>
      </c>
      <c r="AH764" s="54">
        <f t="shared" si="175"/>
        <v>0</v>
      </c>
      <c r="AI764" s="54">
        <f t="shared" si="176"/>
        <v>0</v>
      </c>
      <c r="AJ764" s="54">
        <f t="shared" si="177"/>
        <v>0</v>
      </c>
      <c r="AK764" s="54">
        <f t="shared" ca="1" si="178"/>
        <v>0</v>
      </c>
      <c r="AL764" s="1" t="str">
        <f>VLOOKUP(D764,schermers!C:T,16,FALSE)</f>
        <v>---</v>
      </c>
    </row>
    <row r="765" spans="1:38" x14ac:dyDescent="0.2">
      <c r="A765" s="54">
        <f t="shared" si="179"/>
        <v>763</v>
      </c>
      <c r="B765" s="54">
        <f t="shared" si="165"/>
        <v>650</v>
      </c>
      <c r="C765" s="54" t="str">
        <f t="shared" ca="1" si="166"/>
        <v/>
      </c>
      <c r="D765" s="54">
        <f>VLOOKUP(F765&amp;G765,schermers!B:C,2,FALSE)</f>
        <v>117222</v>
      </c>
      <c r="E765" s="54">
        <f>VLOOKUP(P765&amp;Q765&amp;I765&amp;H765,wedstrijden!A:B,2,FALSE)</f>
        <v>372</v>
      </c>
      <c r="F765" s="41" t="s">
        <v>2173</v>
      </c>
      <c r="G765" s="41" t="s">
        <v>978</v>
      </c>
      <c r="H765" s="41" t="s">
        <v>484</v>
      </c>
      <c r="I765" s="41" t="s">
        <v>936</v>
      </c>
      <c r="J765" s="63" t="s">
        <v>848</v>
      </c>
      <c r="K765" s="16">
        <v>43551</v>
      </c>
      <c r="L765" s="8">
        <v>43554</v>
      </c>
      <c r="O765" s="54">
        <f>VLOOKUP(D765&amp;R765,Ranglijst!D:E,2,FALSE)</f>
        <v>250</v>
      </c>
      <c r="P765" s="1" t="str">
        <f>VLOOKUP($D765,schermers!$C:$O,5,FALSE)</f>
        <v>Heren</v>
      </c>
      <c r="Q765" s="1" t="str">
        <f>VLOOKUP($D765,schermers!$C:$O,6,FALSE)</f>
        <v>Degen</v>
      </c>
      <c r="R765" s="1" t="str">
        <f>VLOOKUP(P765,lookups!A:B,2,FALSE)&amp;VLOOKUP(aanmeldingen!Q765,lookups!D:E,2,FALSE)&amp;VLOOKUP(I765,lookups!G:H,2,FALSE)</f>
        <v>HDS</v>
      </c>
      <c r="S765" s="1" t="str">
        <f>VLOOKUP(E765,wedstrijden!B:G,6,FALSE)</f>
        <v>HUN</v>
      </c>
      <c r="T765" s="1" t="str">
        <f>VLOOKUP($D765,schermers!$C:$O,8,FALSE)</f>
        <v>RS</v>
      </c>
      <c r="U765" s="1" t="str">
        <f>IFERROR(VLOOKUP($D765,schermers!$C:$O,13,FALSE),"-")</f>
        <v>-</v>
      </c>
      <c r="V765" s="15">
        <f>IFERROR(VLOOKUP(E765,wedstrijden!B:H,7,FALSE),0)</f>
        <v>43582</v>
      </c>
      <c r="W765" s="15">
        <f>IFERROR(VLOOKUP(E765,wedstrijden!B:I,8,FALSE),0)</f>
        <v>43583</v>
      </c>
      <c r="X765" s="94">
        <f>IF(ISERROR(VLOOKUP(I765,lookups!G:I,3,FALSE)),0,IF(VLOOKUP(I765,lookups!G:I,3,FALSE)=0,0,VLOOKUP(I765,lookups!G:I,3,FALSE)))</f>
        <v>0</v>
      </c>
      <c r="Y765" s="54">
        <f t="shared" ca="1" si="167"/>
        <v>999999999</v>
      </c>
      <c r="Z765" s="54">
        <f t="shared" si="168"/>
        <v>372117222</v>
      </c>
      <c r="AA765" s="54">
        <f>IF(LEFT(J765,2)&lt;&gt;"ok","-",IF(M765&lt;&gt;"","-",VLOOKUP(P765&amp;Q765&amp;I765&amp;H765,wedstrijden!A:B,2,FALSE)))</f>
        <v>372</v>
      </c>
      <c r="AB765" s="54">
        <f t="shared" ca="1" si="169"/>
        <v>0</v>
      </c>
      <c r="AC765" s="54">
        <f t="shared" si="170"/>
        <v>1</v>
      </c>
      <c r="AD765" s="54">
        <f t="shared" si="171"/>
        <v>1</v>
      </c>
      <c r="AE765" s="54">
        <f t="shared" si="172"/>
        <v>0</v>
      </c>
      <c r="AF765" s="54">
        <f t="shared" si="173"/>
        <v>1</v>
      </c>
      <c r="AG765" s="54">
        <f t="shared" si="174"/>
        <v>1</v>
      </c>
      <c r="AH765" s="54">
        <f t="shared" si="175"/>
        <v>1</v>
      </c>
      <c r="AI765" s="54">
        <f t="shared" si="176"/>
        <v>1</v>
      </c>
      <c r="AJ765" s="54">
        <f t="shared" si="177"/>
        <v>1</v>
      </c>
      <c r="AK765" s="54">
        <f t="shared" ca="1" si="178"/>
        <v>1</v>
      </c>
      <c r="AL765" s="1" t="str">
        <f>VLOOKUP(D765,schermers!C:T,16,FALSE)</f>
        <v>XXX</v>
      </c>
    </row>
    <row r="766" spans="1:38" x14ac:dyDescent="0.2">
      <c r="A766" s="54">
        <f t="shared" si="179"/>
        <v>764</v>
      </c>
      <c r="B766" s="54">
        <f t="shared" si="165"/>
        <v>673</v>
      </c>
      <c r="C766" s="54">
        <f t="shared" ca="1" si="166"/>
        <v>7</v>
      </c>
      <c r="D766" s="54">
        <f>VLOOKUP(F766&amp;G766,schermers!B:C,2,FALSE)</f>
        <v>106186</v>
      </c>
      <c r="E766" s="54">
        <f>VLOOKUP(P766&amp;Q766&amp;I766&amp;H766,wedstrijden!A:B,2,FALSE)</f>
        <v>395</v>
      </c>
      <c r="F766" s="41" t="s">
        <v>3174</v>
      </c>
      <c r="G766" s="41" t="s">
        <v>201</v>
      </c>
      <c r="H766" s="41" t="s">
        <v>3037</v>
      </c>
      <c r="I766" s="41" t="s">
        <v>3035</v>
      </c>
      <c r="J766" s="63" t="s">
        <v>848</v>
      </c>
      <c r="K766" s="16">
        <v>43551</v>
      </c>
      <c r="L766" s="8">
        <v>43554</v>
      </c>
      <c r="O766" s="54" t="e">
        <f>VLOOKUP(D766&amp;R766,Ranglijst!D:E,2,FALSE)</f>
        <v>#N/A</v>
      </c>
      <c r="P766" s="1" t="str">
        <f>VLOOKUP($D766,schermers!$C:$O,5,FALSE)</f>
        <v>Heren</v>
      </c>
      <c r="Q766" s="1" t="str">
        <f>VLOOKUP($D766,schermers!$C:$O,6,FALSE)</f>
        <v>Degen</v>
      </c>
      <c r="R766" s="1" t="str">
        <f>VLOOKUP(P766,lookups!A:B,2,FALSE)&amp;VLOOKUP(aanmeldingen!Q766,lookups!D:E,2,FALSE)&amp;VLOOKUP(I766,lookups!G:H,2,FALSE)</f>
        <v>HDV</v>
      </c>
      <c r="S766" s="1" t="str">
        <f>VLOOKUP(E766,wedstrijden!B:G,6,FALSE)</f>
        <v>FRA</v>
      </c>
      <c r="T766" s="1" t="str">
        <f>VLOOKUP($D766,schermers!$C:$O,8,FALSE)</f>
        <v>SCA</v>
      </c>
      <c r="U766" s="1" t="str">
        <f>IFERROR(VLOOKUP($D766,schermers!$C:$O,13,FALSE),"-")</f>
        <v>-</v>
      </c>
      <c r="V766" s="15">
        <f>IFERROR(VLOOKUP(E766,wedstrijden!B:H,7,FALSE),0)</f>
        <v>43614</v>
      </c>
      <c r="W766" s="15">
        <f>IFERROR(VLOOKUP(E766,wedstrijden!B:I,8,FALSE),0)</f>
        <v>43614</v>
      </c>
      <c r="X766" s="94">
        <f>IF(ISERROR(VLOOKUP(I766,lookups!G:I,3,FALSE)),0,IF(VLOOKUP(I766,lookups!G:I,3,FALSE)=0,0,VLOOKUP(I766,lookups!G:I,3,FALSE)))</f>
        <v>0</v>
      </c>
      <c r="Y766" s="54">
        <f t="shared" ca="1" si="167"/>
        <v>395106186</v>
      </c>
      <c r="Z766" s="54">
        <f t="shared" si="168"/>
        <v>395106186</v>
      </c>
      <c r="AA766" s="54">
        <f>IF(LEFT(J766,2)&lt;&gt;"ok","-",IF(M766&lt;&gt;"","-",VLOOKUP(P766&amp;Q766&amp;I766&amp;H766,wedstrijden!A:B,2,FALSE)))</f>
        <v>395</v>
      </c>
      <c r="AB766" s="54">
        <f t="shared" ca="1" si="169"/>
        <v>1</v>
      </c>
      <c r="AC766" s="54">
        <f t="shared" si="170"/>
        <v>1</v>
      </c>
      <c r="AD766" s="54">
        <f t="shared" si="171"/>
        <v>1</v>
      </c>
      <c r="AE766" s="54">
        <f t="shared" si="172"/>
        <v>0</v>
      </c>
      <c r="AF766" s="54">
        <f t="shared" si="173"/>
        <v>1</v>
      </c>
      <c r="AG766" s="54">
        <f t="shared" si="174"/>
        <v>0</v>
      </c>
      <c r="AH766" s="54">
        <f t="shared" si="175"/>
        <v>0</v>
      </c>
      <c r="AI766" s="54">
        <f t="shared" si="176"/>
        <v>0</v>
      </c>
      <c r="AJ766" s="54">
        <f t="shared" si="177"/>
        <v>0</v>
      </c>
      <c r="AK766" s="54">
        <f t="shared" ca="1" si="178"/>
        <v>0</v>
      </c>
      <c r="AL766" s="1" t="str">
        <f>VLOOKUP(D766,schermers!C:T,16,FALSE)</f>
        <v>XXX</v>
      </c>
    </row>
    <row r="767" spans="1:38" x14ac:dyDescent="0.2">
      <c r="A767" s="54">
        <f t="shared" si="179"/>
        <v>765</v>
      </c>
      <c r="B767" s="54">
        <f t="shared" si="165"/>
        <v>698</v>
      </c>
      <c r="C767" s="54">
        <f t="shared" ca="1" si="166"/>
        <v>32</v>
      </c>
      <c r="D767" s="54">
        <f>VLOOKUP(F767&amp;G767,schermers!B:C,2,FALSE)</f>
        <v>100218</v>
      </c>
      <c r="E767" s="54">
        <f>VLOOKUP(P767&amp;Q767&amp;I767&amp;H767,wedstrijden!A:B,2,FALSE)</f>
        <v>417</v>
      </c>
      <c r="F767" s="41" t="s">
        <v>833</v>
      </c>
      <c r="G767" s="41" t="s">
        <v>317</v>
      </c>
      <c r="H767" s="41" t="s">
        <v>3037</v>
      </c>
      <c r="I767" s="41" t="s">
        <v>3034</v>
      </c>
      <c r="J767" s="63" t="s">
        <v>848</v>
      </c>
      <c r="K767" s="16">
        <v>43551</v>
      </c>
      <c r="L767" s="8">
        <v>43554</v>
      </c>
      <c r="O767" s="54" t="e">
        <f>VLOOKUP(D767&amp;R767,Ranglijst!D:E,2,FALSE)</f>
        <v>#N/A</v>
      </c>
      <c r="P767" s="1" t="str">
        <f>VLOOKUP($D767,schermers!$C:$O,5,FALSE)</f>
        <v>Heren</v>
      </c>
      <c r="Q767" s="1" t="str">
        <f>VLOOKUP($D767,schermers!$C:$O,6,FALSE)</f>
        <v>Degen</v>
      </c>
      <c r="R767" s="1" t="str">
        <f>VLOOKUP(P767,lookups!A:B,2,FALSE)&amp;VLOOKUP(aanmeldingen!Q767,lookups!D:E,2,FALSE)&amp;VLOOKUP(I767,lookups!G:H,2,FALSE)</f>
        <v>HDV</v>
      </c>
      <c r="S767" s="1" t="str">
        <f>VLOOKUP(E767,wedstrijden!B:G,6,FALSE)</f>
        <v>FRA</v>
      </c>
      <c r="T767" s="1" t="str">
        <f>VLOOKUP($D767,schermers!$C:$O,8,FALSE)</f>
        <v>DAR</v>
      </c>
      <c r="U767" s="1" t="str">
        <f>IFERROR(VLOOKUP($D767,schermers!$C:$O,13,FALSE),"-")</f>
        <v>-</v>
      </c>
      <c r="V767" s="15">
        <f>IFERROR(VLOOKUP(E767,wedstrijden!B:H,7,FALSE),0)</f>
        <v>43617</v>
      </c>
      <c r="W767" s="15">
        <f>IFERROR(VLOOKUP(E767,wedstrijden!B:I,8,FALSE),0)</f>
        <v>43617</v>
      </c>
      <c r="X767" s="94">
        <f>IF(ISERROR(VLOOKUP(I767,lookups!G:I,3,FALSE)),0,IF(VLOOKUP(I767,lookups!G:I,3,FALSE)=0,0,VLOOKUP(I767,lookups!G:I,3,FALSE)))</f>
        <v>0</v>
      </c>
      <c r="Y767" s="54">
        <f t="shared" ca="1" si="167"/>
        <v>417100218</v>
      </c>
      <c r="Z767" s="54">
        <f t="shared" si="168"/>
        <v>417100218</v>
      </c>
      <c r="AA767" s="54">
        <f>IF(LEFT(J767,2)&lt;&gt;"ok","-",IF(M767&lt;&gt;"","-",VLOOKUP(P767&amp;Q767&amp;I767&amp;H767,wedstrijden!A:B,2,FALSE)))</f>
        <v>417</v>
      </c>
      <c r="AB767" s="54">
        <f t="shared" ca="1" si="169"/>
        <v>1</v>
      </c>
      <c r="AC767" s="54">
        <f t="shared" si="170"/>
        <v>1</v>
      </c>
      <c r="AD767" s="54">
        <f t="shared" si="171"/>
        <v>1</v>
      </c>
      <c r="AE767" s="54">
        <f t="shared" si="172"/>
        <v>0</v>
      </c>
      <c r="AF767" s="54">
        <f t="shared" si="173"/>
        <v>1</v>
      </c>
      <c r="AG767" s="54">
        <f t="shared" si="174"/>
        <v>0</v>
      </c>
      <c r="AH767" s="54">
        <f t="shared" si="175"/>
        <v>0</v>
      </c>
      <c r="AI767" s="54">
        <f t="shared" si="176"/>
        <v>0</v>
      </c>
      <c r="AJ767" s="54">
        <f t="shared" si="177"/>
        <v>0</v>
      </c>
      <c r="AK767" s="54">
        <f t="shared" ca="1" si="178"/>
        <v>0</v>
      </c>
      <c r="AL767" s="1" t="str">
        <f>VLOOKUP(D767,schermers!C:T,16,FALSE)</f>
        <v>XXX</v>
      </c>
    </row>
    <row r="768" spans="1:38" x14ac:dyDescent="0.2">
      <c r="A768" s="54">
        <f t="shared" si="179"/>
        <v>766</v>
      </c>
      <c r="B768" s="54">
        <f t="shared" si="165"/>
        <v>660</v>
      </c>
      <c r="C768" s="54" t="str">
        <f t="shared" ca="1" si="166"/>
        <v/>
      </c>
      <c r="D768" s="54">
        <f>VLOOKUP(F768&amp;G768,schermers!B:C,2,FALSE)</f>
        <v>109299</v>
      </c>
      <c r="E768" s="54">
        <f>VLOOKUP(P768&amp;Q768&amp;I768&amp;H768,wedstrijden!A:B,2,FALSE)</f>
        <v>386</v>
      </c>
      <c r="F768" s="41" t="s">
        <v>1020</v>
      </c>
      <c r="G768" s="41" t="s">
        <v>299</v>
      </c>
      <c r="H768" s="41" t="s">
        <v>2571</v>
      </c>
      <c r="I768" s="41" t="s">
        <v>504</v>
      </c>
      <c r="J768" s="63" t="s">
        <v>848</v>
      </c>
      <c r="K768" s="16">
        <v>43551</v>
      </c>
      <c r="L768" s="8">
        <v>43568</v>
      </c>
      <c r="O768" s="54">
        <f>VLOOKUP(D768&amp;R768,Ranglijst!D:E,2,FALSE)</f>
        <v>1318</v>
      </c>
      <c r="P768" s="1" t="str">
        <f>VLOOKUP($D768,schermers!$C:$O,5,FALSE)</f>
        <v>Heren</v>
      </c>
      <c r="Q768" s="1" t="str">
        <f>VLOOKUP($D768,schermers!$C:$O,6,FALSE)</f>
        <v>Degen</v>
      </c>
      <c r="R768" s="1" t="str">
        <f>VLOOKUP(P768,lookups!A:B,2,FALSE)&amp;VLOOKUP(aanmeldingen!Q768,lookups!D:E,2,FALSE)&amp;VLOOKUP(I768,lookups!G:H,2,FALSE)</f>
        <v>HDS</v>
      </c>
      <c r="S768" s="1" t="str">
        <f>VLOOKUP(E768,wedstrijden!B:G,6,FALSE)</f>
        <v>FRA</v>
      </c>
      <c r="T768" s="1" t="str">
        <f>VLOOKUP($D768,schermers!$C:$O,8,FALSE)</f>
        <v>ZAI</v>
      </c>
      <c r="U768" s="1" t="str">
        <f>IFERROR(VLOOKUP($D768,schermers!$C:$O,13,FALSE),"-")</f>
        <v>-</v>
      </c>
      <c r="V768" s="15">
        <f>IFERROR(VLOOKUP(E768,wedstrijden!B:H,7,FALSE),0)</f>
        <v>43602</v>
      </c>
      <c r="W768" s="15">
        <f>IFERROR(VLOOKUP(E768,wedstrijden!B:I,8,FALSE),0)</f>
        <v>43603</v>
      </c>
      <c r="X768" s="94">
        <f>IF(ISERROR(VLOOKUP(I768,lookups!G:I,3,FALSE)),0,IF(VLOOKUP(I768,lookups!G:I,3,FALSE)=0,0,VLOOKUP(I768,lookups!G:I,3,FALSE)))</f>
        <v>1000</v>
      </c>
      <c r="Y768" s="54">
        <f t="shared" ca="1" si="167"/>
        <v>999999999</v>
      </c>
      <c r="Z768" s="54">
        <f t="shared" si="168"/>
        <v>386109299</v>
      </c>
      <c r="AA768" s="54">
        <f>IF(LEFT(J768,2)&lt;&gt;"ok","-",IF(M768&lt;&gt;"","-",VLOOKUP(P768&amp;Q768&amp;I768&amp;H768,wedstrijden!A:B,2,FALSE)))</f>
        <v>386</v>
      </c>
      <c r="AB768" s="54">
        <f t="shared" ca="1" si="169"/>
        <v>0</v>
      </c>
      <c r="AC768" s="54">
        <f t="shared" si="170"/>
        <v>1</v>
      </c>
      <c r="AD768" s="54">
        <f t="shared" si="171"/>
        <v>1</v>
      </c>
      <c r="AE768" s="54">
        <f t="shared" si="172"/>
        <v>0</v>
      </c>
      <c r="AF768" s="54">
        <f t="shared" si="173"/>
        <v>1</v>
      </c>
      <c r="AG768" s="54">
        <f t="shared" si="174"/>
        <v>0</v>
      </c>
      <c r="AH768" s="54">
        <f t="shared" si="175"/>
        <v>0</v>
      </c>
      <c r="AI768" s="54">
        <f t="shared" si="176"/>
        <v>0</v>
      </c>
      <c r="AJ768" s="54">
        <f t="shared" si="177"/>
        <v>0</v>
      </c>
      <c r="AK768" s="54">
        <f t="shared" ca="1" si="178"/>
        <v>0</v>
      </c>
      <c r="AL768" s="1" t="str">
        <f>VLOOKUP(D768,schermers!C:T,16,FALSE)</f>
        <v>XXX</v>
      </c>
    </row>
    <row r="769" spans="1:38" x14ac:dyDescent="0.2">
      <c r="A769" s="54">
        <f t="shared" si="179"/>
        <v>767</v>
      </c>
      <c r="B769" s="54">
        <f t="shared" si="165"/>
        <v>678</v>
      </c>
      <c r="C769" s="54">
        <f t="shared" ca="1" si="166"/>
        <v>12</v>
      </c>
      <c r="D769" s="54">
        <f>VLOOKUP(F769&amp;G769,schermers!B:C,2,FALSE)</f>
        <v>100745</v>
      </c>
      <c r="E769" s="54">
        <f>VLOOKUP(P769&amp;Q769&amp;I769&amp;H769,wedstrijden!A:B,2,FALSE)</f>
        <v>397</v>
      </c>
      <c r="F769" s="41" t="s">
        <v>3175</v>
      </c>
      <c r="G769" s="41" t="s">
        <v>3176</v>
      </c>
      <c r="H769" s="41" t="s">
        <v>3037</v>
      </c>
      <c r="I769" s="41" t="s">
        <v>3036</v>
      </c>
      <c r="J769" s="63" t="s">
        <v>3207</v>
      </c>
      <c r="K769" s="16">
        <v>43551</v>
      </c>
      <c r="L769" s="8">
        <v>43568</v>
      </c>
      <c r="O769" s="54" t="e">
        <f>VLOOKUP(D769&amp;R769,Ranglijst!D:E,2,FALSE)</f>
        <v>#N/A</v>
      </c>
      <c r="P769" s="1" t="str">
        <f>VLOOKUP($D769,schermers!$C:$O,5,FALSE)</f>
        <v>Heren</v>
      </c>
      <c r="Q769" s="1" t="str">
        <f>VLOOKUP($D769,schermers!$C:$O,6,FALSE)</f>
        <v>Floret</v>
      </c>
      <c r="R769" s="1" t="str">
        <f>VLOOKUP(P769,lookups!A:B,2,FALSE)&amp;VLOOKUP(aanmeldingen!Q769,lookups!D:E,2,FALSE)&amp;VLOOKUP(I769,lookups!G:H,2,FALSE)</f>
        <v>HFV</v>
      </c>
      <c r="S769" s="1" t="str">
        <f>VLOOKUP(E769,wedstrijden!B:G,6,FALSE)</f>
        <v>FRA</v>
      </c>
      <c r="T769" s="1" t="str">
        <f>VLOOKUP($D769,schermers!$C:$O,8,FALSE)</f>
        <v>ZAZ</v>
      </c>
      <c r="U769" s="1" t="str">
        <f>IFERROR(VLOOKUP($D769,schermers!$C:$O,13,FALSE),"-")</f>
        <v>-</v>
      </c>
      <c r="V769" s="15">
        <f>IFERROR(VLOOKUP(E769,wedstrijden!B:H,7,FALSE),0)</f>
        <v>43614</v>
      </c>
      <c r="W769" s="15">
        <f>IFERROR(VLOOKUP(E769,wedstrijden!B:I,8,FALSE),0)</f>
        <v>43614</v>
      </c>
      <c r="X769" s="94">
        <f>IF(ISERROR(VLOOKUP(I769,lookups!G:I,3,FALSE)),0,IF(VLOOKUP(I769,lookups!G:I,3,FALSE)=0,0,VLOOKUP(I769,lookups!G:I,3,FALSE)))</f>
        <v>0</v>
      </c>
      <c r="Y769" s="54">
        <f t="shared" ca="1" si="167"/>
        <v>397100745</v>
      </c>
      <c r="Z769" s="54">
        <f t="shared" si="168"/>
        <v>397100745</v>
      </c>
      <c r="AA769" s="54">
        <f>IF(LEFT(J769,2)&lt;&gt;"ok","-",IF(M769&lt;&gt;"","-",VLOOKUP(P769&amp;Q769&amp;I769&amp;H769,wedstrijden!A:B,2,FALSE)))</f>
        <v>397</v>
      </c>
      <c r="AB769" s="54">
        <f t="shared" ca="1" si="169"/>
        <v>1</v>
      </c>
      <c r="AC769" s="54">
        <f t="shared" si="170"/>
        <v>1</v>
      </c>
      <c r="AD769" s="54">
        <f t="shared" si="171"/>
        <v>1</v>
      </c>
      <c r="AE769" s="54">
        <f t="shared" si="172"/>
        <v>0</v>
      </c>
      <c r="AF769" s="54">
        <f t="shared" si="173"/>
        <v>1</v>
      </c>
      <c r="AG769" s="54">
        <f t="shared" si="174"/>
        <v>0</v>
      </c>
      <c r="AH769" s="54">
        <f t="shared" si="175"/>
        <v>0</v>
      </c>
      <c r="AI769" s="54">
        <f t="shared" si="176"/>
        <v>0</v>
      </c>
      <c r="AJ769" s="54">
        <f t="shared" si="177"/>
        <v>0</v>
      </c>
      <c r="AK769" s="54">
        <f t="shared" ca="1" si="178"/>
        <v>0</v>
      </c>
      <c r="AL769" s="1" t="str">
        <f>VLOOKUP(D769,schermers!C:T,16,FALSE)</f>
        <v>---</v>
      </c>
    </row>
    <row r="770" spans="1:38" x14ac:dyDescent="0.2">
      <c r="A770" s="54">
        <f t="shared" si="179"/>
        <v>768</v>
      </c>
      <c r="B770" s="54">
        <f t="shared" si="165"/>
        <v>648</v>
      </c>
      <c r="C770" s="54" t="str">
        <f t="shared" ca="1" si="166"/>
        <v/>
      </c>
      <c r="D770" s="54">
        <f>VLOOKUP(F770&amp;G770,schermers!B:C,2,FALSE)</f>
        <v>112104</v>
      </c>
      <c r="E770" s="54">
        <f>VLOOKUP(P770&amp;Q770&amp;I770&amp;H770,wedstrijden!A:B,2,FALSE)</f>
        <v>372</v>
      </c>
      <c r="F770" s="41" t="s">
        <v>1000</v>
      </c>
      <c r="G770" s="41" t="s">
        <v>925</v>
      </c>
      <c r="H770" s="41" t="s">
        <v>484</v>
      </c>
      <c r="I770" s="41" t="s">
        <v>936</v>
      </c>
      <c r="J770" s="63" t="s">
        <v>848</v>
      </c>
      <c r="K770" s="16">
        <v>43553</v>
      </c>
      <c r="L770" s="8">
        <v>43554</v>
      </c>
      <c r="O770" s="54">
        <f>VLOOKUP(D770&amp;R770,Ranglijst!D:E,2,FALSE)</f>
        <v>2542</v>
      </c>
      <c r="P770" s="1" t="str">
        <f>VLOOKUP($D770,schermers!$C:$O,5,FALSE)</f>
        <v>Heren</v>
      </c>
      <c r="Q770" s="1" t="str">
        <f>VLOOKUP($D770,schermers!$C:$O,6,FALSE)</f>
        <v>Degen</v>
      </c>
      <c r="R770" s="1" t="str">
        <f>VLOOKUP(P770,lookups!A:B,2,FALSE)&amp;VLOOKUP(aanmeldingen!Q770,lookups!D:E,2,FALSE)&amp;VLOOKUP(I770,lookups!G:H,2,FALSE)</f>
        <v>HDS</v>
      </c>
      <c r="S770" s="1" t="str">
        <f>VLOOKUP(E770,wedstrijden!B:G,6,FALSE)</f>
        <v>HUN</v>
      </c>
      <c r="T770" s="1" t="str">
        <f>VLOOKUP($D770,schermers!$C:$O,8,FALSE)</f>
        <v>FCA</v>
      </c>
      <c r="U770" s="1" t="str">
        <f>IFERROR(VLOOKUP($D770,schermers!$C:$O,13,FALSE),"-")</f>
        <v>-</v>
      </c>
      <c r="V770" s="15">
        <f>IFERROR(VLOOKUP(E770,wedstrijden!B:H,7,FALSE),0)</f>
        <v>43582</v>
      </c>
      <c r="W770" s="15">
        <f>IFERROR(VLOOKUP(E770,wedstrijden!B:I,8,FALSE),0)</f>
        <v>43583</v>
      </c>
      <c r="X770" s="94">
        <f>IF(ISERROR(VLOOKUP(I770,lookups!G:I,3,FALSE)),0,IF(VLOOKUP(I770,lookups!G:I,3,FALSE)=0,0,VLOOKUP(I770,lookups!G:I,3,FALSE)))</f>
        <v>0</v>
      </c>
      <c r="Y770" s="54">
        <f t="shared" ca="1" si="167"/>
        <v>999999999</v>
      </c>
      <c r="Z770" s="54">
        <f t="shared" si="168"/>
        <v>372112104</v>
      </c>
      <c r="AA770" s="54">
        <f>IF(LEFT(J770,2)&lt;&gt;"ok","-",IF(M770&lt;&gt;"","-",VLOOKUP(P770&amp;Q770&amp;I770&amp;H770,wedstrijden!A:B,2,FALSE)))</f>
        <v>372</v>
      </c>
      <c r="AB770" s="54">
        <f t="shared" ca="1" si="169"/>
        <v>0</v>
      </c>
      <c r="AC770" s="54">
        <f t="shared" si="170"/>
        <v>1</v>
      </c>
      <c r="AD770" s="54">
        <f t="shared" si="171"/>
        <v>1</v>
      </c>
      <c r="AE770" s="54">
        <f t="shared" si="172"/>
        <v>0</v>
      </c>
      <c r="AF770" s="54">
        <f t="shared" si="173"/>
        <v>1</v>
      </c>
      <c r="AG770" s="54">
        <f t="shared" si="174"/>
        <v>1</v>
      </c>
      <c r="AH770" s="54">
        <f t="shared" si="175"/>
        <v>1</v>
      </c>
      <c r="AI770" s="54">
        <f t="shared" si="176"/>
        <v>1</v>
      </c>
      <c r="AJ770" s="54">
        <f t="shared" si="177"/>
        <v>1</v>
      </c>
      <c r="AK770" s="54">
        <f t="shared" ca="1" si="178"/>
        <v>1</v>
      </c>
      <c r="AL770" s="1" t="str">
        <f>VLOOKUP(D770,schermers!C:T,16,FALSE)</f>
        <v>XXX</v>
      </c>
    </row>
    <row r="771" spans="1:38" x14ac:dyDescent="0.2">
      <c r="A771" s="54">
        <f t="shared" si="179"/>
        <v>769</v>
      </c>
      <c r="B771" s="54">
        <f t="shared" ref="B771:B834" si="180">IF(Z771&lt;&gt;999999999,RANK(Z771,$Z$3:$Z$1000,1),"")</f>
        <v>647</v>
      </c>
      <c r="C771" s="54" t="str">
        <f t="shared" ref="C771:C834" ca="1" si="181">IF(Y771&lt;&gt;999999999,RANK(Y771,$Y$3:$Y$1000,1),"")</f>
        <v/>
      </c>
      <c r="D771" s="54">
        <f>VLOOKUP(F771&amp;G771,schermers!B:C,2,FALSE)</f>
        <v>113146</v>
      </c>
      <c r="E771" s="54">
        <f>VLOOKUP(P771&amp;Q771&amp;I771&amp;H771,wedstrijden!A:B,2,FALSE)</f>
        <v>371</v>
      </c>
      <c r="F771" s="41" t="s">
        <v>926</v>
      </c>
      <c r="G771" s="41" t="s">
        <v>812</v>
      </c>
      <c r="H771" s="41" t="s">
        <v>484</v>
      </c>
      <c r="I771" s="41" t="s">
        <v>936</v>
      </c>
      <c r="J771" s="63" t="s">
        <v>848</v>
      </c>
      <c r="K771" s="16">
        <v>43554</v>
      </c>
      <c r="L771" s="8">
        <v>43555</v>
      </c>
      <c r="O771" s="54">
        <f>VLOOKUP(D771&amp;R771,Ranglijst!D:E,2,FALSE)</f>
        <v>2473</v>
      </c>
      <c r="P771" s="1" t="str">
        <f>VLOOKUP($D771,schermers!$C:$O,5,FALSE)</f>
        <v>Dames</v>
      </c>
      <c r="Q771" s="1" t="str">
        <f>VLOOKUP($D771,schermers!$C:$O,6,FALSE)</f>
        <v>Degen</v>
      </c>
      <c r="R771" s="1" t="str">
        <f>VLOOKUP(P771,lookups!A:B,2,FALSE)&amp;VLOOKUP(aanmeldingen!Q771,lookups!D:E,2,FALSE)&amp;VLOOKUP(I771,lookups!G:H,2,FALSE)</f>
        <v>DDS</v>
      </c>
      <c r="S771" s="1" t="str">
        <f>VLOOKUP(E771,wedstrijden!B:G,6,FALSE)</f>
        <v>HUN</v>
      </c>
      <c r="T771" s="1" t="str">
        <f>VLOOKUP($D771,schermers!$C:$O,8,FALSE)</f>
        <v>DBO</v>
      </c>
      <c r="U771" s="1" t="str">
        <f>IFERROR(VLOOKUP($D771,schermers!$C:$O,13,FALSE),"-")</f>
        <v>FIE26061998001</v>
      </c>
      <c r="V771" s="15">
        <f>IFERROR(VLOOKUP(E771,wedstrijden!B:H,7,FALSE),0)</f>
        <v>43582</v>
      </c>
      <c r="W771" s="15">
        <f>IFERROR(VLOOKUP(E771,wedstrijden!B:I,8,FALSE),0)</f>
        <v>43583</v>
      </c>
      <c r="X771" s="94">
        <f>IF(ISERROR(VLOOKUP(I771,lookups!G:I,3,FALSE)),0,IF(VLOOKUP(I771,lookups!G:I,3,FALSE)=0,0,VLOOKUP(I771,lookups!G:I,3,FALSE)))</f>
        <v>0</v>
      </c>
      <c r="Y771" s="54">
        <f t="shared" ref="Y771:Y834" ca="1" si="182">IF(LEFT(J771,2)&lt;&gt;"ok",999999999,IF(M771&lt;&gt;"",999999999,IF(V771&gt;$Y$1,IFERROR(VALUE(E771&amp;D771),999999999),999999999)))</f>
        <v>999999999</v>
      </c>
      <c r="Z771" s="54">
        <f t="shared" ref="Z771:Z834" si="183">IF(LEFT(J771,2)&lt;&gt;"ok",999999999,IF(M771&lt;&gt;"",999999999,IFERROR(VALUE(E771&amp;D771),999999999)))</f>
        <v>371113146</v>
      </c>
      <c r="AA771" s="54">
        <f>IF(LEFT(J771,2)&lt;&gt;"ok","-",IF(M771&lt;&gt;"","-",VLOOKUP(P771&amp;Q771&amp;I771&amp;H771,wedstrijden!A:B,2,FALSE)))</f>
        <v>371</v>
      </c>
      <c r="AB771" s="54">
        <f t="shared" ref="AB771:AB834" ca="1" si="184">IF(Y771=999999999,0,COUNTIF(Y:Y,Y771))</f>
        <v>0</v>
      </c>
      <c r="AC771" s="54">
        <f t="shared" ref="AC771:AC834" si="185">IF(F771&lt;&gt;"",1,0)</f>
        <v>1</v>
      </c>
      <c r="AD771" s="54">
        <f t="shared" ref="AD771:AD834" si="186">IF(LEFT(J771,2)="ok",1,0)</f>
        <v>1</v>
      </c>
      <c r="AE771" s="54">
        <f t="shared" ref="AE771:AE834" si="187">IF(M771&lt;&gt;"",1,0)</f>
        <v>0</v>
      </c>
      <c r="AF771" s="54">
        <f t="shared" ref="AF771:AF834" si="188">IF(AND(L771&lt;&gt;"",N771=""),1,0)</f>
        <v>1</v>
      </c>
      <c r="AG771" s="54">
        <f t="shared" ref="AG771:AG834" si="189">IF(AND(LEFT(J771,2)="ok",H771&lt;&gt;"Amsterdam",OR(I771="WB Jun",I771="ECC",I771="U23",I771="SAT")),1,0)</f>
        <v>1</v>
      </c>
      <c r="AH771" s="54">
        <f t="shared" ref="AH771:AH834" si="190">IF(AG771=0,0,IF(M771="",1,IF(M771&lt;=V771-28,0,1)))</f>
        <v>1</v>
      </c>
      <c r="AI771" s="54">
        <f t="shared" ref="AI771:AI834" si="191">IF(AND(AH771=1,V771&gt;=41307),1,0)</f>
        <v>1</v>
      </c>
      <c r="AJ771" s="54">
        <f t="shared" ref="AJ771:AJ834" si="192">IF(AI771=0,0,IF(AND(AI771=1,M771&lt;&gt;"",V771&gt;=41294,V771&lt;=41322),0,1))</f>
        <v>1</v>
      </c>
      <c r="AK771" s="54">
        <f t="shared" ref="AK771:AK834" ca="1" si="193">IF(AND(AJ771=1,TODAY()&gt;V771-28),1,0)</f>
        <v>1</v>
      </c>
      <c r="AL771" s="1" t="str">
        <f>VLOOKUP(D771,schermers!C:T,16,FALSE)</f>
        <v>XXX</v>
      </c>
    </row>
    <row r="772" spans="1:38" x14ac:dyDescent="0.2">
      <c r="A772" s="54">
        <f t="shared" ref="A772:A835" si="194">A771+1</f>
        <v>770</v>
      </c>
      <c r="B772" s="54">
        <f t="shared" si="180"/>
        <v>649</v>
      </c>
      <c r="C772" s="54" t="str">
        <f t="shared" ca="1" si="181"/>
        <v/>
      </c>
      <c r="D772" s="54">
        <f>VLOOKUP(F772&amp;G772,schermers!B:C,2,FALSE)</f>
        <v>113658</v>
      </c>
      <c r="E772" s="54">
        <f>VLOOKUP(P772&amp;Q772&amp;I772&amp;H772,wedstrijden!A:B,2,FALSE)</f>
        <v>372</v>
      </c>
      <c r="F772" s="41" t="s">
        <v>1001</v>
      </c>
      <c r="G772" s="41" t="s">
        <v>1022</v>
      </c>
      <c r="H772" s="41" t="s">
        <v>484</v>
      </c>
      <c r="I772" s="41" t="s">
        <v>936</v>
      </c>
      <c r="J772" s="63" t="s">
        <v>848</v>
      </c>
      <c r="K772" s="16">
        <v>43554</v>
      </c>
      <c r="L772" s="8">
        <v>43555</v>
      </c>
      <c r="O772" s="54">
        <f>VLOOKUP(D772&amp;R772,Ranglijst!D:E,2,FALSE)</f>
        <v>2236</v>
      </c>
      <c r="P772" s="1" t="str">
        <f>VLOOKUP($D772,schermers!$C:$O,5,FALSE)</f>
        <v>Heren</v>
      </c>
      <c r="Q772" s="1" t="str">
        <f>VLOOKUP($D772,schermers!$C:$O,6,FALSE)</f>
        <v>Degen</v>
      </c>
      <c r="R772" s="1" t="str">
        <f>VLOOKUP(P772,lookups!A:B,2,FALSE)&amp;VLOOKUP(aanmeldingen!Q772,lookups!D:E,2,FALSE)&amp;VLOOKUP(I772,lookups!G:H,2,FALSE)</f>
        <v>HDS</v>
      </c>
      <c r="S772" s="1" t="str">
        <f>VLOOKUP(E772,wedstrijden!B:G,6,FALSE)</f>
        <v>HUN</v>
      </c>
      <c r="T772" s="1" t="str">
        <f>VLOOKUP($D772,schermers!$C:$O,8,FALSE)</f>
        <v>DBO</v>
      </c>
      <c r="U772" s="1" t="str">
        <f>IFERROR(VLOOKUP($D772,schermers!$C:$O,13,FALSE),"-")</f>
        <v>-</v>
      </c>
      <c r="V772" s="15">
        <f>IFERROR(VLOOKUP(E772,wedstrijden!B:H,7,FALSE),0)</f>
        <v>43582</v>
      </c>
      <c r="W772" s="15">
        <f>IFERROR(VLOOKUP(E772,wedstrijden!B:I,8,FALSE),0)</f>
        <v>43583</v>
      </c>
      <c r="X772" s="94">
        <f>IF(ISERROR(VLOOKUP(I772,lookups!G:I,3,FALSE)),0,IF(VLOOKUP(I772,lookups!G:I,3,FALSE)=0,0,VLOOKUP(I772,lookups!G:I,3,FALSE)))</f>
        <v>0</v>
      </c>
      <c r="Y772" s="54">
        <f t="shared" ca="1" si="182"/>
        <v>999999999</v>
      </c>
      <c r="Z772" s="54">
        <f t="shared" si="183"/>
        <v>372113658</v>
      </c>
      <c r="AA772" s="54">
        <f>IF(LEFT(J772,2)&lt;&gt;"ok","-",IF(M772&lt;&gt;"","-",VLOOKUP(P772&amp;Q772&amp;I772&amp;H772,wedstrijden!A:B,2,FALSE)))</f>
        <v>372</v>
      </c>
      <c r="AB772" s="54">
        <f t="shared" ca="1" si="184"/>
        <v>0</v>
      </c>
      <c r="AC772" s="54">
        <f t="shared" si="185"/>
        <v>1</v>
      </c>
      <c r="AD772" s="54">
        <f t="shared" si="186"/>
        <v>1</v>
      </c>
      <c r="AE772" s="54">
        <f t="shared" si="187"/>
        <v>0</v>
      </c>
      <c r="AF772" s="54">
        <f t="shared" si="188"/>
        <v>1</v>
      </c>
      <c r="AG772" s="54">
        <f t="shared" si="189"/>
        <v>1</v>
      </c>
      <c r="AH772" s="54">
        <f t="shared" si="190"/>
        <v>1</v>
      </c>
      <c r="AI772" s="54">
        <f t="shared" si="191"/>
        <v>1</v>
      </c>
      <c r="AJ772" s="54">
        <f t="shared" si="192"/>
        <v>1</v>
      </c>
      <c r="AK772" s="54">
        <f t="shared" ca="1" si="193"/>
        <v>1</v>
      </c>
      <c r="AL772" s="1" t="str">
        <f>VLOOKUP(D772,schermers!C:T,16,FALSE)</f>
        <v>XXX</v>
      </c>
    </row>
    <row r="773" spans="1:38" x14ac:dyDescent="0.2">
      <c r="A773" s="54">
        <f t="shared" si="194"/>
        <v>771</v>
      </c>
      <c r="B773" s="54">
        <f t="shared" si="180"/>
        <v>677</v>
      </c>
      <c r="C773" s="54">
        <f t="shared" ca="1" si="181"/>
        <v>11</v>
      </c>
      <c r="D773" s="54">
        <f>VLOOKUP(F773&amp;G773,schermers!B:C,2,FALSE)</f>
        <v>111709</v>
      </c>
      <c r="E773" s="54">
        <f>VLOOKUP(P773&amp;Q773&amp;I773&amp;H773,wedstrijden!A:B,2,FALSE)</f>
        <v>396</v>
      </c>
      <c r="F773" s="41" t="s">
        <v>3190</v>
      </c>
      <c r="G773" s="41" t="s">
        <v>362</v>
      </c>
      <c r="H773" s="41" t="s">
        <v>3037</v>
      </c>
      <c r="I773" s="41" t="s">
        <v>3034</v>
      </c>
      <c r="J773" s="63" t="s">
        <v>848</v>
      </c>
      <c r="K773" s="16">
        <v>43556</v>
      </c>
      <c r="L773" s="8">
        <v>43561</v>
      </c>
      <c r="O773" s="54" t="e">
        <f>VLOOKUP(D773&amp;R773,Ranglijst!D:E,2,FALSE)</f>
        <v>#N/A</v>
      </c>
      <c r="P773" s="1" t="str">
        <f>VLOOKUP($D773,schermers!$C:$O,5,FALSE)</f>
        <v>Heren</v>
      </c>
      <c r="Q773" s="1" t="str">
        <f>VLOOKUP($D773,schermers!$C:$O,6,FALSE)</f>
        <v>Floret</v>
      </c>
      <c r="R773" s="1" t="str">
        <f>VLOOKUP(P773,lookups!A:B,2,FALSE)&amp;VLOOKUP(aanmeldingen!Q773,lookups!D:E,2,FALSE)&amp;VLOOKUP(I773,lookups!G:H,2,FALSE)</f>
        <v>HFV</v>
      </c>
      <c r="S773" s="1" t="str">
        <f>VLOOKUP(E773,wedstrijden!B:G,6,FALSE)</f>
        <v>FRA</v>
      </c>
      <c r="T773" s="1" t="str">
        <f>VLOOKUP($D773,schermers!$C:$O,8,FALSE)</f>
        <v>AMS</v>
      </c>
      <c r="U773" s="1" t="str">
        <f>IFERROR(VLOOKUP($D773,schermers!$C:$O,13,FALSE),"-")</f>
        <v>-</v>
      </c>
      <c r="V773" s="15">
        <f>IFERROR(VLOOKUP(E773,wedstrijden!B:H,7,FALSE),0)</f>
        <v>43614</v>
      </c>
      <c r="W773" s="15">
        <f>IFERROR(VLOOKUP(E773,wedstrijden!B:I,8,FALSE),0)</f>
        <v>43614</v>
      </c>
      <c r="X773" s="94">
        <f>IF(ISERROR(VLOOKUP(I773,lookups!G:I,3,FALSE)),0,IF(VLOOKUP(I773,lookups!G:I,3,FALSE)=0,0,VLOOKUP(I773,lookups!G:I,3,FALSE)))</f>
        <v>0</v>
      </c>
      <c r="Y773" s="54">
        <f t="shared" ca="1" si="182"/>
        <v>396111709</v>
      </c>
      <c r="Z773" s="54">
        <f t="shared" si="183"/>
        <v>396111709</v>
      </c>
      <c r="AA773" s="54">
        <f>IF(LEFT(J773,2)&lt;&gt;"ok","-",IF(M773&lt;&gt;"","-",VLOOKUP(P773&amp;Q773&amp;I773&amp;H773,wedstrijden!A:B,2,FALSE)))</f>
        <v>396</v>
      </c>
      <c r="AB773" s="54">
        <f t="shared" ca="1" si="184"/>
        <v>1</v>
      </c>
      <c r="AC773" s="54">
        <f t="shared" si="185"/>
        <v>1</v>
      </c>
      <c r="AD773" s="54">
        <f t="shared" si="186"/>
        <v>1</v>
      </c>
      <c r="AE773" s="54">
        <f t="shared" si="187"/>
        <v>0</v>
      </c>
      <c r="AF773" s="54">
        <f t="shared" si="188"/>
        <v>1</v>
      </c>
      <c r="AG773" s="54">
        <f t="shared" si="189"/>
        <v>0</v>
      </c>
      <c r="AH773" s="54">
        <f t="shared" si="190"/>
        <v>0</v>
      </c>
      <c r="AI773" s="54">
        <f t="shared" si="191"/>
        <v>0</v>
      </c>
      <c r="AJ773" s="54">
        <f t="shared" si="192"/>
        <v>0</v>
      </c>
      <c r="AK773" s="54">
        <f t="shared" ca="1" si="193"/>
        <v>0</v>
      </c>
      <c r="AL773" s="1" t="str">
        <f>VLOOKUP(D773,schermers!C:T,16,FALSE)</f>
        <v>XXX</v>
      </c>
    </row>
    <row r="774" spans="1:38" x14ac:dyDescent="0.2">
      <c r="A774" s="54">
        <f t="shared" si="194"/>
        <v>772</v>
      </c>
      <c r="B774" s="54">
        <f t="shared" si="180"/>
        <v>707</v>
      </c>
      <c r="C774" s="54">
        <f t="shared" ca="1" si="181"/>
        <v>41</v>
      </c>
      <c r="D774" s="54">
        <f>VLOOKUP(F774&amp;G774,schermers!B:C,2,FALSE)</f>
        <v>111709</v>
      </c>
      <c r="E774" s="54">
        <f>VLOOKUP(P774&amp;Q774&amp;I774&amp;H774,wedstrijden!A:B,2,FALSE)</f>
        <v>421</v>
      </c>
      <c r="F774" s="41" t="s">
        <v>3190</v>
      </c>
      <c r="G774" s="41" t="s">
        <v>362</v>
      </c>
      <c r="H774" s="41" t="s">
        <v>3037</v>
      </c>
      <c r="I774" s="41" t="s">
        <v>3034</v>
      </c>
      <c r="J774" s="63" t="s">
        <v>848</v>
      </c>
      <c r="K774" s="16">
        <v>43556</v>
      </c>
      <c r="L774" s="8">
        <v>43561</v>
      </c>
      <c r="O774" s="54" t="e">
        <f>VLOOKUP(D774&amp;R774,Ranglijst!D:E,2,FALSE)</f>
        <v>#N/A</v>
      </c>
      <c r="P774" s="1" t="str">
        <f>VLOOKUP($D774,schermers!$C:$O,5,FALSE)</f>
        <v>Heren</v>
      </c>
      <c r="Q774" s="42" t="s">
        <v>31</v>
      </c>
      <c r="R774" s="1" t="str">
        <f>VLOOKUP(P774,lookups!A:B,2,FALSE)&amp;VLOOKUP(aanmeldingen!Q774,lookups!D:E,2,FALSE)&amp;VLOOKUP(I774,lookups!G:H,2,FALSE)</f>
        <v>HSV</v>
      </c>
      <c r="S774" s="1" t="str">
        <f>VLOOKUP(E774,wedstrijden!B:G,6,FALSE)</f>
        <v>FRA</v>
      </c>
      <c r="T774" s="1" t="str">
        <f>VLOOKUP($D774,schermers!$C:$O,8,FALSE)</f>
        <v>AMS</v>
      </c>
      <c r="U774" s="1" t="str">
        <f>IFERROR(VLOOKUP($D774,schermers!$C:$O,13,FALSE),"-")</f>
        <v>-</v>
      </c>
      <c r="V774" s="15">
        <f>IFERROR(VLOOKUP(E774,wedstrijden!B:H,7,FALSE),0)</f>
        <v>43618</v>
      </c>
      <c r="W774" s="15">
        <f>IFERROR(VLOOKUP(E774,wedstrijden!B:I,8,FALSE),0)</f>
        <v>43618</v>
      </c>
      <c r="X774" s="94">
        <f>IF(ISERROR(VLOOKUP(I774,lookups!G:I,3,FALSE)),0,IF(VLOOKUP(I774,lookups!G:I,3,FALSE)=0,0,VLOOKUP(I774,lookups!G:I,3,FALSE)))</f>
        <v>0</v>
      </c>
      <c r="Y774" s="54">
        <f t="shared" ca="1" si="182"/>
        <v>421111709</v>
      </c>
      <c r="Z774" s="54">
        <f t="shared" si="183"/>
        <v>421111709</v>
      </c>
      <c r="AA774" s="54">
        <f>IF(LEFT(J774,2)&lt;&gt;"ok","-",IF(M774&lt;&gt;"","-",VLOOKUP(P774&amp;Q774&amp;I774&amp;H774,wedstrijden!A:B,2,FALSE)))</f>
        <v>421</v>
      </c>
      <c r="AB774" s="54">
        <f t="shared" ca="1" si="184"/>
        <v>1</v>
      </c>
      <c r="AC774" s="54">
        <f t="shared" si="185"/>
        <v>1</v>
      </c>
      <c r="AD774" s="54">
        <f t="shared" si="186"/>
        <v>1</v>
      </c>
      <c r="AE774" s="54">
        <f t="shared" si="187"/>
        <v>0</v>
      </c>
      <c r="AF774" s="54">
        <f t="shared" si="188"/>
        <v>1</v>
      </c>
      <c r="AG774" s="54">
        <f t="shared" si="189"/>
        <v>0</v>
      </c>
      <c r="AH774" s="54">
        <f t="shared" si="190"/>
        <v>0</v>
      </c>
      <c r="AI774" s="54">
        <f t="shared" si="191"/>
        <v>0</v>
      </c>
      <c r="AJ774" s="54">
        <f t="shared" si="192"/>
        <v>0</v>
      </c>
      <c r="AK774" s="54">
        <f t="shared" ca="1" si="193"/>
        <v>0</v>
      </c>
      <c r="AL774" s="1" t="str">
        <f>VLOOKUP(D774,schermers!C:T,16,FALSE)</f>
        <v>XXX</v>
      </c>
    </row>
    <row r="775" spans="1:38" x14ac:dyDescent="0.2">
      <c r="A775" s="54">
        <f t="shared" si="194"/>
        <v>773</v>
      </c>
      <c r="B775" s="54" t="str">
        <f t="shared" si="180"/>
        <v/>
      </c>
      <c r="C775" s="54" t="str">
        <f t="shared" si="181"/>
        <v/>
      </c>
      <c r="D775" s="54">
        <f>VLOOKUP(F775&amp;G775,schermers!B:C,2,FALSE)</f>
        <v>107025</v>
      </c>
      <c r="E775" s="54">
        <f>VLOOKUP(P775&amp;Q775&amp;I775&amp;H775,wedstrijden!A:B,2,FALSE)</f>
        <v>422</v>
      </c>
      <c r="F775" s="41" t="s">
        <v>3191</v>
      </c>
      <c r="G775" s="41" t="s">
        <v>3192</v>
      </c>
      <c r="H775" s="41" t="s">
        <v>3037</v>
      </c>
      <c r="I775" s="41" t="s">
        <v>3035</v>
      </c>
      <c r="J775" s="63" t="s">
        <v>2634</v>
      </c>
      <c r="K775" s="16">
        <v>43556</v>
      </c>
      <c r="O775" s="54" t="e">
        <f>VLOOKUP(D775&amp;R775,Ranglijst!D:E,2,FALSE)</f>
        <v>#N/A</v>
      </c>
      <c r="P775" s="1" t="str">
        <f>VLOOKUP($D775,schermers!$C:$O,5,FALSE)</f>
        <v>Heren</v>
      </c>
      <c r="Q775" s="1" t="str">
        <f>VLOOKUP($D775,schermers!$C:$O,6,FALSE)</f>
        <v>Sabel</v>
      </c>
      <c r="R775" s="1" t="str">
        <f>VLOOKUP(P775,lookups!A:B,2,FALSE)&amp;VLOOKUP(aanmeldingen!Q775,lookups!D:E,2,FALSE)&amp;VLOOKUP(I775,lookups!G:H,2,FALSE)</f>
        <v>HSV</v>
      </c>
      <c r="S775" s="1" t="str">
        <f>VLOOKUP(E775,wedstrijden!B:G,6,FALSE)</f>
        <v>FRA</v>
      </c>
      <c r="T775" s="1" t="str">
        <f>VLOOKUP($D775,schermers!$C:$O,8,FALSE)</f>
        <v>AMS</v>
      </c>
      <c r="U775" s="1" t="str">
        <f>IFERROR(VLOOKUP($D775,schermers!$C:$O,13,FALSE),"-")</f>
        <v>-</v>
      </c>
      <c r="V775" s="15">
        <f>IFERROR(VLOOKUP(E775,wedstrijden!B:H,7,FALSE),0)</f>
        <v>43618</v>
      </c>
      <c r="W775" s="15">
        <f>IFERROR(VLOOKUP(E775,wedstrijden!B:I,8,FALSE),0)</f>
        <v>43618</v>
      </c>
      <c r="X775" s="94">
        <f>IF(ISERROR(VLOOKUP(I775,lookups!G:I,3,FALSE)),0,IF(VLOOKUP(I775,lookups!G:I,3,FALSE)=0,0,VLOOKUP(I775,lookups!G:I,3,FALSE)))</f>
        <v>0</v>
      </c>
      <c r="Y775" s="54">
        <f t="shared" si="182"/>
        <v>999999999</v>
      </c>
      <c r="Z775" s="54">
        <f t="shared" si="183"/>
        <v>999999999</v>
      </c>
      <c r="AA775" s="54" t="str">
        <f>IF(LEFT(J775,2)&lt;&gt;"ok","-",IF(M775&lt;&gt;"","-",VLOOKUP(P775&amp;Q775&amp;I775&amp;H775,wedstrijden!A:B,2,FALSE)))</f>
        <v>-</v>
      </c>
      <c r="AB775" s="54">
        <f t="shared" si="184"/>
        <v>0</v>
      </c>
      <c r="AC775" s="54">
        <f t="shared" si="185"/>
        <v>1</v>
      </c>
      <c r="AD775" s="54">
        <f t="shared" si="186"/>
        <v>0</v>
      </c>
      <c r="AE775" s="54">
        <f t="shared" si="187"/>
        <v>0</v>
      </c>
      <c r="AF775" s="54">
        <f t="shared" si="188"/>
        <v>0</v>
      </c>
      <c r="AG775" s="54">
        <f t="shared" si="189"/>
        <v>0</v>
      </c>
      <c r="AH775" s="54">
        <f t="shared" si="190"/>
        <v>0</v>
      </c>
      <c r="AI775" s="54">
        <f t="shared" si="191"/>
        <v>0</v>
      </c>
      <c r="AJ775" s="54">
        <f t="shared" si="192"/>
        <v>0</v>
      </c>
      <c r="AK775" s="54">
        <f t="shared" ca="1" si="193"/>
        <v>0</v>
      </c>
      <c r="AL775" s="1" t="str">
        <f>VLOOKUP(D775,schermers!C:T,16,FALSE)</f>
        <v>---</v>
      </c>
    </row>
    <row r="776" spans="1:38" x14ac:dyDescent="0.2">
      <c r="A776" s="54">
        <f t="shared" si="194"/>
        <v>774</v>
      </c>
      <c r="B776" s="54">
        <f t="shared" si="180"/>
        <v>699</v>
      </c>
      <c r="C776" s="54">
        <f t="shared" ca="1" si="181"/>
        <v>33</v>
      </c>
      <c r="D776" s="54">
        <f>VLOOKUP(F776&amp;G776,schermers!B:C,2,FALSE)</f>
        <v>100891</v>
      </c>
      <c r="E776" s="54">
        <f>VLOOKUP(P776&amp;Q776&amp;I776&amp;H776,wedstrijden!A:B,2,FALSE)</f>
        <v>417</v>
      </c>
      <c r="F776" s="41" t="s">
        <v>1113</v>
      </c>
      <c r="G776" s="41" t="s">
        <v>104</v>
      </c>
      <c r="H776" s="41" t="s">
        <v>3037</v>
      </c>
      <c r="I776" s="41" t="s">
        <v>3034</v>
      </c>
      <c r="J776" s="63" t="s">
        <v>848</v>
      </c>
      <c r="K776" s="16">
        <v>43558</v>
      </c>
      <c r="L776" s="8">
        <v>43561</v>
      </c>
      <c r="O776" s="54" t="e">
        <f>VLOOKUP(D776&amp;R776,Ranglijst!D:E,2,FALSE)</f>
        <v>#N/A</v>
      </c>
      <c r="P776" s="1" t="str">
        <f>VLOOKUP($D776,schermers!$C:$O,5,FALSE)</f>
        <v>Heren</v>
      </c>
      <c r="Q776" s="1" t="str">
        <f>VLOOKUP($D776,schermers!$C:$O,6,FALSE)</f>
        <v>Degen</v>
      </c>
      <c r="R776" s="1" t="str">
        <f>VLOOKUP(P776,lookups!A:B,2,FALSE)&amp;VLOOKUP(aanmeldingen!Q776,lookups!D:E,2,FALSE)&amp;VLOOKUP(I776,lookups!G:H,2,FALSE)</f>
        <v>HDV</v>
      </c>
      <c r="S776" s="1" t="str">
        <f>VLOOKUP(E776,wedstrijden!B:G,6,FALSE)</f>
        <v>FRA</v>
      </c>
      <c r="T776" s="1" t="str">
        <f>VLOOKUP($D776,schermers!$C:$O,8,FALSE)</f>
        <v>MVO</v>
      </c>
      <c r="U776" s="1" t="str">
        <f>IFERROR(VLOOKUP($D776,schermers!$C:$O,13,FALSE),"-")</f>
        <v>-</v>
      </c>
      <c r="V776" s="15">
        <f>IFERROR(VLOOKUP(E776,wedstrijden!B:H,7,FALSE),0)</f>
        <v>43617</v>
      </c>
      <c r="W776" s="15">
        <f>IFERROR(VLOOKUP(E776,wedstrijden!B:I,8,FALSE),0)</f>
        <v>43617</v>
      </c>
      <c r="X776" s="94">
        <f>IF(ISERROR(VLOOKUP(I776,lookups!G:I,3,FALSE)),0,IF(VLOOKUP(I776,lookups!G:I,3,FALSE)=0,0,VLOOKUP(I776,lookups!G:I,3,FALSE)))</f>
        <v>0</v>
      </c>
      <c r="Y776" s="54">
        <f t="shared" ca="1" si="182"/>
        <v>417100891</v>
      </c>
      <c r="Z776" s="54">
        <f t="shared" si="183"/>
        <v>417100891</v>
      </c>
      <c r="AA776" s="54">
        <f>IF(LEFT(J776,2)&lt;&gt;"ok","-",IF(M776&lt;&gt;"","-",VLOOKUP(P776&amp;Q776&amp;I776&amp;H776,wedstrijden!A:B,2,FALSE)))</f>
        <v>417</v>
      </c>
      <c r="AB776" s="54">
        <f t="shared" ca="1" si="184"/>
        <v>1</v>
      </c>
      <c r="AC776" s="54">
        <f t="shared" si="185"/>
        <v>1</v>
      </c>
      <c r="AD776" s="54">
        <f t="shared" si="186"/>
        <v>1</v>
      </c>
      <c r="AE776" s="54">
        <f t="shared" si="187"/>
        <v>0</v>
      </c>
      <c r="AF776" s="54">
        <f t="shared" si="188"/>
        <v>1</v>
      </c>
      <c r="AG776" s="54">
        <f t="shared" si="189"/>
        <v>0</v>
      </c>
      <c r="AH776" s="54">
        <f t="shared" si="190"/>
        <v>0</v>
      </c>
      <c r="AI776" s="54">
        <f t="shared" si="191"/>
        <v>0</v>
      </c>
      <c r="AJ776" s="54">
        <f t="shared" si="192"/>
        <v>0</v>
      </c>
      <c r="AK776" s="54">
        <f t="shared" ca="1" si="193"/>
        <v>0</v>
      </c>
      <c r="AL776" s="1" t="str">
        <f>VLOOKUP(D776,schermers!C:T,16,FALSE)</f>
        <v>XXX</v>
      </c>
    </row>
    <row r="777" spans="1:38" x14ac:dyDescent="0.2">
      <c r="A777" s="54">
        <f t="shared" si="194"/>
        <v>775</v>
      </c>
      <c r="B777" s="54" t="str">
        <f t="shared" si="180"/>
        <v/>
      </c>
      <c r="C777" s="54" t="str">
        <f t="shared" si="181"/>
        <v/>
      </c>
      <c r="D777" s="54">
        <f>VLOOKUP(F777&amp;G777,schermers!B:C,2,FALSE)</f>
        <v>118096</v>
      </c>
      <c r="E777" s="54">
        <f>VLOOKUP(P777&amp;Q777&amp;I777&amp;H777,wedstrijden!A:B,2,FALSE)</f>
        <v>395</v>
      </c>
      <c r="F777" s="41" t="s">
        <v>3196</v>
      </c>
      <c r="G777" s="41" t="s">
        <v>267</v>
      </c>
      <c r="H777" s="41" t="s">
        <v>3037</v>
      </c>
      <c r="I777" s="41" t="s">
        <v>3035</v>
      </c>
      <c r="J777" s="63" t="s">
        <v>848</v>
      </c>
      <c r="K777" s="16">
        <v>43558</v>
      </c>
      <c r="L777" s="8">
        <v>43561</v>
      </c>
      <c r="M777" s="8">
        <v>43578</v>
      </c>
      <c r="N777" s="8">
        <v>43581</v>
      </c>
      <c r="O777" s="54" t="e">
        <f>VLOOKUP(D777&amp;R777,Ranglijst!D:E,2,FALSE)</f>
        <v>#N/A</v>
      </c>
      <c r="P777" s="1" t="str">
        <f>VLOOKUP($D777,schermers!$C:$O,5,FALSE)</f>
        <v>Heren</v>
      </c>
      <c r="Q777" s="1" t="str">
        <f>VLOOKUP($D777,schermers!$C:$O,6,FALSE)</f>
        <v>Degen</v>
      </c>
      <c r="R777" s="1" t="str">
        <f>VLOOKUP(P777,lookups!A:B,2,FALSE)&amp;VLOOKUP(aanmeldingen!Q777,lookups!D:E,2,FALSE)&amp;VLOOKUP(I777,lookups!G:H,2,FALSE)</f>
        <v>HDV</v>
      </c>
      <c r="S777" s="1" t="str">
        <f>VLOOKUP(E777,wedstrijden!B:G,6,FALSE)</f>
        <v>FRA</v>
      </c>
      <c r="T777" s="1" t="str">
        <f>VLOOKUP($D777,schermers!$C:$O,8,FALSE)</f>
        <v>MVO</v>
      </c>
      <c r="U777" s="1" t="str">
        <f>IFERROR(VLOOKUP($D777,schermers!$C:$O,13,FALSE),"-")</f>
        <v>-</v>
      </c>
      <c r="V777" s="15">
        <f>IFERROR(VLOOKUP(E777,wedstrijden!B:H,7,FALSE),0)</f>
        <v>43614</v>
      </c>
      <c r="W777" s="15">
        <f>IFERROR(VLOOKUP(E777,wedstrijden!B:I,8,FALSE),0)</f>
        <v>43614</v>
      </c>
      <c r="X777" s="94">
        <f>IF(ISERROR(VLOOKUP(I777,lookups!G:I,3,FALSE)),0,IF(VLOOKUP(I777,lookups!G:I,3,FALSE)=0,0,VLOOKUP(I777,lookups!G:I,3,FALSE)))</f>
        <v>0</v>
      </c>
      <c r="Y777" s="54">
        <f t="shared" si="182"/>
        <v>999999999</v>
      </c>
      <c r="Z777" s="54">
        <f t="shared" si="183"/>
        <v>999999999</v>
      </c>
      <c r="AA777" s="54" t="str">
        <f>IF(LEFT(J777,2)&lt;&gt;"ok","-",IF(M777&lt;&gt;"","-",VLOOKUP(P777&amp;Q777&amp;I777&amp;H777,wedstrijden!A:B,2,FALSE)))</f>
        <v>-</v>
      </c>
      <c r="AB777" s="54">
        <f t="shared" si="184"/>
        <v>0</v>
      </c>
      <c r="AC777" s="54">
        <f t="shared" si="185"/>
        <v>1</v>
      </c>
      <c r="AD777" s="54">
        <f t="shared" si="186"/>
        <v>1</v>
      </c>
      <c r="AE777" s="54">
        <f t="shared" si="187"/>
        <v>1</v>
      </c>
      <c r="AF777" s="54">
        <f t="shared" si="188"/>
        <v>0</v>
      </c>
      <c r="AG777" s="54">
        <f t="shared" si="189"/>
        <v>0</v>
      </c>
      <c r="AH777" s="54">
        <f t="shared" si="190"/>
        <v>0</v>
      </c>
      <c r="AI777" s="54">
        <f t="shared" si="191"/>
        <v>0</v>
      </c>
      <c r="AJ777" s="54">
        <f t="shared" si="192"/>
        <v>0</v>
      </c>
      <c r="AK777" s="54">
        <f t="shared" ca="1" si="193"/>
        <v>0</v>
      </c>
      <c r="AL777" s="1" t="str">
        <f>VLOOKUP(D777,schermers!C:T,16,FALSE)</f>
        <v>XXX</v>
      </c>
    </row>
    <row r="778" spans="1:38" x14ac:dyDescent="0.2">
      <c r="A778" s="54">
        <f t="shared" si="194"/>
        <v>776</v>
      </c>
      <c r="B778" s="54">
        <f t="shared" si="180"/>
        <v>690</v>
      </c>
      <c r="C778" s="54">
        <f t="shared" ca="1" si="181"/>
        <v>24</v>
      </c>
      <c r="D778" s="54">
        <f>VLOOKUP(F778&amp;G778,schermers!B:C,2,FALSE)</f>
        <v>104161</v>
      </c>
      <c r="E778" s="54">
        <f>VLOOKUP(P778&amp;Q778&amp;I778&amp;H778,wedstrijden!A:B,2,FALSE)</f>
        <v>408</v>
      </c>
      <c r="F778" s="41" t="s">
        <v>1119</v>
      </c>
      <c r="G778" s="41" t="s">
        <v>1120</v>
      </c>
      <c r="H778" s="41" t="s">
        <v>3037</v>
      </c>
      <c r="I778" s="41" t="s">
        <v>3036</v>
      </c>
      <c r="J778" s="63" t="s">
        <v>848</v>
      </c>
      <c r="K778" s="16">
        <v>43558</v>
      </c>
      <c r="L778" s="8">
        <v>43561</v>
      </c>
      <c r="O778" s="54" t="e">
        <f>VLOOKUP(D778&amp;R778,Ranglijst!D:E,2,FALSE)</f>
        <v>#N/A</v>
      </c>
      <c r="P778" s="1" t="str">
        <f>VLOOKUP($D778,schermers!$C:$O,5,FALSE)</f>
        <v>Heren</v>
      </c>
      <c r="Q778" s="1" t="str">
        <f>VLOOKUP($D778,schermers!$C:$O,6,FALSE)</f>
        <v>Degen</v>
      </c>
      <c r="R778" s="1" t="str">
        <f>VLOOKUP(P778,lookups!A:B,2,FALSE)&amp;VLOOKUP(aanmeldingen!Q778,lookups!D:E,2,FALSE)&amp;VLOOKUP(I778,lookups!G:H,2,FALSE)</f>
        <v>HDV</v>
      </c>
      <c r="S778" s="1" t="str">
        <f>VLOOKUP(E778,wedstrijden!B:G,6,FALSE)</f>
        <v>FRA</v>
      </c>
      <c r="T778" s="1" t="str">
        <f>VLOOKUP($D778,schermers!$C:$O,8,FALSE)</f>
        <v>MVO</v>
      </c>
      <c r="U778" s="1" t="str">
        <f>IFERROR(VLOOKUP($D778,schermers!$C:$O,13,FALSE),"-")</f>
        <v>-</v>
      </c>
      <c r="V778" s="15">
        <f>IFERROR(VLOOKUP(E778,wedstrijden!B:H,7,FALSE),0)</f>
        <v>43616</v>
      </c>
      <c r="W778" s="15">
        <f>IFERROR(VLOOKUP(E778,wedstrijden!B:I,8,FALSE),0)</f>
        <v>43616</v>
      </c>
      <c r="X778" s="94">
        <f>IF(ISERROR(VLOOKUP(I778,lookups!G:I,3,FALSE)),0,IF(VLOOKUP(I778,lookups!G:I,3,FALSE)=0,0,VLOOKUP(I778,lookups!G:I,3,FALSE)))</f>
        <v>0</v>
      </c>
      <c r="Y778" s="54">
        <f t="shared" ca="1" si="182"/>
        <v>408104161</v>
      </c>
      <c r="Z778" s="54">
        <f t="shared" si="183"/>
        <v>408104161</v>
      </c>
      <c r="AA778" s="54">
        <f>IF(LEFT(J778,2)&lt;&gt;"ok","-",IF(M778&lt;&gt;"","-",VLOOKUP(P778&amp;Q778&amp;I778&amp;H778,wedstrijden!A:B,2,FALSE)))</f>
        <v>408</v>
      </c>
      <c r="AB778" s="54">
        <f t="shared" ca="1" si="184"/>
        <v>1</v>
      </c>
      <c r="AC778" s="54">
        <f t="shared" si="185"/>
        <v>1</v>
      </c>
      <c r="AD778" s="54">
        <f t="shared" si="186"/>
        <v>1</v>
      </c>
      <c r="AE778" s="54">
        <f t="shared" si="187"/>
        <v>0</v>
      </c>
      <c r="AF778" s="54">
        <f t="shared" si="188"/>
        <v>1</v>
      </c>
      <c r="AG778" s="54">
        <f t="shared" si="189"/>
        <v>0</v>
      </c>
      <c r="AH778" s="54">
        <f t="shared" si="190"/>
        <v>0</v>
      </c>
      <c r="AI778" s="54">
        <f t="shared" si="191"/>
        <v>0</v>
      </c>
      <c r="AJ778" s="54">
        <f t="shared" si="192"/>
        <v>0</v>
      </c>
      <c r="AK778" s="54">
        <f t="shared" ca="1" si="193"/>
        <v>0</v>
      </c>
      <c r="AL778" s="1" t="str">
        <f>VLOOKUP(D778,schermers!C:T,16,FALSE)</f>
        <v>---</v>
      </c>
    </row>
    <row r="779" spans="1:38" x14ac:dyDescent="0.2">
      <c r="A779" s="54">
        <f t="shared" si="194"/>
        <v>777</v>
      </c>
      <c r="B779" s="54">
        <f t="shared" si="180"/>
        <v>705</v>
      </c>
      <c r="C779" s="54">
        <f t="shared" ca="1" si="181"/>
        <v>39</v>
      </c>
      <c r="D779" s="54">
        <f>VLOOKUP(F779&amp;G779,schermers!B:C,2,FALSE)</f>
        <v>103992</v>
      </c>
      <c r="E779" s="54">
        <f>VLOOKUP(P779&amp;Q779&amp;I779&amp;H779,wedstrijden!A:B,2,FALSE)</f>
        <v>421</v>
      </c>
      <c r="F779" s="41" t="s">
        <v>1123</v>
      </c>
      <c r="G779" s="41" t="s">
        <v>321</v>
      </c>
      <c r="H779" s="41" t="s">
        <v>3037</v>
      </c>
      <c r="I779" s="41" t="s">
        <v>3034</v>
      </c>
      <c r="J779" s="63" t="s">
        <v>848</v>
      </c>
      <c r="K779" s="16">
        <v>43559</v>
      </c>
      <c r="L779" s="8">
        <v>43561</v>
      </c>
      <c r="O779" s="54" t="e">
        <f>VLOOKUP(D779&amp;R779,Ranglijst!D:E,2,FALSE)</f>
        <v>#N/A</v>
      </c>
      <c r="P779" s="1" t="str">
        <f>VLOOKUP($D779,schermers!$C:$O,5,FALSE)</f>
        <v>Heren</v>
      </c>
      <c r="Q779" s="1" t="str">
        <f>VLOOKUP($D779,schermers!$C:$O,6,FALSE)</f>
        <v>Sabel</v>
      </c>
      <c r="R779" s="1" t="str">
        <f>VLOOKUP(P779,lookups!A:B,2,FALSE)&amp;VLOOKUP(aanmeldingen!Q779,lookups!D:E,2,FALSE)&amp;VLOOKUP(I779,lookups!G:H,2,FALSE)</f>
        <v>HSV</v>
      </c>
      <c r="S779" s="1" t="str">
        <f>VLOOKUP(E779,wedstrijden!B:G,6,FALSE)</f>
        <v>FRA</v>
      </c>
      <c r="T779" s="1" t="str">
        <f>VLOOKUP($D779,schermers!$C:$O,8,FALSE)</f>
        <v>US</v>
      </c>
      <c r="U779" s="1" t="str">
        <f>IFERROR(VLOOKUP($D779,schermers!$C:$O,13,FALSE),"-")</f>
        <v>-</v>
      </c>
      <c r="V779" s="15">
        <f>IFERROR(VLOOKUP(E779,wedstrijden!B:H,7,FALSE),0)</f>
        <v>43618</v>
      </c>
      <c r="W779" s="15">
        <f>IFERROR(VLOOKUP(E779,wedstrijden!B:I,8,FALSE),0)</f>
        <v>43618</v>
      </c>
      <c r="X779" s="94">
        <f>IF(ISERROR(VLOOKUP(I779,lookups!G:I,3,FALSE)),0,IF(VLOOKUP(I779,lookups!G:I,3,FALSE)=0,0,VLOOKUP(I779,lookups!G:I,3,FALSE)))</f>
        <v>0</v>
      </c>
      <c r="Y779" s="54">
        <f t="shared" ca="1" si="182"/>
        <v>421103992</v>
      </c>
      <c r="Z779" s="54">
        <f t="shared" si="183"/>
        <v>421103992</v>
      </c>
      <c r="AA779" s="54">
        <f>IF(LEFT(J779,2)&lt;&gt;"ok","-",IF(M779&lt;&gt;"","-",VLOOKUP(P779&amp;Q779&amp;I779&amp;H779,wedstrijden!A:B,2,FALSE)))</f>
        <v>421</v>
      </c>
      <c r="AB779" s="54">
        <f t="shared" ca="1" si="184"/>
        <v>1</v>
      </c>
      <c r="AC779" s="54">
        <f t="shared" si="185"/>
        <v>1</v>
      </c>
      <c r="AD779" s="54">
        <f t="shared" si="186"/>
        <v>1</v>
      </c>
      <c r="AE779" s="54">
        <f t="shared" si="187"/>
        <v>0</v>
      </c>
      <c r="AF779" s="54">
        <f t="shared" si="188"/>
        <v>1</v>
      </c>
      <c r="AG779" s="54">
        <f t="shared" si="189"/>
        <v>0</v>
      </c>
      <c r="AH779" s="54">
        <f t="shared" si="190"/>
        <v>0</v>
      </c>
      <c r="AI779" s="54">
        <f t="shared" si="191"/>
        <v>0</v>
      </c>
      <c r="AJ779" s="54">
        <f t="shared" si="192"/>
        <v>0</v>
      </c>
      <c r="AK779" s="54">
        <f t="shared" ca="1" si="193"/>
        <v>0</v>
      </c>
      <c r="AL779" s="1" t="str">
        <f>VLOOKUP(D779,schermers!C:T,16,FALSE)</f>
        <v>XXX</v>
      </c>
    </row>
    <row r="780" spans="1:38" x14ac:dyDescent="0.2">
      <c r="A780" s="54">
        <f t="shared" si="194"/>
        <v>778</v>
      </c>
      <c r="B780" s="54">
        <f t="shared" si="180"/>
        <v>700</v>
      </c>
      <c r="C780" s="54">
        <f t="shared" ca="1" si="181"/>
        <v>34</v>
      </c>
      <c r="D780" s="54">
        <f>VLOOKUP(F780&amp;G780,schermers!B:C,2,FALSE)</f>
        <v>105038</v>
      </c>
      <c r="E780" s="54">
        <f>VLOOKUP(P780&amp;Q780&amp;I780&amp;H780,wedstrijden!A:B,2,FALSE)</f>
        <v>417</v>
      </c>
      <c r="F780" s="41" t="s">
        <v>3200</v>
      </c>
      <c r="G780" s="41" t="s">
        <v>765</v>
      </c>
      <c r="H780" s="41" t="s">
        <v>3037</v>
      </c>
      <c r="I780" s="41" t="s">
        <v>3034</v>
      </c>
      <c r="J780" s="63" t="s">
        <v>848</v>
      </c>
      <c r="K780" s="16">
        <v>43560</v>
      </c>
      <c r="L780" s="8">
        <v>43561</v>
      </c>
      <c r="O780" s="54" t="e">
        <f>VLOOKUP(D780&amp;R780,Ranglijst!D:E,2,FALSE)</f>
        <v>#N/A</v>
      </c>
      <c r="P780" s="1" t="str">
        <f>VLOOKUP($D780,schermers!$C:$O,5,FALSE)</f>
        <v>Heren</v>
      </c>
      <c r="Q780" s="1" t="str">
        <f>VLOOKUP($D780,schermers!$C:$O,6,FALSE)</f>
        <v>Degen</v>
      </c>
      <c r="R780" s="1" t="str">
        <f>VLOOKUP(P780,lookups!A:B,2,FALSE)&amp;VLOOKUP(aanmeldingen!Q780,lookups!D:E,2,FALSE)&amp;VLOOKUP(I780,lookups!G:H,2,FALSE)</f>
        <v>HDV</v>
      </c>
      <c r="S780" s="1" t="str">
        <f>VLOOKUP(E780,wedstrijden!B:G,6,FALSE)</f>
        <v>FRA</v>
      </c>
      <c r="T780" s="1" t="str">
        <f>VLOOKUP($D780,schermers!$C:$O,8,FALSE)</f>
        <v>3M</v>
      </c>
      <c r="U780" s="1" t="str">
        <f>IFERROR(VLOOKUP($D780,schermers!$C:$O,13,FALSE),"-")</f>
        <v>-</v>
      </c>
      <c r="V780" s="15">
        <f>IFERROR(VLOOKUP(E780,wedstrijden!B:H,7,FALSE),0)</f>
        <v>43617</v>
      </c>
      <c r="W780" s="15">
        <f>IFERROR(VLOOKUP(E780,wedstrijden!B:I,8,FALSE),0)</f>
        <v>43617</v>
      </c>
      <c r="X780" s="94">
        <f>IF(ISERROR(VLOOKUP(I780,lookups!G:I,3,FALSE)),0,IF(VLOOKUP(I780,lookups!G:I,3,FALSE)=0,0,VLOOKUP(I780,lookups!G:I,3,FALSE)))</f>
        <v>0</v>
      </c>
      <c r="Y780" s="54">
        <f t="shared" ca="1" si="182"/>
        <v>417105038</v>
      </c>
      <c r="Z780" s="54">
        <f t="shared" si="183"/>
        <v>417105038</v>
      </c>
      <c r="AA780" s="54">
        <f>IF(LEFT(J780,2)&lt;&gt;"ok","-",IF(M780&lt;&gt;"","-",VLOOKUP(P780&amp;Q780&amp;I780&amp;H780,wedstrijden!A:B,2,FALSE)))</f>
        <v>417</v>
      </c>
      <c r="AB780" s="54">
        <f t="shared" ca="1" si="184"/>
        <v>1</v>
      </c>
      <c r="AC780" s="54">
        <f t="shared" si="185"/>
        <v>1</v>
      </c>
      <c r="AD780" s="54">
        <f t="shared" si="186"/>
        <v>1</v>
      </c>
      <c r="AE780" s="54">
        <f t="shared" si="187"/>
        <v>0</v>
      </c>
      <c r="AF780" s="54">
        <f t="shared" si="188"/>
        <v>1</v>
      </c>
      <c r="AG780" s="54">
        <f t="shared" si="189"/>
        <v>0</v>
      </c>
      <c r="AH780" s="54">
        <f t="shared" si="190"/>
        <v>0</v>
      </c>
      <c r="AI780" s="54">
        <f t="shared" si="191"/>
        <v>0</v>
      </c>
      <c r="AJ780" s="54">
        <f t="shared" si="192"/>
        <v>0</v>
      </c>
      <c r="AK780" s="54">
        <f t="shared" ca="1" si="193"/>
        <v>0</v>
      </c>
      <c r="AL780" s="1" t="str">
        <f>VLOOKUP(D780,schermers!C:T,16,FALSE)</f>
        <v>XXX</v>
      </c>
    </row>
    <row r="781" spans="1:38" x14ac:dyDescent="0.2">
      <c r="A781" s="54">
        <f t="shared" si="194"/>
        <v>779</v>
      </c>
      <c r="B781" s="54">
        <f t="shared" si="180"/>
        <v>663</v>
      </c>
      <c r="C781" s="54" t="str">
        <f t="shared" ca="1" si="181"/>
        <v/>
      </c>
      <c r="D781" s="54">
        <f>VLOOKUP(F781&amp;G781,schermers!B:C,2,FALSE)</f>
        <v>112104</v>
      </c>
      <c r="E781" s="54">
        <f>VLOOKUP(P781&amp;Q781&amp;I781&amp;H781,wedstrijden!A:B,2,FALSE)</f>
        <v>386</v>
      </c>
      <c r="F781" s="41" t="s">
        <v>1000</v>
      </c>
      <c r="G781" s="41" t="s">
        <v>925</v>
      </c>
      <c r="H781" s="41" t="s">
        <v>2571</v>
      </c>
      <c r="I781" s="41" t="s">
        <v>504</v>
      </c>
      <c r="J781" s="63" t="s">
        <v>848</v>
      </c>
      <c r="K781" s="16">
        <v>43562</v>
      </c>
      <c r="L781" s="8">
        <v>43568</v>
      </c>
      <c r="O781" s="54">
        <f>VLOOKUP(D781&amp;R781,Ranglijst!D:E,2,FALSE)</f>
        <v>2542</v>
      </c>
      <c r="P781" s="1" t="str">
        <f>VLOOKUP($D781,schermers!$C:$O,5,FALSE)</f>
        <v>Heren</v>
      </c>
      <c r="Q781" s="1" t="str">
        <f>VLOOKUP($D781,schermers!$C:$O,6,FALSE)</f>
        <v>Degen</v>
      </c>
      <c r="R781" s="1" t="str">
        <f>VLOOKUP(P781,lookups!A:B,2,FALSE)&amp;VLOOKUP(aanmeldingen!Q781,lookups!D:E,2,FALSE)&amp;VLOOKUP(I781,lookups!G:H,2,FALSE)</f>
        <v>HDS</v>
      </c>
      <c r="S781" s="1" t="str">
        <f>VLOOKUP(E781,wedstrijden!B:G,6,FALSE)</f>
        <v>FRA</v>
      </c>
      <c r="T781" s="1" t="str">
        <f>VLOOKUP($D781,schermers!$C:$O,8,FALSE)</f>
        <v>FCA</v>
      </c>
      <c r="U781" s="1" t="str">
        <f>IFERROR(VLOOKUP($D781,schermers!$C:$O,13,FALSE),"-")</f>
        <v>-</v>
      </c>
      <c r="V781" s="15">
        <f>IFERROR(VLOOKUP(E781,wedstrijden!B:H,7,FALSE),0)</f>
        <v>43602</v>
      </c>
      <c r="W781" s="15">
        <f>IFERROR(VLOOKUP(E781,wedstrijden!B:I,8,FALSE),0)</f>
        <v>43603</v>
      </c>
      <c r="X781" s="94">
        <f>IF(ISERROR(VLOOKUP(I781,lookups!G:I,3,FALSE)),0,IF(VLOOKUP(I781,lookups!G:I,3,FALSE)=0,0,VLOOKUP(I781,lookups!G:I,3,FALSE)))</f>
        <v>1000</v>
      </c>
      <c r="Y781" s="54">
        <f t="shared" ca="1" si="182"/>
        <v>999999999</v>
      </c>
      <c r="Z781" s="54">
        <f t="shared" si="183"/>
        <v>386112104</v>
      </c>
      <c r="AA781" s="54">
        <f>IF(LEFT(J781,2)&lt;&gt;"ok","-",IF(M781&lt;&gt;"","-",VLOOKUP(P781&amp;Q781&amp;I781&amp;H781,wedstrijden!A:B,2,FALSE)))</f>
        <v>386</v>
      </c>
      <c r="AB781" s="54">
        <f t="shared" ca="1" si="184"/>
        <v>0</v>
      </c>
      <c r="AC781" s="54">
        <f t="shared" si="185"/>
        <v>1</v>
      </c>
      <c r="AD781" s="54">
        <f t="shared" si="186"/>
        <v>1</v>
      </c>
      <c r="AE781" s="54">
        <f t="shared" si="187"/>
        <v>0</v>
      </c>
      <c r="AF781" s="54">
        <f t="shared" si="188"/>
        <v>1</v>
      </c>
      <c r="AG781" s="54">
        <f t="shared" si="189"/>
        <v>0</v>
      </c>
      <c r="AH781" s="54">
        <f t="shared" si="190"/>
        <v>0</v>
      </c>
      <c r="AI781" s="54">
        <f t="shared" si="191"/>
        <v>0</v>
      </c>
      <c r="AJ781" s="54">
        <f t="shared" si="192"/>
        <v>0</v>
      </c>
      <c r="AK781" s="54">
        <f t="shared" ca="1" si="193"/>
        <v>0</v>
      </c>
      <c r="AL781" s="1" t="str">
        <f>VLOOKUP(D781,schermers!C:T,16,FALSE)</f>
        <v>XXX</v>
      </c>
    </row>
    <row r="782" spans="1:38" x14ac:dyDescent="0.2">
      <c r="A782" s="54">
        <f t="shared" si="194"/>
        <v>780</v>
      </c>
      <c r="B782" s="54" t="str">
        <f t="shared" si="180"/>
        <v/>
      </c>
      <c r="C782" s="54" t="str">
        <f t="shared" si="181"/>
        <v/>
      </c>
      <c r="D782" s="54">
        <f>VLOOKUP(F782&amp;G782,schermers!B:C,2,FALSE)</f>
        <v>100290</v>
      </c>
      <c r="E782" s="54">
        <f>VLOOKUP(P782&amp;Q782&amp;I782&amp;H782,wedstrijden!A:B,2,FALSE)</f>
        <v>386</v>
      </c>
      <c r="F782" s="41" t="s">
        <v>2348</v>
      </c>
      <c r="G782" s="41" t="s">
        <v>2349</v>
      </c>
      <c r="H782" s="41" t="s">
        <v>2571</v>
      </c>
      <c r="I782" s="41" t="s">
        <v>504</v>
      </c>
      <c r="J782" s="63" t="s">
        <v>2634</v>
      </c>
      <c r="K782" s="16">
        <v>43563</v>
      </c>
      <c r="O782" s="54">
        <f>VLOOKUP(D782&amp;R782,Ranglijst!D:E,2,FALSE)</f>
        <v>959</v>
      </c>
      <c r="P782" s="1" t="str">
        <f>VLOOKUP($D782,schermers!$C:$O,5,FALSE)</f>
        <v>Heren</v>
      </c>
      <c r="Q782" s="1" t="str">
        <f>VLOOKUP($D782,schermers!$C:$O,6,FALSE)</f>
        <v>Degen</v>
      </c>
      <c r="R782" s="1" t="str">
        <f>VLOOKUP(P782,lookups!A:B,2,FALSE)&amp;VLOOKUP(aanmeldingen!Q782,lookups!D:E,2,FALSE)&amp;VLOOKUP(I782,lookups!G:H,2,FALSE)</f>
        <v>HDS</v>
      </c>
      <c r="S782" s="1" t="str">
        <f>VLOOKUP(E782,wedstrijden!B:G,6,FALSE)</f>
        <v>FRA</v>
      </c>
      <c r="T782" s="1" t="str">
        <f>VLOOKUP($D782,schermers!$C:$O,8,FALSE)</f>
        <v>ZAI</v>
      </c>
      <c r="U782" s="1" t="str">
        <f>IFERROR(VLOOKUP($D782,schermers!$C:$O,13,FALSE),"-")</f>
        <v>-</v>
      </c>
      <c r="V782" s="15">
        <f>IFERROR(VLOOKUP(E782,wedstrijden!B:H,7,FALSE),0)</f>
        <v>43602</v>
      </c>
      <c r="W782" s="15">
        <f>IFERROR(VLOOKUP(E782,wedstrijden!B:I,8,FALSE),0)</f>
        <v>43603</v>
      </c>
      <c r="X782" s="94">
        <f>IF(ISERROR(VLOOKUP(I782,lookups!G:I,3,FALSE)),0,IF(VLOOKUP(I782,lookups!G:I,3,FALSE)=0,0,VLOOKUP(I782,lookups!G:I,3,FALSE)))</f>
        <v>1000</v>
      </c>
      <c r="Y782" s="54">
        <f t="shared" si="182"/>
        <v>999999999</v>
      </c>
      <c r="Z782" s="54">
        <f t="shared" si="183"/>
        <v>999999999</v>
      </c>
      <c r="AA782" s="54" t="str">
        <f>IF(LEFT(J782,2)&lt;&gt;"ok","-",IF(M782&lt;&gt;"","-",VLOOKUP(P782&amp;Q782&amp;I782&amp;H782,wedstrijden!A:B,2,FALSE)))</f>
        <v>-</v>
      </c>
      <c r="AB782" s="54">
        <f t="shared" si="184"/>
        <v>0</v>
      </c>
      <c r="AC782" s="54">
        <f t="shared" si="185"/>
        <v>1</v>
      </c>
      <c r="AD782" s="54">
        <f t="shared" si="186"/>
        <v>0</v>
      </c>
      <c r="AE782" s="54">
        <f t="shared" si="187"/>
        <v>0</v>
      </c>
      <c r="AF782" s="54">
        <f t="shared" si="188"/>
        <v>0</v>
      </c>
      <c r="AG782" s="54">
        <f t="shared" si="189"/>
        <v>0</v>
      </c>
      <c r="AH782" s="54">
        <f t="shared" si="190"/>
        <v>0</v>
      </c>
      <c r="AI782" s="54">
        <f t="shared" si="191"/>
        <v>0</v>
      </c>
      <c r="AJ782" s="54">
        <f t="shared" si="192"/>
        <v>0</v>
      </c>
      <c r="AK782" s="54">
        <f t="shared" ca="1" si="193"/>
        <v>0</v>
      </c>
      <c r="AL782" s="1" t="str">
        <f>VLOOKUP(D782,schermers!C:T,16,FALSE)</f>
        <v>XXX</v>
      </c>
    </row>
    <row r="783" spans="1:38" x14ac:dyDescent="0.2">
      <c r="A783" s="54">
        <f t="shared" si="194"/>
        <v>781</v>
      </c>
      <c r="B783" s="54">
        <f t="shared" si="180"/>
        <v>703</v>
      </c>
      <c r="C783" s="54">
        <f t="shared" ca="1" si="181"/>
        <v>37</v>
      </c>
      <c r="D783" s="54">
        <f>VLOOKUP(F783&amp;G783,schermers!B:C,2,FALSE)</f>
        <v>112514</v>
      </c>
      <c r="E783" s="54">
        <f>VLOOKUP(P783&amp;Q783&amp;I783&amp;H783,wedstrijden!A:B,2,FALSE)</f>
        <v>418</v>
      </c>
      <c r="F783" s="41" t="s">
        <v>3203</v>
      </c>
      <c r="G783" s="41" t="s">
        <v>3202</v>
      </c>
      <c r="H783" s="41" t="s">
        <v>3037</v>
      </c>
      <c r="I783" s="41" t="s">
        <v>3034</v>
      </c>
      <c r="J783" s="63" t="s">
        <v>848</v>
      </c>
      <c r="K783" s="16">
        <v>43563</v>
      </c>
      <c r="L783" s="8">
        <v>43568</v>
      </c>
      <c r="O783" s="54" t="e">
        <f>VLOOKUP(D783&amp;R783,Ranglijst!D:E,2,FALSE)</f>
        <v>#N/A</v>
      </c>
      <c r="P783" s="1" t="str">
        <f>VLOOKUP($D783,schermers!$C:$O,5,FALSE)</f>
        <v>Dames</v>
      </c>
      <c r="Q783" s="1" t="str">
        <f>VLOOKUP($D783,schermers!$C:$O,6,FALSE)</f>
        <v>Degen</v>
      </c>
      <c r="R783" s="1" t="str">
        <f>VLOOKUP(P783,lookups!A:B,2,FALSE)&amp;VLOOKUP(aanmeldingen!Q783,lookups!D:E,2,FALSE)&amp;VLOOKUP(I783,lookups!G:H,2,FALSE)</f>
        <v>DDV</v>
      </c>
      <c r="S783" s="1" t="str">
        <f>VLOOKUP(E783,wedstrijden!B:G,6,FALSE)</f>
        <v>FRA</v>
      </c>
      <c r="T783" s="1" t="str">
        <f>VLOOKUP($D783,schermers!$C:$O,8,FALSE)</f>
        <v>ZAI</v>
      </c>
      <c r="U783" s="1" t="str">
        <f>IFERROR(VLOOKUP($D783,schermers!$C:$O,13,FALSE),"-")</f>
        <v>-</v>
      </c>
      <c r="V783" s="15">
        <f>IFERROR(VLOOKUP(E783,wedstrijden!B:H,7,FALSE),0)</f>
        <v>43618</v>
      </c>
      <c r="W783" s="15">
        <f>IFERROR(VLOOKUP(E783,wedstrijden!B:I,8,FALSE),0)</f>
        <v>43618</v>
      </c>
      <c r="X783" s="94">
        <f>IF(ISERROR(VLOOKUP(I783,lookups!G:I,3,FALSE)),0,IF(VLOOKUP(I783,lookups!G:I,3,FALSE)=0,0,VLOOKUP(I783,lookups!G:I,3,FALSE)))</f>
        <v>0</v>
      </c>
      <c r="Y783" s="54">
        <f t="shared" ca="1" si="182"/>
        <v>418112514</v>
      </c>
      <c r="Z783" s="54">
        <f t="shared" si="183"/>
        <v>418112514</v>
      </c>
      <c r="AA783" s="54">
        <f>IF(LEFT(J783,2)&lt;&gt;"ok","-",IF(M783&lt;&gt;"","-",VLOOKUP(P783&amp;Q783&amp;I783&amp;H783,wedstrijden!A:B,2,FALSE)))</f>
        <v>418</v>
      </c>
      <c r="AB783" s="54">
        <f t="shared" ca="1" si="184"/>
        <v>1</v>
      </c>
      <c r="AC783" s="54">
        <f t="shared" si="185"/>
        <v>1</v>
      </c>
      <c r="AD783" s="54">
        <f t="shared" si="186"/>
        <v>1</v>
      </c>
      <c r="AE783" s="54">
        <f t="shared" si="187"/>
        <v>0</v>
      </c>
      <c r="AF783" s="54">
        <f t="shared" si="188"/>
        <v>1</v>
      </c>
      <c r="AG783" s="54">
        <f t="shared" si="189"/>
        <v>0</v>
      </c>
      <c r="AH783" s="54">
        <f t="shared" si="190"/>
        <v>0</v>
      </c>
      <c r="AI783" s="54">
        <f t="shared" si="191"/>
        <v>0</v>
      </c>
      <c r="AJ783" s="54">
        <f t="shared" si="192"/>
        <v>0</v>
      </c>
      <c r="AK783" s="54">
        <f t="shared" ca="1" si="193"/>
        <v>0</v>
      </c>
      <c r="AL783" s="1" t="str">
        <f>VLOOKUP(D783,schermers!C:T,16,FALSE)</f>
        <v>XXX</v>
      </c>
    </row>
    <row r="784" spans="1:38" x14ac:dyDescent="0.2">
      <c r="A784" s="54">
        <f t="shared" si="194"/>
        <v>782</v>
      </c>
      <c r="B784" s="54">
        <f t="shared" si="180"/>
        <v>676</v>
      </c>
      <c r="C784" s="54">
        <f t="shared" ca="1" si="181"/>
        <v>10</v>
      </c>
      <c r="D784" s="54">
        <f>VLOOKUP(F784&amp;G784,schermers!B:C,2,FALSE)</f>
        <v>102006</v>
      </c>
      <c r="E784" s="54">
        <f>VLOOKUP(P784&amp;Q784&amp;I784&amp;H784,wedstrijden!A:B,2,FALSE)</f>
        <v>396</v>
      </c>
      <c r="F784" s="41" t="s">
        <v>281</v>
      </c>
      <c r="G784" s="41" t="s">
        <v>208</v>
      </c>
      <c r="H784" s="41" t="s">
        <v>3037</v>
      </c>
      <c r="I784" s="41" t="s">
        <v>3034</v>
      </c>
      <c r="J784" s="63" t="s">
        <v>848</v>
      </c>
      <c r="K784" s="16">
        <v>43563</v>
      </c>
      <c r="L784" s="8">
        <v>43568</v>
      </c>
      <c r="O784" s="54" t="e">
        <f>VLOOKUP(D784&amp;R784,Ranglijst!D:E,2,FALSE)</f>
        <v>#N/A</v>
      </c>
      <c r="P784" s="1" t="str">
        <f>VLOOKUP($D784,schermers!$C:$O,5,FALSE)</f>
        <v>Heren</v>
      </c>
      <c r="Q784" s="1" t="str">
        <f>VLOOKUP($D784,schermers!$C:$O,6,FALSE)</f>
        <v>Floret</v>
      </c>
      <c r="R784" s="1" t="str">
        <f>VLOOKUP(P784,lookups!A:B,2,FALSE)&amp;VLOOKUP(aanmeldingen!Q784,lookups!D:E,2,FALSE)&amp;VLOOKUP(I784,lookups!G:H,2,FALSE)</f>
        <v>HFV</v>
      </c>
      <c r="S784" s="1" t="str">
        <f>VLOOKUP(E784,wedstrijden!B:G,6,FALSE)</f>
        <v>FRA</v>
      </c>
      <c r="T784" s="1" t="str">
        <f>VLOOKUP($D784,schermers!$C:$O,8,FALSE)</f>
        <v>ZAZ</v>
      </c>
      <c r="U784" s="1" t="str">
        <f>IFERROR(VLOOKUP($D784,schermers!$C:$O,13,FALSE),"-")</f>
        <v>-</v>
      </c>
      <c r="V784" s="15">
        <f>IFERROR(VLOOKUP(E784,wedstrijden!B:H,7,FALSE),0)</f>
        <v>43614</v>
      </c>
      <c r="W784" s="15">
        <f>IFERROR(VLOOKUP(E784,wedstrijden!B:I,8,FALSE),0)</f>
        <v>43614</v>
      </c>
      <c r="X784" s="94">
        <f>IF(ISERROR(VLOOKUP(I784,lookups!G:I,3,FALSE)),0,IF(VLOOKUP(I784,lookups!G:I,3,FALSE)=0,0,VLOOKUP(I784,lookups!G:I,3,FALSE)))</f>
        <v>0</v>
      </c>
      <c r="Y784" s="54">
        <f t="shared" ca="1" si="182"/>
        <v>396102006</v>
      </c>
      <c r="Z784" s="54">
        <f t="shared" si="183"/>
        <v>396102006</v>
      </c>
      <c r="AA784" s="54">
        <f>IF(LEFT(J784,2)&lt;&gt;"ok","-",IF(M784&lt;&gt;"","-",VLOOKUP(P784&amp;Q784&amp;I784&amp;H784,wedstrijden!A:B,2,FALSE)))</f>
        <v>396</v>
      </c>
      <c r="AB784" s="54">
        <f t="shared" ca="1" si="184"/>
        <v>1</v>
      </c>
      <c r="AC784" s="54">
        <f t="shared" si="185"/>
        <v>1</v>
      </c>
      <c r="AD784" s="54">
        <f t="shared" si="186"/>
        <v>1</v>
      </c>
      <c r="AE784" s="54">
        <f t="shared" si="187"/>
        <v>0</v>
      </c>
      <c r="AF784" s="54">
        <f t="shared" si="188"/>
        <v>1</v>
      </c>
      <c r="AG784" s="54">
        <f t="shared" si="189"/>
        <v>0</v>
      </c>
      <c r="AH784" s="54">
        <f t="shared" si="190"/>
        <v>0</v>
      </c>
      <c r="AI784" s="54">
        <f t="shared" si="191"/>
        <v>0</v>
      </c>
      <c r="AJ784" s="54">
        <f t="shared" si="192"/>
        <v>0</v>
      </c>
      <c r="AK784" s="54">
        <f t="shared" ca="1" si="193"/>
        <v>0</v>
      </c>
      <c r="AL784" s="1" t="str">
        <f>VLOOKUP(D784,schermers!C:T,16,FALSE)</f>
        <v>XXX</v>
      </c>
    </row>
    <row r="785" spans="1:38" x14ac:dyDescent="0.2">
      <c r="A785" s="54">
        <f t="shared" si="194"/>
        <v>783</v>
      </c>
      <c r="B785" s="54">
        <f t="shared" si="180"/>
        <v>672</v>
      </c>
      <c r="C785" s="54">
        <f t="shared" ca="1" si="181"/>
        <v>6</v>
      </c>
      <c r="D785" s="54">
        <f>VLOOKUP(F785&amp;G785,schermers!B:C,2,FALSE)</f>
        <v>101130</v>
      </c>
      <c r="E785" s="54">
        <f>VLOOKUP(P785&amp;Q785&amp;I785&amp;H785,wedstrijden!A:B,2,FALSE)</f>
        <v>395</v>
      </c>
      <c r="F785" s="41" t="s">
        <v>841</v>
      </c>
      <c r="G785" s="41" t="s">
        <v>331</v>
      </c>
      <c r="H785" s="41" t="s">
        <v>3037</v>
      </c>
      <c r="I785" s="41" t="s">
        <v>3035</v>
      </c>
      <c r="J785" s="63" t="s">
        <v>848</v>
      </c>
      <c r="K785" s="16">
        <v>43563</v>
      </c>
      <c r="L785" s="8">
        <v>43568</v>
      </c>
      <c r="O785" s="54" t="e">
        <f>VLOOKUP(D785&amp;R785,Ranglijst!D:E,2,FALSE)</f>
        <v>#N/A</v>
      </c>
      <c r="P785" s="1" t="str">
        <f>VLOOKUP($D785,schermers!$C:$O,5,FALSE)</f>
        <v>Heren</v>
      </c>
      <c r="Q785" s="1" t="str">
        <f>VLOOKUP($D785,schermers!$C:$O,6,FALSE)</f>
        <v>Degen</v>
      </c>
      <c r="R785" s="1" t="str">
        <f>VLOOKUP(P785,lookups!A:B,2,FALSE)&amp;VLOOKUP(aanmeldingen!Q785,lookups!D:E,2,FALSE)&amp;VLOOKUP(I785,lookups!G:H,2,FALSE)</f>
        <v>HDV</v>
      </c>
      <c r="S785" s="1" t="str">
        <f>VLOOKUP(E785,wedstrijden!B:G,6,FALSE)</f>
        <v>FRA</v>
      </c>
      <c r="T785" s="1" t="str">
        <f>VLOOKUP($D785,schermers!$C:$O,8,FALSE)</f>
        <v>RAP</v>
      </c>
      <c r="U785" s="1" t="str">
        <f>IFERROR(VLOOKUP($D785,schermers!$C:$O,13,FALSE),"-")</f>
        <v>-</v>
      </c>
      <c r="V785" s="15">
        <f>IFERROR(VLOOKUP(E785,wedstrijden!B:H,7,FALSE),0)</f>
        <v>43614</v>
      </c>
      <c r="W785" s="15">
        <f>IFERROR(VLOOKUP(E785,wedstrijden!B:I,8,FALSE),0)</f>
        <v>43614</v>
      </c>
      <c r="X785" s="94">
        <f>IF(ISERROR(VLOOKUP(I785,lookups!G:I,3,FALSE)),0,IF(VLOOKUP(I785,lookups!G:I,3,FALSE)=0,0,VLOOKUP(I785,lookups!G:I,3,FALSE)))</f>
        <v>0</v>
      </c>
      <c r="Y785" s="54">
        <f t="shared" ca="1" si="182"/>
        <v>395101130</v>
      </c>
      <c r="Z785" s="54">
        <f t="shared" si="183"/>
        <v>395101130</v>
      </c>
      <c r="AA785" s="54">
        <f>IF(LEFT(J785,2)&lt;&gt;"ok","-",IF(M785&lt;&gt;"","-",VLOOKUP(P785&amp;Q785&amp;I785&amp;H785,wedstrijden!A:B,2,FALSE)))</f>
        <v>395</v>
      </c>
      <c r="AB785" s="54">
        <f t="shared" ca="1" si="184"/>
        <v>1</v>
      </c>
      <c r="AC785" s="54">
        <f t="shared" si="185"/>
        <v>1</v>
      </c>
      <c r="AD785" s="54">
        <f t="shared" si="186"/>
        <v>1</v>
      </c>
      <c r="AE785" s="54">
        <f t="shared" si="187"/>
        <v>0</v>
      </c>
      <c r="AF785" s="54">
        <f t="shared" si="188"/>
        <v>1</v>
      </c>
      <c r="AG785" s="54">
        <f t="shared" si="189"/>
        <v>0</v>
      </c>
      <c r="AH785" s="54">
        <f t="shared" si="190"/>
        <v>0</v>
      </c>
      <c r="AI785" s="54">
        <f t="shared" si="191"/>
        <v>0</v>
      </c>
      <c r="AJ785" s="54">
        <f t="shared" si="192"/>
        <v>0</v>
      </c>
      <c r="AK785" s="54">
        <f t="shared" ca="1" si="193"/>
        <v>0</v>
      </c>
      <c r="AL785" s="1" t="str">
        <f>VLOOKUP(D785,schermers!C:T,16,FALSE)</f>
        <v>XXX</v>
      </c>
    </row>
    <row r="786" spans="1:38" x14ac:dyDescent="0.2">
      <c r="A786" s="54">
        <f t="shared" si="194"/>
        <v>784</v>
      </c>
      <c r="B786" s="54" t="str">
        <f t="shared" si="180"/>
        <v/>
      </c>
      <c r="C786" s="54" t="str">
        <f t="shared" si="181"/>
        <v/>
      </c>
      <c r="D786" s="54">
        <f>VLOOKUP(F786&amp;G786,schermers!B:C,2,FALSE)</f>
        <v>998877</v>
      </c>
      <c r="E786" s="54">
        <f>VLOOKUP(P786&amp;Q786&amp;I786&amp;H786,wedstrijden!A:B,2,FALSE)</f>
        <v>393</v>
      </c>
      <c r="F786" s="41" t="s">
        <v>3205</v>
      </c>
      <c r="G786" s="41" t="s">
        <v>906</v>
      </c>
      <c r="H786" s="41" t="s">
        <v>3037</v>
      </c>
      <c r="I786" s="41" t="s">
        <v>3035</v>
      </c>
      <c r="J786" s="63" t="s">
        <v>2634</v>
      </c>
      <c r="K786" s="16">
        <v>43563</v>
      </c>
      <c r="O786" s="54" t="e">
        <f>VLOOKUP(D786&amp;R786,Ranglijst!D:E,2,FALSE)</f>
        <v>#N/A</v>
      </c>
      <c r="P786" s="1" t="str">
        <f>VLOOKUP($D786,schermers!$C:$O,5,FALSE)</f>
        <v>Dames</v>
      </c>
      <c r="Q786" s="1" t="str">
        <f>VLOOKUP($D786,schermers!$C:$O,6,FALSE)</f>
        <v>Degen</v>
      </c>
      <c r="R786" s="1" t="str">
        <f>VLOOKUP(P786,lookups!A:B,2,FALSE)&amp;VLOOKUP(aanmeldingen!Q786,lookups!D:E,2,FALSE)&amp;VLOOKUP(I786,lookups!G:H,2,FALSE)</f>
        <v>DDV</v>
      </c>
      <c r="S786" s="1" t="str">
        <f>VLOOKUP(E786,wedstrijden!B:G,6,FALSE)</f>
        <v>FRA</v>
      </c>
      <c r="T786" s="1" t="str">
        <f>VLOOKUP($D786,schermers!$C:$O,8,FALSE)</f>
        <v>RAP</v>
      </c>
      <c r="U786" s="1" t="str">
        <f>IFERROR(VLOOKUP($D786,schermers!$C:$O,13,FALSE),"-")</f>
        <v>-</v>
      </c>
      <c r="V786" s="15">
        <f>IFERROR(VLOOKUP(E786,wedstrijden!B:H,7,FALSE),0)</f>
        <v>43614</v>
      </c>
      <c r="W786" s="15">
        <f>IFERROR(VLOOKUP(E786,wedstrijden!B:I,8,FALSE),0)</f>
        <v>43614</v>
      </c>
      <c r="X786" s="94">
        <f>IF(ISERROR(VLOOKUP(I786,lookups!G:I,3,FALSE)),0,IF(VLOOKUP(I786,lookups!G:I,3,FALSE)=0,0,VLOOKUP(I786,lookups!G:I,3,FALSE)))</f>
        <v>0</v>
      </c>
      <c r="Y786" s="54">
        <f t="shared" si="182"/>
        <v>999999999</v>
      </c>
      <c r="Z786" s="54">
        <f t="shared" si="183"/>
        <v>999999999</v>
      </c>
      <c r="AA786" s="54" t="str">
        <f>IF(LEFT(J786,2)&lt;&gt;"ok","-",IF(M786&lt;&gt;"","-",VLOOKUP(P786&amp;Q786&amp;I786&amp;H786,wedstrijden!A:B,2,FALSE)))</f>
        <v>-</v>
      </c>
      <c r="AB786" s="54">
        <f t="shared" si="184"/>
        <v>0</v>
      </c>
      <c r="AC786" s="54">
        <f t="shared" si="185"/>
        <v>1</v>
      </c>
      <c r="AD786" s="54">
        <f t="shared" si="186"/>
        <v>0</v>
      </c>
      <c r="AE786" s="54">
        <f t="shared" si="187"/>
        <v>0</v>
      </c>
      <c r="AF786" s="54">
        <f t="shared" si="188"/>
        <v>0</v>
      </c>
      <c r="AG786" s="54">
        <f t="shared" si="189"/>
        <v>0</v>
      </c>
      <c r="AH786" s="54">
        <f t="shared" si="190"/>
        <v>0</v>
      </c>
      <c r="AI786" s="54">
        <f t="shared" si="191"/>
        <v>0</v>
      </c>
      <c r="AJ786" s="54">
        <f t="shared" si="192"/>
        <v>0</v>
      </c>
      <c r="AK786" s="54">
        <f t="shared" ca="1" si="193"/>
        <v>0</v>
      </c>
      <c r="AL786" s="1" t="str">
        <f>VLOOKUP(D786,schermers!C:T,16,FALSE)</f>
        <v>---</v>
      </c>
    </row>
    <row r="787" spans="1:38" x14ac:dyDescent="0.2">
      <c r="A787" s="54">
        <f t="shared" si="194"/>
        <v>785</v>
      </c>
      <c r="B787" s="54">
        <f t="shared" si="180"/>
        <v>688</v>
      </c>
      <c r="C787" s="54">
        <f t="shared" ca="1" si="181"/>
        <v>22</v>
      </c>
      <c r="D787" s="54">
        <f>VLOOKUP(F787&amp;G787,schermers!B:C,2,FALSE)</f>
        <v>100964</v>
      </c>
      <c r="E787" s="54">
        <f>VLOOKUP(P787&amp;Q787&amp;I787&amp;H787,wedstrijden!A:B,2,FALSE)</f>
        <v>408</v>
      </c>
      <c r="F787" s="41" t="s">
        <v>1117</v>
      </c>
      <c r="G787" s="41" t="s">
        <v>430</v>
      </c>
      <c r="H787" s="41" t="s">
        <v>3037</v>
      </c>
      <c r="I787" s="41" t="s">
        <v>3036</v>
      </c>
      <c r="J787" s="63" t="s">
        <v>848</v>
      </c>
      <c r="K787" s="16">
        <v>43564</v>
      </c>
      <c r="L787" s="8">
        <v>43568</v>
      </c>
      <c r="O787" s="54" t="e">
        <f>VLOOKUP(D787&amp;R787,Ranglijst!D:E,2,FALSE)</f>
        <v>#N/A</v>
      </c>
      <c r="P787" s="1" t="str">
        <f>VLOOKUP($D787,schermers!$C:$O,5,FALSE)</f>
        <v>Heren</v>
      </c>
      <c r="Q787" s="1" t="str">
        <f>VLOOKUP($D787,schermers!$C:$O,6,FALSE)</f>
        <v>Degen</v>
      </c>
      <c r="R787" s="1" t="str">
        <f>VLOOKUP(P787,lookups!A:B,2,FALSE)&amp;VLOOKUP(aanmeldingen!Q787,lookups!D:E,2,FALSE)&amp;VLOOKUP(I787,lookups!G:H,2,FALSE)</f>
        <v>HDV</v>
      </c>
      <c r="S787" s="1" t="str">
        <f>VLOOKUP(E787,wedstrijden!B:G,6,FALSE)</f>
        <v>FRA</v>
      </c>
      <c r="T787" s="1" t="str">
        <f>VLOOKUP($D787,schermers!$C:$O,8,FALSE)</f>
        <v>KMS</v>
      </c>
      <c r="U787" s="1" t="str">
        <f>IFERROR(VLOOKUP($D787,schermers!$C:$O,13,FALSE),"-")</f>
        <v>-</v>
      </c>
      <c r="V787" s="15">
        <f>IFERROR(VLOOKUP(E787,wedstrijden!B:H,7,FALSE),0)</f>
        <v>43616</v>
      </c>
      <c r="W787" s="15">
        <f>IFERROR(VLOOKUP(E787,wedstrijden!B:I,8,FALSE),0)</f>
        <v>43616</v>
      </c>
      <c r="X787" s="94">
        <f>IF(ISERROR(VLOOKUP(I787,lookups!G:I,3,FALSE)),0,IF(VLOOKUP(I787,lookups!G:I,3,FALSE)=0,0,VLOOKUP(I787,lookups!G:I,3,FALSE)))</f>
        <v>0</v>
      </c>
      <c r="Y787" s="54">
        <f t="shared" ca="1" si="182"/>
        <v>408100964</v>
      </c>
      <c r="Z787" s="54">
        <f t="shared" si="183"/>
        <v>408100964</v>
      </c>
      <c r="AA787" s="54">
        <f>IF(LEFT(J787,2)&lt;&gt;"ok","-",IF(M787&lt;&gt;"","-",VLOOKUP(P787&amp;Q787&amp;I787&amp;H787,wedstrijden!A:B,2,FALSE)))</f>
        <v>408</v>
      </c>
      <c r="AB787" s="54">
        <f t="shared" ca="1" si="184"/>
        <v>1</v>
      </c>
      <c r="AC787" s="54">
        <f t="shared" si="185"/>
        <v>1</v>
      </c>
      <c r="AD787" s="54">
        <f t="shared" si="186"/>
        <v>1</v>
      </c>
      <c r="AE787" s="54">
        <f t="shared" si="187"/>
        <v>0</v>
      </c>
      <c r="AF787" s="54">
        <f t="shared" si="188"/>
        <v>1</v>
      </c>
      <c r="AG787" s="54">
        <f t="shared" si="189"/>
        <v>0</v>
      </c>
      <c r="AH787" s="54">
        <f t="shared" si="190"/>
        <v>0</v>
      </c>
      <c r="AI787" s="54">
        <f t="shared" si="191"/>
        <v>0</v>
      </c>
      <c r="AJ787" s="54">
        <f t="shared" si="192"/>
        <v>0</v>
      </c>
      <c r="AK787" s="54">
        <f t="shared" ca="1" si="193"/>
        <v>0</v>
      </c>
      <c r="AL787" s="1" t="str">
        <f>VLOOKUP(D787,schermers!C:T,16,FALSE)</f>
        <v>---</v>
      </c>
    </row>
    <row r="788" spans="1:38" x14ac:dyDescent="0.2">
      <c r="A788" s="54">
        <f t="shared" si="194"/>
        <v>786</v>
      </c>
      <c r="B788" s="54">
        <f t="shared" si="180"/>
        <v>689</v>
      </c>
      <c r="C788" s="54">
        <f t="shared" ca="1" si="181"/>
        <v>23</v>
      </c>
      <c r="D788" s="54">
        <f>VLOOKUP(F788&amp;G788,schermers!B:C,2,FALSE)</f>
        <v>101672</v>
      </c>
      <c r="E788" s="54">
        <f>VLOOKUP(P788&amp;Q788&amp;I788&amp;H788,wedstrijden!A:B,2,FALSE)</f>
        <v>408</v>
      </c>
      <c r="F788" s="41" t="s">
        <v>1116</v>
      </c>
      <c r="G788" s="41" t="s">
        <v>427</v>
      </c>
      <c r="H788" s="41" t="s">
        <v>3037</v>
      </c>
      <c r="I788" s="41" t="s">
        <v>3036</v>
      </c>
      <c r="J788" s="63" t="s">
        <v>848</v>
      </c>
      <c r="K788" s="16">
        <v>43564</v>
      </c>
      <c r="L788" s="8">
        <v>43568</v>
      </c>
      <c r="O788" s="54" t="e">
        <f>VLOOKUP(D788&amp;R788,Ranglijst!D:E,2,FALSE)</f>
        <v>#N/A</v>
      </c>
      <c r="P788" s="1" t="str">
        <f>VLOOKUP($D788,schermers!$C:$O,5,FALSE)</f>
        <v>Heren</v>
      </c>
      <c r="Q788" s="1" t="str">
        <f>VLOOKUP($D788,schermers!$C:$O,6,FALSE)</f>
        <v>Degen</v>
      </c>
      <c r="R788" s="1" t="str">
        <f>VLOOKUP(P788,lookups!A:B,2,FALSE)&amp;VLOOKUP(aanmeldingen!Q788,lookups!D:E,2,FALSE)&amp;VLOOKUP(I788,lookups!G:H,2,FALSE)</f>
        <v>HDV</v>
      </c>
      <c r="S788" s="1" t="str">
        <f>VLOOKUP(E788,wedstrijden!B:G,6,FALSE)</f>
        <v>FRA</v>
      </c>
      <c r="T788" s="1" t="str">
        <f>VLOOKUP($D788,schermers!$C:$O,8,FALSE)</f>
        <v>KMS</v>
      </c>
      <c r="U788" s="1" t="str">
        <f>IFERROR(VLOOKUP($D788,schermers!$C:$O,13,FALSE),"-")</f>
        <v>-</v>
      </c>
      <c r="V788" s="15">
        <f>IFERROR(VLOOKUP(E788,wedstrijden!B:H,7,FALSE),0)</f>
        <v>43616</v>
      </c>
      <c r="W788" s="15">
        <f>IFERROR(VLOOKUP(E788,wedstrijden!B:I,8,FALSE),0)</f>
        <v>43616</v>
      </c>
      <c r="X788" s="94">
        <f>IF(ISERROR(VLOOKUP(I788,lookups!G:I,3,FALSE)),0,IF(VLOOKUP(I788,lookups!G:I,3,FALSE)=0,0,VLOOKUP(I788,lookups!G:I,3,FALSE)))</f>
        <v>0</v>
      </c>
      <c r="Y788" s="54">
        <f t="shared" ca="1" si="182"/>
        <v>408101672</v>
      </c>
      <c r="Z788" s="54">
        <f t="shared" si="183"/>
        <v>408101672</v>
      </c>
      <c r="AA788" s="54">
        <f>IF(LEFT(J788,2)&lt;&gt;"ok","-",IF(M788&lt;&gt;"","-",VLOOKUP(P788&amp;Q788&amp;I788&amp;H788,wedstrijden!A:B,2,FALSE)))</f>
        <v>408</v>
      </c>
      <c r="AB788" s="54">
        <f t="shared" ca="1" si="184"/>
        <v>1</v>
      </c>
      <c r="AC788" s="54">
        <f t="shared" si="185"/>
        <v>1</v>
      </c>
      <c r="AD788" s="54">
        <f t="shared" si="186"/>
        <v>1</v>
      </c>
      <c r="AE788" s="54">
        <f t="shared" si="187"/>
        <v>0</v>
      </c>
      <c r="AF788" s="54">
        <f t="shared" si="188"/>
        <v>1</v>
      </c>
      <c r="AG788" s="54">
        <f t="shared" si="189"/>
        <v>0</v>
      </c>
      <c r="AH788" s="54">
        <f t="shared" si="190"/>
        <v>0</v>
      </c>
      <c r="AI788" s="54">
        <f t="shared" si="191"/>
        <v>0</v>
      </c>
      <c r="AJ788" s="54">
        <f t="shared" si="192"/>
        <v>0</v>
      </c>
      <c r="AK788" s="54">
        <f t="shared" ca="1" si="193"/>
        <v>0</v>
      </c>
      <c r="AL788" s="1" t="str">
        <f>VLOOKUP(D788,schermers!C:T,16,FALSE)</f>
        <v>---</v>
      </c>
    </row>
    <row r="789" spans="1:38" x14ac:dyDescent="0.2">
      <c r="A789" s="54">
        <f t="shared" si="194"/>
        <v>787</v>
      </c>
      <c r="B789" s="54">
        <f t="shared" si="180"/>
        <v>675</v>
      </c>
      <c r="C789" s="54">
        <f t="shared" ca="1" si="181"/>
        <v>9</v>
      </c>
      <c r="D789" s="54">
        <f>VLOOKUP(F789&amp;G789,schermers!B:C,2,FALSE)</f>
        <v>113144</v>
      </c>
      <c r="E789" s="54">
        <f>VLOOKUP(P789&amp;Q789&amp;I789&amp;H789,wedstrijden!A:B,2,FALSE)</f>
        <v>395</v>
      </c>
      <c r="F789" s="41" t="s">
        <v>926</v>
      </c>
      <c r="G789" s="41" t="s">
        <v>50</v>
      </c>
      <c r="H789" s="41" t="s">
        <v>3037</v>
      </c>
      <c r="I789" s="41" t="s">
        <v>3035</v>
      </c>
      <c r="J789" s="63" t="s">
        <v>848</v>
      </c>
      <c r="K789" s="16">
        <v>43564</v>
      </c>
      <c r="L789" s="8">
        <v>43568</v>
      </c>
      <c r="O789" s="54" t="e">
        <f>VLOOKUP(D789&amp;R789,Ranglijst!D:E,2,FALSE)</f>
        <v>#N/A</v>
      </c>
      <c r="P789" s="1" t="str">
        <f>VLOOKUP($D789,schermers!$C:$O,5,FALSE)</f>
        <v>Heren</v>
      </c>
      <c r="Q789" s="1" t="str">
        <f>VLOOKUP($D789,schermers!$C:$O,6,FALSE)</f>
        <v>Degen</v>
      </c>
      <c r="R789" s="1" t="str">
        <f>VLOOKUP(P789,lookups!A:B,2,FALSE)&amp;VLOOKUP(aanmeldingen!Q789,lookups!D:E,2,FALSE)&amp;VLOOKUP(I789,lookups!G:H,2,FALSE)</f>
        <v>HDV</v>
      </c>
      <c r="S789" s="1" t="str">
        <f>VLOOKUP(E789,wedstrijden!B:G,6,FALSE)</f>
        <v>FRA</v>
      </c>
      <c r="T789" s="1" t="str">
        <f>VLOOKUP($D789,schermers!$C:$O,8,FALSE)</f>
        <v>DBO</v>
      </c>
      <c r="U789" s="1" t="str">
        <f>IFERROR(VLOOKUP($D789,schermers!$C:$O,13,FALSE),"-")</f>
        <v>-</v>
      </c>
      <c r="V789" s="15">
        <f>IFERROR(VLOOKUP(E789,wedstrijden!B:H,7,FALSE),0)</f>
        <v>43614</v>
      </c>
      <c r="W789" s="15">
        <f>IFERROR(VLOOKUP(E789,wedstrijden!B:I,8,FALSE),0)</f>
        <v>43614</v>
      </c>
      <c r="X789" s="94">
        <f>IF(ISERROR(VLOOKUP(I789,lookups!G:I,3,FALSE)),0,IF(VLOOKUP(I789,lookups!G:I,3,FALSE)=0,0,VLOOKUP(I789,lookups!G:I,3,FALSE)))</f>
        <v>0</v>
      </c>
      <c r="Y789" s="54">
        <f t="shared" ca="1" si="182"/>
        <v>395113144</v>
      </c>
      <c r="Z789" s="54">
        <f t="shared" si="183"/>
        <v>395113144</v>
      </c>
      <c r="AA789" s="54">
        <f>IF(LEFT(J789,2)&lt;&gt;"ok","-",IF(M789&lt;&gt;"","-",VLOOKUP(P789&amp;Q789&amp;I789&amp;H789,wedstrijden!A:B,2,FALSE)))</f>
        <v>395</v>
      </c>
      <c r="AB789" s="54">
        <f t="shared" ca="1" si="184"/>
        <v>1</v>
      </c>
      <c r="AC789" s="54">
        <f t="shared" si="185"/>
        <v>1</v>
      </c>
      <c r="AD789" s="54">
        <f t="shared" si="186"/>
        <v>1</v>
      </c>
      <c r="AE789" s="54">
        <f t="shared" si="187"/>
        <v>0</v>
      </c>
      <c r="AF789" s="54">
        <f t="shared" si="188"/>
        <v>1</v>
      </c>
      <c r="AG789" s="54">
        <f t="shared" si="189"/>
        <v>0</v>
      </c>
      <c r="AH789" s="54">
        <f t="shared" si="190"/>
        <v>0</v>
      </c>
      <c r="AI789" s="54">
        <f t="shared" si="191"/>
        <v>0</v>
      </c>
      <c r="AJ789" s="54">
        <f t="shared" si="192"/>
        <v>0</v>
      </c>
      <c r="AK789" s="54">
        <f t="shared" ca="1" si="193"/>
        <v>0</v>
      </c>
      <c r="AL789" s="1" t="str">
        <f>VLOOKUP(D789,schermers!C:T,16,FALSE)</f>
        <v>XXX</v>
      </c>
    </row>
    <row r="790" spans="1:38" x14ac:dyDescent="0.2">
      <c r="A790" s="54">
        <f t="shared" si="194"/>
        <v>788</v>
      </c>
      <c r="B790" s="54">
        <f t="shared" si="180"/>
        <v>685</v>
      </c>
      <c r="C790" s="54">
        <f t="shared" ca="1" si="181"/>
        <v>19</v>
      </c>
      <c r="D790" s="54">
        <f>VLOOKUP(F790&amp;G790,schermers!B:C,2,FALSE)</f>
        <v>110067</v>
      </c>
      <c r="E790" s="54">
        <f>VLOOKUP(P790&amp;Q790&amp;I790&amp;H790,wedstrijden!A:B,2,FALSE)</f>
        <v>404</v>
      </c>
      <c r="F790" s="41" t="s">
        <v>989</v>
      </c>
      <c r="G790" s="41" t="s">
        <v>315</v>
      </c>
      <c r="H790" s="41" t="s">
        <v>683</v>
      </c>
      <c r="I790" s="41" t="s">
        <v>551</v>
      </c>
      <c r="J790" s="63" t="s">
        <v>848</v>
      </c>
      <c r="K790" s="16">
        <v>43571</v>
      </c>
      <c r="L790" s="8">
        <v>43582</v>
      </c>
      <c r="O790" s="54" t="e">
        <f>VLOOKUP(D790&amp;R790,Ranglijst!D:E,2,FALSE)</f>
        <v>#N/A</v>
      </c>
      <c r="P790" s="1" t="str">
        <f>VLOOKUP($D790,schermers!$C:$O,5,FALSE)</f>
        <v>Dames</v>
      </c>
      <c r="Q790" s="1" t="str">
        <f>VLOOKUP($D790,schermers!$C:$O,6,FALSE)</f>
        <v>Floret</v>
      </c>
      <c r="R790" s="1" t="str">
        <f>VLOOKUP(P790,lookups!A:B,2,FALSE)&amp;VLOOKUP(aanmeldingen!Q790,lookups!D:E,2,FALSE)&amp;VLOOKUP(I790,lookups!G:H,2,FALSE)</f>
        <v>DFJ</v>
      </c>
      <c r="S790" s="1" t="str">
        <f>VLOOKUP(E790,wedstrijden!B:G,6,FALSE)</f>
        <v>BUL</v>
      </c>
      <c r="T790" s="1" t="str">
        <f>VLOOKUP($D790,schermers!$C:$O,8,FALSE)</f>
        <v>AMS</v>
      </c>
      <c r="U790" s="1" t="str">
        <f>IFERROR(VLOOKUP($D790,schermers!$C:$O,13,FALSE),"-")</f>
        <v>FIE11051996000</v>
      </c>
      <c r="V790" s="15">
        <f>IFERROR(VLOOKUP(E790,wedstrijden!B:H,7,FALSE),0)</f>
        <v>43615</v>
      </c>
      <c r="W790" s="15">
        <f>IFERROR(VLOOKUP(E790,wedstrijden!B:I,8,FALSE),0)</f>
        <v>43615</v>
      </c>
      <c r="X790" s="94">
        <f>IF(ISERROR(VLOOKUP(I790,lookups!G:I,3,FALSE)),0,IF(VLOOKUP(I790,lookups!G:I,3,FALSE)=0,0,VLOOKUP(I790,lookups!G:I,3,FALSE)))</f>
        <v>0</v>
      </c>
      <c r="Y790" s="54">
        <f t="shared" ca="1" si="182"/>
        <v>404110067</v>
      </c>
      <c r="Z790" s="54">
        <f t="shared" si="183"/>
        <v>404110067</v>
      </c>
      <c r="AA790" s="54">
        <f>IF(LEFT(J790,2)&lt;&gt;"ok","-",IF(M790&lt;&gt;"","-",VLOOKUP(P790&amp;Q790&amp;I790&amp;H790,wedstrijden!A:B,2,FALSE)))</f>
        <v>404</v>
      </c>
      <c r="AB790" s="54">
        <f t="shared" ca="1" si="184"/>
        <v>1</v>
      </c>
      <c r="AC790" s="54">
        <f t="shared" si="185"/>
        <v>1</v>
      </c>
      <c r="AD790" s="54">
        <f t="shared" si="186"/>
        <v>1</v>
      </c>
      <c r="AE790" s="54">
        <f t="shared" si="187"/>
        <v>0</v>
      </c>
      <c r="AF790" s="54">
        <f t="shared" si="188"/>
        <v>1</v>
      </c>
      <c r="AG790" s="54">
        <f t="shared" si="189"/>
        <v>0</v>
      </c>
      <c r="AH790" s="54">
        <f t="shared" si="190"/>
        <v>0</v>
      </c>
      <c r="AI790" s="54">
        <f t="shared" si="191"/>
        <v>0</v>
      </c>
      <c r="AJ790" s="54">
        <f t="shared" si="192"/>
        <v>0</v>
      </c>
      <c r="AK790" s="54">
        <f t="shared" ca="1" si="193"/>
        <v>0</v>
      </c>
      <c r="AL790" s="1" t="str">
        <f>VLOOKUP(D790,schermers!C:T,16,FALSE)</f>
        <v>XXX</v>
      </c>
    </row>
    <row r="791" spans="1:38" x14ac:dyDescent="0.2">
      <c r="A791" s="54">
        <f t="shared" si="194"/>
        <v>789</v>
      </c>
      <c r="B791" s="54">
        <f t="shared" si="180"/>
        <v>679</v>
      </c>
      <c r="C791" s="54">
        <f t="shared" ca="1" si="181"/>
        <v>13</v>
      </c>
      <c r="D791" s="54">
        <f>VLOOKUP(F791&amp;G791,schermers!B:C,2,FALSE)</f>
        <v>113146</v>
      </c>
      <c r="E791" s="54">
        <f>VLOOKUP(P791&amp;Q791&amp;I791&amp;H791,wedstrijden!A:B,2,FALSE)</f>
        <v>398</v>
      </c>
      <c r="F791" s="41" t="s">
        <v>926</v>
      </c>
      <c r="G791" s="41" t="s">
        <v>812</v>
      </c>
      <c r="H791" s="41" t="s">
        <v>683</v>
      </c>
      <c r="I791" s="41" t="s">
        <v>551</v>
      </c>
      <c r="J791" s="63" t="s">
        <v>848</v>
      </c>
      <c r="K791" s="16">
        <v>43571</v>
      </c>
      <c r="L791" s="8">
        <v>43582</v>
      </c>
      <c r="O791" s="54" t="e">
        <f>VLOOKUP(D791&amp;R791,Ranglijst!D:E,2,FALSE)</f>
        <v>#N/A</v>
      </c>
      <c r="P791" s="1" t="str">
        <f>VLOOKUP($D791,schermers!$C:$O,5,FALSE)</f>
        <v>Dames</v>
      </c>
      <c r="Q791" s="1" t="str">
        <f>VLOOKUP($D791,schermers!$C:$O,6,FALSE)</f>
        <v>Degen</v>
      </c>
      <c r="R791" s="1" t="str">
        <f>VLOOKUP(P791,lookups!A:B,2,FALSE)&amp;VLOOKUP(aanmeldingen!Q791,lookups!D:E,2,FALSE)&amp;VLOOKUP(I791,lookups!G:H,2,FALSE)</f>
        <v>DDJ</v>
      </c>
      <c r="S791" s="1" t="str">
        <f>VLOOKUP(E791,wedstrijden!B:G,6,FALSE)</f>
        <v>BUL</v>
      </c>
      <c r="T791" s="1" t="str">
        <f>VLOOKUP($D791,schermers!$C:$O,8,FALSE)</f>
        <v>DBO</v>
      </c>
      <c r="U791" s="1" t="str">
        <f>IFERROR(VLOOKUP($D791,schermers!$C:$O,13,FALSE),"-")</f>
        <v>FIE26061998001</v>
      </c>
      <c r="V791" s="15">
        <f>IFERROR(VLOOKUP(E791,wedstrijden!B:H,7,FALSE),0)</f>
        <v>43614</v>
      </c>
      <c r="W791" s="15">
        <f>IFERROR(VLOOKUP(E791,wedstrijden!B:I,8,FALSE),0)</f>
        <v>43614</v>
      </c>
      <c r="X791" s="94">
        <f>IF(ISERROR(VLOOKUP(I791,lookups!G:I,3,FALSE)),0,IF(VLOOKUP(I791,lookups!G:I,3,FALSE)=0,0,VLOOKUP(I791,lookups!G:I,3,FALSE)))</f>
        <v>0</v>
      </c>
      <c r="Y791" s="54">
        <f t="shared" ca="1" si="182"/>
        <v>398113146</v>
      </c>
      <c r="Z791" s="54">
        <f t="shared" si="183"/>
        <v>398113146</v>
      </c>
      <c r="AA791" s="54">
        <f>IF(LEFT(J791,2)&lt;&gt;"ok","-",IF(M791&lt;&gt;"","-",VLOOKUP(P791&amp;Q791&amp;I791&amp;H791,wedstrijden!A:B,2,FALSE)))</f>
        <v>398</v>
      </c>
      <c r="AB791" s="54">
        <f t="shared" ca="1" si="184"/>
        <v>1</v>
      </c>
      <c r="AC791" s="54">
        <f t="shared" si="185"/>
        <v>1</v>
      </c>
      <c r="AD791" s="54">
        <f t="shared" si="186"/>
        <v>1</v>
      </c>
      <c r="AE791" s="54">
        <f t="shared" si="187"/>
        <v>0</v>
      </c>
      <c r="AF791" s="54">
        <f t="shared" si="188"/>
        <v>1</v>
      </c>
      <c r="AG791" s="54">
        <f t="shared" si="189"/>
        <v>0</v>
      </c>
      <c r="AH791" s="54">
        <f t="shared" si="190"/>
        <v>0</v>
      </c>
      <c r="AI791" s="54">
        <f t="shared" si="191"/>
        <v>0</v>
      </c>
      <c r="AJ791" s="54">
        <f t="shared" si="192"/>
        <v>0</v>
      </c>
      <c r="AK791" s="54">
        <f t="shared" ca="1" si="193"/>
        <v>0</v>
      </c>
      <c r="AL791" s="1" t="str">
        <f>VLOOKUP(D791,schermers!C:T,16,FALSE)</f>
        <v>XXX</v>
      </c>
    </row>
    <row r="792" spans="1:38" x14ac:dyDescent="0.2">
      <c r="A792" s="54">
        <f t="shared" si="194"/>
        <v>790</v>
      </c>
      <c r="B792" s="54">
        <f t="shared" si="180"/>
        <v>680</v>
      </c>
      <c r="C792" s="54">
        <f t="shared" ca="1" si="181"/>
        <v>14</v>
      </c>
      <c r="D792" s="54">
        <f>VLOOKUP(F792&amp;G792,schermers!B:C,2,FALSE)</f>
        <v>113390</v>
      </c>
      <c r="E792" s="54">
        <f>VLOOKUP(P792&amp;Q792&amp;I792&amp;H792,wedstrijden!A:B,2,FALSE)</f>
        <v>398</v>
      </c>
      <c r="F792" s="41" t="s">
        <v>1268</v>
      </c>
      <c r="G792" s="41" t="s">
        <v>1269</v>
      </c>
      <c r="H792" s="41" t="s">
        <v>683</v>
      </c>
      <c r="I792" s="41" t="s">
        <v>551</v>
      </c>
      <c r="J792" s="63" t="s">
        <v>848</v>
      </c>
      <c r="K792" s="16">
        <v>43571</v>
      </c>
      <c r="L792" s="8">
        <v>43582</v>
      </c>
      <c r="O792" s="54" t="e">
        <f>VLOOKUP(D792&amp;R792,Ranglijst!D:E,2,FALSE)</f>
        <v>#N/A</v>
      </c>
      <c r="P792" s="1" t="str">
        <f>VLOOKUP($D792,schermers!$C:$O,5,FALSE)</f>
        <v>Dames</v>
      </c>
      <c r="Q792" s="1" t="str">
        <f>VLOOKUP($D792,schermers!$C:$O,6,FALSE)</f>
        <v>Degen</v>
      </c>
      <c r="R792" s="1" t="str">
        <f>VLOOKUP(P792,lookups!A:B,2,FALSE)&amp;VLOOKUP(aanmeldingen!Q792,lookups!D:E,2,FALSE)&amp;VLOOKUP(I792,lookups!G:H,2,FALSE)</f>
        <v>DDJ</v>
      </c>
      <c r="S792" s="1" t="str">
        <f>VLOOKUP(E792,wedstrijden!B:G,6,FALSE)</f>
        <v>BUL</v>
      </c>
      <c r="T792" s="1" t="str">
        <f>VLOOKUP($D792,schermers!$C:$O,8,FALSE)</f>
        <v>FCA</v>
      </c>
      <c r="U792" s="1" t="str">
        <f>IFERROR(VLOOKUP($D792,schermers!$C:$O,13,FALSE),"-")</f>
        <v>FIE12081998002</v>
      </c>
      <c r="V792" s="15">
        <f>IFERROR(VLOOKUP(E792,wedstrijden!B:H,7,FALSE),0)</f>
        <v>43614</v>
      </c>
      <c r="W792" s="15">
        <f>IFERROR(VLOOKUP(E792,wedstrijden!B:I,8,FALSE),0)</f>
        <v>43614</v>
      </c>
      <c r="X792" s="94">
        <f>IF(ISERROR(VLOOKUP(I792,lookups!G:I,3,FALSE)),0,IF(VLOOKUP(I792,lookups!G:I,3,FALSE)=0,0,VLOOKUP(I792,lookups!G:I,3,FALSE)))</f>
        <v>0</v>
      </c>
      <c r="Y792" s="54">
        <f t="shared" ca="1" si="182"/>
        <v>398113390</v>
      </c>
      <c r="Z792" s="54">
        <f t="shared" si="183"/>
        <v>398113390</v>
      </c>
      <c r="AA792" s="54">
        <f>IF(LEFT(J792,2)&lt;&gt;"ok","-",IF(M792&lt;&gt;"","-",VLOOKUP(P792&amp;Q792&amp;I792&amp;H792,wedstrijden!A:B,2,FALSE)))</f>
        <v>398</v>
      </c>
      <c r="AB792" s="54">
        <f t="shared" ca="1" si="184"/>
        <v>1</v>
      </c>
      <c r="AC792" s="54">
        <f t="shared" si="185"/>
        <v>1</v>
      </c>
      <c r="AD792" s="54">
        <f t="shared" si="186"/>
        <v>1</v>
      </c>
      <c r="AE792" s="54">
        <f t="shared" si="187"/>
        <v>0</v>
      </c>
      <c r="AF792" s="54">
        <f t="shared" si="188"/>
        <v>1</v>
      </c>
      <c r="AG792" s="54">
        <f t="shared" si="189"/>
        <v>0</v>
      </c>
      <c r="AH792" s="54">
        <f t="shared" si="190"/>
        <v>0</v>
      </c>
      <c r="AI792" s="54">
        <f t="shared" si="191"/>
        <v>0</v>
      </c>
      <c r="AJ792" s="54">
        <f t="shared" si="192"/>
        <v>0</v>
      </c>
      <c r="AK792" s="54">
        <f t="shared" ca="1" si="193"/>
        <v>0</v>
      </c>
      <c r="AL792" s="1" t="str">
        <f>VLOOKUP(D792,schermers!C:T,16,FALSE)</f>
        <v>XXX</v>
      </c>
    </row>
    <row r="793" spans="1:38" x14ac:dyDescent="0.2">
      <c r="A793" s="54">
        <f t="shared" si="194"/>
        <v>791</v>
      </c>
      <c r="B793" s="54">
        <f t="shared" si="180"/>
        <v>686</v>
      </c>
      <c r="C793" s="54">
        <f t="shared" ca="1" si="181"/>
        <v>20</v>
      </c>
      <c r="D793" s="54">
        <f>VLOOKUP(F793&amp;G793,schermers!B:C,2,FALSE)</f>
        <v>109588</v>
      </c>
      <c r="E793" s="54">
        <f>VLOOKUP(P793&amp;Q793&amp;I793&amp;H793,wedstrijden!A:B,2,FALSE)</f>
        <v>405</v>
      </c>
      <c r="F793" s="41" t="s">
        <v>922</v>
      </c>
      <c r="G793" s="41" t="s">
        <v>791</v>
      </c>
      <c r="H793" s="41" t="s">
        <v>683</v>
      </c>
      <c r="I793" s="41" t="s">
        <v>551</v>
      </c>
      <c r="J793" s="63" t="s">
        <v>848</v>
      </c>
      <c r="K793" s="16">
        <v>43571</v>
      </c>
      <c r="L793" s="8">
        <v>43582</v>
      </c>
      <c r="O793" s="54" t="e">
        <f>VLOOKUP(D793&amp;R793,Ranglijst!D:E,2,FALSE)</f>
        <v>#N/A</v>
      </c>
      <c r="P793" s="1" t="str">
        <f>VLOOKUP($D793,schermers!$C:$O,5,FALSE)</f>
        <v>Heren</v>
      </c>
      <c r="Q793" s="1" t="str">
        <f>VLOOKUP($D793,schermers!$C:$O,6,FALSE)</f>
        <v>Degen</v>
      </c>
      <c r="R793" s="1" t="str">
        <f>VLOOKUP(P793,lookups!A:B,2,FALSE)&amp;VLOOKUP(aanmeldingen!Q793,lookups!D:E,2,FALSE)&amp;VLOOKUP(I793,lookups!G:H,2,FALSE)</f>
        <v>HDJ</v>
      </c>
      <c r="S793" s="1" t="str">
        <f>VLOOKUP(E793,wedstrijden!B:G,6,FALSE)</f>
        <v>BUL</v>
      </c>
      <c r="T793" s="1" t="str">
        <f>VLOOKUP($D793,schermers!$C:$O,8,FALSE)</f>
        <v>SCA</v>
      </c>
      <c r="U793" s="1" t="str">
        <f>IFERROR(VLOOKUP($D793,schermers!$C:$O,13,FALSE),"-")</f>
        <v>-</v>
      </c>
      <c r="V793" s="15">
        <f>IFERROR(VLOOKUP(E793,wedstrijden!B:H,7,FALSE),0)</f>
        <v>43615</v>
      </c>
      <c r="W793" s="15">
        <f>IFERROR(VLOOKUP(E793,wedstrijden!B:I,8,FALSE),0)</f>
        <v>43615</v>
      </c>
      <c r="X793" s="94">
        <f>IF(ISERROR(VLOOKUP(I793,lookups!G:I,3,FALSE)),0,IF(VLOOKUP(I793,lookups!G:I,3,FALSE)=0,0,VLOOKUP(I793,lookups!G:I,3,FALSE)))</f>
        <v>0</v>
      </c>
      <c r="Y793" s="54">
        <f t="shared" ca="1" si="182"/>
        <v>405109588</v>
      </c>
      <c r="Z793" s="54">
        <f t="shared" si="183"/>
        <v>405109588</v>
      </c>
      <c r="AA793" s="54">
        <f>IF(LEFT(J793,2)&lt;&gt;"ok","-",IF(M793&lt;&gt;"","-",VLOOKUP(P793&amp;Q793&amp;I793&amp;H793,wedstrijden!A:B,2,FALSE)))</f>
        <v>405</v>
      </c>
      <c r="AB793" s="54">
        <f t="shared" ca="1" si="184"/>
        <v>1</v>
      </c>
      <c r="AC793" s="54">
        <f t="shared" si="185"/>
        <v>1</v>
      </c>
      <c r="AD793" s="54">
        <f t="shared" si="186"/>
        <v>1</v>
      </c>
      <c r="AE793" s="54">
        <f t="shared" si="187"/>
        <v>0</v>
      </c>
      <c r="AF793" s="54">
        <f t="shared" si="188"/>
        <v>1</v>
      </c>
      <c r="AG793" s="54">
        <f t="shared" si="189"/>
        <v>0</v>
      </c>
      <c r="AH793" s="54">
        <f t="shared" si="190"/>
        <v>0</v>
      </c>
      <c r="AI793" s="54">
        <f t="shared" si="191"/>
        <v>0</v>
      </c>
      <c r="AJ793" s="54">
        <f t="shared" si="192"/>
        <v>0</v>
      </c>
      <c r="AK793" s="54">
        <f t="shared" ca="1" si="193"/>
        <v>0</v>
      </c>
      <c r="AL793" s="1" t="str">
        <f>VLOOKUP(D793,schermers!C:T,16,FALSE)</f>
        <v>XXX</v>
      </c>
    </row>
    <row r="794" spans="1:38" x14ac:dyDescent="0.2">
      <c r="A794" s="54">
        <f t="shared" si="194"/>
        <v>792</v>
      </c>
      <c r="B794" s="54">
        <f t="shared" si="180"/>
        <v>687</v>
      </c>
      <c r="C794" s="54">
        <f t="shared" ca="1" si="181"/>
        <v>21</v>
      </c>
      <c r="D794" s="54">
        <f>VLOOKUP(F794&amp;G794,schermers!B:C,2,FALSE)</f>
        <v>113658</v>
      </c>
      <c r="E794" s="54">
        <f>VLOOKUP(P794&amp;Q794&amp;I794&amp;H794,wedstrijden!A:B,2,FALSE)</f>
        <v>405</v>
      </c>
      <c r="F794" s="41" t="s">
        <v>1001</v>
      </c>
      <c r="G794" s="41" t="s">
        <v>1022</v>
      </c>
      <c r="H794" s="41" t="s">
        <v>683</v>
      </c>
      <c r="I794" s="41" t="s">
        <v>551</v>
      </c>
      <c r="J794" s="63" t="s">
        <v>848</v>
      </c>
      <c r="K794" s="16">
        <v>43571</v>
      </c>
      <c r="L794" s="8">
        <v>43582</v>
      </c>
      <c r="O794" s="54" t="e">
        <f>VLOOKUP(D794&amp;R794,Ranglijst!D:E,2,FALSE)</f>
        <v>#N/A</v>
      </c>
      <c r="P794" s="1" t="str">
        <f>VLOOKUP($D794,schermers!$C:$O,5,FALSE)</f>
        <v>Heren</v>
      </c>
      <c r="Q794" s="1" t="str">
        <f>VLOOKUP($D794,schermers!$C:$O,6,FALSE)</f>
        <v>Degen</v>
      </c>
      <c r="R794" s="1" t="str">
        <f>VLOOKUP(P794,lookups!A:B,2,FALSE)&amp;VLOOKUP(aanmeldingen!Q794,lookups!D:E,2,FALSE)&amp;VLOOKUP(I794,lookups!G:H,2,FALSE)</f>
        <v>HDJ</v>
      </c>
      <c r="S794" s="1" t="str">
        <f>VLOOKUP(E794,wedstrijden!B:G,6,FALSE)</f>
        <v>BUL</v>
      </c>
      <c r="T794" s="1" t="str">
        <f>VLOOKUP($D794,schermers!$C:$O,8,FALSE)</f>
        <v>DBO</v>
      </c>
      <c r="U794" s="1" t="str">
        <f>IFERROR(VLOOKUP($D794,schermers!$C:$O,13,FALSE),"-")</f>
        <v>-</v>
      </c>
      <c r="V794" s="15">
        <f>IFERROR(VLOOKUP(E794,wedstrijden!B:H,7,FALSE),0)</f>
        <v>43615</v>
      </c>
      <c r="W794" s="15">
        <f>IFERROR(VLOOKUP(E794,wedstrijden!B:I,8,FALSE),0)</f>
        <v>43615</v>
      </c>
      <c r="X794" s="94">
        <f>IF(ISERROR(VLOOKUP(I794,lookups!G:I,3,FALSE)),0,IF(VLOOKUP(I794,lookups!G:I,3,FALSE)=0,0,VLOOKUP(I794,lookups!G:I,3,FALSE)))</f>
        <v>0</v>
      </c>
      <c r="Y794" s="54">
        <f t="shared" ca="1" si="182"/>
        <v>405113658</v>
      </c>
      <c r="Z794" s="54">
        <f t="shared" si="183"/>
        <v>405113658</v>
      </c>
      <c r="AA794" s="54">
        <f>IF(LEFT(J794,2)&lt;&gt;"ok","-",IF(M794&lt;&gt;"","-",VLOOKUP(P794&amp;Q794&amp;I794&amp;H794,wedstrijden!A:B,2,FALSE)))</f>
        <v>405</v>
      </c>
      <c r="AB794" s="54">
        <f t="shared" ca="1" si="184"/>
        <v>1</v>
      </c>
      <c r="AC794" s="54">
        <f t="shared" si="185"/>
        <v>1</v>
      </c>
      <c r="AD794" s="54">
        <f t="shared" si="186"/>
        <v>1</v>
      </c>
      <c r="AE794" s="54">
        <f t="shared" si="187"/>
        <v>0</v>
      </c>
      <c r="AF794" s="54">
        <f t="shared" si="188"/>
        <v>1</v>
      </c>
      <c r="AG794" s="54">
        <f t="shared" si="189"/>
        <v>0</v>
      </c>
      <c r="AH794" s="54">
        <f t="shared" si="190"/>
        <v>0</v>
      </c>
      <c r="AI794" s="54">
        <f t="shared" si="191"/>
        <v>0</v>
      </c>
      <c r="AJ794" s="54">
        <f t="shared" si="192"/>
        <v>0</v>
      </c>
      <c r="AK794" s="54">
        <f t="shared" ca="1" si="193"/>
        <v>0</v>
      </c>
      <c r="AL794" s="1" t="str">
        <f>VLOOKUP(D794,schermers!C:T,16,FALSE)</f>
        <v>XXX</v>
      </c>
    </row>
    <row r="795" spans="1:38" x14ac:dyDescent="0.2">
      <c r="A795" s="54">
        <f t="shared" si="194"/>
        <v>793</v>
      </c>
      <c r="B795" s="54">
        <f t="shared" si="180"/>
        <v>719</v>
      </c>
      <c r="C795" s="54">
        <f t="shared" ca="1" si="181"/>
        <v>53</v>
      </c>
      <c r="D795" s="54">
        <f>VLOOKUP(F795&amp;G795,schermers!B:C,2,FALSE)</f>
        <v>108421</v>
      </c>
      <c r="E795" s="54">
        <f>VLOOKUP(P795&amp;Q795&amp;I795&amp;H795,wedstrijden!A:B,2,FALSE)</f>
        <v>427</v>
      </c>
      <c r="F795" s="41" t="s">
        <v>985</v>
      </c>
      <c r="G795" s="41" t="s">
        <v>66</v>
      </c>
      <c r="H795" s="41" t="s">
        <v>4901</v>
      </c>
      <c r="I795" s="41" t="s">
        <v>514</v>
      </c>
      <c r="J795" s="63" t="s">
        <v>848</v>
      </c>
      <c r="K795" s="16">
        <v>43602</v>
      </c>
      <c r="L795" s="8">
        <v>43604</v>
      </c>
      <c r="O795" s="54">
        <f>VLOOKUP(D795&amp;R795,Ranglijst!D:E,2,FALSE)</f>
        <v>3754</v>
      </c>
      <c r="P795" s="1" t="str">
        <f>VLOOKUP($D795,schermers!$C:$O,5,FALSE)</f>
        <v>Dames</v>
      </c>
      <c r="Q795" s="1" t="str">
        <f>VLOOKUP($D795,schermers!$C:$O,6,FALSE)</f>
        <v>Degen</v>
      </c>
      <c r="R795" s="1" t="str">
        <f>VLOOKUP(P795,lookups!A:B,2,FALSE)&amp;VLOOKUP(aanmeldingen!Q795,lookups!D:E,2,FALSE)&amp;VLOOKUP(I795,lookups!G:H,2,FALSE)</f>
        <v>DDS</v>
      </c>
      <c r="S795" s="1" t="str">
        <f>VLOOKUP(E795,wedstrijden!B:G,6,FALSE)</f>
        <v>GER</v>
      </c>
      <c r="T795" s="1" t="str">
        <f>VLOOKUP($D795,schermers!$C:$O,8,FALSE)</f>
        <v>ZAI</v>
      </c>
      <c r="U795" s="1" t="str">
        <f>IFERROR(VLOOKUP($D795,schermers!$C:$O,13,FALSE),"-")</f>
        <v>FIE12011992004</v>
      </c>
      <c r="V795" s="15">
        <f>IFERROR(VLOOKUP(E795,wedstrijden!B:H,7,FALSE),0)</f>
        <v>43635</v>
      </c>
      <c r="W795" s="15">
        <f>IFERROR(VLOOKUP(E795,wedstrijden!B:I,8,FALSE),0)</f>
        <v>43635</v>
      </c>
      <c r="X795" s="94">
        <f>IF(ISERROR(VLOOKUP(I795,lookups!G:I,3,FALSE)),0,IF(VLOOKUP(I795,lookups!G:I,3,FALSE)=0,0,VLOOKUP(I795,lookups!G:I,3,FALSE)))</f>
        <v>3000</v>
      </c>
      <c r="Y795" s="54">
        <f t="shared" ca="1" si="182"/>
        <v>427108421</v>
      </c>
      <c r="Z795" s="54">
        <f t="shared" si="183"/>
        <v>427108421</v>
      </c>
      <c r="AA795" s="54">
        <f>IF(LEFT(J795,2)&lt;&gt;"ok","-",IF(M795&lt;&gt;"","-",VLOOKUP(P795&amp;Q795&amp;I795&amp;H795,wedstrijden!A:B,2,FALSE)))</f>
        <v>427</v>
      </c>
      <c r="AB795" s="54">
        <f t="shared" ca="1" si="184"/>
        <v>1</v>
      </c>
      <c r="AC795" s="54">
        <f t="shared" si="185"/>
        <v>1</v>
      </c>
      <c r="AD795" s="54">
        <f t="shared" si="186"/>
        <v>1</v>
      </c>
      <c r="AE795" s="54">
        <f t="shared" si="187"/>
        <v>0</v>
      </c>
      <c r="AF795" s="54">
        <f t="shared" si="188"/>
        <v>1</v>
      </c>
      <c r="AG795" s="54">
        <f t="shared" si="189"/>
        <v>0</v>
      </c>
      <c r="AH795" s="54">
        <f t="shared" si="190"/>
        <v>0</v>
      </c>
      <c r="AI795" s="54">
        <f t="shared" si="191"/>
        <v>0</v>
      </c>
      <c r="AJ795" s="54">
        <f t="shared" si="192"/>
        <v>0</v>
      </c>
      <c r="AK795" s="54">
        <f t="shared" ca="1" si="193"/>
        <v>0</v>
      </c>
      <c r="AL795" s="1" t="str">
        <f>VLOOKUP(D795,schermers!C:T,16,FALSE)</f>
        <v>XXX</v>
      </c>
    </row>
    <row r="796" spans="1:38" x14ac:dyDescent="0.2">
      <c r="A796" s="54">
        <f t="shared" si="194"/>
        <v>794</v>
      </c>
      <c r="B796" s="54">
        <f t="shared" si="180"/>
        <v>720</v>
      </c>
      <c r="C796" s="54">
        <f t="shared" ca="1" si="181"/>
        <v>54</v>
      </c>
      <c r="D796" s="54">
        <f>VLOOKUP(F796&amp;G796,schermers!B:C,2,FALSE)</f>
        <v>113146</v>
      </c>
      <c r="E796" s="54">
        <f>VLOOKUP(P796&amp;Q796&amp;I796&amp;H796,wedstrijden!A:B,2,FALSE)</f>
        <v>427</v>
      </c>
      <c r="F796" s="41" t="s">
        <v>926</v>
      </c>
      <c r="G796" s="41" t="s">
        <v>812</v>
      </c>
      <c r="H796" s="41" t="s">
        <v>4901</v>
      </c>
      <c r="I796" s="41" t="s">
        <v>514</v>
      </c>
      <c r="J796" s="63" t="s">
        <v>848</v>
      </c>
      <c r="K796" s="16">
        <v>43602</v>
      </c>
      <c r="L796" s="8">
        <v>43604</v>
      </c>
      <c r="O796" s="54">
        <f>VLOOKUP(D796&amp;R796,Ranglijst!D:E,2,FALSE)</f>
        <v>2473</v>
      </c>
      <c r="P796" s="1" t="str">
        <f>VLOOKUP($D796,schermers!$C:$O,5,FALSE)</f>
        <v>Dames</v>
      </c>
      <c r="Q796" s="1" t="str">
        <f>VLOOKUP($D796,schermers!$C:$O,6,FALSE)</f>
        <v>Degen</v>
      </c>
      <c r="R796" s="1" t="str">
        <f>VLOOKUP(P796,lookups!A:B,2,FALSE)&amp;VLOOKUP(aanmeldingen!Q796,lookups!D:E,2,FALSE)&amp;VLOOKUP(I796,lookups!G:H,2,FALSE)</f>
        <v>DDS</v>
      </c>
      <c r="S796" s="1" t="str">
        <f>VLOOKUP(E796,wedstrijden!B:G,6,FALSE)</f>
        <v>GER</v>
      </c>
      <c r="T796" s="1" t="str">
        <f>VLOOKUP($D796,schermers!$C:$O,8,FALSE)</f>
        <v>DBO</v>
      </c>
      <c r="U796" s="1" t="str">
        <f>IFERROR(VLOOKUP($D796,schermers!$C:$O,13,FALSE),"-")</f>
        <v>FIE26061998001</v>
      </c>
      <c r="V796" s="15">
        <f>IFERROR(VLOOKUP(E796,wedstrijden!B:H,7,FALSE),0)</f>
        <v>43635</v>
      </c>
      <c r="W796" s="15">
        <f>IFERROR(VLOOKUP(E796,wedstrijden!B:I,8,FALSE),0)</f>
        <v>43635</v>
      </c>
      <c r="X796" s="94">
        <f>IF(ISERROR(VLOOKUP(I796,lookups!G:I,3,FALSE)),0,IF(VLOOKUP(I796,lookups!G:I,3,FALSE)=0,0,VLOOKUP(I796,lookups!G:I,3,FALSE)))</f>
        <v>3000</v>
      </c>
      <c r="Y796" s="54">
        <f t="shared" ca="1" si="182"/>
        <v>427113146</v>
      </c>
      <c r="Z796" s="54">
        <f t="shared" si="183"/>
        <v>427113146</v>
      </c>
      <c r="AA796" s="54">
        <f>IF(LEFT(J796,2)&lt;&gt;"ok","-",IF(M796&lt;&gt;"","-",VLOOKUP(P796&amp;Q796&amp;I796&amp;H796,wedstrijden!A:B,2,FALSE)))</f>
        <v>427</v>
      </c>
      <c r="AB796" s="54">
        <f t="shared" ca="1" si="184"/>
        <v>1</v>
      </c>
      <c r="AC796" s="54">
        <f t="shared" si="185"/>
        <v>1</v>
      </c>
      <c r="AD796" s="54">
        <f t="shared" si="186"/>
        <v>1</v>
      </c>
      <c r="AE796" s="54">
        <f t="shared" si="187"/>
        <v>0</v>
      </c>
      <c r="AF796" s="54">
        <f t="shared" si="188"/>
        <v>1</v>
      </c>
      <c r="AG796" s="54">
        <f t="shared" si="189"/>
        <v>0</v>
      </c>
      <c r="AH796" s="54">
        <f t="shared" si="190"/>
        <v>0</v>
      </c>
      <c r="AI796" s="54">
        <f t="shared" si="191"/>
        <v>0</v>
      </c>
      <c r="AJ796" s="54">
        <f t="shared" si="192"/>
        <v>0</v>
      </c>
      <c r="AK796" s="54">
        <f t="shared" ca="1" si="193"/>
        <v>0</v>
      </c>
      <c r="AL796" s="1" t="str">
        <f>VLOOKUP(D796,schermers!C:T,16,FALSE)</f>
        <v>XXX</v>
      </c>
    </row>
    <row r="797" spans="1:38" x14ac:dyDescent="0.2">
      <c r="A797" s="54">
        <f t="shared" si="194"/>
        <v>795</v>
      </c>
      <c r="B797" s="54">
        <f t="shared" si="180"/>
        <v>714</v>
      </c>
      <c r="C797" s="54">
        <f t="shared" ca="1" si="181"/>
        <v>48</v>
      </c>
      <c r="D797" s="54">
        <f>VLOOKUP(F797&amp;G797,schermers!B:C,2,FALSE)</f>
        <v>110067</v>
      </c>
      <c r="E797" s="54">
        <f>VLOOKUP(P797&amp;Q797&amp;I797&amp;H797,wedstrijden!A:B,2,FALSE)</f>
        <v>425</v>
      </c>
      <c r="F797" s="41" t="s">
        <v>989</v>
      </c>
      <c r="G797" s="41" t="s">
        <v>315</v>
      </c>
      <c r="H797" s="41" t="s">
        <v>4901</v>
      </c>
      <c r="I797" s="41" t="s">
        <v>514</v>
      </c>
      <c r="J797" s="63" t="s">
        <v>848</v>
      </c>
      <c r="K797" s="16">
        <v>43602</v>
      </c>
      <c r="L797" s="8">
        <v>43604</v>
      </c>
      <c r="O797" s="54">
        <f>VLOOKUP(D797&amp;R797,Ranglijst!D:E,2,FALSE)</f>
        <v>3339</v>
      </c>
      <c r="P797" s="1" t="str">
        <f>VLOOKUP($D797,schermers!$C:$O,5,FALSE)</f>
        <v>Dames</v>
      </c>
      <c r="Q797" s="1" t="str">
        <f>VLOOKUP($D797,schermers!$C:$O,6,FALSE)</f>
        <v>Floret</v>
      </c>
      <c r="R797" s="1" t="str">
        <f>VLOOKUP(P797,lookups!A:B,2,FALSE)&amp;VLOOKUP(aanmeldingen!Q797,lookups!D:E,2,FALSE)&amp;VLOOKUP(I797,lookups!G:H,2,FALSE)</f>
        <v>DFS</v>
      </c>
      <c r="S797" s="1" t="str">
        <f>VLOOKUP(E797,wedstrijden!B:G,6,FALSE)</f>
        <v>GER</v>
      </c>
      <c r="T797" s="1" t="str">
        <f>VLOOKUP($D797,schermers!$C:$O,8,FALSE)</f>
        <v>AMS</v>
      </c>
      <c r="U797" s="1" t="str">
        <f>IFERROR(VLOOKUP($D797,schermers!$C:$O,13,FALSE),"-")</f>
        <v>FIE11051996000</v>
      </c>
      <c r="V797" s="15">
        <f>IFERROR(VLOOKUP(E797,wedstrijden!B:H,7,FALSE),0)</f>
        <v>43634</v>
      </c>
      <c r="W797" s="15">
        <f>IFERROR(VLOOKUP(E797,wedstrijden!B:I,8,FALSE),0)</f>
        <v>43634</v>
      </c>
      <c r="X797" s="94">
        <f>IF(ISERROR(VLOOKUP(I797,lookups!G:I,3,FALSE)),0,IF(VLOOKUP(I797,lookups!G:I,3,FALSE)=0,0,VLOOKUP(I797,lookups!G:I,3,FALSE)))</f>
        <v>3000</v>
      </c>
      <c r="Y797" s="54">
        <f t="shared" ca="1" si="182"/>
        <v>425110067</v>
      </c>
      <c r="Z797" s="54">
        <f t="shared" si="183"/>
        <v>425110067</v>
      </c>
      <c r="AA797" s="54">
        <f>IF(LEFT(J797,2)&lt;&gt;"ok","-",IF(M797&lt;&gt;"","-",VLOOKUP(P797&amp;Q797&amp;I797&amp;H797,wedstrijden!A:B,2,FALSE)))</f>
        <v>425</v>
      </c>
      <c r="AB797" s="54">
        <f t="shared" ca="1" si="184"/>
        <v>1</v>
      </c>
      <c r="AC797" s="54">
        <f t="shared" si="185"/>
        <v>1</v>
      </c>
      <c r="AD797" s="54">
        <f t="shared" si="186"/>
        <v>1</v>
      </c>
      <c r="AE797" s="54">
        <f t="shared" si="187"/>
        <v>0</v>
      </c>
      <c r="AF797" s="54">
        <f t="shared" si="188"/>
        <v>1</v>
      </c>
      <c r="AG797" s="54">
        <f t="shared" si="189"/>
        <v>0</v>
      </c>
      <c r="AH797" s="54">
        <f t="shared" si="190"/>
        <v>0</v>
      </c>
      <c r="AI797" s="54">
        <f t="shared" si="191"/>
        <v>0</v>
      </c>
      <c r="AJ797" s="54">
        <f t="shared" si="192"/>
        <v>0</v>
      </c>
      <c r="AK797" s="54">
        <f t="shared" ca="1" si="193"/>
        <v>0</v>
      </c>
      <c r="AL797" s="1" t="str">
        <f>VLOOKUP(D797,schermers!C:T,16,FALSE)</f>
        <v>XXX</v>
      </c>
    </row>
    <row r="798" spans="1:38" x14ac:dyDescent="0.2">
      <c r="A798" s="54">
        <f t="shared" si="194"/>
        <v>796</v>
      </c>
      <c r="B798" s="54">
        <f t="shared" si="180"/>
        <v>715</v>
      </c>
      <c r="C798" s="54">
        <f t="shared" ca="1" si="181"/>
        <v>49</v>
      </c>
      <c r="D798" s="54">
        <f>VLOOKUP(F798&amp;G798,schermers!B:C,2,FALSE)</f>
        <v>100052</v>
      </c>
      <c r="E798" s="54">
        <f>VLOOKUP(P798&amp;Q798&amp;I798&amp;H798,wedstrijden!A:B,2,FALSE)</f>
        <v>426</v>
      </c>
      <c r="F798" s="41" t="s">
        <v>984</v>
      </c>
      <c r="G798" s="41" t="s">
        <v>74</v>
      </c>
      <c r="H798" s="41" t="s">
        <v>4901</v>
      </c>
      <c r="I798" s="41" t="s">
        <v>514</v>
      </c>
      <c r="J798" s="63" t="s">
        <v>848</v>
      </c>
      <c r="K798" s="16">
        <v>43602</v>
      </c>
      <c r="L798" s="8">
        <v>43604</v>
      </c>
      <c r="O798" s="54">
        <f>VLOOKUP(D798&amp;R798,Ranglijst!D:E,2,FALSE)</f>
        <v>7403</v>
      </c>
      <c r="P798" s="1" t="str">
        <f>VLOOKUP($D798,schermers!$C:$O,5,FALSE)</f>
        <v>Heren</v>
      </c>
      <c r="Q798" s="1" t="str">
        <f>VLOOKUP($D798,schermers!$C:$O,6,FALSE)</f>
        <v>Degen</v>
      </c>
      <c r="R798" s="1" t="str">
        <f>VLOOKUP(P798,lookups!A:B,2,FALSE)&amp;VLOOKUP(aanmeldingen!Q798,lookups!D:E,2,FALSE)&amp;VLOOKUP(I798,lookups!G:H,2,FALSE)</f>
        <v>HDS</v>
      </c>
      <c r="S798" s="1" t="str">
        <f>VLOOKUP(E798,wedstrijden!B:G,6,FALSE)</f>
        <v>GER</v>
      </c>
      <c r="T798" s="1" t="str">
        <f>VLOOKUP($D798,schermers!$C:$O,8,FALSE)</f>
        <v>DBO</v>
      </c>
      <c r="U798" s="1" t="str">
        <f>IFERROR(VLOOKUP($D798,schermers!$C:$O,13,FALSE),"-")</f>
        <v>-</v>
      </c>
      <c r="V798" s="15">
        <f>IFERROR(VLOOKUP(E798,wedstrijden!B:H,7,FALSE),0)</f>
        <v>43634</v>
      </c>
      <c r="W798" s="15">
        <f>IFERROR(VLOOKUP(E798,wedstrijden!B:I,8,FALSE),0)</f>
        <v>43634</v>
      </c>
      <c r="X798" s="94">
        <f>IF(ISERROR(VLOOKUP(I798,lookups!G:I,3,FALSE)),0,IF(VLOOKUP(I798,lookups!G:I,3,FALSE)=0,0,VLOOKUP(I798,lookups!G:I,3,FALSE)))</f>
        <v>3000</v>
      </c>
      <c r="Y798" s="54">
        <f t="shared" ca="1" si="182"/>
        <v>426100052</v>
      </c>
      <c r="Z798" s="54">
        <f t="shared" si="183"/>
        <v>426100052</v>
      </c>
      <c r="AA798" s="54">
        <f>IF(LEFT(J798,2)&lt;&gt;"ok","-",IF(M798&lt;&gt;"","-",VLOOKUP(P798&amp;Q798&amp;I798&amp;H798,wedstrijden!A:B,2,FALSE)))</f>
        <v>426</v>
      </c>
      <c r="AB798" s="54">
        <f t="shared" ca="1" si="184"/>
        <v>1</v>
      </c>
      <c r="AC798" s="54">
        <f t="shared" si="185"/>
        <v>1</v>
      </c>
      <c r="AD798" s="54">
        <f t="shared" si="186"/>
        <v>1</v>
      </c>
      <c r="AE798" s="54">
        <f t="shared" si="187"/>
        <v>0</v>
      </c>
      <c r="AF798" s="54">
        <f t="shared" si="188"/>
        <v>1</v>
      </c>
      <c r="AG798" s="54">
        <f t="shared" si="189"/>
        <v>0</v>
      </c>
      <c r="AH798" s="54">
        <f t="shared" si="190"/>
        <v>0</v>
      </c>
      <c r="AI798" s="54">
        <f t="shared" si="191"/>
        <v>0</v>
      </c>
      <c r="AJ798" s="54">
        <f t="shared" si="192"/>
        <v>0</v>
      </c>
      <c r="AK798" s="54">
        <f t="shared" ca="1" si="193"/>
        <v>0</v>
      </c>
      <c r="AL798" s="1" t="str">
        <f>VLOOKUP(D798,schermers!C:T,16,FALSE)</f>
        <v>XXX</v>
      </c>
    </row>
    <row r="799" spans="1:38" x14ac:dyDescent="0.2">
      <c r="A799" s="54">
        <f t="shared" si="194"/>
        <v>797</v>
      </c>
      <c r="B799" s="54">
        <f t="shared" si="180"/>
        <v>716</v>
      </c>
      <c r="C799" s="54">
        <f t="shared" ca="1" si="181"/>
        <v>50</v>
      </c>
      <c r="D799" s="54">
        <f>VLOOKUP(F799&amp;G799,schermers!B:C,2,FALSE)</f>
        <v>108238</v>
      </c>
      <c r="E799" s="54">
        <f>VLOOKUP(P799&amp;Q799&amp;I799&amp;H799,wedstrijden!A:B,2,FALSE)</f>
        <v>426</v>
      </c>
      <c r="F799" s="41" t="s">
        <v>922</v>
      </c>
      <c r="G799" s="41" t="s">
        <v>345</v>
      </c>
      <c r="H799" s="41" t="s">
        <v>4901</v>
      </c>
      <c r="I799" s="41" t="s">
        <v>514</v>
      </c>
      <c r="J799" s="63" t="s">
        <v>848</v>
      </c>
      <c r="K799" s="16">
        <v>43602</v>
      </c>
      <c r="L799" s="8">
        <v>43604</v>
      </c>
      <c r="O799" s="54">
        <f>VLOOKUP(D799&amp;R799,Ranglijst!D:E,2,FALSE)</f>
        <v>6262</v>
      </c>
      <c r="P799" s="1" t="str">
        <f>VLOOKUP($D799,schermers!$C:$O,5,FALSE)</f>
        <v>Heren</v>
      </c>
      <c r="Q799" s="1" t="str">
        <f>VLOOKUP($D799,schermers!$C:$O,6,FALSE)</f>
        <v>Degen</v>
      </c>
      <c r="R799" s="1" t="str">
        <f>VLOOKUP(P799,lookups!A:B,2,FALSE)&amp;VLOOKUP(aanmeldingen!Q799,lookups!D:E,2,FALSE)&amp;VLOOKUP(I799,lookups!G:H,2,FALSE)</f>
        <v>HDS</v>
      </c>
      <c r="S799" s="1" t="str">
        <f>VLOOKUP(E799,wedstrijden!B:G,6,FALSE)</f>
        <v>GER</v>
      </c>
      <c r="T799" s="1" t="str">
        <f>VLOOKUP($D799,schermers!$C:$O,8,FALSE)</f>
        <v>SCA</v>
      </c>
      <c r="U799" s="1" t="str">
        <f>IFERROR(VLOOKUP($D799,schermers!$C:$O,13,FALSE),"-")</f>
        <v>FIE22071991000</v>
      </c>
      <c r="V799" s="15">
        <f>IFERROR(VLOOKUP(E799,wedstrijden!B:H,7,FALSE),0)</f>
        <v>43634</v>
      </c>
      <c r="W799" s="15">
        <f>IFERROR(VLOOKUP(E799,wedstrijden!B:I,8,FALSE),0)</f>
        <v>43634</v>
      </c>
      <c r="X799" s="94">
        <f>IF(ISERROR(VLOOKUP(I799,lookups!G:I,3,FALSE)),0,IF(VLOOKUP(I799,lookups!G:I,3,FALSE)=0,0,VLOOKUP(I799,lookups!G:I,3,FALSE)))</f>
        <v>3000</v>
      </c>
      <c r="Y799" s="54">
        <f t="shared" ca="1" si="182"/>
        <v>426108238</v>
      </c>
      <c r="Z799" s="54">
        <f t="shared" si="183"/>
        <v>426108238</v>
      </c>
      <c r="AA799" s="54">
        <f>IF(LEFT(J799,2)&lt;&gt;"ok","-",IF(M799&lt;&gt;"","-",VLOOKUP(P799&amp;Q799&amp;I799&amp;H799,wedstrijden!A:B,2,FALSE)))</f>
        <v>426</v>
      </c>
      <c r="AB799" s="54">
        <f t="shared" ca="1" si="184"/>
        <v>1</v>
      </c>
      <c r="AC799" s="54">
        <f t="shared" si="185"/>
        <v>1</v>
      </c>
      <c r="AD799" s="54">
        <f t="shared" si="186"/>
        <v>1</v>
      </c>
      <c r="AE799" s="54">
        <f t="shared" si="187"/>
        <v>0</v>
      </c>
      <c r="AF799" s="54">
        <f t="shared" si="188"/>
        <v>1</v>
      </c>
      <c r="AG799" s="54">
        <f t="shared" si="189"/>
        <v>0</v>
      </c>
      <c r="AH799" s="54">
        <f t="shared" si="190"/>
        <v>0</v>
      </c>
      <c r="AI799" s="54">
        <f t="shared" si="191"/>
        <v>0</v>
      </c>
      <c r="AJ799" s="54">
        <f t="shared" si="192"/>
        <v>0</v>
      </c>
      <c r="AK799" s="54">
        <f t="shared" ca="1" si="193"/>
        <v>0</v>
      </c>
      <c r="AL799" s="1" t="str">
        <f>VLOOKUP(D799,schermers!C:T,16,FALSE)</f>
        <v>XXX</v>
      </c>
    </row>
    <row r="800" spans="1:38" x14ac:dyDescent="0.2">
      <c r="A800" s="54">
        <f t="shared" si="194"/>
        <v>798</v>
      </c>
      <c r="B800" s="54">
        <f t="shared" si="180"/>
        <v>717</v>
      </c>
      <c r="C800" s="54">
        <f t="shared" ca="1" si="181"/>
        <v>51</v>
      </c>
      <c r="D800" s="54">
        <f>VLOOKUP(F800&amp;G800,schermers!B:C,2,FALSE)</f>
        <v>109588</v>
      </c>
      <c r="E800" s="54">
        <f>VLOOKUP(P800&amp;Q800&amp;I800&amp;H800,wedstrijden!A:B,2,FALSE)</f>
        <v>426</v>
      </c>
      <c r="F800" s="41" t="s">
        <v>922</v>
      </c>
      <c r="G800" s="41" t="s">
        <v>791</v>
      </c>
      <c r="H800" s="41" t="s">
        <v>4901</v>
      </c>
      <c r="I800" s="41" t="s">
        <v>514</v>
      </c>
      <c r="J800" s="63" t="s">
        <v>848</v>
      </c>
      <c r="K800" s="16">
        <v>43602</v>
      </c>
      <c r="L800" s="8">
        <v>43604</v>
      </c>
      <c r="O800" s="54">
        <f>VLOOKUP(D800&amp;R800,Ranglijst!D:E,2,FALSE)</f>
        <v>3421</v>
      </c>
      <c r="P800" s="1" t="str">
        <f>VLOOKUP($D800,schermers!$C:$O,5,FALSE)</f>
        <v>Heren</v>
      </c>
      <c r="Q800" s="1" t="str">
        <f>VLOOKUP($D800,schermers!$C:$O,6,FALSE)</f>
        <v>Degen</v>
      </c>
      <c r="R800" s="1" t="str">
        <f>VLOOKUP(P800,lookups!A:B,2,FALSE)&amp;VLOOKUP(aanmeldingen!Q800,lookups!D:E,2,FALSE)&amp;VLOOKUP(I800,lookups!G:H,2,FALSE)</f>
        <v>HDS</v>
      </c>
      <c r="S800" s="1" t="str">
        <f>VLOOKUP(E800,wedstrijden!B:G,6,FALSE)</f>
        <v>GER</v>
      </c>
      <c r="T800" s="1" t="str">
        <f>VLOOKUP($D800,schermers!$C:$O,8,FALSE)</f>
        <v>SCA</v>
      </c>
      <c r="U800" s="1" t="str">
        <f>IFERROR(VLOOKUP($D800,schermers!$C:$O,13,FALSE),"-")</f>
        <v>-</v>
      </c>
      <c r="V800" s="15">
        <f>IFERROR(VLOOKUP(E800,wedstrijden!B:H,7,FALSE),0)</f>
        <v>43634</v>
      </c>
      <c r="W800" s="15">
        <f>IFERROR(VLOOKUP(E800,wedstrijden!B:I,8,FALSE),0)</f>
        <v>43634</v>
      </c>
      <c r="X800" s="94">
        <f>IF(ISERROR(VLOOKUP(I800,lookups!G:I,3,FALSE)),0,IF(VLOOKUP(I800,lookups!G:I,3,FALSE)=0,0,VLOOKUP(I800,lookups!G:I,3,FALSE)))</f>
        <v>3000</v>
      </c>
      <c r="Y800" s="54">
        <f t="shared" ca="1" si="182"/>
        <v>426109588</v>
      </c>
      <c r="Z800" s="54">
        <f t="shared" si="183"/>
        <v>426109588</v>
      </c>
      <c r="AA800" s="54">
        <f>IF(LEFT(J800,2)&lt;&gt;"ok","-",IF(M800&lt;&gt;"","-",VLOOKUP(P800&amp;Q800&amp;I800&amp;H800,wedstrijden!A:B,2,FALSE)))</f>
        <v>426</v>
      </c>
      <c r="AB800" s="54">
        <f t="shared" ca="1" si="184"/>
        <v>1</v>
      </c>
      <c r="AC800" s="54">
        <f t="shared" si="185"/>
        <v>1</v>
      </c>
      <c r="AD800" s="54">
        <f t="shared" si="186"/>
        <v>1</v>
      </c>
      <c r="AE800" s="54">
        <f t="shared" si="187"/>
        <v>0</v>
      </c>
      <c r="AF800" s="54">
        <f t="shared" si="188"/>
        <v>1</v>
      </c>
      <c r="AG800" s="54">
        <f t="shared" si="189"/>
        <v>0</v>
      </c>
      <c r="AH800" s="54">
        <f t="shared" si="190"/>
        <v>0</v>
      </c>
      <c r="AI800" s="54">
        <f t="shared" si="191"/>
        <v>0</v>
      </c>
      <c r="AJ800" s="54">
        <f t="shared" si="192"/>
        <v>0</v>
      </c>
      <c r="AK800" s="54">
        <f t="shared" ca="1" si="193"/>
        <v>0</v>
      </c>
      <c r="AL800" s="1" t="str">
        <f>VLOOKUP(D800,schermers!C:T,16,FALSE)</f>
        <v>XXX</v>
      </c>
    </row>
    <row r="801" spans="1:38" x14ac:dyDescent="0.2">
      <c r="A801" s="54">
        <f t="shared" si="194"/>
        <v>799</v>
      </c>
      <c r="B801" s="54">
        <f t="shared" si="180"/>
        <v>718</v>
      </c>
      <c r="C801" s="54">
        <f t="shared" ca="1" si="181"/>
        <v>52</v>
      </c>
      <c r="D801" s="54">
        <f>VLOOKUP(F801&amp;G801,schermers!B:C,2,FALSE)</f>
        <v>112104</v>
      </c>
      <c r="E801" s="54">
        <f>VLOOKUP(P801&amp;Q801&amp;I801&amp;H801,wedstrijden!A:B,2,FALSE)</f>
        <v>426</v>
      </c>
      <c r="F801" s="41" t="s">
        <v>1000</v>
      </c>
      <c r="G801" s="41" t="s">
        <v>925</v>
      </c>
      <c r="H801" s="41" t="s">
        <v>4901</v>
      </c>
      <c r="I801" s="41" t="s">
        <v>514</v>
      </c>
      <c r="J801" s="63" t="s">
        <v>848</v>
      </c>
      <c r="K801" s="16">
        <v>43602</v>
      </c>
      <c r="L801" s="8">
        <v>43604</v>
      </c>
      <c r="O801" s="54">
        <f>VLOOKUP(D801&amp;R801,Ranglijst!D:E,2,FALSE)</f>
        <v>2542</v>
      </c>
      <c r="P801" s="1" t="str">
        <f>VLOOKUP($D801,schermers!$C:$O,5,FALSE)</f>
        <v>Heren</v>
      </c>
      <c r="Q801" s="1" t="str">
        <f>VLOOKUP($D801,schermers!$C:$O,6,FALSE)</f>
        <v>Degen</v>
      </c>
      <c r="R801" s="1" t="str">
        <f>VLOOKUP(P801,lookups!A:B,2,FALSE)&amp;VLOOKUP(aanmeldingen!Q801,lookups!D:E,2,FALSE)&amp;VLOOKUP(I801,lookups!G:H,2,FALSE)</f>
        <v>HDS</v>
      </c>
      <c r="S801" s="1" t="str">
        <f>VLOOKUP(E801,wedstrijden!B:G,6,FALSE)</f>
        <v>GER</v>
      </c>
      <c r="T801" s="1" t="str">
        <f>VLOOKUP($D801,schermers!$C:$O,8,FALSE)</f>
        <v>FCA</v>
      </c>
      <c r="U801" s="1" t="str">
        <f>IFERROR(VLOOKUP($D801,schermers!$C:$O,13,FALSE),"-")</f>
        <v>-</v>
      </c>
      <c r="V801" s="15">
        <f>IFERROR(VLOOKUP(E801,wedstrijden!B:H,7,FALSE),0)</f>
        <v>43634</v>
      </c>
      <c r="W801" s="15">
        <f>IFERROR(VLOOKUP(E801,wedstrijden!B:I,8,FALSE),0)</f>
        <v>43634</v>
      </c>
      <c r="X801" s="94">
        <f>IF(ISERROR(VLOOKUP(I801,lookups!G:I,3,FALSE)),0,IF(VLOOKUP(I801,lookups!G:I,3,FALSE)=0,0,VLOOKUP(I801,lookups!G:I,3,FALSE)))</f>
        <v>3000</v>
      </c>
      <c r="Y801" s="54">
        <f t="shared" ca="1" si="182"/>
        <v>426112104</v>
      </c>
      <c r="Z801" s="54">
        <f t="shared" si="183"/>
        <v>426112104</v>
      </c>
      <c r="AA801" s="54">
        <f>IF(LEFT(J801,2)&lt;&gt;"ok","-",IF(M801&lt;&gt;"","-",VLOOKUP(P801&amp;Q801&amp;I801&amp;H801,wedstrijden!A:B,2,FALSE)))</f>
        <v>426</v>
      </c>
      <c r="AB801" s="54">
        <f t="shared" ca="1" si="184"/>
        <v>1</v>
      </c>
      <c r="AC801" s="54">
        <f t="shared" si="185"/>
        <v>1</v>
      </c>
      <c r="AD801" s="54">
        <f t="shared" si="186"/>
        <v>1</v>
      </c>
      <c r="AE801" s="54">
        <f t="shared" si="187"/>
        <v>0</v>
      </c>
      <c r="AF801" s="54">
        <f t="shared" si="188"/>
        <v>1</v>
      </c>
      <c r="AG801" s="54">
        <f t="shared" si="189"/>
        <v>0</v>
      </c>
      <c r="AH801" s="54">
        <f t="shared" si="190"/>
        <v>0</v>
      </c>
      <c r="AI801" s="54">
        <f t="shared" si="191"/>
        <v>0</v>
      </c>
      <c r="AJ801" s="54">
        <f t="shared" si="192"/>
        <v>0</v>
      </c>
      <c r="AK801" s="54">
        <f t="shared" ca="1" si="193"/>
        <v>0</v>
      </c>
      <c r="AL801" s="1" t="str">
        <f>VLOOKUP(D801,schermers!C:T,16,FALSE)</f>
        <v>XXX</v>
      </c>
    </row>
    <row r="802" spans="1:38" x14ac:dyDescent="0.2">
      <c r="A802" s="54">
        <f t="shared" si="194"/>
        <v>800</v>
      </c>
      <c r="B802" s="54">
        <f t="shared" si="180"/>
        <v>725</v>
      </c>
      <c r="C802" s="54">
        <f t="shared" ca="1" si="181"/>
        <v>59</v>
      </c>
      <c r="D802" s="54">
        <f>VLOOKUP(F802&amp;G802,schermers!B:C,2,FALSE)</f>
        <v>108238</v>
      </c>
      <c r="E802" s="54">
        <f>VLOOKUP(P802&amp;Q802&amp;I802&amp;H802,wedstrijden!A:B,2,FALSE)</f>
        <v>432</v>
      </c>
      <c r="F802" s="41" t="s">
        <v>922</v>
      </c>
      <c r="G802" s="41" t="s">
        <v>345</v>
      </c>
      <c r="H802" s="41" t="s">
        <v>4901</v>
      </c>
      <c r="I802" s="41" t="s">
        <v>513</v>
      </c>
      <c r="J802" s="63" t="s">
        <v>848</v>
      </c>
      <c r="K802" s="16">
        <v>43602</v>
      </c>
      <c r="L802" s="8">
        <v>43604</v>
      </c>
      <c r="O802" s="54">
        <f>VLOOKUP(D802&amp;R802,Ranglijst!D:E,2,FALSE)</f>
        <v>6262</v>
      </c>
      <c r="P802" s="1" t="str">
        <f>VLOOKUP($D802,schermers!$C:$O,5,FALSE)</f>
        <v>Heren</v>
      </c>
      <c r="Q802" s="1" t="str">
        <f>VLOOKUP($D802,schermers!$C:$O,6,FALSE)</f>
        <v>Degen</v>
      </c>
      <c r="R802" s="1" t="str">
        <f>VLOOKUP(P802,lookups!A:B,2,FALSE)&amp;VLOOKUP(aanmeldingen!Q802,lookups!D:E,2,FALSE)&amp;VLOOKUP(I802,lookups!G:H,2,FALSE)</f>
        <v>HDS</v>
      </c>
      <c r="S802" s="1" t="str">
        <f>VLOOKUP(E802,wedstrijden!B:G,6,FALSE)</f>
        <v>GER</v>
      </c>
      <c r="T802" s="1" t="str">
        <f>VLOOKUP($D802,schermers!$C:$O,8,FALSE)</f>
        <v>SCA</v>
      </c>
      <c r="U802" s="1" t="str">
        <f>IFERROR(VLOOKUP($D802,schermers!$C:$O,13,FALSE),"-")</f>
        <v>FIE22071991000</v>
      </c>
      <c r="V802" s="15">
        <f>IFERROR(VLOOKUP(E802,wedstrijden!B:H,7,FALSE),0)</f>
        <v>43637</v>
      </c>
      <c r="W802" s="15">
        <f>IFERROR(VLOOKUP(E802,wedstrijden!B:I,8,FALSE),0)</f>
        <v>43637</v>
      </c>
      <c r="X802" s="94">
        <f>IF(ISERROR(VLOOKUP(I802,lookups!G:I,3,FALSE)),0,IF(VLOOKUP(I802,lookups!G:I,3,FALSE)=0,0,VLOOKUP(I802,lookups!G:I,3,FALSE)))</f>
        <v>3000</v>
      </c>
      <c r="Y802" s="54">
        <f t="shared" ca="1" si="182"/>
        <v>432108238</v>
      </c>
      <c r="Z802" s="54">
        <f t="shared" si="183"/>
        <v>432108238</v>
      </c>
      <c r="AA802" s="54">
        <f>IF(LEFT(J802,2)&lt;&gt;"ok","-",IF(M802&lt;&gt;"","-",VLOOKUP(P802&amp;Q802&amp;I802&amp;H802,wedstrijden!A:B,2,FALSE)))</f>
        <v>432</v>
      </c>
      <c r="AB802" s="54">
        <f t="shared" ca="1" si="184"/>
        <v>1</v>
      </c>
      <c r="AC802" s="54">
        <f t="shared" si="185"/>
        <v>1</v>
      </c>
      <c r="AD802" s="54">
        <f t="shared" si="186"/>
        <v>1</v>
      </c>
      <c r="AE802" s="54">
        <f t="shared" si="187"/>
        <v>0</v>
      </c>
      <c r="AF802" s="54">
        <f t="shared" si="188"/>
        <v>1</v>
      </c>
      <c r="AG802" s="54">
        <f t="shared" si="189"/>
        <v>0</v>
      </c>
      <c r="AH802" s="54">
        <f t="shared" si="190"/>
        <v>0</v>
      </c>
      <c r="AI802" s="54">
        <f t="shared" si="191"/>
        <v>0</v>
      </c>
      <c r="AJ802" s="54">
        <f t="shared" si="192"/>
        <v>0</v>
      </c>
      <c r="AK802" s="54">
        <f t="shared" ca="1" si="193"/>
        <v>0</v>
      </c>
      <c r="AL802" s="1" t="str">
        <f>VLOOKUP(D802,schermers!C:T,16,FALSE)</f>
        <v>XXX</v>
      </c>
    </row>
    <row r="803" spans="1:38" x14ac:dyDescent="0.2">
      <c r="A803" s="54">
        <f t="shared" si="194"/>
        <v>801</v>
      </c>
      <c r="B803" s="54">
        <f t="shared" si="180"/>
        <v>726</v>
      </c>
      <c r="C803" s="54">
        <f t="shared" ca="1" si="181"/>
        <v>60</v>
      </c>
      <c r="D803" s="54">
        <f>VLOOKUP(F803&amp;G803,schermers!B:C,2,FALSE)</f>
        <v>109588</v>
      </c>
      <c r="E803" s="54">
        <f>VLOOKUP(P803&amp;Q803&amp;I803&amp;H803,wedstrijden!A:B,2,FALSE)</f>
        <v>432</v>
      </c>
      <c r="F803" s="41" t="s">
        <v>922</v>
      </c>
      <c r="G803" s="41" t="s">
        <v>791</v>
      </c>
      <c r="H803" s="41" t="s">
        <v>4901</v>
      </c>
      <c r="I803" s="41" t="s">
        <v>513</v>
      </c>
      <c r="J803" s="63" t="s">
        <v>848</v>
      </c>
      <c r="K803" s="16">
        <v>43602</v>
      </c>
      <c r="L803" s="8">
        <v>43604</v>
      </c>
      <c r="O803" s="54">
        <f>VLOOKUP(D803&amp;R803,Ranglijst!D:E,2,FALSE)</f>
        <v>3421</v>
      </c>
      <c r="P803" s="1" t="str">
        <f>VLOOKUP($D803,schermers!$C:$O,5,FALSE)</f>
        <v>Heren</v>
      </c>
      <c r="Q803" s="1" t="str">
        <f>VLOOKUP($D803,schermers!$C:$O,6,FALSE)</f>
        <v>Degen</v>
      </c>
      <c r="R803" s="1" t="str">
        <f>VLOOKUP(P803,lookups!A:B,2,FALSE)&amp;VLOOKUP(aanmeldingen!Q803,lookups!D:E,2,FALSE)&amp;VLOOKUP(I803,lookups!G:H,2,FALSE)</f>
        <v>HDS</v>
      </c>
      <c r="S803" s="1" t="str">
        <f>VLOOKUP(E803,wedstrijden!B:G,6,FALSE)</f>
        <v>GER</v>
      </c>
      <c r="T803" s="1" t="str">
        <f>VLOOKUP($D803,schermers!$C:$O,8,FALSE)</f>
        <v>SCA</v>
      </c>
      <c r="U803" s="1" t="str">
        <f>IFERROR(VLOOKUP($D803,schermers!$C:$O,13,FALSE),"-")</f>
        <v>-</v>
      </c>
      <c r="V803" s="15">
        <f>IFERROR(VLOOKUP(E803,wedstrijden!B:H,7,FALSE),0)</f>
        <v>43637</v>
      </c>
      <c r="W803" s="15">
        <f>IFERROR(VLOOKUP(E803,wedstrijden!B:I,8,FALSE),0)</f>
        <v>43637</v>
      </c>
      <c r="X803" s="94">
        <f>IF(ISERROR(VLOOKUP(I803,lookups!G:I,3,FALSE)),0,IF(VLOOKUP(I803,lookups!G:I,3,FALSE)=0,0,VLOOKUP(I803,lookups!G:I,3,FALSE)))</f>
        <v>3000</v>
      </c>
      <c r="Y803" s="54">
        <f t="shared" ca="1" si="182"/>
        <v>432109588</v>
      </c>
      <c r="Z803" s="54">
        <f t="shared" si="183"/>
        <v>432109588</v>
      </c>
      <c r="AA803" s="54">
        <f>IF(LEFT(J803,2)&lt;&gt;"ok","-",IF(M803&lt;&gt;"","-",VLOOKUP(P803&amp;Q803&amp;I803&amp;H803,wedstrijden!A:B,2,FALSE)))</f>
        <v>432</v>
      </c>
      <c r="AB803" s="54">
        <f t="shared" ca="1" si="184"/>
        <v>1</v>
      </c>
      <c r="AC803" s="54">
        <f t="shared" si="185"/>
        <v>1</v>
      </c>
      <c r="AD803" s="54">
        <f t="shared" si="186"/>
        <v>1</v>
      </c>
      <c r="AE803" s="54">
        <f t="shared" si="187"/>
        <v>0</v>
      </c>
      <c r="AF803" s="54">
        <f t="shared" si="188"/>
        <v>1</v>
      </c>
      <c r="AG803" s="54">
        <f t="shared" si="189"/>
        <v>0</v>
      </c>
      <c r="AH803" s="54">
        <f t="shared" si="190"/>
        <v>0</v>
      </c>
      <c r="AI803" s="54">
        <f t="shared" si="191"/>
        <v>0</v>
      </c>
      <c r="AJ803" s="54">
        <f t="shared" si="192"/>
        <v>0</v>
      </c>
      <c r="AK803" s="54">
        <f t="shared" ca="1" si="193"/>
        <v>0</v>
      </c>
      <c r="AL803" s="1" t="str">
        <f>VLOOKUP(D803,schermers!C:T,16,FALSE)</f>
        <v>XXX</v>
      </c>
    </row>
    <row r="804" spans="1:38" x14ac:dyDescent="0.2">
      <c r="A804" s="54">
        <f t="shared" si="194"/>
        <v>802</v>
      </c>
      <c r="B804" s="54">
        <f t="shared" si="180"/>
        <v>727</v>
      </c>
      <c r="C804" s="54">
        <f t="shared" ca="1" si="181"/>
        <v>61</v>
      </c>
      <c r="D804" s="54">
        <f>VLOOKUP(F804&amp;G804,schermers!B:C,2,FALSE)</f>
        <v>112104</v>
      </c>
      <c r="E804" s="54">
        <f>VLOOKUP(P804&amp;Q804&amp;I804&amp;H804,wedstrijden!A:B,2,FALSE)</f>
        <v>432</v>
      </c>
      <c r="F804" s="41" t="s">
        <v>1000</v>
      </c>
      <c r="G804" s="41" t="s">
        <v>925</v>
      </c>
      <c r="H804" s="41" t="s">
        <v>4901</v>
      </c>
      <c r="I804" s="41" t="s">
        <v>513</v>
      </c>
      <c r="J804" s="63" t="s">
        <v>848</v>
      </c>
      <c r="K804" s="16">
        <v>43602</v>
      </c>
      <c r="L804" s="8">
        <v>43604</v>
      </c>
      <c r="O804" s="54">
        <f>VLOOKUP(D804&amp;R804,Ranglijst!D:E,2,FALSE)</f>
        <v>2542</v>
      </c>
      <c r="P804" s="1" t="str">
        <f>VLOOKUP($D804,schermers!$C:$O,5,FALSE)</f>
        <v>Heren</v>
      </c>
      <c r="Q804" s="1" t="str">
        <f>VLOOKUP($D804,schermers!$C:$O,6,FALSE)</f>
        <v>Degen</v>
      </c>
      <c r="R804" s="1" t="str">
        <f>VLOOKUP(P804,lookups!A:B,2,FALSE)&amp;VLOOKUP(aanmeldingen!Q804,lookups!D:E,2,FALSE)&amp;VLOOKUP(I804,lookups!G:H,2,FALSE)</f>
        <v>HDS</v>
      </c>
      <c r="S804" s="1" t="str">
        <f>VLOOKUP(E804,wedstrijden!B:G,6,FALSE)</f>
        <v>GER</v>
      </c>
      <c r="T804" s="1" t="str">
        <f>VLOOKUP($D804,schermers!$C:$O,8,FALSE)</f>
        <v>FCA</v>
      </c>
      <c r="U804" s="1" t="str">
        <f>IFERROR(VLOOKUP($D804,schermers!$C:$O,13,FALSE),"-")</f>
        <v>-</v>
      </c>
      <c r="V804" s="15">
        <f>IFERROR(VLOOKUP(E804,wedstrijden!B:H,7,FALSE),0)</f>
        <v>43637</v>
      </c>
      <c r="W804" s="15">
        <f>IFERROR(VLOOKUP(E804,wedstrijden!B:I,8,FALSE),0)</f>
        <v>43637</v>
      </c>
      <c r="X804" s="94">
        <f>IF(ISERROR(VLOOKUP(I804,lookups!G:I,3,FALSE)),0,IF(VLOOKUP(I804,lookups!G:I,3,FALSE)=0,0,VLOOKUP(I804,lookups!G:I,3,FALSE)))</f>
        <v>3000</v>
      </c>
      <c r="Y804" s="54">
        <f t="shared" ca="1" si="182"/>
        <v>432112104</v>
      </c>
      <c r="Z804" s="54">
        <f t="shared" si="183"/>
        <v>432112104</v>
      </c>
      <c r="AA804" s="54">
        <f>IF(LEFT(J804,2)&lt;&gt;"ok","-",IF(M804&lt;&gt;"","-",VLOOKUP(P804&amp;Q804&amp;I804&amp;H804,wedstrijden!A:B,2,FALSE)))</f>
        <v>432</v>
      </c>
      <c r="AB804" s="54">
        <f t="shared" ca="1" si="184"/>
        <v>1</v>
      </c>
      <c r="AC804" s="54">
        <f t="shared" si="185"/>
        <v>1</v>
      </c>
      <c r="AD804" s="54">
        <f t="shared" si="186"/>
        <v>1</v>
      </c>
      <c r="AE804" s="54">
        <f t="shared" si="187"/>
        <v>0</v>
      </c>
      <c r="AF804" s="54">
        <f t="shared" si="188"/>
        <v>1</v>
      </c>
      <c r="AG804" s="54">
        <f t="shared" si="189"/>
        <v>0</v>
      </c>
      <c r="AH804" s="54">
        <f t="shared" si="190"/>
        <v>0</v>
      </c>
      <c r="AI804" s="54">
        <f t="shared" si="191"/>
        <v>0</v>
      </c>
      <c r="AJ804" s="54">
        <f t="shared" si="192"/>
        <v>0</v>
      </c>
      <c r="AK804" s="54">
        <f t="shared" ca="1" si="193"/>
        <v>0</v>
      </c>
      <c r="AL804" s="1" t="str">
        <f>VLOOKUP(D804,schermers!C:T,16,FALSE)</f>
        <v>XXX</v>
      </c>
    </row>
    <row r="805" spans="1:38" x14ac:dyDescent="0.2">
      <c r="A805" s="54">
        <f t="shared" si="194"/>
        <v>803</v>
      </c>
      <c r="B805" s="54">
        <f t="shared" si="180"/>
        <v>728</v>
      </c>
      <c r="C805" s="54">
        <f t="shared" ca="1" si="181"/>
        <v>62</v>
      </c>
      <c r="D805" s="54">
        <f>VLOOKUP(F805&amp;G805,schermers!B:C,2,FALSE)</f>
        <v>113658</v>
      </c>
      <c r="E805" s="54">
        <f>VLOOKUP(P805&amp;Q805&amp;I805&amp;H805,wedstrijden!A:B,2,FALSE)</f>
        <v>432</v>
      </c>
      <c r="F805" s="41" t="s">
        <v>1001</v>
      </c>
      <c r="G805" s="41" t="s">
        <v>1022</v>
      </c>
      <c r="H805" s="41" t="s">
        <v>4901</v>
      </c>
      <c r="I805" s="41" t="s">
        <v>513</v>
      </c>
      <c r="J805" s="63" t="s">
        <v>848</v>
      </c>
      <c r="K805" s="16">
        <v>43602</v>
      </c>
      <c r="L805" s="8">
        <v>43604</v>
      </c>
      <c r="O805" s="54">
        <f>VLOOKUP(D805&amp;R805,Ranglijst!D:E,2,FALSE)</f>
        <v>2236</v>
      </c>
      <c r="P805" s="1" t="str">
        <f>VLOOKUP($D805,schermers!$C:$O,5,FALSE)</f>
        <v>Heren</v>
      </c>
      <c r="Q805" s="1" t="str">
        <f>VLOOKUP($D805,schermers!$C:$O,6,FALSE)</f>
        <v>Degen</v>
      </c>
      <c r="R805" s="1" t="str">
        <f>VLOOKUP(P805,lookups!A:B,2,FALSE)&amp;VLOOKUP(aanmeldingen!Q805,lookups!D:E,2,FALSE)&amp;VLOOKUP(I805,lookups!G:H,2,FALSE)</f>
        <v>HDS</v>
      </c>
      <c r="S805" s="1" t="str">
        <f>VLOOKUP(E805,wedstrijden!B:G,6,FALSE)</f>
        <v>GER</v>
      </c>
      <c r="T805" s="1" t="str">
        <f>VLOOKUP($D805,schermers!$C:$O,8,FALSE)</f>
        <v>DBO</v>
      </c>
      <c r="U805" s="1" t="str">
        <f>IFERROR(VLOOKUP($D805,schermers!$C:$O,13,FALSE),"-")</f>
        <v>-</v>
      </c>
      <c r="V805" s="15">
        <f>IFERROR(VLOOKUP(E805,wedstrijden!B:H,7,FALSE),0)</f>
        <v>43637</v>
      </c>
      <c r="W805" s="15">
        <f>IFERROR(VLOOKUP(E805,wedstrijden!B:I,8,FALSE),0)</f>
        <v>43637</v>
      </c>
      <c r="X805" s="94">
        <f>IF(ISERROR(VLOOKUP(I805,lookups!G:I,3,FALSE)),0,IF(VLOOKUP(I805,lookups!G:I,3,FALSE)=0,0,VLOOKUP(I805,lookups!G:I,3,FALSE)))</f>
        <v>3000</v>
      </c>
      <c r="Y805" s="54">
        <f t="shared" ca="1" si="182"/>
        <v>432113658</v>
      </c>
      <c r="Z805" s="54">
        <f t="shared" si="183"/>
        <v>432113658</v>
      </c>
      <c r="AA805" s="54">
        <f>IF(LEFT(J805,2)&lt;&gt;"ok","-",IF(M805&lt;&gt;"","-",VLOOKUP(P805&amp;Q805&amp;I805&amp;H805,wedstrijden!A:B,2,FALSE)))</f>
        <v>432</v>
      </c>
      <c r="AB805" s="54">
        <f t="shared" ca="1" si="184"/>
        <v>1</v>
      </c>
      <c r="AC805" s="54">
        <f t="shared" si="185"/>
        <v>1</v>
      </c>
      <c r="AD805" s="54">
        <f t="shared" si="186"/>
        <v>1</v>
      </c>
      <c r="AE805" s="54">
        <f t="shared" si="187"/>
        <v>0</v>
      </c>
      <c r="AF805" s="54">
        <f t="shared" si="188"/>
        <v>1</v>
      </c>
      <c r="AG805" s="54">
        <f t="shared" si="189"/>
        <v>0</v>
      </c>
      <c r="AH805" s="54">
        <f t="shared" si="190"/>
        <v>0</v>
      </c>
      <c r="AI805" s="54">
        <f t="shared" si="191"/>
        <v>0</v>
      </c>
      <c r="AJ805" s="54">
        <f t="shared" si="192"/>
        <v>0</v>
      </c>
      <c r="AK805" s="54">
        <f t="shared" ca="1" si="193"/>
        <v>0</v>
      </c>
      <c r="AL805" s="1" t="str">
        <f>VLOOKUP(D805,schermers!C:T,16,FALSE)</f>
        <v>XXX</v>
      </c>
    </row>
    <row r="806" spans="1:38" x14ac:dyDescent="0.2">
      <c r="A806" s="54">
        <f t="shared" si="194"/>
        <v>804</v>
      </c>
      <c r="B806" s="54">
        <f t="shared" si="180"/>
        <v>713</v>
      </c>
      <c r="C806" s="54">
        <f t="shared" ca="1" si="181"/>
        <v>47</v>
      </c>
      <c r="D806" s="54">
        <f>VLOOKUP(F806&amp;G806,schermers!B:C,2,FALSE)</f>
        <v>110792</v>
      </c>
      <c r="E806" s="54">
        <f>VLOOKUP(P806&amp;Q806&amp;I806&amp;H806,wedstrijden!A:B,2,FALSE)</f>
        <v>424</v>
      </c>
      <c r="F806" s="41" t="s">
        <v>932</v>
      </c>
      <c r="G806" s="41" t="s">
        <v>248</v>
      </c>
      <c r="H806" s="41" t="s">
        <v>4901</v>
      </c>
      <c r="I806" s="41" t="s">
        <v>514</v>
      </c>
      <c r="J806" s="63" t="s">
        <v>848</v>
      </c>
      <c r="K806" s="16">
        <v>43602</v>
      </c>
      <c r="L806" s="8">
        <v>43604</v>
      </c>
      <c r="O806" s="54">
        <f>VLOOKUP(D806&amp;R806,Ranglijst!D:E,2,FALSE)</f>
        <v>3126</v>
      </c>
      <c r="P806" s="1" t="str">
        <f>VLOOKUP($D806,schermers!$C:$O,5,FALSE)</f>
        <v>Heren</v>
      </c>
      <c r="Q806" s="1" t="str">
        <f>VLOOKUP($D806,schermers!$C:$O,6,FALSE)</f>
        <v>Floret</v>
      </c>
      <c r="R806" s="1" t="str">
        <f>VLOOKUP(P806,lookups!A:B,2,FALSE)&amp;VLOOKUP(aanmeldingen!Q806,lookups!D:E,2,FALSE)&amp;VLOOKUP(I806,lookups!G:H,2,FALSE)</f>
        <v>HFS</v>
      </c>
      <c r="S806" s="1" t="str">
        <f>VLOOKUP(E806,wedstrijden!B:G,6,FALSE)</f>
        <v>GER</v>
      </c>
      <c r="T806" s="1" t="str">
        <f>VLOOKUP($D806,schermers!$C:$O,8,FALSE)</f>
        <v>AMS</v>
      </c>
      <c r="U806" s="1" t="str">
        <f>IFERROR(VLOOKUP($D806,schermers!$C:$O,13,FALSE),"-")</f>
        <v>FIE25112000000</v>
      </c>
      <c r="V806" s="15">
        <f>IFERROR(VLOOKUP(E806,wedstrijden!B:H,7,FALSE),0)</f>
        <v>43633</v>
      </c>
      <c r="W806" s="15">
        <f>IFERROR(VLOOKUP(E806,wedstrijden!B:I,8,FALSE),0)</f>
        <v>43633</v>
      </c>
      <c r="X806" s="94">
        <f>IF(ISERROR(VLOOKUP(I806,lookups!G:I,3,FALSE)),0,IF(VLOOKUP(I806,lookups!G:I,3,FALSE)=0,0,VLOOKUP(I806,lookups!G:I,3,FALSE)))</f>
        <v>3000</v>
      </c>
      <c r="Y806" s="54">
        <f t="shared" ca="1" si="182"/>
        <v>424110792</v>
      </c>
      <c r="Z806" s="54">
        <f t="shared" si="183"/>
        <v>424110792</v>
      </c>
      <c r="AA806" s="54">
        <f>IF(LEFT(J806,2)&lt;&gt;"ok","-",IF(M806&lt;&gt;"","-",VLOOKUP(P806&amp;Q806&amp;I806&amp;H806,wedstrijden!A:B,2,FALSE)))</f>
        <v>424</v>
      </c>
      <c r="AB806" s="54">
        <f t="shared" ca="1" si="184"/>
        <v>1</v>
      </c>
      <c r="AC806" s="54">
        <f t="shared" si="185"/>
        <v>1</v>
      </c>
      <c r="AD806" s="54">
        <f t="shared" si="186"/>
        <v>1</v>
      </c>
      <c r="AE806" s="54">
        <f t="shared" si="187"/>
        <v>0</v>
      </c>
      <c r="AF806" s="54">
        <f t="shared" si="188"/>
        <v>1</v>
      </c>
      <c r="AG806" s="54">
        <f t="shared" si="189"/>
        <v>0</v>
      </c>
      <c r="AH806" s="54">
        <f t="shared" si="190"/>
        <v>0</v>
      </c>
      <c r="AI806" s="54">
        <f t="shared" si="191"/>
        <v>0</v>
      </c>
      <c r="AJ806" s="54">
        <f t="shared" si="192"/>
        <v>0</v>
      </c>
      <c r="AK806" s="54">
        <f t="shared" ca="1" si="193"/>
        <v>0</v>
      </c>
      <c r="AL806" s="1" t="str">
        <f>VLOOKUP(D806,schermers!C:T,16,FALSE)</f>
        <v>XXX</v>
      </c>
    </row>
    <row r="807" spans="1:38" x14ac:dyDescent="0.2">
      <c r="A807" s="54">
        <f t="shared" si="194"/>
        <v>805</v>
      </c>
      <c r="B807" s="54">
        <f t="shared" si="180"/>
        <v>712</v>
      </c>
      <c r="C807" s="54">
        <f t="shared" ca="1" si="181"/>
        <v>46</v>
      </c>
      <c r="D807" s="54">
        <f>VLOOKUP(F807&amp;G807,schermers!B:C,2,FALSE)</f>
        <v>109655</v>
      </c>
      <c r="E807" s="54">
        <f>VLOOKUP(P807&amp;Q807&amp;I807&amp;H807,wedstrijden!A:B,2,FALSE)</f>
        <v>424</v>
      </c>
      <c r="F807" s="41" t="s">
        <v>1243</v>
      </c>
      <c r="G807" s="41" t="s">
        <v>844</v>
      </c>
      <c r="H807" s="41" t="s">
        <v>4901</v>
      </c>
      <c r="I807" s="41" t="s">
        <v>514</v>
      </c>
      <c r="J807" s="63" t="s">
        <v>848</v>
      </c>
      <c r="K807" s="16">
        <v>43602</v>
      </c>
      <c r="L807" s="8">
        <v>43604</v>
      </c>
      <c r="O807" s="54">
        <f>VLOOKUP(D807&amp;R807,Ranglijst!D:E,2,FALSE)</f>
        <v>2177</v>
      </c>
      <c r="P807" s="1" t="str">
        <f>VLOOKUP($D807,schermers!$C:$O,5,FALSE)</f>
        <v>Heren</v>
      </c>
      <c r="Q807" s="1" t="str">
        <f>VLOOKUP($D807,schermers!$C:$O,6,FALSE)</f>
        <v>Floret</v>
      </c>
      <c r="R807" s="1" t="str">
        <f>VLOOKUP(P807,lookups!A:B,2,FALSE)&amp;VLOOKUP(aanmeldingen!Q807,lookups!D:E,2,FALSE)&amp;VLOOKUP(I807,lookups!G:H,2,FALSE)</f>
        <v>HFS</v>
      </c>
      <c r="S807" s="1" t="str">
        <f>VLOOKUP(E807,wedstrijden!B:G,6,FALSE)</f>
        <v>GER</v>
      </c>
      <c r="T807" s="1" t="str">
        <f>VLOOKUP($D807,schermers!$C:$O,8,FALSE)</f>
        <v>HS</v>
      </c>
      <c r="U807" s="1" t="str">
        <f>IFERROR(VLOOKUP($D807,schermers!$C:$O,13,FALSE),"-")</f>
        <v>FIE01121997002</v>
      </c>
      <c r="V807" s="15">
        <f>IFERROR(VLOOKUP(E807,wedstrijden!B:H,7,FALSE),0)</f>
        <v>43633</v>
      </c>
      <c r="W807" s="15">
        <f>IFERROR(VLOOKUP(E807,wedstrijden!B:I,8,FALSE),0)</f>
        <v>43633</v>
      </c>
      <c r="X807" s="94">
        <f>IF(ISERROR(VLOOKUP(I807,lookups!G:I,3,FALSE)),0,IF(VLOOKUP(I807,lookups!G:I,3,FALSE)=0,0,VLOOKUP(I807,lookups!G:I,3,FALSE)))</f>
        <v>3000</v>
      </c>
      <c r="Y807" s="54">
        <f t="shared" ca="1" si="182"/>
        <v>424109655</v>
      </c>
      <c r="Z807" s="54">
        <f t="shared" si="183"/>
        <v>424109655</v>
      </c>
      <c r="AA807" s="54">
        <f>IF(LEFT(J807,2)&lt;&gt;"ok","-",IF(M807&lt;&gt;"","-",VLOOKUP(P807&amp;Q807&amp;I807&amp;H807,wedstrijden!A:B,2,FALSE)))</f>
        <v>424</v>
      </c>
      <c r="AB807" s="54">
        <f t="shared" ca="1" si="184"/>
        <v>1</v>
      </c>
      <c r="AC807" s="54">
        <f t="shared" si="185"/>
        <v>1</v>
      </c>
      <c r="AD807" s="54">
        <f t="shared" si="186"/>
        <v>1</v>
      </c>
      <c r="AE807" s="54">
        <f t="shared" si="187"/>
        <v>0</v>
      </c>
      <c r="AF807" s="54">
        <f t="shared" si="188"/>
        <v>1</v>
      </c>
      <c r="AG807" s="54">
        <f t="shared" si="189"/>
        <v>0</v>
      </c>
      <c r="AH807" s="54">
        <f t="shared" si="190"/>
        <v>0</v>
      </c>
      <c r="AI807" s="54">
        <f t="shared" si="191"/>
        <v>0</v>
      </c>
      <c r="AJ807" s="54">
        <f t="shared" si="192"/>
        <v>0</v>
      </c>
      <c r="AK807" s="54">
        <f t="shared" ca="1" si="193"/>
        <v>0</v>
      </c>
      <c r="AL807" s="1" t="str">
        <f>VLOOKUP(D807,schermers!C:T,16,FALSE)</f>
        <v>XXX</v>
      </c>
    </row>
    <row r="808" spans="1:38" x14ac:dyDescent="0.2">
      <c r="A808" s="54">
        <f t="shared" si="194"/>
        <v>806</v>
      </c>
      <c r="B808" s="54">
        <f t="shared" si="180"/>
        <v>710</v>
      </c>
      <c r="C808" s="54">
        <f t="shared" ca="1" si="181"/>
        <v>44</v>
      </c>
      <c r="D808" s="54">
        <f>VLOOKUP(F808&amp;G808,schermers!B:C,2,FALSE)</f>
        <v>103397</v>
      </c>
      <c r="E808" s="54">
        <f>VLOOKUP(P808&amp;Q808&amp;I808&amp;H808,wedstrijden!A:B,2,FALSE)</f>
        <v>424</v>
      </c>
      <c r="F808" s="41" t="s">
        <v>1067</v>
      </c>
      <c r="G808" s="41" t="s">
        <v>70</v>
      </c>
      <c r="H808" s="41" t="s">
        <v>4901</v>
      </c>
      <c r="I808" s="41" t="s">
        <v>514</v>
      </c>
      <c r="J808" s="63" t="s">
        <v>848</v>
      </c>
      <c r="K808" s="16">
        <v>43602</v>
      </c>
      <c r="L808" s="8">
        <v>43604</v>
      </c>
      <c r="O808" s="54">
        <f>VLOOKUP(D808&amp;R808,Ranglijst!D:E,2,FALSE)</f>
        <v>1736</v>
      </c>
      <c r="P808" s="1" t="str">
        <f>VLOOKUP($D808,schermers!$C:$O,5,FALSE)</f>
        <v>Heren</v>
      </c>
      <c r="Q808" s="1" t="str">
        <f>VLOOKUP($D808,schermers!$C:$O,6,FALSE)</f>
        <v>Floret</v>
      </c>
      <c r="R808" s="1" t="str">
        <f>VLOOKUP(P808,lookups!A:B,2,FALSE)&amp;VLOOKUP(aanmeldingen!Q808,lookups!D:E,2,FALSE)&amp;VLOOKUP(I808,lookups!G:H,2,FALSE)</f>
        <v>HFS</v>
      </c>
      <c r="S808" s="1" t="str">
        <f>VLOOKUP(E808,wedstrijden!B:G,6,FALSE)</f>
        <v>GER</v>
      </c>
      <c r="T808" s="1" t="str">
        <f>VLOOKUP($D808,schermers!$C:$O,8,FALSE)</f>
        <v>OKK</v>
      </c>
      <c r="U808" s="1" t="str">
        <f>IFERROR(VLOOKUP($D808,schermers!$C:$O,13,FALSE),"-")</f>
        <v>FIE26011984000</v>
      </c>
      <c r="V808" s="15">
        <f>IFERROR(VLOOKUP(E808,wedstrijden!B:H,7,FALSE),0)</f>
        <v>43633</v>
      </c>
      <c r="W808" s="15">
        <f>IFERROR(VLOOKUP(E808,wedstrijden!B:I,8,FALSE),0)</f>
        <v>43633</v>
      </c>
      <c r="X808" s="94">
        <f>IF(ISERROR(VLOOKUP(I808,lookups!G:I,3,FALSE)),0,IF(VLOOKUP(I808,lookups!G:I,3,FALSE)=0,0,VLOOKUP(I808,lookups!G:I,3,FALSE)))</f>
        <v>3000</v>
      </c>
      <c r="Y808" s="54">
        <f t="shared" ca="1" si="182"/>
        <v>424103397</v>
      </c>
      <c r="Z808" s="54">
        <f t="shared" si="183"/>
        <v>424103397</v>
      </c>
      <c r="AA808" s="54">
        <f>IF(LEFT(J808,2)&lt;&gt;"ok","-",IF(M808&lt;&gt;"","-",VLOOKUP(P808&amp;Q808&amp;I808&amp;H808,wedstrijden!A:B,2,FALSE)))</f>
        <v>424</v>
      </c>
      <c r="AB808" s="54">
        <f t="shared" ca="1" si="184"/>
        <v>1</v>
      </c>
      <c r="AC808" s="54">
        <f t="shared" si="185"/>
        <v>1</v>
      </c>
      <c r="AD808" s="54">
        <f t="shared" si="186"/>
        <v>1</v>
      </c>
      <c r="AE808" s="54">
        <f t="shared" si="187"/>
        <v>0</v>
      </c>
      <c r="AF808" s="54">
        <f t="shared" si="188"/>
        <v>1</v>
      </c>
      <c r="AG808" s="54">
        <f t="shared" si="189"/>
        <v>0</v>
      </c>
      <c r="AH808" s="54">
        <f t="shared" si="190"/>
        <v>0</v>
      </c>
      <c r="AI808" s="54">
        <f t="shared" si="191"/>
        <v>0</v>
      </c>
      <c r="AJ808" s="54">
        <f t="shared" si="192"/>
        <v>0</v>
      </c>
      <c r="AK808" s="54">
        <f t="shared" ca="1" si="193"/>
        <v>0</v>
      </c>
      <c r="AL808" s="1" t="str">
        <f>VLOOKUP(D808,schermers!C:T,16,FALSE)</f>
        <v>XXX</v>
      </c>
    </row>
    <row r="809" spans="1:38" x14ac:dyDescent="0.2">
      <c r="A809" s="54">
        <f t="shared" si="194"/>
        <v>807</v>
      </c>
      <c r="B809" s="54">
        <f t="shared" si="180"/>
        <v>711</v>
      </c>
      <c r="C809" s="54">
        <f t="shared" ca="1" si="181"/>
        <v>45</v>
      </c>
      <c r="D809" s="54">
        <f>VLOOKUP(F809&amp;G809,schermers!B:C,2,FALSE)</f>
        <v>108306</v>
      </c>
      <c r="E809" s="54">
        <f>VLOOKUP(P809&amp;Q809&amp;I809&amp;H809,wedstrijden!A:B,2,FALSE)</f>
        <v>424</v>
      </c>
      <c r="F809" s="41" t="s">
        <v>1229</v>
      </c>
      <c r="G809" s="41" t="s">
        <v>603</v>
      </c>
      <c r="H809" s="41" t="s">
        <v>4901</v>
      </c>
      <c r="I809" s="41" t="s">
        <v>514</v>
      </c>
      <c r="J809" s="63" t="s">
        <v>848</v>
      </c>
      <c r="K809" s="16">
        <v>43602</v>
      </c>
      <c r="L809" s="8">
        <v>43604</v>
      </c>
      <c r="O809" s="54">
        <f>VLOOKUP(D809&amp;R809,Ranglijst!D:E,2,FALSE)</f>
        <v>2279</v>
      </c>
      <c r="P809" s="1" t="str">
        <f>VLOOKUP($D809,schermers!$C:$O,5,FALSE)</f>
        <v>Heren</v>
      </c>
      <c r="Q809" s="1" t="str">
        <f>VLOOKUP($D809,schermers!$C:$O,6,FALSE)</f>
        <v>Floret</v>
      </c>
      <c r="R809" s="1" t="str">
        <f>VLOOKUP(P809,lookups!A:B,2,FALSE)&amp;VLOOKUP(aanmeldingen!Q809,lookups!D:E,2,FALSE)&amp;VLOOKUP(I809,lookups!G:H,2,FALSE)</f>
        <v>HFS</v>
      </c>
      <c r="S809" s="1" t="str">
        <f>VLOOKUP(E809,wedstrijden!B:G,6,FALSE)</f>
        <v>GER</v>
      </c>
      <c r="T809" s="1" t="str">
        <f>VLOOKUP($D809,schermers!$C:$O,8,FALSE)</f>
        <v>AMS</v>
      </c>
      <c r="U809" s="1" t="str">
        <f>IFERROR(VLOOKUP($D809,schermers!$C:$O,13,FALSE),"-")</f>
        <v>FIE21071993003</v>
      </c>
      <c r="V809" s="15">
        <f>IFERROR(VLOOKUP(E809,wedstrijden!B:H,7,FALSE),0)</f>
        <v>43633</v>
      </c>
      <c r="W809" s="15">
        <f>IFERROR(VLOOKUP(E809,wedstrijden!B:I,8,FALSE),0)</f>
        <v>43633</v>
      </c>
      <c r="X809" s="94">
        <f>IF(ISERROR(VLOOKUP(I809,lookups!G:I,3,FALSE)),0,IF(VLOOKUP(I809,lookups!G:I,3,FALSE)=0,0,VLOOKUP(I809,lookups!G:I,3,FALSE)))</f>
        <v>3000</v>
      </c>
      <c r="Y809" s="54">
        <f t="shared" ca="1" si="182"/>
        <v>424108306</v>
      </c>
      <c r="Z809" s="54">
        <f t="shared" si="183"/>
        <v>424108306</v>
      </c>
      <c r="AA809" s="54">
        <f>IF(LEFT(J809,2)&lt;&gt;"ok","-",IF(M809&lt;&gt;"","-",VLOOKUP(P809&amp;Q809&amp;I809&amp;H809,wedstrijden!A:B,2,FALSE)))</f>
        <v>424</v>
      </c>
      <c r="AB809" s="54">
        <f t="shared" ca="1" si="184"/>
        <v>1</v>
      </c>
      <c r="AC809" s="54">
        <f t="shared" si="185"/>
        <v>1</v>
      </c>
      <c r="AD809" s="54">
        <f t="shared" si="186"/>
        <v>1</v>
      </c>
      <c r="AE809" s="54">
        <f t="shared" si="187"/>
        <v>0</v>
      </c>
      <c r="AF809" s="54">
        <f t="shared" si="188"/>
        <v>1</v>
      </c>
      <c r="AG809" s="54">
        <f t="shared" si="189"/>
        <v>0</v>
      </c>
      <c r="AH809" s="54">
        <f t="shared" si="190"/>
        <v>0</v>
      </c>
      <c r="AI809" s="54">
        <f t="shared" si="191"/>
        <v>0</v>
      </c>
      <c r="AJ809" s="54">
        <f t="shared" si="192"/>
        <v>0</v>
      </c>
      <c r="AK809" s="54">
        <f t="shared" ca="1" si="193"/>
        <v>0</v>
      </c>
      <c r="AL809" s="1" t="str">
        <f>VLOOKUP(D809,schermers!C:T,16,FALSE)</f>
        <v>XXX</v>
      </c>
    </row>
    <row r="810" spans="1:38" x14ac:dyDescent="0.2">
      <c r="A810" s="54">
        <f t="shared" si="194"/>
        <v>808</v>
      </c>
      <c r="B810" s="54">
        <f t="shared" si="180"/>
        <v>724</v>
      </c>
      <c r="C810" s="54">
        <f t="shared" ca="1" si="181"/>
        <v>58</v>
      </c>
      <c r="D810" s="54">
        <f>VLOOKUP(F810&amp;G810,schermers!B:C,2,FALSE)</f>
        <v>110792</v>
      </c>
      <c r="E810" s="54">
        <f>VLOOKUP(P810&amp;Q810&amp;I810&amp;H810,wedstrijden!A:B,2,FALSE)</f>
        <v>430</v>
      </c>
      <c r="F810" s="41" t="s">
        <v>932</v>
      </c>
      <c r="G810" s="41" t="s">
        <v>248</v>
      </c>
      <c r="H810" s="41" t="s">
        <v>4901</v>
      </c>
      <c r="I810" s="41" t="s">
        <v>513</v>
      </c>
      <c r="J810" s="63" t="s">
        <v>848</v>
      </c>
      <c r="K810" s="16">
        <v>43602</v>
      </c>
      <c r="L810" s="8">
        <v>43604</v>
      </c>
      <c r="O810" s="54">
        <f>VLOOKUP(D810&amp;R810,Ranglijst!D:E,2,FALSE)</f>
        <v>3126</v>
      </c>
      <c r="P810" s="1" t="str">
        <f>VLOOKUP($D810,schermers!$C:$O,5,FALSE)</f>
        <v>Heren</v>
      </c>
      <c r="Q810" s="1" t="str">
        <f>VLOOKUP($D810,schermers!$C:$O,6,FALSE)</f>
        <v>Floret</v>
      </c>
      <c r="R810" s="1" t="str">
        <f>VLOOKUP(P810,lookups!A:B,2,FALSE)&amp;VLOOKUP(aanmeldingen!Q810,lookups!D:E,2,FALSE)&amp;VLOOKUP(I810,lookups!G:H,2,FALSE)</f>
        <v>HFS</v>
      </c>
      <c r="S810" s="1" t="str">
        <f>VLOOKUP(E810,wedstrijden!B:G,6,FALSE)</f>
        <v>GER</v>
      </c>
      <c r="T810" s="1" t="str">
        <f>VLOOKUP($D810,schermers!$C:$O,8,FALSE)</f>
        <v>AMS</v>
      </c>
      <c r="U810" s="1" t="str">
        <f>IFERROR(VLOOKUP($D810,schermers!$C:$O,13,FALSE),"-")</f>
        <v>FIE25112000000</v>
      </c>
      <c r="V810" s="15">
        <f>IFERROR(VLOOKUP(E810,wedstrijden!B:H,7,FALSE),0)</f>
        <v>43636</v>
      </c>
      <c r="W810" s="15">
        <f>IFERROR(VLOOKUP(E810,wedstrijden!B:I,8,FALSE),0)</f>
        <v>43636</v>
      </c>
      <c r="X810" s="94">
        <f>IF(ISERROR(VLOOKUP(I810,lookups!G:I,3,FALSE)),0,IF(VLOOKUP(I810,lookups!G:I,3,FALSE)=0,0,VLOOKUP(I810,lookups!G:I,3,FALSE)))</f>
        <v>3000</v>
      </c>
      <c r="Y810" s="54">
        <f t="shared" ca="1" si="182"/>
        <v>430110792</v>
      </c>
      <c r="Z810" s="54">
        <f t="shared" si="183"/>
        <v>430110792</v>
      </c>
      <c r="AA810" s="54">
        <f>IF(LEFT(J810,2)&lt;&gt;"ok","-",IF(M810&lt;&gt;"","-",VLOOKUP(P810&amp;Q810&amp;I810&amp;H810,wedstrijden!A:B,2,FALSE)))</f>
        <v>430</v>
      </c>
      <c r="AB810" s="54">
        <f t="shared" ca="1" si="184"/>
        <v>1</v>
      </c>
      <c r="AC810" s="54">
        <f t="shared" si="185"/>
        <v>1</v>
      </c>
      <c r="AD810" s="54">
        <f t="shared" si="186"/>
        <v>1</v>
      </c>
      <c r="AE810" s="54">
        <f t="shared" si="187"/>
        <v>0</v>
      </c>
      <c r="AF810" s="54">
        <f t="shared" si="188"/>
        <v>1</v>
      </c>
      <c r="AG810" s="54">
        <f t="shared" si="189"/>
        <v>0</v>
      </c>
      <c r="AH810" s="54">
        <f t="shared" si="190"/>
        <v>0</v>
      </c>
      <c r="AI810" s="54">
        <f t="shared" si="191"/>
        <v>0</v>
      </c>
      <c r="AJ810" s="54">
        <f t="shared" si="192"/>
        <v>0</v>
      </c>
      <c r="AK810" s="54">
        <f t="shared" ca="1" si="193"/>
        <v>0</v>
      </c>
      <c r="AL810" s="1" t="str">
        <f>VLOOKUP(D810,schermers!C:T,16,FALSE)</f>
        <v>XXX</v>
      </c>
    </row>
    <row r="811" spans="1:38" x14ac:dyDescent="0.2">
      <c r="A811" s="54">
        <f t="shared" si="194"/>
        <v>809</v>
      </c>
      <c r="B811" s="54">
        <f t="shared" si="180"/>
        <v>723</v>
      </c>
      <c r="C811" s="54">
        <f t="shared" ca="1" si="181"/>
        <v>57</v>
      </c>
      <c r="D811" s="54">
        <f>VLOOKUP(F811&amp;G811,schermers!B:C,2,FALSE)</f>
        <v>109655</v>
      </c>
      <c r="E811" s="54">
        <f>VLOOKUP(P811&amp;Q811&amp;I811&amp;H811,wedstrijden!A:B,2,FALSE)</f>
        <v>430</v>
      </c>
      <c r="F811" s="41" t="s">
        <v>1243</v>
      </c>
      <c r="G811" s="41" t="s">
        <v>844</v>
      </c>
      <c r="H811" s="41" t="s">
        <v>4901</v>
      </c>
      <c r="I811" s="41" t="s">
        <v>513</v>
      </c>
      <c r="J811" s="63" t="s">
        <v>848</v>
      </c>
      <c r="K811" s="16">
        <v>43602</v>
      </c>
      <c r="L811" s="8">
        <v>43604</v>
      </c>
      <c r="O811" s="54">
        <f>VLOOKUP(D811&amp;R811,Ranglijst!D:E,2,FALSE)</f>
        <v>2177</v>
      </c>
      <c r="P811" s="1" t="str">
        <f>VLOOKUP($D811,schermers!$C:$O,5,FALSE)</f>
        <v>Heren</v>
      </c>
      <c r="Q811" s="1" t="str">
        <f>VLOOKUP($D811,schermers!$C:$O,6,FALSE)</f>
        <v>Floret</v>
      </c>
      <c r="R811" s="1" t="str">
        <f>VLOOKUP(P811,lookups!A:B,2,FALSE)&amp;VLOOKUP(aanmeldingen!Q811,lookups!D:E,2,FALSE)&amp;VLOOKUP(I811,lookups!G:H,2,FALSE)</f>
        <v>HFS</v>
      </c>
      <c r="S811" s="1" t="str">
        <f>VLOOKUP(E811,wedstrijden!B:G,6,FALSE)</f>
        <v>GER</v>
      </c>
      <c r="T811" s="1" t="str">
        <f>VLOOKUP($D811,schermers!$C:$O,8,FALSE)</f>
        <v>HS</v>
      </c>
      <c r="U811" s="1" t="str">
        <f>IFERROR(VLOOKUP($D811,schermers!$C:$O,13,FALSE),"-")</f>
        <v>FIE01121997002</v>
      </c>
      <c r="V811" s="15">
        <f>IFERROR(VLOOKUP(E811,wedstrijden!B:H,7,FALSE),0)</f>
        <v>43636</v>
      </c>
      <c r="W811" s="15">
        <f>IFERROR(VLOOKUP(E811,wedstrijden!B:I,8,FALSE),0)</f>
        <v>43636</v>
      </c>
      <c r="X811" s="94">
        <f>IF(ISERROR(VLOOKUP(I811,lookups!G:I,3,FALSE)),0,IF(VLOOKUP(I811,lookups!G:I,3,FALSE)=0,0,VLOOKUP(I811,lookups!G:I,3,FALSE)))</f>
        <v>3000</v>
      </c>
      <c r="Y811" s="54">
        <f t="shared" ca="1" si="182"/>
        <v>430109655</v>
      </c>
      <c r="Z811" s="54">
        <f t="shared" si="183"/>
        <v>430109655</v>
      </c>
      <c r="AA811" s="54">
        <f>IF(LEFT(J811,2)&lt;&gt;"ok","-",IF(M811&lt;&gt;"","-",VLOOKUP(P811&amp;Q811&amp;I811&amp;H811,wedstrijden!A:B,2,FALSE)))</f>
        <v>430</v>
      </c>
      <c r="AB811" s="54">
        <f t="shared" ca="1" si="184"/>
        <v>1</v>
      </c>
      <c r="AC811" s="54">
        <f t="shared" si="185"/>
        <v>1</v>
      </c>
      <c r="AD811" s="54">
        <f t="shared" si="186"/>
        <v>1</v>
      </c>
      <c r="AE811" s="54">
        <f t="shared" si="187"/>
        <v>0</v>
      </c>
      <c r="AF811" s="54">
        <f t="shared" si="188"/>
        <v>1</v>
      </c>
      <c r="AG811" s="54">
        <f t="shared" si="189"/>
        <v>0</v>
      </c>
      <c r="AH811" s="54">
        <f t="shared" si="190"/>
        <v>0</v>
      </c>
      <c r="AI811" s="54">
        <f t="shared" si="191"/>
        <v>0</v>
      </c>
      <c r="AJ811" s="54">
        <f t="shared" si="192"/>
        <v>0</v>
      </c>
      <c r="AK811" s="54">
        <f t="shared" ca="1" si="193"/>
        <v>0</v>
      </c>
      <c r="AL811" s="1" t="str">
        <f>VLOOKUP(D811,schermers!C:T,16,FALSE)</f>
        <v>XXX</v>
      </c>
    </row>
    <row r="812" spans="1:38" x14ac:dyDescent="0.2">
      <c r="A812" s="54">
        <f t="shared" si="194"/>
        <v>810</v>
      </c>
      <c r="B812" s="54">
        <f t="shared" si="180"/>
        <v>721</v>
      </c>
      <c r="C812" s="54">
        <f t="shared" ca="1" si="181"/>
        <v>55</v>
      </c>
      <c r="D812" s="54">
        <f>VLOOKUP(F812&amp;G812,schermers!B:C,2,FALSE)</f>
        <v>103397</v>
      </c>
      <c r="E812" s="54">
        <f>VLOOKUP(P812&amp;Q812&amp;I812&amp;H812,wedstrijden!A:B,2,FALSE)</f>
        <v>430</v>
      </c>
      <c r="F812" s="41" t="s">
        <v>1067</v>
      </c>
      <c r="G812" s="41" t="s">
        <v>70</v>
      </c>
      <c r="H812" s="41" t="s">
        <v>4901</v>
      </c>
      <c r="I812" s="41" t="s">
        <v>513</v>
      </c>
      <c r="J812" s="63" t="s">
        <v>848</v>
      </c>
      <c r="K812" s="16">
        <v>43602</v>
      </c>
      <c r="L812" s="8">
        <v>43604</v>
      </c>
      <c r="O812" s="54">
        <f>VLOOKUP(D812&amp;R812,Ranglijst!D:E,2,FALSE)</f>
        <v>1736</v>
      </c>
      <c r="P812" s="1" t="str">
        <f>VLOOKUP($D812,schermers!$C:$O,5,FALSE)</f>
        <v>Heren</v>
      </c>
      <c r="Q812" s="1" t="str">
        <f>VLOOKUP($D812,schermers!$C:$O,6,FALSE)</f>
        <v>Floret</v>
      </c>
      <c r="R812" s="1" t="str">
        <f>VLOOKUP(P812,lookups!A:B,2,FALSE)&amp;VLOOKUP(aanmeldingen!Q812,lookups!D:E,2,FALSE)&amp;VLOOKUP(I812,lookups!G:H,2,FALSE)</f>
        <v>HFS</v>
      </c>
      <c r="S812" s="1" t="str">
        <f>VLOOKUP(E812,wedstrijden!B:G,6,FALSE)</f>
        <v>GER</v>
      </c>
      <c r="T812" s="1" t="str">
        <f>VLOOKUP($D812,schermers!$C:$O,8,FALSE)</f>
        <v>OKK</v>
      </c>
      <c r="U812" s="1" t="str">
        <f>IFERROR(VLOOKUP($D812,schermers!$C:$O,13,FALSE),"-")</f>
        <v>FIE26011984000</v>
      </c>
      <c r="V812" s="15">
        <f>IFERROR(VLOOKUP(E812,wedstrijden!B:H,7,FALSE),0)</f>
        <v>43636</v>
      </c>
      <c r="W812" s="15">
        <f>IFERROR(VLOOKUP(E812,wedstrijden!B:I,8,FALSE),0)</f>
        <v>43636</v>
      </c>
      <c r="X812" s="94">
        <f>IF(ISERROR(VLOOKUP(I812,lookups!G:I,3,FALSE)),0,IF(VLOOKUP(I812,lookups!G:I,3,FALSE)=0,0,VLOOKUP(I812,lookups!G:I,3,FALSE)))</f>
        <v>3000</v>
      </c>
      <c r="Y812" s="54">
        <f t="shared" ca="1" si="182"/>
        <v>430103397</v>
      </c>
      <c r="Z812" s="54">
        <f t="shared" si="183"/>
        <v>430103397</v>
      </c>
      <c r="AA812" s="54">
        <f>IF(LEFT(J812,2)&lt;&gt;"ok","-",IF(M812&lt;&gt;"","-",VLOOKUP(P812&amp;Q812&amp;I812&amp;H812,wedstrijden!A:B,2,FALSE)))</f>
        <v>430</v>
      </c>
      <c r="AB812" s="54">
        <f t="shared" ca="1" si="184"/>
        <v>1</v>
      </c>
      <c r="AC812" s="54">
        <f t="shared" si="185"/>
        <v>1</v>
      </c>
      <c r="AD812" s="54">
        <f t="shared" si="186"/>
        <v>1</v>
      </c>
      <c r="AE812" s="54">
        <f t="shared" si="187"/>
        <v>0</v>
      </c>
      <c r="AF812" s="54">
        <f t="shared" si="188"/>
        <v>1</v>
      </c>
      <c r="AG812" s="54">
        <f t="shared" si="189"/>
        <v>0</v>
      </c>
      <c r="AH812" s="54">
        <f t="shared" si="190"/>
        <v>0</v>
      </c>
      <c r="AI812" s="54">
        <f t="shared" si="191"/>
        <v>0</v>
      </c>
      <c r="AJ812" s="54">
        <f t="shared" si="192"/>
        <v>0</v>
      </c>
      <c r="AK812" s="54">
        <f t="shared" ca="1" si="193"/>
        <v>0</v>
      </c>
      <c r="AL812" s="1" t="str">
        <f>VLOOKUP(D812,schermers!C:T,16,FALSE)</f>
        <v>XXX</v>
      </c>
    </row>
    <row r="813" spans="1:38" x14ac:dyDescent="0.2">
      <c r="A813" s="54">
        <f t="shared" si="194"/>
        <v>811</v>
      </c>
      <c r="B813" s="54">
        <f t="shared" si="180"/>
        <v>722</v>
      </c>
      <c r="C813" s="54">
        <f t="shared" ca="1" si="181"/>
        <v>56</v>
      </c>
      <c r="D813" s="54">
        <f>VLOOKUP(F813&amp;G813,schermers!B:C,2,FALSE)</f>
        <v>108306</v>
      </c>
      <c r="E813" s="54">
        <f>VLOOKUP(P813&amp;Q813&amp;I813&amp;H813,wedstrijden!A:B,2,FALSE)</f>
        <v>430</v>
      </c>
      <c r="F813" s="41" t="s">
        <v>1229</v>
      </c>
      <c r="G813" s="41" t="s">
        <v>603</v>
      </c>
      <c r="H813" s="41" t="s">
        <v>4901</v>
      </c>
      <c r="I813" s="41" t="s">
        <v>513</v>
      </c>
      <c r="J813" s="63" t="s">
        <v>848</v>
      </c>
      <c r="K813" s="16">
        <v>43602</v>
      </c>
      <c r="L813" s="8">
        <v>43604</v>
      </c>
      <c r="O813" s="54">
        <f>VLOOKUP(D813&amp;R813,Ranglijst!D:E,2,FALSE)</f>
        <v>2279</v>
      </c>
      <c r="P813" s="1" t="str">
        <f>VLOOKUP($D813,schermers!$C:$O,5,FALSE)</f>
        <v>Heren</v>
      </c>
      <c r="Q813" s="1" t="str">
        <f>VLOOKUP($D813,schermers!$C:$O,6,FALSE)</f>
        <v>Floret</v>
      </c>
      <c r="R813" s="1" t="str">
        <f>VLOOKUP(P813,lookups!A:B,2,FALSE)&amp;VLOOKUP(aanmeldingen!Q813,lookups!D:E,2,FALSE)&amp;VLOOKUP(I813,lookups!G:H,2,FALSE)</f>
        <v>HFS</v>
      </c>
      <c r="S813" s="1" t="str">
        <f>VLOOKUP(E813,wedstrijden!B:G,6,FALSE)</f>
        <v>GER</v>
      </c>
      <c r="T813" s="1" t="str">
        <f>VLOOKUP($D813,schermers!$C:$O,8,FALSE)</f>
        <v>AMS</v>
      </c>
      <c r="U813" s="1" t="str">
        <f>IFERROR(VLOOKUP($D813,schermers!$C:$O,13,FALSE),"-")</f>
        <v>FIE21071993003</v>
      </c>
      <c r="V813" s="15">
        <f>IFERROR(VLOOKUP(E813,wedstrijden!B:H,7,FALSE),0)</f>
        <v>43636</v>
      </c>
      <c r="W813" s="15">
        <f>IFERROR(VLOOKUP(E813,wedstrijden!B:I,8,FALSE),0)</f>
        <v>43636</v>
      </c>
      <c r="X813" s="94">
        <f>IF(ISERROR(VLOOKUP(I813,lookups!G:I,3,FALSE)),0,IF(VLOOKUP(I813,lookups!G:I,3,FALSE)=0,0,VLOOKUP(I813,lookups!G:I,3,FALSE)))</f>
        <v>3000</v>
      </c>
      <c r="Y813" s="54">
        <f t="shared" ca="1" si="182"/>
        <v>430108306</v>
      </c>
      <c r="Z813" s="54">
        <f t="shared" si="183"/>
        <v>430108306</v>
      </c>
      <c r="AA813" s="54">
        <f>IF(LEFT(J813,2)&lt;&gt;"ok","-",IF(M813&lt;&gt;"","-",VLOOKUP(P813&amp;Q813&amp;I813&amp;H813,wedstrijden!A:B,2,FALSE)))</f>
        <v>430</v>
      </c>
      <c r="AB813" s="54">
        <f t="shared" ca="1" si="184"/>
        <v>1</v>
      </c>
      <c r="AC813" s="54">
        <f t="shared" si="185"/>
        <v>1</v>
      </c>
      <c r="AD813" s="54">
        <f t="shared" si="186"/>
        <v>1</v>
      </c>
      <c r="AE813" s="54">
        <f t="shared" si="187"/>
        <v>0</v>
      </c>
      <c r="AF813" s="54">
        <f t="shared" si="188"/>
        <v>1</v>
      </c>
      <c r="AG813" s="54">
        <f t="shared" si="189"/>
        <v>0</v>
      </c>
      <c r="AH813" s="54">
        <f t="shared" si="190"/>
        <v>0</v>
      </c>
      <c r="AI813" s="54">
        <f t="shared" si="191"/>
        <v>0</v>
      </c>
      <c r="AJ813" s="54">
        <f t="shared" si="192"/>
        <v>0</v>
      </c>
      <c r="AK813" s="54">
        <f t="shared" ca="1" si="193"/>
        <v>0</v>
      </c>
      <c r="AL813" s="1" t="str">
        <f>VLOOKUP(D813,schermers!C:T,16,FALSE)</f>
        <v>XXX</v>
      </c>
    </row>
    <row r="814" spans="1:38" x14ac:dyDescent="0.2">
      <c r="A814" s="54">
        <f t="shared" si="194"/>
        <v>812</v>
      </c>
      <c r="B814" s="54" t="str">
        <f t="shared" si="180"/>
        <v/>
      </c>
      <c r="C814" s="54" t="str">
        <f t="shared" si="181"/>
        <v/>
      </c>
      <c r="D814" s="54">
        <f>VLOOKUP(F814&amp;G814,schermers!B:C,2,FALSE)</f>
        <v>0</v>
      </c>
      <c r="E814" s="54" t="e">
        <f>VLOOKUP(P814&amp;Q814&amp;I814&amp;H814,wedstrijden!A:B,2,FALSE)</f>
        <v>#N/A</v>
      </c>
      <c r="F814" s="41"/>
      <c r="K814" s="16"/>
      <c r="O814" s="54" t="e">
        <f>VLOOKUP(D814&amp;R814,Ranglijst!D:E,2,FALSE)</f>
        <v>#N/A</v>
      </c>
      <c r="P814" s="1" t="str">
        <f>VLOOKUP($D814,schermers!$C:$O,5,FALSE)</f>
        <v>Heren</v>
      </c>
      <c r="Q814" s="1" t="str">
        <f>VLOOKUP($D814,schermers!$C:$O,6,FALSE)</f>
        <v>Floret</v>
      </c>
      <c r="R814" s="1" t="e">
        <f>VLOOKUP(P814,lookups!A:B,2,FALSE)&amp;VLOOKUP(aanmeldingen!Q814,lookups!D:E,2,FALSE)&amp;VLOOKUP(I814,lookups!G:H,2,FALSE)</f>
        <v>#N/A</v>
      </c>
      <c r="S814" s="1" t="e">
        <f>VLOOKUP(E814,wedstrijden!B:G,6,FALSE)</f>
        <v>#N/A</v>
      </c>
      <c r="T814" s="1">
        <f>VLOOKUP($D814,schermers!$C:$O,8,FALSE)</f>
        <v>0</v>
      </c>
      <c r="U814" s="1" t="str">
        <f>IFERROR(VLOOKUP($D814,schermers!$C:$O,13,FALSE),"-")</f>
        <v>-</v>
      </c>
      <c r="V814" s="15">
        <f>IFERROR(VLOOKUP(E814,wedstrijden!B:H,7,FALSE),0)</f>
        <v>0</v>
      </c>
      <c r="W814" s="15">
        <f>IFERROR(VLOOKUP(E814,wedstrijden!B:I,8,FALSE),0)</f>
        <v>0</v>
      </c>
      <c r="X814" s="94">
        <f>IF(ISERROR(VLOOKUP(I814,lookups!G:I,3,FALSE)),0,IF(VLOOKUP(I814,lookups!G:I,3,FALSE)=0,0,VLOOKUP(I814,lookups!G:I,3,FALSE)))</f>
        <v>0</v>
      </c>
      <c r="Y814" s="54">
        <f t="shared" si="182"/>
        <v>999999999</v>
      </c>
      <c r="Z814" s="54">
        <f t="shared" si="183"/>
        <v>999999999</v>
      </c>
      <c r="AA814" s="54" t="str">
        <f>IF(LEFT(J814,2)&lt;&gt;"ok","-",IF(M814&lt;&gt;"","-",VLOOKUP(P814&amp;Q814&amp;I814&amp;H814,wedstrijden!A:B,2,FALSE)))</f>
        <v>-</v>
      </c>
      <c r="AB814" s="54">
        <f t="shared" si="184"/>
        <v>0</v>
      </c>
      <c r="AC814" s="54">
        <f t="shared" si="185"/>
        <v>0</v>
      </c>
      <c r="AD814" s="54">
        <f t="shared" si="186"/>
        <v>0</v>
      </c>
      <c r="AE814" s="54">
        <f t="shared" si="187"/>
        <v>0</v>
      </c>
      <c r="AF814" s="54">
        <f t="shared" si="188"/>
        <v>0</v>
      </c>
      <c r="AG814" s="54">
        <f t="shared" si="189"/>
        <v>0</v>
      </c>
      <c r="AH814" s="54">
        <f t="shared" si="190"/>
        <v>0</v>
      </c>
      <c r="AI814" s="54">
        <f t="shared" si="191"/>
        <v>0</v>
      </c>
      <c r="AJ814" s="54">
        <f t="shared" si="192"/>
        <v>0</v>
      </c>
      <c r="AK814" s="54">
        <f t="shared" ca="1" si="193"/>
        <v>0</v>
      </c>
      <c r="AL814" s="1" t="str">
        <f>VLOOKUP(D814,schermers!C:T,16,FALSE)</f>
        <v>---</v>
      </c>
    </row>
    <row r="815" spans="1:38" x14ac:dyDescent="0.2">
      <c r="A815" s="54">
        <f t="shared" si="194"/>
        <v>813</v>
      </c>
      <c r="B815" s="54" t="str">
        <f t="shared" si="180"/>
        <v/>
      </c>
      <c r="C815" s="54" t="str">
        <f t="shared" si="181"/>
        <v/>
      </c>
      <c r="D815" s="54">
        <f>VLOOKUP(F815&amp;G815,schermers!B:C,2,FALSE)</f>
        <v>0</v>
      </c>
      <c r="E815" s="54" t="e">
        <f>VLOOKUP(P815&amp;Q815&amp;I815&amp;H815,wedstrijden!A:B,2,FALSE)</f>
        <v>#N/A</v>
      </c>
      <c r="F815" s="41"/>
      <c r="K815" s="16"/>
      <c r="O815" s="54" t="e">
        <f>VLOOKUP(D815&amp;R815,Ranglijst!D:E,2,FALSE)</f>
        <v>#N/A</v>
      </c>
      <c r="P815" s="1" t="str">
        <f>VLOOKUP($D815,schermers!$C:$O,5,FALSE)</f>
        <v>Heren</v>
      </c>
      <c r="Q815" s="1" t="str">
        <f>VLOOKUP($D815,schermers!$C:$O,6,FALSE)</f>
        <v>Floret</v>
      </c>
      <c r="R815" s="1" t="e">
        <f>VLOOKUP(P815,lookups!A:B,2,FALSE)&amp;VLOOKUP(aanmeldingen!Q815,lookups!D:E,2,FALSE)&amp;VLOOKUP(I815,lookups!G:H,2,FALSE)</f>
        <v>#N/A</v>
      </c>
      <c r="S815" s="1" t="e">
        <f>VLOOKUP(E815,wedstrijden!B:G,6,FALSE)</f>
        <v>#N/A</v>
      </c>
      <c r="T815" s="1">
        <f>VLOOKUP($D815,schermers!$C:$O,8,FALSE)</f>
        <v>0</v>
      </c>
      <c r="U815" s="1" t="str">
        <f>IFERROR(VLOOKUP($D815,schermers!$C:$O,13,FALSE),"-")</f>
        <v>-</v>
      </c>
      <c r="V815" s="15">
        <f>IFERROR(VLOOKUP(E815,wedstrijden!B:H,7,FALSE),0)</f>
        <v>0</v>
      </c>
      <c r="W815" s="15">
        <f>IFERROR(VLOOKUP(E815,wedstrijden!B:I,8,FALSE),0)</f>
        <v>0</v>
      </c>
      <c r="X815" s="94">
        <f>IF(ISERROR(VLOOKUP(I815,lookups!G:I,3,FALSE)),0,IF(VLOOKUP(I815,lookups!G:I,3,FALSE)=0,0,VLOOKUP(I815,lookups!G:I,3,FALSE)))</f>
        <v>0</v>
      </c>
      <c r="Y815" s="54">
        <f t="shared" si="182"/>
        <v>999999999</v>
      </c>
      <c r="Z815" s="54">
        <f t="shared" si="183"/>
        <v>999999999</v>
      </c>
      <c r="AA815" s="54" t="str">
        <f>IF(LEFT(J815,2)&lt;&gt;"ok","-",IF(M815&lt;&gt;"","-",VLOOKUP(P815&amp;Q815&amp;I815&amp;H815,wedstrijden!A:B,2,FALSE)))</f>
        <v>-</v>
      </c>
      <c r="AB815" s="54">
        <f t="shared" si="184"/>
        <v>0</v>
      </c>
      <c r="AC815" s="54">
        <f t="shared" si="185"/>
        <v>0</v>
      </c>
      <c r="AD815" s="54">
        <f t="shared" si="186"/>
        <v>0</v>
      </c>
      <c r="AE815" s="54">
        <f t="shared" si="187"/>
        <v>0</v>
      </c>
      <c r="AF815" s="54">
        <f t="shared" si="188"/>
        <v>0</v>
      </c>
      <c r="AG815" s="54">
        <f t="shared" si="189"/>
        <v>0</v>
      </c>
      <c r="AH815" s="54">
        <f t="shared" si="190"/>
        <v>0</v>
      </c>
      <c r="AI815" s="54">
        <f t="shared" si="191"/>
        <v>0</v>
      </c>
      <c r="AJ815" s="54">
        <f t="shared" si="192"/>
        <v>0</v>
      </c>
      <c r="AK815" s="54">
        <f t="shared" ca="1" si="193"/>
        <v>0</v>
      </c>
      <c r="AL815" s="1" t="str">
        <f>VLOOKUP(D815,schermers!C:T,16,FALSE)</f>
        <v>---</v>
      </c>
    </row>
    <row r="816" spans="1:38" x14ac:dyDescent="0.2">
      <c r="A816" s="54">
        <f t="shared" si="194"/>
        <v>814</v>
      </c>
      <c r="B816" s="54" t="str">
        <f t="shared" si="180"/>
        <v/>
      </c>
      <c r="C816" s="54" t="str">
        <f t="shared" si="181"/>
        <v/>
      </c>
      <c r="D816" s="54">
        <f>VLOOKUP(F816&amp;G816,schermers!B:C,2,FALSE)</f>
        <v>0</v>
      </c>
      <c r="E816" s="54" t="e">
        <f>VLOOKUP(P816&amp;Q816&amp;I816&amp;H816,wedstrijden!A:B,2,FALSE)</f>
        <v>#N/A</v>
      </c>
      <c r="F816" s="41"/>
      <c r="K816" s="16"/>
      <c r="O816" s="54" t="e">
        <f>VLOOKUP(D816&amp;R816,Ranglijst!D:E,2,FALSE)</f>
        <v>#N/A</v>
      </c>
      <c r="P816" s="1" t="str">
        <f>VLOOKUP($D816,schermers!$C:$O,5,FALSE)</f>
        <v>Heren</v>
      </c>
      <c r="Q816" s="1" t="str">
        <f>VLOOKUP($D816,schermers!$C:$O,6,FALSE)</f>
        <v>Floret</v>
      </c>
      <c r="R816" s="1" t="e">
        <f>VLOOKUP(P816,lookups!A:B,2,FALSE)&amp;VLOOKUP(aanmeldingen!Q816,lookups!D:E,2,FALSE)&amp;VLOOKUP(I816,lookups!G:H,2,FALSE)</f>
        <v>#N/A</v>
      </c>
      <c r="S816" s="1" t="e">
        <f>VLOOKUP(E816,wedstrijden!B:G,6,FALSE)</f>
        <v>#N/A</v>
      </c>
      <c r="T816" s="1">
        <f>VLOOKUP($D816,schermers!$C:$O,8,FALSE)</f>
        <v>0</v>
      </c>
      <c r="U816" s="1" t="str">
        <f>IFERROR(VLOOKUP($D816,schermers!$C:$O,13,FALSE),"-")</f>
        <v>-</v>
      </c>
      <c r="V816" s="15">
        <f>IFERROR(VLOOKUP(E816,wedstrijden!B:H,7,FALSE),0)</f>
        <v>0</v>
      </c>
      <c r="W816" s="15">
        <f>IFERROR(VLOOKUP(E816,wedstrijden!B:I,8,FALSE),0)</f>
        <v>0</v>
      </c>
      <c r="X816" s="94">
        <f>IF(ISERROR(VLOOKUP(I816,lookups!G:I,3,FALSE)),0,IF(VLOOKUP(I816,lookups!G:I,3,FALSE)=0,0,VLOOKUP(I816,lookups!G:I,3,FALSE)))</f>
        <v>0</v>
      </c>
      <c r="Y816" s="54">
        <f t="shared" si="182"/>
        <v>999999999</v>
      </c>
      <c r="Z816" s="54">
        <f t="shared" si="183"/>
        <v>999999999</v>
      </c>
      <c r="AA816" s="54" t="str">
        <f>IF(LEFT(J816,2)&lt;&gt;"ok","-",IF(M816&lt;&gt;"","-",VLOOKUP(P816&amp;Q816&amp;I816&amp;H816,wedstrijden!A:B,2,FALSE)))</f>
        <v>-</v>
      </c>
      <c r="AB816" s="54">
        <f t="shared" si="184"/>
        <v>0</v>
      </c>
      <c r="AC816" s="54">
        <f t="shared" si="185"/>
        <v>0</v>
      </c>
      <c r="AD816" s="54">
        <f t="shared" si="186"/>
        <v>0</v>
      </c>
      <c r="AE816" s="54">
        <f t="shared" si="187"/>
        <v>0</v>
      </c>
      <c r="AF816" s="54">
        <f t="shared" si="188"/>
        <v>0</v>
      </c>
      <c r="AG816" s="54">
        <f t="shared" si="189"/>
        <v>0</v>
      </c>
      <c r="AH816" s="54">
        <f t="shared" si="190"/>
        <v>0</v>
      </c>
      <c r="AI816" s="54">
        <f t="shared" si="191"/>
        <v>0</v>
      </c>
      <c r="AJ816" s="54">
        <f t="shared" si="192"/>
        <v>0</v>
      </c>
      <c r="AK816" s="54">
        <f t="shared" ca="1" si="193"/>
        <v>0</v>
      </c>
      <c r="AL816" s="1" t="str">
        <f>VLOOKUP(D816,schermers!C:T,16,FALSE)</f>
        <v>---</v>
      </c>
    </row>
    <row r="817" spans="1:38" x14ac:dyDescent="0.2">
      <c r="A817" s="54">
        <f t="shared" si="194"/>
        <v>815</v>
      </c>
      <c r="B817" s="54" t="str">
        <f t="shared" si="180"/>
        <v/>
      </c>
      <c r="C817" s="54" t="str">
        <f t="shared" si="181"/>
        <v/>
      </c>
      <c r="D817" s="54">
        <f>VLOOKUP(F817&amp;G817,schermers!B:C,2,FALSE)</f>
        <v>0</v>
      </c>
      <c r="E817" s="54" t="e">
        <f>VLOOKUP(P817&amp;Q817&amp;I817&amp;H817,wedstrijden!A:B,2,FALSE)</f>
        <v>#N/A</v>
      </c>
      <c r="F817" s="41"/>
      <c r="K817" s="16"/>
      <c r="O817" s="54" t="e">
        <f>VLOOKUP(D817&amp;R817,Ranglijst!D:E,2,FALSE)</f>
        <v>#N/A</v>
      </c>
      <c r="P817" s="1" t="str">
        <f>VLOOKUP($D817,schermers!$C:$O,5,FALSE)</f>
        <v>Heren</v>
      </c>
      <c r="Q817" s="1" t="str">
        <f>VLOOKUP($D817,schermers!$C:$O,6,FALSE)</f>
        <v>Floret</v>
      </c>
      <c r="R817" s="1" t="e">
        <f>VLOOKUP(P817,lookups!A:B,2,FALSE)&amp;VLOOKUP(aanmeldingen!Q817,lookups!D:E,2,FALSE)&amp;VLOOKUP(I817,lookups!G:H,2,FALSE)</f>
        <v>#N/A</v>
      </c>
      <c r="S817" s="1" t="e">
        <f>VLOOKUP(E817,wedstrijden!B:G,6,FALSE)</f>
        <v>#N/A</v>
      </c>
      <c r="T817" s="1">
        <f>VLOOKUP($D817,schermers!$C:$O,8,FALSE)</f>
        <v>0</v>
      </c>
      <c r="U817" s="1" t="str">
        <f>IFERROR(VLOOKUP($D817,schermers!$C:$O,13,FALSE),"-")</f>
        <v>-</v>
      </c>
      <c r="V817" s="15">
        <f>IFERROR(VLOOKUP(E817,wedstrijden!B:H,7,FALSE),0)</f>
        <v>0</v>
      </c>
      <c r="W817" s="15">
        <f>IFERROR(VLOOKUP(E817,wedstrijden!B:I,8,FALSE),0)</f>
        <v>0</v>
      </c>
      <c r="X817" s="94">
        <f>IF(ISERROR(VLOOKUP(I817,lookups!G:I,3,FALSE)),0,IF(VLOOKUP(I817,lookups!G:I,3,FALSE)=0,0,VLOOKUP(I817,lookups!G:I,3,FALSE)))</f>
        <v>0</v>
      </c>
      <c r="Y817" s="54">
        <f t="shared" si="182"/>
        <v>999999999</v>
      </c>
      <c r="Z817" s="54">
        <f t="shared" si="183"/>
        <v>999999999</v>
      </c>
      <c r="AA817" s="54" t="str">
        <f>IF(LEFT(J817,2)&lt;&gt;"ok","-",IF(M817&lt;&gt;"","-",VLOOKUP(P817&amp;Q817&amp;I817&amp;H817,wedstrijden!A:B,2,FALSE)))</f>
        <v>-</v>
      </c>
      <c r="AB817" s="54">
        <f t="shared" si="184"/>
        <v>0</v>
      </c>
      <c r="AC817" s="54">
        <f t="shared" si="185"/>
        <v>0</v>
      </c>
      <c r="AD817" s="54">
        <f t="shared" si="186"/>
        <v>0</v>
      </c>
      <c r="AE817" s="54">
        <f t="shared" si="187"/>
        <v>0</v>
      </c>
      <c r="AF817" s="54">
        <f t="shared" si="188"/>
        <v>0</v>
      </c>
      <c r="AG817" s="54">
        <f t="shared" si="189"/>
        <v>0</v>
      </c>
      <c r="AH817" s="54">
        <f t="shared" si="190"/>
        <v>0</v>
      </c>
      <c r="AI817" s="54">
        <f t="shared" si="191"/>
        <v>0</v>
      </c>
      <c r="AJ817" s="54">
        <f t="shared" si="192"/>
        <v>0</v>
      </c>
      <c r="AK817" s="54">
        <f t="shared" ca="1" si="193"/>
        <v>0</v>
      </c>
      <c r="AL817" s="1" t="str">
        <f>VLOOKUP(D817,schermers!C:T,16,FALSE)</f>
        <v>---</v>
      </c>
    </row>
    <row r="818" spans="1:38" x14ac:dyDescent="0.2">
      <c r="A818" s="54">
        <f t="shared" si="194"/>
        <v>816</v>
      </c>
      <c r="B818" s="54" t="str">
        <f t="shared" si="180"/>
        <v/>
      </c>
      <c r="C818" s="54" t="str">
        <f t="shared" si="181"/>
        <v/>
      </c>
      <c r="D818" s="54">
        <f>VLOOKUP(F818&amp;G818,schermers!B:C,2,FALSE)</f>
        <v>0</v>
      </c>
      <c r="E818" s="54" t="e">
        <f>VLOOKUP(P818&amp;Q818&amp;I818&amp;H818,wedstrijden!A:B,2,FALSE)</f>
        <v>#N/A</v>
      </c>
      <c r="F818" s="41"/>
      <c r="K818" s="16"/>
      <c r="O818" s="54" t="e">
        <f>VLOOKUP(D818&amp;R818,Ranglijst!D:E,2,FALSE)</f>
        <v>#N/A</v>
      </c>
      <c r="P818" s="1" t="str">
        <f>VLOOKUP($D818,schermers!$C:$O,5,FALSE)</f>
        <v>Heren</v>
      </c>
      <c r="Q818" s="1" t="str">
        <f>VLOOKUP($D818,schermers!$C:$O,6,FALSE)</f>
        <v>Floret</v>
      </c>
      <c r="R818" s="1" t="e">
        <f>VLOOKUP(P818,lookups!A:B,2,FALSE)&amp;VLOOKUP(aanmeldingen!Q818,lookups!D:E,2,FALSE)&amp;VLOOKUP(I818,lookups!G:H,2,FALSE)</f>
        <v>#N/A</v>
      </c>
      <c r="S818" s="1" t="e">
        <f>VLOOKUP(E818,wedstrijden!B:G,6,FALSE)</f>
        <v>#N/A</v>
      </c>
      <c r="T818" s="1">
        <f>VLOOKUP($D818,schermers!$C:$O,8,FALSE)</f>
        <v>0</v>
      </c>
      <c r="U818" s="1" t="str">
        <f>IFERROR(VLOOKUP($D818,schermers!$C:$O,13,FALSE),"-")</f>
        <v>-</v>
      </c>
      <c r="V818" s="15">
        <f>IFERROR(VLOOKUP(E818,wedstrijden!B:H,7,FALSE),0)</f>
        <v>0</v>
      </c>
      <c r="W818" s="15">
        <f>IFERROR(VLOOKUP(E818,wedstrijden!B:I,8,FALSE),0)</f>
        <v>0</v>
      </c>
      <c r="X818" s="94">
        <f>IF(ISERROR(VLOOKUP(I818,lookups!G:I,3,FALSE)),0,IF(VLOOKUP(I818,lookups!G:I,3,FALSE)=0,0,VLOOKUP(I818,lookups!G:I,3,FALSE)))</f>
        <v>0</v>
      </c>
      <c r="Y818" s="54">
        <f t="shared" si="182"/>
        <v>999999999</v>
      </c>
      <c r="Z818" s="54">
        <f t="shared" si="183"/>
        <v>999999999</v>
      </c>
      <c r="AA818" s="54" t="str">
        <f>IF(LEFT(J818,2)&lt;&gt;"ok","-",IF(M818&lt;&gt;"","-",VLOOKUP(P818&amp;Q818&amp;I818&amp;H818,wedstrijden!A:B,2,FALSE)))</f>
        <v>-</v>
      </c>
      <c r="AB818" s="54">
        <f t="shared" si="184"/>
        <v>0</v>
      </c>
      <c r="AC818" s="54">
        <f t="shared" si="185"/>
        <v>0</v>
      </c>
      <c r="AD818" s="54">
        <f t="shared" si="186"/>
        <v>0</v>
      </c>
      <c r="AE818" s="54">
        <f t="shared" si="187"/>
        <v>0</v>
      </c>
      <c r="AF818" s="54">
        <f t="shared" si="188"/>
        <v>0</v>
      </c>
      <c r="AG818" s="54">
        <f t="shared" si="189"/>
        <v>0</v>
      </c>
      <c r="AH818" s="54">
        <f t="shared" si="190"/>
        <v>0</v>
      </c>
      <c r="AI818" s="54">
        <f t="shared" si="191"/>
        <v>0</v>
      </c>
      <c r="AJ818" s="54">
        <f t="shared" si="192"/>
        <v>0</v>
      </c>
      <c r="AK818" s="54">
        <f t="shared" ca="1" si="193"/>
        <v>0</v>
      </c>
      <c r="AL818" s="1" t="str">
        <f>VLOOKUP(D818,schermers!C:T,16,FALSE)</f>
        <v>---</v>
      </c>
    </row>
    <row r="819" spans="1:38" x14ac:dyDescent="0.2">
      <c r="A819" s="54">
        <f t="shared" si="194"/>
        <v>817</v>
      </c>
      <c r="B819" s="54" t="str">
        <f t="shared" si="180"/>
        <v/>
      </c>
      <c r="C819" s="54" t="str">
        <f t="shared" si="181"/>
        <v/>
      </c>
      <c r="D819" s="54">
        <f>VLOOKUP(F819&amp;G819,schermers!B:C,2,FALSE)</f>
        <v>0</v>
      </c>
      <c r="E819" s="54" t="e">
        <f>VLOOKUP(P819&amp;Q819&amp;I819&amp;H819,wedstrijden!A:B,2,FALSE)</f>
        <v>#N/A</v>
      </c>
      <c r="F819" s="41"/>
      <c r="K819" s="16"/>
      <c r="O819" s="54" t="e">
        <f>VLOOKUP(D819&amp;R819,Ranglijst!D:E,2,FALSE)</f>
        <v>#N/A</v>
      </c>
      <c r="P819" s="1" t="str">
        <f>VLOOKUP($D819,schermers!$C:$O,5,FALSE)</f>
        <v>Heren</v>
      </c>
      <c r="Q819" s="1" t="str">
        <f>VLOOKUP($D819,schermers!$C:$O,6,FALSE)</f>
        <v>Floret</v>
      </c>
      <c r="R819" s="1" t="e">
        <f>VLOOKUP(P819,lookups!A:B,2,FALSE)&amp;VLOOKUP(aanmeldingen!Q819,lookups!D:E,2,FALSE)&amp;VLOOKUP(I819,lookups!G:H,2,FALSE)</f>
        <v>#N/A</v>
      </c>
      <c r="S819" s="1" t="e">
        <f>VLOOKUP(E819,wedstrijden!B:G,6,FALSE)</f>
        <v>#N/A</v>
      </c>
      <c r="T819" s="1">
        <f>VLOOKUP($D819,schermers!$C:$O,8,FALSE)</f>
        <v>0</v>
      </c>
      <c r="U819" s="1" t="str">
        <f>IFERROR(VLOOKUP($D819,schermers!$C:$O,13,FALSE),"-")</f>
        <v>-</v>
      </c>
      <c r="V819" s="15">
        <f>IFERROR(VLOOKUP(E819,wedstrijden!B:H,7,FALSE),0)</f>
        <v>0</v>
      </c>
      <c r="W819" s="15">
        <f>IFERROR(VLOOKUP(E819,wedstrijden!B:I,8,FALSE),0)</f>
        <v>0</v>
      </c>
      <c r="X819" s="94">
        <f>IF(ISERROR(VLOOKUP(I819,lookups!G:I,3,FALSE)),0,IF(VLOOKUP(I819,lookups!G:I,3,FALSE)=0,0,VLOOKUP(I819,lookups!G:I,3,FALSE)))</f>
        <v>0</v>
      </c>
      <c r="Y819" s="54">
        <f t="shared" si="182"/>
        <v>999999999</v>
      </c>
      <c r="Z819" s="54">
        <f t="shared" si="183"/>
        <v>999999999</v>
      </c>
      <c r="AA819" s="54" t="str">
        <f>IF(LEFT(J819,2)&lt;&gt;"ok","-",IF(M819&lt;&gt;"","-",VLOOKUP(P819&amp;Q819&amp;I819&amp;H819,wedstrijden!A:B,2,FALSE)))</f>
        <v>-</v>
      </c>
      <c r="AB819" s="54">
        <f t="shared" si="184"/>
        <v>0</v>
      </c>
      <c r="AC819" s="54">
        <f t="shared" si="185"/>
        <v>0</v>
      </c>
      <c r="AD819" s="54">
        <f t="shared" si="186"/>
        <v>0</v>
      </c>
      <c r="AE819" s="54">
        <f t="shared" si="187"/>
        <v>0</v>
      </c>
      <c r="AF819" s="54">
        <f t="shared" si="188"/>
        <v>0</v>
      </c>
      <c r="AG819" s="54">
        <f t="shared" si="189"/>
        <v>0</v>
      </c>
      <c r="AH819" s="54">
        <f t="shared" si="190"/>
        <v>0</v>
      </c>
      <c r="AI819" s="54">
        <f t="shared" si="191"/>
        <v>0</v>
      </c>
      <c r="AJ819" s="54">
        <f t="shared" si="192"/>
        <v>0</v>
      </c>
      <c r="AK819" s="54">
        <f t="shared" ca="1" si="193"/>
        <v>0</v>
      </c>
      <c r="AL819" s="1" t="str">
        <f>VLOOKUP(D819,schermers!C:T,16,FALSE)</f>
        <v>---</v>
      </c>
    </row>
    <row r="820" spans="1:38" x14ac:dyDescent="0.2">
      <c r="A820" s="54">
        <f t="shared" si="194"/>
        <v>818</v>
      </c>
      <c r="B820" s="54" t="str">
        <f t="shared" si="180"/>
        <v/>
      </c>
      <c r="C820" s="54" t="str">
        <f t="shared" si="181"/>
        <v/>
      </c>
      <c r="D820" s="54">
        <f>VLOOKUP(F820&amp;G820,schermers!B:C,2,FALSE)</f>
        <v>0</v>
      </c>
      <c r="E820" s="54" t="e">
        <f>VLOOKUP(P820&amp;Q820&amp;I820&amp;H820,wedstrijden!A:B,2,FALSE)</f>
        <v>#N/A</v>
      </c>
      <c r="F820" s="41"/>
      <c r="K820" s="16"/>
      <c r="O820" s="54" t="e">
        <f>VLOOKUP(D820&amp;R820,Ranglijst!D:E,2,FALSE)</f>
        <v>#N/A</v>
      </c>
      <c r="P820" s="1" t="str">
        <f>VLOOKUP($D820,schermers!$C:$O,5,FALSE)</f>
        <v>Heren</v>
      </c>
      <c r="Q820" s="1" t="str">
        <f>VLOOKUP($D820,schermers!$C:$O,6,FALSE)</f>
        <v>Floret</v>
      </c>
      <c r="R820" s="1" t="e">
        <f>VLOOKUP(P820,lookups!A:B,2,FALSE)&amp;VLOOKUP(aanmeldingen!Q820,lookups!D:E,2,FALSE)&amp;VLOOKUP(I820,lookups!G:H,2,FALSE)</f>
        <v>#N/A</v>
      </c>
      <c r="S820" s="1" t="e">
        <f>VLOOKUP(E820,wedstrijden!B:G,6,FALSE)</f>
        <v>#N/A</v>
      </c>
      <c r="T820" s="1">
        <f>VLOOKUP($D820,schermers!$C:$O,8,FALSE)</f>
        <v>0</v>
      </c>
      <c r="U820" s="1" t="str">
        <f>IFERROR(VLOOKUP($D820,schermers!$C:$O,13,FALSE),"-")</f>
        <v>-</v>
      </c>
      <c r="V820" s="15">
        <f>IFERROR(VLOOKUP(E820,wedstrijden!B:H,7,FALSE),0)</f>
        <v>0</v>
      </c>
      <c r="W820" s="15">
        <f>IFERROR(VLOOKUP(E820,wedstrijden!B:I,8,FALSE),0)</f>
        <v>0</v>
      </c>
      <c r="X820" s="94">
        <f>IF(ISERROR(VLOOKUP(I820,lookups!G:I,3,FALSE)),0,IF(VLOOKUP(I820,lookups!G:I,3,FALSE)=0,0,VLOOKUP(I820,lookups!G:I,3,FALSE)))</f>
        <v>0</v>
      </c>
      <c r="Y820" s="54">
        <f t="shared" si="182"/>
        <v>999999999</v>
      </c>
      <c r="Z820" s="54">
        <f t="shared" si="183"/>
        <v>999999999</v>
      </c>
      <c r="AA820" s="54" t="str">
        <f>IF(LEFT(J820,2)&lt;&gt;"ok","-",IF(M820&lt;&gt;"","-",VLOOKUP(P820&amp;Q820&amp;I820&amp;H820,wedstrijden!A:B,2,FALSE)))</f>
        <v>-</v>
      </c>
      <c r="AB820" s="54">
        <f t="shared" si="184"/>
        <v>0</v>
      </c>
      <c r="AC820" s="54">
        <f t="shared" si="185"/>
        <v>0</v>
      </c>
      <c r="AD820" s="54">
        <f t="shared" si="186"/>
        <v>0</v>
      </c>
      <c r="AE820" s="54">
        <f t="shared" si="187"/>
        <v>0</v>
      </c>
      <c r="AF820" s="54">
        <f t="shared" si="188"/>
        <v>0</v>
      </c>
      <c r="AG820" s="54">
        <f t="shared" si="189"/>
        <v>0</v>
      </c>
      <c r="AH820" s="54">
        <f t="shared" si="190"/>
        <v>0</v>
      </c>
      <c r="AI820" s="54">
        <f t="shared" si="191"/>
        <v>0</v>
      </c>
      <c r="AJ820" s="54">
        <f t="shared" si="192"/>
        <v>0</v>
      </c>
      <c r="AK820" s="54">
        <f t="shared" ca="1" si="193"/>
        <v>0</v>
      </c>
      <c r="AL820" s="1" t="str">
        <f>VLOOKUP(D820,schermers!C:T,16,FALSE)</f>
        <v>---</v>
      </c>
    </row>
    <row r="821" spans="1:38" x14ac:dyDescent="0.2">
      <c r="A821" s="54">
        <f t="shared" si="194"/>
        <v>819</v>
      </c>
      <c r="B821" s="54" t="str">
        <f t="shared" si="180"/>
        <v/>
      </c>
      <c r="C821" s="54" t="str">
        <f t="shared" si="181"/>
        <v/>
      </c>
      <c r="D821" s="54">
        <f>VLOOKUP(F821&amp;G821,schermers!B:C,2,FALSE)</f>
        <v>0</v>
      </c>
      <c r="E821" s="54" t="e">
        <f>VLOOKUP(P821&amp;Q821&amp;I821&amp;H821,wedstrijden!A:B,2,FALSE)</f>
        <v>#N/A</v>
      </c>
      <c r="F821" s="41"/>
      <c r="K821" s="16"/>
      <c r="O821" s="54" t="e">
        <f>VLOOKUP(D821&amp;R821,Ranglijst!D:E,2,FALSE)</f>
        <v>#N/A</v>
      </c>
      <c r="P821" s="1" t="str">
        <f>VLOOKUP($D821,schermers!$C:$O,5,FALSE)</f>
        <v>Heren</v>
      </c>
      <c r="Q821" s="1" t="str">
        <f>VLOOKUP($D821,schermers!$C:$O,6,FALSE)</f>
        <v>Floret</v>
      </c>
      <c r="R821" s="1" t="e">
        <f>VLOOKUP(P821,lookups!A:B,2,FALSE)&amp;VLOOKUP(aanmeldingen!Q821,lookups!D:E,2,FALSE)&amp;VLOOKUP(I821,lookups!G:H,2,FALSE)</f>
        <v>#N/A</v>
      </c>
      <c r="S821" s="1" t="e">
        <f>VLOOKUP(E821,wedstrijden!B:G,6,FALSE)</f>
        <v>#N/A</v>
      </c>
      <c r="T821" s="1">
        <f>VLOOKUP($D821,schermers!$C:$O,8,FALSE)</f>
        <v>0</v>
      </c>
      <c r="U821" s="1" t="str">
        <f>IFERROR(VLOOKUP($D821,schermers!$C:$O,13,FALSE),"-")</f>
        <v>-</v>
      </c>
      <c r="V821" s="15">
        <f>IFERROR(VLOOKUP(E821,wedstrijden!B:H,7,FALSE),0)</f>
        <v>0</v>
      </c>
      <c r="W821" s="15">
        <f>IFERROR(VLOOKUP(E821,wedstrijden!B:I,8,FALSE),0)</f>
        <v>0</v>
      </c>
      <c r="X821" s="94">
        <f>IF(ISERROR(VLOOKUP(I821,lookups!G:I,3,FALSE)),0,IF(VLOOKUP(I821,lookups!G:I,3,FALSE)=0,0,VLOOKUP(I821,lookups!G:I,3,FALSE)))</f>
        <v>0</v>
      </c>
      <c r="Y821" s="54">
        <f t="shared" si="182"/>
        <v>999999999</v>
      </c>
      <c r="Z821" s="54">
        <f t="shared" si="183"/>
        <v>999999999</v>
      </c>
      <c r="AA821" s="54" t="str">
        <f>IF(LEFT(J821,2)&lt;&gt;"ok","-",IF(M821&lt;&gt;"","-",VLOOKUP(P821&amp;Q821&amp;I821&amp;H821,wedstrijden!A:B,2,FALSE)))</f>
        <v>-</v>
      </c>
      <c r="AB821" s="54">
        <f t="shared" si="184"/>
        <v>0</v>
      </c>
      <c r="AC821" s="54">
        <f t="shared" si="185"/>
        <v>0</v>
      </c>
      <c r="AD821" s="54">
        <f t="shared" si="186"/>
        <v>0</v>
      </c>
      <c r="AE821" s="54">
        <f t="shared" si="187"/>
        <v>0</v>
      </c>
      <c r="AF821" s="54">
        <f t="shared" si="188"/>
        <v>0</v>
      </c>
      <c r="AG821" s="54">
        <f t="shared" si="189"/>
        <v>0</v>
      </c>
      <c r="AH821" s="54">
        <f t="shared" si="190"/>
        <v>0</v>
      </c>
      <c r="AI821" s="54">
        <f t="shared" si="191"/>
        <v>0</v>
      </c>
      <c r="AJ821" s="54">
        <f t="shared" si="192"/>
        <v>0</v>
      </c>
      <c r="AK821" s="54">
        <f t="shared" ca="1" si="193"/>
        <v>0</v>
      </c>
      <c r="AL821" s="1" t="str">
        <f>VLOOKUP(D821,schermers!C:T,16,FALSE)</f>
        <v>---</v>
      </c>
    </row>
    <row r="822" spans="1:38" x14ac:dyDescent="0.2">
      <c r="A822" s="54">
        <f t="shared" si="194"/>
        <v>820</v>
      </c>
      <c r="B822" s="54" t="str">
        <f t="shared" si="180"/>
        <v/>
      </c>
      <c r="C822" s="54" t="str">
        <f t="shared" si="181"/>
        <v/>
      </c>
      <c r="D822" s="54">
        <f>VLOOKUP(F822&amp;G822,schermers!B:C,2,FALSE)</f>
        <v>0</v>
      </c>
      <c r="E822" s="54" t="e">
        <f>VLOOKUP(P822&amp;Q822&amp;I822&amp;H822,wedstrijden!A:B,2,FALSE)</f>
        <v>#N/A</v>
      </c>
      <c r="F822" s="41"/>
      <c r="K822" s="16"/>
      <c r="O822" s="54" t="e">
        <f>VLOOKUP(D822&amp;R822,Ranglijst!D:E,2,FALSE)</f>
        <v>#N/A</v>
      </c>
      <c r="P822" s="1" t="str">
        <f>VLOOKUP($D822,schermers!$C:$O,5,FALSE)</f>
        <v>Heren</v>
      </c>
      <c r="Q822" s="1" t="str">
        <f>VLOOKUP($D822,schermers!$C:$O,6,FALSE)</f>
        <v>Floret</v>
      </c>
      <c r="R822" s="1" t="e">
        <f>VLOOKUP(P822,lookups!A:B,2,FALSE)&amp;VLOOKUP(aanmeldingen!Q822,lookups!D:E,2,FALSE)&amp;VLOOKUP(I822,lookups!G:H,2,FALSE)</f>
        <v>#N/A</v>
      </c>
      <c r="S822" s="1" t="e">
        <f>VLOOKUP(E822,wedstrijden!B:G,6,FALSE)</f>
        <v>#N/A</v>
      </c>
      <c r="T822" s="1">
        <f>VLOOKUP($D822,schermers!$C:$O,8,FALSE)</f>
        <v>0</v>
      </c>
      <c r="U822" s="1" t="str">
        <f>IFERROR(VLOOKUP($D822,schermers!$C:$O,13,FALSE),"-")</f>
        <v>-</v>
      </c>
      <c r="V822" s="15">
        <f>IFERROR(VLOOKUP(E822,wedstrijden!B:H,7,FALSE),0)</f>
        <v>0</v>
      </c>
      <c r="W822" s="15">
        <f>IFERROR(VLOOKUP(E822,wedstrijden!B:I,8,FALSE),0)</f>
        <v>0</v>
      </c>
      <c r="X822" s="94">
        <f>IF(ISERROR(VLOOKUP(I822,lookups!G:I,3,FALSE)),0,IF(VLOOKUP(I822,lookups!G:I,3,FALSE)=0,0,VLOOKUP(I822,lookups!G:I,3,FALSE)))</f>
        <v>0</v>
      </c>
      <c r="Y822" s="54">
        <f t="shared" si="182"/>
        <v>999999999</v>
      </c>
      <c r="Z822" s="54">
        <f t="shared" si="183"/>
        <v>999999999</v>
      </c>
      <c r="AA822" s="54" t="str">
        <f>IF(LEFT(J822,2)&lt;&gt;"ok","-",IF(M822&lt;&gt;"","-",VLOOKUP(P822&amp;Q822&amp;I822&amp;H822,wedstrijden!A:B,2,FALSE)))</f>
        <v>-</v>
      </c>
      <c r="AB822" s="54">
        <f t="shared" si="184"/>
        <v>0</v>
      </c>
      <c r="AC822" s="54">
        <f t="shared" si="185"/>
        <v>0</v>
      </c>
      <c r="AD822" s="54">
        <f t="shared" si="186"/>
        <v>0</v>
      </c>
      <c r="AE822" s="54">
        <f t="shared" si="187"/>
        <v>0</v>
      </c>
      <c r="AF822" s="54">
        <f t="shared" si="188"/>
        <v>0</v>
      </c>
      <c r="AG822" s="54">
        <f t="shared" si="189"/>
        <v>0</v>
      </c>
      <c r="AH822" s="54">
        <f t="shared" si="190"/>
        <v>0</v>
      </c>
      <c r="AI822" s="54">
        <f t="shared" si="191"/>
        <v>0</v>
      </c>
      <c r="AJ822" s="54">
        <f t="shared" si="192"/>
        <v>0</v>
      </c>
      <c r="AK822" s="54">
        <f t="shared" ca="1" si="193"/>
        <v>0</v>
      </c>
      <c r="AL822" s="1" t="str">
        <f>VLOOKUP(D822,schermers!C:T,16,FALSE)</f>
        <v>---</v>
      </c>
    </row>
    <row r="823" spans="1:38" x14ac:dyDescent="0.2">
      <c r="A823" s="54">
        <f t="shared" si="194"/>
        <v>821</v>
      </c>
      <c r="B823" s="54" t="str">
        <f t="shared" si="180"/>
        <v/>
      </c>
      <c r="C823" s="54" t="str">
        <f t="shared" si="181"/>
        <v/>
      </c>
      <c r="D823" s="54">
        <f>VLOOKUP(F823&amp;G823,schermers!B:C,2,FALSE)</f>
        <v>0</v>
      </c>
      <c r="E823" s="54" t="e">
        <f>VLOOKUP(P823&amp;Q823&amp;I823&amp;H823,wedstrijden!A:B,2,FALSE)</f>
        <v>#N/A</v>
      </c>
      <c r="F823" s="41"/>
      <c r="K823" s="16"/>
      <c r="O823" s="54" t="e">
        <f>VLOOKUP(D823&amp;R823,Ranglijst!D:E,2,FALSE)</f>
        <v>#N/A</v>
      </c>
      <c r="P823" s="1" t="str">
        <f>VLOOKUP($D823,schermers!$C:$O,5,FALSE)</f>
        <v>Heren</v>
      </c>
      <c r="Q823" s="1" t="str">
        <f>VLOOKUP($D823,schermers!$C:$O,6,FALSE)</f>
        <v>Floret</v>
      </c>
      <c r="R823" s="1" t="e">
        <f>VLOOKUP(P823,lookups!A:B,2,FALSE)&amp;VLOOKUP(aanmeldingen!Q823,lookups!D:E,2,FALSE)&amp;VLOOKUP(I823,lookups!G:H,2,FALSE)</f>
        <v>#N/A</v>
      </c>
      <c r="S823" s="1" t="e">
        <f>VLOOKUP(E823,wedstrijden!B:G,6,FALSE)</f>
        <v>#N/A</v>
      </c>
      <c r="T823" s="1">
        <f>VLOOKUP($D823,schermers!$C:$O,8,FALSE)</f>
        <v>0</v>
      </c>
      <c r="U823" s="1" t="str">
        <f>IFERROR(VLOOKUP($D823,schermers!$C:$O,13,FALSE),"-")</f>
        <v>-</v>
      </c>
      <c r="V823" s="15">
        <f>IFERROR(VLOOKUP(E823,wedstrijden!B:H,7,FALSE),0)</f>
        <v>0</v>
      </c>
      <c r="W823" s="15">
        <f>IFERROR(VLOOKUP(E823,wedstrijden!B:I,8,FALSE),0)</f>
        <v>0</v>
      </c>
      <c r="X823" s="94">
        <f>IF(ISERROR(VLOOKUP(I823,lookups!G:I,3,FALSE)),0,IF(VLOOKUP(I823,lookups!G:I,3,FALSE)=0,0,VLOOKUP(I823,lookups!G:I,3,FALSE)))</f>
        <v>0</v>
      </c>
      <c r="Y823" s="54">
        <f t="shared" si="182"/>
        <v>999999999</v>
      </c>
      <c r="Z823" s="54">
        <f t="shared" si="183"/>
        <v>999999999</v>
      </c>
      <c r="AA823" s="54" t="str">
        <f>IF(LEFT(J823,2)&lt;&gt;"ok","-",IF(M823&lt;&gt;"","-",VLOOKUP(P823&amp;Q823&amp;I823&amp;H823,wedstrijden!A:B,2,FALSE)))</f>
        <v>-</v>
      </c>
      <c r="AB823" s="54">
        <f t="shared" si="184"/>
        <v>0</v>
      </c>
      <c r="AC823" s="54">
        <f t="shared" si="185"/>
        <v>0</v>
      </c>
      <c r="AD823" s="54">
        <f t="shared" si="186"/>
        <v>0</v>
      </c>
      <c r="AE823" s="54">
        <f t="shared" si="187"/>
        <v>0</v>
      </c>
      <c r="AF823" s="54">
        <f t="shared" si="188"/>
        <v>0</v>
      </c>
      <c r="AG823" s="54">
        <f t="shared" si="189"/>
        <v>0</v>
      </c>
      <c r="AH823" s="54">
        <f t="shared" si="190"/>
        <v>0</v>
      </c>
      <c r="AI823" s="54">
        <f t="shared" si="191"/>
        <v>0</v>
      </c>
      <c r="AJ823" s="54">
        <f t="shared" si="192"/>
        <v>0</v>
      </c>
      <c r="AK823" s="54">
        <f t="shared" ca="1" si="193"/>
        <v>0</v>
      </c>
      <c r="AL823" s="1" t="str">
        <f>VLOOKUP(D823,schermers!C:T,16,FALSE)</f>
        <v>---</v>
      </c>
    </row>
    <row r="824" spans="1:38" x14ac:dyDescent="0.2">
      <c r="A824" s="54">
        <f t="shared" si="194"/>
        <v>822</v>
      </c>
      <c r="B824" s="54" t="str">
        <f t="shared" si="180"/>
        <v/>
      </c>
      <c r="C824" s="54" t="str">
        <f t="shared" si="181"/>
        <v/>
      </c>
      <c r="D824" s="54">
        <f>VLOOKUP(F824&amp;G824,schermers!B:C,2,FALSE)</f>
        <v>0</v>
      </c>
      <c r="E824" s="54" t="e">
        <f>VLOOKUP(P824&amp;Q824&amp;I824&amp;H824,wedstrijden!A:B,2,FALSE)</f>
        <v>#N/A</v>
      </c>
      <c r="F824" s="41"/>
      <c r="K824" s="16"/>
      <c r="O824" s="54" t="e">
        <f>VLOOKUP(D824&amp;R824,Ranglijst!D:E,2,FALSE)</f>
        <v>#N/A</v>
      </c>
      <c r="P824" s="1" t="str">
        <f>VLOOKUP($D824,schermers!$C:$O,5,FALSE)</f>
        <v>Heren</v>
      </c>
      <c r="Q824" s="1" t="str">
        <f>VLOOKUP($D824,schermers!$C:$O,6,FALSE)</f>
        <v>Floret</v>
      </c>
      <c r="R824" s="1" t="e">
        <f>VLOOKUP(P824,lookups!A:B,2,FALSE)&amp;VLOOKUP(aanmeldingen!Q824,lookups!D:E,2,FALSE)&amp;VLOOKUP(I824,lookups!G:H,2,FALSE)</f>
        <v>#N/A</v>
      </c>
      <c r="S824" s="1" t="e">
        <f>VLOOKUP(E824,wedstrijden!B:G,6,FALSE)</f>
        <v>#N/A</v>
      </c>
      <c r="T824" s="1">
        <f>VLOOKUP($D824,schermers!$C:$O,8,FALSE)</f>
        <v>0</v>
      </c>
      <c r="U824" s="1" t="str">
        <f>IFERROR(VLOOKUP($D824,schermers!$C:$O,13,FALSE),"-")</f>
        <v>-</v>
      </c>
      <c r="V824" s="15">
        <f>IFERROR(VLOOKUP(E824,wedstrijden!B:H,7,FALSE),0)</f>
        <v>0</v>
      </c>
      <c r="W824" s="15">
        <f>IFERROR(VLOOKUP(E824,wedstrijden!B:I,8,FALSE),0)</f>
        <v>0</v>
      </c>
      <c r="X824" s="94">
        <f>IF(ISERROR(VLOOKUP(I824,lookups!G:I,3,FALSE)),0,IF(VLOOKUP(I824,lookups!G:I,3,FALSE)=0,0,VLOOKUP(I824,lookups!G:I,3,FALSE)))</f>
        <v>0</v>
      </c>
      <c r="Y824" s="54">
        <f t="shared" si="182"/>
        <v>999999999</v>
      </c>
      <c r="Z824" s="54">
        <f t="shared" si="183"/>
        <v>999999999</v>
      </c>
      <c r="AA824" s="54" t="str">
        <f>IF(LEFT(J824,2)&lt;&gt;"ok","-",IF(M824&lt;&gt;"","-",VLOOKUP(P824&amp;Q824&amp;I824&amp;H824,wedstrijden!A:B,2,FALSE)))</f>
        <v>-</v>
      </c>
      <c r="AB824" s="54">
        <f t="shared" si="184"/>
        <v>0</v>
      </c>
      <c r="AC824" s="54">
        <f t="shared" si="185"/>
        <v>0</v>
      </c>
      <c r="AD824" s="54">
        <f t="shared" si="186"/>
        <v>0</v>
      </c>
      <c r="AE824" s="54">
        <f t="shared" si="187"/>
        <v>0</v>
      </c>
      <c r="AF824" s="54">
        <f t="shared" si="188"/>
        <v>0</v>
      </c>
      <c r="AG824" s="54">
        <f t="shared" si="189"/>
        <v>0</v>
      </c>
      <c r="AH824" s="54">
        <f t="shared" si="190"/>
        <v>0</v>
      </c>
      <c r="AI824" s="54">
        <f t="shared" si="191"/>
        <v>0</v>
      </c>
      <c r="AJ824" s="54">
        <f t="shared" si="192"/>
        <v>0</v>
      </c>
      <c r="AK824" s="54">
        <f t="shared" ca="1" si="193"/>
        <v>0</v>
      </c>
      <c r="AL824" s="1" t="str">
        <f>VLOOKUP(D824,schermers!C:T,16,FALSE)</f>
        <v>---</v>
      </c>
    </row>
    <row r="825" spans="1:38" x14ac:dyDescent="0.2">
      <c r="A825" s="54">
        <f t="shared" si="194"/>
        <v>823</v>
      </c>
      <c r="B825" s="54" t="str">
        <f t="shared" si="180"/>
        <v/>
      </c>
      <c r="C825" s="54" t="str">
        <f t="shared" si="181"/>
        <v/>
      </c>
      <c r="D825" s="54">
        <f>VLOOKUP(F825&amp;G825,schermers!B:C,2,FALSE)</f>
        <v>0</v>
      </c>
      <c r="E825" s="54" t="e">
        <f>VLOOKUP(P825&amp;Q825&amp;I825&amp;H825,wedstrijden!A:B,2,FALSE)</f>
        <v>#N/A</v>
      </c>
      <c r="F825" s="41"/>
      <c r="K825" s="16"/>
      <c r="O825" s="54" t="e">
        <f>VLOOKUP(D825&amp;R825,Ranglijst!D:E,2,FALSE)</f>
        <v>#N/A</v>
      </c>
      <c r="P825" s="1" t="str">
        <f>VLOOKUP($D825,schermers!$C:$O,5,FALSE)</f>
        <v>Heren</v>
      </c>
      <c r="Q825" s="1" t="str">
        <f>VLOOKUP($D825,schermers!$C:$O,6,FALSE)</f>
        <v>Floret</v>
      </c>
      <c r="R825" s="1" t="e">
        <f>VLOOKUP(P825,lookups!A:B,2,FALSE)&amp;VLOOKUP(aanmeldingen!Q825,lookups!D:E,2,FALSE)&amp;VLOOKUP(I825,lookups!G:H,2,FALSE)</f>
        <v>#N/A</v>
      </c>
      <c r="S825" s="1" t="e">
        <f>VLOOKUP(E825,wedstrijden!B:G,6,FALSE)</f>
        <v>#N/A</v>
      </c>
      <c r="T825" s="1">
        <f>VLOOKUP($D825,schermers!$C:$O,8,FALSE)</f>
        <v>0</v>
      </c>
      <c r="U825" s="1" t="str">
        <f>IFERROR(VLOOKUP($D825,schermers!$C:$O,13,FALSE),"-")</f>
        <v>-</v>
      </c>
      <c r="V825" s="15">
        <f>IFERROR(VLOOKUP(E825,wedstrijden!B:H,7,FALSE),0)</f>
        <v>0</v>
      </c>
      <c r="W825" s="15">
        <f>IFERROR(VLOOKUP(E825,wedstrijden!B:I,8,FALSE),0)</f>
        <v>0</v>
      </c>
      <c r="X825" s="94">
        <f>IF(ISERROR(VLOOKUP(I825,lookups!G:I,3,FALSE)),0,IF(VLOOKUP(I825,lookups!G:I,3,FALSE)=0,0,VLOOKUP(I825,lookups!G:I,3,FALSE)))</f>
        <v>0</v>
      </c>
      <c r="Y825" s="54">
        <f t="shared" si="182"/>
        <v>999999999</v>
      </c>
      <c r="Z825" s="54">
        <f t="shared" si="183"/>
        <v>999999999</v>
      </c>
      <c r="AA825" s="54" t="str">
        <f>IF(LEFT(J825,2)&lt;&gt;"ok","-",IF(M825&lt;&gt;"","-",VLOOKUP(P825&amp;Q825&amp;I825&amp;H825,wedstrijden!A:B,2,FALSE)))</f>
        <v>-</v>
      </c>
      <c r="AB825" s="54">
        <f t="shared" si="184"/>
        <v>0</v>
      </c>
      <c r="AC825" s="54">
        <f t="shared" si="185"/>
        <v>0</v>
      </c>
      <c r="AD825" s="54">
        <f t="shared" si="186"/>
        <v>0</v>
      </c>
      <c r="AE825" s="54">
        <f t="shared" si="187"/>
        <v>0</v>
      </c>
      <c r="AF825" s="54">
        <f t="shared" si="188"/>
        <v>0</v>
      </c>
      <c r="AG825" s="54">
        <f t="shared" si="189"/>
        <v>0</v>
      </c>
      <c r="AH825" s="54">
        <f t="shared" si="190"/>
        <v>0</v>
      </c>
      <c r="AI825" s="54">
        <f t="shared" si="191"/>
        <v>0</v>
      </c>
      <c r="AJ825" s="54">
        <f t="shared" si="192"/>
        <v>0</v>
      </c>
      <c r="AK825" s="54">
        <f t="shared" ca="1" si="193"/>
        <v>0</v>
      </c>
      <c r="AL825" s="1" t="str">
        <f>VLOOKUP(D825,schermers!C:T,16,FALSE)</f>
        <v>---</v>
      </c>
    </row>
    <row r="826" spans="1:38" x14ac:dyDescent="0.2">
      <c r="A826" s="54">
        <f t="shared" si="194"/>
        <v>824</v>
      </c>
      <c r="B826" s="54" t="str">
        <f t="shared" si="180"/>
        <v/>
      </c>
      <c r="C826" s="54" t="str">
        <f t="shared" si="181"/>
        <v/>
      </c>
      <c r="D826" s="54">
        <f>VLOOKUP(F826&amp;G826,schermers!B:C,2,FALSE)</f>
        <v>0</v>
      </c>
      <c r="E826" s="54" t="e">
        <f>VLOOKUP(P826&amp;Q826&amp;I826&amp;H826,wedstrijden!A:B,2,FALSE)</f>
        <v>#N/A</v>
      </c>
      <c r="F826" s="41"/>
      <c r="K826" s="16"/>
      <c r="O826" s="54" t="e">
        <f>VLOOKUP(D826&amp;R826,Ranglijst!D:E,2,FALSE)</f>
        <v>#N/A</v>
      </c>
      <c r="P826" s="1" t="str">
        <f>VLOOKUP($D826,schermers!$C:$O,5,FALSE)</f>
        <v>Heren</v>
      </c>
      <c r="Q826" s="1" t="str">
        <f>VLOOKUP($D826,schermers!$C:$O,6,FALSE)</f>
        <v>Floret</v>
      </c>
      <c r="R826" s="1" t="e">
        <f>VLOOKUP(P826,lookups!A:B,2,FALSE)&amp;VLOOKUP(aanmeldingen!Q826,lookups!D:E,2,FALSE)&amp;VLOOKUP(I826,lookups!G:H,2,FALSE)</f>
        <v>#N/A</v>
      </c>
      <c r="S826" s="1" t="e">
        <f>VLOOKUP(E826,wedstrijden!B:G,6,FALSE)</f>
        <v>#N/A</v>
      </c>
      <c r="T826" s="1">
        <f>VLOOKUP($D826,schermers!$C:$O,8,FALSE)</f>
        <v>0</v>
      </c>
      <c r="U826" s="1" t="str">
        <f>IFERROR(VLOOKUP($D826,schermers!$C:$O,13,FALSE),"-")</f>
        <v>-</v>
      </c>
      <c r="V826" s="15">
        <f>IFERROR(VLOOKUP(E826,wedstrijden!B:H,7,FALSE),0)</f>
        <v>0</v>
      </c>
      <c r="W826" s="15">
        <f>IFERROR(VLOOKUP(E826,wedstrijden!B:I,8,FALSE),0)</f>
        <v>0</v>
      </c>
      <c r="X826" s="94">
        <f>IF(ISERROR(VLOOKUP(I826,lookups!G:I,3,FALSE)),0,IF(VLOOKUP(I826,lookups!G:I,3,FALSE)=0,0,VLOOKUP(I826,lookups!G:I,3,FALSE)))</f>
        <v>0</v>
      </c>
      <c r="Y826" s="54">
        <f t="shared" si="182"/>
        <v>999999999</v>
      </c>
      <c r="Z826" s="54">
        <f t="shared" si="183"/>
        <v>999999999</v>
      </c>
      <c r="AA826" s="54" t="str">
        <f>IF(LEFT(J826,2)&lt;&gt;"ok","-",IF(M826&lt;&gt;"","-",VLOOKUP(P826&amp;Q826&amp;I826&amp;H826,wedstrijden!A:B,2,FALSE)))</f>
        <v>-</v>
      </c>
      <c r="AB826" s="54">
        <f t="shared" si="184"/>
        <v>0</v>
      </c>
      <c r="AC826" s="54">
        <f t="shared" si="185"/>
        <v>0</v>
      </c>
      <c r="AD826" s="54">
        <f t="shared" si="186"/>
        <v>0</v>
      </c>
      <c r="AE826" s="54">
        <f t="shared" si="187"/>
        <v>0</v>
      </c>
      <c r="AF826" s="54">
        <f t="shared" si="188"/>
        <v>0</v>
      </c>
      <c r="AG826" s="54">
        <f t="shared" si="189"/>
        <v>0</v>
      </c>
      <c r="AH826" s="54">
        <f t="shared" si="190"/>
        <v>0</v>
      </c>
      <c r="AI826" s="54">
        <f t="shared" si="191"/>
        <v>0</v>
      </c>
      <c r="AJ826" s="54">
        <f t="shared" si="192"/>
        <v>0</v>
      </c>
      <c r="AK826" s="54">
        <f t="shared" ca="1" si="193"/>
        <v>0</v>
      </c>
      <c r="AL826" s="1" t="str">
        <f>VLOOKUP(D826,schermers!C:T,16,FALSE)</f>
        <v>---</v>
      </c>
    </row>
    <row r="827" spans="1:38" x14ac:dyDescent="0.2">
      <c r="A827" s="54">
        <f t="shared" si="194"/>
        <v>825</v>
      </c>
      <c r="B827" s="54" t="str">
        <f t="shared" si="180"/>
        <v/>
      </c>
      <c r="C827" s="54" t="str">
        <f t="shared" si="181"/>
        <v/>
      </c>
      <c r="D827" s="54">
        <f>VLOOKUP(F827&amp;G827,schermers!B:C,2,FALSE)</f>
        <v>0</v>
      </c>
      <c r="E827" s="54" t="e">
        <f>VLOOKUP(P827&amp;Q827&amp;I827&amp;H827,wedstrijden!A:B,2,FALSE)</f>
        <v>#N/A</v>
      </c>
      <c r="F827" s="41"/>
      <c r="K827" s="16"/>
      <c r="O827" s="54" t="e">
        <f>VLOOKUP(D827&amp;R827,Ranglijst!D:E,2,FALSE)</f>
        <v>#N/A</v>
      </c>
      <c r="P827" s="1" t="str">
        <f>VLOOKUP($D827,schermers!$C:$O,5,FALSE)</f>
        <v>Heren</v>
      </c>
      <c r="Q827" s="1" t="str">
        <f>VLOOKUP($D827,schermers!$C:$O,6,FALSE)</f>
        <v>Floret</v>
      </c>
      <c r="R827" s="1" t="e">
        <f>VLOOKUP(P827,lookups!A:B,2,FALSE)&amp;VLOOKUP(aanmeldingen!Q827,lookups!D:E,2,FALSE)&amp;VLOOKUP(I827,lookups!G:H,2,FALSE)</f>
        <v>#N/A</v>
      </c>
      <c r="S827" s="1" t="e">
        <f>VLOOKUP(E827,wedstrijden!B:G,6,FALSE)</f>
        <v>#N/A</v>
      </c>
      <c r="T827" s="1">
        <f>VLOOKUP($D827,schermers!$C:$O,8,FALSE)</f>
        <v>0</v>
      </c>
      <c r="U827" s="1" t="str">
        <f>IFERROR(VLOOKUP($D827,schermers!$C:$O,13,FALSE),"-")</f>
        <v>-</v>
      </c>
      <c r="V827" s="15">
        <f>IFERROR(VLOOKUP(E827,wedstrijden!B:H,7,FALSE),0)</f>
        <v>0</v>
      </c>
      <c r="W827" s="15">
        <f>IFERROR(VLOOKUP(E827,wedstrijden!B:I,8,FALSE),0)</f>
        <v>0</v>
      </c>
      <c r="X827" s="94">
        <f>IF(ISERROR(VLOOKUP(I827,lookups!G:I,3,FALSE)),0,IF(VLOOKUP(I827,lookups!G:I,3,FALSE)=0,0,VLOOKUP(I827,lookups!G:I,3,FALSE)))</f>
        <v>0</v>
      </c>
      <c r="Y827" s="54">
        <f t="shared" si="182"/>
        <v>999999999</v>
      </c>
      <c r="Z827" s="54">
        <f t="shared" si="183"/>
        <v>999999999</v>
      </c>
      <c r="AA827" s="54" t="str">
        <f>IF(LEFT(J827,2)&lt;&gt;"ok","-",IF(M827&lt;&gt;"","-",VLOOKUP(P827&amp;Q827&amp;I827&amp;H827,wedstrijden!A:B,2,FALSE)))</f>
        <v>-</v>
      </c>
      <c r="AB827" s="54">
        <f t="shared" si="184"/>
        <v>0</v>
      </c>
      <c r="AC827" s="54">
        <f t="shared" si="185"/>
        <v>0</v>
      </c>
      <c r="AD827" s="54">
        <f t="shared" si="186"/>
        <v>0</v>
      </c>
      <c r="AE827" s="54">
        <f t="shared" si="187"/>
        <v>0</v>
      </c>
      <c r="AF827" s="54">
        <f t="shared" si="188"/>
        <v>0</v>
      </c>
      <c r="AG827" s="54">
        <f t="shared" si="189"/>
        <v>0</v>
      </c>
      <c r="AH827" s="54">
        <f t="shared" si="190"/>
        <v>0</v>
      </c>
      <c r="AI827" s="54">
        <f t="shared" si="191"/>
        <v>0</v>
      </c>
      <c r="AJ827" s="54">
        <f t="shared" si="192"/>
        <v>0</v>
      </c>
      <c r="AK827" s="54">
        <f t="shared" ca="1" si="193"/>
        <v>0</v>
      </c>
      <c r="AL827" s="1" t="str">
        <f>VLOOKUP(D827,schermers!C:T,16,FALSE)</f>
        <v>---</v>
      </c>
    </row>
    <row r="828" spans="1:38" x14ac:dyDescent="0.2">
      <c r="A828" s="54">
        <f t="shared" si="194"/>
        <v>826</v>
      </c>
      <c r="B828" s="54" t="str">
        <f t="shared" si="180"/>
        <v/>
      </c>
      <c r="C828" s="54" t="str">
        <f t="shared" si="181"/>
        <v/>
      </c>
      <c r="D828" s="54">
        <f>VLOOKUP(F828&amp;G828,schermers!B:C,2,FALSE)</f>
        <v>0</v>
      </c>
      <c r="E828" s="54" t="e">
        <f>VLOOKUP(P828&amp;Q828&amp;I828&amp;H828,wedstrijden!A:B,2,FALSE)</f>
        <v>#N/A</v>
      </c>
      <c r="F828" s="41"/>
      <c r="K828" s="16"/>
      <c r="O828" s="54" t="e">
        <f>VLOOKUP(D828&amp;R828,Ranglijst!D:E,2,FALSE)</f>
        <v>#N/A</v>
      </c>
      <c r="P828" s="1" t="str">
        <f>VLOOKUP($D828,schermers!$C:$O,5,FALSE)</f>
        <v>Heren</v>
      </c>
      <c r="Q828" s="1" t="str">
        <f>VLOOKUP($D828,schermers!$C:$O,6,FALSE)</f>
        <v>Floret</v>
      </c>
      <c r="R828" s="1" t="e">
        <f>VLOOKUP(P828,lookups!A:B,2,FALSE)&amp;VLOOKUP(aanmeldingen!Q828,lookups!D:E,2,FALSE)&amp;VLOOKUP(I828,lookups!G:H,2,FALSE)</f>
        <v>#N/A</v>
      </c>
      <c r="S828" s="1" t="e">
        <f>VLOOKUP(E828,wedstrijden!B:G,6,FALSE)</f>
        <v>#N/A</v>
      </c>
      <c r="T828" s="1">
        <f>VLOOKUP($D828,schermers!$C:$O,8,FALSE)</f>
        <v>0</v>
      </c>
      <c r="U828" s="1" t="str">
        <f>IFERROR(VLOOKUP($D828,schermers!$C:$O,13,FALSE),"-")</f>
        <v>-</v>
      </c>
      <c r="V828" s="15">
        <f>IFERROR(VLOOKUP(E828,wedstrijden!B:H,7,FALSE),0)</f>
        <v>0</v>
      </c>
      <c r="W828" s="15">
        <f>IFERROR(VLOOKUP(E828,wedstrijden!B:I,8,FALSE),0)</f>
        <v>0</v>
      </c>
      <c r="X828" s="94">
        <f>IF(ISERROR(VLOOKUP(I828,lookups!G:I,3,FALSE)),0,IF(VLOOKUP(I828,lookups!G:I,3,FALSE)=0,0,VLOOKUP(I828,lookups!G:I,3,FALSE)))</f>
        <v>0</v>
      </c>
      <c r="Y828" s="54">
        <f t="shared" si="182"/>
        <v>999999999</v>
      </c>
      <c r="Z828" s="54">
        <f t="shared" si="183"/>
        <v>999999999</v>
      </c>
      <c r="AA828" s="54" t="str">
        <f>IF(LEFT(J828,2)&lt;&gt;"ok","-",IF(M828&lt;&gt;"","-",VLOOKUP(P828&amp;Q828&amp;I828&amp;H828,wedstrijden!A:B,2,FALSE)))</f>
        <v>-</v>
      </c>
      <c r="AB828" s="54">
        <f t="shared" si="184"/>
        <v>0</v>
      </c>
      <c r="AC828" s="54">
        <f t="shared" si="185"/>
        <v>0</v>
      </c>
      <c r="AD828" s="54">
        <f t="shared" si="186"/>
        <v>0</v>
      </c>
      <c r="AE828" s="54">
        <f t="shared" si="187"/>
        <v>0</v>
      </c>
      <c r="AF828" s="54">
        <f t="shared" si="188"/>
        <v>0</v>
      </c>
      <c r="AG828" s="54">
        <f t="shared" si="189"/>
        <v>0</v>
      </c>
      <c r="AH828" s="54">
        <f t="shared" si="190"/>
        <v>0</v>
      </c>
      <c r="AI828" s="54">
        <f t="shared" si="191"/>
        <v>0</v>
      </c>
      <c r="AJ828" s="54">
        <f t="shared" si="192"/>
        <v>0</v>
      </c>
      <c r="AK828" s="54">
        <f t="shared" ca="1" si="193"/>
        <v>0</v>
      </c>
      <c r="AL828" s="1" t="str">
        <f>VLOOKUP(D828,schermers!C:T,16,FALSE)</f>
        <v>---</v>
      </c>
    </row>
    <row r="829" spans="1:38" x14ac:dyDescent="0.2">
      <c r="A829" s="54">
        <f t="shared" si="194"/>
        <v>827</v>
      </c>
      <c r="B829" s="54" t="str">
        <f t="shared" si="180"/>
        <v/>
      </c>
      <c r="C829" s="54" t="str">
        <f t="shared" si="181"/>
        <v/>
      </c>
      <c r="D829" s="54">
        <f>VLOOKUP(F829&amp;G829,schermers!B:C,2,FALSE)</f>
        <v>0</v>
      </c>
      <c r="E829" s="54" t="e">
        <f>VLOOKUP(P829&amp;Q829&amp;I829&amp;H829,wedstrijden!A:B,2,FALSE)</f>
        <v>#N/A</v>
      </c>
      <c r="F829" s="41"/>
      <c r="K829" s="16"/>
      <c r="O829" s="54" t="e">
        <f>VLOOKUP(D829&amp;R829,Ranglijst!D:E,2,FALSE)</f>
        <v>#N/A</v>
      </c>
      <c r="P829" s="1" t="str">
        <f>VLOOKUP($D829,schermers!$C:$O,5,FALSE)</f>
        <v>Heren</v>
      </c>
      <c r="Q829" s="1" t="str">
        <f>VLOOKUP($D829,schermers!$C:$O,6,FALSE)</f>
        <v>Floret</v>
      </c>
      <c r="R829" s="1" t="e">
        <f>VLOOKUP(P829,lookups!A:B,2,FALSE)&amp;VLOOKUP(aanmeldingen!Q829,lookups!D:E,2,FALSE)&amp;VLOOKUP(I829,lookups!G:H,2,FALSE)</f>
        <v>#N/A</v>
      </c>
      <c r="S829" s="1" t="e">
        <f>VLOOKUP(E829,wedstrijden!B:G,6,FALSE)</f>
        <v>#N/A</v>
      </c>
      <c r="T829" s="1">
        <f>VLOOKUP($D829,schermers!$C:$O,8,FALSE)</f>
        <v>0</v>
      </c>
      <c r="U829" s="1" t="str">
        <f>IFERROR(VLOOKUP($D829,schermers!$C:$O,13,FALSE),"-")</f>
        <v>-</v>
      </c>
      <c r="V829" s="15">
        <f>IFERROR(VLOOKUP(E829,wedstrijden!B:H,7,FALSE),0)</f>
        <v>0</v>
      </c>
      <c r="W829" s="15">
        <f>IFERROR(VLOOKUP(E829,wedstrijden!B:I,8,FALSE),0)</f>
        <v>0</v>
      </c>
      <c r="X829" s="94">
        <f>IF(ISERROR(VLOOKUP(I829,lookups!G:I,3,FALSE)),0,IF(VLOOKUP(I829,lookups!G:I,3,FALSE)=0,0,VLOOKUP(I829,lookups!G:I,3,FALSE)))</f>
        <v>0</v>
      </c>
      <c r="Y829" s="54">
        <f t="shared" si="182"/>
        <v>999999999</v>
      </c>
      <c r="Z829" s="54">
        <f t="shared" si="183"/>
        <v>999999999</v>
      </c>
      <c r="AA829" s="54" t="str">
        <f>IF(LEFT(J829,2)&lt;&gt;"ok","-",IF(M829&lt;&gt;"","-",VLOOKUP(P829&amp;Q829&amp;I829&amp;H829,wedstrijden!A:B,2,FALSE)))</f>
        <v>-</v>
      </c>
      <c r="AB829" s="54">
        <f t="shared" si="184"/>
        <v>0</v>
      </c>
      <c r="AC829" s="54">
        <f t="shared" si="185"/>
        <v>0</v>
      </c>
      <c r="AD829" s="54">
        <f t="shared" si="186"/>
        <v>0</v>
      </c>
      <c r="AE829" s="54">
        <f t="shared" si="187"/>
        <v>0</v>
      </c>
      <c r="AF829" s="54">
        <f t="shared" si="188"/>
        <v>0</v>
      </c>
      <c r="AG829" s="54">
        <f t="shared" si="189"/>
        <v>0</v>
      </c>
      <c r="AH829" s="54">
        <f t="shared" si="190"/>
        <v>0</v>
      </c>
      <c r="AI829" s="54">
        <f t="shared" si="191"/>
        <v>0</v>
      </c>
      <c r="AJ829" s="54">
        <f t="shared" si="192"/>
        <v>0</v>
      </c>
      <c r="AK829" s="54">
        <f t="shared" ca="1" si="193"/>
        <v>0</v>
      </c>
      <c r="AL829" s="1" t="str">
        <f>VLOOKUP(D829,schermers!C:T,16,FALSE)</f>
        <v>---</v>
      </c>
    </row>
    <row r="830" spans="1:38" x14ac:dyDescent="0.2">
      <c r="A830" s="54">
        <f t="shared" si="194"/>
        <v>828</v>
      </c>
      <c r="B830" s="54" t="str">
        <f t="shared" si="180"/>
        <v/>
      </c>
      <c r="C830" s="54" t="str">
        <f t="shared" si="181"/>
        <v/>
      </c>
      <c r="D830" s="54">
        <f>VLOOKUP(F830&amp;G830,schermers!B:C,2,FALSE)</f>
        <v>0</v>
      </c>
      <c r="E830" s="54" t="e">
        <f>VLOOKUP(P830&amp;Q830&amp;I830&amp;H830,wedstrijden!A:B,2,FALSE)</f>
        <v>#N/A</v>
      </c>
      <c r="F830" s="41"/>
      <c r="K830" s="16"/>
      <c r="O830" s="54" t="e">
        <f>VLOOKUP(D830&amp;R830,Ranglijst!D:E,2,FALSE)</f>
        <v>#N/A</v>
      </c>
      <c r="P830" s="1" t="str">
        <f>VLOOKUP($D830,schermers!$C:$O,5,FALSE)</f>
        <v>Heren</v>
      </c>
      <c r="Q830" s="1" t="str">
        <f>VLOOKUP($D830,schermers!$C:$O,6,FALSE)</f>
        <v>Floret</v>
      </c>
      <c r="R830" s="1" t="e">
        <f>VLOOKUP(P830,lookups!A:B,2,FALSE)&amp;VLOOKUP(aanmeldingen!Q830,lookups!D:E,2,FALSE)&amp;VLOOKUP(I830,lookups!G:H,2,FALSE)</f>
        <v>#N/A</v>
      </c>
      <c r="S830" s="1" t="e">
        <f>VLOOKUP(E830,wedstrijden!B:G,6,FALSE)</f>
        <v>#N/A</v>
      </c>
      <c r="T830" s="1">
        <f>VLOOKUP($D830,schermers!$C:$O,8,FALSE)</f>
        <v>0</v>
      </c>
      <c r="U830" s="1" t="str">
        <f>IFERROR(VLOOKUP($D830,schermers!$C:$O,13,FALSE),"-")</f>
        <v>-</v>
      </c>
      <c r="V830" s="15">
        <f>IFERROR(VLOOKUP(E830,wedstrijden!B:H,7,FALSE),0)</f>
        <v>0</v>
      </c>
      <c r="W830" s="15">
        <f>IFERROR(VLOOKUP(E830,wedstrijden!B:I,8,FALSE),0)</f>
        <v>0</v>
      </c>
      <c r="X830" s="94">
        <f>IF(ISERROR(VLOOKUP(I830,lookups!G:I,3,FALSE)),0,IF(VLOOKUP(I830,lookups!G:I,3,FALSE)=0,0,VLOOKUP(I830,lookups!G:I,3,FALSE)))</f>
        <v>0</v>
      </c>
      <c r="Y830" s="54">
        <f t="shared" si="182"/>
        <v>999999999</v>
      </c>
      <c r="Z830" s="54">
        <f t="shared" si="183"/>
        <v>999999999</v>
      </c>
      <c r="AA830" s="54" t="str">
        <f>IF(LEFT(J830,2)&lt;&gt;"ok","-",IF(M830&lt;&gt;"","-",VLOOKUP(P830&amp;Q830&amp;I830&amp;H830,wedstrijden!A:B,2,FALSE)))</f>
        <v>-</v>
      </c>
      <c r="AB830" s="54">
        <f t="shared" si="184"/>
        <v>0</v>
      </c>
      <c r="AC830" s="54">
        <f t="shared" si="185"/>
        <v>0</v>
      </c>
      <c r="AD830" s="54">
        <f t="shared" si="186"/>
        <v>0</v>
      </c>
      <c r="AE830" s="54">
        <f t="shared" si="187"/>
        <v>0</v>
      </c>
      <c r="AF830" s="54">
        <f t="shared" si="188"/>
        <v>0</v>
      </c>
      <c r="AG830" s="54">
        <f t="shared" si="189"/>
        <v>0</v>
      </c>
      <c r="AH830" s="54">
        <f t="shared" si="190"/>
        <v>0</v>
      </c>
      <c r="AI830" s="54">
        <f t="shared" si="191"/>
        <v>0</v>
      </c>
      <c r="AJ830" s="54">
        <f t="shared" si="192"/>
        <v>0</v>
      </c>
      <c r="AK830" s="54">
        <f t="shared" ca="1" si="193"/>
        <v>0</v>
      </c>
      <c r="AL830" s="1" t="str">
        <f>VLOOKUP(D830,schermers!C:T,16,FALSE)</f>
        <v>---</v>
      </c>
    </row>
    <row r="831" spans="1:38" x14ac:dyDescent="0.2">
      <c r="A831" s="54">
        <f t="shared" si="194"/>
        <v>829</v>
      </c>
      <c r="B831" s="54" t="str">
        <f t="shared" si="180"/>
        <v/>
      </c>
      <c r="C831" s="54" t="str">
        <f t="shared" si="181"/>
        <v/>
      </c>
      <c r="D831" s="54">
        <f>VLOOKUP(F831&amp;G831,schermers!B:C,2,FALSE)</f>
        <v>0</v>
      </c>
      <c r="E831" s="54" t="e">
        <f>VLOOKUP(P831&amp;Q831&amp;I831&amp;H831,wedstrijden!A:B,2,FALSE)</f>
        <v>#N/A</v>
      </c>
      <c r="F831" s="41"/>
      <c r="K831" s="16"/>
      <c r="O831" s="54" t="e">
        <f>VLOOKUP(D831&amp;R831,Ranglijst!D:E,2,FALSE)</f>
        <v>#N/A</v>
      </c>
      <c r="P831" s="1" t="str">
        <f>VLOOKUP($D831,schermers!$C:$O,5,FALSE)</f>
        <v>Heren</v>
      </c>
      <c r="Q831" s="1" t="str">
        <f>VLOOKUP($D831,schermers!$C:$O,6,FALSE)</f>
        <v>Floret</v>
      </c>
      <c r="R831" s="1" t="e">
        <f>VLOOKUP(P831,lookups!A:B,2,FALSE)&amp;VLOOKUP(aanmeldingen!Q831,lookups!D:E,2,FALSE)&amp;VLOOKUP(I831,lookups!G:H,2,FALSE)</f>
        <v>#N/A</v>
      </c>
      <c r="S831" s="1" t="e">
        <f>VLOOKUP(E831,wedstrijden!B:G,6,FALSE)</f>
        <v>#N/A</v>
      </c>
      <c r="T831" s="1">
        <f>VLOOKUP($D831,schermers!$C:$O,8,FALSE)</f>
        <v>0</v>
      </c>
      <c r="U831" s="1" t="str">
        <f>IFERROR(VLOOKUP($D831,schermers!$C:$O,13,FALSE),"-")</f>
        <v>-</v>
      </c>
      <c r="V831" s="15">
        <f>IFERROR(VLOOKUP(E831,wedstrijden!B:H,7,FALSE),0)</f>
        <v>0</v>
      </c>
      <c r="W831" s="15">
        <f>IFERROR(VLOOKUP(E831,wedstrijden!B:I,8,FALSE),0)</f>
        <v>0</v>
      </c>
      <c r="X831" s="94">
        <f>IF(ISERROR(VLOOKUP(I831,lookups!G:I,3,FALSE)),0,IF(VLOOKUP(I831,lookups!G:I,3,FALSE)=0,0,VLOOKUP(I831,lookups!G:I,3,FALSE)))</f>
        <v>0</v>
      </c>
      <c r="Y831" s="54">
        <f t="shared" si="182"/>
        <v>999999999</v>
      </c>
      <c r="Z831" s="54">
        <f t="shared" si="183"/>
        <v>999999999</v>
      </c>
      <c r="AA831" s="54" t="str">
        <f>IF(LEFT(J831,2)&lt;&gt;"ok","-",IF(M831&lt;&gt;"","-",VLOOKUP(P831&amp;Q831&amp;I831&amp;H831,wedstrijden!A:B,2,FALSE)))</f>
        <v>-</v>
      </c>
      <c r="AB831" s="54">
        <f t="shared" si="184"/>
        <v>0</v>
      </c>
      <c r="AC831" s="54">
        <f t="shared" si="185"/>
        <v>0</v>
      </c>
      <c r="AD831" s="54">
        <f t="shared" si="186"/>
        <v>0</v>
      </c>
      <c r="AE831" s="54">
        <f t="shared" si="187"/>
        <v>0</v>
      </c>
      <c r="AF831" s="54">
        <f t="shared" si="188"/>
        <v>0</v>
      </c>
      <c r="AG831" s="54">
        <f t="shared" si="189"/>
        <v>0</v>
      </c>
      <c r="AH831" s="54">
        <f t="shared" si="190"/>
        <v>0</v>
      </c>
      <c r="AI831" s="54">
        <f t="shared" si="191"/>
        <v>0</v>
      </c>
      <c r="AJ831" s="54">
        <f t="shared" si="192"/>
        <v>0</v>
      </c>
      <c r="AK831" s="54">
        <f t="shared" ca="1" si="193"/>
        <v>0</v>
      </c>
      <c r="AL831" s="1" t="str">
        <f>VLOOKUP(D831,schermers!C:T,16,FALSE)</f>
        <v>---</v>
      </c>
    </row>
    <row r="832" spans="1:38" x14ac:dyDescent="0.2">
      <c r="A832" s="54">
        <f t="shared" si="194"/>
        <v>830</v>
      </c>
      <c r="B832" s="54" t="str">
        <f t="shared" si="180"/>
        <v/>
      </c>
      <c r="C832" s="54" t="str">
        <f t="shared" si="181"/>
        <v/>
      </c>
      <c r="D832" s="54">
        <f>VLOOKUP(F832&amp;G832,schermers!B:C,2,FALSE)</f>
        <v>0</v>
      </c>
      <c r="E832" s="54" t="e">
        <f>VLOOKUP(P832&amp;Q832&amp;I832&amp;H832,wedstrijden!A:B,2,FALSE)</f>
        <v>#N/A</v>
      </c>
      <c r="F832" s="41"/>
      <c r="K832" s="16"/>
      <c r="O832" s="54" t="e">
        <f>VLOOKUP(D832&amp;R832,Ranglijst!D:E,2,FALSE)</f>
        <v>#N/A</v>
      </c>
      <c r="P832" s="1" t="str">
        <f>VLOOKUP($D832,schermers!$C:$O,5,FALSE)</f>
        <v>Heren</v>
      </c>
      <c r="Q832" s="1" t="str">
        <f>VLOOKUP($D832,schermers!$C:$O,6,FALSE)</f>
        <v>Floret</v>
      </c>
      <c r="R832" s="1" t="e">
        <f>VLOOKUP(P832,lookups!A:B,2,FALSE)&amp;VLOOKUP(aanmeldingen!Q832,lookups!D:E,2,FALSE)&amp;VLOOKUP(I832,lookups!G:H,2,FALSE)</f>
        <v>#N/A</v>
      </c>
      <c r="S832" s="1" t="e">
        <f>VLOOKUP(E832,wedstrijden!B:G,6,FALSE)</f>
        <v>#N/A</v>
      </c>
      <c r="T832" s="1">
        <f>VLOOKUP($D832,schermers!$C:$O,8,FALSE)</f>
        <v>0</v>
      </c>
      <c r="U832" s="1" t="str">
        <f>IFERROR(VLOOKUP($D832,schermers!$C:$O,13,FALSE),"-")</f>
        <v>-</v>
      </c>
      <c r="V832" s="15">
        <f>IFERROR(VLOOKUP(E832,wedstrijden!B:H,7,FALSE),0)</f>
        <v>0</v>
      </c>
      <c r="W832" s="15">
        <f>IFERROR(VLOOKUP(E832,wedstrijden!B:I,8,FALSE),0)</f>
        <v>0</v>
      </c>
      <c r="X832" s="94">
        <f>IF(ISERROR(VLOOKUP(I832,lookups!G:I,3,FALSE)),0,IF(VLOOKUP(I832,lookups!G:I,3,FALSE)=0,0,VLOOKUP(I832,lookups!G:I,3,FALSE)))</f>
        <v>0</v>
      </c>
      <c r="Y832" s="54">
        <f t="shared" si="182"/>
        <v>999999999</v>
      </c>
      <c r="Z832" s="54">
        <f t="shared" si="183"/>
        <v>999999999</v>
      </c>
      <c r="AA832" s="54" t="str">
        <f>IF(LEFT(J832,2)&lt;&gt;"ok","-",IF(M832&lt;&gt;"","-",VLOOKUP(P832&amp;Q832&amp;I832&amp;H832,wedstrijden!A:B,2,FALSE)))</f>
        <v>-</v>
      </c>
      <c r="AB832" s="54">
        <f t="shared" si="184"/>
        <v>0</v>
      </c>
      <c r="AC832" s="54">
        <f t="shared" si="185"/>
        <v>0</v>
      </c>
      <c r="AD832" s="54">
        <f t="shared" si="186"/>
        <v>0</v>
      </c>
      <c r="AE832" s="54">
        <f t="shared" si="187"/>
        <v>0</v>
      </c>
      <c r="AF832" s="54">
        <f t="shared" si="188"/>
        <v>0</v>
      </c>
      <c r="AG832" s="54">
        <f t="shared" si="189"/>
        <v>0</v>
      </c>
      <c r="AH832" s="54">
        <f t="shared" si="190"/>
        <v>0</v>
      </c>
      <c r="AI832" s="54">
        <f t="shared" si="191"/>
        <v>0</v>
      </c>
      <c r="AJ832" s="54">
        <f t="shared" si="192"/>
        <v>0</v>
      </c>
      <c r="AK832" s="54">
        <f t="shared" ca="1" si="193"/>
        <v>0</v>
      </c>
      <c r="AL832" s="1" t="str">
        <f>VLOOKUP(D832,schermers!C:T,16,FALSE)</f>
        <v>---</v>
      </c>
    </row>
    <row r="833" spans="1:38" x14ac:dyDescent="0.2">
      <c r="A833" s="54">
        <f t="shared" si="194"/>
        <v>831</v>
      </c>
      <c r="B833" s="54" t="str">
        <f t="shared" si="180"/>
        <v/>
      </c>
      <c r="C833" s="54" t="str">
        <f t="shared" si="181"/>
        <v/>
      </c>
      <c r="D833" s="54">
        <f>VLOOKUP(F833&amp;G833,schermers!B:C,2,FALSE)</f>
        <v>0</v>
      </c>
      <c r="E833" s="54" t="e">
        <f>VLOOKUP(P833&amp;Q833&amp;I833&amp;H833,wedstrijden!A:B,2,FALSE)</f>
        <v>#N/A</v>
      </c>
      <c r="F833" s="41"/>
      <c r="K833" s="16"/>
      <c r="O833" s="54" t="e">
        <f>VLOOKUP(D833&amp;R833,Ranglijst!D:E,2,FALSE)</f>
        <v>#N/A</v>
      </c>
      <c r="P833" s="1" t="str">
        <f>VLOOKUP($D833,schermers!$C:$O,5,FALSE)</f>
        <v>Heren</v>
      </c>
      <c r="Q833" s="1" t="str">
        <f>VLOOKUP($D833,schermers!$C:$O,6,FALSE)</f>
        <v>Floret</v>
      </c>
      <c r="R833" s="1" t="e">
        <f>VLOOKUP(P833,lookups!A:B,2,FALSE)&amp;VLOOKUP(aanmeldingen!Q833,lookups!D:E,2,FALSE)&amp;VLOOKUP(I833,lookups!G:H,2,FALSE)</f>
        <v>#N/A</v>
      </c>
      <c r="S833" s="1" t="e">
        <f>VLOOKUP(E833,wedstrijden!B:G,6,FALSE)</f>
        <v>#N/A</v>
      </c>
      <c r="T833" s="1">
        <f>VLOOKUP($D833,schermers!$C:$O,8,FALSE)</f>
        <v>0</v>
      </c>
      <c r="U833" s="1" t="str">
        <f>IFERROR(VLOOKUP($D833,schermers!$C:$O,13,FALSE),"-")</f>
        <v>-</v>
      </c>
      <c r="V833" s="15">
        <f>IFERROR(VLOOKUP(E833,wedstrijden!B:H,7,FALSE),0)</f>
        <v>0</v>
      </c>
      <c r="W833" s="15">
        <f>IFERROR(VLOOKUP(E833,wedstrijden!B:I,8,FALSE),0)</f>
        <v>0</v>
      </c>
      <c r="X833" s="94">
        <f>IF(ISERROR(VLOOKUP(I833,lookups!G:I,3,FALSE)),0,IF(VLOOKUP(I833,lookups!G:I,3,FALSE)=0,0,VLOOKUP(I833,lookups!G:I,3,FALSE)))</f>
        <v>0</v>
      </c>
      <c r="Y833" s="54">
        <f t="shared" si="182"/>
        <v>999999999</v>
      </c>
      <c r="Z833" s="54">
        <f t="shared" si="183"/>
        <v>999999999</v>
      </c>
      <c r="AA833" s="54" t="str">
        <f>IF(LEFT(J833,2)&lt;&gt;"ok","-",IF(M833&lt;&gt;"","-",VLOOKUP(P833&amp;Q833&amp;I833&amp;H833,wedstrijden!A:B,2,FALSE)))</f>
        <v>-</v>
      </c>
      <c r="AB833" s="54">
        <f t="shared" si="184"/>
        <v>0</v>
      </c>
      <c r="AC833" s="54">
        <f t="shared" si="185"/>
        <v>0</v>
      </c>
      <c r="AD833" s="54">
        <f t="shared" si="186"/>
        <v>0</v>
      </c>
      <c r="AE833" s="54">
        <f t="shared" si="187"/>
        <v>0</v>
      </c>
      <c r="AF833" s="54">
        <f t="shared" si="188"/>
        <v>0</v>
      </c>
      <c r="AG833" s="54">
        <f t="shared" si="189"/>
        <v>0</v>
      </c>
      <c r="AH833" s="54">
        <f t="shared" si="190"/>
        <v>0</v>
      </c>
      <c r="AI833" s="54">
        <f t="shared" si="191"/>
        <v>0</v>
      </c>
      <c r="AJ833" s="54">
        <f t="shared" si="192"/>
        <v>0</v>
      </c>
      <c r="AK833" s="54">
        <f t="shared" ca="1" si="193"/>
        <v>0</v>
      </c>
      <c r="AL833" s="1" t="str">
        <f>VLOOKUP(D833,schermers!C:T,16,FALSE)</f>
        <v>---</v>
      </c>
    </row>
    <row r="834" spans="1:38" x14ac:dyDescent="0.2">
      <c r="A834" s="54">
        <f t="shared" si="194"/>
        <v>832</v>
      </c>
      <c r="B834" s="54" t="str">
        <f t="shared" si="180"/>
        <v/>
      </c>
      <c r="C834" s="54" t="str">
        <f t="shared" si="181"/>
        <v/>
      </c>
      <c r="D834" s="54">
        <f>VLOOKUP(F834&amp;G834,schermers!B:C,2,FALSE)</f>
        <v>0</v>
      </c>
      <c r="E834" s="54" t="e">
        <f>VLOOKUP(P834&amp;Q834&amp;I834&amp;H834,wedstrijden!A:B,2,FALSE)</f>
        <v>#N/A</v>
      </c>
      <c r="F834" s="41"/>
      <c r="K834" s="16"/>
      <c r="O834" s="54" t="e">
        <f>VLOOKUP(D834&amp;R834,Ranglijst!D:E,2,FALSE)</f>
        <v>#N/A</v>
      </c>
      <c r="P834" s="1" t="str">
        <f>VLOOKUP($D834,schermers!$C:$O,5,FALSE)</f>
        <v>Heren</v>
      </c>
      <c r="Q834" s="1" t="str">
        <f>VLOOKUP($D834,schermers!$C:$O,6,FALSE)</f>
        <v>Floret</v>
      </c>
      <c r="R834" s="1" t="e">
        <f>VLOOKUP(P834,lookups!A:B,2,FALSE)&amp;VLOOKUP(aanmeldingen!Q834,lookups!D:E,2,FALSE)&amp;VLOOKUP(I834,lookups!G:H,2,FALSE)</f>
        <v>#N/A</v>
      </c>
      <c r="S834" s="1" t="e">
        <f>VLOOKUP(E834,wedstrijden!B:G,6,FALSE)</f>
        <v>#N/A</v>
      </c>
      <c r="T834" s="1">
        <f>VLOOKUP($D834,schermers!$C:$O,8,FALSE)</f>
        <v>0</v>
      </c>
      <c r="U834" s="1" t="str">
        <f>IFERROR(VLOOKUP($D834,schermers!$C:$O,13,FALSE),"-")</f>
        <v>-</v>
      </c>
      <c r="V834" s="15">
        <f>IFERROR(VLOOKUP(E834,wedstrijden!B:H,7,FALSE),0)</f>
        <v>0</v>
      </c>
      <c r="W834" s="15">
        <f>IFERROR(VLOOKUP(E834,wedstrijden!B:I,8,FALSE),0)</f>
        <v>0</v>
      </c>
      <c r="X834" s="94">
        <f>IF(ISERROR(VLOOKUP(I834,lookups!G:I,3,FALSE)),0,IF(VLOOKUP(I834,lookups!G:I,3,FALSE)=0,0,VLOOKUP(I834,lookups!G:I,3,FALSE)))</f>
        <v>0</v>
      </c>
      <c r="Y834" s="54">
        <f t="shared" si="182"/>
        <v>999999999</v>
      </c>
      <c r="Z834" s="54">
        <f t="shared" si="183"/>
        <v>999999999</v>
      </c>
      <c r="AA834" s="54" t="str">
        <f>IF(LEFT(J834,2)&lt;&gt;"ok","-",IF(M834&lt;&gt;"","-",VLOOKUP(P834&amp;Q834&amp;I834&amp;H834,wedstrijden!A:B,2,FALSE)))</f>
        <v>-</v>
      </c>
      <c r="AB834" s="54">
        <f t="shared" si="184"/>
        <v>0</v>
      </c>
      <c r="AC834" s="54">
        <f t="shared" si="185"/>
        <v>0</v>
      </c>
      <c r="AD834" s="54">
        <f t="shared" si="186"/>
        <v>0</v>
      </c>
      <c r="AE834" s="54">
        <f t="shared" si="187"/>
        <v>0</v>
      </c>
      <c r="AF834" s="54">
        <f t="shared" si="188"/>
        <v>0</v>
      </c>
      <c r="AG834" s="54">
        <f t="shared" si="189"/>
        <v>0</v>
      </c>
      <c r="AH834" s="54">
        <f t="shared" si="190"/>
        <v>0</v>
      </c>
      <c r="AI834" s="54">
        <f t="shared" si="191"/>
        <v>0</v>
      </c>
      <c r="AJ834" s="54">
        <f t="shared" si="192"/>
        <v>0</v>
      </c>
      <c r="AK834" s="54">
        <f t="shared" ca="1" si="193"/>
        <v>0</v>
      </c>
      <c r="AL834" s="1" t="str">
        <f>VLOOKUP(D834,schermers!C:T,16,FALSE)</f>
        <v>---</v>
      </c>
    </row>
    <row r="835" spans="1:38" x14ac:dyDescent="0.2">
      <c r="A835" s="54">
        <f t="shared" si="194"/>
        <v>833</v>
      </c>
      <c r="B835" s="54" t="str">
        <f t="shared" ref="B835:B898" si="195">IF(Z835&lt;&gt;999999999,RANK(Z835,$Z$3:$Z$1000,1),"")</f>
        <v/>
      </c>
      <c r="C835" s="54" t="str">
        <f t="shared" ref="C835:C898" si="196">IF(Y835&lt;&gt;999999999,RANK(Y835,$Y$3:$Y$1000,1),"")</f>
        <v/>
      </c>
      <c r="D835" s="54">
        <f>VLOOKUP(F835&amp;G835,schermers!B:C,2,FALSE)</f>
        <v>0</v>
      </c>
      <c r="E835" s="54" t="e">
        <f>VLOOKUP(P835&amp;Q835&amp;I835&amp;H835,wedstrijden!A:B,2,FALSE)</f>
        <v>#N/A</v>
      </c>
      <c r="F835" s="41"/>
      <c r="K835" s="16"/>
      <c r="O835" s="54" t="e">
        <f>VLOOKUP(D835&amp;R835,Ranglijst!D:E,2,FALSE)</f>
        <v>#N/A</v>
      </c>
      <c r="P835" s="1" t="str">
        <f>VLOOKUP($D835,schermers!$C:$O,5,FALSE)</f>
        <v>Heren</v>
      </c>
      <c r="Q835" s="1" t="str">
        <f>VLOOKUP($D835,schermers!$C:$O,6,FALSE)</f>
        <v>Floret</v>
      </c>
      <c r="R835" s="1" t="e">
        <f>VLOOKUP(P835,lookups!A:B,2,FALSE)&amp;VLOOKUP(aanmeldingen!Q835,lookups!D:E,2,FALSE)&amp;VLOOKUP(I835,lookups!G:H,2,FALSE)</f>
        <v>#N/A</v>
      </c>
      <c r="S835" s="1" t="e">
        <f>VLOOKUP(E835,wedstrijden!B:G,6,FALSE)</f>
        <v>#N/A</v>
      </c>
      <c r="T835" s="1">
        <f>VLOOKUP($D835,schermers!$C:$O,8,FALSE)</f>
        <v>0</v>
      </c>
      <c r="U835" s="1" t="str">
        <f>IFERROR(VLOOKUP($D835,schermers!$C:$O,13,FALSE),"-")</f>
        <v>-</v>
      </c>
      <c r="V835" s="15">
        <f>IFERROR(VLOOKUP(E835,wedstrijden!B:H,7,FALSE),0)</f>
        <v>0</v>
      </c>
      <c r="W835" s="15">
        <f>IFERROR(VLOOKUP(E835,wedstrijden!B:I,8,FALSE),0)</f>
        <v>0</v>
      </c>
      <c r="X835" s="94">
        <f>IF(ISERROR(VLOOKUP(I835,lookups!G:I,3,FALSE)),0,IF(VLOOKUP(I835,lookups!G:I,3,FALSE)=0,0,VLOOKUP(I835,lookups!G:I,3,FALSE)))</f>
        <v>0</v>
      </c>
      <c r="Y835" s="54">
        <f t="shared" ref="Y835:Y898" si="197">IF(LEFT(J835,2)&lt;&gt;"ok",999999999,IF(M835&lt;&gt;"",999999999,IF(V835&gt;$Y$1,IFERROR(VALUE(E835&amp;D835),999999999),999999999)))</f>
        <v>999999999</v>
      </c>
      <c r="Z835" s="54">
        <f t="shared" ref="Z835:Z898" si="198">IF(LEFT(J835,2)&lt;&gt;"ok",999999999,IF(M835&lt;&gt;"",999999999,IFERROR(VALUE(E835&amp;D835),999999999)))</f>
        <v>999999999</v>
      </c>
      <c r="AA835" s="54" t="str">
        <f>IF(LEFT(J835,2)&lt;&gt;"ok","-",IF(M835&lt;&gt;"","-",VLOOKUP(P835&amp;Q835&amp;I835&amp;H835,wedstrijden!A:B,2,FALSE)))</f>
        <v>-</v>
      </c>
      <c r="AB835" s="54">
        <f t="shared" ref="AB835:AB898" si="199">IF(Y835=999999999,0,COUNTIF(Y:Y,Y835))</f>
        <v>0</v>
      </c>
      <c r="AC835" s="54">
        <f t="shared" ref="AC835:AC898" si="200">IF(F835&lt;&gt;"",1,0)</f>
        <v>0</v>
      </c>
      <c r="AD835" s="54">
        <f t="shared" ref="AD835:AD898" si="201">IF(LEFT(J835,2)="ok",1,0)</f>
        <v>0</v>
      </c>
      <c r="AE835" s="54">
        <f t="shared" ref="AE835:AE898" si="202">IF(M835&lt;&gt;"",1,0)</f>
        <v>0</v>
      </c>
      <c r="AF835" s="54">
        <f t="shared" ref="AF835:AF898" si="203">IF(AND(L835&lt;&gt;"",N835=""),1,0)</f>
        <v>0</v>
      </c>
      <c r="AG835" s="54">
        <f t="shared" ref="AG835:AG898" si="204">IF(AND(LEFT(J835,2)="ok",H835&lt;&gt;"Amsterdam",OR(I835="WB Jun",I835="ECC",I835="U23",I835="SAT")),1,0)</f>
        <v>0</v>
      </c>
      <c r="AH835" s="54">
        <f t="shared" ref="AH835:AH898" si="205">IF(AG835=0,0,IF(M835="",1,IF(M835&lt;=V835-28,0,1)))</f>
        <v>0</v>
      </c>
      <c r="AI835" s="54">
        <f t="shared" ref="AI835:AI898" si="206">IF(AND(AH835=1,V835&gt;=41307),1,0)</f>
        <v>0</v>
      </c>
      <c r="AJ835" s="54">
        <f t="shared" ref="AJ835:AJ898" si="207">IF(AI835=0,0,IF(AND(AI835=1,M835&lt;&gt;"",V835&gt;=41294,V835&lt;=41322),0,1))</f>
        <v>0</v>
      </c>
      <c r="AK835" s="54">
        <f t="shared" ref="AK835:AK898" ca="1" si="208">IF(AND(AJ835=1,TODAY()&gt;V835-28),1,0)</f>
        <v>0</v>
      </c>
      <c r="AL835" s="1" t="str">
        <f>VLOOKUP(D835,schermers!C:T,16,FALSE)</f>
        <v>---</v>
      </c>
    </row>
    <row r="836" spans="1:38" x14ac:dyDescent="0.2">
      <c r="A836" s="54">
        <f t="shared" ref="A836:A899" si="209">A835+1</f>
        <v>834</v>
      </c>
      <c r="B836" s="54" t="str">
        <f t="shared" si="195"/>
        <v/>
      </c>
      <c r="C836" s="54" t="str">
        <f t="shared" si="196"/>
        <v/>
      </c>
      <c r="D836" s="54">
        <f>VLOOKUP(F836&amp;G836,schermers!B:C,2,FALSE)</f>
        <v>0</v>
      </c>
      <c r="E836" s="54" t="e">
        <f>VLOOKUP(P836&amp;Q836&amp;I836&amp;H836,wedstrijden!A:B,2,FALSE)</f>
        <v>#N/A</v>
      </c>
      <c r="F836" s="41"/>
      <c r="K836" s="16"/>
      <c r="O836" s="54" t="e">
        <f>VLOOKUP(D836&amp;R836,Ranglijst!D:E,2,FALSE)</f>
        <v>#N/A</v>
      </c>
      <c r="P836" s="1" t="str">
        <f>VLOOKUP($D836,schermers!$C:$O,5,FALSE)</f>
        <v>Heren</v>
      </c>
      <c r="Q836" s="1" t="str">
        <f>VLOOKUP($D836,schermers!$C:$O,6,FALSE)</f>
        <v>Floret</v>
      </c>
      <c r="R836" s="1" t="e">
        <f>VLOOKUP(P836,lookups!A:B,2,FALSE)&amp;VLOOKUP(aanmeldingen!Q836,lookups!D:E,2,FALSE)&amp;VLOOKUP(I836,lookups!G:H,2,FALSE)</f>
        <v>#N/A</v>
      </c>
      <c r="S836" s="1" t="e">
        <f>VLOOKUP(E836,wedstrijden!B:G,6,FALSE)</f>
        <v>#N/A</v>
      </c>
      <c r="T836" s="1">
        <f>VLOOKUP($D836,schermers!$C:$O,8,FALSE)</f>
        <v>0</v>
      </c>
      <c r="U836" s="1" t="str">
        <f>IFERROR(VLOOKUP($D836,schermers!$C:$O,13,FALSE),"-")</f>
        <v>-</v>
      </c>
      <c r="V836" s="15">
        <f>IFERROR(VLOOKUP(E836,wedstrijden!B:H,7,FALSE),0)</f>
        <v>0</v>
      </c>
      <c r="W836" s="15">
        <f>IFERROR(VLOOKUP(E836,wedstrijden!B:I,8,FALSE),0)</f>
        <v>0</v>
      </c>
      <c r="X836" s="94">
        <f>IF(ISERROR(VLOOKUP(I836,lookups!G:I,3,FALSE)),0,IF(VLOOKUP(I836,lookups!G:I,3,FALSE)=0,0,VLOOKUP(I836,lookups!G:I,3,FALSE)))</f>
        <v>0</v>
      </c>
      <c r="Y836" s="54">
        <f t="shared" si="197"/>
        <v>999999999</v>
      </c>
      <c r="Z836" s="54">
        <f t="shared" si="198"/>
        <v>999999999</v>
      </c>
      <c r="AA836" s="54" t="str">
        <f>IF(LEFT(J836,2)&lt;&gt;"ok","-",IF(M836&lt;&gt;"","-",VLOOKUP(P836&amp;Q836&amp;I836&amp;H836,wedstrijden!A:B,2,FALSE)))</f>
        <v>-</v>
      </c>
      <c r="AB836" s="54">
        <f t="shared" si="199"/>
        <v>0</v>
      </c>
      <c r="AC836" s="54">
        <f t="shared" si="200"/>
        <v>0</v>
      </c>
      <c r="AD836" s="54">
        <f t="shared" si="201"/>
        <v>0</v>
      </c>
      <c r="AE836" s="54">
        <f t="shared" si="202"/>
        <v>0</v>
      </c>
      <c r="AF836" s="54">
        <f t="shared" si="203"/>
        <v>0</v>
      </c>
      <c r="AG836" s="54">
        <f t="shared" si="204"/>
        <v>0</v>
      </c>
      <c r="AH836" s="54">
        <f t="shared" si="205"/>
        <v>0</v>
      </c>
      <c r="AI836" s="54">
        <f t="shared" si="206"/>
        <v>0</v>
      </c>
      <c r="AJ836" s="54">
        <f t="shared" si="207"/>
        <v>0</v>
      </c>
      <c r="AK836" s="54">
        <f t="shared" ca="1" si="208"/>
        <v>0</v>
      </c>
      <c r="AL836" s="1" t="str">
        <f>VLOOKUP(D836,schermers!C:T,16,FALSE)</f>
        <v>---</v>
      </c>
    </row>
    <row r="837" spans="1:38" x14ac:dyDescent="0.2">
      <c r="A837" s="54">
        <f t="shared" si="209"/>
        <v>835</v>
      </c>
      <c r="B837" s="54" t="str">
        <f t="shared" si="195"/>
        <v/>
      </c>
      <c r="C837" s="54" t="str">
        <f t="shared" si="196"/>
        <v/>
      </c>
      <c r="D837" s="54">
        <f>VLOOKUP(F837&amp;G837,schermers!B:C,2,FALSE)</f>
        <v>0</v>
      </c>
      <c r="E837" s="54" t="e">
        <f>VLOOKUP(P837&amp;Q837&amp;I837&amp;H837,wedstrijden!A:B,2,FALSE)</f>
        <v>#N/A</v>
      </c>
      <c r="F837" s="41"/>
      <c r="K837" s="16"/>
      <c r="O837" s="54" t="e">
        <f>VLOOKUP(D837&amp;R837,Ranglijst!D:E,2,FALSE)</f>
        <v>#N/A</v>
      </c>
      <c r="P837" s="1" t="str">
        <f>VLOOKUP($D837,schermers!$C:$O,5,FALSE)</f>
        <v>Heren</v>
      </c>
      <c r="Q837" s="1" t="str">
        <f>VLOOKUP($D837,schermers!$C:$O,6,FALSE)</f>
        <v>Floret</v>
      </c>
      <c r="R837" s="1" t="e">
        <f>VLOOKUP(P837,lookups!A:B,2,FALSE)&amp;VLOOKUP(aanmeldingen!Q837,lookups!D:E,2,FALSE)&amp;VLOOKUP(I837,lookups!G:H,2,FALSE)</f>
        <v>#N/A</v>
      </c>
      <c r="S837" s="1" t="e">
        <f>VLOOKUP(E837,wedstrijden!B:G,6,FALSE)</f>
        <v>#N/A</v>
      </c>
      <c r="T837" s="1">
        <f>VLOOKUP($D837,schermers!$C:$O,8,FALSE)</f>
        <v>0</v>
      </c>
      <c r="U837" s="1" t="str">
        <f>IFERROR(VLOOKUP($D837,schermers!$C:$O,13,FALSE),"-")</f>
        <v>-</v>
      </c>
      <c r="V837" s="15">
        <f>IFERROR(VLOOKUP(E837,wedstrijden!B:H,7,FALSE),0)</f>
        <v>0</v>
      </c>
      <c r="W837" s="15">
        <f>IFERROR(VLOOKUP(E837,wedstrijden!B:I,8,FALSE),0)</f>
        <v>0</v>
      </c>
      <c r="X837" s="94">
        <f>IF(ISERROR(VLOOKUP(I837,lookups!G:I,3,FALSE)),0,IF(VLOOKUP(I837,lookups!G:I,3,FALSE)=0,0,VLOOKUP(I837,lookups!G:I,3,FALSE)))</f>
        <v>0</v>
      </c>
      <c r="Y837" s="54">
        <f t="shared" si="197"/>
        <v>999999999</v>
      </c>
      <c r="Z837" s="54">
        <f t="shared" si="198"/>
        <v>999999999</v>
      </c>
      <c r="AA837" s="54" t="str">
        <f>IF(LEFT(J837,2)&lt;&gt;"ok","-",IF(M837&lt;&gt;"","-",VLOOKUP(P837&amp;Q837&amp;I837&amp;H837,wedstrijden!A:B,2,FALSE)))</f>
        <v>-</v>
      </c>
      <c r="AB837" s="54">
        <f t="shared" si="199"/>
        <v>0</v>
      </c>
      <c r="AC837" s="54">
        <f t="shared" si="200"/>
        <v>0</v>
      </c>
      <c r="AD837" s="54">
        <f t="shared" si="201"/>
        <v>0</v>
      </c>
      <c r="AE837" s="54">
        <f t="shared" si="202"/>
        <v>0</v>
      </c>
      <c r="AF837" s="54">
        <f t="shared" si="203"/>
        <v>0</v>
      </c>
      <c r="AG837" s="54">
        <f t="shared" si="204"/>
        <v>0</v>
      </c>
      <c r="AH837" s="54">
        <f t="shared" si="205"/>
        <v>0</v>
      </c>
      <c r="AI837" s="54">
        <f t="shared" si="206"/>
        <v>0</v>
      </c>
      <c r="AJ837" s="54">
        <f t="shared" si="207"/>
        <v>0</v>
      </c>
      <c r="AK837" s="54">
        <f t="shared" ca="1" si="208"/>
        <v>0</v>
      </c>
      <c r="AL837" s="1" t="str">
        <f>VLOOKUP(D837,schermers!C:T,16,FALSE)</f>
        <v>---</v>
      </c>
    </row>
    <row r="838" spans="1:38" x14ac:dyDescent="0.2">
      <c r="A838" s="54">
        <f t="shared" si="209"/>
        <v>836</v>
      </c>
      <c r="B838" s="54" t="str">
        <f t="shared" si="195"/>
        <v/>
      </c>
      <c r="C838" s="54" t="str">
        <f t="shared" si="196"/>
        <v/>
      </c>
      <c r="D838" s="54">
        <f>VLOOKUP(F838&amp;G838,schermers!B:C,2,FALSE)</f>
        <v>0</v>
      </c>
      <c r="E838" s="54" t="e">
        <f>VLOOKUP(P838&amp;Q838&amp;I838&amp;H838,wedstrijden!A:B,2,FALSE)</f>
        <v>#N/A</v>
      </c>
      <c r="F838" s="41"/>
      <c r="K838" s="16"/>
      <c r="O838" s="54" t="e">
        <f>VLOOKUP(D838&amp;R838,Ranglijst!D:E,2,FALSE)</f>
        <v>#N/A</v>
      </c>
      <c r="P838" s="1" t="str">
        <f>VLOOKUP($D838,schermers!$C:$O,5,FALSE)</f>
        <v>Heren</v>
      </c>
      <c r="Q838" s="1" t="str">
        <f>VLOOKUP($D838,schermers!$C:$O,6,FALSE)</f>
        <v>Floret</v>
      </c>
      <c r="R838" s="1" t="e">
        <f>VLOOKUP(P838,lookups!A:B,2,FALSE)&amp;VLOOKUP(aanmeldingen!Q838,lookups!D:E,2,FALSE)&amp;VLOOKUP(I838,lookups!G:H,2,FALSE)</f>
        <v>#N/A</v>
      </c>
      <c r="S838" s="1" t="e">
        <f>VLOOKUP(E838,wedstrijden!B:G,6,FALSE)</f>
        <v>#N/A</v>
      </c>
      <c r="T838" s="1">
        <f>VLOOKUP($D838,schermers!$C:$O,8,FALSE)</f>
        <v>0</v>
      </c>
      <c r="U838" s="1" t="str">
        <f>IFERROR(VLOOKUP($D838,schermers!$C:$O,13,FALSE),"-")</f>
        <v>-</v>
      </c>
      <c r="V838" s="15">
        <f>IFERROR(VLOOKUP(E838,wedstrijden!B:H,7,FALSE),0)</f>
        <v>0</v>
      </c>
      <c r="W838" s="15">
        <f>IFERROR(VLOOKUP(E838,wedstrijden!B:I,8,FALSE),0)</f>
        <v>0</v>
      </c>
      <c r="X838" s="94">
        <f>IF(ISERROR(VLOOKUP(I838,lookups!G:I,3,FALSE)),0,IF(VLOOKUP(I838,lookups!G:I,3,FALSE)=0,0,VLOOKUP(I838,lookups!G:I,3,FALSE)))</f>
        <v>0</v>
      </c>
      <c r="Y838" s="54">
        <f t="shared" si="197"/>
        <v>999999999</v>
      </c>
      <c r="Z838" s="54">
        <f t="shared" si="198"/>
        <v>999999999</v>
      </c>
      <c r="AA838" s="54" t="str">
        <f>IF(LEFT(J838,2)&lt;&gt;"ok","-",IF(M838&lt;&gt;"","-",VLOOKUP(P838&amp;Q838&amp;I838&amp;H838,wedstrijden!A:B,2,FALSE)))</f>
        <v>-</v>
      </c>
      <c r="AB838" s="54">
        <f t="shared" si="199"/>
        <v>0</v>
      </c>
      <c r="AC838" s="54">
        <f t="shared" si="200"/>
        <v>0</v>
      </c>
      <c r="AD838" s="54">
        <f t="shared" si="201"/>
        <v>0</v>
      </c>
      <c r="AE838" s="54">
        <f t="shared" si="202"/>
        <v>0</v>
      </c>
      <c r="AF838" s="54">
        <f t="shared" si="203"/>
        <v>0</v>
      </c>
      <c r="AG838" s="54">
        <f t="shared" si="204"/>
        <v>0</v>
      </c>
      <c r="AH838" s="54">
        <f t="shared" si="205"/>
        <v>0</v>
      </c>
      <c r="AI838" s="54">
        <f t="shared" si="206"/>
        <v>0</v>
      </c>
      <c r="AJ838" s="54">
        <f t="shared" si="207"/>
        <v>0</v>
      </c>
      <c r="AK838" s="54">
        <f t="shared" ca="1" si="208"/>
        <v>0</v>
      </c>
      <c r="AL838" s="1" t="str">
        <f>VLOOKUP(D838,schermers!C:T,16,FALSE)</f>
        <v>---</v>
      </c>
    </row>
    <row r="839" spans="1:38" x14ac:dyDescent="0.2">
      <c r="A839" s="54">
        <f t="shared" si="209"/>
        <v>837</v>
      </c>
      <c r="B839" s="54" t="str">
        <f t="shared" si="195"/>
        <v/>
      </c>
      <c r="C839" s="54" t="str">
        <f t="shared" si="196"/>
        <v/>
      </c>
      <c r="D839" s="54">
        <f>VLOOKUP(F839&amp;G839,schermers!B:C,2,FALSE)</f>
        <v>0</v>
      </c>
      <c r="E839" s="54" t="e">
        <f>VLOOKUP(P839&amp;Q839&amp;I839&amp;H839,wedstrijden!A:B,2,FALSE)</f>
        <v>#N/A</v>
      </c>
      <c r="F839" s="41"/>
      <c r="K839" s="16"/>
      <c r="O839" s="54" t="e">
        <f>VLOOKUP(D839&amp;R839,Ranglijst!D:E,2,FALSE)</f>
        <v>#N/A</v>
      </c>
      <c r="P839" s="1" t="str">
        <f>VLOOKUP($D839,schermers!$C:$O,5,FALSE)</f>
        <v>Heren</v>
      </c>
      <c r="Q839" s="1" t="str">
        <f>VLOOKUP($D839,schermers!$C:$O,6,FALSE)</f>
        <v>Floret</v>
      </c>
      <c r="R839" s="1" t="e">
        <f>VLOOKUP(P839,lookups!A:B,2,FALSE)&amp;VLOOKUP(aanmeldingen!Q839,lookups!D:E,2,FALSE)&amp;VLOOKUP(I839,lookups!G:H,2,FALSE)</f>
        <v>#N/A</v>
      </c>
      <c r="S839" s="1" t="e">
        <f>VLOOKUP(E839,wedstrijden!B:G,6,FALSE)</f>
        <v>#N/A</v>
      </c>
      <c r="T839" s="1">
        <f>VLOOKUP($D839,schermers!$C:$O,8,FALSE)</f>
        <v>0</v>
      </c>
      <c r="U839" s="1" t="str">
        <f>IFERROR(VLOOKUP($D839,schermers!$C:$O,13,FALSE),"-")</f>
        <v>-</v>
      </c>
      <c r="V839" s="15">
        <f>IFERROR(VLOOKUP(E839,wedstrijden!B:H,7,FALSE),0)</f>
        <v>0</v>
      </c>
      <c r="W839" s="15">
        <f>IFERROR(VLOOKUP(E839,wedstrijden!B:I,8,FALSE),0)</f>
        <v>0</v>
      </c>
      <c r="X839" s="94">
        <f>IF(ISERROR(VLOOKUP(I839,lookups!G:I,3,FALSE)),0,IF(VLOOKUP(I839,lookups!G:I,3,FALSE)=0,0,VLOOKUP(I839,lookups!G:I,3,FALSE)))</f>
        <v>0</v>
      </c>
      <c r="Y839" s="54">
        <f t="shared" si="197"/>
        <v>999999999</v>
      </c>
      <c r="Z839" s="54">
        <f t="shared" si="198"/>
        <v>999999999</v>
      </c>
      <c r="AA839" s="54" t="str">
        <f>IF(LEFT(J839,2)&lt;&gt;"ok","-",IF(M839&lt;&gt;"","-",VLOOKUP(P839&amp;Q839&amp;I839&amp;H839,wedstrijden!A:B,2,FALSE)))</f>
        <v>-</v>
      </c>
      <c r="AB839" s="54">
        <f t="shared" si="199"/>
        <v>0</v>
      </c>
      <c r="AC839" s="54">
        <f t="shared" si="200"/>
        <v>0</v>
      </c>
      <c r="AD839" s="54">
        <f t="shared" si="201"/>
        <v>0</v>
      </c>
      <c r="AE839" s="54">
        <f t="shared" si="202"/>
        <v>0</v>
      </c>
      <c r="AF839" s="54">
        <f t="shared" si="203"/>
        <v>0</v>
      </c>
      <c r="AG839" s="54">
        <f t="shared" si="204"/>
        <v>0</v>
      </c>
      <c r="AH839" s="54">
        <f t="shared" si="205"/>
        <v>0</v>
      </c>
      <c r="AI839" s="54">
        <f t="shared" si="206"/>
        <v>0</v>
      </c>
      <c r="AJ839" s="54">
        <f t="shared" si="207"/>
        <v>0</v>
      </c>
      <c r="AK839" s="54">
        <f t="shared" ca="1" si="208"/>
        <v>0</v>
      </c>
      <c r="AL839" s="1" t="str">
        <f>VLOOKUP(D839,schermers!C:T,16,FALSE)</f>
        <v>---</v>
      </c>
    </row>
    <row r="840" spans="1:38" x14ac:dyDescent="0.2">
      <c r="A840" s="54">
        <f t="shared" si="209"/>
        <v>838</v>
      </c>
      <c r="B840" s="54" t="str">
        <f t="shared" si="195"/>
        <v/>
      </c>
      <c r="C840" s="54" t="str">
        <f t="shared" si="196"/>
        <v/>
      </c>
      <c r="D840" s="54">
        <f>VLOOKUP(F840&amp;G840,schermers!B:C,2,FALSE)</f>
        <v>0</v>
      </c>
      <c r="E840" s="54" t="e">
        <f>VLOOKUP(P840&amp;Q840&amp;I840&amp;H840,wedstrijden!A:B,2,FALSE)</f>
        <v>#N/A</v>
      </c>
      <c r="F840" s="41"/>
      <c r="K840" s="16"/>
      <c r="O840" s="54" t="e">
        <f>VLOOKUP(D840&amp;R840,Ranglijst!D:E,2,FALSE)</f>
        <v>#N/A</v>
      </c>
      <c r="P840" s="1" t="str">
        <f>VLOOKUP($D840,schermers!$C:$O,5,FALSE)</f>
        <v>Heren</v>
      </c>
      <c r="Q840" s="1" t="str">
        <f>VLOOKUP($D840,schermers!$C:$O,6,FALSE)</f>
        <v>Floret</v>
      </c>
      <c r="R840" s="1" t="e">
        <f>VLOOKUP(P840,lookups!A:B,2,FALSE)&amp;VLOOKUP(aanmeldingen!Q840,lookups!D:E,2,FALSE)&amp;VLOOKUP(I840,lookups!G:H,2,FALSE)</f>
        <v>#N/A</v>
      </c>
      <c r="S840" s="1" t="e">
        <f>VLOOKUP(E840,wedstrijden!B:G,6,FALSE)</f>
        <v>#N/A</v>
      </c>
      <c r="T840" s="1">
        <f>VLOOKUP($D840,schermers!$C:$O,8,FALSE)</f>
        <v>0</v>
      </c>
      <c r="U840" s="1" t="str">
        <f>IFERROR(VLOOKUP($D840,schermers!$C:$O,13,FALSE),"-")</f>
        <v>-</v>
      </c>
      <c r="V840" s="15">
        <f>IFERROR(VLOOKUP(E840,wedstrijden!B:H,7,FALSE),0)</f>
        <v>0</v>
      </c>
      <c r="W840" s="15">
        <f>IFERROR(VLOOKUP(E840,wedstrijden!B:I,8,FALSE),0)</f>
        <v>0</v>
      </c>
      <c r="X840" s="94">
        <f>IF(ISERROR(VLOOKUP(I840,lookups!G:I,3,FALSE)),0,IF(VLOOKUP(I840,lookups!G:I,3,FALSE)=0,0,VLOOKUP(I840,lookups!G:I,3,FALSE)))</f>
        <v>0</v>
      </c>
      <c r="Y840" s="54">
        <f t="shared" si="197"/>
        <v>999999999</v>
      </c>
      <c r="Z840" s="54">
        <f t="shared" si="198"/>
        <v>999999999</v>
      </c>
      <c r="AA840" s="54" t="str">
        <f>IF(LEFT(J840,2)&lt;&gt;"ok","-",IF(M840&lt;&gt;"","-",VLOOKUP(P840&amp;Q840&amp;I840&amp;H840,wedstrijden!A:B,2,FALSE)))</f>
        <v>-</v>
      </c>
      <c r="AB840" s="54">
        <f t="shared" si="199"/>
        <v>0</v>
      </c>
      <c r="AC840" s="54">
        <f t="shared" si="200"/>
        <v>0</v>
      </c>
      <c r="AD840" s="54">
        <f t="shared" si="201"/>
        <v>0</v>
      </c>
      <c r="AE840" s="54">
        <f t="shared" si="202"/>
        <v>0</v>
      </c>
      <c r="AF840" s="54">
        <f t="shared" si="203"/>
        <v>0</v>
      </c>
      <c r="AG840" s="54">
        <f t="shared" si="204"/>
        <v>0</v>
      </c>
      <c r="AH840" s="54">
        <f t="shared" si="205"/>
        <v>0</v>
      </c>
      <c r="AI840" s="54">
        <f t="shared" si="206"/>
        <v>0</v>
      </c>
      <c r="AJ840" s="54">
        <f t="shared" si="207"/>
        <v>0</v>
      </c>
      <c r="AK840" s="54">
        <f t="shared" ca="1" si="208"/>
        <v>0</v>
      </c>
      <c r="AL840" s="1" t="str">
        <f>VLOOKUP(D840,schermers!C:T,16,FALSE)</f>
        <v>---</v>
      </c>
    </row>
    <row r="841" spans="1:38" x14ac:dyDescent="0.2">
      <c r="A841" s="54">
        <f t="shared" si="209"/>
        <v>839</v>
      </c>
      <c r="B841" s="54" t="str">
        <f t="shared" si="195"/>
        <v/>
      </c>
      <c r="C841" s="54" t="str">
        <f t="shared" si="196"/>
        <v/>
      </c>
      <c r="D841" s="54">
        <f>VLOOKUP(F841&amp;G841,schermers!B:C,2,FALSE)</f>
        <v>0</v>
      </c>
      <c r="E841" s="54" t="e">
        <f>VLOOKUP(P841&amp;Q841&amp;I841&amp;H841,wedstrijden!A:B,2,FALSE)</f>
        <v>#N/A</v>
      </c>
      <c r="F841" s="41"/>
      <c r="K841" s="16"/>
      <c r="O841" s="54" t="e">
        <f>VLOOKUP(D841&amp;R841,Ranglijst!D:E,2,FALSE)</f>
        <v>#N/A</v>
      </c>
      <c r="P841" s="1" t="str">
        <f>VLOOKUP($D841,schermers!$C:$O,5,FALSE)</f>
        <v>Heren</v>
      </c>
      <c r="Q841" s="1" t="str">
        <f>VLOOKUP($D841,schermers!$C:$O,6,FALSE)</f>
        <v>Floret</v>
      </c>
      <c r="R841" s="1" t="e">
        <f>VLOOKUP(P841,lookups!A:B,2,FALSE)&amp;VLOOKUP(aanmeldingen!Q841,lookups!D:E,2,FALSE)&amp;VLOOKUP(I841,lookups!G:H,2,FALSE)</f>
        <v>#N/A</v>
      </c>
      <c r="S841" s="1" t="e">
        <f>VLOOKUP(E841,wedstrijden!B:G,6,FALSE)</f>
        <v>#N/A</v>
      </c>
      <c r="T841" s="1">
        <f>VLOOKUP($D841,schermers!$C:$O,8,FALSE)</f>
        <v>0</v>
      </c>
      <c r="U841" s="1" t="str">
        <f>IFERROR(VLOOKUP($D841,schermers!$C:$O,13,FALSE),"-")</f>
        <v>-</v>
      </c>
      <c r="V841" s="15">
        <f>IFERROR(VLOOKUP(E841,wedstrijden!B:H,7,FALSE),0)</f>
        <v>0</v>
      </c>
      <c r="W841" s="15">
        <f>IFERROR(VLOOKUP(E841,wedstrijden!B:I,8,FALSE),0)</f>
        <v>0</v>
      </c>
      <c r="X841" s="94">
        <f>IF(ISERROR(VLOOKUP(I841,lookups!G:I,3,FALSE)),0,IF(VLOOKUP(I841,lookups!G:I,3,FALSE)=0,0,VLOOKUP(I841,lookups!G:I,3,FALSE)))</f>
        <v>0</v>
      </c>
      <c r="Y841" s="54">
        <f t="shared" si="197"/>
        <v>999999999</v>
      </c>
      <c r="Z841" s="54">
        <f t="shared" si="198"/>
        <v>999999999</v>
      </c>
      <c r="AA841" s="54" t="str">
        <f>IF(LEFT(J841,2)&lt;&gt;"ok","-",IF(M841&lt;&gt;"","-",VLOOKUP(P841&amp;Q841&amp;I841&amp;H841,wedstrijden!A:B,2,FALSE)))</f>
        <v>-</v>
      </c>
      <c r="AB841" s="54">
        <f t="shared" si="199"/>
        <v>0</v>
      </c>
      <c r="AC841" s="54">
        <f t="shared" si="200"/>
        <v>0</v>
      </c>
      <c r="AD841" s="54">
        <f t="shared" si="201"/>
        <v>0</v>
      </c>
      <c r="AE841" s="54">
        <f t="shared" si="202"/>
        <v>0</v>
      </c>
      <c r="AF841" s="54">
        <f t="shared" si="203"/>
        <v>0</v>
      </c>
      <c r="AG841" s="54">
        <f t="shared" si="204"/>
        <v>0</v>
      </c>
      <c r="AH841" s="54">
        <f t="shared" si="205"/>
        <v>0</v>
      </c>
      <c r="AI841" s="54">
        <f t="shared" si="206"/>
        <v>0</v>
      </c>
      <c r="AJ841" s="54">
        <f t="shared" si="207"/>
        <v>0</v>
      </c>
      <c r="AK841" s="54">
        <f t="shared" ca="1" si="208"/>
        <v>0</v>
      </c>
      <c r="AL841" s="1" t="str">
        <f>VLOOKUP(D841,schermers!C:T,16,FALSE)</f>
        <v>---</v>
      </c>
    </row>
    <row r="842" spans="1:38" x14ac:dyDescent="0.2">
      <c r="A842" s="54">
        <f t="shared" si="209"/>
        <v>840</v>
      </c>
      <c r="B842" s="54" t="str">
        <f t="shared" si="195"/>
        <v/>
      </c>
      <c r="C842" s="54" t="str">
        <f t="shared" si="196"/>
        <v/>
      </c>
      <c r="D842" s="54">
        <f>VLOOKUP(F842&amp;G842,schermers!B:C,2,FALSE)</f>
        <v>0</v>
      </c>
      <c r="E842" s="54" t="e">
        <f>VLOOKUP(P842&amp;Q842&amp;I842&amp;H842,wedstrijden!A:B,2,FALSE)</f>
        <v>#N/A</v>
      </c>
      <c r="F842" s="41"/>
      <c r="K842" s="16"/>
      <c r="O842" s="54" t="e">
        <f>VLOOKUP(D842&amp;R842,Ranglijst!D:E,2,FALSE)</f>
        <v>#N/A</v>
      </c>
      <c r="P842" s="1" t="str">
        <f>VLOOKUP($D842,schermers!$C:$O,5,FALSE)</f>
        <v>Heren</v>
      </c>
      <c r="Q842" s="1" t="str">
        <f>VLOOKUP($D842,schermers!$C:$O,6,FALSE)</f>
        <v>Floret</v>
      </c>
      <c r="R842" s="1" t="e">
        <f>VLOOKUP(P842,lookups!A:B,2,FALSE)&amp;VLOOKUP(aanmeldingen!Q842,lookups!D:E,2,FALSE)&amp;VLOOKUP(I842,lookups!G:H,2,FALSE)</f>
        <v>#N/A</v>
      </c>
      <c r="S842" s="1" t="e">
        <f>VLOOKUP(E842,wedstrijden!B:G,6,FALSE)</f>
        <v>#N/A</v>
      </c>
      <c r="T842" s="1">
        <f>VLOOKUP($D842,schermers!$C:$O,8,FALSE)</f>
        <v>0</v>
      </c>
      <c r="U842" s="1" t="str">
        <f>IFERROR(VLOOKUP($D842,schermers!$C:$O,13,FALSE),"-")</f>
        <v>-</v>
      </c>
      <c r="V842" s="15">
        <f>IFERROR(VLOOKUP(E842,wedstrijden!B:H,7,FALSE),0)</f>
        <v>0</v>
      </c>
      <c r="W842" s="15">
        <f>IFERROR(VLOOKUP(E842,wedstrijden!B:I,8,FALSE),0)</f>
        <v>0</v>
      </c>
      <c r="X842" s="94">
        <f>IF(ISERROR(VLOOKUP(I842,lookups!G:I,3,FALSE)),0,IF(VLOOKUP(I842,lookups!G:I,3,FALSE)=0,0,VLOOKUP(I842,lookups!G:I,3,FALSE)))</f>
        <v>0</v>
      </c>
      <c r="Y842" s="54">
        <f t="shared" si="197"/>
        <v>999999999</v>
      </c>
      <c r="Z842" s="54">
        <f t="shared" si="198"/>
        <v>999999999</v>
      </c>
      <c r="AA842" s="54" t="str">
        <f>IF(LEFT(J842,2)&lt;&gt;"ok","-",IF(M842&lt;&gt;"","-",VLOOKUP(P842&amp;Q842&amp;I842&amp;H842,wedstrijden!A:B,2,FALSE)))</f>
        <v>-</v>
      </c>
      <c r="AB842" s="54">
        <f t="shared" si="199"/>
        <v>0</v>
      </c>
      <c r="AC842" s="54">
        <f t="shared" si="200"/>
        <v>0</v>
      </c>
      <c r="AD842" s="54">
        <f t="shared" si="201"/>
        <v>0</v>
      </c>
      <c r="AE842" s="54">
        <f t="shared" si="202"/>
        <v>0</v>
      </c>
      <c r="AF842" s="54">
        <f t="shared" si="203"/>
        <v>0</v>
      </c>
      <c r="AG842" s="54">
        <f t="shared" si="204"/>
        <v>0</v>
      </c>
      <c r="AH842" s="54">
        <f t="shared" si="205"/>
        <v>0</v>
      </c>
      <c r="AI842" s="54">
        <f t="shared" si="206"/>
        <v>0</v>
      </c>
      <c r="AJ842" s="54">
        <f t="shared" si="207"/>
        <v>0</v>
      </c>
      <c r="AK842" s="54">
        <f t="shared" ca="1" si="208"/>
        <v>0</v>
      </c>
      <c r="AL842" s="1" t="str">
        <f>VLOOKUP(D842,schermers!C:T,16,FALSE)</f>
        <v>---</v>
      </c>
    </row>
    <row r="843" spans="1:38" x14ac:dyDescent="0.2">
      <c r="A843" s="54">
        <f t="shared" si="209"/>
        <v>841</v>
      </c>
      <c r="B843" s="54" t="str">
        <f t="shared" si="195"/>
        <v/>
      </c>
      <c r="C843" s="54" t="str">
        <f t="shared" si="196"/>
        <v/>
      </c>
      <c r="D843" s="54">
        <f>VLOOKUP(F843&amp;G843,schermers!B:C,2,FALSE)</f>
        <v>0</v>
      </c>
      <c r="E843" s="54" t="e">
        <f>VLOOKUP(P843&amp;Q843&amp;I843&amp;H843,wedstrijden!A:B,2,FALSE)</f>
        <v>#N/A</v>
      </c>
      <c r="F843" s="41"/>
      <c r="K843" s="16"/>
      <c r="O843" s="54" t="e">
        <f>VLOOKUP(D843&amp;R843,Ranglijst!D:E,2,FALSE)</f>
        <v>#N/A</v>
      </c>
      <c r="P843" s="1" t="str">
        <f>VLOOKUP($D843,schermers!$C:$O,5,FALSE)</f>
        <v>Heren</v>
      </c>
      <c r="Q843" s="1" t="str">
        <f>VLOOKUP($D843,schermers!$C:$O,6,FALSE)</f>
        <v>Floret</v>
      </c>
      <c r="R843" s="1" t="e">
        <f>VLOOKUP(P843,lookups!A:B,2,FALSE)&amp;VLOOKUP(aanmeldingen!Q843,lookups!D:E,2,FALSE)&amp;VLOOKUP(I843,lookups!G:H,2,FALSE)</f>
        <v>#N/A</v>
      </c>
      <c r="S843" s="1" t="e">
        <f>VLOOKUP(E843,wedstrijden!B:G,6,FALSE)</f>
        <v>#N/A</v>
      </c>
      <c r="T843" s="1">
        <f>VLOOKUP($D843,schermers!$C:$O,8,FALSE)</f>
        <v>0</v>
      </c>
      <c r="U843" s="1" t="str">
        <f>IFERROR(VLOOKUP($D843,schermers!$C:$O,13,FALSE),"-")</f>
        <v>-</v>
      </c>
      <c r="V843" s="15">
        <f>IFERROR(VLOOKUP(E843,wedstrijden!B:H,7,FALSE),0)</f>
        <v>0</v>
      </c>
      <c r="W843" s="15">
        <f>IFERROR(VLOOKUP(E843,wedstrijden!B:I,8,FALSE),0)</f>
        <v>0</v>
      </c>
      <c r="X843" s="94">
        <f>IF(ISERROR(VLOOKUP(I843,lookups!G:I,3,FALSE)),0,IF(VLOOKUP(I843,lookups!G:I,3,FALSE)=0,0,VLOOKUP(I843,lookups!G:I,3,FALSE)))</f>
        <v>0</v>
      </c>
      <c r="Y843" s="54">
        <f t="shared" si="197"/>
        <v>999999999</v>
      </c>
      <c r="Z843" s="54">
        <f t="shared" si="198"/>
        <v>999999999</v>
      </c>
      <c r="AA843" s="54" t="str">
        <f>IF(LEFT(J843,2)&lt;&gt;"ok","-",IF(M843&lt;&gt;"","-",VLOOKUP(P843&amp;Q843&amp;I843&amp;H843,wedstrijden!A:B,2,FALSE)))</f>
        <v>-</v>
      </c>
      <c r="AB843" s="54">
        <f t="shared" si="199"/>
        <v>0</v>
      </c>
      <c r="AC843" s="54">
        <f t="shared" si="200"/>
        <v>0</v>
      </c>
      <c r="AD843" s="54">
        <f t="shared" si="201"/>
        <v>0</v>
      </c>
      <c r="AE843" s="54">
        <f t="shared" si="202"/>
        <v>0</v>
      </c>
      <c r="AF843" s="54">
        <f t="shared" si="203"/>
        <v>0</v>
      </c>
      <c r="AG843" s="54">
        <f t="shared" si="204"/>
        <v>0</v>
      </c>
      <c r="AH843" s="54">
        <f t="shared" si="205"/>
        <v>0</v>
      </c>
      <c r="AI843" s="54">
        <f t="shared" si="206"/>
        <v>0</v>
      </c>
      <c r="AJ843" s="54">
        <f t="shared" si="207"/>
        <v>0</v>
      </c>
      <c r="AK843" s="54">
        <f t="shared" ca="1" si="208"/>
        <v>0</v>
      </c>
      <c r="AL843" s="1" t="str">
        <f>VLOOKUP(D843,schermers!C:T,16,FALSE)</f>
        <v>---</v>
      </c>
    </row>
    <row r="844" spans="1:38" x14ac:dyDescent="0.2">
      <c r="A844" s="54">
        <f t="shared" si="209"/>
        <v>842</v>
      </c>
      <c r="B844" s="54" t="str">
        <f t="shared" si="195"/>
        <v/>
      </c>
      <c r="C844" s="54" t="str">
        <f t="shared" si="196"/>
        <v/>
      </c>
      <c r="D844" s="54">
        <f>VLOOKUP(F844&amp;G844,schermers!B:C,2,FALSE)</f>
        <v>0</v>
      </c>
      <c r="E844" s="54" t="e">
        <f>VLOOKUP(P844&amp;Q844&amp;I844&amp;H844,wedstrijden!A:B,2,FALSE)</f>
        <v>#N/A</v>
      </c>
      <c r="F844" s="41"/>
      <c r="K844" s="16"/>
      <c r="O844" s="54" t="e">
        <f>VLOOKUP(D844&amp;R844,Ranglijst!D:E,2,FALSE)</f>
        <v>#N/A</v>
      </c>
      <c r="P844" s="1" t="str">
        <f>VLOOKUP($D844,schermers!$C:$O,5,FALSE)</f>
        <v>Heren</v>
      </c>
      <c r="Q844" s="1" t="str">
        <f>VLOOKUP($D844,schermers!$C:$O,6,FALSE)</f>
        <v>Floret</v>
      </c>
      <c r="R844" s="1" t="e">
        <f>VLOOKUP(P844,lookups!A:B,2,FALSE)&amp;VLOOKUP(aanmeldingen!Q844,lookups!D:E,2,FALSE)&amp;VLOOKUP(I844,lookups!G:H,2,FALSE)</f>
        <v>#N/A</v>
      </c>
      <c r="S844" s="1" t="e">
        <f>VLOOKUP(E844,wedstrijden!B:G,6,FALSE)</f>
        <v>#N/A</v>
      </c>
      <c r="T844" s="1">
        <f>VLOOKUP($D844,schermers!$C:$O,8,FALSE)</f>
        <v>0</v>
      </c>
      <c r="U844" s="1" t="str">
        <f>IFERROR(VLOOKUP($D844,schermers!$C:$O,13,FALSE),"-")</f>
        <v>-</v>
      </c>
      <c r="V844" s="15">
        <f>IFERROR(VLOOKUP(E844,wedstrijden!B:H,7,FALSE),0)</f>
        <v>0</v>
      </c>
      <c r="W844" s="15">
        <f>IFERROR(VLOOKUP(E844,wedstrijden!B:I,8,FALSE),0)</f>
        <v>0</v>
      </c>
      <c r="X844" s="94">
        <f>IF(ISERROR(VLOOKUP(I844,lookups!G:I,3,FALSE)),0,IF(VLOOKUP(I844,lookups!G:I,3,FALSE)=0,0,VLOOKUP(I844,lookups!G:I,3,FALSE)))</f>
        <v>0</v>
      </c>
      <c r="Y844" s="54">
        <f t="shared" si="197"/>
        <v>999999999</v>
      </c>
      <c r="Z844" s="54">
        <f t="shared" si="198"/>
        <v>999999999</v>
      </c>
      <c r="AA844" s="54" t="str">
        <f>IF(LEFT(J844,2)&lt;&gt;"ok","-",IF(M844&lt;&gt;"","-",VLOOKUP(P844&amp;Q844&amp;I844&amp;H844,wedstrijden!A:B,2,FALSE)))</f>
        <v>-</v>
      </c>
      <c r="AB844" s="54">
        <f t="shared" si="199"/>
        <v>0</v>
      </c>
      <c r="AC844" s="54">
        <f t="shared" si="200"/>
        <v>0</v>
      </c>
      <c r="AD844" s="54">
        <f t="shared" si="201"/>
        <v>0</v>
      </c>
      <c r="AE844" s="54">
        <f t="shared" si="202"/>
        <v>0</v>
      </c>
      <c r="AF844" s="54">
        <f t="shared" si="203"/>
        <v>0</v>
      </c>
      <c r="AG844" s="54">
        <f t="shared" si="204"/>
        <v>0</v>
      </c>
      <c r="AH844" s="54">
        <f t="shared" si="205"/>
        <v>0</v>
      </c>
      <c r="AI844" s="54">
        <f t="shared" si="206"/>
        <v>0</v>
      </c>
      <c r="AJ844" s="54">
        <f t="shared" si="207"/>
        <v>0</v>
      </c>
      <c r="AK844" s="54">
        <f t="shared" ca="1" si="208"/>
        <v>0</v>
      </c>
      <c r="AL844" s="1" t="str">
        <f>VLOOKUP(D844,schermers!C:T,16,FALSE)</f>
        <v>---</v>
      </c>
    </row>
    <row r="845" spans="1:38" x14ac:dyDescent="0.2">
      <c r="A845" s="54">
        <f t="shared" si="209"/>
        <v>843</v>
      </c>
      <c r="B845" s="54" t="str">
        <f t="shared" si="195"/>
        <v/>
      </c>
      <c r="C845" s="54" t="str">
        <f t="shared" si="196"/>
        <v/>
      </c>
      <c r="D845" s="54">
        <f>VLOOKUP(F845&amp;G845,schermers!B:C,2,FALSE)</f>
        <v>0</v>
      </c>
      <c r="E845" s="54" t="e">
        <f>VLOOKUP(P845&amp;Q845&amp;I845&amp;H845,wedstrijden!A:B,2,FALSE)</f>
        <v>#N/A</v>
      </c>
      <c r="F845" s="41"/>
      <c r="K845" s="16"/>
      <c r="O845" s="54" t="e">
        <f>VLOOKUP(D845&amp;R845,Ranglijst!D:E,2,FALSE)</f>
        <v>#N/A</v>
      </c>
      <c r="P845" s="1" t="str">
        <f>VLOOKUP($D845,schermers!$C:$O,5,FALSE)</f>
        <v>Heren</v>
      </c>
      <c r="Q845" s="1" t="str">
        <f>VLOOKUP($D845,schermers!$C:$O,6,FALSE)</f>
        <v>Floret</v>
      </c>
      <c r="R845" s="1" t="e">
        <f>VLOOKUP(P845,lookups!A:B,2,FALSE)&amp;VLOOKUP(aanmeldingen!Q845,lookups!D:E,2,FALSE)&amp;VLOOKUP(I845,lookups!G:H,2,FALSE)</f>
        <v>#N/A</v>
      </c>
      <c r="S845" s="1" t="e">
        <f>VLOOKUP(E845,wedstrijden!B:G,6,FALSE)</f>
        <v>#N/A</v>
      </c>
      <c r="T845" s="1">
        <f>VLOOKUP($D845,schermers!$C:$O,8,FALSE)</f>
        <v>0</v>
      </c>
      <c r="U845" s="1" t="str">
        <f>IFERROR(VLOOKUP($D845,schermers!$C:$O,13,FALSE),"-")</f>
        <v>-</v>
      </c>
      <c r="V845" s="15">
        <f>IFERROR(VLOOKUP(E845,wedstrijden!B:H,7,FALSE),0)</f>
        <v>0</v>
      </c>
      <c r="W845" s="15">
        <f>IFERROR(VLOOKUP(E845,wedstrijden!B:I,8,FALSE),0)</f>
        <v>0</v>
      </c>
      <c r="X845" s="94">
        <f>IF(ISERROR(VLOOKUP(I845,lookups!G:I,3,FALSE)),0,IF(VLOOKUP(I845,lookups!G:I,3,FALSE)=0,0,VLOOKUP(I845,lookups!G:I,3,FALSE)))</f>
        <v>0</v>
      </c>
      <c r="Y845" s="54">
        <f t="shared" si="197"/>
        <v>999999999</v>
      </c>
      <c r="Z845" s="54">
        <f t="shared" si="198"/>
        <v>999999999</v>
      </c>
      <c r="AA845" s="54" t="str">
        <f>IF(LEFT(J845,2)&lt;&gt;"ok","-",IF(M845&lt;&gt;"","-",VLOOKUP(P845&amp;Q845&amp;I845&amp;H845,wedstrijden!A:B,2,FALSE)))</f>
        <v>-</v>
      </c>
      <c r="AB845" s="54">
        <f t="shared" si="199"/>
        <v>0</v>
      </c>
      <c r="AC845" s="54">
        <f t="shared" si="200"/>
        <v>0</v>
      </c>
      <c r="AD845" s="54">
        <f t="shared" si="201"/>
        <v>0</v>
      </c>
      <c r="AE845" s="54">
        <f t="shared" si="202"/>
        <v>0</v>
      </c>
      <c r="AF845" s="54">
        <f t="shared" si="203"/>
        <v>0</v>
      </c>
      <c r="AG845" s="54">
        <f t="shared" si="204"/>
        <v>0</v>
      </c>
      <c r="AH845" s="54">
        <f t="shared" si="205"/>
        <v>0</v>
      </c>
      <c r="AI845" s="54">
        <f t="shared" si="206"/>
        <v>0</v>
      </c>
      <c r="AJ845" s="54">
        <f t="shared" si="207"/>
        <v>0</v>
      </c>
      <c r="AK845" s="54">
        <f t="shared" ca="1" si="208"/>
        <v>0</v>
      </c>
      <c r="AL845" s="1" t="str">
        <f>VLOOKUP(D845,schermers!C:T,16,FALSE)</f>
        <v>---</v>
      </c>
    </row>
    <row r="846" spans="1:38" x14ac:dyDescent="0.2">
      <c r="A846" s="54">
        <f t="shared" si="209"/>
        <v>844</v>
      </c>
      <c r="B846" s="54" t="str">
        <f t="shared" si="195"/>
        <v/>
      </c>
      <c r="C846" s="54" t="str">
        <f t="shared" si="196"/>
        <v/>
      </c>
      <c r="D846" s="54">
        <f>VLOOKUP(F846&amp;G846,schermers!B:C,2,FALSE)</f>
        <v>0</v>
      </c>
      <c r="E846" s="54" t="e">
        <f>VLOOKUP(P846&amp;Q846&amp;I846&amp;H846,wedstrijden!A:B,2,FALSE)</f>
        <v>#N/A</v>
      </c>
      <c r="F846" s="41"/>
      <c r="K846" s="16"/>
      <c r="O846" s="54" t="e">
        <f>VLOOKUP(D846&amp;R846,Ranglijst!D:E,2,FALSE)</f>
        <v>#N/A</v>
      </c>
      <c r="P846" s="1" t="str">
        <f>VLOOKUP($D846,schermers!$C:$O,5,FALSE)</f>
        <v>Heren</v>
      </c>
      <c r="Q846" s="1" t="str">
        <f>VLOOKUP($D846,schermers!$C:$O,6,FALSE)</f>
        <v>Floret</v>
      </c>
      <c r="R846" s="1" t="e">
        <f>VLOOKUP(P846,lookups!A:B,2,FALSE)&amp;VLOOKUP(aanmeldingen!Q846,lookups!D:E,2,FALSE)&amp;VLOOKUP(I846,lookups!G:H,2,FALSE)</f>
        <v>#N/A</v>
      </c>
      <c r="S846" s="1" t="e">
        <f>VLOOKUP(E846,wedstrijden!B:G,6,FALSE)</f>
        <v>#N/A</v>
      </c>
      <c r="T846" s="1">
        <f>VLOOKUP($D846,schermers!$C:$O,8,FALSE)</f>
        <v>0</v>
      </c>
      <c r="U846" s="1" t="str">
        <f>IFERROR(VLOOKUP($D846,schermers!$C:$O,13,FALSE),"-")</f>
        <v>-</v>
      </c>
      <c r="V846" s="15">
        <f>IFERROR(VLOOKUP(E846,wedstrijden!B:H,7,FALSE),0)</f>
        <v>0</v>
      </c>
      <c r="W846" s="15">
        <f>IFERROR(VLOOKUP(E846,wedstrijden!B:I,8,FALSE),0)</f>
        <v>0</v>
      </c>
      <c r="X846" s="94">
        <f>IF(ISERROR(VLOOKUP(I846,lookups!G:I,3,FALSE)),0,IF(VLOOKUP(I846,lookups!G:I,3,FALSE)=0,0,VLOOKUP(I846,lookups!G:I,3,FALSE)))</f>
        <v>0</v>
      </c>
      <c r="Y846" s="54">
        <f t="shared" si="197"/>
        <v>999999999</v>
      </c>
      <c r="Z846" s="54">
        <f t="shared" si="198"/>
        <v>999999999</v>
      </c>
      <c r="AA846" s="54" t="str">
        <f>IF(LEFT(J846,2)&lt;&gt;"ok","-",IF(M846&lt;&gt;"","-",VLOOKUP(P846&amp;Q846&amp;I846&amp;H846,wedstrijden!A:B,2,FALSE)))</f>
        <v>-</v>
      </c>
      <c r="AB846" s="54">
        <f t="shared" si="199"/>
        <v>0</v>
      </c>
      <c r="AC846" s="54">
        <f t="shared" si="200"/>
        <v>0</v>
      </c>
      <c r="AD846" s="54">
        <f t="shared" si="201"/>
        <v>0</v>
      </c>
      <c r="AE846" s="54">
        <f t="shared" si="202"/>
        <v>0</v>
      </c>
      <c r="AF846" s="54">
        <f t="shared" si="203"/>
        <v>0</v>
      </c>
      <c r="AG846" s="54">
        <f t="shared" si="204"/>
        <v>0</v>
      </c>
      <c r="AH846" s="54">
        <f t="shared" si="205"/>
        <v>0</v>
      </c>
      <c r="AI846" s="54">
        <f t="shared" si="206"/>
        <v>0</v>
      </c>
      <c r="AJ846" s="54">
        <f t="shared" si="207"/>
        <v>0</v>
      </c>
      <c r="AK846" s="54">
        <f t="shared" ca="1" si="208"/>
        <v>0</v>
      </c>
      <c r="AL846" s="1" t="str">
        <f>VLOOKUP(D846,schermers!C:T,16,FALSE)</f>
        <v>---</v>
      </c>
    </row>
    <row r="847" spans="1:38" x14ac:dyDescent="0.2">
      <c r="A847" s="54">
        <f t="shared" si="209"/>
        <v>845</v>
      </c>
      <c r="B847" s="54" t="str">
        <f t="shared" si="195"/>
        <v/>
      </c>
      <c r="C847" s="54" t="str">
        <f t="shared" si="196"/>
        <v/>
      </c>
      <c r="D847" s="54">
        <f>VLOOKUP(F847&amp;G847,schermers!B:C,2,FALSE)</f>
        <v>0</v>
      </c>
      <c r="E847" s="54" t="e">
        <f>VLOOKUP(P847&amp;Q847&amp;I847&amp;H847,wedstrijden!A:B,2,FALSE)</f>
        <v>#N/A</v>
      </c>
      <c r="F847" s="41"/>
      <c r="K847" s="16"/>
      <c r="O847" s="54" t="e">
        <f>VLOOKUP(D847&amp;R847,Ranglijst!D:E,2,FALSE)</f>
        <v>#N/A</v>
      </c>
      <c r="P847" s="1" t="str">
        <f>VLOOKUP($D847,schermers!$C:$O,5,FALSE)</f>
        <v>Heren</v>
      </c>
      <c r="Q847" s="1" t="str">
        <f>VLOOKUP($D847,schermers!$C:$O,6,FALSE)</f>
        <v>Floret</v>
      </c>
      <c r="R847" s="1" t="e">
        <f>VLOOKUP(P847,lookups!A:B,2,FALSE)&amp;VLOOKUP(aanmeldingen!Q847,lookups!D:E,2,FALSE)&amp;VLOOKUP(I847,lookups!G:H,2,FALSE)</f>
        <v>#N/A</v>
      </c>
      <c r="S847" s="1" t="e">
        <f>VLOOKUP(E847,wedstrijden!B:G,6,FALSE)</f>
        <v>#N/A</v>
      </c>
      <c r="T847" s="1">
        <f>VLOOKUP($D847,schermers!$C:$O,8,FALSE)</f>
        <v>0</v>
      </c>
      <c r="U847" s="1" t="str">
        <f>IFERROR(VLOOKUP($D847,schermers!$C:$O,13,FALSE),"-")</f>
        <v>-</v>
      </c>
      <c r="V847" s="15">
        <f>IFERROR(VLOOKUP(E847,wedstrijden!B:H,7,FALSE),0)</f>
        <v>0</v>
      </c>
      <c r="W847" s="15">
        <f>IFERROR(VLOOKUP(E847,wedstrijden!B:I,8,FALSE),0)</f>
        <v>0</v>
      </c>
      <c r="X847" s="94">
        <f>IF(ISERROR(VLOOKUP(I847,lookups!G:I,3,FALSE)),0,IF(VLOOKUP(I847,lookups!G:I,3,FALSE)=0,0,VLOOKUP(I847,lookups!G:I,3,FALSE)))</f>
        <v>0</v>
      </c>
      <c r="Y847" s="54">
        <f t="shared" si="197"/>
        <v>999999999</v>
      </c>
      <c r="Z847" s="54">
        <f t="shared" si="198"/>
        <v>999999999</v>
      </c>
      <c r="AA847" s="54" t="str">
        <f>IF(LEFT(J847,2)&lt;&gt;"ok","-",IF(M847&lt;&gt;"","-",VLOOKUP(P847&amp;Q847&amp;I847&amp;H847,wedstrijden!A:B,2,FALSE)))</f>
        <v>-</v>
      </c>
      <c r="AB847" s="54">
        <f t="shared" si="199"/>
        <v>0</v>
      </c>
      <c r="AC847" s="54">
        <f t="shared" si="200"/>
        <v>0</v>
      </c>
      <c r="AD847" s="54">
        <f t="shared" si="201"/>
        <v>0</v>
      </c>
      <c r="AE847" s="54">
        <f t="shared" si="202"/>
        <v>0</v>
      </c>
      <c r="AF847" s="54">
        <f t="shared" si="203"/>
        <v>0</v>
      </c>
      <c r="AG847" s="54">
        <f t="shared" si="204"/>
        <v>0</v>
      </c>
      <c r="AH847" s="54">
        <f t="shared" si="205"/>
        <v>0</v>
      </c>
      <c r="AI847" s="54">
        <f t="shared" si="206"/>
        <v>0</v>
      </c>
      <c r="AJ847" s="54">
        <f t="shared" si="207"/>
        <v>0</v>
      </c>
      <c r="AK847" s="54">
        <f t="shared" ca="1" si="208"/>
        <v>0</v>
      </c>
      <c r="AL847" s="1" t="str">
        <f>VLOOKUP(D847,schermers!C:T,16,FALSE)</f>
        <v>---</v>
      </c>
    </row>
    <row r="848" spans="1:38" x14ac:dyDescent="0.2">
      <c r="A848" s="54">
        <f t="shared" si="209"/>
        <v>846</v>
      </c>
      <c r="B848" s="54" t="str">
        <f t="shared" si="195"/>
        <v/>
      </c>
      <c r="C848" s="54" t="str">
        <f t="shared" si="196"/>
        <v/>
      </c>
      <c r="D848" s="54">
        <f>VLOOKUP(F848&amp;G848,schermers!B:C,2,FALSE)</f>
        <v>0</v>
      </c>
      <c r="E848" s="54" t="e">
        <f>VLOOKUP(P848&amp;Q848&amp;I848&amp;H848,wedstrijden!A:B,2,FALSE)</f>
        <v>#N/A</v>
      </c>
      <c r="F848" s="41"/>
      <c r="K848" s="16"/>
      <c r="O848" s="54" t="e">
        <f>VLOOKUP(D848&amp;R848,Ranglijst!D:E,2,FALSE)</f>
        <v>#N/A</v>
      </c>
      <c r="P848" s="1" t="str">
        <f>VLOOKUP($D848,schermers!$C:$O,5,FALSE)</f>
        <v>Heren</v>
      </c>
      <c r="Q848" s="1" t="str">
        <f>VLOOKUP($D848,schermers!$C:$O,6,FALSE)</f>
        <v>Floret</v>
      </c>
      <c r="R848" s="1" t="e">
        <f>VLOOKUP(P848,lookups!A:B,2,FALSE)&amp;VLOOKUP(aanmeldingen!Q848,lookups!D:E,2,FALSE)&amp;VLOOKUP(I848,lookups!G:H,2,FALSE)</f>
        <v>#N/A</v>
      </c>
      <c r="S848" s="1" t="e">
        <f>VLOOKUP(E848,wedstrijden!B:G,6,FALSE)</f>
        <v>#N/A</v>
      </c>
      <c r="T848" s="1">
        <f>VLOOKUP($D848,schermers!$C:$O,8,FALSE)</f>
        <v>0</v>
      </c>
      <c r="U848" s="1" t="str">
        <f>IFERROR(VLOOKUP($D848,schermers!$C:$O,13,FALSE),"-")</f>
        <v>-</v>
      </c>
      <c r="V848" s="15">
        <f>IFERROR(VLOOKUP(E848,wedstrijden!B:H,7,FALSE),0)</f>
        <v>0</v>
      </c>
      <c r="W848" s="15">
        <f>IFERROR(VLOOKUP(E848,wedstrijden!B:I,8,FALSE),0)</f>
        <v>0</v>
      </c>
      <c r="X848" s="94">
        <f>IF(ISERROR(VLOOKUP(I848,lookups!G:I,3,FALSE)),0,IF(VLOOKUP(I848,lookups!G:I,3,FALSE)=0,0,VLOOKUP(I848,lookups!G:I,3,FALSE)))</f>
        <v>0</v>
      </c>
      <c r="Y848" s="54">
        <f t="shared" si="197"/>
        <v>999999999</v>
      </c>
      <c r="Z848" s="54">
        <f t="shared" si="198"/>
        <v>999999999</v>
      </c>
      <c r="AA848" s="54" t="str">
        <f>IF(LEFT(J848,2)&lt;&gt;"ok","-",IF(M848&lt;&gt;"","-",VLOOKUP(P848&amp;Q848&amp;I848&amp;H848,wedstrijden!A:B,2,FALSE)))</f>
        <v>-</v>
      </c>
      <c r="AB848" s="54">
        <f t="shared" si="199"/>
        <v>0</v>
      </c>
      <c r="AC848" s="54">
        <f t="shared" si="200"/>
        <v>0</v>
      </c>
      <c r="AD848" s="54">
        <f t="shared" si="201"/>
        <v>0</v>
      </c>
      <c r="AE848" s="54">
        <f t="shared" si="202"/>
        <v>0</v>
      </c>
      <c r="AF848" s="54">
        <f t="shared" si="203"/>
        <v>0</v>
      </c>
      <c r="AG848" s="54">
        <f t="shared" si="204"/>
        <v>0</v>
      </c>
      <c r="AH848" s="54">
        <f t="shared" si="205"/>
        <v>0</v>
      </c>
      <c r="AI848" s="54">
        <f t="shared" si="206"/>
        <v>0</v>
      </c>
      <c r="AJ848" s="54">
        <f t="shared" si="207"/>
        <v>0</v>
      </c>
      <c r="AK848" s="54">
        <f t="shared" ca="1" si="208"/>
        <v>0</v>
      </c>
      <c r="AL848" s="1" t="str">
        <f>VLOOKUP(D848,schermers!C:T,16,FALSE)</f>
        <v>---</v>
      </c>
    </row>
    <row r="849" spans="1:38" x14ac:dyDescent="0.2">
      <c r="A849" s="54">
        <f t="shared" si="209"/>
        <v>847</v>
      </c>
      <c r="B849" s="54" t="str">
        <f t="shared" si="195"/>
        <v/>
      </c>
      <c r="C849" s="54" t="str">
        <f t="shared" si="196"/>
        <v/>
      </c>
      <c r="D849" s="54">
        <f>VLOOKUP(F849&amp;G849,schermers!B:C,2,FALSE)</f>
        <v>0</v>
      </c>
      <c r="E849" s="54" t="e">
        <f>VLOOKUP(P849&amp;Q849&amp;I849&amp;H849,wedstrijden!A:B,2,FALSE)</f>
        <v>#N/A</v>
      </c>
      <c r="F849" s="41"/>
      <c r="K849" s="16"/>
      <c r="O849" s="54" t="e">
        <f>VLOOKUP(D849&amp;R849,Ranglijst!D:E,2,FALSE)</f>
        <v>#N/A</v>
      </c>
      <c r="P849" s="1" t="str">
        <f>VLOOKUP($D849,schermers!$C:$O,5,FALSE)</f>
        <v>Heren</v>
      </c>
      <c r="Q849" s="1" t="str">
        <f>VLOOKUP($D849,schermers!$C:$O,6,FALSE)</f>
        <v>Floret</v>
      </c>
      <c r="R849" s="1" t="e">
        <f>VLOOKUP(P849,lookups!A:B,2,FALSE)&amp;VLOOKUP(aanmeldingen!Q849,lookups!D:E,2,FALSE)&amp;VLOOKUP(I849,lookups!G:H,2,FALSE)</f>
        <v>#N/A</v>
      </c>
      <c r="S849" s="1" t="e">
        <f>VLOOKUP(E849,wedstrijden!B:G,6,FALSE)</f>
        <v>#N/A</v>
      </c>
      <c r="T849" s="1">
        <f>VLOOKUP($D849,schermers!$C:$O,8,FALSE)</f>
        <v>0</v>
      </c>
      <c r="U849" s="1" t="str">
        <f>IFERROR(VLOOKUP($D849,schermers!$C:$O,13,FALSE),"-")</f>
        <v>-</v>
      </c>
      <c r="V849" s="15">
        <f>IFERROR(VLOOKUP(E849,wedstrijden!B:H,7,FALSE),0)</f>
        <v>0</v>
      </c>
      <c r="W849" s="15">
        <f>IFERROR(VLOOKUP(E849,wedstrijden!B:I,8,FALSE),0)</f>
        <v>0</v>
      </c>
      <c r="X849" s="94">
        <f>IF(ISERROR(VLOOKUP(I849,lookups!G:I,3,FALSE)),0,IF(VLOOKUP(I849,lookups!G:I,3,FALSE)=0,0,VLOOKUP(I849,lookups!G:I,3,FALSE)))</f>
        <v>0</v>
      </c>
      <c r="Y849" s="54">
        <f t="shared" si="197"/>
        <v>999999999</v>
      </c>
      <c r="Z849" s="54">
        <f t="shared" si="198"/>
        <v>999999999</v>
      </c>
      <c r="AA849" s="54" t="str">
        <f>IF(LEFT(J849,2)&lt;&gt;"ok","-",IF(M849&lt;&gt;"","-",VLOOKUP(P849&amp;Q849&amp;I849&amp;H849,wedstrijden!A:B,2,FALSE)))</f>
        <v>-</v>
      </c>
      <c r="AB849" s="54">
        <f t="shared" si="199"/>
        <v>0</v>
      </c>
      <c r="AC849" s="54">
        <f t="shared" si="200"/>
        <v>0</v>
      </c>
      <c r="AD849" s="54">
        <f t="shared" si="201"/>
        <v>0</v>
      </c>
      <c r="AE849" s="54">
        <f t="shared" si="202"/>
        <v>0</v>
      </c>
      <c r="AF849" s="54">
        <f t="shared" si="203"/>
        <v>0</v>
      </c>
      <c r="AG849" s="54">
        <f t="shared" si="204"/>
        <v>0</v>
      </c>
      <c r="AH849" s="54">
        <f t="shared" si="205"/>
        <v>0</v>
      </c>
      <c r="AI849" s="54">
        <f t="shared" si="206"/>
        <v>0</v>
      </c>
      <c r="AJ849" s="54">
        <f t="shared" si="207"/>
        <v>0</v>
      </c>
      <c r="AK849" s="54">
        <f t="shared" ca="1" si="208"/>
        <v>0</v>
      </c>
      <c r="AL849" s="1" t="str">
        <f>VLOOKUP(D849,schermers!C:T,16,FALSE)</f>
        <v>---</v>
      </c>
    </row>
    <row r="850" spans="1:38" x14ac:dyDescent="0.2">
      <c r="A850" s="54">
        <f t="shared" si="209"/>
        <v>848</v>
      </c>
      <c r="B850" s="54" t="str">
        <f t="shared" si="195"/>
        <v/>
      </c>
      <c r="C850" s="54" t="str">
        <f t="shared" si="196"/>
        <v/>
      </c>
      <c r="D850" s="54">
        <f>VLOOKUP(F850&amp;G850,schermers!B:C,2,FALSE)</f>
        <v>0</v>
      </c>
      <c r="E850" s="54" t="e">
        <f>VLOOKUP(P850&amp;Q850&amp;I850&amp;H850,wedstrijden!A:B,2,FALSE)</f>
        <v>#N/A</v>
      </c>
      <c r="F850" s="41"/>
      <c r="K850" s="16"/>
      <c r="O850" s="54" t="e">
        <f>VLOOKUP(D850&amp;R850,Ranglijst!D:E,2,FALSE)</f>
        <v>#N/A</v>
      </c>
      <c r="P850" s="1" t="str">
        <f>VLOOKUP($D850,schermers!$C:$O,5,FALSE)</f>
        <v>Heren</v>
      </c>
      <c r="Q850" s="1" t="str">
        <f>VLOOKUP($D850,schermers!$C:$O,6,FALSE)</f>
        <v>Floret</v>
      </c>
      <c r="R850" s="1" t="e">
        <f>VLOOKUP(P850,lookups!A:B,2,FALSE)&amp;VLOOKUP(aanmeldingen!Q850,lookups!D:E,2,FALSE)&amp;VLOOKUP(I850,lookups!G:H,2,FALSE)</f>
        <v>#N/A</v>
      </c>
      <c r="S850" s="1" t="e">
        <f>VLOOKUP(E850,wedstrijden!B:G,6,FALSE)</f>
        <v>#N/A</v>
      </c>
      <c r="T850" s="1">
        <f>VLOOKUP($D850,schermers!$C:$O,8,FALSE)</f>
        <v>0</v>
      </c>
      <c r="U850" s="1" t="str">
        <f>IFERROR(VLOOKUP($D850,schermers!$C:$O,13,FALSE),"-")</f>
        <v>-</v>
      </c>
      <c r="V850" s="15">
        <f>IFERROR(VLOOKUP(E850,wedstrijden!B:H,7,FALSE),0)</f>
        <v>0</v>
      </c>
      <c r="W850" s="15">
        <f>IFERROR(VLOOKUP(E850,wedstrijden!B:I,8,FALSE),0)</f>
        <v>0</v>
      </c>
      <c r="X850" s="94">
        <f>IF(ISERROR(VLOOKUP(I850,lookups!G:I,3,FALSE)),0,IF(VLOOKUP(I850,lookups!G:I,3,FALSE)=0,0,VLOOKUP(I850,lookups!G:I,3,FALSE)))</f>
        <v>0</v>
      </c>
      <c r="Y850" s="54">
        <f t="shared" si="197"/>
        <v>999999999</v>
      </c>
      <c r="Z850" s="54">
        <f t="shared" si="198"/>
        <v>999999999</v>
      </c>
      <c r="AA850" s="54" t="str">
        <f>IF(LEFT(J850,2)&lt;&gt;"ok","-",IF(M850&lt;&gt;"","-",VLOOKUP(P850&amp;Q850&amp;I850&amp;H850,wedstrijden!A:B,2,FALSE)))</f>
        <v>-</v>
      </c>
      <c r="AB850" s="54">
        <f t="shared" si="199"/>
        <v>0</v>
      </c>
      <c r="AC850" s="54">
        <f t="shared" si="200"/>
        <v>0</v>
      </c>
      <c r="AD850" s="54">
        <f t="shared" si="201"/>
        <v>0</v>
      </c>
      <c r="AE850" s="54">
        <f t="shared" si="202"/>
        <v>0</v>
      </c>
      <c r="AF850" s="54">
        <f t="shared" si="203"/>
        <v>0</v>
      </c>
      <c r="AG850" s="54">
        <f t="shared" si="204"/>
        <v>0</v>
      </c>
      <c r="AH850" s="54">
        <f t="shared" si="205"/>
        <v>0</v>
      </c>
      <c r="AI850" s="54">
        <f t="shared" si="206"/>
        <v>0</v>
      </c>
      <c r="AJ850" s="54">
        <f t="shared" si="207"/>
        <v>0</v>
      </c>
      <c r="AK850" s="54">
        <f t="shared" ca="1" si="208"/>
        <v>0</v>
      </c>
      <c r="AL850" s="1" t="str">
        <f>VLOOKUP(D850,schermers!C:T,16,FALSE)</f>
        <v>---</v>
      </c>
    </row>
    <row r="851" spans="1:38" x14ac:dyDescent="0.2">
      <c r="A851" s="54">
        <f t="shared" si="209"/>
        <v>849</v>
      </c>
      <c r="B851" s="54" t="str">
        <f t="shared" si="195"/>
        <v/>
      </c>
      <c r="C851" s="54" t="str">
        <f t="shared" si="196"/>
        <v/>
      </c>
      <c r="D851" s="54">
        <f>VLOOKUP(F851&amp;G851,schermers!B:C,2,FALSE)</f>
        <v>0</v>
      </c>
      <c r="E851" s="54" t="e">
        <f>VLOOKUP(P851&amp;Q851&amp;I851&amp;H851,wedstrijden!A:B,2,FALSE)</f>
        <v>#N/A</v>
      </c>
      <c r="F851" s="41"/>
      <c r="K851" s="16"/>
      <c r="O851" s="54" t="e">
        <f>VLOOKUP(D851&amp;R851,Ranglijst!D:E,2,FALSE)</f>
        <v>#N/A</v>
      </c>
      <c r="P851" s="1" t="str">
        <f>VLOOKUP($D851,schermers!$C:$O,5,FALSE)</f>
        <v>Heren</v>
      </c>
      <c r="Q851" s="1" t="str">
        <f>VLOOKUP($D851,schermers!$C:$O,6,FALSE)</f>
        <v>Floret</v>
      </c>
      <c r="R851" s="1" t="e">
        <f>VLOOKUP(P851,lookups!A:B,2,FALSE)&amp;VLOOKUP(aanmeldingen!Q851,lookups!D:E,2,FALSE)&amp;VLOOKUP(I851,lookups!G:H,2,FALSE)</f>
        <v>#N/A</v>
      </c>
      <c r="S851" s="1" t="e">
        <f>VLOOKUP(E851,wedstrijden!B:G,6,FALSE)</f>
        <v>#N/A</v>
      </c>
      <c r="T851" s="1">
        <f>VLOOKUP($D851,schermers!$C:$O,8,FALSE)</f>
        <v>0</v>
      </c>
      <c r="U851" s="1" t="str">
        <f>IFERROR(VLOOKUP($D851,schermers!$C:$O,13,FALSE),"-")</f>
        <v>-</v>
      </c>
      <c r="V851" s="15">
        <f>IFERROR(VLOOKUP(E851,wedstrijden!B:H,7,FALSE),0)</f>
        <v>0</v>
      </c>
      <c r="W851" s="15">
        <f>IFERROR(VLOOKUP(E851,wedstrijden!B:I,8,FALSE),0)</f>
        <v>0</v>
      </c>
      <c r="X851" s="94">
        <f>IF(ISERROR(VLOOKUP(I851,lookups!G:I,3,FALSE)),0,IF(VLOOKUP(I851,lookups!G:I,3,FALSE)=0,0,VLOOKUP(I851,lookups!G:I,3,FALSE)))</f>
        <v>0</v>
      </c>
      <c r="Y851" s="54">
        <f t="shared" si="197"/>
        <v>999999999</v>
      </c>
      <c r="Z851" s="54">
        <f t="shared" si="198"/>
        <v>999999999</v>
      </c>
      <c r="AA851" s="54" t="str">
        <f>IF(LEFT(J851,2)&lt;&gt;"ok","-",IF(M851&lt;&gt;"","-",VLOOKUP(P851&amp;Q851&amp;I851&amp;H851,wedstrijden!A:B,2,FALSE)))</f>
        <v>-</v>
      </c>
      <c r="AB851" s="54">
        <f t="shared" si="199"/>
        <v>0</v>
      </c>
      <c r="AC851" s="54">
        <f t="shared" si="200"/>
        <v>0</v>
      </c>
      <c r="AD851" s="54">
        <f t="shared" si="201"/>
        <v>0</v>
      </c>
      <c r="AE851" s="54">
        <f t="shared" si="202"/>
        <v>0</v>
      </c>
      <c r="AF851" s="54">
        <f t="shared" si="203"/>
        <v>0</v>
      </c>
      <c r="AG851" s="54">
        <f t="shared" si="204"/>
        <v>0</v>
      </c>
      <c r="AH851" s="54">
        <f t="shared" si="205"/>
        <v>0</v>
      </c>
      <c r="AI851" s="54">
        <f t="shared" si="206"/>
        <v>0</v>
      </c>
      <c r="AJ851" s="54">
        <f t="shared" si="207"/>
        <v>0</v>
      </c>
      <c r="AK851" s="54">
        <f t="shared" ca="1" si="208"/>
        <v>0</v>
      </c>
      <c r="AL851" s="1" t="str">
        <f>VLOOKUP(D851,schermers!C:T,16,FALSE)</f>
        <v>---</v>
      </c>
    </row>
    <row r="852" spans="1:38" x14ac:dyDescent="0.2">
      <c r="A852" s="54">
        <f t="shared" si="209"/>
        <v>850</v>
      </c>
      <c r="B852" s="54" t="str">
        <f t="shared" si="195"/>
        <v/>
      </c>
      <c r="C852" s="54" t="str">
        <f t="shared" si="196"/>
        <v/>
      </c>
      <c r="D852" s="54">
        <f>VLOOKUP(F852&amp;G852,schermers!B:C,2,FALSE)</f>
        <v>0</v>
      </c>
      <c r="E852" s="54" t="e">
        <f>VLOOKUP(P852&amp;Q852&amp;I852&amp;H852,wedstrijden!A:B,2,FALSE)</f>
        <v>#N/A</v>
      </c>
      <c r="F852" s="41"/>
      <c r="K852" s="16"/>
      <c r="O852" s="54" t="e">
        <f>VLOOKUP(D852&amp;R852,Ranglijst!D:E,2,FALSE)</f>
        <v>#N/A</v>
      </c>
      <c r="P852" s="1" t="str">
        <f>VLOOKUP($D852,schermers!$C:$O,5,FALSE)</f>
        <v>Heren</v>
      </c>
      <c r="Q852" s="1" t="str">
        <f>VLOOKUP($D852,schermers!$C:$O,6,FALSE)</f>
        <v>Floret</v>
      </c>
      <c r="R852" s="1" t="e">
        <f>VLOOKUP(P852,lookups!A:B,2,FALSE)&amp;VLOOKUP(aanmeldingen!Q852,lookups!D:E,2,FALSE)&amp;VLOOKUP(I852,lookups!G:H,2,FALSE)</f>
        <v>#N/A</v>
      </c>
      <c r="S852" s="1" t="e">
        <f>VLOOKUP(E852,wedstrijden!B:G,6,FALSE)</f>
        <v>#N/A</v>
      </c>
      <c r="T852" s="1">
        <f>VLOOKUP($D852,schermers!$C:$O,8,FALSE)</f>
        <v>0</v>
      </c>
      <c r="U852" s="1" t="str">
        <f>IFERROR(VLOOKUP($D852,schermers!$C:$O,13,FALSE),"-")</f>
        <v>-</v>
      </c>
      <c r="V852" s="15">
        <f>IFERROR(VLOOKUP(E852,wedstrijden!B:H,7,FALSE),0)</f>
        <v>0</v>
      </c>
      <c r="W852" s="15">
        <f>IFERROR(VLOOKUP(E852,wedstrijden!B:I,8,FALSE),0)</f>
        <v>0</v>
      </c>
      <c r="X852" s="94">
        <f>IF(ISERROR(VLOOKUP(I852,lookups!G:I,3,FALSE)),0,IF(VLOOKUP(I852,lookups!G:I,3,FALSE)=0,0,VLOOKUP(I852,lookups!G:I,3,FALSE)))</f>
        <v>0</v>
      </c>
      <c r="Y852" s="54">
        <f t="shared" si="197"/>
        <v>999999999</v>
      </c>
      <c r="Z852" s="54">
        <f t="shared" si="198"/>
        <v>999999999</v>
      </c>
      <c r="AA852" s="54" t="str">
        <f>IF(LEFT(J852,2)&lt;&gt;"ok","-",IF(M852&lt;&gt;"","-",VLOOKUP(P852&amp;Q852&amp;I852&amp;H852,wedstrijden!A:B,2,FALSE)))</f>
        <v>-</v>
      </c>
      <c r="AB852" s="54">
        <f t="shared" si="199"/>
        <v>0</v>
      </c>
      <c r="AC852" s="54">
        <f t="shared" si="200"/>
        <v>0</v>
      </c>
      <c r="AD852" s="54">
        <f t="shared" si="201"/>
        <v>0</v>
      </c>
      <c r="AE852" s="54">
        <f t="shared" si="202"/>
        <v>0</v>
      </c>
      <c r="AF852" s="54">
        <f t="shared" si="203"/>
        <v>0</v>
      </c>
      <c r="AG852" s="54">
        <f t="shared" si="204"/>
        <v>0</v>
      </c>
      <c r="AH852" s="54">
        <f t="shared" si="205"/>
        <v>0</v>
      </c>
      <c r="AI852" s="54">
        <f t="shared" si="206"/>
        <v>0</v>
      </c>
      <c r="AJ852" s="54">
        <f t="shared" si="207"/>
        <v>0</v>
      </c>
      <c r="AK852" s="54">
        <f t="shared" ca="1" si="208"/>
        <v>0</v>
      </c>
      <c r="AL852" s="1" t="str">
        <f>VLOOKUP(D852,schermers!C:T,16,FALSE)</f>
        <v>---</v>
      </c>
    </row>
    <row r="853" spans="1:38" x14ac:dyDescent="0.2">
      <c r="A853" s="54">
        <f t="shared" si="209"/>
        <v>851</v>
      </c>
      <c r="B853" s="54" t="str">
        <f t="shared" si="195"/>
        <v/>
      </c>
      <c r="C853" s="54" t="str">
        <f t="shared" si="196"/>
        <v/>
      </c>
      <c r="D853" s="54">
        <f>VLOOKUP(F853&amp;G853,schermers!B:C,2,FALSE)</f>
        <v>0</v>
      </c>
      <c r="E853" s="54" t="e">
        <f>VLOOKUP(P853&amp;Q853&amp;I853&amp;H853,wedstrijden!A:B,2,FALSE)</f>
        <v>#N/A</v>
      </c>
      <c r="F853" s="41"/>
      <c r="K853" s="16"/>
      <c r="O853" s="54" t="e">
        <f>VLOOKUP(D853&amp;R853,Ranglijst!D:E,2,FALSE)</f>
        <v>#N/A</v>
      </c>
      <c r="P853" s="1" t="str">
        <f>VLOOKUP($D853,schermers!$C:$O,5,FALSE)</f>
        <v>Heren</v>
      </c>
      <c r="Q853" s="1" t="str">
        <f>VLOOKUP($D853,schermers!$C:$O,6,FALSE)</f>
        <v>Floret</v>
      </c>
      <c r="R853" s="1" t="e">
        <f>VLOOKUP(P853,lookups!A:B,2,FALSE)&amp;VLOOKUP(aanmeldingen!Q853,lookups!D:E,2,FALSE)&amp;VLOOKUP(I853,lookups!G:H,2,FALSE)</f>
        <v>#N/A</v>
      </c>
      <c r="S853" s="1" t="e">
        <f>VLOOKUP(E853,wedstrijden!B:G,6,FALSE)</f>
        <v>#N/A</v>
      </c>
      <c r="T853" s="1">
        <f>VLOOKUP($D853,schermers!$C:$O,8,FALSE)</f>
        <v>0</v>
      </c>
      <c r="U853" s="1" t="str">
        <f>IFERROR(VLOOKUP($D853,schermers!$C:$O,13,FALSE),"-")</f>
        <v>-</v>
      </c>
      <c r="V853" s="15">
        <f>IFERROR(VLOOKUP(E853,wedstrijden!B:H,7,FALSE),0)</f>
        <v>0</v>
      </c>
      <c r="W853" s="15">
        <f>IFERROR(VLOOKUP(E853,wedstrijden!B:I,8,FALSE),0)</f>
        <v>0</v>
      </c>
      <c r="X853" s="94">
        <f>IF(ISERROR(VLOOKUP(I853,lookups!G:I,3,FALSE)),0,IF(VLOOKUP(I853,lookups!G:I,3,FALSE)=0,0,VLOOKUP(I853,lookups!G:I,3,FALSE)))</f>
        <v>0</v>
      </c>
      <c r="Y853" s="54">
        <f t="shared" si="197"/>
        <v>999999999</v>
      </c>
      <c r="Z853" s="54">
        <f t="shared" si="198"/>
        <v>999999999</v>
      </c>
      <c r="AA853" s="54" t="str">
        <f>IF(LEFT(J853,2)&lt;&gt;"ok","-",IF(M853&lt;&gt;"","-",VLOOKUP(P853&amp;Q853&amp;I853&amp;H853,wedstrijden!A:B,2,FALSE)))</f>
        <v>-</v>
      </c>
      <c r="AB853" s="54">
        <f t="shared" si="199"/>
        <v>0</v>
      </c>
      <c r="AC853" s="54">
        <f t="shared" si="200"/>
        <v>0</v>
      </c>
      <c r="AD853" s="54">
        <f t="shared" si="201"/>
        <v>0</v>
      </c>
      <c r="AE853" s="54">
        <f t="shared" si="202"/>
        <v>0</v>
      </c>
      <c r="AF853" s="54">
        <f t="shared" si="203"/>
        <v>0</v>
      </c>
      <c r="AG853" s="54">
        <f t="shared" si="204"/>
        <v>0</v>
      </c>
      <c r="AH853" s="54">
        <f t="shared" si="205"/>
        <v>0</v>
      </c>
      <c r="AI853" s="54">
        <f t="shared" si="206"/>
        <v>0</v>
      </c>
      <c r="AJ853" s="54">
        <f t="shared" si="207"/>
        <v>0</v>
      </c>
      <c r="AK853" s="54">
        <f t="shared" ca="1" si="208"/>
        <v>0</v>
      </c>
      <c r="AL853" s="1" t="str">
        <f>VLOOKUP(D853,schermers!C:T,16,FALSE)</f>
        <v>---</v>
      </c>
    </row>
    <row r="854" spans="1:38" x14ac:dyDescent="0.2">
      <c r="A854" s="54">
        <f t="shared" si="209"/>
        <v>852</v>
      </c>
      <c r="B854" s="54" t="str">
        <f t="shared" si="195"/>
        <v/>
      </c>
      <c r="C854" s="54" t="str">
        <f t="shared" si="196"/>
        <v/>
      </c>
      <c r="D854" s="54">
        <f>VLOOKUP(F854&amp;G854,schermers!B:C,2,FALSE)</f>
        <v>0</v>
      </c>
      <c r="E854" s="54" t="e">
        <f>VLOOKUP(P854&amp;Q854&amp;I854&amp;H854,wedstrijden!A:B,2,FALSE)</f>
        <v>#N/A</v>
      </c>
      <c r="F854" s="41"/>
      <c r="K854" s="16"/>
      <c r="O854" s="54" t="e">
        <f>VLOOKUP(D854&amp;R854,Ranglijst!D:E,2,FALSE)</f>
        <v>#N/A</v>
      </c>
      <c r="P854" s="1" t="str">
        <f>VLOOKUP($D854,schermers!$C:$O,5,FALSE)</f>
        <v>Heren</v>
      </c>
      <c r="Q854" s="1" t="str">
        <f>VLOOKUP($D854,schermers!$C:$O,6,FALSE)</f>
        <v>Floret</v>
      </c>
      <c r="R854" s="1" t="e">
        <f>VLOOKUP(P854,lookups!A:B,2,FALSE)&amp;VLOOKUP(aanmeldingen!Q854,lookups!D:E,2,FALSE)&amp;VLOOKUP(I854,lookups!G:H,2,FALSE)</f>
        <v>#N/A</v>
      </c>
      <c r="S854" s="1" t="e">
        <f>VLOOKUP(E854,wedstrijden!B:G,6,FALSE)</f>
        <v>#N/A</v>
      </c>
      <c r="T854" s="1">
        <f>VLOOKUP($D854,schermers!$C:$O,8,FALSE)</f>
        <v>0</v>
      </c>
      <c r="U854" s="1" t="str">
        <f>IFERROR(VLOOKUP($D854,schermers!$C:$O,13,FALSE),"-")</f>
        <v>-</v>
      </c>
      <c r="V854" s="15">
        <f>IFERROR(VLOOKUP(E854,wedstrijden!B:H,7,FALSE),0)</f>
        <v>0</v>
      </c>
      <c r="W854" s="15">
        <f>IFERROR(VLOOKUP(E854,wedstrijden!B:I,8,FALSE),0)</f>
        <v>0</v>
      </c>
      <c r="X854" s="94">
        <f>IF(ISERROR(VLOOKUP(I854,lookups!G:I,3,FALSE)),0,IF(VLOOKUP(I854,lookups!G:I,3,FALSE)=0,0,VLOOKUP(I854,lookups!G:I,3,FALSE)))</f>
        <v>0</v>
      </c>
      <c r="Y854" s="54">
        <f t="shared" si="197"/>
        <v>999999999</v>
      </c>
      <c r="Z854" s="54">
        <f t="shared" si="198"/>
        <v>999999999</v>
      </c>
      <c r="AA854" s="54" t="str">
        <f>IF(LEFT(J854,2)&lt;&gt;"ok","-",IF(M854&lt;&gt;"","-",VLOOKUP(P854&amp;Q854&amp;I854&amp;H854,wedstrijden!A:B,2,FALSE)))</f>
        <v>-</v>
      </c>
      <c r="AB854" s="54">
        <f t="shared" si="199"/>
        <v>0</v>
      </c>
      <c r="AC854" s="54">
        <f t="shared" si="200"/>
        <v>0</v>
      </c>
      <c r="AD854" s="54">
        <f t="shared" si="201"/>
        <v>0</v>
      </c>
      <c r="AE854" s="54">
        <f t="shared" si="202"/>
        <v>0</v>
      </c>
      <c r="AF854" s="54">
        <f t="shared" si="203"/>
        <v>0</v>
      </c>
      <c r="AG854" s="54">
        <f t="shared" si="204"/>
        <v>0</v>
      </c>
      <c r="AH854" s="54">
        <f t="shared" si="205"/>
        <v>0</v>
      </c>
      <c r="AI854" s="54">
        <f t="shared" si="206"/>
        <v>0</v>
      </c>
      <c r="AJ854" s="54">
        <f t="shared" si="207"/>
        <v>0</v>
      </c>
      <c r="AK854" s="54">
        <f t="shared" ca="1" si="208"/>
        <v>0</v>
      </c>
      <c r="AL854" s="1" t="str">
        <f>VLOOKUP(D854,schermers!C:T,16,FALSE)</f>
        <v>---</v>
      </c>
    </row>
    <row r="855" spans="1:38" x14ac:dyDescent="0.2">
      <c r="A855" s="54">
        <f t="shared" si="209"/>
        <v>853</v>
      </c>
      <c r="B855" s="54" t="str">
        <f t="shared" si="195"/>
        <v/>
      </c>
      <c r="C855" s="54" t="str">
        <f t="shared" si="196"/>
        <v/>
      </c>
      <c r="D855" s="54">
        <f>VLOOKUP(F855&amp;G855,schermers!B:C,2,FALSE)</f>
        <v>0</v>
      </c>
      <c r="E855" s="54" t="e">
        <f>VLOOKUP(P855&amp;Q855&amp;I855&amp;H855,wedstrijden!A:B,2,FALSE)</f>
        <v>#N/A</v>
      </c>
      <c r="F855" s="41"/>
      <c r="K855" s="16"/>
      <c r="O855" s="54" t="e">
        <f>VLOOKUP(D855&amp;R855,Ranglijst!D:E,2,FALSE)</f>
        <v>#N/A</v>
      </c>
      <c r="P855" s="1" t="str">
        <f>VLOOKUP($D855,schermers!$C:$O,5,FALSE)</f>
        <v>Heren</v>
      </c>
      <c r="Q855" s="1" t="str">
        <f>VLOOKUP($D855,schermers!$C:$O,6,FALSE)</f>
        <v>Floret</v>
      </c>
      <c r="R855" s="1" t="e">
        <f>VLOOKUP(P855,lookups!A:B,2,FALSE)&amp;VLOOKUP(aanmeldingen!Q855,lookups!D:E,2,FALSE)&amp;VLOOKUP(I855,lookups!G:H,2,FALSE)</f>
        <v>#N/A</v>
      </c>
      <c r="S855" s="1" t="e">
        <f>VLOOKUP(E855,wedstrijden!B:G,6,FALSE)</f>
        <v>#N/A</v>
      </c>
      <c r="T855" s="1">
        <f>VLOOKUP($D855,schermers!$C:$O,8,FALSE)</f>
        <v>0</v>
      </c>
      <c r="U855" s="1" t="str">
        <f>IFERROR(VLOOKUP($D855,schermers!$C:$O,13,FALSE),"-")</f>
        <v>-</v>
      </c>
      <c r="V855" s="15">
        <f>IFERROR(VLOOKUP(E855,wedstrijden!B:H,7,FALSE),0)</f>
        <v>0</v>
      </c>
      <c r="W855" s="15">
        <f>IFERROR(VLOOKUP(E855,wedstrijden!B:I,8,FALSE),0)</f>
        <v>0</v>
      </c>
      <c r="X855" s="94">
        <f>IF(ISERROR(VLOOKUP(I855,lookups!G:I,3,FALSE)),0,IF(VLOOKUP(I855,lookups!G:I,3,FALSE)=0,0,VLOOKUP(I855,lookups!G:I,3,FALSE)))</f>
        <v>0</v>
      </c>
      <c r="Y855" s="54">
        <f t="shared" si="197"/>
        <v>999999999</v>
      </c>
      <c r="Z855" s="54">
        <f t="shared" si="198"/>
        <v>999999999</v>
      </c>
      <c r="AA855" s="54" t="str">
        <f>IF(LEFT(J855,2)&lt;&gt;"ok","-",IF(M855&lt;&gt;"","-",VLOOKUP(P855&amp;Q855&amp;I855&amp;H855,wedstrijden!A:B,2,FALSE)))</f>
        <v>-</v>
      </c>
      <c r="AB855" s="54">
        <f t="shared" si="199"/>
        <v>0</v>
      </c>
      <c r="AC855" s="54">
        <f t="shared" si="200"/>
        <v>0</v>
      </c>
      <c r="AD855" s="54">
        <f t="shared" si="201"/>
        <v>0</v>
      </c>
      <c r="AE855" s="54">
        <f t="shared" si="202"/>
        <v>0</v>
      </c>
      <c r="AF855" s="54">
        <f t="shared" si="203"/>
        <v>0</v>
      </c>
      <c r="AG855" s="54">
        <f t="shared" si="204"/>
        <v>0</v>
      </c>
      <c r="AH855" s="54">
        <f t="shared" si="205"/>
        <v>0</v>
      </c>
      <c r="AI855" s="54">
        <f t="shared" si="206"/>
        <v>0</v>
      </c>
      <c r="AJ855" s="54">
        <f t="shared" si="207"/>
        <v>0</v>
      </c>
      <c r="AK855" s="54">
        <f t="shared" ca="1" si="208"/>
        <v>0</v>
      </c>
      <c r="AL855" s="1" t="str">
        <f>VLOOKUP(D855,schermers!C:T,16,FALSE)</f>
        <v>---</v>
      </c>
    </row>
    <row r="856" spans="1:38" x14ac:dyDescent="0.2">
      <c r="A856" s="54">
        <f t="shared" si="209"/>
        <v>854</v>
      </c>
      <c r="B856" s="54" t="str">
        <f t="shared" si="195"/>
        <v/>
      </c>
      <c r="C856" s="54" t="str">
        <f t="shared" si="196"/>
        <v/>
      </c>
      <c r="D856" s="54">
        <f>VLOOKUP(F856&amp;G856,schermers!B:C,2,FALSE)</f>
        <v>0</v>
      </c>
      <c r="E856" s="54" t="e">
        <f>VLOOKUP(P856&amp;Q856&amp;I856&amp;H856,wedstrijden!A:B,2,FALSE)</f>
        <v>#N/A</v>
      </c>
      <c r="F856" s="41"/>
      <c r="K856" s="16"/>
      <c r="O856" s="54" t="e">
        <f>VLOOKUP(D856&amp;R856,Ranglijst!D:E,2,FALSE)</f>
        <v>#N/A</v>
      </c>
      <c r="P856" s="1" t="str">
        <f>VLOOKUP($D856,schermers!$C:$O,5,FALSE)</f>
        <v>Heren</v>
      </c>
      <c r="Q856" s="1" t="str">
        <f>VLOOKUP($D856,schermers!$C:$O,6,FALSE)</f>
        <v>Floret</v>
      </c>
      <c r="R856" s="1" t="e">
        <f>VLOOKUP(P856,lookups!A:B,2,FALSE)&amp;VLOOKUP(aanmeldingen!Q856,lookups!D:E,2,FALSE)&amp;VLOOKUP(I856,lookups!G:H,2,FALSE)</f>
        <v>#N/A</v>
      </c>
      <c r="S856" s="1" t="e">
        <f>VLOOKUP(E856,wedstrijden!B:G,6,FALSE)</f>
        <v>#N/A</v>
      </c>
      <c r="T856" s="1">
        <f>VLOOKUP($D856,schermers!$C:$O,8,FALSE)</f>
        <v>0</v>
      </c>
      <c r="U856" s="1" t="str">
        <f>IFERROR(VLOOKUP($D856,schermers!$C:$O,13,FALSE),"-")</f>
        <v>-</v>
      </c>
      <c r="V856" s="15">
        <f>IFERROR(VLOOKUP(E856,wedstrijden!B:H,7,FALSE),0)</f>
        <v>0</v>
      </c>
      <c r="W856" s="15">
        <f>IFERROR(VLOOKUP(E856,wedstrijden!B:I,8,FALSE),0)</f>
        <v>0</v>
      </c>
      <c r="X856" s="94">
        <f>IF(ISERROR(VLOOKUP(I856,lookups!G:I,3,FALSE)),0,IF(VLOOKUP(I856,lookups!G:I,3,FALSE)=0,0,VLOOKUP(I856,lookups!G:I,3,FALSE)))</f>
        <v>0</v>
      </c>
      <c r="Y856" s="54">
        <f t="shared" si="197"/>
        <v>999999999</v>
      </c>
      <c r="Z856" s="54">
        <f t="shared" si="198"/>
        <v>999999999</v>
      </c>
      <c r="AA856" s="54" t="str">
        <f>IF(LEFT(J856,2)&lt;&gt;"ok","-",IF(M856&lt;&gt;"","-",VLOOKUP(P856&amp;Q856&amp;I856&amp;H856,wedstrijden!A:B,2,FALSE)))</f>
        <v>-</v>
      </c>
      <c r="AB856" s="54">
        <f t="shared" si="199"/>
        <v>0</v>
      </c>
      <c r="AC856" s="54">
        <f t="shared" si="200"/>
        <v>0</v>
      </c>
      <c r="AD856" s="54">
        <f t="shared" si="201"/>
        <v>0</v>
      </c>
      <c r="AE856" s="54">
        <f t="shared" si="202"/>
        <v>0</v>
      </c>
      <c r="AF856" s="54">
        <f t="shared" si="203"/>
        <v>0</v>
      </c>
      <c r="AG856" s="54">
        <f t="shared" si="204"/>
        <v>0</v>
      </c>
      <c r="AH856" s="54">
        <f t="shared" si="205"/>
        <v>0</v>
      </c>
      <c r="AI856" s="54">
        <f t="shared" si="206"/>
        <v>0</v>
      </c>
      <c r="AJ856" s="54">
        <f t="shared" si="207"/>
        <v>0</v>
      </c>
      <c r="AK856" s="54">
        <f t="shared" ca="1" si="208"/>
        <v>0</v>
      </c>
      <c r="AL856" s="1" t="str">
        <f>VLOOKUP(D856,schermers!C:T,16,FALSE)</f>
        <v>---</v>
      </c>
    </row>
    <row r="857" spans="1:38" x14ac:dyDescent="0.2">
      <c r="A857" s="54">
        <f t="shared" si="209"/>
        <v>855</v>
      </c>
      <c r="B857" s="54" t="str">
        <f t="shared" si="195"/>
        <v/>
      </c>
      <c r="C857" s="54" t="str">
        <f t="shared" si="196"/>
        <v/>
      </c>
      <c r="D857" s="54">
        <f>VLOOKUP(F857&amp;G857,schermers!B:C,2,FALSE)</f>
        <v>0</v>
      </c>
      <c r="E857" s="54" t="e">
        <f>VLOOKUP(P857&amp;Q857&amp;I857&amp;H857,wedstrijden!A:B,2,FALSE)</f>
        <v>#N/A</v>
      </c>
      <c r="F857" s="41"/>
      <c r="K857" s="16"/>
      <c r="O857" s="54" t="e">
        <f>VLOOKUP(D857&amp;R857,Ranglijst!D:E,2,FALSE)</f>
        <v>#N/A</v>
      </c>
      <c r="P857" s="1" t="str">
        <f>VLOOKUP($D857,schermers!$C:$O,5,FALSE)</f>
        <v>Heren</v>
      </c>
      <c r="Q857" s="1" t="str">
        <f>VLOOKUP($D857,schermers!$C:$O,6,FALSE)</f>
        <v>Floret</v>
      </c>
      <c r="R857" s="1" t="e">
        <f>VLOOKUP(P857,lookups!A:B,2,FALSE)&amp;VLOOKUP(aanmeldingen!Q857,lookups!D:E,2,FALSE)&amp;VLOOKUP(I857,lookups!G:H,2,FALSE)</f>
        <v>#N/A</v>
      </c>
      <c r="S857" s="1" t="e">
        <f>VLOOKUP(E857,wedstrijden!B:G,6,FALSE)</f>
        <v>#N/A</v>
      </c>
      <c r="T857" s="1">
        <f>VLOOKUP($D857,schermers!$C:$O,8,FALSE)</f>
        <v>0</v>
      </c>
      <c r="U857" s="1" t="str">
        <f>IFERROR(VLOOKUP($D857,schermers!$C:$O,13,FALSE),"-")</f>
        <v>-</v>
      </c>
      <c r="V857" s="15">
        <f>IFERROR(VLOOKUP(E857,wedstrijden!B:H,7,FALSE),0)</f>
        <v>0</v>
      </c>
      <c r="W857" s="15">
        <f>IFERROR(VLOOKUP(E857,wedstrijden!B:I,8,FALSE),0)</f>
        <v>0</v>
      </c>
      <c r="X857" s="94">
        <f>IF(ISERROR(VLOOKUP(I857,lookups!G:I,3,FALSE)),0,IF(VLOOKUP(I857,lookups!G:I,3,FALSE)=0,0,VLOOKUP(I857,lookups!G:I,3,FALSE)))</f>
        <v>0</v>
      </c>
      <c r="Y857" s="54">
        <f t="shared" si="197"/>
        <v>999999999</v>
      </c>
      <c r="Z857" s="54">
        <f t="shared" si="198"/>
        <v>999999999</v>
      </c>
      <c r="AA857" s="54" t="str">
        <f>IF(LEFT(J857,2)&lt;&gt;"ok","-",IF(M857&lt;&gt;"","-",VLOOKUP(P857&amp;Q857&amp;I857&amp;H857,wedstrijden!A:B,2,FALSE)))</f>
        <v>-</v>
      </c>
      <c r="AB857" s="54">
        <f t="shared" si="199"/>
        <v>0</v>
      </c>
      <c r="AC857" s="54">
        <f t="shared" si="200"/>
        <v>0</v>
      </c>
      <c r="AD857" s="54">
        <f t="shared" si="201"/>
        <v>0</v>
      </c>
      <c r="AE857" s="54">
        <f t="shared" si="202"/>
        <v>0</v>
      </c>
      <c r="AF857" s="54">
        <f t="shared" si="203"/>
        <v>0</v>
      </c>
      <c r="AG857" s="54">
        <f t="shared" si="204"/>
        <v>0</v>
      </c>
      <c r="AH857" s="54">
        <f t="shared" si="205"/>
        <v>0</v>
      </c>
      <c r="AI857" s="54">
        <f t="shared" si="206"/>
        <v>0</v>
      </c>
      <c r="AJ857" s="54">
        <f t="shared" si="207"/>
        <v>0</v>
      </c>
      <c r="AK857" s="54">
        <f t="shared" ca="1" si="208"/>
        <v>0</v>
      </c>
      <c r="AL857" s="1" t="str">
        <f>VLOOKUP(D857,schermers!C:T,16,FALSE)</f>
        <v>---</v>
      </c>
    </row>
    <row r="858" spans="1:38" x14ac:dyDescent="0.2">
      <c r="A858" s="54">
        <f t="shared" si="209"/>
        <v>856</v>
      </c>
      <c r="B858" s="54" t="str">
        <f t="shared" si="195"/>
        <v/>
      </c>
      <c r="C858" s="54" t="str">
        <f t="shared" si="196"/>
        <v/>
      </c>
      <c r="D858" s="54">
        <f>VLOOKUP(F858&amp;G858,schermers!B:C,2,FALSE)</f>
        <v>0</v>
      </c>
      <c r="E858" s="54" t="e">
        <f>VLOOKUP(P858&amp;Q858&amp;I858&amp;H858,wedstrijden!A:B,2,FALSE)</f>
        <v>#N/A</v>
      </c>
      <c r="F858" s="41"/>
      <c r="K858" s="16"/>
      <c r="O858" s="54" t="e">
        <f>VLOOKUP(D858&amp;R858,Ranglijst!D:E,2,FALSE)</f>
        <v>#N/A</v>
      </c>
      <c r="P858" s="1" t="str">
        <f>VLOOKUP($D858,schermers!$C:$O,5,FALSE)</f>
        <v>Heren</v>
      </c>
      <c r="Q858" s="1" t="str">
        <f>VLOOKUP($D858,schermers!$C:$O,6,FALSE)</f>
        <v>Floret</v>
      </c>
      <c r="R858" s="1" t="e">
        <f>VLOOKUP(P858,lookups!A:B,2,FALSE)&amp;VLOOKUP(aanmeldingen!Q858,lookups!D:E,2,FALSE)&amp;VLOOKUP(I858,lookups!G:H,2,FALSE)</f>
        <v>#N/A</v>
      </c>
      <c r="S858" s="1" t="e">
        <f>VLOOKUP(E858,wedstrijden!B:G,6,FALSE)</f>
        <v>#N/A</v>
      </c>
      <c r="T858" s="1">
        <f>VLOOKUP($D858,schermers!$C:$O,8,FALSE)</f>
        <v>0</v>
      </c>
      <c r="U858" s="1" t="str">
        <f>IFERROR(VLOOKUP($D858,schermers!$C:$O,13,FALSE),"-")</f>
        <v>-</v>
      </c>
      <c r="V858" s="15">
        <f>IFERROR(VLOOKUP(E858,wedstrijden!B:H,7,FALSE),0)</f>
        <v>0</v>
      </c>
      <c r="W858" s="15">
        <f>IFERROR(VLOOKUP(E858,wedstrijden!B:I,8,FALSE),0)</f>
        <v>0</v>
      </c>
      <c r="X858" s="94">
        <f>IF(ISERROR(VLOOKUP(I858,lookups!G:I,3,FALSE)),0,IF(VLOOKUP(I858,lookups!G:I,3,FALSE)=0,0,VLOOKUP(I858,lookups!G:I,3,FALSE)))</f>
        <v>0</v>
      </c>
      <c r="Y858" s="54">
        <f t="shared" si="197"/>
        <v>999999999</v>
      </c>
      <c r="Z858" s="54">
        <f t="shared" si="198"/>
        <v>999999999</v>
      </c>
      <c r="AA858" s="54" t="str">
        <f>IF(LEFT(J858,2)&lt;&gt;"ok","-",IF(M858&lt;&gt;"","-",VLOOKUP(P858&amp;Q858&amp;I858&amp;H858,wedstrijden!A:B,2,FALSE)))</f>
        <v>-</v>
      </c>
      <c r="AB858" s="54">
        <f t="shared" si="199"/>
        <v>0</v>
      </c>
      <c r="AC858" s="54">
        <f t="shared" si="200"/>
        <v>0</v>
      </c>
      <c r="AD858" s="54">
        <f t="shared" si="201"/>
        <v>0</v>
      </c>
      <c r="AE858" s="54">
        <f t="shared" si="202"/>
        <v>0</v>
      </c>
      <c r="AF858" s="54">
        <f t="shared" si="203"/>
        <v>0</v>
      </c>
      <c r="AG858" s="54">
        <f t="shared" si="204"/>
        <v>0</v>
      </c>
      <c r="AH858" s="54">
        <f t="shared" si="205"/>
        <v>0</v>
      </c>
      <c r="AI858" s="54">
        <f t="shared" si="206"/>
        <v>0</v>
      </c>
      <c r="AJ858" s="54">
        <f t="shared" si="207"/>
        <v>0</v>
      </c>
      <c r="AK858" s="54">
        <f t="shared" ca="1" si="208"/>
        <v>0</v>
      </c>
      <c r="AL858" s="1" t="str">
        <f>VLOOKUP(D858,schermers!C:T,16,FALSE)</f>
        <v>---</v>
      </c>
    </row>
    <row r="859" spans="1:38" x14ac:dyDescent="0.2">
      <c r="A859" s="54">
        <f t="shared" si="209"/>
        <v>857</v>
      </c>
      <c r="B859" s="54" t="str">
        <f t="shared" si="195"/>
        <v/>
      </c>
      <c r="C859" s="54" t="str">
        <f t="shared" si="196"/>
        <v/>
      </c>
      <c r="D859" s="54">
        <f>VLOOKUP(F859&amp;G859,schermers!B:C,2,FALSE)</f>
        <v>0</v>
      </c>
      <c r="E859" s="54" t="e">
        <f>VLOOKUP(P859&amp;Q859&amp;I859&amp;H859,wedstrijden!A:B,2,FALSE)</f>
        <v>#N/A</v>
      </c>
      <c r="F859" s="41"/>
      <c r="K859" s="16"/>
      <c r="O859" s="54" t="e">
        <f>VLOOKUP(D859&amp;R859,Ranglijst!D:E,2,FALSE)</f>
        <v>#N/A</v>
      </c>
      <c r="P859" s="1" t="str">
        <f>VLOOKUP($D859,schermers!$C:$O,5,FALSE)</f>
        <v>Heren</v>
      </c>
      <c r="Q859" s="1" t="str">
        <f>VLOOKUP($D859,schermers!$C:$O,6,FALSE)</f>
        <v>Floret</v>
      </c>
      <c r="R859" s="1" t="e">
        <f>VLOOKUP(P859,lookups!A:B,2,FALSE)&amp;VLOOKUP(aanmeldingen!Q859,lookups!D:E,2,FALSE)&amp;VLOOKUP(I859,lookups!G:H,2,FALSE)</f>
        <v>#N/A</v>
      </c>
      <c r="S859" s="1" t="e">
        <f>VLOOKUP(E859,wedstrijden!B:G,6,FALSE)</f>
        <v>#N/A</v>
      </c>
      <c r="T859" s="1">
        <f>VLOOKUP($D859,schermers!$C:$O,8,FALSE)</f>
        <v>0</v>
      </c>
      <c r="U859" s="1" t="str">
        <f>IFERROR(VLOOKUP($D859,schermers!$C:$O,13,FALSE),"-")</f>
        <v>-</v>
      </c>
      <c r="V859" s="15">
        <f>IFERROR(VLOOKUP(E859,wedstrijden!B:H,7,FALSE),0)</f>
        <v>0</v>
      </c>
      <c r="W859" s="15">
        <f>IFERROR(VLOOKUP(E859,wedstrijden!B:I,8,FALSE),0)</f>
        <v>0</v>
      </c>
      <c r="X859" s="94">
        <f>IF(ISERROR(VLOOKUP(I859,lookups!G:I,3,FALSE)),0,IF(VLOOKUP(I859,lookups!G:I,3,FALSE)=0,0,VLOOKUP(I859,lookups!G:I,3,FALSE)))</f>
        <v>0</v>
      </c>
      <c r="Y859" s="54">
        <f t="shared" si="197"/>
        <v>999999999</v>
      </c>
      <c r="Z859" s="54">
        <f t="shared" si="198"/>
        <v>999999999</v>
      </c>
      <c r="AA859" s="54" t="str">
        <f>IF(LEFT(J859,2)&lt;&gt;"ok","-",IF(M859&lt;&gt;"","-",VLOOKUP(P859&amp;Q859&amp;I859&amp;H859,wedstrijden!A:B,2,FALSE)))</f>
        <v>-</v>
      </c>
      <c r="AB859" s="54">
        <f t="shared" si="199"/>
        <v>0</v>
      </c>
      <c r="AC859" s="54">
        <f t="shared" si="200"/>
        <v>0</v>
      </c>
      <c r="AD859" s="54">
        <f t="shared" si="201"/>
        <v>0</v>
      </c>
      <c r="AE859" s="54">
        <f t="shared" si="202"/>
        <v>0</v>
      </c>
      <c r="AF859" s="54">
        <f t="shared" si="203"/>
        <v>0</v>
      </c>
      <c r="AG859" s="54">
        <f t="shared" si="204"/>
        <v>0</v>
      </c>
      <c r="AH859" s="54">
        <f t="shared" si="205"/>
        <v>0</v>
      </c>
      <c r="AI859" s="54">
        <f t="shared" si="206"/>
        <v>0</v>
      </c>
      <c r="AJ859" s="54">
        <f t="shared" si="207"/>
        <v>0</v>
      </c>
      <c r="AK859" s="54">
        <f t="shared" ca="1" si="208"/>
        <v>0</v>
      </c>
      <c r="AL859" s="1" t="str">
        <f>VLOOKUP(D859,schermers!C:T,16,FALSE)</f>
        <v>---</v>
      </c>
    </row>
    <row r="860" spans="1:38" x14ac:dyDescent="0.2">
      <c r="A860" s="54">
        <f t="shared" si="209"/>
        <v>858</v>
      </c>
      <c r="B860" s="54" t="str">
        <f t="shared" si="195"/>
        <v/>
      </c>
      <c r="C860" s="54" t="str">
        <f t="shared" si="196"/>
        <v/>
      </c>
      <c r="D860" s="54">
        <f>VLOOKUP(F860&amp;G860,schermers!B:C,2,FALSE)</f>
        <v>0</v>
      </c>
      <c r="E860" s="54" t="e">
        <f>VLOOKUP(P860&amp;Q860&amp;I860&amp;H860,wedstrijden!A:B,2,FALSE)</f>
        <v>#N/A</v>
      </c>
      <c r="F860" s="41"/>
      <c r="K860" s="16"/>
      <c r="O860" s="54" t="e">
        <f>VLOOKUP(D860&amp;R860,Ranglijst!D:E,2,FALSE)</f>
        <v>#N/A</v>
      </c>
      <c r="P860" s="1" t="str">
        <f>VLOOKUP($D860,schermers!$C:$O,5,FALSE)</f>
        <v>Heren</v>
      </c>
      <c r="Q860" s="1" t="str">
        <f>VLOOKUP($D860,schermers!$C:$O,6,FALSE)</f>
        <v>Floret</v>
      </c>
      <c r="R860" s="1" t="e">
        <f>VLOOKUP(P860,lookups!A:B,2,FALSE)&amp;VLOOKUP(aanmeldingen!Q860,lookups!D:E,2,FALSE)&amp;VLOOKUP(I860,lookups!G:H,2,FALSE)</f>
        <v>#N/A</v>
      </c>
      <c r="S860" s="1" t="e">
        <f>VLOOKUP(E860,wedstrijden!B:G,6,FALSE)</f>
        <v>#N/A</v>
      </c>
      <c r="T860" s="1">
        <f>VLOOKUP($D860,schermers!$C:$O,8,FALSE)</f>
        <v>0</v>
      </c>
      <c r="U860" s="1" t="str">
        <f>IFERROR(VLOOKUP($D860,schermers!$C:$O,13,FALSE),"-")</f>
        <v>-</v>
      </c>
      <c r="V860" s="15">
        <f>IFERROR(VLOOKUP(E860,wedstrijden!B:H,7,FALSE),0)</f>
        <v>0</v>
      </c>
      <c r="W860" s="15">
        <f>IFERROR(VLOOKUP(E860,wedstrijden!B:I,8,FALSE),0)</f>
        <v>0</v>
      </c>
      <c r="X860" s="94">
        <f>IF(ISERROR(VLOOKUP(I860,lookups!G:I,3,FALSE)),0,IF(VLOOKUP(I860,lookups!G:I,3,FALSE)=0,0,VLOOKUP(I860,lookups!G:I,3,FALSE)))</f>
        <v>0</v>
      </c>
      <c r="Y860" s="54">
        <f t="shared" si="197"/>
        <v>999999999</v>
      </c>
      <c r="Z860" s="54">
        <f t="shared" si="198"/>
        <v>999999999</v>
      </c>
      <c r="AA860" s="54" t="str">
        <f>IF(LEFT(J860,2)&lt;&gt;"ok","-",IF(M860&lt;&gt;"","-",VLOOKUP(P860&amp;Q860&amp;I860&amp;H860,wedstrijden!A:B,2,FALSE)))</f>
        <v>-</v>
      </c>
      <c r="AB860" s="54">
        <f t="shared" si="199"/>
        <v>0</v>
      </c>
      <c r="AC860" s="54">
        <f t="shared" si="200"/>
        <v>0</v>
      </c>
      <c r="AD860" s="54">
        <f t="shared" si="201"/>
        <v>0</v>
      </c>
      <c r="AE860" s="54">
        <f t="shared" si="202"/>
        <v>0</v>
      </c>
      <c r="AF860" s="54">
        <f t="shared" si="203"/>
        <v>0</v>
      </c>
      <c r="AG860" s="54">
        <f t="shared" si="204"/>
        <v>0</v>
      </c>
      <c r="AH860" s="54">
        <f t="shared" si="205"/>
        <v>0</v>
      </c>
      <c r="AI860" s="54">
        <f t="shared" si="206"/>
        <v>0</v>
      </c>
      <c r="AJ860" s="54">
        <f t="shared" si="207"/>
        <v>0</v>
      </c>
      <c r="AK860" s="54">
        <f t="shared" ca="1" si="208"/>
        <v>0</v>
      </c>
      <c r="AL860" s="1" t="str">
        <f>VLOOKUP(D860,schermers!C:T,16,FALSE)</f>
        <v>---</v>
      </c>
    </row>
    <row r="861" spans="1:38" x14ac:dyDescent="0.2">
      <c r="A861" s="54">
        <f t="shared" si="209"/>
        <v>859</v>
      </c>
      <c r="B861" s="54" t="str">
        <f t="shared" si="195"/>
        <v/>
      </c>
      <c r="C861" s="54" t="str">
        <f t="shared" si="196"/>
        <v/>
      </c>
      <c r="D861" s="54">
        <f>VLOOKUP(F861&amp;G861,schermers!B:C,2,FALSE)</f>
        <v>0</v>
      </c>
      <c r="E861" s="54" t="e">
        <f>VLOOKUP(P861&amp;Q861&amp;I861&amp;H861,wedstrijden!A:B,2,FALSE)</f>
        <v>#N/A</v>
      </c>
      <c r="F861" s="41"/>
      <c r="K861" s="16"/>
      <c r="O861" s="54" t="e">
        <f>VLOOKUP(D861&amp;R861,Ranglijst!D:E,2,FALSE)</f>
        <v>#N/A</v>
      </c>
      <c r="P861" s="1" t="str">
        <f>VLOOKUP($D861,schermers!$C:$O,5,FALSE)</f>
        <v>Heren</v>
      </c>
      <c r="Q861" s="1" t="str">
        <f>VLOOKUP($D861,schermers!$C:$O,6,FALSE)</f>
        <v>Floret</v>
      </c>
      <c r="R861" s="1" t="e">
        <f>VLOOKUP(P861,lookups!A:B,2,FALSE)&amp;VLOOKUP(aanmeldingen!Q861,lookups!D:E,2,FALSE)&amp;VLOOKUP(I861,lookups!G:H,2,FALSE)</f>
        <v>#N/A</v>
      </c>
      <c r="S861" s="1" t="e">
        <f>VLOOKUP(E861,wedstrijden!B:G,6,FALSE)</f>
        <v>#N/A</v>
      </c>
      <c r="T861" s="1">
        <f>VLOOKUP($D861,schermers!$C:$O,8,FALSE)</f>
        <v>0</v>
      </c>
      <c r="U861" s="1" t="str">
        <f>IFERROR(VLOOKUP($D861,schermers!$C:$O,13,FALSE),"-")</f>
        <v>-</v>
      </c>
      <c r="V861" s="15">
        <f>IFERROR(VLOOKUP(E861,wedstrijden!B:H,7,FALSE),0)</f>
        <v>0</v>
      </c>
      <c r="W861" s="15">
        <f>IFERROR(VLOOKUP(E861,wedstrijden!B:I,8,FALSE),0)</f>
        <v>0</v>
      </c>
      <c r="X861" s="94">
        <f>IF(ISERROR(VLOOKUP(I861,lookups!G:I,3,FALSE)),0,IF(VLOOKUP(I861,lookups!G:I,3,FALSE)=0,0,VLOOKUP(I861,lookups!G:I,3,FALSE)))</f>
        <v>0</v>
      </c>
      <c r="Y861" s="54">
        <f t="shared" si="197"/>
        <v>999999999</v>
      </c>
      <c r="Z861" s="54">
        <f t="shared" si="198"/>
        <v>999999999</v>
      </c>
      <c r="AA861" s="54" t="str">
        <f>IF(LEFT(J861,2)&lt;&gt;"ok","-",IF(M861&lt;&gt;"","-",VLOOKUP(P861&amp;Q861&amp;I861&amp;H861,wedstrijden!A:B,2,FALSE)))</f>
        <v>-</v>
      </c>
      <c r="AB861" s="54">
        <f t="shared" si="199"/>
        <v>0</v>
      </c>
      <c r="AC861" s="54">
        <f t="shared" si="200"/>
        <v>0</v>
      </c>
      <c r="AD861" s="54">
        <f t="shared" si="201"/>
        <v>0</v>
      </c>
      <c r="AE861" s="54">
        <f t="shared" si="202"/>
        <v>0</v>
      </c>
      <c r="AF861" s="54">
        <f t="shared" si="203"/>
        <v>0</v>
      </c>
      <c r="AG861" s="54">
        <f t="shared" si="204"/>
        <v>0</v>
      </c>
      <c r="AH861" s="54">
        <f t="shared" si="205"/>
        <v>0</v>
      </c>
      <c r="AI861" s="54">
        <f t="shared" si="206"/>
        <v>0</v>
      </c>
      <c r="AJ861" s="54">
        <f t="shared" si="207"/>
        <v>0</v>
      </c>
      <c r="AK861" s="54">
        <f t="shared" ca="1" si="208"/>
        <v>0</v>
      </c>
      <c r="AL861" s="1" t="str">
        <f>VLOOKUP(D861,schermers!C:T,16,FALSE)</f>
        <v>---</v>
      </c>
    </row>
    <row r="862" spans="1:38" x14ac:dyDescent="0.2">
      <c r="A862" s="54">
        <f t="shared" si="209"/>
        <v>860</v>
      </c>
      <c r="B862" s="54" t="str">
        <f t="shared" si="195"/>
        <v/>
      </c>
      <c r="C862" s="54" t="str">
        <f t="shared" si="196"/>
        <v/>
      </c>
      <c r="D862" s="54">
        <f>VLOOKUP(F862&amp;G862,schermers!B:C,2,FALSE)</f>
        <v>0</v>
      </c>
      <c r="E862" s="54" t="e">
        <f>VLOOKUP(P862&amp;Q862&amp;I862&amp;H862,wedstrijden!A:B,2,FALSE)</f>
        <v>#N/A</v>
      </c>
      <c r="F862" s="41"/>
      <c r="K862" s="16"/>
      <c r="O862" s="54" t="e">
        <f>VLOOKUP(D862&amp;R862,Ranglijst!D:E,2,FALSE)</f>
        <v>#N/A</v>
      </c>
      <c r="P862" s="1" t="str">
        <f>VLOOKUP($D862,schermers!$C:$O,5,FALSE)</f>
        <v>Heren</v>
      </c>
      <c r="Q862" s="1" t="str">
        <f>VLOOKUP($D862,schermers!$C:$O,6,FALSE)</f>
        <v>Floret</v>
      </c>
      <c r="R862" s="1" t="e">
        <f>VLOOKUP(P862,lookups!A:B,2,FALSE)&amp;VLOOKUP(aanmeldingen!Q862,lookups!D:E,2,FALSE)&amp;VLOOKUP(I862,lookups!G:H,2,FALSE)</f>
        <v>#N/A</v>
      </c>
      <c r="S862" s="1" t="e">
        <f>VLOOKUP(E862,wedstrijden!B:G,6,FALSE)</f>
        <v>#N/A</v>
      </c>
      <c r="T862" s="1">
        <f>VLOOKUP($D862,schermers!$C:$O,8,FALSE)</f>
        <v>0</v>
      </c>
      <c r="U862" s="1" t="str">
        <f>IFERROR(VLOOKUP($D862,schermers!$C:$O,13,FALSE),"-")</f>
        <v>-</v>
      </c>
      <c r="V862" s="15">
        <f>IFERROR(VLOOKUP(E862,wedstrijden!B:H,7,FALSE),0)</f>
        <v>0</v>
      </c>
      <c r="W862" s="15">
        <f>IFERROR(VLOOKUP(E862,wedstrijden!B:I,8,FALSE),0)</f>
        <v>0</v>
      </c>
      <c r="X862" s="94">
        <f>IF(ISERROR(VLOOKUP(I862,lookups!G:I,3,FALSE)),0,IF(VLOOKUP(I862,lookups!G:I,3,FALSE)=0,0,VLOOKUP(I862,lookups!G:I,3,FALSE)))</f>
        <v>0</v>
      </c>
      <c r="Y862" s="54">
        <f t="shared" si="197"/>
        <v>999999999</v>
      </c>
      <c r="Z862" s="54">
        <f t="shared" si="198"/>
        <v>999999999</v>
      </c>
      <c r="AA862" s="54" t="str">
        <f>IF(LEFT(J862,2)&lt;&gt;"ok","-",IF(M862&lt;&gt;"","-",VLOOKUP(P862&amp;Q862&amp;I862&amp;H862,wedstrijden!A:B,2,FALSE)))</f>
        <v>-</v>
      </c>
      <c r="AB862" s="54">
        <f t="shared" si="199"/>
        <v>0</v>
      </c>
      <c r="AC862" s="54">
        <f t="shared" si="200"/>
        <v>0</v>
      </c>
      <c r="AD862" s="54">
        <f t="shared" si="201"/>
        <v>0</v>
      </c>
      <c r="AE862" s="54">
        <f t="shared" si="202"/>
        <v>0</v>
      </c>
      <c r="AF862" s="54">
        <f t="shared" si="203"/>
        <v>0</v>
      </c>
      <c r="AG862" s="54">
        <f t="shared" si="204"/>
        <v>0</v>
      </c>
      <c r="AH862" s="54">
        <f t="shared" si="205"/>
        <v>0</v>
      </c>
      <c r="AI862" s="54">
        <f t="shared" si="206"/>
        <v>0</v>
      </c>
      <c r="AJ862" s="54">
        <f t="shared" si="207"/>
        <v>0</v>
      </c>
      <c r="AK862" s="54">
        <f t="shared" ca="1" si="208"/>
        <v>0</v>
      </c>
      <c r="AL862" s="1" t="str">
        <f>VLOOKUP(D862,schermers!C:T,16,FALSE)</f>
        <v>---</v>
      </c>
    </row>
    <row r="863" spans="1:38" x14ac:dyDescent="0.2">
      <c r="A863" s="54">
        <f t="shared" si="209"/>
        <v>861</v>
      </c>
      <c r="B863" s="54" t="str">
        <f t="shared" si="195"/>
        <v/>
      </c>
      <c r="C863" s="54" t="str">
        <f t="shared" si="196"/>
        <v/>
      </c>
      <c r="D863" s="54">
        <f>VLOOKUP(F863&amp;G863,schermers!B:C,2,FALSE)</f>
        <v>0</v>
      </c>
      <c r="E863" s="54" t="e">
        <f>VLOOKUP(P863&amp;Q863&amp;I863&amp;H863,wedstrijden!A:B,2,FALSE)</f>
        <v>#N/A</v>
      </c>
      <c r="F863" s="41"/>
      <c r="K863" s="16"/>
      <c r="O863" s="54" t="e">
        <f>VLOOKUP(D863&amp;R863,Ranglijst!D:E,2,FALSE)</f>
        <v>#N/A</v>
      </c>
      <c r="P863" s="1" t="str">
        <f>VLOOKUP($D863,schermers!$C:$O,5,FALSE)</f>
        <v>Heren</v>
      </c>
      <c r="Q863" s="1" t="str">
        <f>VLOOKUP($D863,schermers!$C:$O,6,FALSE)</f>
        <v>Floret</v>
      </c>
      <c r="R863" s="1" t="e">
        <f>VLOOKUP(P863,lookups!A:B,2,FALSE)&amp;VLOOKUP(aanmeldingen!Q863,lookups!D:E,2,FALSE)&amp;VLOOKUP(I863,lookups!G:H,2,FALSE)</f>
        <v>#N/A</v>
      </c>
      <c r="S863" s="1" t="e">
        <f>VLOOKUP(E863,wedstrijden!B:G,6,FALSE)</f>
        <v>#N/A</v>
      </c>
      <c r="T863" s="1">
        <f>VLOOKUP($D863,schermers!$C:$O,8,FALSE)</f>
        <v>0</v>
      </c>
      <c r="U863" s="1" t="str">
        <f>IFERROR(VLOOKUP($D863,schermers!$C:$O,13,FALSE),"-")</f>
        <v>-</v>
      </c>
      <c r="V863" s="15">
        <f>IFERROR(VLOOKUP(E863,wedstrijden!B:H,7,FALSE),0)</f>
        <v>0</v>
      </c>
      <c r="W863" s="15">
        <f>IFERROR(VLOOKUP(E863,wedstrijden!B:I,8,FALSE),0)</f>
        <v>0</v>
      </c>
      <c r="X863" s="94">
        <f>IF(ISERROR(VLOOKUP(I863,lookups!G:I,3,FALSE)),0,IF(VLOOKUP(I863,lookups!G:I,3,FALSE)=0,0,VLOOKUP(I863,lookups!G:I,3,FALSE)))</f>
        <v>0</v>
      </c>
      <c r="Y863" s="54">
        <f t="shared" si="197"/>
        <v>999999999</v>
      </c>
      <c r="Z863" s="54">
        <f t="shared" si="198"/>
        <v>999999999</v>
      </c>
      <c r="AA863" s="54" t="str">
        <f>IF(LEFT(J863,2)&lt;&gt;"ok","-",IF(M863&lt;&gt;"","-",VLOOKUP(P863&amp;Q863&amp;I863&amp;H863,wedstrijden!A:B,2,FALSE)))</f>
        <v>-</v>
      </c>
      <c r="AB863" s="54">
        <f t="shared" si="199"/>
        <v>0</v>
      </c>
      <c r="AC863" s="54">
        <f t="shared" si="200"/>
        <v>0</v>
      </c>
      <c r="AD863" s="54">
        <f t="shared" si="201"/>
        <v>0</v>
      </c>
      <c r="AE863" s="54">
        <f t="shared" si="202"/>
        <v>0</v>
      </c>
      <c r="AF863" s="54">
        <f t="shared" si="203"/>
        <v>0</v>
      </c>
      <c r="AG863" s="54">
        <f t="shared" si="204"/>
        <v>0</v>
      </c>
      <c r="AH863" s="54">
        <f t="shared" si="205"/>
        <v>0</v>
      </c>
      <c r="AI863" s="54">
        <f t="shared" si="206"/>
        <v>0</v>
      </c>
      <c r="AJ863" s="54">
        <f t="shared" si="207"/>
        <v>0</v>
      </c>
      <c r="AK863" s="54">
        <f t="shared" ca="1" si="208"/>
        <v>0</v>
      </c>
      <c r="AL863" s="1" t="str">
        <f>VLOOKUP(D863,schermers!C:T,16,FALSE)</f>
        <v>---</v>
      </c>
    </row>
    <row r="864" spans="1:38" x14ac:dyDescent="0.2">
      <c r="A864" s="54">
        <f t="shared" si="209"/>
        <v>862</v>
      </c>
      <c r="B864" s="54" t="str">
        <f t="shared" si="195"/>
        <v/>
      </c>
      <c r="C864" s="54" t="str">
        <f t="shared" si="196"/>
        <v/>
      </c>
      <c r="D864" s="54">
        <f>VLOOKUP(F864&amp;G864,schermers!B:C,2,FALSE)</f>
        <v>0</v>
      </c>
      <c r="E864" s="54" t="e">
        <f>VLOOKUP(P864&amp;Q864&amp;I864&amp;H864,wedstrijden!A:B,2,FALSE)</f>
        <v>#N/A</v>
      </c>
      <c r="F864" s="41"/>
      <c r="K864" s="16"/>
      <c r="O864" s="54" t="e">
        <f>VLOOKUP(D864&amp;R864,Ranglijst!D:E,2,FALSE)</f>
        <v>#N/A</v>
      </c>
      <c r="P864" s="1" t="str">
        <f>VLOOKUP($D864,schermers!$C:$O,5,FALSE)</f>
        <v>Heren</v>
      </c>
      <c r="Q864" s="1" t="str">
        <f>VLOOKUP($D864,schermers!$C:$O,6,FALSE)</f>
        <v>Floret</v>
      </c>
      <c r="R864" s="1" t="e">
        <f>VLOOKUP(P864,lookups!A:B,2,FALSE)&amp;VLOOKUP(aanmeldingen!Q864,lookups!D:E,2,FALSE)&amp;VLOOKUP(I864,lookups!G:H,2,FALSE)</f>
        <v>#N/A</v>
      </c>
      <c r="S864" s="1" t="e">
        <f>VLOOKUP(E864,wedstrijden!B:G,6,FALSE)</f>
        <v>#N/A</v>
      </c>
      <c r="T864" s="1">
        <f>VLOOKUP($D864,schermers!$C:$O,8,FALSE)</f>
        <v>0</v>
      </c>
      <c r="U864" s="1" t="str">
        <f>IFERROR(VLOOKUP($D864,schermers!$C:$O,13,FALSE),"-")</f>
        <v>-</v>
      </c>
      <c r="V864" s="15">
        <f>IFERROR(VLOOKUP(E864,wedstrijden!B:H,7,FALSE),0)</f>
        <v>0</v>
      </c>
      <c r="W864" s="15">
        <f>IFERROR(VLOOKUP(E864,wedstrijden!B:I,8,FALSE),0)</f>
        <v>0</v>
      </c>
      <c r="X864" s="94">
        <f>IF(ISERROR(VLOOKUP(I864,lookups!G:I,3,FALSE)),0,IF(VLOOKUP(I864,lookups!G:I,3,FALSE)=0,0,VLOOKUP(I864,lookups!G:I,3,FALSE)))</f>
        <v>0</v>
      </c>
      <c r="Y864" s="54">
        <f t="shared" si="197"/>
        <v>999999999</v>
      </c>
      <c r="Z864" s="54">
        <f t="shared" si="198"/>
        <v>999999999</v>
      </c>
      <c r="AA864" s="54" t="str">
        <f>IF(LEFT(J864,2)&lt;&gt;"ok","-",IF(M864&lt;&gt;"","-",VLOOKUP(P864&amp;Q864&amp;I864&amp;H864,wedstrijden!A:B,2,FALSE)))</f>
        <v>-</v>
      </c>
      <c r="AB864" s="54">
        <f t="shared" si="199"/>
        <v>0</v>
      </c>
      <c r="AC864" s="54">
        <f t="shared" si="200"/>
        <v>0</v>
      </c>
      <c r="AD864" s="54">
        <f t="shared" si="201"/>
        <v>0</v>
      </c>
      <c r="AE864" s="54">
        <f t="shared" si="202"/>
        <v>0</v>
      </c>
      <c r="AF864" s="54">
        <f t="shared" si="203"/>
        <v>0</v>
      </c>
      <c r="AG864" s="54">
        <f t="shared" si="204"/>
        <v>0</v>
      </c>
      <c r="AH864" s="54">
        <f t="shared" si="205"/>
        <v>0</v>
      </c>
      <c r="AI864" s="54">
        <f t="shared" si="206"/>
        <v>0</v>
      </c>
      <c r="AJ864" s="54">
        <f t="shared" si="207"/>
        <v>0</v>
      </c>
      <c r="AK864" s="54">
        <f t="shared" ca="1" si="208"/>
        <v>0</v>
      </c>
      <c r="AL864" s="1" t="str">
        <f>VLOOKUP(D864,schermers!C:T,16,FALSE)</f>
        <v>---</v>
      </c>
    </row>
    <row r="865" spans="1:38" x14ac:dyDescent="0.2">
      <c r="A865" s="54">
        <f t="shared" si="209"/>
        <v>863</v>
      </c>
      <c r="B865" s="54" t="str">
        <f t="shared" si="195"/>
        <v/>
      </c>
      <c r="C865" s="54" t="str">
        <f t="shared" si="196"/>
        <v/>
      </c>
      <c r="D865" s="54">
        <f>VLOOKUP(F865&amp;G865,schermers!B:C,2,FALSE)</f>
        <v>0</v>
      </c>
      <c r="E865" s="54" t="e">
        <f>VLOOKUP(P865&amp;Q865&amp;I865&amp;H865,wedstrijden!A:B,2,FALSE)</f>
        <v>#N/A</v>
      </c>
      <c r="F865" s="41"/>
      <c r="K865" s="16"/>
      <c r="O865" s="54" t="e">
        <f>VLOOKUP(D865&amp;R865,Ranglijst!D:E,2,FALSE)</f>
        <v>#N/A</v>
      </c>
      <c r="P865" s="1" t="str">
        <f>VLOOKUP($D865,schermers!$C:$O,5,FALSE)</f>
        <v>Heren</v>
      </c>
      <c r="Q865" s="1" t="str">
        <f>VLOOKUP($D865,schermers!$C:$O,6,FALSE)</f>
        <v>Floret</v>
      </c>
      <c r="R865" s="1" t="e">
        <f>VLOOKUP(P865,lookups!A:B,2,FALSE)&amp;VLOOKUP(aanmeldingen!Q865,lookups!D:E,2,FALSE)&amp;VLOOKUP(I865,lookups!G:H,2,FALSE)</f>
        <v>#N/A</v>
      </c>
      <c r="S865" s="1" t="e">
        <f>VLOOKUP(E865,wedstrijden!B:G,6,FALSE)</f>
        <v>#N/A</v>
      </c>
      <c r="T865" s="1">
        <f>VLOOKUP($D865,schermers!$C:$O,8,FALSE)</f>
        <v>0</v>
      </c>
      <c r="U865" s="1" t="str">
        <f>IFERROR(VLOOKUP($D865,schermers!$C:$O,13,FALSE),"-")</f>
        <v>-</v>
      </c>
      <c r="V865" s="15">
        <f>IFERROR(VLOOKUP(E865,wedstrijden!B:H,7,FALSE),0)</f>
        <v>0</v>
      </c>
      <c r="W865" s="15">
        <f>IFERROR(VLOOKUP(E865,wedstrijden!B:I,8,FALSE),0)</f>
        <v>0</v>
      </c>
      <c r="X865" s="94">
        <f>IF(ISERROR(VLOOKUP(I865,lookups!G:I,3,FALSE)),0,IF(VLOOKUP(I865,lookups!G:I,3,FALSE)=0,0,VLOOKUP(I865,lookups!G:I,3,FALSE)))</f>
        <v>0</v>
      </c>
      <c r="Y865" s="54">
        <f t="shared" si="197"/>
        <v>999999999</v>
      </c>
      <c r="Z865" s="54">
        <f t="shared" si="198"/>
        <v>999999999</v>
      </c>
      <c r="AA865" s="54" t="str">
        <f>IF(LEFT(J865,2)&lt;&gt;"ok","-",IF(M865&lt;&gt;"","-",VLOOKUP(P865&amp;Q865&amp;I865&amp;H865,wedstrijden!A:B,2,FALSE)))</f>
        <v>-</v>
      </c>
      <c r="AB865" s="54">
        <f t="shared" si="199"/>
        <v>0</v>
      </c>
      <c r="AC865" s="54">
        <f t="shared" si="200"/>
        <v>0</v>
      </c>
      <c r="AD865" s="54">
        <f t="shared" si="201"/>
        <v>0</v>
      </c>
      <c r="AE865" s="54">
        <f t="shared" si="202"/>
        <v>0</v>
      </c>
      <c r="AF865" s="54">
        <f t="shared" si="203"/>
        <v>0</v>
      </c>
      <c r="AG865" s="54">
        <f t="shared" si="204"/>
        <v>0</v>
      </c>
      <c r="AH865" s="54">
        <f t="shared" si="205"/>
        <v>0</v>
      </c>
      <c r="AI865" s="54">
        <f t="shared" si="206"/>
        <v>0</v>
      </c>
      <c r="AJ865" s="54">
        <f t="shared" si="207"/>
        <v>0</v>
      </c>
      <c r="AK865" s="54">
        <f t="shared" ca="1" si="208"/>
        <v>0</v>
      </c>
      <c r="AL865" s="1" t="str">
        <f>VLOOKUP(D865,schermers!C:T,16,FALSE)</f>
        <v>---</v>
      </c>
    </row>
    <row r="866" spans="1:38" x14ac:dyDescent="0.2">
      <c r="A866" s="54">
        <f t="shared" si="209"/>
        <v>864</v>
      </c>
      <c r="B866" s="54" t="str">
        <f t="shared" si="195"/>
        <v/>
      </c>
      <c r="C866" s="54" t="str">
        <f t="shared" si="196"/>
        <v/>
      </c>
      <c r="D866" s="54">
        <f>VLOOKUP(F866&amp;G866,schermers!B:C,2,FALSE)</f>
        <v>0</v>
      </c>
      <c r="E866" s="54" t="e">
        <f>VLOOKUP(P866&amp;Q866&amp;I866&amp;H866,wedstrijden!A:B,2,FALSE)</f>
        <v>#N/A</v>
      </c>
      <c r="F866" s="41"/>
      <c r="K866" s="16"/>
      <c r="O866" s="54" t="e">
        <f>VLOOKUP(D866&amp;R866,Ranglijst!D:E,2,FALSE)</f>
        <v>#N/A</v>
      </c>
      <c r="P866" s="1" t="str">
        <f>VLOOKUP($D866,schermers!$C:$O,5,FALSE)</f>
        <v>Heren</v>
      </c>
      <c r="Q866" s="1" t="str">
        <f>VLOOKUP($D866,schermers!$C:$O,6,FALSE)</f>
        <v>Floret</v>
      </c>
      <c r="R866" s="1" t="e">
        <f>VLOOKUP(P866,lookups!A:B,2,FALSE)&amp;VLOOKUP(aanmeldingen!Q866,lookups!D:E,2,FALSE)&amp;VLOOKUP(I866,lookups!G:H,2,FALSE)</f>
        <v>#N/A</v>
      </c>
      <c r="S866" s="1" t="e">
        <f>VLOOKUP(E866,wedstrijden!B:G,6,FALSE)</f>
        <v>#N/A</v>
      </c>
      <c r="T866" s="1">
        <f>VLOOKUP($D866,schermers!$C:$O,8,FALSE)</f>
        <v>0</v>
      </c>
      <c r="U866" s="1" t="str">
        <f>IFERROR(VLOOKUP($D866,schermers!$C:$O,13,FALSE),"-")</f>
        <v>-</v>
      </c>
      <c r="V866" s="15">
        <f>IFERROR(VLOOKUP(E866,wedstrijden!B:H,7,FALSE),0)</f>
        <v>0</v>
      </c>
      <c r="W866" s="15">
        <f>IFERROR(VLOOKUP(E866,wedstrijden!B:I,8,FALSE),0)</f>
        <v>0</v>
      </c>
      <c r="X866" s="94">
        <f>IF(ISERROR(VLOOKUP(I866,lookups!G:I,3,FALSE)),0,IF(VLOOKUP(I866,lookups!G:I,3,FALSE)=0,0,VLOOKUP(I866,lookups!G:I,3,FALSE)))</f>
        <v>0</v>
      </c>
      <c r="Y866" s="54">
        <f t="shared" si="197"/>
        <v>999999999</v>
      </c>
      <c r="Z866" s="54">
        <f t="shared" si="198"/>
        <v>999999999</v>
      </c>
      <c r="AA866" s="54" t="str">
        <f>IF(LEFT(J866,2)&lt;&gt;"ok","-",IF(M866&lt;&gt;"","-",VLOOKUP(P866&amp;Q866&amp;I866&amp;H866,wedstrijden!A:B,2,FALSE)))</f>
        <v>-</v>
      </c>
      <c r="AB866" s="54">
        <f t="shared" si="199"/>
        <v>0</v>
      </c>
      <c r="AC866" s="54">
        <f t="shared" si="200"/>
        <v>0</v>
      </c>
      <c r="AD866" s="54">
        <f t="shared" si="201"/>
        <v>0</v>
      </c>
      <c r="AE866" s="54">
        <f t="shared" si="202"/>
        <v>0</v>
      </c>
      <c r="AF866" s="54">
        <f t="shared" si="203"/>
        <v>0</v>
      </c>
      <c r="AG866" s="54">
        <f t="shared" si="204"/>
        <v>0</v>
      </c>
      <c r="AH866" s="54">
        <f t="shared" si="205"/>
        <v>0</v>
      </c>
      <c r="AI866" s="54">
        <f t="shared" si="206"/>
        <v>0</v>
      </c>
      <c r="AJ866" s="54">
        <f t="shared" si="207"/>
        <v>0</v>
      </c>
      <c r="AK866" s="54">
        <f t="shared" ca="1" si="208"/>
        <v>0</v>
      </c>
      <c r="AL866" s="1" t="str">
        <f>VLOOKUP(D866,schermers!C:T,16,FALSE)</f>
        <v>---</v>
      </c>
    </row>
    <row r="867" spans="1:38" x14ac:dyDescent="0.2">
      <c r="A867" s="54">
        <f t="shared" si="209"/>
        <v>865</v>
      </c>
      <c r="B867" s="54" t="str">
        <f t="shared" si="195"/>
        <v/>
      </c>
      <c r="C867" s="54" t="str">
        <f t="shared" si="196"/>
        <v/>
      </c>
      <c r="D867" s="54">
        <f>VLOOKUP(F867&amp;G867,schermers!B:C,2,FALSE)</f>
        <v>0</v>
      </c>
      <c r="E867" s="54" t="e">
        <f>VLOOKUP(P867&amp;Q867&amp;I867&amp;H867,wedstrijden!A:B,2,FALSE)</f>
        <v>#N/A</v>
      </c>
      <c r="F867" s="41"/>
      <c r="K867" s="16"/>
      <c r="O867" s="54" t="e">
        <f>VLOOKUP(D867&amp;R867,Ranglijst!D:E,2,FALSE)</f>
        <v>#N/A</v>
      </c>
      <c r="P867" s="1" t="str">
        <f>VLOOKUP($D867,schermers!$C:$O,5,FALSE)</f>
        <v>Heren</v>
      </c>
      <c r="Q867" s="1" t="str">
        <f>VLOOKUP($D867,schermers!$C:$O,6,FALSE)</f>
        <v>Floret</v>
      </c>
      <c r="R867" s="1" t="e">
        <f>VLOOKUP(P867,lookups!A:B,2,FALSE)&amp;VLOOKUP(aanmeldingen!Q867,lookups!D:E,2,FALSE)&amp;VLOOKUP(I867,lookups!G:H,2,FALSE)</f>
        <v>#N/A</v>
      </c>
      <c r="S867" s="1" t="e">
        <f>VLOOKUP(E867,wedstrijden!B:G,6,FALSE)</f>
        <v>#N/A</v>
      </c>
      <c r="T867" s="1">
        <f>VLOOKUP($D867,schermers!$C:$O,8,FALSE)</f>
        <v>0</v>
      </c>
      <c r="U867" s="1" t="str">
        <f>IFERROR(VLOOKUP($D867,schermers!$C:$O,13,FALSE),"-")</f>
        <v>-</v>
      </c>
      <c r="V867" s="15">
        <f>IFERROR(VLOOKUP(E867,wedstrijden!B:H,7,FALSE),0)</f>
        <v>0</v>
      </c>
      <c r="W867" s="15">
        <f>IFERROR(VLOOKUP(E867,wedstrijden!B:I,8,FALSE),0)</f>
        <v>0</v>
      </c>
      <c r="X867" s="94">
        <f>IF(ISERROR(VLOOKUP(I867,lookups!G:I,3,FALSE)),0,IF(VLOOKUP(I867,lookups!G:I,3,FALSE)=0,0,VLOOKUP(I867,lookups!G:I,3,FALSE)))</f>
        <v>0</v>
      </c>
      <c r="Y867" s="54">
        <f t="shared" si="197"/>
        <v>999999999</v>
      </c>
      <c r="Z867" s="54">
        <f t="shared" si="198"/>
        <v>999999999</v>
      </c>
      <c r="AA867" s="54" t="str">
        <f>IF(LEFT(J867,2)&lt;&gt;"ok","-",IF(M867&lt;&gt;"","-",VLOOKUP(P867&amp;Q867&amp;I867&amp;H867,wedstrijden!A:B,2,FALSE)))</f>
        <v>-</v>
      </c>
      <c r="AB867" s="54">
        <f t="shared" si="199"/>
        <v>0</v>
      </c>
      <c r="AC867" s="54">
        <f t="shared" si="200"/>
        <v>0</v>
      </c>
      <c r="AD867" s="54">
        <f t="shared" si="201"/>
        <v>0</v>
      </c>
      <c r="AE867" s="54">
        <f t="shared" si="202"/>
        <v>0</v>
      </c>
      <c r="AF867" s="54">
        <f t="shared" si="203"/>
        <v>0</v>
      </c>
      <c r="AG867" s="54">
        <f t="shared" si="204"/>
        <v>0</v>
      </c>
      <c r="AH867" s="54">
        <f t="shared" si="205"/>
        <v>0</v>
      </c>
      <c r="AI867" s="54">
        <f t="shared" si="206"/>
        <v>0</v>
      </c>
      <c r="AJ867" s="54">
        <f t="shared" si="207"/>
        <v>0</v>
      </c>
      <c r="AK867" s="54">
        <f t="shared" ca="1" si="208"/>
        <v>0</v>
      </c>
      <c r="AL867" s="1" t="str">
        <f>VLOOKUP(D867,schermers!C:T,16,FALSE)</f>
        <v>---</v>
      </c>
    </row>
    <row r="868" spans="1:38" x14ac:dyDescent="0.2">
      <c r="A868" s="54">
        <f t="shared" si="209"/>
        <v>866</v>
      </c>
      <c r="B868" s="54" t="str">
        <f t="shared" si="195"/>
        <v/>
      </c>
      <c r="C868" s="54" t="str">
        <f t="shared" si="196"/>
        <v/>
      </c>
      <c r="D868" s="54">
        <f>VLOOKUP(F868&amp;G868,schermers!B:C,2,FALSE)</f>
        <v>0</v>
      </c>
      <c r="E868" s="54" t="e">
        <f>VLOOKUP(P868&amp;Q868&amp;I868&amp;H868,wedstrijden!A:B,2,FALSE)</f>
        <v>#N/A</v>
      </c>
      <c r="F868" s="41"/>
      <c r="K868" s="16"/>
      <c r="O868" s="54" t="e">
        <f>VLOOKUP(D868&amp;R868,Ranglijst!D:E,2,FALSE)</f>
        <v>#N/A</v>
      </c>
      <c r="P868" s="1" t="str">
        <f>VLOOKUP($D868,schermers!$C:$O,5,FALSE)</f>
        <v>Heren</v>
      </c>
      <c r="Q868" s="1" t="str">
        <f>VLOOKUP($D868,schermers!$C:$O,6,FALSE)</f>
        <v>Floret</v>
      </c>
      <c r="R868" s="1" t="e">
        <f>VLOOKUP(P868,lookups!A:B,2,FALSE)&amp;VLOOKUP(aanmeldingen!Q868,lookups!D:E,2,FALSE)&amp;VLOOKUP(I868,lookups!G:H,2,FALSE)</f>
        <v>#N/A</v>
      </c>
      <c r="S868" s="1" t="e">
        <f>VLOOKUP(E868,wedstrijden!B:G,6,FALSE)</f>
        <v>#N/A</v>
      </c>
      <c r="T868" s="1">
        <f>VLOOKUP($D868,schermers!$C:$O,8,FALSE)</f>
        <v>0</v>
      </c>
      <c r="U868" s="1" t="str">
        <f>IFERROR(VLOOKUP($D868,schermers!$C:$O,13,FALSE),"-")</f>
        <v>-</v>
      </c>
      <c r="V868" s="15">
        <f>IFERROR(VLOOKUP(E868,wedstrijden!B:H,7,FALSE),0)</f>
        <v>0</v>
      </c>
      <c r="W868" s="15">
        <f>IFERROR(VLOOKUP(E868,wedstrijden!B:I,8,FALSE),0)</f>
        <v>0</v>
      </c>
      <c r="X868" s="94">
        <f>IF(ISERROR(VLOOKUP(I868,lookups!G:I,3,FALSE)),0,IF(VLOOKUP(I868,lookups!G:I,3,FALSE)=0,0,VLOOKUP(I868,lookups!G:I,3,FALSE)))</f>
        <v>0</v>
      </c>
      <c r="Y868" s="54">
        <f t="shared" si="197"/>
        <v>999999999</v>
      </c>
      <c r="Z868" s="54">
        <f t="shared" si="198"/>
        <v>999999999</v>
      </c>
      <c r="AA868" s="54" t="str">
        <f>IF(LEFT(J868,2)&lt;&gt;"ok","-",IF(M868&lt;&gt;"","-",VLOOKUP(P868&amp;Q868&amp;I868&amp;H868,wedstrijden!A:B,2,FALSE)))</f>
        <v>-</v>
      </c>
      <c r="AB868" s="54">
        <f t="shared" si="199"/>
        <v>0</v>
      </c>
      <c r="AC868" s="54">
        <f t="shared" si="200"/>
        <v>0</v>
      </c>
      <c r="AD868" s="54">
        <f t="shared" si="201"/>
        <v>0</v>
      </c>
      <c r="AE868" s="54">
        <f t="shared" si="202"/>
        <v>0</v>
      </c>
      <c r="AF868" s="54">
        <f t="shared" si="203"/>
        <v>0</v>
      </c>
      <c r="AG868" s="54">
        <f t="shared" si="204"/>
        <v>0</v>
      </c>
      <c r="AH868" s="54">
        <f t="shared" si="205"/>
        <v>0</v>
      </c>
      <c r="AI868" s="54">
        <f t="shared" si="206"/>
        <v>0</v>
      </c>
      <c r="AJ868" s="54">
        <f t="shared" si="207"/>
        <v>0</v>
      </c>
      <c r="AK868" s="54">
        <f t="shared" ca="1" si="208"/>
        <v>0</v>
      </c>
      <c r="AL868" s="1" t="str">
        <f>VLOOKUP(D868,schermers!C:T,16,FALSE)</f>
        <v>---</v>
      </c>
    </row>
    <row r="869" spans="1:38" x14ac:dyDescent="0.2">
      <c r="A869" s="54">
        <f t="shared" si="209"/>
        <v>867</v>
      </c>
      <c r="B869" s="54" t="str">
        <f t="shared" si="195"/>
        <v/>
      </c>
      <c r="C869" s="54" t="str">
        <f t="shared" si="196"/>
        <v/>
      </c>
      <c r="D869" s="54">
        <f>VLOOKUP(F869&amp;G869,schermers!B:C,2,FALSE)</f>
        <v>0</v>
      </c>
      <c r="E869" s="54" t="e">
        <f>VLOOKUP(P869&amp;Q869&amp;I869&amp;H869,wedstrijden!A:B,2,FALSE)</f>
        <v>#N/A</v>
      </c>
      <c r="F869" s="41"/>
      <c r="K869" s="16"/>
      <c r="O869" s="54" t="e">
        <f>VLOOKUP(D869&amp;R869,Ranglijst!D:E,2,FALSE)</f>
        <v>#N/A</v>
      </c>
      <c r="P869" s="1" t="str">
        <f>VLOOKUP($D869,schermers!$C:$O,5,FALSE)</f>
        <v>Heren</v>
      </c>
      <c r="Q869" s="1" t="str">
        <f>VLOOKUP($D869,schermers!$C:$O,6,FALSE)</f>
        <v>Floret</v>
      </c>
      <c r="R869" s="1" t="e">
        <f>VLOOKUP(P869,lookups!A:B,2,FALSE)&amp;VLOOKUP(aanmeldingen!Q869,lookups!D:E,2,FALSE)&amp;VLOOKUP(I869,lookups!G:H,2,FALSE)</f>
        <v>#N/A</v>
      </c>
      <c r="S869" s="1" t="e">
        <f>VLOOKUP(E869,wedstrijden!B:G,6,FALSE)</f>
        <v>#N/A</v>
      </c>
      <c r="T869" s="1">
        <f>VLOOKUP($D869,schermers!$C:$O,8,FALSE)</f>
        <v>0</v>
      </c>
      <c r="U869" s="1" t="str">
        <f>IFERROR(VLOOKUP($D869,schermers!$C:$O,13,FALSE),"-")</f>
        <v>-</v>
      </c>
      <c r="V869" s="15">
        <f>IFERROR(VLOOKUP(E869,wedstrijden!B:H,7,FALSE),0)</f>
        <v>0</v>
      </c>
      <c r="W869" s="15">
        <f>IFERROR(VLOOKUP(E869,wedstrijden!B:I,8,FALSE),0)</f>
        <v>0</v>
      </c>
      <c r="X869" s="94">
        <f>IF(ISERROR(VLOOKUP(I869,lookups!G:I,3,FALSE)),0,IF(VLOOKUP(I869,lookups!G:I,3,FALSE)=0,0,VLOOKUP(I869,lookups!G:I,3,FALSE)))</f>
        <v>0</v>
      </c>
      <c r="Y869" s="54">
        <f t="shared" si="197"/>
        <v>999999999</v>
      </c>
      <c r="Z869" s="54">
        <f t="shared" si="198"/>
        <v>999999999</v>
      </c>
      <c r="AA869" s="54" t="str">
        <f>IF(LEFT(J869,2)&lt;&gt;"ok","-",IF(M869&lt;&gt;"","-",VLOOKUP(P869&amp;Q869&amp;I869&amp;H869,wedstrijden!A:B,2,FALSE)))</f>
        <v>-</v>
      </c>
      <c r="AB869" s="54">
        <f t="shared" si="199"/>
        <v>0</v>
      </c>
      <c r="AC869" s="54">
        <f t="shared" si="200"/>
        <v>0</v>
      </c>
      <c r="AD869" s="54">
        <f t="shared" si="201"/>
        <v>0</v>
      </c>
      <c r="AE869" s="54">
        <f t="shared" si="202"/>
        <v>0</v>
      </c>
      <c r="AF869" s="54">
        <f t="shared" si="203"/>
        <v>0</v>
      </c>
      <c r="AG869" s="54">
        <f t="shared" si="204"/>
        <v>0</v>
      </c>
      <c r="AH869" s="54">
        <f t="shared" si="205"/>
        <v>0</v>
      </c>
      <c r="AI869" s="54">
        <f t="shared" si="206"/>
        <v>0</v>
      </c>
      <c r="AJ869" s="54">
        <f t="shared" si="207"/>
        <v>0</v>
      </c>
      <c r="AK869" s="54">
        <f t="shared" ca="1" si="208"/>
        <v>0</v>
      </c>
      <c r="AL869" s="1" t="str">
        <f>VLOOKUP(D869,schermers!C:T,16,FALSE)</f>
        <v>---</v>
      </c>
    </row>
    <row r="870" spans="1:38" x14ac:dyDescent="0.2">
      <c r="A870" s="54">
        <f t="shared" si="209"/>
        <v>868</v>
      </c>
      <c r="B870" s="54" t="str">
        <f t="shared" si="195"/>
        <v/>
      </c>
      <c r="C870" s="54" t="str">
        <f t="shared" si="196"/>
        <v/>
      </c>
      <c r="D870" s="54">
        <f>VLOOKUP(F870&amp;G870,schermers!B:C,2,FALSE)</f>
        <v>0</v>
      </c>
      <c r="E870" s="54" t="e">
        <f>VLOOKUP(P870&amp;Q870&amp;I870&amp;H870,wedstrijden!A:B,2,FALSE)</f>
        <v>#N/A</v>
      </c>
      <c r="F870" s="41"/>
      <c r="K870" s="16"/>
      <c r="O870" s="54" t="e">
        <f>VLOOKUP(D870&amp;R870,Ranglijst!D:E,2,FALSE)</f>
        <v>#N/A</v>
      </c>
      <c r="P870" s="1" t="str">
        <f>VLOOKUP($D870,schermers!$C:$O,5,FALSE)</f>
        <v>Heren</v>
      </c>
      <c r="Q870" s="1" t="str">
        <f>VLOOKUP($D870,schermers!$C:$O,6,FALSE)</f>
        <v>Floret</v>
      </c>
      <c r="R870" s="1" t="e">
        <f>VLOOKUP(P870,lookups!A:B,2,FALSE)&amp;VLOOKUP(aanmeldingen!Q870,lookups!D:E,2,FALSE)&amp;VLOOKUP(I870,lookups!G:H,2,FALSE)</f>
        <v>#N/A</v>
      </c>
      <c r="S870" s="1" t="e">
        <f>VLOOKUP(E870,wedstrijden!B:G,6,FALSE)</f>
        <v>#N/A</v>
      </c>
      <c r="T870" s="1">
        <f>VLOOKUP($D870,schermers!$C:$O,8,FALSE)</f>
        <v>0</v>
      </c>
      <c r="U870" s="1" t="str">
        <f>IFERROR(VLOOKUP($D870,schermers!$C:$O,13,FALSE),"-")</f>
        <v>-</v>
      </c>
      <c r="V870" s="15">
        <f>IFERROR(VLOOKUP(E870,wedstrijden!B:H,7,FALSE),0)</f>
        <v>0</v>
      </c>
      <c r="W870" s="15">
        <f>IFERROR(VLOOKUP(E870,wedstrijden!B:I,8,FALSE),0)</f>
        <v>0</v>
      </c>
      <c r="X870" s="94">
        <f>IF(ISERROR(VLOOKUP(I870,lookups!G:I,3,FALSE)),0,IF(VLOOKUP(I870,lookups!G:I,3,FALSE)=0,0,VLOOKUP(I870,lookups!G:I,3,FALSE)))</f>
        <v>0</v>
      </c>
      <c r="Y870" s="54">
        <f t="shared" si="197"/>
        <v>999999999</v>
      </c>
      <c r="Z870" s="54">
        <f t="shared" si="198"/>
        <v>999999999</v>
      </c>
      <c r="AA870" s="54" t="str">
        <f>IF(LEFT(J870,2)&lt;&gt;"ok","-",IF(M870&lt;&gt;"","-",VLOOKUP(P870&amp;Q870&amp;I870&amp;H870,wedstrijden!A:B,2,FALSE)))</f>
        <v>-</v>
      </c>
      <c r="AB870" s="54">
        <f t="shared" si="199"/>
        <v>0</v>
      </c>
      <c r="AC870" s="54">
        <f t="shared" si="200"/>
        <v>0</v>
      </c>
      <c r="AD870" s="54">
        <f t="shared" si="201"/>
        <v>0</v>
      </c>
      <c r="AE870" s="54">
        <f t="shared" si="202"/>
        <v>0</v>
      </c>
      <c r="AF870" s="54">
        <f t="shared" si="203"/>
        <v>0</v>
      </c>
      <c r="AG870" s="54">
        <f t="shared" si="204"/>
        <v>0</v>
      </c>
      <c r="AH870" s="54">
        <f t="shared" si="205"/>
        <v>0</v>
      </c>
      <c r="AI870" s="54">
        <f t="shared" si="206"/>
        <v>0</v>
      </c>
      <c r="AJ870" s="54">
        <f t="shared" si="207"/>
        <v>0</v>
      </c>
      <c r="AK870" s="54">
        <f t="shared" ca="1" si="208"/>
        <v>0</v>
      </c>
      <c r="AL870" s="1" t="str">
        <f>VLOOKUP(D870,schermers!C:T,16,FALSE)</f>
        <v>---</v>
      </c>
    </row>
    <row r="871" spans="1:38" x14ac:dyDescent="0.2">
      <c r="A871" s="54">
        <f t="shared" si="209"/>
        <v>869</v>
      </c>
      <c r="B871" s="54" t="str">
        <f t="shared" si="195"/>
        <v/>
      </c>
      <c r="C871" s="54" t="str">
        <f t="shared" si="196"/>
        <v/>
      </c>
      <c r="D871" s="54">
        <f>VLOOKUP(F871&amp;G871,schermers!B:C,2,FALSE)</f>
        <v>0</v>
      </c>
      <c r="E871" s="54" t="e">
        <f>VLOOKUP(P871&amp;Q871&amp;I871&amp;H871,wedstrijden!A:B,2,FALSE)</f>
        <v>#N/A</v>
      </c>
      <c r="F871" s="41"/>
      <c r="K871" s="16"/>
      <c r="O871" s="54" t="e">
        <f>VLOOKUP(D871&amp;R871,Ranglijst!D:E,2,FALSE)</f>
        <v>#N/A</v>
      </c>
      <c r="P871" s="1" t="str">
        <f>VLOOKUP($D871,schermers!$C:$O,5,FALSE)</f>
        <v>Heren</v>
      </c>
      <c r="Q871" s="1" t="str">
        <f>VLOOKUP($D871,schermers!$C:$O,6,FALSE)</f>
        <v>Floret</v>
      </c>
      <c r="R871" s="1" t="e">
        <f>VLOOKUP(P871,lookups!A:B,2,FALSE)&amp;VLOOKUP(aanmeldingen!Q871,lookups!D:E,2,FALSE)&amp;VLOOKUP(I871,lookups!G:H,2,FALSE)</f>
        <v>#N/A</v>
      </c>
      <c r="S871" s="1" t="e">
        <f>VLOOKUP(E871,wedstrijden!B:G,6,FALSE)</f>
        <v>#N/A</v>
      </c>
      <c r="T871" s="1">
        <f>VLOOKUP($D871,schermers!$C:$O,8,FALSE)</f>
        <v>0</v>
      </c>
      <c r="U871" s="1" t="str">
        <f>IFERROR(VLOOKUP($D871,schermers!$C:$O,13,FALSE),"-")</f>
        <v>-</v>
      </c>
      <c r="V871" s="15">
        <f>IFERROR(VLOOKUP(E871,wedstrijden!B:H,7,FALSE),0)</f>
        <v>0</v>
      </c>
      <c r="W871" s="15">
        <f>IFERROR(VLOOKUP(E871,wedstrijden!B:I,8,FALSE),0)</f>
        <v>0</v>
      </c>
      <c r="X871" s="94">
        <f>IF(ISERROR(VLOOKUP(I871,lookups!G:I,3,FALSE)),0,IF(VLOOKUP(I871,lookups!G:I,3,FALSE)=0,0,VLOOKUP(I871,lookups!G:I,3,FALSE)))</f>
        <v>0</v>
      </c>
      <c r="Y871" s="54">
        <f t="shared" si="197"/>
        <v>999999999</v>
      </c>
      <c r="Z871" s="54">
        <f t="shared" si="198"/>
        <v>999999999</v>
      </c>
      <c r="AA871" s="54" t="str">
        <f>IF(LEFT(J871,2)&lt;&gt;"ok","-",IF(M871&lt;&gt;"","-",VLOOKUP(P871&amp;Q871&amp;I871&amp;H871,wedstrijden!A:B,2,FALSE)))</f>
        <v>-</v>
      </c>
      <c r="AB871" s="54">
        <f t="shared" si="199"/>
        <v>0</v>
      </c>
      <c r="AC871" s="54">
        <f t="shared" si="200"/>
        <v>0</v>
      </c>
      <c r="AD871" s="54">
        <f t="shared" si="201"/>
        <v>0</v>
      </c>
      <c r="AE871" s="54">
        <f t="shared" si="202"/>
        <v>0</v>
      </c>
      <c r="AF871" s="54">
        <f t="shared" si="203"/>
        <v>0</v>
      </c>
      <c r="AG871" s="54">
        <f t="shared" si="204"/>
        <v>0</v>
      </c>
      <c r="AH871" s="54">
        <f t="shared" si="205"/>
        <v>0</v>
      </c>
      <c r="AI871" s="54">
        <f t="shared" si="206"/>
        <v>0</v>
      </c>
      <c r="AJ871" s="54">
        <f t="shared" si="207"/>
        <v>0</v>
      </c>
      <c r="AK871" s="54">
        <f t="shared" ca="1" si="208"/>
        <v>0</v>
      </c>
      <c r="AL871" s="1" t="str">
        <f>VLOOKUP(D871,schermers!C:T,16,FALSE)</f>
        <v>---</v>
      </c>
    </row>
    <row r="872" spans="1:38" x14ac:dyDescent="0.2">
      <c r="A872" s="54">
        <f t="shared" si="209"/>
        <v>870</v>
      </c>
      <c r="B872" s="54" t="str">
        <f t="shared" si="195"/>
        <v/>
      </c>
      <c r="C872" s="54" t="str">
        <f t="shared" si="196"/>
        <v/>
      </c>
      <c r="D872" s="54">
        <f>VLOOKUP(F872&amp;G872,schermers!B:C,2,FALSE)</f>
        <v>0</v>
      </c>
      <c r="E872" s="54" t="e">
        <f>VLOOKUP(P872&amp;Q872&amp;I872&amp;H872,wedstrijden!A:B,2,FALSE)</f>
        <v>#N/A</v>
      </c>
      <c r="F872" s="41"/>
      <c r="K872" s="16"/>
      <c r="O872" s="54" t="e">
        <f>VLOOKUP(D872&amp;R872,Ranglijst!D:E,2,FALSE)</f>
        <v>#N/A</v>
      </c>
      <c r="P872" s="1" t="str">
        <f>VLOOKUP($D872,schermers!$C:$O,5,FALSE)</f>
        <v>Heren</v>
      </c>
      <c r="Q872" s="1" t="str">
        <f>VLOOKUP($D872,schermers!$C:$O,6,FALSE)</f>
        <v>Floret</v>
      </c>
      <c r="R872" s="1" t="e">
        <f>VLOOKUP(P872,lookups!A:B,2,FALSE)&amp;VLOOKUP(aanmeldingen!Q872,lookups!D:E,2,FALSE)&amp;VLOOKUP(I872,lookups!G:H,2,FALSE)</f>
        <v>#N/A</v>
      </c>
      <c r="S872" s="1" t="e">
        <f>VLOOKUP(E872,wedstrijden!B:G,6,FALSE)</f>
        <v>#N/A</v>
      </c>
      <c r="T872" s="1">
        <f>VLOOKUP($D872,schermers!$C:$O,8,FALSE)</f>
        <v>0</v>
      </c>
      <c r="U872" s="1" t="str">
        <f>IFERROR(VLOOKUP($D872,schermers!$C:$O,13,FALSE),"-")</f>
        <v>-</v>
      </c>
      <c r="V872" s="15">
        <f>IFERROR(VLOOKUP(E872,wedstrijden!B:H,7,FALSE),0)</f>
        <v>0</v>
      </c>
      <c r="W872" s="15">
        <f>IFERROR(VLOOKUP(E872,wedstrijden!B:I,8,FALSE),0)</f>
        <v>0</v>
      </c>
      <c r="X872" s="94">
        <f>IF(ISERROR(VLOOKUP(I872,lookups!G:I,3,FALSE)),0,IF(VLOOKUP(I872,lookups!G:I,3,FALSE)=0,0,VLOOKUP(I872,lookups!G:I,3,FALSE)))</f>
        <v>0</v>
      </c>
      <c r="Y872" s="54">
        <f t="shared" si="197"/>
        <v>999999999</v>
      </c>
      <c r="Z872" s="54">
        <f t="shared" si="198"/>
        <v>999999999</v>
      </c>
      <c r="AA872" s="54" t="str">
        <f>IF(LEFT(J872,2)&lt;&gt;"ok","-",IF(M872&lt;&gt;"","-",VLOOKUP(P872&amp;Q872&amp;I872&amp;H872,wedstrijden!A:B,2,FALSE)))</f>
        <v>-</v>
      </c>
      <c r="AB872" s="54">
        <f t="shared" si="199"/>
        <v>0</v>
      </c>
      <c r="AC872" s="54">
        <f t="shared" si="200"/>
        <v>0</v>
      </c>
      <c r="AD872" s="54">
        <f t="shared" si="201"/>
        <v>0</v>
      </c>
      <c r="AE872" s="54">
        <f t="shared" si="202"/>
        <v>0</v>
      </c>
      <c r="AF872" s="54">
        <f t="shared" si="203"/>
        <v>0</v>
      </c>
      <c r="AG872" s="54">
        <f t="shared" si="204"/>
        <v>0</v>
      </c>
      <c r="AH872" s="54">
        <f t="shared" si="205"/>
        <v>0</v>
      </c>
      <c r="AI872" s="54">
        <f t="shared" si="206"/>
        <v>0</v>
      </c>
      <c r="AJ872" s="54">
        <f t="shared" si="207"/>
        <v>0</v>
      </c>
      <c r="AK872" s="54">
        <f t="shared" ca="1" si="208"/>
        <v>0</v>
      </c>
      <c r="AL872" s="1" t="str">
        <f>VLOOKUP(D872,schermers!C:T,16,FALSE)</f>
        <v>---</v>
      </c>
    </row>
    <row r="873" spans="1:38" x14ac:dyDescent="0.2">
      <c r="A873" s="54">
        <f t="shared" si="209"/>
        <v>871</v>
      </c>
      <c r="B873" s="54" t="str">
        <f t="shared" si="195"/>
        <v/>
      </c>
      <c r="C873" s="54" t="str">
        <f t="shared" si="196"/>
        <v/>
      </c>
      <c r="D873" s="54">
        <f>VLOOKUP(F873&amp;G873,schermers!B:C,2,FALSE)</f>
        <v>0</v>
      </c>
      <c r="E873" s="54" t="e">
        <f>VLOOKUP(P873&amp;Q873&amp;I873&amp;H873,wedstrijden!A:B,2,FALSE)</f>
        <v>#N/A</v>
      </c>
      <c r="F873" s="41"/>
      <c r="K873" s="16"/>
      <c r="O873" s="54" t="e">
        <f>VLOOKUP(D873&amp;R873,Ranglijst!D:E,2,FALSE)</f>
        <v>#N/A</v>
      </c>
      <c r="P873" s="1" t="str">
        <f>VLOOKUP($D873,schermers!$C:$O,5,FALSE)</f>
        <v>Heren</v>
      </c>
      <c r="Q873" s="1" t="str">
        <f>VLOOKUP($D873,schermers!$C:$O,6,FALSE)</f>
        <v>Floret</v>
      </c>
      <c r="R873" s="1" t="e">
        <f>VLOOKUP(P873,lookups!A:B,2,FALSE)&amp;VLOOKUP(aanmeldingen!Q873,lookups!D:E,2,FALSE)&amp;VLOOKUP(I873,lookups!G:H,2,FALSE)</f>
        <v>#N/A</v>
      </c>
      <c r="S873" s="1" t="e">
        <f>VLOOKUP(E873,wedstrijden!B:G,6,FALSE)</f>
        <v>#N/A</v>
      </c>
      <c r="T873" s="1">
        <f>VLOOKUP($D873,schermers!$C:$O,8,FALSE)</f>
        <v>0</v>
      </c>
      <c r="U873" s="1" t="str">
        <f>IFERROR(VLOOKUP($D873,schermers!$C:$O,13,FALSE),"-")</f>
        <v>-</v>
      </c>
      <c r="V873" s="15">
        <f>IFERROR(VLOOKUP(E873,wedstrijden!B:H,7,FALSE),0)</f>
        <v>0</v>
      </c>
      <c r="W873" s="15">
        <f>IFERROR(VLOOKUP(E873,wedstrijden!B:I,8,FALSE),0)</f>
        <v>0</v>
      </c>
      <c r="X873" s="94">
        <f>IF(ISERROR(VLOOKUP(I873,lookups!G:I,3,FALSE)),0,IF(VLOOKUP(I873,lookups!G:I,3,FALSE)=0,0,VLOOKUP(I873,lookups!G:I,3,FALSE)))</f>
        <v>0</v>
      </c>
      <c r="Y873" s="54">
        <f t="shared" si="197"/>
        <v>999999999</v>
      </c>
      <c r="Z873" s="54">
        <f t="shared" si="198"/>
        <v>999999999</v>
      </c>
      <c r="AA873" s="54" t="str">
        <f>IF(LEFT(J873,2)&lt;&gt;"ok","-",IF(M873&lt;&gt;"","-",VLOOKUP(P873&amp;Q873&amp;I873&amp;H873,wedstrijden!A:B,2,FALSE)))</f>
        <v>-</v>
      </c>
      <c r="AB873" s="54">
        <f t="shared" si="199"/>
        <v>0</v>
      </c>
      <c r="AC873" s="54">
        <f t="shared" si="200"/>
        <v>0</v>
      </c>
      <c r="AD873" s="54">
        <f t="shared" si="201"/>
        <v>0</v>
      </c>
      <c r="AE873" s="54">
        <f t="shared" si="202"/>
        <v>0</v>
      </c>
      <c r="AF873" s="54">
        <f t="shared" si="203"/>
        <v>0</v>
      </c>
      <c r="AG873" s="54">
        <f t="shared" si="204"/>
        <v>0</v>
      </c>
      <c r="AH873" s="54">
        <f t="shared" si="205"/>
        <v>0</v>
      </c>
      <c r="AI873" s="54">
        <f t="shared" si="206"/>
        <v>0</v>
      </c>
      <c r="AJ873" s="54">
        <f t="shared" si="207"/>
        <v>0</v>
      </c>
      <c r="AK873" s="54">
        <f t="shared" ca="1" si="208"/>
        <v>0</v>
      </c>
      <c r="AL873" s="1" t="str">
        <f>VLOOKUP(D873,schermers!C:T,16,FALSE)</f>
        <v>---</v>
      </c>
    </row>
    <row r="874" spans="1:38" x14ac:dyDescent="0.2">
      <c r="A874" s="54">
        <f t="shared" si="209"/>
        <v>872</v>
      </c>
      <c r="B874" s="54" t="str">
        <f t="shared" si="195"/>
        <v/>
      </c>
      <c r="C874" s="54" t="str">
        <f t="shared" si="196"/>
        <v/>
      </c>
      <c r="D874" s="54">
        <f>VLOOKUP(F874&amp;G874,schermers!B:C,2,FALSE)</f>
        <v>0</v>
      </c>
      <c r="E874" s="54" t="e">
        <f>VLOOKUP(P874&amp;Q874&amp;I874&amp;H874,wedstrijden!A:B,2,FALSE)</f>
        <v>#N/A</v>
      </c>
      <c r="F874" s="41"/>
      <c r="K874" s="16"/>
      <c r="O874" s="54" t="e">
        <f>VLOOKUP(D874&amp;R874,Ranglijst!D:E,2,FALSE)</f>
        <v>#N/A</v>
      </c>
      <c r="P874" s="1" t="str">
        <f>VLOOKUP($D874,schermers!$C:$O,5,FALSE)</f>
        <v>Heren</v>
      </c>
      <c r="Q874" s="1" t="str">
        <f>VLOOKUP($D874,schermers!$C:$O,6,FALSE)</f>
        <v>Floret</v>
      </c>
      <c r="R874" s="1" t="e">
        <f>VLOOKUP(P874,lookups!A:B,2,FALSE)&amp;VLOOKUP(aanmeldingen!Q874,lookups!D:E,2,FALSE)&amp;VLOOKUP(I874,lookups!G:H,2,FALSE)</f>
        <v>#N/A</v>
      </c>
      <c r="S874" s="1" t="e">
        <f>VLOOKUP(E874,wedstrijden!B:G,6,FALSE)</f>
        <v>#N/A</v>
      </c>
      <c r="T874" s="1">
        <f>VLOOKUP($D874,schermers!$C:$O,8,FALSE)</f>
        <v>0</v>
      </c>
      <c r="U874" s="1" t="str">
        <f>IFERROR(VLOOKUP($D874,schermers!$C:$O,13,FALSE),"-")</f>
        <v>-</v>
      </c>
      <c r="V874" s="15">
        <f>IFERROR(VLOOKUP(E874,wedstrijden!B:H,7,FALSE),0)</f>
        <v>0</v>
      </c>
      <c r="W874" s="15">
        <f>IFERROR(VLOOKUP(E874,wedstrijden!B:I,8,FALSE),0)</f>
        <v>0</v>
      </c>
      <c r="X874" s="94">
        <f>IF(ISERROR(VLOOKUP(I874,lookups!G:I,3,FALSE)),0,IF(VLOOKUP(I874,lookups!G:I,3,FALSE)=0,0,VLOOKUP(I874,lookups!G:I,3,FALSE)))</f>
        <v>0</v>
      </c>
      <c r="Y874" s="54">
        <f t="shared" si="197"/>
        <v>999999999</v>
      </c>
      <c r="Z874" s="54">
        <f t="shared" si="198"/>
        <v>999999999</v>
      </c>
      <c r="AA874" s="54" t="str">
        <f>IF(LEFT(J874,2)&lt;&gt;"ok","-",IF(M874&lt;&gt;"","-",VLOOKUP(P874&amp;Q874&amp;I874&amp;H874,wedstrijden!A:B,2,FALSE)))</f>
        <v>-</v>
      </c>
      <c r="AB874" s="54">
        <f t="shared" si="199"/>
        <v>0</v>
      </c>
      <c r="AC874" s="54">
        <f t="shared" si="200"/>
        <v>0</v>
      </c>
      <c r="AD874" s="54">
        <f t="shared" si="201"/>
        <v>0</v>
      </c>
      <c r="AE874" s="54">
        <f t="shared" si="202"/>
        <v>0</v>
      </c>
      <c r="AF874" s="54">
        <f t="shared" si="203"/>
        <v>0</v>
      </c>
      <c r="AG874" s="54">
        <f t="shared" si="204"/>
        <v>0</v>
      </c>
      <c r="AH874" s="54">
        <f t="shared" si="205"/>
        <v>0</v>
      </c>
      <c r="AI874" s="54">
        <f t="shared" si="206"/>
        <v>0</v>
      </c>
      <c r="AJ874" s="54">
        <f t="shared" si="207"/>
        <v>0</v>
      </c>
      <c r="AK874" s="54">
        <f t="shared" ca="1" si="208"/>
        <v>0</v>
      </c>
      <c r="AL874" s="1" t="str">
        <f>VLOOKUP(D874,schermers!C:T,16,FALSE)</f>
        <v>---</v>
      </c>
    </row>
    <row r="875" spans="1:38" x14ac:dyDescent="0.2">
      <c r="A875" s="54">
        <f t="shared" si="209"/>
        <v>873</v>
      </c>
      <c r="B875" s="54" t="str">
        <f t="shared" si="195"/>
        <v/>
      </c>
      <c r="C875" s="54" t="str">
        <f t="shared" si="196"/>
        <v/>
      </c>
      <c r="D875" s="54">
        <f>VLOOKUP(F875&amp;G875,schermers!B:C,2,FALSE)</f>
        <v>0</v>
      </c>
      <c r="E875" s="54" t="e">
        <f>VLOOKUP(P875&amp;Q875&amp;I875&amp;H875,wedstrijden!A:B,2,FALSE)</f>
        <v>#N/A</v>
      </c>
      <c r="F875" s="41"/>
      <c r="K875" s="16"/>
      <c r="O875" s="54" t="e">
        <f>VLOOKUP(D875&amp;R875,Ranglijst!D:E,2,FALSE)</f>
        <v>#N/A</v>
      </c>
      <c r="P875" s="1" t="str">
        <f>VLOOKUP($D875,schermers!$C:$O,5,FALSE)</f>
        <v>Heren</v>
      </c>
      <c r="Q875" s="1" t="str">
        <f>VLOOKUP($D875,schermers!$C:$O,6,FALSE)</f>
        <v>Floret</v>
      </c>
      <c r="R875" s="1" t="e">
        <f>VLOOKUP(P875,lookups!A:B,2,FALSE)&amp;VLOOKUP(aanmeldingen!Q875,lookups!D:E,2,FALSE)&amp;VLOOKUP(I875,lookups!G:H,2,FALSE)</f>
        <v>#N/A</v>
      </c>
      <c r="S875" s="1" t="e">
        <f>VLOOKUP(E875,wedstrijden!B:G,6,FALSE)</f>
        <v>#N/A</v>
      </c>
      <c r="T875" s="1">
        <f>VLOOKUP($D875,schermers!$C:$O,8,FALSE)</f>
        <v>0</v>
      </c>
      <c r="U875" s="1" t="str">
        <f>IFERROR(VLOOKUP($D875,schermers!$C:$O,13,FALSE),"-")</f>
        <v>-</v>
      </c>
      <c r="V875" s="15">
        <f>IFERROR(VLOOKUP(E875,wedstrijden!B:H,7,FALSE),0)</f>
        <v>0</v>
      </c>
      <c r="W875" s="15">
        <f>IFERROR(VLOOKUP(E875,wedstrijden!B:I,8,FALSE),0)</f>
        <v>0</v>
      </c>
      <c r="X875" s="94">
        <f>IF(ISERROR(VLOOKUP(I875,lookups!G:I,3,FALSE)),0,IF(VLOOKUP(I875,lookups!G:I,3,FALSE)=0,0,VLOOKUP(I875,lookups!G:I,3,FALSE)))</f>
        <v>0</v>
      </c>
      <c r="Y875" s="54">
        <f t="shared" si="197"/>
        <v>999999999</v>
      </c>
      <c r="Z875" s="54">
        <f t="shared" si="198"/>
        <v>999999999</v>
      </c>
      <c r="AA875" s="54" t="str">
        <f>IF(LEFT(J875,2)&lt;&gt;"ok","-",IF(M875&lt;&gt;"","-",VLOOKUP(P875&amp;Q875&amp;I875&amp;H875,wedstrijden!A:B,2,FALSE)))</f>
        <v>-</v>
      </c>
      <c r="AB875" s="54">
        <f t="shared" si="199"/>
        <v>0</v>
      </c>
      <c r="AC875" s="54">
        <f t="shared" si="200"/>
        <v>0</v>
      </c>
      <c r="AD875" s="54">
        <f t="shared" si="201"/>
        <v>0</v>
      </c>
      <c r="AE875" s="54">
        <f t="shared" si="202"/>
        <v>0</v>
      </c>
      <c r="AF875" s="54">
        <f t="shared" si="203"/>
        <v>0</v>
      </c>
      <c r="AG875" s="54">
        <f t="shared" si="204"/>
        <v>0</v>
      </c>
      <c r="AH875" s="54">
        <f t="shared" si="205"/>
        <v>0</v>
      </c>
      <c r="AI875" s="54">
        <f t="shared" si="206"/>
        <v>0</v>
      </c>
      <c r="AJ875" s="54">
        <f t="shared" si="207"/>
        <v>0</v>
      </c>
      <c r="AK875" s="54">
        <f t="shared" ca="1" si="208"/>
        <v>0</v>
      </c>
      <c r="AL875" s="1" t="str">
        <f>VLOOKUP(D875,schermers!C:T,16,FALSE)</f>
        <v>---</v>
      </c>
    </row>
    <row r="876" spans="1:38" x14ac:dyDescent="0.2">
      <c r="A876" s="54">
        <f t="shared" si="209"/>
        <v>874</v>
      </c>
      <c r="B876" s="54" t="str">
        <f t="shared" si="195"/>
        <v/>
      </c>
      <c r="C876" s="54" t="str">
        <f t="shared" si="196"/>
        <v/>
      </c>
      <c r="D876" s="54">
        <f>VLOOKUP(F876&amp;G876,schermers!B:C,2,FALSE)</f>
        <v>0</v>
      </c>
      <c r="E876" s="54" t="e">
        <f>VLOOKUP(P876&amp;Q876&amp;I876&amp;H876,wedstrijden!A:B,2,FALSE)</f>
        <v>#N/A</v>
      </c>
      <c r="F876" s="41"/>
      <c r="K876" s="16"/>
      <c r="O876" s="54" t="e">
        <f>VLOOKUP(D876&amp;R876,Ranglijst!D:E,2,FALSE)</f>
        <v>#N/A</v>
      </c>
      <c r="P876" s="1" t="str">
        <f>VLOOKUP($D876,schermers!$C:$O,5,FALSE)</f>
        <v>Heren</v>
      </c>
      <c r="Q876" s="1" t="str">
        <f>VLOOKUP($D876,schermers!$C:$O,6,FALSE)</f>
        <v>Floret</v>
      </c>
      <c r="R876" s="1" t="e">
        <f>VLOOKUP(P876,lookups!A:B,2,FALSE)&amp;VLOOKUP(aanmeldingen!Q876,lookups!D:E,2,FALSE)&amp;VLOOKUP(I876,lookups!G:H,2,FALSE)</f>
        <v>#N/A</v>
      </c>
      <c r="S876" s="1" t="e">
        <f>VLOOKUP(E876,wedstrijden!B:G,6,FALSE)</f>
        <v>#N/A</v>
      </c>
      <c r="T876" s="1">
        <f>VLOOKUP($D876,schermers!$C:$O,8,FALSE)</f>
        <v>0</v>
      </c>
      <c r="U876" s="1" t="str">
        <f>IFERROR(VLOOKUP($D876,schermers!$C:$O,13,FALSE),"-")</f>
        <v>-</v>
      </c>
      <c r="V876" s="15">
        <f>IFERROR(VLOOKUP(E876,wedstrijden!B:H,7,FALSE),0)</f>
        <v>0</v>
      </c>
      <c r="W876" s="15">
        <f>IFERROR(VLOOKUP(E876,wedstrijden!B:I,8,FALSE),0)</f>
        <v>0</v>
      </c>
      <c r="X876" s="94">
        <f>IF(ISERROR(VLOOKUP(I876,lookups!G:I,3,FALSE)),0,IF(VLOOKUP(I876,lookups!G:I,3,FALSE)=0,0,VLOOKUP(I876,lookups!G:I,3,FALSE)))</f>
        <v>0</v>
      </c>
      <c r="Y876" s="54">
        <f t="shared" si="197"/>
        <v>999999999</v>
      </c>
      <c r="Z876" s="54">
        <f t="shared" si="198"/>
        <v>999999999</v>
      </c>
      <c r="AA876" s="54" t="str">
        <f>IF(LEFT(J876,2)&lt;&gt;"ok","-",IF(M876&lt;&gt;"","-",VLOOKUP(P876&amp;Q876&amp;I876&amp;H876,wedstrijden!A:B,2,FALSE)))</f>
        <v>-</v>
      </c>
      <c r="AB876" s="54">
        <f t="shared" si="199"/>
        <v>0</v>
      </c>
      <c r="AC876" s="54">
        <f t="shared" si="200"/>
        <v>0</v>
      </c>
      <c r="AD876" s="54">
        <f t="shared" si="201"/>
        <v>0</v>
      </c>
      <c r="AE876" s="54">
        <f t="shared" si="202"/>
        <v>0</v>
      </c>
      <c r="AF876" s="54">
        <f t="shared" si="203"/>
        <v>0</v>
      </c>
      <c r="AG876" s="54">
        <f t="shared" si="204"/>
        <v>0</v>
      </c>
      <c r="AH876" s="54">
        <f t="shared" si="205"/>
        <v>0</v>
      </c>
      <c r="AI876" s="54">
        <f t="shared" si="206"/>
        <v>0</v>
      </c>
      <c r="AJ876" s="54">
        <f t="shared" si="207"/>
        <v>0</v>
      </c>
      <c r="AK876" s="54">
        <f t="shared" ca="1" si="208"/>
        <v>0</v>
      </c>
      <c r="AL876" s="1" t="str">
        <f>VLOOKUP(D876,schermers!C:T,16,FALSE)</f>
        <v>---</v>
      </c>
    </row>
    <row r="877" spans="1:38" x14ac:dyDescent="0.2">
      <c r="A877" s="54">
        <f t="shared" si="209"/>
        <v>875</v>
      </c>
      <c r="B877" s="54" t="str">
        <f t="shared" si="195"/>
        <v/>
      </c>
      <c r="C877" s="54" t="str">
        <f t="shared" si="196"/>
        <v/>
      </c>
      <c r="D877" s="54">
        <f>VLOOKUP(F877&amp;G877,schermers!B:C,2,FALSE)</f>
        <v>0</v>
      </c>
      <c r="E877" s="54" t="e">
        <f>VLOOKUP(P877&amp;Q877&amp;I877&amp;H877,wedstrijden!A:B,2,FALSE)</f>
        <v>#N/A</v>
      </c>
      <c r="F877" s="41"/>
      <c r="K877" s="16"/>
      <c r="O877" s="54" t="e">
        <f>VLOOKUP(D877&amp;R877,Ranglijst!D:E,2,FALSE)</f>
        <v>#N/A</v>
      </c>
      <c r="P877" s="1" t="str">
        <f>VLOOKUP($D877,schermers!$C:$O,5,FALSE)</f>
        <v>Heren</v>
      </c>
      <c r="Q877" s="1" t="str">
        <f>VLOOKUP($D877,schermers!$C:$O,6,FALSE)</f>
        <v>Floret</v>
      </c>
      <c r="R877" s="1" t="e">
        <f>VLOOKUP(P877,lookups!A:B,2,FALSE)&amp;VLOOKUP(aanmeldingen!Q877,lookups!D:E,2,FALSE)&amp;VLOOKUP(I877,lookups!G:H,2,FALSE)</f>
        <v>#N/A</v>
      </c>
      <c r="S877" s="1" t="e">
        <f>VLOOKUP(E877,wedstrijden!B:G,6,FALSE)</f>
        <v>#N/A</v>
      </c>
      <c r="T877" s="1">
        <f>VLOOKUP($D877,schermers!$C:$O,8,FALSE)</f>
        <v>0</v>
      </c>
      <c r="U877" s="1" t="str">
        <f>IFERROR(VLOOKUP($D877,schermers!$C:$O,13,FALSE),"-")</f>
        <v>-</v>
      </c>
      <c r="V877" s="15">
        <f>IFERROR(VLOOKUP(E877,wedstrijden!B:H,7,FALSE),0)</f>
        <v>0</v>
      </c>
      <c r="W877" s="15">
        <f>IFERROR(VLOOKUP(E877,wedstrijden!B:I,8,FALSE),0)</f>
        <v>0</v>
      </c>
      <c r="X877" s="94">
        <f>IF(ISERROR(VLOOKUP(I877,lookups!G:I,3,FALSE)),0,IF(VLOOKUP(I877,lookups!G:I,3,FALSE)=0,0,VLOOKUP(I877,lookups!G:I,3,FALSE)))</f>
        <v>0</v>
      </c>
      <c r="Y877" s="54">
        <f t="shared" si="197"/>
        <v>999999999</v>
      </c>
      <c r="Z877" s="54">
        <f t="shared" si="198"/>
        <v>999999999</v>
      </c>
      <c r="AA877" s="54" t="str">
        <f>IF(LEFT(J877,2)&lt;&gt;"ok","-",IF(M877&lt;&gt;"","-",VLOOKUP(P877&amp;Q877&amp;I877&amp;H877,wedstrijden!A:B,2,FALSE)))</f>
        <v>-</v>
      </c>
      <c r="AB877" s="54">
        <f t="shared" si="199"/>
        <v>0</v>
      </c>
      <c r="AC877" s="54">
        <f t="shared" si="200"/>
        <v>0</v>
      </c>
      <c r="AD877" s="54">
        <f t="shared" si="201"/>
        <v>0</v>
      </c>
      <c r="AE877" s="54">
        <f t="shared" si="202"/>
        <v>0</v>
      </c>
      <c r="AF877" s="54">
        <f t="shared" si="203"/>
        <v>0</v>
      </c>
      <c r="AG877" s="54">
        <f t="shared" si="204"/>
        <v>0</v>
      </c>
      <c r="AH877" s="54">
        <f t="shared" si="205"/>
        <v>0</v>
      </c>
      <c r="AI877" s="54">
        <f t="shared" si="206"/>
        <v>0</v>
      </c>
      <c r="AJ877" s="54">
        <f t="shared" si="207"/>
        <v>0</v>
      </c>
      <c r="AK877" s="54">
        <f t="shared" ca="1" si="208"/>
        <v>0</v>
      </c>
      <c r="AL877" s="1" t="str">
        <f>VLOOKUP(D877,schermers!C:T,16,FALSE)</f>
        <v>---</v>
      </c>
    </row>
    <row r="878" spans="1:38" x14ac:dyDescent="0.2">
      <c r="A878" s="54">
        <f t="shared" si="209"/>
        <v>876</v>
      </c>
      <c r="B878" s="54" t="str">
        <f t="shared" si="195"/>
        <v/>
      </c>
      <c r="C878" s="54" t="str">
        <f t="shared" si="196"/>
        <v/>
      </c>
      <c r="D878" s="54">
        <f>VLOOKUP(F878&amp;G878,schermers!B:C,2,FALSE)</f>
        <v>0</v>
      </c>
      <c r="E878" s="54" t="e">
        <f>VLOOKUP(P878&amp;Q878&amp;I878&amp;H878,wedstrijden!A:B,2,FALSE)</f>
        <v>#N/A</v>
      </c>
      <c r="F878" s="41"/>
      <c r="K878" s="16"/>
      <c r="O878" s="54" t="e">
        <f>VLOOKUP(D878&amp;R878,Ranglijst!D:E,2,FALSE)</f>
        <v>#N/A</v>
      </c>
      <c r="P878" s="1" t="str">
        <f>VLOOKUP($D878,schermers!$C:$O,5,FALSE)</f>
        <v>Heren</v>
      </c>
      <c r="Q878" s="1" t="str">
        <f>VLOOKUP($D878,schermers!$C:$O,6,FALSE)</f>
        <v>Floret</v>
      </c>
      <c r="R878" s="1" t="e">
        <f>VLOOKUP(P878,lookups!A:B,2,FALSE)&amp;VLOOKUP(aanmeldingen!Q878,lookups!D:E,2,FALSE)&amp;VLOOKUP(I878,lookups!G:H,2,FALSE)</f>
        <v>#N/A</v>
      </c>
      <c r="S878" s="1" t="e">
        <f>VLOOKUP(E878,wedstrijden!B:G,6,FALSE)</f>
        <v>#N/A</v>
      </c>
      <c r="T878" s="1">
        <f>VLOOKUP($D878,schermers!$C:$O,8,FALSE)</f>
        <v>0</v>
      </c>
      <c r="U878" s="1" t="str">
        <f>IFERROR(VLOOKUP($D878,schermers!$C:$O,13,FALSE),"-")</f>
        <v>-</v>
      </c>
      <c r="V878" s="15">
        <f>IFERROR(VLOOKUP(E878,wedstrijden!B:H,7,FALSE),0)</f>
        <v>0</v>
      </c>
      <c r="W878" s="15">
        <f>IFERROR(VLOOKUP(E878,wedstrijden!B:I,8,FALSE),0)</f>
        <v>0</v>
      </c>
      <c r="X878" s="94">
        <f>IF(ISERROR(VLOOKUP(I878,lookups!G:I,3,FALSE)),0,IF(VLOOKUP(I878,lookups!G:I,3,FALSE)=0,0,VLOOKUP(I878,lookups!G:I,3,FALSE)))</f>
        <v>0</v>
      </c>
      <c r="Y878" s="54">
        <f t="shared" si="197"/>
        <v>999999999</v>
      </c>
      <c r="Z878" s="54">
        <f t="shared" si="198"/>
        <v>999999999</v>
      </c>
      <c r="AA878" s="54" t="str">
        <f>IF(LEFT(J878,2)&lt;&gt;"ok","-",IF(M878&lt;&gt;"","-",VLOOKUP(P878&amp;Q878&amp;I878&amp;H878,wedstrijden!A:B,2,FALSE)))</f>
        <v>-</v>
      </c>
      <c r="AB878" s="54">
        <f t="shared" si="199"/>
        <v>0</v>
      </c>
      <c r="AC878" s="54">
        <f t="shared" si="200"/>
        <v>0</v>
      </c>
      <c r="AD878" s="54">
        <f t="shared" si="201"/>
        <v>0</v>
      </c>
      <c r="AE878" s="54">
        <f t="shared" si="202"/>
        <v>0</v>
      </c>
      <c r="AF878" s="54">
        <f t="shared" si="203"/>
        <v>0</v>
      </c>
      <c r="AG878" s="54">
        <f t="shared" si="204"/>
        <v>0</v>
      </c>
      <c r="AH878" s="54">
        <f t="shared" si="205"/>
        <v>0</v>
      </c>
      <c r="AI878" s="54">
        <f t="shared" si="206"/>
        <v>0</v>
      </c>
      <c r="AJ878" s="54">
        <f t="shared" si="207"/>
        <v>0</v>
      </c>
      <c r="AK878" s="54">
        <f t="shared" ca="1" si="208"/>
        <v>0</v>
      </c>
      <c r="AL878" s="1" t="str">
        <f>VLOOKUP(D878,schermers!C:T,16,FALSE)</f>
        <v>---</v>
      </c>
    </row>
    <row r="879" spans="1:38" x14ac:dyDescent="0.2">
      <c r="A879" s="54">
        <f t="shared" si="209"/>
        <v>877</v>
      </c>
      <c r="B879" s="54" t="str">
        <f t="shared" si="195"/>
        <v/>
      </c>
      <c r="C879" s="54" t="str">
        <f t="shared" si="196"/>
        <v/>
      </c>
      <c r="D879" s="54">
        <f>VLOOKUP(F879&amp;G879,schermers!B:C,2,FALSE)</f>
        <v>0</v>
      </c>
      <c r="E879" s="54" t="e">
        <f>VLOOKUP(P879&amp;Q879&amp;I879&amp;H879,wedstrijden!A:B,2,FALSE)</f>
        <v>#N/A</v>
      </c>
      <c r="F879" s="41"/>
      <c r="K879" s="16"/>
      <c r="O879" s="54" t="e">
        <f>VLOOKUP(D879&amp;R879,Ranglijst!D:E,2,FALSE)</f>
        <v>#N/A</v>
      </c>
      <c r="P879" s="1" t="str">
        <f>VLOOKUP($D879,schermers!$C:$O,5,FALSE)</f>
        <v>Heren</v>
      </c>
      <c r="Q879" s="1" t="str">
        <f>VLOOKUP($D879,schermers!$C:$O,6,FALSE)</f>
        <v>Floret</v>
      </c>
      <c r="R879" s="1" t="e">
        <f>VLOOKUP(P879,lookups!A:B,2,FALSE)&amp;VLOOKUP(aanmeldingen!Q879,lookups!D:E,2,FALSE)&amp;VLOOKUP(I879,lookups!G:H,2,FALSE)</f>
        <v>#N/A</v>
      </c>
      <c r="S879" s="1" t="e">
        <f>VLOOKUP(E879,wedstrijden!B:G,6,FALSE)</f>
        <v>#N/A</v>
      </c>
      <c r="T879" s="1">
        <f>VLOOKUP($D879,schermers!$C:$O,8,FALSE)</f>
        <v>0</v>
      </c>
      <c r="U879" s="1" t="str">
        <f>IFERROR(VLOOKUP($D879,schermers!$C:$O,13,FALSE),"-")</f>
        <v>-</v>
      </c>
      <c r="V879" s="15">
        <f>IFERROR(VLOOKUP(E879,wedstrijden!B:H,7,FALSE),0)</f>
        <v>0</v>
      </c>
      <c r="W879" s="15">
        <f>IFERROR(VLOOKUP(E879,wedstrijden!B:I,8,FALSE),0)</f>
        <v>0</v>
      </c>
      <c r="X879" s="94">
        <f>IF(ISERROR(VLOOKUP(I879,lookups!G:I,3,FALSE)),0,IF(VLOOKUP(I879,lookups!G:I,3,FALSE)=0,0,VLOOKUP(I879,lookups!G:I,3,FALSE)))</f>
        <v>0</v>
      </c>
      <c r="Y879" s="54">
        <f t="shared" si="197"/>
        <v>999999999</v>
      </c>
      <c r="Z879" s="54">
        <f t="shared" si="198"/>
        <v>999999999</v>
      </c>
      <c r="AA879" s="54" t="str">
        <f>IF(LEFT(J879,2)&lt;&gt;"ok","-",IF(M879&lt;&gt;"","-",VLOOKUP(P879&amp;Q879&amp;I879&amp;H879,wedstrijden!A:B,2,FALSE)))</f>
        <v>-</v>
      </c>
      <c r="AB879" s="54">
        <f t="shared" si="199"/>
        <v>0</v>
      </c>
      <c r="AC879" s="54">
        <f t="shared" si="200"/>
        <v>0</v>
      </c>
      <c r="AD879" s="54">
        <f t="shared" si="201"/>
        <v>0</v>
      </c>
      <c r="AE879" s="54">
        <f t="shared" si="202"/>
        <v>0</v>
      </c>
      <c r="AF879" s="54">
        <f t="shared" si="203"/>
        <v>0</v>
      </c>
      <c r="AG879" s="54">
        <f t="shared" si="204"/>
        <v>0</v>
      </c>
      <c r="AH879" s="54">
        <f t="shared" si="205"/>
        <v>0</v>
      </c>
      <c r="AI879" s="54">
        <f t="shared" si="206"/>
        <v>0</v>
      </c>
      <c r="AJ879" s="54">
        <f t="shared" si="207"/>
        <v>0</v>
      </c>
      <c r="AK879" s="54">
        <f t="shared" ca="1" si="208"/>
        <v>0</v>
      </c>
      <c r="AL879" s="1" t="str">
        <f>VLOOKUP(D879,schermers!C:T,16,FALSE)</f>
        <v>---</v>
      </c>
    </row>
    <row r="880" spans="1:38" x14ac:dyDescent="0.2">
      <c r="A880" s="54">
        <f t="shared" si="209"/>
        <v>878</v>
      </c>
      <c r="B880" s="54" t="str">
        <f t="shared" si="195"/>
        <v/>
      </c>
      <c r="C880" s="54" t="str">
        <f t="shared" si="196"/>
        <v/>
      </c>
      <c r="D880" s="54">
        <f>VLOOKUP(F880&amp;G880,schermers!B:C,2,FALSE)</f>
        <v>0</v>
      </c>
      <c r="E880" s="54" t="e">
        <f>VLOOKUP(P880&amp;Q880&amp;I880&amp;H880,wedstrijden!A:B,2,FALSE)</f>
        <v>#N/A</v>
      </c>
      <c r="F880" s="41"/>
      <c r="K880" s="16"/>
      <c r="O880" s="54" t="e">
        <f>VLOOKUP(D880&amp;R880,Ranglijst!D:E,2,FALSE)</f>
        <v>#N/A</v>
      </c>
      <c r="P880" s="1" t="str">
        <f>VLOOKUP($D880,schermers!$C:$O,5,FALSE)</f>
        <v>Heren</v>
      </c>
      <c r="Q880" s="1" t="str">
        <f>VLOOKUP($D880,schermers!$C:$O,6,FALSE)</f>
        <v>Floret</v>
      </c>
      <c r="R880" s="1" t="e">
        <f>VLOOKUP(P880,lookups!A:B,2,FALSE)&amp;VLOOKUP(aanmeldingen!Q880,lookups!D:E,2,FALSE)&amp;VLOOKUP(I880,lookups!G:H,2,FALSE)</f>
        <v>#N/A</v>
      </c>
      <c r="S880" s="1" t="e">
        <f>VLOOKUP(E880,wedstrijden!B:G,6,FALSE)</f>
        <v>#N/A</v>
      </c>
      <c r="T880" s="1">
        <f>VLOOKUP($D880,schermers!$C:$O,8,FALSE)</f>
        <v>0</v>
      </c>
      <c r="U880" s="1" t="str">
        <f>IFERROR(VLOOKUP($D880,schermers!$C:$O,13,FALSE),"-")</f>
        <v>-</v>
      </c>
      <c r="V880" s="15">
        <f>IFERROR(VLOOKUP(E880,wedstrijden!B:H,7,FALSE),0)</f>
        <v>0</v>
      </c>
      <c r="W880" s="15">
        <f>IFERROR(VLOOKUP(E880,wedstrijden!B:I,8,FALSE),0)</f>
        <v>0</v>
      </c>
      <c r="X880" s="94">
        <f>IF(ISERROR(VLOOKUP(I880,lookups!G:I,3,FALSE)),0,IF(VLOOKUP(I880,lookups!G:I,3,FALSE)=0,0,VLOOKUP(I880,lookups!G:I,3,FALSE)))</f>
        <v>0</v>
      </c>
      <c r="Y880" s="54">
        <f t="shared" si="197"/>
        <v>999999999</v>
      </c>
      <c r="Z880" s="54">
        <f t="shared" si="198"/>
        <v>999999999</v>
      </c>
      <c r="AA880" s="54" t="str">
        <f>IF(LEFT(J880,2)&lt;&gt;"ok","-",IF(M880&lt;&gt;"","-",VLOOKUP(P880&amp;Q880&amp;I880&amp;H880,wedstrijden!A:B,2,FALSE)))</f>
        <v>-</v>
      </c>
      <c r="AB880" s="54">
        <f t="shared" si="199"/>
        <v>0</v>
      </c>
      <c r="AC880" s="54">
        <f t="shared" si="200"/>
        <v>0</v>
      </c>
      <c r="AD880" s="54">
        <f t="shared" si="201"/>
        <v>0</v>
      </c>
      <c r="AE880" s="54">
        <f t="shared" si="202"/>
        <v>0</v>
      </c>
      <c r="AF880" s="54">
        <f t="shared" si="203"/>
        <v>0</v>
      </c>
      <c r="AG880" s="54">
        <f t="shared" si="204"/>
        <v>0</v>
      </c>
      <c r="AH880" s="54">
        <f t="shared" si="205"/>
        <v>0</v>
      </c>
      <c r="AI880" s="54">
        <f t="shared" si="206"/>
        <v>0</v>
      </c>
      <c r="AJ880" s="54">
        <f t="shared" si="207"/>
        <v>0</v>
      </c>
      <c r="AK880" s="54">
        <f t="shared" ca="1" si="208"/>
        <v>0</v>
      </c>
      <c r="AL880" s="1" t="str">
        <f>VLOOKUP(D880,schermers!C:T,16,FALSE)</f>
        <v>---</v>
      </c>
    </row>
    <row r="881" spans="1:38" x14ac:dyDescent="0.2">
      <c r="A881" s="54">
        <f t="shared" si="209"/>
        <v>879</v>
      </c>
      <c r="B881" s="54" t="str">
        <f t="shared" si="195"/>
        <v/>
      </c>
      <c r="C881" s="54" t="str">
        <f t="shared" si="196"/>
        <v/>
      </c>
      <c r="D881" s="54">
        <f>VLOOKUP(F881&amp;G881,schermers!B:C,2,FALSE)</f>
        <v>0</v>
      </c>
      <c r="E881" s="54" t="e">
        <f>VLOOKUP(P881&amp;Q881&amp;I881&amp;H881,wedstrijden!A:B,2,FALSE)</f>
        <v>#N/A</v>
      </c>
      <c r="F881" s="41"/>
      <c r="K881" s="16"/>
      <c r="O881" s="54" t="e">
        <f>VLOOKUP(D881&amp;R881,Ranglijst!D:E,2,FALSE)</f>
        <v>#N/A</v>
      </c>
      <c r="P881" s="1" t="str">
        <f>VLOOKUP($D881,schermers!$C:$O,5,FALSE)</f>
        <v>Heren</v>
      </c>
      <c r="Q881" s="1" t="str">
        <f>VLOOKUP($D881,schermers!$C:$O,6,FALSE)</f>
        <v>Floret</v>
      </c>
      <c r="R881" s="1" t="e">
        <f>VLOOKUP(P881,lookups!A:B,2,FALSE)&amp;VLOOKUP(aanmeldingen!Q881,lookups!D:E,2,FALSE)&amp;VLOOKUP(I881,lookups!G:H,2,FALSE)</f>
        <v>#N/A</v>
      </c>
      <c r="S881" s="1" t="e">
        <f>VLOOKUP(E881,wedstrijden!B:G,6,FALSE)</f>
        <v>#N/A</v>
      </c>
      <c r="T881" s="1">
        <f>VLOOKUP($D881,schermers!$C:$O,8,FALSE)</f>
        <v>0</v>
      </c>
      <c r="U881" s="1" t="str">
        <f>IFERROR(VLOOKUP($D881,schermers!$C:$O,13,FALSE),"-")</f>
        <v>-</v>
      </c>
      <c r="V881" s="15">
        <f>IFERROR(VLOOKUP(E881,wedstrijden!B:H,7,FALSE),0)</f>
        <v>0</v>
      </c>
      <c r="W881" s="15">
        <f>IFERROR(VLOOKUP(E881,wedstrijden!B:I,8,FALSE),0)</f>
        <v>0</v>
      </c>
      <c r="X881" s="94">
        <f>IF(ISERROR(VLOOKUP(I881,lookups!G:I,3,FALSE)),0,IF(VLOOKUP(I881,lookups!G:I,3,FALSE)=0,0,VLOOKUP(I881,lookups!G:I,3,FALSE)))</f>
        <v>0</v>
      </c>
      <c r="Y881" s="54">
        <f t="shared" si="197"/>
        <v>999999999</v>
      </c>
      <c r="Z881" s="54">
        <f t="shared" si="198"/>
        <v>999999999</v>
      </c>
      <c r="AA881" s="54" t="str">
        <f>IF(LEFT(J881,2)&lt;&gt;"ok","-",IF(M881&lt;&gt;"","-",VLOOKUP(P881&amp;Q881&amp;I881&amp;H881,wedstrijden!A:B,2,FALSE)))</f>
        <v>-</v>
      </c>
      <c r="AB881" s="54">
        <f t="shared" si="199"/>
        <v>0</v>
      </c>
      <c r="AC881" s="54">
        <f t="shared" si="200"/>
        <v>0</v>
      </c>
      <c r="AD881" s="54">
        <f t="shared" si="201"/>
        <v>0</v>
      </c>
      <c r="AE881" s="54">
        <f t="shared" si="202"/>
        <v>0</v>
      </c>
      <c r="AF881" s="54">
        <f t="shared" si="203"/>
        <v>0</v>
      </c>
      <c r="AG881" s="54">
        <f t="shared" si="204"/>
        <v>0</v>
      </c>
      <c r="AH881" s="54">
        <f t="shared" si="205"/>
        <v>0</v>
      </c>
      <c r="AI881" s="54">
        <f t="shared" si="206"/>
        <v>0</v>
      </c>
      <c r="AJ881" s="54">
        <f t="shared" si="207"/>
        <v>0</v>
      </c>
      <c r="AK881" s="54">
        <f t="shared" ca="1" si="208"/>
        <v>0</v>
      </c>
      <c r="AL881" s="1" t="str">
        <f>VLOOKUP(D881,schermers!C:T,16,FALSE)</f>
        <v>---</v>
      </c>
    </row>
    <row r="882" spans="1:38" x14ac:dyDescent="0.2">
      <c r="A882" s="54">
        <f t="shared" si="209"/>
        <v>880</v>
      </c>
      <c r="B882" s="54" t="str">
        <f t="shared" si="195"/>
        <v/>
      </c>
      <c r="C882" s="54" t="str">
        <f t="shared" si="196"/>
        <v/>
      </c>
      <c r="D882" s="54">
        <f>VLOOKUP(F882&amp;G882,schermers!B:C,2,FALSE)</f>
        <v>0</v>
      </c>
      <c r="E882" s="54" t="e">
        <f>VLOOKUP(P882&amp;Q882&amp;I882&amp;H882,wedstrijden!A:B,2,FALSE)</f>
        <v>#N/A</v>
      </c>
      <c r="F882" s="41"/>
      <c r="K882" s="16"/>
      <c r="O882" s="54" t="e">
        <f>VLOOKUP(D882&amp;R882,Ranglijst!D:E,2,FALSE)</f>
        <v>#N/A</v>
      </c>
      <c r="P882" s="1" t="str">
        <f>VLOOKUP($D882,schermers!$C:$O,5,FALSE)</f>
        <v>Heren</v>
      </c>
      <c r="Q882" s="1" t="str">
        <f>VLOOKUP($D882,schermers!$C:$O,6,FALSE)</f>
        <v>Floret</v>
      </c>
      <c r="R882" s="1" t="e">
        <f>VLOOKUP(P882,lookups!A:B,2,FALSE)&amp;VLOOKUP(aanmeldingen!Q882,lookups!D:E,2,FALSE)&amp;VLOOKUP(I882,lookups!G:H,2,FALSE)</f>
        <v>#N/A</v>
      </c>
      <c r="S882" s="1" t="e">
        <f>VLOOKUP(E882,wedstrijden!B:G,6,FALSE)</f>
        <v>#N/A</v>
      </c>
      <c r="T882" s="1">
        <f>VLOOKUP($D882,schermers!$C:$O,8,FALSE)</f>
        <v>0</v>
      </c>
      <c r="U882" s="1" t="str">
        <f>IFERROR(VLOOKUP($D882,schermers!$C:$O,13,FALSE),"-")</f>
        <v>-</v>
      </c>
      <c r="V882" s="15">
        <f>IFERROR(VLOOKUP(E882,wedstrijden!B:H,7,FALSE),0)</f>
        <v>0</v>
      </c>
      <c r="W882" s="15">
        <f>IFERROR(VLOOKUP(E882,wedstrijden!B:I,8,FALSE),0)</f>
        <v>0</v>
      </c>
      <c r="X882" s="94">
        <f>IF(ISERROR(VLOOKUP(I882,lookups!G:I,3,FALSE)),0,IF(VLOOKUP(I882,lookups!G:I,3,FALSE)=0,0,VLOOKUP(I882,lookups!G:I,3,FALSE)))</f>
        <v>0</v>
      </c>
      <c r="Y882" s="54">
        <f t="shared" si="197"/>
        <v>999999999</v>
      </c>
      <c r="Z882" s="54">
        <f t="shared" si="198"/>
        <v>999999999</v>
      </c>
      <c r="AA882" s="54" t="str">
        <f>IF(LEFT(J882,2)&lt;&gt;"ok","-",IF(M882&lt;&gt;"","-",VLOOKUP(P882&amp;Q882&amp;I882&amp;H882,wedstrijden!A:B,2,FALSE)))</f>
        <v>-</v>
      </c>
      <c r="AB882" s="54">
        <f t="shared" si="199"/>
        <v>0</v>
      </c>
      <c r="AC882" s="54">
        <f t="shared" si="200"/>
        <v>0</v>
      </c>
      <c r="AD882" s="54">
        <f t="shared" si="201"/>
        <v>0</v>
      </c>
      <c r="AE882" s="54">
        <f t="shared" si="202"/>
        <v>0</v>
      </c>
      <c r="AF882" s="54">
        <f t="shared" si="203"/>
        <v>0</v>
      </c>
      <c r="AG882" s="54">
        <f t="shared" si="204"/>
        <v>0</v>
      </c>
      <c r="AH882" s="54">
        <f t="shared" si="205"/>
        <v>0</v>
      </c>
      <c r="AI882" s="54">
        <f t="shared" si="206"/>
        <v>0</v>
      </c>
      <c r="AJ882" s="54">
        <f t="shared" si="207"/>
        <v>0</v>
      </c>
      <c r="AK882" s="54">
        <f t="shared" ca="1" si="208"/>
        <v>0</v>
      </c>
      <c r="AL882" s="1" t="str">
        <f>VLOOKUP(D882,schermers!C:T,16,FALSE)</f>
        <v>---</v>
      </c>
    </row>
    <row r="883" spans="1:38" x14ac:dyDescent="0.2">
      <c r="A883" s="54">
        <f t="shared" si="209"/>
        <v>881</v>
      </c>
      <c r="B883" s="54" t="str">
        <f t="shared" si="195"/>
        <v/>
      </c>
      <c r="C883" s="54" t="str">
        <f t="shared" si="196"/>
        <v/>
      </c>
      <c r="D883" s="54">
        <f>VLOOKUP(F883&amp;G883,schermers!B:C,2,FALSE)</f>
        <v>0</v>
      </c>
      <c r="E883" s="54" t="e">
        <f>VLOOKUP(P883&amp;Q883&amp;I883&amp;H883,wedstrijden!A:B,2,FALSE)</f>
        <v>#N/A</v>
      </c>
      <c r="F883" s="41"/>
      <c r="K883" s="16"/>
      <c r="O883" s="54" t="e">
        <f>VLOOKUP(D883&amp;R883,Ranglijst!D:E,2,FALSE)</f>
        <v>#N/A</v>
      </c>
      <c r="P883" s="1" t="str">
        <f>VLOOKUP($D883,schermers!$C:$O,5,FALSE)</f>
        <v>Heren</v>
      </c>
      <c r="Q883" s="1" t="str">
        <f>VLOOKUP($D883,schermers!$C:$O,6,FALSE)</f>
        <v>Floret</v>
      </c>
      <c r="R883" s="1" t="e">
        <f>VLOOKUP(P883,lookups!A:B,2,FALSE)&amp;VLOOKUP(aanmeldingen!Q883,lookups!D:E,2,FALSE)&amp;VLOOKUP(I883,lookups!G:H,2,FALSE)</f>
        <v>#N/A</v>
      </c>
      <c r="S883" s="1" t="e">
        <f>VLOOKUP(E883,wedstrijden!B:G,6,FALSE)</f>
        <v>#N/A</v>
      </c>
      <c r="T883" s="1">
        <f>VLOOKUP($D883,schermers!$C:$O,8,FALSE)</f>
        <v>0</v>
      </c>
      <c r="U883" s="1" t="str">
        <f>IFERROR(VLOOKUP($D883,schermers!$C:$O,13,FALSE),"-")</f>
        <v>-</v>
      </c>
      <c r="V883" s="15">
        <f>IFERROR(VLOOKUP(E883,wedstrijden!B:H,7,FALSE),0)</f>
        <v>0</v>
      </c>
      <c r="W883" s="15">
        <f>IFERROR(VLOOKUP(E883,wedstrijden!B:I,8,FALSE),0)</f>
        <v>0</v>
      </c>
      <c r="X883" s="94">
        <f>IF(ISERROR(VLOOKUP(I883,lookups!G:I,3,FALSE)),0,IF(VLOOKUP(I883,lookups!G:I,3,FALSE)=0,0,VLOOKUP(I883,lookups!G:I,3,FALSE)))</f>
        <v>0</v>
      </c>
      <c r="Y883" s="54">
        <f t="shared" si="197"/>
        <v>999999999</v>
      </c>
      <c r="Z883" s="54">
        <f t="shared" si="198"/>
        <v>999999999</v>
      </c>
      <c r="AA883" s="54" t="str">
        <f>IF(LEFT(J883,2)&lt;&gt;"ok","-",IF(M883&lt;&gt;"","-",VLOOKUP(P883&amp;Q883&amp;I883&amp;H883,wedstrijden!A:B,2,FALSE)))</f>
        <v>-</v>
      </c>
      <c r="AB883" s="54">
        <f t="shared" si="199"/>
        <v>0</v>
      </c>
      <c r="AC883" s="54">
        <f t="shared" si="200"/>
        <v>0</v>
      </c>
      <c r="AD883" s="54">
        <f t="shared" si="201"/>
        <v>0</v>
      </c>
      <c r="AE883" s="54">
        <f t="shared" si="202"/>
        <v>0</v>
      </c>
      <c r="AF883" s="54">
        <f t="shared" si="203"/>
        <v>0</v>
      </c>
      <c r="AG883" s="54">
        <f t="shared" si="204"/>
        <v>0</v>
      </c>
      <c r="AH883" s="54">
        <f t="shared" si="205"/>
        <v>0</v>
      </c>
      <c r="AI883" s="54">
        <f t="shared" si="206"/>
        <v>0</v>
      </c>
      <c r="AJ883" s="54">
        <f t="shared" si="207"/>
        <v>0</v>
      </c>
      <c r="AK883" s="54">
        <f t="shared" ca="1" si="208"/>
        <v>0</v>
      </c>
      <c r="AL883" s="1" t="str">
        <f>VLOOKUP(D883,schermers!C:T,16,FALSE)</f>
        <v>---</v>
      </c>
    </row>
    <row r="884" spans="1:38" x14ac:dyDescent="0.2">
      <c r="A884" s="54">
        <f t="shared" si="209"/>
        <v>882</v>
      </c>
      <c r="B884" s="54" t="str">
        <f t="shared" si="195"/>
        <v/>
      </c>
      <c r="C884" s="54" t="str">
        <f t="shared" si="196"/>
        <v/>
      </c>
      <c r="D884" s="54">
        <f>VLOOKUP(F884&amp;G884,schermers!B:C,2,FALSE)</f>
        <v>0</v>
      </c>
      <c r="E884" s="54" t="e">
        <f>VLOOKUP(P884&amp;Q884&amp;I884&amp;H884,wedstrijden!A:B,2,FALSE)</f>
        <v>#N/A</v>
      </c>
      <c r="F884" s="41"/>
      <c r="K884" s="16"/>
      <c r="O884" s="54" t="e">
        <f>VLOOKUP(D884&amp;R884,Ranglijst!D:E,2,FALSE)</f>
        <v>#N/A</v>
      </c>
      <c r="P884" s="1" t="str">
        <f>VLOOKUP($D884,schermers!$C:$O,5,FALSE)</f>
        <v>Heren</v>
      </c>
      <c r="Q884" s="1" t="str">
        <f>VLOOKUP($D884,schermers!$C:$O,6,FALSE)</f>
        <v>Floret</v>
      </c>
      <c r="R884" s="1" t="e">
        <f>VLOOKUP(P884,lookups!A:B,2,FALSE)&amp;VLOOKUP(aanmeldingen!Q884,lookups!D:E,2,FALSE)&amp;VLOOKUP(I884,lookups!G:H,2,FALSE)</f>
        <v>#N/A</v>
      </c>
      <c r="S884" s="1" t="e">
        <f>VLOOKUP(E884,wedstrijden!B:G,6,FALSE)</f>
        <v>#N/A</v>
      </c>
      <c r="T884" s="1">
        <f>VLOOKUP($D884,schermers!$C:$O,8,FALSE)</f>
        <v>0</v>
      </c>
      <c r="U884" s="1" t="str">
        <f>IFERROR(VLOOKUP($D884,schermers!$C:$O,13,FALSE),"-")</f>
        <v>-</v>
      </c>
      <c r="V884" s="15">
        <f>IFERROR(VLOOKUP(E884,wedstrijden!B:H,7,FALSE),0)</f>
        <v>0</v>
      </c>
      <c r="W884" s="15">
        <f>IFERROR(VLOOKUP(E884,wedstrijden!B:I,8,FALSE),0)</f>
        <v>0</v>
      </c>
      <c r="X884" s="94">
        <f>IF(ISERROR(VLOOKUP(I884,lookups!G:I,3,FALSE)),0,IF(VLOOKUP(I884,lookups!G:I,3,FALSE)=0,0,VLOOKUP(I884,lookups!G:I,3,FALSE)))</f>
        <v>0</v>
      </c>
      <c r="Y884" s="54">
        <f t="shared" si="197"/>
        <v>999999999</v>
      </c>
      <c r="Z884" s="54">
        <f t="shared" si="198"/>
        <v>999999999</v>
      </c>
      <c r="AA884" s="54" t="str">
        <f>IF(LEFT(J884,2)&lt;&gt;"ok","-",IF(M884&lt;&gt;"","-",VLOOKUP(P884&amp;Q884&amp;I884&amp;H884,wedstrijden!A:B,2,FALSE)))</f>
        <v>-</v>
      </c>
      <c r="AB884" s="54">
        <f t="shared" si="199"/>
        <v>0</v>
      </c>
      <c r="AC884" s="54">
        <f t="shared" si="200"/>
        <v>0</v>
      </c>
      <c r="AD884" s="54">
        <f t="shared" si="201"/>
        <v>0</v>
      </c>
      <c r="AE884" s="54">
        <f t="shared" si="202"/>
        <v>0</v>
      </c>
      <c r="AF884" s="54">
        <f t="shared" si="203"/>
        <v>0</v>
      </c>
      <c r="AG884" s="54">
        <f t="shared" si="204"/>
        <v>0</v>
      </c>
      <c r="AH884" s="54">
        <f t="shared" si="205"/>
        <v>0</v>
      </c>
      <c r="AI884" s="54">
        <f t="shared" si="206"/>
        <v>0</v>
      </c>
      <c r="AJ884" s="54">
        <f t="shared" si="207"/>
        <v>0</v>
      </c>
      <c r="AK884" s="54">
        <f t="shared" ca="1" si="208"/>
        <v>0</v>
      </c>
      <c r="AL884" s="1" t="str">
        <f>VLOOKUP(D884,schermers!C:T,16,FALSE)</f>
        <v>---</v>
      </c>
    </row>
    <row r="885" spans="1:38" x14ac:dyDescent="0.2">
      <c r="A885" s="54">
        <f t="shared" si="209"/>
        <v>883</v>
      </c>
      <c r="B885" s="54" t="str">
        <f t="shared" si="195"/>
        <v/>
      </c>
      <c r="C885" s="54" t="str">
        <f t="shared" si="196"/>
        <v/>
      </c>
      <c r="D885" s="54">
        <f>VLOOKUP(F885&amp;G885,schermers!B:C,2,FALSE)</f>
        <v>0</v>
      </c>
      <c r="E885" s="54" t="e">
        <f>VLOOKUP(P885&amp;Q885&amp;I885&amp;H885,wedstrijden!A:B,2,FALSE)</f>
        <v>#N/A</v>
      </c>
      <c r="F885" s="41"/>
      <c r="K885" s="16"/>
      <c r="O885" s="54" t="e">
        <f>VLOOKUP(D885&amp;R885,Ranglijst!D:E,2,FALSE)</f>
        <v>#N/A</v>
      </c>
      <c r="P885" s="1" t="str">
        <f>VLOOKUP($D885,schermers!$C:$O,5,FALSE)</f>
        <v>Heren</v>
      </c>
      <c r="Q885" s="1" t="str">
        <f>VLOOKUP($D885,schermers!$C:$O,6,FALSE)</f>
        <v>Floret</v>
      </c>
      <c r="R885" s="1" t="e">
        <f>VLOOKUP(P885,lookups!A:B,2,FALSE)&amp;VLOOKUP(aanmeldingen!Q885,lookups!D:E,2,FALSE)&amp;VLOOKUP(I885,lookups!G:H,2,FALSE)</f>
        <v>#N/A</v>
      </c>
      <c r="S885" s="1" t="e">
        <f>VLOOKUP(E885,wedstrijden!B:G,6,FALSE)</f>
        <v>#N/A</v>
      </c>
      <c r="T885" s="1">
        <f>VLOOKUP($D885,schermers!$C:$O,8,FALSE)</f>
        <v>0</v>
      </c>
      <c r="U885" s="1" t="str">
        <f>IFERROR(VLOOKUP($D885,schermers!$C:$O,13,FALSE),"-")</f>
        <v>-</v>
      </c>
      <c r="V885" s="15">
        <f>IFERROR(VLOOKUP(E885,wedstrijden!B:H,7,FALSE),0)</f>
        <v>0</v>
      </c>
      <c r="W885" s="15">
        <f>IFERROR(VLOOKUP(E885,wedstrijden!B:I,8,FALSE),0)</f>
        <v>0</v>
      </c>
      <c r="X885" s="94">
        <f>IF(ISERROR(VLOOKUP(I885,lookups!G:I,3,FALSE)),0,IF(VLOOKUP(I885,lookups!G:I,3,FALSE)=0,0,VLOOKUP(I885,lookups!G:I,3,FALSE)))</f>
        <v>0</v>
      </c>
      <c r="Y885" s="54">
        <f t="shared" si="197"/>
        <v>999999999</v>
      </c>
      <c r="Z885" s="54">
        <f t="shared" si="198"/>
        <v>999999999</v>
      </c>
      <c r="AA885" s="54" t="str">
        <f>IF(LEFT(J885,2)&lt;&gt;"ok","-",IF(M885&lt;&gt;"","-",VLOOKUP(P885&amp;Q885&amp;I885&amp;H885,wedstrijden!A:B,2,FALSE)))</f>
        <v>-</v>
      </c>
      <c r="AB885" s="54">
        <f t="shared" si="199"/>
        <v>0</v>
      </c>
      <c r="AC885" s="54">
        <f t="shared" si="200"/>
        <v>0</v>
      </c>
      <c r="AD885" s="54">
        <f t="shared" si="201"/>
        <v>0</v>
      </c>
      <c r="AE885" s="54">
        <f t="shared" si="202"/>
        <v>0</v>
      </c>
      <c r="AF885" s="54">
        <f t="shared" si="203"/>
        <v>0</v>
      </c>
      <c r="AG885" s="54">
        <f t="shared" si="204"/>
        <v>0</v>
      </c>
      <c r="AH885" s="54">
        <f t="shared" si="205"/>
        <v>0</v>
      </c>
      <c r="AI885" s="54">
        <f t="shared" si="206"/>
        <v>0</v>
      </c>
      <c r="AJ885" s="54">
        <f t="shared" si="207"/>
        <v>0</v>
      </c>
      <c r="AK885" s="54">
        <f t="shared" ca="1" si="208"/>
        <v>0</v>
      </c>
      <c r="AL885" s="1" t="str">
        <f>VLOOKUP(D885,schermers!C:T,16,FALSE)</f>
        <v>---</v>
      </c>
    </row>
    <row r="886" spans="1:38" x14ac:dyDescent="0.2">
      <c r="A886" s="54">
        <f t="shared" si="209"/>
        <v>884</v>
      </c>
      <c r="B886" s="54" t="str">
        <f t="shared" si="195"/>
        <v/>
      </c>
      <c r="C886" s="54" t="str">
        <f t="shared" si="196"/>
        <v/>
      </c>
      <c r="D886" s="54">
        <f>VLOOKUP(F886&amp;G886,schermers!B:C,2,FALSE)</f>
        <v>0</v>
      </c>
      <c r="E886" s="54" t="e">
        <f>VLOOKUP(P886&amp;Q886&amp;I886&amp;H886,wedstrijden!A:B,2,FALSE)</f>
        <v>#N/A</v>
      </c>
      <c r="F886" s="41"/>
      <c r="K886" s="16"/>
      <c r="O886" s="54" t="e">
        <f>VLOOKUP(D886&amp;R886,Ranglijst!D:E,2,FALSE)</f>
        <v>#N/A</v>
      </c>
      <c r="P886" s="1" t="str">
        <f>VLOOKUP($D886,schermers!$C:$O,5,FALSE)</f>
        <v>Heren</v>
      </c>
      <c r="Q886" s="1" t="str">
        <f>VLOOKUP($D886,schermers!$C:$O,6,FALSE)</f>
        <v>Floret</v>
      </c>
      <c r="R886" s="1" t="e">
        <f>VLOOKUP(P886,lookups!A:B,2,FALSE)&amp;VLOOKUP(aanmeldingen!Q886,lookups!D:E,2,FALSE)&amp;VLOOKUP(I886,lookups!G:H,2,FALSE)</f>
        <v>#N/A</v>
      </c>
      <c r="S886" s="1" t="e">
        <f>VLOOKUP(E886,wedstrijden!B:G,6,FALSE)</f>
        <v>#N/A</v>
      </c>
      <c r="T886" s="1">
        <f>VLOOKUP($D886,schermers!$C:$O,8,FALSE)</f>
        <v>0</v>
      </c>
      <c r="U886" s="1" t="str">
        <f>IFERROR(VLOOKUP($D886,schermers!$C:$O,13,FALSE),"-")</f>
        <v>-</v>
      </c>
      <c r="V886" s="15">
        <f>IFERROR(VLOOKUP(E886,wedstrijden!B:H,7,FALSE),0)</f>
        <v>0</v>
      </c>
      <c r="W886" s="15">
        <f>IFERROR(VLOOKUP(E886,wedstrijden!B:I,8,FALSE),0)</f>
        <v>0</v>
      </c>
      <c r="X886" s="94">
        <f>IF(ISERROR(VLOOKUP(I886,lookups!G:I,3,FALSE)),0,IF(VLOOKUP(I886,lookups!G:I,3,FALSE)=0,0,VLOOKUP(I886,lookups!G:I,3,FALSE)))</f>
        <v>0</v>
      </c>
      <c r="Y886" s="54">
        <f t="shared" si="197"/>
        <v>999999999</v>
      </c>
      <c r="Z886" s="54">
        <f t="shared" si="198"/>
        <v>999999999</v>
      </c>
      <c r="AA886" s="54" t="str">
        <f>IF(LEFT(J886,2)&lt;&gt;"ok","-",IF(M886&lt;&gt;"","-",VLOOKUP(P886&amp;Q886&amp;I886&amp;H886,wedstrijden!A:B,2,FALSE)))</f>
        <v>-</v>
      </c>
      <c r="AB886" s="54">
        <f t="shared" si="199"/>
        <v>0</v>
      </c>
      <c r="AC886" s="54">
        <f t="shared" si="200"/>
        <v>0</v>
      </c>
      <c r="AD886" s="54">
        <f t="shared" si="201"/>
        <v>0</v>
      </c>
      <c r="AE886" s="54">
        <f t="shared" si="202"/>
        <v>0</v>
      </c>
      <c r="AF886" s="54">
        <f t="shared" si="203"/>
        <v>0</v>
      </c>
      <c r="AG886" s="54">
        <f t="shared" si="204"/>
        <v>0</v>
      </c>
      <c r="AH886" s="54">
        <f t="shared" si="205"/>
        <v>0</v>
      </c>
      <c r="AI886" s="54">
        <f t="shared" si="206"/>
        <v>0</v>
      </c>
      <c r="AJ886" s="54">
        <f t="shared" si="207"/>
        <v>0</v>
      </c>
      <c r="AK886" s="54">
        <f t="shared" ca="1" si="208"/>
        <v>0</v>
      </c>
      <c r="AL886" s="1" t="str">
        <f>VLOOKUP(D886,schermers!C:T,16,FALSE)</f>
        <v>---</v>
      </c>
    </row>
    <row r="887" spans="1:38" x14ac:dyDescent="0.2">
      <c r="A887" s="54">
        <f t="shared" si="209"/>
        <v>885</v>
      </c>
      <c r="B887" s="54" t="str">
        <f t="shared" si="195"/>
        <v/>
      </c>
      <c r="C887" s="54" t="str">
        <f t="shared" si="196"/>
        <v/>
      </c>
      <c r="D887" s="54">
        <f>VLOOKUP(F887&amp;G887,schermers!B:C,2,FALSE)</f>
        <v>0</v>
      </c>
      <c r="E887" s="54" t="e">
        <f>VLOOKUP(P887&amp;Q887&amp;I887&amp;H887,wedstrijden!A:B,2,FALSE)</f>
        <v>#N/A</v>
      </c>
      <c r="F887" s="41"/>
      <c r="K887" s="16"/>
      <c r="O887" s="54" t="e">
        <f>VLOOKUP(D887&amp;R887,Ranglijst!D:E,2,FALSE)</f>
        <v>#N/A</v>
      </c>
      <c r="P887" s="1" t="str">
        <f>VLOOKUP($D887,schermers!$C:$O,5,FALSE)</f>
        <v>Heren</v>
      </c>
      <c r="Q887" s="1" t="str">
        <f>VLOOKUP($D887,schermers!$C:$O,6,FALSE)</f>
        <v>Floret</v>
      </c>
      <c r="R887" s="1" t="e">
        <f>VLOOKUP(P887,lookups!A:B,2,FALSE)&amp;VLOOKUP(aanmeldingen!Q887,lookups!D:E,2,FALSE)&amp;VLOOKUP(I887,lookups!G:H,2,FALSE)</f>
        <v>#N/A</v>
      </c>
      <c r="S887" s="1" t="e">
        <f>VLOOKUP(E887,wedstrijden!B:G,6,FALSE)</f>
        <v>#N/A</v>
      </c>
      <c r="T887" s="1">
        <f>VLOOKUP($D887,schermers!$C:$O,8,FALSE)</f>
        <v>0</v>
      </c>
      <c r="U887" s="1" t="str">
        <f>IFERROR(VLOOKUP($D887,schermers!$C:$O,13,FALSE),"-")</f>
        <v>-</v>
      </c>
      <c r="V887" s="15">
        <f>IFERROR(VLOOKUP(E887,wedstrijden!B:H,7,FALSE),0)</f>
        <v>0</v>
      </c>
      <c r="W887" s="15">
        <f>IFERROR(VLOOKUP(E887,wedstrijden!B:I,8,FALSE),0)</f>
        <v>0</v>
      </c>
      <c r="X887" s="94">
        <f>IF(ISERROR(VLOOKUP(I887,lookups!G:I,3,FALSE)),0,IF(VLOOKUP(I887,lookups!G:I,3,FALSE)=0,0,VLOOKUP(I887,lookups!G:I,3,FALSE)))</f>
        <v>0</v>
      </c>
      <c r="Y887" s="54">
        <f t="shared" si="197"/>
        <v>999999999</v>
      </c>
      <c r="Z887" s="54">
        <f t="shared" si="198"/>
        <v>999999999</v>
      </c>
      <c r="AA887" s="54" t="str">
        <f>IF(LEFT(J887,2)&lt;&gt;"ok","-",IF(M887&lt;&gt;"","-",VLOOKUP(P887&amp;Q887&amp;I887&amp;H887,wedstrijden!A:B,2,FALSE)))</f>
        <v>-</v>
      </c>
      <c r="AB887" s="54">
        <f t="shared" si="199"/>
        <v>0</v>
      </c>
      <c r="AC887" s="54">
        <f t="shared" si="200"/>
        <v>0</v>
      </c>
      <c r="AD887" s="54">
        <f t="shared" si="201"/>
        <v>0</v>
      </c>
      <c r="AE887" s="54">
        <f t="shared" si="202"/>
        <v>0</v>
      </c>
      <c r="AF887" s="54">
        <f t="shared" si="203"/>
        <v>0</v>
      </c>
      <c r="AG887" s="54">
        <f t="shared" si="204"/>
        <v>0</v>
      </c>
      <c r="AH887" s="54">
        <f t="shared" si="205"/>
        <v>0</v>
      </c>
      <c r="AI887" s="54">
        <f t="shared" si="206"/>
        <v>0</v>
      </c>
      <c r="AJ887" s="54">
        <f t="shared" si="207"/>
        <v>0</v>
      </c>
      <c r="AK887" s="54">
        <f t="shared" ca="1" si="208"/>
        <v>0</v>
      </c>
      <c r="AL887" s="1" t="str">
        <f>VLOOKUP(D887,schermers!C:T,16,FALSE)</f>
        <v>---</v>
      </c>
    </row>
    <row r="888" spans="1:38" x14ac:dyDescent="0.2">
      <c r="A888" s="54">
        <f t="shared" si="209"/>
        <v>886</v>
      </c>
      <c r="B888" s="54" t="str">
        <f t="shared" si="195"/>
        <v/>
      </c>
      <c r="C888" s="54" t="str">
        <f t="shared" si="196"/>
        <v/>
      </c>
      <c r="D888" s="54">
        <f>VLOOKUP(F888&amp;G888,schermers!B:C,2,FALSE)</f>
        <v>0</v>
      </c>
      <c r="E888" s="54" t="e">
        <f>VLOOKUP(P888&amp;Q888&amp;I888&amp;H888,wedstrijden!A:B,2,FALSE)</f>
        <v>#N/A</v>
      </c>
      <c r="F888" s="41"/>
      <c r="K888" s="16"/>
      <c r="O888" s="54" t="e">
        <f>VLOOKUP(D888&amp;R888,Ranglijst!D:E,2,FALSE)</f>
        <v>#N/A</v>
      </c>
      <c r="P888" s="1" t="str">
        <f>VLOOKUP($D888,schermers!$C:$O,5,FALSE)</f>
        <v>Heren</v>
      </c>
      <c r="Q888" s="1" t="str">
        <f>VLOOKUP($D888,schermers!$C:$O,6,FALSE)</f>
        <v>Floret</v>
      </c>
      <c r="R888" s="1" t="e">
        <f>VLOOKUP(P888,lookups!A:B,2,FALSE)&amp;VLOOKUP(aanmeldingen!Q888,lookups!D:E,2,FALSE)&amp;VLOOKUP(I888,lookups!G:H,2,FALSE)</f>
        <v>#N/A</v>
      </c>
      <c r="S888" s="1" t="e">
        <f>VLOOKUP(E888,wedstrijden!B:G,6,FALSE)</f>
        <v>#N/A</v>
      </c>
      <c r="T888" s="1">
        <f>VLOOKUP($D888,schermers!$C:$O,8,FALSE)</f>
        <v>0</v>
      </c>
      <c r="U888" s="1" t="str">
        <f>IFERROR(VLOOKUP($D888,schermers!$C:$O,13,FALSE),"-")</f>
        <v>-</v>
      </c>
      <c r="V888" s="15">
        <f>IFERROR(VLOOKUP(E888,wedstrijden!B:H,7,FALSE),0)</f>
        <v>0</v>
      </c>
      <c r="W888" s="15">
        <f>IFERROR(VLOOKUP(E888,wedstrijden!B:I,8,FALSE),0)</f>
        <v>0</v>
      </c>
      <c r="X888" s="94">
        <f>IF(ISERROR(VLOOKUP(I888,lookups!G:I,3,FALSE)),0,IF(VLOOKUP(I888,lookups!G:I,3,FALSE)=0,0,VLOOKUP(I888,lookups!G:I,3,FALSE)))</f>
        <v>0</v>
      </c>
      <c r="Y888" s="54">
        <f t="shared" si="197"/>
        <v>999999999</v>
      </c>
      <c r="Z888" s="54">
        <f t="shared" si="198"/>
        <v>999999999</v>
      </c>
      <c r="AA888" s="54" t="str">
        <f>IF(LEFT(J888,2)&lt;&gt;"ok","-",IF(M888&lt;&gt;"","-",VLOOKUP(P888&amp;Q888&amp;I888&amp;H888,wedstrijden!A:B,2,FALSE)))</f>
        <v>-</v>
      </c>
      <c r="AB888" s="54">
        <f t="shared" si="199"/>
        <v>0</v>
      </c>
      <c r="AC888" s="54">
        <f t="shared" si="200"/>
        <v>0</v>
      </c>
      <c r="AD888" s="54">
        <f t="shared" si="201"/>
        <v>0</v>
      </c>
      <c r="AE888" s="54">
        <f t="shared" si="202"/>
        <v>0</v>
      </c>
      <c r="AF888" s="54">
        <f t="shared" si="203"/>
        <v>0</v>
      </c>
      <c r="AG888" s="54">
        <f t="shared" si="204"/>
        <v>0</v>
      </c>
      <c r="AH888" s="54">
        <f t="shared" si="205"/>
        <v>0</v>
      </c>
      <c r="AI888" s="54">
        <f t="shared" si="206"/>
        <v>0</v>
      </c>
      <c r="AJ888" s="54">
        <f t="shared" si="207"/>
        <v>0</v>
      </c>
      <c r="AK888" s="54">
        <f t="shared" ca="1" si="208"/>
        <v>0</v>
      </c>
      <c r="AL888" s="1" t="str">
        <f>VLOOKUP(D888,schermers!C:T,16,FALSE)</f>
        <v>---</v>
      </c>
    </row>
    <row r="889" spans="1:38" x14ac:dyDescent="0.2">
      <c r="A889" s="54">
        <f t="shared" si="209"/>
        <v>887</v>
      </c>
      <c r="B889" s="54" t="str">
        <f t="shared" si="195"/>
        <v/>
      </c>
      <c r="C889" s="54" t="str">
        <f t="shared" si="196"/>
        <v/>
      </c>
      <c r="D889" s="54">
        <f>VLOOKUP(F889&amp;G889,schermers!B:C,2,FALSE)</f>
        <v>0</v>
      </c>
      <c r="E889" s="54" t="e">
        <f>VLOOKUP(P889&amp;Q889&amp;I889&amp;H889,wedstrijden!A:B,2,FALSE)</f>
        <v>#N/A</v>
      </c>
      <c r="F889" s="41"/>
      <c r="K889" s="16"/>
      <c r="O889" s="54" t="e">
        <f>VLOOKUP(D889&amp;R889,Ranglijst!D:E,2,FALSE)</f>
        <v>#N/A</v>
      </c>
      <c r="P889" s="1" t="str">
        <f>VLOOKUP($D889,schermers!$C:$O,5,FALSE)</f>
        <v>Heren</v>
      </c>
      <c r="Q889" s="1" t="str">
        <f>VLOOKUP($D889,schermers!$C:$O,6,FALSE)</f>
        <v>Floret</v>
      </c>
      <c r="R889" s="1" t="e">
        <f>VLOOKUP(P889,lookups!A:B,2,FALSE)&amp;VLOOKUP(aanmeldingen!Q889,lookups!D:E,2,FALSE)&amp;VLOOKUP(I889,lookups!G:H,2,FALSE)</f>
        <v>#N/A</v>
      </c>
      <c r="S889" s="1" t="e">
        <f>VLOOKUP(E889,wedstrijden!B:G,6,FALSE)</f>
        <v>#N/A</v>
      </c>
      <c r="T889" s="1">
        <f>VLOOKUP($D889,schermers!$C:$O,8,FALSE)</f>
        <v>0</v>
      </c>
      <c r="U889" s="1" t="str">
        <f>IFERROR(VLOOKUP($D889,schermers!$C:$O,13,FALSE),"-")</f>
        <v>-</v>
      </c>
      <c r="V889" s="15">
        <f>IFERROR(VLOOKUP(E889,wedstrijden!B:H,7,FALSE),0)</f>
        <v>0</v>
      </c>
      <c r="W889" s="15">
        <f>IFERROR(VLOOKUP(E889,wedstrijden!B:I,8,FALSE),0)</f>
        <v>0</v>
      </c>
      <c r="X889" s="94">
        <f>IF(ISERROR(VLOOKUP(I889,lookups!G:I,3,FALSE)),0,IF(VLOOKUP(I889,lookups!G:I,3,FALSE)=0,0,VLOOKUP(I889,lookups!G:I,3,FALSE)))</f>
        <v>0</v>
      </c>
      <c r="Y889" s="54">
        <f t="shared" si="197"/>
        <v>999999999</v>
      </c>
      <c r="Z889" s="54">
        <f t="shared" si="198"/>
        <v>999999999</v>
      </c>
      <c r="AA889" s="54" t="str">
        <f>IF(LEFT(J889,2)&lt;&gt;"ok","-",IF(M889&lt;&gt;"","-",VLOOKUP(P889&amp;Q889&amp;I889&amp;H889,wedstrijden!A:B,2,FALSE)))</f>
        <v>-</v>
      </c>
      <c r="AB889" s="54">
        <f t="shared" si="199"/>
        <v>0</v>
      </c>
      <c r="AC889" s="54">
        <f t="shared" si="200"/>
        <v>0</v>
      </c>
      <c r="AD889" s="54">
        <f t="shared" si="201"/>
        <v>0</v>
      </c>
      <c r="AE889" s="54">
        <f t="shared" si="202"/>
        <v>0</v>
      </c>
      <c r="AF889" s="54">
        <f t="shared" si="203"/>
        <v>0</v>
      </c>
      <c r="AG889" s="54">
        <f t="shared" si="204"/>
        <v>0</v>
      </c>
      <c r="AH889" s="54">
        <f t="shared" si="205"/>
        <v>0</v>
      </c>
      <c r="AI889" s="54">
        <f t="shared" si="206"/>
        <v>0</v>
      </c>
      <c r="AJ889" s="54">
        <f t="shared" si="207"/>
        <v>0</v>
      </c>
      <c r="AK889" s="54">
        <f t="shared" ca="1" si="208"/>
        <v>0</v>
      </c>
      <c r="AL889" s="1" t="str">
        <f>VLOOKUP(D889,schermers!C:T,16,FALSE)</f>
        <v>---</v>
      </c>
    </row>
    <row r="890" spans="1:38" x14ac:dyDescent="0.2">
      <c r="A890" s="54">
        <f t="shared" si="209"/>
        <v>888</v>
      </c>
      <c r="B890" s="54" t="str">
        <f t="shared" si="195"/>
        <v/>
      </c>
      <c r="C890" s="54" t="str">
        <f t="shared" si="196"/>
        <v/>
      </c>
      <c r="D890" s="54">
        <f>VLOOKUP(F890&amp;G890,schermers!B:C,2,FALSE)</f>
        <v>0</v>
      </c>
      <c r="E890" s="54" t="e">
        <f>VLOOKUP(P890&amp;Q890&amp;I890&amp;H890,wedstrijden!A:B,2,FALSE)</f>
        <v>#N/A</v>
      </c>
      <c r="F890" s="41"/>
      <c r="K890" s="16"/>
      <c r="O890" s="54" t="e">
        <f>VLOOKUP(D890&amp;R890,Ranglijst!D:E,2,FALSE)</f>
        <v>#N/A</v>
      </c>
      <c r="P890" s="1" t="str">
        <f>VLOOKUP($D890,schermers!$C:$O,5,FALSE)</f>
        <v>Heren</v>
      </c>
      <c r="Q890" s="1" t="str">
        <f>VLOOKUP($D890,schermers!$C:$O,6,FALSE)</f>
        <v>Floret</v>
      </c>
      <c r="R890" s="1" t="e">
        <f>VLOOKUP(P890,lookups!A:B,2,FALSE)&amp;VLOOKUP(aanmeldingen!Q890,lookups!D:E,2,FALSE)&amp;VLOOKUP(I890,lookups!G:H,2,FALSE)</f>
        <v>#N/A</v>
      </c>
      <c r="S890" s="1" t="e">
        <f>VLOOKUP(E890,wedstrijden!B:G,6,FALSE)</f>
        <v>#N/A</v>
      </c>
      <c r="T890" s="1">
        <f>VLOOKUP($D890,schermers!$C:$O,8,FALSE)</f>
        <v>0</v>
      </c>
      <c r="U890" s="1" t="str">
        <f>IFERROR(VLOOKUP($D890,schermers!$C:$O,13,FALSE),"-")</f>
        <v>-</v>
      </c>
      <c r="V890" s="15">
        <f>IFERROR(VLOOKUP(E890,wedstrijden!B:H,7,FALSE),0)</f>
        <v>0</v>
      </c>
      <c r="W890" s="15">
        <f>IFERROR(VLOOKUP(E890,wedstrijden!B:I,8,FALSE),0)</f>
        <v>0</v>
      </c>
      <c r="X890" s="94">
        <f>IF(ISERROR(VLOOKUP(I890,lookups!G:I,3,FALSE)),0,IF(VLOOKUP(I890,lookups!G:I,3,FALSE)=0,0,VLOOKUP(I890,lookups!G:I,3,FALSE)))</f>
        <v>0</v>
      </c>
      <c r="Y890" s="54">
        <f t="shared" si="197"/>
        <v>999999999</v>
      </c>
      <c r="Z890" s="54">
        <f t="shared" si="198"/>
        <v>999999999</v>
      </c>
      <c r="AA890" s="54" t="str">
        <f>IF(LEFT(J890,2)&lt;&gt;"ok","-",IF(M890&lt;&gt;"","-",VLOOKUP(P890&amp;Q890&amp;I890&amp;H890,wedstrijden!A:B,2,FALSE)))</f>
        <v>-</v>
      </c>
      <c r="AB890" s="54">
        <f t="shared" si="199"/>
        <v>0</v>
      </c>
      <c r="AC890" s="54">
        <f t="shared" si="200"/>
        <v>0</v>
      </c>
      <c r="AD890" s="54">
        <f t="shared" si="201"/>
        <v>0</v>
      </c>
      <c r="AE890" s="54">
        <f t="shared" si="202"/>
        <v>0</v>
      </c>
      <c r="AF890" s="54">
        <f t="shared" si="203"/>
        <v>0</v>
      </c>
      <c r="AG890" s="54">
        <f t="shared" si="204"/>
        <v>0</v>
      </c>
      <c r="AH890" s="54">
        <f t="shared" si="205"/>
        <v>0</v>
      </c>
      <c r="AI890" s="54">
        <f t="shared" si="206"/>
        <v>0</v>
      </c>
      <c r="AJ890" s="54">
        <f t="shared" si="207"/>
        <v>0</v>
      </c>
      <c r="AK890" s="54">
        <f t="shared" ca="1" si="208"/>
        <v>0</v>
      </c>
      <c r="AL890" s="1" t="str">
        <f>VLOOKUP(D890,schermers!C:T,16,FALSE)</f>
        <v>---</v>
      </c>
    </row>
    <row r="891" spans="1:38" x14ac:dyDescent="0.2">
      <c r="A891" s="54">
        <f t="shared" si="209"/>
        <v>889</v>
      </c>
      <c r="B891" s="54" t="str">
        <f t="shared" si="195"/>
        <v/>
      </c>
      <c r="C891" s="54" t="str">
        <f t="shared" si="196"/>
        <v/>
      </c>
      <c r="D891" s="54">
        <f>VLOOKUP(F891&amp;G891,schermers!B:C,2,FALSE)</f>
        <v>0</v>
      </c>
      <c r="E891" s="54" t="e">
        <f>VLOOKUP(P891&amp;Q891&amp;I891&amp;H891,wedstrijden!A:B,2,FALSE)</f>
        <v>#N/A</v>
      </c>
      <c r="F891" s="41"/>
      <c r="K891" s="16"/>
      <c r="O891" s="54" t="e">
        <f>VLOOKUP(D891&amp;R891,Ranglijst!D:E,2,FALSE)</f>
        <v>#N/A</v>
      </c>
      <c r="P891" s="1" t="str">
        <f>VLOOKUP($D891,schermers!$C:$O,5,FALSE)</f>
        <v>Heren</v>
      </c>
      <c r="Q891" s="1" t="str">
        <f>VLOOKUP($D891,schermers!$C:$O,6,FALSE)</f>
        <v>Floret</v>
      </c>
      <c r="R891" s="1" t="e">
        <f>VLOOKUP(P891,lookups!A:B,2,FALSE)&amp;VLOOKUP(aanmeldingen!Q891,lookups!D:E,2,FALSE)&amp;VLOOKUP(I891,lookups!G:H,2,FALSE)</f>
        <v>#N/A</v>
      </c>
      <c r="S891" s="1" t="e">
        <f>VLOOKUP(E891,wedstrijden!B:G,6,FALSE)</f>
        <v>#N/A</v>
      </c>
      <c r="T891" s="1">
        <f>VLOOKUP($D891,schermers!$C:$O,8,FALSE)</f>
        <v>0</v>
      </c>
      <c r="U891" s="1" t="str">
        <f>IFERROR(VLOOKUP($D891,schermers!$C:$O,13,FALSE),"-")</f>
        <v>-</v>
      </c>
      <c r="V891" s="15">
        <f>IFERROR(VLOOKUP(E891,wedstrijden!B:H,7,FALSE),0)</f>
        <v>0</v>
      </c>
      <c r="W891" s="15">
        <f>IFERROR(VLOOKUP(E891,wedstrijden!B:I,8,FALSE),0)</f>
        <v>0</v>
      </c>
      <c r="X891" s="94">
        <f>IF(ISERROR(VLOOKUP(I891,lookups!G:I,3,FALSE)),0,IF(VLOOKUP(I891,lookups!G:I,3,FALSE)=0,0,VLOOKUP(I891,lookups!G:I,3,FALSE)))</f>
        <v>0</v>
      </c>
      <c r="Y891" s="54">
        <f t="shared" si="197"/>
        <v>999999999</v>
      </c>
      <c r="Z891" s="54">
        <f t="shared" si="198"/>
        <v>999999999</v>
      </c>
      <c r="AA891" s="54" t="str">
        <f>IF(LEFT(J891,2)&lt;&gt;"ok","-",IF(M891&lt;&gt;"","-",VLOOKUP(P891&amp;Q891&amp;I891&amp;H891,wedstrijden!A:B,2,FALSE)))</f>
        <v>-</v>
      </c>
      <c r="AB891" s="54">
        <f t="shared" si="199"/>
        <v>0</v>
      </c>
      <c r="AC891" s="54">
        <f t="shared" si="200"/>
        <v>0</v>
      </c>
      <c r="AD891" s="54">
        <f t="shared" si="201"/>
        <v>0</v>
      </c>
      <c r="AE891" s="54">
        <f t="shared" si="202"/>
        <v>0</v>
      </c>
      <c r="AF891" s="54">
        <f t="shared" si="203"/>
        <v>0</v>
      </c>
      <c r="AG891" s="54">
        <f t="shared" si="204"/>
        <v>0</v>
      </c>
      <c r="AH891" s="54">
        <f t="shared" si="205"/>
        <v>0</v>
      </c>
      <c r="AI891" s="54">
        <f t="shared" si="206"/>
        <v>0</v>
      </c>
      <c r="AJ891" s="54">
        <f t="shared" si="207"/>
        <v>0</v>
      </c>
      <c r="AK891" s="54">
        <f t="shared" ca="1" si="208"/>
        <v>0</v>
      </c>
      <c r="AL891" s="1" t="str">
        <f>VLOOKUP(D891,schermers!C:T,16,FALSE)</f>
        <v>---</v>
      </c>
    </row>
    <row r="892" spans="1:38" x14ac:dyDescent="0.2">
      <c r="A892" s="54">
        <f t="shared" si="209"/>
        <v>890</v>
      </c>
      <c r="B892" s="54" t="str">
        <f t="shared" si="195"/>
        <v/>
      </c>
      <c r="C892" s="54" t="str">
        <f t="shared" si="196"/>
        <v/>
      </c>
      <c r="D892" s="54">
        <f>VLOOKUP(F892&amp;G892,schermers!B:C,2,FALSE)</f>
        <v>0</v>
      </c>
      <c r="E892" s="54" t="e">
        <f>VLOOKUP(P892&amp;Q892&amp;I892&amp;H892,wedstrijden!A:B,2,FALSE)</f>
        <v>#N/A</v>
      </c>
      <c r="F892" s="41"/>
      <c r="K892" s="16"/>
      <c r="O892" s="54" t="e">
        <f>VLOOKUP(D892&amp;R892,Ranglijst!D:E,2,FALSE)</f>
        <v>#N/A</v>
      </c>
      <c r="P892" s="1" t="str">
        <f>VLOOKUP($D892,schermers!$C:$O,5,FALSE)</f>
        <v>Heren</v>
      </c>
      <c r="Q892" s="1" t="str">
        <f>VLOOKUP($D892,schermers!$C:$O,6,FALSE)</f>
        <v>Floret</v>
      </c>
      <c r="R892" s="1" t="e">
        <f>VLOOKUP(P892,lookups!A:B,2,FALSE)&amp;VLOOKUP(aanmeldingen!Q892,lookups!D:E,2,FALSE)&amp;VLOOKUP(I892,lookups!G:H,2,FALSE)</f>
        <v>#N/A</v>
      </c>
      <c r="S892" s="1" t="e">
        <f>VLOOKUP(E892,wedstrijden!B:G,6,FALSE)</f>
        <v>#N/A</v>
      </c>
      <c r="T892" s="1">
        <f>VLOOKUP($D892,schermers!$C:$O,8,FALSE)</f>
        <v>0</v>
      </c>
      <c r="U892" s="1" t="str">
        <f>IFERROR(VLOOKUP($D892,schermers!$C:$O,13,FALSE),"-")</f>
        <v>-</v>
      </c>
      <c r="V892" s="15">
        <f>IFERROR(VLOOKUP(E892,wedstrijden!B:H,7,FALSE),0)</f>
        <v>0</v>
      </c>
      <c r="W892" s="15">
        <f>IFERROR(VLOOKUP(E892,wedstrijden!B:I,8,FALSE),0)</f>
        <v>0</v>
      </c>
      <c r="X892" s="94">
        <f>IF(ISERROR(VLOOKUP(I892,lookups!G:I,3,FALSE)),0,IF(VLOOKUP(I892,lookups!G:I,3,FALSE)=0,0,VLOOKUP(I892,lookups!G:I,3,FALSE)))</f>
        <v>0</v>
      </c>
      <c r="Y892" s="54">
        <f t="shared" si="197"/>
        <v>999999999</v>
      </c>
      <c r="Z892" s="54">
        <f t="shared" si="198"/>
        <v>999999999</v>
      </c>
      <c r="AA892" s="54" t="str">
        <f>IF(LEFT(J892,2)&lt;&gt;"ok","-",IF(M892&lt;&gt;"","-",VLOOKUP(P892&amp;Q892&amp;I892&amp;H892,wedstrijden!A:B,2,FALSE)))</f>
        <v>-</v>
      </c>
      <c r="AB892" s="54">
        <f t="shared" si="199"/>
        <v>0</v>
      </c>
      <c r="AC892" s="54">
        <f t="shared" si="200"/>
        <v>0</v>
      </c>
      <c r="AD892" s="54">
        <f t="shared" si="201"/>
        <v>0</v>
      </c>
      <c r="AE892" s="54">
        <f t="shared" si="202"/>
        <v>0</v>
      </c>
      <c r="AF892" s="54">
        <f t="shared" si="203"/>
        <v>0</v>
      </c>
      <c r="AG892" s="54">
        <f t="shared" si="204"/>
        <v>0</v>
      </c>
      <c r="AH892" s="54">
        <f t="shared" si="205"/>
        <v>0</v>
      </c>
      <c r="AI892" s="54">
        <f t="shared" si="206"/>
        <v>0</v>
      </c>
      <c r="AJ892" s="54">
        <f t="shared" si="207"/>
        <v>0</v>
      </c>
      <c r="AK892" s="54">
        <f t="shared" ca="1" si="208"/>
        <v>0</v>
      </c>
      <c r="AL892" s="1" t="str">
        <f>VLOOKUP(D892,schermers!C:T,16,FALSE)</f>
        <v>---</v>
      </c>
    </row>
    <row r="893" spans="1:38" x14ac:dyDescent="0.2">
      <c r="A893" s="54">
        <f t="shared" si="209"/>
        <v>891</v>
      </c>
      <c r="B893" s="54" t="str">
        <f t="shared" si="195"/>
        <v/>
      </c>
      <c r="C893" s="54" t="str">
        <f t="shared" si="196"/>
        <v/>
      </c>
      <c r="D893" s="54">
        <f>VLOOKUP(F893&amp;G893,schermers!B:C,2,FALSE)</f>
        <v>0</v>
      </c>
      <c r="E893" s="54" t="e">
        <f>VLOOKUP(P893&amp;Q893&amp;I893&amp;H893,wedstrijden!A:B,2,FALSE)</f>
        <v>#N/A</v>
      </c>
      <c r="F893" s="41"/>
      <c r="K893" s="16"/>
      <c r="O893" s="54" t="e">
        <f>VLOOKUP(D893&amp;R893,Ranglijst!D:E,2,FALSE)</f>
        <v>#N/A</v>
      </c>
      <c r="P893" s="1" t="str">
        <f>VLOOKUP($D893,schermers!$C:$O,5,FALSE)</f>
        <v>Heren</v>
      </c>
      <c r="Q893" s="1" t="str">
        <f>VLOOKUP($D893,schermers!$C:$O,6,FALSE)</f>
        <v>Floret</v>
      </c>
      <c r="R893" s="1" t="e">
        <f>VLOOKUP(P893,lookups!A:B,2,FALSE)&amp;VLOOKUP(aanmeldingen!Q893,lookups!D:E,2,FALSE)&amp;VLOOKUP(I893,lookups!G:H,2,FALSE)</f>
        <v>#N/A</v>
      </c>
      <c r="S893" s="1" t="e">
        <f>VLOOKUP(E893,wedstrijden!B:G,6,FALSE)</f>
        <v>#N/A</v>
      </c>
      <c r="T893" s="1">
        <f>VLOOKUP($D893,schermers!$C:$O,8,FALSE)</f>
        <v>0</v>
      </c>
      <c r="U893" s="1" t="str">
        <f>IFERROR(VLOOKUP($D893,schermers!$C:$O,13,FALSE),"-")</f>
        <v>-</v>
      </c>
      <c r="V893" s="15">
        <f>IFERROR(VLOOKUP(E893,wedstrijden!B:H,7,FALSE),0)</f>
        <v>0</v>
      </c>
      <c r="W893" s="15">
        <f>IFERROR(VLOOKUP(E893,wedstrijden!B:I,8,FALSE),0)</f>
        <v>0</v>
      </c>
      <c r="X893" s="94">
        <f>IF(ISERROR(VLOOKUP(I893,lookups!G:I,3,FALSE)),0,IF(VLOOKUP(I893,lookups!G:I,3,FALSE)=0,0,VLOOKUP(I893,lookups!G:I,3,FALSE)))</f>
        <v>0</v>
      </c>
      <c r="Y893" s="54">
        <f t="shared" si="197"/>
        <v>999999999</v>
      </c>
      <c r="Z893" s="54">
        <f t="shared" si="198"/>
        <v>999999999</v>
      </c>
      <c r="AA893" s="54" t="str">
        <f>IF(LEFT(J893,2)&lt;&gt;"ok","-",IF(M893&lt;&gt;"","-",VLOOKUP(P893&amp;Q893&amp;I893&amp;H893,wedstrijden!A:B,2,FALSE)))</f>
        <v>-</v>
      </c>
      <c r="AB893" s="54">
        <f t="shared" si="199"/>
        <v>0</v>
      </c>
      <c r="AC893" s="54">
        <f t="shared" si="200"/>
        <v>0</v>
      </c>
      <c r="AD893" s="54">
        <f t="shared" si="201"/>
        <v>0</v>
      </c>
      <c r="AE893" s="54">
        <f t="shared" si="202"/>
        <v>0</v>
      </c>
      <c r="AF893" s="54">
        <f t="shared" si="203"/>
        <v>0</v>
      </c>
      <c r="AG893" s="54">
        <f t="shared" si="204"/>
        <v>0</v>
      </c>
      <c r="AH893" s="54">
        <f t="shared" si="205"/>
        <v>0</v>
      </c>
      <c r="AI893" s="54">
        <f t="shared" si="206"/>
        <v>0</v>
      </c>
      <c r="AJ893" s="54">
        <f t="shared" si="207"/>
        <v>0</v>
      </c>
      <c r="AK893" s="54">
        <f t="shared" ca="1" si="208"/>
        <v>0</v>
      </c>
      <c r="AL893" s="1" t="str">
        <f>VLOOKUP(D893,schermers!C:T,16,FALSE)</f>
        <v>---</v>
      </c>
    </row>
    <row r="894" spans="1:38" x14ac:dyDescent="0.2">
      <c r="A894" s="54">
        <f t="shared" si="209"/>
        <v>892</v>
      </c>
      <c r="B894" s="54" t="str">
        <f t="shared" si="195"/>
        <v/>
      </c>
      <c r="C894" s="54" t="str">
        <f t="shared" si="196"/>
        <v/>
      </c>
      <c r="D894" s="54">
        <f>VLOOKUP(F894&amp;G894,schermers!B:C,2,FALSE)</f>
        <v>0</v>
      </c>
      <c r="E894" s="54" t="e">
        <f>VLOOKUP(P894&amp;Q894&amp;I894&amp;H894,wedstrijden!A:B,2,FALSE)</f>
        <v>#N/A</v>
      </c>
      <c r="F894" s="41"/>
      <c r="K894" s="16"/>
      <c r="O894" s="54" t="e">
        <f>VLOOKUP(D894&amp;R894,Ranglijst!D:E,2,FALSE)</f>
        <v>#N/A</v>
      </c>
      <c r="P894" s="1" t="str">
        <f>VLOOKUP($D894,schermers!$C:$O,5,FALSE)</f>
        <v>Heren</v>
      </c>
      <c r="Q894" s="1" t="str">
        <f>VLOOKUP($D894,schermers!$C:$O,6,FALSE)</f>
        <v>Floret</v>
      </c>
      <c r="R894" s="1" t="e">
        <f>VLOOKUP(P894,lookups!A:B,2,FALSE)&amp;VLOOKUP(aanmeldingen!Q894,lookups!D:E,2,FALSE)&amp;VLOOKUP(I894,lookups!G:H,2,FALSE)</f>
        <v>#N/A</v>
      </c>
      <c r="S894" s="1" t="e">
        <f>VLOOKUP(E894,wedstrijden!B:G,6,FALSE)</f>
        <v>#N/A</v>
      </c>
      <c r="T894" s="1">
        <f>VLOOKUP($D894,schermers!$C:$O,8,FALSE)</f>
        <v>0</v>
      </c>
      <c r="U894" s="1" t="str">
        <f>IFERROR(VLOOKUP($D894,schermers!$C:$O,13,FALSE),"-")</f>
        <v>-</v>
      </c>
      <c r="V894" s="15">
        <f>IFERROR(VLOOKUP(E894,wedstrijden!B:H,7,FALSE),0)</f>
        <v>0</v>
      </c>
      <c r="W894" s="15">
        <f>IFERROR(VLOOKUP(E894,wedstrijden!B:I,8,FALSE),0)</f>
        <v>0</v>
      </c>
      <c r="X894" s="94">
        <f>IF(ISERROR(VLOOKUP(I894,lookups!G:I,3,FALSE)),0,IF(VLOOKUP(I894,lookups!G:I,3,FALSE)=0,0,VLOOKUP(I894,lookups!G:I,3,FALSE)))</f>
        <v>0</v>
      </c>
      <c r="Y894" s="54">
        <f t="shared" si="197"/>
        <v>999999999</v>
      </c>
      <c r="Z894" s="54">
        <f t="shared" si="198"/>
        <v>999999999</v>
      </c>
      <c r="AA894" s="54" t="str">
        <f>IF(LEFT(J894,2)&lt;&gt;"ok","-",IF(M894&lt;&gt;"","-",VLOOKUP(P894&amp;Q894&amp;I894&amp;H894,wedstrijden!A:B,2,FALSE)))</f>
        <v>-</v>
      </c>
      <c r="AB894" s="54">
        <f t="shared" si="199"/>
        <v>0</v>
      </c>
      <c r="AC894" s="54">
        <f t="shared" si="200"/>
        <v>0</v>
      </c>
      <c r="AD894" s="54">
        <f t="shared" si="201"/>
        <v>0</v>
      </c>
      <c r="AE894" s="54">
        <f t="shared" si="202"/>
        <v>0</v>
      </c>
      <c r="AF894" s="54">
        <f t="shared" si="203"/>
        <v>0</v>
      </c>
      <c r="AG894" s="54">
        <f t="shared" si="204"/>
        <v>0</v>
      </c>
      <c r="AH894" s="54">
        <f t="shared" si="205"/>
        <v>0</v>
      </c>
      <c r="AI894" s="54">
        <f t="shared" si="206"/>
        <v>0</v>
      </c>
      <c r="AJ894" s="54">
        <f t="shared" si="207"/>
        <v>0</v>
      </c>
      <c r="AK894" s="54">
        <f t="shared" ca="1" si="208"/>
        <v>0</v>
      </c>
      <c r="AL894" s="1" t="str">
        <f>VLOOKUP(D894,schermers!C:T,16,FALSE)</f>
        <v>---</v>
      </c>
    </row>
    <row r="895" spans="1:38" x14ac:dyDescent="0.2">
      <c r="A895" s="54">
        <f t="shared" si="209"/>
        <v>893</v>
      </c>
      <c r="B895" s="54" t="str">
        <f t="shared" si="195"/>
        <v/>
      </c>
      <c r="C895" s="54" t="str">
        <f t="shared" si="196"/>
        <v/>
      </c>
      <c r="D895" s="54">
        <f>VLOOKUP(F895&amp;G895,schermers!B:C,2,FALSE)</f>
        <v>0</v>
      </c>
      <c r="E895" s="54" t="e">
        <f>VLOOKUP(P895&amp;Q895&amp;I895&amp;H895,wedstrijden!A:B,2,FALSE)</f>
        <v>#N/A</v>
      </c>
      <c r="F895" s="41"/>
      <c r="K895" s="16"/>
      <c r="O895" s="54" t="e">
        <f>VLOOKUP(D895&amp;R895,Ranglijst!D:E,2,FALSE)</f>
        <v>#N/A</v>
      </c>
      <c r="P895" s="1" t="str">
        <f>VLOOKUP($D895,schermers!$C:$O,5,FALSE)</f>
        <v>Heren</v>
      </c>
      <c r="Q895" s="1" t="str">
        <f>VLOOKUP($D895,schermers!$C:$O,6,FALSE)</f>
        <v>Floret</v>
      </c>
      <c r="R895" s="1" t="e">
        <f>VLOOKUP(P895,lookups!A:B,2,FALSE)&amp;VLOOKUP(aanmeldingen!Q895,lookups!D:E,2,FALSE)&amp;VLOOKUP(I895,lookups!G:H,2,FALSE)</f>
        <v>#N/A</v>
      </c>
      <c r="S895" s="1" t="e">
        <f>VLOOKUP(E895,wedstrijden!B:G,6,FALSE)</f>
        <v>#N/A</v>
      </c>
      <c r="T895" s="1">
        <f>VLOOKUP($D895,schermers!$C:$O,8,FALSE)</f>
        <v>0</v>
      </c>
      <c r="U895" s="1" t="str">
        <f>IFERROR(VLOOKUP($D895,schermers!$C:$O,13,FALSE),"-")</f>
        <v>-</v>
      </c>
      <c r="V895" s="15">
        <f>IFERROR(VLOOKUP(E895,wedstrijden!B:H,7,FALSE),0)</f>
        <v>0</v>
      </c>
      <c r="W895" s="15">
        <f>IFERROR(VLOOKUP(E895,wedstrijden!B:I,8,FALSE),0)</f>
        <v>0</v>
      </c>
      <c r="X895" s="94">
        <f>IF(ISERROR(VLOOKUP(I895,lookups!G:I,3,FALSE)),0,IF(VLOOKUP(I895,lookups!G:I,3,FALSE)=0,0,VLOOKUP(I895,lookups!G:I,3,FALSE)))</f>
        <v>0</v>
      </c>
      <c r="Y895" s="54">
        <f t="shared" si="197"/>
        <v>999999999</v>
      </c>
      <c r="Z895" s="54">
        <f t="shared" si="198"/>
        <v>999999999</v>
      </c>
      <c r="AA895" s="54" t="str">
        <f>IF(LEFT(J895,2)&lt;&gt;"ok","-",IF(M895&lt;&gt;"","-",VLOOKUP(P895&amp;Q895&amp;I895&amp;H895,wedstrijden!A:B,2,FALSE)))</f>
        <v>-</v>
      </c>
      <c r="AB895" s="54">
        <f t="shared" si="199"/>
        <v>0</v>
      </c>
      <c r="AC895" s="54">
        <f t="shared" si="200"/>
        <v>0</v>
      </c>
      <c r="AD895" s="54">
        <f t="shared" si="201"/>
        <v>0</v>
      </c>
      <c r="AE895" s="54">
        <f t="shared" si="202"/>
        <v>0</v>
      </c>
      <c r="AF895" s="54">
        <f t="shared" si="203"/>
        <v>0</v>
      </c>
      <c r="AG895" s="54">
        <f t="shared" si="204"/>
        <v>0</v>
      </c>
      <c r="AH895" s="54">
        <f t="shared" si="205"/>
        <v>0</v>
      </c>
      <c r="AI895" s="54">
        <f t="shared" si="206"/>
        <v>0</v>
      </c>
      <c r="AJ895" s="54">
        <f t="shared" si="207"/>
        <v>0</v>
      </c>
      <c r="AK895" s="54">
        <f t="shared" ca="1" si="208"/>
        <v>0</v>
      </c>
      <c r="AL895" s="1" t="str">
        <f>VLOOKUP(D895,schermers!C:T,16,FALSE)</f>
        <v>---</v>
      </c>
    </row>
    <row r="896" spans="1:38" x14ac:dyDescent="0.2">
      <c r="A896" s="54">
        <f t="shared" si="209"/>
        <v>894</v>
      </c>
      <c r="B896" s="54" t="str">
        <f t="shared" si="195"/>
        <v/>
      </c>
      <c r="C896" s="54" t="str">
        <f t="shared" si="196"/>
        <v/>
      </c>
      <c r="D896" s="54">
        <f>VLOOKUP(F896&amp;G896,schermers!B:C,2,FALSE)</f>
        <v>0</v>
      </c>
      <c r="E896" s="54" t="e">
        <f>VLOOKUP(P896&amp;Q896&amp;I896&amp;H896,wedstrijden!A:B,2,FALSE)</f>
        <v>#N/A</v>
      </c>
      <c r="F896" s="41"/>
      <c r="K896" s="16"/>
      <c r="O896" s="54" t="e">
        <f>VLOOKUP(D896&amp;R896,Ranglijst!D:E,2,FALSE)</f>
        <v>#N/A</v>
      </c>
      <c r="P896" s="1" t="str">
        <f>VLOOKUP($D896,schermers!$C:$O,5,FALSE)</f>
        <v>Heren</v>
      </c>
      <c r="Q896" s="1" t="str">
        <f>VLOOKUP($D896,schermers!$C:$O,6,FALSE)</f>
        <v>Floret</v>
      </c>
      <c r="R896" s="1" t="e">
        <f>VLOOKUP(P896,lookups!A:B,2,FALSE)&amp;VLOOKUP(aanmeldingen!Q896,lookups!D:E,2,FALSE)&amp;VLOOKUP(I896,lookups!G:H,2,FALSE)</f>
        <v>#N/A</v>
      </c>
      <c r="S896" s="1" t="e">
        <f>VLOOKUP(E896,wedstrijden!B:G,6,FALSE)</f>
        <v>#N/A</v>
      </c>
      <c r="T896" s="1">
        <f>VLOOKUP($D896,schermers!$C:$O,8,FALSE)</f>
        <v>0</v>
      </c>
      <c r="U896" s="1" t="str">
        <f>IFERROR(VLOOKUP($D896,schermers!$C:$O,13,FALSE),"-")</f>
        <v>-</v>
      </c>
      <c r="V896" s="15">
        <f>IFERROR(VLOOKUP(E896,wedstrijden!B:H,7,FALSE),0)</f>
        <v>0</v>
      </c>
      <c r="W896" s="15">
        <f>IFERROR(VLOOKUP(E896,wedstrijden!B:I,8,FALSE),0)</f>
        <v>0</v>
      </c>
      <c r="X896" s="94">
        <f>IF(ISERROR(VLOOKUP(I896,lookups!G:I,3,FALSE)),0,IF(VLOOKUP(I896,lookups!G:I,3,FALSE)=0,0,VLOOKUP(I896,lookups!G:I,3,FALSE)))</f>
        <v>0</v>
      </c>
      <c r="Y896" s="54">
        <f t="shared" si="197"/>
        <v>999999999</v>
      </c>
      <c r="Z896" s="54">
        <f t="shared" si="198"/>
        <v>999999999</v>
      </c>
      <c r="AA896" s="54" t="str">
        <f>IF(LEFT(J896,2)&lt;&gt;"ok","-",IF(M896&lt;&gt;"","-",VLOOKUP(P896&amp;Q896&amp;I896&amp;H896,wedstrijden!A:B,2,FALSE)))</f>
        <v>-</v>
      </c>
      <c r="AB896" s="54">
        <f t="shared" si="199"/>
        <v>0</v>
      </c>
      <c r="AC896" s="54">
        <f t="shared" si="200"/>
        <v>0</v>
      </c>
      <c r="AD896" s="54">
        <f t="shared" si="201"/>
        <v>0</v>
      </c>
      <c r="AE896" s="54">
        <f t="shared" si="202"/>
        <v>0</v>
      </c>
      <c r="AF896" s="54">
        <f t="shared" si="203"/>
        <v>0</v>
      </c>
      <c r="AG896" s="54">
        <f t="shared" si="204"/>
        <v>0</v>
      </c>
      <c r="AH896" s="54">
        <f t="shared" si="205"/>
        <v>0</v>
      </c>
      <c r="AI896" s="54">
        <f t="shared" si="206"/>
        <v>0</v>
      </c>
      <c r="AJ896" s="54">
        <f t="shared" si="207"/>
        <v>0</v>
      </c>
      <c r="AK896" s="54">
        <f t="shared" ca="1" si="208"/>
        <v>0</v>
      </c>
      <c r="AL896" s="1" t="str">
        <f>VLOOKUP(D896,schermers!C:T,16,FALSE)</f>
        <v>---</v>
      </c>
    </row>
    <row r="897" spans="1:38" x14ac:dyDescent="0.2">
      <c r="A897" s="54">
        <f t="shared" si="209"/>
        <v>895</v>
      </c>
      <c r="B897" s="54" t="str">
        <f t="shared" si="195"/>
        <v/>
      </c>
      <c r="C897" s="54" t="str">
        <f t="shared" si="196"/>
        <v/>
      </c>
      <c r="D897" s="54">
        <f>VLOOKUP(F897&amp;G897,schermers!B:C,2,FALSE)</f>
        <v>0</v>
      </c>
      <c r="E897" s="54" t="e">
        <f>VLOOKUP(P897&amp;Q897&amp;I897&amp;H897,wedstrijden!A:B,2,FALSE)</f>
        <v>#N/A</v>
      </c>
      <c r="F897" s="41"/>
      <c r="K897" s="16"/>
      <c r="O897" s="54" t="e">
        <f>VLOOKUP(D897&amp;R897,Ranglijst!D:E,2,FALSE)</f>
        <v>#N/A</v>
      </c>
      <c r="P897" s="1" t="str">
        <f>VLOOKUP($D897,schermers!$C:$O,5,FALSE)</f>
        <v>Heren</v>
      </c>
      <c r="Q897" s="1" t="str">
        <f>VLOOKUP($D897,schermers!$C:$O,6,FALSE)</f>
        <v>Floret</v>
      </c>
      <c r="R897" s="1" t="e">
        <f>VLOOKUP(P897,lookups!A:B,2,FALSE)&amp;VLOOKUP(aanmeldingen!Q897,lookups!D:E,2,FALSE)&amp;VLOOKUP(I897,lookups!G:H,2,FALSE)</f>
        <v>#N/A</v>
      </c>
      <c r="S897" s="1" t="e">
        <f>VLOOKUP(E897,wedstrijden!B:G,6,FALSE)</f>
        <v>#N/A</v>
      </c>
      <c r="T897" s="1">
        <f>VLOOKUP($D897,schermers!$C:$O,8,FALSE)</f>
        <v>0</v>
      </c>
      <c r="U897" s="1" t="str">
        <f>IFERROR(VLOOKUP($D897,schermers!$C:$O,13,FALSE),"-")</f>
        <v>-</v>
      </c>
      <c r="V897" s="15">
        <f>IFERROR(VLOOKUP(E897,wedstrijden!B:H,7,FALSE),0)</f>
        <v>0</v>
      </c>
      <c r="W897" s="15">
        <f>IFERROR(VLOOKUP(E897,wedstrijden!B:I,8,FALSE),0)</f>
        <v>0</v>
      </c>
      <c r="X897" s="94">
        <f>IF(ISERROR(VLOOKUP(I897,lookups!G:I,3,FALSE)),0,IF(VLOOKUP(I897,lookups!G:I,3,FALSE)=0,0,VLOOKUP(I897,lookups!G:I,3,FALSE)))</f>
        <v>0</v>
      </c>
      <c r="Y897" s="54">
        <f t="shared" si="197"/>
        <v>999999999</v>
      </c>
      <c r="Z897" s="54">
        <f t="shared" si="198"/>
        <v>999999999</v>
      </c>
      <c r="AA897" s="54" t="str">
        <f>IF(LEFT(J897,2)&lt;&gt;"ok","-",IF(M897&lt;&gt;"","-",VLOOKUP(P897&amp;Q897&amp;I897&amp;H897,wedstrijden!A:B,2,FALSE)))</f>
        <v>-</v>
      </c>
      <c r="AB897" s="54">
        <f t="shared" si="199"/>
        <v>0</v>
      </c>
      <c r="AC897" s="54">
        <f t="shared" si="200"/>
        <v>0</v>
      </c>
      <c r="AD897" s="54">
        <f t="shared" si="201"/>
        <v>0</v>
      </c>
      <c r="AE897" s="54">
        <f t="shared" si="202"/>
        <v>0</v>
      </c>
      <c r="AF897" s="54">
        <f t="shared" si="203"/>
        <v>0</v>
      </c>
      <c r="AG897" s="54">
        <f t="shared" si="204"/>
        <v>0</v>
      </c>
      <c r="AH897" s="54">
        <f t="shared" si="205"/>
        <v>0</v>
      </c>
      <c r="AI897" s="54">
        <f t="shared" si="206"/>
        <v>0</v>
      </c>
      <c r="AJ897" s="54">
        <f t="shared" si="207"/>
        <v>0</v>
      </c>
      <c r="AK897" s="54">
        <f t="shared" ca="1" si="208"/>
        <v>0</v>
      </c>
      <c r="AL897" s="1" t="str">
        <f>VLOOKUP(D897,schermers!C:T,16,FALSE)</f>
        <v>---</v>
      </c>
    </row>
    <row r="898" spans="1:38" x14ac:dyDescent="0.2">
      <c r="A898" s="54">
        <f t="shared" si="209"/>
        <v>896</v>
      </c>
      <c r="B898" s="54" t="str">
        <f t="shared" si="195"/>
        <v/>
      </c>
      <c r="C898" s="54" t="str">
        <f t="shared" si="196"/>
        <v/>
      </c>
      <c r="D898" s="54">
        <f>VLOOKUP(F898&amp;G898,schermers!B:C,2,FALSE)</f>
        <v>0</v>
      </c>
      <c r="E898" s="54" t="e">
        <f>VLOOKUP(P898&amp;Q898&amp;I898&amp;H898,wedstrijden!A:B,2,FALSE)</f>
        <v>#N/A</v>
      </c>
      <c r="F898" s="41"/>
      <c r="K898" s="16"/>
      <c r="O898" s="54" t="e">
        <f>VLOOKUP(D898&amp;R898,Ranglijst!D:E,2,FALSE)</f>
        <v>#N/A</v>
      </c>
      <c r="P898" s="1" t="str">
        <f>VLOOKUP($D898,schermers!$C:$O,5,FALSE)</f>
        <v>Heren</v>
      </c>
      <c r="Q898" s="1" t="str">
        <f>VLOOKUP($D898,schermers!$C:$O,6,FALSE)</f>
        <v>Floret</v>
      </c>
      <c r="R898" s="1" t="e">
        <f>VLOOKUP(P898,lookups!A:B,2,FALSE)&amp;VLOOKUP(aanmeldingen!Q898,lookups!D:E,2,FALSE)&amp;VLOOKUP(I898,lookups!G:H,2,FALSE)</f>
        <v>#N/A</v>
      </c>
      <c r="S898" s="1" t="e">
        <f>VLOOKUP(E898,wedstrijden!B:G,6,FALSE)</f>
        <v>#N/A</v>
      </c>
      <c r="T898" s="1">
        <f>VLOOKUP($D898,schermers!$C:$O,8,FALSE)</f>
        <v>0</v>
      </c>
      <c r="U898" s="1" t="str">
        <f>IFERROR(VLOOKUP($D898,schermers!$C:$O,13,FALSE),"-")</f>
        <v>-</v>
      </c>
      <c r="V898" s="15">
        <f>IFERROR(VLOOKUP(E898,wedstrijden!B:H,7,FALSE),0)</f>
        <v>0</v>
      </c>
      <c r="W898" s="15">
        <f>IFERROR(VLOOKUP(E898,wedstrijden!B:I,8,FALSE),0)</f>
        <v>0</v>
      </c>
      <c r="X898" s="94">
        <f>IF(ISERROR(VLOOKUP(I898,lookups!G:I,3,FALSE)),0,IF(VLOOKUP(I898,lookups!G:I,3,FALSE)=0,0,VLOOKUP(I898,lookups!G:I,3,FALSE)))</f>
        <v>0</v>
      </c>
      <c r="Y898" s="54">
        <f t="shared" si="197"/>
        <v>999999999</v>
      </c>
      <c r="Z898" s="54">
        <f t="shared" si="198"/>
        <v>999999999</v>
      </c>
      <c r="AA898" s="54" t="str">
        <f>IF(LEFT(J898,2)&lt;&gt;"ok","-",IF(M898&lt;&gt;"","-",VLOOKUP(P898&amp;Q898&amp;I898&amp;H898,wedstrijden!A:B,2,FALSE)))</f>
        <v>-</v>
      </c>
      <c r="AB898" s="54">
        <f t="shared" si="199"/>
        <v>0</v>
      </c>
      <c r="AC898" s="54">
        <f t="shared" si="200"/>
        <v>0</v>
      </c>
      <c r="AD898" s="54">
        <f t="shared" si="201"/>
        <v>0</v>
      </c>
      <c r="AE898" s="54">
        <f t="shared" si="202"/>
        <v>0</v>
      </c>
      <c r="AF898" s="54">
        <f t="shared" si="203"/>
        <v>0</v>
      </c>
      <c r="AG898" s="54">
        <f t="shared" si="204"/>
        <v>0</v>
      </c>
      <c r="AH898" s="54">
        <f t="shared" si="205"/>
        <v>0</v>
      </c>
      <c r="AI898" s="54">
        <f t="shared" si="206"/>
        <v>0</v>
      </c>
      <c r="AJ898" s="54">
        <f t="shared" si="207"/>
        <v>0</v>
      </c>
      <c r="AK898" s="54">
        <f t="shared" ca="1" si="208"/>
        <v>0</v>
      </c>
      <c r="AL898" s="1" t="str">
        <f>VLOOKUP(D898,schermers!C:T,16,FALSE)</f>
        <v>---</v>
      </c>
    </row>
    <row r="899" spans="1:38" x14ac:dyDescent="0.2">
      <c r="A899" s="54">
        <f t="shared" si="209"/>
        <v>897</v>
      </c>
      <c r="B899" s="54" t="str">
        <f t="shared" ref="B899:B962" si="210">IF(Z899&lt;&gt;999999999,RANK(Z899,$Z$3:$Z$1000,1),"")</f>
        <v/>
      </c>
      <c r="C899" s="54" t="str">
        <f t="shared" ref="C899:C962" si="211">IF(Y899&lt;&gt;999999999,RANK(Y899,$Y$3:$Y$1000,1),"")</f>
        <v/>
      </c>
      <c r="D899" s="54">
        <f>VLOOKUP(F899&amp;G899,schermers!B:C,2,FALSE)</f>
        <v>0</v>
      </c>
      <c r="E899" s="54" t="e">
        <f>VLOOKUP(P899&amp;Q899&amp;I899&amp;H899,wedstrijden!A:B,2,FALSE)</f>
        <v>#N/A</v>
      </c>
      <c r="F899" s="41"/>
      <c r="K899" s="16"/>
      <c r="O899" s="54" t="e">
        <f>VLOOKUP(D899&amp;R899,Ranglijst!D:E,2,FALSE)</f>
        <v>#N/A</v>
      </c>
      <c r="P899" s="1" t="str">
        <f>VLOOKUP($D899,schermers!$C:$O,5,FALSE)</f>
        <v>Heren</v>
      </c>
      <c r="Q899" s="1" t="str">
        <f>VLOOKUP($D899,schermers!$C:$O,6,FALSE)</f>
        <v>Floret</v>
      </c>
      <c r="R899" s="1" t="e">
        <f>VLOOKUP(P899,lookups!A:B,2,FALSE)&amp;VLOOKUP(aanmeldingen!Q899,lookups!D:E,2,FALSE)&amp;VLOOKUP(I899,lookups!G:H,2,FALSE)</f>
        <v>#N/A</v>
      </c>
      <c r="S899" s="1" t="e">
        <f>VLOOKUP(E899,wedstrijden!B:G,6,FALSE)</f>
        <v>#N/A</v>
      </c>
      <c r="T899" s="1">
        <f>VLOOKUP($D899,schermers!$C:$O,8,FALSE)</f>
        <v>0</v>
      </c>
      <c r="U899" s="1" t="str">
        <f>IFERROR(VLOOKUP($D899,schermers!$C:$O,13,FALSE),"-")</f>
        <v>-</v>
      </c>
      <c r="V899" s="15">
        <f>IFERROR(VLOOKUP(E899,wedstrijden!B:H,7,FALSE),0)</f>
        <v>0</v>
      </c>
      <c r="W899" s="15">
        <f>IFERROR(VLOOKUP(E899,wedstrijden!B:I,8,FALSE),0)</f>
        <v>0</v>
      </c>
      <c r="X899" s="94">
        <f>IF(ISERROR(VLOOKUP(I899,lookups!G:I,3,FALSE)),0,IF(VLOOKUP(I899,lookups!G:I,3,FALSE)=0,0,VLOOKUP(I899,lookups!G:I,3,FALSE)))</f>
        <v>0</v>
      </c>
      <c r="Y899" s="54">
        <f t="shared" ref="Y899:Y962" si="212">IF(LEFT(J899,2)&lt;&gt;"ok",999999999,IF(M899&lt;&gt;"",999999999,IF(V899&gt;$Y$1,IFERROR(VALUE(E899&amp;D899),999999999),999999999)))</f>
        <v>999999999</v>
      </c>
      <c r="Z899" s="54">
        <f t="shared" ref="Z899:Z962" si="213">IF(LEFT(J899,2)&lt;&gt;"ok",999999999,IF(M899&lt;&gt;"",999999999,IFERROR(VALUE(E899&amp;D899),999999999)))</f>
        <v>999999999</v>
      </c>
      <c r="AA899" s="54" t="str">
        <f>IF(LEFT(J899,2)&lt;&gt;"ok","-",IF(M899&lt;&gt;"","-",VLOOKUP(P899&amp;Q899&amp;I899&amp;H899,wedstrijden!A:B,2,FALSE)))</f>
        <v>-</v>
      </c>
      <c r="AB899" s="54">
        <f t="shared" ref="AB899:AB962" si="214">IF(Y899=999999999,0,COUNTIF(Y:Y,Y899))</f>
        <v>0</v>
      </c>
      <c r="AC899" s="54">
        <f t="shared" ref="AC899:AC962" si="215">IF(F899&lt;&gt;"",1,0)</f>
        <v>0</v>
      </c>
      <c r="AD899" s="54">
        <f t="shared" ref="AD899:AD962" si="216">IF(LEFT(J899,2)="ok",1,0)</f>
        <v>0</v>
      </c>
      <c r="AE899" s="54">
        <f t="shared" ref="AE899:AE962" si="217">IF(M899&lt;&gt;"",1,0)</f>
        <v>0</v>
      </c>
      <c r="AF899" s="54">
        <f t="shared" ref="AF899:AF962" si="218">IF(AND(L899&lt;&gt;"",N899=""),1,0)</f>
        <v>0</v>
      </c>
      <c r="AG899" s="54">
        <f t="shared" ref="AG899:AG962" si="219">IF(AND(LEFT(J899,2)="ok",H899&lt;&gt;"Amsterdam",OR(I899="WB Jun",I899="ECC",I899="U23",I899="SAT")),1,0)</f>
        <v>0</v>
      </c>
      <c r="AH899" s="54">
        <f t="shared" ref="AH899:AH962" si="220">IF(AG899=0,0,IF(M899="",1,IF(M899&lt;=V899-28,0,1)))</f>
        <v>0</v>
      </c>
      <c r="AI899" s="54">
        <f t="shared" ref="AI899:AI962" si="221">IF(AND(AH899=1,V899&gt;=41307),1,0)</f>
        <v>0</v>
      </c>
      <c r="AJ899" s="54">
        <f t="shared" ref="AJ899:AJ962" si="222">IF(AI899=0,0,IF(AND(AI899=1,M899&lt;&gt;"",V899&gt;=41294,V899&lt;=41322),0,1))</f>
        <v>0</v>
      </c>
      <c r="AK899" s="54">
        <f t="shared" ref="AK899:AK962" ca="1" si="223">IF(AND(AJ899=1,TODAY()&gt;V899-28),1,0)</f>
        <v>0</v>
      </c>
      <c r="AL899" s="1" t="str">
        <f>VLOOKUP(D899,schermers!C:T,16,FALSE)</f>
        <v>---</v>
      </c>
    </row>
    <row r="900" spans="1:38" x14ac:dyDescent="0.2">
      <c r="A900" s="54">
        <f t="shared" ref="A900:A963" si="224">A899+1</f>
        <v>898</v>
      </c>
      <c r="B900" s="54" t="str">
        <f t="shared" si="210"/>
        <v/>
      </c>
      <c r="C900" s="54" t="str">
        <f t="shared" si="211"/>
        <v/>
      </c>
      <c r="D900" s="54">
        <f>VLOOKUP(F900&amp;G900,schermers!B:C,2,FALSE)</f>
        <v>0</v>
      </c>
      <c r="E900" s="54" t="e">
        <f>VLOOKUP(P900&amp;Q900&amp;I900&amp;H900,wedstrijden!A:B,2,FALSE)</f>
        <v>#N/A</v>
      </c>
      <c r="F900" s="41"/>
      <c r="K900" s="16"/>
      <c r="O900" s="54" t="e">
        <f>VLOOKUP(D900&amp;R900,Ranglijst!D:E,2,FALSE)</f>
        <v>#N/A</v>
      </c>
      <c r="P900" s="1" t="str">
        <f>VLOOKUP($D900,schermers!$C:$O,5,FALSE)</f>
        <v>Heren</v>
      </c>
      <c r="Q900" s="1" t="str">
        <f>VLOOKUP($D900,schermers!$C:$O,6,FALSE)</f>
        <v>Floret</v>
      </c>
      <c r="R900" s="1" t="e">
        <f>VLOOKUP(P900,lookups!A:B,2,FALSE)&amp;VLOOKUP(aanmeldingen!Q900,lookups!D:E,2,FALSE)&amp;VLOOKUP(I900,lookups!G:H,2,FALSE)</f>
        <v>#N/A</v>
      </c>
      <c r="S900" s="1" t="e">
        <f>VLOOKUP(E900,wedstrijden!B:G,6,FALSE)</f>
        <v>#N/A</v>
      </c>
      <c r="T900" s="1">
        <f>VLOOKUP($D900,schermers!$C:$O,8,FALSE)</f>
        <v>0</v>
      </c>
      <c r="U900" s="1" t="str">
        <f>IFERROR(VLOOKUP($D900,schermers!$C:$O,13,FALSE),"-")</f>
        <v>-</v>
      </c>
      <c r="V900" s="15">
        <f>IFERROR(VLOOKUP(E900,wedstrijden!B:H,7,FALSE),0)</f>
        <v>0</v>
      </c>
      <c r="W900" s="15">
        <f>IFERROR(VLOOKUP(E900,wedstrijden!B:I,8,FALSE),0)</f>
        <v>0</v>
      </c>
      <c r="X900" s="94">
        <f>IF(ISERROR(VLOOKUP(I900,lookups!G:I,3,FALSE)),0,IF(VLOOKUP(I900,lookups!G:I,3,FALSE)=0,0,VLOOKUP(I900,lookups!G:I,3,FALSE)))</f>
        <v>0</v>
      </c>
      <c r="Y900" s="54">
        <f t="shared" si="212"/>
        <v>999999999</v>
      </c>
      <c r="Z900" s="54">
        <f t="shared" si="213"/>
        <v>999999999</v>
      </c>
      <c r="AA900" s="54" t="str">
        <f>IF(LEFT(J900,2)&lt;&gt;"ok","-",IF(M900&lt;&gt;"","-",VLOOKUP(P900&amp;Q900&amp;I900&amp;H900,wedstrijden!A:B,2,FALSE)))</f>
        <v>-</v>
      </c>
      <c r="AB900" s="54">
        <f t="shared" si="214"/>
        <v>0</v>
      </c>
      <c r="AC900" s="54">
        <f t="shared" si="215"/>
        <v>0</v>
      </c>
      <c r="AD900" s="54">
        <f t="shared" si="216"/>
        <v>0</v>
      </c>
      <c r="AE900" s="54">
        <f t="shared" si="217"/>
        <v>0</v>
      </c>
      <c r="AF900" s="54">
        <f t="shared" si="218"/>
        <v>0</v>
      </c>
      <c r="AG900" s="54">
        <f t="shared" si="219"/>
        <v>0</v>
      </c>
      <c r="AH900" s="54">
        <f t="shared" si="220"/>
        <v>0</v>
      </c>
      <c r="AI900" s="54">
        <f t="shared" si="221"/>
        <v>0</v>
      </c>
      <c r="AJ900" s="54">
        <f t="shared" si="222"/>
        <v>0</v>
      </c>
      <c r="AK900" s="54">
        <f t="shared" ca="1" si="223"/>
        <v>0</v>
      </c>
      <c r="AL900" s="1" t="str">
        <f>VLOOKUP(D900,schermers!C:T,16,FALSE)</f>
        <v>---</v>
      </c>
    </row>
    <row r="901" spans="1:38" x14ac:dyDescent="0.2">
      <c r="A901" s="54">
        <f t="shared" si="224"/>
        <v>899</v>
      </c>
      <c r="B901" s="54" t="str">
        <f t="shared" si="210"/>
        <v/>
      </c>
      <c r="C901" s="54" t="str">
        <f t="shared" si="211"/>
        <v/>
      </c>
      <c r="D901" s="54">
        <f>VLOOKUP(F901&amp;G901,schermers!B:C,2,FALSE)</f>
        <v>0</v>
      </c>
      <c r="E901" s="54" t="e">
        <f>VLOOKUP(P901&amp;Q901&amp;I901&amp;H901,wedstrijden!A:B,2,FALSE)</f>
        <v>#N/A</v>
      </c>
      <c r="F901" s="41"/>
      <c r="K901" s="16"/>
      <c r="O901" s="54" t="e">
        <f>VLOOKUP(D901&amp;R901,Ranglijst!D:E,2,FALSE)</f>
        <v>#N/A</v>
      </c>
      <c r="P901" s="1" t="str">
        <f>VLOOKUP($D901,schermers!$C:$O,5,FALSE)</f>
        <v>Heren</v>
      </c>
      <c r="Q901" s="1" t="str">
        <f>VLOOKUP($D901,schermers!$C:$O,6,FALSE)</f>
        <v>Floret</v>
      </c>
      <c r="R901" s="1" t="e">
        <f>VLOOKUP(P901,lookups!A:B,2,FALSE)&amp;VLOOKUP(aanmeldingen!Q901,lookups!D:E,2,FALSE)&amp;VLOOKUP(I901,lookups!G:H,2,FALSE)</f>
        <v>#N/A</v>
      </c>
      <c r="S901" s="1" t="e">
        <f>VLOOKUP(E901,wedstrijden!B:G,6,FALSE)</f>
        <v>#N/A</v>
      </c>
      <c r="T901" s="1">
        <f>VLOOKUP($D901,schermers!$C:$O,8,FALSE)</f>
        <v>0</v>
      </c>
      <c r="U901" s="1" t="str">
        <f>IFERROR(VLOOKUP($D901,schermers!$C:$O,13,FALSE),"-")</f>
        <v>-</v>
      </c>
      <c r="V901" s="15">
        <f>IFERROR(VLOOKUP(E901,wedstrijden!B:H,7,FALSE),0)</f>
        <v>0</v>
      </c>
      <c r="W901" s="15">
        <f>IFERROR(VLOOKUP(E901,wedstrijden!B:I,8,FALSE),0)</f>
        <v>0</v>
      </c>
      <c r="X901" s="94">
        <f>IF(ISERROR(VLOOKUP(I901,lookups!G:I,3,FALSE)),0,IF(VLOOKUP(I901,lookups!G:I,3,FALSE)=0,0,VLOOKUP(I901,lookups!G:I,3,FALSE)))</f>
        <v>0</v>
      </c>
      <c r="Y901" s="54">
        <f t="shared" si="212"/>
        <v>999999999</v>
      </c>
      <c r="Z901" s="54">
        <f t="shared" si="213"/>
        <v>999999999</v>
      </c>
      <c r="AA901" s="54" t="str">
        <f>IF(LEFT(J901,2)&lt;&gt;"ok","-",IF(M901&lt;&gt;"","-",VLOOKUP(P901&amp;Q901&amp;I901&amp;H901,wedstrijden!A:B,2,FALSE)))</f>
        <v>-</v>
      </c>
      <c r="AB901" s="54">
        <f t="shared" si="214"/>
        <v>0</v>
      </c>
      <c r="AC901" s="54">
        <f t="shared" si="215"/>
        <v>0</v>
      </c>
      <c r="AD901" s="54">
        <f t="shared" si="216"/>
        <v>0</v>
      </c>
      <c r="AE901" s="54">
        <f t="shared" si="217"/>
        <v>0</v>
      </c>
      <c r="AF901" s="54">
        <f t="shared" si="218"/>
        <v>0</v>
      </c>
      <c r="AG901" s="54">
        <f t="shared" si="219"/>
        <v>0</v>
      </c>
      <c r="AH901" s="54">
        <f t="shared" si="220"/>
        <v>0</v>
      </c>
      <c r="AI901" s="54">
        <f t="shared" si="221"/>
        <v>0</v>
      </c>
      <c r="AJ901" s="54">
        <f t="shared" si="222"/>
        <v>0</v>
      </c>
      <c r="AK901" s="54">
        <f t="shared" ca="1" si="223"/>
        <v>0</v>
      </c>
      <c r="AL901" s="1" t="str">
        <f>VLOOKUP(D901,schermers!C:T,16,FALSE)</f>
        <v>---</v>
      </c>
    </row>
    <row r="902" spans="1:38" x14ac:dyDescent="0.2">
      <c r="A902" s="54">
        <f t="shared" si="224"/>
        <v>900</v>
      </c>
      <c r="B902" s="54" t="str">
        <f t="shared" si="210"/>
        <v/>
      </c>
      <c r="C902" s="54" t="str">
        <f t="shared" si="211"/>
        <v/>
      </c>
      <c r="D902" s="54">
        <f>VLOOKUP(F902&amp;G902,schermers!B:C,2,FALSE)</f>
        <v>0</v>
      </c>
      <c r="E902" s="54" t="e">
        <f>VLOOKUP(P902&amp;Q902&amp;I902&amp;H902,wedstrijden!A:B,2,FALSE)</f>
        <v>#N/A</v>
      </c>
      <c r="F902" s="41"/>
      <c r="K902" s="16"/>
      <c r="O902" s="54" t="e">
        <f>VLOOKUP(D902&amp;R902,Ranglijst!D:E,2,FALSE)</f>
        <v>#N/A</v>
      </c>
      <c r="P902" s="1" t="str">
        <f>VLOOKUP($D902,schermers!$C:$O,5,FALSE)</f>
        <v>Heren</v>
      </c>
      <c r="Q902" s="1" t="str">
        <f>VLOOKUP($D902,schermers!$C:$O,6,FALSE)</f>
        <v>Floret</v>
      </c>
      <c r="R902" s="1" t="e">
        <f>VLOOKUP(P902,lookups!A:B,2,FALSE)&amp;VLOOKUP(aanmeldingen!Q902,lookups!D:E,2,FALSE)&amp;VLOOKUP(I902,lookups!G:H,2,FALSE)</f>
        <v>#N/A</v>
      </c>
      <c r="S902" s="1" t="e">
        <f>VLOOKUP(E902,wedstrijden!B:G,6,FALSE)</f>
        <v>#N/A</v>
      </c>
      <c r="T902" s="1">
        <f>VLOOKUP($D902,schermers!$C:$O,8,FALSE)</f>
        <v>0</v>
      </c>
      <c r="U902" s="1" t="str">
        <f>IFERROR(VLOOKUP($D902,schermers!$C:$O,13,FALSE),"-")</f>
        <v>-</v>
      </c>
      <c r="V902" s="15">
        <f>IFERROR(VLOOKUP(E902,wedstrijden!B:H,7,FALSE),0)</f>
        <v>0</v>
      </c>
      <c r="W902" s="15">
        <f>IFERROR(VLOOKUP(E902,wedstrijden!B:I,8,FALSE),0)</f>
        <v>0</v>
      </c>
      <c r="X902" s="94">
        <f>IF(ISERROR(VLOOKUP(I902,lookups!G:I,3,FALSE)),0,IF(VLOOKUP(I902,lookups!G:I,3,FALSE)=0,0,VLOOKUP(I902,lookups!G:I,3,FALSE)))</f>
        <v>0</v>
      </c>
      <c r="Y902" s="54">
        <f t="shared" si="212"/>
        <v>999999999</v>
      </c>
      <c r="Z902" s="54">
        <f t="shared" si="213"/>
        <v>999999999</v>
      </c>
      <c r="AA902" s="54" t="str">
        <f>IF(LEFT(J902,2)&lt;&gt;"ok","-",IF(M902&lt;&gt;"","-",VLOOKUP(P902&amp;Q902&amp;I902&amp;H902,wedstrijden!A:B,2,FALSE)))</f>
        <v>-</v>
      </c>
      <c r="AB902" s="54">
        <f t="shared" si="214"/>
        <v>0</v>
      </c>
      <c r="AC902" s="54">
        <f t="shared" si="215"/>
        <v>0</v>
      </c>
      <c r="AD902" s="54">
        <f t="shared" si="216"/>
        <v>0</v>
      </c>
      <c r="AE902" s="54">
        <f t="shared" si="217"/>
        <v>0</v>
      </c>
      <c r="AF902" s="54">
        <f t="shared" si="218"/>
        <v>0</v>
      </c>
      <c r="AG902" s="54">
        <f t="shared" si="219"/>
        <v>0</v>
      </c>
      <c r="AH902" s="54">
        <f t="shared" si="220"/>
        <v>0</v>
      </c>
      <c r="AI902" s="54">
        <f t="shared" si="221"/>
        <v>0</v>
      </c>
      <c r="AJ902" s="54">
        <f t="shared" si="222"/>
        <v>0</v>
      </c>
      <c r="AK902" s="54">
        <f t="shared" ca="1" si="223"/>
        <v>0</v>
      </c>
      <c r="AL902" s="1" t="str">
        <f>VLOOKUP(D902,schermers!C:T,16,FALSE)</f>
        <v>---</v>
      </c>
    </row>
    <row r="903" spans="1:38" x14ac:dyDescent="0.2">
      <c r="A903" s="54">
        <f t="shared" si="224"/>
        <v>901</v>
      </c>
      <c r="B903" s="54" t="str">
        <f t="shared" si="210"/>
        <v/>
      </c>
      <c r="C903" s="54" t="str">
        <f t="shared" si="211"/>
        <v/>
      </c>
      <c r="D903" s="54">
        <f>VLOOKUP(F903&amp;G903,schermers!B:C,2,FALSE)</f>
        <v>0</v>
      </c>
      <c r="E903" s="54" t="e">
        <f>VLOOKUP(P903&amp;Q903&amp;I903&amp;H903,wedstrijden!A:B,2,FALSE)</f>
        <v>#N/A</v>
      </c>
      <c r="F903" s="41"/>
      <c r="K903" s="16"/>
      <c r="O903" s="54" t="e">
        <f>VLOOKUP(D903&amp;R903,Ranglijst!D:E,2,FALSE)</f>
        <v>#N/A</v>
      </c>
      <c r="P903" s="1" t="str">
        <f>VLOOKUP($D903,schermers!$C:$O,5,FALSE)</f>
        <v>Heren</v>
      </c>
      <c r="Q903" s="1" t="str">
        <f>VLOOKUP($D903,schermers!$C:$O,6,FALSE)</f>
        <v>Floret</v>
      </c>
      <c r="R903" s="1" t="e">
        <f>VLOOKUP(P903,lookups!A:B,2,FALSE)&amp;VLOOKUP(aanmeldingen!Q903,lookups!D:E,2,FALSE)&amp;VLOOKUP(I903,lookups!G:H,2,FALSE)</f>
        <v>#N/A</v>
      </c>
      <c r="S903" s="1" t="e">
        <f>VLOOKUP(E903,wedstrijden!B:G,6,FALSE)</f>
        <v>#N/A</v>
      </c>
      <c r="T903" s="1">
        <f>VLOOKUP($D903,schermers!$C:$O,8,FALSE)</f>
        <v>0</v>
      </c>
      <c r="U903" s="1" t="str">
        <f>IFERROR(VLOOKUP($D903,schermers!$C:$O,13,FALSE),"-")</f>
        <v>-</v>
      </c>
      <c r="V903" s="15">
        <f>IFERROR(VLOOKUP(E903,wedstrijden!B:H,7,FALSE),0)</f>
        <v>0</v>
      </c>
      <c r="W903" s="15">
        <f>IFERROR(VLOOKUP(E903,wedstrijden!B:I,8,FALSE),0)</f>
        <v>0</v>
      </c>
      <c r="X903" s="94">
        <f>IF(ISERROR(VLOOKUP(I903,lookups!G:I,3,FALSE)),0,IF(VLOOKUP(I903,lookups!G:I,3,FALSE)=0,0,VLOOKUP(I903,lookups!G:I,3,FALSE)))</f>
        <v>0</v>
      </c>
      <c r="Y903" s="54">
        <f t="shared" si="212"/>
        <v>999999999</v>
      </c>
      <c r="Z903" s="54">
        <f t="shared" si="213"/>
        <v>999999999</v>
      </c>
      <c r="AA903" s="54" t="str">
        <f>IF(LEFT(J903,2)&lt;&gt;"ok","-",IF(M903&lt;&gt;"","-",VLOOKUP(P903&amp;Q903&amp;I903&amp;H903,wedstrijden!A:B,2,FALSE)))</f>
        <v>-</v>
      </c>
      <c r="AB903" s="54">
        <f t="shared" si="214"/>
        <v>0</v>
      </c>
      <c r="AC903" s="54">
        <f t="shared" si="215"/>
        <v>0</v>
      </c>
      <c r="AD903" s="54">
        <f t="shared" si="216"/>
        <v>0</v>
      </c>
      <c r="AE903" s="54">
        <f t="shared" si="217"/>
        <v>0</v>
      </c>
      <c r="AF903" s="54">
        <f t="shared" si="218"/>
        <v>0</v>
      </c>
      <c r="AG903" s="54">
        <f t="shared" si="219"/>
        <v>0</v>
      </c>
      <c r="AH903" s="54">
        <f t="shared" si="220"/>
        <v>0</v>
      </c>
      <c r="AI903" s="54">
        <f t="shared" si="221"/>
        <v>0</v>
      </c>
      <c r="AJ903" s="54">
        <f t="shared" si="222"/>
        <v>0</v>
      </c>
      <c r="AK903" s="54">
        <f t="shared" ca="1" si="223"/>
        <v>0</v>
      </c>
      <c r="AL903" s="1" t="str">
        <f>VLOOKUP(D903,schermers!C:T,16,FALSE)</f>
        <v>---</v>
      </c>
    </row>
    <row r="904" spans="1:38" x14ac:dyDescent="0.2">
      <c r="A904" s="54">
        <f t="shared" si="224"/>
        <v>902</v>
      </c>
      <c r="B904" s="54" t="str">
        <f t="shared" si="210"/>
        <v/>
      </c>
      <c r="C904" s="54" t="str">
        <f t="shared" si="211"/>
        <v/>
      </c>
      <c r="D904" s="54">
        <f>VLOOKUP(F904&amp;G904,schermers!B:C,2,FALSE)</f>
        <v>0</v>
      </c>
      <c r="E904" s="54" t="e">
        <f>VLOOKUP(P904&amp;Q904&amp;I904&amp;H904,wedstrijden!A:B,2,FALSE)</f>
        <v>#N/A</v>
      </c>
      <c r="F904" s="41"/>
      <c r="K904" s="16"/>
      <c r="O904" s="54" t="e">
        <f>VLOOKUP(D904&amp;R904,Ranglijst!D:E,2,FALSE)</f>
        <v>#N/A</v>
      </c>
      <c r="P904" s="1" t="str">
        <f>VLOOKUP($D904,schermers!$C:$O,5,FALSE)</f>
        <v>Heren</v>
      </c>
      <c r="Q904" s="1" t="str">
        <f>VLOOKUP($D904,schermers!$C:$O,6,FALSE)</f>
        <v>Floret</v>
      </c>
      <c r="R904" s="1" t="e">
        <f>VLOOKUP(P904,lookups!A:B,2,FALSE)&amp;VLOOKUP(aanmeldingen!Q904,lookups!D:E,2,FALSE)&amp;VLOOKUP(I904,lookups!G:H,2,FALSE)</f>
        <v>#N/A</v>
      </c>
      <c r="S904" s="1" t="e">
        <f>VLOOKUP(E904,wedstrijden!B:G,6,FALSE)</f>
        <v>#N/A</v>
      </c>
      <c r="T904" s="1">
        <f>VLOOKUP($D904,schermers!$C:$O,8,FALSE)</f>
        <v>0</v>
      </c>
      <c r="U904" s="1" t="str">
        <f>IFERROR(VLOOKUP($D904,schermers!$C:$O,13,FALSE),"-")</f>
        <v>-</v>
      </c>
      <c r="V904" s="15">
        <f>IFERROR(VLOOKUP(E904,wedstrijden!B:H,7,FALSE),0)</f>
        <v>0</v>
      </c>
      <c r="W904" s="15">
        <f>IFERROR(VLOOKUP(E904,wedstrijden!B:I,8,FALSE),0)</f>
        <v>0</v>
      </c>
      <c r="X904" s="94">
        <f>IF(ISERROR(VLOOKUP(I904,lookups!G:I,3,FALSE)),0,IF(VLOOKUP(I904,lookups!G:I,3,FALSE)=0,0,VLOOKUP(I904,lookups!G:I,3,FALSE)))</f>
        <v>0</v>
      </c>
      <c r="Y904" s="54">
        <f t="shared" si="212"/>
        <v>999999999</v>
      </c>
      <c r="Z904" s="54">
        <f t="shared" si="213"/>
        <v>999999999</v>
      </c>
      <c r="AA904" s="54" t="str">
        <f>IF(LEFT(J904,2)&lt;&gt;"ok","-",IF(M904&lt;&gt;"","-",VLOOKUP(P904&amp;Q904&amp;I904&amp;H904,wedstrijden!A:B,2,FALSE)))</f>
        <v>-</v>
      </c>
      <c r="AB904" s="54">
        <f t="shared" si="214"/>
        <v>0</v>
      </c>
      <c r="AC904" s="54">
        <f t="shared" si="215"/>
        <v>0</v>
      </c>
      <c r="AD904" s="54">
        <f t="shared" si="216"/>
        <v>0</v>
      </c>
      <c r="AE904" s="54">
        <f t="shared" si="217"/>
        <v>0</v>
      </c>
      <c r="AF904" s="54">
        <f t="shared" si="218"/>
        <v>0</v>
      </c>
      <c r="AG904" s="54">
        <f t="shared" si="219"/>
        <v>0</v>
      </c>
      <c r="AH904" s="54">
        <f t="shared" si="220"/>
        <v>0</v>
      </c>
      <c r="AI904" s="54">
        <f t="shared" si="221"/>
        <v>0</v>
      </c>
      <c r="AJ904" s="54">
        <f t="shared" si="222"/>
        <v>0</v>
      </c>
      <c r="AK904" s="54">
        <f t="shared" ca="1" si="223"/>
        <v>0</v>
      </c>
      <c r="AL904" s="1" t="str">
        <f>VLOOKUP(D904,schermers!C:T,16,FALSE)</f>
        <v>---</v>
      </c>
    </row>
    <row r="905" spans="1:38" x14ac:dyDescent="0.2">
      <c r="A905" s="54">
        <f t="shared" si="224"/>
        <v>903</v>
      </c>
      <c r="B905" s="54" t="str">
        <f t="shared" si="210"/>
        <v/>
      </c>
      <c r="C905" s="54" t="str">
        <f t="shared" si="211"/>
        <v/>
      </c>
      <c r="D905" s="54">
        <f>VLOOKUP(F905&amp;G905,schermers!B:C,2,FALSE)</f>
        <v>0</v>
      </c>
      <c r="E905" s="54" t="e">
        <f>VLOOKUP(P905&amp;Q905&amp;I905&amp;H905,wedstrijden!A:B,2,FALSE)</f>
        <v>#N/A</v>
      </c>
      <c r="F905" s="41"/>
      <c r="K905" s="16"/>
      <c r="O905" s="54" t="e">
        <f>VLOOKUP(D905&amp;R905,Ranglijst!D:E,2,FALSE)</f>
        <v>#N/A</v>
      </c>
      <c r="P905" s="1" t="str">
        <f>VLOOKUP($D905,schermers!$C:$O,5,FALSE)</f>
        <v>Heren</v>
      </c>
      <c r="Q905" s="1" t="str">
        <f>VLOOKUP($D905,schermers!$C:$O,6,FALSE)</f>
        <v>Floret</v>
      </c>
      <c r="R905" s="1" t="e">
        <f>VLOOKUP(P905,lookups!A:B,2,FALSE)&amp;VLOOKUP(aanmeldingen!Q905,lookups!D:E,2,FALSE)&amp;VLOOKUP(I905,lookups!G:H,2,FALSE)</f>
        <v>#N/A</v>
      </c>
      <c r="S905" s="1" t="e">
        <f>VLOOKUP(E905,wedstrijden!B:G,6,FALSE)</f>
        <v>#N/A</v>
      </c>
      <c r="T905" s="1">
        <f>VLOOKUP($D905,schermers!$C:$O,8,FALSE)</f>
        <v>0</v>
      </c>
      <c r="U905" s="1" t="str">
        <f>IFERROR(VLOOKUP($D905,schermers!$C:$O,13,FALSE),"-")</f>
        <v>-</v>
      </c>
      <c r="V905" s="15">
        <f>IFERROR(VLOOKUP(E905,wedstrijden!B:H,7,FALSE),0)</f>
        <v>0</v>
      </c>
      <c r="W905" s="15">
        <f>IFERROR(VLOOKUP(E905,wedstrijden!B:I,8,FALSE),0)</f>
        <v>0</v>
      </c>
      <c r="X905" s="94">
        <f>IF(ISERROR(VLOOKUP(I905,lookups!G:I,3,FALSE)),0,IF(VLOOKUP(I905,lookups!G:I,3,FALSE)=0,0,VLOOKUP(I905,lookups!G:I,3,FALSE)))</f>
        <v>0</v>
      </c>
      <c r="Y905" s="54">
        <f t="shared" si="212"/>
        <v>999999999</v>
      </c>
      <c r="Z905" s="54">
        <f t="shared" si="213"/>
        <v>999999999</v>
      </c>
      <c r="AA905" s="54" t="str">
        <f>IF(LEFT(J905,2)&lt;&gt;"ok","-",IF(M905&lt;&gt;"","-",VLOOKUP(P905&amp;Q905&amp;I905&amp;H905,wedstrijden!A:B,2,FALSE)))</f>
        <v>-</v>
      </c>
      <c r="AB905" s="54">
        <f t="shared" si="214"/>
        <v>0</v>
      </c>
      <c r="AC905" s="54">
        <f t="shared" si="215"/>
        <v>0</v>
      </c>
      <c r="AD905" s="54">
        <f t="shared" si="216"/>
        <v>0</v>
      </c>
      <c r="AE905" s="54">
        <f t="shared" si="217"/>
        <v>0</v>
      </c>
      <c r="AF905" s="54">
        <f t="shared" si="218"/>
        <v>0</v>
      </c>
      <c r="AG905" s="54">
        <f t="shared" si="219"/>
        <v>0</v>
      </c>
      <c r="AH905" s="54">
        <f t="shared" si="220"/>
        <v>0</v>
      </c>
      <c r="AI905" s="54">
        <f t="shared" si="221"/>
        <v>0</v>
      </c>
      <c r="AJ905" s="54">
        <f t="shared" si="222"/>
        <v>0</v>
      </c>
      <c r="AK905" s="54">
        <f t="shared" ca="1" si="223"/>
        <v>0</v>
      </c>
      <c r="AL905" s="1" t="str">
        <f>VLOOKUP(D905,schermers!C:T,16,FALSE)</f>
        <v>---</v>
      </c>
    </row>
    <row r="906" spans="1:38" x14ac:dyDescent="0.2">
      <c r="A906" s="54">
        <f t="shared" si="224"/>
        <v>904</v>
      </c>
      <c r="B906" s="54" t="str">
        <f t="shared" si="210"/>
        <v/>
      </c>
      <c r="C906" s="54" t="str">
        <f t="shared" si="211"/>
        <v/>
      </c>
      <c r="D906" s="54">
        <f>VLOOKUP(F906&amp;G906,schermers!B:C,2,FALSE)</f>
        <v>0</v>
      </c>
      <c r="E906" s="54" t="e">
        <f>VLOOKUP(P906&amp;Q906&amp;I906&amp;H906,wedstrijden!A:B,2,FALSE)</f>
        <v>#N/A</v>
      </c>
      <c r="F906" s="41"/>
      <c r="K906" s="16"/>
      <c r="O906" s="54" t="e">
        <f>VLOOKUP(D906&amp;R906,Ranglijst!D:E,2,FALSE)</f>
        <v>#N/A</v>
      </c>
      <c r="P906" s="1" t="str">
        <f>VLOOKUP($D906,schermers!$C:$O,5,FALSE)</f>
        <v>Heren</v>
      </c>
      <c r="Q906" s="1" t="str">
        <f>VLOOKUP($D906,schermers!$C:$O,6,FALSE)</f>
        <v>Floret</v>
      </c>
      <c r="R906" s="1" t="e">
        <f>VLOOKUP(P906,lookups!A:B,2,FALSE)&amp;VLOOKUP(aanmeldingen!Q906,lookups!D:E,2,FALSE)&amp;VLOOKUP(I906,lookups!G:H,2,FALSE)</f>
        <v>#N/A</v>
      </c>
      <c r="S906" s="1" t="e">
        <f>VLOOKUP(E906,wedstrijden!B:G,6,FALSE)</f>
        <v>#N/A</v>
      </c>
      <c r="T906" s="1">
        <f>VLOOKUP($D906,schermers!$C:$O,8,FALSE)</f>
        <v>0</v>
      </c>
      <c r="U906" s="1" t="str">
        <f>IFERROR(VLOOKUP($D906,schermers!$C:$O,13,FALSE),"-")</f>
        <v>-</v>
      </c>
      <c r="V906" s="15">
        <f>IFERROR(VLOOKUP(E906,wedstrijden!B:H,7,FALSE),0)</f>
        <v>0</v>
      </c>
      <c r="W906" s="15">
        <f>IFERROR(VLOOKUP(E906,wedstrijden!B:I,8,FALSE),0)</f>
        <v>0</v>
      </c>
      <c r="X906" s="94">
        <f>IF(ISERROR(VLOOKUP(I906,lookups!G:I,3,FALSE)),0,IF(VLOOKUP(I906,lookups!G:I,3,FALSE)=0,0,VLOOKUP(I906,lookups!G:I,3,FALSE)))</f>
        <v>0</v>
      </c>
      <c r="Y906" s="54">
        <f t="shared" si="212"/>
        <v>999999999</v>
      </c>
      <c r="Z906" s="54">
        <f t="shared" si="213"/>
        <v>999999999</v>
      </c>
      <c r="AA906" s="54" t="str">
        <f>IF(LEFT(J906,2)&lt;&gt;"ok","-",IF(M906&lt;&gt;"","-",VLOOKUP(P906&amp;Q906&amp;I906&amp;H906,wedstrijden!A:B,2,FALSE)))</f>
        <v>-</v>
      </c>
      <c r="AB906" s="54">
        <f t="shared" si="214"/>
        <v>0</v>
      </c>
      <c r="AC906" s="54">
        <f t="shared" si="215"/>
        <v>0</v>
      </c>
      <c r="AD906" s="54">
        <f t="shared" si="216"/>
        <v>0</v>
      </c>
      <c r="AE906" s="54">
        <f t="shared" si="217"/>
        <v>0</v>
      </c>
      <c r="AF906" s="54">
        <f t="shared" si="218"/>
        <v>0</v>
      </c>
      <c r="AG906" s="54">
        <f t="shared" si="219"/>
        <v>0</v>
      </c>
      <c r="AH906" s="54">
        <f t="shared" si="220"/>
        <v>0</v>
      </c>
      <c r="AI906" s="54">
        <f t="shared" si="221"/>
        <v>0</v>
      </c>
      <c r="AJ906" s="54">
        <f t="shared" si="222"/>
        <v>0</v>
      </c>
      <c r="AK906" s="54">
        <f t="shared" ca="1" si="223"/>
        <v>0</v>
      </c>
      <c r="AL906" s="1" t="str">
        <f>VLOOKUP(D906,schermers!C:T,16,FALSE)</f>
        <v>---</v>
      </c>
    </row>
    <row r="907" spans="1:38" x14ac:dyDescent="0.2">
      <c r="A907" s="54">
        <f t="shared" si="224"/>
        <v>905</v>
      </c>
      <c r="B907" s="54" t="str">
        <f t="shared" si="210"/>
        <v/>
      </c>
      <c r="C907" s="54" t="str">
        <f t="shared" si="211"/>
        <v/>
      </c>
      <c r="D907" s="54">
        <f>VLOOKUP(F907&amp;G907,schermers!B:C,2,FALSE)</f>
        <v>0</v>
      </c>
      <c r="E907" s="54" t="e">
        <f>VLOOKUP(P907&amp;Q907&amp;I907&amp;H907,wedstrijden!A:B,2,FALSE)</f>
        <v>#N/A</v>
      </c>
      <c r="F907" s="41"/>
      <c r="K907" s="16"/>
      <c r="O907" s="54" t="e">
        <f>VLOOKUP(D907&amp;R907,Ranglijst!D:E,2,FALSE)</f>
        <v>#N/A</v>
      </c>
      <c r="P907" s="1" t="str">
        <f>VLOOKUP($D907,schermers!$C:$O,5,FALSE)</f>
        <v>Heren</v>
      </c>
      <c r="Q907" s="1" t="str">
        <f>VLOOKUP($D907,schermers!$C:$O,6,FALSE)</f>
        <v>Floret</v>
      </c>
      <c r="R907" s="1" t="e">
        <f>VLOOKUP(P907,lookups!A:B,2,FALSE)&amp;VLOOKUP(aanmeldingen!Q907,lookups!D:E,2,FALSE)&amp;VLOOKUP(I907,lookups!G:H,2,FALSE)</f>
        <v>#N/A</v>
      </c>
      <c r="S907" s="1" t="e">
        <f>VLOOKUP(E907,wedstrijden!B:G,6,FALSE)</f>
        <v>#N/A</v>
      </c>
      <c r="T907" s="1">
        <f>VLOOKUP($D907,schermers!$C:$O,8,FALSE)</f>
        <v>0</v>
      </c>
      <c r="U907" s="1" t="str">
        <f>IFERROR(VLOOKUP($D907,schermers!$C:$O,13,FALSE),"-")</f>
        <v>-</v>
      </c>
      <c r="V907" s="15">
        <f>IFERROR(VLOOKUP(E907,wedstrijden!B:H,7,FALSE),0)</f>
        <v>0</v>
      </c>
      <c r="W907" s="15">
        <f>IFERROR(VLOOKUP(E907,wedstrijden!B:I,8,FALSE),0)</f>
        <v>0</v>
      </c>
      <c r="X907" s="94">
        <f>IF(ISERROR(VLOOKUP(I907,lookups!G:I,3,FALSE)),0,IF(VLOOKUP(I907,lookups!G:I,3,FALSE)=0,0,VLOOKUP(I907,lookups!G:I,3,FALSE)))</f>
        <v>0</v>
      </c>
      <c r="Y907" s="54">
        <f t="shared" si="212"/>
        <v>999999999</v>
      </c>
      <c r="Z907" s="54">
        <f t="shared" si="213"/>
        <v>999999999</v>
      </c>
      <c r="AA907" s="54" t="str">
        <f>IF(LEFT(J907,2)&lt;&gt;"ok","-",IF(M907&lt;&gt;"","-",VLOOKUP(P907&amp;Q907&amp;I907&amp;H907,wedstrijden!A:B,2,FALSE)))</f>
        <v>-</v>
      </c>
      <c r="AB907" s="54">
        <f t="shared" si="214"/>
        <v>0</v>
      </c>
      <c r="AC907" s="54">
        <f t="shared" si="215"/>
        <v>0</v>
      </c>
      <c r="AD907" s="54">
        <f t="shared" si="216"/>
        <v>0</v>
      </c>
      <c r="AE907" s="54">
        <f t="shared" si="217"/>
        <v>0</v>
      </c>
      <c r="AF907" s="54">
        <f t="shared" si="218"/>
        <v>0</v>
      </c>
      <c r="AG907" s="54">
        <f t="shared" si="219"/>
        <v>0</v>
      </c>
      <c r="AH907" s="54">
        <f t="shared" si="220"/>
        <v>0</v>
      </c>
      <c r="AI907" s="54">
        <f t="shared" si="221"/>
        <v>0</v>
      </c>
      <c r="AJ907" s="54">
        <f t="shared" si="222"/>
        <v>0</v>
      </c>
      <c r="AK907" s="54">
        <f t="shared" ca="1" si="223"/>
        <v>0</v>
      </c>
      <c r="AL907" s="1" t="str">
        <f>VLOOKUP(D907,schermers!C:T,16,FALSE)</f>
        <v>---</v>
      </c>
    </row>
    <row r="908" spans="1:38" x14ac:dyDescent="0.2">
      <c r="A908" s="54">
        <f t="shared" si="224"/>
        <v>906</v>
      </c>
      <c r="B908" s="54" t="str">
        <f t="shared" si="210"/>
        <v/>
      </c>
      <c r="C908" s="54" t="str">
        <f t="shared" si="211"/>
        <v/>
      </c>
      <c r="D908" s="54">
        <f>VLOOKUP(F908&amp;G908,schermers!B:C,2,FALSE)</f>
        <v>0</v>
      </c>
      <c r="E908" s="54" t="e">
        <f>VLOOKUP(P908&amp;Q908&amp;I908&amp;H908,wedstrijden!A:B,2,FALSE)</f>
        <v>#N/A</v>
      </c>
      <c r="F908" s="41"/>
      <c r="K908" s="16"/>
      <c r="O908" s="54" t="e">
        <f>VLOOKUP(D908&amp;R908,Ranglijst!D:E,2,FALSE)</f>
        <v>#N/A</v>
      </c>
      <c r="P908" s="1" t="str">
        <f>VLOOKUP($D908,schermers!$C:$O,5,FALSE)</f>
        <v>Heren</v>
      </c>
      <c r="Q908" s="1" t="str">
        <f>VLOOKUP($D908,schermers!$C:$O,6,FALSE)</f>
        <v>Floret</v>
      </c>
      <c r="R908" s="1" t="e">
        <f>VLOOKUP(P908,lookups!A:B,2,FALSE)&amp;VLOOKUP(aanmeldingen!Q908,lookups!D:E,2,FALSE)&amp;VLOOKUP(I908,lookups!G:H,2,FALSE)</f>
        <v>#N/A</v>
      </c>
      <c r="S908" s="1" t="e">
        <f>VLOOKUP(E908,wedstrijden!B:G,6,FALSE)</f>
        <v>#N/A</v>
      </c>
      <c r="T908" s="1">
        <f>VLOOKUP($D908,schermers!$C:$O,8,FALSE)</f>
        <v>0</v>
      </c>
      <c r="U908" s="1" t="str">
        <f>IFERROR(VLOOKUP($D908,schermers!$C:$O,13,FALSE),"-")</f>
        <v>-</v>
      </c>
      <c r="V908" s="15">
        <f>IFERROR(VLOOKUP(E908,wedstrijden!B:H,7,FALSE),0)</f>
        <v>0</v>
      </c>
      <c r="W908" s="15">
        <f>IFERROR(VLOOKUP(E908,wedstrijden!B:I,8,FALSE),0)</f>
        <v>0</v>
      </c>
      <c r="X908" s="94">
        <f>IF(ISERROR(VLOOKUP(I908,lookups!G:I,3,FALSE)),0,IF(VLOOKUP(I908,lookups!G:I,3,FALSE)=0,0,VLOOKUP(I908,lookups!G:I,3,FALSE)))</f>
        <v>0</v>
      </c>
      <c r="Y908" s="54">
        <f t="shared" si="212"/>
        <v>999999999</v>
      </c>
      <c r="Z908" s="54">
        <f t="shared" si="213"/>
        <v>999999999</v>
      </c>
      <c r="AA908" s="54" t="str">
        <f>IF(LEFT(J908,2)&lt;&gt;"ok","-",IF(M908&lt;&gt;"","-",VLOOKUP(P908&amp;Q908&amp;I908&amp;H908,wedstrijden!A:B,2,FALSE)))</f>
        <v>-</v>
      </c>
      <c r="AB908" s="54">
        <f t="shared" si="214"/>
        <v>0</v>
      </c>
      <c r="AC908" s="54">
        <f t="shared" si="215"/>
        <v>0</v>
      </c>
      <c r="AD908" s="54">
        <f t="shared" si="216"/>
        <v>0</v>
      </c>
      <c r="AE908" s="54">
        <f t="shared" si="217"/>
        <v>0</v>
      </c>
      <c r="AF908" s="54">
        <f t="shared" si="218"/>
        <v>0</v>
      </c>
      <c r="AG908" s="54">
        <f t="shared" si="219"/>
        <v>0</v>
      </c>
      <c r="AH908" s="54">
        <f t="shared" si="220"/>
        <v>0</v>
      </c>
      <c r="AI908" s="54">
        <f t="shared" si="221"/>
        <v>0</v>
      </c>
      <c r="AJ908" s="54">
        <f t="shared" si="222"/>
        <v>0</v>
      </c>
      <c r="AK908" s="54">
        <f t="shared" ca="1" si="223"/>
        <v>0</v>
      </c>
      <c r="AL908" s="1" t="str">
        <f>VLOOKUP(D908,schermers!C:T,16,FALSE)</f>
        <v>---</v>
      </c>
    </row>
    <row r="909" spans="1:38" x14ac:dyDescent="0.2">
      <c r="A909" s="54">
        <f t="shared" si="224"/>
        <v>907</v>
      </c>
      <c r="B909" s="54" t="str">
        <f t="shared" si="210"/>
        <v/>
      </c>
      <c r="C909" s="54" t="str">
        <f t="shared" si="211"/>
        <v/>
      </c>
      <c r="D909" s="54">
        <f>VLOOKUP(F909&amp;G909,schermers!B:C,2,FALSE)</f>
        <v>0</v>
      </c>
      <c r="E909" s="54" t="e">
        <f>VLOOKUP(P909&amp;Q909&amp;I909&amp;H909,wedstrijden!A:B,2,FALSE)</f>
        <v>#N/A</v>
      </c>
      <c r="F909" s="41"/>
      <c r="K909" s="16"/>
      <c r="O909" s="54" t="e">
        <f>VLOOKUP(D909&amp;R909,Ranglijst!D:E,2,FALSE)</f>
        <v>#N/A</v>
      </c>
      <c r="P909" s="1" t="str">
        <f>VLOOKUP($D909,schermers!$C:$O,5,FALSE)</f>
        <v>Heren</v>
      </c>
      <c r="Q909" s="1" t="str">
        <f>VLOOKUP($D909,schermers!$C:$O,6,FALSE)</f>
        <v>Floret</v>
      </c>
      <c r="R909" s="1" t="e">
        <f>VLOOKUP(P909,lookups!A:B,2,FALSE)&amp;VLOOKUP(aanmeldingen!Q909,lookups!D:E,2,FALSE)&amp;VLOOKUP(I909,lookups!G:H,2,FALSE)</f>
        <v>#N/A</v>
      </c>
      <c r="S909" s="1" t="e">
        <f>VLOOKUP(E909,wedstrijden!B:G,6,FALSE)</f>
        <v>#N/A</v>
      </c>
      <c r="T909" s="1">
        <f>VLOOKUP($D909,schermers!$C:$O,8,FALSE)</f>
        <v>0</v>
      </c>
      <c r="U909" s="1" t="str">
        <f>IFERROR(VLOOKUP($D909,schermers!$C:$O,13,FALSE),"-")</f>
        <v>-</v>
      </c>
      <c r="V909" s="15">
        <f>IFERROR(VLOOKUP(E909,wedstrijden!B:H,7,FALSE),0)</f>
        <v>0</v>
      </c>
      <c r="W909" s="15">
        <f>IFERROR(VLOOKUP(E909,wedstrijden!B:I,8,FALSE),0)</f>
        <v>0</v>
      </c>
      <c r="X909" s="94">
        <f>IF(ISERROR(VLOOKUP(I909,lookups!G:I,3,FALSE)),0,IF(VLOOKUP(I909,lookups!G:I,3,FALSE)=0,0,VLOOKUP(I909,lookups!G:I,3,FALSE)))</f>
        <v>0</v>
      </c>
      <c r="Y909" s="54">
        <f t="shared" si="212"/>
        <v>999999999</v>
      </c>
      <c r="Z909" s="54">
        <f t="shared" si="213"/>
        <v>999999999</v>
      </c>
      <c r="AA909" s="54" t="str">
        <f>IF(LEFT(J909,2)&lt;&gt;"ok","-",IF(M909&lt;&gt;"","-",VLOOKUP(P909&amp;Q909&amp;I909&amp;H909,wedstrijden!A:B,2,FALSE)))</f>
        <v>-</v>
      </c>
      <c r="AB909" s="54">
        <f t="shared" si="214"/>
        <v>0</v>
      </c>
      <c r="AC909" s="54">
        <f t="shared" si="215"/>
        <v>0</v>
      </c>
      <c r="AD909" s="54">
        <f t="shared" si="216"/>
        <v>0</v>
      </c>
      <c r="AE909" s="54">
        <f t="shared" si="217"/>
        <v>0</v>
      </c>
      <c r="AF909" s="54">
        <f t="shared" si="218"/>
        <v>0</v>
      </c>
      <c r="AG909" s="54">
        <f t="shared" si="219"/>
        <v>0</v>
      </c>
      <c r="AH909" s="54">
        <f t="shared" si="220"/>
        <v>0</v>
      </c>
      <c r="AI909" s="54">
        <f t="shared" si="221"/>
        <v>0</v>
      </c>
      <c r="AJ909" s="54">
        <f t="shared" si="222"/>
        <v>0</v>
      </c>
      <c r="AK909" s="54">
        <f t="shared" ca="1" si="223"/>
        <v>0</v>
      </c>
      <c r="AL909" s="1" t="str">
        <f>VLOOKUP(D909,schermers!C:T,16,FALSE)</f>
        <v>---</v>
      </c>
    </row>
    <row r="910" spans="1:38" x14ac:dyDescent="0.2">
      <c r="A910" s="54">
        <f t="shared" si="224"/>
        <v>908</v>
      </c>
      <c r="B910" s="54" t="str">
        <f t="shared" si="210"/>
        <v/>
      </c>
      <c r="C910" s="54" t="str">
        <f t="shared" si="211"/>
        <v/>
      </c>
      <c r="D910" s="54">
        <f>VLOOKUP(F910&amp;G910,schermers!B:C,2,FALSE)</f>
        <v>0</v>
      </c>
      <c r="E910" s="54" t="e">
        <f>VLOOKUP(P910&amp;Q910&amp;I910&amp;H910,wedstrijden!A:B,2,FALSE)</f>
        <v>#N/A</v>
      </c>
      <c r="F910" s="41"/>
      <c r="K910" s="16"/>
      <c r="O910" s="54" t="e">
        <f>VLOOKUP(D910&amp;R910,Ranglijst!D:E,2,FALSE)</f>
        <v>#N/A</v>
      </c>
      <c r="P910" s="1" t="str">
        <f>VLOOKUP($D910,schermers!$C:$O,5,FALSE)</f>
        <v>Heren</v>
      </c>
      <c r="Q910" s="1" t="str">
        <f>VLOOKUP($D910,schermers!$C:$O,6,FALSE)</f>
        <v>Floret</v>
      </c>
      <c r="R910" s="1" t="e">
        <f>VLOOKUP(P910,lookups!A:B,2,FALSE)&amp;VLOOKUP(aanmeldingen!Q910,lookups!D:E,2,FALSE)&amp;VLOOKUP(I910,lookups!G:H,2,FALSE)</f>
        <v>#N/A</v>
      </c>
      <c r="S910" s="1" t="e">
        <f>VLOOKUP(E910,wedstrijden!B:G,6,FALSE)</f>
        <v>#N/A</v>
      </c>
      <c r="T910" s="1">
        <f>VLOOKUP($D910,schermers!$C:$O,8,FALSE)</f>
        <v>0</v>
      </c>
      <c r="U910" s="1" t="str">
        <f>IFERROR(VLOOKUP($D910,schermers!$C:$O,13,FALSE),"-")</f>
        <v>-</v>
      </c>
      <c r="V910" s="15">
        <f>IFERROR(VLOOKUP(E910,wedstrijden!B:H,7,FALSE),0)</f>
        <v>0</v>
      </c>
      <c r="W910" s="15">
        <f>IFERROR(VLOOKUP(E910,wedstrijden!B:I,8,FALSE),0)</f>
        <v>0</v>
      </c>
      <c r="X910" s="94">
        <f>IF(ISERROR(VLOOKUP(I910,lookups!G:I,3,FALSE)),0,IF(VLOOKUP(I910,lookups!G:I,3,FALSE)=0,0,VLOOKUP(I910,lookups!G:I,3,FALSE)))</f>
        <v>0</v>
      </c>
      <c r="Y910" s="54">
        <f t="shared" si="212"/>
        <v>999999999</v>
      </c>
      <c r="Z910" s="54">
        <f t="shared" si="213"/>
        <v>999999999</v>
      </c>
      <c r="AA910" s="54" t="str">
        <f>IF(LEFT(J910,2)&lt;&gt;"ok","-",IF(M910&lt;&gt;"","-",VLOOKUP(P910&amp;Q910&amp;I910&amp;H910,wedstrijden!A:B,2,FALSE)))</f>
        <v>-</v>
      </c>
      <c r="AB910" s="54">
        <f t="shared" si="214"/>
        <v>0</v>
      </c>
      <c r="AC910" s="54">
        <f t="shared" si="215"/>
        <v>0</v>
      </c>
      <c r="AD910" s="54">
        <f t="shared" si="216"/>
        <v>0</v>
      </c>
      <c r="AE910" s="54">
        <f t="shared" si="217"/>
        <v>0</v>
      </c>
      <c r="AF910" s="54">
        <f t="shared" si="218"/>
        <v>0</v>
      </c>
      <c r="AG910" s="54">
        <f t="shared" si="219"/>
        <v>0</v>
      </c>
      <c r="AH910" s="54">
        <f t="shared" si="220"/>
        <v>0</v>
      </c>
      <c r="AI910" s="54">
        <f t="shared" si="221"/>
        <v>0</v>
      </c>
      <c r="AJ910" s="54">
        <f t="shared" si="222"/>
        <v>0</v>
      </c>
      <c r="AK910" s="54">
        <f t="shared" ca="1" si="223"/>
        <v>0</v>
      </c>
      <c r="AL910" s="1" t="str">
        <f>VLOOKUP(D910,schermers!C:T,16,FALSE)</f>
        <v>---</v>
      </c>
    </row>
    <row r="911" spans="1:38" x14ac:dyDescent="0.2">
      <c r="A911" s="54">
        <f t="shared" si="224"/>
        <v>909</v>
      </c>
      <c r="B911" s="54" t="str">
        <f t="shared" si="210"/>
        <v/>
      </c>
      <c r="C911" s="54" t="str">
        <f t="shared" si="211"/>
        <v/>
      </c>
      <c r="D911" s="54">
        <f>VLOOKUP(F911&amp;G911,schermers!B:C,2,FALSE)</f>
        <v>0</v>
      </c>
      <c r="E911" s="54" t="e">
        <f>VLOOKUP(P911&amp;Q911&amp;I911&amp;H911,wedstrijden!A:B,2,FALSE)</f>
        <v>#N/A</v>
      </c>
      <c r="F911" s="41"/>
      <c r="K911" s="16"/>
      <c r="O911" s="54" t="e">
        <f>VLOOKUP(D911&amp;R911,Ranglijst!D:E,2,FALSE)</f>
        <v>#N/A</v>
      </c>
      <c r="P911" s="1" t="str">
        <f>VLOOKUP($D911,schermers!$C:$O,5,FALSE)</f>
        <v>Heren</v>
      </c>
      <c r="Q911" s="1" t="str">
        <f>VLOOKUP($D911,schermers!$C:$O,6,FALSE)</f>
        <v>Floret</v>
      </c>
      <c r="R911" s="1" t="e">
        <f>VLOOKUP(P911,lookups!A:B,2,FALSE)&amp;VLOOKUP(aanmeldingen!Q911,lookups!D:E,2,FALSE)&amp;VLOOKUP(I911,lookups!G:H,2,FALSE)</f>
        <v>#N/A</v>
      </c>
      <c r="S911" s="1" t="e">
        <f>VLOOKUP(E911,wedstrijden!B:G,6,FALSE)</f>
        <v>#N/A</v>
      </c>
      <c r="T911" s="1">
        <f>VLOOKUP($D911,schermers!$C:$O,8,FALSE)</f>
        <v>0</v>
      </c>
      <c r="U911" s="1" t="str">
        <f>IFERROR(VLOOKUP($D911,schermers!$C:$O,13,FALSE),"-")</f>
        <v>-</v>
      </c>
      <c r="V911" s="15">
        <f>IFERROR(VLOOKUP(E911,wedstrijden!B:H,7,FALSE),0)</f>
        <v>0</v>
      </c>
      <c r="W911" s="15">
        <f>IFERROR(VLOOKUP(E911,wedstrijden!B:I,8,FALSE),0)</f>
        <v>0</v>
      </c>
      <c r="X911" s="94">
        <f>IF(ISERROR(VLOOKUP(I911,lookups!G:I,3,FALSE)),0,IF(VLOOKUP(I911,lookups!G:I,3,FALSE)=0,0,VLOOKUP(I911,lookups!G:I,3,FALSE)))</f>
        <v>0</v>
      </c>
      <c r="Y911" s="54">
        <f t="shared" si="212"/>
        <v>999999999</v>
      </c>
      <c r="Z911" s="54">
        <f t="shared" si="213"/>
        <v>999999999</v>
      </c>
      <c r="AA911" s="54" t="str">
        <f>IF(LEFT(J911,2)&lt;&gt;"ok","-",IF(M911&lt;&gt;"","-",VLOOKUP(P911&amp;Q911&amp;I911&amp;H911,wedstrijden!A:B,2,FALSE)))</f>
        <v>-</v>
      </c>
      <c r="AB911" s="54">
        <f t="shared" si="214"/>
        <v>0</v>
      </c>
      <c r="AC911" s="54">
        <f t="shared" si="215"/>
        <v>0</v>
      </c>
      <c r="AD911" s="54">
        <f t="shared" si="216"/>
        <v>0</v>
      </c>
      <c r="AE911" s="54">
        <f t="shared" si="217"/>
        <v>0</v>
      </c>
      <c r="AF911" s="54">
        <f t="shared" si="218"/>
        <v>0</v>
      </c>
      <c r="AG911" s="54">
        <f t="shared" si="219"/>
        <v>0</v>
      </c>
      <c r="AH911" s="54">
        <f t="shared" si="220"/>
        <v>0</v>
      </c>
      <c r="AI911" s="54">
        <f t="shared" si="221"/>
        <v>0</v>
      </c>
      <c r="AJ911" s="54">
        <f t="shared" si="222"/>
        <v>0</v>
      </c>
      <c r="AK911" s="54">
        <f t="shared" ca="1" si="223"/>
        <v>0</v>
      </c>
      <c r="AL911" s="1" t="str">
        <f>VLOOKUP(D911,schermers!C:T,16,FALSE)</f>
        <v>---</v>
      </c>
    </row>
    <row r="912" spans="1:38" x14ac:dyDescent="0.2">
      <c r="A912" s="54">
        <f t="shared" si="224"/>
        <v>910</v>
      </c>
      <c r="B912" s="54" t="str">
        <f t="shared" si="210"/>
        <v/>
      </c>
      <c r="C912" s="54" t="str">
        <f t="shared" si="211"/>
        <v/>
      </c>
      <c r="D912" s="54">
        <f>VLOOKUP(F912&amp;G912,schermers!B:C,2,FALSE)</f>
        <v>0</v>
      </c>
      <c r="E912" s="54" t="e">
        <f>VLOOKUP(P912&amp;Q912&amp;I912&amp;H912,wedstrijden!A:B,2,FALSE)</f>
        <v>#N/A</v>
      </c>
      <c r="F912" s="41"/>
      <c r="K912" s="16"/>
      <c r="O912" s="54" t="e">
        <f>VLOOKUP(D912&amp;R912,Ranglijst!D:E,2,FALSE)</f>
        <v>#N/A</v>
      </c>
      <c r="P912" s="1" t="str">
        <f>VLOOKUP($D912,schermers!$C:$O,5,FALSE)</f>
        <v>Heren</v>
      </c>
      <c r="Q912" s="1" t="str">
        <f>VLOOKUP($D912,schermers!$C:$O,6,FALSE)</f>
        <v>Floret</v>
      </c>
      <c r="R912" s="1" t="e">
        <f>VLOOKUP(P912,lookups!A:B,2,FALSE)&amp;VLOOKUP(aanmeldingen!Q912,lookups!D:E,2,FALSE)&amp;VLOOKUP(I912,lookups!G:H,2,FALSE)</f>
        <v>#N/A</v>
      </c>
      <c r="S912" s="1" t="e">
        <f>VLOOKUP(E912,wedstrijden!B:G,6,FALSE)</f>
        <v>#N/A</v>
      </c>
      <c r="T912" s="1">
        <f>VLOOKUP($D912,schermers!$C:$O,8,FALSE)</f>
        <v>0</v>
      </c>
      <c r="U912" s="1" t="str">
        <f>IFERROR(VLOOKUP($D912,schermers!$C:$O,13,FALSE),"-")</f>
        <v>-</v>
      </c>
      <c r="V912" s="15">
        <f>IFERROR(VLOOKUP(E912,wedstrijden!B:H,7,FALSE),0)</f>
        <v>0</v>
      </c>
      <c r="W912" s="15">
        <f>IFERROR(VLOOKUP(E912,wedstrijden!B:I,8,FALSE),0)</f>
        <v>0</v>
      </c>
      <c r="X912" s="94">
        <f>IF(ISERROR(VLOOKUP(I912,lookups!G:I,3,FALSE)),0,IF(VLOOKUP(I912,lookups!G:I,3,FALSE)=0,0,VLOOKUP(I912,lookups!G:I,3,FALSE)))</f>
        <v>0</v>
      </c>
      <c r="Y912" s="54">
        <f t="shared" si="212"/>
        <v>999999999</v>
      </c>
      <c r="Z912" s="54">
        <f t="shared" si="213"/>
        <v>999999999</v>
      </c>
      <c r="AA912" s="54" t="str">
        <f>IF(LEFT(J912,2)&lt;&gt;"ok","-",IF(M912&lt;&gt;"","-",VLOOKUP(P912&amp;Q912&amp;I912&amp;H912,wedstrijden!A:B,2,FALSE)))</f>
        <v>-</v>
      </c>
      <c r="AB912" s="54">
        <f t="shared" si="214"/>
        <v>0</v>
      </c>
      <c r="AC912" s="54">
        <f t="shared" si="215"/>
        <v>0</v>
      </c>
      <c r="AD912" s="54">
        <f t="shared" si="216"/>
        <v>0</v>
      </c>
      <c r="AE912" s="54">
        <f t="shared" si="217"/>
        <v>0</v>
      </c>
      <c r="AF912" s="54">
        <f t="shared" si="218"/>
        <v>0</v>
      </c>
      <c r="AG912" s="54">
        <f t="shared" si="219"/>
        <v>0</v>
      </c>
      <c r="AH912" s="54">
        <f t="shared" si="220"/>
        <v>0</v>
      </c>
      <c r="AI912" s="54">
        <f t="shared" si="221"/>
        <v>0</v>
      </c>
      <c r="AJ912" s="54">
        <f t="shared" si="222"/>
        <v>0</v>
      </c>
      <c r="AK912" s="54">
        <f t="shared" ca="1" si="223"/>
        <v>0</v>
      </c>
      <c r="AL912" s="1" t="str">
        <f>VLOOKUP(D912,schermers!C:T,16,FALSE)</f>
        <v>---</v>
      </c>
    </row>
    <row r="913" spans="1:38" x14ac:dyDescent="0.2">
      <c r="A913" s="54">
        <f t="shared" si="224"/>
        <v>911</v>
      </c>
      <c r="B913" s="54" t="str">
        <f t="shared" si="210"/>
        <v/>
      </c>
      <c r="C913" s="54" t="str">
        <f t="shared" si="211"/>
        <v/>
      </c>
      <c r="D913" s="54">
        <f>VLOOKUP(F913&amp;G913,schermers!B:C,2,FALSE)</f>
        <v>0</v>
      </c>
      <c r="E913" s="54" t="e">
        <f>VLOOKUP(P913&amp;Q913&amp;I913&amp;H913,wedstrijden!A:B,2,FALSE)</f>
        <v>#N/A</v>
      </c>
      <c r="F913" s="41"/>
      <c r="K913" s="16"/>
      <c r="O913" s="54" t="e">
        <f>VLOOKUP(D913&amp;R913,Ranglijst!D:E,2,FALSE)</f>
        <v>#N/A</v>
      </c>
      <c r="P913" s="1" t="str">
        <f>VLOOKUP($D913,schermers!$C:$O,5,FALSE)</f>
        <v>Heren</v>
      </c>
      <c r="Q913" s="1" t="str">
        <f>VLOOKUP($D913,schermers!$C:$O,6,FALSE)</f>
        <v>Floret</v>
      </c>
      <c r="R913" s="1" t="e">
        <f>VLOOKUP(P913,lookups!A:B,2,FALSE)&amp;VLOOKUP(aanmeldingen!Q913,lookups!D:E,2,FALSE)&amp;VLOOKUP(I913,lookups!G:H,2,FALSE)</f>
        <v>#N/A</v>
      </c>
      <c r="S913" s="1" t="e">
        <f>VLOOKUP(E913,wedstrijden!B:G,6,FALSE)</f>
        <v>#N/A</v>
      </c>
      <c r="T913" s="1">
        <f>VLOOKUP($D913,schermers!$C:$O,8,FALSE)</f>
        <v>0</v>
      </c>
      <c r="U913" s="1" t="str">
        <f>IFERROR(VLOOKUP($D913,schermers!$C:$O,13,FALSE),"-")</f>
        <v>-</v>
      </c>
      <c r="V913" s="15">
        <f>IFERROR(VLOOKUP(E913,wedstrijden!B:H,7,FALSE),0)</f>
        <v>0</v>
      </c>
      <c r="W913" s="15">
        <f>IFERROR(VLOOKUP(E913,wedstrijden!B:I,8,FALSE),0)</f>
        <v>0</v>
      </c>
      <c r="X913" s="94">
        <f>IF(ISERROR(VLOOKUP(I913,lookups!G:I,3,FALSE)),0,IF(VLOOKUP(I913,lookups!G:I,3,FALSE)=0,0,VLOOKUP(I913,lookups!G:I,3,FALSE)))</f>
        <v>0</v>
      </c>
      <c r="Y913" s="54">
        <f t="shared" si="212"/>
        <v>999999999</v>
      </c>
      <c r="Z913" s="54">
        <f t="shared" si="213"/>
        <v>999999999</v>
      </c>
      <c r="AA913" s="54" t="str">
        <f>IF(LEFT(J913,2)&lt;&gt;"ok","-",IF(M913&lt;&gt;"","-",VLOOKUP(P913&amp;Q913&amp;I913&amp;H913,wedstrijden!A:B,2,FALSE)))</f>
        <v>-</v>
      </c>
      <c r="AB913" s="54">
        <f t="shared" si="214"/>
        <v>0</v>
      </c>
      <c r="AC913" s="54">
        <f t="shared" si="215"/>
        <v>0</v>
      </c>
      <c r="AD913" s="54">
        <f t="shared" si="216"/>
        <v>0</v>
      </c>
      <c r="AE913" s="54">
        <f t="shared" si="217"/>
        <v>0</v>
      </c>
      <c r="AF913" s="54">
        <f t="shared" si="218"/>
        <v>0</v>
      </c>
      <c r="AG913" s="54">
        <f t="shared" si="219"/>
        <v>0</v>
      </c>
      <c r="AH913" s="54">
        <f t="shared" si="220"/>
        <v>0</v>
      </c>
      <c r="AI913" s="54">
        <f t="shared" si="221"/>
        <v>0</v>
      </c>
      <c r="AJ913" s="54">
        <f t="shared" si="222"/>
        <v>0</v>
      </c>
      <c r="AK913" s="54">
        <f t="shared" ca="1" si="223"/>
        <v>0</v>
      </c>
      <c r="AL913" s="1" t="str">
        <f>VLOOKUP(D913,schermers!C:T,16,FALSE)</f>
        <v>---</v>
      </c>
    </row>
    <row r="914" spans="1:38" x14ac:dyDescent="0.2">
      <c r="A914" s="54">
        <f t="shared" si="224"/>
        <v>912</v>
      </c>
      <c r="B914" s="54" t="str">
        <f t="shared" si="210"/>
        <v/>
      </c>
      <c r="C914" s="54" t="str">
        <f t="shared" si="211"/>
        <v/>
      </c>
      <c r="D914" s="54">
        <f>VLOOKUP(F914&amp;G914,schermers!B:C,2,FALSE)</f>
        <v>0</v>
      </c>
      <c r="E914" s="54" t="e">
        <f>VLOOKUP(P914&amp;Q914&amp;I914&amp;H914,wedstrijden!A:B,2,FALSE)</f>
        <v>#N/A</v>
      </c>
      <c r="F914" s="41"/>
      <c r="K914" s="16"/>
      <c r="O914" s="54" t="e">
        <f>VLOOKUP(D914&amp;R914,Ranglijst!D:E,2,FALSE)</f>
        <v>#N/A</v>
      </c>
      <c r="P914" s="1" t="str">
        <f>VLOOKUP($D914,schermers!$C:$O,5,FALSE)</f>
        <v>Heren</v>
      </c>
      <c r="Q914" s="1" t="str">
        <f>VLOOKUP($D914,schermers!$C:$O,6,FALSE)</f>
        <v>Floret</v>
      </c>
      <c r="R914" s="1" t="e">
        <f>VLOOKUP(P914,lookups!A:B,2,FALSE)&amp;VLOOKUP(aanmeldingen!Q914,lookups!D:E,2,FALSE)&amp;VLOOKUP(I914,lookups!G:H,2,FALSE)</f>
        <v>#N/A</v>
      </c>
      <c r="S914" s="1" t="e">
        <f>VLOOKUP(E914,wedstrijden!B:G,6,FALSE)</f>
        <v>#N/A</v>
      </c>
      <c r="T914" s="1">
        <f>VLOOKUP($D914,schermers!$C:$O,8,FALSE)</f>
        <v>0</v>
      </c>
      <c r="U914" s="1" t="str">
        <f>IFERROR(VLOOKUP($D914,schermers!$C:$O,13,FALSE),"-")</f>
        <v>-</v>
      </c>
      <c r="V914" s="15">
        <f>IFERROR(VLOOKUP(E914,wedstrijden!B:H,7,FALSE),0)</f>
        <v>0</v>
      </c>
      <c r="W914" s="15">
        <f>IFERROR(VLOOKUP(E914,wedstrijden!B:I,8,FALSE),0)</f>
        <v>0</v>
      </c>
      <c r="X914" s="94">
        <f>IF(ISERROR(VLOOKUP(I914,lookups!G:I,3,FALSE)),0,IF(VLOOKUP(I914,lookups!G:I,3,FALSE)=0,0,VLOOKUP(I914,lookups!G:I,3,FALSE)))</f>
        <v>0</v>
      </c>
      <c r="Y914" s="54">
        <f t="shared" si="212"/>
        <v>999999999</v>
      </c>
      <c r="Z914" s="54">
        <f t="shared" si="213"/>
        <v>999999999</v>
      </c>
      <c r="AA914" s="54" t="str">
        <f>IF(LEFT(J914,2)&lt;&gt;"ok","-",IF(M914&lt;&gt;"","-",VLOOKUP(P914&amp;Q914&amp;I914&amp;H914,wedstrijden!A:B,2,FALSE)))</f>
        <v>-</v>
      </c>
      <c r="AB914" s="54">
        <f t="shared" si="214"/>
        <v>0</v>
      </c>
      <c r="AC914" s="54">
        <f t="shared" si="215"/>
        <v>0</v>
      </c>
      <c r="AD914" s="54">
        <f t="shared" si="216"/>
        <v>0</v>
      </c>
      <c r="AE914" s="54">
        <f t="shared" si="217"/>
        <v>0</v>
      </c>
      <c r="AF914" s="54">
        <f t="shared" si="218"/>
        <v>0</v>
      </c>
      <c r="AG914" s="54">
        <f t="shared" si="219"/>
        <v>0</v>
      </c>
      <c r="AH914" s="54">
        <f t="shared" si="220"/>
        <v>0</v>
      </c>
      <c r="AI914" s="54">
        <f t="shared" si="221"/>
        <v>0</v>
      </c>
      <c r="AJ914" s="54">
        <f t="shared" si="222"/>
        <v>0</v>
      </c>
      <c r="AK914" s="54">
        <f t="shared" ca="1" si="223"/>
        <v>0</v>
      </c>
      <c r="AL914" s="1" t="str">
        <f>VLOOKUP(D914,schermers!C:T,16,FALSE)</f>
        <v>---</v>
      </c>
    </row>
    <row r="915" spans="1:38" x14ac:dyDescent="0.2">
      <c r="A915" s="54">
        <f t="shared" si="224"/>
        <v>913</v>
      </c>
      <c r="B915" s="54" t="str">
        <f t="shared" si="210"/>
        <v/>
      </c>
      <c r="C915" s="54" t="str">
        <f t="shared" si="211"/>
        <v/>
      </c>
      <c r="D915" s="54">
        <f>VLOOKUP(F915&amp;G915,schermers!B:C,2,FALSE)</f>
        <v>0</v>
      </c>
      <c r="E915" s="54" t="e">
        <f>VLOOKUP(P915&amp;Q915&amp;I915&amp;H915,wedstrijden!A:B,2,FALSE)</f>
        <v>#N/A</v>
      </c>
      <c r="F915" s="41"/>
      <c r="K915" s="16"/>
      <c r="O915" s="54" t="e">
        <f>VLOOKUP(D915&amp;R915,Ranglijst!D:E,2,FALSE)</f>
        <v>#N/A</v>
      </c>
      <c r="P915" s="1" t="str">
        <f>VLOOKUP($D915,schermers!$C:$O,5,FALSE)</f>
        <v>Heren</v>
      </c>
      <c r="Q915" s="1" t="str">
        <f>VLOOKUP($D915,schermers!$C:$O,6,FALSE)</f>
        <v>Floret</v>
      </c>
      <c r="R915" s="1" t="e">
        <f>VLOOKUP(P915,lookups!A:B,2,FALSE)&amp;VLOOKUP(aanmeldingen!Q915,lookups!D:E,2,FALSE)&amp;VLOOKUP(I915,lookups!G:H,2,FALSE)</f>
        <v>#N/A</v>
      </c>
      <c r="S915" s="1" t="e">
        <f>VLOOKUP(E915,wedstrijden!B:G,6,FALSE)</f>
        <v>#N/A</v>
      </c>
      <c r="T915" s="1">
        <f>VLOOKUP($D915,schermers!$C:$O,8,FALSE)</f>
        <v>0</v>
      </c>
      <c r="U915" s="1" t="str">
        <f>IFERROR(VLOOKUP($D915,schermers!$C:$O,13,FALSE),"-")</f>
        <v>-</v>
      </c>
      <c r="V915" s="15">
        <f>IFERROR(VLOOKUP(E915,wedstrijden!B:H,7,FALSE),0)</f>
        <v>0</v>
      </c>
      <c r="W915" s="15">
        <f>IFERROR(VLOOKUP(E915,wedstrijden!B:I,8,FALSE),0)</f>
        <v>0</v>
      </c>
      <c r="X915" s="94">
        <f>IF(ISERROR(VLOOKUP(I915,lookups!G:I,3,FALSE)),0,IF(VLOOKUP(I915,lookups!G:I,3,FALSE)=0,0,VLOOKUP(I915,lookups!G:I,3,FALSE)))</f>
        <v>0</v>
      </c>
      <c r="Y915" s="54">
        <f t="shared" si="212"/>
        <v>999999999</v>
      </c>
      <c r="Z915" s="54">
        <f t="shared" si="213"/>
        <v>999999999</v>
      </c>
      <c r="AA915" s="54" t="str">
        <f>IF(LEFT(J915,2)&lt;&gt;"ok","-",IF(M915&lt;&gt;"","-",VLOOKUP(P915&amp;Q915&amp;I915&amp;H915,wedstrijden!A:B,2,FALSE)))</f>
        <v>-</v>
      </c>
      <c r="AB915" s="54">
        <f t="shared" si="214"/>
        <v>0</v>
      </c>
      <c r="AC915" s="54">
        <f t="shared" si="215"/>
        <v>0</v>
      </c>
      <c r="AD915" s="54">
        <f t="shared" si="216"/>
        <v>0</v>
      </c>
      <c r="AE915" s="54">
        <f t="shared" si="217"/>
        <v>0</v>
      </c>
      <c r="AF915" s="54">
        <f t="shared" si="218"/>
        <v>0</v>
      </c>
      <c r="AG915" s="54">
        <f t="shared" si="219"/>
        <v>0</v>
      </c>
      <c r="AH915" s="54">
        <f t="shared" si="220"/>
        <v>0</v>
      </c>
      <c r="AI915" s="54">
        <f t="shared" si="221"/>
        <v>0</v>
      </c>
      <c r="AJ915" s="54">
        <f t="shared" si="222"/>
        <v>0</v>
      </c>
      <c r="AK915" s="54">
        <f t="shared" ca="1" si="223"/>
        <v>0</v>
      </c>
      <c r="AL915" s="1" t="str">
        <f>VLOOKUP(D915,schermers!C:T,16,FALSE)</f>
        <v>---</v>
      </c>
    </row>
    <row r="916" spans="1:38" x14ac:dyDescent="0.2">
      <c r="A916" s="54">
        <f t="shared" si="224"/>
        <v>914</v>
      </c>
      <c r="B916" s="54" t="str">
        <f t="shared" si="210"/>
        <v/>
      </c>
      <c r="C916" s="54" t="str">
        <f t="shared" si="211"/>
        <v/>
      </c>
      <c r="D916" s="54">
        <f>VLOOKUP(F916&amp;G916,schermers!B:C,2,FALSE)</f>
        <v>0</v>
      </c>
      <c r="E916" s="54" t="e">
        <f>VLOOKUP(P916&amp;Q916&amp;I916&amp;H916,wedstrijden!A:B,2,FALSE)</f>
        <v>#N/A</v>
      </c>
      <c r="F916" s="41"/>
      <c r="K916" s="16"/>
      <c r="O916" s="54" t="e">
        <f>VLOOKUP(D916&amp;R916,Ranglijst!D:E,2,FALSE)</f>
        <v>#N/A</v>
      </c>
      <c r="P916" s="1" t="str">
        <f>VLOOKUP($D916,schermers!$C:$O,5,FALSE)</f>
        <v>Heren</v>
      </c>
      <c r="Q916" s="1" t="str">
        <f>VLOOKUP($D916,schermers!$C:$O,6,FALSE)</f>
        <v>Floret</v>
      </c>
      <c r="R916" s="1" t="e">
        <f>VLOOKUP(P916,lookups!A:B,2,FALSE)&amp;VLOOKUP(aanmeldingen!Q916,lookups!D:E,2,FALSE)&amp;VLOOKUP(I916,lookups!G:H,2,FALSE)</f>
        <v>#N/A</v>
      </c>
      <c r="S916" s="1" t="e">
        <f>VLOOKUP(E916,wedstrijden!B:G,6,FALSE)</f>
        <v>#N/A</v>
      </c>
      <c r="T916" s="1">
        <f>VLOOKUP($D916,schermers!$C:$O,8,FALSE)</f>
        <v>0</v>
      </c>
      <c r="U916" s="1" t="str">
        <f>IFERROR(VLOOKUP($D916,schermers!$C:$O,13,FALSE),"-")</f>
        <v>-</v>
      </c>
      <c r="V916" s="15">
        <f>IFERROR(VLOOKUP(E916,wedstrijden!B:H,7,FALSE),0)</f>
        <v>0</v>
      </c>
      <c r="W916" s="15">
        <f>IFERROR(VLOOKUP(E916,wedstrijden!B:I,8,FALSE),0)</f>
        <v>0</v>
      </c>
      <c r="X916" s="94">
        <f>IF(ISERROR(VLOOKUP(I916,lookups!G:I,3,FALSE)),0,IF(VLOOKUP(I916,lookups!G:I,3,FALSE)=0,0,VLOOKUP(I916,lookups!G:I,3,FALSE)))</f>
        <v>0</v>
      </c>
      <c r="Y916" s="54">
        <f t="shared" si="212"/>
        <v>999999999</v>
      </c>
      <c r="Z916" s="54">
        <f t="shared" si="213"/>
        <v>999999999</v>
      </c>
      <c r="AA916" s="54" t="str">
        <f>IF(LEFT(J916,2)&lt;&gt;"ok","-",IF(M916&lt;&gt;"","-",VLOOKUP(P916&amp;Q916&amp;I916&amp;H916,wedstrijden!A:B,2,FALSE)))</f>
        <v>-</v>
      </c>
      <c r="AB916" s="54">
        <f t="shared" si="214"/>
        <v>0</v>
      </c>
      <c r="AC916" s="54">
        <f t="shared" si="215"/>
        <v>0</v>
      </c>
      <c r="AD916" s="54">
        <f t="shared" si="216"/>
        <v>0</v>
      </c>
      <c r="AE916" s="54">
        <f t="shared" si="217"/>
        <v>0</v>
      </c>
      <c r="AF916" s="54">
        <f t="shared" si="218"/>
        <v>0</v>
      </c>
      <c r="AG916" s="54">
        <f t="shared" si="219"/>
        <v>0</v>
      </c>
      <c r="AH916" s="54">
        <f t="shared" si="220"/>
        <v>0</v>
      </c>
      <c r="AI916" s="54">
        <f t="shared" si="221"/>
        <v>0</v>
      </c>
      <c r="AJ916" s="54">
        <f t="shared" si="222"/>
        <v>0</v>
      </c>
      <c r="AK916" s="54">
        <f t="shared" ca="1" si="223"/>
        <v>0</v>
      </c>
      <c r="AL916" s="1" t="str">
        <f>VLOOKUP(D916,schermers!C:T,16,FALSE)</f>
        <v>---</v>
      </c>
    </row>
    <row r="917" spans="1:38" x14ac:dyDescent="0.2">
      <c r="A917" s="54">
        <f t="shared" si="224"/>
        <v>915</v>
      </c>
      <c r="B917" s="54" t="str">
        <f t="shared" si="210"/>
        <v/>
      </c>
      <c r="C917" s="54" t="str">
        <f t="shared" si="211"/>
        <v/>
      </c>
      <c r="D917" s="54">
        <f>VLOOKUP(F917&amp;G917,schermers!B:C,2,FALSE)</f>
        <v>0</v>
      </c>
      <c r="E917" s="54" t="e">
        <f>VLOOKUP(P917&amp;Q917&amp;I917&amp;H917,wedstrijden!A:B,2,FALSE)</f>
        <v>#N/A</v>
      </c>
      <c r="F917" s="41"/>
      <c r="K917" s="16"/>
      <c r="O917" s="54" t="e">
        <f>VLOOKUP(D917&amp;R917,Ranglijst!D:E,2,FALSE)</f>
        <v>#N/A</v>
      </c>
      <c r="P917" s="1" t="str">
        <f>VLOOKUP($D917,schermers!$C:$O,5,FALSE)</f>
        <v>Heren</v>
      </c>
      <c r="Q917" s="1" t="str">
        <f>VLOOKUP($D917,schermers!$C:$O,6,FALSE)</f>
        <v>Floret</v>
      </c>
      <c r="R917" s="1" t="e">
        <f>VLOOKUP(P917,lookups!A:B,2,FALSE)&amp;VLOOKUP(aanmeldingen!Q917,lookups!D:E,2,FALSE)&amp;VLOOKUP(I917,lookups!G:H,2,FALSE)</f>
        <v>#N/A</v>
      </c>
      <c r="S917" s="1" t="e">
        <f>VLOOKUP(E917,wedstrijden!B:G,6,FALSE)</f>
        <v>#N/A</v>
      </c>
      <c r="T917" s="1">
        <f>VLOOKUP($D917,schermers!$C:$O,8,FALSE)</f>
        <v>0</v>
      </c>
      <c r="U917" s="1" t="str">
        <f>IFERROR(VLOOKUP($D917,schermers!$C:$O,13,FALSE),"-")</f>
        <v>-</v>
      </c>
      <c r="V917" s="15">
        <f>IFERROR(VLOOKUP(E917,wedstrijden!B:H,7,FALSE),0)</f>
        <v>0</v>
      </c>
      <c r="W917" s="15">
        <f>IFERROR(VLOOKUP(E917,wedstrijden!B:I,8,FALSE),0)</f>
        <v>0</v>
      </c>
      <c r="X917" s="94">
        <f>IF(ISERROR(VLOOKUP(I917,lookups!G:I,3,FALSE)),0,IF(VLOOKUP(I917,lookups!G:I,3,FALSE)=0,0,VLOOKUP(I917,lookups!G:I,3,FALSE)))</f>
        <v>0</v>
      </c>
      <c r="Y917" s="54">
        <f t="shared" si="212"/>
        <v>999999999</v>
      </c>
      <c r="Z917" s="54">
        <f t="shared" si="213"/>
        <v>999999999</v>
      </c>
      <c r="AA917" s="54" t="str">
        <f>IF(LEFT(J917,2)&lt;&gt;"ok","-",IF(M917&lt;&gt;"","-",VLOOKUP(P917&amp;Q917&amp;I917&amp;H917,wedstrijden!A:B,2,FALSE)))</f>
        <v>-</v>
      </c>
      <c r="AB917" s="54">
        <f t="shared" si="214"/>
        <v>0</v>
      </c>
      <c r="AC917" s="54">
        <f t="shared" si="215"/>
        <v>0</v>
      </c>
      <c r="AD917" s="54">
        <f t="shared" si="216"/>
        <v>0</v>
      </c>
      <c r="AE917" s="54">
        <f t="shared" si="217"/>
        <v>0</v>
      </c>
      <c r="AF917" s="54">
        <f t="shared" si="218"/>
        <v>0</v>
      </c>
      <c r="AG917" s="54">
        <f t="shared" si="219"/>
        <v>0</v>
      </c>
      <c r="AH917" s="54">
        <f t="shared" si="220"/>
        <v>0</v>
      </c>
      <c r="AI917" s="54">
        <f t="shared" si="221"/>
        <v>0</v>
      </c>
      <c r="AJ917" s="54">
        <f t="shared" si="222"/>
        <v>0</v>
      </c>
      <c r="AK917" s="54">
        <f t="shared" ca="1" si="223"/>
        <v>0</v>
      </c>
      <c r="AL917" s="1" t="str">
        <f>VLOOKUP(D917,schermers!C:T,16,FALSE)</f>
        <v>---</v>
      </c>
    </row>
    <row r="918" spans="1:38" x14ac:dyDescent="0.2">
      <c r="A918" s="54">
        <f t="shared" si="224"/>
        <v>916</v>
      </c>
      <c r="B918" s="54" t="str">
        <f t="shared" si="210"/>
        <v/>
      </c>
      <c r="C918" s="54" t="str">
        <f t="shared" si="211"/>
        <v/>
      </c>
      <c r="D918" s="54">
        <f>VLOOKUP(F918&amp;G918,schermers!B:C,2,FALSE)</f>
        <v>0</v>
      </c>
      <c r="E918" s="54" t="e">
        <f>VLOOKUP(P918&amp;Q918&amp;I918&amp;H918,wedstrijden!A:B,2,FALSE)</f>
        <v>#N/A</v>
      </c>
      <c r="F918" s="41"/>
      <c r="K918" s="16"/>
      <c r="O918" s="54" t="e">
        <f>VLOOKUP(D918&amp;R918,Ranglijst!D:E,2,FALSE)</f>
        <v>#N/A</v>
      </c>
      <c r="P918" s="1" t="str">
        <f>VLOOKUP($D918,schermers!$C:$O,5,FALSE)</f>
        <v>Heren</v>
      </c>
      <c r="Q918" s="1" t="str">
        <f>VLOOKUP($D918,schermers!$C:$O,6,FALSE)</f>
        <v>Floret</v>
      </c>
      <c r="R918" s="1" t="e">
        <f>VLOOKUP(P918,lookups!A:B,2,FALSE)&amp;VLOOKUP(aanmeldingen!Q918,lookups!D:E,2,FALSE)&amp;VLOOKUP(I918,lookups!G:H,2,FALSE)</f>
        <v>#N/A</v>
      </c>
      <c r="S918" s="1" t="e">
        <f>VLOOKUP(E918,wedstrijden!B:G,6,FALSE)</f>
        <v>#N/A</v>
      </c>
      <c r="T918" s="1">
        <f>VLOOKUP($D918,schermers!$C:$O,8,FALSE)</f>
        <v>0</v>
      </c>
      <c r="U918" s="1" t="str">
        <f>IFERROR(VLOOKUP($D918,schermers!$C:$O,13,FALSE),"-")</f>
        <v>-</v>
      </c>
      <c r="V918" s="15">
        <f>IFERROR(VLOOKUP(E918,wedstrijden!B:H,7,FALSE),0)</f>
        <v>0</v>
      </c>
      <c r="W918" s="15">
        <f>IFERROR(VLOOKUP(E918,wedstrijden!B:I,8,FALSE),0)</f>
        <v>0</v>
      </c>
      <c r="X918" s="94">
        <f>IF(ISERROR(VLOOKUP(I918,lookups!G:I,3,FALSE)),0,IF(VLOOKUP(I918,lookups!G:I,3,FALSE)=0,0,VLOOKUP(I918,lookups!G:I,3,FALSE)))</f>
        <v>0</v>
      </c>
      <c r="Y918" s="54">
        <f t="shared" si="212"/>
        <v>999999999</v>
      </c>
      <c r="Z918" s="54">
        <f t="shared" si="213"/>
        <v>999999999</v>
      </c>
      <c r="AA918" s="54" t="str">
        <f>IF(LEFT(J918,2)&lt;&gt;"ok","-",IF(M918&lt;&gt;"","-",VLOOKUP(P918&amp;Q918&amp;I918&amp;H918,wedstrijden!A:B,2,FALSE)))</f>
        <v>-</v>
      </c>
      <c r="AB918" s="54">
        <f t="shared" si="214"/>
        <v>0</v>
      </c>
      <c r="AC918" s="54">
        <f t="shared" si="215"/>
        <v>0</v>
      </c>
      <c r="AD918" s="54">
        <f t="shared" si="216"/>
        <v>0</v>
      </c>
      <c r="AE918" s="54">
        <f t="shared" si="217"/>
        <v>0</v>
      </c>
      <c r="AF918" s="54">
        <f t="shared" si="218"/>
        <v>0</v>
      </c>
      <c r="AG918" s="54">
        <f t="shared" si="219"/>
        <v>0</v>
      </c>
      <c r="AH918" s="54">
        <f t="shared" si="220"/>
        <v>0</v>
      </c>
      <c r="AI918" s="54">
        <f t="shared" si="221"/>
        <v>0</v>
      </c>
      <c r="AJ918" s="54">
        <f t="shared" si="222"/>
        <v>0</v>
      </c>
      <c r="AK918" s="54">
        <f t="shared" ca="1" si="223"/>
        <v>0</v>
      </c>
      <c r="AL918" s="1" t="str">
        <f>VLOOKUP(D918,schermers!C:T,16,FALSE)</f>
        <v>---</v>
      </c>
    </row>
    <row r="919" spans="1:38" x14ac:dyDescent="0.2">
      <c r="A919" s="54">
        <f t="shared" si="224"/>
        <v>917</v>
      </c>
      <c r="B919" s="54" t="str">
        <f t="shared" si="210"/>
        <v/>
      </c>
      <c r="C919" s="54" t="str">
        <f t="shared" si="211"/>
        <v/>
      </c>
      <c r="D919" s="54">
        <f>VLOOKUP(F919&amp;G919,schermers!B:C,2,FALSE)</f>
        <v>0</v>
      </c>
      <c r="E919" s="54" t="e">
        <f>VLOOKUP(P919&amp;Q919&amp;I919&amp;H919,wedstrijden!A:B,2,FALSE)</f>
        <v>#N/A</v>
      </c>
      <c r="F919" s="41"/>
      <c r="K919" s="16"/>
      <c r="O919" s="54" t="e">
        <f>VLOOKUP(D919&amp;R919,Ranglijst!D:E,2,FALSE)</f>
        <v>#N/A</v>
      </c>
      <c r="P919" s="1" t="str">
        <f>VLOOKUP($D919,schermers!$C:$O,5,FALSE)</f>
        <v>Heren</v>
      </c>
      <c r="Q919" s="1" t="str">
        <f>VLOOKUP($D919,schermers!$C:$O,6,FALSE)</f>
        <v>Floret</v>
      </c>
      <c r="R919" s="1" t="e">
        <f>VLOOKUP(P919,lookups!A:B,2,FALSE)&amp;VLOOKUP(aanmeldingen!Q919,lookups!D:E,2,FALSE)&amp;VLOOKUP(I919,lookups!G:H,2,FALSE)</f>
        <v>#N/A</v>
      </c>
      <c r="S919" s="1" t="e">
        <f>VLOOKUP(E919,wedstrijden!B:G,6,FALSE)</f>
        <v>#N/A</v>
      </c>
      <c r="T919" s="1">
        <f>VLOOKUP($D919,schermers!$C:$O,8,FALSE)</f>
        <v>0</v>
      </c>
      <c r="U919" s="1" t="str">
        <f>IFERROR(VLOOKUP($D919,schermers!$C:$O,13,FALSE),"-")</f>
        <v>-</v>
      </c>
      <c r="V919" s="15">
        <f>IFERROR(VLOOKUP(E919,wedstrijden!B:H,7,FALSE),0)</f>
        <v>0</v>
      </c>
      <c r="W919" s="15">
        <f>IFERROR(VLOOKUP(E919,wedstrijden!B:I,8,FALSE),0)</f>
        <v>0</v>
      </c>
      <c r="X919" s="94">
        <f>IF(ISERROR(VLOOKUP(I919,lookups!G:I,3,FALSE)),0,IF(VLOOKUP(I919,lookups!G:I,3,FALSE)=0,0,VLOOKUP(I919,lookups!G:I,3,FALSE)))</f>
        <v>0</v>
      </c>
      <c r="Y919" s="54">
        <f t="shared" si="212"/>
        <v>999999999</v>
      </c>
      <c r="Z919" s="54">
        <f t="shared" si="213"/>
        <v>999999999</v>
      </c>
      <c r="AA919" s="54" t="str">
        <f>IF(LEFT(J919,2)&lt;&gt;"ok","-",IF(M919&lt;&gt;"","-",VLOOKUP(P919&amp;Q919&amp;I919&amp;H919,wedstrijden!A:B,2,FALSE)))</f>
        <v>-</v>
      </c>
      <c r="AB919" s="54">
        <f t="shared" si="214"/>
        <v>0</v>
      </c>
      <c r="AC919" s="54">
        <f t="shared" si="215"/>
        <v>0</v>
      </c>
      <c r="AD919" s="54">
        <f t="shared" si="216"/>
        <v>0</v>
      </c>
      <c r="AE919" s="54">
        <f t="shared" si="217"/>
        <v>0</v>
      </c>
      <c r="AF919" s="54">
        <f t="shared" si="218"/>
        <v>0</v>
      </c>
      <c r="AG919" s="54">
        <f t="shared" si="219"/>
        <v>0</v>
      </c>
      <c r="AH919" s="54">
        <f t="shared" si="220"/>
        <v>0</v>
      </c>
      <c r="AI919" s="54">
        <f t="shared" si="221"/>
        <v>0</v>
      </c>
      <c r="AJ919" s="54">
        <f t="shared" si="222"/>
        <v>0</v>
      </c>
      <c r="AK919" s="54">
        <f t="shared" ca="1" si="223"/>
        <v>0</v>
      </c>
      <c r="AL919" s="1" t="str">
        <f>VLOOKUP(D919,schermers!C:T,16,FALSE)</f>
        <v>---</v>
      </c>
    </row>
    <row r="920" spans="1:38" x14ac:dyDescent="0.2">
      <c r="A920" s="54">
        <f t="shared" si="224"/>
        <v>918</v>
      </c>
      <c r="B920" s="54" t="str">
        <f t="shared" si="210"/>
        <v/>
      </c>
      <c r="C920" s="54" t="str">
        <f t="shared" si="211"/>
        <v/>
      </c>
      <c r="D920" s="54">
        <f>VLOOKUP(F920&amp;G920,schermers!B:C,2,FALSE)</f>
        <v>0</v>
      </c>
      <c r="E920" s="54" t="e">
        <f>VLOOKUP(P920&amp;Q920&amp;I920&amp;H920,wedstrijden!A:B,2,FALSE)</f>
        <v>#N/A</v>
      </c>
      <c r="F920" s="41"/>
      <c r="K920" s="16"/>
      <c r="O920" s="54" t="e">
        <f>VLOOKUP(D920&amp;R920,Ranglijst!D:E,2,FALSE)</f>
        <v>#N/A</v>
      </c>
      <c r="P920" s="1" t="str">
        <f>VLOOKUP($D920,schermers!$C:$O,5,FALSE)</f>
        <v>Heren</v>
      </c>
      <c r="Q920" s="1" t="str">
        <f>VLOOKUP($D920,schermers!$C:$O,6,FALSE)</f>
        <v>Floret</v>
      </c>
      <c r="R920" s="1" t="e">
        <f>VLOOKUP(P920,lookups!A:B,2,FALSE)&amp;VLOOKUP(aanmeldingen!Q920,lookups!D:E,2,FALSE)&amp;VLOOKUP(I920,lookups!G:H,2,FALSE)</f>
        <v>#N/A</v>
      </c>
      <c r="S920" s="1" t="e">
        <f>VLOOKUP(E920,wedstrijden!B:G,6,FALSE)</f>
        <v>#N/A</v>
      </c>
      <c r="T920" s="1">
        <f>VLOOKUP($D920,schermers!$C:$O,8,FALSE)</f>
        <v>0</v>
      </c>
      <c r="U920" s="1" t="str">
        <f>IFERROR(VLOOKUP($D920,schermers!$C:$O,13,FALSE),"-")</f>
        <v>-</v>
      </c>
      <c r="V920" s="15">
        <f>IFERROR(VLOOKUP(E920,wedstrijden!B:H,7,FALSE),0)</f>
        <v>0</v>
      </c>
      <c r="W920" s="15">
        <f>IFERROR(VLOOKUP(E920,wedstrijden!B:I,8,FALSE),0)</f>
        <v>0</v>
      </c>
      <c r="X920" s="94">
        <f>IF(ISERROR(VLOOKUP(I920,lookups!G:I,3,FALSE)),0,IF(VLOOKUP(I920,lookups!G:I,3,FALSE)=0,0,VLOOKUP(I920,lookups!G:I,3,FALSE)))</f>
        <v>0</v>
      </c>
      <c r="Y920" s="54">
        <f t="shared" si="212"/>
        <v>999999999</v>
      </c>
      <c r="Z920" s="54">
        <f t="shared" si="213"/>
        <v>999999999</v>
      </c>
      <c r="AA920" s="54" t="str">
        <f>IF(LEFT(J920,2)&lt;&gt;"ok","-",IF(M920&lt;&gt;"","-",VLOOKUP(P920&amp;Q920&amp;I920&amp;H920,wedstrijden!A:B,2,FALSE)))</f>
        <v>-</v>
      </c>
      <c r="AB920" s="54">
        <f t="shared" si="214"/>
        <v>0</v>
      </c>
      <c r="AC920" s="54">
        <f t="shared" si="215"/>
        <v>0</v>
      </c>
      <c r="AD920" s="54">
        <f t="shared" si="216"/>
        <v>0</v>
      </c>
      <c r="AE920" s="54">
        <f t="shared" si="217"/>
        <v>0</v>
      </c>
      <c r="AF920" s="54">
        <f t="shared" si="218"/>
        <v>0</v>
      </c>
      <c r="AG920" s="54">
        <f t="shared" si="219"/>
        <v>0</v>
      </c>
      <c r="AH920" s="54">
        <f t="shared" si="220"/>
        <v>0</v>
      </c>
      <c r="AI920" s="54">
        <f t="shared" si="221"/>
        <v>0</v>
      </c>
      <c r="AJ920" s="54">
        <f t="shared" si="222"/>
        <v>0</v>
      </c>
      <c r="AK920" s="54">
        <f t="shared" ca="1" si="223"/>
        <v>0</v>
      </c>
      <c r="AL920" s="1" t="str">
        <f>VLOOKUP(D920,schermers!C:T,16,FALSE)</f>
        <v>---</v>
      </c>
    </row>
    <row r="921" spans="1:38" x14ac:dyDescent="0.2">
      <c r="A921" s="54">
        <f t="shared" si="224"/>
        <v>919</v>
      </c>
      <c r="B921" s="54" t="str">
        <f t="shared" si="210"/>
        <v/>
      </c>
      <c r="C921" s="54" t="str">
        <f t="shared" si="211"/>
        <v/>
      </c>
      <c r="D921" s="54">
        <f>VLOOKUP(F921&amp;G921,schermers!B:C,2,FALSE)</f>
        <v>0</v>
      </c>
      <c r="E921" s="54" t="e">
        <f>VLOOKUP(P921&amp;Q921&amp;I921&amp;H921,wedstrijden!A:B,2,FALSE)</f>
        <v>#N/A</v>
      </c>
      <c r="F921" s="41"/>
      <c r="K921" s="16"/>
      <c r="O921" s="54" t="e">
        <f>VLOOKUP(D921&amp;R921,Ranglijst!D:E,2,FALSE)</f>
        <v>#N/A</v>
      </c>
      <c r="P921" s="1" t="str">
        <f>VLOOKUP($D921,schermers!$C:$O,5,FALSE)</f>
        <v>Heren</v>
      </c>
      <c r="Q921" s="1" t="str">
        <f>VLOOKUP($D921,schermers!$C:$O,6,FALSE)</f>
        <v>Floret</v>
      </c>
      <c r="R921" s="1" t="e">
        <f>VLOOKUP(P921,lookups!A:B,2,FALSE)&amp;VLOOKUP(aanmeldingen!Q921,lookups!D:E,2,FALSE)&amp;VLOOKUP(I921,lookups!G:H,2,FALSE)</f>
        <v>#N/A</v>
      </c>
      <c r="S921" s="1" t="e">
        <f>VLOOKUP(E921,wedstrijden!B:G,6,FALSE)</f>
        <v>#N/A</v>
      </c>
      <c r="T921" s="1">
        <f>VLOOKUP($D921,schermers!$C:$O,8,FALSE)</f>
        <v>0</v>
      </c>
      <c r="U921" s="1" t="str">
        <f>IFERROR(VLOOKUP($D921,schermers!$C:$O,13,FALSE),"-")</f>
        <v>-</v>
      </c>
      <c r="V921" s="15">
        <f>IFERROR(VLOOKUP(E921,wedstrijden!B:H,7,FALSE),0)</f>
        <v>0</v>
      </c>
      <c r="W921" s="15">
        <f>IFERROR(VLOOKUP(E921,wedstrijden!B:I,8,FALSE),0)</f>
        <v>0</v>
      </c>
      <c r="X921" s="94">
        <f>IF(ISERROR(VLOOKUP(I921,lookups!G:I,3,FALSE)),0,IF(VLOOKUP(I921,lookups!G:I,3,FALSE)=0,0,VLOOKUP(I921,lookups!G:I,3,FALSE)))</f>
        <v>0</v>
      </c>
      <c r="Y921" s="54">
        <f t="shared" si="212"/>
        <v>999999999</v>
      </c>
      <c r="Z921" s="54">
        <f t="shared" si="213"/>
        <v>999999999</v>
      </c>
      <c r="AA921" s="54" t="str">
        <f>IF(LEFT(J921,2)&lt;&gt;"ok","-",IF(M921&lt;&gt;"","-",VLOOKUP(P921&amp;Q921&amp;I921&amp;H921,wedstrijden!A:B,2,FALSE)))</f>
        <v>-</v>
      </c>
      <c r="AB921" s="54">
        <f t="shared" si="214"/>
        <v>0</v>
      </c>
      <c r="AC921" s="54">
        <f t="shared" si="215"/>
        <v>0</v>
      </c>
      <c r="AD921" s="54">
        <f t="shared" si="216"/>
        <v>0</v>
      </c>
      <c r="AE921" s="54">
        <f t="shared" si="217"/>
        <v>0</v>
      </c>
      <c r="AF921" s="54">
        <f t="shared" si="218"/>
        <v>0</v>
      </c>
      <c r="AG921" s="54">
        <f t="shared" si="219"/>
        <v>0</v>
      </c>
      <c r="AH921" s="54">
        <f t="shared" si="220"/>
        <v>0</v>
      </c>
      <c r="AI921" s="54">
        <f t="shared" si="221"/>
        <v>0</v>
      </c>
      <c r="AJ921" s="54">
        <f t="shared" si="222"/>
        <v>0</v>
      </c>
      <c r="AK921" s="54">
        <f t="shared" ca="1" si="223"/>
        <v>0</v>
      </c>
      <c r="AL921" s="1" t="str">
        <f>VLOOKUP(D921,schermers!C:T,16,FALSE)</f>
        <v>---</v>
      </c>
    </row>
    <row r="922" spans="1:38" x14ac:dyDescent="0.2">
      <c r="A922" s="54">
        <f t="shared" si="224"/>
        <v>920</v>
      </c>
      <c r="B922" s="54" t="str">
        <f t="shared" si="210"/>
        <v/>
      </c>
      <c r="C922" s="54" t="str">
        <f t="shared" si="211"/>
        <v/>
      </c>
      <c r="D922" s="54">
        <f>VLOOKUP(F922&amp;G922,schermers!B:C,2,FALSE)</f>
        <v>0</v>
      </c>
      <c r="E922" s="54" t="e">
        <f>VLOOKUP(P922&amp;Q922&amp;I922&amp;H922,wedstrijden!A:B,2,FALSE)</f>
        <v>#N/A</v>
      </c>
      <c r="F922" s="41"/>
      <c r="K922" s="16"/>
      <c r="O922" s="54" t="e">
        <f>VLOOKUP(D922&amp;R922,Ranglijst!D:E,2,FALSE)</f>
        <v>#N/A</v>
      </c>
      <c r="P922" s="1" t="str">
        <f>VLOOKUP($D922,schermers!$C:$O,5,FALSE)</f>
        <v>Heren</v>
      </c>
      <c r="Q922" s="1" t="str">
        <f>VLOOKUP($D922,schermers!$C:$O,6,FALSE)</f>
        <v>Floret</v>
      </c>
      <c r="R922" s="1" t="e">
        <f>VLOOKUP(P922,lookups!A:B,2,FALSE)&amp;VLOOKUP(aanmeldingen!Q922,lookups!D:E,2,FALSE)&amp;VLOOKUP(I922,lookups!G:H,2,FALSE)</f>
        <v>#N/A</v>
      </c>
      <c r="S922" s="1" t="e">
        <f>VLOOKUP(E922,wedstrijden!B:G,6,FALSE)</f>
        <v>#N/A</v>
      </c>
      <c r="T922" s="1">
        <f>VLOOKUP($D922,schermers!$C:$O,8,FALSE)</f>
        <v>0</v>
      </c>
      <c r="U922" s="1" t="str">
        <f>IFERROR(VLOOKUP($D922,schermers!$C:$O,13,FALSE),"-")</f>
        <v>-</v>
      </c>
      <c r="V922" s="15">
        <f>IFERROR(VLOOKUP(E922,wedstrijden!B:H,7,FALSE),0)</f>
        <v>0</v>
      </c>
      <c r="W922" s="15">
        <f>IFERROR(VLOOKUP(E922,wedstrijden!B:I,8,FALSE),0)</f>
        <v>0</v>
      </c>
      <c r="X922" s="94">
        <f>IF(ISERROR(VLOOKUP(I922,lookups!G:I,3,FALSE)),0,IF(VLOOKUP(I922,lookups!G:I,3,FALSE)=0,0,VLOOKUP(I922,lookups!G:I,3,FALSE)))</f>
        <v>0</v>
      </c>
      <c r="Y922" s="54">
        <f t="shared" si="212"/>
        <v>999999999</v>
      </c>
      <c r="Z922" s="54">
        <f t="shared" si="213"/>
        <v>999999999</v>
      </c>
      <c r="AA922" s="54" t="str">
        <f>IF(LEFT(J922,2)&lt;&gt;"ok","-",IF(M922&lt;&gt;"","-",VLOOKUP(P922&amp;Q922&amp;I922&amp;H922,wedstrijden!A:B,2,FALSE)))</f>
        <v>-</v>
      </c>
      <c r="AB922" s="54">
        <f t="shared" si="214"/>
        <v>0</v>
      </c>
      <c r="AC922" s="54">
        <f t="shared" si="215"/>
        <v>0</v>
      </c>
      <c r="AD922" s="54">
        <f t="shared" si="216"/>
        <v>0</v>
      </c>
      <c r="AE922" s="54">
        <f t="shared" si="217"/>
        <v>0</v>
      </c>
      <c r="AF922" s="54">
        <f t="shared" si="218"/>
        <v>0</v>
      </c>
      <c r="AG922" s="54">
        <f t="shared" si="219"/>
        <v>0</v>
      </c>
      <c r="AH922" s="54">
        <f t="shared" si="220"/>
        <v>0</v>
      </c>
      <c r="AI922" s="54">
        <f t="shared" si="221"/>
        <v>0</v>
      </c>
      <c r="AJ922" s="54">
        <f t="shared" si="222"/>
        <v>0</v>
      </c>
      <c r="AK922" s="54">
        <f t="shared" ca="1" si="223"/>
        <v>0</v>
      </c>
      <c r="AL922" s="1" t="str">
        <f>VLOOKUP(D922,schermers!C:T,16,FALSE)</f>
        <v>---</v>
      </c>
    </row>
    <row r="923" spans="1:38" x14ac:dyDescent="0.2">
      <c r="A923" s="54">
        <f t="shared" si="224"/>
        <v>921</v>
      </c>
      <c r="B923" s="54" t="str">
        <f t="shared" si="210"/>
        <v/>
      </c>
      <c r="C923" s="54" t="str">
        <f t="shared" si="211"/>
        <v/>
      </c>
      <c r="D923" s="54">
        <f>VLOOKUP(F923&amp;G923,schermers!B:C,2,FALSE)</f>
        <v>0</v>
      </c>
      <c r="E923" s="54" t="e">
        <f>VLOOKUP(P923&amp;Q923&amp;I923&amp;H923,wedstrijden!A:B,2,FALSE)</f>
        <v>#N/A</v>
      </c>
      <c r="F923" s="41"/>
      <c r="K923" s="16"/>
      <c r="O923" s="54" t="e">
        <f>VLOOKUP(D923&amp;R923,Ranglijst!D:E,2,FALSE)</f>
        <v>#N/A</v>
      </c>
      <c r="P923" s="1" t="str">
        <f>VLOOKUP($D923,schermers!$C:$O,5,FALSE)</f>
        <v>Heren</v>
      </c>
      <c r="Q923" s="1" t="str">
        <f>VLOOKUP($D923,schermers!$C:$O,6,FALSE)</f>
        <v>Floret</v>
      </c>
      <c r="R923" s="1" t="e">
        <f>VLOOKUP(P923,lookups!A:B,2,FALSE)&amp;VLOOKUP(aanmeldingen!Q923,lookups!D:E,2,FALSE)&amp;VLOOKUP(I923,lookups!G:H,2,FALSE)</f>
        <v>#N/A</v>
      </c>
      <c r="S923" s="1" t="e">
        <f>VLOOKUP(E923,wedstrijden!B:G,6,FALSE)</f>
        <v>#N/A</v>
      </c>
      <c r="T923" s="1">
        <f>VLOOKUP($D923,schermers!$C:$O,8,FALSE)</f>
        <v>0</v>
      </c>
      <c r="U923" s="1" t="str">
        <f>IFERROR(VLOOKUP($D923,schermers!$C:$O,13,FALSE),"-")</f>
        <v>-</v>
      </c>
      <c r="V923" s="15">
        <f>IFERROR(VLOOKUP(E923,wedstrijden!B:H,7,FALSE),0)</f>
        <v>0</v>
      </c>
      <c r="W923" s="15">
        <f>IFERROR(VLOOKUP(E923,wedstrijden!B:I,8,FALSE),0)</f>
        <v>0</v>
      </c>
      <c r="X923" s="94">
        <f>IF(ISERROR(VLOOKUP(I923,lookups!G:I,3,FALSE)),0,IF(VLOOKUP(I923,lookups!G:I,3,FALSE)=0,0,VLOOKUP(I923,lookups!G:I,3,FALSE)))</f>
        <v>0</v>
      </c>
      <c r="Y923" s="54">
        <f t="shared" si="212"/>
        <v>999999999</v>
      </c>
      <c r="Z923" s="54">
        <f t="shared" si="213"/>
        <v>999999999</v>
      </c>
      <c r="AA923" s="54" t="str">
        <f>IF(LEFT(J923,2)&lt;&gt;"ok","-",IF(M923&lt;&gt;"","-",VLOOKUP(P923&amp;Q923&amp;I923&amp;H923,wedstrijden!A:B,2,FALSE)))</f>
        <v>-</v>
      </c>
      <c r="AB923" s="54">
        <f t="shared" si="214"/>
        <v>0</v>
      </c>
      <c r="AC923" s="54">
        <f t="shared" si="215"/>
        <v>0</v>
      </c>
      <c r="AD923" s="54">
        <f t="shared" si="216"/>
        <v>0</v>
      </c>
      <c r="AE923" s="54">
        <f t="shared" si="217"/>
        <v>0</v>
      </c>
      <c r="AF923" s="54">
        <f t="shared" si="218"/>
        <v>0</v>
      </c>
      <c r="AG923" s="54">
        <f t="shared" si="219"/>
        <v>0</v>
      </c>
      <c r="AH923" s="54">
        <f t="shared" si="220"/>
        <v>0</v>
      </c>
      <c r="AI923" s="54">
        <f t="shared" si="221"/>
        <v>0</v>
      </c>
      <c r="AJ923" s="54">
        <f t="shared" si="222"/>
        <v>0</v>
      </c>
      <c r="AK923" s="54">
        <f t="shared" ca="1" si="223"/>
        <v>0</v>
      </c>
      <c r="AL923" s="1" t="str">
        <f>VLOOKUP(D923,schermers!C:T,16,FALSE)</f>
        <v>---</v>
      </c>
    </row>
    <row r="924" spans="1:38" x14ac:dyDescent="0.2">
      <c r="A924" s="54">
        <f t="shared" si="224"/>
        <v>922</v>
      </c>
      <c r="B924" s="54" t="str">
        <f t="shared" si="210"/>
        <v/>
      </c>
      <c r="C924" s="54" t="str">
        <f t="shared" si="211"/>
        <v/>
      </c>
      <c r="D924" s="54">
        <f>VLOOKUP(F924&amp;G924,schermers!B:C,2,FALSE)</f>
        <v>0</v>
      </c>
      <c r="E924" s="54" t="e">
        <f>VLOOKUP(P924&amp;Q924&amp;I924&amp;H924,wedstrijden!A:B,2,FALSE)</f>
        <v>#N/A</v>
      </c>
      <c r="F924" s="41"/>
      <c r="K924" s="16"/>
      <c r="O924" s="54" t="e">
        <f>VLOOKUP(D924&amp;R924,Ranglijst!D:E,2,FALSE)</f>
        <v>#N/A</v>
      </c>
      <c r="P924" s="1" t="str">
        <f>VLOOKUP($D924,schermers!$C:$O,5,FALSE)</f>
        <v>Heren</v>
      </c>
      <c r="Q924" s="1" t="str">
        <f>VLOOKUP($D924,schermers!$C:$O,6,FALSE)</f>
        <v>Floret</v>
      </c>
      <c r="R924" s="1" t="e">
        <f>VLOOKUP(P924,lookups!A:B,2,FALSE)&amp;VLOOKUP(aanmeldingen!Q924,lookups!D:E,2,FALSE)&amp;VLOOKUP(I924,lookups!G:H,2,FALSE)</f>
        <v>#N/A</v>
      </c>
      <c r="S924" s="1" t="e">
        <f>VLOOKUP(E924,wedstrijden!B:G,6,FALSE)</f>
        <v>#N/A</v>
      </c>
      <c r="T924" s="1">
        <f>VLOOKUP($D924,schermers!$C:$O,8,FALSE)</f>
        <v>0</v>
      </c>
      <c r="U924" s="1" t="str">
        <f>IFERROR(VLOOKUP($D924,schermers!$C:$O,13,FALSE),"-")</f>
        <v>-</v>
      </c>
      <c r="V924" s="15">
        <f>IFERROR(VLOOKUP(E924,wedstrijden!B:H,7,FALSE),0)</f>
        <v>0</v>
      </c>
      <c r="W924" s="15">
        <f>IFERROR(VLOOKUP(E924,wedstrijden!B:I,8,FALSE),0)</f>
        <v>0</v>
      </c>
      <c r="X924" s="94">
        <f>IF(ISERROR(VLOOKUP(I924,lookups!G:I,3,FALSE)),0,IF(VLOOKUP(I924,lookups!G:I,3,FALSE)=0,0,VLOOKUP(I924,lookups!G:I,3,FALSE)))</f>
        <v>0</v>
      </c>
      <c r="Y924" s="54">
        <f t="shared" si="212"/>
        <v>999999999</v>
      </c>
      <c r="Z924" s="54">
        <f t="shared" si="213"/>
        <v>999999999</v>
      </c>
      <c r="AA924" s="54" t="str">
        <f>IF(LEFT(J924,2)&lt;&gt;"ok","-",IF(M924&lt;&gt;"","-",VLOOKUP(P924&amp;Q924&amp;I924&amp;H924,wedstrijden!A:B,2,FALSE)))</f>
        <v>-</v>
      </c>
      <c r="AB924" s="54">
        <f t="shared" si="214"/>
        <v>0</v>
      </c>
      <c r="AC924" s="54">
        <f t="shared" si="215"/>
        <v>0</v>
      </c>
      <c r="AD924" s="54">
        <f t="shared" si="216"/>
        <v>0</v>
      </c>
      <c r="AE924" s="54">
        <f t="shared" si="217"/>
        <v>0</v>
      </c>
      <c r="AF924" s="54">
        <f t="shared" si="218"/>
        <v>0</v>
      </c>
      <c r="AG924" s="54">
        <f t="shared" si="219"/>
        <v>0</v>
      </c>
      <c r="AH924" s="54">
        <f t="shared" si="220"/>
        <v>0</v>
      </c>
      <c r="AI924" s="54">
        <f t="shared" si="221"/>
        <v>0</v>
      </c>
      <c r="AJ924" s="54">
        <f t="shared" si="222"/>
        <v>0</v>
      </c>
      <c r="AK924" s="54">
        <f t="shared" ca="1" si="223"/>
        <v>0</v>
      </c>
      <c r="AL924" s="1" t="str">
        <f>VLOOKUP(D924,schermers!C:T,16,FALSE)</f>
        <v>---</v>
      </c>
    </row>
    <row r="925" spans="1:38" x14ac:dyDescent="0.2">
      <c r="A925" s="54">
        <f t="shared" si="224"/>
        <v>923</v>
      </c>
      <c r="B925" s="54" t="str">
        <f t="shared" si="210"/>
        <v/>
      </c>
      <c r="C925" s="54" t="str">
        <f t="shared" si="211"/>
        <v/>
      </c>
      <c r="D925" s="54">
        <f>VLOOKUP(F925&amp;G925,schermers!B:C,2,FALSE)</f>
        <v>0</v>
      </c>
      <c r="E925" s="54" t="e">
        <f>VLOOKUP(P925&amp;Q925&amp;I925&amp;H925,wedstrijden!A:B,2,FALSE)</f>
        <v>#N/A</v>
      </c>
      <c r="F925" s="41"/>
      <c r="K925" s="16"/>
      <c r="O925" s="54" t="e">
        <f>VLOOKUP(D925&amp;R925,Ranglijst!D:E,2,FALSE)</f>
        <v>#N/A</v>
      </c>
      <c r="P925" s="1" t="str">
        <f>VLOOKUP($D925,schermers!$C:$O,5,FALSE)</f>
        <v>Heren</v>
      </c>
      <c r="Q925" s="1" t="str">
        <f>VLOOKUP($D925,schermers!$C:$O,6,FALSE)</f>
        <v>Floret</v>
      </c>
      <c r="R925" s="1" t="e">
        <f>VLOOKUP(P925,lookups!A:B,2,FALSE)&amp;VLOOKUP(aanmeldingen!Q925,lookups!D:E,2,FALSE)&amp;VLOOKUP(I925,lookups!G:H,2,FALSE)</f>
        <v>#N/A</v>
      </c>
      <c r="S925" s="1" t="e">
        <f>VLOOKUP(E925,wedstrijden!B:G,6,FALSE)</f>
        <v>#N/A</v>
      </c>
      <c r="T925" s="1">
        <f>VLOOKUP($D925,schermers!$C:$O,8,FALSE)</f>
        <v>0</v>
      </c>
      <c r="U925" s="1" t="str">
        <f>IFERROR(VLOOKUP($D925,schermers!$C:$O,13,FALSE),"-")</f>
        <v>-</v>
      </c>
      <c r="V925" s="15">
        <f>IFERROR(VLOOKUP(E925,wedstrijden!B:H,7,FALSE),0)</f>
        <v>0</v>
      </c>
      <c r="W925" s="15">
        <f>IFERROR(VLOOKUP(E925,wedstrijden!B:I,8,FALSE),0)</f>
        <v>0</v>
      </c>
      <c r="X925" s="94">
        <f>IF(ISERROR(VLOOKUP(I925,lookups!G:I,3,FALSE)),0,IF(VLOOKUP(I925,lookups!G:I,3,FALSE)=0,0,VLOOKUP(I925,lookups!G:I,3,FALSE)))</f>
        <v>0</v>
      </c>
      <c r="Y925" s="54">
        <f t="shared" si="212"/>
        <v>999999999</v>
      </c>
      <c r="Z925" s="54">
        <f t="shared" si="213"/>
        <v>999999999</v>
      </c>
      <c r="AA925" s="54" t="str">
        <f>IF(LEFT(J925,2)&lt;&gt;"ok","-",IF(M925&lt;&gt;"","-",VLOOKUP(P925&amp;Q925&amp;I925&amp;H925,wedstrijden!A:B,2,FALSE)))</f>
        <v>-</v>
      </c>
      <c r="AB925" s="54">
        <f t="shared" si="214"/>
        <v>0</v>
      </c>
      <c r="AC925" s="54">
        <f t="shared" si="215"/>
        <v>0</v>
      </c>
      <c r="AD925" s="54">
        <f t="shared" si="216"/>
        <v>0</v>
      </c>
      <c r="AE925" s="54">
        <f t="shared" si="217"/>
        <v>0</v>
      </c>
      <c r="AF925" s="54">
        <f t="shared" si="218"/>
        <v>0</v>
      </c>
      <c r="AG925" s="54">
        <f t="shared" si="219"/>
        <v>0</v>
      </c>
      <c r="AH925" s="54">
        <f t="shared" si="220"/>
        <v>0</v>
      </c>
      <c r="AI925" s="54">
        <f t="shared" si="221"/>
        <v>0</v>
      </c>
      <c r="AJ925" s="54">
        <f t="shared" si="222"/>
        <v>0</v>
      </c>
      <c r="AK925" s="54">
        <f t="shared" ca="1" si="223"/>
        <v>0</v>
      </c>
      <c r="AL925" s="1" t="str">
        <f>VLOOKUP(D925,schermers!C:T,16,FALSE)</f>
        <v>---</v>
      </c>
    </row>
    <row r="926" spans="1:38" x14ac:dyDescent="0.2">
      <c r="A926" s="54">
        <f t="shared" si="224"/>
        <v>924</v>
      </c>
      <c r="B926" s="54" t="str">
        <f t="shared" si="210"/>
        <v/>
      </c>
      <c r="C926" s="54" t="str">
        <f t="shared" si="211"/>
        <v/>
      </c>
      <c r="D926" s="54">
        <f>VLOOKUP(F926&amp;G926,schermers!B:C,2,FALSE)</f>
        <v>0</v>
      </c>
      <c r="E926" s="54" t="e">
        <f>VLOOKUP(P926&amp;Q926&amp;I926&amp;H926,wedstrijden!A:B,2,FALSE)</f>
        <v>#N/A</v>
      </c>
      <c r="F926" s="41"/>
      <c r="K926" s="16"/>
      <c r="O926" s="54" t="e">
        <f>VLOOKUP(D926&amp;R926,Ranglijst!D:E,2,FALSE)</f>
        <v>#N/A</v>
      </c>
      <c r="P926" s="1" t="str">
        <f>VLOOKUP($D926,schermers!$C:$O,5,FALSE)</f>
        <v>Heren</v>
      </c>
      <c r="Q926" s="1" t="str">
        <f>VLOOKUP($D926,schermers!$C:$O,6,FALSE)</f>
        <v>Floret</v>
      </c>
      <c r="R926" s="1" t="e">
        <f>VLOOKUP(P926,lookups!A:B,2,FALSE)&amp;VLOOKUP(aanmeldingen!Q926,lookups!D:E,2,FALSE)&amp;VLOOKUP(I926,lookups!G:H,2,FALSE)</f>
        <v>#N/A</v>
      </c>
      <c r="S926" s="1" t="e">
        <f>VLOOKUP(E926,wedstrijden!B:G,6,FALSE)</f>
        <v>#N/A</v>
      </c>
      <c r="T926" s="1">
        <f>VLOOKUP($D926,schermers!$C:$O,8,FALSE)</f>
        <v>0</v>
      </c>
      <c r="U926" s="1" t="str">
        <f>IFERROR(VLOOKUP($D926,schermers!$C:$O,13,FALSE),"-")</f>
        <v>-</v>
      </c>
      <c r="V926" s="15">
        <f>IFERROR(VLOOKUP(E926,wedstrijden!B:H,7,FALSE),0)</f>
        <v>0</v>
      </c>
      <c r="W926" s="15">
        <f>IFERROR(VLOOKUP(E926,wedstrijden!B:I,8,FALSE),0)</f>
        <v>0</v>
      </c>
      <c r="X926" s="94">
        <f>IF(ISERROR(VLOOKUP(I926,lookups!G:I,3,FALSE)),0,IF(VLOOKUP(I926,lookups!G:I,3,FALSE)=0,0,VLOOKUP(I926,lookups!G:I,3,FALSE)))</f>
        <v>0</v>
      </c>
      <c r="Y926" s="54">
        <f t="shared" si="212"/>
        <v>999999999</v>
      </c>
      <c r="Z926" s="54">
        <f t="shared" si="213"/>
        <v>999999999</v>
      </c>
      <c r="AA926" s="54" t="str">
        <f>IF(LEFT(J926,2)&lt;&gt;"ok","-",IF(M926&lt;&gt;"","-",VLOOKUP(P926&amp;Q926&amp;I926&amp;H926,wedstrijden!A:B,2,FALSE)))</f>
        <v>-</v>
      </c>
      <c r="AB926" s="54">
        <f t="shared" si="214"/>
        <v>0</v>
      </c>
      <c r="AC926" s="54">
        <f t="shared" si="215"/>
        <v>0</v>
      </c>
      <c r="AD926" s="54">
        <f t="shared" si="216"/>
        <v>0</v>
      </c>
      <c r="AE926" s="54">
        <f t="shared" si="217"/>
        <v>0</v>
      </c>
      <c r="AF926" s="54">
        <f t="shared" si="218"/>
        <v>0</v>
      </c>
      <c r="AG926" s="54">
        <f t="shared" si="219"/>
        <v>0</v>
      </c>
      <c r="AH926" s="54">
        <f t="shared" si="220"/>
        <v>0</v>
      </c>
      <c r="AI926" s="54">
        <f t="shared" si="221"/>
        <v>0</v>
      </c>
      <c r="AJ926" s="54">
        <f t="shared" si="222"/>
        <v>0</v>
      </c>
      <c r="AK926" s="54">
        <f t="shared" ca="1" si="223"/>
        <v>0</v>
      </c>
      <c r="AL926" s="1" t="str">
        <f>VLOOKUP(D926,schermers!C:T,16,FALSE)</f>
        <v>---</v>
      </c>
    </row>
    <row r="927" spans="1:38" x14ac:dyDescent="0.2">
      <c r="A927" s="54">
        <f t="shared" si="224"/>
        <v>925</v>
      </c>
      <c r="B927" s="54" t="str">
        <f t="shared" si="210"/>
        <v/>
      </c>
      <c r="C927" s="54" t="str">
        <f t="shared" si="211"/>
        <v/>
      </c>
      <c r="D927" s="54">
        <f>VLOOKUP(F927&amp;G927,schermers!B:C,2,FALSE)</f>
        <v>0</v>
      </c>
      <c r="E927" s="54" t="e">
        <f>VLOOKUP(P927&amp;Q927&amp;I927&amp;H927,wedstrijden!A:B,2,FALSE)</f>
        <v>#N/A</v>
      </c>
      <c r="F927" s="41"/>
      <c r="K927" s="16"/>
      <c r="O927" s="54" t="e">
        <f>VLOOKUP(D927&amp;R927,Ranglijst!D:E,2,FALSE)</f>
        <v>#N/A</v>
      </c>
      <c r="P927" s="1" t="str">
        <f>VLOOKUP($D927,schermers!$C:$O,5,FALSE)</f>
        <v>Heren</v>
      </c>
      <c r="Q927" s="1" t="str">
        <f>VLOOKUP($D927,schermers!$C:$O,6,FALSE)</f>
        <v>Floret</v>
      </c>
      <c r="R927" s="1" t="e">
        <f>VLOOKUP(P927,lookups!A:B,2,FALSE)&amp;VLOOKUP(aanmeldingen!Q927,lookups!D:E,2,FALSE)&amp;VLOOKUP(I927,lookups!G:H,2,FALSE)</f>
        <v>#N/A</v>
      </c>
      <c r="S927" s="1" t="e">
        <f>VLOOKUP(E927,wedstrijden!B:G,6,FALSE)</f>
        <v>#N/A</v>
      </c>
      <c r="T927" s="1">
        <f>VLOOKUP($D927,schermers!$C:$O,8,FALSE)</f>
        <v>0</v>
      </c>
      <c r="U927" s="1" t="str">
        <f>IFERROR(VLOOKUP($D927,schermers!$C:$O,13,FALSE),"-")</f>
        <v>-</v>
      </c>
      <c r="V927" s="15">
        <f>IFERROR(VLOOKUP(E927,wedstrijden!B:H,7,FALSE),0)</f>
        <v>0</v>
      </c>
      <c r="W927" s="15">
        <f>IFERROR(VLOOKUP(E927,wedstrijden!B:I,8,FALSE),0)</f>
        <v>0</v>
      </c>
      <c r="X927" s="94">
        <f>IF(ISERROR(VLOOKUP(I927,lookups!G:I,3,FALSE)),0,IF(VLOOKUP(I927,lookups!G:I,3,FALSE)=0,0,VLOOKUP(I927,lookups!G:I,3,FALSE)))</f>
        <v>0</v>
      </c>
      <c r="Y927" s="54">
        <f t="shared" si="212"/>
        <v>999999999</v>
      </c>
      <c r="Z927" s="54">
        <f t="shared" si="213"/>
        <v>999999999</v>
      </c>
      <c r="AA927" s="54" t="str">
        <f>IF(LEFT(J927,2)&lt;&gt;"ok","-",IF(M927&lt;&gt;"","-",VLOOKUP(P927&amp;Q927&amp;I927&amp;H927,wedstrijden!A:B,2,FALSE)))</f>
        <v>-</v>
      </c>
      <c r="AB927" s="54">
        <f t="shared" si="214"/>
        <v>0</v>
      </c>
      <c r="AC927" s="54">
        <f t="shared" si="215"/>
        <v>0</v>
      </c>
      <c r="AD927" s="54">
        <f t="shared" si="216"/>
        <v>0</v>
      </c>
      <c r="AE927" s="54">
        <f t="shared" si="217"/>
        <v>0</v>
      </c>
      <c r="AF927" s="54">
        <f t="shared" si="218"/>
        <v>0</v>
      </c>
      <c r="AG927" s="54">
        <f t="shared" si="219"/>
        <v>0</v>
      </c>
      <c r="AH927" s="54">
        <f t="shared" si="220"/>
        <v>0</v>
      </c>
      <c r="AI927" s="54">
        <f t="shared" si="221"/>
        <v>0</v>
      </c>
      <c r="AJ927" s="54">
        <f t="shared" si="222"/>
        <v>0</v>
      </c>
      <c r="AK927" s="54">
        <f t="shared" ca="1" si="223"/>
        <v>0</v>
      </c>
      <c r="AL927" s="1" t="str">
        <f>VLOOKUP(D927,schermers!C:T,16,FALSE)</f>
        <v>---</v>
      </c>
    </row>
    <row r="928" spans="1:38" x14ac:dyDescent="0.2">
      <c r="A928" s="54">
        <f t="shared" si="224"/>
        <v>926</v>
      </c>
      <c r="B928" s="54" t="str">
        <f t="shared" si="210"/>
        <v/>
      </c>
      <c r="C928" s="54" t="str">
        <f t="shared" si="211"/>
        <v/>
      </c>
      <c r="D928" s="54">
        <f>VLOOKUP(F928&amp;G928,schermers!B:C,2,FALSE)</f>
        <v>0</v>
      </c>
      <c r="E928" s="54" t="e">
        <f>VLOOKUP(P928&amp;Q928&amp;I928&amp;H928,wedstrijden!A:B,2,FALSE)</f>
        <v>#N/A</v>
      </c>
      <c r="F928" s="41"/>
      <c r="K928" s="16"/>
      <c r="O928" s="54" t="e">
        <f>VLOOKUP(D928&amp;R928,Ranglijst!D:E,2,FALSE)</f>
        <v>#N/A</v>
      </c>
      <c r="P928" s="1" t="str">
        <f>VLOOKUP($D928,schermers!$C:$O,5,FALSE)</f>
        <v>Heren</v>
      </c>
      <c r="Q928" s="1" t="str">
        <f>VLOOKUP($D928,schermers!$C:$O,6,FALSE)</f>
        <v>Floret</v>
      </c>
      <c r="R928" s="1" t="e">
        <f>VLOOKUP(P928,lookups!A:B,2,FALSE)&amp;VLOOKUP(aanmeldingen!Q928,lookups!D:E,2,FALSE)&amp;VLOOKUP(I928,lookups!G:H,2,FALSE)</f>
        <v>#N/A</v>
      </c>
      <c r="S928" s="1" t="e">
        <f>VLOOKUP(E928,wedstrijden!B:G,6,FALSE)</f>
        <v>#N/A</v>
      </c>
      <c r="T928" s="1">
        <f>VLOOKUP($D928,schermers!$C:$O,8,FALSE)</f>
        <v>0</v>
      </c>
      <c r="U928" s="1" t="str">
        <f>IFERROR(VLOOKUP($D928,schermers!$C:$O,13,FALSE),"-")</f>
        <v>-</v>
      </c>
      <c r="V928" s="15">
        <f>IFERROR(VLOOKUP(E928,wedstrijden!B:H,7,FALSE),0)</f>
        <v>0</v>
      </c>
      <c r="W928" s="15">
        <f>IFERROR(VLOOKUP(E928,wedstrijden!B:I,8,FALSE),0)</f>
        <v>0</v>
      </c>
      <c r="X928" s="94">
        <f>IF(ISERROR(VLOOKUP(I928,lookups!G:I,3,FALSE)),0,IF(VLOOKUP(I928,lookups!G:I,3,FALSE)=0,0,VLOOKUP(I928,lookups!G:I,3,FALSE)))</f>
        <v>0</v>
      </c>
      <c r="Y928" s="54">
        <f t="shared" si="212"/>
        <v>999999999</v>
      </c>
      <c r="Z928" s="54">
        <f t="shared" si="213"/>
        <v>999999999</v>
      </c>
      <c r="AA928" s="54" t="str">
        <f>IF(LEFT(J928,2)&lt;&gt;"ok","-",IF(M928&lt;&gt;"","-",VLOOKUP(P928&amp;Q928&amp;I928&amp;H928,wedstrijden!A:B,2,FALSE)))</f>
        <v>-</v>
      </c>
      <c r="AB928" s="54">
        <f t="shared" si="214"/>
        <v>0</v>
      </c>
      <c r="AC928" s="54">
        <f t="shared" si="215"/>
        <v>0</v>
      </c>
      <c r="AD928" s="54">
        <f t="shared" si="216"/>
        <v>0</v>
      </c>
      <c r="AE928" s="54">
        <f t="shared" si="217"/>
        <v>0</v>
      </c>
      <c r="AF928" s="54">
        <f t="shared" si="218"/>
        <v>0</v>
      </c>
      <c r="AG928" s="54">
        <f t="shared" si="219"/>
        <v>0</v>
      </c>
      <c r="AH928" s="54">
        <f t="shared" si="220"/>
        <v>0</v>
      </c>
      <c r="AI928" s="54">
        <f t="shared" si="221"/>
        <v>0</v>
      </c>
      <c r="AJ928" s="54">
        <f t="shared" si="222"/>
        <v>0</v>
      </c>
      <c r="AK928" s="54">
        <f t="shared" ca="1" si="223"/>
        <v>0</v>
      </c>
      <c r="AL928" s="1" t="str">
        <f>VLOOKUP(D928,schermers!C:T,16,FALSE)</f>
        <v>---</v>
      </c>
    </row>
    <row r="929" spans="1:38" x14ac:dyDescent="0.2">
      <c r="A929" s="54">
        <f t="shared" si="224"/>
        <v>927</v>
      </c>
      <c r="B929" s="54" t="str">
        <f t="shared" si="210"/>
        <v/>
      </c>
      <c r="C929" s="54" t="str">
        <f t="shared" si="211"/>
        <v/>
      </c>
      <c r="D929" s="54">
        <f>VLOOKUP(F929&amp;G929,schermers!B:C,2,FALSE)</f>
        <v>0</v>
      </c>
      <c r="E929" s="54" t="e">
        <f>VLOOKUP(P929&amp;Q929&amp;I929&amp;H929,wedstrijden!A:B,2,FALSE)</f>
        <v>#N/A</v>
      </c>
      <c r="F929" s="41"/>
      <c r="K929" s="16"/>
      <c r="O929" s="54" t="e">
        <f>VLOOKUP(D929&amp;R929,Ranglijst!D:E,2,FALSE)</f>
        <v>#N/A</v>
      </c>
      <c r="P929" s="1" t="str">
        <f>VLOOKUP($D929,schermers!$C:$O,5,FALSE)</f>
        <v>Heren</v>
      </c>
      <c r="Q929" s="1" t="str">
        <f>VLOOKUP($D929,schermers!$C:$O,6,FALSE)</f>
        <v>Floret</v>
      </c>
      <c r="R929" s="1" t="e">
        <f>VLOOKUP(P929,lookups!A:B,2,FALSE)&amp;VLOOKUP(aanmeldingen!Q929,lookups!D:E,2,FALSE)&amp;VLOOKUP(I929,lookups!G:H,2,FALSE)</f>
        <v>#N/A</v>
      </c>
      <c r="S929" s="1" t="e">
        <f>VLOOKUP(E929,wedstrijden!B:G,6,FALSE)</f>
        <v>#N/A</v>
      </c>
      <c r="T929" s="1">
        <f>VLOOKUP($D929,schermers!$C:$O,8,FALSE)</f>
        <v>0</v>
      </c>
      <c r="U929" s="1" t="str">
        <f>IFERROR(VLOOKUP($D929,schermers!$C:$O,13,FALSE),"-")</f>
        <v>-</v>
      </c>
      <c r="V929" s="15">
        <f>IFERROR(VLOOKUP(E929,wedstrijden!B:H,7,FALSE),0)</f>
        <v>0</v>
      </c>
      <c r="W929" s="15">
        <f>IFERROR(VLOOKUP(E929,wedstrijden!B:I,8,FALSE),0)</f>
        <v>0</v>
      </c>
      <c r="X929" s="94">
        <f>IF(ISERROR(VLOOKUP(I929,lookups!G:I,3,FALSE)),0,IF(VLOOKUP(I929,lookups!G:I,3,FALSE)=0,0,VLOOKUP(I929,lookups!G:I,3,FALSE)))</f>
        <v>0</v>
      </c>
      <c r="Y929" s="54">
        <f t="shared" si="212"/>
        <v>999999999</v>
      </c>
      <c r="Z929" s="54">
        <f t="shared" si="213"/>
        <v>999999999</v>
      </c>
      <c r="AA929" s="54" t="str">
        <f>IF(LEFT(J929,2)&lt;&gt;"ok","-",IF(M929&lt;&gt;"","-",VLOOKUP(P929&amp;Q929&amp;I929&amp;H929,wedstrijden!A:B,2,FALSE)))</f>
        <v>-</v>
      </c>
      <c r="AB929" s="54">
        <f t="shared" si="214"/>
        <v>0</v>
      </c>
      <c r="AC929" s="54">
        <f t="shared" si="215"/>
        <v>0</v>
      </c>
      <c r="AD929" s="54">
        <f t="shared" si="216"/>
        <v>0</v>
      </c>
      <c r="AE929" s="54">
        <f t="shared" si="217"/>
        <v>0</v>
      </c>
      <c r="AF929" s="54">
        <f t="shared" si="218"/>
        <v>0</v>
      </c>
      <c r="AG929" s="54">
        <f t="shared" si="219"/>
        <v>0</v>
      </c>
      <c r="AH929" s="54">
        <f t="shared" si="220"/>
        <v>0</v>
      </c>
      <c r="AI929" s="54">
        <f t="shared" si="221"/>
        <v>0</v>
      </c>
      <c r="AJ929" s="54">
        <f t="shared" si="222"/>
        <v>0</v>
      </c>
      <c r="AK929" s="54">
        <f t="shared" ca="1" si="223"/>
        <v>0</v>
      </c>
      <c r="AL929" s="1" t="str">
        <f>VLOOKUP(D929,schermers!C:T,16,FALSE)</f>
        <v>---</v>
      </c>
    </row>
    <row r="930" spans="1:38" x14ac:dyDescent="0.2">
      <c r="A930" s="54">
        <f t="shared" si="224"/>
        <v>928</v>
      </c>
      <c r="B930" s="54" t="str">
        <f t="shared" si="210"/>
        <v/>
      </c>
      <c r="C930" s="54" t="str">
        <f t="shared" si="211"/>
        <v/>
      </c>
      <c r="D930" s="54">
        <f>VLOOKUP(F930&amp;G930,schermers!B:C,2,FALSE)</f>
        <v>0</v>
      </c>
      <c r="E930" s="54" t="e">
        <f>VLOOKUP(P930&amp;Q930&amp;I930&amp;H930,wedstrijden!A:B,2,FALSE)</f>
        <v>#N/A</v>
      </c>
      <c r="F930" s="41"/>
      <c r="K930" s="16"/>
      <c r="O930" s="54" t="e">
        <f>VLOOKUP(D930&amp;R930,Ranglijst!D:E,2,FALSE)</f>
        <v>#N/A</v>
      </c>
      <c r="P930" s="1" t="str">
        <f>VLOOKUP($D930,schermers!$C:$O,5,FALSE)</f>
        <v>Heren</v>
      </c>
      <c r="Q930" s="1" t="str">
        <f>VLOOKUP($D930,schermers!$C:$O,6,FALSE)</f>
        <v>Floret</v>
      </c>
      <c r="R930" s="1" t="e">
        <f>VLOOKUP(P930,lookups!A:B,2,FALSE)&amp;VLOOKUP(aanmeldingen!Q930,lookups!D:E,2,FALSE)&amp;VLOOKUP(I930,lookups!G:H,2,FALSE)</f>
        <v>#N/A</v>
      </c>
      <c r="S930" s="1" t="e">
        <f>VLOOKUP(E930,wedstrijden!B:G,6,FALSE)</f>
        <v>#N/A</v>
      </c>
      <c r="T930" s="1">
        <f>VLOOKUP($D930,schermers!$C:$O,8,FALSE)</f>
        <v>0</v>
      </c>
      <c r="U930" s="1" t="str">
        <f>IFERROR(VLOOKUP($D930,schermers!$C:$O,13,FALSE),"-")</f>
        <v>-</v>
      </c>
      <c r="V930" s="15">
        <f>IFERROR(VLOOKUP(E930,wedstrijden!B:H,7,FALSE),0)</f>
        <v>0</v>
      </c>
      <c r="W930" s="15">
        <f>IFERROR(VLOOKUP(E930,wedstrijden!B:I,8,FALSE),0)</f>
        <v>0</v>
      </c>
      <c r="X930" s="94">
        <f>IF(ISERROR(VLOOKUP(I930,lookups!G:I,3,FALSE)),0,IF(VLOOKUP(I930,lookups!G:I,3,FALSE)=0,0,VLOOKUP(I930,lookups!G:I,3,FALSE)))</f>
        <v>0</v>
      </c>
      <c r="Y930" s="54">
        <f t="shared" si="212"/>
        <v>999999999</v>
      </c>
      <c r="Z930" s="54">
        <f t="shared" si="213"/>
        <v>999999999</v>
      </c>
      <c r="AA930" s="54" t="str">
        <f>IF(LEFT(J930,2)&lt;&gt;"ok","-",IF(M930&lt;&gt;"","-",VLOOKUP(P930&amp;Q930&amp;I930&amp;H930,wedstrijden!A:B,2,FALSE)))</f>
        <v>-</v>
      </c>
      <c r="AB930" s="54">
        <f t="shared" si="214"/>
        <v>0</v>
      </c>
      <c r="AC930" s="54">
        <f t="shared" si="215"/>
        <v>0</v>
      </c>
      <c r="AD930" s="54">
        <f t="shared" si="216"/>
        <v>0</v>
      </c>
      <c r="AE930" s="54">
        <f t="shared" si="217"/>
        <v>0</v>
      </c>
      <c r="AF930" s="54">
        <f t="shared" si="218"/>
        <v>0</v>
      </c>
      <c r="AG930" s="54">
        <f t="shared" si="219"/>
        <v>0</v>
      </c>
      <c r="AH930" s="54">
        <f t="shared" si="220"/>
        <v>0</v>
      </c>
      <c r="AI930" s="54">
        <f t="shared" si="221"/>
        <v>0</v>
      </c>
      <c r="AJ930" s="54">
        <f t="shared" si="222"/>
        <v>0</v>
      </c>
      <c r="AK930" s="54">
        <f t="shared" ca="1" si="223"/>
        <v>0</v>
      </c>
      <c r="AL930" s="1" t="str">
        <f>VLOOKUP(D930,schermers!C:T,16,FALSE)</f>
        <v>---</v>
      </c>
    </row>
    <row r="931" spans="1:38" x14ac:dyDescent="0.2">
      <c r="A931" s="54">
        <f t="shared" si="224"/>
        <v>929</v>
      </c>
      <c r="B931" s="54" t="str">
        <f t="shared" si="210"/>
        <v/>
      </c>
      <c r="C931" s="54" t="str">
        <f t="shared" si="211"/>
        <v/>
      </c>
      <c r="D931" s="54">
        <f>VLOOKUP(F931&amp;G931,schermers!B:C,2,FALSE)</f>
        <v>0</v>
      </c>
      <c r="E931" s="54" t="e">
        <f>VLOOKUP(P931&amp;Q931&amp;I931&amp;H931,wedstrijden!A:B,2,FALSE)</f>
        <v>#N/A</v>
      </c>
      <c r="F931" s="41"/>
      <c r="K931" s="16"/>
      <c r="O931" s="54" t="e">
        <f>VLOOKUP(D931&amp;R931,Ranglijst!D:E,2,FALSE)</f>
        <v>#N/A</v>
      </c>
      <c r="P931" s="1" t="str">
        <f>VLOOKUP($D931,schermers!$C:$O,5,FALSE)</f>
        <v>Heren</v>
      </c>
      <c r="Q931" s="1" t="str">
        <f>VLOOKUP($D931,schermers!$C:$O,6,FALSE)</f>
        <v>Floret</v>
      </c>
      <c r="R931" s="1" t="e">
        <f>VLOOKUP(P931,lookups!A:B,2,FALSE)&amp;VLOOKUP(aanmeldingen!Q931,lookups!D:E,2,FALSE)&amp;VLOOKUP(I931,lookups!G:H,2,FALSE)</f>
        <v>#N/A</v>
      </c>
      <c r="S931" s="1" t="e">
        <f>VLOOKUP(E931,wedstrijden!B:G,6,FALSE)</f>
        <v>#N/A</v>
      </c>
      <c r="T931" s="1">
        <f>VLOOKUP($D931,schermers!$C:$O,8,FALSE)</f>
        <v>0</v>
      </c>
      <c r="U931" s="1" t="str">
        <f>IFERROR(VLOOKUP($D931,schermers!$C:$O,13,FALSE),"-")</f>
        <v>-</v>
      </c>
      <c r="V931" s="15">
        <f>IFERROR(VLOOKUP(E931,wedstrijden!B:H,7,FALSE),0)</f>
        <v>0</v>
      </c>
      <c r="W931" s="15">
        <f>IFERROR(VLOOKUP(E931,wedstrijden!B:I,8,FALSE),0)</f>
        <v>0</v>
      </c>
      <c r="X931" s="94">
        <f>IF(ISERROR(VLOOKUP(I931,lookups!G:I,3,FALSE)),0,IF(VLOOKUP(I931,lookups!G:I,3,FALSE)=0,0,VLOOKUP(I931,lookups!G:I,3,FALSE)))</f>
        <v>0</v>
      </c>
      <c r="Y931" s="54">
        <f t="shared" si="212"/>
        <v>999999999</v>
      </c>
      <c r="Z931" s="54">
        <f t="shared" si="213"/>
        <v>999999999</v>
      </c>
      <c r="AA931" s="54" t="str">
        <f>IF(LEFT(J931,2)&lt;&gt;"ok","-",IF(M931&lt;&gt;"","-",VLOOKUP(P931&amp;Q931&amp;I931&amp;H931,wedstrijden!A:B,2,FALSE)))</f>
        <v>-</v>
      </c>
      <c r="AB931" s="54">
        <f t="shared" si="214"/>
        <v>0</v>
      </c>
      <c r="AC931" s="54">
        <f t="shared" si="215"/>
        <v>0</v>
      </c>
      <c r="AD931" s="54">
        <f t="shared" si="216"/>
        <v>0</v>
      </c>
      <c r="AE931" s="54">
        <f t="shared" si="217"/>
        <v>0</v>
      </c>
      <c r="AF931" s="54">
        <f t="shared" si="218"/>
        <v>0</v>
      </c>
      <c r="AG931" s="54">
        <f t="shared" si="219"/>
        <v>0</v>
      </c>
      <c r="AH931" s="54">
        <f t="shared" si="220"/>
        <v>0</v>
      </c>
      <c r="AI931" s="54">
        <f t="shared" si="221"/>
        <v>0</v>
      </c>
      <c r="AJ931" s="54">
        <f t="shared" si="222"/>
        <v>0</v>
      </c>
      <c r="AK931" s="54">
        <f t="shared" ca="1" si="223"/>
        <v>0</v>
      </c>
      <c r="AL931" s="1" t="str">
        <f>VLOOKUP(D931,schermers!C:T,16,FALSE)</f>
        <v>---</v>
      </c>
    </row>
    <row r="932" spans="1:38" x14ac:dyDescent="0.2">
      <c r="A932" s="54">
        <f t="shared" si="224"/>
        <v>930</v>
      </c>
      <c r="B932" s="54" t="str">
        <f t="shared" si="210"/>
        <v/>
      </c>
      <c r="C932" s="54" t="str">
        <f t="shared" si="211"/>
        <v/>
      </c>
      <c r="D932" s="54">
        <f>VLOOKUP(F932&amp;G932,schermers!B:C,2,FALSE)</f>
        <v>0</v>
      </c>
      <c r="E932" s="54" t="e">
        <f>VLOOKUP(P932&amp;Q932&amp;I932&amp;H932,wedstrijden!A:B,2,FALSE)</f>
        <v>#N/A</v>
      </c>
      <c r="F932" s="41"/>
      <c r="K932" s="16"/>
      <c r="O932" s="54" t="e">
        <f>VLOOKUP(D932&amp;R932,Ranglijst!D:E,2,FALSE)</f>
        <v>#N/A</v>
      </c>
      <c r="P932" s="1" t="str">
        <f>VLOOKUP($D932,schermers!$C:$O,5,FALSE)</f>
        <v>Heren</v>
      </c>
      <c r="Q932" s="1" t="str">
        <f>VLOOKUP($D932,schermers!$C:$O,6,FALSE)</f>
        <v>Floret</v>
      </c>
      <c r="R932" s="1" t="e">
        <f>VLOOKUP(P932,lookups!A:B,2,FALSE)&amp;VLOOKUP(aanmeldingen!Q932,lookups!D:E,2,FALSE)&amp;VLOOKUP(I932,lookups!G:H,2,FALSE)</f>
        <v>#N/A</v>
      </c>
      <c r="S932" s="1" t="e">
        <f>VLOOKUP(E932,wedstrijden!B:G,6,FALSE)</f>
        <v>#N/A</v>
      </c>
      <c r="T932" s="1">
        <f>VLOOKUP($D932,schermers!$C:$O,8,FALSE)</f>
        <v>0</v>
      </c>
      <c r="U932" s="1" t="str">
        <f>IFERROR(VLOOKUP($D932,schermers!$C:$O,13,FALSE),"-")</f>
        <v>-</v>
      </c>
      <c r="V932" s="15">
        <f>IFERROR(VLOOKUP(E932,wedstrijden!B:H,7,FALSE),0)</f>
        <v>0</v>
      </c>
      <c r="W932" s="15">
        <f>IFERROR(VLOOKUP(E932,wedstrijden!B:I,8,FALSE),0)</f>
        <v>0</v>
      </c>
      <c r="X932" s="94">
        <f>IF(ISERROR(VLOOKUP(I932,lookups!G:I,3,FALSE)),0,IF(VLOOKUP(I932,lookups!G:I,3,FALSE)=0,0,VLOOKUP(I932,lookups!G:I,3,FALSE)))</f>
        <v>0</v>
      </c>
      <c r="Y932" s="54">
        <f t="shared" si="212"/>
        <v>999999999</v>
      </c>
      <c r="Z932" s="54">
        <f t="shared" si="213"/>
        <v>999999999</v>
      </c>
      <c r="AA932" s="54" t="str">
        <f>IF(LEFT(J932,2)&lt;&gt;"ok","-",IF(M932&lt;&gt;"","-",VLOOKUP(P932&amp;Q932&amp;I932&amp;H932,wedstrijden!A:B,2,FALSE)))</f>
        <v>-</v>
      </c>
      <c r="AB932" s="54">
        <f t="shared" si="214"/>
        <v>0</v>
      </c>
      <c r="AC932" s="54">
        <f t="shared" si="215"/>
        <v>0</v>
      </c>
      <c r="AD932" s="54">
        <f t="shared" si="216"/>
        <v>0</v>
      </c>
      <c r="AE932" s="54">
        <f t="shared" si="217"/>
        <v>0</v>
      </c>
      <c r="AF932" s="54">
        <f t="shared" si="218"/>
        <v>0</v>
      </c>
      <c r="AG932" s="54">
        <f t="shared" si="219"/>
        <v>0</v>
      </c>
      <c r="AH932" s="54">
        <f t="shared" si="220"/>
        <v>0</v>
      </c>
      <c r="AI932" s="54">
        <f t="shared" si="221"/>
        <v>0</v>
      </c>
      <c r="AJ932" s="54">
        <f t="shared" si="222"/>
        <v>0</v>
      </c>
      <c r="AK932" s="54">
        <f t="shared" ca="1" si="223"/>
        <v>0</v>
      </c>
      <c r="AL932" s="1" t="str">
        <f>VLOOKUP(D932,schermers!C:T,16,FALSE)</f>
        <v>---</v>
      </c>
    </row>
    <row r="933" spans="1:38" x14ac:dyDescent="0.2">
      <c r="A933" s="54">
        <f t="shared" si="224"/>
        <v>931</v>
      </c>
      <c r="B933" s="54" t="str">
        <f t="shared" si="210"/>
        <v/>
      </c>
      <c r="C933" s="54" t="str">
        <f t="shared" si="211"/>
        <v/>
      </c>
      <c r="D933" s="54">
        <f>VLOOKUP(F933&amp;G933,schermers!B:C,2,FALSE)</f>
        <v>0</v>
      </c>
      <c r="E933" s="54" t="e">
        <f>VLOOKUP(P933&amp;Q933&amp;I933&amp;H933,wedstrijden!A:B,2,FALSE)</f>
        <v>#N/A</v>
      </c>
      <c r="F933" s="41"/>
      <c r="K933" s="16"/>
      <c r="O933" s="54" t="e">
        <f>VLOOKUP(D933&amp;R933,Ranglijst!D:E,2,FALSE)</f>
        <v>#N/A</v>
      </c>
      <c r="P933" s="1" t="str">
        <f>VLOOKUP($D933,schermers!$C:$O,5,FALSE)</f>
        <v>Heren</v>
      </c>
      <c r="Q933" s="1" t="str">
        <f>VLOOKUP($D933,schermers!$C:$O,6,FALSE)</f>
        <v>Floret</v>
      </c>
      <c r="R933" s="1" t="e">
        <f>VLOOKUP(P933,lookups!A:B,2,FALSE)&amp;VLOOKUP(aanmeldingen!Q933,lookups!D:E,2,FALSE)&amp;VLOOKUP(I933,lookups!G:H,2,FALSE)</f>
        <v>#N/A</v>
      </c>
      <c r="S933" s="1" t="e">
        <f>VLOOKUP(E933,wedstrijden!B:G,6,FALSE)</f>
        <v>#N/A</v>
      </c>
      <c r="T933" s="1">
        <f>VLOOKUP($D933,schermers!$C:$O,8,FALSE)</f>
        <v>0</v>
      </c>
      <c r="U933" s="1" t="str">
        <f>IFERROR(VLOOKUP($D933,schermers!$C:$O,13,FALSE),"-")</f>
        <v>-</v>
      </c>
      <c r="V933" s="15">
        <f>IFERROR(VLOOKUP(E933,wedstrijden!B:H,7,FALSE),0)</f>
        <v>0</v>
      </c>
      <c r="W933" s="15">
        <f>IFERROR(VLOOKUP(E933,wedstrijden!B:I,8,FALSE),0)</f>
        <v>0</v>
      </c>
      <c r="X933" s="94">
        <f>IF(ISERROR(VLOOKUP(I933,lookups!G:I,3,FALSE)),0,IF(VLOOKUP(I933,lookups!G:I,3,FALSE)=0,0,VLOOKUP(I933,lookups!G:I,3,FALSE)))</f>
        <v>0</v>
      </c>
      <c r="Y933" s="54">
        <f t="shared" si="212"/>
        <v>999999999</v>
      </c>
      <c r="Z933" s="54">
        <f t="shared" si="213"/>
        <v>999999999</v>
      </c>
      <c r="AA933" s="54" t="str">
        <f>IF(LEFT(J933,2)&lt;&gt;"ok","-",IF(M933&lt;&gt;"","-",VLOOKUP(P933&amp;Q933&amp;I933&amp;H933,wedstrijden!A:B,2,FALSE)))</f>
        <v>-</v>
      </c>
      <c r="AB933" s="54">
        <f t="shared" si="214"/>
        <v>0</v>
      </c>
      <c r="AC933" s="54">
        <f t="shared" si="215"/>
        <v>0</v>
      </c>
      <c r="AD933" s="54">
        <f t="shared" si="216"/>
        <v>0</v>
      </c>
      <c r="AE933" s="54">
        <f t="shared" si="217"/>
        <v>0</v>
      </c>
      <c r="AF933" s="54">
        <f t="shared" si="218"/>
        <v>0</v>
      </c>
      <c r="AG933" s="54">
        <f t="shared" si="219"/>
        <v>0</v>
      </c>
      <c r="AH933" s="54">
        <f t="shared" si="220"/>
        <v>0</v>
      </c>
      <c r="AI933" s="54">
        <f t="shared" si="221"/>
        <v>0</v>
      </c>
      <c r="AJ933" s="54">
        <f t="shared" si="222"/>
        <v>0</v>
      </c>
      <c r="AK933" s="54">
        <f t="shared" ca="1" si="223"/>
        <v>0</v>
      </c>
      <c r="AL933" s="1" t="str">
        <f>VLOOKUP(D933,schermers!C:T,16,FALSE)</f>
        <v>---</v>
      </c>
    </row>
    <row r="934" spans="1:38" x14ac:dyDescent="0.2">
      <c r="A934" s="54">
        <f t="shared" si="224"/>
        <v>932</v>
      </c>
      <c r="B934" s="54" t="str">
        <f t="shared" si="210"/>
        <v/>
      </c>
      <c r="C934" s="54" t="str">
        <f t="shared" si="211"/>
        <v/>
      </c>
      <c r="D934" s="54">
        <f>VLOOKUP(F934&amp;G934,schermers!B:C,2,FALSE)</f>
        <v>0</v>
      </c>
      <c r="E934" s="54" t="e">
        <f>VLOOKUP(P934&amp;Q934&amp;I934&amp;H934,wedstrijden!A:B,2,FALSE)</f>
        <v>#N/A</v>
      </c>
      <c r="F934" s="41"/>
      <c r="K934" s="16"/>
      <c r="O934" s="54" t="e">
        <f>VLOOKUP(D934&amp;R934,Ranglijst!D:E,2,FALSE)</f>
        <v>#N/A</v>
      </c>
      <c r="P934" s="1" t="str">
        <f>VLOOKUP($D934,schermers!$C:$O,5,FALSE)</f>
        <v>Heren</v>
      </c>
      <c r="Q934" s="1" t="str">
        <f>VLOOKUP($D934,schermers!$C:$O,6,FALSE)</f>
        <v>Floret</v>
      </c>
      <c r="R934" s="1" t="e">
        <f>VLOOKUP(P934,lookups!A:B,2,FALSE)&amp;VLOOKUP(aanmeldingen!Q934,lookups!D:E,2,FALSE)&amp;VLOOKUP(I934,lookups!G:H,2,FALSE)</f>
        <v>#N/A</v>
      </c>
      <c r="S934" s="1" t="e">
        <f>VLOOKUP(E934,wedstrijden!B:G,6,FALSE)</f>
        <v>#N/A</v>
      </c>
      <c r="T934" s="1">
        <f>VLOOKUP($D934,schermers!$C:$O,8,FALSE)</f>
        <v>0</v>
      </c>
      <c r="U934" s="1" t="str">
        <f>IFERROR(VLOOKUP($D934,schermers!$C:$O,13,FALSE),"-")</f>
        <v>-</v>
      </c>
      <c r="V934" s="15">
        <f>IFERROR(VLOOKUP(E934,wedstrijden!B:H,7,FALSE),0)</f>
        <v>0</v>
      </c>
      <c r="W934" s="15">
        <f>IFERROR(VLOOKUP(E934,wedstrijden!B:I,8,FALSE),0)</f>
        <v>0</v>
      </c>
      <c r="X934" s="94">
        <f>IF(ISERROR(VLOOKUP(I934,lookups!G:I,3,FALSE)),0,IF(VLOOKUP(I934,lookups!G:I,3,FALSE)=0,0,VLOOKUP(I934,lookups!G:I,3,FALSE)))</f>
        <v>0</v>
      </c>
      <c r="Y934" s="54">
        <f t="shared" si="212"/>
        <v>999999999</v>
      </c>
      <c r="Z934" s="54">
        <f t="shared" si="213"/>
        <v>999999999</v>
      </c>
      <c r="AA934" s="54" t="str">
        <f>IF(LEFT(J934,2)&lt;&gt;"ok","-",IF(M934&lt;&gt;"","-",VLOOKUP(P934&amp;Q934&amp;I934&amp;H934,wedstrijden!A:B,2,FALSE)))</f>
        <v>-</v>
      </c>
      <c r="AB934" s="54">
        <f t="shared" si="214"/>
        <v>0</v>
      </c>
      <c r="AC934" s="54">
        <f t="shared" si="215"/>
        <v>0</v>
      </c>
      <c r="AD934" s="54">
        <f t="shared" si="216"/>
        <v>0</v>
      </c>
      <c r="AE934" s="54">
        <f t="shared" si="217"/>
        <v>0</v>
      </c>
      <c r="AF934" s="54">
        <f t="shared" si="218"/>
        <v>0</v>
      </c>
      <c r="AG934" s="54">
        <f t="shared" si="219"/>
        <v>0</v>
      </c>
      <c r="AH934" s="54">
        <f t="shared" si="220"/>
        <v>0</v>
      </c>
      <c r="AI934" s="54">
        <f t="shared" si="221"/>
        <v>0</v>
      </c>
      <c r="AJ934" s="54">
        <f t="shared" si="222"/>
        <v>0</v>
      </c>
      <c r="AK934" s="54">
        <f t="shared" ca="1" si="223"/>
        <v>0</v>
      </c>
      <c r="AL934" s="1" t="str">
        <f>VLOOKUP(D934,schermers!C:T,16,FALSE)</f>
        <v>---</v>
      </c>
    </row>
    <row r="935" spans="1:38" x14ac:dyDescent="0.2">
      <c r="A935" s="54">
        <f t="shared" si="224"/>
        <v>933</v>
      </c>
      <c r="B935" s="54" t="str">
        <f t="shared" si="210"/>
        <v/>
      </c>
      <c r="C935" s="54" t="str">
        <f t="shared" si="211"/>
        <v/>
      </c>
      <c r="D935" s="54">
        <f>VLOOKUP(F935&amp;G935,schermers!B:C,2,FALSE)</f>
        <v>0</v>
      </c>
      <c r="E935" s="54" t="e">
        <f>VLOOKUP(P935&amp;Q935&amp;I935&amp;H935,wedstrijden!A:B,2,FALSE)</f>
        <v>#N/A</v>
      </c>
      <c r="F935" s="41"/>
      <c r="K935" s="16"/>
      <c r="O935" s="54" t="e">
        <f>VLOOKUP(D935&amp;R935,Ranglijst!D:E,2,FALSE)</f>
        <v>#N/A</v>
      </c>
      <c r="P935" s="1" t="str">
        <f>VLOOKUP($D935,schermers!$C:$O,5,FALSE)</f>
        <v>Heren</v>
      </c>
      <c r="Q935" s="1" t="str">
        <f>VLOOKUP($D935,schermers!$C:$O,6,FALSE)</f>
        <v>Floret</v>
      </c>
      <c r="R935" s="1" t="e">
        <f>VLOOKUP(P935,lookups!A:B,2,FALSE)&amp;VLOOKUP(aanmeldingen!Q935,lookups!D:E,2,FALSE)&amp;VLOOKUP(I935,lookups!G:H,2,FALSE)</f>
        <v>#N/A</v>
      </c>
      <c r="S935" s="1" t="e">
        <f>VLOOKUP(E935,wedstrijden!B:G,6,FALSE)</f>
        <v>#N/A</v>
      </c>
      <c r="T935" s="1">
        <f>VLOOKUP($D935,schermers!$C:$O,8,FALSE)</f>
        <v>0</v>
      </c>
      <c r="U935" s="1" t="str">
        <f>IFERROR(VLOOKUP($D935,schermers!$C:$O,13,FALSE),"-")</f>
        <v>-</v>
      </c>
      <c r="V935" s="15">
        <f>IFERROR(VLOOKUP(E935,wedstrijden!B:H,7,FALSE),0)</f>
        <v>0</v>
      </c>
      <c r="W935" s="15">
        <f>IFERROR(VLOOKUP(E935,wedstrijden!B:I,8,FALSE),0)</f>
        <v>0</v>
      </c>
      <c r="X935" s="94">
        <f>IF(ISERROR(VLOOKUP(I935,lookups!G:I,3,FALSE)),0,IF(VLOOKUP(I935,lookups!G:I,3,FALSE)=0,0,VLOOKUP(I935,lookups!G:I,3,FALSE)))</f>
        <v>0</v>
      </c>
      <c r="Y935" s="54">
        <f t="shared" si="212"/>
        <v>999999999</v>
      </c>
      <c r="Z935" s="54">
        <f t="shared" si="213"/>
        <v>999999999</v>
      </c>
      <c r="AA935" s="54" t="str">
        <f>IF(LEFT(J935,2)&lt;&gt;"ok","-",IF(M935&lt;&gt;"","-",VLOOKUP(P935&amp;Q935&amp;I935&amp;H935,wedstrijden!A:B,2,FALSE)))</f>
        <v>-</v>
      </c>
      <c r="AB935" s="54">
        <f t="shared" si="214"/>
        <v>0</v>
      </c>
      <c r="AC935" s="54">
        <f t="shared" si="215"/>
        <v>0</v>
      </c>
      <c r="AD935" s="54">
        <f t="shared" si="216"/>
        <v>0</v>
      </c>
      <c r="AE935" s="54">
        <f t="shared" si="217"/>
        <v>0</v>
      </c>
      <c r="AF935" s="54">
        <f t="shared" si="218"/>
        <v>0</v>
      </c>
      <c r="AG935" s="54">
        <f t="shared" si="219"/>
        <v>0</v>
      </c>
      <c r="AH935" s="54">
        <f t="shared" si="220"/>
        <v>0</v>
      </c>
      <c r="AI935" s="54">
        <f t="shared" si="221"/>
        <v>0</v>
      </c>
      <c r="AJ935" s="54">
        <f t="shared" si="222"/>
        <v>0</v>
      </c>
      <c r="AK935" s="54">
        <f t="shared" ca="1" si="223"/>
        <v>0</v>
      </c>
      <c r="AL935" s="1" t="str">
        <f>VLOOKUP(D935,schermers!C:T,16,FALSE)</f>
        <v>---</v>
      </c>
    </row>
    <row r="936" spans="1:38" x14ac:dyDescent="0.2">
      <c r="A936" s="54">
        <f t="shared" si="224"/>
        <v>934</v>
      </c>
      <c r="B936" s="54" t="str">
        <f t="shared" si="210"/>
        <v/>
      </c>
      <c r="C936" s="54" t="str">
        <f t="shared" si="211"/>
        <v/>
      </c>
      <c r="D936" s="54">
        <f>VLOOKUP(F936&amp;G936,schermers!B:C,2,FALSE)</f>
        <v>0</v>
      </c>
      <c r="E936" s="54" t="e">
        <f>VLOOKUP(P936&amp;Q936&amp;I936&amp;H936,wedstrijden!A:B,2,FALSE)</f>
        <v>#N/A</v>
      </c>
      <c r="F936" s="41"/>
      <c r="K936" s="16"/>
      <c r="O936" s="54" t="e">
        <f>VLOOKUP(D936&amp;R936,Ranglijst!D:E,2,FALSE)</f>
        <v>#N/A</v>
      </c>
      <c r="P936" s="1" t="str">
        <f>VLOOKUP($D936,schermers!$C:$O,5,FALSE)</f>
        <v>Heren</v>
      </c>
      <c r="Q936" s="1" t="str">
        <f>VLOOKUP($D936,schermers!$C:$O,6,FALSE)</f>
        <v>Floret</v>
      </c>
      <c r="R936" s="1" t="e">
        <f>VLOOKUP(P936,lookups!A:B,2,FALSE)&amp;VLOOKUP(aanmeldingen!Q936,lookups!D:E,2,FALSE)&amp;VLOOKUP(I936,lookups!G:H,2,FALSE)</f>
        <v>#N/A</v>
      </c>
      <c r="S936" s="1" t="e">
        <f>VLOOKUP(E936,wedstrijden!B:G,6,FALSE)</f>
        <v>#N/A</v>
      </c>
      <c r="T936" s="1">
        <f>VLOOKUP($D936,schermers!$C:$O,8,FALSE)</f>
        <v>0</v>
      </c>
      <c r="U936" s="1" t="str">
        <f>IFERROR(VLOOKUP($D936,schermers!$C:$O,13,FALSE),"-")</f>
        <v>-</v>
      </c>
      <c r="V936" s="15">
        <f>IFERROR(VLOOKUP(E936,wedstrijden!B:H,7,FALSE),0)</f>
        <v>0</v>
      </c>
      <c r="W936" s="15">
        <f>IFERROR(VLOOKUP(E936,wedstrijden!B:I,8,FALSE),0)</f>
        <v>0</v>
      </c>
      <c r="X936" s="94">
        <f>IF(ISERROR(VLOOKUP(I936,lookups!G:I,3,FALSE)),0,IF(VLOOKUP(I936,lookups!G:I,3,FALSE)=0,0,VLOOKUP(I936,lookups!G:I,3,FALSE)))</f>
        <v>0</v>
      </c>
      <c r="Y936" s="54">
        <f t="shared" si="212"/>
        <v>999999999</v>
      </c>
      <c r="Z936" s="54">
        <f t="shared" si="213"/>
        <v>999999999</v>
      </c>
      <c r="AA936" s="54" t="str">
        <f>IF(LEFT(J936,2)&lt;&gt;"ok","-",IF(M936&lt;&gt;"","-",VLOOKUP(P936&amp;Q936&amp;I936&amp;H936,wedstrijden!A:B,2,FALSE)))</f>
        <v>-</v>
      </c>
      <c r="AB936" s="54">
        <f t="shared" si="214"/>
        <v>0</v>
      </c>
      <c r="AC936" s="54">
        <f t="shared" si="215"/>
        <v>0</v>
      </c>
      <c r="AD936" s="54">
        <f t="shared" si="216"/>
        <v>0</v>
      </c>
      <c r="AE936" s="54">
        <f t="shared" si="217"/>
        <v>0</v>
      </c>
      <c r="AF936" s="54">
        <f t="shared" si="218"/>
        <v>0</v>
      </c>
      <c r="AG936" s="54">
        <f t="shared" si="219"/>
        <v>0</v>
      </c>
      <c r="AH936" s="54">
        <f t="shared" si="220"/>
        <v>0</v>
      </c>
      <c r="AI936" s="54">
        <f t="shared" si="221"/>
        <v>0</v>
      </c>
      <c r="AJ936" s="54">
        <f t="shared" si="222"/>
        <v>0</v>
      </c>
      <c r="AK936" s="54">
        <f t="shared" ca="1" si="223"/>
        <v>0</v>
      </c>
      <c r="AL936" s="1" t="str">
        <f>VLOOKUP(D936,schermers!C:T,16,FALSE)</f>
        <v>---</v>
      </c>
    </row>
    <row r="937" spans="1:38" x14ac:dyDescent="0.2">
      <c r="A937" s="54">
        <f t="shared" si="224"/>
        <v>935</v>
      </c>
      <c r="B937" s="54" t="str">
        <f t="shared" si="210"/>
        <v/>
      </c>
      <c r="C937" s="54" t="str">
        <f t="shared" si="211"/>
        <v/>
      </c>
      <c r="D937" s="54">
        <f>VLOOKUP(F937&amp;G937,schermers!B:C,2,FALSE)</f>
        <v>0</v>
      </c>
      <c r="E937" s="54" t="e">
        <f>VLOOKUP(P937&amp;Q937&amp;I937&amp;H937,wedstrijden!A:B,2,FALSE)</f>
        <v>#N/A</v>
      </c>
      <c r="F937" s="41"/>
      <c r="K937" s="16"/>
      <c r="O937" s="54" t="e">
        <f>VLOOKUP(D937&amp;R937,Ranglijst!D:E,2,FALSE)</f>
        <v>#N/A</v>
      </c>
      <c r="P937" s="1" t="str">
        <f>VLOOKUP($D937,schermers!$C:$O,5,FALSE)</f>
        <v>Heren</v>
      </c>
      <c r="Q937" s="1" t="str">
        <f>VLOOKUP($D937,schermers!$C:$O,6,FALSE)</f>
        <v>Floret</v>
      </c>
      <c r="R937" s="1" t="e">
        <f>VLOOKUP(P937,lookups!A:B,2,FALSE)&amp;VLOOKUP(aanmeldingen!Q937,lookups!D:E,2,FALSE)&amp;VLOOKUP(I937,lookups!G:H,2,FALSE)</f>
        <v>#N/A</v>
      </c>
      <c r="S937" s="1" t="e">
        <f>VLOOKUP(E937,wedstrijden!B:G,6,FALSE)</f>
        <v>#N/A</v>
      </c>
      <c r="T937" s="1">
        <f>VLOOKUP($D937,schermers!$C:$O,8,FALSE)</f>
        <v>0</v>
      </c>
      <c r="U937" s="1" t="str">
        <f>IFERROR(VLOOKUP($D937,schermers!$C:$O,13,FALSE),"-")</f>
        <v>-</v>
      </c>
      <c r="V937" s="15">
        <f>IFERROR(VLOOKUP(E937,wedstrijden!B:H,7,FALSE),0)</f>
        <v>0</v>
      </c>
      <c r="W937" s="15">
        <f>IFERROR(VLOOKUP(E937,wedstrijden!B:I,8,FALSE),0)</f>
        <v>0</v>
      </c>
      <c r="X937" s="94">
        <f>IF(ISERROR(VLOOKUP(I937,lookups!G:I,3,FALSE)),0,IF(VLOOKUP(I937,lookups!G:I,3,FALSE)=0,0,VLOOKUP(I937,lookups!G:I,3,FALSE)))</f>
        <v>0</v>
      </c>
      <c r="Y937" s="54">
        <f t="shared" si="212"/>
        <v>999999999</v>
      </c>
      <c r="Z937" s="54">
        <f t="shared" si="213"/>
        <v>999999999</v>
      </c>
      <c r="AA937" s="54" t="str">
        <f>IF(LEFT(J937,2)&lt;&gt;"ok","-",IF(M937&lt;&gt;"","-",VLOOKUP(P937&amp;Q937&amp;I937&amp;H937,wedstrijden!A:B,2,FALSE)))</f>
        <v>-</v>
      </c>
      <c r="AB937" s="54">
        <f t="shared" si="214"/>
        <v>0</v>
      </c>
      <c r="AC937" s="54">
        <f t="shared" si="215"/>
        <v>0</v>
      </c>
      <c r="AD937" s="54">
        <f t="shared" si="216"/>
        <v>0</v>
      </c>
      <c r="AE937" s="54">
        <f t="shared" si="217"/>
        <v>0</v>
      </c>
      <c r="AF937" s="54">
        <f t="shared" si="218"/>
        <v>0</v>
      </c>
      <c r="AG937" s="54">
        <f t="shared" si="219"/>
        <v>0</v>
      </c>
      <c r="AH937" s="54">
        <f t="shared" si="220"/>
        <v>0</v>
      </c>
      <c r="AI937" s="54">
        <f t="shared" si="221"/>
        <v>0</v>
      </c>
      <c r="AJ937" s="54">
        <f t="shared" si="222"/>
        <v>0</v>
      </c>
      <c r="AK937" s="54">
        <f t="shared" ca="1" si="223"/>
        <v>0</v>
      </c>
      <c r="AL937" s="1" t="str">
        <f>VLOOKUP(D937,schermers!C:T,16,FALSE)</f>
        <v>---</v>
      </c>
    </row>
    <row r="938" spans="1:38" x14ac:dyDescent="0.2">
      <c r="A938" s="54">
        <f t="shared" si="224"/>
        <v>936</v>
      </c>
      <c r="B938" s="54" t="str">
        <f t="shared" si="210"/>
        <v/>
      </c>
      <c r="C938" s="54" t="str">
        <f t="shared" si="211"/>
        <v/>
      </c>
      <c r="D938" s="54">
        <f>VLOOKUP(F938&amp;G938,schermers!B:C,2,FALSE)</f>
        <v>0</v>
      </c>
      <c r="E938" s="54" t="e">
        <f>VLOOKUP(P938&amp;Q938&amp;I938&amp;H938,wedstrijden!A:B,2,FALSE)</f>
        <v>#N/A</v>
      </c>
      <c r="F938" s="41"/>
      <c r="K938" s="16"/>
      <c r="O938" s="54" t="e">
        <f>VLOOKUP(D938&amp;R938,Ranglijst!D:E,2,FALSE)</f>
        <v>#N/A</v>
      </c>
      <c r="P938" s="1" t="str">
        <f>VLOOKUP($D938,schermers!$C:$O,5,FALSE)</f>
        <v>Heren</v>
      </c>
      <c r="Q938" s="1" t="str">
        <f>VLOOKUP($D938,schermers!$C:$O,6,FALSE)</f>
        <v>Floret</v>
      </c>
      <c r="R938" s="1" t="e">
        <f>VLOOKUP(P938,lookups!A:B,2,FALSE)&amp;VLOOKUP(aanmeldingen!Q938,lookups!D:E,2,FALSE)&amp;VLOOKUP(I938,lookups!G:H,2,FALSE)</f>
        <v>#N/A</v>
      </c>
      <c r="S938" s="1" t="e">
        <f>VLOOKUP(E938,wedstrijden!B:G,6,FALSE)</f>
        <v>#N/A</v>
      </c>
      <c r="T938" s="1">
        <f>VLOOKUP($D938,schermers!$C:$O,8,FALSE)</f>
        <v>0</v>
      </c>
      <c r="U938" s="1" t="str">
        <f>IFERROR(VLOOKUP($D938,schermers!$C:$O,13,FALSE),"-")</f>
        <v>-</v>
      </c>
      <c r="V938" s="15">
        <f>IFERROR(VLOOKUP(E938,wedstrijden!B:H,7,FALSE),0)</f>
        <v>0</v>
      </c>
      <c r="W938" s="15">
        <f>IFERROR(VLOOKUP(E938,wedstrijden!B:I,8,FALSE),0)</f>
        <v>0</v>
      </c>
      <c r="X938" s="94">
        <f>IF(ISERROR(VLOOKUP(I938,lookups!G:I,3,FALSE)),0,IF(VLOOKUP(I938,lookups!G:I,3,FALSE)=0,0,VLOOKUP(I938,lookups!G:I,3,FALSE)))</f>
        <v>0</v>
      </c>
      <c r="Y938" s="54">
        <f t="shared" si="212"/>
        <v>999999999</v>
      </c>
      <c r="Z938" s="54">
        <f t="shared" si="213"/>
        <v>999999999</v>
      </c>
      <c r="AA938" s="54" t="str">
        <f>IF(LEFT(J938,2)&lt;&gt;"ok","-",IF(M938&lt;&gt;"","-",VLOOKUP(P938&amp;Q938&amp;I938&amp;H938,wedstrijden!A:B,2,FALSE)))</f>
        <v>-</v>
      </c>
      <c r="AB938" s="54">
        <f t="shared" si="214"/>
        <v>0</v>
      </c>
      <c r="AC938" s="54">
        <f t="shared" si="215"/>
        <v>0</v>
      </c>
      <c r="AD938" s="54">
        <f t="shared" si="216"/>
        <v>0</v>
      </c>
      <c r="AE938" s="54">
        <f t="shared" si="217"/>
        <v>0</v>
      </c>
      <c r="AF938" s="54">
        <f t="shared" si="218"/>
        <v>0</v>
      </c>
      <c r="AG938" s="54">
        <f t="shared" si="219"/>
        <v>0</v>
      </c>
      <c r="AH938" s="54">
        <f t="shared" si="220"/>
        <v>0</v>
      </c>
      <c r="AI938" s="54">
        <f t="shared" si="221"/>
        <v>0</v>
      </c>
      <c r="AJ938" s="54">
        <f t="shared" si="222"/>
        <v>0</v>
      </c>
      <c r="AK938" s="54">
        <f t="shared" ca="1" si="223"/>
        <v>0</v>
      </c>
      <c r="AL938" s="1" t="str">
        <f>VLOOKUP(D938,schermers!C:T,16,FALSE)</f>
        <v>---</v>
      </c>
    </row>
    <row r="939" spans="1:38" x14ac:dyDescent="0.2">
      <c r="A939" s="54">
        <f t="shared" si="224"/>
        <v>937</v>
      </c>
      <c r="B939" s="54" t="str">
        <f t="shared" si="210"/>
        <v/>
      </c>
      <c r="C939" s="54" t="str">
        <f t="shared" si="211"/>
        <v/>
      </c>
      <c r="D939" s="54">
        <f>VLOOKUP(F939&amp;G939,schermers!B:C,2,FALSE)</f>
        <v>0</v>
      </c>
      <c r="E939" s="54" t="e">
        <f>VLOOKUP(P939&amp;Q939&amp;I939&amp;H939,wedstrijden!A:B,2,FALSE)</f>
        <v>#N/A</v>
      </c>
      <c r="F939" s="41"/>
      <c r="K939" s="16"/>
      <c r="O939" s="54" t="e">
        <f>VLOOKUP(D939&amp;R939,Ranglijst!D:E,2,FALSE)</f>
        <v>#N/A</v>
      </c>
      <c r="P939" s="1" t="str">
        <f>VLOOKUP($D939,schermers!$C:$O,5,FALSE)</f>
        <v>Heren</v>
      </c>
      <c r="Q939" s="1" t="str">
        <f>VLOOKUP($D939,schermers!$C:$O,6,FALSE)</f>
        <v>Floret</v>
      </c>
      <c r="R939" s="1" t="e">
        <f>VLOOKUP(P939,lookups!A:B,2,FALSE)&amp;VLOOKUP(aanmeldingen!Q939,lookups!D:E,2,FALSE)&amp;VLOOKUP(I939,lookups!G:H,2,FALSE)</f>
        <v>#N/A</v>
      </c>
      <c r="S939" s="1" t="e">
        <f>VLOOKUP(E939,wedstrijden!B:G,6,FALSE)</f>
        <v>#N/A</v>
      </c>
      <c r="T939" s="1">
        <f>VLOOKUP($D939,schermers!$C:$O,8,FALSE)</f>
        <v>0</v>
      </c>
      <c r="U939" s="1" t="str">
        <f>IFERROR(VLOOKUP($D939,schermers!$C:$O,13,FALSE),"-")</f>
        <v>-</v>
      </c>
      <c r="V939" s="15">
        <f>IFERROR(VLOOKUP(E939,wedstrijden!B:H,7,FALSE),0)</f>
        <v>0</v>
      </c>
      <c r="W939" s="15">
        <f>IFERROR(VLOOKUP(E939,wedstrijden!B:I,8,FALSE),0)</f>
        <v>0</v>
      </c>
      <c r="X939" s="94">
        <f>IF(ISERROR(VLOOKUP(I939,lookups!G:I,3,FALSE)),0,IF(VLOOKUP(I939,lookups!G:I,3,FALSE)=0,0,VLOOKUP(I939,lookups!G:I,3,FALSE)))</f>
        <v>0</v>
      </c>
      <c r="Y939" s="54">
        <f t="shared" si="212"/>
        <v>999999999</v>
      </c>
      <c r="Z939" s="54">
        <f t="shared" si="213"/>
        <v>999999999</v>
      </c>
      <c r="AA939" s="54" t="str">
        <f>IF(LEFT(J939,2)&lt;&gt;"ok","-",IF(M939&lt;&gt;"","-",VLOOKUP(P939&amp;Q939&amp;I939&amp;H939,wedstrijden!A:B,2,FALSE)))</f>
        <v>-</v>
      </c>
      <c r="AB939" s="54">
        <f t="shared" si="214"/>
        <v>0</v>
      </c>
      <c r="AC939" s="54">
        <f t="shared" si="215"/>
        <v>0</v>
      </c>
      <c r="AD939" s="54">
        <f t="shared" si="216"/>
        <v>0</v>
      </c>
      <c r="AE939" s="54">
        <f t="shared" si="217"/>
        <v>0</v>
      </c>
      <c r="AF939" s="54">
        <f t="shared" si="218"/>
        <v>0</v>
      </c>
      <c r="AG939" s="54">
        <f t="shared" si="219"/>
        <v>0</v>
      </c>
      <c r="AH939" s="54">
        <f t="shared" si="220"/>
        <v>0</v>
      </c>
      <c r="AI939" s="54">
        <f t="shared" si="221"/>
        <v>0</v>
      </c>
      <c r="AJ939" s="54">
        <f t="shared" si="222"/>
        <v>0</v>
      </c>
      <c r="AK939" s="54">
        <f t="shared" ca="1" si="223"/>
        <v>0</v>
      </c>
      <c r="AL939" s="1" t="str">
        <f>VLOOKUP(D939,schermers!C:T,16,FALSE)</f>
        <v>---</v>
      </c>
    </row>
    <row r="940" spans="1:38" x14ac:dyDescent="0.2">
      <c r="A940" s="54">
        <f t="shared" si="224"/>
        <v>938</v>
      </c>
      <c r="B940" s="54" t="str">
        <f t="shared" si="210"/>
        <v/>
      </c>
      <c r="C940" s="54" t="str">
        <f t="shared" si="211"/>
        <v/>
      </c>
      <c r="D940" s="54">
        <f>VLOOKUP(F940&amp;G940,schermers!B:C,2,FALSE)</f>
        <v>0</v>
      </c>
      <c r="E940" s="54" t="e">
        <f>VLOOKUP(P940&amp;Q940&amp;I940&amp;H940,wedstrijden!A:B,2,FALSE)</f>
        <v>#N/A</v>
      </c>
      <c r="F940" s="41"/>
      <c r="K940" s="16"/>
      <c r="O940" s="54" t="e">
        <f>VLOOKUP(D940&amp;R940,Ranglijst!D:E,2,FALSE)</f>
        <v>#N/A</v>
      </c>
      <c r="P940" s="1" t="str">
        <f>VLOOKUP($D940,schermers!$C:$O,5,FALSE)</f>
        <v>Heren</v>
      </c>
      <c r="Q940" s="1" t="str">
        <f>VLOOKUP($D940,schermers!$C:$O,6,FALSE)</f>
        <v>Floret</v>
      </c>
      <c r="R940" s="1" t="e">
        <f>VLOOKUP(P940,lookups!A:B,2,FALSE)&amp;VLOOKUP(aanmeldingen!Q940,lookups!D:E,2,FALSE)&amp;VLOOKUP(I940,lookups!G:H,2,FALSE)</f>
        <v>#N/A</v>
      </c>
      <c r="S940" s="1" t="e">
        <f>VLOOKUP(E940,wedstrijden!B:G,6,FALSE)</f>
        <v>#N/A</v>
      </c>
      <c r="T940" s="1">
        <f>VLOOKUP($D940,schermers!$C:$O,8,FALSE)</f>
        <v>0</v>
      </c>
      <c r="U940" s="1" t="str">
        <f>IFERROR(VLOOKUP($D940,schermers!$C:$O,13,FALSE),"-")</f>
        <v>-</v>
      </c>
      <c r="V940" s="15">
        <f>IFERROR(VLOOKUP(E940,wedstrijden!B:H,7,FALSE),0)</f>
        <v>0</v>
      </c>
      <c r="W940" s="15">
        <f>IFERROR(VLOOKUP(E940,wedstrijden!B:I,8,FALSE),0)</f>
        <v>0</v>
      </c>
      <c r="X940" s="94">
        <f>IF(ISERROR(VLOOKUP(I940,lookups!G:I,3,FALSE)),0,IF(VLOOKUP(I940,lookups!G:I,3,FALSE)=0,0,VLOOKUP(I940,lookups!G:I,3,FALSE)))</f>
        <v>0</v>
      </c>
      <c r="Y940" s="54">
        <f t="shared" si="212"/>
        <v>999999999</v>
      </c>
      <c r="Z940" s="54">
        <f t="shared" si="213"/>
        <v>999999999</v>
      </c>
      <c r="AA940" s="54" t="str">
        <f>IF(LEFT(J940,2)&lt;&gt;"ok","-",IF(M940&lt;&gt;"","-",VLOOKUP(P940&amp;Q940&amp;I940&amp;H940,wedstrijden!A:B,2,FALSE)))</f>
        <v>-</v>
      </c>
      <c r="AB940" s="54">
        <f t="shared" si="214"/>
        <v>0</v>
      </c>
      <c r="AC940" s="54">
        <f t="shared" si="215"/>
        <v>0</v>
      </c>
      <c r="AD940" s="54">
        <f t="shared" si="216"/>
        <v>0</v>
      </c>
      <c r="AE940" s="54">
        <f t="shared" si="217"/>
        <v>0</v>
      </c>
      <c r="AF940" s="54">
        <f t="shared" si="218"/>
        <v>0</v>
      </c>
      <c r="AG940" s="54">
        <f t="shared" si="219"/>
        <v>0</v>
      </c>
      <c r="AH940" s="54">
        <f t="shared" si="220"/>
        <v>0</v>
      </c>
      <c r="AI940" s="54">
        <f t="shared" si="221"/>
        <v>0</v>
      </c>
      <c r="AJ940" s="54">
        <f t="shared" si="222"/>
        <v>0</v>
      </c>
      <c r="AK940" s="54">
        <f t="shared" ca="1" si="223"/>
        <v>0</v>
      </c>
      <c r="AL940" s="1" t="str">
        <f>VLOOKUP(D940,schermers!C:T,16,FALSE)</f>
        <v>---</v>
      </c>
    </row>
    <row r="941" spans="1:38" x14ac:dyDescent="0.2">
      <c r="A941" s="54">
        <f t="shared" si="224"/>
        <v>939</v>
      </c>
      <c r="B941" s="54" t="str">
        <f t="shared" si="210"/>
        <v/>
      </c>
      <c r="C941" s="54" t="str">
        <f t="shared" si="211"/>
        <v/>
      </c>
      <c r="D941" s="54">
        <f>VLOOKUP(F941&amp;G941,schermers!B:C,2,FALSE)</f>
        <v>0</v>
      </c>
      <c r="E941" s="54" t="e">
        <f>VLOOKUP(P941&amp;Q941&amp;I941&amp;H941,wedstrijden!A:B,2,FALSE)</f>
        <v>#N/A</v>
      </c>
      <c r="F941" s="41"/>
      <c r="K941" s="16"/>
      <c r="O941" s="54" t="e">
        <f>VLOOKUP(D941&amp;R941,Ranglijst!D:E,2,FALSE)</f>
        <v>#N/A</v>
      </c>
      <c r="P941" s="1" t="str">
        <f>VLOOKUP($D941,schermers!$C:$O,5,FALSE)</f>
        <v>Heren</v>
      </c>
      <c r="Q941" s="1" t="str">
        <f>VLOOKUP($D941,schermers!$C:$O,6,FALSE)</f>
        <v>Floret</v>
      </c>
      <c r="R941" s="1" t="e">
        <f>VLOOKUP(P941,lookups!A:B,2,FALSE)&amp;VLOOKUP(aanmeldingen!Q941,lookups!D:E,2,FALSE)&amp;VLOOKUP(I941,lookups!G:H,2,FALSE)</f>
        <v>#N/A</v>
      </c>
      <c r="S941" s="1" t="e">
        <f>VLOOKUP(E941,wedstrijden!B:G,6,FALSE)</f>
        <v>#N/A</v>
      </c>
      <c r="T941" s="1">
        <f>VLOOKUP($D941,schermers!$C:$O,8,FALSE)</f>
        <v>0</v>
      </c>
      <c r="U941" s="1" t="str">
        <f>IFERROR(VLOOKUP($D941,schermers!$C:$O,13,FALSE),"-")</f>
        <v>-</v>
      </c>
      <c r="V941" s="15">
        <f>IFERROR(VLOOKUP(E941,wedstrijden!B:H,7,FALSE),0)</f>
        <v>0</v>
      </c>
      <c r="W941" s="15">
        <f>IFERROR(VLOOKUP(E941,wedstrijden!B:I,8,FALSE),0)</f>
        <v>0</v>
      </c>
      <c r="X941" s="94">
        <f>IF(ISERROR(VLOOKUP(I941,lookups!G:I,3,FALSE)),0,IF(VLOOKUP(I941,lookups!G:I,3,FALSE)=0,0,VLOOKUP(I941,lookups!G:I,3,FALSE)))</f>
        <v>0</v>
      </c>
      <c r="Y941" s="54">
        <f t="shared" si="212"/>
        <v>999999999</v>
      </c>
      <c r="Z941" s="54">
        <f t="shared" si="213"/>
        <v>999999999</v>
      </c>
      <c r="AA941" s="54" t="str">
        <f>IF(LEFT(J941,2)&lt;&gt;"ok","-",IF(M941&lt;&gt;"","-",VLOOKUP(P941&amp;Q941&amp;I941&amp;H941,wedstrijden!A:B,2,FALSE)))</f>
        <v>-</v>
      </c>
      <c r="AB941" s="54">
        <f t="shared" si="214"/>
        <v>0</v>
      </c>
      <c r="AC941" s="54">
        <f t="shared" si="215"/>
        <v>0</v>
      </c>
      <c r="AD941" s="54">
        <f t="shared" si="216"/>
        <v>0</v>
      </c>
      <c r="AE941" s="54">
        <f t="shared" si="217"/>
        <v>0</v>
      </c>
      <c r="AF941" s="54">
        <f t="shared" si="218"/>
        <v>0</v>
      </c>
      <c r="AG941" s="54">
        <f t="shared" si="219"/>
        <v>0</v>
      </c>
      <c r="AH941" s="54">
        <f t="shared" si="220"/>
        <v>0</v>
      </c>
      <c r="AI941" s="54">
        <f t="shared" si="221"/>
        <v>0</v>
      </c>
      <c r="AJ941" s="54">
        <f t="shared" si="222"/>
        <v>0</v>
      </c>
      <c r="AK941" s="54">
        <f t="shared" ca="1" si="223"/>
        <v>0</v>
      </c>
      <c r="AL941" s="1" t="str">
        <f>VLOOKUP(D941,schermers!C:T,16,FALSE)</f>
        <v>---</v>
      </c>
    </row>
    <row r="942" spans="1:38" x14ac:dyDescent="0.2">
      <c r="A942" s="54">
        <f t="shared" si="224"/>
        <v>940</v>
      </c>
      <c r="B942" s="54" t="str">
        <f t="shared" si="210"/>
        <v/>
      </c>
      <c r="C942" s="54" t="str">
        <f t="shared" si="211"/>
        <v/>
      </c>
      <c r="D942" s="54">
        <f>VLOOKUP(F942&amp;G942,schermers!B:C,2,FALSE)</f>
        <v>0</v>
      </c>
      <c r="E942" s="54" t="e">
        <f>VLOOKUP(P942&amp;Q942&amp;I942&amp;H942,wedstrijden!A:B,2,FALSE)</f>
        <v>#N/A</v>
      </c>
      <c r="F942" s="41"/>
      <c r="K942" s="16"/>
      <c r="O942" s="54" t="e">
        <f>VLOOKUP(D942&amp;R942,Ranglijst!D:E,2,FALSE)</f>
        <v>#N/A</v>
      </c>
      <c r="P942" s="1" t="str">
        <f>VLOOKUP($D942,schermers!$C:$O,5,FALSE)</f>
        <v>Heren</v>
      </c>
      <c r="Q942" s="1" t="str">
        <f>VLOOKUP($D942,schermers!$C:$O,6,FALSE)</f>
        <v>Floret</v>
      </c>
      <c r="R942" s="1" t="e">
        <f>VLOOKUP(P942,lookups!A:B,2,FALSE)&amp;VLOOKUP(aanmeldingen!Q942,lookups!D:E,2,FALSE)&amp;VLOOKUP(I942,lookups!G:H,2,FALSE)</f>
        <v>#N/A</v>
      </c>
      <c r="S942" s="1" t="e">
        <f>VLOOKUP(E942,wedstrijden!B:G,6,FALSE)</f>
        <v>#N/A</v>
      </c>
      <c r="T942" s="1">
        <f>VLOOKUP($D942,schermers!$C:$O,8,FALSE)</f>
        <v>0</v>
      </c>
      <c r="U942" s="1" t="str">
        <f>IFERROR(VLOOKUP($D942,schermers!$C:$O,13,FALSE),"-")</f>
        <v>-</v>
      </c>
      <c r="V942" s="15">
        <f>IFERROR(VLOOKUP(E942,wedstrijden!B:H,7,FALSE),0)</f>
        <v>0</v>
      </c>
      <c r="W942" s="15">
        <f>IFERROR(VLOOKUP(E942,wedstrijden!B:I,8,FALSE),0)</f>
        <v>0</v>
      </c>
      <c r="X942" s="94">
        <f>IF(ISERROR(VLOOKUP(I942,lookups!G:I,3,FALSE)),0,IF(VLOOKUP(I942,lookups!G:I,3,FALSE)=0,0,VLOOKUP(I942,lookups!G:I,3,FALSE)))</f>
        <v>0</v>
      </c>
      <c r="Y942" s="54">
        <f t="shared" si="212"/>
        <v>999999999</v>
      </c>
      <c r="Z942" s="54">
        <f t="shared" si="213"/>
        <v>999999999</v>
      </c>
      <c r="AA942" s="54" t="str">
        <f>IF(LEFT(J942,2)&lt;&gt;"ok","-",IF(M942&lt;&gt;"","-",VLOOKUP(P942&amp;Q942&amp;I942&amp;H942,wedstrijden!A:B,2,FALSE)))</f>
        <v>-</v>
      </c>
      <c r="AB942" s="54">
        <f t="shared" si="214"/>
        <v>0</v>
      </c>
      <c r="AC942" s="54">
        <f t="shared" si="215"/>
        <v>0</v>
      </c>
      <c r="AD942" s="54">
        <f t="shared" si="216"/>
        <v>0</v>
      </c>
      <c r="AE942" s="54">
        <f t="shared" si="217"/>
        <v>0</v>
      </c>
      <c r="AF942" s="54">
        <f t="shared" si="218"/>
        <v>0</v>
      </c>
      <c r="AG942" s="54">
        <f t="shared" si="219"/>
        <v>0</v>
      </c>
      <c r="AH942" s="54">
        <f t="shared" si="220"/>
        <v>0</v>
      </c>
      <c r="AI942" s="54">
        <f t="shared" si="221"/>
        <v>0</v>
      </c>
      <c r="AJ942" s="54">
        <f t="shared" si="222"/>
        <v>0</v>
      </c>
      <c r="AK942" s="54">
        <f t="shared" ca="1" si="223"/>
        <v>0</v>
      </c>
      <c r="AL942" s="1" t="str">
        <f>VLOOKUP(D942,schermers!C:T,16,FALSE)</f>
        <v>---</v>
      </c>
    </row>
    <row r="943" spans="1:38" x14ac:dyDescent="0.2">
      <c r="A943" s="54">
        <f t="shared" si="224"/>
        <v>941</v>
      </c>
      <c r="B943" s="54" t="str">
        <f t="shared" si="210"/>
        <v/>
      </c>
      <c r="C943" s="54" t="str">
        <f t="shared" si="211"/>
        <v/>
      </c>
      <c r="D943" s="54">
        <f>VLOOKUP(F943&amp;G943,schermers!B:C,2,FALSE)</f>
        <v>0</v>
      </c>
      <c r="E943" s="54" t="e">
        <f>VLOOKUP(P943&amp;Q943&amp;I943&amp;H943,wedstrijden!A:B,2,FALSE)</f>
        <v>#N/A</v>
      </c>
      <c r="F943" s="41"/>
      <c r="K943" s="16"/>
      <c r="O943" s="54" t="e">
        <f>VLOOKUP(D943&amp;R943,Ranglijst!D:E,2,FALSE)</f>
        <v>#N/A</v>
      </c>
      <c r="P943" s="1" t="str">
        <f>VLOOKUP($D943,schermers!$C:$O,5,FALSE)</f>
        <v>Heren</v>
      </c>
      <c r="Q943" s="1" t="str">
        <f>VLOOKUP($D943,schermers!$C:$O,6,FALSE)</f>
        <v>Floret</v>
      </c>
      <c r="R943" s="1" t="e">
        <f>VLOOKUP(P943,lookups!A:B,2,FALSE)&amp;VLOOKUP(aanmeldingen!Q943,lookups!D:E,2,FALSE)&amp;VLOOKUP(I943,lookups!G:H,2,FALSE)</f>
        <v>#N/A</v>
      </c>
      <c r="S943" s="1" t="e">
        <f>VLOOKUP(E943,wedstrijden!B:G,6,FALSE)</f>
        <v>#N/A</v>
      </c>
      <c r="T943" s="1">
        <f>VLOOKUP($D943,schermers!$C:$O,8,FALSE)</f>
        <v>0</v>
      </c>
      <c r="U943" s="1" t="str">
        <f>IFERROR(VLOOKUP($D943,schermers!$C:$O,13,FALSE),"-")</f>
        <v>-</v>
      </c>
      <c r="V943" s="15">
        <f>IFERROR(VLOOKUP(E943,wedstrijden!B:H,7,FALSE),0)</f>
        <v>0</v>
      </c>
      <c r="W943" s="15">
        <f>IFERROR(VLOOKUP(E943,wedstrijden!B:I,8,FALSE),0)</f>
        <v>0</v>
      </c>
      <c r="X943" s="94">
        <f>IF(ISERROR(VLOOKUP(I943,lookups!G:I,3,FALSE)),0,IF(VLOOKUP(I943,lookups!G:I,3,FALSE)=0,0,VLOOKUP(I943,lookups!G:I,3,FALSE)))</f>
        <v>0</v>
      </c>
      <c r="Y943" s="54">
        <f t="shared" si="212"/>
        <v>999999999</v>
      </c>
      <c r="Z943" s="54">
        <f t="shared" si="213"/>
        <v>999999999</v>
      </c>
      <c r="AA943" s="54" t="str">
        <f>IF(LEFT(J943,2)&lt;&gt;"ok","-",IF(M943&lt;&gt;"","-",VLOOKUP(P943&amp;Q943&amp;I943&amp;H943,wedstrijden!A:B,2,FALSE)))</f>
        <v>-</v>
      </c>
      <c r="AB943" s="54">
        <f t="shared" si="214"/>
        <v>0</v>
      </c>
      <c r="AC943" s="54">
        <f t="shared" si="215"/>
        <v>0</v>
      </c>
      <c r="AD943" s="54">
        <f t="shared" si="216"/>
        <v>0</v>
      </c>
      <c r="AE943" s="54">
        <f t="shared" si="217"/>
        <v>0</v>
      </c>
      <c r="AF943" s="54">
        <f t="shared" si="218"/>
        <v>0</v>
      </c>
      <c r="AG943" s="54">
        <f t="shared" si="219"/>
        <v>0</v>
      </c>
      <c r="AH943" s="54">
        <f t="shared" si="220"/>
        <v>0</v>
      </c>
      <c r="AI943" s="54">
        <f t="shared" si="221"/>
        <v>0</v>
      </c>
      <c r="AJ943" s="54">
        <f t="shared" si="222"/>
        <v>0</v>
      </c>
      <c r="AK943" s="54">
        <f t="shared" ca="1" si="223"/>
        <v>0</v>
      </c>
      <c r="AL943" s="1" t="str">
        <f>VLOOKUP(D943,schermers!C:T,16,FALSE)</f>
        <v>---</v>
      </c>
    </row>
    <row r="944" spans="1:38" x14ac:dyDescent="0.2">
      <c r="A944" s="54">
        <f t="shared" si="224"/>
        <v>942</v>
      </c>
      <c r="B944" s="54" t="str">
        <f t="shared" si="210"/>
        <v/>
      </c>
      <c r="C944" s="54" t="str">
        <f t="shared" si="211"/>
        <v/>
      </c>
      <c r="D944" s="54">
        <f>VLOOKUP(F944&amp;G944,schermers!B:C,2,FALSE)</f>
        <v>0</v>
      </c>
      <c r="E944" s="54" t="e">
        <f>VLOOKUP(P944&amp;Q944&amp;I944&amp;H944,wedstrijden!A:B,2,FALSE)</f>
        <v>#N/A</v>
      </c>
      <c r="F944" s="41"/>
      <c r="K944" s="16"/>
      <c r="O944" s="54" t="e">
        <f>VLOOKUP(D944&amp;R944,Ranglijst!D:E,2,FALSE)</f>
        <v>#N/A</v>
      </c>
      <c r="P944" s="1" t="str">
        <f>VLOOKUP($D944,schermers!$C:$O,5,FALSE)</f>
        <v>Heren</v>
      </c>
      <c r="Q944" s="1" t="str">
        <f>VLOOKUP($D944,schermers!$C:$O,6,FALSE)</f>
        <v>Floret</v>
      </c>
      <c r="R944" s="1" t="e">
        <f>VLOOKUP(P944,lookups!A:B,2,FALSE)&amp;VLOOKUP(aanmeldingen!Q944,lookups!D:E,2,FALSE)&amp;VLOOKUP(I944,lookups!G:H,2,FALSE)</f>
        <v>#N/A</v>
      </c>
      <c r="S944" s="1" t="e">
        <f>VLOOKUP(E944,wedstrijden!B:G,6,FALSE)</f>
        <v>#N/A</v>
      </c>
      <c r="T944" s="1">
        <f>VLOOKUP($D944,schermers!$C:$O,8,FALSE)</f>
        <v>0</v>
      </c>
      <c r="U944" s="1" t="str">
        <f>IFERROR(VLOOKUP($D944,schermers!$C:$O,13,FALSE),"-")</f>
        <v>-</v>
      </c>
      <c r="V944" s="15">
        <f>IFERROR(VLOOKUP(E944,wedstrijden!B:H,7,FALSE),0)</f>
        <v>0</v>
      </c>
      <c r="W944" s="15">
        <f>IFERROR(VLOOKUP(E944,wedstrijden!B:I,8,FALSE),0)</f>
        <v>0</v>
      </c>
      <c r="X944" s="94">
        <f>IF(ISERROR(VLOOKUP(I944,lookups!G:I,3,FALSE)),0,IF(VLOOKUP(I944,lookups!G:I,3,FALSE)=0,0,VLOOKUP(I944,lookups!G:I,3,FALSE)))</f>
        <v>0</v>
      </c>
      <c r="Y944" s="54">
        <f t="shared" si="212"/>
        <v>999999999</v>
      </c>
      <c r="Z944" s="54">
        <f t="shared" si="213"/>
        <v>999999999</v>
      </c>
      <c r="AA944" s="54" t="str">
        <f>IF(LEFT(J944,2)&lt;&gt;"ok","-",IF(M944&lt;&gt;"","-",VLOOKUP(P944&amp;Q944&amp;I944&amp;H944,wedstrijden!A:B,2,FALSE)))</f>
        <v>-</v>
      </c>
      <c r="AB944" s="54">
        <f t="shared" si="214"/>
        <v>0</v>
      </c>
      <c r="AC944" s="54">
        <f t="shared" si="215"/>
        <v>0</v>
      </c>
      <c r="AD944" s="54">
        <f t="shared" si="216"/>
        <v>0</v>
      </c>
      <c r="AE944" s="54">
        <f t="shared" si="217"/>
        <v>0</v>
      </c>
      <c r="AF944" s="54">
        <f t="shared" si="218"/>
        <v>0</v>
      </c>
      <c r="AG944" s="54">
        <f t="shared" si="219"/>
        <v>0</v>
      </c>
      <c r="AH944" s="54">
        <f t="shared" si="220"/>
        <v>0</v>
      </c>
      <c r="AI944" s="54">
        <f t="shared" si="221"/>
        <v>0</v>
      </c>
      <c r="AJ944" s="54">
        <f t="shared" si="222"/>
        <v>0</v>
      </c>
      <c r="AK944" s="54">
        <f t="shared" ca="1" si="223"/>
        <v>0</v>
      </c>
      <c r="AL944" s="1" t="str">
        <f>VLOOKUP(D944,schermers!C:T,16,FALSE)</f>
        <v>---</v>
      </c>
    </row>
    <row r="945" spans="1:38" x14ac:dyDescent="0.2">
      <c r="A945" s="54">
        <f t="shared" si="224"/>
        <v>943</v>
      </c>
      <c r="B945" s="54" t="str">
        <f t="shared" si="210"/>
        <v/>
      </c>
      <c r="C945" s="54" t="str">
        <f t="shared" si="211"/>
        <v/>
      </c>
      <c r="D945" s="54">
        <f>VLOOKUP(F945&amp;G945,schermers!B:C,2,FALSE)</f>
        <v>0</v>
      </c>
      <c r="E945" s="54" t="e">
        <f>VLOOKUP(P945&amp;Q945&amp;I945&amp;H945,wedstrijden!A:B,2,FALSE)</f>
        <v>#N/A</v>
      </c>
      <c r="F945" s="41"/>
      <c r="K945" s="16"/>
      <c r="O945" s="54" t="e">
        <f>VLOOKUP(D945&amp;R945,Ranglijst!D:E,2,FALSE)</f>
        <v>#N/A</v>
      </c>
      <c r="P945" s="1" t="str">
        <f>VLOOKUP($D945,schermers!$C:$O,5,FALSE)</f>
        <v>Heren</v>
      </c>
      <c r="Q945" s="1" t="str">
        <f>VLOOKUP($D945,schermers!$C:$O,6,FALSE)</f>
        <v>Floret</v>
      </c>
      <c r="R945" s="1" t="e">
        <f>VLOOKUP(P945,lookups!A:B,2,FALSE)&amp;VLOOKUP(aanmeldingen!Q945,lookups!D:E,2,FALSE)&amp;VLOOKUP(I945,lookups!G:H,2,FALSE)</f>
        <v>#N/A</v>
      </c>
      <c r="S945" s="1" t="e">
        <f>VLOOKUP(E945,wedstrijden!B:G,6,FALSE)</f>
        <v>#N/A</v>
      </c>
      <c r="T945" s="1">
        <f>VLOOKUP($D945,schermers!$C:$O,8,FALSE)</f>
        <v>0</v>
      </c>
      <c r="U945" s="1" t="str">
        <f>IFERROR(VLOOKUP($D945,schermers!$C:$O,13,FALSE),"-")</f>
        <v>-</v>
      </c>
      <c r="V945" s="15">
        <f>IFERROR(VLOOKUP(E945,wedstrijden!B:H,7,FALSE),0)</f>
        <v>0</v>
      </c>
      <c r="W945" s="15">
        <f>IFERROR(VLOOKUP(E945,wedstrijden!B:I,8,FALSE),0)</f>
        <v>0</v>
      </c>
      <c r="X945" s="94">
        <f>IF(ISERROR(VLOOKUP(I945,lookups!G:I,3,FALSE)),0,IF(VLOOKUP(I945,lookups!G:I,3,FALSE)=0,0,VLOOKUP(I945,lookups!G:I,3,FALSE)))</f>
        <v>0</v>
      </c>
      <c r="Y945" s="54">
        <f t="shared" si="212"/>
        <v>999999999</v>
      </c>
      <c r="Z945" s="54">
        <f t="shared" si="213"/>
        <v>999999999</v>
      </c>
      <c r="AA945" s="54" t="str">
        <f>IF(LEFT(J945,2)&lt;&gt;"ok","-",IF(M945&lt;&gt;"","-",VLOOKUP(P945&amp;Q945&amp;I945&amp;H945,wedstrijden!A:B,2,FALSE)))</f>
        <v>-</v>
      </c>
      <c r="AB945" s="54">
        <f t="shared" si="214"/>
        <v>0</v>
      </c>
      <c r="AC945" s="54">
        <f t="shared" si="215"/>
        <v>0</v>
      </c>
      <c r="AD945" s="54">
        <f t="shared" si="216"/>
        <v>0</v>
      </c>
      <c r="AE945" s="54">
        <f t="shared" si="217"/>
        <v>0</v>
      </c>
      <c r="AF945" s="54">
        <f t="shared" si="218"/>
        <v>0</v>
      </c>
      <c r="AG945" s="54">
        <f t="shared" si="219"/>
        <v>0</v>
      </c>
      <c r="AH945" s="54">
        <f t="shared" si="220"/>
        <v>0</v>
      </c>
      <c r="AI945" s="54">
        <f t="shared" si="221"/>
        <v>0</v>
      </c>
      <c r="AJ945" s="54">
        <f t="shared" si="222"/>
        <v>0</v>
      </c>
      <c r="AK945" s="54">
        <f t="shared" ca="1" si="223"/>
        <v>0</v>
      </c>
      <c r="AL945" s="1" t="str">
        <f>VLOOKUP(D945,schermers!C:T,16,FALSE)</f>
        <v>---</v>
      </c>
    </row>
    <row r="946" spans="1:38" x14ac:dyDescent="0.2">
      <c r="A946" s="54">
        <f t="shared" si="224"/>
        <v>944</v>
      </c>
      <c r="B946" s="54" t="str">
        <f t="shared" si="210"/>
        <v/>
      </c>
      <c r="C946" s="54" t="str">
        <f t="shared" si="211"/>
        <v/>
      </c>
      <c r="D946" s="54">
        <f>VLOOKUP(F946&amp;G946,schermers!B:C,2,FALSE)</f>
        <v>0</v>
      </c>
      <c r="E946" s="54" t="e">
        <f>VLOOKUP(P946&amp;Q946&amp;I946&amp;H946,wedstrijden!A:B,2,FALSE)</f>
        <v>#N/A</v>
      </c>
      <c r="F946" s="41"/>
      <c r="K946" s="16"/>
      <c r="O946" s="54" t="e">
        <f>VLOOKUP(D946&amp;R946,Ranglijst!D:E,2,FALSE)</f>
        <v>#N/A</v>
      </c>
      <c r="P946" s="1" t="str">
        <f>VLOOKUP($D946,schermers!$C:$O,5,FALSE)</f>
        <v>Heren</v>
      </c>
      <c r="Q946" s="1" t="str">
        <f>VLOOKUP($D946,schermers!$C:$O,6,FALSE)</f>
        <v>Floret</v>
      </c>
      <c r="R946" s="1" t="e">
        <f>VLOOKUP(P946,lookups!A:B,2,FALSE)&amp;VLOOKUP(aanmeldingen!Q946,lookups!D:E,2,FALSE)&amp;VLOOKUP(I946,lookups!G:H,2,FALSE)</f>
        <v>#N/A</v>
      </c>
      <c r="S946" s="1" t="e">
        <f>VLOOKUP(E946,wedstrijden!B:G,6,FALSE)</f>
        <v>#N/A</v>
      </c>
      <c r="T946" s="1">
        <f>VLOOKUP($D946,schermers!$C:$O,8,FALSE)</f>
        <v>0</v>
      </c>
      <c r="U946" s="1" t="str">
        <f>IFERROR(VLOOKUP($D946,schermers!$C:$O,13,FALSE),"-")</f>
        <v>-</v>
      </c>
      <c r="V946" s="15">
        <f>IFERROR(VLOOKUP(E946,wedstrijden!B:H,7,FALSE),0)</f>
        <v>0</v>
      </c>
      <c r="W946" s="15">
        <f>IFERROR(VLOOKUP(E946,wedstrijden!B:I,8,FALSE),0)</f>
        <v>0</v>
      </c>
      <c r="X946" s="94">
        <f>IF(ISERROR(VLOOKUP(I946,lookups!G:I,3,FALSE)),0,IF(VLOOKUP(I946,lookups!G:I,3,FALSE)=0,0,VLOOKUP(I946,lookups!G:I,3,FALSE)))</f>
        <v>0</v>
      </c>
      <c r="Y946" s="54">
        <f t="shared" si="212"/>
        <v>999999999</v>
      </c>
      <c r="Z946" s="54">
        <f t="shared" si="213"/>
        <v>999999999</v>
      </c>
      <c r="AA946" s="54" t="str">
        <f>IF(LEFT(J946,2)&lt;&gt;"ok","-",IF(M946&lt;&gt;"","-",VLOOKUP(P946&amp;Q946&amp;I946&amp;H946,wedstrijden!A:B,2,FALSE)))</f>
        <v>-</v>
      </c>
      <c r="AB946" s="54">
        <f t="shared" si="214"/>
        <v>0</v>
      </c>
      <c r="AC946" s="54">
        <f t="shared" si="215"/>
        <v>0</v>
      </c>
      <c r="AD946" s="54">
        <f t="shared" si="216"/>
        <v>0</v>
      </c>
      <c r="AE946" s="54">
        <f t="shared" si="217"/>
        <v>0</v>
      </c>
      <c r="AF946" s="54">
        <f t="shared" si="218"/>
        <v>0</v>
      </c>
      <c r="AG946" s="54">
        <f t="shared" si="219"/>
        <v>0</v>
      </c>
      <c r="AH946" s="54">
        <f t="shared" si="220"/>
        <v>0</v>
      </c>
      <c r="AI946" s="54">
        <f t="shared" si="221"/>
        <v>0</v>
      </c>
      <c r="AJ946" s="54">
        <f t="shared" si="222"/>
        <v>0</v>
      </c>
      <c r="AK946" s="54">
        <f t="shared" ca="1" si="223"/>
        <v>0</v>
      </c>
      <c r="AL946" s="1" t="str">
        <f>VLOOKUP(D946,schermers!C:T,16,FALSE)</f>
        <v>---</v>
      </c>
    </row>
    <row r="947" spans="1:38" x14ac:dyDescent="0.2">
      <c r="A947" s="54">
        <f t="shared" si="224"/>
        <v>945</v>
      </c>
      <c r="B947" s="54" t="str">
        <f t="shared" si="210"/>
        <v/>
      </c>
      <c r="C947" s="54" t="str">
        <f t="shared" si="211"/>
        <v/>
      </c>
      <c r="D947" s="54">
        <f>VLOOKUP(F947&amp;G947,schermers!B:C,2,FALSE)</f>
        <v>0</v>
      </c>
      <c r="E947" s="54" t="e">
        <f>VLOOKUP(P947&amp;Q947&amp;I947&amp;H947,wedstrijden!A:B,2,FALSE)</f>
        <v>#N/A</v>
      </c>
      <c r="F947" s="41"/>
      <c r="K947" s="16"/>
      <c r="O947" s="54" t="e">
        <f>VLOOKUP(D947&amp;R947,Ranglijst!D:E,2,FALSE)</f>
        <v>#N/A</v>
      </c>
      <c r="P947" s="1" t="str">
        <f>VLOOKUP($D947,schermers!$C:$O,5,FALSE)</f>
        <v>Heren</v>
      </c>
      <c r="Q947" s="1" t="str">
        <f>VLOOKUP($D947,schermers!$C:$O,6,FALSE)</f>
        <v>Floret</v>
      </c>
      <c r="R947" s="1" t="e">
        <f>VLOOKUP(P947,lookups!A:B,2,FALSE)&amp;VLOOKUP(aanmeldingen!Q947,lookups!D:E,2,FALSE)&amp;VLOOKUP(I947,lookups!G:H,2,FALSE)</f>
        <v>#N/A</v>
      </c>
      <c r="S947" s="1" t="e">
        <f>VLOOKUP(E947,wedstrijden!B:G,6,FALSE)</f>
        <v>#N/A</v>
      </c>
      <c r="T947" s="1">
        <f>VLOOKUP($D947,schermers!$C:$O,8,FALSE)</f>
        <v>0</v>
      </c>
      <c r="U947" s="1" t="str">
        <f>IFERROR(VLOOKUP($D947,schermers!$C:$O,13,FALSE),"-")</f>
        <v>-</v>
      </c>
      <c r="V947" s="15">
        <f>IFERROR(VLOOKUP(E947,wedstrijden!B:H,7,FALSE),0)</f>
        <v>0</v>
      </c>
      <c r="W947" s="15">
        <f>IFERROR(VLOOKUP(E947,wedstrijden!B:I,8,FALSE),0)</f>
        <v>0</v>
      </c>
      <c r="X947" s="94">
        <f>IF(ISERROR(VLOOKUP(I947,lookups!G:I,3,FALSE)),0,IF(VLOOKUP(I947,lookups!G:I,3,FALSE)=0,0,VLOOKUP(I947,lookups!G:I,3,FALSE)))</f>
        <v>0</v>
      </c>
      <c r="Y947" s="54">
        <f t="shared" si="212"/>
        <v>999999999</v>
      </c>
      <c r="Z947" s="54">
        <f t="shared" si="213"/>
        <v>999999999</v>
      </c>
      <c r="AA947" s="54" t="str">
        <f>IF(LEFT(J947,2)&lt;&gt;"ok","-",IF(M947&lt;&gt;"","-",VLOOKUP(P947&amp;Q947&amp;I947&amp;H947,wedstrijden!A:B,2,FALSE)))</f>
        <v>-</v>
      </c>
      <c r="AB947" s="54">
        <f t="shared" si="214"/>
        <v>0</v>
      </c>
      <c r="AC947" s="54">
        <f t="shared" si="215"/>
        <v>0</v>
      </c>
      <c r="AD947" s="54">
        <f t="shared" si="216"/>
        <v>0</v>
      </c>
      <c r="AE947" s="54">
        <f t="shared" si="217"/>
        <v>0</v>
      </c>
      <c r="AF947" s="54">
        <f t="shared" si="218"/>
        <v>0</v>
      </c>
      <c r="AG947" s="54">
        <f t="shared" si="219"/>
        <v>0</v>
      </c>
      <c r="AH947" s="54">
        <f t="shared" si="220"/>
        <v>0</v>
      </c>
      <c r="AI947" s="54">
        <f t="shared" si="221"/>
        <v>0</v>
      </c>
      <c r="AJ947" s="54">
        <f t="shared" si="222"/>
        <v>0</v>
      </c>
      <c r="AK947" s="54">
        <f t="shared" ca="1" si="223"/>
        <v>0</v>
      </c>
      <c r="AL947" s="1" t="str">
        <f>VLOOKUP(D947,schermers!C:T,16,FALSE)</f>
        <v>---</v>
      </c>
    </row>
    <row r="948" spans="1:38" x14ac:dyDescent="0.2">
      <c r="A948" s="54">
        <f t="shared" si="224"/>
        <v>946</v>
      </c>
      <c r="B948" s="54" t="str">
        <f t="shared" si="210"/>
        <v/>
      </c>
      <c r="C948" s="54" t="str">
        <f t="shared" si="211"/>
        <v/>
      </c>
      <c r="D948" s="54">
        <f>VLOOKUP(F948&amp;G948,schermers!B:C,2,FALSE)</f>
        <v>0</v>
      </c>
      <c r="E948" s="54" t="e">
        <f>VLOOKUP(P948&amp;Q948&amp;I948&amp;H948,wedstrijden!A:B,2,FALSE)</f>
        <v>#N/A</v>
      </c>
      <c r="F948" s="41"/>
      <c r="K948" s="16"/>
      <c r="O948" s="54" t="e">
        <f>VLOOKUP(D948&amp;R948,Ranglijst!D:E,2,FALSE)</f>
        <v>#N/A</v>
      </c>
      <c r="P948" s="1" t="str">
        <f>VLOOKUP($D948,schermers!$C:$O,5,FALSE)</f>
        <v>Heren</v>
      </c>
      <c r="Q948" s="1" t="str">
        <f>VLOOKUP($D948,schermers!$C:$O,6,FALSE)</f>
        <v>Floret</v>
      </c>
      <c r="R948" s="1" t="e">
        <f>VLOOKUP(P948,lookups!A:B,2,FALSE)&amp;VLOOKUP(aanmeldingen!Q948,lookups!D:E,2,FALSE)&amp;VLOOKUP(I948,lookups!G:H,2,FALSE)</f>
        <v>#N/A</v>
      </c>
      <c r="S948" s="1" t="e">
        <f>VLOOKUP(E948,wedstrijden!B:G,6,FALSE)</f>
        <v>#N/A</v>
      </c>
      <c r="T948" s="1">
        <f>VLOOKUP($D948,schermers!$C:$O,8,FALSE)</f>
        <v>0</v>
      </c>
      <c r="U948" s="1" t="str">
        <f>IFERROR(VLOOKUP($D948,schermers!$C:$O,13,FALSE),"-")</f>
        <v>-</v>
      </c>
      <c r="V948" s="15">
        <f>IFERROR(VLOOKUP(E948,wedstrijden!B:H,7,FALSE),0)</f>
        <v>0</v>
      </c>
      <c r="W948" s="15">
        <f>IFERROR(VLOOKUP(E948,wedstrijden!B:I,8,FALSE),0)</f>
        <v>0</v>
      </c>
      <c r="X948" s="94">
        <f>IF(ISERROR(VLOOKUP(I948,lookups!G:I,3,FALSE)),0,IF(VLOOKUP(I948,lookups!G:I,3,FALSE)=0,0,VLOOKUP(I948,lookups!G:I,3,FALSE)))</f>
        <v>0</v>
      </c>
      <c r="Y948" s="54">
        <f t="shared" si="212"/>
        <v>999999999</v>
      </c>
      <c r="Z948" s="54">
        <f t="shared" si="213"/>
        <v>999999999</v>
      </c>
      <c r="AA948" s="54" t="str">
        <f>IF(LEFT(J948,2)&lt;&gt;"ok","-",IF(M948&lt;&gt;"","-",VLOOKUP(P948&amp;Q948&amp;I948&amp;H948,wedstrijden!A:B,2,FALSE)))</f>
        <v>-</v>
      </c>
      <c r="AB948" s="54">
        <f t="shared" si="214"/>
        <v>0</v>
      </c>
      <c r="AC948" s="54">
        <f t="shared" si="215"/>
        <v>0</v>
      </c>
      <c r="AD948" s="54">
        <f t="shared" si="216"/>
        <v>0</v>
      </c>
      <c r="AE948" s="54">
        <f t="shared" si="217"/>
        <v>0</v>
      </c>
      <c r="AF948" s="54">
        <f t="shared" si="218"/>
        <v>0</v>
      </c>
      <c r="AG948" s="54">
        <f t="shared" si="219"/>
        <v>0</v>
      </c>
      <c r="AH948" s="54">
        <f t="shared" si="220"/>
        <v>0</v>
      </c>
      <c r="AI948" s="54">
        <f t="shared" si="221"/>
        <v>0</v>
      </c>
      <c r="AJ948" s="54">
        <f t="shared" si="222"/>
        <v>0</v>
      </c>
      <c r="AK948" s="54">
        <f t="shared" ca="1" si="223"/>
        <v>0</v>
      </c>
      <c r="AL948" s="1" t="str">
        <f>VLOOKUP(D948,schermers!C:T,16,FALSE)</f>
        <v>---</v>
      </c>
    </row>
    <row r="949" spans="1:38" x14ac:dyDescent="0.2">
      <c r="A949" s="54">
        <f t="shared" si="224"/>
        <v>947</v>
      </c>
      <c r="B949" s="54" t="str">
        <f t="shared" si="210"/>
        <v/>
      </c>
      <c r="C949" s="54" t="str">
        <f t="shared" si="211"/>
        <v/>
      </c>
      <c r="D949" s="54">
        <f>VLOOKUP(F949&amp;G949,schermers!B:C,2,FALSE)</f>
        <v>0</v>
      </c>
      <c r="E949" s="54" t="e">
        <f>VLOOKUP(P949&amp;Q949&amp;I949&amp;H949,wedstrijden!A:B,2,FALSE)</f>
        <v>#N/A</v>
      </c>
      <c r="F949" s="41"/>
      <c r="K949" s="16"/>
      <c r="O949" s="54" t="e">
        <f>VLOOKUP(D949&amp;R949,Ranglijst!D:E,2,FALSE)</f>
        <v>#N/A</v>
      </c>
      <c r="P949" s="1" t="str">
        <f>VLOOKUP($D949,schermers!$C:$O,5,FALSE)</f>
        <v>Heren</v>
      </c>
      <c r="Q949" s="1" t="str">
        <f>VLOOKUP($D949,schermers!$C:$O,6,FALSE)</f>
        <v>Floret</v>
      </c>
      <c r="R949" s="1" t="e">
        <f>VLOOKUP(P949,lookups!A:B,2,FALSE)&amp;VLOOKUP(aanmeldingen!Q949,lookups!D:E,2,FALSE)&amp;VLOOKUP(I949,lookups!G:H,2,FALSE)</f>
        <v>#N/A</v>
      </c>
      <c r="S949" s="1" t="e">
        <f>VLOOKUP(E949,wedstrijden!B:G,6,FALSE)</f>
        <v>#N/A</v>
      </c>
      <c r="T949" s="1">
        <f>VLOOKUP($D949,schermers!$C:$O,8,FALSE)</f>
        <v>0</v>
      </c>
      <c r="U949" s="1" t="str">
        <f>IFERROR(VLOOKUP($D949,schermers!$C:$O,13,FALSE),"-")</f>
        <v>-</v>
      </c>
      <c r="V949" s="15">
        <f>IFERROR(VLOOKUP(E949,wedstrijden!B:H,7,FALSE),0)</f>
        <v>0</v>
      </c>
      <c r="W949" s="15">
        <f>IFERROR(VLOOKUP(E949,wedstrijden!B:I,8,FALSE),0)</f>
        <v>0</v>
      </c>
      <c r="X949" s="94">
        <f>IF(ISERROR(VLOOKUP(I949,lookups!G:I,3,FALSE)),0,IF(VLOOKUP(I949,lookups!G:I,3,FALSE)=0,0,VLOOKUP(I949,lookups!G:I,3,FALSE)))</f>
        <v>0</v>
      </c>
      <c r="Y949" s="54">
        <f t="shared" si="212"/>
        <v>999999999</v>
      </c>
      <c r="Z949" s="54">
        <f t="shared" si="213"/>
        <v>999999999</v>
      </c>
      <c r="AA949" s="54" t="str">
        <f>IF(LEFT(J949,2)&lt;&gt;"ok","-",IF(M949&lt;&gt;"","-",VLOOKUP(P949&amp;Q949&amp;I949&amp;H949,wedstrijden!A:B,2,FALSE)))</f>
        <v>-</v>
      </c>
      <c r="AB949" s="54">
        <f t="shared" si="214"/>
        <v>0</v>
      </c>
      <c r="AC949" s="54">
        <f t="shared" si="215"/>
        <v>0</v>
      </c>
      <c r="AD949" s="54">
        <f t="shared" si="216"/>
        <v>0</v>
      </c>
      <c r="AE949" s="54">
        <f t="shared" si="217"/>
        <v>0</v>
      </c>
      <c r="AF949" s="54">
        <f t="shared" si="218"/>
        <v>0</v>
      </c>
      <c r="AG949" s="54">
        <f t="shared" si="219"/>
        <v>0</v>
      </c>
      <c r="AH949" s="54">
        <f t="shared" si="220"/>
        <v>0</v>
      </c>
      <c r="AI949" s="54">
        <f t="shared" si="221"/>
        <v>0</v>
      </c>
      <c r="AJ949" s="54">
        <f t="shared" si="222"/>
        <v>0</v>
      </c>
      <c r="AK949" s="54">
        <f t="shared" ca="1" si="223"/>
        <v>0</v>
      </c>
      <c r="AL949" s="1" t="str">
        <f>VLOOKUP(D949,schermers!C:T,16,FALSE)</f>
        <v>---</v>
      </c>
    </row>
    <row r="950" spans="1:38" x14ac:dyDescent="0.2">
      <c r="A950" s="54">
        <f t="shared" si="224"/>
        <v>948</v>
      </c>
      <c r="B950" s="54" t="str">
        <f t="shared" si="210"/>
        <v/>
      </c>
      <c r="C950" s="54" t="str">
        <f t="shared" si="211"/>
        <v/>
      </c>
      <c r="D950" s="54">
        <f>VLOOKUP(F950&amp;G950,schermers!B:C,2,FALSE)</f>
        <v>0</v>
      </c>
      <c r="E950" s="54" t="e">
        <f>VLOOKUP(P950&amp;Q950&amp;I950&amp;H950,wedstrijden!A:B,2,FALSE)</f>
        <v>#N/A</v>
      </c>
      <c r="F950" s="41"/>
      <c r="K950" s="16"/>
      <c r="O950" s="54" t="e">
        <f>VLOOKUP(D950&amp;R950,Ranglijst!D:E,2,FALSE)</f>
        <v>#N/A</v>
      </c>
      <c r="P950" s="1" t="str">
        <f>VLOOKUP($D950,schermers!$C:$O,5,FALSE)</f>
        <v>Heren</v>
      </c>
      <c r="Q950" s="1" t="str">
        <f>VLOOKUP($D950,schermers!$C:$O,6,FALSE)</f>
        <v>Floret</v>
      </c>
      <c r="R950" s="1" t="e">
        <f>VLOOKUP(P950,lookups!A:B,2,FALSE)&amp;VLOOKUP(aanmeldingen!Q950,lookups!D:E,2,FALSE)&amp;VLOOKUP(I950,lookups!G:H,2,FALSE)</f>
        <v>#N/A</v>
      </c>
      <c r="S950" s="1" t="e">
        <f>VLOOKUP(E950,wedstrijden!B:G,6,FALSE)</f>
        <v>#N/A</v>
      </c>
      <c r="T950" s="1">
        <f>VLOOKUP($D950,schermers!$C:$O,8,FALSE)</f>
        <v>0</v>
      </c>
      <c r="U950" s="1" t="str">
        <f>IFERROR(VLOOKUP($D950,schermers!$C:$O,13,FALSE),"-")</f>
        <v>-</v>
      </c>
      <c r="V950" s="15">
        <f>IFERROR(VLOOKUP(E950,wedstrijden!B:H,7,FALSE),0)</f>
        <v>0</v>
      </c>
      <c r="W950" s="15">
        <f>IFERROR(VLOOKUP(E950,wedstrijden!B:I,8,FALSE),0)</f>
        <v>0</v>
      </c>
      <c r="X950" s="94">
        <f>IF(ISERROR(VLOOKUP(I950,lookups!G:I,3,FALSE)),0,IF(VLOOKUP(I950,lookups!G:I,3,FALSE)=0,0,VLOOKUP(I950,lookups!G:I,3,FALSE)))</f>
        <v>0</v>
      </c>
      <c r="Y950" s="54">
        <f t="shared" si="212"/>
        <v>999999999</v>
      </c>
      <c r="Z950" s="54">
        <f t="shared" si="213"/>
        <v>999999999</v>
      </c>
      <c r="AA950" s="54" t="str">
        <f>IF(LEFT(J950,2)&lt;&gt;"ok","-",IF(M950&lt;&gt;"","-",VLOOKUP(P950&amp;Q950&amp;I950&amp;H950,wedstrijden!A:B,2,FALSE)))</f>
        <v>-</v>
      </c>
      <c r="AB950" s="54">
        <f t="shared" si="214"/>
        <v>0</v>
      </c>
      <c r="AC950" s="54">
        <f t="shared" si="215"/>
        <v>0</v>
      </c>
      <c r="AD950" s="54">
        <f t="shared" si="216"/>
        <v>0</v>
      </c>
      <c r="AE950" s="54">
        <f t="shared" si="217"/>
        <v>0</v>
      </c>
      <c r="AF950" s="54">
        <f t="shared" si="218"/>
        <v>0</v>
      </c>
      <c r="AG950" s="54">
        <f t="shared" si="219"/>
        <v>0</v>
      </c>
      <c r="AH950" s="54">
        <f t="shared" si="220"/>
        <v>0</v>
      </c>
      <c r="AI950" s="54">
        <f t="shared" si="221"/>
        <v>0</v>
      </c>
      <c r="AJ950" s="54">
        <f t="shared" si="222"/>
        <v>0</v>
      </c>
      <c r="AK950" s="54">
        <f t="shared" ca="1" si="223"/>
        <v>0</v>
      </c>
      <c r="AL950" s="1" t="str">
        <f>VLOOKUP(D950,schermers!C:T,16,FALSE)</f>
        <v>---</v>
      </c>
    </row>
    <row r="951" spans="1:38" x14ac:dyDescent="0.2">
      <c r="A951" s="54">
        <f t="shared" si="224"/>
        <v>949</v>
      </c>
      <c r="B951" s="54" t="str">
        <f t="shared" si="210"/>
        <v/>
      </c>
      <c r="C951" s="54" t="str">
        <f t="shared" si="211"/>
        <v/>
      </c>
      <c r="D951" s="54">
        <f>VLOOKUP(F951&amp;G951,schermers!B:C,2,FALSE)</f>
        <v>0</v>
      </c>
      <c r="E951" s="54" t="e">
        <f>VLOOKUP(P951&amp;Q951&amp;I951&amp;H951,wedstrijden!A:B,2,FALSE)</f>
        <v>#N/A</v>
      </c>
      <c r="F951" s="41"/>
      <c r="K951" s="16"/>
      <c r="O951" s="54" t="e">
        <f>VLOOKUP(D951&amp;R951,Ranglijst!D:E,2,FALSE)</f>
        <v>#N/A</v>
      </c>
      <c r="P951" s="1" t="str">
        <f>VLOOKUP($D951,schermers!$C:$O,5,FALSE)</f>
        <v>Heren</v>
      </c>
      <c r="Q951" s="1" t="str">
        <f>VLOOKUP($D951,schermers!$C:$O,6,FALSE)</f>
        <v>Floret</v>
      </c>
      <c r="R951" s="1" t="e">
        <f>VLOOKUP(P951,lookups!A:B,2,FALSE)&amp;VLOOKUP(aanmeldingen!Q951,lookups!D:E,2,FALSE)&amp;VLOOKUP(I951,lookups!G:H,2,FALSE)</f>
        <v>#N/A</v>
      </c>
      <c r="S951" s="1" t="e">
        <f>VLOOKUP(E951,wedstrijden!B:G,6,FALSE)</f>
        <v>#N/A</v>
      </c>
      <c r="T951" s="1">
        <f>VLOOKUP($D951,schermers!$C:$O,8,FALSE)</f>
        <v>0</v>
      </c>
      <c r="U951" s="1" t="str">
        <f>IFERROR(VLOOKUP($D951,schermers!$C:$O,13,FALSE),"-")</f>
        <v>-</v>
      </c>
      <c r="V951" s="15">
        <f>IFERROR(VLOOKUP(E951,wedstrijden!B:H,7,FALSE),0)</f>
        <v>0</v>
      </c>
      <c r="W951" s="15">
        <f>IFERROR(VLOOKUP(E951,wedstrijden!B:I,8,FALSE),0)</f>
        <v>0</v>
      </c>
      <c r="X951" s="94">
        <f>IF(ISERROR(VLOOKUP(I951,lookups!G:I,3,FALSE)),0,IF(VLOOKUP(I951,lookups!G:I,3,FALSE)=0,0,VLOOKUP(I951,lookups!G:I,3,FALSE)))</f>
        <v>0</v>
      </c>
      <c r="Y951" s="54">
        <f t="shared" si="212"/>
        <v>999999999</v>
      </c>
      <c r="Z951" s="54">
        <f t="shared" si="213"/>
        <v>999999999</v>
      </c>
      <c r="AA951" s="54" t="str">
        <f>IF(LEFT(J951,2)&lt;&gt;"ok","-",IF(M951&lt;&gt;"","-",VLOOKUP(P951&amp;Q951&amp;I951&amp;H951,wedstrijden!A:B,2,FALSE)))</f>
        <v>-</v>
      </c>
      <c r="AB951" s="54">
        <f t="shared" si="214"/>
        <v>0</v>
      </c>
      <c r="AC951" s="54">
        <f t="shared" si="215"/>
        <v>0</v>
      </c>
      <c r="AD951" s="54">
        <f t="shared" si="216"/>
        <v>0</v>
      </c>
      <c r="AE951" s="54">
        <f t="shared" si="217"/>
        <v>0</v>
      </c>
      <c r="AF951" s="54">
        <f t="shared" si="218"/>
        <v>0</v>
      </c>
      <c r="AG951" s="54">
        <f t="shared" si="219"/>
        <v>0</v>
      </c>
      <c r="AH951" s="54">
        <f t="shared" si="220"/>
        <v>0</v>
      </c>
      <c r="AI951" s="54">
        <f t="shared" si="221"/>
        <v>0</v>
      </c>
      <c r="AJ951" s="54">
        <f t="shared" si="222"/>
        <v>0</v>
      </c>
      <c r="AK951" s="54">
        <f t="shared" ca="1" si="223"/>
        <v>0</v>
      </c>
      <c r="AL951" s="1" t="str">
        <f>VLOOKUP(D951,schermers!C:T,16,FALSE)</f>
        <v>---</v>
      </c>
    </row>
    <row r="952" spans="1:38" x14ac:dyDescent="0.2">
      <c r="A952" s="54">
        <f t="shared" si="224"/>
        <v>950</v>
      </c>
      <c r="B952" s="54" t="str">
        <f t="shared" si="210"/>
        <v/>
      </c>
      <c r="C952" s="54" t="str">
        <f t="shared" si="211"/>
        <v/>
      </c>
      <c r="D952" s="54">
        <f>VLOOKUP(F952&amp;G952,schermers!B:C,2,FALSE)</f>
        <v>0</v>
      </c>
      <c r="E952" s="54" t="e">
        <f>VLOOKUP(P952&amp;Q952&amp;I952&amp;H952,wedstrijden!A:B,2,FALSE)</f>
        <v>#N/A</v>
      </c>
      <c r="F952" s="41"/>
      <c r="K952" s="16"/>
      <c r="O952" s="54" t="e">
        <f>VLOOKUP(D952&amp;R952,Ranglijst!D:E,2,FALSE)</f>
        <v>#N/A</v>
      </c>
      <c r="P952" s="1" t="str">
        <f>VLOOKUP($D952,schermers!$C:$O,5,FALSE)</f>
        <v>Heren</v>
      </c>
      <c r="Q952" s="1" t="str">
        <f>VLOOKUP($D952,schermers!$C:$O,6,FALSE)</f>
        <v>Floret</v>
      </c>
      <c r="R952" s="1" t="e">
        <f>VLOOKUP(P952,lookups!A:B,2,FALSE)&amp;VLOOKUP(aanmeldingen!Q952,lookups!D:E,2,FALSE)&amp;VLOOKUP(I952,lookups!G:H,2,FALSE)</f>
        <v>#N/A</v>
      </c>
      <c r="S952" s="1" t="e">
        <f>VLOOKUP(E952,wedstrijden!B:G,6,FALSE)</f>
        <v>#N/A</v>
      </c>
      <c r="T952" s="1">
        <f>VLOOKUP($D952,schermers!$C:$O,8,FALSE)</f>
        <v>0</v>
      </c>
      <c r="U952" s="1" t="str">
        <f>IFERROR(VLOOKUP($D952,schermers!$C:$O,13,FALSE),"-")</f>
        <v>-</v>
      </c>
      <c r="V952" s="15">
        <f>IFERROR(VLOOKUP(E952,wedstrijden!B:H,7,FALSE),0)</f>
        <v>0</v>
      </c>
      <c r="W952" s="15">
        <f>IFERROR(VLOOKUP(E952,wedstrijden!B:I,8,FALSE),0)</f>
        <v>0</v>
      </c>
      <c r="X952" s="94">
        <f>IF(ISERROR(VLOOKUP(I952,lookups!G:I,3,FALSE)),0,IF(VLOOKUP(I952,lookups!G:I,3,FALSE)=0,0,VLOOKUP(I952,lookups!G:I,3,FALSE)))</f>
        <v>0</v>
      </c>
      <c r="Y952" s="54">
        <f t="shared" si="212"/>
        <v>999999999</v>
      </c>
      <c r="Z952" s="54">
        <f t="shared" si="213"/>
        <v>999999999</v>
      </c>
      <c r="AA952" s="54" t="str">
        <f>IF(LEFT(J952,2)&lt;&gt;"ok","-",IF(M952&lt;&gt;"","-",VLOOKUP(P952&amp;Q952&amp;I952&amp;H952,wedstrijden!A:B,2,FALSE)))</f>
        <v>-</v>
      </c>
      <c r="AB952" s="54">
        <f t="shared" si="214"/>
        <v>0</v>
      </c>
      <c r="AC952" s="54">
        <f t="shared" si="215"/>
        <v>0</v>
      </c>
      <c r="AD952" s="54">
        <f t="shared" si="216"/>
        <v>0</v>
      </c>
      <c r="AE952" s="54">
        <f t="shared" si="217"/>
        <v>0</v>
      </c>
      <c r="AF952" s="54">
        <f t="shared" si="218"/>
        <v>0</v>
      </c>
      <c r="AG952" s="54">
        <f t="shared" si="219"/>
        <v>0</v>
      </c>
      <c r="AH952" s="54">
        <f t="shared" si="220"/>
        <v>0</v>
      </c>
      <c r="AI952" s="54">
        <f t="shared" si="221"/>
        <v>0</v>
      </c>
      <c r="AJ952" s="54">
        <f t="shared" si="222"/>
        <v>0</v>
      </c>
      <c r="AK952" s="54">
        <f t="shared" ca="1" si="223"/>
        <v>0</v>
      </c>
      <c r="AL952" s="1" t="str">
        <f>VLOOKUP(D952,schermers!C:T,16,FALSE)</f>
        <v>---</v>
      </c>
    </row>
    <row r="953" spans="1:38" x14ac:dyDescent="0.2">
      <c r="A953" s="54">
        <f t="shared" si="224"/>
        <v>951</v>
      </c>
      <c r="B953" s="54" t="str">
        <f t="shared" si="210"/>
        <v/>
      </c>
      <c r="C953" s="54" t="str">
        <f t="shared" si="211"/>
        <v/>
      </c>
      <c r="D953" s="54">
        <f>VLOOKUP(F953&amp;G953,schermers!B:C,2,FALSE)</f>
        <v>0</v>
      </c>
      <c r="E953" s="54" t="e">
        <f>VLOOKUP(P953&amp;Q953&amp;I953&amp;H953,wedstrijden!A:B,2,FALSE)</f>
        <v>#N/A</v>
      </c>
      <c r="F953" s="41"/>
      <c r="K953" s="16"/>
      <c r="O953" s="54" t="e">
        <f>VLOOKUP(D953&amp;R953,Ranglijst!D:E,2,FALSE)</f>
        <v>#N/A</v>
      </c>
      <c r="P953" s="1" t="str">
        <f>VLOOKUP($D953,schermers!$C:$O,5,FALSE)</f>
        <v>Heren</v>
      </c>
      <c r="Q953" s="1" t="str">
        <f>VLOOKUP($D953,schermers!$C:$O,6,FALSE)</f>
        <v>Floret</v>
      </c>
      <c r="R953" s="1" t="e">
        <f>VLOOKUP(P953,lookups!A:B,2,FALSE)&amp;VLOOKUP(aanmeldingen!Q953,lookups!D:E,2,FALSE)&amp;VLOOKUP(I953,lookups!G:H,2,FALSE)</f>
        <v>#N/A</v>
      </c>
      <c r="S953" s="1" t="e">
        <f>VLOOKUP(E953,wedstrijden!B:G,6,FALSE)</f>
        <v>#N/A</v>
      </c>
      <c r="T953" s="1">
        <f>VLOOKUP($D953,schermers!$C:$O,8,FALSE)</f>
        <v>0</v>
      </c>
      <c r="U953" s="1" t="str">
        <f>IFERROR(VLOOKUP($D953,schermers!$C:$O,13,FALSE),"-")</f>
        <v>-</v>
      </c>
      <c r="V953" s="15">
        <f>IFERROR(VLOOKUP(E953,wedstrijden!B:H,7,FALSE),0)</f>
        <v>0</v>
      </c>
      <c r="W953" s="15">
        <f>IFERROR(VLOOKUP(E953,wedstrijden!B:I,8,FALSE),0)</f>
        <v>0</v>
      </c>
      <c r="X953" s="94">
        <f>IF(ISERROR(VLOOKUP(I953,lookups!G:I,3,FALSE)),0,IF(VLOOKUP(I953,lookups!G:I,3,FALSE)=0,0,VLOOKUP(I953,lookups!G:I,3,FALSE)))</f>
        <v>0</v>
      </c>
      <c r="Y953" s="54">
        <f t="shared" si="212"/>
        <v>999999999</v>
      </c>
      <c r="Z953" s="54">
        <f t="shared" si="213"/>
        <v>999999999</v>
      </c>
      <c r="AA953" s="54" t="str">
        <f>IF(LEFT(J953,2)&lt;&gt;"ok","-",IF(M953&lt;&gt;"","-",VLOOKUP(P953&amp;Q953&amp;I953&amp;H953,wedstrijden!A:B,2,FALSE)))</f>
        <v>-</v>
      </c>
      <c r="AB953" s="54">
        <f t="shared" si="214"/>
        <v>0</v>
      </c>
      <c r="AC953" s="54">
        <f t="shared" si="215"/>
        <v>0</v>
      </c>
      <c r="AD953" s="54">
        <f t="shared" si="216"/>
        <v>0</v>
      </c>
      <c r="AE953" s="54">
        <f t="shared" si="217"/>
        <v>0</v>
      </c>
      <c r="AF953" s="54">
        <f t="shared" si="218"/>
        <v>0</v>
      </c>
      <c r="AG953" s="54">
        <f t="shared" si="219"/>
        <v>0</v>
      </c>
      <c r="AH953" s="54">
        <f t="shared" si="220"/>
        <v>0</v>
      </c>
      <c r="AI953" s="54">
        <f t="shared" si="221"/>
        <v>0</v>
      </c>
      <c r="AJ953" s="54">
        <f t="shared" si="222"/>
        <v>0</v>
      </c>
      <c r="AK953" s="54">
        <f t="shared" ca="1" si="223"/>
        <v>0</v>
      </c>
      <c r="AL953" s="1" t="str">
        <f>VLOOKUP(D953,schermers!C:T,16,FALSE)</f>
        <v>---</v>
      </c>
    </row>
    <row r="954" spans="1:38" x14ac:dyDescent="0.2">
      <c r="A954" s="54">
        <f t="shared" si="224"/>
        <v>952</v>
      </c>
      <c r="B954" s="54" t="str">
        <f t="shared" si="210"/>
        <v/>
      </c>
      <c r="C954" s="54" t="str">
        <f t="shared" si="211"/>
        <v/>
      </c>
      <c r="D954" s="54">
        <f>VLOOKUP(F954&amp;G954,schermers!B:C,2,FALSE)</f>
        <v>0</v>
      </c>
      <c r="E954" s="54" t="e">
        <f>VLOOKUP(P954&amp;Q954&amp;I954&amp;H954,wedstrijden!A:B,2,FALSE)</f>
        <v>#N/A</v>
      </c>
      <c r="F954" s="41"/>
      <c r="K954" s="16"/>
      <c r="O954" s="54" t="e">
        <f>VLOOKUP(D954&amp;R954,Ranglijst!D:E,2,FALSE)</f>
        <v>#N/A</v>
      </c>
      <c r="P954" s="1" t="str">
        <f>VLOOKUP($D954,schermers!$C:$O,5,FALSE)</f>
        <v>Heren</v>
      </c>
      <c r="Q954" s="1" t="str">
        <f>VLOOKUP($D954,schermers!$C:$O,6,FALSE)</f>
        <v>Floret</v>
      </c>
      <c r="R954" s="1" t="e">
        <f>VLOOKUP(P954,lookups!A:B,2,FALSE)&amp;VLOOKUP(aanmeldingen!Q954,lookups!D:E,2,FALSE)&amp;VLOOKUP(I954,lookups!G:H,2,FALSE)</f>
        <v>#N/A</v>
      </c>
      <c r="S954" s="1" t="e">
        <f>VLOOKUP(E954,wedstrijden!B:G,6,FALSE)</f>
        <v>#N/A</v>
      </c>
      <c r="T954" s="1">
        <f>VLOOKUP($D954,schermers!$C:$O,8,FALSE)</f>
        <v>0</v>
      </c>
      <c r="U954" s="1" t="str">
        <f>IFERROR(VLOOKUP($D954,schermers!$C:$O,13,FALSE),"-")</f>
        <v>-</v>
      </c>
      <c r="V954" s="15">
        <f>IFERROR(VLOOKUP(E954,wedstrijden!B:H,7,FALSE),0)</f>
        <v>0</v>
      </c>
      <c r="W954" s="15">
        <f>IFERROR(VLOOKUP(E954,wedstrijden!B:I,8,FALSE),0)</f>
        <v>0</v>
      </c>
      <c r="X954" s="94">
        <f>IF(ISERROR(VLOOKUP(I954,lookups!G:I,3,FALSE)),0,IF(VLOOKUP(I954,lookups!G:I,3,FALSE)=0,0,VLOOKUP(I954,lookups!G:I,3,FALSE)))</f>
        <v>0</v>
      </c>
      <c r="Y954" s="54">
        <f t="shared" si="212"/>
        <v>999999999</v>
      </c>
      <c r="Z954" s="54">
        <f t="shared" si="213"/>
        <v>999999999</v>
      </c>
      <c r="AA954" s="54" t="str">
        <f>IF(LEFT(J954,2)&lt;&gt;"ok","-",IF(M954&lt;&gt;"","-",VLOOKUP(P954&amp;Q954&amp;I954&amp;H954,wedstrijden!A:B,2,FALSE)))</f>
        <v>-</v>
      </c>
      <c r="AB954" s="54">
        <f t="shared" si="214"/>
        <v>0</v>
      </c>
      <c r="AC954" s="54">
        <f t="shared" si="215"/>
        <v>0</v>
      </c>
      <c r="AD954" s="54">
        <f t="shared" si="216"/>
        <v>0</v>
      </c>
      <c r="AE954" s="54">
        <f t="shared" si="217"/>
        <v>0</v>
      </c>
      <c r="AF954" s="54">
        <f t="shared" si="218"/>
        <v>0</v>
      </c>
      <c r="AG954" s="54">
        <f t="shared" si="219"/>
        <v>0</v>
      </c>
      <c r="AH954" s="54">
        <f t="shared" si="220"/>
        <v>0</v>
      </c>
      <c r="AI954" s="54">
        <f t="shared" si="221"/>
        <v>0</v>
      </c>
      <c r="AJ954" s="54">
        <f t="shared" si="222"/>
        <v>0</v>
      </c>
      <c r="AK954" s="54">
        <f t="shared" ca="1" si="223"/>
        <v>0</v>
      </c>
      <c r="AL954" s="1" t="str">
        <f>VLOOKUP(D954,schermers!C:T,16,FALSE)</f>
        <v>---</v>
      </c>
    </row>
    <row r="955" spans="1:38" x14ac:dyDescent="0.2">
      <c r="A955" s="54">
        <f t="shared" si="224"/>
        <v>953</v>
      </c>
      <c r="B955" s="54" t="str">
        <f t="shared" si="210"/>
        <v/>
      </c>
      <c r="C955" s="54" t="str">
        <f t="shared" si="211"/>
        <v/>
      </c>
      <c r="D955" s="54">
        <f>VLOOKUP(F955&amp;G955,schermers!B:C,2,FALSE)</f>
        <v>0</v>
      </c>
      <c r="E955" s="54" t="e">
        <f>VLOOKUP(P955&amp;Q955&amp;I955&amp;H955,wedstrijden!A:B,2,FALSE)</f>
        <v>#N/A</v>
      </c>
      <c r="F955" s="41"/>
      <c r="K955" s="16"/>
      <c r="O955" s="54" t="e">
        <f>VLOOKUP(D955&amp;R955,Ranglijst!D:E,2,FALSE)</f>
        <v>#N/A</v>
      </c>
      <c r="P955" s="1" t="str">
        <f>VLOOKUP($D955,schermers!$C:$O,5,FALSE)</f>
        <v>Heren</v>
      </c>
      <c r="Q955" s="1" t="str">
        <f>VLOOKUP($D955,schermers!$C:$O,6,FALSE)</f>
        <v>Floret</v>
      </c>
      <c r="R955" s="1" t="e">
        <f>VLOOKUP(P955,lookups!A:B,2,FALSE)&amp;VLOOKUP(aanmeldingen!Q955,lookups!D:E,2,FALSE)&amp;VLOOKUP(I955,lookups!G:H,2,FALSE)</f>
        <v>#N/A</v>
      </c>
      <c r="S955" s="1" t="e">
        <f>VLOOKUP(E955,wedstrijden!B:G,6,FALSE)</f>
        <v>#N/A</v>
      </c>
      <c r="T955" s="1">
        <f>VLOOKUP($D955,schermers!$C:$O,8,FALSE)</f>
        <v>0</v>
      </c>
      <c r="U955" s="1" t="str">
        <f>IFERROR(VLOOKUP($D955,schermers!$C:$O,13,FALSE),"-")</f>
        <v>-</v>
      </c>
      <c r="V955" s="15">
        <f>IFERROR(VLOOKUP(E955,wedstrijden!B:H,7,FALSE),0)</f>
        <v>0</v>
      </c>
      <c r="W955" s="15">
        <f>IFERROR(VLOOKUP(E955,wedstrijden!B:I,8,FALSE),0)</f>
        <v>0</v>
      </c>
      <c r="X955" s="94">
        <f>IF(ISERROR(VLOOKUP(I955,lookups!G:I,3,FALSE)),0,IF(VLOOKUP(I955,lookups!G:I,3,FALSE)=0,0,VLOOKUP(I955,lookups!G:I,3,FALSE)))</f>
        <v>0</v>
      </c>
      <c r="Y955" s="54">
        <f t="shared" si="212"/>
        <v>999999999</v>
      </c>
      <c r="Z955" s="54">
        <f t="shared" si="213"/>
        <v>999999999</v>
      </c>
      <c r="AA955" s="54" t="str">
        <f>IF(LEFT(J955,2)&lt;&gt;"ok","-",IF(M955&lt;&gt;"","-",VLOOKUP(P955&amp;Q955&amp;I955&amp;H955,wedstrijden!A:B,2,FALSE)))</f>
        <v>-</v>
      </c>
      <c r="AB955" s="54">
        <f t="shared" si="214"/>
        <v>0</v>
      </c>
      <c r="AC955" s="54">
        <f t="shared" si="215"/>
        <v>0</v>
      </c>
      <c r="AD955" s="54">
        <f t="shared" si="216"/>
        <v>0</v>
      </c>
      <c r="AE955" s="54">
        <f t="shared" si="217"/>
        <v>0</v>
      </c>
      <c r="AF955" s="54">
        <f t="shared" si="218"/>
        <v>0</v>
      </c>
      <c r="AG955" s="54">
        <f t="shared" si="219"/>
        <v>0</v>
      </c>
      <c r="AH955" s="54">
        <f t="shared" si="220"/>
        <v>0</v>
      </c>
      <c r="AI955" s="54">
        <f t="shared" si="221"/>
        <v>0</v>
      </c>
      <c r="AJ955" s="54">
        <f t="shared" si="222"/>
        <v>0</v>
      </c>
      <c r="AK955" s="54">
        <f t="shared" ca="1" si="223"/>
        <v>0</v>
      </c>
      <c r="AL955" s="1" t="str">
        <f>VLOOKUP(D955,schermers!C:T,16,FALSE)</f>
        <v>---</v>
      </c>
    </row>
    <row r="956" spans="1:38" x14ac:dyDescent="0.2">
      <c r="A956" s="54">
        <f t="shared" si="224"/>
        <v>954</v>
      </c>
      <c r="B956" s="54" t="str">
        <f t="shared" si="210"/>
        <v/>
      </c>
      <c r="C956" s="54" t="str">
        <f t="shared" si="211"/>
        <v/>
      </c>
      <c r="D956" s="54">
        <f>VLOOKUP(F956&amp;G956,schermers!B:C,2,FALSE)</f>
        <v>0</v>
      </c>
      <c r="E956" s="54" t="e">
        <f>VLOOKUP(P956&amp;Q956&amp;I956&amp;H956,wedstrijden!A:B,2,FALSE)</f>
        <v>#N/A</v>
      </c>
      <c r="F956" s="41"/>
      <c r="K956" s="16"/>
      <c r="O956" s="54" t="e">
        <f>VLOOKUP(D956&amp;R956,Ranglijst!D:E,2,FALSE)</f>
        <v>#N/A</v>
      </c>
      <c r="P956" s="1" t="str">
        <f>VLOOKUP($D956,schermers!$C:$O,5,FALSE)</f>
        <v>Heren</v>
      </c>
      <c r="Q956" s="1" t="str">
        <f>VLOOKUP($D956,schermers!$C:$O,6,FALSE)</f>
        <v>Floret</v>
      </c>
      <c r="R956" s="1" t="e">
        <f>VLOOKUP(P956,lookups!A:B,2,FALSE)&amp;VLOOKUP(aanmeldingen!Q956,lookups!D:E,2,FALSE)&amp;VLOOKUP(I956,lookups!G:H,2,FALSE)</f>
        <v>#N/A</v>
      </c>
      <c r="S956" s="1" t="e">
        <f>VLOOKUP(E956,wedstrijden!B:G,6,FALSE)</f>
        <v>#N/A</v>
      </c>
      <c r="T956" s="1">
        <f>VLOOKUP($D956,schermers!$C:$O,8,FALSE)</f>
        <v>0</v>
      </c>
      <c r="U956" s="1" t="str">
        <f>IFERROR(VLOOKUP($D956,schermers!$C:$O,13,FALSE),"-")</f>
        <v>-</v>
      </c>
      <c r="V956" s="15">
        <f>IFERROR(VLOOKUP(E956,wedstrijden!B:H,7,FALSE),0)</f>
        <v>0</v>
      </c>
      <c r="W956" s="15">
        <f>IFERROR(VLOOKUP(E956,wedstrijden!B:I,8,FALSE),0)</f>
        <v>0</v>
      </c>
      <c r="X956" s="94">
        <f>IF(ISERROR(VLOOKUP(I956,lookups!G:I,3,FALSE)),0,IF(VLOOKUP(I956,lookups!G:I,3,FALSE)=0,0,VLOOKUP(I956,lookups!G:I,3,FALSE)))</f>
        <v>0</v>
      </c>
      <c r="Y956" s="54">
        <f t="shared" si="212"/>
        <v>999999999</v>
      </c>
      <c r="Z956" s="54">
        <f t="shared" si="213"/>
        <v>999999999</v>
      </c>
      <c r="AA956" s="54" t="str">
        <f>IF(LEFT(J956,2)&lt;&gt;"ok","-",IF(M956&lt;&gt;"","-",VLOOKUP(P956&amp;Q956&amp;I956&amp;H956,wedstrijden!A:B,2,FALSE)))</f>
        <v>-</v>
      </c>
      <c r="AB956" s="54">
        <f t="shared" si="214"/>
        <v>0</v>
      </c>
      <c r="AC956" s="54">
        <f t="shared" si="215"/>
        <v>0</v>
      </c>
      <c r="AD956" s="54">
        <f t="shared" si="216"/>
        <v>0</v>
      </c>
      <c r="AE956" s="54">
        <f t="shared" si="217"/>
        <v>0</v>
      </c>
      <c r="AF956" s="54">
        <f t="shared" si="218"/>
        <v>0</v>
      </c>
      <c r="AG956" s="54">
        <f t="shared" si="219"/>
        <v>0</v>
      </c>
      <c r="AH956" s="54">
        <f t="shared" si="220"/>
        <v>0</v>
      </c>
      <c r="AI956" s="54">
        <f t="shared" si="221"/>
        <v>0</v>
      </c>
      <c r="AJ956" s="54">
        <f t="shared" si="222"/>
        <v>0</v>
      </c>
      <c r="AK956" s="54">
        <f t="shared" ca="1" si="223"/>
        <v>0</v>
      </c>
      <c r="AL956" s="1" t="str">
        <f>VLOOKUP(D956,schermers!C:T,16,FALSE)</f>
        <v>---</v>
      </c>
    </row>
    <row r="957" spans="1:38" x14ac:dyDescent="0.2">
      <c r="A957" s="54">
        <f t="shared" si="224"/>
        <v>955</v>
      </c>
      <c r="B957" s="54" t="str">
        <f t="shared" si="210"/>
        <v/>
      </c>
      <c r="C957" s="54" t="str">
        <f t="shared" si="211"/>
        <v/>
      </c>
      <c r="D957" s="54">
        <f>VLOOKUP(F957&amp;G957,schermers!B:C,2,FALSE)</f>
        <v>0</v>
      </c>
      <c r="E957" s="54" t="e">
        <f>VLOOKUP(P957&amp;Q957&amp;I957&amp;H957,wedstrijden!A:B,2,FALSE)</f>
        <v>#N/A</v>
      </c>
      <c r="F957" s="41"/>
      <c r="K957" s="16"/>
      <c r="O957" s="54" t="e">
        <f>VLOOKUP(D957&amp;R957,Ranglijst!D:E,2,FALSE)</f>
        <v>#N/A</v>
      </c>
      <c r="P957" s="1" t="str">
        <f>VLOOKUP($D957,schermers!$C:$O,5,FALSE)</f>
        <v>Heren</v>
      </c>
      <c r="Q957" s="1" t="str">
        <f>VLOOKUP($D957,schermers!$C:$O,6,FALSE)</f>
        <v>Floret</v>
      </c>
      <c r="R957" s="1" t="e">
        <f>VLOOKUP(P957,lookups!A:B,2,FALSE)&amp;VLOOKUP(aanmeldingen!Q957,lookups!D:E,2,FALSE)&amp;VLOOKUP(I957,lookups!G:H,2,FALSE)</f>
        <v>#N/A</v>
      </c>
      <c r="S957" s="1" t="e">
        <f>VLOOKUP(E957,wedstrijden!B:G,6,FALSE)</f>
        <v>#N/A</v>
      </c>
      <c r="T957" s="1">
        <f>VLOOKUP($D957,schermers!$C:$O,8,FALSE)</f>
        <v>0</v>
      </c>
      <c r="U957" s="1" t="str">
        <f>IFERROR(VLOOKUP($D957,schermers!$C:$O,13,FALSE),"-")</f>
        <v>-</v>
      </c>
      <c r="V957" s="15">
        <f>IFERROR(VLOOKUP(E957,wedstrijden!B:H,7,FALSE),0)</f>
        <v>0</v>
      </c>
      <c r="W957" s="15">
        <f>IFERROR(VLOOKUP(E957,wedstrijden!B:I,8,FALSE),0)</f>
        <v>0</v>
      </c>
      <c r="X957" s="94">
        <f>IF(ISERROR(VLOOKUP(I957,lookups!G:I,3,FALSE)),0,IF(VLOOKUP(I957,lookups!G:I,3,FALSE)=0,0,VLOOKUP(I957,lookups!G:I,3,FALSE)))</f>
        <v>0</v>
      </c>
      <c r="Y957" s="54">
        <f t="shared" si="212"/>
        <v>999999999</v>
      </c>
      <c r="Z957" s="54">
        <f t="shared" si="213"/>
        <v>999999999</v>
      </c>
      <c r="AA957" s="54" t="str">
        <f>IF(LEFT(J957,2)&lt;&gt;"ok","-",IF(M957&lt;&gt;"","-",VLOOKUP(P957&amp;Q957&amp;I957&amp;H957,wedstrijden!A:B,2,FALSE)))</f>
        <v>-</v>
      </c>
      <c r="AB957" s="54">
        <f t="shared" si="214"/>
        <v>0</v>
      </c>
      <c r="AC957" s="54">
        <f t="shared" si="215"/>
        <v>0</v>
      </c>
      <c r="AD957" s="54">
        <f t="shared" si="216"/>
        <v>0</v>
      </c>
      <c r="AE957" s="54">
        <f t="shared" si="217"/>
        <v>0</v>
      </c>
      <c r="AF957" s="54">
        <f t="shared" si="218"/>
        <v>0</v>
      </c>
      <c r="AG957" s="54">
        <f t="shared" si="219"/>
        <v>0</v>
      </c>
      <c r="AH957" s="54">
        <f t="shared" si="220"/>
        <v>0</v>
      </c>
      <c r="AI957" s="54">
        <f t="shared" si="221"/>
        <v>0</v>
      </c>
      <c r="AJ957" s="54">
        <f t="shared" si="222"/>
        <v>0</v>
      </c>
      <c r="AK957" s="54">
        <f t="shared" ca="1" si="223"/>
        <v>0</v>
      </c>
      <c r="AL957" s="1" t="str">
        <f>VLOOKUP(D957,schermers!C:T,16,FALSE)</f>
        <v>---</v>
      </c>
    </row>
    <row r="958" spans="1:38" x14ac:dyDescent="0.2">
      <c r="A958" s="54">
        <f t="shared" si="224"/>
        <v>956</v>
      </c>
      <c r="B958" s="54" t="str">
        <f t="shared" si="210"/>
        <v/>
      </c>
      <c r="C958" s="54" t="str">
        <f t="shared" si="211"/>
        <v/>
      </c>
      <c r="D958" s="54">
        <f>VLOOKUP(F958&amp;G958,schermers!B:C,2,FALSE)</f>
        <v>0</v>
      </c>
      <c r="E958" s="54" t="e">
        <f>VLOOKUP(P958&amp;Q958&amp;I958&amp;H958,wedstrijden!A:B,2,FALSE)</f>
        <v>#N/A</v>
      </c>
      <c r="F958" s="41"/>
      <c r="K958" s="16"/>
      <c r="O958" s="54" t="e">
        <f>VLOOKUP(D958&amp;R958,Ranglijst!D:E,2,FALSE)</f>
        <v>#N/A</v>
      </c>
      <c r="P958" s="1" t="str">
        <f>VLOOKUP($D958,schermers!$C:$O,5,FALSE)</f>
        <v>Heren</v>
      </c>
      <c r="Q958" s="1" t="str">
        <f>VLOOKUP($D958,schermers!$C:$O,6,FALSE)</f>
        <v>Floret</v>
      </c>
      <c r="R958" s="1" t="e">
        <f>VLOOKUP(P958,lookups!A:B,2,FALSE)&amp;VLOOKUP(aanmeldingen!Q958,lookups!D:E,2,FALSE)&amp;VLOOKUP(I958,lookups!G:H,2,FALSE)</f>
        <v>#N/A</v>
      </c>
      <c r="S958" s="1" t="e">
        <f>VLOOKUP(E958,wedstrijden!B:G,6,FALSE)</f>
        <v>#N/A</v>
      </c>
      <c r="T958" s="1">
        <f>VLOOKUP($D958,schermers!$C:$O,8,FALSE)</f>
        <v>0</v>
      </c>
      <c r="U958" s="1" t="str">
        <f>IFERROR(VLOOKUP($D958,schermers!$C:$O,13,FALSE),"-")</f>
        <v>-</v>
      </c>
      <c r="V958" s="15">
        <f>IFERROR(VLOOKUP(E958,wedstrijden!B:H,7,FALSE),0)</f>
        <v>0</v>
      </c>
      <c r="W958" s="15">
        <f>IFERROR(VLOOKUP(E958,wedstrijden!B:I,8,FALSE),0)</f>
        <v>0</v>
      </c>
      <c r="X958" s="94">
        <f>IF(ISERROR(VLOOKUP(I958,lookups!G:I,3,FALSE)),0,IF(VLOOKUP(I958,lookups!G:I,3,FALSE)=0,0,VLOOKUP(I958,lookups!G:I,3,FALSE)))</f>
        <v>0</v>
      </c>
      <c r="Y958" s="54">
        <f t="shared" si="212"/>
        <v>999999999</v>
      </c>
      <c r="Z958" s="54">
        <f t="shared" si="213"/>
        <v>999999999</v>
      </c>
      <c r="AA958" s="54" t="str">
        <f>IF(LEFT(J958,2)&lt;&gt;"ok","-",IF(M958&lt;&gt;"","-",VLOOKUP(P958&amp;Q958&amp;I958&amp;H958,wedstrijden!A:B,2,FALSE)))</f>
        <v>-</v>
      </c>
      <c r="AB958" s="54">
        <f t="shared" si="214"/>
        <v>0</v>
      </c>
      <c r="AC958" s="54">
        <f t="shared" si="215"/>
        <v>0</v>
      </c>
      <c r="AD958" s="54">
        <f t="shared" si="216"/>
        <v>0</v>
      </c>
      <c r="AE958" s="54">
        <f t="shared" si="217"/>
        <v>0</v>
      </c>
      <c r="AF958" s="54">
        <f t="shared" si="218"/>
        <v>0</v>
      </c>
      <c r="AG958" s="54">
        <f t="shared" si="219"/>
        <v>0</v>
      </c>
      <c r="AH958" s="54">
        <f t="shared" si="220"/>
        <v>0</v>
      </c>
      <c r="AI958" s="54">
        <f t="shared" si="221"/>
        <v>0</v>
      </c>
      <c r="AJ958" s="54">
        <f t="shared" si="222"/>
        <v>0</v>
      </c>
      <c r="AK958" s="54">
        <f t="shared" ca="1" si="223"/>
        <v>0</v>
      </c>
      <c r="AL958" s="1" t="str">
        <f>VLOOKUP(D958,schermers!C:T,16,FALSE)</f>
        <v>---</v>
      </c>
    </row>
    <row r="959" spans="1:38" x14ac:dyDescent="0.2">
      <c r="A959" s="54">
        <f t="shared" si="224"/>
        <v>957</v>
      </c>
      <c r="B959" s="54" t="str">
        <f t="shared" si="210"/>
        <v/>
      </c>
      <c r="C959" s="54" t="str">
        <f t="shared" si="211"/>
        <v/>
      </c>
      <c r="D959" s="54">
        <f>VLOOKUP(F959&amp;G959,schermers!B:C,2,FALSE)</f>
        <v>0</v>
      </c>
      <c r="E959" s="54" t="e">
        <f>VLOOKUP(P959&amp;Q959&amp;I959&amp;H959,wedstrijden!A:B,2,FALSE)</f>
        <v>#N/A</v>
      </c>
      <c r="F959" s="41"/>
      <c r="K959" s="16"/>
      <c r="O959" s="54" t="e">
        <f>VLOOKUP(D959&amp;R959,Ranglijst!D:E,2,FALSE)</f>
        <v>#N/A</v>
      </c>
      <c r="P959" s="1" t="str">
        <f>VLOOKUP($D959,schermers!$C:$O,5,FALSE)</f>
        <v>Heren</v>
      </c>
      <c r="Q959" s="1" t="str">
        <f>VLOOKUP($D959,schermers!$C:$O,6,FALSE)</f>
        <v>Floret</v>
      </c>
      <c r="R959" s="1" t="e">
        <f>VLOOKUP(P959,lookups!A:B,2,FALSE)&amp;VLOOKUP(aanmeldingen!Q959,lookups!D:E,2,FALSE)&amp;VLOOKUP(I959,lookups!G:H,2,FALSE)</f>
        <v>#N/A</v>
      </c>
      <c r="S959" s="1" t="e">
        <f>VLOOKUP(E959,wedstrijden!B:G,6,FALSE)</f>
        <v>#N/A</v>
      </c>
      <c r="T959" s="1">
        <f>VLOOKUP($D959,schermers!$C:$O,8,FALSE)</f>
        <v>0</v>
      </c>
      <c r="U959" s="1" t="str">
        <f>IFERROR(VLOOKUP($D959,schermers!$C:$O,13,FALSE),"-")</f>
        <v>-</v>
      </c>
      <c r="V959" s="15">
        <f>IFERROR(VLOOKUP(E959,wedstrijden!B:H,7,FALSE),0)</f>
        <v>0</v>
      </c>
      <c r="W959" s="15">
        <f>IFERROR(VLOOKUP(E959,wedstrijden!B:I,8,FALSE),0)</f>
        <v>0</v>
      </c>
      <c r="X959" s="94">
        <f>IF(ISERROR(VLOOKUP(I959,lookups!G:I,3,FALSE)),0,IF(VLOOKUP(I959,lookups!G:I,3,FALSE)=0,0,VLOOKUP(I959,lookups!G:I,3,FALSE)))</f>
        <v>0</v>
      </c>
      <c r="Y959" s="54">
        <f t="shared" si="212"/>
        <v>999999999</v>
      </c>
      <c r="Z959" s="54">
        <f t="shared" si="213"/>
        <v>999999999</v>
      </c>
      <c r="AA959" s="54" t="str">
        <f>IF(LEFT(J959,2)&lt;&gt;"ok","-",IF(M959&lt;&gt;"","-",VLOOKUP(P959&amp;Q959&amp;I959&amp;H959,wedstrijden!A:B,2,FALSE)))</f>
        <v>-</v>
      </c>
      <c r="AB959" s="54">
        <f t="shared" si="214"/>
        <v>0</v>
      </c>
      <c r="AC959" s="54">
        <f t="shared" si="215"/>
        <v>0</v>
      </c>
      <c r="AD959" s="54">
        <f t="shared" si="216"/>
        <v>0</v>
      </c>
      <c r="AE959" s="54">
        <f t="shared" si="217"/>
        <v>0</v>
      </c>
      <c r="AF959" s="54">
        <f t="shared" si="218"/>
        <v>0</v>
      </c>
      <c r="AG959" s="54">
        <f t="shared" si="219"/>
        <v>0</v>
      </c>
      <c r="AH959" s="54">
        <f t="shared" si="220"/>
        <v>0</v>
      </c>
      <c r="AI959" s="54">
        <f t="shared" si="221"/>
        <v>0</v>
      </c>
      <c r="AJ959" s="54">
        <f t="shared" si="222"/>
        <v>0</v>
      </c>
      <c r="AK959" s="54">
        <f t="shared" ca="1" si="223"/>
        <v>0</v>
      </c>
      <c r="AL959" s="1" t="str">
        <f>VLOOKUP(D959,schermers!C:T,16,FALSE)</f>
        <v>---</v>
      </c>
    </row>
    <row r="960" spans="1:38" x14ac:dyDescent="0.2">
      <c r="A960" s="54">
        <f t="shared" si="224"/>
        <v>958</v>
      </c>
      <c r="B960" s="54" t="str">
        <f t="shared" si="210"/>
        <v/>
      </c>
      <c r="C960" s="54" t="str">
        <f t="shared" si="211"/>
        <v/>
      </c>
      <c r="D960" s="54">
        <f>VLOOKUP(F960&amp;G960,schermers!B:C,2,FALSE)</f>
        <v>0</v>
      </c>
      <c r="E960" s="54" t="e">
        <f>VLOOKUP(P960&amp;Q960&amp;I960&amp;H960,wedstrijden!A:B,2,FALSE)</f>
        <v>#N/A</v>
      </c>
      <c r="F960" s="41"/>
      <c r="K960" s="16"/>
      <c r="O960" s="54" t="e">
        <f>VLOOKUP(D960&amp;R960,Ranglijst!D:E,2,FALSE)</f>
        <v>#N/A</v>
      </c>
      <c r="P960" s="1" t="str">
        <f>VLOOKUP($D960,schermers!$C:$O,5,FALSE)</f>
        <v>Heren</v>
      </c>
      <c r="Q960" s="1" t="str">
        <f>VLOOKUP($D960,schermers!$C:$O,6,FALSE)</f>
        <v>Floret</v>
      </c>
      <c r="R960" s="1" t="e">
        <f>VLOOKUP(P960,lookups!A:B,2,FALSE)&amp;VLOOKUP(aanmeldingen!Q960,lookups!D:E,2,FALSE)&amp;VLOOKUP(I960,lookups!G:H,2,FALSE)</f>
        <v>#N/A</v>
      </c>
      <c r="S960" s="1" t="e">
        <f>VLOOKUP(E960,wedstrijden!B:G,6,FALSE)</f>
        <v>#N/A</v>
      </c>
      <c r="T960" s="1">
        <f>VLOOKUP($D960,schermers!$C:$O,8,FALSE)</f>
        <v>0</v>
      </c>
      <c r="U960" s="1" t="str">
        <f>IFERROR(VLOOKUP($D960,schermers!$C:$O,13,FALSE),"-")</f>
        <v>-</v>
      </c>
      <c r="V960" s="15">
        <f>IFERROR(VLOOKUP(E960,wedstrijden!B:H,7,FALSE),0)</f>
        <v>0</v>
      </c>
      <c r="W960" s="15">
        <f>IFERROR(VLOOKUP(E960,wedstrijden!B:I,8,FALSE),0)</f>
        <v>0</v>
      </c>
      <c r="X960" s="94">
        <f>IF(ISERROR(VLOOKUP(I960,lookups!G:I,3,FALSE)),0,IF(VLOOKUP(I960,lookups!G:I,3,FALSE)=0,0,VLOOKUP(I960,lookups!G:I,3,FALSE)))</f>
        <v>0</v>
      </c>
      <c r="Y960" s="54">
        <f t="shared" si="212"/>
        <v>999999999</v>
      </c>
      <c r="Z960" s="54">
        <f t="shared" si="213"/>
        <v>999999999</v>
      </c>
      <c r="AA960" s="54" t="str">
        <f>IF(LEFT(J960,2)&lt;&gt;"ok","-",IF(M960&lt;&gt;"","-",VLOOKUP(P960&amp;Q960&amp;I960&amp;H960,wedstrijden!A:B,2,FALSE)))</f>
        <v>-</v>
      </c>
      <c r="AB960" s="54">
        <f t="shared" si="214"/>
        <v>0</v>
      </c>
      <c r="AC960" s="54">
        <f t="shared" si="215"/>
        <v>0</v>
      </c>
      <c r="AD960" s="54">
        <f t="shared" si="216"/>
        <v>0</v>
      </c>
      <c r="AE960" s="54">
        <f t="shared" si="217"/>
        <v>0</v>
      </c>
      <c r="AF960" s="54">
        <f t="shared" si="218"/>
        <v>0</v>
      </c>
      <c r="AG960" s="54">
        <f t="shared" si="219"/>
        <v>0</v>
      </c>
      <c r="AH960" s="54">
        <f t="shared" si="220"/>
        <v>0</v>
      </c>
      <c r="AI960" s="54">
        <f t="shared" si="221"/>
        <v>0</v>
      </c>
      <c r="AJ960" s="54">
        <f t="shared" si="222"/>
        <v>0</v>
      </c>
      <c r="AK960" s="54">
        <f t="shared" ca="1" si="223"/>
        <v>0</v>
      </c>
      <c r="AL960" s="1" t="str">
        <f>VLOOKUP(D960,schermers!C:T,16,FALSE)</f>
        <v>---</v>
      </c>
    </row>
    <row r="961" spans="1:38" x14ac:dyDescent="0.2">
      <c r="A961" s="54">
        <f t="shared" si="224"/>
        <v>959</v>
      </c>
      <c r="B961" s="54" t="str">
        <f t="shared" si="210"/>
        <v/>
      </c>
      <c r="C961" s="54" t="str">
        <f t="shared" si="211"/>
        <v/>
      </c>
      <c r="D961" s="54">
        <f>VLOOKUP(F961&amp;G961,schermers!B:C,2,FALSE)</f>
        <v>0</v>
      </c>
      <c r="E961" s="54" t="e">
        <f>VLOOKUP(P961&amp;Q961&amp;I961&amp;H961,wedstrijden!A:B,2,FALSE)</f>
        <v>#N/A</v>
      </c>
      <c r="F961" s="41"/>
      <c r="K961" s="16"/>
      <c r="O961" s="54" t="e">
        <f>VLOOKUP(D961&amp;R961,Ranglijst!D:E,2,FALSE)</f>
        <v>#N/A</v>
      </c>
      <c r="P961" s="1" t="str">
        <f>VLOOKUP($D961,schermers!$C:$O,5,FALSE)</f>
        <v>Heren</v>
      </c>
      <c r="Q961" s="1" t="str">
        <f>VLOOKUP($D961,schermers!$C:$O,6,FALSE)</f>
        <v>Floret</v>
      </c>
      <c r="R961" s="1" t="e">
        <f>VLOOKUP(P961,lookups!A:B,2,FALSE)&amp;VLOOKUP(aanmeldingen!Q961,lookups!D:E,2,FALSE)&amp;VLOOKUP(I961,lookups!G:H,2,FALSE)</f>
        <v>#N/A</v>
      </c>
      <c r="S961" s="1" t="e">
        <f>VLOOKUP(E961,wedstrijden!B:G,6,FALSE)</f>
        <v>#N/A</v>
      </c>
      <c r="T961" s="1">
        <f>VLOOKUP($D961,schermers!$C:$O,8,FALSE)</f>
        <v>0</v>
      </c>
      <c r="U961" s="1" t="str">
        <f>IFERROR(VLOOKUP($D961,schermers!$C:$O,13,FALSE),"-")</f>
        <v>-</v>
      </c>
      <c r="V961" s="15">
        <f>IFERROR(VLOOKUP(E961,wedstrijden!B:H,7,FALSE),0)</f>
        <v>0</v>
      </c>
      <c r="W961" s="15">
        <f>IFERROR(VLOOKUP(E961,wedstrijden!B:I,8,FALSE),0)</f>
        <v>0</v>
      </c>
      <c r="X961" s="94">
        <f>IF(ISERROR(VLOOKUP(I961,lookups!G:I,3,FALSE)),0,IF(VLOOKUP(I961,lookups!G:I,3,FALSE)=0,0,VLOOKUP(I961,lookups!G:I,3,FALSE)))</f>
        <v>0</v>
      </c>
      <c r="Y961" s="54">
        <f t="shared" si="212"/>
        <v>999999999</v>
      </c>
      <c r="Z961" s="54">
        <f t="shared" si="213"/>
        <v>999999999</v>
      </c>
      <c r="AA961" s="54" t="str">
        <f>IF(LEFT(J961,2)&lt;&gt;"ok","-",IF(M961&lt;&gt;"","-",VLOOKUP(P961&amp;Q961&amp;I961&amp;H961,wedstrijden!A:B,2,FALSE)))</f>
        <v>-</v>
      </c>
      <c r="AB961" s="54">
        <f t="shared" si="214"/>
        <v>0</v>
      </c>
      <c r="AC961" s="54">
        <f t="shared" si="215"/>
        <v>0</v>
      </c>
      <c r="AD961" s="54">
        <f t="shared" si="216"/>
        <v>0</v>
      </c>
      <c r="AE961" s="54">
        <f t="shared" si="217"/>
        <v>0</v>
      </c>
      <c r="AF961" s="54">
        <f t="shared" si="218"/>
        <v>0</v>
      </c>
      <c r="AG961" s="54">
        <f t="shared" si="219"/>
        <v>0</v>
      </c>
      <c r="AH961" s="54">
        <f t="shared" si="220"/>
        <v>0</v>
      </c>
      <c r="AI961" s="54">
        <f t="shared" si="221"/>
        <v>0</v>
      </c>
      <c r="AJ961" s="54">
        <f t="shared" si="222"/>
        <v>0</v>
      </c>
      <c r="AK961" s="54">
        <f t="shared" ca="1" si="223"/>
        <v>0</v>
      </c>
      <c r="AL961" s="1" t="str">
        <f>VLOOKUP(D961,schermers!C:T,16,FALSE)</f>
        <v>---</v>
      </c>
    </row>
    <row r="962" spans="1:38" x14ac:dyDescent="0.2">
      <c r="A962" s="54">
        <f t="shared" si="224"/>
        <v>960</v>
      </c>
      <c r="B962" s="54" t="str">
        <f t="shared" si="210"/>
        <v/>
      </c>
      <c r="C962" s="54" t="str">
        <f t="shared" si="211"/>
        <v/>
      </c>
      <c r="D962" s="54">
        <f>VLOOKUP(F962&amp;G962,schermers!B:C,2,FALSE)</f>
        <v>0</v>
      </c>
      <c r="E962" s="54" t="e">
        <f>VLOOKUP(P962&amp;Q962&amp;I962&amp;H962,wedstrijden!A:B,2,FALSE)</f>
        <v>#N/A</v>
      </c>
      <c r="F962" s="41"/>
      <c r="K962" s="16"/>
      <c r="O962" s="54" t="e">
        <f>VLOOKUP(D962&amp;R962,Ranglijst!D:E,2,FALSE)</f>
        <v>#N/A</v>
      </c>
      <c r="P962" s="1" t="str">
        <f>VLOOKUP($D962,schermers!$C:$O,5,FALSE)</f>
        <v>Heren</v>
      </c>
      <c r="Q962" s="1" t="str">
        <f>VLOOKUP($D962,schermers!$C:$O,6,FALSE)</f>
        <v>Floret</v>
      </c>
      <c r="R962" s="1" t="e">
        <f>VLOOKUP(P962,lookups!A:B,2,FALSE)&amp;VLOOKUP(aanmeldingen!Q962,lookups!D:E,2,FALSE)&amp;VLOOKUP(I962,lookups!G:H,2,FALSE)</f>
        <v>#N/A</v>
      </c>
      <c r="S962" s="1" t="e">
        <f>VLOOKUP(E962,wedstrijden!B:G,6,FALSE)</f>
        <v>#N/A</v>
      </c>
      <c r="T962" s="1">
        <f>VLOOKUP($D962,schermers!$C:$O,8,FALSE)</f>
        <v>0</v>
      </c>
      <c r="U962" s="1" t="str">
        <f>IFERROR(VLOOKUP($D962,schermers!$C:$O,13,FALSE),"-")</f>
        <v>-</v>
      </c>
      <c r="V962" s="15">
        <f>IFERROR(VLOOKUP(E962,wedstrijden!B:H,7,FALSE),0)</f>
        <v>0</v>
      </c>
      <c r="W962" s="15">
        <f>IFERROR(VLOOKUP(E962,wedstrijden!B:I,8,FALSE),0)</f>
        <v>0</v>
      </c>
      <c r="X962" s="94">
        <f>IF(ISERROR(VLOOKUP(I962,lookups!G:I,3,FALSE)),0,IF(VLOOKUP(I962,lookups!G:I,3,FALSE)=0,0,VLOOKUP(I962,lookups!G:I,3,FALSE)))</f>
        <v>0</v>
      </c>
      <c r="Y962" s="54">
        <f t="shared" si="212"/>
        <v>999999999</v>
      </c>
      <c r="Z962" s="54">
        <f t="shared" si="213"/>
        <v>999999999</v>
      </c>
      <c r="AA962" s="54" t="str">
        <f>IF(LEFT(J962,2)&lt;&gt;"ok","-",IF(M962&lt;&gt;"","-",VLOOKUP(P962&amp;Q962&amp;I962&amp;H962,wedstrijden!A:B,2,FALSE)))</f>
        <v>-</v>
      </c>
      <c r="AB962" s="54">
        <f t="shared" si="214"/>
        <v>0</v>
      </c>
      <c r="AC962" s="54">
        <f t="shared" si="215"/>
        <v>0</v>
      </c>
      <c r="AD962" s="54">
        <f t="shared" si="216"/>
        <v>0</v>
      </c>
      <c r="AE962" s="54">
        <f t="shared" si="217"/>
        <v>0</v>
      </c>
      <c r="AF962" s="54">
        <f t="shared" si="218"/>
        <v>0</v>
      </c>
      <c r="AG962" s="54">
        <f t="shared" si="219"/>
        <v>0</v>
      </c>
      <c r="AH962" s="54">
        <f t="shared" si="220"/>
        <v>0</v>
      </c>
      <c r="AI962" s="54">
        <f t="shared" si="221"/>
        <v>0</v>
      </c>
      <c r="AJ962" s="54">
        <f t="shared" si="222"/>
        <v>0</v>
      </c>
      <c r="AK962" s="54">
        <f t="shared" ca="1" si="223"/>
        <v>0</v>
      </c>
      <c r="AL962" s="1" t="str">
        <f>VLOOKUP(D962,schermers!C:T,16,FALSE)</f>
        <v>---</v>
      </c>
    </row>
    <row r="963" spans="1:38" x14ac:dyDescent="0.2">
      <c r="A963" s="54">
        <f t="shared" si="224"/>
        <v>961</v>
      </c>
      <c r="B963" s="54" t="str">
        <f t="shared" ref="B963:B1000" si="225">IF(Z963&lt;&gt;999999999,RANK(Z963,$Z$3:$Z$1000,1),"")</f>
        <v/>
      </c>
      <c r="C963" s="54" t="str">
        <f t="shared" ref="C963:C1000" si="226">IF(Y963&lt;&gt;999999999,RANK(Y963,$Y$3:$Y$1000,1),"")</f>
        <v/>
      </c>
      <c r="D963" s="54">
        <f>VLOOKUP(F963&amp;G963,schermers!B:C,2,FALSE)</f>
        <v>0</v>
      </c>
      <c r="E963" s="54" t="e">
        <f>VLOOKUP(P963&amp;Q963&amp;I963&amp;H963,wedstrijden!A:B,2,FALSE)</f>
        <v>#N/A</v>
      </c>
      <c r="F963" s="41"/>
      <c r="K963" s="16"/>
      <c r="O963" s="54" t="e">
        <f>VLOOKUP(D963&amp;R963,Ranglijst!D:E,2,FALSE)</f>
        <v>#N/A</v>
      </c>
      <c r="P963" s="1" t="str">
        <f>VLOOKUP($D963,schermers!$C:$O,5,FALSE)</f>
        <v>Heren</v>
      </c>
      <c r="Q963" s="1" t="str">
        <f>VLOOKUP($D963,schermers!$C:$O,6,FALSE)</f>
        <v>Floret</v>
      </c>
      <c r="R963" s="1" t="e">
        <f>VLOOKUP(P963,lookups!A:B,2,FALSE)&amp;VLOOKUP(aanmeldingen!Q963,lookups!D:E,2,FALSE)&amp;VLOOKUP(I963,lookups!G:H,2,FALSE)</f>
        <v>#N/A</v>
      </c>
      <c r="S963" s="1" t="e">
        <f>VLOOKUP(E963,wedstrijden!B:G,6,FALSE)</f>
        <v>#N/A</v>
      </c>
      <c r="T963" s="1">
        <f>VLOOKUP($D963,schermers!$C:$O,8,FALSE)</f>
        <v>0</v>
      </c>
      <c r="U963" s="1" t="str">
        <f>IFERROR(VLOOKUP($D963,schermers!$C:$O,13,FALSE),"-")</f>
        <v>-</v>
      </c>
      <c r="V963" s="15">
        <f>IFERROR(VLOOKUP(E963,wedstrijden!B:H,7,FALSE),0)</f>
        <v>0</v>
      </c>
      <c r="W963" s="15">
        <f>IFERROR(VLOOKUP(E963,wedstrijden!B:I,8,FALSE),0)</f>
        <v>0</v>
      </c>
      <c r="X963" s="94">
        <f>IF(ISERROR(VLOOKUP(I963,lookups!G:I,3,FALSE)),0,IF(VLOOKUP(I963,lookups!G:I,3,FALSE)=0,0,VLOOKUP(I963,lookups!G:I,3,FALSE)))</f>
        <v>0</v>
      </c>
      <c r="Y963" s="54">
        <f t="shared" ref="Y963:Y1000" si="227">IF(LEFT(J963,2)&lt;&gt;"ok",999999999,IF(M963&lt;&gt;"",999999999,IF(V963&gt;$Y$1,IFERROR(VALUE(E963&amp;D963),999999999),999999999)))</f>
        <v>999999999</v>
      </c>
      <c r="Z963" s="54">
        <f t="shared" ref="Z963:Z1000" si="228">IF(LEFT(J963,2)&lt;&gt;"ok",999999999,IF(M963&lt;&gt;"",999999999,IFERROR(VALUE(E963&amp;D963),999999999)))</f>
        <v>999999999</v>
      </c>
      <c r="AA963" s="54" t="str">
        <f>IF(LEFT(J963,2)&lt;&gt;"ok","-",IF(M963&lt;&gt;"","-",VLOOKUP(P963&amp;Q963&amp;I963&amp;H963,wedstrijden!A:B,2,FALSE)))</f>
        <v>-</v>
      </c>
      <c r="AB963" s="54">
        <f t="shared" ref="AB963:AB1000" si="229">IF(Y963=999999999,0,COUNTIF(Y:Y,Y963))</f>
        <v>0</v>
      </c>
      <c r="AC963" s="54">
        <f t="shared" ref="AC963:AC1000" si="230">IF(F963&lt;&gt;"",1,0)</f>
        <v>0</v>
      </c>
      <c r="AD963" s="54">
        <f t="shared" ref="AD963:AD1000" si="231">IF(LEFT(J963,2)="ok",1,0)</f>
        <v>0</v>
      </c>
      <c r="AE963" s="54">
        <f t="shared" ref="AE963:AE1000" si="232">IF(M963&lt;&gt;"",1,0)</f>
        <v>0</v>
      </c>
      <c r="AF963" s="54">
        <f t="shared" ref="AF963:AF1000" si="233">IF(AND(L963&lt;&gt;"",N963=""),1,0)</f>
        <v>0</v>
      </c>
      <c r="AG963" s="54">
        <f t="shared" ref="AG963:AG1000" si="234">IF(AND(LEFT(J963,2)="ok",H963&lt;&gt;"Amsterdam",OR(I963="WB Jun",I963="ECC",I963="U23",I963="SAT")),1,0)</f>
        <v>0</v>
      </c>
      <c r="AH963" s="54">
        <f t="shared" ref="AH963:AH1000" si="235">IF(AG963=0,0,IF(M963="",1,IF(M963&lt;=V963-28,0,1)))</f>
        <v>0</v>
      </c>
      <c r="AI963" s="54">
        <f t="shared" ref="AI963:AI1000" si="236">IF(AND(AH963=1,V963&gt;=41307),1,0)</f>
        <v>0</v>
      </c>
      <c r="AJ963" s="54">
        <f t="shared" ref="AJ963:AJ1000" si="237">IF(AI963=0,0,IF(AND(AI963=1,M963&lt;&gt;"",V963&gt;=41294,V963&lt;=41322),0,1))</f>
        <v>0</v>
      </c>
      <c r="AK963" s="54">
        <f t="shared" ref="AK963:AK1000" ca="1" si="238">IF(AND(AJ963=1,TODAY()&gt;V963-28),1,0)</f>
        <v>0</v>
      </c>
      <c r="AL963" s="1" t="str">
        <f>VLOOKUP(D963,schermers!C:T,16,FALSE)</f>
        <v>---</v>
      </c>
    </row>
    <row r="964" spans="1:38" x14ac:dyDescent="0.2">
      <c r="A964" s="54">
        <f t="shared" ref="A964:A1000" si="239">A963+1</f>
        <v>962</v>
      </c>
      <c r="B964" s="54" t="str">
        <f t="shared" si="225"/>
        <v/>
      </c>
      <c r="C964" s="54" t="str">
        <f t="shared" si="226"/>
        <v/>
      </c>
      <c r="D964" s="54">
        <f>VLOOKUP(F964&amp;G964,schermers!B:C,2,FALSE)</f>
        <v>0</v>
      </c>
      <c r="E964" s="54" t="e">
        <f>VLOOKUP(P964&amp;Q964&amp;I964&amp;H964,wedstrijden!A:B,2,FALSE)</f>
        <v>#N/A</v>
      </c>
      <c r="F964" s="41"/>
      <c r="K964" s="16"/>
      <c r="O964" s="54" t="e">
        <f>VLOOKUP(D964&amp;R964,Ranglijst!D:E,2,FALSE)</f>
        <v>#N/A</v>
      </c>
      <c r="P964" s="1" t="str">
        <f>VLOOKUP($D964,schermers!$C:$O,5,FALSE)</f>
        <v>Heren</v>
      </c>
      <c r="Q964" s="1" t="str">
        <f>VLOOKUP($D964,schermers!$C:$O,6,FALSE)</f>
        <v>Floret</v>
      </c>
      <c r="R964" s="1" t="e">
        <f>VLOOKUP(P964,lookups!A:B,2,FALSE)&amp;VLOOKUP(aanmeldingen!Q964,lookups!D:E,2,FALSE)&amp;VLOOKUP(I964,lookups!G:H,2,FALSE)</f>
        <v>#N/A</v>
      </c>
      <c r="S964" s="1" t="e">
        <f>VLOOKUP(E964,wedstrijden!B:G,6,FALSE)</f>
        <v>#N/A</v>
      </c>
      <c r="T964" s="1">
        <f>VLOOKUP($D964,schermers!$C:$O,8,FALSE)</f>
        <v>0</v>
      </c>
      <c r="U964" s="1" t="str">
        <f>IFERROR(VLOOKUP($D964,schermers!$C:$O,13,FALSE),"-")</f>
        <v>-</v>
      </c>
      <c r="V964" s="15">
        <f>IFERROR(VLOOKUP(E964,wedstrijden!B:H,7,FALSE),0)</f>
        <v>0</v>
      </c>
      <c r="W964" s="15">
        <f>IFERROR(VLOOKUP(E964,wedstrijden!B:I,8,FALSE),0)</f>
        <v>0</v>
      </c>
      <c r="X964" s="94">
        <f>IF(ISERROR(VLOOKUP(I964,lookups!G:I,3,FALSE)),0,IF(VLOOKUP(I964,lookups!G:I,3,FALSE)=0,0,VLOOKUP(I964,lookups!G:I,3,FALSE)))</f>
        <v>0</v>
      </c>
      <c r="Y964" s="54">
        <f t="shared" si="227"/>
        <v>999999999</v>
      </c>
      <c r="Z964" s="54">
        <f t="shared" si="228"/>
        <v>999999999</v>
      </c>
      <c r="AA964" s="54" t="str">
        <f>IF(LEFT(J964,2)&lt;&gt;"ok","-",IF(M964&lt;&gt;"","-",VLOOKUP(P964&amp;Q964&amp;I964&amp;H964,wedstrijden!A:B,2,FALSE)))</f>
        <v>-</v>
      </c>
      <c r="AB964" s="54">
        <f t="shared" si="229"/>
        <v>0</v>
      </c>
      <c r="AC964" s="54">
        <f t="shared" si="230"/>
        <v>0</v>
      </c>
      <c r="AD964" s="54">
        <f t="shared" si="231"/>
        <v>0</v>
      </c>
      <c r="AE964" s="54">
        <f t="shared" si="232"/>
        <v>0</v>
      </c>
      <c r="AF964" s="54">
        <f t="shared" si="233"/>
        <v>0</v>
      </c>
      <c r="AG964" s="54">
        <f t="shared" si="234"/>
        <v>0</v>
      </c>
      <c r="AH964" s="54">
        <f t="shared" si="235"/>
        <v>0</v>
      </c>
      <c r="AI964" s="54">
        <f t="shared" si="236"/>
        <v>0</v>
      </c>
      <c r="AJ964" s="54">
        <f t="shared" si="237"/>
        <v>0</v>
      </c>
      <c r="AK964" s="54">
        <f t="shared" ca="1" si="238"/>
        <v>0</v>
      </c>
      <c r="AL964" s="1" t="str">
        <f>VLOOKUP(D964,schermers!C:T,16,FALSE)</f>
        <v>---</v>
      </c>
    </row>
    <row r="965" spans="1:38" x14ac:dyDescent="0.2">
      <c r="A965" s="54">
        <f t="shared" si="239"/>
        <v>963</v>
      </c>
      <c r="B965" s="54" t="str">
        <f t="shared" si="225"/>
        <v/>
      </c>
      <c r="C965" s="54" t="str">
        <f t="shared" si="226"/>
        <v/>
      </c>
      <c r="D965" s="54">
        <f>VLOOKUP(F965&amp;G965,schermers!B:C,2,FALSE)</f>
        <v>0</v>
      </c>
      <c r="E965" s="54" t="e">
        <f>VLOOKUP(P965&amp;Q965&amp;I965&amp;H965,wedstrijden!A:B,2,FALSE)</f>
        <v>#N/A</v>
      </c>
      <c r="F965" s="41"/>
      <c r="K965" s="16"/>
      <c r="O965" s="54" t="e">
        <f>VLOOKUP(D965&amp;R965,Ranglijst!D:E,2,FALSE)</f>
        <v>#N/A</v>
      </c>
      <c r="P965" s="1" t="str">
        <f>VLOOKUP($D965,schermers!$C:$O,5,FALSE)</f>
        <v>Heren</v>
      </c>
      <c r="Q965" s="1" t="str">
        <f>VLOOKUP($D965,schermers!$C:$O,6,FALSE)</f>
        <v>Floret</v>
      </c>
      <c r="R965" s="1" t="e">
        <f>VLOOKUP(P965,lookups!A:B,2,FALSE)&amp;VLOOKUP(aanmeldingen!Q965,lookups!D:E,2,FALSE)&amp;VLOOKUP(I965,lookups!G:H,2,FALSE)</f>
        <v>#N/A</v>
      </c>
      <c r="S965" s="1" t="e">
        <f>VLOOKUP(E965,wedstrijden!B:G,6,FALSE)</f>
        <v>#N/A</v>
      </c>
      <c r="T965" s="1">
        <f>VLOOKUP($D965,schermers!$C:$O,8,FALSE)</f>
        <v>0</v>
      </c>
      <c r="U965" s="1" t="str">
        <f>IFERROR(VLOOKUP($D965,schermers!$C:$O,13,FALSE),"-")</f>
        <v>-</v>
      </c>
      <c r="V965" s="15">
        <f>IFERROR(VLOOKUP(E965,wedstrijden!B:H,7,FALSE),0)</f>
        <v>0</v>
      </c>
      <c r="W965" s="15">
        <f>IFERROR(VLOOKUP(E965,wedstrijden!B:I,8,FALSE),0)</f>
        <v>0</v>
      </c>
      <c r="X965" s="94">
        <f>IF(ISERROR(VLOOKUP(I965,lookups!G:I,3,FALSE)),0,IF(VLOOKUP(I965,lookups!G:I,3,FALSE)=0,0,VLOOKUP(I965,lookups!G:I,3,FALSE)))</f>
        <v>0</v>
      </c>
      <c r="Y965" s="54">
        <f t="shared" si="227"/>
        <v>999999999</v>
      </c>
      <c r="Z965" s="54">
        <f t="shared" si="228"/>
        <v>999999999</v>
      </c>
      <c r="AA965" s="54" t="str">
        <f>IF(LEFT(J965,2)&lt;&gt;"ok","-",IF(M965&lt;&gt;"","-",VLOOKUP(P965&amp;Q965&amp;I965&amp;H965,wedstrijden!A:B,2,FALSE)))</f>
        <v>-</v>
      </c>
      <c r="AB965" s="54">
        <f t="shared" si="229"/>
        <v>0</v>
      </c>
      <c r="AC965" s="54">
        <f t="shared" si="230"/>
        <v>0</v>
      </c>
      <c r="AD965" s="54">
        <f t="shared" si="231"/>
        <v>0</v>
      </c>
      <c r="AE965" s="54">
        <f t="shared" si="232"/>
        <v>0</v>
      </c>
      <c r="AF965" s="54">
        <f t="shared" si="233"/>
        <v>0</v>
      </c>
      <c r="AG965" s="54">
        <f t="shared" si="234"/>
        <v>0</v>
      </c>
      <c r="AH965" s="54">
        <f t="shared" si="235"/>
        <v>0</v>
      </c>
      <c r="AI965" s="54">
        <f t="shared" si="236"/>
        <v>0</v>
      </c>
      <c r="AJ965" s="54">
        <f t="shared" si="237"/>
        <v>0</v>
      </c>
      <c r="AK965" s="54">
        <f t="shared" ca="1" si="238"/>
        <v>0</v>
      </c>
      <c r="AL965" s="1" t="str">
        <f>VLOOKUP(D965,schermers!C:T,16,FALSE)</f>
        <v>---</v>
      </c>
    </row>
    <row r="966" spans="1:38" x14ac:dyDescent="0.2">
      <c r="A966" s="54">
        <f t="shared" si="239"/>
        <v>964</v>
      </c>
      <c r="B966" s="54" t="str">
        <f t="shared" si="225"/>
        <v/>
      </c>
      <c r="C966" s="54" t="str">
        <f t="shared" si="226"/>
        <v/>
      </c>
      <c r="D966" s="54">
        <f>VLOOKUP(F966&amp;G966,schermers!B:C,2,FALSE)</f>
        <v>0</v>
      </c>
      <c r="E966" s="54" t="e">
        <f>VLOOKUP(P966&amp;Q966&amp;I966&amp;H966,wedstrijden!A:B,2,FALSE)</f>
        <v>#N/A</v>
      </c>
      <c r="F966" s="41"/>
      <c r="K966" s="16"/>
      <c r="O966" s="54" t="e">
        <f>VLOOKUP(D966&amp;R966,Ranglijst!D:E,2,FALSE)</f>
        <v>#N/A</v>
      </c>
      <c r="P966" s="1" t="str">
        <f>VLOOKUP($D966,schermers!$C:$O,5,FALSE)</f>
        <v>Heren</v>
      </c>
      <c r="Q966" s="1" t="str">
        <f>VLOOKUP($D966,schermers!$C:$O,6,FALSE)</f>
        <v>Floret</v>
      </c>
      <c r="R966" s="1" t="e">
        <f>VLOOKUP(P966,lookups!A:B,2,FALSE)&amp;VLOOKUP(aanmeldingen!Q966,lookups!D:E,2,FALSE)&amp;VLOOKUP(I966,lookups!G:H,2,FALSE)</f>
        <v>#N/A</v>
      </c>
      <c r="S966" s="1" t="e">
        <f>VLOOKUP(E966,wedstrijden!B:G,6,FALSE)</f>
        <v>#N/A</v>
      </c>
      <c r="T966" s="1">
        <f>VLOOKUP($D966,schermers!$C:$O,8,FALSE)</f>
        <v>0</v>
      </c>
      <c r="U966" s="1" t="str">
        <f>IFERROR(VLOOKUP($D966,schermers!$C:$O,13,FALSE),"-")</f>
        <v>-</v>
      </c>
      <c r="V966" s="15">
        <f>IFERROR(VLOOKUP(E966,wedstrijden!B:H,7,FALSE),0)</f>
        <v>0</v>
      </c>
      <c r="W966" s="15">
        <f>IFERROR(VLOOKUP(E966,wedstrijden!B:I,8,FALSE),0)</f>
        <v>0</v>
      </c>
      <c r="X966" s="94">
        <f>IF(ISERROR(VLOOKUP(I966,lookups!G:I,3,FALSE)),0,IF(VLOOKUP(I966,lookups!G:I,3,FALSE)=0,0,VLOOKUP(I966,lookups!G:I,3,FALSE)))</f>
        <v>0</v>
      </c>
      <c r="Y966" s="54">
        <f t="shared" si="227"/>
        <v>999999999</v>
      </c>
      <c r="Z966" s="54">
        <f t="shared" si="228"/>
        <v>999999999</v>
      </c>
      <c r="AA966" s="54" t="str">
        <f>IF(LEFT(J966,2)&lt;&gt;"ok","-",IF(M966&lt;&gt;"","-",VLOOKUP(P966&amp;Q966&amp;I966&amp;H966,wedstrijden!A:B,2,FALSE)))</f>
        <v>-</v>
      </c>
      <c r="AB966" s="54">
        <f t="shared" si="229"/>
        <v>0</v>
      </c>
      <c r="AC966" s="54">
        <f t="shared" si="230"/>
        <v>0</v>
      </c>
      <c r="AD966" s="54">
        <f t="shared" si="231"/>
        <v>0</v>
      </c>
      <c r="AE966" s="54">
        <f t="shared" si="232"/>
        <v>0</v>
      </c>
      <c r="AF966" s="54">
        <f t="shared" si="233"/>
        <v>0</v>
      </c>
      <c r="AG966" s="54">
        <f t="shared" si="234"/>
        <v>0</v>
      </c>
      <c r="AH966" s="54">
        <f t="shared" si="235"/>
        <v>0</v>
      </c>
      <c r="AI966" s="54">
        <f t="shared" si="236"/>
        <v>0</v>
      </c>
      <c r="AJ966" s="54">
        <f t="shared" si="237"/>
        <v>0</v>
      </c>
      <c r="AK966" s="54">
        <f t="shared" ca="1" si="238"/>
        <v>0</v>
      </c>
      <c r="AL966" s="1" t="str">
        <f>VLOOKUP(D966,schermers!C:T,16,FALSE)</f>
        <v>---</v>
      </c>
    </row>
    <row r="967" spans="1:38" x14ac:dyDescent="0.2">
      <c r="A967" s="54">
        <f t="shared" si="239"/>
        <v>965</v>
      </c>
      <c r="B967" s="54" t="str">
        <f t="shared" si="225"/>
        <v/>
      </c>
      <c r="C967" s="54" t="str">
        <f t="shared" si="226"/>
        <v/>
      </c>
      <c r="D967" s="54">
        <f>VLOOKUP(F967&amp;G967,schermers!B:C,2,FALSE)</f>
        <v>0</v>
      </c>
      <c r="E967" s="54" t="e">
        <f>VLOOKUP(P967&amp;Q967&amp;I967&amp;H967,wedstrijden!A:B,2,FALSE)</f>
        <v>#N/A</v>
      </c>
      <c r="F967" s="41"/>
      <c r="K967" s="16"/>
      <c r="O967" s="54" t="e">
        <f>VLOOKUP(D967&amp;R967,Ranglijst!D:E,2,FALSE)</f>
        <v>#N/A</v>
      </c>
      <c r="P967" s="1" t="str">
        <f>VLOOKUP($D967,schermers!$C:$O,5,FALSE)</f>
        <v>Heren</v>
      </c>
      <c r="Q967" s="1" t="str">
        <f>VLOOKUP($D967,schermers!$C:$O,6,FALSE)</f>
        <v>Floret</v>
      </c>
      <c r="R967" s="1" t="e">
        <f>VLOOKUP(P967,lookups!A:B,2,FALSE)&amp;VLOOKUP(aanmeldingen!Q967,lookups!D:E,2,FALSE)&amp;VLOOKUP(I967,lookups!G:H,2,FALSE)</f>
        <v>#N/A</v>
      </c>
      <c r="S967" s="1" t="e">
        <f>VLOOKUP(E967,wedstrijden!B:G,6,FALSE)</f>
        <v>#N/A</v>
      </c>
      <c r="T967" s="1">
        <f>VLOOKUP($D967,schermers!$C:$O,8,FALSE)</f>
        <v>0</v>
      </c>
      <c r="U967" s="1" t="str">
        <f>IFERROR(VLOOKUP($D967,schermers!$C:$O,13,FALSE),"-")</f>
        <v>-</v>
      </c>
      <c r="V967" s="15">
        <f>IFERROR(VLOOKUP(E967,wedstrijden!B:H,7,FALSE),0)</f>
        <v>0</v>
      </c>
      <c r="W967" s="15">
        <f>IFERROR(VLOOKUP(E967,wedstrijden!B:I,8,FALSE),0)</f>
        <v>0</v>
      </c>
      <c r="X967" s="94">
        <f>IF(ISERROR(VLOOKUP(I967,lookups!G:I,3,FALSE)),0,IF(VLOOKUP(I967,lookups!G:I,3,FALSE)=0,0,VLOOKUP(I967,lookups!G:I,3,FALSE)))</f>
        <v>0</v>
      </c>
      <c r="Y967" s="54">
        <f t="shared" si="227"/>
        <v>999999999</v>
      </c>
      <c r="Z967" s="54">
        <f t="shared" si="228"/>
        <v>999999999</v>
      </c>
      <c r="AA967" s="54" t="str">
        <f>IF(LEFT(J967,2)&lt;&gt;"ok","-",IF(M967&lt;&gt;"","-",VLOOKUP(P967&amp;Q967&amp;I967&amp;H967,wedstrijden!A:B,2,FALSE)))</f>
        <v>-</v>
      </c>
      <c r="AB967" s="54">
        <f t="shared" si="229"/>
        <v>0</v>
      </c>
      <c r="AC967" s="54">
        <f t="shared" si="230"/>
        <v>0</v>
      </c>
      <c r="AD967" s="54">
        <f t="shared" si="231"/>
        <v>0</v>
      </c>
      <c r="AE967" s="54">
        <f t="shared" si="232"/>
        <v>0</v>
      </c>
      <c r="AF967" s="54">
        <f t="shared" si="233"/>
        <v>0</v>
      </c>
      <c r="AG967" s="54">
        <f t="shared" si="234"/>
        <v>0</v>
      </c>
      <c r="AH967" s="54">
        <f t="shared" si="235"/>
        <v>0</v>
      </c>
      <c r="AI967" s="54">
        <f t="shared" si="236"/>
        <v>0</v>
      </c>
      <c r="AJ967" s="54">
        <f t="shared" si="237"/>
        <v>0</v>
      </c>
      <c r="AK967" s="54">
        <f t="shared" ca="1" si="238"/>
        <v>0</v>
      </c>
      <c r="AL967" s="1" t="str">
        <f>VLOOKUP(D967,schermers!C:T,16,FALSE)</f>
        <v>---</v>
      </c>
    </row>
    <row r="968" spans="1:38" x14ac:dyDescent="0.2">
      <c r="A968" s="54">
        <f t="shared" si="239"/>
        <v>966</v>
      </c>
      <c r="B968" s="54" t="str">
        <f t="shared" si="225"/>
        <v/>
      </c>
      <c r="C968" s="54" t="str">
        <f t="shared" si="226"/>
        <v/>
      </c>
      <c r="D968" s="54">
        <f>VLOOKUP(F968&amp;G968,schermers!B:C,2,FALSE)</f>
        <v>0</v>
      </c>
      <c r="E968" s="54" t="e">
        <f>VLOOKUP(P968&amp;Q968&amp;I968&amp;H968,wedstrijden!A:B,2,FALSE)</f>
        <v>#N/A</v>
      </c>
      <c r="F968" s="41"/>
      <c r="K968" s="16"/>
      <c r="O968" s="54" t="e">
        <f>VLOOKUP(D968&amp;R968,Ranglijst!D:E,2,FALSE)</f>
        <v>#N/A</v>
      </c>
      <c r="P968" s="1" t="str">
        <f>VLOOKUP($D968,schermers!$C:$O,5,FALSE)</f>
        <v>Heren</v>
      </c>
      <c r="Q968" s="1" t="str">
        <f>VLOOKUP($D968,schermers!$C:$O,6,FALSE)</f>
        <v>Floret</v>
      </c>
      <c r="R968" s="1" t="e">
        <f>VLOOKUP(P968,lookups!A:B,2,FALSE)&amp;VLOOKUP(aanmeldingen!Q968,lookups!D:E,2,FALSE)&amp;VLOOKUP(I968,lookups!G:H,2,FALSE)</f>
        <v>#N/A</v>
      </c>
      <c r="S968" s="1" t="e">
        <f>VLOOKUP(E968,wedstrijden!B:G,6,FALSE)</f>
        <v>#N/A</v>
      </c>
      <c r="T968" s="1">
        <f>VLOOKUP($D968,schermers!$C:$O,8,FALSE)</f>
        <v>0</v>
      </c>
      <c r="U968" s="1" t="str">
        <f>IFERROR(VLOOKUP($D968,schermers!$C:$O,13,FALSE),"-")</f>
        <v>-</v>
      </c>
      <c r="V968" s="15">
        <f>IFERROR(VLOOKUP(E968,wedstrijden!B:H,7,FALSE),0)</f>
        <v>0</v>
      </c>
      <c r="W968" s="15">
        <f>IFERROR(VLOOKUP(E968,wedstrijden!B:I,8,FALSE),0)</f>
        <v>0</v>
      </c>
      <c r="X968" s="94">
        <f>IF(ISERROR(VLOOKUP(I968,lookups!G:I,3,FALSE)),0,IF(VLOOKUP(I968,lookups!G:I,3,FALSE)=0,0,VLOOKUP(I968,lookups!G:I,3,FALSE)))</f>
        <v>0</v>
      </c>
      <c r="Y968" s="54">
        <f t="shared" si="227"/>
        <v>999999999</v>
      </c>
      <c r="Z968" s="54">
        <f t="shared" si="228"/>
        <v>999999999</v>
      </c>
      <c r="AA968" s="54" t="str">
        <f>IF(LEFT(J968,2)&lt;&gt;"ok","-",IF(M968&lt;&gt;"","-",VLOOKUP(P968&amp;Q968&amp;I968&amp;H968,wedstrijden!A:B,2,FALSE)))</f>
        <v>-</v>
      </c>
      <c r="AB968" s="54">
        <f t="shared" si="229"/>
        <v>0</v>
      </c>
      <c r="AC968" s="54">
        <f t="shared" si="230"/>
        <v>0</v>
      </c>
      <c r="AD968" s="54">
        <f t="shared" si="231"/>
        <v>0</v>
      </c>
      <c r="AE968" s="54">
        <f t="shared" si="232"/>
        <v>0</v>
      </c>
      <c r="AF968" s="54">
        <f t="shared" si="233"/>
        <v>0</v>
      </c>
      <c r="AG968" s="54">
        <f t="shared" si="234"/>
        <v>0</v>
      </c>
      <c r="AH968" s="54">
        <f t="shared" si="235"/>
        <v>0</v>
      </c>
      <c r="AI968" s="54">
        <f t="shared" si="236"/>
        <v>0</v>
      </c>
      <c r="AJ968" s="54">
        <f t="shared" si="237"/>
        <v>0</v>
      </c>
      <c r="AK968" s="54">
        <f t="shared" ca="1" si="238"/>
        <v>0</v>
      </c>
      <c r="AL968" s="1" t="str">
        <f>VLOOKUP(D968,schermers!C:T,16,FALSE)</f>
        <v>---</v>
      </c>
    </row>
    <row r="969" spans="1:38" x14ac:dyDescent="0.2">
      <c r="A969" s="54">
        <f t="shared" si="239"/>
        <v>967</v>
      </c>
      <c r="B969" s="54" t="str">
        <f t="shared" si="225"/>
        <v/>
      </c>
      <c r="C969" s="54" t="str">
        <f t="shared" si="226"/>
        <v/>
      </c>
      <c r="D969" s="54">
        <f>VLOOKUP(F969&amp;G969,schermers!B:C,2,FALSE)</f>
        <v>0</v>
      </c>
      <c r="E969" s="54" t="e">
        <f>VLOOKUP(P969&amp;Q969&amp;I969&amp;H969,wedstrijden!A:B,2,FALSE)</f>
        <v>#N/A</v>
      </c>
      <c r="F969" s="41"/>
      <c r="K969" s="16"/>
      <c r="O969" s="54" t="e">
        <f>VLOOKUP(D969&amp;R969,Ranglijst!D:E,2,FALSE)</f>
        <v>#N/A</v>
      </c>
      <c r="P969" s="1" t="str">
        <f>VLOOKUP($D969,schermers!$C:$O,5,FALSE)</f>
        <v>Heren</v>
      </c>
      <c r="Q969" s="1" t="str">
        <f>VLOOKUP($D969,schermers!$C:$O,6,FALSE)</f>
        <v>Floret</v>
      </c>
      <c r="R969" s="1" t="e">
        <f>VLOOKUP(P969,lookups!A:B,2,FALSE)&amp;VLOOKUP(aanmeldingen!Q969,lookups!D:E,2,FALSE)&amp;VLOOKUP(I969,lookups!G:H,2,FALSE)</f>
        <v>#N/A</v>
      </c>
      <c r="S969" s="1" t="e">
        <f>VLOOKUP(E969,wedstrijden!B:G,6,FALSE)</f>
        <v>#N/A</v>
      </c>
      <c r="T969" s="1">
        <f>VLOOKUP($D969,schermers!$C:$O,8,FALSE)</f>
        <v>0</v>
      </c>
      <c r="U969" s="1" t="str">
        <f>IFERROR(VLOOKUP($D969,schermers!$C:$O,13,FALSE),"-")</f>
        <v>-</v>
      </c>
      <c r="V969" s="15">
        <f>IFERROR(VLOOKUP(E969,wedstrijden!B:H,7,FALSE),0)</f>
        <v>0</v>
      </c>
      <c r="W969" s="15">
        <f>IFERROR(VLOOKUP(E969,wedstrijden!B:I,8,FALSE),0)</f>
        <v>0</v>
      </c>
      <c r="X969" s="94">
        <f>IF(ISERROR(VLOOKUP(I969,lookups!G:I,3,FALSE)),0,IF(VLOOKUP(I969,lookups!G:I,3,FALSE)=0,0,VLOOKUP(I969,lookups!G:I,3,FALSE)))</f>
        <v>0</v>
      </c>
      <c r="Y969" s="54">
        <f t="shared" si="227"/>
        <v>999999999</v>
      </c>
      <c r="Z969" s="54">
        <f t="shared" si="228"/>
        <v>999999999</v>
      </c>
      <c r="AA969" s="54" t="str">
        <f>IF(LEFT(J969,2)&lt;&gt;"ok","-",IF(M969&lt;&gt;"","-",VLOOKUP(P969&amp;Q969&amp;I969&amp;H969,wedstrijden!A:B,2,FALSE)))</f>
        <v>-</v>
      </c>
      <c r="AB969" s="54">
        <f t="shared" si="229"/>
        <v>0</v>
      </c>
      <c r="AC969" s="54">
        <f t="shared" si="230"/>
        <v>0</v>
      </c>
      <c r="AD969" s="54">
        <f t="shared" si="231"/>
        <v>0</v>
      </c>
      <c r="AE969" s="54">
        <f t="shared" si="232"/>
        <v>0</v>
      </c>
      <c r="AF969" s="54">
        <f t="shared" si="233"/>
        <v>0</v>
      </c>
      <c r="AG969" s="54">
        <f t="shared" si="234"/>
        <v>0</v>
      </c>
      <c r="AH969" s="54">
        <f t="shared" si="235"/>
        <v>0</v>
      </c>
      <c r="AI969" s="54">
        <f t="shared" si="236"/>
        <v>0</v>
      </c>
      <c r="AJ969" s="54">
        <f t="shared" si="237"/>
        <v>0</v>
      </c>
      <c r="AK969" s="54">
        <f t="shared" ca="1" si="238"/>
        <v>0</v>
      </c>
      <c r="AL969" s="1" t="str">
        <f>VLOOKUP(D969,schermers!C:T,16,FALSE)</f>
        <v>---</v>
      </c>
    </row>
    <row r="970" spans="1:38" x14ac:dyDescent="0.2">
      <c r="A970" s="54">
        <f t="shared" si="239"/>
        <v>968</v>
      </c>
      <c r="B970" s="54" t="str">
        <f t="shared" si="225"/>
        <v/>
      </c>
      <c r="C970" s="54" t="str">
        <f t="shared" si="226"/>
        <v/>
      </c>
      <c r="D970" s="54">
        <f>VLOOKUP(F970&amp;G970,schermers!B:C,2,FALSE)</f>
        <v>0</v>
      </c>
      <c r="E970" s="54" t="e">
        <f>VLOOKUP(P970&amp;Q970&amp;I970&amp;H970,wedstrijden!A:B,2,FALSE)</f>
        <v>#N/A</v>
      </c>
      <c r="F970" s="41"/>
      <c r="K970" s="16"/>
      <c r="O970" s="54" t="e">
        <f>VLOOKUP(D970&amp;R970,Ranglijst!D:E,2,FALSE)</f>
        <v>#N/A</v>
      </c>
      <c r="P970" s="1" t="str">
        <f>VLOOKUP($D970,schermers!$C:$O,5,FALSE)</f>
        <v>Heren</v>
      </c>
      <c r="Q970" s="1" t="str">
        <f>VLOOKUP($D970,schermers!$C:$O,6,FALSE)</f>
        <v>Floret</v>
      </c>
      <c r="R970" s="1" t="e">
        <f>VLOOKUP(P970,lookups!A:B,2,FALSE)&amp;VLOOKUP(aanmeldingen!Q970,lookups!D:E,2,FALSE)&amp;VLOOKUP(I970,lookups!G:H,2,FALSE)</f>
        <v>#N/A</v>
      </c>
      <c r="S970" s="1" t="e">
        <f>VLOOKUP(E970,wedstrijden!B:G,6,FALSE)</f>
        <v>#N/A</v>
      </c>
      <c r="T970" s="1">
        <f>VLOOKUP($D970,schermers!$C:$O,8,FALSE)</f>
        <v>0</v>
      </c>
      <c r="U970" s="1" t="str">
        <f>IFERROR(VLOOKUP($D970,schermers!$C:$O,13,FALSE),"-")</f>
        <v>-</v>
      </c>
      <c r="V970" s="15">
        <f>IFERROR(VLOOKUP(E970,wedstrijden!B:H,7,FALSE),0)</f>
        <v>0</v>
      </c>
      <c r="W970" s="15">
        <f>IFERROR(VLOOKUP(E970,wedstrijden!B:I,8,FALSE),0)</f>
        <v>0</v>
      </c>
      <c r="X970" s="94">
        <f>IF(ISERROR(VLOOKUP(I970,lookups!G:I,3,FALSE)),0,IF(VLOOKUP(I970,lookups!G:I,3,FALSE)=0,0,VLOOKUP(I970,lookups!G:I,3,FALSE)))</f>
        <v>0</v>
      </c>
      <c r="Y970" s="54">
        <f t="shared" si="227"/>
        <v>999999999</v>
      </c>
      <c r="Z970" s="54">
        <f t="shared" si="228"/>
        <v>999999999</v>
      </c>
      <c r="AA970" s="54" t="str">
        <f>IF(LEFT(J970,2)&lt;&gt;"ok","-",IF(M970&lt;&gt;"","-",VLOOKUP(P970&amp;Q970&amp;I970&amp;H970,wedstrijden!A:B,2,FALSE)))</f>
        <v>-</v>
      </c>
      <c r="AB970" s="54">
        <f t="shared" si="229"/>
        <v>0</v>
      </c>
      <c r="AC970" s="54">
        <f t="shared" si="230"/>
        <v>0</v>
      </c>
      <c r="AD970" s="54">
        <f t="shared" si="231"/>
        <v>0</v>
      </c>
      <c r="AE970" s="54">
        <f t="shared" si="232"/>
        <v>0</v>
      </c>
      <c r="AF970" s="54">
        <f t="shared" si="233"/>
        <v>0</v>
      </c>
      <c r="AG970" s="54">
        <f t="shared" si="234"/>
        <v>0</v>
      </c>
      <c r="AH970" s="54">
        <f t="shared" si="235"/>
        <v>0</v>
      </c>
      <c r="AI970" s="54">
        <f t="shared" si="236"/>
        <v>0</v>
      </c>
      <c r="AJ970" s="54">
        <f t="shared" si="237"/>
        <v>0</v>
      </c>
      <c r="AK970" s="54">
        <f t="shared" ca="1" si="238"/>
        <v>0</v>
      </c>
      <c r="AL970" s="1" t="str">
        <f>VLOOKUP(D970,schermers!C:T,16,FALSE)</f>
        <v>---</v>
      </c>
    </row>
    <row r="971" spans="1:38" x14ac:dyDescent="0.2">
      <c r="A971" s="54">
        <f t="shared" si="239"/>
        <v>969</v>
      </c>
      <c r="B971" s="54" t="str">
        <f t="shared" si="225"/>
        <v/>
      </c>
      <c r="C971" s="54" t="str">
        <f t="shared" si="226"/>
        <v/>
      </c>
      <c r="D971" s="54">
        <f>VLOOKUP(F971&amp;G971,schermers!B:C,2,FALSE)</f>
        <v>0</v>
      </c>
      <c r="E971" s="54" t="e">
        <f>VLOOKUP(P971&amp;Q971&amp;I971&amp;H971,wedstrijden!A:B,2,FALSE)</f>
        <v>#N/A</v>
      </c>
      <c r="F971" s="41"/>
      <c r="K971" s="16"/>
      <c r="O971" s="54" t="e">
        <f>VLOOKUP(D971&amp;R971,Ranglijst!D:E,2,FALSE)</f>
        <v>#N/A</v>
      </c>
      <c r="P971" s="1" t="str">
        <f>VLOOKUP($D971,schermers!$C:$O,5,FALSE)</f>
        <v>Heren</v>
      </c>
      <c r="Q971" s="1" t="str">
        <f>VLOOKUP($D971,schermers!$C:$O,6,FALSE)</f>
        <v>Floret</v>
      </c>
      <c r="R971" s="1" t="e">
        <f>VLOOKUP(P971,lookups!A:B,2,FALSE)&amp;VLOOKUP(aanmeldingen!Q971,lookups!D:E,2,FALSE)&amp;VLOOKUP(I971,lookups!G:H,2,FALSE)</f>
        <v>#N/A</v>
      </c>
      <c r="S971" s="1" t="e">
        <f>VLOOKUP(E971,wedstrijden!B:G,6,FALSE)</f>
        <v>#N/A</v>
      </c>
      <c r="T971" s="1">
        <f>VLOOKUP($D971,schermers!$C:$O,8,FALSE)</f>
        <v>0</v>
      </c>
      <c r="U971" s="1" t="str">
        <f>IFERROR(VLOOKUP($D971,schermers!$C:$O,13,FALSE),"-")</f>
        <v>-</v>
      </c>
      <c r="V971" s="15">
        <f>IFERROR(VLOOKUP(E971,wedstrijden!B:H,7,FALSE),0)</f>
        <v>0</v>
      </c>
      <c r="W971" s="15">
        <f>IFERROR(VLOOKUP(E971,wedstrijden!B:I,8,FALSE),0)</f>
        <v>0</v>
      </c>
      <c r="X971" s="94">
        <f>IF(ISERROR(VLOOKUP(I971,lookups!G:I,3,FALSE)),0,IF(VLOOKUP(I971,lookups!G:I,3,FALSE)=0,0,VLOOKUP(I971,lookups!G:I,3,FALSE)))</f>
        <v>0</v>
      </c>
      <c r="Y971" s="54">
        <f t="shared" si="227"/>
        <v>999999999</v>
      </c>
      <c r="Z971" s="54">
        <f t="shared" si="228"/>
        <v>999999999</v>
      </c>
      <c r="AA971" s="54" t="str">
        <f>IF(LEFT(J971,2)&lt;&gt;"ok","-",IF(M971&lt;&gt;"","-",VLOOKUP(P971&amp;Q971&amp;I971&amp;H971,wedstrijden!A:B,2,FALSE)))</f>
        <v>-</v>
      </c>
      <c r="AB971" s="54">
        <f t="shared" si="229"/>
        <v>0</v>
      </c>
      <c r="AC971" s="54">
        <f t="shared" si="230"/>
        <v>0</v>
      </c>
      <c r="AD971" s="54">
        <f t="shared" si="231"/>
        <v>0</v>
      </c>
      <c r="AE971" s="54">
        <f t="shared" si="232"/>
        <v>0</v>
      </c>
      <c r="AF971" s="54">
        <f t="shared" si="233"/>
        <v>0</v>
      </c>
      <c r="AG971" s="54">
        <f t="shared" si="234"/>
        <v>0</v>
      </c>
      <c r="AH971" s="54">
        <f t="shared" si="235"/>
        <v>0</v>
      </c>
      <c r="AI971" s="54">
        <f t="shared" si="236"/>
        <v>0</v>
      </c>
      <c r="AJ971" s="54">
        <f t="shared" si="237"/>
        <v>0</v>
      </c>
      <c r="AK971" s="54">
        <f t="shared" ca="1" si="238"/>
        <v>0</v>
      </c>
      <c r="AL971" s="1" t="str">
        <f>VLOOKUP(D971,schermers!C:T,16,FALSE)</f>
        <v>---</v>
      </c>
    </row>
    <row r="972" spans="1:38" x14ac:dyDescent="0.2">
      <c r="A972" s="54">
        <f t="shared" si="239"/>
        <v>970</v>
      </c>
      <c r="B972" s="54" t="str">
        <f t="shared" si="225"/>
        <v/>
      </c>
      <c r="C972" s="54" t="str">
        <f t="shared" si="226"/>
        <v/>
      </c>
      <c r="D972" s="54">
        <f>VLOOKUP(F972&amp;G972,schermers!B:C,2,FALSE)</f>
        <v>0</v>
      </c>
      <c r="E972" s="54" t="e">
        <f>VLOOKUP(P972&amp;Q972&amp;I972&amp;H972,wedstrijden!A:B,2,FALSE)</f>
        <v>#N/A</v>
      </c>
      <c r="F972" s="41"/>
      <c r="K972" s="16"/>
      <c r="O972" s="54" t="e">
        <f>VLOOKUP(D972&amp;R972,Ranglijst!D:E,2,FALSE)</f>
        <v>#N/A</v>
      </c>
      <c r="P972" s="1" t="str">
        <f>VLOOKUP($D972,schermers!$C:$O,5,FALSE)</f>
        <v>Heren</v>
      </c>
      <c r="Q972" s="1" t="str">
        <f>VLOOKUP($D972,schermers!$C:$O,6,FALSE)</f>
        <v>Floret</v>
      </c>
      <c r="R972" s="1" t="e">
        <f>VLOOKUP(P972,lookups!A:B,2,FALSE)&amp;VLOOKUP(aanmeldingen!Q972,lookups!D:E,2,FALSE)&amp;VLOOKUP(I972,lookups!G:H,2,FALSE)</f>
        <v>#N/A</v>
      </c>
      <c r="S972" s="1" t="e">
        <f>VLOOKUP(E972,wedstrijden!B:G,6,FALSE)</f>
        <v>#N/A</v>
      </c>
      <c r="T972" s="1">
        <f>VLOOKUP($D972,schermers!$C:$O,8,FALSE)</f>
        <v>0</v>
      </c>
      <c r="U972" s="1" t="str">
        <f>IFERROR(VLOOKUP($D972,schermers!$C:$O,13,FALSE),"-")</f>
        <v>-</v>
      </c>
      <c r="V972" s="15">
        <f>IFERROR(VLOOKUP(E972,wedstrijden!B:H,7,FALSE),0)</f>
        <v>0</v>
      </c>
      <c r="W972" s="15">
        <f>IFERROR(VLOOKUP(E972,wedstrijden!B:I,8,FALSE),0)</f>
        <v>0</v>
      </c>
      <c r="X972" s="94">
        <f>IF(ISERROR(VLOOKUP(I972,lookups!G:I,3,FALSE)),0,IF(VLOOKUP(I972,lookups!G:I,3,FALSE)=0,0,VLOOKUP(I972,lookups!G:I,3,FALSE)))</f>
        <v>0</v>
      </c>
      <c r="Y972" s="54">
        <f t="shared" si="227"/>
        <v>999999999</v>
      </c>
      <c r="Z972" s="54">
        <f t="shared" si="228"/>
        <v>999999999</v>
      </c>
      <c r="AA972" s="54" t="str">
        <f>IF(LEFT(J972,2)&lt;&gt;"ok","-",IF(M972&lt;&gt;"","-",VLOOKUP(P972&amp;Q972&amp;I972&amp;H972,wedstrijden!A:B,2,FALSE)))</f>
        <v>-</v>
      </c>
      <c r="AB972" s="54">
        <f t="shared" si="229"/>
        <v>0</v>
      </c>
      <c r="AC972" s="54">
        <f t="shared" si="230"/>
        <v>0</v>
      </c>
      <c r="AD972" s="54">
        <f t="shared" si="231"/>
        <v>0</v>
      </c>
      <c r="AE972" s="54">
        <f t="shared" si="232"/>
        <v>0</v>
      </c>
      <c r="AF972" s="54">
        <f t="shared" si="233"/>
        <v>0</v>
      </c>
      <c r="AG972" s="54">
        <f t="shared" si="234"/>
        <v>0</v>
      </c>
      <c r="AH972" s="54">
        <f t="shared" si="235"/>
        <v>0</v>
      </c>
      <c r="AI972" s="54">
        <f t="shared" si="236"/>
        <v>0</v>
      </c>
      <c r="AJ972" s="54">
        <f t="shared" si="237"/>
        <v>0</v>
      </c>
      <c r="AK972" s="54">
        <f t="shared" ca="1" si="238"/>
        <v>0</v>
      </c>
      <c r="AL972" s="1" t="str">
        <f>VLOOKUP(D972,schermers!C:T,16,FALSE)</f>
        <v>---</v>
      </c>
    </row>
    <row r="973" spans="1:38" x14ac:dyDescent="0.2">
      <c r="A973" s="54">
        <f t="shared" si="239"/>
        <v>971</v>
      </c>
      <c r="B973" s="54" t="str">
        <f t="shared" si="225"/>
        <v/>
      </c>
      <c r="C973" s="54" t="str">
        <f t="shared" si="226"/>
        <v/>
      </c>
      <c r="D973" s="54">
        <f>VLOOKUP(F973&amp;G973,schermers!B:C,2,FALSE)</f>
        <v>0</v>
      </c>
      <c r="E973" s="54" t="e">
        <f>VLOOKUP(P973&amp;Q973&amp;I973&amp;H973,wedstrijden!A:B,2,FALSE)</f>
        <v>#N/A</v>
      </c>
      <c r="F973" s="41"/>
      <c r="K973" s="16"/>
      <c r="O973" s="54" t="e">
        <f>VLOOKUP(D973&amp;R973,Ranglijst!D:E,2,FALSE)</f>
        <v>#N/A</v>
      </c>
      <c r="P973" s="1" t="str">
        <f>VLOOKUP($D973,schermers!$C:$O,5,FALSE)</f>
        <v>Heren</v>
      </c>
      <c r="Q973" s="1" t="str">
        <f>VLOOKUP($D973,schermers!$C:$O,6,FALSE)</f>
        <v>Floret</v>
      </c>
      <c r="R973" s="1" t="e">
        <f>VLOOKUP(P973,lookups!A:B,2,FALSE)&amp;VLOOKUP(aanmeldingen!Q973,lookups!D:E,2,FALSE)&amp;VLOOKUP(I973,lookups!G:H,2,FALSE)</f>
        <v>#N/A</v>
      </c>
      <c r="S973" s="1" t="e">
        <f>VLOOKUP(E973,wedstrijden!B:G,6,FALSE)</f>
        <v>#N/A</v>
      </c>
      <c r="T973" s="1">
        <f>VLOOKUP($D973,schermers!$C:$O,8,FALSE)</f>
        <v>0</v>
      </c>
      <c r="U973" s="1" t="str">
        <f>IFERROR(VLOOKUP($D973,schermers!$C:$O,13,FALSE),"-")</f>
        <v>-</v>
      </c>
      <c r="V973" s="15">
        <f>IFERROR(VLOOKUP(E973,wedstrijden!B:H,7,FALSE),0)</f>
        <v>0</v>
      </c>
      <c r="W973" s="15">
        <f>IFERROR(VLOOKUP(E973,wedstrijden!B:I,8,FALSE),0)</f>
        <v>0</v>
      </c>
      <c r="X973" s="94">
        <f>IF(ISERROR(VLOOKUP(I973,lookups!G:I,3,FALSE)),0,IF(VLOOKUP(I973,lookups!G:I,3,FALSE)=0,0,VLOOKUP(I973,lookups!G:I,3,FALSE)))</f>
        <v>0</v>
      </c>
      <c r="Y973" s="54">
        <f t="shared" si="227"/>
        <v>999999999</v>
      </c>
      <c r="Z973" s="54">
        <f t="shared" si="228"/>
        <v>999999999</v>
      </c>
      <c r="AA973" s="54" t="str">
        <f>IF(LEFT(J973,2)&lt;&gt;"ok","-",IF(M973&lt;&gt;"","-",VLOOKUP(P973&amp;Q973&amp;I973&amp;H973,wedstrijden!A:B,2,FALSE)))</f>
        <v>-</v>
      </c>
      <c r="AB973" s="54">
        <f t="shared" si="229"/>
        <v>0</v>
      </c>
      <c r="AC973" s="54">
        <f t="shared" si="230"/>
        <v>0</v>
      </c>
      <c r="AD973" s="54">
        <f t="shared" si="231"/>
        <v>0</v>
      </c>
      <c r="AE973" s="54">
        <f t="shared" si="232"/>
        <v>0</v>
      </c>
      <c r="AF973" s="54">
        <f t="shared" si="233"/>
        <v>0</v>
      </c>
      <c r="AG973" s="54">
        <f t="shared" si="234"/>
        <v>0</v>
      </c>
      <c r="AH973" s="54">
        <f t="shared" si="235"/>
        <v>0</v>
      </c>
      <c r="AI973" s="54">
        <f t="shared" si="236"/>
        <v>0</v>
      </c>
      <c r="AJ973" s="54">
        <f t="shared" si="237"/>
        <v>0</v>
      </c>
      <c r="AK973" s="54">
        <f t="shared" ca="1" si="238"/>
        <v>0</v>
      </c>
      <c r="AL973" s="1" t="str">
        <f>VLOOKUP(D973,schermers!C:T,16,FALSE)</f>
        <v>---</v>
      </c>
    </row>
    <row r="974" spans="1:38" x14ac:dyDescent="0.2">
      <c r="A974" s="54">
        <f t="shared" si="239"/>
        <v>972</v>
      </c>
      <c r="B974" s="54" t="str">
        <f t="shared" si="225"/>
        <v/>
      </c>
      <c r="C974" s="54" t="str">
        <f t="shared" si="226"/>
        <v/>
      </c>
      <c r="D974" s="54">
        <f>VLOOKUP(F974&amp;G974,schermers!B:C,2,FALSE)</f>
        <v>0</v>
      </c>
      <c r="E974" s="54" t="e">
        <f>VLOOKUP(P974&amp;Q974&amp;I974&amp;H974,wedstrijden!A:B,2,FALSE)</f>
        <v>#N/A</v>
      </c>
      <c r="F974" s="41"/>
      <c r="K974" s="16"/>
      <c r="O974" s="54" t="e">
        <f>VLOOKUP(D974&amp;R974,Ranglijst!D:E,2,FALSE)</f>
        <v>#N/A</v>
      </c>
      <c r="P974" s="1" t="str">
        <f>VLOOKUP($D974,schermers!$C:$O,5,FALSE)</f>
        <v>Heren</v>
      </c>
      <c r="Q974" s="1" t="str">
        <f>VLOOKUP($D974,schermers!$C:$O,6,FALSE)</f>
        <v>Floret</v>
      </c>
      <c r="R974" s="1" t="e">
        <f>VLOOKUP(P974,lookups!A:B,2,FALSE)&amp;VLOOKUP(aanmeldingen!Q974,lookups!D:E,2,FALSE)&amp;VLOOKUP(I974,lookups!G:H,2,FALSE)</f>
        <v>#N/A</v>
      </c>
      <c r="S974" s="1" t="e">
        <f>VLOOKUP(E974,wedstrijden!B:G,6,FALSE)</f>
        <v>#N/A</v>
      </c>
      <c r="T974" s="1">
        <f>VLOOKUP($D974,schermers!$C:$O,8,FALSE)</f>
        <v>0</v>
      </c>
      <c r="U974" s="1" t="str">
        <f>IFERROR(VLOOKUP($D974,schermers!$C:$O,13,FALSE),"-")</f>
        <v>-</v>
      </c>
      <c r="V974" s="15">
        <f>IFERROR(VLOOKUP(E974,wedstrijden!B:H,7,FALSE),0)</f>
        <v>0</v>
      </c>
      <c r="W974" s="15">
        <f>IFERROR(VLOOKUP(E974,wedstrijden!B:I,8,FALSE),0)</f>
        <v>0</v>
      </c>
      <c r="X974" s="94">
        <f>IF(ISERROR(VLOOKUP(I974,lookups!G:I,3,FALSE)),0,IF(VLOOKUP(I974,lookups!G:I,3,FALSE)=0,0,VLOOKUP(I974,lookups!G:I,3,FALSE)))</f>
        <v>0</v>
      </c>
      <c r="Y974" s="54">
        <f t="shared" si="227"/>
        <v>999999999</v>
      </c>
      <c r="Z974" s="54">
        <f t="shared" si="228"/>
        <v>999999999</v>
      </c>
      <c r="AA974" s="54" t="str">
        <f>IF(LEFT(J974,2)&lt;&gt;"ok","-",IF(M974&lt;&gt;"","-",VLOOKUP(P974&amp;Q974&amp;I974&amp;H974,wedstrijden!A:B,2,FALSE)))</f>
        <v>-</v>
      </c>
      <c r="AB974" s="54">
        <f t="shared" si="229"/>
        <v>0</v>
      </c>
      <c r="AC974" s="54">
        <f t="shared" si="230"/>
        <v>0</v>
      </c>
      <c r="AD974" s="54">
        <f t="shared" si="231"/>
        <v>0</v>
      </c>
      <c r="AE974" s="54">
        <f t="shared" si="232"/>
        <v>0</v>
      </c>
      <c r="AF974" s="54">
        <f t="shared" si="233"/>
        <v>0</v>
      </c>
      <c r="AG974" s="54">
        <f t="shared" si="234"/>
        <v>0</v>
      </c>
      <c r="AH974" s="54">
        <f t="shared" si="235"/>
        <v>0</v>
      </c>
      <c r="AI974" s="54">
        <f t="shared" si="236"/>
        <v>0</v>
      </c>
      <c r="AJ974" s="54">
        <f t="shared" si="237"/>
        <v>0</v>
      </c>
      <c r="AK974" s="54">
        <f t="shared" ca="1" si="238"/>
        <v>0</v>
      </c>
      <c r="AL974" s="1" t="str">
        <f>VLOOKUP(D974,schermers!C:T,16,FALSE)</f>
        <v>---</v>
      </c>
    </row>
    <row r="975" spans="1:38" x14ac:dyDescent="0.2">
      <c r="A975" s="54">
        <f t="shared" si="239"/>
        <v>973</v>
      </c>
      <c r="B975" s="54" t="str">
        <f t="shared" si="225"/>
        <v/>
      </c>
      <c r="C975" s="54" t="str">
        <f t="shared" si="226"/>
        <v/>
      </c>
      <c r="D975" s="54">
        <f>VLOOKUP(F975&amp;G975,schermers!B:C,2,FALSE)</f>
        <v>0</v>
      </c>
      <c r="E975" s="54" t="e">
        <f>VLOOKUP(P975&amp;Q975&amp;I975&amp;H975,wedstrijden!A:B,2,FALSE)</f>
        <v>#N/A</v>
      </c>
      <c r="F975" s="41"/>
      <c r="K975" s="16"/>
      <c r="O975" s="54" t="e">
        <f>VLOOKUP(D975&amp;R975,Ranglijst!D:E,2,FALSE)</f>
        <v>#N/A</v>
      </c>
      <c r="P975" s="1" t="str">
        <f>VLOOKUP($D975,schermers!$C:$O,5,FALSE)</f>
        <v>Heren</v>
      </c>
      <c r="Q975" s="1" t="str">
        <f>VLOOKUP($D975,schermers!$C:$O,6,FALSE)</f>
        <v>Floret</v>
      </c>
      <c r="R975" s="1" t="e">
        <f>VLOOKUP(P975,lookups!A:B,2,FALSE)&amp;VLOOKUP(aanmeldingen!Q975,lookups!D:E,2,FALSE)&amp;VLOOKUP(I975,lookups!G:H,2,FALSE)</f>
        <v>#N/A</v>
      </c>
      <c r="S975" s="1" t="e">
        <f>VLOOKUP(E975,wedstrijden!B:G,6,FALSE)</f>
        <v>#N/A</v>
      </c>
      <c r="T975" s="1">
        <f>VLOOKUP($D975,schermers!$C:$O,8,FALSE)</f>
        <v>0</v>
      </c>
      <c r="U975" s="1" t="str">
        <f>IFERROR(VLOOKUP($D975,schermers!$C:$O,13,FALSE),"-")</f>
        <v>-</v>
      </c>
      <c r="V975" s="15">
        <f>IFERROR(VLOOKUP(E975,wedstrijden!B:H,7,FALSE),0)</f>
        <v>0</v>
      </c>
      <c r="W975" s="15">
        <f>IFERROR(VLOOKUP(E975,wedstrijden!B:I,8,FALSE),0)</f>
        <v>0</v>
      </c>
      <c r="X975" s="94">
        <f>IF(ISERROR(VLOOKUP(I975,lookups!G:I,3,FALSE)),0,IF(VLOOKUP(I975,lookups!G:I,3,FALSE)=0,0,VLOOKUP(I975,lookups!G:I,3,FALSE)))</f>
        <v>0</v>
      </c>
      <c r="Y975" s="54">
        <f t="shared" si="227"/>
        <v>999999999</v>
      </c>
      <c r="Z975" s="54">
        <f t="shared" si="228"/>
        <v>999999999</v>
      </c>
      <c r="AA975" s="54" t="str">
        <f>IF(LEFT(J975,2)&lt;&gt;"ok","-",IF(M975&lt;&gt;"","-",VLOOKUP(P975&amp;Q975&amp;I975&amp;H975,wedstrijden!A:B,2,FALSE)))</f>
        <v>-</v>
      </c>
      <c r="AB975" s="54">
        <f t="shared" si="229"/>
        <v>0</v>
      </c>
      <c r="AC975" s="54">
        <f t="shared" si="230"/>
        <v>0</v>
      </c>
      <c r="AD975" s="54">
        <f t="shared" si="231"/>
        <v>0</v>
      </c>
      <c r="AE975" s="54">
        <f t="shared" si="232"/>
        <v>0</v>
      </c>
      <c r="AF975" s="54">
        <f t="shared" si="233"/>
        <v>0</v>
      </c>
      <c r="AG975" s="54">
        <f t="shared" si="234"/>
        <v>0</v>
      </c>
      <c r="AH975" s="54">
        <f t="shared" si="235"/>
        <v>0</v>
      </c>
      <c r="AI975" s="54">
        <f t="shared" si="236"/>
        <v>0</v>
      </c>
      <c r="AJ975" s="54">
        <f t="shared" si="237"/>
        <v>0</v>
      </c>
      <c r="AK975" s="54">
        <f t="shared" ca="1" si="238"/>
        <v>0</v>
      </c>
      <c r="AL975" s="1" t="str">
        <f>VLOOKUP(D975,schermers!C:T,16,FALSE)</f>
        <v>---</v>
      </c>
    </row>
    <row r="976" spans="1:38" x14ac:dyDescent="0.2">
      <c r="A976" s="54">
        <f t="shared" si="239"/>
        <v>974</v>
      </c>
      <c r="B976" s="54" t="str">
        <f t="shared" si="225"/>
        <v/>
      </c>
      <c r="C976" s="54" t="str">
        <f t="shared" si="226"/>
        <v/>
      </c>
      <c r="D976" s="54">
        <f>VLOOKUP(F976&amp;G976,schermers!B:C,2,FALSE)</f>
        <v>0</v>
      </c>
      <c r="E976" s="54" t="e">
        <f>VLOOKUP(P976&amp;Q976&amp;I976&amp;H976,wedstrijden!A:B,2,FALSE)</f>
        <v>#N/A</v>
      </c>
      <c r="F976" s="41"/>
      <c r="K976" s="16"/>
      <c r="O976" s="54" t="e">
        <f>VLOOKUP(D976&amp;R976,Ranglijst!D:E,2,FALSE)</f>
        <v>#N/A</v>
      </c>
      <c r="P976" s="1" t="str">
        <f>VLOOKUP($D976,schermers!$C:$O,5,FALSE)</f>
        <v>Heren</v>
      </c>
      <c r="Q976" s="1" t="str">
        <f>VLOOKUP($D976,schermers!$C:$O,6,FALSE)</f>
        <v>Floret</v>
      </c>
      <c r="R976" s="1" t="e">
        <f>VLOOKUP(P976,lookups!A:B,2,FALSE)&amp;VLOOKUP(aanmeldingen!Q976,lookups!D:E,2,FALSE)&amp;VLOOKUP(I976,lookups!G:H,2,FALSE)</f>
        <v>#N/A</v>
      </c>
      <c r="S976" s="1" t="e">
        <f>VLOOKUP(E976,wedstrijden!B:G,6,FALSE)</f>
        <v>#N/A</v>
      </c>
      <c r="T976" s="1">
        <f>VLOOKUP($D976,schermers!$C:$O,8,FALSE)</f>
        <v>0</v>
      </c>
      <c r="U976" s="1" t="str">
        <f>IFERROR(VLOOKUP($D976,schermers!$C:$O,13,FALSE),"-")</f>
        <v>-</v>
      </c>
      <c r="V976" s="15">
        <f>IFERROR(VLOOKUP(E976,wedstrijden!B:H,7,FALSE),0)</f>
        <v>0</v>
      </c>
      <c r="W976" s="15">
        <f>IFERROR(VLOOKUP(E976,wedstrijden!B:I,8,FALSE),0)</f>
        <v>0</v>
      </c>
      <c r="X976" s="94">
        <f>IF(ISERROR(VLOOKUP(I976,lookups!G:I,3,FALSE)),0,IF(VLOOKUP(I976,lookups!G:I,3,FALSE)=0,0,VLOOKUP(I976,lookups!G:I,3,FALSE)))</f>
        <v>0</v>
      </c>
      <c r="Y976" s="54">
        <f t="shared" si="227"/>
        <v>999999999</v>
      </c>
      <c r="Z976" s="54">
        <f t="shared" si="228"/>
        <v>999999999</v>
      </c>
      <c r="AA976" s="54" t="str">
        <f>IF(LEFT(J976,2)&lt;&gt;"ok","-",IF(M976&lt;&gt;"","-",VLOOKUP(P976&amp;Q976&amp;I976&amp;H976,wedstrijden!A:B,2,FALSE)))</f>
        <v>-</v>
      </c>
      <c r="AB976" s="54">
        <f t="shared" si="229"/>
        <v>0</v>
      </c>
      <c r="AC976" s="54">
        <f t="shared" si="230"/>
        <v>0</v>
      </c>
      <c r="AD976" s="54">
        <f t="shared" si="231"/>
        <v>0</v>
      </c>
      <c r="AE976" s="54">
        <f t="shared" si="232"/>
        <v>0</v>
      </c>
      <c r="AF976" s="54">
        <f t="shared" si="233"/>
        <v>0</v>
      </c>
      <c r="AG976" s="54">
        <f t="shared" si="234"/>
        <v>0</v>
      </c>
      <c r="AH976" s="54">
        <f t="shared" si="235"/>
        <v>0</v>
      </c>
      <c r="AI976" s="54">
        <f t="shared" si="236"/>
        <v>0</v>
      </c>
      <c r="AJ976" s="54">
        <f t="shared" si="237"/>
        <v>0</v>
      </c>
      <c r="AK976" s="54">
        <f t="shared" ca="1" si="238"/>
        <v>0</v>
      </c>
      <c r="AL976" s="1" t="str">
        <f>VLOOKUP(D976,schermers!C:T,16,FALSE)</f>
        <v>---</v>
      </c>
    </row>
    <row r="977" spans="1:38" x14ac:dyDescent="0.2">
      <c r="A977" s="54">
        <f t="shared" si="239"/>
        <v>975</v>
      </c>
      <c r="B977" s="54" t="str">
        <f t="shared" si="225"/>
        <v/>
      </c>
      <c r="C977" s="54" t="str">
        <f t="shared" si="226"/>
        <v/>
      </c>
      <c r="D977" s="54">
        <f>VLOOKUP(F977&amp;G977,schermers!B:C,2,FALSE)</f>
        <v>0</v>
      </c>
      <c r="E977" s="54" t="e">
        <f>VLOOKUP(P977&amp;Q977&amp;I977&amp;H977,wedstrijden!A:B,2,FALSE)</f>
        <v>#N/A</v>
      </c>
      <c r="F977" s="41"/>
      <c r="K977" s="16"/>
      <c r="O977" s="54" t="e">
        <f>VLOOKUP(D977&amp;R977,Ranglijst!D:E,2,FALSE)</f>
        <v>#N/A</v>
      </c>
      <c r="P977" s="1" t="str">
        <f>VLOOKUP($D977,schermers!$C:$O,5,FALSE)</f>
        <v>Heren</v>
      </c>
      <c r="Q977" s="1" t="str">
        <f>VLOOKUP($D977,schermers!$C:$O,6,FALSE)</f>
        <v>Floret</v>
      </c>
      <c r="R977" s="1" t="e">
        <f>VLOOKUP(P977,lookups!A:B,2,FALSE)&amp;VLOOKUP(aanmeldingen!Q977,lookups!D:E,2,FALSE)&amp;VLOOKUP(I977,lookups!G:H,2,FALSE)</f>
        <v>#N/A</v>
      </c>
      <c r="S977" s="1" t="e">
        <f>VLOOKUP(E977,wedstrijden!B:G,6,FALSE)</f>
        <v>#N/A</v>
      </c>
      <c r="T977" s="1">
        <f>VLOOKUP($D977,schermers!$C:$O,8,FALSE)</f>
        <v>0</v>
      </c>
      <c r="U977" s="1" t="str">
        <f>IFERROR(VLOOKUP($D977,schermers!$C:$O,13,FALSE),"-")</f>
        <v>-</v>
      </c>
      <c r="V977" s="15">
        <f>IFERROR(VLOOKUP(E977,wedstrijden!B:H,7,FALSE),0)</f>
        <v>0</v>
      </c>
      <c r="W977" s="15">
        <f>IFERROR(VLOOKUP(E977,wedstrijden!B:I,8,FALSE),0)</f>
        <v>0</v>
      </c>
      <c r="X977" s="94">
        <f>IF(ISERROR(VLOOKUP(I977,lookups!G:I,3,FALSE)),0,IF(VLOOKUP(I977,lookups!G:I,3,FALSE)=0,0,VLOOKUP(I977,lookups!G:I,3,FALSE)))</f>
        <v>0</v>
      </c>
      <c r="Y977" s="54">
        <f t="shared" si="227"/>
        <v>999999999</v>
      </c>
      <c r="Z977" s="54">
        <f t="shared" si="228"/>
        <v>999999999</v>
      </c>
      <c r="AA977" s="54" t="str">
        <f>IF(LEFT(J977,2)&lt;&gt;"ok","-",IF(M977&lt;&gt;"","-",VLOOKUP(P977&amp;Q977&amp;I977&amp;H977,wedstrijden!A:B,2,FALSE)))</f>
        <v>-</v>
      </c>
      <c r="AB977" s="54">
        <f t="shared" si="229"/>
        <v>0</v>
      </c>
      <c r="AC977" s="54">
        <f t="shared" si="230"/>
        <v>0</v>
      </c>
      <c r="AD977" s="54">
        <f t="shared" si="231"/>
        <v>0</v>
      </c>
      <c r="AE977" s="54">
        <f t="shared" si="232"/>
        <v>0</v>
      </c>
      <c r="AF977" s="54">
        <f t="shared" si="233"/>
        <v>0</v>
      </c>
      <c r="AG977" s="54">
        <f t="shared" si="234"/>
        <v>0</v>
      </c>
      <c r="AH977" s="54">
        <f t="shared" si="235"/>
        <v>0</v>
      </c>
      <c r="AI977" s="54">
        <f t="shared" si="236"/>
        <v>0</v>
      </c>
      <c r="AJ977" s="54">
        <f t="shared" si="237"/>
        <v>0</v>
      </c>
      <c r="AK977" s="54">
        <f t="shared" ca="1" si="238"/>
        <v>0</v>
      </c>
      <c r="AL977" s="1" t="str">
        <f>VLOOKUP(D977,schermers!C:T,16,FALSE)</f>
        <v>---</v>
      </c>
    </row>
    <row r="978" spans="1:38" x14ac:dyDescent="0.2">
      <c r="A978" s="54">
        <f t="shared" si="239"/>
        <v>976</v>
      </c>
      <c r="B978" s="54" t="str">
        <f t="shared" si="225"/>
        <v/>
      </c>
      <c r="C978" s="54" t="str">
        <f t="shared" si="226"/>
        <v/>
      </c>
      <c r="D978" s="54">
        <f>VLOOKUP(F978&amp;G978,schermers!B:C,2,FALSE)</f>
        <v>0</v>
      </c>
      <c r="E978" s="54" t="e">
        <f>VLOOKUP(P978&amp;Q978&amp;I978&amp;H978,wedstrijden!A:B,2,FALSE)</f>
        <v>#N/A</v>
      </c>
      <c r="F978" s="41"/>
      <c r="K978" s="16"/>
      <c r="O978" s="54" t="e">
        <f>VLOOKUP(D978&amp;R978,Ranglijst!D:E,2,FALSE)</f>
        <v>#N/A</v>
      </c>
      <c r="P978" s="1" t="str">
        <f>VLOOKUP($D978,schermers!$C:$O,5,FALSE)</f>
        <v>Heren</v>
      </c>
      <c r="Q978" s="1" t="str">
        <f>VLOOKUP($D978,schermers!$C:$O,6,FALSE)</f>
        <v>Floret</v>
      </c>
      <c r="R978" s="1" t="e">
        <f>VLOOKUP(P978,lookups!A:B,2,FALSE)&amp;VLOOKUP(aanmeldingen!Q978,lookups!D:E,2,FALSE)&amp;VLOOKUP(I978,lookups!G:H,2,FALSE)</f>
        <v>#N/A</v>
      </c>
      <c r="S978" s="1" t="e">
        <f>VLOOKUP(E978,wedstrijden!B:G,6,FALSE)</f>
        <v>#N/A</v>
      </c>
      <c r="T978" s="1">
        <f>VLOOKUP($D978,schermers!$C:$O,8,FALSE)</f>
        <v>0</v>
      </c>
      <c r="U978" s="1" t="str">
        <f>IFERROR(VLOOKUP($D978,schermers!$C:$O,13,FALSE),"-")</f>
        <v>-</v>
      </c>
      <c r="V978" s="15">
        <f>IFERROR(VLOOKUP(E978,wedstrijden!B:H,7,FALSE),0)</f>
        <v>0</v>
      </c>
      <c r="W978" s="15">
        <f>IFERROR(VLOOKUP(E978,wedstrijden!B:I,8,FALSE),0)</f>
        <v>0</v>
      </c>
      <c r="X978" s="94">
        <f>IF(ISERROR(VLOOKUP(I978,lookups!G:I,3,FALSE)),0,IF(VLOOKUP(I978,lookups!G:I,3,FALSE)=0,0,VLOOKUP(I978,lookups!G:I,3,FALSE)))</f>
        <v>0</v>
      </c>
      <c r="Y978" s="54">
        <f t="shared" si="227"/>
        <v>999999999</v>
      </c>
      <c r="Z978" s="54">
        <f t="shared" si="228"/>
        <v>999999999</v>
      </c>
      <c r="AA978" s="54" t="str">
        <f>IF(LEFT(J978,2)&lt;&gt;"ok","-",IF(M978&lt;&gt;"","-",VLOOKUP(P978&amp;Q978&amp;I978&amp;H978,wedstrijden!A:B,2,FALSE)))</f>
        <v>-</v>
      </c>
      <c r="AB978" s="54">
        <f t="shared" si="229"/>
        <v>0</v>
      </c>
      <c r="AC978" s="54">
        <f t="shared" si="230"/>
        <v>0</v>
      </c>
      <c r="AD978" s="54">
        <f t="shared" si="231"/>
        <v>0</v>
      </c>
      <c r="AE978" s="54">
        <f t="shared" si="232"/>
        <v>0</v>
      </c>
      <c r="AF978" s="54">
        <f t="shared" si="233"/>
        <v>0</v>
      </c>
      <c r="AG978" s="54">
        <f t="shared" si="234"/>
        <v>0</v>
      </c>
      <c r="AH978" s="54">
        <f t="shared" si="235"/>
        <v>0</v>
      </c>
      <c r="AI978" s="54">
        <f t="shared" si="236"/>
        <v>0</v>
      </c>
      <c r="AJ978" s="54">
        <f t="shared" si="237"/>
        <v>0</v>
      </c>
      <c r="AK978" s="54">
        <f t="shared" ca="1" si="238"/>
        <v>0</v>
      </c>
      <c r="AL978" s="1" t="str">
        <f>VLOOKUP(D978,schermers!C:T,16,FALSE)</f>
        <v>---</v>
      </c>
    </row>
    <row r="979" spans="1:38" x14ac:dyDescent="0.2">
      <c r="A979" s="54">
        <f t="shared" si="239"/>
        <v>977</v>
      </c>
      <c r="B979" s="54" t="str">
        <f t="shared" si="225"/>
        <v/>
      </c>
      <c r="C979" s="54" t="str">
        <f t="shared" si="226"/>
        <v/>
      </c>
      <c r="D979" s="54">
        <f>VLOOKUP(F979&amp;G979,schermers!B:C,2,FALSE)</f>
        <v>0</v>
      </c>
      <c r="E979" s="54" t="e">
        <f>VLOOKUP(P979&amp;Q979&amp;I979&amp;H979,wedstrijden!A:B,2,FALSE)</f>
        <v>#N/A</v>
      </c>
      <c r="F979" s="41"/>
      <c r="K979" s="16"/>
      <c r="O979" s="54" t="e">
        <f>VLOOKUP(D979&amp;R979,Ranglijst!D:E,2,FALSE)</f>
        <v>#N/A</v>
      </c>
      <c r="P979" s="1" t="str">
        <f>VLOOKUP($D979,schermers!$C:$O,5,FALSE)</f>
        <v>Heren</v>
      </c>
      <c r="Q979" s="1" t="str">
        <f>VLOOKUP($D979,schermers!$C:$O,6,FALSE)</f>
        <v>Floret</v>
      </c>
      <c r="R979" s="1" t="e">
        <f>VLOOKUP(P979,lookups!A:B,2,FALSE)&amp;VLOOKUP(aanmeldingen!Q979,lookups!D:E,2,FALSE)&amp;VLOOKUP(I979,lookups!G:H,2,FALSE)</f>
        <v>#N/A</v>
      </c>
      <c r="S979" s="1" t="e">
        <f>VLOOKUP(E979,wedstrijden!B:G,6,FALSE)</f>
        <v>#N/A</v>
      </c>
      <c r="T979" s="1">
        <f>VLOOKUP($D979,schermers!$C:$O,8,FALSE)</f>
        <v>0</v>
      </c>
      <c r="U979" s="1" t="str">
        <f>IFERROR(VLOOKUP($D979,schermers!$C:$O,13,FALSE),"-")</f>
        <v>-</v>
      </c>
      <c r="V979" s="15">
        <f>IFERROR(VLOOKUP(E979,wedstrijden!B:H,7,FALSE),0)</f>
        <v>0</v>
      </c>
      <c r="W979" s="15">
        <f>IFERROR(VLOOKUP(E979,wedstrijden!B:I,8,FALSE),0)</f>
        <v>0</v>
      </c>
      <c r="X979" s="94">
        <f>IF(ISERROR(VLOOKUP(I979,lookups!G:I,3,FALSE)),0,IF(VLOOKUP(I979,lookups!G:I,3,FALSE)=0,0,VLOOKUP(I979,lookups!G:I,3,FALSE)))</f>
        <v>0</v>
      </c>
      <c r="Y979" s="54">
        <f t="shared" si="227"/>
        <v>999999999</v>
      </c>
      <c r="Z979" s="54">
        <f t="shared" si="228"/>
        <v>999999999</v>
      </c>
      <c r="AA979" s="54" t="str">
        <f>IF(LEFT(J979,2)&lt;&gt;"ok","-",IF(M979&lt;&gt;"","-",VLOOKUP(P979&amp;Q979&amp;I979&amp;H979,wedstrijden!A:B,2,FALSE)))</f>
        <v>-</v>
      </c>
      <c r="AB979" s="54">
        <f t="shared" si="229"/>
        <v>0</v>
      </c>
      <c r="AC979" s="54">
        <f t="shared" si="230"/>
        <v>0</v>
      </c>
      <c r="AD979" s="54">
        <f t="shared" si="231"/>
        <v>0</v>
      </c>
      <c r="AE979" s="54">
        <f t="shared" si="232"/>
        <v>0</v>
      </c>
      <c r="AF979" s="54">
        <f t="shared" si="233"/>
        <v>0</v>
      </c>
      <c r="AG979" s="54">
        <f t="shared" si="234"/>
        <v>0</v>
      </c>
      <c r="AH979" s="54">
        <f t="shared" si="235"/>
        <v>0</v>
      </c>
      <c r="AI979" s="54">
        <f t="shared" si="236"/>
        <v>0</v>
      </c>
      <c r="AJ979" s="54">
        <f t="shared" si="237"/>
        <v>0</v>
      </c>
      <c r="AK979" s="54">
        <f t="shared" ca="1" si="238"/>
        <v>0</v>
      </c>
      <c r="AL979" s="1" t="str">
        <f>VLOOKUP(D979,schermers!C:T,16,FALSE)</f>
        <v>---</v>
      </c>
    </row>
    <row r="980" spans="1:38" x14ac:dyDescent="0.2">
      <c r="A980" s="54">
        <f t="shared" si="239"/>
        <v>978</v>
      </c>
      <c r="B980" s="54" t="str">
        <f t="shared" si="225"/>
        <v/>
      </c>
      <c r="C980" s="54" t="str">
        <f t="shared" si="226"/>
        <v/>
      </c>
      <c r="D980" s="54">
        <f>VLOOKUP(F980&amp;G980,schermers!B:C,2,FALSE)</f>
        <v>0</v>
      </c>
      <c r="E980" s="54" t="e">
        <f>VLOOKUP(P980&amp;Q980&amp;I980&amp;H980,wedstrijden!A:B,2,FALSE)</f>
        <v>#N/A</v>
      </c>
      <c r="F980" s="41"/>
      <c r="K980" s="16"/>
      <c r="O980" s="54" t="e">
        <f>VLOOKUP(D980&amp;R980,Ranglijst!D:E,2,FALSE)</f>
        <v>#N/A</v>
      </c>
      <c r="P980" s="1" t="str">
        <f>VLOOKUP($D980,schermers!$C:$O,5,FALSE)</f>
        <v>Heren</v>
      </c>
      <c r="Q980" s="1" t="str">
        <f>VLOOKUP($D980,schermers!$C:$O,6,FALSE)</f>
        <v>Floret</v>
      </c>
      <c r="R980" s="1" t="e">
        <f>VLOOKUP(P980,lookups!A:B,2,FALSE)&amp;VLOOKUP(aanmeldingen!Q980,lookups!D:E,2,FALSE)&amp;VLOOKUP(I980,lookups!G:H,2,FALSE)</f>
        <v>#N/A</v>
      </c>
      <c r="S980" s="1" t="e">
        <f>VLOOKUP(E980,wedstrijden!B:G,6,FALSE)</f>
        <v>#N/A</v>
      </c>
      <c r="T980" s="1">
        <f>VLOOKUP($D980,schermers!$C:$O,8,FALSE)</f>
        <v>0</v>
      </c>
      <c r="U980" s="1" t="str">
        <f>IFERROR(VLOOKUP($D980,schermers!$C:$O,13,FALSE),"-")</f>
        <v>-</v>
      </c>
      <c r="V980" s="15">
        <f>IFERROR(VLOOKUP(E980,wedstrijden!B:H,7,FALSE),0)</f>
        <v>0</v>
      </c>
      <c r="W980" s="15">
        <f>IFERROR(VLOOKUP(E980,wedstrijden!B:I,8,FALSE),0)</f>
        <v>0</v>
      </c>
      <c r="X980" s="94">
        <f>IF(ISERROR(VLOOKUP(I980,lookups!G:I,3,FALSE)),0,IF(VLOOKUP(I980,lookups!G:I,3,FALSE)=0,0,VLOOKUP(I980,lookups!G:I,3,FALSE)))</f>
        <v>0</v>
      </c>
      <c r="Y980" s="54">
        <f t="shared" si="227"/>
        <v>999999999</v>
      </c>
      <c r="Z980" s="54">
        <f t="shared" si="228"/>
        <v>999999999</v>
      </c>
      <c r="AA980" s="54" t="str">
        <f>IF(LEFT(J980,2)&lt;&gt;"ok","-",IF(M980&lt;&gt;"","-",VLOOKUP(P980&amp;Q980&amp;I980&amp;H980,wedstrijden!A:B,2,FALSE)))</f>
        <v>-</v>
      </c>
      <c r="AB980" s="54">
        <f t="shared" si="229"/>
        <v>0</v>
      </c>
      <c r="AC980" s="54">
        <f t="shared" si="230"/>
        <v>0</v>
      </c>
      <c r="AD980" s="54">
        <f t="shared" si="231"/>
        <v>0</v>
      </c>
      <c r="AE980" s="54">
        <f t="shared" si="232"/>
        <v>0</v>
      </c>
      <c r="AF980" s="54">
        <f t="shared" si="233"/>
        <v>0</v>
      </c>
      <c r="AG980" s="54">
        <f t="shared" si="234"/>
        <v>0</v>
      </c>
      <c r="AH980" s="54">
        <f t="shared" si="235"/>
        <v>0</v>
      </c>
      <c r="AI980" s="54">
        <f t="shared" si="236"/>
        <v>0</v>
      </c>
      <c r="AJ980" s="54">
        <f t="shared" si="237"/>
        <v>0</v>
      </c>
      <c r="AK980" s="54">
        <f t="shared" ca="1" si="238"/>
        <v>0</v>
      </c>
      <c r="AL980" s="1" t="str">
        <f>VLOOKUP(D980,schermers!C:T,16,FALSE)</f>
        <v>---</v>
      </c>
    </row>
    <row r="981" spans="1:38" x14ac:dyDescent="0.2">
      <c r="A981" s="54">
        <f t="shared" si="239"/>
        <v>979</v>
      </c>
      <c r="B981" s="54" t="str">
        <f t="shared" si="225"/>
        <v/>
      </c>
      <c r="C981" s="54" t="str">
        <f t="shared" si="226"/>
        <v/>
      </c>
      <c r="D981" s="54">
        <f>VLOOKUP(F981&amp;G981,schermers!B:C,2,FALSE)</f>
        <v>0</v>
      </c>
      <c r="E981" s="54" t="e">
        <f>VLOOKUP(P981&amp;Q981&amp;I981&amp;H981,wedstrijden!A:B,2,FALSE)</f>
        <v>#N/A</v>
      </c>
      <c r="F981" s="41"/>
      <c r="K981" s="16"/>
      <c r="O981" s="54" t="e">
        <f>VLOOKUP(D981&amp;R981,Ranglijst!D:E,2,FALSE)</f>
        <v>#N/A</v>
      </c>
      <c r="P981" s="1" t="str">
        <f>VLOOKUP($D981,schermers!$C:$O,5,FALSE)</f>
        <v>Heren</v>
      </c>
      <c r="Q981" s="1" t="str">
        <f>VLOOKUP($D981,schermers!$C:$O,6,FALSE)</f>
        <v>Floret</v>
      </c>
      <c r="R981" s="1" t="e">
        <f>VLOOKUP(P981,lookups!A:B,2,FALSE)&amp;VLOOKUP(aanmeldingen!Q981,lookups!D:E,2,FALSE)&amp;VLOOKUP(I981,lookups!G:H,2,FALSE)</f>
        <v>#N/A</v>
      </c>
      <c r="S981" s="1" t="e">
        <f>VLOOKUP(E981,wedstrijden!B:G,6,FALSE)</f>
        <v>#N/A</v>
      </c>
      <c r="T981" s="1">
        <f>VLOOKUP($D981,schermers!$C:$O,8,FALSE)</f>
        <v>0</v>
      </c>
      <c r="U981" s="1" t="str">
        <f>IFERROR(VLOOKUP($D981,schermers!$C:$O,13,FALSE),"-")</f>
        <v>-</v>
      </c>
      <c r="V981" s="15">
        <f>IFERROR(VLOOKUP(E981,wedstrijden!B:H,7,FALSE),0)</f>
        <v>0</v>
      </c>
      <c r="W981" s="15">
        <f>IFERROR(VLOOKUP(E981,wedstrijden!B:I,8,FALSE),0)</f>
        <v>0</v>
      </c>
      <c r="X981" s="94">
        <f>IF(ISERROR(VLOOKUP(I981,lookups!G:I,3,FALSE)),0,IF(VLOOKUP(I981,lookups!G:I,3,FALSE)=0,0,VLOOKUP(I981,lookups!G:I,3,FALSE)))</f>
        <v>0</v>
      </c>
      <c r="Y981" s="54">
        <f t="shared" si="227"/>
        <v>999999999</v>
      </c>
      <c r="Z981" s="54">
        <f t="shared" si="228"/>
        <v>999999999</v>
      </c>
      <c r="AA981" s="54" t="str">
        <f>IF(LEFT(J981,2)&lt;&gt;"ok","-",IF(M981&lt;&gt;"","-",VLOOKUP(P981&amp;Q981&amp;I981&amp;H981,wedstrijden!A:B,2,FALSE)))</f>
        <v>-</v>
      </c>
      <c r="AB981" s="54">
        <f t="shared" si="229"/>
        <v>0</v>
      </c>
      <c r="AC981" s="54">
        <f t="shared" si="230"/>
        <v>0</v>
      </c>
      <c r="AD981" s="54">
        <f t="shared" si="231"/>
        <v>0</v>
      </c>
      <c r="AE981" s="54">
        <f t="shared" si="232"/>
        <v>0</v>
      </c>
      <c r="AF981" s="54">
        <f t="shared" si="233"/>
        <v>0</v>
      </c>
      <c r="AG981" s="54">
        <f t="shared" si="234"/>
        <v>0</v>
      </c>
      <c r="AH981" s="54">
        <f t="shared" si="235"/>
        <v>0</v>
      </c>
      <c r="AI981" s="54">
        <f t="shared" si="236"/>
        <v>0</v>
      </c>
      <c r="AJ981" s="54">
        <f t="shared" si="237"/>
        <v>0</v>
      </c>
      <c r="AK981" s="54">
        <f t="shared" ca="1" si="238"/>
        <v>0</v>
      </c>
      <c r="AL981" s="1" t="str">
        <f>VLOOKUP(D981,schermers!C:T,16,FALSE)</f>
        <v>---</v>
      </c>
    </row>
    <row r="982" spans="1:38" x14ac:dyDescent="0.2">
      <c r="A982" s="54">
        <f t="shared" si="239"/>
        <v>980</v>
      </c>
      <c r="B982" s="54" t="str">
        <f t="shared" si="225"/>
        <v/>
      </c>
      <c r="C982" s="54" t="str">
        <f t="shared" si="226"/>
        <v/>
      </c>
      <c r="D982" s="54">
        <f>VLOOKUP(F982&amp;G982,schermers!B:C,2,FALSE)</f>
        <v>0</v>
      </c>
      <c r="E982" s="54" t="e">
        <f>VLOOKUP(P982&amp;Q982&amp;I982&amp;H982,wedstrijden!A:B,2,FALSE)</f>
        <v>#N/A</v>
      </c>
      <c r="F982" s="41"/>
      <c r="K982" s="16"/>
      <c r="O982" s="54" t="e">
        <f>VLOOKUP(D982&amp;R982,Ranglijst!D:E,2,FALSE)</f>
        <v>#N/A</v>
      </c>
      <c r="P982" s="1" t="str">
        <f>VLOOKUP($D982,schermers!$C:$O,5,FALSE)</f>
        <v>Heren</v>
      </c>
      <c r="Q982" s="1" t="str">
        <f>VLOOKUP($D982,schermers!$C:$O,6,FALSE)</f>
        <v>Floret</v>
      </c>
      <c r="R982" s="1" t="e">
        <f>VLOOKUP(P982,lookups!A:B,2,FALSE)&amp;VLOOKUP(aanmeldingen!Q982,lookups!D:E,2,FALSE)&amp;VLOOKUP(I982,lookups!G:H,2,FALSE)</f>
        <v>#N/A</v>
      </c>
      <c r="S982" s="1" t="e">
        <f>VLOOKUP(E982,wedstrijden!B:G,6,FALSE)</f>
        <v>#N/A</v>
      </c>
      <c r="T982" s="1">
        <f>VLOOKUP($D982,schermers!$C:$O,8,FALSE)</f>
        <v>0</v>
      </c>
      <c r="U982" s="1" t="str">
        <f>IFERROR(VLOOKUP($D982,schermers!$C:$O,13,FALSE),"-")</f>
        <v>-</v>
      </c>
      <c r="V982" s="15">
        <f>IFERROR(VLOOKUP(E982,wedstrijden!B:H,7,FALSE),0)</f>
        <v>0</v>
      </c>
      <c r="W982" s="15">
        <f>IFERROR(VLOOKUP(E982,wedstrijden!B:I,8,FALSE),0)</f>
        <v>0</v>
      </c>
      <c r="X982" s="94">
        <f>IF(ISERROR(VLOOKUP(I982,lookups!G:I,3,FALSE)),0,IF(VLOOKUP(I982,lookups!G:I,3,FALSE)=0,0,VLOOKUP(I982,lookups!G:I,3,FALSE)))</f>
        <v>0</v>
      </c>
      <c r="Y982" s="54">
        <f t="shared" si="227"/>
        <v>999999999</v>
      </c>
      <c r="Z982" s="54">
        <f t="shared" si="228"/>
        <v>999999999</v>
      </c>
      <c r="AA982" s="54" t="str">
        <f>IF(LEFT(J982,2)&lt;&gt;"ok","-",IF(M982&lt;&gt;"","-",VLOOKUP(P982&amp;Q982&amp;I982&amp;H982,wedstrijden!A:B,2,FALSE)))</f>
        <v>-</v>
      </c>
      <c r="AB982" s="54">
        <f t="shared" si="229"/>
        <v>0</v>
      </c>
      <c r="AC982" s="54">
        <f t="shared" si="230"/>
        <v>0</v>
      </c>
      <c r="AD982" s="54">
        <f t="shared" si="231"/>
        <v>0</v>
      </c>
      <c r="AE982" s="54">
        <f t="shared" si="232"/>
        <v>0</v>
      </c>
      <c r="AF982" s="54">
        <f t="shared" si="233"/>
        <v>0</v>
      </c>
      <c r="AG982" s="54">
        <f t="shared" si="234"/>
        <v>0</v>
      </c>
      <c r="AH982" s="54">
        <f t="shared" si="235"/>
        <v>0</v>
      </c>
      <c r="AI982" s="54">
        <f t="shared" si="236"/>
        <v>0</v>
      </c>
      <c r="AJ982" s="54">
        <f t="shared" si="237"/>
        <v>0</v>
      </c>
      <c r="AK982" s="54">
        <f t="shared" ca="1" si="238"/>
        <v>0</v>
      </c>
      <c r="AL982" s="1" t="str">
        <f>VLOOKUP(D982,schermers!C:T,16,FALSE)</f>
        <v>---</v>
      </c>
    </row>
    <row r="983" spans="1:38" x14ac:dyDescent="0.2">
      <c r="A983" s="54">
        <f t="shared" si="239"/>
        <v>981</v>
      </c>
      <c r="B983" s="54" t="str">
        <f t="shared" si="225"/>
        <v/>
      </c>
      <c r="C983" s="54" t="str">
        <f t="shared" si="226"/>
        <v/>
      </c>
      <c r="D983" s="54">
        <f>VLOOKUP(F983&amp;G983,schermers!B:C,2,FALSE)</f>
        <v>0</v>
      </c>
      <c r="E983" s="54" t="e">
        <f>VLOOKUP(P983&amp;Q983&amp;I983&amp;H983,wedstrijden!A:B,2,FALSE)</f>
        <v>#N/A</v>
      </c>
      <c r="F983" s="41"/>
      <c r="K983" s="16"/>
      <c r="O983" s="54" t="e">
        <f>VLOOKUP(D983&amp;R983,Ranglijst!D:E,2,FALSE)</f>
        <v>#N/A</v>
      </c>
      <c r="P983" s="1" t="str">
        <f>VLOOKUP($D983,schermers!$C:$O,5,FALSE)</f>
        <v>Heren</v>
      </c>
      <c r="Q983" s="1" t="str">
        <f>VLOOKUP($D983,schermers!$C:$O,6,FALSE)</f>
        <v>Floret</v>
      </c>
      <c r="R983" s="1" t="e">
        <f>VLOOKUP(P983,lookups!A:B,2,FALSE)&amp;VLOOKUP(aanmeldingen!Q983,lookups!D:E,2,FALSE)&amp;VLOOKUP(I983,lookups!G:H,2,FALSE)</f>
        <v>#N/A</v>
      </c>
      <c r="S983" s="1" t="e">
        <f>VLOOKUP(E983,wedstrijden!B:G,6,FALSE)</f>
        <v>#N/A</v>
      </c>
      <c r="T983" s="1">
        <f>VLOOKUP($D983,schermers!$C:$O,8,FALSE)</f>
        <v>0</v>
      </c>
      <c r="U983" s="1" t="str">
        <f>IFERROR(VLOOKUP($D983,schermers!$C:$O,13,FALSE),"-")</f>
        <v>-</v>
      </c>
      <c r="V983" s="15">
        <f>IFERROR(VLOOKUP(E983,wedstrijden!B:H,7,FALSE),0)</f>
        <v>0</v>
      </c>
      <c r="W983" s="15">
        <f>IFERROR(VLOOKUP(E983,wedstrijden!B:I,8,FALSE),0)</f>
        <v>0</v>
      </c>
      <c r="X983" s="94">
        <f>IF(ISERROR(VLOOKUP(I983,lookups!G:I,3,FALSE)),0,IF(VLOOKUP(I983,lookups!G:I,3,FALSE)=0,0,VLOOKUP(I983,lookups!G:I,3,FALSE)))</f>
        <v>0</v>
      </c>
      <c r="Y983" s="54">
        <f t="shared" si="227"/>
        <v>999999999</v>
      </c>
      <c r="Z983" s="54">
        <f t="shared" si="228"/>
        <v>999999999</v>
      </c>
      <c r="AA983" s="54" t="str">
        <f>IF(LEFT(J983,2)&lt;&gt;"ok","-",IF(M983&lt;&gt;"","-",VLOOKUP(P983&amp;Q983&amp;I983&amp;H983,wedstrijden!A:B,2,FALSE)))</f>
        <v>-</v>
      </c>
      <c r="AB983" s="54">
        <f t="shared" si="229"/>
        <v>0</v>
      </c>
      <c r="AC983" s="54">
        <f t="shared" si="230"/>
        <v>0</v>
      </c>
      <c r="AD983" s="54">
        <f t="shared" si="231"/>
        <v>0</v>
      </c>
      <c r="AE983" s="54">
        <f t="shared" si="232"/>
        <v>0</v>
      </c>
      <c r="AF983" s="54">
        <f t="shared" si="233"/>
        <v>0</v>
      </c>
      <c r="AG983" s="54">
        <f t="shared" si="234"/>
        <v>0</v>
      </c>
      <c r="AH983" s="54">
        <f t="shared" si="235"/>
        <v>0</v>
      </c>
      <c r="AI983" s="54">
        <f t="shared" si="236"/>
        <v>0</v>
      </c>
      <c r="AJ983" s="54">
        <f t="shared" si="237"/>
        <v>0</v>
      </c>
      <c r="AK983" s="54">
        <f t="shared" ca="1" si="238"/>
        <v>0</v>
      </c>
      <c r="AL983" s="1" t="str">
        <f>VLOOKUP(D983,schermers!C:T,16,FALSE)</f>
        <v>---</v>
      </c>
    </row>
    <row r="984" spans="1:38" x14ac:dyDescent="0.2">
      <c r="A984" s="54">
        <f t="shared" si="239"/>
        <v>982</v>
      </c>
      <c r="B984" s="54" t="str">
        <f t="shared" si="225"/>
        <v/>
      </c>
      <c r="C984" s="54" t="str">
        <f t="shared" si="226"/>
        <v/>
      </c>
      <c r="D984" s="54">
        <f>VLOOKUP(F984&amp;G984,schermers!B:C,2,FALSE)</f>
        <v>0</v>
      </c>
      <c r="E984" s="54" t="e">
        <f>VLOOKUP(P984&amp;Q984&amp;I984&amp;H984,wedstrijden!A:B,2,FALSE)</f>
        <v>#N/A</v>
      </c>
      <c r="F984" s="41"/>
      <c r="K984" s="16"/>
      <c r="O984" s="54" t="e">
        <f>VLOOKUP(D984&amp;R984,Ranglijst!D:E,2,FALSE)</f>
        <v>#N/A</v>
      </c>
      <c r="P984" s="1" t="str">
        <f>VLOOKUP($D984,schermers!$C:$O,5,FALSE)</f>
        <v>Heren</v>
      </c>
      <c r="Q984" s="1" t="str">
        <f>VLOOKUP($D984,schermers!$C:$O,6,FALSE)</f>
        <v>Floret</v>
      </c>
      <c r="R984" s="1" t="e">
        <f>VLOOKUP(P984,lookups!A:B,2,FALSE)&amp;VLOOKUP(aanmeldingen!Q984,lookups!D:E,2,FALSE)&amp;VLOOKUP(I984,lookups!G:H,2,FALSE)</f>
        <v>#N/A</v>
      </c>
      <c r="S984" s="1" t="e">
        <f>VLOOKUP(E984,wedstrijden!B:G,6,FALSE)</f>
        <v>#N/A</v>
      </c>
      <c r="T984" s="1">
        <f>VLOOKUP($D984,schermers!$C:$O,8,FALSE)</f>
        <v>0</v>
      </c>
      <c r="U984" s="1" t="str">
        <f>IFERROR(VLOOKUP($D984,schermers!$C:$O,13,FALSE),"-")</f>
        <v>-</v>
      </c>
      <c r="V984" s="15">
        <f>IFERROR(VLOOKUP(E984,wedstrijden!B:H,7,FALSE),0)</f>
        <v>0</v>
      </c>
      <c r="W984" s="15">
        <f>IFERROR(VLOOKUP(E984,wedstrijden!B:I,8,FALSE),0)</f>
        <v>0</v>
      </c>
      <c r="X984" s="94">
        <f>IF(ISERROR(VLOOKUP(I984,lookups!G:I,3,FALSE)),0,IF(VLOOKUP(I984,lookups!G:I,3,FALSE)=0,0,VLOOKUP(I984,lookups!G:I,3,FALSE)))</f>
        <v>0</v>
      </c>
      <c r="Y984" s="54">
        <f t="shared" si="227"/>
        <v>999999999</v>
      </c>
      <c r="Z984" s="54">
        <f t="shared" si="228"/>
        <v>999999999</v>
      </c>
      <c r="AA984" s="54" t="str">
        <f>IF(LEFT(J984,2)&lt;&gt;"ok","-",IF(M984&lt;&gt;"","-",VLOOKUP(P984&amp;Q984&amp;I984&amp;H984,wedstrijden!A:B,2,FALSE)))</f>
        <v>-</v>
      </c>
      <c r="AB984" s="54">
        <f t="shared" si="229"/>
        <v>0</v>
      </c>
      <c r="AC984" s="54">
        <f t="shared" si="230"/>
        <v>0</v>
      </c>
      <c r="AD984" s="54">
        <f t="shared" si="231"/>
        <v>0</v>
      </c>
      <c r="AE984" s="54">
        <f t="shared" si="232"/>
        <v>0</v>
      </c>
      <c r="AF984" s="54">
        <f t="shared" si="233"/>
        <v>0</v>
      </c>
      <c r="AG984" s="54">
        <f t="shared" si="234"/>
        <v>0</v>
      </c>
      <c r="AH984" s="54">
        <f t="shared" si="235"/>
        <v>0</v>
      </c>
      <c r="AI984" s="54">
        <f t="shared" si="236"/>
        <v>0</v>
      </c>
      <c r="AJ984" s="54">
        <f t="shared" si="237"/>
        <v>0</v>
      </c>
      <c r="AK984" s="54">
        <f t="shared" ca="1" si="238"/>
        <v>0</v>
      </c>
      <c r="AL984" s="1" t="str">
        <f>VLOOKUP(D984,schermers!C:T,16,FALSE)</f>
        <v>---</v>
      </c>
    </row>
    <row r="985" spans="1:38" x14ac:dyDescent="0.2">
      <c r="A985" s="54">
        <f t="shared" si="239"/>
        <v>983</v>
      </c>
      <c r="B985" s="54" t="str">
        <f t="shared" si="225"/>
        <v/>
      </c>
      <c r="C985" s="54" t="str">
        <f t="shared" si="226"/>
        <v/>
      </c>
      <c r="D985" s="54">
        <f>VLOOKUP(F985&amp;G985,schermers!B:C,2,FALSE)</f>
        <v>0</v>
      </c>
      <c r="E985" s="54" t="e">
        <f>VLOOKUP(P985&amp;Q985&amp;I985&amp;H985,wedstrijden!A:B,2,FALSE)</f>
        <v>#N/A</v>
      </c>
      <c r="F985" s="41"/>
      <c r="K985" s="16"/>
      <c r="O985" s="54" t="e">
        <f>VLOOKUP(D985&amp;R985,Ranglijst!D:E,2,FALSE)</f>
        <v>#N/A</v>
      </c>
      <c r="P985" s="1" t="str">
        <f>VLOOKUP($D985,schermers!$C:$O,5,FALSE)</f>
        <v>Heren</v>
      </c>
      <c r="Q985" s="1" t="str">
        <f>VLOOKUP($D985,schermers!$C:$O,6,FALSE)</f>
        <v>Floret</v>
      </c>
      <c r="R985" s="1" t="e">
        <f>VLOOKUP(P985,lookups!A:B,2,FALSE)&amp;VLOOKUP(aanmeldingen!Q985,lookups!D:E,2,FALSE)&amp;VLOOKUP(I985,lookups!G:H,2,FALSE)</f>
        <v>#N/A</v>
      </c>
      <c r="S985" s="1" t="e">
        <f>VLOOKUP(E985,wedstrijden!B:G,6,FALSE)</f>
        <v>#N/A</v>
      </c>
      <c r="T985" s="1">
        <f>VLOOKUP($D985,schermers!$C:$O,8,FALSE)</f>
        <v>0</v>
      </c>
      <c r="U985" s="1" t="str">
        <f>IFERROR(VLOOKUP($D985,schermers!$C:$O,13,FALSE),"-")</f>
        <v>-</v>
      </c>
      <c r="V985" s="15">
        <f>IFERROR(VLOOKUP(E985,wedstrijden!B:H,7,FALSE),0)</f>
        <v>0</v>
      </c>
      <c r="W985" s="15">
        <f>IFERROR(VLOOKUP(E985,wedstrijden!B:I,8,FALSE),0)</f>
        <v>0</v>
      </c>
      <c r="X985" s="94">
        <f>IF(ISERROR(VLOOKUP(I985,lookups!G:I,3,FALSE)),0,IF(VLOOKUP(I985,lookups!G:I,3,FALSE)=0,0,VLOOKUP(I985,lookups!G:I,3,FALSE)))</f>
        <v>0</v>
      </c>
      <c r="Y985" s="54">
        <f t="shared" si="227"/>
        <v>999999999</v>
      </c>
      <c r="Z985" s="54">
        <f t="shared" si="228"/>
        <v>999999999</v>
      </c>
      <c r="AA985" s="54" t="str">
        <f>IF(LEFT(J985,2)&lt;&gt;"ok","-",IF(M985&lt;&gt;"","-",VLOOKUP(P985&amp;Q985&amp;I985&amp;H985,wedstrijden!A:B,2,FALSE)))</f>
        <v>-</v>
      </c>
      <c r="AB985" s="54">
        <f t="shared" si="229"/>
        <v>0</v>
      </c>
      <c r="AC985" s="54">
        <f t="shared" si="230"/>
        <v>0</v>
      </c>
      <c r="AD985" s="54">
        <f t="shared" si="231"/>
        <v>0</v>
      </c>
      <c r="AE985" s="54">
        <f t="shared" si="232"/>
        <v>0</v>
      </c>
      <c r="AF985" s="54">
        <f t="shared" si="233"/>
        <v>0</v>
      </c>
      <c r="AG985" s="54">
        <f t="shared" si="234"/>
        <v>0</v>
      </c>
      <c r="AH985" s="54">
        <f t="shared" si="235"/>
        <v>0</v>
      </c>
      <c r="AI985" s="54">
        <f t="shared" si="236"/>
        <v>0</v>
      </c>
      <c r="AJ985" s="54">
        <f t="shared" si="237"/>
        <v>0</v>
      </c>
      <c r="AK985" s="54">
        <f t="shared" ca="1" si="238"/>
        <v>0</v>
      </c>
      <c r="AL985" s="1" t="str">
        <f>VLOOKUP(D985,schermers!C:T,16,FALSE)</f>
        <v>---</v>
      </c>
    </row>
    <row r="986" spans="1:38" x14ac:dyDescent="0.2">
      <c r="A986" s="54">
        <f t="shared" si="239"/>
        <v>984</v>
      </c>
      <c r="B986" s="54" t="str">
        <f t="shared" si="225"/>
        <v/>
      </c>
      <c r="C986" s="54" t="str">
        <f t="shared" si="226"/>
        <v/>
      </c>
      <c r="D986" s="54">
        <f>VLOOKUP(F986&amp;G986,schermers!B:C,2,FALSE)</f>
        <v>0</v>
      </c>
      <c r="E986" s="54" t="e">
        <f>VLOOKUP(P986&amp;Q986&amp;I986&amp;H986,wedstrijden!A:B,2,FALSE)</f>
        <v>#N/A</v>
      </c>
      <c r="F986" s="41"/>
      <c r="K986" s="16"/>
      <c r="O986" s="54" t="e">
        <f>VLOOKUP(D986&amp;R986,Ranglijst!D:E,2,FALSE)</f>
        <v>#N/A</v>
      </c>
      <c r="P986" s="1" t="str">
        <f>VLOOKUP($D986,schermers!$C:$O,5,FALSE)</f>
        <v>Heren</v>
      </c>
      <c r="Q986" s="1" t="str">
        <f>VLOOKUP($D986,schermers!$C:$O,6,FALSE)</f>
        <v>Floret</v>
      </c>
      <c r="R986" s="1" t="e">
        <f>VLOOKUP(P986,lookups!A:B,2,FALSE)&amp;VLOOKUP(aanmeldingen!Q986,lookups!D:E,2,FALSE)&amp;VLOOKUP(I986,lookups!G:H,2,FALSE)</f>
        <v>#N/A</v>
      </c>
      <c r="S986" s="1" t="e">
        <f>VLOOKUP(E986,wedstrijden!B:G,6,FALSE)</f>
        <v>#N/A</v>
      </c>
      <c r="T986" s="1">
        <f>VLOOKUP($D986,schermers!$C:$O,8,FALSE)</f>
        <v>0</v>
      </c>
      <c r="U986" s="1" t="str">
        <f>IFERROR(VLOOKUP($D986,schermers!$C:$O,13,FALSE),"-")</f>
        <v>-</v>
      </c>
      <c r="V986" s="15">
        <f>IFERROR(VLOOKUP(E986,wedstrijden!B:H,7,FALSE),0)</f>
        <v>0</v>
      </c>
      <c r="W986" s="15">
        <f>IFERROR(VLOOKUP(E986,wedstrijden!B:I,8,FALSE),0)</f>
        <v>0</v>
      </c>
      <c r="X986" s="94">
        <f>IF(ISERROR(VLOOKUP(I986,lookups!G:I,3,FALSE)),0,IF(VLOOKUP(I986,lookups!G:I,3,FALSE)=0,0,VLOOKUP(I986,lookups!G:I,3,FALSE)))</f>
        <v>0</v>
      </c>
      <c r="Y986" s="54">
        <f t="shared" si="227"/>
        <v>999999999</v>
      </c>
      <c r="Z986" s="54">
        <f t="shared" si="228"/>
        <v>999999999</v>
      </c>
      <c r="AA986" s="54" t="str">
        <f>IF(LEFT(J986,2)&lt;&gt;"ok","-",IF(M986&lt;&gt;"","-",VLOOKUP(P986&amp;Q986&amp;I986&amp;H986,wedstrijden!A:B,2,FALSE)))</f>
        <v>-</v>
      </c>
      <c r="AB986" s="54">
        <f t="shared" si="229"/>
        <v>0</v>
      </c>
      <c r="AC986" s="54">
        <f t="shared" si="230"/>
        <v>0</v>
      </c>
      <c r="AD986" s="54">
        <f t="shared" si="231"/>
        <v>0</v>
      </c>
      <c r="AE986" s="54">
        <f t="shared" si="232"/>
        <v>0</v>
      </c>
      <c r="AF986" s="54">
        <f t="shared" si="233"/>
        <v>0</v>
      </c>
      <c r="AG986" s="54">
        <f t="shared" si="234"/>
        <v>0</v>
      </c>
      <c r="AH986" s="54">
        <f t="shared" si="235"/>
        <v>0</v>
      </c>
      <c r="AI986" s="54">
        <f t="shared" si="236"/>
        <v>0</v>
      </c>
      <c r="AJ986" s="54">
        <f t="shared" si="237"/>
        <v>0</v>
      </c>
      <c r="AK986" s="54">
        <f t="shared" ca="1" si="238"/>
        <v>0</v>
      </c>
      <c r="AL986" s="1" t="str">
        <f>VLOOKUP(D986,schermers!C:T,16,FALSE)</f>
        <v>---</v>
      </c>
    </row>
    <row r="987" spans="1:38" x14ac:dyDescent="0.2">
      <c r="A987" s="54">
        <f t="shared" si="239"/>
        <v>985</v>
      </c>
      <c r="B987" s="54" t="str">
        <f t="shared" si="225"/>
        <v/>
      </c>
      <c r="C987" s="54" t="str">
        <f t="shared" si="226"/>
        <v/>
      </c>
      <c r="D987" s="54">
        <f>VLOOKUP(F987&amp;G987,schermers!B:C,2,FALSE)</f>
        <v>0</v>
      </c>
      <c r="E987" s="54" t="e">
        <f>VLOOKUP(P987&amp;Q987&amp;I987&amp;H987,wedstrijden!A:B,2,FALSE)</f>
        <v>#N/A</v>
      </c>
      <c r="F987" s="41"/>
      <c r="K987" s="16"/>
      <c r="O987" s="54" t="e">
        <f>VLOOKUP(D987&amp;R987,Ranglijst!D:E,2,FALSE)</f>
        <v>#N/A</v>
      </c>
      <c r="P987" s="1" t="str">
        <f>VLOOKUP($D987,schermers!$C:$O,5,FALSE)</f>
        <v>Heren</v>
      </c>
      <c r="Q987" s="1" t="str">
        <f>VLOOKUP($D987,schermers!$C:$O,6,FALSE)</f>
        <v>Floret</v>
      </c>
      <c r="R987" s="1" t="e">
        <f>VLOOKUP(P987,lookups!A:B,2,FALSE)&amp;VLOOKUP(aanmeldingen!Q987,lookups!D:E,2,FALSE)&amp;VLOOKUP(I987,lookups!G:H,2,FALSE)</f>
        <v>#N/A</v>
      </c>
      <c r="S987" s="1" t="e">
        <f>VLOOKUP(E987,wedstrijden!B:G,6,FALSE)</f>
        <v>#N/A</v>
      </c>
      <c r="T987" s="1">
        <f>VLOOKUP($D987,schermers!$C:$O,8,FALSE)</f>
        <v>0</v>
      </c>
      <c r="U987" s="1" t="str">
        <f>IFERROR(VLOOKUP($D987,schermers!$C:$O,13,FALSE),"-")</f>
        <v>-</v>
      </c>
      <c r="V987" s="15">
        <f>IFERROR(VLOOKUP(E987,wedstrijden!B:H,7,FALSE),0)</f>
        <v>0</v>
      </c>
      <c r="W987" s="15">
        <f>IFERROR(VLOOKUP(E987,wedstrijden!B:I,8,FALSE),0)</f>
        <v>0</v>
      </c>
      <c r="X987" s="94">
        <f>IF(ISERROR(VLOOKUP(I987,lookups!G:I,3,FALSE)),0,IF(VLOOKUP(I987,lookups!G:I,3,FALSE)=0,0,VLOOKUP(I987,lookups!G:I,3,FALSE)))</f>
        <v>0</v>
      </c>
      <c r="Y987" s="54">
        <f t="shared" si="227"/>
        <v>999999999</v>
      </c>
      <c r="Z987" s="54">
        <f t="shared" si="228"/>
        <v>999999999</v>
      </c>
      <c r="AA987" s="54" t="str">
        <f>IF(LEFT(J987,2)&lt;&gt;"ok","-",IF(M987&lt;&gt;"","-",VLOOKUP(P987&amp;Q987&amp;I987&amp;H987,wedstrijden!A:B,2,FALSE)))</f>
        <v>-</v>
      </c>
      <c r="AB987" s="54">
        <f t="shared" si="229"/>
        <v>0</v>
      </c>
      <c r="AC987" s="54">
        <f t="shared" si="230"/>
        <v>0</v>
      </c>
      <c r="AD987" s="54">
        <f t="shared" si="231"/>
        <v>0</v>
      </c>
      <c r="AE987" s="54">
        <f t="shared" si="232"/>
        <v>0</v>
      </c>
      <c r="AF987" s="54">
        <f t="shared" si="233"/>
        <v>0</v>
      </c>
      <c r="AG987" s="54">
        <f t="shared" si="234"/>
        <v>0</v>
      </c>
      <c r="AH987" s="54">
        <f t="shared" si="235"/>
        <v>0</v>
      </c>
      <c r="AI987" s="54">
        <f t="shared" si="236"/>
        <v>0</v>
      </c>
      <c r="AJ987" s="54">
        <f t="shared" si="237"/>
        <v>0</v>
      </c>
      <c r="AK987" s="54">
        <f t="shared" ca="1" si="238"/>
        <v>0</v>
      </c>
      <c r="AL987" s="1" t="str">
        <f>VLOOKUP(D987,schermers!C:T,16,FALSE)</f>
        <v>---</v>
      </c>
    </row>
    <row r="988" spans="1:38" x14ac:dyDescent="0.2">
      <c r="A988" s="54">
        <f t="shared" si="239"/>
        <v>986</v>
      </c>
      <c r="B988" s="54" t="str">
        <f t="shared" si="225"/>
        <v/>
      </c>
      <c r="C988" s="54" t="str">
        <f t="shared" si="226"/>
        <v/>
      </c>
      <c r="D988" s="54">
        <f>VLOOKUP(F988&amp;G988,schermers!B:C,2,FALSE)</f>
        <v>0</v>
      </c>
      <c r="E988" s="54" t="e">
        <f>VLOOKUP(P988&amp;Q988&amp;I988&amp;H988,wedstrijden!A:B,2,FALSE)</f>
        <v>#N/A</v>
      </c>
      <c r="F988" s="41"/>
      <c r="K988" s="16"/>
      <c r="O988" s="54" t="e">
        <f>VLOOKUP(D988&amp;R988,Ranglijst!D:E,2,FALSE)</f>
        <v>#N/A</v>
      </c>
      <c r="P988" s="1" t="str">
        <f>VLOOKUP($D988,schermers!$C:$O,5,FALSE)</f>
        <v>Heren</v>
      </c>
      <c r="Q988" s="1" t="str">
        <f>VLOOKUP($D988,schermers!$C:$O,6,FALSE)</f>
        <v>Floret</v>
      </c>
      <c r="R988" s="1" t="e">
        <f>VLOOKUP(P988,lookups!A:B,2,FALSE)&amp;VLOOKUP(aanmeldingen!Q988,lookups!D:E,2,FALSE)&amp;VLOOKUP(I988,lookups!G:H,2,FALSE)</f>
        <v>#N/A</v>
      </c>
      <c r="S988" s="1" t="e">
        <f>VLOOKUP(E988,wedstrijden!B:G,6,FALSE)</f>
        <v>#N/A</v>
      </c>
      <c r="T988" s="1">
        <f>VLOOKUP($D988,schermers!$C:$O,8,FALSE)</f>
        <v>0</v>
      </c>
      <c r="U988" s="1" t="str">
        <f>IFERROR(VLOOKUP($D988,schermers!$C:$O,13,FALSE),"-")</f>
        <v>-</v>
      </c>
      <c r="V988" s="15">
        <f>IFERROR(VLOOKUP(E988,wedstrijden!B:H,7,FALSE),0)</f>
        <v>0</v>
      </c>
      <c r="W988" s="15">
        <f>IFERROR(VLOOKUP(E988,wedstrijden!B:I,8,FALSE),0)</f>
        <v>0</v>
      </c>
      <c r="X988" s="94">
        <f>IF(ISERROR(VLOOKUP(I988,lookups!G:I,3,FALSE)),0,IF(VLOOKUP(I988,lookups!G:I,3,FALSE)=0,0,VLOOKUP(I988,lookups!G:I,3,FALSE)))</f>
        <v>0</v>
      </c>
      <c r="Y988" s="54">
        <f t="shared" si="227"/>
        <v>999999999</v>
      </c>
      <c r="Z988" s="54">
        <f t="shared" si="228"/>
        <v>999999999</v>
      </c>
      <c r="AA988" s="54" t="str">
        <f>IF(LEFT(J988,2)&lt;&gt;"ok","-",IF(M988&lt;&gt;"","-",VLOOKUP(P988&amp;Q988&amp;I988&amp;H988,wedstrijden!A:B,2,FALSE)))</f>
        <v>-</v>
      </c>
      <c r="AB988" s="54">
        <f t="shared" si="229"/>
        <v>0</v>
      </c>
      <c r="AC988" s="54">
        <f t="shared" si="230"/>
        <v>0</v>
      </c>
      <c r="AD988" s="54">
        <f t="shared" si="231"/>
        <v>0</v>
      </c>
      <c r="AE988" s="54">
        <f t="shared" si="232"/>
        <v>0</v>
      </c>
      <c r="AF988" s="54">
        <f t="shared" si="233"/>
        <v>0</v>
      </c>
      <c r="AG988" s="54">
        <f t="shared" si="234"/>
        <v>0</v>
      </c>
      <c r="AH988" s="54">
        <f t="shared" si="235"/>
        <v>0</v>
      </c>
      <c r="AI988" s="54">
        <f t="shared" si="236"/>
        <v>0</v>
      </c>
      <c r="AJ988" s="54">
        <f t="shared" si="237"/>
        <v>0</v>
      </c>
      <c r="AK988" s="54">
        <f t="shared" ca="1" si="238"/>
        <v>0</v>
      </c>
      <c r="AL988" s="1" t="str">
        <f>VLOOKUP(D988,schermers!C:T,16,FALSE)</f>
        <v>---</v>
      </c>
    </row>
    <row r="989" spans="1:38" x14ac:dyDescent="0.2">
      <c r="A989" s="54">
        <f t="shared" si="239"/>
        <v>987</v>
      </c>
      <c r="B989" s="54" t="str">
        <f t="shared" si="225"/>
        <v/>
      </c>
      <c r="C989" s="54" t="str">
        <f t="shared" si="226"/>
        <v/>
      </c>
      <c r="D989" s="54">
        <f>VLOOKUP(F989&amp;G989,schermers!B:C,2,FALSE)</f>
        <v>0</v>
      </c>
      <c r="E989" s="54" t="e">
        <f>VLOOKUP(P989&amp;Q989&amp;I989&amp;H989,wedstrijden!A:B,2,FALSE)</f>
        <v>#N/A</v>
      </c>
      <c r="F989" s="41"/>
      <c r="K989" s="16"/>
      <c r="O989" s="54" t="e">
        <f>VLOOKUP(D989&amp;R989,Ranglijst!D:E,2,FALSE)</f>
        <v>#N/A</v>
      </c>
      <c r="P989" s="1" t="str">
        <f>VLOOKUP($D989,schermers!$C:$O,5,FALSE)</f>
        <v>Heren</v>
      </c>
      <c r="Q989" s="1" t="str">
        <f>VLOOKUP($D989,schermers!$C:$O,6,FALSE)</f>
        <v>Floret</v>
      </c>
      <c r="R989" s="1" t="e">
        <f>VLOOKUP(P989,lookups!A:B,2,FALSE)&amp;VLOOKUP(aanmeldingen!Q989,lookups!D:E,2,FALSE)&amp;VLOOKUP(I989,lookups!G:H,2,FALSE)</f>
        <v>#N/A</v>
      </c>
      <c r="S989" s="1" t="e">
        <f>VLOOKUP(E989,wedstrijden!B:G,6,FALSE)</f>
        <v>#N/A</v>
      </c>
      <c r="T989" s="1">
        <f>VLOOKUP($D989,schermers!$C:$O,8,FALSE)</f>
        <v>0</v>
      </c>
      <c r="U989" s="1" t="str">
        <f>IFERROR(VLOOKUP($D989,schermers!$C:$O,13,FALSE),"-")</f>
        <v>-</v>
      </c>
      <c r="V989" s="15">
        <f>IFERROR(VLOOKUP(E989,wedstrijden!B:H,7,FALSE),0)</f>
        <v>0</v>
      </c>
      <c r="W989" s="15">
        <f>IFERROR(VLOOKUP(E989,wedstrijden!B:I,8,FALSE),0)</f>
        <v>0</v>
      </c>
      <c r="X989" s="94">
        <f>IF(ISERROR(VLOOKUP(I989,lookups!G:I,3,FALSE)),0,IF(VLOOKUP(I989,lookups!G:I,3,FALSE)=0,0,VLOOKUP(I989,lookups!G:I,3,FALSE)))</f>
        <v>0</v>
      </c>
      <c r="Y989" s="54">
        <f t="shared" si="227"/>
        <v>999999999</v>
      </c>
      <c r="Z989" s="54">
        <f t="shared" si="228"/>
        <v>999999999</v>
      </c>
      <c r="AA989" s="54" t="str">
        <f>IF(LEFT(J989,2)&lt;&gt;"ok","-",IF(M989&lt;&gt;"","-",VLOOKUP(P989&amp;Q989&amp;I989&amp;H989,wedstrijden!A:B,2,FALSE)))</f>
        <v>-</v>
      </c>
      <c r="AB989" s="54">
        <f t="shared" si="229"/>
        <v>0</v>
      </c>
      <c r="AC989" s="54">
        <f t="shared" si="230"/>
        <v>0</v>
      </c>
      <c r="AD989" s="54">
        <f t="shared" si="231"/>
        <v>0</v>
      </c>
      <c r="AE989" s="54">
        <f t="shared" si="232"/>
        <v>0</v>
      </c>
      <c r="AF989" s="54">
        <f t="shared" si="233"/>
        <v>0</v>
      </c>
      <c r="AG989" s="54">
        <f t="shared" si="234"/>
        <v>0</v>
      </c>
      <c r="AH989" s="54">
        <f t="shared" si="235"/>
        <v>0</v>
      </c>
      <c r="AI989" s="54">
        <f t="shared" si="236"/>
        <v>0</v>
      </c>
      <c r="AJ989" s="54">
        <f t="shared" si="237"/>
        <v>0</v>
      </c>
      <c r="AK989" s="54">
        <f t="shared" ca="1" si="238"/>
        <v>0</v>
      </c>
      <c r="AL989" s="1" t="str">
        <f>VLOOKUP(D989,schermers!C:T,16,FALSE)</f>
        <v>---</v>
      </c>
    </row>
    <row r="990" spans="1:38" x14ac:dyDescent="0.2">
      <c r="A990" s="54">
        <f t="shared" si="239"/>
        <v>988</v>
      </c>
      <c r="B990" s="54" t="str">
        <f t="shared" si="225"/>
        <v/>
      </c>
      <c r="C990" s="54" t="str">
        <f t="shared" si="226"/>
        <v/>
      </c>
      <c r="D990" s="54">
        <f>VLOOKUP(F990&amp;G990,schermers!B:C,2,FALSE)</f>
        <v>0</v>
      </c>
      <c r="E990" s="54" t="e">
        <f>VLOOKUP(P990&amp;Q990&amp;I990&amp;H990,wedstrijden!A:B,2,FALSE)</f>
        <v>#N/A</v>
      </c>
      <c r="F990" s="41"/>
      <c r="K990" s="16"/>
      <c r="O990" s="54" t="e">
        <f>VLOOKUP(D990&amp;R990,Ranglijst!D:E,2,FALSE)</f>
        <v>#N/A</v>
      </c>
      <c r="P990" s="1" t="str">
        <f>VLOOKUP($D990,schermers!$C:$O,5,FALSE)</f>
        <v>Heren</v>
      </c>
      <c r="Q990" s="1" t="str">
        <f>VLOOKUP($D990,schermers!$C:$O,6,FALSE)</f>
        <v>Floret</v>
      </c>
      <c r="R990" s="1" t="e">
        <f>VLOOKUP(P990,lookups!A:B,2,FALSE)&amp;VLOOKUP(aanmeldingen!Q990,lookups!D:E,2,FALSE)&amp;VLOOKUP(I990,lookups!G:H,2,FALSE)</f>
        <v>#N/A</v>
      </c>
      <c r="S990" s="1" t="e">
        <f>VLOOKUP(E990,wedstrijden!B:G,6,FALSE)</f>
        <v>#N/A</v>
      </c>
      <c r="T990" s="1">
        <f>VLOOKUP($D990,schermers!$C:$O,8,FALSE)</f>
        <v>0</v>
      </c>
      <c r="U990" s="1" t="str">
        <f>IFERROR(VLOOKUP($D990,schermers!$C:$O,13,FALSE),"-")</f>
        <v>-</v>
      </c>
      <c r="V990" s="15">
        <f>IFERROR(VLOOKUP(E990,wedstrijden!B:H,7,FALSE),0)</f>
        <v>0</v>
      </c>
      <c r="W990" s="15">
        <f>IFERROR(VLOOKUP(E990,wedstrijden!B:I,8,FALSE),0)</f>
        <v>0</v>
      </c>
      <c r="X990" s="94">
        <f>IF(ISERROR(VLOOKUP(I990,lookups!G:I,3,FALSE)),0,IF(VLOOKUP(I990,lookups!G:I,3,FALSE)=0,0,VLOOKUP(I990,lookups!G:I,3,FALSE)))</f>
        <v>0</v>
      </c>
      <c r="Y990" s="54">
        <f t="shared" si="227"/>
        <v>999999999</v>
      </c>
      <c r="Z990" s="54">
        <f t="shared" si="228"/>
        <v>999999999</v>
      </c>
      <c r="AA990" s="54" t="str">
        <f>IF(LEFT(J990,2)&lt;&gt;"ok","-",IF(M990&lt;&gt;"","-",VLOOKUP(P990&amp;Q990&amp;I990&amp;H990,wedstrijden!A:B,2,FALSE)))</f>
        <v>-</v>
      </c>
      <c r="AB990" s="54">
        <f t="shared" si="229"/>
        <v>0</v>
      </c>
      <c r="AC990" s="54">
        <f t="shared" si="230"/>
        <v>0</v>
      </c>
      <c r="AD990" s="54">
        <f t="shared" si="231"/>
        <v>0</v>
      </c>
      <c r="AE990" s="54">
        <f t="shared" si="232"/>
        <v>0</v>
      </c>
      <c r="AF990" s="54">
        <f t="shared" si="233"/>
        <v>0</v>
      </c>
      <c r="AG990" s="54">
        <f t="shared" si="234"/>
        <v>0</v>
      </c>
      <c r="AH990" s="54">
        <f t="shared" si="235"/>
        <v>0</v>
      </c>
      <c r="AI990" s="54">
        <f t="shared" si="236"/>
        <v>0</v>
      </c>
      <c r="AJ990" s="54">
        <f t="shared" si="237"/>
        <v>0</v>
      </c>
      <c r="AK990" s="54">
        <f t="shared" ca="1" si="238"/>
        <v>0</v>
      </c>
      <c r="AL990" s="1" t="str">
        <f>VLOOKUP(D990,schermers!C:T,16,FALSE)</f>
        <v>---</v>
      </c>
    </row>
    <row r="991" spans="1:38" x14ac:dyDescent="0.2">
      <c r="A991" s="54">
        <f t="shared" si="239"/>
        <v>989</v>
      </c>
      <c r="B991" s="54" t="str">
        <f t="shared" si="225"/>
        <v/>
      </c>
      <c r="C991" s="54" t="str">
        <f t="shared" si="226"/>
        <v/>
      </c>
      <c r="D991" s="54">
        <f>VLOOKUP(F991&amp;G991,schermers!B:C,2,FALSE)</f>
        <v>0</v>
      </c>
      <c r="E991" s="54" t="e">
        <f>VLOOKUP(P991&amp;Q991&amp;I991&amp;H991,wedstrijden!A:B,2,FALSE)</f>
        <v>#N/A</v>
      </c>
      <c r="F991" s="41"/>
      <c r="K991" s="16"/>
      <c r="O991" s="54" t="e">
        <f>VLOOKUP(D991&amp;R991,Ranglijst!D:E,2,FALSE)</f>
        <v>#N/A</v>
      </c>
      <c r="P991" s="1" t="str">
        <f>VLOOKUP($D991,schermers!$C:$O,5,FALSE)</f>
        <v>Heren</v>
      </c>
      <c r="Q991" s="1" t="str">
        <f>VLOOKUP($D991,schermers!$C:$O,6,FALSE)</f>
        <v>Floret</v>
      </c>
      <c r="R991" s="1" t="e">
        <f>VLOOKUP(P991,lookups!A:B,2,FALSE)&amp;VLOOKUP(aanmeldingen!Q991,lookups!D:E,2,FALSE)&amp;VLOOKUP(I991,lookups!G:H,2,FALSE)</f>
        <v>#N/A</v>
      </c>
      <c r="S991" s="1" t="e">
        <f>VLOOKUP(E991,wedstrijden!B:G,6,FALSE)</f>
        <v>#N/A</v>
      </c>
      <c r="T991" s="1">
        <f>VLOOKUP($D991,schermers!$C:$O,8,FALSE)</f>
        <v>0</v>
      </c>
      <c r="U991" s="1" t="str">
        <f>IFERROR(VLOOKUP($D991,schermers!$C:$O,13,FALSE),"-")</f>
        <v>-</v>
      </c>
      <c r="V991" s="15">
        <f>IFERROR(VLOOKUP(E991,wedstrijden!B:H,7,FALSE),0)</f>
        <v>0</v>
      </c>
      <c r="W991" s="15">
        <f>IFERROR(VLOOKUP(E991,wedstrijden!B:I,8,FALSE),0)</f>
        <v>0</v>
      </c>
      <c r="X991" s="94">
        <f>IF(ISERROR(VLOOKUP(I991,lookups!G:I,3,FALSE)),0,IF(VLOOKUP(I991,lookups!G:I,3,FALSE)=0,0,VLOOKUP(I991,lookups!G:I,3,FALSE)))</f>
        <v>0</v>
      </c>
      <c r="Y991" s="54">
        <f t="shared" si="227"/>
        <v>999999999</v>
      </c>
      <c r="Z991" s="54">
        <f t="shared" si="228"/>
        <v>999999999</v>
      </c>
      <c r="AA991" s="54" t="str">
        <f>IF(LEFT(J991,2)&lt;&gt;"ok","-",IF(M991&lt;&gt;"","-",VLOOKUP(P991&amp;Q991&amp;I991&amp;H991,wedstrijden!A:B,2,FALSE)))</f>
        <v>-</v>
      </c>
      <c r="AB991" s="54">
        <f t="shared" si="229"/>
        <v>0</v>
      </c>
      <c r="AC991" s="54">
        <f t="shared" si="230"/>
        <v>0</v>
      </c>
      <c r="AD991" s="54">
        <f t="shared" si="231"/>
        <v>0</v>
      </c>
      <c r="AE991" s="54">
        <f t="shared" si="232"/>
        <v>0</v>
      </c>
      <c r="AF991" s="54">
        <f t="shared" si="233"/>
        <v>0</v>
      </c>
      <c r="AG991" s="54">
        <f t="shared" si="234"/>
        <v>0</v>
      </c>
      <c r="AH991" s="54">
        <f t="shared" si="235"/>
        <v>0</v>
      </c>
      <c r="AI991" s="54">
        <f t="shared" si="236"/>
        <v>0</v>
      </c>
      <c r="AJ991" s="54">
        <f t="shared" si="237"/>
        <v>0</v>
      </c>
      <c r="AK991" s="54">
        <f t="shared" ca="1" si="238"/>
        <v>0</v>
      </c>
      <c r="AL991" s="1" t="str">
        <f>VLOOKUP(D991,schermers!C:T,16,FALSE)</f>
        <v>---</v>
      </c>
    </row>
    <row r="992" spans="1:38" x14ac:dyDescent="0.2">
      <c r="A992" s="54">
        <f t="shared" si="239"/>
        <v>990</v>
      </c>
      <c r="B992" s="54" t="str">
        <f t="shared" si="225"/>
        <v/>
      </c>
      <c r="C992" s="54" t="str">
        <f t="shared" si="226"/>
        <v/>
      </c>
      <c r="D992" s="54">
        <f>VLOOKUP(F992&amp;G992,schermers!B:C,2,FALSE)</f>
        <v>0</v>
      </c>
      <c r="E992" s="54" t="e">
        <f>VLOOKUP(P992&amp;Q992&amp;I992&amp;H992,wedstrijden!A:B,2,FALSE)</f>
        <v>#N/A</v>
      </c>
      <c r="F992" s="41"/>
      <c r="K992" s="16"/>
      <c r="O992" s="54" t="e">
        <f>VLOOKUP(D992&amp;R992,Ranglijst!D:E,2,FALSE)</f>
        <v>#N/A</v>
      </c>
      <c r="P992" s="1" t="str">
        <f>VLOOKUP($D992,schermers!$C:$O,5,FALSE)</f>
        <v>Heren</v>
      </c>
      <c r="Q992" s="1" t="str">
        <f>VLOOKUP($D992,schermers!$C:$O,6,FALSE)</f>
        <v>Floret</v>
      </c>
      <c r="R992" s="1" t="e">
        <f>VLOOKUP(P992,lookups!A:B,2,FALSE)&amp;VLOOKUP(aanmeldingen!Q992,lookups!D:E,2,FALSE)&amp;VLOOKUP(I992,lookups!G:H,2,FALSE)</f>
        <v>#N/A</v>
      </c>
      <c r="S992" s="1" t="e">
        <f>VLOOKUP(E992,wedstrijden!B:G,6,FALSE)</f>
        <v>#N/A</v>
      </c>
      <c r="T992" s="1">
        <f>VLOOKUP($D992,schermers!$C:$O,8,FALSE)</f>
        <v>0</v>
      </c>
      <c r="U992" s="1" t="str">
        <f>IFERROR(VLOOKUP($D992,schermers!$C:$O,13,FALSE),"-")</f>
        <v>-</v>
      </c>
      <c r="V992" s="15">
        <f>IFERROR(VLOOKUP(E992,wedstrijden!B:H,7,FALSE),0)</f>
        <v>0</v>
      </c>
      <c r="W992" s="15">
        <f>IFERROR(VLOOKUP(E992,wedstrijden!B:I,8,FALSE),0)</f>
        <v>0</v>
      </c>
      <c r="X992" s="94">
        <f>IF(ISERROR(VLOOKUP(I992,lookups!G:I,3,FALSE)),0,IF(VLOOKUP(I992,lookups!G:I,3,FALSE)=0,0,VLOOKUP(I992,lookups!G:I,3,FALSE)))</f>
        <v>0</v>
      </c>
      <c r="Y992" s="54">
        <f t="shared" si="227"/>
        <v>999999999</v>
      </c>
      <c r="Z992" s="54">
        <f t="shared" si="228"/>
        <v>999999999</v>
      </c>
      <c r="AA992" s="54" t="str">
        <f>IF(LEFT(J992,2)&lt;&gt;"ok","-",IF(M992&lt;&gt;"","-",VLOOKUP(P992&amp;Q992&amp;I992&amp;H992,wedstrijden!A:B,2,FALSE)))</f>
        <v>-</v>
      </c>
      <c r="AB992" s="54">
        <f t="shared" si="229"/>
        <v>0</v>
      </c>
      <c r="AC992" s="54">
        <f t="shared" si="230"/>
        <v>0</v>
      </c>
      <c r="AD992" s="54">
        <f t="shared" si="231"/>
        <v>0</v>
      </c>
      <c r="AE992" s="54">
        <f t="shared" si="232"/>
        <v>0</v>
      </c>
      <c r="AF992" s="54">
        <f t="shared" si="233"/>
        <v>0</v>
      </c>
      <c r="AG992" s="54">
        <f t="shared" si="234"/>
        <v>0</v>
      </c>
      <c r="AH992" s="54">
        <f t="shared" si="235"/>
        <v>0</v>
      </c>
      <c r="AI992" s="54">
        <f t="shared" si="236"/>
        <v>0</v>
      </c>
      <c r="AJ992" s="54">
        <f t="shared" si="237"/>
        <v>0</v>
      </c>
      <c r="AK992" s="54">
        <f t="shared" ca="1" si="238"/>
        <v>0</v>
      </c>
      <c r="AL992" s="1" t="str">
        <f>VLOOKUP(D992,schermers!C:T,16,FALSE)</f>
        <v>---</v>
      </c>
    </row>
    <row r="993" spans="1:38" x14ac:dyDescent="0.2">
      <c r="A993" s="54">
        <f t="shared" si="239"/>
        <v>991</v>
      </c>
      <c r="B993" s="54" t="str">
        <f t="shared" si="225"/>
        <v/>
      </c>
      <c r="C993" s="54" t="str">
        <f t="shared" si="226"/>
        <v/>
      </c>
      <c r="D993" s="54">
        <f>VLOOKUP(F993&amp;G993,schermers!B:C,2,FALSE)</f>
        <v>0</v>
      </c>
      <c r="E993" s="54" t="e">
        <f>VLOOKUP(P993&amp;Q993&amp;I993&amp;H993,wedstrijden!A:B,2,FALSE)</f>
        <v>#N/A</v>
      </c>
      <c r="F993" s="41"/>
      <c r="K993" s="16"/>
      <c r="O993" s="54" t="e">
        <f>VLOOKUP(D993&amp;R993,Ranglijst!D:E,2,FALSE)</f>
        <v>#N/A</v>
      </c>
      <c r="P993" s="1" t="str">
        <f>VLOOKUP($D993,schermers!$C:$O,5,FALSE)</f>
        <v>Heren</v>
      </c>
      <c r="Q993" s="1" t="str">
        <f>VLOOKUP($D993,schermers!$C:$O,6,FALSE)</f>
        <v>Floret</v>
      </c>
      <c r="R993" s="1" t="e">
        <f>VLOOKUP(P993,lookups!A:B,2,FALSE)&amp;VLOOKUP(aanmeldingen!Q993,lookups!D:E,2,FALSE)&amp;VLOOKUP(I993,lookups!G:H,2,FALSE)</f>
        <v>#N/A</v>
      </c>
      <c r="S993" s="1" t="e">
        <f>VLOOKUP(E993,wedstrijden!B:G,6,FALSE)</f>
        <v>#N/A</v>
      </c>
      <c r="T993" s="1">
        <f>VLOOKUP($D993,schermers!$C:$O,8,FALSE)</f>
        <v>0</v>
      </c>
      <c r="U993" s="1" t="str">
        <f>IFERROR(VLOOKUP($D993,schermers!$C:$O,13,FALSE),"-")</f>
        <v>-</v>
      </c>
      <c r="V993" s="15">
        <f>IFERROR(VLOOKUP(E993,wedstrijden!B:H,7,FALSE),0)</f>
        <v>0</v>
      </c>
      <c r="W993" s="15">
        <f>IFERROR(VLOOKUP(E993,wedstrijden!B:I,8,FALSE),0)</f>
        <v>0</v>
      </c>
      <c r="X993" s="94">
        <f>IF(ISERROR(VLOOKUP(I993,lookups!G:I,3,FALSE)),0,IF(VLOOKUP(I993,lookups!G:I,3,FALSE)=0,0,VLOOKUP(I993,lookups!G:I,3,FALSE)))</f>
        <v>0</v>
      </c>
      <c r="Y993" s="54">
        <f t="shared" si="227"/>
        <v>999999999</v>
      </c>
      <c r="Z993" s="54">
        <f t="shared" si="228"/>
        <v>999999999</v>
      </c>
      <c r="AA993" s="54" t="str">
        <f>IF(LEFT(J993,2)&lt;&gt;"ok","-",IF(M993&lt;&gt;"","-",VLOOKUP(P993&amp;Q993&amp;I993&amp;H993,wedstrijden!A:B,2,FALSE)))</f>
        <v>-</v>
      </c>
      <c r="AB993" s="54">
        <f t="shared" si="229"/>
        <v>0</v>
      </c>
      <c r="AC993" s="54">
        <f t="shared" si="230"/>
        <v>0</v>
      </c>
      <c r="AD993" s="54">
        <f t="shared" si="231"/>
        <v>0</v>
      </c>
      <c r="AE993" s="54">
        <f t="shared" si="232"/>
        <v>0</v>
      </c>
      <c r="AF993" s="54">
        <f t="shared" si="233"/>
        <v>0</v>
      </c>
      <c r="AG993" s="54">
        <f t="shared" si="234"/>
        <v>0</v>
      </c>
      <c r="AH993" s="54">
        <f t="shared" si="235"/>
        <v>0</v>
      </c>
      <c r="AI993" s="54">
        <f t="shared" si="236"/>
        <v>0</v>
      </c>
      <c r="AJ993" s="54">
        <f t="shared" si="237"/>
        <v>0</v>
      </c>
      <c r="AK993" s="54">
        <f t="shared" ca="1" si="238"/>
        <v>0</v>
      </c>
      <c r="AL993" s="1" t="str">
        <f>VLOOKUP(D993,schermers!C:T,16,FALSE)</f>
        <v>---</v>
      </c>
    </row>
    <row r="994" spans="1:38" x14ac:dyDescent="0.2">
      <c r="A994" s="54">
        <f t="shared" si="239"/>
        <v>992</v>
      </c>
      <c r="B994" s="54" t="str">
        <f t="shared" si="225"/>
        <v/>
      </c>
      <c r="C994" s="54" t="str">
        <f t="shared" si="226"/>
        <v/>
      </c>
      <c r="D994" s="54">
        <f>VLOOKUP(F994&amp;G994,schermers!B:C,2,FALSE)</f>
        <v>0</v>
      </c>
      <c r="E994" s="54" t="e">
        <f>VLOOKUP(P994&amp;Q994&amp;I994&amp;H994,wedstrijden!A:B,2,FALSE)</f>
        <v>#N/A</v>
      </c>
      <c r="F994" s="41"/>
      <c r="K994" s="16"/>
      <c r="O994" s="54" t="e">
        <f>VLOOKUP(D994&amp;R994,Ranglijst!D:E,2,FALSE)</f>
        <v>#N/A</v>
      </c>
      <c r="P994" s="1" t="str">
        <f>VLOOKUP($D994,schermers!$C:$O,5,FALSE)</f>
        <v>Heren</v>
      </c>
      <c r="Q994" s="1" t="str">
        <f>VLOOKUP($D994,schermers!$C:$O,6,FALSE)</f>
        <v>Floret</v>
      </c>
      <c r="R994" s="1" t="e">
        <f>VLOOKUP(P994,lookups!A:B,2,FALSE)&amp;VLOOKUP(aanmeldingen!Q994,lookups!D:E,2,FALSE)&amp;VLOOKUP(I994,lookups!G:H,2,FALSE)</f>
        <v>#N/A</v>
      </c>
      <c r="S994" s="1" t="e">
        <f>VLOOKUP(E994,wedstrijden!B:G,6,FALSE)</f>
        <v>#N/A</v>
      </c>
      <c r="T994" s="1">
        <f>VLOOKUP($D994,schermers!$C:$O,8,FALSE)</f>
        <v>0</v>
      </c>
      <c r="U994" s="1" t="str">
        <f>IFERROR(VLOOKUP($D994,schermers!$C:$O,13,FALSE),"-")</f>
        <v>-</v>
      </c>
      <c r="V994" s="15">
        <f>IFERROR(VLOOKUP(E994,wedstrijden!B:H,7,FALSE),0)</f>
        <v>0</v>
      </c>
      <c r="W994" s="15">
        <f>IFERROR(VLOOKUP(E994,wedstrijden!B:I,8,FALSE),0)</f>
        <v>0</v>
      </c>
      <c r="X994" s="94">
        <f>IF(ISERROR(VLOOKUP(I994,lookups!G:I,3,FALSE)),0,IF(VLOOKUP(I994,lookups!G:I,3,FALSE)=0,0,VLOOKUP(I994,lookups!G:I,3,FALSE)))</f>
        <v>0</v>
      </c>
      <c r="Y994" s="54">
        <f t="shared" si="227"/>
        <v>999999999</v>
      </c>
      <c r="Z994" s="54">
        <f t="shared" si="228"/>
        <v>999999999</v>
      </c>
      <c r="AA994" s="54" t="str">
        <f>IF(LEFT(J994,2)&lt;&gt;"ok","-",IF(M994&lt;&gt;"","-",VLOOKUP(P994&amp;Q994&amp;I994&amp;H994,wedstrijden!A:B,2,FALSE)))</f>
        <v>-</v>
      </c>
      <c r="AB994" s="54">
        <f t="shared" si="229"/>
        <v>0</v>
      </c>
      <c r="AC994" s="54">
        <f t="shared" si="230"/>
        <v>0</v>
      </c>
      <c r="AD994" s="54">
        <f t="shared" si="231"/>
        <v>0</v>
      </c>
      <c r="AE994" s="54">
        <f t="shared" si="232"/>
        <v>0</v>
      </c>
      <c r="AF994" s="54">
        <f t="shared" si="233"/>
        <v>0</v>
      </c>
      <c r="AG994" s="54">
        <f t="shared" si="234"/>
        <v>0</v>
      </c>
      <c r="AH994" s="54">
        <f t="shared" si="235"/>
        <v>0</v>
      </c>
      <c r="AI994" s="54">
        <f t="shared" si="236"/>
        <v>0</v>
      </c>
      <c r="AJ994" s="54">
        <f t="shared" si="237"/>
        <v>0</v>
      </c>
      <c r="AK994" s="54">
        <f t="shared" ca="1" si="238"/>
        <v>0</v>
      </c>
      <c r="AL994" s="1" t="str">
        <f>VLOOKUP(D994,schermers!C:T,16,FALSE)</f>
        <v>---</v>
      </c>
    </row>
    <row r="995" spans="1:38" x14ac:dyDescent="0.2">
      <c r="A995" s="54">
        <f t="shared" si="239"/>
        <v>993</v>
      </c>
      <c r="B995" s="54" t="str">
        <f t="shared" si="225"/>
        <v/>
      </c>
      <c r="C995" s="54" t="str">
        <f t="shared" si="226"/>
        <v/>
      </c>
      <c r="D995" s="54">
        <f>VLOOKUP(F995&amp;G995,schermers!B:C,2,FALSE)</f>
        <v>0</v>
      </c>
      <c r="E995" s="54" t="e">
        <f>VLOOKUP(P995&amp;Q995&amp;I995&amp;H995,wedstrijden!A:B,2,FALSE)</f>
        <v>#N/A</v>
      </c>
      <c r="F995" s="41"/>
      <c r="K995" s="16"/>
      <c r="O995" s="54" t="e">
        <f>VLOOKUP(D995&amp;R995,Ranglijst!D:E,2,FALSE)</f>
        <v>#N/A</v>
      </c>
      <c r="P995" s="1" t="str">
        <f>VLOOKUP($D995,schermers!$C:$O,5,FALSE)</f>
        <v>Heren</v>
      </c>
      <c r="Q995" s="1" t="str">
        <f>VLOOKUP($D995,schermers!$C:$O,6,FALSE)</f>
        <v>Floret</v>
      </c>
      <c r="R995" s="1" t="e">
        <f>VLOOKUP(P995,lookups!A:B,2,FALSE)&amp;VLOOKUP(aanmeldingen!Q995,lookups!D:E,2,FALSE)&amp;VLOOKUP(I995,lookups!G:H,2,FALSE)</f>
        <v>#N/A</v>
      </c>
      <c r="S995" s="1" t="e">
        <f>VLOOKUP(E995,wedstrijden!B:G,6,FALSE)</f>
        <v>#N/A</v>
      </c>
      <c r="T995" s="1">
        <f>VLOOKUP($D995,schermers!$C:$O,8,FALSE)</f>
        <v>0</v>
      </c>
      <c r="U995" s="1" t="str">
        <f>IFERROR(VLOOKUP($D995,schermers!$C:$O,13,FALSE),"-")</f>
        <v>-</v>
      </c>
      <c r="V995" s="15">
        <f>IFERROR(VLOOKUP(E995,wedstrijden!B:H,7,FALSE),0)</f>
        <v>0</v>
      </c>
      <c r="W995" s="15">
        <f>IFERROR(VLOOKUP(E995,wedstrijden!B:I,8,FALSE),0)</f>
        <v>0</v>
      </c>
      <c r="X995" s="94">
        <f>IF(ISERROR(VLOOKUP(I995,lookups!G:I,3,FALSE)),0,IF(VLOOKUP(I995,lookups!G:I,3,FALSE)=0,0,VLOOKUP(I995,lookups!G:I,3,FALSE)))</f>
        <v>0</v>
      </c>
      <c r="Y995" s="54">
        <f t="shared" si="227"/>
        <v>999999999</v>
      </c>
      <c r="Z995" s="54">
        <f t="shared" si="228"/>
        <v>999999999</v>
      </c>
      <c r="AA995" s="54" t="str">
        <f>IF(LEFT(J995,2)&lt;&gt;"ok","-",IF(M995&lt;&gt;"","-",VLOOKUP(P995&amp;Q995&amp;I995&amp;H995,wedstrijden!A:B,2,FALSE)))</f>
        <v>-</v>
      </c>
      <c r="AB995" s="54">
        <f t="shared" si="229"/>
        <v>0</v>
      </c>
      <c r="AC995" s="54">
        <f t="shared" si="230"/>
        <v>0</v>
      </c>
      <c r="AD995" s="54">
        <f t="shared" si="231"/>
        <v>0</v>
      </c>
      <c r="AE995" s="54">
        <f t="shared" si="232"/>
        <v>0</v>
      </c>
      <c r="AF995" s="54">
        <f t="shared" si="233"/>
        <v>0</v>
      </c>
      <c r="AG995" s="54">
        <f t="shared" si="234"/>
        <v>0</v>
      </c>
      <c r="AH995" s="54">
        <f t="shared" si="235"/>
        <v>0</v>
      </c>
      <c r="AI995" s="54">
        <f t="shared" si="236"/>
        <v>0</v>
      </c>
      <c r="AJ995" s="54">
        <f t="shared" si="237"/>
        <v>0</v>
      </c>
      <c r="AK995" s="54">
        <f t="shared" ca="1" si="238"/>
        <v>0</v>
      </c>
      <c r="AL995" s="1" t="str">
        <f>VLOOKUP(D995,schermers!C:T,16,FALSE)</f>
        <v>---</v>
      </c>
    </row>
    <row r="996" spans="1:38" x14ac:dyDescent="0.2">
      <c r="A996" s="54">
        <f t="shared" si="239"/>
        <v>994</v>
      </c>
      <c r="B996" s="54" t="str">
        <f t="shared" si="225"/>
        <v/>
      </c>
      <c r="C996" s="54" t="str">
        <f t="shared" si="226"/>
        <v/>
      </c>
      <c r="D996" s="54">
        <f>VLOOKUP(F996&amp;G996,schermers!B:C,2,FALSE)</f>
        <v>0</v>
      </c>
      <c r="E996" s="54" t="e">
        <f>VLOOKUP(P996&amp;Q996&amp;I996&amp;H996,wedstrijden!A:B,2,FALSE)</f>
        <v>#N/A</v>
      </c>
      <c r="F996" s="41"/>
      <c r="K996" s="16"/>
      <c r="O996" s="54" t="e">
        <f>VLOOKUP(D996&amp;R996,Ranglijst!D:E,2,FALSE)</f>
        <v>#N/A</v>
      </c>
      <c r="P996" s="1" t="str">
        <f>VLOOKUP($D996,schermers!$C:$O,5,FALSE)</f>
        <v>Heren</v>
      </c>
      <c r="Q996" s="1" t="str">
        <f>VLOOKUP($D996,schermers!$C:$O,6,FALSE)</f>
        <v>Floret</v>
      </c>
      <c r="R996" s="1" t="e">
        <f>VLOOKUP(P996,lookups!A:B,2,FALSE)&amp;VLOOKUP(aanmeldingen!Q996,lookups!D:E,2,FALSE)&amp;VLOOKUP(I996,lookups!G:H,2,FALSE)</f>
        <v>#N/A</v>
      </c>
      <c r="S996" s="1" t="e">
        <f>VLOOKUP(E996,wedstrijden!B:G,6,FALSE)</f>
        <v>#N/A</v>
      </c>
      <c r="T996" s="1">
        <f>VLOOKUP($D996,schermers!$C:$O,8,FALSE)</f>
        <v>0</v>
      </c>
      <c r="U996" s="1" t="str">
        <f>IFERROR(VLOOKUP($D996,schermers!$C:$O,13,FALSE),"-")</f>
        <v>-</v>
      </c>
      <c r="V996" s="15">
        <f>IFERROR(VLOOKUP(E996,wedstrijden!B:H,7,FALSE),0)</f>
        <v>0</v>
      </c>
      <c r="W996" s="15">
        <f>IFERROR(VLOOKUP(E996,wedstrijden!B:I,8,FALSE),0)</f>
        <v>0</v>
      </c>
      <c r="X996" s="94">
        <f>IF(ISERROR(VLOOKUP(I996,lookups!G:I,3,FALSE)),0,IF(VLOOKUP(I996,lookups!G:I,3,FALSE)=0,0,VLOOKUP(I996,lookups!G:I,3,FALSE)))</f>
        <v>0</v>
      </c>
      <c r="Y996" s="54">
        <f t="shared" si="227"/>
        <v>999999999</v>
      </c>
      <c r="Z996" s="54">
        <f t="shared" si="228"/>
        <v>999999999</v>
      </c>
      <c r="AA996" s="54" t="str">
        <f>IF(LEFT(J996,2)&lt;&gt;"ok","-",IF(M996&lt;&gt;"","-",VLOOKUP(P996&amp;Q996&amp;I996&amp;H996,wedstrijden!A:B,2,FALSE)))</f>
        <v>-</v>
      </c>
      <c r="AB996" s="54">
        <f t="shared" si="229"/>
        <v>0</v>
      </c>
      <c r="AC996" s="54">
        <f t="shared" si="230"/>
        <v>0</v>
      </c>
      <c r="AD996" s="54">
        <f t="shared" si="231"/>
        <v>0</v>
      </c>
      <c r="AE996" s="54">
        <f t="shared" si="232"/>
        <v>0</v>
      </c>
      <c r="AF996" s="54">
        <f t="shared" si="233"/>
        <v>0</v>
      </c>
      <c r="AG996" s="54">
        <f t="shared" si="234"/>
        <v>0</v>
      </c>
      <c r="AH996" s="54">
        <f t="shared" si="235"/>
        <v>0</v>
      </c>
      <c r="AI996" s="54">
        <f t="shared" si="236"/>
        <v>0</v>
      </c>
      <c r="AJ996" s="54">
        <f t="shared" si="237"/>
        <v>0</v>
      </c>
      <c r="AK996" s="54">
        <f t="shared" ca="1" si="238"/>
        <v>0</v>
      </c>
      <c r="AL996" s="1" t="str">
        <f>VLOOKUP(D996,schermers!C:T,16,FALSE)</f>
        <v>---</v>
      </c>
    </row>
    <row r="997" spans="1:38" x14ac:dyDescent="0.2">
      <c r="A997" s="54">
        <f t="shared" si="239"/>
        <v>995</v>
      </c>
      <c r="B997" s="54" t="str">
        <f t="shared" si="225"/>
        <v/>
      </c>
      <c r="C997" s="54" t="str">
        <f t="shared" si="226"/>
        <v/>
      </c>
      <c r="D997" s="54">
        <f>VLOOKUP(F997&amp;G997,schermers!B:C,2,FALSE)</f>
        <v>0</v>
      </c>
      <c r="E997" s="54" t="e">
        <f>VLOOKUP(P997&amp;Q997&amp;I997&amp;H997,wedstrijden!A:B,2,FALSE)</f>
        <v>#N/A</v>
      </c>
      <c r="F997" s="41"/>
      <c r="K997" s="16"/>
      <c r="O997" s="54" t="e">
        <f>VLOOKUP(D997&amp;R997,Ranglijst!D:E,2,FALSE)</f>
        <v>#N/A</v>
      </c>
      <c r="P997" s="1" t="str">
        <f>VLOOKUP($D997,schermers!$C:$O,5,FALSE)</f>
        <v>Heren</v>
      </c>
      <c r="Q997" s="1" t="str">
        <f>VLOOKUP($D997,schermers!$C:$O,6,FALSE)</f>
        <v>Floret</v>
      </c>
      <c r="R997" s="1" t="e">
        <f>VLOOKUP(P997,lookups!A:B,2,FALSE)&amp;VLOOKUP(aanmeldingen!Q997,lookups!D:E,2,FALSE)&amp;VLOOKUP(I997,lookups!G:H,2,FALSE)</f>
        <v>#N/A</v>
      </c>
      <c r="S997" s="1" t="e">
        <f>VLOOKUP(E997,wedstrijden!B:G,6,FALSE)</f>
        <v>#N/A</v>
      </c>
      <c r="T997" s="1">
        <f>VLOOKUP($D997,schermers!$C:$O,8,FALSE)</f>
        <v>0</v>
      </c>
      <c r="U997" s="1" t="str">
        <f>IFERROR(VLOOKUP($D997,schermers!$C:$O,13,FALSE),"-")</f>
        <v>-</v>
      </c>
      <c r="V997" s="15">
        <f>IFERROR(VLOOKUP(E997,wedstrijden!B:H,7,FALSE),0)</f>
        <v>0</v>
      </c>
      <c r="W997" s="15">
        <f>IFERROR(VLOOKUP(E997,wedstrijden!B:I,8,FALSE),0)</f>
        <v>0</v>
      </c>
      <c r="X997" s="94">
        <f>IF(ISERROR(VLOOKUP(I997,lookups!G:I,3,FALSE)),0,IF(VLOOKUP(I997,lookups!G:I,3,FALSE)=0,0,VLOOKUP(I997,lookups!G:I,3,FALSE)))</f>
        <v>0</v>
      </c>
      <c r="Y997" s="54">
        <f t="shared" si="227"/>
        <v>999999999</v>
      </c>
      <c r="Z997" s="54">
        <f t="shared" si="228"/>
        <v>999999999</v>
      </c>
      <c r="AA997" s="54" t="str">
        <f>IF(LEFT(J997,2)&lt;&gt;"ok","-",IF(M997&lt;&gt;"","-",VLOOKUP(P997&amp;Q997&amp;I997&amp;H997,wedstrijden!A:B,2,FALSE)))</f>
        <v>-</v>
      </c>
      <c r="AB997" s="54">
        <f t="shared" si="229"/>
        <v>0</v>
      </c>
      <c r="AC997" s="54">
        <f t="shared" si="230"/>
        <v>0</v>
      </c>
      <c r="AD997" s="54">
        <f t="shared" si="231"/>
        <v>0</v>
      </c>
      <c r="AE997" s="54">
        <f t="shared" si="232"/>
        <v>0</v>
      </c>
      <c r="AF997" s="54">
        <f t="shared" si="233"/>
        <v>0</v>
      </c>
      <c r="AG997" s="54">
        <f t="shared" si="234"/>
        <v>0</v>
      </c>
      <c r="AH997" s="54">
        <f t="shared" si="235"/>
        <v>0</v>
      </c>
      <c r="AI997" s="54">
        <f t="shared" si="236"/>
        <v>0</v>
      </c>
      <c r="AJ997" s="54">
        <f t="shared" si="237"/>
        <v>0</v>
      </c>
      <c r="AK997" s="54">
        <f t="shared" ca="1" si="238"/>
        <v>0</v>
      </c>
      <c r="AL997" s="1" t="str">
        <f>VLOOKUP(D997,schermers!C:T,16,FALSE)</f>
        <v>---</v>
      </c>
    </row>
    <row r="998" spans="1:38" x14ac:dyDescent="0.2">
      <c r="A998" s="54">
        <f t="shared" si="239"/>
        <v>996</v>
      </c>
      <c r="B998" s="54" t="str">
        <f t="shared" si="225"/>
        <v/>
      </c>
      <c r="C998" s="54" t="str">
        <f t="shared" si="226"/>
        <v/>
      </c>
      <c r="D998" s="54">
        <f>VLOOKUP(F998&amp;G998,schermers!B:C,2,FALSE)</f>
        <v>0</v>
      </c>
      <c r="E998" s="54" t="e">
        <f>VLOOKUP(P998&amp;Q998&amp;I998&amp;H998,wedstrijden!A:B,2,FALSE)</f>
        <v>#N/A</v>
      </c>
      <c r="F998" s="41"/>
      <c r="K998" s="16"/>
      <c r="O998" s="54" t="e">
        <f>VLOOKUP(D998&amp;R998,Ranglijst!D:E,2,FALSE)</f>
        <v>#N/A</v>
      </c>
      <c r="P998" s="1" t="str">
        <f>VLOOKUP($D998,schermers!$C:$O,5,FALSE)</f>
        <v>Heren</v>
      </c>
      <c r="Q998" s="1" t="str">
        <f>VLOOKUP($D998,schermers!$C:$O,6,FALSE)</f>
        <v>Floret</v>
      </c>
      <c r="R998" s="1" t="e">
        <f>VLOOKUP(P998,lookups!A:B,2,FALSE)&amp;VLOOKUP(aanmeldingen!Q998,lookups!D:E,2,FALSE)&amp;VLOOKUP(I998,lookups!G:H,2,FALSE)</f>
        <v>#N/A</v>
      </c>
      <c r="S998" s="1" t="e">
        <f>VLOOKUP(E998,wedstrijden!B:G,6,FALSE)</f>
        <v>#N/A</v>
      </c>
      <c r="T998" s="1">
        <f>VLOOKUP($D998,schermers!$C:$O,8,FALSE)</f>
        <v>0</v>
      </c>
      <c r="U998" s="1" t="str">
        <f>IFERROR(VLOOKUP($D998,schermers!$C:$O,13,FALSE),"-")</f>
        <v>-</v>
      </c>
      <c r="V998" s="15">
        <f>IFERROR(VLOOKUP(E998,wedstrijden!B:H,7,FALSE),0)</f>
        <v>0</v>
      </c>
      <c r="W998" s="15">
        <f>IFERROR(VLOOKUP(E998,wedstrijden!B:I,8,FALSE),0)</f>
        <v>0</v>
      </c>
      <c r="X998" s="94">
        <f>IF(ISERROR(VLOOKUP(I998,lookups!G:I,3,FALSE)),0,IF(VLOOKUP(I998,lookups!G:I,3,FALSE)=0,0,VLOOKUP(I998,lookups!G:I,3,FALSE)))</f>
        <v>0</v>
      </c>
      <c r="Y998" s="54">
        <f t="shared" si="227"/>
        <v>999999999</v>
      </c>
      <c r="Z998" s="54">
        <f t="shared" si="228"/>
        <v>999999999</v>
      </c>
      <c r="AA998" s="54" t="str">
        <f>IF(LEFT(J998,2)&lt;&gt;"ok","-",IF(M998&lt;&gt;"","-",VLOOKUP(P998&amp;Q998&amp;I998&amp;H998,wedstrijden!A:B,2,FALSE)))</f>
        <v>-</v>
      </c>
      <c r="AB998" s="54">
        <f t="shared" si="229"/>
        <v>0</v>
      </c>
      <c r="AC998" s="54">
        <f t="shared" si="230"/>
        <v>0</v>
      </c>
      <c r="AD998" s="54">
        <f t="shared" si="231"/>
        <v>0</v>
      </c>
      <c r="AE998" s="54">
        <f t="shared" si="232"/>
        <v>0</v>
      </c>
      <c r="AF998" s="54">
        <f t="shared" si="233"/>
        <v>0</v>
      </c>
      <c r="AG998" s="54">
        <f t="shared" si="234"/>
        <v>0</v>
      </c>
      <c r="AH998" s="54">
        <f t="shared" si="235"/>
        <v>0</v>
      </c>
      <c r="AI998" s="54">
        <f t="shared" si="236"/>
        <v>0</v>
      </c>
      <c r="AJ998" s="54">
        <f t="shared" si="237"/>
        <v>0</v>
      </c>
      <c r="AK998" s="54">
        <f t="shared" ca="1" si="238"/>
        <v>0</v>
      </c>
      <c r="AL998" s="1" t="str">
        <f>VLOOKUP(D998,schermers!C:T,16,FALSE)</f>
        <v>---</v>
      </c>
    </row>
    <row r="999" spans="1:38" x14ac:dyDescent="0.2">
      <c r="A999" s="54">
        <f t="shared" si="239"/>
        <v>997</v>
      </c>
      <c r="B999" s="54" t="str">
        <f t="shared" si="225"/>
        <v/>
      </c>
      <c r="C999" s="54" t="str">
        <f t="shared" si="226"/>
        <v/>
      </c>
      <c r="D999" s="54">
        <f>VLOOKUP(F999&amp;G999,schermers!B:C,2,FALSE)</f>
        <v>0</v>
      </c>
      <c r="E999" s="54" t="e">
        <f>VLOOKUP(P999&amp;Q999&amp;I999&amp;H999,wedstrijden!A:B,2,FALSE)</f>
        <v>#N/A</v>
      </c>
      <c r="F999" s="41"/>
      <c r="K999" s="16"/>
      <c r="O999" s="54" t="e">
        <f>VLOOKUP(D999&amp;R999,Ranglijst!D:E,2,FALSE)</f>
        <v>#N/A</v>
      </c>
      <c r="P999" s="1" t="str">
        <f>VLOOKUP($D999,schermers!$C:$O,5,FALSE)</f>
        <v>Heren</v>
      </c>
      <c r="Q999" s="1" t="str">
        <f>VLOOKUP($D999,schermers!$C:$O,6,FALSE)</f>
        <v>Floret</v>
      </c>
      <c r="R999" s="1" t="e">
        <f>VLOOKUP(P999,lookups!A:B,2,FALSE)&amp;VLOOKUP(aanmeldingen!Q999,lookups!D:E,2,FALSE)&amp;VLOOKUP(I999,lookups!G:H,2,FALSE)</f>
        <v>#N/A</v>
      </c>
      <c r="S999" s="1" t="e">
        <f>VLOOKUP(E999,wedstrijden!B:G,6,FALSE)</f>
        <v>#N/A</v>
      </c>
      <c r="T999" s="1">
        <f>VLOOKUP($D999,schermers!$C:$O,8,FALSE)</f>
        <v>0</v>
      </c>
      <c r="U999" s="1" t="str">
        <f>IFERROR(VLOOKUP($D999,schermers!$C:$O,13,FALSE),"-")</f>
        <v>-</v>
      </c>
      <c r="V999" s="15">
        <f>IFERROR(VLOOKUP(E999,wedstrijden!B:H,7,FALSE),0)</f>
        <v>0</v>
      </c>
      <c r="W999" s="15">
        <f>IFERROR(VLOOKUP(E999,wedstrijden!B:I,8,FALSE),0)</f>
        <v>0</v>
      </c>
      <c r="X999" s="94">
        <f>IF(ISERROR(VLOOKUP(I999,lookups!G:I,3,FALSE)),0,IF(VLOOKUP(I999,lookups!G:I,3,FALSE)=0,0,VLOOKUP(I999,lookups!G:I,3,FALSE)))</f>
        <v>0</v>
      </c>
      <c r="Y999" s="54">
        <f t="shared" si="227"/>
        <v>999999999</v>
      </c>
      <c r="Z999" s="54">
        <f t="shared" si="228"/>
        <v>999999999</v>
      </c>
      <c r="AA999" s="54" t="str">
        <f>IF(LEFT(J999,2)&lt;&gt;"ok","-",IF(M999&lt;&gt;"","-",VLOOKUP(P999&amp;Q999&amp;I999&amp;H999,wedstrijden!A:B,2,FALSE)))</f>
        <v>-</v>
      </c>
      <c r="AB999" s="54">
        <f t="shared" si="229"/>
        <v>0</v>
      </c>
      <c r="AC999" s="54">
        <f t="shared" si="230"/>
        <v>0</v>
      </c>
      <c r="AD999" s="54">
        <f t="shared" si="231"/>
        <v>0</v>
      </c>
      <c r="AE999" s="54">
        <f t="shared" si="232"/>
        <v>0</v>
      </c>
      <c r="AF999" s="54">
        <f t="shared" si="233"/>
        <v>0</v>
      </c>
      <c r="AG999" s="54">
        <f t="shared" si="234"/>
        <v>0</v>
      </c>
      <c r="AH999" s="54">
        <f t="shared" si="235"/>
        <v>0</v>
      </c>
      <c r="AI999" s="54">
        <f t="shared" si="236"/>
        <v>0</v>
      </c>
      <c r="AJ999" s="54">
        <f t="shared" si="237"/>
        <v>0</v>
      </c>
      <c r="AK999" s="54">
        <f t="shared" ca="1" si="238"/>
        <v>0</v>
      </c>
      <c r="AL999" s="1" t="str">
        <f>VLOOKUP(D999,schermers!C:T,16,FALSE)</f>
        <v>---</v>
      </c>
    </row>
    <row r="1000" spans="1:38" x14ac:dyDescent="0.2">
      <c r="A1000" s="54">
        <f t="shared" si="239"/>
        <v>998</v>
      </c>
      <c r="B1000" s="54" t="str">
        <f t="shared" si="225"/>
        <v/>
      </c>
      <c r="C1000" s="54" t="str">
        <f t="shared" si="226"/>
        <v/>
      </c>
      <c r="D1000" s="54">
        <f>VLOOKUP(F1000&amp;G1000,schermers!B:C,2,FALSE)</f>
        <v>0</v>
      </c>
      <c r="E1000" s="54" t="e">
        <f>VLOOKUP(P1000&amp;Q1000&amp;I1000&amp;H1000,wedstrijden!A:B,2,FALSE)</f>
        <v>#N/A</v>
      </c>
      <c r="F1000" s="41"/>
      <c r="K1000" s="16"/>
      <c r="O1000" s="54" t="e">
        <f>VLOOKUP(D1000&amp;R1000,Ranglijst!D:E,2,FALSE)</f>
        <v>#N/A</v>
      </c>
      <c r="P1000" s="1" t="str">
        <f>VLOOKUP($D1000,schermers!$C:$O,5,FALSE)</f>
        <v>Heren</v>
      </c>
      <c r="Q1000" s="1" t="str">
        <f>VLOOKUP($D1000,schermers!$C:$O,6,FALSE)</f>
        <v>Floret</v>
      </c>
      <c r="R1000" s="1" t="e">
        <f>VLOOKUP(P1000,lookups!A:B,2,FALSE)&amp;VLOOKUP(aanmeldingen!Q1000,lookups!D:E,2,FALSE)&amp;VLOOKUP(I1000,lookups!G:H,2,FALSE)</f>
        <v>#N/A</v>
      </c>
      <c r="S1000" s="1" t="e">
        <f>VLOOKUP(E1000,wedstrijden!B:G,6,FALSE)</f>
        <v>#N/A</v>
      </c>
      <c r="T1000" s="1">
        <f>VLOOKUP($D1000,schermers!$C:$O,8,FALSE)</f>
        <v>0</v>
      </c>
      <c r="U1000" s="1" t="str">
        <f>IFERROR(VLOOKUP($D1000,schermers!$C:$O,13,FALSE),"-")</f>
        <v>-</v>
      </c>
      <c r="V1000" s="15">
        <f>IFERROR(VLOOKUP(E1000,wedstrijden!B:H,7,FALSE),0)</f>
        <v>0</v>
      </c>
      <c r="W1000" s="15">
        <f>IFERROR(VLOOKUP(E1000,wedstrijden!B:I,8,FALSE),0)</f>
        <v>0</v>
      </c>
      <c r="X1000" s="94">
        <f>IF(ISERROR(VLOOKUP(I1000,lookups!G:I,3,FALSE)),0,IF(VLOOKUP(I1000,lookups!G:I,3,FALSE)=0,0,VLOOKUP(I1000,lookups!G:I,3,FALSE)))</f>
        <v>0</v>
      </c>
      <c r="Y1000" s="54">
        <f t="shared" si="227"/>
        <v>999999999</v>
      </c>
      <c r="Z1000" s="54">
        <f t="shared" si="228"/>
        <v>999999999</v>
      </c>
      <c r="AA1000" s="54" t="str">
        <f>IF(LEFT(J1000,2)&lt;&gt;"ok","-",IF(M1000&lt;&gt;"","-",VLOOKUP(P1000&amp;Q1000&amp;I1000&amp;H1000,wedstrijden!A:B,2,FALSE)))</f>
        <v>-</v>
      </c>
      <c r="AB1000" s="54">
        <f t="shared" si="229"/>
        <v>0</v>
      </c>
      <c r="AC1000" s="54">
        <f t="shared" si="230"/>
        <v>0</v>
      </c>
      <c r="AD1000" s="54">
        <f t="shared" si="231"/>
        <v>0</v>
      </c>
      <c r="AE1000" s="54">
        <f t="shared" si="232"/>
        <v>0</v>
      </c>
      <c r="AF1000" s="54">
        <f t="shared" si="233"/>
        <v>0</v>
      </c>
      <c r="AG1000" s="54">
        <f t="shared" si="234"/>
        <v>0</v>
      </c>
      <c r="AH1000" s="54">
        <f t="shared" si="235"/>
        <v>0</v>
      </c>
      <c r="AI1000" s="54">
        <f t="shared" si="236"/>
        <v>0</v>
      </c>
      <c r="AJ1000" s="54">
        <f t="shared" si="237"/>
        <v>0</v>
      </c>
      <c r="AK1000" s="54">
        <f t="shared" ca="1" si="238"/>
        <v>0</v>
      </c>
      <c r="AL1000" s="1" t="str">
        <f>VLOOKUP(D1000,schermers!C:T,16,FALSE)</f>
        <v>---</v>
      </c>
    </row>
    <row r="1001" spans="1:38" x14ac:dyDescent="0.2">
      <c r="F1001" s="41"/>
      <c r="G1001" s="41"/>
      <c r="H1001" s="41"/>
      <c r="I1001" s="41"/>
      <c r="J1001" s="63"/>
      <c r="K1001" s="16"/>
    </row>
    <row r="1002" spans="1:38" x14ac:dyDescent="0.2">
      <c r="F1002" s="41"/>
      <c r="G1002" s="41"/>
      <c r="H1002" s="41"/>
      <c r="I1002" s="41"/>
      <c r="J1002" s="63"/>
      <c r="K1002" s="16"/>
    </row>
    <row r="1003" spans="1:38" x14ac:dyDescent="0.2">
      <c r="F1003" s="41"/>
      <c r="G1003" s="41"/>
      <c r="H1003" s="41"/>
      <c r="I1003" s="41"/>
      <c r="J1003" s="63"/>
      <c r="K1003" s="16"/>
    </row>
    <row r="1048576" spans="11:11" x14ac:dyDescent="0.2">
      <c r="K1048576" s="16"/>
    </row>
  </sheetData>
  <autoFilter ref="A2:AM1097"/>
  <sortState ref="F3:Q193">
    <sortCondition ref="K3:K193"/>
  </sortState>
  <conditionalFormatting sqref="K3:K220 K229:K230 K245:K249 K259 K274:K279 K282:K284 K288:K289 K300:K301 K305 K309:K313 K316 K318:K321 K333:K334 K336:K337 K357:K359 K366 K376:K377 K388 K391:K393 K405 K410 K419 K422 K433 K441 K445:K446 K463 K465 K467:K469 K478:K480 K498 K501:K503 K512 K514:K517 K527:K528 K530:K531 K534:K540 K545:K546 K551:K553 K556:K558 K563:K568 K575 K579 K581 K599 K608:K609 K615 K617:K619 K625:K626 K628:K635 K637 K643:K645 K687:K689 K692:K693 K700:K701 K703:K707 K741:K745 K749:K751 K756:K758 K760 K770 K779:K783 K790 K795 K813:K1000">
    <cfRule type="cellIs" dxfId="2631" priority="5187" stopIfTrue="1" operator="greaterThanOrEqual">
      <formula>V3-(4*7)+1</formula>
    </cfRule>
  </conditionalFormatting>
  <conditionalFormatting sqref="O3:O1000">
    <cfRule type="expression" dxfId="2630" priority="5185">
      <formula>(O3&lt;X3)</formula>
    </cfRule>
  </conditionalFormatting>
  <conditionalFormatting sqref="K1001">
    <cfRule type="cellIs" dxfId="2629" priority="5135" stopIfTrue="1" operator="greaterThanOrEqual">
      <formula>V1001-27</formula>
    </cfRule>
  </conditionalFormatting>
  <conditionalFormatting sqref="K1002">
    <cfRule type="cellIs" dxfId="2628" priority="5134" stopIfTrue="1" operator="greaterThanOrEqual">
      <formula>V1002-27</formula>
    </cfRule>
  </conditionalFormatting>
  <conditionalFormatting sqref="K1003">
    <cfRule type="cellIs" dxfId="2627" priority="5133" stopIfTrue="1" operator="greaterThanOrEqual">
      <formula>V1003-27</formula>
    </cfRule>
  </conditionalFormatting>
  <conditionalFormatting sqref="K687:K689 K704:K707 K741:K745 K749:K751 K756:K758 K760 K770 K779:K783 K790 K795 K813:K1000">
    <cfRule type="cellIs" dxfId="2626" priority="5027" stopIfTrue="1" operator="greaterThanOrEqual">
      <formula>V687-27</formula>
    </cfRule>
  </conditionalFormatting>
  <conditionalFormatting sqref="K66">
    <cfRule type="cellIs" dxfId="2625" priority="4873" stopIfTrue="1" operator="greaterThanOrEqual">
      <formula>V66-27</formula>
    </cfRule>
  </conditionalFormatting>
  <conditionalFormatting sqref="K388">
    <cfRule type="cellIs" dxfId="2624" priority="4416" stopIfTrue="1" operator="greaterThanOrEqual">
      <formula>V388-27</formula>
    </cfRule>
  </conditionalFormatting>
  <conditionalFormatting sqref="F419 F461 F465 F477 F3:F5 F534 F537:F538 F625 F19 F22 F42 F99:F102 F106 F124:F126 F177 F185:F186 F199 F245:F246 F259 F261:F262 F271 F276:F278 F62:F66 F93:F94 F283 F286 F296 F299 F318 F339:F341 F348 F359 F371 F376 F388:F389 F411:F412 F473 F479 F515 F517 F547 F570 F576 F605:F606 F651:F652 F687 F703:F732 F45:F47 F50:F57 F70:F73 F96 F139 F159 F373 F405 F543:F545 F579 F630:F632 F214:F218 F391:F393 F399 F441:F443 F467 F469:F470 F488:F490 F520:F521 F552:F563 F610:F612 F639:F645 F647 F667:F674 F689 F694:F697 F741:F765 F767:F773 F775:F809 F813:F1000">
    <cfRule type="expression" dxfId="2623" priority="4399">
      <formula>AB3&gt;1</formula>
    </cfRule>
  </conditionalFormatting>
  <conditionalFormatting sqref="F457">
    <cfRule type="expression" dxfId="2622" priority="4364">
      <formula>AB457&gt;1</formula>
    </cfRule>
  </conditionalFormatting>
  <conditionalFormatting sqref="F463">
    <cfRule type="expression" dxfId="2621" priority="4359">
      <formula>AB463&gt;1</formula>
    </cfRule>
  </conditionalFormatting>
  <conditionalFormatting sqref="F476">
    <cfRule type="expression" dxfId="2620" priority="4347">
      <formula>AB476&gt;1</formula>
    </cfRule>
  </conditionalFormatting>
  <conditionalFormatting sqref="F413">
    <cfRule type="expression" dxfId="2619" priority="4346">
      <formula>AB413&gt;1</formula>
    </cfRule>
  </conditionalFormatting>
  <conditionalFormatting sqref="F417">
    <cfRule type="expression" dxfId="2618" priority="4342">
      <formula>AB417&gt;1</formula>
    </cfRule>
  </conditionalFormatting>
  <conditionalFormatting sqref="F498">
    <cfRule type="expression" dxfId="2617" priority="4334">
      <formula>AB498&gt;1</formula>
    </cfRule>
  </conditionalFormatting>
  <conditionalFormatting sqref="F501:F503">
    <cfRule type="expression" dxfId="2616" priority="4331">
      <formula>AB501&gt;1</formula>
    </cfRule>
  </conditionalFormatting>
  <conditionalFormatting sqref="K515 K512">
    <cfRule type="cellIs" dxfId="2615" priority="4327" stopIfTrue="1" operator="greaterThanOrEqual">
      <formula>V512-27</formula>
    </cfRule>
  </conditionalFormatting>
  <conditionalFormatting sqref="F522:F524">
    <cfRule type="expression" dxfId="2614" priority="4326">
      <formula>AB522&gt;1</formula>
    </cfRule>
  </conditionalFormatting>
  <conditionalFormatting sqref="F527:F528">
    <cfRule type="expression" dxfId="2613" priority="4324">
      <formula>AB527&gt;1</formula>
    </cfRule>
  </conditionalFormatting>
  <conditionalFormatting sqref="F533">
    <cfRule type="expression" dxfId="2612" priority="4322">
      <formula>AB533&gt;1</formula>
    </cfRule>
  </conditionalFormatting>
  <conditionalFormatting sqref="K557">
    <cfRule type="cellIs" dxfId="2611" priority="4312" stopIfTrue="1" operator="greaterThanOrEqual">
      <formula>V557-27</formula>
    </cfRule>
  </conditionalFormatting>
  <conditionalFormatting sqref="F614:F615">
    <cfRule type="expression" dxfId="2610" priority="4290">
      <formula>AB614&gt;1</formula>
    </cfRule>
  </conditionalFormatting>
  <conditionalFormatting sqref="F621">
    <cfRule type="expression" dxfId="2609" priority="4287">
      <formula>AB621&gt;1</formula>
    </cfRule>
  </conditionalFormatting>
  <conditionalFormatting sqref="F626:F628">
    <cfRule type="expression" dxfId="2608" priority="4283">
      <formula>AB626&gt;1</formula>
    </cfRule>
  </conditionalFormatting>
  <conditionalFormatting sqref="F7:F14 F16:F18">
    <cfRule type="expression" dxfId="2607" priority="4279">
      <formula>AB7&gt;1</formula>
    </cfRule>
  </conditionalFormatting>
  <conditionalFormatting sqref="F20:F21">
    <cfRule type="expression" dxfId="2606" priority="4277">
      <formula>AB20&gt;1</formula>
    </cfRule>
  </conditionalFormatting>
  <conditionalFormatting sqref="F24">
    <cfRule type="expression" dxfId="2605" priority="4273">
      <formula>AB24&gt;1</formula>
    </cfRule>
  </conditionalFormatting>
  <conditionalFormatting sqref="F33:F37">
    <cfRule type="expression" dxfId="2604" priority="4262">
      <formula>AB33&gt;1</formula>
    </cfRule>
  </conditionalFormatting>
  <conditionalFormatting sqref="K24">
    <cfRule type="cellIs" dxfId="2603" priority="4258" stopIfTrue="1" operator="greaterThanOrEqual">
      <formula>V24-27</formula>
    </cfRule>
  </conditionalFormatting>
  <conditionalFormatting sqref="K24">
    <cfRule type="cellIs" dxfId="2602" priority="4257" stopIfTrue="1" operator="greaterThanOrEqual">
      <formula>V24-27</formula>
    </cfRule>
  </conditionalFormatting>
  <conditionalFormatting sqref="F52">
    <cfRule type="expression" dxfId="2601" priority="4243">
      <formula>AB52&gt;1</formula>
    </cfRule>
  </conditionalFormatting>
  <conditionalFormatting sqref="F58:F59">
    <cfRule type="expression" dxfId="2600" priority="4235">
      <formula>AB58&gt;1</formula>
    </cfRule>
  </conditionalFormatting>
  <conditionalFormatting sqref="F60:F61">
    <cfRule type="expression" dxfId="2599" priority="4228">
      <formula>AB60&gt;1</formula>
    </cfRule>
  </conditionalFormatting>
  <conditionalFormatting sqref="F79">
    <cfRule type="expression" dxfId="2598" priority="4213">
      <formula>AB79&gt;1</formula>
    </cfRule>
  </conditionalFormatting>
  <conditionalFormatting sqref="F80">
    <cfRule type="expression" dxfId="2597" priority="4210">
      <formula>AB80&gt;1</formula>
    </cfRule>
  </conditionalFormatting>
  <conditionalFormatting sqref="K96">
    <cfRule type="cellIs" dxfId="2596" priority="4202" stopIfTrue="1" operator="greaterThanOrEqual">
      <formula>V96-27</formula>
    </cfRule>
  </conditionalFormatting>
  <conditionalFormatting sqref="K96">
    <cfRule type="cellIs" dxfId="2595" priority="4201" stopIfTrue="1" operator="greaterThanOrEqual">
      <formula>V96-27</formula>
    </cfRule>
  </conditionalFormatting>
  <conditionalFormatting sqref="F105">
    <cfRule type="expression" dxfId="2594" priority="4174">
      <formula>AB105&gt;1</formula>
    </cfRule>
  </conditionalFormatting>
  <conditionalFormatting sqref="F112">
    <cfRule type="expression" dxfId="2593" priority="4165">
      <formula>AB112&gt;1</formula>
    </cfRule>
  </conditionalFormatting>
  <conditionalFormatting sqref="K218">
    <cfRule type="cellIs" dxfId="2592" priority="4077" stopIfTrue="1" operator="greaterThanOrEqual">
      <formula>V218-27</formula>
    </cfRule>
  </conditionalFormatting>
  <conditionalFormatting sqref="K218">
    <cfRule type="cellIs" dxfId="2591" priority="4076" stopIfTrue="1" operator="greaterThanOrEqual">
      <formula>V218-27</formula>
    </cfRule>
  </conditionalFormatting>
  <conditionalFormatting sqref="F172">
    <cfRule type="expression" dxfId="2590" priority="4116">
      <formula>AB172&gt;1</formula>
    </cfRule>
  </conditionalFormatting>
  <conditionalFormatting sqref="F184">
    <cfRule type="expression" dxfId="2589" priority="4109">
      <formula>AB184&gt;1</formula>
    </cfRule>
  </conditionalFormatting>
  <conditionalFormatting sqref="F200">
    <cfRule type="expression" dxfId="2588" priority="4097">
      <formula>AB200&gt;1</formula>
    </cfRule>
  </conditionalFormatting>
  <conditionalFormatting sqref="F208">
    <cfRule type="expression" dxfId="2587" priority="4089">
      <formula>AB208&gt;1</formula>
    </cfRule>
  </conditionalFormatting>
  <conditionalFormatting sqref="F213:F214">
    <cfRule type="expression" dxfId="2586" priority="4083">
      <formula>AB213&gt;1</formula>
    </cfRule>
  </conditionalFormatting>
  <conditionalFormatting sqref="F230">
    <cfRule type="expression" dxfId="2585" priority="4034">
      <formula>AB230&gt;1</formula>
    </cfRule>
  </conditionalFormatting>
  <conditionalFormatting sqref="K248">
    <cfRule type="cellIs" dxfId="2584" priority="3928" stopIfTrue="1" operator="greaterThanOrEqual">
      <formula>V248-27</formula>
    </cfRule>
  </conditionalFormatting>
  <conditionalFormatting sqref="K248">
    <cfRule type="cellIs" dxfId="2583" priority="3927" stopIfTrue="1" operator="greaterThanOrEqual">
      <formula>V248-27</formula>
    </cfRule>
  </conditionalFormatting>
  <conditionalFormatting sqref="K248">
    <cfRule type="cellIs" dxfId="2582" priority="3926" stopIfTrue="1" operator="greaterThanOrEqual">
      <formula>V248-27</formula>
    </cfRule>
  </conditionalFormatting>
  <conditionalFormatting sqref="K249">
    <cfRule type="cellIs" dxfId="2581" priority="3924" stopIfTrue="1" operator="greaterThanOrEqual">
      <formula>V249-27</formula>
    </cfRule>
  </conditionalFormatting>
  <conditionalFormatting sqref="K249">
    <cfRule type="cellIs" dxfId="2580" priority="3923" stopIfTrue="1" operator="greaterThanOrEqual">
      <formula>V249-27</formula>
    </cfRule>
  </conditionalFormatting>
  <conditionalFormatting sqref="K249">
    <cfRule type="cellIs" dxfId="2579" priority="3922" stopIfTrue="1" operator="greaterThanOrEqual">
      <formula>V249-27</formula>
    </cfRule>
  </conditionalFormatting>
  <conditionalFormatting sqref="K249">
    <cfRule type="cellIs" dxfId="2578" priority="3921" stopIfTrue="1" operator="greaterThanOrEqual">
      <formula>V249-27</formula>
    </cfRule>
  </conditionalFormatting>
  <conditionalFormatting sqref="K249">
    <cfRule type="cellIs" dxfId="2577" priority="3920" stopIfTrue="1" operator="greaterThanOrEqual">
      <formula>V249-27</formula>
    </cfRule>
  </conditionalFormatting>
  <conditionalFormatting sqref="K248">
    <cfRule type="cellIs" dxfId="2576" priority="3931" stopIfTrue="1" operator="greaterThanOrEqual">
      <formula>V248-27</formula>
    </cfRule>
  </conditionalFormatting>
  <conditionalFormatting sqref="F243">
    <cfRule type="expression" dxfId="2575" priority="3951">
      <formula>AB243&gt;1</formula>
    </cfRule>
  </conditionalFormatting>
  <conditionalFormatting sqref="K248">
    <cfRule type="cellIs" dxfId="2574" priority="3930" stopIfTrue="1" operator="greaterThanOrEqual">
      <formula>V248-27</formula>
    </cfRule>
  </conditionalFormatting>
  <conditionalFormatting sqref="K248">
    <cfRule type="cellIs" dxfId="2573" priority="3929" stopIfTrue="1" operator="greaterThanOrEqual">
      <formula>V248-27</formula>
    </cfRule>
  </conditionalFormatting>
  <conditionalFormatting sqref="F249">
    <cfRule type="expression" dxfId="2572" priority="3925">
      <formula>AB249&gt;1</formula>
    </cfRule>
  </conditionalFormatting>
  <conditionalFormatting sqref="K249">
    <cfRule type="cellIs" dxfId="2571" priority="3919" stopIfTrue="1" operator="greaterThanOrEqual">
      <formula>V249-27</formula>
    </cfRule>
  </conditionalFormatting>
  <conditionalFormatting sqref="F272">
    <cfRule type="expression" dxfId="2570" priority="3837">
      <formula>AB272&gt;1</formula>
    </cfRule>
  </conditionalFormatting>
  <conditionalFormatting sqref="K276:K278">
    <cfRule type="cellIs" dxfId="2569" priority="3833" stopIfTrue="1" operator="greaterThanOrEqual">
      <formula>V276-27</formula>
    </cfRule>
  </conditionalFormatting>
  <conditionalFormatting sqref="F281:F284">
    <cfRule type="expression" dxfId="2568" priority="3831">
      <formula>AB281&gt;1</formula>
    </cfRule>
  </conditionalFormatting>
  <conditionalFormatting sqref="F284:F285">
    <cfRule type="expression" dxfId="2567" priority="3828">
      <formula>AB284&gt;1</formula>
    </cfRule>
  </conditionalFormatting>
  <conditionalFormatting sqref="F287">
    <cfRule type="expression" dxfId="2566" priority="3826">
      <formula>AB287&gt;1</formula>
    </cfRule>
  </conditionalFormatting>
  <conditionalFormatting sqref="F299">
    <cfRule type="expression" dxfId="2565" priority="3811">
      <formula>AB299&gt;1</formula>
    </cfRule>
  </conditionalFormatting>
  <conditionalFormatting sqref="F297">
    <cfRule type="expression" dxfId="2564" priority="3809">
      <formula>AB297&gt;1</formula>
    </cfRule>
  </conditionalFormatting>
  <conditionalFormatting sqref="F306">
    <cfRule type="expression" dxfId="2563" priority="3794">
      <formula>AB306&gt;1</formula>
    </cfRule>
  </conditionalFormatting>
  <conditionalFormatting sqref="F311">
    <cfRule type="expression" dxfId="2562" priority="3789">
      <formula>AB311&gt;1</formula>
    </cfRule>
  </conditionalFormatting>
  <conditionalFormatting sqref="K311">
    <cfRule type="cellIs" dxfId="2561" priority="3788" stopIfTrue="1" operator="greaterThanOrEqual">
      <formula>V311-27</formula>
    </cfRule>
  </conditionalFormatting>
  <conditionalFormatting sqref="K311">
    <cfRule type="cellIs" dxfId="2560" priority="3787" stopIfTrue="1" operator="greaterThanOrEqual">
      <formula>V311-27</formula>
    </cfRule>
  </conditionalFormatting>
  <conditionalFormatting sqref="F312">
    <cfRule type="expression" dxfId="2559" priority="3786">
      <formula>AB312&gt;1</formula>
    </cfRule>
  </conditionalFormatting>
  <conditionalFormatting sqref="F316">
    <cfRule type="expression" dxfId="2558" priority="3780">
      <formula>AB316&gt;1</formula>
    </cfRule>
  </conditionalFormatting>
  <conditionalFormatting sqref="K319">
    <cfRule type="cellIs" dxfId="2557" priority="3774" stopIfTrue="1" operator="greaterThanOrEqual">
      <formula>V319-27</formula>
    </cfRule>
  </conditionalFormatting>
  <conditionalFormatting sqref="K319">
    <cfRule type="cellIs" dxfId="2556" priority="3773" stopIfTrue="1" operator="greaterThanOrEqual">
      <formula>V319-27</formula>
    </cfRule>
  </conditionalFormatting>
  <conditionalFormatting sqref="F321:F322">
    <cfRule type="expression" dxfId="2555" priority="3772">
      <formula>AB321&gt;1</formula>
    </cfRule>
  </conditionalFormatting>
  <conditionalFormatting sqref="K321">
    <cfRule type="cellIs" dxfId="2554" priority="3771" stopIfTrue="1" operator="greaterThanOrEqual">
      <formula>V321-27</formula>
    </cfRule>
  </conditionalFormatting>
  <conditionalFormatting sqref="K321">
    <cfRule type="cellIs" dxfId="2553" priority="3770" stopIfTrue="1" operator="greaterThanOrEqual">
      <formula>V321-27</formula>
    </cfRule>
  </conditionalFormatting>
  <conditionalFormatting sqref="F323">
    <cfRule type="expression" dxfId="2552" priority="3769">
      <formula>AB323&gt;1</formula>
    </cfRule>
  </conditionalFormatting>
  <conditionalFormatting sqref="F345">
    <cfRule type="expression" dxfId="2551" priority="3739">
      <formula>AB345&gt;1</formula>
    </cfRule>
  </conditionalFormatting>
  <conditionalFormatting sqref="F349">
    <cfRule type="expression" dxfId="2550" priority="3736">
      <formula>AB349&gt;1</formula>
    </cfRule>
  </conditionalFormatting>
  <conditionalFormatting sqref="F370">
    <cfRule type="expression" dxfId="2549" priority="3713">
      <formula>AB370&gt;1</formula>
    </cfRule>
  </conditionalFormatting>
  <conditionalFormatting sqref="F374">
    <cfRule type="expression" dxfId="2548" priority="3710">
      <formula>AB374&gt;1</formula>
    </cfRule>
  </conditionalFormatting>
  <conditionalFormatting sqref="F375">
    <cfRule type="expression" dxfId="2547" priority="3707">
      <formula>AB375&gt;1</formula>
    </cfRule>
  </conditionalFormatting>
  <conditionalFormatting sqref="F390">
    <cfRule type="expression" dxfId="2546" priority="3699">
      <formula>AB390&gt;1</formula>
    </cfRule>
  </conditionalFormatting>
  <conditionalFormatting sqref="K391:K392">
    <cfRule type="cellIs" dxfId="2545" priority="3698" stopIfTrue="1" operator="greaterThanOrEqual">
      <formula>V391-27</formula>
    </cfRule>
  </conditionalFormatting>
  <conditionalFormatting sqref="K419">
    <cfRule type="cellIs" dxfId="2544" priority="3687" stopIfTrue="1" operator="greaterThanOrEqual">
      <formula>V419-27</formula>
    </cfRule>
  </conditionalFormatting>
  <conditionalFormatting sqref="F422">
    <cfRule type="expression" dxfId="2543" priority="3679">
      <formula>AB422&gt;1</formula>
    </cfRule>
  </conditionalFormatting>
  <conditionalFormatting sqref="F444">
    <cfRule type="expression" dxfId="2542" priority="3663">
      <formula>AB444&gt;1</formula>
    </cfRule>
  </conditionalFormatting>
  <conditionalFormatting sqref="F451">
    <cfRule type="expression" dxfId="2541" priority="3641">
      <formula>AB451&gt;1</formula>
    </cfRule>
  </conditionalFormatting>
  <conditionalFormatting sqref="F455">
    <cfRule type="expression" dxfId="2540" priority="3639">
      <formula>AB455&gt;1</formula>
    </cfRule>
  </conditionalFormatting>
  <conditionalFormatting sqref="K465">
    <cfRule type="cellIs" dxfId="2539" priority="3633" stopIfTrue="1" operator="greaterThanOrEqual">
      <formula>V465-27</formula>
    </cfRule>
  </conditionalFormatting>
  <conditionalFormatting sqref="F471">
    <cfRule type="expression" dxfId="2538" priority="3630">
      <formula>AB471&gt;1</formula>
    </cfRule>
  </conditionalFormatting>
  <conditionalFormatting sqref="F473">
    <cfRule type="expression" dxfId="2537" priority="3625">
      <formula>AB473&gt;1</formula>
    </cfRule>
  </conditionalFormatting>
  <conditionalFormatting sqref="F478">
    <cfRule type="expression" dxfId="2536" priority="3620">
      <formula>AB478&gt;1</formula>
    </cfRule>
  </conditionalFormatting>
  <conditionalFormatting sqref="K501:K502">
    <cfRule type="cellIs" dxfId="2535" priority="3599" stopIfTrue="1" operator="greaterThanOrEqual">
      <formula>V501-27</formula>
    </cfRule>
  </conditionalFormatting>
  <conditionalFormatting sqref="F514">
    <cfRule type="expression" dxfId="2534" priority="3595">
      <formula>AB514&gt;1</formula>
    </cfRule>
  </conditionalFormatting>
  <conditionalFormatting sqref="F516">
    <cfRule type="expression" dxfId="2533" priority="3593">
      <formula>AB516&gt;1</formula>
    </cfRule>
  </conditionalFormatting>
  <conditionalFormatting sqref="K516">
    <cfRule type="cellIs" dxfId="2532" priority="3592" stopIfTrue="1" operator="greaterThanOrEqual">
      <formula>V516-27</formula>
    </cfRule>
  </conditionalFormatting>
  <conditionalFormatting sqref="K552">
    <cfRule type="cellIs" dxfId="2531" priority="3572" stopIfTrue="1" operator="greaterThanOrEqual">
      <formula>V552-27</formula>
    </cfRule>
  </conditionalFormatting>
  <conditionalFormatting sqref="F564:F566">
    <cfRule type="expression" dxfId="2530" priority="3568">
      <formula>AB564&gt;1</formula>
    </cfRule>
  </conditionalFormatting>
  <conditionalFormatting sqref="K575">
    <cfRule type="cellIs" dxfId="2529" priority="3565" stopIfTrue="1" operator="greaterThanOrEqual">
      <formula>V575-27</formula>
    </cfRule>
  </conditionalFormatting>
  <conditionalFormatting sqref="F580:F583">
    <cfRule type="expression" dxfId="2528" priority="3564">
      <formula>AB580&gt;1</formula>
    </cfRule>
  </conditionalFormatting>
  <conditionalFormatting sqref="F649">
    <cfRule type="expression" dxfId="2527" priority="3540">
      <formula>AB649&gt;1</formula>
    </cfRule>
  </conditionalFormatting>
  <conditionalFormatting sqref="F637">
    <cfRule type="expression" dxfId="2526" priority="3544">
      <formula>AB637&gt;1</formula>
    </cfRule>
  </conditionalFormatting>
  <conditionalFormatting sqref="F634:F635">
    <cfRule type="expression" dxfId="2525" priority="3543">
      <formula>AB634&gt;1</formula>
    </cfRule>
  </conditionalFormatting>
  <conditionalFormatting sqref="F600:F601">
    <cfRule type="expression" dxfId="2524" priority="3558">
      <formula>AB600&gt;1</formula>
    </cfRule>
  </conditionalFormatting>
  <conditionalFormatting sqref="F600">
    <cfRule type="expression" dxfId="2523" priority="3557">
      <formula>AB600&gt;1</formula>
    </cfRule>
  </conditionalFormatting>
  <conditionalFormatting sqref="F606 F611">
    <cfRule type="expression" dxfId="2522" priority="3556">
      <formula>AB606&gt;1</formula>
    </cfRule>
  </conditionalFormatting>
  <conditionalFormatting sqref="F666">
    <cfRule type="expression" dxfId="2521" priority="3531">
      <formula>AB666&gt;1</formula>
    </cfRule>
  </conditionalFormatting>
  <conditionalFormatting sqref="F650">
    <cfRule type="expression" dxfId="2520" priority="3539">
      <formula>AB650&gt;1</formula>
    </cfRule>
  </conditionalFormatting>
  <conditionalFormatting sqref="F633">
    <cfRule type="expression" dxfId="2519" priority="3542">
      <formula>AB633&gt;1</formula>
    </cfRule>
  </conditionalFormatting>
  <conditionalFormatting sqref="F647:F651">
    <cfRule type="expression" dxfId="2518" priority="3541">
      <formula>AB647&gt;1</formula>
    </cfRule>
  </conditionalFormatting>
  <conditionalFormatting sqref="K625 K629:K632">
    <cfRule type="cellIs" dxfId="2517" priority="3538" stopIfTrue="1" operator="greaterThanOrEqual">
      <formula>V625-27</formula>
    </cfRule>
  </conditionalFormatting>
  <conditionalFormatting sqref="K633">
    <cfRule type="cellIs" dxfId="2516" priority="3537" stopIfTrue="1" operator="greaterThanOrEqual">
      <formula>V633-27</formula>
    </cfRule>
  </conditionalFormatting>
  <conditionalFormatting sqref="K634:K635">
    <cfRule type="cellIs" dxfId="2515" priority="3536" stopIfTrue="1" operator="greaterThanOrEqual">
      <formula>V634-27</formula>
    </cfRule>
  </conditionalFormatting>
  <conditionalFormatting sqref="K637">
    <cfRule type="cellIs" dxfId="2514" priority="3535" stopIfTrue="1" operator="greaterThanOrEqual">
      <formula>V637-27</formula>
    </cfRule>
  </conditionalFormatting>
  <conditionalFormatting sqref="K645">
    <cfRule type="cellIs" dxfId="2513" priority="3534" stopIfTrue="1" operator="greaterThanOrEqual">
      <formula>V645-27</formula>
    </cfRule>
  </conditionalFormatting>
  <conditionalFormatting sqref="K692:K693">
    <cfRule type="cellIs" dxfId="2512" priority="3528" stopIfTrue="1" operator="greaterThanOrEqual">
      <formula>V692-27</formula>
    </cfRule>
  </conditionalFormatting>
  <conditionalFormatting sqref="F691:F693">
    <cfRule type="expression" dxfId="2511" priority="3527">
      <formula>AB691&gt;1</formula>
    </cfRule>
  </conditionalFormatting>
  <conditionalFormatting sqref="F700:F701">
    <cfRule type="expression" dxfId="2510" priority="3524">
      <formula>AB700&gt;1</formula>
    </cfRule>
  </conditionalFormatting>
  <conditionalFormatting sqref="K700:K701">
    <cfRule type="cellIs" dxfId="2509" priority="3523" stopIfTrue="1" operator="greaterThanOrEqual">
      <formula>V700-27</formula>
    </cfRule>
  </conditionalFormatting>
  <conditionalFormatting sqref="K703">
    <cfRule type="cellIs" dxfId="2508" priority="3520" stopIfTrue="1" operator="greaterThanOrEqual">
      <formula>V703-27</formula>
    </cfRule>
  </conditionalFormatting>
  <conditionalFormatting sqref="K4">
    <cfRule type="cellIs" dxfId="2507" priority="3519" stopIfTrue="1" operator="greaterThanOrEqual">
      <formula>V4-27</formula>
    </cfRule>
  </conditionalFormatting>
  <conditionalFormatting sqref="F6">
    <cfRule type="expression" dxfId="2506" priority="3517">
      <formula>AB6&gt;1</formula>
    </cfRule>
  </conditionalFormatting>
  <conditionalFormatting sqref="F15">
    <cfRule type="expression" dxfId="2505" priority="3516">
      <formula>AB15&gt;1</formula>
    </cfRule>
  </conditionalFormatting>
  <conditionalFormatting sqref="K14">
    <cfRule type="cellIs" dxfId="2504" priority="3515" stopIfTrue="1" operator="greaterThanOrEqual">
      <formula>V14-27</formula>
    </cfRule>
  </conditionalFormatting>
  <conditionalFormatting sqref="F23">
    <cfRule type="expression" dxfId="2503" priority="3511">
      <formula>AB23&gt;1</formula>
    </cfRule>
  </conditionalFormatting>
  <conditionalFormatting sqref="F25:F31">
    <cfRule type="expression" dxfId="2502" priority="3510">
      <formula>AB25&gt;1</formula>
    </cfRule>
  </conditionalFormatting>
  <conditionalFormatting sqref="K29">
    <cfRule type="cellIs" dxfId="2501" priority="3509" stopIfTrue="1" operator="greaterThanOrEqual">
      <formula>V29-27</formula>
    </cfRule>
  </conditionalFormatting>
  <conditionalFormatting sqref="K29">
    <cfRule type="cellIs" dxfId="2500" priority="3508" stopIfTrue="1" operator="greaterThanOrEqual">
      <formula>V29-27</formula>
    </cfRule>
  </conditionalFormatting>
  <conditionalFormatting sqref="K31">
    <cfRule type="cellIs" dxfId="2499" priority="3507" stopIfTrue="1" operator="greaterThanOrEqual">
      <formula>V31-27</formula>
    </cfRule>
  </conditionalFormatting>
  <conditionalFormatting sqref="K31">
    <cfRule type="cellIs" dxfId="2498" priority="3506" stopIfTrue="1" operator="greaterThanOrEqual">
      <formula>V31-27</formula>
    </cfRule>
  </conditionalFormatting>
  <conditionalFormatting sqref="K32">
    <cfRule type="cellIs" dxfId="2497" priority="3503" stopIfTrue="1" operator="greaterThanOrEqual">
      <formula>V32-27</formula>
    </cfRule>
  </conditionalFormatting>
  <conditionalFormatting sqref="K32">
    <cfRule type="cellIs" dxfId="2496" priority="3502" stopIfTrue="1" operator="greaterThanOrEqual">
      <formula>V32-27</formula>
    </cfRule>
  </conditionalFormatting>
  <conditionalFormatting sqref="F32">
    <cfRule type="expression" dxfId="2495" priority="3501">
      <formula>AB32&gt;1</formula>
    </cfRule>
  </conditionalFormatting>
  <conditionalFormatting sqref="K36">
    <cfRule type="cellIs" dxfId="2494" priority="3500" stopIfTrue="1" operator="greaterThanOrEqual">
      <formula>V36-27</formula>
    </cfRule>
  </conditionalFormatting>
  <conditionalFormatting sqref="K36">
    <cfRule type="cellIs" dxfId="2493" priority="3499" stopIfTrue="1" operator="greaterThanOrEqual">
      <formula>V36-27</formula>
    </cfRule>
  </conditionalFormatting>
  <conditionalFormatting sqref="F38:F41">
    <cfRule type="expression" dxfId="2492" priority="3498">
      <formula>AB38&gt;1</formula>
    </cfRule>
  </conditionalFormatting>
  <conditionalFormatting sqref="F43">
    <cfRule type="expression" dxfId="2491" priority="3493">
      <formula>AB43&gt;1</formula>
    </cfRule>
  </conditionalFormatting>
  <conditionalFormatting sqref="F44">
    <cfRule type="expression" dxfId="2490" priority="3490">
      <formula>AB44&gt;1</formula>
    </cfRule>
  </conditionalFormatting>
  <conditionalFormatting sqref="F48:F49">
    <cfRule type="expression" dxfId="2489" priority="3487">
      <formula>AB48&gt;1</formula>
    </cfRule>
  </conditionalFormatting>
  <conditionalFormatting sqref="K47:K49">
    <cfRule type="cellIs" dxfId="2488" priority="3486" stopIfTrue="1" operator="greaterThanOrEqual">
      <formula>V47-27</formula>
    </cfRule>
  </conditionalFormatting>
  <conditionalFormatting sqref="K55:K56">
    <cfRule type="cellIs" dxfId="2487" priority="3485" stopIfTrue="1" operator="greaterThanOrEqual">
      <formula>V55-27</formula>
    </cfRule>
  </conditionalFormatting>
  <conditionalFormatting sqref="F54:F55">
    <cfRule type="expression" dxfId="2486" priority="3479">
      <formula>AB54&gt;1</formula>
    </cfRule>
  </conditionalFormatting>
  <conditionalFormatting sqref="K55">
    <cfRule type="cellIs" dxfId="2485" priority="3477" stopIfTrue="1" operator="greaterThanOrEqual">
      <formula>V55-27</formula>
    </cfRule>
  </conditionalFormatting>
  <conditionalFormatting sqref="K55">
    <cfRule type="cellIs" dxfId="2484" priority="3476" stopIfTrue="1" operator="greaterThanOrEqual">
      <formula>V55-27</formula>
    </cfRule>
  </conditionalFormatting>
  <conditionalFormatting sqref="K55">
    <cfRule type="cellIs" dxfId="2483" priority="3475" stopIfTrue="1" operator="greaterThanOrEqual">
      <formula>V55-27</formula>
    </cfRule>
  </conditionalFormatting>
  <conditionalFormatting sqref="K56">
    <cfRule type="cellIs" dxfId="2482" priority="3474" stopIfTrue="1" operator="greaterThanOrEqual">
      <formula>V56-27</formula>
    </cfRule>
  </conditionalFormatting>
  <conditionalFormatting sqref="K56">
    <cfRule type="cellIs" dxfId="2481" priority="3473" stopIfTrue="1" operator="greaterThanOrEqual">
      <formula>V56-27</formula>
    </cfRule>
  </conditionalFormatting>
  <conditionalFormatting sqref="F56:F57">
    <cfRule type="expression" dxfId="2480" priority="3472">
      <formula>AB56&gt;1</formula>
    </cfRule>
  </conditionalFormatting>
  <conditionalFormatting sqref="K56">
    <cfRule type="cellIs" dxfId="2479" priority="3471" stopIfTrue="1" operator="greaterThanOrEqual">
      <formula>V56-27</formula>
    </cfRule>
  </conditionalFormatting>
  <conditionalFormatting sqref="F58">
    <cfRule type="expression" dxfId="2478" priority="3465">
      <formula>AB58&gt;1</formula>
    </cfRule>
  </conditionalFormatting>
  <conditionalFormatting sqref="K73">
    <cfRule type="cellIs" dxfId="2477" priority="3441" stopIfTrue="1" operator="greaterThanOrEqual">
      <formula>V73-27</formula>
    </cfRule>
  </conditionalFormatting>
  <conditionalFormatting sqref="K79">
    <cfRule type="cellIs" dxfId="2476" priority="3437" stopIfTrue="1" operator="greaterThanOrEqual">
      <formula>V79-27</formula>
    </cfRule>
  </conditionalFormatting>
  <conditionalFormatting sqref="K93">
    <cfRule type="cellIs" dxfId="2475" priority="3432" stopIfTrue="1" operator="greaterThanOrEqual">
      <formula>V93-27</formula>
    </cfRule>
  </conditionalFormatting>
  <conditionalFormatting sqref="F95">
    <cfRule type="expression" dxfId="2474" priority="3430">
      <formula>AB95&gt;1</formula>
    </cfRule>
  </conditionalFormatting>
  <conditionalFormatting sqref="K95">
    <cfRule type="cellIs" dxfId="2473" priority="3429" stopIfTrue="1" operator="greaterThanOrEqual">
      <formula>V95-27</formula>
    </cfRule>
  </conditionalFormatting>
  <conditionalFormatting sqref="K95">
    <cfRule type="cellIs" dxfId="2472" priority="3428" stopIfTrue="1" operator="greaterThanOrEqual">
      <formula>V95-27</formula>
    </cfRule>
  </conditionalFormatting>
  <conditionalFormatting sqref="K95">
    <cfRule type="cellIs" dxfId="2471" priority="3427" stopIfTrue="1" operator="greaterThanOrEqual">
      <formula>V95-27</formula>
    </cfRule>
  </conditionalFormatting>
  <conditionalFormatting sqref="F95">
    <cfRule type="expression" dxfId="2470" priority="3426">
      <formula>AB95&gt;1</formula>
    </cfRule>
  </conditionalFormatting>
  <conditionalFormatting sqref="K95">
    <cfRule type="cellIs" dxfId="2469" priority="3425" stopIfTrue="1" operator="greaterThanOrEqual">
      <formula>V95-27</formula>
    </cfRule>
  </conditionalFormatting>
  <conditionalFormatting sqref="K101:K109">
    <cfRule type="cellIs" dxfId="2468" priority="3418" stopIfTrue="1" operator="greaterThanOrEqual">
      <formula>V101-27</formula>
    </cfRule>
  </conditionalFormatting>
  <conditionalFormatting sqref="K101:K109">
    <cfRule type="cellIs" dxfId="2467" priority="3417" stopIfTrue="1" operator="greaterThanOrEqual">
      <formula>V101-27</formula>
    </cfRule>
  </conditionalFormatting>
  <conditionalFormatting sqref="F103">
    <cfRule type="expression" dxfId="2466" priority="3414">
      <formula>AB103&gt;1</formula>
    </cfRule>
  </conditionalFormatting>
  <conditionalFormatting sqref="F104">
    <cfRule type="expression" dxfId="2465" priority="3411">
      <formula>AB104&gt;1</formula>
    </cfRule>
  </conditionalFormatting>
  <conditionalFormatting sqref="F107">
    <cfRule type="expression" dxfId="2464" priority="3408">
      <formula>AB107&gt;1</formula>
    </cfRule>
  </conditionalFormatting>
  <conditionalFormatting sqref="F108">
    <cfRule type="expression" dxfId="2463" priority="3403">
      <formula>AB108&gt;1</formula>
    </cfRule>
  </conditionalFormatting>
  <conditionalFormatting sqref="F109">
    <cfRule type="expression" dxfId="2462" priority="3398">
      <formula>AB109&gt;1</formula>
    </cfRule>
  </conditionalFormatting>
  <conditionalFormatting sqref="F110">
    <cfRule type="expression" dxfId="2461" priority="3393">
      <formula>AB110&gt;1</formula>
    </cfRule>
  </conditionalFormatting>
  <conditionalFormatting sqref="K110">
    <cfRule type="cellIs" dxfId="2460" priority="3392" stopIfTrue="1" operator="greaterThanOrEqual">
      <formula>V110-27</formula>
    </cfRule>
  </conditionalFormatting>
  <conditionalFormatting sqref="K110">
    <cfRule type="cellIs" dxfId="2459" priority="3391" stopIfTrue="1" operator="greaterThanOrEqual">
      <formula>V110-27</formula>
    </cfRule>
  </conditionalFormatting>
  <conditionalFormatting sqref="K110">
    <cfRule type="cellIs" dxfId="2458" priority="3390" stopIfTrue="1" operator="greaterThanOrEqual">
      <formula>V110-27</formula>
    </cfRule>
  </conditionalFormatting>
  <conditionalFormatting sqref="K110">
    <cfRule type="cellIs" dxfId="2457" priority="3389" stopIfTrue="1" operator="greaterThanOrEqual">
      <formula>V110-27</formula>
    </cfRule>
  </conditionalFormatting>
  <conditionalFormatting sqref="F111">
    <cfRule type="expression" dxfId="2456" priority="3388">
      <formula>AB111&gt;1</formula>
    </cfRule>
  </conditionalFormatting>
  <conditionalFormatting sqref="F122:F123">
    <cfRule type="expression" dxfId="2455" priority="3355">
      <formula>AB122&gt;1</formula>
    </cfRule>
  </conditionalFormatting>
  <conditionalFormatting sqref="K122">
    <cfRule type="cellIs" dxfId="2454" priority="3354" stopIfTrue="1" operator="greaterThanOrEqual">
      <formula>V122-27</formula>
    </cfRule>
  </conditionalFormatting>
  <conditionalFormatting sqref="K122">
    <cfRule type="cellIs" dxfId="2453" priority="3353" stopIfTrue="1" operator="greaterThanOrEqual">
      <formula>V122-27</formula>
    </cfRule>
  </conditionalFormatting>
  <conditionalFormatting sqref="K122">
    <cfRule type="cellIs" dxfId="2452" priority="3352" stopIfTrue="1" operator="greaterThanOrEqual">
      <formula>V122-27</formula>
    </cfRule>
  </conditionalFormatting>
  <conditionalFormatting sqref="K122">
    <cfRule type="cellIs" dxfId="2451" priority="3351" stopIfTrue="1" operator="greaterThanOrEqual">
      <formula>V122-27</formula>
    </cfRule>
  </conditionalFormatting>
  <conditionalFormatting sqref="K125">
    <cfRule type="cellIs" dxfId="2450" priority="3350" stopIfTrue="1" operator="greaterThanOrEqual">
      <formula>V125-27</formula>
    </cfRule>
  </conditionalFormatting>
  <conditionalFormatting sqref="K125">
    <cfRule type="cellIs" dxfId="2449" priority="3349" stopIfTrue="1" operator="greaterThanOrEqual">
      <formula>V125-27</formula>
    </cfRule>
  </conditionalFormatting>
  <conditionalFormatting sqref="F129:F130">
    <cfRule type="expression" dxfId="2448" priority="3348">
      <formula>AB129&gt;1</formula>
    </cfRule>
  </conditionalFormatting>
  <conditionalFormatting sqref="F140">
    <cfRule type="expression" dxfId="2447" priority="3333">
      <formula>AB140&gt;1</formula>
    </cfRule>
  </conditionalFormatting>
  <conditionalFormatting sqref="F141">
    <cfRule type="expression" dxfId="2446" priority="3329">
      <formula>AB141&gt;1</formula>
    </cfRule>
  </conditionalFormatting>
  <conditionalFormatting sqref="F151">
    <cfRule type="expression" dxfId="2445" priority="3319">
      <formula>AB151&gt;1</formula>
    </cfRule>
  </conditionalFormatting>
  <conditionalFormatting sqref="F155">
    <cfRule type="expression" dxfId="2444" priority="3304">
      <formula>AB155&gt;1</formula>
    </cfRule>
  </conditionalFormatting>
  <conditionalFormatting sqref="F155">
    <cfRule type="expression" dxfId="2443" priority="3303">
      <formula>AB155&gt;1</formula>
    </cfRule>
  </conditionalFormatting>
  <conditionalFormatting sqref="F155">
    <cfRule type="expression" dxfId="2442" priority="3302">
      <formula>AB155&gt;1</formula>
    </cfRule>
  </conditionalFormatting>
  <conditionalFormatting sqref="F160">
    <cfRule type="expression" dxfId="2441" priority="3293">
      <formula>AB160&gt;1</formula>
    </cfRule>
  </conditionalFormatting>
  <conditionalFormatting sqref="F161">
    <cfRule type="expression" dxfId="2440" priority="3290">
      <formula>AB161&gt;1</formula>
    </cfRule>
  </conditionalFormatting>
  <conditionalFormatting sqref="F162">
    <cfRule type="expression" dxfId="2439" priority="3287">
      <formula>AB162&gt;1</formula>
    </cfRule>
  </conditionalFormatting>
  <conditionalFormatting sqref="K169">
    <cfRule type="cellIs" dxfId="2438" priority="3278" stopIfTrue="1" operator="greaterThanOrEqual">
      <formula>V169-27</formula>
    </cfRule>
  </conditionalFormatting>
  <conditionalFormatting sqref="F169">
    <cfRule type="expression" dxfId="2437" priority="3277">
      <formula>AB169&gt;1</formula>
    </cfRule>
  </conditionalFormatting>
  <conditionalFormatting sqref="F169 F171">
    <cfRule type="expression" dxfId="2436" priority="3276">
      <formula>AB169&gt;1</formula>
    </cfRule>
  </conditionalFormatting>
  <conditionalFormatting sqref="K184">
    <cfRule type="cellIs" dxfId="2435" priority="3270" stopIfTrue="1" operator="greaterThanOrEqual">
      <formula>V184-27</formula>
    </cfRule>
  </conditionalFormatting>
  <conditionalFormatting sqref="F187">
    <cfRule type="expression" dxfId="2434" priority="3268">
      <formula>AB187&gt;1</formula>
    </cfRule>
  </conditionalFormatting>
  <conditionalFormatting sqref="F198">
    <cfRule type="expression" dxfId="2433" priority="3251">
      <formula>AB198&gt;1</formula>
    </cfRule>
  </conditionalFormatting>
  <conditionalFormatting sqref="K198">
    <cfRule type="cellIs" dxfId="2432" priority="3249" stopIfTrue="1" operator="greaterThanOrEqual">
      <formula>V198-27</formula>
    </cfRule>
  </conditionalFormatting>
  <conditionalFormatting sqref="F201">
    <cfRule type="expression" dxfId="2431" priority="3245">
      <formula>AB201&gt;1</formula>
    </cfRule>
  </conditionalFormatting>
  <conditionalFormatting sqref="F202">
    <cfRule type="expression" dxfId="2430" priority="3243">
      <formula>AB202&gt;1</formula>
    </cfRule>
  </conditionalFormatting>
  <conditionalFormatting sqref="F205">
    <cfRule type="expression" dxfId="2429" priority="3238">
      <formula>AB205&gt;1</formula>
    </cfRule>
  </conditionalFormatting>
  <conditionalFormatting sqref="F209">
    <cfRule type="expression" dxfId="2428" priority="3234">
      <formula>AB209&gt;1</formula>
    </cfRule>
  </conditionalFormatting>
  <conditionalFormatting sqref="K213">
    <cfRule type="cellIs" dxfId="2427" priority="3230" stopIfTrue="1" operator="greaterThanOrEqual">
      <formula>V213-27</formula>
    </cfRule>
  </conditionalFormatting>
  <conditionalFormatting sqref="K213">
    <cfRule type="cellIs" dxfId="2426" priority="3229" stopIfTrue="1" operator="greaterThanOrEqual">
      <formula>V213-27</formula>
    </cfRule>
  </conditionalFormatting>
  <conditionalFormatting sqref="K213">
    <cfRule type="cellIs" dxfId="2425" priority="3228" stopIfTrue="1" operator="greaterThanOrEqual">
      <formula>V213-27</formula>
    </cfRule>
  </conditionalFormatting>
  <conditionalFormatting sqref="F219:F220">
    <cfRule type="expression" dxfId="2424" priority="3226">
      <formula>AB219&gt;1</formula>
    </cfRule>
  </conditionalFormatting>
  <conditionalFormatting sqref="K219:K220">
    <cfRule type="cellIs" dxfId="2423" priority="3225" stopIfTrue="1" operator="greaterThanOrEqual">
      <formula>V219-27</formula>
    </cfRule>
  </conditionalFormatting>
  <conditionalFormatting sqref="K219:K220">
    <cfRule type="cellIs" dxfId="2422" priority="3224" stopIfTrue="1" operator="greaterThanOrEqual">
      <formula>V219-27</formula>
    </cfRule>
  </conditionalFormatting>
  <conditionalFormatting sqref="F227">
    <cfRule type="expression" dxfId="2421" priority="3164">
      <formula>AB227&gt;1</formula>
    </cfRule>
  </conditionalFormatting>
  <conditionalFormatting sqref="F229">
    <cfRule type="expression" dxfId="2420" priority="3146">
      <formula>AB229&gt;1</formula>
    </cfRule>
  </conditionalFormatting>
  <conditionalFormatting sqref="K229">
    <cfRule type="cellIs" dxfId="2419" priority="3145" stopIfTrue="1" operator="greaterThanOrEqual">
      <formula>V229-27</formula>
    </cfRule>
  </conditionalFormatting>
  <conditionalFormatting sqref="K229">
    <cfRule type="cellIs" dxfId="2418" priority="3144" stopIfTrue="1" operator="greaterThanOrEqual">
      <formula>V229-27</formula>
    </cfRule>
  </conditionalFormatting>
  <conditionalFormatting sqref="K229">
    <cfRule type="cellIs" dxfId="2417" priority="3143" stopIfTrue="1" operator="greaterThanOrEqual">
      <formula>V229-27</formula>
    </cfRule>
  </conditionalFormatting>
  <conditionalFormatting sqref="K229">
    <cfRule type="cellIs" dxfId="2416" priority="3142" stopIfTrue="1" operator="greaterThanOrEqual">
      <formula>V229-27</formula>
    </cfRule>
  </conditionalFormatting>
  <conditionalFormatting sqref="K229">
    <cfRule type="cellIs" dxfId="2415" priority="3141" stopIfTrue="1" operator="greaterThanOrEqual">
      <formula>V229-27</formula>
    </cfRule>
  </conditionalFormatting>
  <conditionalFormatting sqref="K229">
    <cfRule type="cellIs" dxfId="2414" priority="3140" stopIfTrue="1" operator="greaterThanOrEqual">
      <formula>V229-27</formula>
    </cfRule>
  </conditionalFormatting>
  <conditionalFormatting sqref="K229">
    <cfRule type="cellIs" dxfId="2413" priority="3139" stopIfTrue="1" operator="greaterThanOrEqual">
      <formula>V229-27</formula>
    </cfRule>
  </conditionalFormatting>
  <conditionalFormatting sqref="K229">
    <cfRule type="cellIs" dxfId="2412" priority="3138" stopIfTrue="1" operator="greaterThanOrEqual">
      <formula>V229-27</formula>
    </cfRule>
  </conditionalFormatting>
  <conditionalFormatting sqref="K230">
    <cfRule type="cellIs" dxfId="2411" priority="3137" stopIfTrue="1" operator="greaterThanOrEqual">
      <formula>V230-27</formula>
    </cfRule>
  </conditionalFormatting>
  <conditionalFormatting sqref="K230">
    <cfRule type="cellIs" dxfId="2410" priority="3136" stopIfTrue="1" operator="greaterThanOrEqual">
      <formula>V230-27</formula>
    </cfRule>
  </conditionalFormatting>
  <conditionalFormatting sqref="K230">
    <cfRule type="cellIs" dxfId="2409" priority="3135" stopIfTrue="1" operator="greaterThanOrEqual">
      <formula>V230-27</formula>
    </cfRule>
  </conditionalFormatting>
  <conditionalFormatting sqref="K230">
    <cfRule type="cellIs" dxfId="2408" priority="3134" stopIfTrue="1" operator="greaterThanOrEqual">
      <formula>V230-27</formula>
    </cfRule>
  </conditionalFormatting>
  <conditionalFormatting sqref="K230">
    <cfRule type="cellIs" dxfId="2407" priority="3133" stopIfTrue="1" operator="greaterThanOrEqual">
      <formula>V230-27</formula>
    </cfRule>
  </conditionalFormatting>
  <conditionalFormatting sqref="K230">
    <cfRule type="cellIs" dxfId="2406" priority="3132" stopIfTrue="1" operator="greaterThanOrEqual">
      <formula>V230-27</formula>
    </cfRule>
  </conditionalFormatting>
  <conditionalFormatting sqref="K230">
    <cfRule type="cellIs" dxfId="2405" priority="3131" stopIfTrue="1" operator="greaterThanOrEqual">
      <formula>V230-27</formula>
    </cfRule>
  </conditionalFormatting>
  <conditionalFormatting sqref="K230">
    <cfRule type="cellIs" dxfId="2404" priority="3130" stopIfTrue="1" operator="greaterThanOrEqual">
      <formula>V230-27</formula>
    </cfRule>
  </conditionalFormatting>
  <conditionalFormatting sqref="F234">
    <cfRule type="expression" dxfId="2403" priority="3102">
      <formula>AB234&gt;1</formula>
    </cfRule>
  </conditionalFormatting>
  <conditionalFormatting sqref="F236">
    <cfRule type="expression" dxfId="2402" priority="3085">
      <formula>AB236&gt;1</formula>
    </cfRule>
  </conditionalFormatting>
  <conditionalFormatting sqref="F237">
    <cfRule type="expression" dxfId="2401" priority="3076">
      <formula>AB237&gt;1</formula>
    </cfRule>
  </conditionalFormatting>
  <conditionalFormatting sqref="K245">
    <cfRule type="cellIs" dxfId="2400" priority="3022" stopIfTrue="1" operator="greaterThanOrEqual">
      <formula>V245-27</formula>
    </cfRule>
  </conditionalFormatting>
  <conditionalFormatting sqref="K245">
    <cfRule type="cellIs" dxfId="2399" priority="3021" stopIfTrue="1" operator="greaterThanOrEqual">
      <formula>V245-27</formula>
    </cfRule>
  </conditionalFormatting>
  <conditionalFormatting sqref="K245">
    <cfRule type="cellIs" dxfId="2398" priority="3020" stopIfTrue="1" operator="greaterThanOrEqual">
      <formula>V245-27</formula>
    </cfRule>
  </conditionalFormatting>
  <conditionalFormatting sqref="K245">
    <cfRule type="cellIs" dxfId="2397" priority="3019" stopIfTrue="1" operator="greaterThanOrEqual">
      <formula>V245-27</formula>
    </cfRule>
  </conditionalFormatting>
  <conditionalFormatting sqref="K245">
    <cfRule type="cellIs" dxfId="2396" priority="3018" stopIfTrue="1" operator="greaterThanOrEqual">
      <formula>V245-27</formula>
    </cfRule>
  </conditionalFormatting>
  <conditionalFormatting sqref="K245">
    <cfRule type="cellIs" dxfId="2395" priority="3017" stopIfTrue="1" operator="greaterThanOrEqual">
      <formula>V245-27</formula>
    </cfRule>
  </conditionalFormatting>
  <conditionalFormatting sqref="K246">
    <cfRule type="cellIs" dxfId="2394" priority="3016" stopIfTrue="1" operator="greaterThanOrEqual">
      <formula>V246-27</formula>
    </cfRule>
  </conditionalFormatting>
  <conditionalFormatting sqref="K246">
    <cfRule type="cellIs" dxfId="2393" priority="3015" stopIfTrue="1" operator="greaterThanOrEqual">
      <formula>V246-27</formula>
    </cfRule>
  </conditionalFormatting>
  <conditionalFormatting sqref="K246">
    <cfRule type="cellIs" dxfId="2392" priority="3014" stopIfTrue="1" operator="greaterThanOrEqual">
      <formula>V246-27</formula>
    </cfRule>
  </conditionalFormatting>
  <conditionalFormatting sqref="K246">
    <cfRule type="cellIs" dxfId="2391" priority="3013" stopIfTrue="1" operator="greaterThanOrEqual">
      <formula>V246-27</formula>
    </cfRule>
  </conditionalFormatting>
  <conditionalFormatting sqref="K246">
    <cfRule type="cellIs" dxfId="2390" priority="3012" stopIfTrue="1" operator="greaterThanOrEqual">
      <formula>V246-27</formula>
    </cfRule>
  </conditionalFormatting>
  <conditionalFormatting sqref="K246">
    <cfRule type="cellIs" dxfId="2389" priority="3011" stopIfTrue="1" operator="greaterThanOrEqual">
      <formula>V246-27</formula>
    </cfRule>
  </conditionalFormatting>
  <conditionalFormatting sqref="F247">
    <cfRule type="expression" dxfId="2388" priority="3010">
      <formula>AB247&gt;1</formula>
    </cfRule>
  </conditionalFormatting>
  <conditionalFormatting sqref="K247">
    <cfRule type="cellIs" dxfId="2387" priority="3009" stopIfTrue="1" operator="greaterThanOrEqual">
      <formula>V247-27</formula>
    </cfRule>
  </conditionalFormatting>
  <conditionalFormatting sqref="K247">
    <cfRule type="cellIs" dxfId="2386" priority="3008" stopIfTrue="1" operator="greaterThanOrEqual">
      <formula>V247-27</formula>
    </cfRule>
  </conditionalFormatting>
  <conditionalFormatting sqref="K247">
    <cfRule type="cellIs" dxfId="2385" priority="3007" stopIfTrue="1" operator="greaterThanOrEqual">
      <formula>V247-27</formula>
    </cfRule>
  </conditionalFormatting>
  <conditionalFormatting sqref="K247">
    <cfRule type="cellIs" dxfId="2384" priority="3006" stopIfTrue="1" operator="greaterThanOrEqual">
      <formula>V247-27</formula>
    </cfRule>
  </conditionalFormatting>
  <conditionalFormatting sqref="K247">
    <cfRule type="cellIs" dxfId="2383" priority="3005" stopIfTrue="1" operator="greaterThanOrEqual">
      <formula>V247-27</formula>
    </cfRule>
  </conditionalFormatting>
  <conditionalFormatting sqref="K247">
    <cfRule type="cellIs" dxfId="2382" priority="3004" stopIfTrue="1" operator="greaterThanOrEqual">
      <formula>V247-27</formula>
    </cfRule>
  </conditionalFormatting>
  <conditionalFormatting sqref="K259">
    <cfRule type="cellIs" dxfId="2381" priority="2957" stopIfTrue="1" operator="greaterThanOrEqual">
      <formula>V259-27</formula>
    </cfRule>
  </conditionalFormatting>
  <conditionalFormatting sqref="K259">
    <cfRule type="cellIs" dxfId="2380" priority="2956" stopIfTrue="1" operator="greaterThanOrEqual">
      <formula>V259-27</formula>
    </cfRule>
  </conditionalFormatting>
  <conditionalFormatting sqref="K259">
    <cfRule type="cellIs" dxfId="2379" priority="2955" stopIfTrue="1" operator="greaterThanOrEqual">
      <formula>V259-27</formula>
    </cfRule>
  </conditionalFormatting>
  <conditionalFormatting sqref="K259">
    <cfRule type="cellIs" dxfId="2378" priority="2954" stopIfTrue="1" operator="greaterThanOrEqual">
      <formula>V259-27</formula>
    </cfRule>
  </conditionalFormatting>
  <conditionalFormatting sqref="K259">
    <cfRule type="cellIs" dxfId="2377" priority="2953" stopIfTrue="1" operator="greaterThanOrEqual">
      <formula>V259-27</formula>
    </cfRule>
  </conditionalFormatting>
  <conditionalFormatting sqref="K259">
    <cfRule type="cellIs" dxfId="2376" priority="2952" stopIfTrue="1" operator="greaterThanOrEqual">
      <formula>V259-27</formula>
    </cfRule>
  </conditionalFormatting>
  <conditionalFormatting sqref="K259">
    <cfRule type="cellIs" dxfId="2375" priority="2951" stopIfTrue="1" operator="greaterThanOrEqual">
      <formula>V259-27</formula>
    </cfRule>
  </conditionalFormatting>
  <conditionalFormatting sqref="K259">
    <cfRule type="cellIs" dxfId="2374" priority="2950" stopIfTrue="1" operator="greaterThanOrEqual">
      <formula>V259-27</formula>
    </cfRule>
  </conditionalFormatting>
  <conditionalFormatting sqref="F270">
    <cfRule type="expression" dxfId="2373" priority="2909">
      <formula>AB270&gt;1</formula>
    </cfRule>
  </conditionalFormatting>
  <conditionalFormatting sqref="F274">
    <cfRule type="expression" dxfId="2372" priority="2875">
      <formula>AB274&gt;1</formula>
    </cfRule>
  </conditionalFormatting>
  <conditionalFormatting sqref="K274">
    <cfRule type="cellIs" dxfId="2371" priority="2874" stopIfTrue="1" operator="greaterThanOrEqual">
      <formula>V274-27</formula>
    </cfRule>
  </conditionalFormatting>
  <conditionalFormatting sqref="K274">
    <cfRule type="cellIs" dxfId="2370" priority="2873" stopIfTrue="1" operator="greaterThanOrEqual">
      <formula>V274-27</formula>
    </cfRule>
  </conditionalFormatting>
  <conditionalFormatting sqref="K274">
    <cfRule type="cellIs" dxfId="2369" priority="2872" stopIfTrue="1" operator="greaterThanOrEqual">
      <formula>V274-27</formula>
    </cfRule>
  </conditionalFormatting>
  <conditionalFormatting sqref="K274">
    <cfRule type="cellIs" dxfId="2368" priority="2871" stopIfTrue="1" operator="greaterThanOrEqual">
      <formula>V274-27</formula>
    </cfRule>
  </conditionalFormatting>
  <conditionalFormatting sqref="K274">
    <cfRule type="cellIs" dxfId="2367" priority="2870" stopIfTrue="1" operator="greaterThanOrEqual">
      <formula>V274-27</formula>
    </cfRule>
  </conditionalFormatting>
  <conditionalFormatting sqref="K274">
    <cfRule type="cellIs" dxfId="2366" priority="2869" stopIfTrue="1" operator="greaterThanOrEqual">
      <formula>V274-27</formula>
    </cfRule>
  </conditionalFormatting>
  <conditionalFormatting sqref="K274">
    <cfRule type="cellIs" dxfId="2365" priority="2868" stopIfTrue="1" operator="greaterThanOrEqual">
      <formula>V274-27</formula>
    </cfRule>
  </conditionalFormatting>
  <conditionalFormatting sqref="K274">
    <cfRule type="cellIs" dxfId="2364" priority="2867" stopIfTrue="1" operator="greaterThanOrEqual">
      <formula>V274-27</formula>
    </cfRule>
  </conditionalFormatting>
  <conditionalFormatting sqref="K275">
    <cfRule type="cellIs" dxfId="2363" priority="2865" stopIfTrue="1" operator="greaterThanOrEqual">
      <formula>V275-27</formula>
    </cfRule>
  </conditionalFormatting>
  <conditionalFormatting sqref="K275">
    <cfRule type="cellIs" dxfId="2362" priority="2864" stopIfTrue="1" operator="greaterThanOrEqual">
      <formula>V275-27</formula>
    </cfRule>
  </conditionalFormatting>
  <conditionalFormatting sqref="K275">
    <cfRule type="cellIs" dxfId="2361" priority="2863" stopIfTrue="1" operator="greaterThanOrEqual">
      <formula>V275-27</formula>
    </cfRule>
  </conditionalFormatting>
  <conditionalFormatting sqref="K275">
    <cfRule type="cellIs" dxfId="2360" priority="2862" stopIfTrue="1" operator="greaterThanOrEqual">
      <formula>V275-27</formula>
    </cfRule>
  </conditionalFormatting>
  <conditionalFormatting sqref="K275">
    <cfRule type="cellIs" dxfId="2359" priority="2861" stopIfTrue="1" operator="greaterThanOrEqual">
      <formula>V275-27</formula>
    </cfRule>
  </conditionalFormatting>
  <conditionalFormatting sqref="K275">
    <cfRule type="cellIs" dxfId="2358" priority="2860" stopIfTrue="1" operator="greaterThanOrEqual">
      <formula>V275-27</formula>
    </cfRule>
  </conditionalFormatting>
  <conditionalFormatting sqref="K275">
    <cfRule type="cellIs" dxfId="2357" priority="2859" stopIfTrue="1" operator="greaterThanOrEqual">
      <formula>V275-27</formula>
    </cfRule>
  </conditionalFormatting>
  <conditionalFormatting sqref="K275">
    <cfRule type="cellIs" dxfId="2356" priority="2858" stopIfTrue="1" operator="greaterThanOrEqual">
      <formula>V275-27</formula>
    </cfRule>
  </conditionalFormatting>
  <conditionalFormatting sqref="F279">
    <cfRule type="expression" dxfId="2355" priority="2857">
      <formula>AB279&gt;1</formula>
    </cfRule>
  </conditionalFormatting>
  <conditionalFormatting sqref="K279">
    <cfRule type="cellIs" dxfId="2354" priority="2856" stopIfTrue="1" operator="greaterThanOrEqual">
      <formula>V279-27</formula>
    </cfRule>
  </conditionalFormatting>
  <conditionalFormatting sqref="K282">
    <cfRule type="cellIs" dxfId="2353" priority="2854" stopIfTrue="1" operator="greaterThanOrEqual">
      <formula>V282-27</formula>
    </cfRule>
  </conditionalFormatting>
  <conditionalFormatting sqref="K283">
    <cfRule type="cellIs" dxfId="2352" priority="2853" stopIfTrue="1" operator="greaterThanOrEqual">
      <formula>V283-27</formula>
    </cfRule>
  </conditionalFormatting>
  <conditionalFormatting sqref="K284">
    <cfRule type="cellIs" dxfId="2351" priority="2852" stopIfTrue="1" operator="greaterThanOrEqual">
      <formula>V284-27</formula>
    </cfRule>
  </conditionalFormatting>
  <conditionalFormatting sqref="F288">
    <cfRule type="expression" dxfId="2350" priority="2850">
      <formula>AB288&gt;1</formula>
    </cfRule>
  </conditionalFormatting>
  <conditionalFormatting sqref="K288">
    <cfRule type="cellIs" dxfId="2349" priority="2849" stopIfTrue="1" operator="greaterThanOrEqual">
      <formula>V288-27</formula>
    </cfRule>
  </conditionalFormatting>
  <conditionalFormatting sqref="F289">
    <cfRule type="expression" dxfId="2348" priority="2848">
      <formula>AB289&gt;1</formula>
    </cfRule>
  </conditionalFormatting>
  <conditionalFormatting sqref="K289">
    <cfRule type="cellIs" dxfId="2347" priority="2847" stopIfTrue="1" operator="greaterThanOrEqual">
      <formula>V289-27</formula>
    </cfRule>
  </conditionalFormatting>
  <conditionalFormatting sqref="F301">
    <cfRule type="expression" dxfId="2346" priority="2838">
      <formula>AB301&gt;1</formula>
    </cfRule>
  </conditionalFormatting>
  <conditionalFormatting sqref="F300">
    <cfRule type="expression" dxfId="2345" priority="2837">
      <formula>AB300&gt;1</formula>
    </cfRule>
  </conditionalFormatting>
  <conditionalFormatting sqref="F300">
    <cfRule type="expression" dxfId="2344" priority="2836">
      <formula>AB300&gt;1</formula>
    </cfRule>
  </conditionalFormatting>
  <conditionalFormatting sqref="F301">
    <cfRule type="expression" dxfId="2343" priority="2835">
      <formula>AB301&gt;1</formula>
    </cfRule>
  </conditionalFormatting>
  <conditionalFormatting sqref="K300:K301">
    <cfRule type="cellIs" dxfId="2342" priority="2834" stopIfTrue="1" operator="greaterThanOrEqual">
      <formula>V300-27</formula>
    </cfRule>
  </conditionalFormatting>
  <conditionalFormatting sqref="F305">
    <cfRule type="expression" dxfId="2341" priority="2830">
      <formula>AB305&gt;1</formula>
    </cfRule>
  </conditionalFormatting>
  <conditionalFormatting sqref="K305">
    <cfRule type="cellIs" dxfId="2340" priority="2829" stopIfTrue="1" operator="greaterThanOrEqual">
      <formula>V305-27</formula>
    </cfRule>
  </conditionalFormatting>
  <conditionalFormatting sqref="K305">
    <cfRule type="cellIs" dxfId="2339" priority="2828" stopIfTrue="1" operator="greaterThanOrEqual">
      <formula>V305-27</formula>
    </cfRule>
  </conditionalFormatting>
  <conditionalFormatting sqref="F308">
    <cfRule type="expression" dxfId="2338" priority="2827">
      <formula>AB308&gt;1</formula>
    </cfRule>
  </conditionalFormatting>
  <conditionalFormatting sqref="F307">
    <cfRule type="expression" dxfId="2337" priority="2826">
      <formula>AB307&gt;1</formula>
    </cfRule>
  </conditionalFormatting>
  <conditionalFormatting sqref="F307">
    <cfRule type="expression" dxfId="2336" priority="2825">
      <formula>AB307&gt;1</formula>
    </cfRule>
  </conditionalFormatting>
  <conditionalFormatting sqref="F308">
    <cfRule type="expression" dxfId="2335" priority="2824">
      <formula>AB308&gt;1</formula>
    </cfRule>
  </conditionalFormatting>
  <conditionalFormatting sqref="F310">
    <cfRule type="expression" dxfId="2334" priority="2822">
      <formula>AB310&gt;1</formula>
    </cfRule>
  </conditionalFormatting>
  <conditionalFormatting sqref="F309">
    <cfRule type="expression" dxfId="2333" priority="2821">
      <formula>AB309&gt;1</formula>
    </cfRule>
  </conditionalFormatting>
  <conditionalFormatting sqref="F309">
    <cfRule type="expression" dxfId="2332" priority="2820">
      <formula>AB309&gt;1</formula>
    </cfRule>
  </conditionalFormatting>
  <conditionalFormatting sqref="F310">
    <cfRule type="expression" dxfId="2331" priority="2819">
      <formula>AB310&gt;1</formula>
    </cfRule>
  </conditionalFormatting>
  <conditionalFormatting sqref="K309:K311">
    <cfRule type="cellIs" dxfId="2330" priority="2817" stopIfTrue="1" operator="greaterThanOrEqual">
      <formula>V309-27</formula>
    </cfRule>
  </conditionalFormatting>
  <conditionalFormatting sqref="K309:K311">
    <cfRule type="cellIs" dxfId="2329" priority="2816" stopIfTrue="1" operator="greaterThanOrEqual">
      <formula>V309-27</formula>
    </cfRule>
  </conditionalFormatting>
  <conditionalFormatting sqref="K312">
    <cfRule type="cellIs" dxfId="2328" priority="2815" stopIfTrue="1" operator="greaterThanOrEqual">
      <formula>V312-27</formula>
    </cfRule>
  </conditionalFormatting>
  <conditionalFormatting sqref="K312">
    <cfRule type="cellIs" dxfId="2327" priority="2814" stopIfTrue="1" operator="greaterThanOrEqual">
      <formula>V312-27</formula>
    </cfRule>
  </conditionalFormatting>
  <conditionalFormatting sqref="K313">
    <cfRule type="cellIs" dxfId="2326" priority="2813" stopIfTrue="1" operator="greaterThanOrEqual">
      <formula>V313-27</formula>
    </cfRule>
  </conditionalFormatting>
  <conditionalFormatting sqref="K313">
    <cfRule type="cellIs" dxfId="2325" priority="2812" stopIfTrue="1" operator="greaterThanOrEqual">
      <formula>V313-27</formula>
    </cfRule>
  </conditionalFormatting>
  <conditionalFormatting sqref="K316 K318">
    <cfRule type="cellIs" dxfId="2324" priority="2808" stopIfTrue="1" operator="greaterThanOrEqual">
      <formula>V316-27</formula>
    </cfRule>
  </conditionalFormatting>
  <conditionalFormatting sqref="K316 K318">
    <cfRule type="cellIs" dxfId="2323" priority="2807" stopIfTrue="1" operator="greaterThanOrEqual">
      <formula>V316-27</formula>
    </cfRule>
  </conditionalFormatting>
  <conditionalFormatting sqref="F319">
    <cfRule type="expression" dxfId="2322" priority="2806">
      <formula>AB319&gt;1</formula>
    </cfRule>
  </conditionalFormatting>
  <conditionalFormatting sqref="F320">
    <cfRule type="expression" dxfId="2321" priority="2805">
      <formula>AB320&gt;1</formula>
    </cfRule>
  </conditionalFormatting>
  <conditionalFormatting sqref="K320">
    <cfRule type="cellIs" dxfId="2320" priority="2804" stopIfTrue="1" operator="greaterThanOrEqual">
      <formula>V320-27</formula>
    </cfRule>
  </conditionalFormatting>
  <conditionalFormatting sqref="K320">
    <cfRule type="cellIs" dxfId="2319" priority="2803" stopIfTrue="1" operator="greaterThanOrEqual">
      <formula>V320-27</formula>
    </cfRule>
  </conditionalFormatting>
  <conditionalFormatting sqref="K333:K334">
    <cfRule type="cellIs" dxfId="2318" priority="2796" stopIfTrue="1" operator="greaterThanOrEqual">
      <formula>V333-27</formula>
    </cfRule>
  </conditionalFormatting>
  <conditionalFormatting sqref="K333:K334">
    <cfRule type="cellIs" dxfId="2317" priority="2795" stopIfTrue="1" operator="greaterThanOrEqual">
      <formula>V333-27</formula>
    </cfRule>
  </conditionalFormatting>
  <conditionalFormatting sqref="F333:F334">
    <cfRule type="expression" dxfId="2316" priority="2794">
      <formula>AB333&gt;1</formula>
    </cfRule>
  </conditionalFormatting>
  <conditionalFormatting sqref="K336">
    <cfRule type="cellIs" dxfId="2315" priority="2793" stopIfTrue="1" operator="greaterThanOrEqual">
      <formula>V336-27</formula>
    </cfRule>
  </conditionalFormatting>
  <conditionalFormatting sqref="K336">
    <cfRule type="cellIs" dxfId="2314" priority="2792" stopIfTrue="1" operator="greaterThanOrEqual">
      <formula>V336-27</formula>
    </cfRule>
  </conditionalFormatting>
  <conditionalFormatting sqref="F335:F336">
    <cfRule type="expression" dxfId="2313" priority="2791">
      <formula>AB335&gt;1</formula>
    </cfRule>
  </conditionalFormatting>
  <conditionalFormatting sqref="K337">
    <cfRule type="cellIs" dxfId="2312" priority="2790" stopIfTrue="1" operator="greaterThanOrEqual">
      <formula>V337-27</formula>
    </cfRule>
  </conditionalFormatting>
  <conditionalFormatting sqref="K337">
    <cfRule type="cellIs" dxfId="2311" priority="2789" stopIfTrue="1" operator="greaterThanOrEqual">
      <formula>V337-27</formula>
    </cfRule>
  </conditionalFormatting>
  <conditionalFormatting sqref="F337:F338">
    <cfRule type="expression" dxfId="2310" priority="2788">
      <formula>AB337&gt;1</formula>
    </cfRule>
  </conditionalFormatting>
  <conditionalFormatting sqref="F342:F344">
    <cfRule type="expression" dxfId="2309" priority="2785">
      <formula>AB342&gt;1</formula>
    </cfRule>
  </conditionalFormatting>
  <conditionalFormatting sqref="F347">
    <cfRule type="expression" dxfId="2308" priority="2782">
      <formula>AB347&gt;1</formula>
    </cfRule>
  </conditionalFormatting>
  <conditionalFormatting sqref="F346">
    <cfRule type="expression" dxfId="2307" priority="2781">
      <formula>AB346&gt;1</formula>
    </cfRule>
  </conditionalFormatting>
  <conditionalFormatting sqref="F350">
    <cfRule type="expression" dxfId="2306" priority="2776">
      <formula>AB350&gt;1</formula>
    </cfRule>
  </conditionalFormatting>
  <conditionalFormatting sqref="F351">
    <cfRule type="expression" dxfId="2305" priority="2775">
      <formula>AB351&gt;1</formula>
    </cfRule>
  </conditionalFormatting>
  <conditionalFormatting sqref="F356:F357">
    <cfRule type="expression" dxfId="2304" priority="2770">
      <formula>AB356&gt;1</formula>
    </cfRule>
  </conditionalFormatting>
  <conditionalFormatting sqref="F355">
    <cfRule type="expression" dxfId="2303" priority="2768">
      <formula>AB355&gt;1</formula>
    </cfRule>
  </conditionalFormatting>
  <conditionalFormatting sqref="K357">
    <cfRule type="cellIs" dxfId="2302" priority="2765" stopIfTrue="1" operator="greaterThanOrEqual">
      <formula>V357-27</formula>
    </cfRule>
  </conditionalFormatting>
  <conditionalFormatting sqref="K357">
    <cfRule type="cellIs" dxfId="2301" priority="2764" stopIfTrue="1" operator="greaterThanOrEqual">
      <formula>V357-27</formula>
    </cfRule>
  </conditionalFormatting>
  <conditionalFormatting sqref="K358:K359">
    <cfRule type="cellIs" dxfId="2300" priority="2763" stopIfTrue="1" operator="greaterThanOrEqual">
      <formula>V358-27</formula>
    </cfRule>
  </conditionalFormatting>
  <conditionalFormatting sqref="K358:K359">
    <cfRule type="cellIs" dxfId="2299" priority="2762" stopIfTrue="1" operator="greaterThanOrEqual">
      <formula>V358-27</formula>
    </cfRule>
  </conditionalFormatting>
  <conditionalFormatting sqref="F364:F365">
    <cfRule type="expression" dxfId="2298" priority="2748">
      <formula>AB364&gt;1</formula>
    </cfRule>
  </conditionalFormatting>
  <conditionalFormatting sqref="F366">
    <cfRule type="expression" dxfId="2297" priority="2745">
      <formula>AB366&gt;1</formula>
    </cfRule>
  </conditionalFormatting>
  <conditionalFormatting sqref="K366">
    <cfRule type="cellIs" dxfId="2296" priority="2744" stopIfTrue="1" operator="greaterThanOrEqual">
      <formula>V366-27</formula>
    </cfRule>
  </conditionalFormatting>
  <conditionalFormatting sqref="K366">
    <cfRule type="cellIs" dxfId="2295" priority="2743" stopIfTrue="1" operator="greaterThanOrEqual">
      <formula>V366-27</formula>
    </cfRule>
  </conditionalFormatting>
  <conditionalFormatting sqref="F370">
    <cfRule type="expression" dxfId="2294" priority="2742">
      <formula>AB370&gt;1</formula>
    </cfRule>
  </conditionalFormatting>
  <conditionalFormatting sqref="F372">
    <cfRule type="expression" dxfId="2293" priority="2737">
      <formula>AB372&gt;1</formula>
    </cfRule>
  </conditionalFormatting>
  <conditionalFormatting sqref="K376">
    <cfRule type="cellIs" dxfId="2292" priority="2734" stopIfTrue="1" operator="greaterThanOrEqual">
      <formula>V376-27</formula>
    </cfRule>
  </conditionalFormatting>
  <conditionalFormatting sqref="F377">
    <cfRule type="expression" dxfId="2291" priority="2733">
      <formula>AB377&gt;1</formula>
    </cfRule>
  </conditionalFormatting>
  <conditionalFormatting sqref="K377">
    <cfRule type="cellIs" dxfId="2290" priority="2732" stopIfTrue="1" operator="greaterThanOrEqual">
      <formula>V377-27</formula>
    </cfRule>
  </conditionalFormatting>
  <conditionalFormatting sqref="K376:K377">
    <cfRule type="cellIs" dxfId="2289" priority="2730" stopIfTrue="1" operator="greaterThanOrEqual">
      <formula>V376-27</formula>
    </cfRule>
  </conditionalFormatting>
  <conditionalFormatting sqref="F377">
    <cfRule type="expression" dxfId="2288" priority="2725">
      <formula>AB377&gt;1</formula>
    </cfRule>
  </conditionalFormatting>
  <conditionalFormatting sqref="K393">
    <cfRule type="cellIs" dxfId="2287" priority="2705" stopIfTrue="1" operator="greaterThanOrEqual">
      <formula>V393-27</formula>
    </cfRule>
  </conditionalFormatting>
  <conditionalFormatting sqref="F400">
    <cfRule type="expression" dxfId="2286" priority="2698">
      <formula>AB400&gt;1</formula>
    </cfRule>
  </conditionalFormatting>
  <conditionalFormatting sqref="K405">
    <cfRule type="cellIs" dxfId="2285" priority="2695" stopIfTrue="1" operator="greaterThanOrEqual">
      <formula>V405-27</formula>
    </cfRule>
  </conditionalFormatting>
  <conditionalFormatting sqref="F409">
    <cfRule type="expression" dxfId="2284" priority="2689">
      <formula>AB409&gt;1</formula>
    </cfRule>
  </conditionalFormatting>
  <conditionalFormatting sqref="F410">
    <cfRule type="expression" dxfId="2283" priority="2686">
      <formula>AB410&gt;1</formula>
    </cfRule>
  </conditionalFormatting>
  <conditionalFormatting sqref="K410">
    <cfRule type="cellIs" dxfId="2282" priority="2685" stopIfTrue="1" operator="greaterThanOrEqual">
      <formula>V410-27</formula>
    </cfRule>
  </conditionalFormatting>
  <conditionalFormatting sqref="F417">
    <cfRule type="expression" dxfId="2281" priority="2678">
      <formula>AB417&gt;1</formula>
    </cfRule>
  </conditionalFormatting>
  <conditionalFormatting sqref="F418">
    <cfRule type="expression" dxfId="2280" priority="2674">
      <formula>AB418&gt;1</formula>
    </cfRule>
  </conditionalFormatting>
  <conditionalFormatting sqref="F421">
    <cfRule type="expression" dxfId="2279" priority="2669">
      <formula>AB421&gt;1</formula>
    </cfRule>
  </conditionalFormatting>
  <conditionalFormatting sqref="K422">
    <cfRule type="cellIs" dxfId="2278" priority="2668" stopIfTrue="1" operator="greaterThanOrEqual">
      <formula>V422-27</formula>
    </cfRule>
  </conditionalFormatting>
  <conditionalFormatting sqref="F423:F424">
    <cfRule type="expression" dxfId="2277" priority="2666">
      <formula>AB423&gt;1</formula>
    </cfRule>
  </conditionalFormatting>
  <conditionalFormatting sqref="F433">
    <cfRule type="expression" dxfId="2276" priority="2660">
      <formula>AB433&gt;1</formula>
    </cfRule>
  </conditionalFormatting>
  <conditionalFormatting sqref="K433">
    <cfRule type="cellIs" dxfId="2275" priority="2659" stopIfTrue="1" operator="greaterThanOrEqual">
      <formula>V433-27</formula>
    </cfRule>
  </conditionalFormatting>
  <conditionalFormatting sqref="K441">
    <cfRule type="cellIs" dxfId="2274" priority="2650" stopIfTrue="1" operator="greaterThanOrEqual">
      <formula>V441-27</formula>
    </cfRule>
  </conditionalFormatting>
  <conditionalFormatting sqref="F445">
    <cfRule type="expression" dxfId="2273" priority="2648">
      <formula>AB445&gt;1</formula>
    </cfRule>
  </conditionalFormatting>
  <conditionalFormatting sqref="F446">
    <cfRule type="expression" dxfId="2272" priority="2647">
      <formula>AB446&gt;1</formula>
    </cfRule>
  </conditionalFormatting>
  <conditionalFormatting sqref="K445:K446">
    <cfRule type="cellIs" dxfId="2271" priority="2646" stopIfTrue="1" operator="greaterThanOrEqual">
      <formula>V445-27</formula>
    </cfRule>
  </conditionalFormatting>
  <conditionalFormatting sqref="F450">
    <cfRule type="expression" dxfId="2270" priority="2636">
      <formula>AB450&gt;1</formula>
    </cfRule>
  </conditionalFormatting>
  <conditionalFormatting sqref="F452:F454">
    <cfRule type="expression" dxfId="2269" priority="2628">
      <formula>AB452&gt;1</formula>
    </cfRule>
  </conditionalFormatting>
  <conditionalFormatting sqref="F459">
    <cfRule type="expression" dxfId="2268" priority="2619">
      <formula>AB459&gt;1</formula>
    </cfRule>
  </conditionalFormatting>
  <conditionalFormatting sqref="K463">
    <cfRule type="cellIs" dxfId="2267" priority="2618" stopIfTrue="1" operator="greaterThanOrEqual">
      <formula>V463-27</formula>
    </cfRule>
  </conditionalFormatting>
  <conditionalFormatting sqref="K467:K469">
    <cfRule type="cellIs" dxfId="2266" priority="2615" stopIfTrue="1" operator="greaterThanOrEqual">
      <formula>V467-27</formula>
    </cfRule>
  </conditionalFormatting>
  <conditionalFormatting sqref="F480">
    <cfRule type="expression" dxfId="2265" priority="2610">
      <formula>AB480&gt;1</formula>
    </cfRule>
  </conditionalFormatting>
  <conditionalFormatting sqref="K478:K480">
    <cfRule type="cellIs" dxfId="2264" priority="2608" stopIfTrue="1" operator="greaterThanOrEqual">
      <formula>V478-27</formula>
    </cfRule>
  </conditionalFormatting>
  <conditionalFormatting sqref="K478:K480">
    <cfRule type="cellIs" dxfId="2263" priority="2607" stopIfTrue="1" operator="greaterThanOrEqual">
      <formula>V478-27</formula>
    </cfRule>
  </conditionalFormatting>
  <conditionalFormatting sqref="F490">
    <cfRule type="expression" dxfId="2262" priority="2597">
      <formula>AB490&gt;1</formula>
    </cfRule>
  </conditionalFormatting>
  <conditionalFormatting sqref="K498">
    <cfRule type="cellIs" dxfId="2261" priority="2587" stopIfTrue="1" operator="greaterThanOrEqual">
      <formula>V498-27</formula>
    </cfRule>
  </conditionalFormatting>
  <conditionalFormatting sqref="K498">
    <cfRule type="cellIs" dxfId="2260" priority="2586" stopIfTrue="1" operator="greaterThanOrEqual">
      <formula>V498-27</formula>
    </cfRule>
  </conditionalFormatting>
  <conditionalFormatting sqref="K503">
    <cfRule type="cellIs" dxfId="2259" priority="2580" stopIfTrue="1" operator="greaterThanOrEqual">
      <formula>V503-27</formula>
    </cfRule>
  </conditionalFormatting>
  <conditionalFormatting sqref="F512">
    <cfRule type="expression" dxfId="2258" priority="2578">
      <formula>AB512&gt;1</formula>
    </cfRule>
  </conditionalFormatting>
  <conditionalFormatting sqref="K514">
    <cfRule type="cellIs" dxfId="2257" priority="2577" stopIfTrue="1" operator="greaterThanOrEqual">
      <formula>V514-27</formula>
    </cfRule>
  </conditionalFormatting>
  <conditionalFormatting sqref="K517">
    <cfRule type="cellIs" dxfId="2256" priority="2576" stopIfTrue="1" operator="greaterThanOrEqual">
      <formula>V517-27</formula>
    </cfRule>
  </conditionalFormatting>
  <conditionalFormatting sqref="F530:F532">
    <cfRule type="expression" dxfId="2255" priority="2574">
      <formula>AB530&gt;1</formula>
    </cfRule>
  </conditionalFormatting>
  <conditionalFormatting sqref="F541:F542">
    <cfRule type="expression" dxfId="2254" priority="2573">
      <formula>AB541&gt;1</formula>
    </cfRule>
  </conditionalFormatting>
  <conditionalFormatting sqref="F539">
    <cfRule type="expression" dxfId="2253" priority="2572">
      <formula>AB539&gt;1</formula>
    </cfRule>
  </conditionalFormatting>
  <conditionalFormatting sqref="F540">
    <cfRule type="expression" dxfId="2252" priority="2571">
      <formula>AB540&gt;1</formula>
    </cfRule>
  </conditionalFormatting>
  <conditionalFormatting sqref="K527:K528 K530:K531 K534:K540 K545">
    <cfRule type="cellIs" dxfId="2251" priority="2570" stopIfTrue="1" operator="greaterThanOrEqual">
      <formula>V527-27</formula>
    </cfRule>
  </conditionalFormatting>
  <conditionalFormatting sqref="F546">
    <cfRule type="expression" dxfId="2250" priority="2569">
      <formula>AB546&gt;1</formula>
    </cfRule>
  </conditionalFormatting>
  <conditionalFormatting sqref="K546">
    <cfRule type="cellIs" dxfId="2249" priority="2568" stopIfTrue="1" operator="greaterThanOrEqual">
      <formula>V546-27</formula>
    </cfRule>
  </conditionalFormatting>
  <conditionalFormatting sqref="F549">
    <cfRule type="expression" dxfId="2248" priority="2565">
      <formula>AB549&gt;1</formula>
    </cfRule>
  </conditionalFormatting>
  <conditionalFormatting sqref="F551">
    <cfRule type="expression" dxfId="2247" priority="2561">
      <formula>AB551&gt;1</formula>
    </cfRule>
  </conditionalFormatting>
  <conditionalFormatting sqref="K553">
    <cfRule type="cellIs" dxfId="2246" priority="2559" stopIfTrue="1" operator="greaterThanOrEqual">
      <formula>V553-27</formula>
    </cfRule>
  </conditionalFormatting>
  <conditionalFormatting sqref="K551">
    <cfRule type="cellIs" dxfId="2245" priority="2555" stopIfTrue="1" operator="greaterThanOrEqual">
      <formula>V551-27</formula>
    </cfRule>
  </conditionalFormatting>
  <conditionalFormatting sqref="K556">
    <cfRule type="cellIs" dxfId="2244" priority="2554" stopIfTrue="1" operator="greaterThanOrEqual">
      <formula>V556-27</formula>
    </cfRule>
  </conditionalFormatting>
  <conditionalFormatting sqref="K558">
    <cfRule type="cellIs" dxfId="2243" priority="2553" stopIfTrue="1" operator="greaterThanOrEqual">
      <formula>V558-27</formula>
    </cfRule>
  </conditionalFormatting>
  <conditionalFormatting sqref="K563:K565">
    <cfRule type="cellIs" dxfId="2242" priority="2552" stopIfTrue="1" operator="greaterThanOrEqual">
      <formula>V563-27</formula>
    </cfRule>
  </conditionalFormatting>
  <conditionalFormatting sqref="F567">
    <cfRule type="expression" dxfId="2241" priority="2551">
      <formula>AB567&gt;1</formula>
    </cfRule>
  </conditionalFormatting>
  <conditionalFormatting sqref="F568:F569">
    <cfRule type="expression" dxfId="2240" priority="2550">
      <formula>AB568&gt;1</formula>
    </cfRule>
  </conditionalFormatting>
  <conditionalFormatting sqref="K566:K568">
    <cfRule type="cellIs" dxfId="2239" priority="2549" stopIfTrue="1" operator="greaterThanOrEqual">
      <formula>V566-27</formula>
    </cfRule>
  </conditionalFormatting>
  <conditionalFormatting sqref="F575">
    <cfRule type="expression" dxfId="2238" priority="2547">
      <formula>AB575&gt;1</formula>
    </cfRule>
  </conditionalFormatting>
  <conditionalFormatting sqref="F577:F578">
    <cfRule type="expression" dxfId="2237" priority="2546">
      <formula>AB577&gt;1</formula>
    </cfRule>
  </conditionalFormatting>
  <conditionalFormatting sqref="K579">
    <cfRule type="cellIs" dxfId="2236" priority="2545" stopIfTrue="1" operator="greaterThanOrEqual">
      <formula>V579-27</formula>
    </cfRule>
  </conditionalFormatting>
  <conditionalFormatting sqref="K581">
    <cfRule type="cellIs" dxfId="2235" priority="2544" stopIfTrue="1" operator="greaterThanOrEqual">
      <formula>V581-27</formula>
    </cfRule>
  </conditionalFormatting>
  <conditionalFormatting sqref="F584:F585">
    <cfRule type="expression" dxfId="2234" priority="2543">
      <formula>AB584&gt;1</formula>
    </cfRule>
  </conditionalFormatting>
  <conditionalFormatting sqref="K615">
    <cfRule type="cellIs" dxfId="2233" priority="2517" stopIfTrue="1" operator="greaterThanOrEqual">
      <formula>V615-27</formula>
    </cfRule>
  </conditionalFormatting>
  <conditionalFormatting sqref="F599">
    <cfRule type="expression" dxfId="2232" priority="2535">
      <formula>AB599&gt;1</formula>
    </cfRule>
  </conditionalFormatting>
  <conditionalFormatting sqref="F608:F610">
    <cfRule type="expression" dxfId="2231" priority="2521">
      <formula>AB608&gt;1</formula>
    </cfRule>
  </conditionalFormatting>
  <conditionalFormatting sqref="F599">
    <cfRule type="expression" dxfId="2230" priority="2531">
      <formula>AB599&gt;1</formula>
    </cfRule>
  </conditionalFormatting>
  <conditionalFormatting sqref="K599">
    <cfRule type="cellIs" dxfId="2229" priority="2530" stopIfTrue="1" operator="greaterThanOrEqual">
      <formula>V599-27</formula>
    </cfRule>
  </conditionalFormatting>
  <conditionalFormatting sqref="F602:F603">
    <cfRule type="expression" dxfId="2228" priority="2528">
      <formula>AB602&gt;1</formula>
    </cfRule>
  </conditionalFormatting>
  <conditionalFormatting sqref="F602">
    <cfRule type="expression" dxfId="2227" priority="2527">
      <formula>AB602&gt;1</formula>
    </cfRule>
  </conditionalFormatting>
  <conditionalFormatting sqref="F604">
    <cfRule type="expression" dxfId="2226" priority="2525">
      <formula>AB604&gt;1</formula>
    </cfRule>
  </conditionalFormatting>
  <conditionalFormatting sqref="F604">
    <cfRule type="expression" dxfId="2225" priority="2524">
      <formula>AB604&gt;1</formula>
    </cfRule>
  </conditionalFormatting>
  <conditionalFormatting sqref="F609:F610">
    <cfRule type="expression" dxfId="2224" priority="2520">
      <formula>AB609&gt;1</formula>
    </cfRule>
  </conditionalFormatting>
  <conditionalFormatting sqref="K608:K609">
    <cfRule type="cellIs" dxfId="2223" priority="2519" stopIfTrue="1" operator="greaterThanOrEqual">
      <formula>V608-27</formula>
    </cfRule>
  </conditionalFormatting>
  <conditionalFormatting sqref="F620">
    <cfRule type="expression" dxfId="2222" priority="2516">
      <formula>AB620&gt;1</formula>
    </cfRule>
  </conditionalFormatting>
  <conditionalFormatting sqref="F617 F619">
    <cfRule type="expression" dxfId="2221" priority="2515">
      <formula>AB617&gt;1</formula>
    </cfRule>
  </conditionalFormatting>
  <conditionalFormatting sqref="K617 K619">
    <cfRule type="cellIs" dxfId="2220" priority="2514" stopIfTrue="1" operator="greaterThanOrEqual">
      <formula>V617-27</formula>
    </cfRule>
  </conditionalFormatting>
  <conditionalFormatting sqref="F622">
    <cfRule type="expression" dxfId="2219" priority="2513">
      <formula>AB622&gt;1</formula>
    </cfRule>
  </conditionalFormatting>
  <conditionalFormatting sqref="F626">
    <cfRule type="expression" dxfId="2218" priority="2511">
      <formula>AB626&gt;1</formula>
    </cfRule>
  </conditionalFormatting>
  <conditionalFormatting sqref="K626">
    <cfRule type="cellIs" dxfId="2217" priority="2510" stopIfTrue="1" operator="greaterThanOrEqual">
      <formula>V626-27</formula>
    </cfRule>
  </conditionalFormatting>
  <conditionalFormatting sqref="K626 K628">
    <cfRule type="cellIs" dxfId="2216" priority="2509" stopIfTrue="1" operator="greaterThanOrEqual">
      <formula>V626-27</formula>
    </cfRule>
  </conditionalFormatting>
  <conditionalFormatting sqref="F629">
    <cfRule type="expression" dxfId="2215" priority="2508">
      <formula>AB629&gt;1</formula>
    </cfRule>
  </conditionalFormatting>
  <conditionalFormatting sqref="F638">
    <cfRule type="expression" dxfId="2214" priority="2506">
      <formula>AB638&gt;1</formula>
    </cfRule>
  </conditionalFormatting>
  <conditionalFormatting sqref="K643:K644">
    <cfRule type="cellIs" dxfId="2213" priority="2500" stopIfTrue="1" operator="greaterThanOrEqual">
      <formula>V643-27</formula>
    </cfRule>
  </conditionalFormatting>
  <conditionalFormatting sqref="F656">
    <cfRule type="expression" dxfId="2212" priority="2499">
      <formula>AB656&gt;1</formula>
    </cfRule>
  </conditionalFormatting>
  <conditionalFormatting sqref="F653:F654">
    <cfRule type="expression" dxfId="2211" priority="2498">
      <formula>AB653&gt;1</formula>
    </cfRule>
  </conditionalFormatting>
  <conditionalFormatting sqref="F653">
    <cfRule type="expression" dxfId="2210" priority="2497">
      <formula>AB653&gt;1</formula>
    </cfRule>
  </conditionalFormatting>
  <conditionalFormatting sqref="F654">
    <cfRule type="expression" dxfId="2209" priority="2496">
      <formula>AB654&gt;1</formula>
    </cfRule>
  </conditionalFormatting>
  <conditionalFormatting sqref="F655">
    <cfRule type="expression" dxfId="2208" priority="2495">
      <formula>AB655&gt;1</formula>
    </cfRule>
  </conditionalFormatting>
  <conditionalFormatting sqref="F660:F661">
    <cfRule type="expression" dxfId="2207" priority="2493">
      <formula>AB660&gt;1</formula>
    </cfRule>
  </conditionalFormatting>
  <conditionalFormatting sqref="F657:F660">
    <cfRule type="expression" dxfId="2206" priority="2492">
      <formula>AB657&gt;1</formula>
    </cfRule>
  </conditionalFormatting>
  <conditionalFormatting sqref="F658">
    <cfRule type="expression" dxfId="2205" priority="2491">
      <formula>AB658&gt;1</formula>
    </cfRule>
  </conditionalFormatting>
  <conditionalFormatting sqref="F659">
    <cfRule type="expression" dxfId="2204" priority="2490">
      <formula>AB659&gt;1</formula>
    </cfRule>
  </conditionalFormatting>
  <conditionalFormatting sqref="F665">
    <cfRule type="expression" dxfId="2203" priority="2488">
      <formula>AB665&gt;1</formula>
    </cfRule>
  </conditionalFormatting>
  <conditionalFormatting sqref="F662:F663">
    <cfRule type="expression" dxfId="2202" priority="2487">
      <formula>AB662&gt;1</formula>
    </cfRule>
  </conditionalFormatting>
  <conditionalFormatting sqref="F662">
    <cfRule type="expression" dxfId="2201" priority="2486">
      <formula>AB662&gt;1</formula>
    </cfRule>
  </conditionalFormatting>
  <conditionalFormatting sqref="F663">
    <cfRule type="expression" dxfId="2200" priority="2485">
      <formula>AB663&gt;1</formula>
    </cfRule>
  </conditionalFormatting>
  <conditionalFormatting sqref="F664">
    <cfRule type="expression" dxfId="2199" priority="2484">
      <formula>AB664&gt;1</formula>
    </cfRule>
  </conditionalFormatting>
  <conditionalFormatting sqref="K5">
    <cfRule type="cellIs" dxfId="2198" priority="2474" stopIfTrue="1" operator="greaterThanOrEqual">
      <formula>V5-27</formula>
    </cfRule>
  </conditionalFormatting>
  <conditionalFormatting sqref="K6">
    <cfRule type="cellIs" dxfId="2197" priority="2473" stopIfTrue="1" operator="greaterThanOrEqual">
      <formula>V6-27</formula>
    </cfRule>
  </conditionalFormatting>
  <conditionalFormatting sqref="K7:K13">
    <cfRule type="cellIs" dxfId="2196" priority="2472" stopIfTrue="1" operator="greaterThanOrEqual">
      <formula>V7-27</formula>
    </cfRule>
  </conditionalFormatting>
  <conditionalFormatting sqref="K15:K23">
    <cfRule type="cellIs" dxfId="2195" priority="2471" stopIfTrue="1" operator="greaterThanOrEqual">
      <formula>V15-27</formula>
    </cfRule>
  </conditionalFormatting>
  <conditionalFormatting sqref="K25:K27">
    <cfRule type="cellIs" dxfId="2194" priority="2470" stopIfTrue="1" operator="greaterThanOrEqual">
      <formula>V25-27</formula>
    </cfRule>
  </conditionalFormatting>
  <conditionalFormatting sqref="K25:K27">
    <cfRule type="cellIs" dxfId="2193" priority="2469" stopIfTrue="1" operator="greaterThanOrEqual">
      <formula>V25-27</formula>
    </cfRule>
  </conditionalFormatting>
  <conditionalFormatting sqref="K28">
    <cfRule type="cellIs" dxfId="2192" priority="2468" stopIfTrue="1" operator="greaterThanOrEqual">
      <formula>V28-27</formula>
    </cfRule>
  </conditionalFormatting>
  <conditionalFormatting sqref="K30">
    <cfRule type="cellIs" dxfId="2191" priority="2467" stopIfTrue="1" operator="greaterThanOrEqual">
      <formula>V30-27</formula>
    </cfRule>
  </conditionalFormatting>
  <conditionalFormatting sqref="K30">
    <cfRule type="cellIs" dxfId="2190" priority="2466" stopIfTrue="1" operator="greaterThanOrEqual">
      <formula>V30-27</formula>
    </cfRule>
  </conditionalFormatting>
  <conditionalFormatting sqref="K33:K35">
    <cfRule type="cellIs" dxfId="2189" priority="2465" stopIfTrue="1" operator="greaterThanOrEqual">
      <formula>V33-27</formula>
    </cfRule>
  </conditionalFormatting>
  <conditionalFormatting sqref="K33:K35">
    <cfRule type="cellIs" dxfId="2188" priority="2464" stopIfTrue="1" operator="greaterThanOrEqual">
      <formula>V33-27</formula>
    </cfRule>
  </conditionalFormatting>
  <conditionalFormatting sqref="K35">
    <cfRule type="cellIs" dxfId="2187" priority="2463" stopIfTrue="1" operator="greaterThanOrEqual">
      <formula>V35-27</formula>
    </cfRule>
  </conditionalFormatting>
  <conditionalFormatting sqref="K35">
    <cfRule type="cellIs" dxfId="2186" priority="2462" stopIfTrue="1" operator="greaterThanOrEqual">
      <formula>V35-27</formula>
    </cfRule>
  </conditionalFormatting>
  <conditionalFormatting sqref="K37:K46">
    <cfRule type="cellIs" dxfId="2185" priority="2461" stopIfTrue="1" operator="greaterThanOrEqual">
      <formula>V37-27</formula>
    </cfRule>
  </conditionalFormatting>
  <conditionalFormatting sqref="K37:K46">
    <cfRule type="cellIs" dxfId="2184" priority="2460" stopIfTrue="1" operator="greaterThanOrEqual">
      <formula>V37-27</formula>
    </cfRule>
  </conditionalFormatting>
  <conditionalFormatting sqref="K50:K52">
    <cfRule type="cellIs" dxfId="2183" priority="2459" stopIfTrue="1" operator="greaterThanOrEqual">
      <formula>V50-27</formula>
    </cfRule>
  </conditionalFormatting>
  <conditionalFormatting sqref="K53:K54">
    <cfRule type="cellIs" dxfId="2182" priority="2458" stopIfTrue="1" operator="greaterThanOrEqual">
      <formula>V53-27</formula>
    </cfRule>
  </conditionalFormatting>
  <conditionalFormatting sqref="K56">
    <cfRule type="cellIs" dxfId="2181" priority="2457" stopIfTrue="1" operator="greaterThanOrEqual">
      <formula>V56-27</formula>
    </cfRule>
  </conditionalFormatting>
  <conditionalFormatting sqref="K56">
    <cfRule type="cellIs" dxfId="2180" priority="2456" stopIfTrue="1" operator="greaterThanOrEqual">
      <formula>V56-27</formula>
    </cfRule>
  </conditionalFormatting>
  <conditionalFormatting sqref="K56">
    <cfRule type="cellIs" dxfId="2179" priority="2455" stopIfTrue="1" operator="greaterThanOrEqual">
      <formula>V56-27</formula>
    </cfRule>
  </conditionalFormatting>
  <conditionalFormatting sqref="K57">
    <cfRule type="cellIs" dxfId="2178" priority="2454" stopIfTrue="1" operator="greaterThanOrEqual">
      <formula>V57-27</formula>
    </cfRule>
  </conditionalFormatting>
  <conditionalFormatting sqref="K57">
    <cfRule type="cellIs" dxfId="2177" priority="2453" stopIfTrue="1" operator="greaterThanOrEqual">
      <formula>V57-27</formula>
    </cfRule>
  </conditionalFormatting>
  <conditionalFormatting sqref="K57">
    <cfRule type="cellIs" dxfId="2176" priority="2452" stopIfTrue="1" operator="greaterThanOrEqual">
      <formula>V57-27</formula>
    </cfRule>
  </conditionalFormatting>
  <conditionalFormatting sqref="K57">
    <cfRule type="cellIs" dxfId="2175" priority="2451" stopIfTrue="1" operator="greaterThanOrEqual">
      <formula>V57-27</formula>
    </cfRule>
  </conditionalFormatting>
  <conditionalFormatting sqref="K57">
    <cfRule type="cellIs" dxfId="2174" priority="2450" stopIfTrue="1" operator="greaterThanOrEqual">
      <formula>V57-27</formula>
    </cfRule>
  </conditionalFormatting>
  <conditionalFormatting sqref="K57">
    <cfRule type="cellIs" dxfId="2173" priority="2449" stopIfTrue="1" operator="greaterThanOrEqual">
      <formula>V57-27</formula>
    </cfRule>
  </conditionalFormatting>
  <conditionalFormatting sqref="K57">
    <cfRule type="cellIs" dxfId="2172" priority="2448" stopIfTrue="1" operator="greaterThanOrEqual">
      <formula>V57-27</formula>
    </cfRule>
  </conditionalFormatting>
  <conditionalFormatting sqref="K58">
    <cfRule type="cellIs" dxfId="2171" priority="2447" stopIfTrue="1" operator="greaterThanOrEqual">
      <formula>V58-27</formula>
    </cfRule>
  </conditionalFormatting>
  <conditionalFormatting sqref="K58">
    <cfRule type="cellIs" dxfId="2170" priority="2446" stopIfTrue="1" operator="greaterThanOrEqual">
      <formula>V58-27</formula>
    </cfRule>
  </conditionalFormatting>
  <conditionalFormatting sqref="K58">
    <cfRule type="cellIs" dxfId="2169" priority="2445" stopIfTrue="1" operator="greaterThanOrEqual">
      <formula>V58-27</formula>
    </cfRule>
  </conditionalFormatting>
  <conditionalFormatting sqref="K58">
    <cfRule type="cellIs" dxfId="2168" priority="2444" stopIfTrue="1" operator="greaterThanOrEqual">
      <formula>V58-27</formula>
    </cfRule>
  </conditionalFormatting>
  <conditionalFormatting sqref="K58">
    <cfRule type="cellIs" dxfId="2167" priority="2443" stopIfTrue="1" operator="greaterThanOrEqual">
      <formula>V58-27</formula>
    </cfRule>
  </conditionalFormatting>
  <conditionalFormatting sqref="K58">
    <cfRule type="cellIs" dxfId="2166" priority="2442" stopIfTrue="1" operator="greaterThanOrEqual">
      <formula>V58-27</formula>
    </cfRule>
  </conditionalFormatting>
  <conditionalFormatting sqref="K58">
    <cfRule type="cellIs" dxfId="2165" priority="2441" stopIfTrue="1" operator="greaterThanOrEqual">
      <formula>V58-27</formula>
    </cfRule>
  </conditionalFormatting>
  <conditionalFormatting sqref="K59">
    <cfRule type="cellIs" dxfId="2164" priority="2440" stopIfTrue="1" operator="greaterThanOrEqual">
      <formula>V59-27</formula>
    </cfRule>
  </conditionalFormatting>
  <conditionalFormatting sqref="K59">
    <cfRule type="cellIs" dxfId="2163" priority="2439" stopIfTrue="1" operator="greaterThanOrEqual">
      <formula>V59-27</formula>
    </cfRule>
  </conditionalFormatting>
  <conditionalFormatting sqref="K59">
    <cfRule type="cellIs" dxfId="2162" priority="2438" stopIfTrue="1" operator="greaterThanOrEqual">
      <formula>V59-27</formula>
    </cfRule>
  </conditionalFormatting>
  <conditionalFormatting sqref="K59">
    <cfRule type="cellIs" dxfId="2161" priority="2437" stopIfTrue="1" operator="greaterThanOrEqual">
      <formula>V59-27</formula>
    </cfRule>
  </conditionalFormatting>
  <conditionalFormatting sqref="K59">
    <cfRule type="cellIs" dxfId="2160" priority="2436" stopIfTrue="1" operator="greaterThanOrEqual">
      <formula>V59-27</formula>
    </cfRule>
  </conditionalFormatting>
  <conditionalFormatting sqref="K59">
    <cfRule type="cellIs" dxfId="2159" priority="2435" stopIfTrue="1" operator="greaterThanOrEqual">
      <formula>V59-27</formula>
    </cfRule>
  </conditionalFormatting>
  <conditionalFormatting sqref="K59">
    <cfRule type="cellIs" dxfId="2158" priority="2434" stopIfTrue="1" operator="greaterThanOrEqual">
      <formula>V59-27</formula>
    </cfRule>
  </conditionalFormatting>
  <conditionalFormatting sqref="K60:K62">
    <cfRule type="cellIs" dxfId="2157" priority="2433" stopIfTrue="1" operator="greaterThanOrEqual">
      <formula>V60-27</formula>
    </cfRule>
  </conditionalFormatting>
  <conditionalFormatting sqref="K60:K62">
    <cfRule type="cellIs" dxfId="2156" priority="2432" stopIfTrue="1" operator="greaterThanOrEqual">
      <formula>V60-27</formula>
    </cfRule>
  </conditionalFormatting>
  <conditionalFormatting sqref="K60:K62">
    <cfRule type="cellIs" dxfId="2155" priority="2431" stopIfTrue="1" operator="greaterThanOrEqual">
      <formula>V60-27</formula>
    </cfRule>
  </conditionalFormatting>
  <conditionalFormatting sqref="K60:K62">
    <cfRule type="cellIs" dxfId="2154" priority="2430" stopIfTrue="1" operator="greaterThanOrEqual">
      <formula>V60-27</formula>
    </cfRule>
  </conditionalFormatting>
  <conditionalFormatting sqref="K60:K62">
    <cfRule type="cellIs" dxfId="2153" priority="2429" stopIfTrue="1" operator="greaterThanOrEqual">
      <formula>V60-27</formula>
    </cfRule>
  </conditionalFormatting>
  <conditionalFormatting sqref="K60:K62">
    <cfRule type="cellIs" dxfId="2152" priority="2428" stopIfTrue="1" operator="greaterThanOrEqual">
      <formula>V60-27</formula>
    </cfRule>
  </conditionalFormatting>
  <conditionalFormatting sqref="K60:K62">
    <cfRule type="cellIs" dxfId="2151" priority="2427" stopIfTrue="1" operator="greaterThanOrEqual">
      <formula>V60-27</formula>
    </cfRule>
  </conditionalFormatting>
  <conditionalFormatting sqref="K63:K64">
    <cfRule type="cellIs" dxfId="2150" priority="2426" stopIfTrue="1" operator="greaterThanOrEqual">
      <formula>V63-27</formula>
    </cfRule>
  </conditionalFormatting>
  <conditionalFormatting sqref="K63:K64">
    <cfRule type="cellIs" dxfId="2149" priority="2425" stopIfTrue="1" operator="greaterThanOrEqual">
      <formula>V63-27</formula>
    </cfRule>
  </conditionalFormatting>
  <conditionalFormatting sqref="K63:K64">
    <cfRule type="cellIs" dxfId="2148" priority="2424" stopIfTrue="1" operator="greaterThanOrEqual">
      <formula>V63-27</formula>
    </cfRule>
  </conditionalFormatting>
  <conditionalFormatting sqref="K63:K64">
    <cfRule type="cellIs" dxfId="2147" priority="2423" stopIfTrue="1" operator="greaterThanOrEqual">
      <formula>V63-27</formula>
    </cfRule>
  </conditionalFormatting>
  <conditionalFormatting sqref="K63:K64">
    <cfRule type="cellIs" dxfId="2146" priority="2422" stopIfTrue="1" operator="greaterThanOrEqual">
      <formula>V63-27</formula>
    </cfRule>
  </conditionalFormatting>
  <conditionalFormatting sqref="K63:K64">
    <cfRule type="cellIs" dxfId="2145" priority="2421" stopIfTrue="1" operator="greaterThanOrEqual">
      <formula>V63-27</formula>
    </cfRule>
  </conditionalFormatting>
  <conditionalFormatting sqref="K63:K64">
    <cfRule type="cellIs" dxfId="2144" priority="2420" stopIfTrue="1" operator="greaterThanOrEqual">
      <formula>V63-27</formula>
    </cfRule>
  </conditionalFormatting>
  <conditionalFormatting sqref="K65">
    <cfRule type="cellIs" dxfId="2143" priority="2419" stopIfTrue="1" operator="greaterThanOrEqual">
      <formula>V65-27</formula>
    </cfRule>
  </conditionalFormatting>
  <conditionalFormatting sqref="K65">
    <cfRule type="cellIs" dxfId="2142" priority="2418" stopIfTrue="1" operator="greaterThanOrEqual">
      <formula>V65-27</formula>
    </cfRule>
  </conditionalFormatting>
  <conditionalFormatting sqref="K65">
    <cfRule type="cellIs" dxfId="2141" priority="2417" stopIfTrue="1" operator="greaterThanOrEqual">
      <formula>V65-27</formula>
    </cfRule>
  </conditionalFormatting>
  <conditionalFormatting sqref="K65">
    <cfRule type="cellIs" dxfId="2140" priority="2416" stopIfTrue="1" operator="greaterThanOrEqual">
      <formula>V65-27</formula>
    </cfRule>
  </conditionalFormatting>
  <conditionalFormatting sqref="K65">
    <cfRule type="cellIs" dxfId="2139" priority="2415" stopIfTrue="1" operator="greaterThanOrEqual">
      <formula>V65-27</formula>
    </cfRule>
  </conditionalFormatting>
  <conditionalFormatting sqref="K65">
    <cfRule type="cellIs" dxfId="2138" priority="2414" stopIfTrue="1" operator="greaterThanOrEqual">
      <formula>V65-27</formula>
    </cfRule>
  </conditionalFormatting>
  <conditionalFormatting sqref="K65">
    <cfRule type="cellIs" dxfId="2137" priority="2413" stopIfTrue="1" operator="greaterThanOrEqual">
      <formula>V65-27</formula>
    </cfRule>
  </conditionalFormatting>
  <conditionalFormatting sqref="F67:F69">
    <cfRule type="expression" dxfId="2136" priority="2412">
      <formula>AB67&gt;1</formula>
    </cfRule>
  </conditionalFormatting>
  <conditionalFormatting sqref="K67:K69">
    <cfRule type="cellIs" dxfId="2135" priority="2411" stopIfTrue="1" operator="greaterThanOrEqual">
      <formula>V67-27</formula>
    </cfRule>
  </conditionalFormatting>
  <conditionalFormatting sqref="K70">
    <cfRule type="cellIs" dxfId="2134" priority="2410" stopIfTrue="1" operator="greaterThanOrEqual">
      <formula>V70-27</formula>
    </cfRule>
  </conditionalFormatting>
  <conditionalFormatting sqref="K71">
    <cfRule type="cellIs" dxfId="2133" priority="2409" stopIfTrue="1" operator="greaterThanOrEqual">
      <formula>V71-27</formula>
    </cfRule>
  </conditionalFormatting>
  <conditionalFormatting sqref="K72">
    <cfRule type="cellIs" dxfId="2132" priority="2408" stopIfTrue="1" operator="greaterThanOrEqual">
      <formula>V72-27</formula>
    </cfRule>
  </conditionalFormatting>
  <conditionalFormatting sqref="F74:F78">
    <cfRule type="expression" dxfId="2131" priority="2407">
      <formula>AB74&gt;1</formula>
    </cfRule>
  </conditionalFormatting>
  <conditionalFormatting sqref="K74:K78">
    <cfRule type="cellIs" dxfId="2130" priority="2406" stopIfTrue="1" operator="greaterThanOrEqual">
      <formula>V74-27</formula>
    </cfRule>
  </conditionalFormatting>
  <conditionalFormatting sqref="K80">
    <cfRule type="cellIs" dxfId="2129" priority="2405" stopIfTrue="1" operator="greaterThanOrEqual">
      <formula>V80-27</formula>
    </cfRule>
  </conditionalFormatting>
  <conditionalFormatting sqref="F81">
    <cfRule type="expression" dxfId="2128" priority="2404">
      <formula>AB81&gt;1</formula>
    </cfRule>
  </conditionalFormatting>
  <conditionalFormatting sqref="K81">
    <cfRule type="cellIs" dxfId="2127" priority="2403" stopIfTrue="1" operator="greaterThanOrEqual">
      <formula>V81-27</formula>
    </cfRule>
  </conditionalFormatting>
  <conditionalFormatting sqref="F82">
    <cfRule type="expression" dxfId="2126" priority="2402">
      <formula>AB82&gt;1</formula>
    </cfRule>
  </conditionalFormatting>
  <conditionalFormatting sqref="K82">
    <cfRule type="cellIs" dxfId="2125" priority="2401" stopIfTrue="1" operator="greaterThanOrEqual">
      <formula>V82-27</formula>
    </cfRule>
  </conditionalFormatting>
  <conditionalFormatting sqref="F83">
    <cfRule type="expression" dxfId="2124" priority="2400">
      <formula>AB83&gt;1</formula>
    </cfRule>
  </conditionalFormatting>
  <conditionalFormatting sqref="K83">
    <cfRule type="cellIs" dxfId="2123" priority="2399" stopIfTrue="1" operator="greaterThanOrEqual">
      <formula>V83-27</formula>
    </cfRule>
  </conditionalFormatting>
  <conditionalFormatting sqref="F84">
    <cfRule type="expression" dxfId="2122" priority="2398">
      <formula>AB84&gt;1</formula>
    </cfRule>
  </conditionalFormatting>
  <conditionalFormatting sqref="K84">
    <cfRule type="cellIs" dxfId="2121" priority="2397" stopIfTrue="1" operator="greaterThanOrEqual">
      <formula>V84-27</formula>
    </cfRule>
  </conditionalFormatting>
  <conditionalFormatting sqref="F85">
    <cfRule type="expression" dxfId="2120" priority="2396">
      <formula>AB85&gt;1</formula>
    </cfRule>
  </conditionalFormatting>
  <conditionalFormatting sqref="K85">
    <cfRule type="cellIs" dxfId="2119" priority="2395" stopIfTrue="1" operator="greaterThanOrEqual">
      <formula>V85-27</formula>
    </cfRule>
  </conditionalFormatting>
  <conditionalFormatting sqref="F86">
    <cfRule type="expression" dxfId="2118" priority="2394">
      <formula>AB86&gt;1</formula>
    </cfRule>
  </conditionalFormatting>
  <conditionalFormatting sqref="K86">
    <cfRule type="cellIs" dxfId="2117" priority="2393" stopIfTrue="1" operator="greaterThanOrEqual">
      <formula>V86-27</formula>
    </cfRule>
  </conditionalFormatting>
  <conditionalFormatting sqref="F87">
    <cfRule type="expression" dxfId="2116" priority="2392">
      <formula>AB87&gt;1</formula>
    </cfRule>
  </conditionalFormatting>
  <conditionalFormatting sqref="K87">
    <cfRule type="cellIs" dxfId="2115" priority="2391" stopIfTrue="1" operator="greaterThanOrEqual">
      <formula>V87-27</formula>
    </cfRule>
  </conditionalFormatting>
  <conditionalFormatting sqref="F88:F90">
    <cfRule type="expression" dxfId="2114" priority="2390">
      <formula>AB88&gt;1</formula>
    </cfRule>
  </conditionalFormatting>
  <conditionalFormatting sqref="K88:K90">
    <cfRule type="cellIs" dxfId="2113" priority="2389" stopIfTrue="1" operator="greaterThanOrEqual">
      <formula>V88-27</formula>
    </cfRule>
  </conditionalFormatting>
  <conditionalFormatting sqref="F91:F92">
    <cfRule type="expression" dxfId="2112" priority="2388">
      <formula>AB91&gt;1</formula>
    </cfRule>
  </conditionalFormatting>
  <conditionalFormatting sqref="K91:K92">
    <cfRule type="cellIs" dxfId="2111" priority="2387" stopIfTrue="1" operator="greaterThanOrEqual">
      <formula>V91-27</formula>
    </cfRule>
  </conditionalFormatting>
  <conditionalFormatting sqref="K94">
    <cfRule type="cellIs" dxfId="2110" priority="2386" stopIfTrue="1" operator="greaterThanOrEqual">
      <formula>V94-27</formula>
    </cfRule>
  </conditionalFormatting>
  <conditionalFormatting sqref="F97">
    <cfRule type="expression" dxfId="2109" priority="2385">
      <formula>AB97&gt;1</formula>
    </cfRule>
  </conditionalFormatting>
  <conditionalFormatting sqref="K97">
    <cfRule type="cellIs" dxfId="2108" priority="2384" stopIfTrue="1" operator="greaterThanOrEqual">
      <formula>V97-27</formula>
    </cfRule>
  </conditionalFormatting>
  <conditionalFormatting sqref="K97">
    <cfRule type="cellIs" dxfId="2107" priority="2383" stopIfTrue="1" operator="greaterThanOrEqual">
      <formula>V97-27</formula>
    </cfRule>
  </conditionalFormatting>
  <conditionalFormatting sqref="F98">
    <cfRule type="expression" dxfId="2106" priority="2382">
      <formula>AB98&gt;1</formula>
    </cfRule>
  </conditionalFormatting>
  <conditionalFormatting sqref="K98">
    <cfRule type="cellIs" dxfId="2105" priority="2381" stopIfTrue="1" operator="greaterThanOrEqual">
      <formula>V98-27</formula>
    </cfRule>
  </conditionalFormatting>
  <conditionalFormatting sqref="K98">
    <cfRule type="cellIs" dxfId="2104" priority="2380" stopIfTrue="1" operator="greaterThanOrEqual">
      <formula>V98-27</formula>
    </cfRule>
  </conditionalFormatting>
  <conditionalFormatting sqref="K99">
    <cfRule type="cellIs" dxfId="2103" priority="2379" stopIfTrue="1" operator="greaterThanOrEqual">
      <formula>V99-27</formula>
    </cfRule>
  </conditionalFormatting>
  <conditionalFormatting sqref="K99">
    <cfRule type="cellIs" dxfId="2102" priority="2378" stopIfTrue="1" operator="greaterThanOrEqual">
      <formula>V99-27</formula>
    </cfRule>
  </conditionalFormatting>
  <conditionalFormatting sqref="K100">
    <cfRule type="cellIs" dxfId="2101" priority="2377" stopIfTrue="1" operator="greaterThanOrEqual">
      <formula>V100-27</formula>
    </cfRule>
  </conditionalFormatting>
  <conditionalFormatting sqref="K100">
    <cfRule type="cellIs" dxfId="2100" priority="2376" stopIfTrue="1" operator="greaterThanOrEqual">
      <formula>V100-27</formula>
    </cfRule>
  </conditionalFormatting>
  <conditionalFormatting sqref="K102:K103">
    <cfRule type="cellIs" dxfId="2099" priority="2375" stopIfTrue="1" operator="greaterThanOrEqual">
      <formula>V102-27</formula>
    </cfRule>
  </conditionalFormatting>
  <conditionalFormatting sqref="K102:K103">
    <cfRule type="cellIs" dxfId="2098" priority="2374" stopIfTrue="1" operator="greaterThanOrEqual">
      <formula>V102-27</formula>
    </cfRule>
  </conditionalFormatting>
  <conditionalFormatting sqref="K104">
    <cfRule type="cellIs" dxfId="2097" priority="2373" stopIfTrue="1" operator="greaterThanOrEqual">
      <formula>V104-27</formula>
    </cfRule>
  </conditionalFormatting>
  <conditionalFormatting sqref="K104">
    <cfRule type="cellIs" dxfId="2096" priority="2372" stopIfTrue="1" operator="greaterThanOrEqual">
      <formula>V104-27</formula>
    </cfRule>
  </conditionalFormatting>
  <conditionalFormatting sqref="K105:K107">
    <cfRule type="cellIs" dxfId="2095" priority="2371" stopIfTrue="1" operator="greaterThanOrEqual">
      <formula>V105-27</formula>
    </cfRule>
  </conditionalFormatting>
  <conditionalFormatting sqref="K105:K107">
    <cfRule type="cellIs" dxfId="2094" priority="2370" stopIfTrue="1" operator="greaterThanOrEqual">
      <formula>V105-27</formula>
    </cfRule>
  </conditionalFormatting>
  <conditionalFormatting sqref="K108">
    <cfRule type="cellIs" dxfId="2093" priority="2369" stopIfTrue="1" operator="greaterThanOrEqual">
      <formula>V108-27</formula>
    </cfRule>
  </conditionalFormatting>
  <conditionalFormatting sqref="K108">
    <cfRule type="cellIs" dxfId="2092" priority="2368" stopIfTrue="1" operator="greaterThanOrEqual">
      <formula>V108-27</formula>
    </cfRule>
  </conditionalFormatting>
  <conditionalFormatting sqref="K109">
    <cfRule type="cellIs" dxfId="2091" priority="2367" stopIfTrue="1" operator="greaterThanOrEqual">
      <formula>V109-27</formula>
    </cfRule>
  </conditionalFormatting>
  <conditionalFormatting sqref="K109">
    <cfRule type="cellIs" dxfId="2090" priority="2366" stopIfTrue="1" operator="greaterThanOrEqual">
      <formula>V109-27</formula>
    </cfRule>
  </conditionalFormatting>
  <conditionalFormatting sqref="F111">
    <cfRule type="expression" dxfId="2089" priority="2365">
      <formula>AB111&gt;1</formula>
    </cfRule>
  </conditionalFormatting>
  <conditionalFormatting sqref="F110">
    <cfRule type="expression" dxfId="2088" priority="2364">
      <formula>AB110&gt;1</formula>
    </cfRule>
  </conditionalFormatting>
  <conditionalFormatting sqref="K110">
    <cfRule type="cellIs" dxfId="2087" priority="2363" stopIfTrue="1" operator="greaterThanOrEqual">
      <formula>V110-27</formula>
    </cfRule>
  </conditionalFormatting>
  <conditionalFormatting sqref="K110">
    <cfRule type="cellIs" dxfId="2086" priority="2362" stopIfTrue="1" operator="greaterThanOrEqual">
      <formula>V110-27</formula>
    </cfRule>
  </conditionalFormatting>
  <conditionalFormatting sqref="K110">
    <cfRule type="cellIs" dxfId="2085" priority="2361" stopIfTrue="1" operator="greaterThanOrEqual">
      <formula>V110-27</formula>
    </cfRule>
  </conditionalFormatting>
  <conditionalFormatting sqref="K110">
    <cfRule type="cellIs" dxfId="2084" priority="2360" stopIfTrue="1" operator="greaterThanOrEqual">
      <formula>V110-27</formula>
    </cfRule>
  </conditionalFormatting>
  <conditionalFormatting sqref="K111:K112">
    <cfRule type="cellIs" dxfId="2083" priority="2355" stopIfTrue="1" operator="greaterThanOrEqual">
      <formula>V111-27</formula>
    </cfRule>
  </conditionalFormatting>
  <conditionalFormatting sqref="K111:K112">
    <cfRule type="cellIs" dxfId="2082" priority="2354" stopIfTrue="1" operator="greaterThanOrEqual">
      <formula>V111-27</formula>
    </cfRule>
  </conditionalFormatting>
  <conditionalFormatting sqref="K111:K112">
    <cfRule type="cellIs" dxfId="2081" priority="2353" stopIfTrue="1" operator="greaterThanOrEqual">
      <formula>V111-27</formula>
    </cfRule>
  </conditionalFormatting>
  <conditionalFormatting sqref="K111:K112">
    <cfRule type="cellIs" dxfId="2080" priority="2352" stopIfTrue="1" operator="greaterThanOrEqual">
      <formula>V111-27</formula>
    </cfRule>
  </conditionalFormatting>
  <conditionalFormatting sqref="K111:K112">
    <cfRule type="cellIs" dxfId="2079" priority="2351" stopIfTrue="1" operator="greaterThanOrEqual">
      <formula>V111-27</formula>
    </cfRule>
  </conditionalFormatting>
  <conditionalFormatting sqref="K111:K112">
    <cfRule type="cellIs" dxfId="2078" priority="2350" stopIfTrue="1" operator="greaterThanOrEqual">
      <formula>V111-27</formula>
    </cfRule>
  </conditionalFormatting>
  <conditionalFormatting sqref="K111:K112">
    <cfRule type="cellIs" dxfId="2077" priority="2349" stopIfTrue="1" operator="greaterThanOrEqual">
      <formula>V111-27</formula>
    </cfRule>
  </conditionalFormatting>
  <conditionalFormatting sqref="K111:K112">
    <cfRule type="cellIs" dxfId="2076" priority="2348" stopIfTrue="1" operator="greaterThanOrEqual">
      <formula>V111-27</formula>
    </cfRule>
  </conditionalFormatting>
  <conditionalFormatting sqref="F113">
    <cfRule type="expression" dxfId="2075" priority="2347">
      <formula>AB113&gt;1</formula>
    </cfRule>
  </conditionalFormatting>
  <conditionalFormatting sqref="K113">
    <cfRule type="cellIs" dxfId="2074" priority="2346" stopIfTrue="1" operator="greaterThanOrEqual">
      <formula>V113-27</formula>
    </cfRule>
  </conditionalFormatting>
  <conditionalFormatting sqref="K113">
    <cfRule type="cellIs" dxfId="2073" priority="2345" stopIfTrue="1" operator="greaterThanOrEqual">
      <formula>V113-27</formula>
    </cfRule>
  </conditionalFormatting>
  <conditionalFormatting sqref="K113">
    <cfRule type="cellIs" dxfId="2072" priority="2344" stopIfTrue="1" operator="greaterThanOrEqual">
      <formula>V113-27</formula>
    </cfRule>
  </conditionalFormatting>
  <conditionalFormatting sqref="K113">
    <cfRule type="cellIs" dxfId="2071" priority="2343" stopIfTrue="1" operator="greaterThanOrEqual">
      <formula>V113-27</formula>
    </cfRule>
  </conditionalFormatting>
  <conditionalFormatting sqref="K113">
    <cfRule type="cellIs" dxfId="2070" priority="2342" stopIfTrue="1" operator="greaterThanOrEqual">
      <formula>V113-27</formula>
    </cfRule>
  </conditionalFormatting>
  <conditionalFormatting sqref="K113">
    <cfRule type="cellIs" dxfId="2069" priority="2341" stopIfTrue="1" operator="greaterThanOrEqual">
      <formula>V113-27</formula>
    </cfRule>
  </conditionalFormatting>
  <conditionalFormatting sqref="K113">
    <cfRule type="cellIs" dxfId="2068" priority="2340" stopIfTrue="1" operator="greaterThanOrEqual">
      <formula>V113-27</formula>
    </cfRule>
  </conditionalFormatting>
  <conditionalFormatting sqref="K113">
    <cfRule type="cellIs" dxfId="2067" priority="2339" stopIfTrue="1" operator="greaterThanOrEqual">
      <formula>V113-27</formula>
    </cfRule>
  </conditionalFormatting>
  <conditionalFormatting sqref="F115">
    <cfRule type="expression" dxfId="2066" priority="2338">
      <formula>AB115&gt;1</formula>
    </cfRule>
  </conditionalFormatting>
  <conditionalFormatting sqref="F114">
    <cfRule type="expression" dxfId="2065" priority="2337">
      <formula>AB114&gt;1</formula>
    </cfRule>
  </conditionalFormatting>
  <conditionalFormatting sqref="F114">
    <cfRule type="expression" dxfId="2064" priority="2336">
      <formula>AB114&gt;1</formula>
    </cfRule>
  </conditionalFormatting>
  <conditionalFormatting sqref="K114:K115">
    <cfRule type="cellIs" dxfId="2063" priority="2335" stopIfTrue="1" operator="greaterThanOrEqual">
      <formula>V114-27</formula>
    </cfRule>
  </conditionalFormatting>
  <conditionalFormatting sqref="K114:K115">
    <cfRule type="cellIs" dxfId="2062" priority="2334" stopIfTrue="1" operator="greaterThanOrEqual">
      <formula>V114-27</formula>
    </cfRule>
  </conditionalFormatting>
  <conditionalFormatting sqref="K114:K115">
    <cfRule type="cellIs" dxfId="2061" priority="2333" stopIfTrue="1" operator="greaterThanOrEqual">
      <formula>V114-27</formula>
    </cfRule>
  </conditionalFormatting>
  <conditionalFormatting sqref="K114:K115">
    <cfRule type="cellIs" dxfId="2060" priority="2332" stopIfTrue="1" operator="greaterThanOrEqual">
      <formula>V114-27</formula>
    </cfRule>
  </conditionalFormatting>
  <conditionalFormatting sqref="K114:K115">
    <cfRule type="cellIs" dxfId="2059" priority="2331" stopIfTrue="1" operator="greaterThanOrEqual">
      <formula>V114-27</formula>
    </cfRule>
  </conditionalFormatting>
  <conditionalFormatting sqref="K114:K115">
    <cfRule type="cellIs" dxfId="2058" priority="2330" stopIfTrue="1" operator="greaterThanOrEqual">
      <formula>V114-27</formula>
    </cfRule>
  </conditionalFormatting>
  <conditionalFormatting sqref="K114:K115">
    <cfRule type="cellIs" dxfId="2057" priority="2329" stopIfTrue="1" operator="greaterThanOrEqual">
      <formula>V114-27</formula>
    </cfRule>
  </conditionalFormatting>
  <conditionalFormatting sqref="K114:K115">
    <cfRule type="cellIs" dxfId="2056" priority="2328" stopIfTrue="1" operator="greaterThanOrEqual">
      <formula>V114-27</formula>
    </cfRule>
  </conditionalFormatting>
  <conditionalFormatting sqref="F116">
    <cfRule type="expression" dxfId="2055" priority="2327">
      <formula>AB116&gt;1</formula>
    </cfRule>
  </conditionalFormatting>
  <conditionalFormatting sqref="F116">
    <cfRule type="expression" dxfId="2054" priority="2326">
      <formula>AB116&gt;1</formula>
    </cfRule>
  </conditionalFormatting>
  <conditionalFormatting sqref="K116">
    <cfRule type="cellIs" dxfId="2053" priority="2325" stopIfTrue="1" operator="greaterThanOrEqual">
      <formula>V116-27</formula>
    </cfRule>
  </conditionalFormatting>
  <conditionalFormatting sqref="K116">
    <cfRule type="cellIs" dxfId="2052" priority="2324" stopIfTrue="1" operator="greaterThanOrEqual">
      <formula>V116-27</formula>
    </cfRule>
  </conditionalFormatting>
  <conditionalFormatting sqref="K116">
    <cfRule type="cellIs" dxfId="2051" priority="2323" stopIfTrue="1" operator="greaterThanOrEqual">
      <formula>V116-27</formula>
    </cfRule>
  </conditionalFormatting>
  <conditionalFormatting sqref="K116">
    <cfRule type="cellIs" dxfId="2050" priority="2322" stopIfTrue="1" operator="greaterThanOrEqual">
      <formula>V116-27</formula>
    </cfRule>
  </conditionalFormatting>
  <conditionalFormatting sqref="K116">
    <cfRule type="cellIs" dxfId="2049" priority="2321" stopIfTrue="1" operator="greaterThanOrEqual">
      <formula>V116-27</formula>
    </cfRule>
  </conditionalFormatting>
  <conditionalFormatting sqref="K116">
    <cfRule type="cellIs" dxfId="2048" priority="2320" stopIfTrue="1" operator="greaterThanOrEqual">
      <formula>V116-27</formula>
    </cfRule>
  </conditionalFormatting>
  <conditionalFormatting sqref="K116">
    <cfRule type="cellIs" dxfId="2047" priority="2319" stopIfTrue="1" operator="greaterThanOrEqual">
      <formula>V116-27</formula>
    </cfRule>
  </conditionalFormatting>
  <conditionalFormatting sqref="K116">
    <cfRule type="cellIs" dxfId="2046" priority="2318" stopIfTrue="1" operator="greaterThanOrEqual">
      <formula>V116-27</formula>
    </cfRule>
  </conditionalFormatting>
  <conditionalFormatting sqref="F117">
    <cfRule type="expression" dxfId="2045" priority="2317">
      <formula>AB117&gt;1</formula>
    </cfRule>
  </conditionalFormatting>
  <conditionalFormatting sqref="K117">
    <cfRule type="cellIs" dxfId="2044" priority="2316" stopIfTrue="1" operator="greaterThanOrEqual">
      <formula>V117-27</formula>
    </cfRule>
  </conditionalFormatting>
  <conditionalFormatting sqref="K117">
    <cfRule type="cellIs" dxfId="2043" priority="2315" stopIfTrue="1" operator="greaterThanOrEqual">
      <formula>V117-27</formula>
    </cfRule>
  </conditionalFormatting>
  <conditionalFormatting sqref="K117">
    <cfRule type="cellIs" dxfId="2042" priority="2314" stopIfTrue="1" operator="greaterThanOrEqual">
      <formula>V117-27</formula>
    </cfRule>
  </conditionalFormatting>
  <conditionalFormatting sqref="K117">
    <cfRule type="cellIs" dxfId="2041" priority="2313" stopIfTrue="1" operator="greaterThanOrEqual">
      <formula>V117-27</formula>
    </cfRule>
  </conditionalFormatting>
  <conditionalFormatting sqref="K117">
    <cfRule type="cellIs" dxfId="2040" priority="2312" stopIfTrue="1" operator="greaterThanOrEqual">
      <formula>V117-27</formula>
    </cfRule>
  </conditionalFormatting>
  <conditionalFormatting sqref="K117">
    <cfRule type="cellIs" dxfId="2039" priority="2311" stopIfTrue="1" operator="greaterThanOrEqual">
      <formula>V117-27</formula>
    </cfRule>
  </conditionalFormatting>
  <conditionalFormatting sqref="K117">
    <cfRule type="cellIs" dxfId="2038" priority="2310" stopIfTrue="1" operator="greaterThanOrEqual">
      <formula>V117-27</formula>
    </cfRule>
  </conditionalFormatting>
  <conditionalFormatting sqref="K117">
    <cfRule type="cellIs" dxfId="2037" priority="2309" stopIfTrue="1" operator="greaterThanOrEqual">
      <formula>V117-27</formula>
    </cfRule>
  </conditionalFormatting>
  <conditionalFormatting sqref="F118">
    <cfRule type="expression" dxfId="2036" priority="2308">
      <formula>AB118&gt;1</formula>
    </cfRule>
  </conditionalFormatting>
  <conditionalFormatting sqref="F118">
    <cfRule type="expression" dxfId="2035" priority="2307">
      <formula>AB118&gt;1</formula>
    </cfRule>
  </conditionalFormatting>
  <conditionalFormatting sqref="K118">
    <cfRule type="cellIs" dxfId="2034" priority="2306" stopIfTrue="1" operator="greaterThanOrEqual">
      <formula>V118-27</formula>
    </cfRule>
  </conditionalFormatting>
  <conditionalFormatting sqref="K118">
    <cfRule type="cellIs" dxfId="2033" priority="2305" stopIfTrue="1" operator="greaterThanOrEqual">
      <formula>V118-27</formula>
    </cfRule>
  </conditionalFormatting>
  <conditionalFormatting sqref="K118">
    <cfRule type="cellIs" dxfId="2032" priority="2304" stopIfTrue="1" operator="greaterThanOrEqual">
      <formula>V118-27</formula>
    </cfRule>
  </conditionalFormatting>
  <conditionalFormatting sqref="K118">
    <cfRule type="cellIs" dxfId="2031" priority="2303" stopIfTrue="1" operator="greaterThanOrEqual">
      <formula>V118-27</formula>
    </cfRule>
  </conditionalFormatting>
  <conditionalFormatting sqref="K118">
    <cfRule type="cellIs" dxfId="2030" priority="2302" stopIfTrue="1" operator="greaterThanOrEqual">
      <formula>V118-27</formula>
    </cfRule>
  </conditionalFormatting>
  <conditionalFormatting sqref="K118">
    <cfRule type="cellIs" dxfId="2029" priority="2301" stopIfTrue="1" operator="greaterThanOrEqual">
      <formula>V118-27</formula>
    </cfRule>
  </conditionalFormatting>
  <conditionalFormatting sqref="K118">
    <cfRule type="cellIs" dxfId="2028" priority="2300" stopIfTrue="1" operator="greaterThanOrEqual">
      <formula>V118-27</formula>
    </cfRule>
  </conditionalFormatting>
  <conditionalFormatting sqref="K118">
    <cfRule type="cellIs" dxfId="2027" priority="2299" stopIfTrue="1" operator="greaterThanOrEqual">
      <formula>V118-27</formula>
    </cfRule>
  </conditionalFormatting>
  <conditionalFormatting sqref="F119">
    <cfRule type="expression" dxfId="2026" priority="2298">
      <formula>AB119&gt;1</formula>
    </cfRule>
  </conditionalFormatting>
  <conditionalFormatting sqref="K119">
    <cfRule type="cellIs" dxfId="2025" priority="2297" stopIfTrue="1" operator="greaterThanOrEqual">
      <formula>V119-27</formula>
    </cfRule>
  </conditionalFormatting>
  <conditionalFormatting sqref="K119">
    <cfRule type="cellIs" dxfId="2024" priority="2296" stopIfTrue="1" operator="greaterThanOrEqual">
      <formula>V119-27</formula>
    </cfRule>
  </conditionalFormatting>
  <conditionalFormatting sqref="K119">
    <cfRule type="cellIs" dxfId="2023" priority="2295" stopIfTrue="1" operator="greaterThanOrEqual">
      <formula>V119-27</formula>
    </cfRule>
  </conditionalFormatting>
  <conditionalFormatting sqref="K119">
    <cfRule type="cellIs" dxfId="2022" priority="2294" stopIfTrue="1" operator="greaterThanOrEqual">
      <formula>V119-27</formula>
    </cfRule>
  </conditionalFormatting>
  <conditionalFormatting sqref="K119">
    <cfRule type="cellIs" dxfId="2021" priority="2293" stopIfTrue="1" operator="greaterThanOrEqual">
      <formula>V119-27</formula>
    </cfRule>
  </conditionalFormatting>
  <conditionalFormatting sqref="K119">
    <cfRule type="cellIs" dxfId="2020" priority="2292" stopIfTrue="1" operator="greaterThanOrEqual">
      <formula>V119-27</formula>
    </cfRule>
  </conditionalFormatting>
  <conditionalFormatting sqref="K119">
    <cfRule type="cellIs" dxfId="2019" priority="2291" stopIfTrue="1" operator="greaterThanOrEqual">
      <formula>V119-27</formula>
    </cfRule>
  </conditionalFormatting>
  <conditionalFormatting sqref="K119">
    <cfRule type="cellIs" dxfId="2018" priority="2290" stopIfTrue="1" operator="greaterThanOrEqual">
      <formula>V119-27</formula>
    </cfRule>
  </conditionalFormatting>
  <conditionalFormatting sqref="F120">
    <cfRule type="expression" dxfId="2017" priority="2289">
      <formula>AB120&gt;1</formula>
    </cfRule>
  </conditionalFormatting>
  <conditionalFormatting sqref="F120">
    <cfRule type="expression" dxfId="2016" priority="2288">
      <formula>AB120&gt;1</formula>
    </cfRule>
  </conditionalFormatting>
  <conditionalFormatting sqref="K120">
    <cfRule type="cellIs" dxfId="2015" priority="2287" stopIfTrue="1" operator="greaterThanOrEqual">
      <formula>V120-27</formula>
    </cfRule>
  </conditionalFormatting>
  <conditionalFormatting sqref="K120">
    <cfRule type="cellIs" dxfId="2014" priority="2286" stopIfTrue="1" operator="greaterThanOrEqual">
      <formula>V120-27</formula>
    </cfRule>
  </conditionalFormatting>
  <conditionalFormatting sqref="K120">
    <cfRule type="cellIs" dxfId="2013" priority="2285" stopIfTrue="1" operator="greaterThanOrEqual">
      <formula>V120-27</formula>
    </cfRule>
  </conditionalFormatting>
  <conditionalFormatting sqref="K120">
    <cfRule type="cellIs" dxfId="2012" priority="2284" stopIfTrue="1" operator="greaterThanOrEqual">
      <formula>V120-27</formula>
    </cfRule>
  </conditionalFormatting>
  <conditionalFormatting sqref="K120">
    <cfRule type="cellIs" dxfId="2011" priority="2283" stopIfTrue="1" operator="greaterThanOrEqual">
      <formula>V120-27</formula>
    </cfRule>
  </conditionalFormatting>
  <conditionalFormatting sqref="K120">
    <cfRule type="cellIs" dxfId="2010" priority="2282" stopIfTrue="1" operator="greaterThanOrEqual">
      <formula>V120-27</formula>
    </cfRule>
  </conditionalFormatting>
  <conditionalFormatting sqref="K120">
    <cfRule type="cellIs" dxfId="2009" priority="2281" stopIfTrue="1" operator="greaterThanOrEqual">
      <formula>V120-27</formula>
    </cfRule>
  </conditionalFormatting>
  <conditionalFormatting sqref="K120">
    <cfRule type="cellIs" dxfId="2008" priority="2280" stopIfTrue="1" operator="greaterThanOrEqual">
      <formula>V120-27</formula>
    </cfRule>
  </conditionalFormatting>
  <conditionalFormatting sqref="F121">
    <cfRule type="expression" dxfId="2007" priority="2279">
      <formula>AB121&gt;1</formula>
    </cfRule>
  </conditionalFormatting>
  <conditionalFormatting sqref="K121">
    <cfRule type="cellIs" dxfId="2006" priority="2278" stopIfTrue="1" operator="greaterThanOrEqual">
      <formula>V121-27</formula>
    </cfRule>
  </conditionalFormatting>
  <conditionalFormatting sqref="K121">
    <cfRule type="cellIs" dxfId="2005" priority="2277" stopIfTrue="1" operator="greaterThanOrEqual">
      <formula>V121-27</formula>
    </cfRule>
  </conditionalFormatting>
  <conditionalFormatting sqref="K121">
    <cfRule type="cellIs" dxfId="2004" priority="2276" stopIfTrue="1" operator="greaterThanOrEqual">
      <formula>V121-27</formula>
    </cfRule>
  </conditionalFormatting>
  <conditionalFormatting sqref="K121">
    <cfRule type="cellIs" dxfId="2003" priority="2275" stopIfTrue="1" operator="greaterThanOrEqual">
      <formula>V121-27</formula>
    </cfRule>
  </conditionalFormatting>
  <conditionalFormatting sqref="K121">
    <cfRule type="cellIs" dxfId="2002" priority="2274" stopIfTrue="1" operator="greaterThanOrEqual">
      <formula>V121-27</formula>
    </cfRule>
  </conditionalFormatting>
  <conditionalFormatting sqref="K121">
    <cfRule type="cellIs" dxfId="2001" priority="2273" stopIfTrue="1" operator="greaterThanOrEqual">
      <formula>V121-27</formula>
    </cfRule>
  </conditionalFormatting>
  <conditionalFormatting sqref="K121">
    <cfRule type="cellIs" dxfId="2000" priority="2272" stopIfTrue="1" operator="greaterThanOrEqual">
      <formula>V121-27</formula>
    </cfRule>
  </conditionalFormatting>
  <conditionalFormatting sqref="K121">
    <cfRule type="cellIs" dxfId="1999" priority="2271" stopIfTrue="1" operator="greaterThanOrEqual">
      <formula>V121-27</formula>
    </cfRule>
  </conditionalFormatting>
  <conditionalFormatting sqref="K123:K124">
    <cfRule type="cellIs" dxfId="1998" priority="2270" stopIfTrue="1" operator="greaterThanOrEqual">
      <formula>V123-27</formula>
    </cfRule>
  </conditionalFormatting>
  <conditionalFormatting sqref="K123:K124">
    <cfRule type="cellIs" dxfId="1997" priority="2269" stopIfTrue="1" operator="greaterThanOrEqual">
      <formula>V123-27</formula>
    </cfRule>
  </conditionalFormatting>
  <conditionalFormatting sqref="K123:K124">
    <cfRule type="cellIs" dxfId="1996" priority="2268" stopIfTrue="1" operator="greaterThanOrEqual">
      <formula>V123-27</formula>
    </cfRule>
  </conditionalFormatting>
  <conditionalFormatting sqref="K123:K124">
    <cfRule type="cellIs" dxfId="1995" priority="2267" stopIfTrue="1" operator="greaterThanOrEqual">
      <formula>V123-27</formula>
    </cfRule>
  </conditionalFormatting>
  <conditionalFormatting sqref="K126">
    <cfRule type="cellIs" dxfId="1994" priority="2266" stopIfTrue="1" operator="greaterThanOrEqual">
      <formula>V126-27</formula>
    </cfRule>
  </conditionalFormatting>
  <conditionalFormatting sqref="K126">
    <cfRule type="cellIs" dxfId="1993" priority="2265" stopIfTrue="1" operator="greaterThanOrEqual">
      <formula>V126-27</formula>
    </cfRule>
  </conditionalFormatting>
  <conditionalFormatting sqref="F127">
    <cfRule type="expression" dxfId="1992" priority="2264">
      <formula>AB127&gt;1</formula>
    </cfRule>
  </conditionalFormatting>
  <conditionalFormatting sqref="K127">
    <cfRule type="cellIs" dxfId="1991" priority="2263" stopIfTrue="1" operator="greaterThanOrEqual">
      <formula>V127-27</formula>
    </cfRule>
  </conditionalFormatting>
  <conditionalFormatting sqref="K127">
    <cfRule type="cellIs" dxfId="1990" priority="2262" stopIfTrue="1" operator="greaterThanOrEqual">
      <formula>V127-27</formula>
    </cfRule>
  </conditionalFormatting>
  <conditionalFormatting sqref="F128">
    <cfRule type="expression" dxfId="1989" priority="2261">
      <formula>AB128&gt;1</formula>
    </cfRule>
  </conditionalFormatting>
  <conditionalFormatting sqref="K128">
    <cfRule type="cellIs" dxfId="1988" priority="2260" stopIfTrue="1" operator="greaterThanOrEqual">
      <formula>V128-27</formula>
    </cfRule>
  </conditionalFormatting>
  <conditionalFormatting sqref="K128">
    <cfRule type="cellIs" dxfId="1987" priority="2259" stopIfTrue="1" operator="greaterThanOrEqual">
      <formula>V128-27</formula>
    </cfRule>
  </conditionalFormatting>
  <conditionalFormatting sqref="K129:K133">
    <cfRule type="cellIs" dxfId="1986" priority="2258" stopIfTrue="1" operator="greaterThanOrEqual">
      <formula>V129-27</formula>
    </cfRule>
  </conditionalFormatting>
  <conditionalFormatting sqref="K129:K133">
    <cfRule type="cellIs" dxfId="1985" priority="2257" stopIfTrue="1" operator="greaterThanOrEqual">
      <formula>V129-27</formula>
    </cfRule>
  </conditionalFormatting>
  <conditionalFormatting sqref="K130">
    <cfRule type="cellIs" dxfId="1984" priority="2256" stopIfTrue="1" operator="greaterThanOrEqual">
      <formula>V130-27</formula>
    </cfRule>
  </conditionalFormatting>
  <conditionalFormatting sqref="K130">
    <cfRule type="cellIs" dxfId="1983" priority="2255" stopIfTrue="1" operator="greaterThanOrEqual">
      <formula>V130-27</formula>
    </cfRule>
  </conditionalFormatting>
  <conditionalFormatting sqref="F131">
    <cfRule type="expression" dxfId="1982" priority="2254">
      <formula>AB131&gt;1</formula>
    </cfRule>
  </conditionalFormatting>
  <conditionalFormatting sqref="K131">
    <cfRule type="cellIs" dxfId="1981" priority="2253" stopIfTrue="1" operator="greaterThanOrEqual">
      <formula>V131-27</formula>
    </cfRule>
  </conditionalFormatting>
  <conditionalFormatting sqref="K131">
    <cfRule type="cellIs" dxfId="1980" priority="2252" stopIfTrue="1" operator="greaterThanOrEqual">
      <formula>V131-27</formula>
    </cfRule>
  </conditionalFormatting>
  <conditionalFormatting sqref="F132">
    <cfRule type="expression" dxfId="1979" priority="2251">
      <formula>AB132&gt;1</formula>
    </cfRule>
  </conditionalFormatting>
  <conditionalFormatting sqref="K132">
    <cfRule type="cellIs" dxfId="1978" priority="2250" stopIfTrue="1" operator="greaterThanOrEqual">
      <formula>V132-27</formula>
    </cfRule>
  </conditionalFormatting>
  <conditionalFormatting sqref="K132">
    <cfRule type="cellIs" dxfId="1977" priority="2249" stopIfTrue="1" operator="greaterThanOrEqual">
      <formula>V132-27</formula>
    </cfRule>
  </conditionalFormatting>
  <conditionalFormatting sqref="F133">
    <cfRule type="expression" dxfId="1976" priority="2248">
      <formula>AB133&gt;1</formula>
    </cfRule>
  </conditionalFormatting>
  <conditionalFormatting sqref="K133">
    <cfRule type="cellIs" dxfId="1975" priority="2247" stopIfTrue="1" operator="greaterThanOrEqual">
      <formula>V133-27</formula>
    </cfRule>
  </conditionalFormatting>
  <conditionalFormatting sqref="K133">
    <cfRule type="cellIs" dxfId="1974" priority="2246" stopIfTrue="1" operator="greaterThanOrEqual">
      <formula>V133-27</formula>
    </cfRule>
  </conditionalFormatting>
  <conditionalFormatting sqref="K134">
    <cfRule type="cellIs" dxfId="1973" priority="2245" stopIfTrue="1" operator="greaterThanOrEqual">
      <formula>V134-27</formula>
    </cfRule>
  </conditionalFormatting>
  <conditionalFormatting sqref="K134">
    <cfRule type="cellIs" dxfId="1972" priority="2244" stopIfTrue="1" operator="greaterThanOrEqual">
      <formula>V134-27</formula>
    </cfRule>
  </conditionalFormatting>
  <conditionalFormatting sqref="F134">
    <cfRule type="expression" dxfId="1971" priority="2243">
      <formula>AB134&gt;1</formula>
    </cfRule>
  </conditionalFormatting>
  <conditionalFormatting sqref="K134">
    <cfRule type="cellIs" dxfId="1970" priority="2242" stopIfTrue="1" operator="greaterThanOrEqual">
      <formula>V134-27</formula>
    </cfRule>
  </conditionalFormatting>
  <conditionalFormatting sqref="K134">
    <cfRule type="cellIs" dxfId="1969" priority="2241" stopIfTrue="1" operator="greaterThanOrEqual">
      <formula>V134-27</formula>
    </cfRule>
  </conditionalFormatting>
  <conditionalFormatting sqref="F135">
    <cfRule type="expression" dxfId="1968" priority="2240">
      <formula>AB135&gt;1</formula>
    </cfRule>
  </conditionalFormatting>
  <conditionalFormatting sqref="K135">
    <cfRule type="cellIs" dxfId="1967" priority="2239" stopIfTrue="1" operator="greaterThanOrEqual">
      <formula>V135-27</formula>
    </cfRule>
  </conditionalFormatting>
  <conditionalFormatting sqref="K135">
    <cfRule type="cellIs" dxfId="1966" priority="2238" stopIfTrue="1" operator="greaterThanOrEqual">
      <formula>V135-27</formula>
    </cfRule>
  </conditionalFormatting>
  <conditionalFormatting sqref="K135">
    <cfRule type="cellIs" dxfId="1965" priority="2237" stopIfTrue="1" operator="greaterThanOrEqual">
      <formula>V135-27</formula>
    </cfRule>
  </conditionalFormatting>
  <conditionalFormatting sqref="K135">
    <cfRule type="cellIs" dxfId="1964" priority="2236" stopIfTrue="1" operator="greaterThanOrEqual">
      <formula>V135-27</formula>
    </cfRule>
  </conditionalFormatting>
  <conditionalFormatting sqref="K136">
    <cfRule type="cellIs" dxfId="1963" priority="2235" stopIfTrue="1" operator="greaterThanOrEqual">
      <formula>V136-27</formula>
    </cfRule>
  </conditionalFormatting>
  <conditionalFormatting sqref="K136">
    <cfRule type="cellIs" dxfId="1962" priority="2234" stopIfTrue="1" operator="greaterThanOrEqual">
      <formula>V136-27</formula>
    </cfRule>
  </conditionalFormatting>
  <conditionalFormatting sqref="F136">
    <cfRule type="expression" dxfId="1961" priority="2233">
      <formula>AB136&gt;1</formula>
    </cfRule>
  </conditionalFormatting>
  <conditionalFormatting sqref="K136">
    <cfRule type="cellIs" dxfId="1960" priority="2232" stopIfTrue="1" operator="greaterThanOrEqual">
      <formula>V136-27</formula>
    </cfRule>
  </conditionalFormatting>
  <conditionalFormatting sqref="K136">
    <cfRule type="cellIs" dxfId="1959" priority="2231" stopIfTrue="1" operator="greaterThanOrEqual">
      <formula>V136-27</formula>
    </cfRule>
  </conditionalFormatting>
  <conditionalFormatting sqref="K137">
    <cfRule type="cellIs" dxfId="1958" priority="2230" stopIfTrue="1" operator="greaterThanOrEqual">
      <formula>V137-27</formula>
    </cfRule>
  </conditionalFormatting>
  <conditionalFormatting sqref="K137">
    <cfRule type="cellIs" dxfId="1957" priority="2229" stopIfTrue="1" operator="greaterThanOrEqual">
      <formula>V137-27</formula>
    </cfRule>
  </conditionalFormatting>
  <conditionalFormatting sqref="F137">
    <cfRule type="expression" dxfId="1956" priority="2228">
      <formula>AB137&gt;1</formula>
    </cfRule>
  </conditionalFormatting>
  <conditionalFormatting sqref="K137">
    <cfRule type="cellIs" dxfId="1955" priority="2227" stopIfTrue="1" operator="greaterThanOrEqual">
      <formula>V137-27</formula>
    </cfRule>
  </conditionalFormatting>
  <conditionalFormatting sqref="K137">
    <cfRule type="cellIs" dxfId="1954" priority="2226" stopIfTrue="1" operator="greaterThanOrEqual">
      <formula>V137-27</formula>
    </cfRule>
  </conditionalFormatting>
  <conditionalFormatting sqref="F138">
    <cfRule type="expression" dxfId="1953" priority="2225">
      <formula>AB138&gt;1</formula>
    </cfRule>
  </conditionalFormatting>
  <conditionalFormatting sqref="K138">
    <cfRule type="cellIs" dxfId="1952" priority="2224" stopIfTrue="1" operator="greaterThanOrEqual">
      <formula>V138-27</formula>
    </cfRule>
  </conditionalFormatting>
  <conditionalFormatting sqref="K138">
    <cfRule type="cellIs" dxfId="1951" priority="2223" stopIfTrue="1" operator="greaterThanOrEqual">
      <formula>V138-27</formula>
    </cfRule>
  </conditionalFormatting>
  <conditionalFormatting sqref="K138">
    <cfRule type="cellIs" dxfId="1950" priority="2222" stopIfTrue="1" operator="greaterThanOrEqual">
      <formula>V138-27</formula>
    </cfRule>
  </conditionalFormatting>
  <conditionalFormatting sqref="K138">
    <cfRule type="cellIs" dxfId="1949" priority="2221" stopIfTrue="1" operator="greaterThanOrEqual">
      <formula>V138-27</formula>
    </cfRule>
  </conditionalFormatting>
  <conditionalFormatting sqref="K139">
    <cfRule type="cellIs" dxfId="1948" priority="2220" stopIfTrue="1" operator="greaterThanOrEqual">
      <formula>V139-27</formula>
    </cfRule>
  </conditionalFormatting>
  <conditionalFormatting sqref="K139">
    <cfRule type="cellIs" dxfId="1947" priority="2219" stopIfTrue="1" operator="greaterThanOrEqual">
      <formula>V139-27</formula>
    </cfRule>
  </conditionalFormatting>
  <conditionalFormatting sqref="K139">
    <cfRule type="cellIs" dxfId="1946" priority="2218" stopIfTrue="1" operator="greaterThanOrEqual">
      <formula>V139-27</formula>
    </cfRule>
  </conditionalFormatting>
  <conditionalFormatting sqref="K139">
    <cfRule type="cellIs" dxfId="1945" priority="2217" stopIfTrue="1" operator="greaterThanOrEqual">
      <formula>V139-27</formula>
    </cfRule>
  </conditionalFormatting>
  <conditionalFormatting sqref="K140">
    <cfRule type="cellIs" dxfId="1944" priority="2216" stopIfTrue="1" operator="greaterThanOrEqual">
      <formula>V140-27</formula>
    </cfRule>
  </conditionalFormatting>
  <conditionalFormatting sqref="K140">
    <cfRule type="cellIs" dxfId="1943" priority="2215" stopIfTrue="1" operator="greaterThanOrEqual">
      <formula>V140-27</formula>
    </cfRule>
  </conditionalFormatting>
  <conditionalFormatting sqref="K140">
    <cfRule type="cellIs" dxfId="1942" priority="2214" stopIfTrue="1" operator="greaterThanOrEqual">
      <formula>V140-27</formula>
    </cfRule>
  </conditionalFormatting>
  <conditionalFormatting sqref="K140">
    <cfRule type="cellIs" dxfId="1941" priority="2213" stopIfTrue="1" operator="greaterThanOrEqual">
      <formula>V140-27</formula>
    </cfRule>
  </conditionalFormatting>
  <conditionalFormatting sqref="K141">
    <cfRule type="cellIs" dxfId="1940" priority="2212" stopIfTrue="1" operator="greaterThanOrEqual">
      <formula>V141-27</formula>
    </cfRule>
  </conditionalFormatting>
  <conditionalFormatting sqref="K141">
    <cfRule type="cellIs" dxfId="1939" priority="2211" stopIfTrue="1" operator="greaterThanOrEqual">
      <formula>V141-27</formula>
    </cfRule>
  </conditionalFormatting>
  <conditionalFormatting sqref="K141">
    <cfRule type="cellIs" dxfId="1938" priority="2210" stopIfTrue="1" operator="greaterThanOrEqual">
      <formula>V141-27</formula>
    </cfRule>
  </conditionalFormatting>
  <conditionalFormatting sqref="K141">
    <cfRule type="cellIs" dxfId="1937" priority="2209" stopIfTrue="1" operator="greaterThanOrEqual">
      <formula>V141-27</formula>
    </cfRule>
  </conditionalFormatting>
  <conditionalFormatting sqref="F142">
    <cfRule type="expression" dxfId="1936" priority="2208">
      <formula>AB142&gt;1</formula>
    </cfRule>
  </conditionalFormatting>
  <conditionalFormatting sqref="F143">
    <cfRule type="expression" dxfId="1935" priority="2207">
      <formula>AB143&gt;1</formula>
    </cfRule>
  </conditionalFormatting>
  <conditionalFormatting sqref="K142">
    <cfRule type="cellIs" dxfId="1934" priority="2206" stopIfTrue="1" operator="greaterThanOrEqual">
      <formula>V142-27</formula>
    </cfRule>
  </conditionalFormatting>
  <conditionalFormatting sqref="K142">
    <cfRule type="cellIs" dxfId="1933" priority="2205" stopIfTrue="1" operator="greaterThanOrEqual">
      <formula>V142-27</formula>
    </cfRule>
  </conditionalFormatting>
  <conditionalFormatting sqref="K142">
    <cfRule type="cellIs" dxfId="1932" priority="2204" stopIfTrue="1" operator="greaterThanOrEqual">
      <formula>V142-27</formula>
    </cfRule>
  </conditionalFormatting>
  <conditionalFormatting sqref="K142">
    <cfRule type="cellIs" dxfId="1931" priority="2203" stopIfTrue="1" operator="greaterThanOrEqual">
      <formula>V142-27</formula>
    </cfRule>
  </conditionalFormatting>
  <conditionalFormatting sqref="K143">
    <cfRule type="cellIs" dxfId="1930" priority="2202" stopIfTrue="1" operator="greaterThanOrEqual">
      <formula>V143-27</formula>
    </cfRule>
  </conditionalFormatting>
  <conditionalFormatting sqref="K143">
    <cfRule type="cellIs" dxfId="1929" priority="2201" stopIfTrue="1" operator="greaterThanOrEqual">
      <formula>V143-27</formula>
    </cfRule>
  </conditionalFormatting>
  <conditionalFormatting sqref="K143">
    <cfRule type="cellIs" dxfId="1928" priority="2200" stopIfTrue="1" operator="greaterThanOrEqual">
      <formula>V143-27</formula>
    </cfRule>
  </conditionalFormatting>
  <conditionalFormatting sqref="K143">
    <cfRule type="cellIs" dxfId="1927" priority="2199" stopIfTrue="1" operator="greaterThanOrEqual">
      <formula>V143-27</formula>
    </cfRule>
  </conditionalFormatting>
  <conditionalFormatting sqref="F144">
    <cfRule type="expression" dxfId="1926" priority="2198">
      <formula>AB144&gt;1</formula>
    </cfRule>
  </conditionalFormatting>
  <conditionalFormatting sqref="K144">
    <cfRule type="cellIs" dxfId="1925" priority="2197" stopIfTrue="1" operator="greaterThanOrEqual">
      <formula>V144-27</formula>
    </cfRule>
  </conditionalFormatting>
  <conditionalFormatting sqref="K144">
    <cfRule type="cellIs" dxfId="1924" priority="2196" stopIfTrue="1" operator="greaterThanOrEqual">
      <formula>V144-27</formula>
    </cfRule>
  </conditionalFormatting>
  <conditionalFormatting sqref="K144">
    <cfRule type="cellIs" dxfId="1923" priority="2195" stopIfTrue="1" operator="greaterThanOrEqual">
      <formula>V144-27</formula>
    </cfRule>
  </conditionalFormatting>
  <conditionalFormatting sqref="K144">
    <cfRule type="cellIs" dxfId="1922" priority="2194" stopIfTrue="1" operator="greaterThanOrEqual">
      <formula>V144-27</formula>
    </cfRule>
  </conditionalFormatting>
  <conditionalFormatting sqref="F145">
    <cfRule type="expression" dxfId="1921" priority="2193">
      <formula>AB145&gt;1</formula>
    </cfRule>
  </conditionalFormatting>
  <conditionalFormatting sqref="F146">
    <cfRule type="expression" dxfId="1920" priority="2192">
      <formula>AB146&gt;1</formula>
    </cfRule>
  </conditionalFormatting>
  <conditionalFormatting sqref="K145">
    <cfRule type="cellIs" dxfId="1919" priority="2191" stopIfTrue="1" operator="greaterThanOrEqual">
      <formula>V145-27</formula>
    </cfRule>
  </conditionalFormatting>
  <conditionalFormatting sqref="K145">
    <cfRule type="cellIs" dxfId="1918" priority="2190" stopIfTrue="1" operator="greaterThanOrEqual">
      <formula>V145-27</formula>
    </cfRule>
  </conditionalFormatting>
  <conditionalFormatting sqref="K145">
    <cfRule type="cellIs" dxfId="1917" priority="2189" stopIfTrue="1" operator="greaterThanOrEqual">
      <formula>V145-27</formula>
    </cfRule>
  </conditionalFormatting>
  <conditionalFormatting sqref="K145">
    <cfRule type="cellIs" dxfId="1916" priority="2188" stopIfTrue="1" operator="greaterThanOrEqual">
      <formula>V145-27</formula>
    </cfRule>
  </conditionalFormatting>
  <conditionalFormatting sqref="K146">
    <cfRule type="cellIs" dxfId="1915" priority="2187" stopIfTrue="1" operator="greaterThanOrEqual">
      <formula>V146-27</formula>
    </cfRule>
  </conditionalFormatting>
  <conditionalFormatting sqref="K146">
    <cfRule type="cellIs" dxfId="1914" priority="2186" stopIfTrue="1" operator="greaterThanOrEqual">
      <formula>V146-27</formula>
    </cfRule>
  </conditionalFormatting>
  <conditionalFormatting sqref="K146">
    <cfRule type="cellIs" dxfId="1913" priority="2185" stopIfTrue="1" operator="greaterThanOrEqual">
      <formula>V146-27</formula>
    </cfRule>
  </conditionalFormatting>
  <conditionalFormatting sqref="K146">
    <cfRule type="cellIs" dxfId="1912" priority="2184" stopIfTrue="1" operator="greaterThanOrEqual">
      <formula>V146-27</formula>
    </cfRule>
  </conditionalFormatting>
  <conditionalFormatting sqref="F147">
    <cfRule type="expression" dxfId="1911" priority="2183">
      <formula>AB147&gt;1</formula>
    </cfRule>
  </conditionalFormatting>
  <conditionalFormatting sqref="F148">
    <cfRule type="expression" dxfId="1910" priority="2182">
      <formula>AB148&gt;1</formula>
    </cfRule>
  </conditionalFormatting>
  <conditionalFormatting sqref="K147">
    <cfRule type="cellIs" dxfId="1909" priority="2181" stopIfTrue="1" operator="greaterThanOrEqual">
      <formula>V147-27</formula>
    </cfRule>
  </conditionalFormatting>
  <conditionalFormatting sqref="K147">
    <cfRule type="cellIs" dxfId="1908" priority="2180" stopIfTrue="1" operator="greaterThanOrEqual">
      <formula>V147-27</formula>
    </cfRule>
  </conditionalFormatting>
  <conditionalFormatting sqref="K147">
    <cfRule type="cellIs" dxfId="1907" priority="2179" stopIfTrue="1" operator="greaterThanOrEqual">
      <formula>V147-27</formula>
    </cfRule>
  </conditionalFormatting>
  <conditionalFormatting sqref="K147">
    <cfRule type="cellIs" dxfId="1906" priority="2178" stopIfTrue="1" operator="greaterThanOrEqual">
      <formula>V147-27</formula>
    </cfRule>
  </conditionalFormatting>
  <conditionalFormatting sqref="K148">
    <cfRule type="cellIs" dxfId="1905" priority="2177" stopIfTrue="1" operator="greaterThanOrEqual">
      <formula>V148-27</formula>
    </cfRule>
  </conditionalFormatting>
  <conditionalFormatting sqref="K148">
    <cfRule type="cellIs" dxfId="1904" priority="2176" stopIfTrue="1" operator="greaterThanOrEqual">
      <formula>V148-27</formula>
    </cfRule>
  </conditionalFormatting>
  <conditionalFormatting sqref="K148">
    <cfRule type="cellIs" dxfId="1903" priority="2175" stopIfTrue="1" operator="greaterThanOrEqual">
      <formula>V148-27</formula>
    </cfRule>
  </conditionalFormatting>
  <conditionalFormatting sqref="K148">
    <cfRule type="cellIs" dxfId="1902" priority="2174" stopIfTrue="1" operator="greaterThanOrEqual">
      <formula>V148-27</formula>
    </cfRule>
  </conditionalFormatting>
  <conditionalFormatting sqref="F149">
    <cfRule type="expression" dxfId="1901" priority="2173">
      <formula>AB149&gt;1</formula>
    </cfRule>
  </conditionalFormatting>
  <conditionalFormatting sqref="F150">
    <cfRule type="expression" dxfId="1900" priority="2172">
      <formula>AB150&gt;1</formula>
    </cfRule>
  </conditionalFormatting>
  <conditionalFormatting sqref="K149">
    <cfRule type="cellIs" dxfId="1899" priority="2171" stopIfTrue="1" operator="greaterThanOrEqual">
      <formula>V149-27</formula>
    </cfRule>
  </conditionalFormatting>
  <conditionalFormatting sqref="K149">
    <cfRule type="cellIs" dxfId="1898" priority="2170" stopIfTrue="1" operator="greaterThanOrEqual">
      <formula>V149-27</formula>
    </cfRule>
  </conditionalFormatting>
  <conditionalFormatting sqref="K149">
    <cfRule type="cellIs" dxfId="1897" priority="2169" stopIfTrue="1" operator="greaterThanOrEqual">
      <formula>V149-27</formula>
    </cfRule>
  </conditionalFormatting>
  <conditionalFormatting sqref="K149">
    <cfRule type="cellIs" dxfId="1896" priority="2168" stopIfTrue="1" operator="greaterThanOrEqual">
      <formula>V149-27</formula>
    </cfRule>
  </conditionalFormatting>
  <conditionalFormatting sqref="K150">
    <cfRule type="cellIs" dxfId="1895" priority="2167" stopIfTrue="1" operator="greaterThanOrEqual">
      <formula>V150-27</formula>
    </cfRule>
  </conditionalFormatting>
  <conditionalFormatting sqref="K150">
    <cfRule type="cellIs" dxfId="1894" priority="2166" stopIfTrue="1" operator="greaterThanOrEqual">
      <formula>V150-27</formula>
    </cfRule>
  </conditionalFormatting>
  <conditionalFormatting sqref="K150">
    <cfRule type="cellIs" dxfId="1893" priority="2165" stopIfTrue="1" operator="greaterThanOrEqual">
      <formula>V150-27</formula>
    </cfRule>
  </conditionalFormatting>
  <conditionalFormatting sqref="K150">
    <cfRule type="cellIs" dxfId="1892" priority="2164" stopIfTrue="1" operator="greaterThanOrEqual">
      <formula>V150-27</formula>
    </cfRule>
  </conditionalFormatting>
  <conditionalFormatting sqref="K151">
    <cfRule type="cellIs" dxfId="1891" priority="2163" stopIfTrue="1" operator="greaterThanOrEqual">
      <formula>V151-27</formula>
    </cfRule>
  </conditionalFormatting>
  <conditionalFormatting sqref="K151">
    <cfRule type="cellIs" dxfId="1890" priority="2162" stopIfTrue="1" operator="greaterThanOrEqual">
      <formula>V151-27</formula>
    </cfRule>
  </conditionalFormatting>
  <conditionalFormatting sqref="K151">
    <cfRule type="cellIs" dxfId="1889" priority="2161" stopIfTrue="1" operator="greaterThanOrEqual">
      <formula>V151-27</formula>
    </cfRule>
  </conditionalFormatting>
  <conditionalFormatting sqref="K151">
    <cfRule type="cellIs" dxfId="1888" priority="2160" stopIfTrue="1" operator="greaterThanOrEqual">
      <formula>V151-27</formula>
    </cfRule>
  </conditionalFormatting>
  <conditionalFormatting sqref="F154">
    <cfRule type="expression" dxfId="1887" priority="2159">
      <formula>AB154&gt;1</formula>
    </cfRule>
  </conditionalFormatting>
  <conditionalFormatting sqref="F152">
    <cfRule type="expression" dxfId="1886" priority="2158">
      <formula>AB152&gt;1</formula>
    </cfRule>
  </conditionalFormatting>
  <conditionalFormatting sqref="F153">
    <cfRule type="expression" dxfId="1885" priority="2157">
      <formula>AB153&gt;1</formula>
    </cfRule>
  </conditionalFormatting>
  <conditionalFormatting sqref="K152">
    <cfRule type="cellIs" dxfId="1884" priority="2156" stopIfTrue="1" operator="greaterThanOrEqual">
      <formula>V152-27</formula>
    </cfRule>
  </conditionalFormatting>
  <conditionalFormatting sqref="K152">
    <cfRule type="cellIs" dxfId="1883" priority="2155" stopIfTrue="1" operator="greaterThanOrEqual">
      <formula>V152-27</formula>
    </cfRule>
  </conditionalFormatting>
  <conditionalFormatting sqref="K152">
    <cfRule type="cellIs" dxfId="1882" priority="2154" stopIfTrue="1" operator="greaterThanOrEqual">
      <formula>V152-27</formula>
    </cfRule>
  </conditionalFormatting>
  <conditionalFormatting sqref="K152">
    <cfRule type="cellIs" dxfId="1881" priority="2153" stopIfTrue="1" operator="greaterThanOrEqual">
      <formula>V152-27</formula>
    </cfRule>
  </conditionalFormatting>
  <conditionalFormatting sqref="K153">
    <cfRule type="cellIs" dxfId="1880" priority="2152" stopIfTrue="1" operator="greaterThanOrEqual">
      <formula>V153-27</formula>
    </cfRule>
  </conditionalFormatting>
  <conditionalFormatting sqref="K153">
    <cfRule type="cellIs" dxfId="1879" priority="2151" stopIfTrue="1" operator="greaterThanOrEqual">
      <formula>V153-27</formula>
    </cfRule>
  </conditionalFormatting>
  <conditionalFormatting sqref="K153">
    <cfRule type="cellIs" dxfId="1878" priority="2150" stopIfTrue="1" operator="greaterThanOrEqual">
      <formula>V153-27</formula>
    </cfRule>
  </conditionalFormatting>
  <conditionalFormatting sqref="K153">
    <cfRule type="cellIs" dxfId="1877" priority="2149" stopIfTrue="1" operator="greaterThanOrEqual">
      <formula>V153-27</formula>
    </cfRule>
  </conditionalFormatting>
  <conditionalFormatting sqref="K154">
    <cfRule type="cellIs" dxfId="1876" priority="2148" stopIfTrue="1" operator="greaterThanOrEqual">
      <formula>V154-27</formula>
    </cfRule>
  </conditionalFormatting>
  <conditionalFormatting sqref="K154">
    <cfRule type="cellIs" dxfId="1875" priority="2147" stopIfTrue="1" operator="greaterThanOrEqual">
      <formula>V154-27</formula>
    </cfRule>
  </conditionalFormatting>
  <conditionalFormatting sqref="K154">
    <cfRule type="cellIs" dxfId="1874" priority="2146" stopIfTrue="1" operator="greaterThanOrEqual">
      <formula>V154-27</formula>
    </cfRule>
  </conditionalFormatting>
  <conditionalFormatting sqref="K154">
    <cfRule type="cellIs" dxfId="1873" priority="2145" stopIfTrue="1" operator="greaterThanOrEqual">
      <formula>V154-27</formula>
    </cfRule>
  </conditionalFormatting>
  <conditionalFormatting sqref="K155">
    <cfRule type="cellIs" dxfId="1872" priority="2144" stopIfTrue="1" operator="greaterThanOrEqual">
      <formula>V155-27</formula>
    </cfRule>
  </conditionalFormatting>
  <conditionalFormatting sqref="K155">
    <cfRule type="cellIs" dxfId="1871" priority="2143" stopIfTrue="1" operator="greaterThanOrEqual">
      <formula>V155-27</formula>
    </cfRule>
  </conditionalFormatting>
  <conditionalFormatting sqref="K155">
    <cfRule type="cellIs" dxfId="1870" priority="2142" stopIfTrue="1" operator="greaterThanOrEqual">
      <formula>V155-27</formula>
    </cfRule>
  </conditionalFormatting>
  <conditionalFormatting sqref="K155">
    <cfRule type="cellIs" dxfId="1869" priority="2141" stopIfTrue="1" operator="greaterThanOrEqual">
      <formula>V155-27</formula>
    </cfRule>
  </conditionalFormatting>
  <conditionalFormatting sqref="F156">
    <cfRule type="expression" dxfId="1868" priority="2140">
      <formula>AB156&gt;1</formula>
    </cfRule>
  </conditionalFormatting>
  <conditionalFormatting sqref="F156">
    <cfRule type="expression" dxfId="1867" priority="2139">
      <formula>AB156&gt;1</formula>
    </cfRule>
  </conditionalFormatting>
  <conditionalFormatting sqref="F156">
    <cfRule type="expression" dxfId="1866" priority="2138">
      <formula>AB156&gt;1</formula>
    </cfRule>
  </conditionalFormatting>
  <conditionalFormatting sqref="F157">
    <cfRule type="expression" dxfId="1865" priority="2133">
      <formula>AB157&gt;1</formula>
    </cfRule>
  </conditionalFormatting>
  <conditionalFormatting sqref="F157">
    <cfRule type="expression" dxfId="1864" priority="2132">
      <formula>AB157&gt;1</formula>
    </cfRule>
  </conditionalFormatting>
  <conditionalFormatting sqref="F157">
    <cfRule type="expression" dxfId="1863" priority="2131">
      <formula>AB157&gt;1</formula>
    </cfRule>
  </conditionalFormatting>
  <conditionalFormatting sqref="K156:K157">
    <cfRule type="cellIs" dxfId="1862" priority="2126" stopIfTrue="1" operator="greaterThanOrEqual">
      <formula>V156-27</formula>
    </cfRule>
  </conditionalFormatting>
  <conditionalFormatting sqref="K156:K157">
    <cfRule type="cellIs" dxfId="1861" priority="2125" stopIfTrue="1" operator="greaterThanOrEqual">
      <formula>V156-27</formula>
    </cfRule>
  </conditionalFormatting>
  <conditionalFormatting sqref="K156:K157">
    <cfRule type="cellIs" dxfId="1860" priority="2124" stopIfTrue="1" operator="greaterThanOrEqual">
      <formula>V156-27</formula>
    </cfRule>
  </conditionalFormatting>
  <conditionalFormatting sqref="K156:K157">
    <cfRule type="cellIs" dxfId="1859" priority="2123" stopIfTrue="1" operator="greaterThanOrEqual">
      <formula>V156-27</formula>
    </cfRule>
  </conditionalFormatting>
  <conditionalFormatting sqref="F158">
    <cfRule type="expression" dxfId="1858" priority="2122">
      <formula>AB158&gt;1</formula>
    </cfRule>
  </conditionalFormatting>
  <conditionalFormatting sqref="F158">
    <cfRule type="expression" dxfId="1857" priority="2121">
      <formula>AB158&gt;1</formula>
    </cfRule>
  </conditionalFormatting>
  <conditionalFormatting sqref="F158">
    <cfRule type="expression" dxfId="1856" priority="2120">
      <formula>AB158&gt;1</formula>
    </cfRule>
  </conditionalFormatting>
  <conditionalFormatting sqref="K158">
    <cfRule type="cellIs" dxfId="1855" priority="2119" stopIfTrue="1" operator="greaterThanOrEqual">
      <formula>V158-27</formula>
    </cfRule>
  </conditionalFormatting>
  <conditionalFormatting sqref="K158">
    <cfRule type="cellIs" dxfId="1854" priority="2118" stopIfTrue="1" operator="greaterThanOrEqual">
      <formula>V158-27</formula>
    </cfRule>
  </conditionalFormatting>
  <conditionalFormatting sqref="K158">
    <cfRule type="cellIs" dxfId="1853" priority="2117" stopIfTrue="1" operator="greaterThanOrEqual">
      <formula>V158-27</formula>
    </cfRule>
  </conditionalFormatting>
  <conditionalFormatting sqref="K158">
    <cfRule type="cellIs" dxfId="1852" priority="2116" stopIfTrue="1" operator="greaterThanOrEqual">
      <formula>V158-27</formula>
    </cfRule>
  </conditionalFormatting>
  <conditionalFormatting sqref="K159">
    <cfRule type="cellIs" dxfId="1851" priority="2115" stopIfTrue="1" operator="greaterThanOrEqual">
      <formula>V159-27</formula>
    </cfRule>
  </conditionalFormatting>
  <conditionalFormatting sqref="K159">
    <cfRule type="cellIs" dxfId="1850" priority="2114" stopIfTrue="1" operator="greaterThanOrEqual">
      <formula>V159-27</formula>
    </cfRule>
  </conditionalFormatting>
  <conditionalFormatting sqref="K159">
    <cfRule type="cellIs" dxfId="1849" priority="2113" stopIfTrue="1" operator="greaterThanOrEqual">
      <formula>V159-27</formula>
    </cfRule>
  </conditionalFormatting>
  <conditionalFormatting sqref="K159">
    <cfRule type="cellIs" dxfId="1848" priority="2112" stopIfTrue="1" operator="greaterThanOrEqual">
      <formula>V159-27</formula>
    </cfRule>
  </conditionalFormatting>
  <conditionalFormatting sqref="F159">
    <cfRule type="expression" dxfId="1847" priority="2111">
      <formula>AB159&gt;1</formula>
    </cfRule>
  </conditionalFormatting>
  <conditionalFormatting sqref="F160">
    <cfRule type="expression" dxfId="1846" priority="2110">
      <formula>AB160&gt;1</formula>
    </cfRule>
  </conditionalFormatting>
  <conditionalFormatting sqref="K160">
    <cfRule type="cellIs" dxfId="1845" priority="2107" stopIfTrue="1" operator="greaterThanOrEqual">
      <formula>V160-27</formula>
    </cfRule>
  </conditionalFormatting>
  <conditionalFormatting sqref="K160">
    <cfRule type="cellIs" dxfId="1844" priority="2106" stopIfTrue="1" operator="greaterThanOrEqual">
      <formula>V160-27</formula>
    </cfRule>
  </conditionalFormatting>
  <conditionalFormatting sqref="K160">
    <cfRule type="cellIs" dxfId="1843" priority="2105" stopIfTrue="1" operator="greaterThanOrEqual">
      <formula>V160-27</formula>
    </cfRule>
  </conditionalFormatting>
  <conditionalFormatting sqref="K160">
    <cfRule type="cellIs" dxfId="1842" priority="2104" stopIfTrue="1" operator="greaterThanOrEqual">
      <formula>V160-27</formula>
    </cfRule>
  </conditionalFormatting>
  <conditionalFormatting sqref="K161">
    <cfRule type="cellIs" dxfId="1841" priority="2103" stopIfTrue="1" operator="greaterThanOrEqual">
      <formula>V161-27</formula>
    </cfRule>
  </conditionalFormatting>
  <conditionalFormatting sqref="K161">
    <cfRule type="cellIs" dxfId="1840" priority="2102" stopIfTrue="1" operator="greaterThanOrEqual">
      <formula>V161-27</formula>
    </cfRule>
  </conditionalFormatting>
  <conditionalFormatting sqref="K161">
    <cfRule type="cellIs" dxfId="1839" priority="2101" stopIfTrue="1" operator="greaterThanOrEqual">
      <formula>V161-27</formula>
    </cfRule>
  </conditionalFormatting>
  <conditionalFormatting sqref="K161">
    <cfRule type="cellIs" dxfId="1838" priority="2100" stopIfTrue="1" operator="greaterThanOrEqual">
      <formula>V161-27</formula>
    </cfRule>
  </conditionalFormatting>
  <conditionalFormatting sqref="F161">
    <cfRule type="expression" dxfId="1837" priority="2099">
      <formula>AB161&gt;1</formula>
    </cfRule>
  </conditionalFormatting>
  <conditionalFormatting sqref="F162">
    <cfRule type="expression" dxfId="1836" priority="2098">
      <formula>AB162&gt;1</formula>
    </cfRule>
  </conditionalFormatting>
  <conditionalFormatting sqref="K162">
    <cfRule type="cellIs" dxfId="1835" priority="2095" stopIfTrue="1" operator="greaterThanOrEqual">
      <formula>V162-27</formula>
    </cfRule>
  </conditionalFormatting>
  <conditionalFormatting sqref="K162">
    <cfRule type="cellIs" dxfId="1834" priority="2094" stopIfTrue="1" operator="greaterThanOrEqual">
      <formula>V162-27</formula>
    </cfRule>
  </conditionalFormatting>
  <conditionalFormatting sqref="K162">
    <cfRule type="cellIs" dxfId="1833" priority="2093" stopIfTrue="1" operator="greaterThanOrEqual">
      <formula>V162-27</formula>
    </cfRule>
  </conditionalFormatting>
  <conditionalFormatting sqref="K162">
    <cfRule type="cellIs" dxfId="1832" priority="2092" stopIfTrue="1" operator="greaterThanOrEqual">
      <formula>V162-27</formula>
    </cfRule>
  </conditionalFormatting>
  <conditionalFormatting sqref="F163">
    <cfRule type="expression" dxfId="1831" priority="2091">
      <formula>AB163&gt;1</formula>
    </cfRule>
  </conditionalFormatting>
  <conditionalFormatting sqref="F163">
    <cfRule type="expression" dxfId="1830" priority="2090">
      <formula>AB163&gt;1</formula>
    </cfRule>
  </conditionalFormatting>
  <conditionalFormatting sqref="K163">
    <cfRule type="cellIs" dxfId="1829" priority="2089" stopIfTrue="1" operator="greaterThanOrEqual">
      <formula>V163-27</formula>
    </cfRule>
  </conditionalFormatting>
  <conditionalFormatting sqref="K163">
    <cfRule type="cellIs" dxfId="1828" priority="2088" stopIfTrue="1" operator="greaterThanOrEqual">
      <formula>V163-27</formula>
    </cfRule>
  </conditionalFormatting>
  <conditionalFormatting sqref="K163">
    <cfRule type="cellIs" dxfId="1827" priority="2087" stopIfTrue="1" operator="greaterThanOrEqual">
      <formula>V163-27</formula>
    </cfRule>
  </conditionalFormatting>
  <conditionalFormatting sqref="K163">
    <cfRule type="cellIs" dxfId="1826" priority="2086" stopIfTrue="1" operator="greaterThanOrEqual">
      <formula>V163-27</formula>
    </cfRule>
  </conditionalFormatting>
  <conditionalFormatting sqref="F164">
    <cfRule type="expression" dxfId="1825" priority="2085">
      <formula>AB164&gt;1</formula>
    </cfRule>
  </conditionalFormatting>
  <conditionalFormatting sqref="F164">
    <cfRule type="expression" dxfId="1824" priority="2084">
      <formula>AB164&gt;1</formula>
    </cfRule>
  </conditionalFormatting>
  <conditionalFormatting sqref="K164">
    <cfRule type="cellIs" dxfId="1823" priority="2075" stopIfTrue="1" operator="greaterThanOrEqual">
      <formula>V164-27</formula>
    </cfRule>
  </conditionalFormatting>
  <conditionalFormatting sqref="K164">
    <cfRule type="cellIs" dxfId="1822" priority="2074" stopIfTrue="1" operator="greaterThanOrEqual">
      <formula>V164-27</formula>
    </cfRule>
  </conditionalFormatting>
  <conditionalFormatting sqref="K164">
    <cfRule type="cellIs" dxfId="1821" priority="2073" stopIfTrue="1" operator="greaterThanOrEqual">
      <formula>V164-27</formula>
    </cfRule>
  </conditionalFormatting>
  <conditionalFormatting sqref="K164">
    <cfRule type="cellIs" dxfId="1820" priority="2072" stopIfTrue="1" operator="greaterThanOrEqual">
      <formula>V164-27</formula>
    </cfRule>
  </conditionalFormatting>
  <conditionalFormatting sqref="F165">
    <cfRule type="expression" dxfId="1819" priority="2071">
      <formula>AB165&gt;1</formula>
    </cfRule>
  </conditionalFormatting>
  <conditionalFormatting sqref="F165">
    <cfRule type="expression" dxfId="1818" priority="2070">
      <formula>AB165&gt;1</formula>
    </cfRule>
  </conditionalFormatting>
  <conditionalFormatting sqref="F165">
    <cfRule type="expression" dxfId="1817" priority="2069">
      <formula>AB165&gt;1</formula>
    </cfRule>
  </conditionalFormatting>
  <conditionalFormatting sqref="K165">
    <cfRule type="cellIs" dxfId="1816" priority="2068" stopIfTrue="1" operator="greaterThanOrEqual">
      <formula>V165-27</formula>
    </cfRule>
  </conditionalFormatting>
  <conditionalFormatting sqref="K165">
    <cfRule type="cellIs" dxfId="1815" priority="2067" stopIfTrue="1" operator="greaterThanOrEqual">
      <formula>V165-27</formula>
    </cfRule>
  </conditionalFormatting>
  <conditionalFormatting sqref="K165">
    <cfRule type="cellIs" dxfId="1814" priority="2066" stopIfTrue="1" operator="greaterThanOrEqual">
      <formula>V165-27</formula>
    </cfRule>
  </conditionalFormatting>
  <conditionalFormatting sqref="K165">
    <cfRule type="cellIs" dxfId="1813" priority="2065" stopIfTrue="1" operator="greaterThanOrEqual">
      <formula>V165-27</formula>
    </cfRule>
  </conditionalFormatting>
  <conditionalFormatting sqref="F166">
    <cfRule type="expression" dxfId="1812" priority="2064">
      <formula>AB166&gt;1</formula>
    </cfRule>
  </conditionalFormatting>
  <conditionalFormatting sqref="F166">
    <cfRule type="expression" dxfId="1811" priority="2063">
      <formula>AB166&gt;1</formula>
    </cfRule>
  </conditionalFormatting>
  <conditionalFormatting sqref="F166">
    <cfRule type="expression" dxfId="1810" priority="2062">
      <formula>AB166&gt;1</formula>
    </cfRule>
  </conditionalFormatting>
  <conditionalFormatting sqref="K166">
    <cfRule type="cellIs" dxfId="1809" priority="2061" stopIfTrue="1" operator="greaterThanOrEqual">
      <formula>V166-27</formula>
    </cfRule>
  </conditionalFormatting>
  <conditionalFormatting sqref="K166">
    <cfRule type="cellIs" dxfId="1808" priority="2060" stopIfTrue="1" operator="greaterThanOrEqual">
      <formula>V166-27</formula>
    </cfRule>
  </conditionalFormatting>
  <conditionalFormatting sqref="K166">
    <cfRule type="cellIs" dxfId="1807" priority="2059" stopIfTrue="1" operator="greaterThanOrEqual">
      <formula>V166-27</formula>
    </cfRule>
  </conditionalFormatting>
  <conditionalFormatting sqref="K166">
    <cfRule type="cellIs" dxfId="1806" priority="2058" stopIfTrue="1" operator="greaterThanOrEqual">
      <formula>V166-27</formula>
    </cfRule>
  </conditionalFormatting>
  <conditionalFormatting sqref="F167">
    <cfRule type="expression" dxfId="1805" priority="2057">
      <formula>AB167&gt;1</formula>
    </cfRule>
  </conditionalFormatting>
  <conditionalFormatting sqref="F167">
    <cfRule type="expression" dxfId="1804" priority="2056">
      <formula>AB167&gt;1</formula>
    </cfRule>
  </conditionalFormatting>
  <conditionalFormatting sqref="F167">
    <cfRule type="expression" dxfId="1803" priority="2055">
      <formula>AB167&gt;1</formula>
    </cfRule>
  </conditionalFormatting>
  <conditionalFormatting sqref="K167">
    <cfRule type="cellIs" dxfId="1802" priority="2054" stopIfTrue="1" operator="greaterThanOrEqual">
      <formula>V167-27</formula>
    </cfRule>
  </conditionalFormatting>
  <conditionalFormatting sqref="K167">
    <cfRule type="cellIs" dxfId="1801" priority="2053" stopIfTrue="1" operator="greaterThanOrEqual">
      <formula>V167-27</formula>
    </cfRule>
  </conditionalFormatting>
  <conditionalFormatting sqref="K167">
    <cfRule type="cellIs" dxfId="1800" priority="2052" stopIfTrue="1" operator="greaterThanOrEqual">
      <formula>V167-27</formula>
    </cfRule>
  </conditionalFormatting>
  <conditionalFormatting sqref="K167">
    <cfRule type="cellIs" dxfId="1799" priority="2051" stopIfTrue="1" operator="greaterThanOrEqual">
      <formula>V167-27</formula>
    </cfRule>
  </conditionalFormatting>
  <conditionalFormatting sqref="F168">
    <cfRule type="expression" dxfId="1798" priority="2050">
      <formula>AB168&gt;1</formula>
    </cfRule>
  </conditionalFormatting>
  <conditionalFormatting sqref="F168">
    <cfRule type="expression" dxfId="1797" priority="2049">
      <formula>AB168&gt;1</formula>
    </cfRule>
  </conditionalFormatting>
  <conditionalFormatting sqref="F168">
    <cfRule type="expression" dxfId="1796" priority="2048">
      <formula>AB168&gt;1</formula>
    </cfRule>
  </conditionalFormatting>
  <conditionalFormatting sqref="K168">
    <cfRule type="cellIs" dxfId="1795" priority="2047" stopIfTrue="1" operator="greaterThanOrEqual">
      <formula>V168-27</formula>
    </cfRule>
  </conditionalFormatting>
  <conditionalFormatting sqref="K168">
    <cfRule type="cellIs" dxfId="1794" priority="2046" stopIfTrue="1" operator="greaterThanOrEqual">
      <formula>V168-27</formula>
    </cfRule>
  </conditionalFormatting>
  <conditionalFormatting sqref="K168">
    <cfRule type="cellIs" dxfId="1793" priority="2045" stopIfTrue="1" operator="greaterThanOrEqual">
      <formula>V168-27</formula>
    </cfRule>
  </conditionalFormatting>
  <conditionalFormatting sqref="K168">
    <cfRule type="cellIs" dxfId="1792" priority="2044" stopIfTrue="1" operator="greaterThanOrEqual">
      <formula>V168-27</formula>
    </cfRule>
  </conditionalFormatting>
  <conditionalFormatting sqref="K169">
    <cfRule type="cellIs" dxfId="1791" priority="2038" stopIfTrue="1" operator="greaterThanOrEqual">
      <formula>V169-27</formula>
    </cfRule>
  </conditionalFormatting>
  <conditionalFormatting sqref="K169">
    <cfRule type="cellIs" dxfId="1790" priority="2037" stopIfTrue="1" operator="greaterThanOrEqual">
      <formula>V169-27</formula>
    </cfRule>
  </conditionalFormatting>
  <conditionalFormatting sqref="K169">
    <cfRule type="cellIs" dxfId="1789" priority="2036" stopIfTrue="1" operator="greaterThanOrEqual">
      <formula>V169-27</formula>
    </cfRule>
  </conditionalFormatting>
  <conditionalFormatting sqref="K169">
    <cfRule type="cellIs" dxfId="1788" priority="2035" stopIfTrue="1" operator="greaterThanOrEqual">
      <formula>V169-27</formula>
    </cfRule>
  </conditionalFormatting>
  <conditionalFormatting sqref="K170">
    <cfRule type="cellIs" dxfId="1787" priority="2034" stopIfTrue="1" operator="greaterThanOrEqual">
      <formula>V170-27</formula>
    </cfRule>
  </conditionalFormatting>
  <conditionalFormatting sqref="F170">
    <cfRule type="expression" dxfId="1786" priority="2033">
      <formula>AB170&gt;1</formula>
    </cfRule>
  </conditionalFormatting>
  <conditionalFormatting sqref="F170">
    <cfRule type="expression" dxfId="1785" priority="2032">
      <formula>AB170&gt;1</formula>
    </cfRule>
  </conditionalFormatting>
  <conditionalFormatting sqref="K170">
    <cfRule type="cellIs" dxfId="1784" priority="2031" stopIfTrue="1" operator="greaterThanOrEqual">
      <formula>V170-27</formula>
    </cfRule>
  </conditionalFormatting>
  <conditionalFormatting sqref="K170">
    <cfRule type="cellIs" dxfId="1783" priority="2030" stopIfTrue="1" operator="greaterThanOrEqual">
      <formula>V170-27</formula>
    </cfRule>
  </conditionalFormatting>
  <conditionalFormatting sqref="K170">
    <cfRule type="cellIs" dxfId="1782" priority="2029" stopIfTrue="1" operator="greaterThanOrEqual">
      <formula>V170-27</formula>
    </cfRule>
  </conditionalFormatting>
  <conditionalFormatting sqref="K170">
    <cfRule type="cellIs" dxfId="1781" priority="2028" stopIfTrue="1" operator="greaterThanOrEqual">
      <formula>V170-27</formula>
    </cfRule>
  </conditionalFormatting>
  <conditionalFormatting sqref="K171">
    <cfRule type="cellIs" dxfId="1780" priority="2022" stopIfTrue="1" operator="greaterThanOrEqual">
      <formula>V171-27</formula>
    </cfRule>
  </conditionalFormatting>
  <conditionalFormatting sqref="K171">
    <cfRule type="cellIs" dxfId="1779" priority="2021" stopIfTrue="1" operator="greaterThanOrEqual">
      <formula>V171-27</formula>
    </cfRule>
  </conditionalFormatting>
  <conditionalFormatting sqref="K171">
    <cfRule type="cellIs" dxfId="1778" priority="2020" stopIfTrue="1" operator="greaterThanOrEqual">
      <formula>V171-27</formula>
    </cfRule>
  </conditionalFormatting>
  <conditionalFormatting sqref="K171">
    <cfRule type="cellIs" dxfId="1777" priority="2019" stopIfTrue="1" operator="greaterThanOrEqual">
      <formula>V171-27</formula>
    </cfRule>
  </conditionalFormatting>
  <conditionalFormatting sqref="K171">
    <cfRule type="cellIs" dxfId="1776" priority="2018" stopIfTrue="1" operator="greaterThanOrEqual">
      <formula>V171-27</formula>
    </cfRule>
  </conditionalFormatting>
  <conditionalFormatting sqref="K172">
    <cfRule type="cellIs" dxfId="1775" priority="2017" stopIfTrue="1" operator="greaterThanOrEqual">
      <formula>V172-27</formula>
    </cfRule>
  </conditionalFormatting>
  <conditionalFormatting sqref="K172">
    <cfRule type="cellIs" dxfId="1774" priority="2016" stopIfTrue="1" operator="greaterThanOrEqual">
      <formula>V172-27</formula>
    </cfRule>
  </conditionalFormatting>
  <conditionalFormatting sqref="K172">
    <cfRule type="cellIs" dxfId="1773" priority="2015" stopIfTrue="1" operator="greaterThanOrEqual">
      <formula>V172-27</formula>
    </cfRule>
  </conditionalFormatting>
  <conditionalFormatting sqref="K172">
    <cfRule type="cellIs" dxfId="1772" priority="2014" stopIfTrue="1" operator="greaterThanOrEqual">
      <formula>V172-27</formula>
    </cfRule>
  </conditionalFormatting>
  <conditionalFormatting sqref="K172">
    <cfRule type="cellIs" dxfId="1771" priority="2013" stopIfTrue="1" operator="greaterThanOrEqual">
      <formula>V172-27</formula>
    </cfRule>
  </conditionalFormatting>
  <conditionalFormatting sqref="K172:K173 K177">
    <cfRule type="cellIs" dxfId="1770" priority="2009" stopIfTrue="1" operator="greaterThanOrEqual">
      <formula>V172-27</formula>
    </cfRule>
  </conditionalFormatting>
  <conditionalFormatting sqref="K172:K173 K177">
    <cfRule type="cellIs" dxfId="1769" priority="2008" stopIfTrue="1" operator="greaterThanOrEqual">
      <formula>V172-27</formula>
    </cfRule>
  </conditionalFormatting>
  <conditionalFormatting sqref="K172:K173 K177">
    <cfRule type="cellIs" dxfId="1768" priority="2007" stopIfTrue="1" operator="greaterThanOrEqual">
      <formula>V172-27</formula>
    </cfRule>
  </conditionalFormatting>
  <conditionalFormatting sqref="K172:K173 K177">
    <cfRule type="cellIs" dxfId="1767" priority="2006" stopIfTrue="1" operator="greaterThanOrEqual">
      <formula>V172-27</formula>
    </cfRule>
  </conditionalFormatting>
  <conditionalFormatting sqref="K172:K173 K177">
    <cfRule type="cellIs" dxfId="1766" priority="2005" stopIfTrue="1" operator="greaterThanOrEqual">
      <formula>V172-27</formula>
    </cfRule>
  </conditionalFormatting>
  <conditionalFormatting sqref="F172">
    <cfRule type="expression" dxfId="1765" priority="2004">
      <formula>AB172&gt;1</formula>
    </cfRule>
  </conditionalFormatting>
  <conditionalFormatting sqref="F172">
    <cfRule type="expression" dxfId="1764" priority="2003">
      <formula>AB172&gt;1</formula>
    </cfRule>
  </conditionalFormatting>
  <conditionalFormatting sqref="F173">
    <cfRule type="expression" dxfId="1763" priority="2002">
      <formula>AB173&gt;1</formula>
    </cfRule>
  </conditionalFormatting>
  <conditionalFormatting sqref="F173">
    <cfRule type="expression" dxfId="1762" priority="2001">
      <formula>AB173&gt;1</formula>
    </cfRule>
  </conditionalFormatting>
  <conditionalFormatting sqref="F173">
    <cfRule type="expression" dxfId="1761" priority="2000">
      <formula>AB173&gt;1</formula>
    </cfRule>
  </conditionalFormatting>
  <conditionalFormatting sqref="F175">
    <cfRule type="expression" dxfId="1760" priority="1999">
      <formula>AB175&gt;1</formula>
    </cfRule>
  </conditionalFormatting>
  <conditionalFormatting sqref="F174">
    <cfRule type="expression" dxfId="1759" priority="1998">
      <formula>AB174&gt;1</formula>
    </cfRule>
  </conditionalFormatting>
  <conditionalFormatting sqref="K174:K175">
    <cfRule type="cellIs" dxfId="1758" priority="1997" stopIfTrue="1" operator="greaterThanOrEqual">
      <formula>V174-27</formula>
    </cfRule>
  </conditionalFormatting>
  <conditionalFormatting sqref="K174:K175">
    <cfRule type="cellIs" dxfId="1757" priority="1996" stopIfTrue="1" operator="greaterThanOrEqual">
      <formula>V174-27</formula>
    </cfRule>
  </conditionalFormatting>
  <conditionalFormatting sqref="K174:K175">
    <cfRule type="cellIs" dxfId="1756" priority="1995" stopIfTrue="1" operator="greaterThanOrEqual">
      <formula>V174-27</formula>
    </cfRule>
  </conditionalFormatting>
  <conditionalFormatting sqref="K174:K175">
    <cfRule type="cellIs" dxfId="1755" priority="1994" stopIfTrue="1" operator="greaterThanOrEqual">
      <formula>V174-27</formula>
    </cfRule>
  </conditionalFormatting>
  <conditionalFormatting sqref="K174:K175">
    <cfRule type="cellIs" dxfId="1754" priority="1993" stopIfTrue="1" operator="greaterThanOrEqual">
      <formula>V174-27</formula>
    </cfRule>
  </conditionalFormatting>
  <conditionalFormatting sqref="F176">
    <cfRule type="expression" dxfId="1753" priority="1992">
      <formula>AB176&gt;1</formula>
    </cfRule>
  </conditionalFormatting>
  <conditionalFormatting sqref="K176">
    <cfRule type="cellIs" dxfId="1752" priority="1991" stopIfTrue="1" operator="greaterThanOrEqual">
      <formula>V176-27</formula>
    </cfRule>
  </conditionalFormatting>
  <conditionalFormatting sqref="K176">
    <cfRule type="cellIs" dxfId="1751" priority="1990" stopIfTrue="1" operator="greaterThanOrEqual">
      <formula>V176-27</formula>
    </cfRule>
  </conditionalFormatting>
  <conditionalFormatting sqref="K176">
    <cfRule type="cellIs" dxfId="1750" priority="1989" stopIfTrue="1" operator="greaterThanOrEqual">
      <formula>V176-27</formula>
    </cfRule>
  </conditionalFormatting>
  <conditionalFormatting sqref="K176">
    <cfRule type="cellIs" dxfId="1749" priority="1988" stopIfTrue="1" operator="greaterThanOrEqual">
      <formula>V176-27</formula>
    </cfRule>
  </conditionalFormatting>
  <conditionalFormatting sqref="K176">
    <cfRule type="cellIs" dxfId="1748" priority="1987" stopIfTrue="1" operator="greaterThanOrEqual">
      <formula>V176-27</formula>
    </cfRule>
  </conditionalFormatting>
  <conditionalFormatting sqref="F178">
    <cfRule type="expression" dxfId="1747" priority="1986">
      <formula>AB178&gt;1</formula>
    </cfRule>
  </conditionalFormatting>
  <conditionalFormatting sqref="K178">
    <cfRule type="cellIs" dxfId="1746" priority="1985" stopIfTrue="1" operator="greaterThanOrEqual">
      <formula>V178-27</formula>
    </cfRule>
  </conditionalFormatting>
  <conditionalFormatting sqref="K178">
    <cfRule type="cellIs" dxfId="1745" priority="1984" stopIfTrue="1" operator="greaterThanOrEqual">
      <formula>V178-27</formula>
    </cfRule>
  </conditionalFormatting>
  <conditionalFormatting sqref="K178">
    <cfRule type="cellIs" dxfId="1744" priority="1983" stopIfTrue="1" operator="greaterThanOrEqual">
      <formula>V178-27</formula>
    </cfRule>
  </conditionalFormatting>
  <conditionalFormatting sqref="K178">
    <cfRule type="cellIs" dxfId="1743" priority="1982" stopIfTrue="1" operator="greaterThanOrEqual">
      <formula>V178-27</formula>
    </cfRule>
  </conditionalFormatting>
  <conditionalFormatting sqref="K178">
    <cfRule type="cellIs" dxfId="1742" priority="1981" stopIfTrue="1" operator="greaterThanOrEqual">
      <formula>V178-27</formula>
    </cfRule>
  </conditionalFormatting>
  <conditionalFormatting sqref="F179">
    <cfRule type="expression" dxfId="1741" priority="1980">
      <formula>AB179&gt;1</formula>
    </cfRule>
  </conditionalFormatting>
  <conditionalFormatting sqref="K179">
    <cfRule type="cellIs" dxfId="1740" priority="1979" stopIfTrue="1" operator="greaterThanOrEqual">
      <formula>V179-27</formula>
    </cfRule>
  </conditionalFormatting>
  <conditionalFormatting sqref="K179">
    <cfRule type="cellIs" dxfId="1739" priority="1978" stopIfTrue="1" operator="greaterThanOrEqual">
      <formula>V179-27</formula>
    </cfRule>
  </conditionalFormatting>
  <conditionalFormatting sqref="K179">
    <cfRule type="cellIs" dxfId="1738" priority="1977" stopIfTrue="1" operator="greaterThanOrEqual">
      <formula>V179-27</formula>
    </cfRule>
  </conditionalFormatting>
  <conditionalFormatting sqref="K179">
    <cfRule type="cellIs" dxfId="1737" priority="1976" stopIfTrue="1" operator="greaterThanOrEqual">
      <formula>V179-27</formula>
    </cfRule>
  </conditionalFormatting>
  <conditionalFormatting sqref="K179">
    <cfRule type="cellIs" dxfId="1736" priority="1975" stopIfTrue="1" operator="greaterThanOrEqual">
      <formula>V179-27</formula>
    </cfRule>
  </conditionalFormatting>
  <conditionalFormatting sqref="F180">
    <cfRule type="expression" dxfId="1735" priority="1974">
      <formula>AB180&gt;1</formula>
    </cfRule>
  </conditionalFormatting>
  <conditionalFormatting sqref="K180">
    <cfRule type="cellIs" dxfId="1734" priority="1973" stopIfTrue="1" operator="greaterThanOrEqual">
      <formula>V180-27</formula>
    </cfRule>
  </conditionalFormatting>
  <conditionalFormatting sqref="K180">
    <cfRule type="cellIs" dxfId="1733" priority="1972" stopIfTrue="1" operator="greaterThanOrEqual">
      <formula>V180-27</formula>
    </cfRule>
  </conditionalFormatting>
  <conditionalFormatting sqref="K180">
    <cfRule type="cellIs" dxfId="1732" priority="1971" stopIfTrue="1" operator="greaterThanOrEqual">
      <formula>V180-27</formula>
    </cfRule>
  </conditionalFormatting>
  <conditionalFormatting sqref="K180">
    <cfRule type="cellIs" dxfId="1731" priority="1970" stopIfTrue="1" operator="greaterThanOrEqual">
      <formula>V180-27</formula>
    </cfRule>
  </conditionalFormatting>
  <conditionalFormatting sqref="K180">
    <cfRule type="cellIs" dxfId="1730" priority="1969" stopIfTrue="1" operator="greaterThanOrEqual">
      <formula>V180-27</formula>
    </cfRule>
  </conditionalFormatting>
  <conditionalFormatting sqref="F181">
    <cfRule type="expression" dxfId="1729" priority="1968">
      <formula>AB181&gt;1</formula>
    </cfRule>
  </conditionalFormatting>
  <conditionalFormatting sqref="K181">
    <cfRule type="cellIs" dxfId="1728" priority="1967" stopIfTrue="1" operator="greaterThanOrEqual">
      <formula>V181-27</formula>
    </cfRule>
  </conditionalFormatting>
  <conditionalFormatting sqref="K181">
    <cfRule type="cellIs" dxfId="1727" priority="1966" stopIfTrue="1" operator="greaterThanOrEqual">
      <formula>V181-27</formula>
    </cfRule>
  </conditionalFormatting>
  <conditionalFormatting sqref="K181">
    <cfRule type="cellIs" dxfId="1726" priority="1965" stopIfTrue="1" operator="greaterThanOrEqual">
      <formula>V181-27</formula>
    </cfRule>
  </conditionalFormatting>
  <conditionalFormatting sqref="K181">
    <cfRule type="cellIs" dxfId="1725" priority="1964" stopIfTrue="1" operator="greaterThanOrEqual">
      <formula>V181-27</formula>
    </cfRule>
  </conditionalFormatting>
  <conditionalFormatting sqref="K181">
    <cfRule type="cellIs" dxfId="1724" priority="1963" stopIfTrue="1" operator="greaterThanOrEqual">
      <formula>V181-27</formula>
    </cfRule>
  </conditionalFormatting>
  <conditionalFormatting sqref="F182">
    <cfRule type="expression" dxfId="1723" priority="1962">
      <formula>AB182&gt;1</formula>
    </cfRule>
  </conditionalFormatting>
  <conditionalFormatting sqref="K182">
    <cfRule type="cellIs" dxfId="1722" priority="1961" stopIfTrue="1" operator="greaterThanOrEqual">
      <formula>V182-27</formula>
    </cfRule>
  </conditionalFormatting>
  <conditionalFormatting sqref="K182">
    <cfRule type="cellIs" dxfId="1721" priority="1960" stopIfTrue="1" operator="greaterThanOrEqual">
      <formula>V182-27</formula>
    </cfRule>
  </conditionalFormatting>
  <conditionalFormatting sqref="K182">
    <cfRule type="cellIs" dxfId="1720" priority="1959" stopIfTrue="1" operator="greaterThanOrEqual">
      <formula>V182-27</formula>
    </cfRule>
  </conditionalFormatting>
  <conditionalFormatting sqref="K182">
    <cfRule type="cellIs" dxfId="1719" priority="1958" stopIfTrue="1" operator="greaterThanOrEqual">
      <formula>V182-27</formula>
    </cfRule>
  </conditionalFormatting>
  <conditionalFormatting sqref="K182">
    <cfRule type="cellIs" dxfId="1718" priority="1957" stopIfTrue="1" operator="greaterThanOrEqual">
      <formula>V182-27</formula>
    </cfRule>
  </conditionalFormatting>
  <conditionalFormatting sqref="F176">
    <cfRule type="expression" dxfId="1717" priority="1956">
      <formula>AB176&gt;1</formula>
    </cfRule>
  </conditionalFormatting>
  <conditionalFormatting sqref="F182">
    <cfRule type="expression" dxfId="1716" priority="1955">
      <formula>AB182&gt;1</formula>
    </cfRule>
  </conditionalFormatting>
  <conditionalFormatting sqref="K182">
    <cfRule type="cellIs" dxfId="1715" priority="1954" stopIfTrue="1" operator="greaterThanOrEqual">
      <formula>V182-27</formula>
    </cfRule>
  </conditionalFormatting>
  <conditionalFormatting sqref="K176">
    <cfRule type="cellIs" dxfId="1714" priority="1953" stopIfTrue="1" operator="greaterThanOrEqual">
      <formula>V176-27</formula>
    </cfRule>
  </conditionalFormatting>
  <conditionalFormatting sqref="K176">
    <cfRule type="cellIs" dxfId="1713" priority="1952" stopIfTrue="1" operator="greaterThanOrEqual">
      <formula>V176-27</formula>
    </cfRule>
  </conditionalFormatting>
  <conditionalFormatting sqref="K176">
    <cfRule type="cellIs" dxfId="1712" priority="1951" stopIfTrue="1" operator="greaterThanOrEqual">
      <formula>V176-27</formula>
    </cfRule>
  </conditionalFormatting>
  <conditionalFormatting sqref="K176">
    <cfRule type="cellIs" dxfId="1711" priority="1950" stopIfTrue="1" operator="greaterThanOrEqual">
      <formula>V176-27</formula>
    </cfRule>
  </conditionalFormatting>
  <conditionalFormatting sqref="K176">
    <cfRule type="cellIs" dxfId="1710" priority="1949" stopIfTrue="1" operator="greaterThanOrEqual">
      <formula>V176-27</formula>
    </cfRule>
  </conditionalFormatting>
  <conditionalFormatting sqref="F174">
    <cfRule type="expression" dxfId="1709" priority="1948">
      <formula>AB174&gt;1</formula>
    </cfRule>
  </conditionalFormatting>
  <conditionalFormatting sqref="F175">
    <cfRule type="expression" dxfId="1708" priority="1947">
      <formula>AB175&gt;1</formula>
    </cfRule>
  </conditionalFormatting>
  <conditionalFormatting sqref="K175">
    <cfRule type="cellIs" dxfId="1707" priority="1946" stopIfTrue="1" operator="greaterThanOrEqual">
      <formula>V175-27</formula>
    </cfRule>
  </conditionalFormatting>
  <conditionalFormatting sqref="K175">
    <cfRule type="cellIs" dxfId="1706" priority="1945" stopIfTrue="1" operator="greaterThanOrEqual">
      <formula>V175-27</formula>
    </cfRule>
  </conditionalFormatting>
  <conditionalFormatting sqref="K175">
    <cfRule type="cellIs" dxfId="1705" priority="1944" stopIfTrue="1" operator="greaterThanOrEqual">
      <formula>V175-27</formula>
    </cfRule>
  </conditionalFormatting>
  <conditionalFormatting sqref="K175">
    <cfRule type="cellIs" dxfId="1704" priority="1943" stopIfTrue="1" operator="greaterThanOrEqual">
      <formula>V175-27</formula>
    </cfRule>
  </conditionalFormatting>
  <conditionalFormatting sqref="K175">
    <cfRule type="cellIs" dxfId="1703" priority="1942" stopIfTrue="1" operator="greaterThanOrEqual">
      <formula>V175-27</formula>
    </cfRule>
  </conditionalFormatting>
  <conditionalFormatting sqref="F177">
    <cfRule type="expression" dxfId="1702" priority="1941">
      <formula>AB177&gt;1</formula>
    </cfRule>
  </conditionalFormatting>
  <conditionalFormatting sqref="K177">
    <cfRule type="cellIs" dxfId="1701" priority="1940" stopIfTrue="1" operator="greaterThanOrEqual">
      <formula>V177-27</formula>
    </cfRule>
  </conditionalFormatting>
  <conditionalFormatting sqref="K177">
    <cfRule type="cellIs" dxfId="1700" priority="1939" stopIfTrue="1" operator="greaterThanOrEqual">
      <formula>V177-27</formula>
    </cfRule>
  </conditionalFormatting>
  <conditionalFormatting sqref="K177">
    <cfRule type="cellIs" dxfId="1699" priority="1938" stopIfTrue="1" operator="greaterThanOrEqual">
      <formula>V177-27</formula>
    </cfRule>
  </conditionalFormatting>
  <conditionalFormatting sqref="K177">
    <cfRule type="cellIs" dxfId="1698" priority="1937" stopIfTrue="1" operator="greaterThanOrEqual">
      <formula>V177-27</formula>
    </cfRule>
  </conditionalFormatting>
  <conditionalFormatting sqref="K177">
    <cfRule type="cellIs" dxfId="1697" priority="1936" stopIfTrue="1" operator="greaterThanOrEqual">
      <formula>V177-27</formula>
    </cfRule>
  </conditionalFormatting>
  <conditionalFormatting sqref="F178">
    <cfRule type="expression" dxfId="1696" priority="1935">
      <formula>AB178&gt;1</formula>
    </cfRule>
  </conditionalFormatting>
  <conditionalFormatting sqref="K178">
    <cfRule type="cellIs" dxfId="1695" priority="1934" stopIfTrue="1" operator="greaterThanOrEqual">
      <formula>V178-27</formula>
    </cfRule>
  </conditionalFormatting>
  <conditionalFormatting sqref="K178">
    <cfRule type="cellIs" dxfId="1694" priority="1933" stopIfTrue="1" operator="greaterThanOrEqual">
      <formula>V178-27</formula>
    </cfRule>
  </conditionalFormatting>
  <conditionalFormatting sqref="K178">
    <cfRule type="cellIs" dxfId="1693" priority="1932" stopIfTrue="1" operator="greaterThanOrEqual">
      <formula>V178-27</formula>
    </cfRule>
  </conditionalFormatting>
  <conditionalFormatting sqref="K178">
    <cfRule type="cellIs" dxfId="1692" priority="1931" stopIfTrue="1" operator="greaterThanOrEqual">
      <formula>V178-27</formula>
    </cfRule>
  </conditionalFormatting>
  <conditionalFormatting sqref="K178">
    <cfRule type="cellIs" dxfId="1691" priority="1930" stopIfTrue="1" operator="greaterThanOrEqual">
      <formula>V178-27</formula>
    </cfRule>
  </conditionalFormatting>
  <conditionalFormatting sqref="F179">
    <cfRule type="expression" dxfId="1690" priority="1929">
      <formula>AB179&gt;1</formula>
    </cfRule>
  </conditionalFormatting>
  <conditionalFormatting sqref="K179">
    <cfRule type="cellIs" dxfId="1689" priority="1928" stopIfTrue="1" operator="greaterThanOrEqual">
      <formula>V179-27</formula>
    </cfRule>
  </conditionalFormatting>
  <conditionalFormatting sqref="K179">
    <cfRule type="cellIs" dxfId="1688" priority="1927" stopIfTrue="1" operator="greaterThanOrEqual">
      <formula>V179-27</formula>
    </cfRule>
  </conditionalFormatting>
  <conditionalFormatting sqref="K179">
    <cfRule type="cellIs" dxfId="1687" priority="1926" stopIfTrue="1" operator="greaterThanOrEqual">
      <formula>V179-27</formula>
    </cfRule>
  </conditionalFormatting>
  <conditionalFormatting sqref="K179">
    <cfRule type="cellIs" dxfId="1686" priority="1925" stopIfTrue="1" operator="greaterThanOrEqual">
      <formula>V179-27</formula>
    </cfRule>
  </conditionalFormatting>
  <conditionalFormatting sqref="K179">
    <cfRule type="cellIs" dxfId="1685" priority="1924" stopIfTrue="1" operator="greaterThanOrEqual">
      <formula>V179-27</formula>
    </cfRule>
  </conditionalFormatting>
  <conditionalFormatting sqref="F180">
    <cfRule type="expression" dxfId="1684" priority="1923">
      <formula>AB180&gt;1</formula>
    </cfRule>
  </conditionalFormatting>
  <conditionalFormatting sqref="K180">
    <cfRule type="cellIs" dxfId="1683" priority="1922" stopIfTrue="1" operator="greaterThanOrEqual">
      <formula>V180-27</formula>
    </cfRule>
  </conditionalFormatting>
  <conditionalFormatting sqref="K180">
    <cfRule type="cellIs" dxfId="1682" priority="1921" stopIfTrue="1" operator="greaterThanOrEqual">
      <formula>V180-27</formula>
    </cfRule>
  </conditionalFormatting>
  <conditionalFormatting sqref="K180">
    <cfRule type="cellIs" dxfId="1681" priority="1920" stopIfTrue="1" operator="greaterThanOrEqual">
      <formula>V180-27</formula>
    </cfRule>
  </conditionalFormatting>
  <conditionalFormatting sqref="K180">
    <cfRule type="cellIs" dxfId="1680" priority="1919" stopIfTrue="1" operator="greaterThanOrEqual">
      <formula>V180-27</formula>
    </cfRule>
  </conditionalFormatting>
  <conditionalFormatting sqref="K180">
    <cfRule type="cellIs" dxfId="1679" priority="1918" stopIfTrue="1" operator="greaterThanOrEqual">
      <formula>V180-27</formula>
    </cfRule>
  </conditionalFormatting>
  <conditionalFormatting sqref="F181">
    <cfRule type="expression" dxfId="1678" priority="1917">
      <formula>AB181&gt;1</formula>
    </cfRule>
  </conditionalFormatting>
  <conditionalFormatting sqref="K181">
    <cfRule type="cellIs" dxfId="1677" priority="1916" stopIfTrue="1" operator="greaterThanOrEqual">
      <formula>V181-27</formula>
    </cfRule>
  </conditionalFormatting>
  <conditionalFormatting sqref="K181">
    <cfRule type="cellIs" dxfId="1676" priority="1915" stopIfTrue="1" operator="greaterThanOrEqual">
      <formula>V181-27</formula>
    </cfRule>
  </conditionalFormatting>
  <conditionalFormatting sqref="K181">
    <cfRule type="cellIs" dxfId="1675" priority="1914" stopIfTrue="1" operator="greaterThanOrEqual">
      <formula>V181-27</formula>
    </cfRule>
  </conditionalFormatting>
  <conditionalFormatting sqref="K181">
    <cfRule type="cellIs" dxfId="1674" priority="1913" stopIfTrue="1" operator="greaterThanOrEqual">
      <formula>V181-27</formula>
    </cfRule>
  </conditionalFormatting>
  <conditionalFormatting sqref="K181">
    <cfRule type="cellIs" dxfId="1673" priority="1912" stopIfTrue="1" operator="greaterThanOrEqual">
      <formula>V181-27</formula>
    </cfRule>
  </conditionalFormatting>
  <conditionalFormatting sqref="F183">
    <cfRule type="expression" dxfId="1672" priority="1911">
      <formula>AB183&gt;1</formula>
    </cfRule>
  </conditionalFormatting>
  <conditionalFormatting sqref="K183">
    <cfRule type="cellIs" dxfId="1671" priority="1910" stopIfTrue="1" operator="greaterThanOrEqual">
      <formula>V183-27</formula>
    </cfRule>
  </conditionalFormatting>
  <conditionalFormatting sqref="K183">
    <cfRule type="cellIs" dxfId="1670" priority="1909" stopIfTrue="1" operator="greaterThanOrEqual">
      <formula>V183-27</formula>
    </cfRule>
  </conditionalFormatting>
  <conditionalFormatting sqref="K183">
    <cfRule type="cellIs" dxfId="1669" priority="1908" stopIfTrue="1" operator="greaterThanOrEqual">
      <formula>V183-27</formula>
    </cfRule>
  </conditionalFormatting>
  <conditionalFormatting sqref="K183">
    <cfRule type="cellIs" dxfId="1668" priority="1907" stopIfTrue="1" operator="greaterThanOrEqual">
      <formula>V183-27</formula>
    </cfRule>
  </conditionalFormatting>
  <conditionalFormatting sqref="K183">
    <cfRule type="cellIs" dxfId="1667" priority="1906" stopIfTrue="1" operator="greaterThanOrEqual">
      <formula>V183-27</formula>
    </cfRule>
  </conditionalFormatting>
  <conditionalFormatting sqref="F183">
    <cfRule type="expression" dxfId="1666" priority="1905">
      <formula>AB183&gt;1</formula>
    </cfRule>
  </conditionalFormatting>
  <conditionalFormatting sqref="K183">
    <cfRule type="cellIs" dxfId="1665" priority="1904" stopIfTrue="1" operator="greaterThanOrEqual">
      <formula>V183-27</formula>
    </cfRule>
  </conditionalFormatting>
  <conditionalFormatting sqref="K185:K186">
    <cfRule type="cellIs" dxfId="1664" priority="1903" stopIfTrue="1" operator="greaterThanOrEqual">
      <formula>V185-27</formula>
    </cfRule>
  </conditionalFormatting>
  <conditionalFormatting sqref="K185:K186">
    <cfRule type="cellIs" dxfId="1663" priority="1902" stopIfTrue="1" operator="greaterThanOrEqual">
      <formula>V185-27</formula>
    </cfRule>
  </conditionalFormatting>
  <conditionalFormatting sqref="K185:K186">
    <cfRule type="cellIs" dxfId="1662" priority="1901" stopIfTrue="1" operator="greaterThanOrEqual">
      <formula>V185-27</formula>
    </cfRule>
  </conditionalFormatting>
  <conditionalFormatting sqref="K185:K186">
    <cfRule type="cellIs" dxfId="1661" priority="1900" stopIfTrue="1" operator="greaterThanOrEqual">
      <formula>V185-27</formula>
    </cfRule>
  </conditionalFormatting>
  <conditionalFormatting sqref="K185:K186">
    <cfRule type="cellIs" dxfId="1660" priority="1899" stopIfTrue="1" operator="greaterThanOrEqual">
      <formula>V185-27</formula>
    </cfRule>
  </conditionalFormatting>
  <conditionalFormatting sqref="K185:K186">
    <cfRule type="cellIs" dxfId="1659" priority="1898" stopIfTrue="1" operator="greaterThanOrEqual">
      <formula>V185-27</formula>
    </cfRule>
  </conditionalFormatting>
  <conditionalFormatting sqref="K187">
    <cfRule type="cellIs" dxfId="1658" priority="1897" stopIfTrue="1" operator="greaterThanOrEqual">
      <formula>V187-27</formula>
    </cfRule>
  </conditionalFormatting>
  <conditionalFormatting sqref="K187">
    <cfRule type="cellIs" dxfId="1657" priority="1896" stopIfTrue="1" operator="greaterThanOrEqual">
      <formula>V187-27</formula>
    </cfRule>
  </conditionalFormatting>
  <conditionalFormatting sqref="K187">
    <cfRule type="cellIs" dxfId="1656" priority="1895" stopIfTrue="1" operator="greaterThanOrEqual">
      <formula>V187-27</formula>
    </cfRule>
  </conditionalFormatting>
  <conditionalFormatting sqref="K187">
    <cfRule type="cellIs" dxfId="1655" priority="1894" stopIfTrue="1" operator="greaterThanOrEqual">
      <formula>V187-27</formula>
    </cfRule>
  </conditionalFormatting>
  <conditionalFormatting sqref="K187">
    <cfRule type="cellIs" dxfId="1654" priority="1893" stopIfTrue="1" operator="greaterThanOrEqual">
      <formula>V187-27</formula>
    </cfRule>
  </conditionalFormatting>
  <conditionalFormatting sqref="K187">
    <cfRule type="cellIs" dxfId="1653" priority="1892" stopIfTrue="1" operator="greaterThanOrEqual">
      <formula>V187-27</formula>
    </cfRule>
  </conditionalFormatting>
  <conditionalFormatting sqref="F188">
    <cfRule type="expression" dxfId="1652" priority="1891">
      <formula>AB188&gt;1</formula>
    </cfRule>
  </conditionalFormatting>
  <conditionalFormatting sqref="K188">
    <cfRule type="cellIs" dxfId="1651" priority="1890" stopIfTrue="1" operator="greaterThanOrEqual">
      <formula>V188-27</formula>
    </cfRule>
  </conditionalFormatting>
  <conditionalFormatting sqref="K188">
    <cfRule type="cellIs" dxfId="1650" priority="1889" stopIfTrue="1" operator="greaterThanOrEqual">
      <formula>V188-27</formula>
    </cfRule>
  </conditionalFormatting>
  <conditionalFormatting sqref="K188">
    <cfRule type="cellIs" dxfId="1649" priority="1888" stopIfTrue="1" operator="greaterThanOrEqual">
      <formula>V188-27</formula>
    </cfRule>
  </conditionalFormatting>
  <conditionalFormatting sqref="K188">
    <cfRule type="cellIs" dxfId="1648" priority="1887" stopIfTrue="1" operator="greaterThanOrEqual">
      <formula>V188-27</formula>
    </cfRule>
  </conditionalFormatting>
  <conditionalFormatting sqref="K188">
    <cfRule type="cellIs" dxfId="1647" priority="1886" stopIfTrue="1" operator="greaterThanOrEqual">
      <formula>V188-27</formula>
    </cfRule>
  </conditionalFormatting>
  <conditionalFormatting sqref="K188">
    <cfRule type="cellIs" dxfId="1646" priority="1885" stopIfTrue="1" operator="greaterThanOrEqual">
      <formula>V188-27</formula>
    </cfRule>
  </conditionalFormatting>
  <conditionalFormatting sqref="F189">
    <cfRule type="expression" dxfId="1645" priority="1884">
      <formula>AB189&gt;1</formula>
    </cfRule>
  </conditionalFormatting>
  <conditionalFormatting sqref="K189">
    <cfRule type="cellIs" dxfId="1644" priority="1883" stopIfTrue="1" operator="greaterThanOrEqual">
      <formula>V189-27</formula>
    </cfRule>
  </conditionalFormatting>
  <conditionalFormatting sqref="K189">
    <cfRule type="cellIs" dxfId="1643" priority="1882" stopIfTrue="1" operator="greaterThanOrEqual">
      <formula>V189-27</formula>
    </cfRule>
  </conditionalFormatting>
  <conditionalFormatting sqref="K189">
    <cfRule type="cellIs" dxfId="1642" priority="1881" stopIfTrue="1" operator="greaterThanOrEqual">
      <formula>V189-27</formula>
    </cfRule>
  </conditionalFormatting>
  <conditionalFormatting sqref="K189">
    <cfRule type="cellIs" dxfId="1641" priority="1880" stopIfTrue="1" operator="greaterThanOrEqual">
      <formula>V189-27</formula>
    </cfRule>
  </conditionalFormatting>
  <conditionalFormatting sqref="K189">
    <cfRule type="cellIs" dxfId="1640" priority="1879" stopIfTrue="1" operator="greaterThanOrEqual">
      <formula>V189-27</formula>
    </cfRule>
  </conditionalFormatting>
  <conditionalFormatting sqref="K189">
    <cfRule type="cellIs" dxfId="1639" priority="1878" stopIfTrue="1" operator="greaterThanOrEqual">
      <formula>V189-27</formula>
    </cfRule>
  </conditionalFormatting>
  <conditionalFormatting sqref="F190">
    <cfRule type="expression" dxfId="1638" priority="1877">
      <formula>AB190&gt;1</formula>
    </cfRule>
  </conditionalFormatting>
  <conditionalFormatting sqref="K190">
    <cfRule type="cellIs" dxfId="1637" priority="1876" stopIfTrue="1" operator="greaterThanOrEqual">
      <formula>V190-27</formula>
    </cfRule>
  </conditionalFormatting>
  <conditionalFormatting sqref="K190">
    <cfRule type="cellIs" dxfId="1636" priority="1875" stopIfTrue="1" operator="greaterThanOrEqual">
      <formula>V190-27</formula>
    </cfRule>
  </conditionalFormatting>
  <conditionalFormatting sqref="K190">
    <cfRule type="cellIs" dxfId="1635" priority="1874" stopIfTrue="1" operator="greaterThanOrEqual">
      <formula>V190-27</formula>
    </cfRule>
  </conditionalFormatting>
  <conditionalFormatting sqref="K190">
    <cfRule type="cellIs" dxfId="1634" priority="1873" stopIfTrue="1" operator="greaterThanOrEqual">
      <formula>V190-27</formula>
    </cfRule>
  </conditionalFormatting>
  <conditionalFormatting sqref="K190">
    <cfRule type="cellIs" dxfId="1633" priority="1872" stopIfTrue="1" operator="greaterThanOrEqual">
      <formula>V190-27</formula>
    </cfRule>
  </conditionalFormatting>
  <conditionalFormatting sqref="K190">
    <cfRule type="cellIs" dxfId="1632" priority="1871" stopIfTrue="1" operator="greaterThanOrEqual">
      <formula>V190-27</formula>
    </cfRule>
  </conditionalFormatting>
  <conditionalFormatting sqref="F191">
    <cfRule type="expression" dxfId="1631" priority="1870">
      <formula>AB191&gt;1</formula>
    </cfRule>
  </conditionalFormatting>
  <conditionalFormatting sqref="K191">
    <cfRule type="cellIs" dxfId="1630" priority="1869" stopIfTrue="1" operator="greaterThanOrEqual">
      <formula>V191-27</formula>
    </cfRule>
  </conditionalFormatting>
  <conditionalFormatting sqref="K191">
    <cfRule type="cellIs" dxfId="1629" priority="1868" stopIfTrue="1" operator="greaterThanOrEqual">
      <formula>V191-27</formula>
    </cfRule>
  </conditionalFormatting>
  <conditionalFormatting sqref="K191">
    <cfRule type="cellIs" dxfId="1628" priority="1867" stopIfTrue="1" operator="greaterThanOrEqual">
      <formula>V191-27</formula>
    </cfRule>
  </conditionalFormatting>
  <conditionalFormatting sqref="K191">
    <cfRule type="cellIs" dxfId="1627" priority="1866" stopIfTrue="1" operator="greaterThanOrEqual">
      <formula>V191-27</formula>
    </cfRule>
  </conditionalFormatting>
  <conditionalFormatting sqref="K191">
    <cfRule type="cellIs" dxfId="1626" priority="1865" stopIfTrue="1" operator="greaterThanOrEqual">
      <formula>V191-27</formula>
    </cfRule>
  </conditionalFormatting>
  <conditionalFormatting sqref="K191">
    <cfRule type="cellIs" dxfId="1625" priority="1864" stopIfTrue="1" operator="greaterThanOrEqual">
      <formula>V191-27</formula>
    </cfRule>
  </conditionalFormatting>
  <conditionalFormatting sqref="F192">
    <cfRule type="expression" dxfId="1624" priority="1863">
      <formula>AB192&gt;1</formula>
    </cfRule>
  </conditionalFormatting>
  <conditionalFormatting sqref="K192">
    <cfRule type="cellIs" dxfId="1623" priority="1862" stopIfTrue="1" operator="greaterThanOrEqual">
      <formula>V192-27</formula>
    </cfRule>
  </conditionalFormatting>
  <conditionalFormatting sqref="K192">
    <cfRule type="cellIs" dxfId="1622" priority="1861" stopIfTrue="1" operator="greaterThanOrEqual">
      <formula>V192-27</formula>
    </cfRule>
  </conditionalFormatting>
  <conditionalFormatting sqref="K192">
    <cfRule type="cellIs" dxfId="1621" priority="1860" stopIfTrue="1" operator="greaterThanOrEqual">
      <formula>V192-27</formula>
    </cfRule>
  </conditionalFormatting>
  <conditionalFormatting sqref="K192">
    <cfRule type="cellIs" dxfId="1620" priority="1859" stopIfTrue="1" operator="greaterThanOrEqual">
      <formula>V192-27</formula>
    </cfRule>
  </conditionalFormatting>
  <conditionalFormatting sqref="K192">
    <cfRule type="cellIs" dxfId="1619" priority="1858" stopIfTrue="1" operator="greaterThanOrEqual">
      <formula>V192-27</formula>
    </cfRule>
  </conditionalFormatting>
  <conditionalFormatting sqref="K192">
    <cfRule type="cellIs" dxfId="1618" priority="1857" stopIfTrue="1" operator="greaterThanOrEqual">
      <formula>V192-27</formula>
    </cfRule>
  </conditionalFormatting>
  <conditionalFormatting sqref="F193">
    <cfRule type="expression" dxfId="1617" priority="1844">
      <formula>AB193&gt;1</formula>
    </cfRule>
  </conditionalFormatting>
  <conditionalFormatting sqref="K193">
    <cfRule type="cellIs" dxfId="1616" priority="1843" stopIfTrue="1" operator="greaterThanOrEqual">
      <formula>V193-27</formula>
    </cfRule>
  </conditionalFormatting>
  <conditionalFormatting sqref="K193">
    <cfRule type="cellIs" dxfId="1615" priority="1842" stopIfTrue="1" operator="greaterThanOrEqual">
      <formula>V193-27</formula>
    </cfRule>
  </conditionalFormatting>
  <conditionalFormatting sqref="K193">
    <cfRule type="cellIs" dxfId="1614" priority="1841" stopIfTrue="1" operator="greaterThanOrEqual">
      <formula>V193-27</formula>
    </cfRule>
  </conditionalFormatting>
  <conditionalFormatting sqref="K193">
    <cfRule type="cellIs" dxfId="1613" priority="1840" stopIfTrue="1" operator="greaterThanOrEqual">
      <formula>V193-27</formula>
    </cfRule>
  </conditionalFormatting>
  <conditionalFormatting sqref="K193">
    <cfRule type="cellIs" dxfId="1612" priority="1839" stopIfTrue="1" operator="greaterThanOrEqual">
      <formula>V193-27</formula>
    </cfRule>
  </conditionalFormatting>
  <conditionalFormatting sqref="K193">
    <cfRule type="cellIs" dxfId="1611" priority="1838" stopIfTrue="1" operator="greaterThanOrEqual">
      <formula>V193-27</formula>
    </cfRule>
  </conditionalFormatting>
  <conditionalFormatting sqref="F194">
    <cfRule type="expression" dxfId="1610" priority="1833">
      <formula>AB194&gt;1</formula>
    </cfRule>
  </conditionalFormatting>
  <conditionalFormatting sqref="K194">
    <cfRule type="cellIs" dxfId="1609" priority="1832" stopIfTrue="1" operator="greaterThanOrEqual">
      <formula>V194-27</formula>
    </cfRule>
  </conditionalFormatting>
  <conditionalFormatting sqref="K194">
    <cfRule type="cellIs" dxfId="1608" priority="1831" stopIfTrue="1" operator="greaterThanOrEqual">
      <formula>V194-27</formula>
    </cfRule>
  </conditionalFormatting>
  <conditionalFormatting sqref="K194">
    <cfRule type="cellIs" dxfId="1607" priority="1830" stopIfTrue="1" operator="greaterThanOrEqual">
      <formula>V194-27</formula>
    </cfRule>
  </conditionalFormatting>
  <conditionalFormatting sqref="K194">
    <cfRule type="cellIs" dxfId="1606" priority="1829" stopIfTrue="1" operator="greaterThanOrEqual">
      <formula>V194-27</formula>
    </cfRule>
  </conditionalFormatting>
  <conditionalFormatting sqref="K194">
    <cfRule type="cellIs" dxfId="1605" priority="1828" stopIfTrue="1" operator="greaterThanOrEqual">
      <formula>V194-27</formula>
    </cfRule>
  </conditionalFormatting>
  <conditionalFormatting sqref="K194">
    <cfRule type="cellIs" dxfId="1604" priority="1827" stopIfTrue="1" operator="greaterThanOrEqual">
      <formula>V194-27</formula>
    </cfRule>
  </conditionalFormatting>
  <conditionalFormatting sqref="F195">
    <cfRule type="expression" dxfId="1603" priority="1822">
      <formula>AB195&gt;1</formula>
    </cfRule>
  </conditionalFormatting>
  <conditionalFormatting sqref="K195">
    <cfRule type="cellIs" dxfId="1602" priority="1821" stopIfTrue="1" operator="greaterThanOrEqual">
      <formula>V195-27</formula>
    </cfRule>
  </conditionalFormatting>
  <conditionalFormatting sqref="K195">
    <cfRule type="cellIs" dxfId="1601" priority="1820" stopIfTrue="1" operator="greaterThanOrEqual">
      <formula>V195-27</formula>
    </cfRule>
  </conditionalFormatting>
  <conditionalFormatting sqref="K195">
    <cfRule type="cellIs" dxfId="1600" priority="1819" stopIfTrue="1" operator="greaterThanOrEqual">
      <formula>V195-27</formula>
    </cfRule>
  </conditionalFormatting>
  <conditionalFormatting sqref="K195">
    <cfRule type="cellIs" dxfId="1599" priority="1818" stopIfTrue="1" operator="greaterThanOrEqual">
      <formula>V195-27</formula>
    </cfRule>
  </conditionalFormatting>
  <conditionalFormatting sqref="K195">
    <cfRule type="cellIs" dxfId="1598" priority="1817" stopIfTrue="1" operator="greaterThanOrEqual">
      <formula>V195-27</formula>
    </cfRule>
  </conditionalFormatting>
  <conditionalFormatting sqref="K195">
    <cfRule type="cellIs" dxfId="1597" priority="1816" stopIfTrue="1" operator="greaterThanOrEqual">
      <formula>V195-27</formula>
    </cfRule>
  </conditionalFormatting>
  <conditionalFormatting sqref="F196">
    <cfRule type="expression" dxfId="1596" priority="1806">
      <formula>AB196&gt;1</formula>
    </cfRule>
  </conditionalFormatting>
  <conditionalFormatting sqref="K196">
    <cfRule type="cellIs" dxfId="1595" priority="1805" stopIfTrue="1" operator="greaterThanOrEqual">
      <formula>V196-27</formula>
    </cfRule>
  </conditionalFormatting>
  <conditionalFormatting sqref="K196">
    <cfRule type="cellIs" dxfId="1594" priority="1804" stopIfTrue="1" operator="greaterThanOrEqual">
      <formula>V196-27</formula>
    </cfRule>
  </conditionalFormatting>
  <conditionalFormatting sqref="K196">
    <cfRule type="cellIs" dxfId="1593" priority="1803" stopIfTrue="1" operator="greaterThanOrEqual">
      <formula>V196-27</formula>
    </cfRule>
  </conditionalFormatting>
  <conditionalFormatting sqref="K196">
    <cfRule type="cellIs" dxfId="1592" priority="1802" stopIfTrue="1" operator="greaterThanOrEqual">
      <formula>V196-27</formula>
    </cfRule>
  </conditionalFormatting>
  <conditionalFormatting sqref="K196">
    <cfRule type="cellIs" dxfId="1591" priority="1801" stopIfTrue="1" operator="greaterThanOrEqual">
      <formula>V196-27</formula>
    </cfRule>
  </conditionalFormatting>
  <conditionalFormatting sqref="K196">
    <cfRule type="cellIs" dxfId="1590" priority="1800" stopIfTrue="1" operator="greaterThanOrEqual">
      <formula>V196-27</formula>
    </cfRule>
  </conditionalFormatting>
  <conditionalFormatting sqref="F197">
    <cfRule type="expression" dxfId="1589" priority="1799">
      <formula>AB197&gt;1</formula>
    </cfRule>
  </conditionalFormatting>
  <conditionalFormatting sqref="K197">
    <cfRule type="cellIs" dxfId="1588" priority="1798" stopIfTrue="1" operator="greaterThanOrEqual">
      <formula>V197-27</formula>
    </cfRule>
  </conditionalFormatting>
  <conditionalFormatting sqref="K197">
    <cfRule type="cellIs" dxfId="1587" priority="1797" stopIfTrue="1" operator="greaterThanOrEqual">
      <formula>V197-27</formula>
    </cfRule>
  </conditionalFormatting>
  <conditionalFormatting sqref="K197">
    <cfRule type="cellIs" dxfId="1586" priority="1796" stopIfTrue="1" operator="greaterThanOrEqual">
      <formula>V197-27</formula>
    </cfRule>
  </conditionalFormatting>
  <conditionalFormatting sqref="K197">
    <cfRule type="cellIs" dxfId="1585" priority="1795" stopIfTrue="1" operator="greaterThanOrEqual">
      <formula>V197-27</formula>
    </cfRule>
  </conditionalFormatting>
  <conditionalFormatting sqref="K197">
    <cfRule type="cellIs" dxfId="1584" priority="1794" stopIfTrue="1" operator="greaterThanOrEqual">
      <formula>V197-27</formula>
    </cfRule>
  </conditionalFormatting>
  <conditionalFormatting sqref="K197">
    <cfRule type="cellIs" dxfId="1583" priority="1793" stopIfTrue="1" operator="greaterThanOrEqual">
      <formula>V197-27</formula>
    </cfRule>
  </conditionalFormatting>
  <conditionalFormatting sqref="K199:K200">
    <cfRule type="cellIs" dxfId="1582" priority="1792" stopIfTrue="1" operator="greaterThanOrEqual">
      <formula>V199-27</formula>
    </cfRule>
  </conditionalFormatting>
  <conditionalFormatting sqref="K201">
    <cfRule type="cellIs" dxfId="1581" priority="1791" stopIfTrue="1" operator="greaterThanOrEqual">
      <formula>V201-27</formula>
    </cfRule>
  </conditionalFormatting>
  <conditionalFormatting sqref="K202">
    <cfRule type="cellIs" dxfId="1580" priority="1790" stopIfTrue="1" operator="greaterThanOrEqual">
      <formula>V202-27</formula>
    </cfRule>
  </conditionalFormatting>
  <conditionalFormatting sqref="F203">
    <cfRule type="expression" dxfId="1579" priority="1789">
      <formula>AB203&gt;1</formula>
    </cfRule>
  </conditionalFormatting>
  <conditionalFormatting sqref="K203">
    <cfRule type="cellIs" dxfId="1578" priority="1788" stopIfTrue="1" operator="greaterThanOrEqual">
      <formula>V203-27</formula>
    </cfRule>
  </conditionalFormatting>
  <conditionalFormatting sqref="F204">
    <cfRule type="expression" dxfId="1577" priority="1787">
      <formula>AB204&gt;1</formula>
    </cfRule>
  </conditionalFormatting>
  <conditionalFormatting sqref="K204">
    <cfRule type="cellIs" dxfId="1576" priority="1786" stopIfTrue="1" operator="greaterThanOrEqual">
      <formula>V204-27</formula>
    </cfRule>
  </conditionalFormatting>
  <conditionalFormatting sqref="K205">
    <cfRule type="cellIs" dxfId="1575" priority="1785" stopIfTrue="1" operator="greaterThanOrEqual">
      <formula>V205-27</formula>
    </cfRule>
  </conditionalFormatting>
  <conditionalFormatting sqref="F205">
    <cfRule type="expression" dxfId="1574" priority="1784">
      <formula>AB205&gt;1</formula>
    </cfRule>
  </conditionalFormatting>
  <conditionalFormatting sqref="F206">
    <cfRule type="expression" dxfId="1573" priority="1782">
      <formula>AB206&gt;1</formula>
    </cfRule>
  </conditionalFormatting>
  <conditionalFormatting sqref="K206">
    <cfRule type="cellIs" dxfId="1572" priority="1781" stopIfTrue="1" operator="greaterThanOrEqual">
      <formula>V206-27</formula>
    </cfRule>
  </conditionalFormatting>
  <conditionalFormatting sqref="F206">
    <cfRule type="expression" dxfId="1571" priority="1780">
      <formula>AB206&gt;1</formula>
    </cfRule>
  </conditionalFormatting>
  <conditionalFormatting sqref="K212">
    <cfRule type="cellIs" dxfId="1570" priority="1759" stopIfTrue="1" operator="greaterThanOrEqual">
      <formula>V212-27</formula>
    </cfRule>
  </conditionalFormatting>
  <conditionalFormatting sqref="K207">
    <cfRule type="cellIs" dxfId="1569" priority="1777" stopIfTrue="1" operator="greaterThanOrEqual">
      <formula>V207-27</formula>
    </cfRule>
  </conditionalFormatting>
  <conditionalFormatting sqref="F207">
    <cfRule type="expression" dxfId="1568" priority="1778">
      <formula>AB207&gt;1</formula>
    </cfRule>
  </conditionalFormatting>
  <conditionalFormatting sqref="K207">
    <cfRule type="cellIs" dxfId="1567" priority="1776" stopIfTrue="1" operator="greaterThanOrEqual">
      <formula>V207-27</formula>
    </cfRule>
  </conditionalFormatting>
  <conditionalFormatting sqref="K208:K209">
    <cfRule type="cellIs" dxfId="1566" priority="1775" stopIfTrue="1" operator="greaterThanOrEqual">
      <formula>V208-27</formula>
    </cfRule>
  </conditionalFormatting>
  <conditionalFormatting sqref="K208:K209">
    <cfRule type="cellIs" dxfId="1565" priority="1774" stopIfTrue="1" operator="greaterThanOrEqual">
      <formula>V208-27</formula>
    </cfRule>
  </conditionalFormatting>
  <conditionalFormatting sqref="F211">
    <cfRule type="expression" dxfId="1564" priority="1773">
      <formula>AB211&gt;1</formula>
    </cfRule>
  </conditionalFormatting>
  <conditionalFormatting sqref="K210">
    <cfRule type="cellIs" dxfId="1563" priority="1770" stopIfTrue="1" operator="greaterThanOrEqual">
      <formula>V210-27</formula>
    </cfRule>
  </conditionalFormatting>
  <conditionalFormatting sqref="F210">
    <cfRule type="expression" dxfId="1562" priority="1771">
      <formula>AB210&gt;1</formula>
    </cfRule>
  </conditionalFormatting>
  <conditionalFormatting sqref="K210">
    <cfRule type="cellIs" dxfId="1561" priority="1769" stopIfTrue="1" operator="greaterThanOrEqual">
      <formula>V210-27</formula>
    </cfRule>
  </conditionalFormatting>
  <conditionalFormatting sqref="K211">
    <cfRule type="cellIs" dxfId="1560" priority="1768" stopIfTrue="1" operator="greaterThanOrEqual">
      <formula>V211-27</formula>
    </cfRule>
  </conditionalFormatting>
  <conditionalFormatting sqref="K211">
    <cfRule type="cellIs" dxfId="1559" priority="1767" stopIfTrue="1" operator="greaterThanOrEqual">
      <formula>V211-27</formula>
    </cfRule>
  </conditionalFormatting>
  <conditionalFormatting sqref="K212">
    <cfRule type="cellIs" dxfId="1558" priority="1760" stopIfTrue="1" operator="greaterThanOrEqual">
      <formula>V212-27</formula>
    </cfRule>
  </conditionalFormatting>
  <conditionalFormatting sqref="F211">
    <cfRule type="expression" dxfId="1557" priority="1762">
      <formula>AB211&gt;1</formula>
    </cfRule>
  </conditionalFormatting>
  <conditionalFormatting sqref="F212">
    <cfRule type="expression" dxfId="1556" priority="1761">
      <formula>AB212&gt;1</formula>
    </cfRule>
  </conditionalFormatting>
  <conditionalFormatting sqref="K214">
    <cfRule type="cellIs" dxfId="1555" priority="1758" stopIfTrue="1" operator="greaterThanOrEqual">
      <formula>V214-(8*7)+1</formula>
    </cfRule>
  </conditionalFormatting>
  <conditionalFormatting sqref="K214">
    <cfRule type="cellIs" dxfId="1554" priority="1757" stopIfTrue="1" operator="greaterThanOrEqual">
      <formula>V214-27</formula>
    </cfRule>
  </conditionalFormatting>
  <conditionalFormatting sqref="K214">
    <cfRule type="cellIs" dxfId="1553" priority="1756" stopIfTrue="1" operator="greaterThanOrEqual">
      <formula>V214-27</formula>
    </cfRule>
  </conditionalFormatting>
  <conditionalFormatting sqref="K214">
    <cfRule type="cellIs" dxfId="1552" priority="1755" stopIfTrue="1" operator="greaterThanOrEqual">
      <formula>V214-27</formula>
    </cfRule>
  </conditionalFormatting>
  <conditionalFormatting sqref="K216:K217">
    <cfRule type="cellIs" dxfId="1551" priority="1745" stopIfTrue="1" operator="greaterThanOrEqual">
      <formula>V216-27</formula>
    </cfRule>
  </conditionalFormatting>
  <conditionalFormatting sqref="K215">
    <cfRule type="cellIs" dxfId="1550" priority="1752" stopIfTrue="1" operator="greaterThanOrEqual">
      <formula>V215-(8*7)+1</formula>
    </cfRule>
  </conditionalFormatting>
  <conditionalFormatting sqref="K215">
    <cfRule type="cellIs" dxfId="1549" priority="1751" stopIfTrue="1" operator="greaterThanOrEqual">
      <formula>V215-27</formula>
    </cfRule>
  </conditionalFormatting>
  <conditionalFormatting sqref="K215">
    <cfRule type="cellIs" dxfId="1548" priority="1750" stopIfTrue="1" operator="greaterThanOrEqual">
      <formula>V215-27</formula>
    </cfRule>
  </conditionalFormatting>
  <conditionalFormatting sqref="K215">
    <cfRule type="cellIs" dxfId="1547" priority="1749" stopIfTrue="1" operator="greaterThanOrEqual">
      <formula>V215-27</formula>
    </cfRule>
  </conditionalFormatting>
  <conditionalFormatting sqref="K216:K217">
    <cfRule type="cellIs" dxfId="1546" priority="1748" stopIfTrue="1" operator="greaterThanOrEqual">
      <formula>V216-(8*7)+1</formula>
    </cfRule>
  </conditionalFormatting>
  <conditionalFormatting sqref="K216:K217">
    <cfRule type="cellIs" dxfId="1545" priority="1747" stopIfTrue="1" operator="greaterThanOrEqual">
      <formula>V216-27</formula>
    </cfRule>
  </conditionalFormatting>
  <conditionalFormatting sqref="K216:K217">
    <cfRule type="cellIs" dxfId="1544" priority="1746" stopIfTrue="1" operator="greaterThanOrEqual">
      <formula>V216-27</formula>
    </cfRule>
  </conditionalFormatting>
  <conditionalFormatting sqref="K221">
    <cfRule type="cellIs" dxfId="1543" priority="1744" stopIfTrue="1" operator="greaterThanOrEqual">
      <formula>V221-(4*7)+1</formula>
    </cfRule>
  </conditionalFormatting>
  <conditionalFormatting sqref="F221">
    <cfRule type="expression" dxfId="1542" priority="1743">
      <formula>AB221&gt;1</formula>
    </cfRule>
  </conditionalFormatting>
  <conditionalFormatting sqref="K221">
    <cfRule type="cellIs" dxfId="1541" priority="1742" stopIfTrue="1" operator="greaterThanOrEqual">
      <formula>V221-27</formula>
    </cfRule>
  </conditionalFormatting>
  <conditionalFormatting sqref="K221">
    <cfRule type="cellIs" dxfId="1540" priority="1741" stopIfTrue="1" operator="greaterThanOrEqual">
      <formula>V221-27</formula>
    </cfRule>
  </conditionalFormatting>
  <conditionalFormatting sqref="K222">
    <cfRule type="cellIs" dxfId="1539" priority="1740" stopIfTrue="1" operator="greaterThanOrEqual">
      <formula>V222-(4*7)+1</formula>
    </cfRule>
  </conditionalFormatting>
  <conditionalFormatting sqref="F222">
    <cfRule type="expression" dxfId="1538" priority="1739">
      <formula>AB222&gt;1</formula>
    </cfRule>
  </conditionalFormatting>
  <conditionalFormatting sqref="K222">
    <cfRule type="cellIs" dxfId="1537" priority="1738" stopIfTrue="1" operator="greaterThanOrEqual">
      <formula>V222-27</formula>
    </cfRule>
  </conditionalFormatting>
  <conditionalFormatting sqref="K222">
    <cfRule type="cellIs" dxfId="1536" priority="1737" stopIfTrue="1" operator="greaterThanOrEqual">
      <formula>V222-27</formula>
    </cfRule>
  </conditionalFormatting>
  <conditionalFormatting sqref="K223">
    <cfRule type="cellIs" dxfId="1535" priority="1736" stopIfTrue="1" operator="greaterThanOrEqual">
      <formula>V223-(4*7)+1</formula>
    </cfRule>
  </conditionalFormatting>
  <conditionalFormatting sqref="F223">
    <cfRule type="expression" dxfId="1534" priority="1735">
      <formula>AB223&gt;1</formula>
    </cfRule>
  </conditionalFormatting>
  <conditionalFormatting sqref="K223">
    <cfRule type="cellIs" dxfId="1533" priority="1734" stopIfTrue="1" operator="greaterThanOrEqual">
      <formula>V223-27</formula>
    </cfRule>
  </conditionalFormatting>
  <conditionalFormatting sqref="K223">
    <cfRule type="cellIs" dxfId="1532" priority="1733" stopIfTrue="1" operator="greaterThanOrEqual">
      <formula>V223-27</formula>
    </cfRule>
  </conditionalFormatting>
  <conditionalFormatting sqref="K224">
    <cfRule type="cellIs" dxfId="1531" priority="1732" stopIfTrue="1" operator="greaterThanOrEqual">
      <formula>V224-(4*7)+1</formula>
    </cfRule>
  </conditionalFormatting>
  <conditionalFormatting sqref="F224">
    <cfRule type="expression" dxfId="1530" priority="1731">
      <formula>AB224&gt;1</formula>
    </cfRule>
  </conditionalFormatting>
  <conditionalFormatting sqref="K224">
    <cfRule type="cellIs" dxfId="1529" priority="1730" stopIfTrue="1" operator="greaterThanOrEqual">
      <formula>V224-27</formula>
    </cfRule>
  </conditionalFormatting>
  <conditionalFormatting sqref="K224">
    <cfRule type="cellIs" dxfId="1528" priority="1729" stopIfTrue="1" operator="greaterThanOrEqual">
      <formula>V224-27</formula>
    </cfRule>
  </conditionalFormatting>
  <conditionalFormatting sqref="F225">
    <cfRule type="expression" dxfId="1527" priority="1727">
      <formula>AB225&gt;1</formula>
    </cfRule>
  </conditionalFormatting>
  <conditionalFormatting sqref="F226">
    <cfRule type="expression" dxfId="1526" priority="1723">
      <formula>AB226&gt;1</formula>
    </cfRule>
  </conditionalFormatting>
  <conditionalFormatting sqref="F226">
    <cfRule type="expression" dxfId="1525" priority="1719">
      <formula>AB226&gt;1</formula>
    </cfRule>
  </conditionalFormatting>
  <conditionalFormatting sqref="K220">
    <cfRule type="cellIs" dxfId="1524" priority="1710" stopIfTrue="1" operator="greaterThanOrEqual">
      <formula>V220-(4*7)+1</formula>
    </cfRule>
  </conditionalFormatting>
  <conditionalFormatting sqref="F220">
    <cfRule type="expression" dxfId="1523" priority="1709">
      <formula>AB220&gt;1</formula>
    </cfRule>
  </conditionalFormatting>
  <conditionalFormatting sqref="K220">
    <cfRule type="cellIs" dxfId="1522" priority="1708" stopIfTrue="1" operator="greaterThanOrEqual">
      <formula>V220-27</formula>
    </cfRule>
  </conditionalFormatting>
  <conditionalFormatting sqref="K220">
    <cfRule type="cellIs" dxfId="1521" priority="1707" stopIfTrue="1" operator="greaterThanOrEqual">
      <formula>V220-27</formula>
    </cfRule>
  </conditionalFormatting>
  <conditionalFormatting sqref="K221">
    <cfRule type="cellIs" dxfId="1520" priority="1706" stopIfTrue="1" operator="greaterThanOrEqual">
      <formula>V221-(4*7)+1</formula>
    </cfRule>
  </conditionalFormatting>
  <conditionalFormatting sqref="F221">
    <cfRule type="expression" dxfId="1519" priority="1705">
      <formula>AB221&gt;1</formula>
    </cfRule>
  </conditionalFormatting>
  <conditionalFormatting sqref="K221">
    <cfRule type="cellIs" dxfId="1518" priority="1704" stopIfTrue="1" operator="greaterThanOrEqual">
      <formula>V221-27</formula>
    </cfRule>
  </conditionalFormatting>
  <conditionalFormatting sqref="K221">
    <cfRule type="cellIs" dxfId="1517" priority="1703" stopIfTrue="1" operator="greaterThanOrEqual">
      <formula>V221-27</formula>
    </cfRule>
  </conditionalFormatting>
  <conditionalFormatting sqref="K222">
    <cfRule type="cellIs" dxfId="1516" priority="1702" stopIfTrue="1" operator="greaterThanOrEqual">
      <formula>V222-(4*7)+1</formula>
    </cfRule>
  </conditionalFormatting>
  <conditionalFormatting sqref="F222">
    <cfRule type="expression" dxfId="1515" priority="1701">
      <formula>AB222&gt;1</formula>
    </cfRule>
  </conditionalFormatting>
  <conditionalFormatting sqref="K222">
    <cfRule type="cellIs" dxfId="1514" priority="1700" stopIfTrue="1" operator="greaterThanOrEqual">
      <formula>V222-27</formula>
    </cfRule>
  </conditionalFormatting>
  <conditionalFormatting sqref="K222">
    <cfRule type="cellIs" dxfId="1513" priority="1699" stopIfTrue="1" operator="greaterThanOrEqual">
      <formula>V222-27</formula>
    </cfRule>
  </conditionalFormatting>
  <conditionalFormatting sqref="K223">
    <cfRule type="cellIs" dxfId="1512" priority="1698" stopIfTrue="1" operator="greaterThanOrEqual">
      <formula>V223-(4*7)+1</formula>
    </cfRule>
  </conditionalFormatting>
  <conditionalFormatting sqref="F223">
    <cfRule type="expression" dxfId="1511" priority="1697">
      <formula>AB223&gt;1</formula>
    </cfRule>
  </conditionalFormatting>
  <conditionalFormatting sqref="K223">
    <cfRule type="cellIs" dxfId="1510" priority="1696" stopIfTrue="1" operator="greaterThanOrEqual">
      <formula>V223-27</formula>
    </cfRule>
  </conditionalFormatting>
  <conditionalFormatting sqref="K223">
    <cfRule type="cellIs" dxfId="1509" priority="1695" stopIfTrue="1" operator="greaterThanOrEqual">
      <formula>V223-27</formula>
    </cfRule>
  </conditionalFormatting>
  <conditionalFormatting sqref="K224">
    <cfRule type="cellIs" dxfId="1508" priority="1694" stopIfTrue="1" operator="greaterThanOrEqual">
      <formula>V224-(4*7)+1</formula>
    </cfRule>
  </conditionalFormatting>
  <conditionalFormatting sqref="F224">
    <cfRule type="expression" dxfId="1507" priority="1693">
      <formula>AB224&gt;1</formula>
    </cfRule>
  </conditionalFormatting>
  <conditionalFormatting sqref="K224">
    <cfRule type="cellIs" dxfId="1506" priority="1692" stopIfTrue="1" operator="greaterThanOrEqual">
      <formula>V224-27</formula>
    </cfRule>
  </conditionalFormatting>
  <conditionalFormatting sqref="K224">
    <cfRule type="cellIs" dxfId="1505" priority="1691" stopIfTrue="1" operator="greaterThanOrEqual">
      <formula>V224-27</formula>
    </cfRule>
  </conditionalFormatting>
  <conditionalFormatting sqref="F225">
    <cfRule type="expression" dxfId="1504" priority="1689">
      <formula>AB225&gt;1</formula>
    </cfRule>
  </conditionalFormatting>
  <conditionalFormatting sqref="K222">
    <cfRule type="cellIs" dxfId="1503" priority="1686" stopIfTrue="1" operator="greaterThanOrEqual">
      <formula>V222-(4*7)+1</formula>
    </cfRule>
  </conditionalFormatting>
  <conditionalFormatting sqref="F222">
    <cfRule type="expression" dxfId="1502" priority="1685">
      <formula>AB222&gt;1</formula>
    </cfRule>
  </conditionalFormatting>
  <conditionalFormatting sqref="K222">
    <cfRule type="cellIs" dxfId="1501" priority="1684" stopIfTrue="1" operator="greaterThanOrEqual">
      <formula>V222-27</formula>
    </cfRule>
  </conditionalFormatting>
  <conditionalFormatting sqref="K222">
    <cfRule type="cellIs" dxfId="1500" priority="1683" stopIfTrue="1" operator="greaterThanOrEqual">
      <formula>V222-27</formula>
    </cfRule>
  </conditionalFormatting>
  <conditionalFormatting sqref="K223">
    <cfRule type="cellIs" dxfId="1499" priority="1682" stopIfTrue="1" operator="greaterThanOrEqual">
      <formula>V223-(4*7)+1</formula>
    </cfRule>
  </conditionalFormatting>
  <conditionalFormatting sqref="F223">
    <cfRule type="expression" dxfId="1498" priority="1681">
      <formula>AB223&gt;1</formula>
    </cfRule>
  </conditionalFormatting>
  <conditionalFormatting sqref="K223">
    <cfRule type="cellIs" dxfId="1497" priority="1680" stopIfTrue="1" operator="greaterThanOrEqual">
      <formula>V223-27</formula>
    </cfRule>
  </conditionalFormatting>
  <conditionalFormatting sqref="K223">
    <cfRule type="cellIs" dxfId="1496" priority="1679" stopIfTrue="1" operator="greaterThanOrEqual">
      <formula>V223-27</formula>
    </cfRule>
  </conditionalFormatting>
  <conditionalFormatting sqref="K224">
    <cfRule type="cellIs" dxfId="1495" priority="1678" stopIfTrue="1" operator="greaterThanOrEqual">
      <formula>V224-(4*7)+1</formula>
    </cfRule>
  </conditionalFormatting>
  <conditionalFormatting sqref="F224">
    <cfRule type="expression" dxfId="1494" priority="1677">
      <formula>AB224&gt;1</formula>
    </cfRule>
  </conditionalFormatting>
  <conditionalFormatting sqref="K224">
    <cfRule type="cellIs" dxfId="1493" priority="1676" stopIfTrue="1" operator="greaterThanOrEqual">
      <formula>V224-27</formula>
    </cfRule>
  </conditionalFormatting>
  <conditionalFormatting sqref="K224">
    <cfRule type="cellIs" dxfId="1492" priority="1675" stopIfTrue="1" operator="greaterThanOrEqual">
      <formula>V224-27</formula>
    </cfRule>
  </conditionalFormatting>
  <conditionalFormatting sqref="F225">
    <cfRule type="expression" dxfId="1491" priority="1673">
      <formula>AB225&gt;1</formula>
    </cfRule>
  </conditionalFormatting>
  <conditionalFormatting sqref="F225">
    <cfRule type="expression" dxfId="1490" priority="1669">
      <formula>AB225&gt;1</formula>
    </cfRule>
  </conditionalFormatting>
  <conditionalFormatting sqref="K222">
    <cfRule type="cellIs" dxfId="1489" priority="1660" stopIfTrue="1" operator="greaterThanOrEqual">
      <formula>V222-(4*7)+1</formula>
    </cfRule>
  </conditionalFormatting>
  <conditionalFormatting sqref="F222">
    <cfRule type="expression" dxfId="1488" priority="1659">
      <formula>AB222&gt;1</formula>
    </cfRule>
  </conditionalFormatting>
  <conditionalFormatting sqref="K222">
    <cfRule type="cellIs" dxfId="1487" priority="1658" stopIfTrue="1" operator="greaterThanOrEqual">
      <formula>V222-27</formula>
    </cfRule>
  </conditionalFormatting>
  <conditionalFormatting sqref="K222">
    <cfRule type="cellIs" dxfId="1486" priority="1657" stopIfTrue="1" operator="greaterThanOrEqual">
      <formula>V222-27</formula>
    </cfRule>
  </conditionalFormatting>
  <conditionalFormatting sqref="K223">
    <cfRule type="cellIs" dxfId="1485" priority="1656" stopIfTrue="1" operator="greaterThanOrEqual">
      <formula>V223-(4*7)+1</formula>
    </cfRule>
  </conditionalFormatting>
  <conditionalFormatting sqref="F223">
    <cfRule type="expression" dxfId="1484" priority="1655">
      <formula>AB223&gt;1</formula>
    </cfRule>
  </conditionalFormatting>
  <conditionalFormatting sqref="K223">
    <cfRule type="cellIs" dxfId="1483" priority="1654" stopIfTrue="1" operator="greaterThanOrEqual">
      <formula>V223-27</formula>
    </cfRule>
  </conditionalFormatting>
  <conditionalFormatting sqref="K223">
    <cfRule type="cellIs" dxfId="1482" priority="1653" stopIfTrue="1" operator="greaterThanOrEqual">
      <formula>V223-27</formula>
    </cfRule>
  </conditionalFormatting>
  <conditionalFormatting sqref="K224">
    <cfRule type="cellIs" dxfId="1481" priority="1652" stopIfTrue="1" operator="greaterThanOrEqual">
      <formula>V224-(4*7)+1</formula>
    </cfRule>
  </conditionalFormatting>
  <conditionalFormatting sqref="F224">
    <cfRule type="expression" dxfId="1480" priority="1651">
      <formula>AB224&gt;1</formula>
    </cfRule>
  </conditionalFormatting>
  <conditionalFormatting sqref="K224">
    <cfRule type="cellIs" dxfId="1479" priority="1650" stopIfTrue="1" operator="greaterThanOrEqual">
      <formula>V224-27</formula>
    </cfRule>
  </conditionalFormatting>
  <conditionalFormatting sqref="K224">
    <cfRule type="cellIs" dxfId="1478" priority="1649" stopIfTrue="1" operator="greaterThanOrEqual">
      <formula>V224-27</formula>
    </cfRule>
  </conditionalFormatting>
  <conditionalFormatting sqref="K225">
    <cfRule type="cellIs" dxfId="1477" priority="1648" stopIfTrue="1" operator="greaterThanOrEqual">
      <formula>V225-(4*7)+1</formula>
    </cfRule>
  </conditionalFormatting>
  <conditionalFormatting sqref="K225">
    <cfRule type="cellIs" dxfId="1476" priority="1647" stopIfTrue="1" operator="greaterThanOrEqual">
      <formula>V225-27</formula>
    </cfRule>
  </conditionalFormatting>
  <conditionalFormatting sqref="K225">
    <cfRule type="cellIs" dxfId="1475" priority="1646" stopIfTrue="1" operator="greaterThanOrEqual">
      <formula>V225-27</formula>
    </cfRule>
  </conditionalFormatting>
  <conditionalFormatting sqref="K225">
    <cfRule type="cellIs" dxfId="1474" priority="1645" stopIfTrue="1" operator="greaterThanOrEqual">
      <formula>V225-(4*7)+1</formula>
    </cfRule>
  </conditionalFormatting>
  <conditionalFormatting sqref="K225">
    <cfRule type="cellIs" dxfId="1473" priority="1644" stopIfTrue="1" operator="greaterThanOrEqual">
      <formula>V225-27</formula>
    </cfRule>
  </conditionalFormatting>
  <conditionalFormatting sqref="K225">
    <cfRule type="cellIs" dxfId="1472" priority="1643" stopIfTrue="1" operator="greaterThanOrEqual">
      <formula>V225-27</formula>
    </cfRule>
  </conditionalFormatting>
  <conditionalFormatting sqref="K225">
    <cfRule type="cellIs" dxfId="1471" priority="1642" stopIfTrue="1" operator="greaterThanOrEqual">
      <formula>V225-(4*7)+1</formula>
    </cfRule>
  </conditionalFormatting>
  <conditionalFormatting sqref="K225">
    <cfRule type="cellIs" dxfId="1470" priority="1641" stopIfTrue="1" operator="greaterThanOrEqual">
      <formula>V225-27</formula>
    </cfRule>
  </conditionalFormatting>
  <conditionalFormatting sqref="K225">
    <cfRule type="cellIs" dxfId="1469" priority="1640" stopIfTrue="1" operator="greaterThanOrEqual">
      <formula>V225-27</formula>
    </cfRule>
  </conditionalFormatting>
  <conditionalFormatting sqref="K225">
    <cfRule type="cellIs" dxfId="1468" priority="1639" stopIfTrue="1" operator="greaterThanOrEqual">
      <formula>V225-(4*7)+1</formula>
    </cfRule>
  </conditionalFormatting>
  <conditionalFormatting sqref="K225">
    <cfRule type="cellIs" dxfId="1467" priority="1638" stopIfTrue="1" operator="greaterThanOrEqual">
      <formula>V225-27</formula>
    </cfRule>
  </conditionalFormatting>
  <conditionalFormatting sqref="K225">
    <cfRule type="cellIs" dxfId="1466" priority="1637" stopIfTrue="1" operator="greaterThanOrEqual">
      <formula>V225-27</formula>
    </cfRule>
  </conditionalFormatting>
  <conditionalFormatting sqref="K226">
    <cfRule type="cellIs" dxfId="1465" priority="1636" stopIfTrue="1" operator="greaterThanOrEqual">
      <formula>V226-(4*7)+1</formula>
    </cfRule>
  </conditionalFormatting>
  <conditionalFormatting sqref="K226">
    <cfRule type="cellIs" dxfId="1464" priority="1635" stopIfTrue="1" operator="greaterThanOrEqual">
      <formula>V226-27</formula>
    </cfRule>
  </conditionalFormatting>
  <conditionalFormatting sqref="K226">
    <cfRule type="cellIs" dxfId="1463" priority="1634" stopIfTrue="1" operator="greaterThanOrEqual">
      <formula>V226-27</formula>
    </cfRule>
  </conditionalFormatting>
  <conditionalFormatting sqref="K226">
    <cfRule type="cellIs" dxfId="1462" priority="1633" stopIfTrue="1" operator="greaterThanOrEqual">
      <formula>V226-(4*7)+1</formula>
    </cfRule>
  </conditionalFormatting>
  <conditionalFormatting sqref="K226">
    <cfRule type="cellIs" dxfId="1461" priority="1632" stopIfTrue="1" operator="greaterThanOrEqual">
      <formula>V226-27</formula>
    </cfRule>
  </conditionalFormatting>
  <conditionalFormatting sqref="K226">
    <cfRule type="cellIs" dxfId="1460" priority="1631" stopIfTrue="1" operator="greaterThanOrEqual">
      <formula>V226-27</formula>
    </cfRule>
  </conditionalFormatting>
  <conditionalFormatting sqref="K226">
    <cfRule type="cellIs" dxfId="1459" priority="1630" stopIfTrue="1" operator="greaterThanOrEqual">
      <formula>V226-(4*7)+1</formula>
    </cfRule>
  </conditionalFormatting>
  <conditionalFormatting sqref="K226">
    <cfRule type="cellIs" dxfId="1458" priority="1629" stopIfTrue="1" operator="greaterThanOrEqual">
      <formula>V226-27</formula>
    </cfRule>
  </conditionalFormatting>
  <conditionalFormatting sqref="K226">
    <cfRule type="cellIs" dxfId="1457" priority="1628" stopIfTrue="1" operator="greaterThanOrEqual">
      <formula>V226-27</formula>
    </cfRule>
  </conditionalFormatting>
  <conditionalFormatting sqref="K226">
    <cfRule type="cellIs" dxfId="1456" priority="1627" stopIfTrue="1" operator="greaterThanOrEqual">
      <formula>V226-(4*7)+1</formula>
    </cfRule>
  </conditionalFormatting>
  <conditionalFormatting sqref="K226">
    <cfRule type="cellIs" dxfId="1455" priority="1626" stopIfTrue="1" operator="greaterThanOrEqual">
      <formula>V226-27</formula>
    </cfRule>
  </conditionalFormatting>
  <conditionalFormatting sqref="K226">
    <cfRule type="cellIs" dxfId="1454" priority="1625" stopIfTrue="1" operator="greaterThanOrEqual">
      <formula>V226-27</formula>
    </cfRule>
  </conditionalFormatting>
  <conditionalFormatting sqref="K227">
    <cfRule type="cellIs" dxfId="1453" priority="1612" stopIfTrue="1" operator="greaterThanOrEqual">
      <formula>V227-(4*7)+1</formula>
    </cfRule>
  </conditionalFormatting>
  <conditionalFormatting sqref="K227">
    <cfRule type="cellIs" dxfId="1452" priority="1611" stopIfTrue="1" operator="greaterThanOrEqual">
      <formula>V227-27</formula>
    </cfRule>
  </conditionalFormatting>
  <conditionalFormatting sqref="K227">
    <cfRule type="cellIs" dxfId="1451" priority="1610" stopIfTrue="1" operator="greaterThanOrEqual">
      <formula>V227-27</formula>
    </cfRule>
  </conditionalFormatting>
  <conditionalFormatting sqref="K227">
    <cfRule type="cellIs" dxfId="1450" priority="1609" stopIfTrue="1" operator="greaterThanOrEqual">
      <formula>V227-(4*7)+1</formula>
    </cfRule>
  </conditionalFormatting>
  <conditionalFormatting sqref="K227">
    <cfRule type="cellIs" dxfId="1449" priority="1608" stopIfTrue="1" operator="greaterThanOrEqual">
      <formula>V227-27</formula>
    </cfRule>
  </conditionalFormatting>
  <conditionalFormatting sqref="K227">
    <cfRule type="cellIs" dxfId="1448" priority="1607" stopIfTrue="1" operator="greaterThanOrEqual">
      <formula>V227-27</formula>
    </cfRule>
  </conditionalFormatting>
  <conditionalFormatting sqref="K227">
    <cfRule type="cellIs" dxfId="1447" priority="1606" stopIfTrue="1" operator="greaterThanOrEqual">
      <formula>V227-(4*7)+1</formula>
    </cfRule>
  </conditionalFormatting>
  <conditionalFormatting sqref="K227">
    <cfRule type="cellIs" dxfId="1446" priority="1605" stopIfTrue="1" operator="greaterThanOrEqual">
      <formula>V227-27</formula>
    </cfRule>
  </conditionalFormatting>
  <conditionalFormatting sqref="K227">
    <cfRule type="cellIs" dxfId="1445" priority="1604" stopIfTrue="1" operator="greaterThanOrEqual">
      <formula>V227-27</formula>
    </cfRule>
  </conditionalFormatting>
  <conditionalFormatting sqref="K227">
    <cfRule type="cellIs" dxfId="1444" priority="1603" stopIfTrue="1" operator="greaterThanOrEqual">
      <formula>V227-(4*7)+1</formula>
    </cfRule>
  </conditionalFormatting>
  <conditionalFormatting sqref="K227">
    <cfRule type="cellIs" dxfId="1443" priority="1602" stopIfTrue="1" operator="greaterThanOrEqual">
      <formula>V227-27</formula>
    </cfRule>
  </conditionalFormatting>
  <conditionalFormatting sqref="K227">
    <cfRule type="cellIs" dxfId="1442" priority="1601" stopIfTrue="1" operator="greaterThanOrEqual">
      <formula>V227-27</formula>
    </cfRule>
  </conditionalFormatting>
  <conditionalFormatting sqref="F228">
    <cfRule type="expression" dxfId="1441" priority="1600">
      <formula>AB228&gt;1</formula>
    </cfRule>
  </conditionalFormatting>
  <conditionalFormatting sqref="K228">
    <cfRule type="cellIs" dxfId="1440" priority="1599" stopIfTrue="1" operator="greaterThanOrEqual">
      <formula>V228-(4*7)+1</formula>
    </cfRule>
  </conditionalFormatting>
  <conditionalFormatting sqref="K228">
    <cfRule type="cellIs" dxfId="1439" priority="1598" stopIfTrue="1" operator="greaterThanOrEqual">
      <formula>V228-27</formula>
    </cfRule>
  </conditionalFormatting>
  <conditionalFormatting sqref="K228">
    <cfRule type="cellIs" dxfId="1438" priority="1597" stopIfTrue="1" operator="greaterThanOrEqual">
      <formula>V228-27</formula>
    </cfRule>
  </conditionalFormatting>
  <conditionalFormatting sqref="K228">
    <cfRule type="cellIs" dxfId="1437" priority="1596" stopIfTrue="1" operator="greaterThanOrEqual">
      <formula>V228-(4*7)+1</formula>
    </cfRule>
  </conditionalFormatting>
  <conditionalFormatting sqref="K228">
    <cfRule type="cellIs" dxfId="1436" priority="1595" stopIfTrue="1" operator="greaterThanOrEqual">
      <formula>V228-27</formula>
    </cfRule>
  </conditionalFormatting>
  <conditionalFormatting sqref="K228">
    <cfRule type="cellIs" dxfId="1435" priority="1594" stopIfTrue="1" operator="greaterThanOrEqual">
      <formula>V228-27</formula>
    </cfRule>
  </conditionalFormatting>
  <conditionalFormatting sqref="K228">
    <cfRule type="cellIs" dxfId="1434" priority="1593" stopIfTrue="1" operator="greaterThanOrEqual">
      <formula>V228-(4*7)+1</formula>
    </cfRule>
  </conditionalFormatting>
  <conditionalFormatting sqref="K228">
    <cfRule type="cellIs" dxfId="1433" priority="1592" stopIfTrue="1" operator="greaterThanOrEqual">
      <formula>V228-27</formula>
    </cfRule>
  </conditionalFormatting>
  <conditionalFormatting sqref="K228">
    <cfRule type="cellIs" dxfId="1432" priority="1591" stopIfTrue="1" operator="greaterThanOrEqual">
      <formula>V228-27</formula>
    </cfRule>
  </conditionalFormatting>
  <conditionalFormatting sqref="K228">
    <cfRule type="cellIs" dxfId="1431" priority="1590" stopIfTrue="1" operator="greaterThanOrEqual">
      <formula>V228-(4*7)+1</formula>
    </cfRule>
  </conditionalFormatting>
  <conditionalFormatting sqref="K228">
    <cfRule type="cellIs" dxfId="1430" priority="1589" stopIfTrue="1" operator="greaterThanOrEqual">
      <formula>V228-27</formula>
    </cfRule>
  </conditionalFormatting>
  <conditionalFormatting sqref="K228">
    <cfRule type="cellIs" dxfId="1429" priority="1588" stopIfTrue="1" operator="greaterThanOrEqual">
      <formula>V228-27</formula>
    </cfRule>
  </conditionalFormatting>
  <conditionalFormatting sqref="K231">
    <cfRule type="cellIs" dxfId="1428" priority="1587" stopIfTrue="1" operator="greaterThanOrEqual">
      <formula>V231-(4*7)+1</formula>
    </cfRule>
  </conditionalFormatting>
  <conditionalFormatting sqref="F231">
    <cfRule type="expression" dxfId="1427" priority="1586">
      <formula>AB231&gt;1</formula>
    </cfRule>
  </conditionalFormatting>
  <conditionalFormatting sqref="K231">
    <cfRule type="cellIs" dxfId="1426" priority="1585" stopIfTrue="1" operator="greaterThanOrEqual">
      <formula>V231-27</formula>
    </cfRule>
  </conditionalFormatting>
  <conditionalFormatting sqref="K231">
    <cfRule type="cellIs" dxfId="1425" priority="1584" stopIfTrue="1" operator="greaterThanOrEqual">
      <formula>V231-27</formula>
    </cfRule>
  </conditionalFormatting>
  <conditionalFormatting sqref="K231">
    <cfRule type="cellIs" dxfId="1424" priority="1583" stopIfTrue="1" operator="greaterThanOrEqual">
      <formula>V231-27</formula>
    </cfRule>
  </conditionalFormatting>
  <conditionalFormatting sqref="K231">
    <cfRule type="cellIs" dxfId="1423" priority="1582" stopIfTrue="1" operator="greaterThanOrEqual">
      <formula>V231-27</formula>
    </cfRule>
  </conditionalFormatting>
  <conditionalFormatting sqref="K231">
    <cfRule type="cellIs" dxfId="1422" priority="1581" stopIfTrue="1" operator="greaterThanOrEqual">
      <formula>V231-27</formula>
    </cfRule>
  </conditionalFormatting>
  <conditionalFormatting sqref="K231">
    <cfRule type="cellIs" dxfId="1421" priority="1580" stopIfTrue="1" operator="greaterThanOrEqual">
      <formula>V231-27</formula>
    </cfRule>
  </conditionalFormatting>
  <conditionalFormatting sqref="K231">
    <cfRule type="cellIs" dxfId="1420" priority="1579" stopIfTrue="1" operator="greaterThanOrEqual">
      <formula>V231-27</formula>
    </cfRule>
  </conditionalFormatting>
  <conditionalFormatting sqref="K231">
    <cfRule type="cellIs" dxfId="1419" priority="1578" stopIfTrue="1" operator="greaterThanOrEqual">
      <formula>V231-27</formula>
    </cfRule>
  </conditionalFormatting>
  <conditionalFormatting sqref="K232">
    <cfRule type="cellIs" dxfId="1418" priority="1577" stopIfTrue="1" operator="greaterThanOrEqual">
      <formula>V232-(4*7)+1</formula>
    </cfRule>
  </conditionalFormatting>
  <conditionalFormatting sqref="F232">
    <cfRule type="expression" dxfId="1417" priority="1576">
      <formula>AB232&gt;1</formula>
    </cfRule>
  </conditionalFormatting>
  <conditionalFormatting sqref="K232">
    <cfRule type="cellIs" dxfId="1416" priority="1575" stopIfTrue="1" operator="greaterThanOrEqual">
      <formula>V232-27</formula>
    </cfRule>
  </conditionalFormatting>
  <conditionalFormatting sqref="K232">
    <cfRule type="cellIs" dxfId="1415" priority="1574" stopIfTrue="1" operator="greaterThanOrEqual">
      <formula>V232-27</formula>
    </cfRule>
  </conditionalFormatting>
  <conditionalFormatting sqref="K232">
    <cfRule type="cellIs" dxfId="1414" priority="1573" stopIfTrue="1" operator="greaterThanOrEqual">
      <formula>V232-27</formula>
    </cfRule>
  </conditionalFormatting>
  <conditionalFormatting sqref="K232">
    <cfRule type="cellIs" dxfId="1413" priority="1572" stopIfTrue="1" operator="greaterThanOrEqual">
      <formula>V232-27</formula>
    </cfRule>
  </conditionalFormatting>
  <conditionalFormatting sqref="K232">
    <cfRule type="cellIs" dxfId="1412" priority="1571" stopIfTrue="1" operator="greaterThanOrEqual">
      <formula>V232-27</formula>
    </cfRule>
  </conditionalFormatting>
  <conditionalFormatting sqref="K232">
    <cfRule type="cellIs" dxfId="1411" priority="1570" stopIfTrue="1" operator="greaterThanOrEqual">
      <formula>V232-27</formula>
    </cfRule>
  </conditionalFormatting>
  <conditionalFormatting sqref="K232">
    <cfRule type="cellIs" dxfId="1410" priority="1569" stopIfTrue="1" operator="greaterThanOrEqual">
      <formula>V232-27</formula>
    </cfRule>
  </conditionalFormatting>
  <conditionalFormatting sqref="K232">
    <cfRule type="cellIs" dxfId="1409" priority="1568" stopIfTrue="1" operator="greaterThanOrEqual">
      <formula>V232-27</formula>
    </cfRule>
  </conditionalFormatting>
  <conditionalFormatting sqref="K233">
    <cfRule type="cellIs" dxfId="1408" priority="1567" stopIfTrue="1" operator="greaterThanOrEqual">
      <formula>V233-(4*7)+1</formula>
    </cfRule>
  </conditionalFormatting>
  <conditionalFormatting sqref="F233">
    <cfRule type="expression" dxfId="1407" priority="1566">
      <formula>AB233&gt;1</formula>
    </cfRule>
  </conditionalFormatting>
  <conditionalFormatting sqref="K233">
    <cfRule type="cellIs" dxfId="1406" priority="1565" stopIfTrue="1" operator="greaterThanOrEqual">
      <formula>V233-27</formula>
    </cfRule>
  </conditionalFormatting>
  <conditionalFormatting sqref="K233">
    <cfRule type="cellIs" dxfId="1405" priority="1564" stopIfTrue="1" operator="greaterThanOrEqual">
      <formula>V233-27</formula>
    </cfRule>
  </conditionalFormatting>
  <conditionalFormatting sqref="K233">
    <cfRule type="cellIs" dxfId="1404" priority="1563" stopIfTrue="1" operator="greaterThanOrEqual">
      <formula>V233-27</formula>
    </cfRule>
  </conditionalFormatting>
  <conditionalFormatting sqref="K233">
    <cfRule type="cellIs" dxfId="1403" priority="1562" stopIfTrue="1" operator="greaterThanOrEqual">
      <formula>V233-27</formula>
    </cfRule>
  </conditionalFormatting>
  <conditionalFormatting sqref="K233">
    <cfRule type="cellIs" dxfId="1402" priority="1561" stopIfTrue="1" operator="greaterThanOrEqual">
      <formula>V233-27</formula>
    </cfRule>
  </conditionalFormatting>
  <conditionalFormatting sqref="K233">
    <cfRule type="cellIs" dxfId="1401" priority="1560" stopIfTrue="1" operator="greaterThanOrEqual">
      <formula>V233-27</formula>
    </cfRule>
  </conditionalFormatting>
  <conditionalFormatting sqref="K233">
    <cfRule type="cellIs" dxfId="1400" priority="1559" stopIfTrue="1" operator="greaterThanOrEqual">
      <formula>V233-27</formula>
    </cfRule>
  </conditionalFormatting>
  <conditionalFormatting sqref="K233">
    <cfRule type="cellIs" dxfId="1399" priority="1558" stopIfTrue="1" operator="greaterThanOrEqual">
      <formula>V233-27</formula>
    </cfRule>
  </conditionalFormatting>
  <conditionalFormatting sqref="K234">
    <cfRule type="cellIs" dxfId="1398" priority="1557" stopIfTrue="1" operator="greaterThanOrEqual">
      <formula>V234-(4*7)+1</formula>
    </cfRule>
  </conditionalFormatting>
  <conditionalFormatting sqref="K234">
    <cfRule type="cellIs" dxfId="1397" priority="1556" stopIfTrue="1" operator="greaterThanOrEqual">
      <formula>V234-27</formula>
    </cfRule>
  </conditionalFormatting>
  <conditionalFormatting sqref="K234">
    <cfRule type="cellIs" dxfId="1396" priority="1555" stopIfTrue="1" operator="greaterThanOrEqual">
      <formula>V234-27</formula>
    </cfRule>
  </conditionalFormatting>
  <conditionalFormatting sqref="K234">
    <cfRule type="cellIs" dxfId="1395" priority="1554" stopIfTrue="1" operator="greaterThanOrEqual">
      <formula>V234-27</formula>
    </cfRule>
  </conditionalFormatting>
  <conditionalFormatting sqref="K234">
    <cfRule type="cellIs" dxfId="1394" priority="1553" stopIfTrue="1" operator="greaterThanOrEqual">
      <formula>V234-27</formula>
    </cfRule>
  </conditionalFormatting>
  <conditionalFormatting sqref="K234">
    <cfRule type="cellIs" dxfId="1393" priority="1552" stopIfTrue="1" operator="greaterThanOrEqual">
      <formula>V234-27</formula>
    </cfRule>
  </conditionalFormatting>
  <conditionalFormatting sqref="K234">
    <cfRule type="cellIs" dxfId="1392" priority="1551" stopIfTrue="1" operator="greaterThanOrEqual">
      <formula>V234-27</formula>
    </cfRule>
  </conditionalFormatting>
  <conditionalFormatting sqref="K234">
    <cfRule type="cellIs" dxfId="1391" priority="1550" stopIfTrue="1" operator="greaterThanOrEqual">
      <formula>V234-27</formula>
    </cfRule>
  </conditionalFormatting>
  <conditionalFormatting sqref="K234">
    <cfRule type="cellIs" dxfId="1390" priority="1549" stopIfTrue="1" operator="greaterThanOrEqual">
      <formula>V234-27</formula>
    </cfRule>
  </conditionalFormatting>
  <conditionalFormatting sqref="F235">
    <cfRule type="expression" dxfId="1389" priority="1548">
      <formula>AB235&gt;1</formula>
    </cfRule>
  </conditionalFormatting>
  <conditionalFormatting sqref="K235">
    <cfRule type="cellIs" dxfId="1388" priority="1547" stopIfTrue="1" operator="greaterThanOrEqual">
      <formula>V235-(4*7)+1</formula>
    </cfRule>
  </conditionalFormatting>
  <conditionalFormatting sqref="K235">
    <cfRule type="cellIs" dxfId="1387" priority="1546" stopIfTrue="1" operator="greaterThanOrEqual">
      <formula>V235-27</formula>
    </cfRule>
  </conditionalFormatting>
  <conditionalFormatting sqref="K235">
    <cfRule type="cellIs" dxfId="1386" priority="1545" stopIfTrue="1" operator="greaterThanOrEqual">
      <formula>V235-27</formula>
    </cfRule>
  </conditionalFormatting>
  <conditionalFormatting sqref="K235">
    <cfRule type="cellIs" dxfId="1385" priority="1544" stopIfTrue="1" operator="greaterThanOrEqual">
      <formula>V235-27</formula>
    </cfRule>
  </conditionalFormatting>
  <conditionalFormatting sqref="K235">
    <cfRule type="cellIs" dxfId="1384" priority="1543" stopIfTrue="1" operator="greaterThanOrEqual">
      <formula>V235-27</formula>
    </cfRule>
  </conditionalFormatting>
  <conditionalFormatting sqref="K235">
    <cfRule type="cellIs" dxfId="1383" priority="1542" stopIfTrue="1" operator="greaterThanOrEqual">
      <formula>V235-27</formula>
    </cfRule>
  </conditionalFormatting>
  <conditionalFormatting sqref="K235">
    <cfRule type="cellIs" dxfId="1382" priority="1541" stopIfTrue="1" operator="greaterThanOrEqual">
      <formula>V235-27</formula>
    </cfRule>
  </conditionalFormatting>
  <conditionalFormatting sqref="K235">
    <cfRule type="cellIs" dxfId="1381" priority="1540" stopIfTrue="1" operator="greaterThanOrEqual">
      <formula>V235-27</formula>
    </cfRule>
  </conditionalFormatting>
  <conditionalFormatting sqref="K235">
    <cfRule type="cellIs" dxfId="1380" priority="1539" stopIfTrue="1" operator="greaterThanOrEqual">
      <formula>V235-27</formula>
    </cfRule>
  </conditionalFormatting>
  <conditionalFormatting sqref="K1048576">
    <cfRule type="cellIs" dxfId="1379" priority="1538" stopIfTrue="1" operator="greaterThanOrEqual">
      <formula>V1048576-(4*7)+1</formula>
    </cfRule>
  </conditionalFormatting>
  <conditionalFormatting sqref="K1048576">
    <cfRule type="cellIs" dxfId="1378" priority="1537" stopIfTrue="1" operator="greaterThanOrEqual">
      <formula>V1048576-27</formula>
    </cfRule>
  </conditionalFormatting>
  <conditionalFormatting sqref="K1048576">
    <cfRule type="cellIs" dxfId="1377" priority="1536" stopIfTrue="1" operator="greaterThanOrEqual">
      <formula>V1048576-27</formula>
    </cfRule>
  </conditionalFormatting>
  <conditionalFormatting sqref="K1048576">
    <cfRule type="cellIs" dxfId="1376" priority="1535" stopIfTrue="1" operator="greaterThanOrEqual">
      <formula>V1048576-27</formula>
    </cfRule>
  </conditionalFormatting>
  <conditionalFormatting sqref="K1048576">
    <cfRule type="cellIs" dxfId="1375" priority="1534" stopIfTrue="1" operator="greaterThanOrEqual">
      <formula>V1048576-27</formula>
    </cfRule>
  </conditionalFormatting>
  <conditionalFormatting sqref="K1048576">
    <cfRule type="cellIs" dxfId="1374" priority="1533" stopIfTrue="1" operator="greaterThanOrEqual">
      <formula>V1048576-27</formula>
    </cfRule>
  </conditionalFormatting>
  <conditionalFormatting sqref="K1048576">
    <cfRule type="cellIs" dxfId="1373" priority="1532" stopIfTrue="1" operator="greaterThanOrEqual">
      <formula>V1048576-27</formula>
    </cfRule>
  </conditionalFormatting>
  <conditionalFormatting sqref="K1048576">
    <cfRule type="cellIs" dxfId="1372" priority="1531" stopIfTrue="1" operator="greaterThanOrEqual">
      <formula>V1048576-27</formula>
    </cfRule>
  </conditionalFormatting>
  <conditionalFormatting sqref="K1048576">
    <cfRule type="cellIs" dxfId="1371" priority="1530" stopIfTrue="1" operator="greaterThanOrEqual">
      <formula>V1048576-27</formula>
    </cfRule>
  </conditionalFormatting>
  <conditionalFormatting sqref="K236:K241">
    <cfRule type="cellIs" dxfId="1370" priority="1529" stopIfTrue="1" operator="greaterThanOrEqual">
      <formula>V236-(4*7)+1</formula>
    </cfRule>
  </conditionalFormatting>
  <conditionalFormatting sqref="K236:K241">
    <cfRule type="cellIs" dxfId="1369" priority="1528" stopIfTrue="1" operator="greaterThanOrEqual">
      <formula>V236-27</formula>
    </cfRule>
  </conditionalFormatting>
  <conditionalFormatting sqref="K236:K241">
    <cfRule type="cellIs" dxfId="1368" priority="1527" stopIfTrue="1" operator="greaterThanOrEqual">
      <formula>V236-27</formula>
    </cfRule>
  </conditionalFormatting>
  <conditionalFormatting sqref="K236:K241">
    <cfRule type="cellIs" dxfId="1367" priority="1526" stopIfTrue="1" operator="greaterThanOrEqual">
      <formula>V236-27</formula>
    </cfRule>
  </conditionalFormatting>
  <conditionalFormatting sqref="K236:K241">
    <cfRule type="cellIs" dxfId="1366" priority="1525" stopIfTrue="1" operator="greaterThanOrEqual">
      <formula>V236-27</formula>
    </cfRule>
  </conditionalFormatting>
  <conditionalFormatting sqref="K236:K241">
    <cfRule type="cellIs" dxfId="1365" priority="1524" stopIfTrue="1" operator="greaterThanOrEqual">
      <formula>V236-27</formula>
    </cfRule>
  </conditionalFormatting>
  <conditionalFormatting sqref="K236:K241">
    <cfRule type="cellIs" dxfId="1364" priority="1523" stopIfTrue="1" operator="greaterThanOrEqual">
      <formula>V236-27</formula>
    </cfRule>
  </conditionalFormatting>
  <conditionalFormatting sqref="K236:K241">
    <cfRule type="cellIs" dxfId="1363" priority="1522" stopIfTrue="1" operator="greaterThanOrEqual">
      <formula>V236-27</formula>
    </cfRule>
  </conditionalFormatting>
  <conditionalFormatting sqref="K236:K241">
    <cfRule type="cellIs" dxfId="1362" priority="1521" stopIfTrue="1" operator="greaterThanOrEqual">
      <formula>V236-27</formula>
    </cfRule>
  </conditionalFormatting>
  <conditionalFormatting sqref="K237">
    <cfRule type="cellIs" dxfId="1361" priority="1520" stopIfTrue="1" operator="greaterThanOrEqual">
      <formula>V237-(4*7)+1</formula>
    </cfRule>
  </conditionalFormatting>
  <conditionalFormatting sqref="K237">
    <cfRule type="cellIs" dxfId="1360" priority="1519" stopIfTrue="1" operator="greaterThanOrEqual">
      <formula>V237-27</formula>
    </cfRule>
  </conditionalFormatting>
  <conditionalFormatting sqref="K237">
    <cfRule type="cellIs" dxfId="1359" priority="1518" stopIfTrue="1" operator="greaterThanOrEqual">
      <formula>V237-27</formula>
    </cfRule>
  </conditionalFormatting>
  <conditionalFormatting sqref="K237">
    <cfRule type="cellIs" dxfId="1358" priority="1517" stopIfTrue="1" operator="greaterThanOrEqual">
      <formula>V237-27</formula>
    </cfRule>
  </conditionalFormatting>
  <conditionalFormatting sqref="K237">
    <cfRule type="cellIs" dxfId="1357" priority="1516" stopIfTrue="1" operator="greaterThanOrEqual">
      <formula>V237-27</formula>
    </cfRule>
  </conditionalFormatting>
  <conditionalFormatting sqref="K237">
    <cfRule type="cellIs" dxfId="1356" priority="1515" stopIfTrue="1" operator="greaterThanOrEqual">
      <formula>V237-27</formula>
    </cfRule>
  </conditionalFormatting>
  <conditionalFormatting sqref="K237">
    <cfRule type="cellIs" dxfId="1355" priority="1514" stopIfTrue="1" operator="greaterThanOrEqual">
      <formula>V237-27</formula>
    </cfRule>
  </conditionalFormatting>
  <conditionalFormatting sqref="K237">
    <cfRule type="cellIs" dxfId="1354" priority="1513" stopIfTrue="1" operator="greaterThanOrEqual">
      <formula>V237-27</formula>
    </cfRule>
  </conditionalFormatting>
  <conditionalFormatting sqref="K237">
    <cfRule type="cellIs" dxfId="1353" priority="1512" stopIfTrue="1" operator="greaterThanOrEqual">
      <formula>V237-27</formula>
    </cfRule>
  </conditionalFormatting>
  <conditionalFormatting sqref="F238">
    <cfRule type="expression" dxfId="1352" priority="1511">
      <formula>AB238&gt;1</formula>
    </cfRule>
  </conditionalFormatting>
  <conditionalFormatting sqref="K238">
    <cfRule type="cellIs" dxfId="1351" priority="1510" stopIfTrue="1" operator="greaterThanOrEqual">
      <formula>V238-(4*7)+1</formula>
    </cfRule>
  </conditionalFormatting>
  <conditionalFormatting sqref="K238">
    <cfRule type="cellIs" dxfId="1350" priority="1509" stopIfTrue="1" operator="greaterThanOrEqual">
      <formula>V238-27</formula>
    </cfRule>
  </conditionalFormatting>
  <conditionalFormatting sqref="K238">
    <cfRule type="cellIs" dxfId="1349" priority="1508" stopIfTrue="1" operator="greaterThanOrEqual">
      <formula>V238-27</formula>
    </cfRule>
  </conditionalFormatting>
  <conditionalFormatting sqref="K238">
    <cfRule type="cellIs" dxfId="1348" priority="1507" stopIfTrue="1" operator="greaterThanOrEqual">
      <formula>V238-27</formula>
    </cfRule>
  </conditionalFormatting>
  <conditionalFormatting sqref="K238">
    <cfRule type="cellIs" dxfId="1347" priority="1506" stopIfTrue="1" operator="greaterThanOrEqual">
      <formula>V238-27</formula>
    </cfRule>
  </conditionalFormatting>
  <conditionalFormatting sqref="K238">
    <cfRule type="cellIs" dxfId="1346" priority="1505" stopIfTrue="1" operator="greaterThanOrEqual">
      <formula>V238-27</formula>
    </cfRule>
  </conditionalFormatting>
  <conditionalFormatting sqref="K238">
    <cfRule type="cellIs" dxfId="1345" priority="1504" stopIfTrue="1" operator="greaterThanOrEqual">
      <formula>V238-27</formula>
    </cfRule>
  </conditionalFormatting>
  <conditionalFormatting sqref="K238">
    <cfRule type="cellIs" dxfId="1344" priority="1503" stopIfTrue="1" operator="greaterThanOrEqual">
      <formula>V238-27</formula>
    </cfRule>
  </conditionalFormatting>
  <conditionalFormatting sqref="K238">
    <cfRule type="cellIs" dxfId="1343" priority="1502" stopIfTrue="1" operator="greaterThanOrEqual">
      <formula>V238-27</formula>
    </cfRule>
  </conditionalFormatting>
  <conditionalFormatting sqref="F239">
    <cfRule type="expression" dxfId="1342" priority="1501">
      <formula>AB239&gt;1</formula>
    </cfRule>
  </conditionalFormatting>
  <conditionalFormatting sqref="K239">
    <cfRule type="cellIs" dxfId="1341" priority="1500" stopIfTrue="1" operator="greaterThanOrEqual">
      <formula>V239-(4*7)+1</formula>
    </cfRule>
  </conditionalFormatting>
  <conditionalFormatting sqref="K239">
    <cfRule type="cellIs" dxfId="1340" priority="1499" stopIfTrue="1" operator="greaterThanOrEqual">
      <formula>V239-27</formula>
    </cfRule>
  </conditionalFormatting>
  <conditionalFormatting sqref="K239">
    <cfRule type="cellIs" dxfId="1339" priority="1498" stopIfTrue="1" operator="greaterThanOrEqual">
      <formula>V239-27</formula>
    </cfRule>
  </conditionalFormatting>
  <conditionalFormatting sqref="K239">
    <cfRule type="cellIs" dxfId="1338" priority="1497" stopIfTrue="1" operator="greaterThanOrEqual">
      <formula>V239-27</formula>
    </cfRule>
  </conditionalFormatting>
  <conditionalFormatting sqref="K239">
    <cfRule type="cellIs" dxfId="1337" priority="1496" stopIfTrue="1" operator="greaterThanOrEqual">
      <formula>V239-27</formula>
    </cfRule>
  </conditionalFormatting>
  <conditionalFormatting sqref="K239">
    <cfRule type="cellIs" dxfId="1336" priority="1495" stopIfTrue="1" operator="greaterThanOrEqual">
      <formula>V239-27</formula>
    </cfRule>
  </conditionalFormatting>
  <conditionalFormatting sqref="K239">
    <cfRule type="cellIs" dxfId="1335" priority="1494" stopIfTrue="1" operator="greaterThanOrEqual">
      <formula>V239-27</formula>
    </cfRule>
  </conditionalFormatting>
  <conditionalFormatting sqref="K239">
    <cfRule type="cellIs" dxfId="1334" priority="1493" stopIfTrue="1" operator="greaterThanOrEqual">
      <formula>V239-27</formula>
    </cfRule>
  </conditionalFormatting>
  <conditionalFormatting sqref="K239">
    <cfRule type="cellIs" dxfId="1333" priority="1492" stopIfTrue="1" operator="greaterThanOrEqual">
      <formula>V239-27</formula>
    </cfRule>
  </conditionalFormatting>
  <conditionalFormatting sqref="F240">
    <cfRule type="expression" dxfId="1332" priority="1481">
      <formula>AB240&gt;1</formula>
    </cfRule>
  </conditionalFormatting>
  <conditionalFormatting sqref="K240">
    <cfRule type="cellIs" dxfId="1331" priority="1480" stopIfTrue="1" operator="greaterThanOrEqual">
      <formula>V240-(4*7)+1</formula>
    </cfRule>
  </conditionalFormatting>
  <conditionalFormatting sqref="K240">
    <cfRule type="cellIs" dxfId="1330" priority="1479" stopIfTrue="1" operator="greaterThanOrEqual">
      <formula>V240-27</formula>
    </cfRule>
  </conditionalFormatting>
  <conditionalFormatting sqref="K240">
    <cfRule type="cellIs" dxfId="1329" priority="1478" stopIfTrue="1" operator="greaterThanOrEqual">
      <formula>V240-27</formula>
    </cfRule>
  </conditionalFormatting>
  <conditionalFormatting sqref="K240">
    <cfRule type="cellIs" dxfId="1328" priority="1477" stopIfTrue="1" operator="greaterThanOrEqual">
      <formula>V240-27</formula>
    </cfRule>
  </conditionalFormatting>
  <conditionalFormatting sqref="K240">
    <cfRule type="cellIs" dxfId="1327" priority="1476" stopIfTrue="1" operator="greaterThanOrEqual">
      <formula>V240-27</formula>
    </cfRule>
  </conditionalFormatting>
  <conditionalFormatting sqref="K240">
    <cfRule type="cellIs" dxfId="1326" priority="1475" stopIfTrue="1" operator="greaterThanOrEqual">
      <formula>V240-27</formula>
    </cfRule>
  </conditionalFormatting>
  <conditionalFormatting sqref="K240">
    <cfRule type="cellIs" dxfId="1325" priority="1474" stopIfTrue="1" operator="greaterThanOrEqual">
      <formula>V240-27</formula>
    </cfRule>
  </conditionalFormatting>
  <conditionalFormatting sqref="K240">
    <cfRule type="cellIs" dxfId="1324" priority="1473" stopIfTrue="1" operator="greaterThanOrEqual">
      <formula>V240-27</formula>
    </cfRule>
  </conditionalFormatting>
  <conditionalFormatting sqref="K240">
    <cfRule type="cellIs" dxfId="1323" priority="1472" stopIfTrue="1" operator="greaterThanOrEqual">
      <formula>V240-27</formula>
    </cfRule>
  </conditionalFormatting>
  <conditionalFormatting sqref="F241">
    <cfRule type="expression" dxfId="1322" priority="1471">
      <formula>AB241&gt;1</formula>
    </cfRule>
  </conditionalFormatting>
  <conditionalFormatting sqref="K241">
    <cfRule type="cellIs" dxfId="1321" priority="1470" stopIfTrue="1" operator="greaterThanOrEqual">
      <formula>V241-(4*7)+1</formula>
    </cfRule>
  </conditionalFormatting>
  <conditionalFormatting sqref="K241">
    <cfRule type="cellIs" dxfId="1320" priority="1469" stopIfTrue="1" operator="greaterThanOrEqual">
      <formula>V241-27</formula>
    </cfRule>
  </conditionalFormatting>
  <conditionalFormatting sqref="K241">
    <cfRule type="cellIs" dxfId="1319" priority="1468" stopIfTrue="1" operator="greaterThanOrEqual">
      <formula>V241-27</formula>
    </cfRule>
  </conditionalFormatting>
  <conditionalFormatting sqref="K241">
    <cfRule type="cellIs" dxfId="1318" priority="1467" stopIfTrue="1" operator="greaterThanOrEqual">
      <formula>V241-27</formula>
    </cfRule>
  </conditionalFormatting>
  <conditionalFormatting sqref="K241">
    <cfRule type="cellIs" dxfId="1317" priority="1466" stopIfTrue="1" operator="greaterThanOrEqual">
      <formula>V241-27</formula>
    </cfRule>
  </conditionalFormatting>
  <conditionalFormatting sqref="K241">
    <cfRule type="cellIs" dxfId="1316" priority="1465" stopIfTrue="1" operator="greaterThanOrEqual">
      <formula>V241-27</formula>
    </cfRule>
  </conditionalFormatting>
  <conditionalFormatting sqref="K241">
    <cfRule type="cellIs" dxfId="1315" priority="1464" stopIfTrue="1" operator="greaterThanOrEqual">
      <formula>V241-27</formula>
    </cfRule>
  </conditionalFormatting>
  <conditionalFormatting sqref="K241">
    <cfRule type="cellIs" dxfId="1314" priority="1463" stopIfTrue="1" operator="greaterThanOrEqual">
      <formula>V241-27</formula>
    </cfRule>
  </conditionalFormatting>
  <conditionalFormatting sqref="K241">
    <cfRule type="cellIs" dxfId="1313" priority="1462" stopIfTrue="1" operator="greaterThanOrEqual">
      <formula>V241-27</formula>
    </cfRule>
  </conditionalFormatting>
  <conditionalFormatting sqref="K242">
    <cfRule type="cellIs" dxfId="1312" priority="1451" stopIfTrue="1" operator="greaterThanOrEqual">
      <formula>V242-(4*7)+1</formula>
    </cfRule>
  </conditionalFormatting>
  <conditionalFormatting sqref="F242">
    <cfRule type="expression" dxfId="1311" priority="1450">
      <formula>AB242&gt;1</formula>
    </cfRule>
  </conditionalFormatting>
  <conditionalFormatting sqref="K242">
    <cfRule type="cellIs" dxfId="1310" priority="1449" stopIfTrue="1" operator="greaterThanOrEqual">
      <formula>V242-27</formula>
    </cfRule>
  </conditionalFormatting>
  <conditionalFormatting sqref="K242">
    <cfRule type="cellIs" dxfId="1309" priority="1448" stopIfTrue="1" operator="greaterThanOrEqual">
      <formula>V242-27</formula>
    </cfRule>
  </conditionalFormatting>
  <conditionalFormatting sqref="K242">
    <cfRule type="cellIs" dxfId="1308" priority="1447" stopIfTrue="1" operator="greaterThanOrEqual">
      <formula>V242-27</formula>
    </cfRule>
  </conditionalFormatting>
  <conditionalFormatting sqref="K242">
    <cfRule type="cellIs" dxfId="1307" priority="1446" stopIfTrue="1" operator="greaterThanOrEqual">
      <formula>V242-27</formula>
    </cfRule>
  </conditionalFormatting>
  <conditionalFormatting sqref="K242">
    <cfRule type="cellIs" dxfId="1306" priority="1445" stopIfTrue="1" operator="greaterThanOrEqual">
      <formula>V242-27</formula>
    </cfRule>
  </conditionalFormatting>
  <conditionalFormatting sqref="K242">
    <cfRule type="cellIs" dxfId="1305" priority="1444" stopIfTrue="1" operator="greaterThanOrEqual">
      <formula>V242-27</formula>
    </cfRule>
  </conditionalFormatting>
  <conditionalFormatting sqref="F242">
    <cfRule type="expression" dxfId="1304" priority="1435">
      <formula>AB242&gt;1</formula>
    </cfRule>
  </conditionalFormatting>
  <conditionalFormatting sqref="F243">
    <cfRule type="expression" dxfId="1303" priority="1434">
      <formula>AB243&gt;1</formula>
    </cfRule>
  </conditionalFormatting>
  <conditionalFormatting sqref="K242">
    <cfRule type="cellIs" dxfId="1302" priority="1427" stopIfTrue="1" operator="greaterThanOrEqual">
      <formula>V242-(4*7)+1</formula>
    </cfRule>
  </conditionalFormatting>
  <conditionalFormatting sqref="K242">
    <cfRule type="cellIs" dxfId="1301" priority="1426" stopIfTrue="1" operator="greaterThanOrEqual">
      <formula>V242-27</formula>
    </cfRule>
  </conditionalFormatting>
  <conditionalFormatting sqref="K242">
    <cfRule type="cellIs" dxfId="1300" priority="1425" stopIfTrue="1" operator="greaterThanOrEqual">
      <formula>V242-27</formula>
    </cfRule>
  </conditionalFormatting>
  <conditionalFormatting sqref="K242">
    <cfRule type="cellIs" dxfId="1299" priority="1424" stopIfTrue="1" operator="greaterThanOrEqual">
      <formula>V242-27</formula>
    </cfRule>
  </conditionalFormatting>
  <conditionalFormatting sqref="K242">
    <cfRule type="cellIs" dxfId="1298" priority="1423" stopIfTrue="1" operator="greaterThanOrEqual">
      <formula>V242-27</formula>
    </cfRule>
  </conditionalFormatting>
  <conditionalFormatting sqref="K242">
    <cfRule type="cellIs" dxfId="1297" priority="1422" stopIfTrue="1" operator="greaterThanOrEqual">
      <formula>V242-27</formula>
    </cfRule>
  </conditionalFormatting>
  <conditionalFormatting sqref="K242">
    <cfRule type="cellIs" dxfId="1296" priority="1421" stopIfTrue="1" operator="greaterThanOrEqual">
      <formula>V242-27</formula>
    </cfRule>
  </conditionalFormatting>
  <conditionalFormatting sqref="K243">
    <cfRule type="cellIs" dxfId="1295" priority="1420" stopIfTrue="1" operator="greaterThanOrEqual">
      <formula>V243-(4*7)+1</formula>
    </cfRule>
  </conditionalFormatting>
  <conditionalFormatting sqref="K243">
    <cfRule type="cellIs" dxfId="1294" priority="1419" stopIfTrue="1" operator="greaterThanOrEqual">
      <formula>V243-27</formula>
    </cfRule>
  </conditionalFormatting>
  <conditionalFormatting sqref="K243">
    <cfRule type="cellIs" dxfId="1293" priority="1418" stopIfTrue="1" operator="greaterThanOrEqual">
      <formula>V243-27</formula>
    </cfRule>
  </conditionalFormatting>
  <conditionalFormatting sqref="K243">
    <cfRule type="cellIs" dxfId="1292" priority="1417" stopIfTrue="1" operator="greaterThanOrEqual">
      <formula>V243-27</formula>
    </cfRule>
  </conditionalFormatting>
  <conditionalFormatting sqref="K243">
    <cfRule type="cellIs" dxfId="1291" priority="1416" stopIfTrue="1" operator="greaterThanOrEqual">
      <formula>V243-27</formula>
    </cfRule>
  </conditionalFormatting>
  <conditionalFormatting sqref="K243">
    <cfRule type="cellIs" dxfId="1290" priority="1415" stopIfTrue="1" operator="greaterThanOrEqual">
      <formula>V243-27</formula>
    </cfRule>
  </conditionalFormatting>
  <conditionalFormatting sqref="K243">
    <cfRule type="cellIs" dxfId="1289" priority="1414" stopIfTrue="1" operator="greaterThanOrEqual">
      <formula>V243-27</formula>
    </cfRule>
  </conditionalFormatting>
  <conditionalFormatting sqref="K243">
    <cfRule type="cellIs" dxfId="1288" priority="1413" stopIfTrue="1" operator="greaterThanOrEqual">
      <formula>V243-(4*7)+1</formula>
    </cfRule>
  </conditionalFormatting>
  <conditionalFormatting sqref="K243">
    <cfRule type="cellIs" dxfId="1287" priority="1412" stopIfTrue="1" operator="greaterThanOrEqual">
      <formula>V243-27</formula>
    </cfRule>
  </conditionalFormatting>
  <conditionalFormatting sqref="K243">
    <cfRule type="cellIs" dxfId="1286" priority="1411" stopIfTrue="1" operator="greaterThanOrEqual">
      <formula>V243-27</formula>
    </cfRule>
  </conditionalFormatting>
  <conditionalFormatting sqref="K243">
    <cfRule type="cellIs" dxfId="1285" priority="1410" stopIfTrue="1" operator="greaterThanOrEqual">
      <formula>V243-27</formula>
    </cfRule>
  </conditionalFormatting>
  <conditionalFormatting sqref="K243">
    <cfRule type="cellIs" dxfId="1284" priority="1409" stopIfTrue="1" operator="greaterThanOrEqual">
      <formula>V243-27</formula>
    </cfRule>
  </conditionalFormatting>
  <conditionalFormatting sqref="K243">
    <cfRule type="cellIs" dxfId="1283" priority="1408" stopIfTrue="1" operator="greaterThanOrEqual">
      <formula>V243-27</formula>
    </cfRule>
  </conditionalFormatting>
  <conditionalFormatting sqref="K243">
    <cfRule type="cellIs" dxfId="1282" priority="1407" stopIfTrue="1" operator="greaterThanOrEqual">
      <formula>V243-27</formula>
    </cfRule>
  </conditionalFormatting>
  <conditionalFormatting sqref="F244">
    <cfRule type="expression" dxfId="1281" priority="1406">
      <formula>AB244&gt;1</formula>
    </cfRule>
  </conditionalFormatting>
  <conditionalFormatting sqref="F244">
    <cfRule type="expression" dxfId="1280" priority="1405">
      <formula>AB244&gt;1</formula>
    </cfRule>
  </conditionalFormatting>
  <conditionalFormatting sqref="K244">
    <cfRule type="cellIs" dxfId="1279" priority="1404" stopIfTrue="1" operator="greaterThanOrEqual">
      <formula>V244-(4*7)+1</formula>
    </cfRule>
  </conditionalFormatting>
  <conditionalFormatting sqref="K244">
    <cfRule type="cellIs" dxfId="1278" priority="1403" stopIfTrue="1" operator="greaterThanOrEqual">
      <formula>V244-27</formula>
    </cfRule>
  </conditionalFormatting>
  <conditionalFormatting sqref="K244">
    <cfRule type="cellIs" dxfId="1277" priority="1402" stopIfTrue="1" operator="greaterThanOrEqual">
      <formula>V244-27</formula>
    </cfRule>
  </conditionalFormatting>
  <conditionalFormatting sqref="K244">
    <cfRule type="cellIs" dxfId="1276" priority="1401" stopIfTrue="1" operator="greaterThanOrEqual">
      <formula>V244-27</formula>
    </cfRule>
  </conditionalFormatting>
  <conditionalFormatting sqref="K244">
    <cfRule type="cellIs" dxfId="1275" priority="1400" stopIfTrue="1" operator="greaterThanOrEqual">
      <formula>V244-27</formula>
    </cfRule>
  </conditionalFormatting>
  <conditionalFormatting sqref="K244">
    <cfRule type="cellIs" dxfId="1274" priority="1399" stopIfTrue="1" operator="greaterThanOrEqual">
      <formula>V244-27</formula>
    </cfRule>
  </conditionalFormatting>
  <conditionalFormatting sqref="K244">
    <cfRule type="cellIs" dxfId="1273" priority="1398" stopIfTrue="1" operator="greaterThanOrEqual">
      <formula>V244-27</formula>
    </cfRule>
  </conditionalFormatting>
  <conditionalFormatting sqref="K244">
    <cfRule type="cellIs" dxfId="1272" priority="1397" stopIfTrue="1" operator="greaterThanOrEqual">
      <formula>V244-(4*7)+1</formula>
    </cfRule>
  </conditionalFormatting>
  <conditionalFormatting sqref="K244">
    <cfRule type="cellIs" dxfId="1271" priority="1396" stopIfTrue="1" operator="greaterThanOrEqual">
      <formula>V244-27</formula>
    </cfRule>
  </conditionalFormatting>
  <conditionalFormatting sqref="K244">
    <cfRule type="cellIs" dxfId="1270" priority="1395" stopIfTrue="1" operator="greaterThanOrEqual">
      <formula>V244-27</formula>
    </cfRule>
  </conditionalFormatting>
  <conditionalFormatting sqref="K244">
    <cfRule type="cellIs" dxfId="1269" priority="1394" stopIfTrue="1" operator="greaterThanOrEqual">
      <formula>V244-27</formula>
    </cfRule>
  </conditionalFormatting>
  <conditionalFormatting sqref="K244">
    <cfRule type="cellIs" dxfId="1268" priority="1393" stopIfTrue="1" operator="greaterThanOrEqual">
      <formula>V244-27</formula>
    </cfRule>
  </conditionalFormatting>
  <conditionalFormatting sqref="K244">
    <cfRule type="cellIs" dxfId="1267" priority="1392" stopIfTrue="1" operator="greaterThanOrEqual">
      <formula>V244-27</formula>
    </cfRule>
  </conditionalFormatting>
  <conditionalFormatting sqref="K244">
    <cfRule type="cellIs" dxfId="1266" priority="1391" stopIfTrue="1" operator="greaterThanOrEqual">
      <formula>V244-27</formula>
    </cfRule>
  </conditionalFormatting>
  <conditionalFormatting sqref="K246">
    <cfRule type="cellIs" dxfId="1265" priority="1390" stopIfTrue="1" operator="greaterThanOrEqual">
      <formula>V246-27</formula>
    </cfRule>
  </conditionalFormatting>
  <conditionalFormatting sqref="K246">
    <cfRule type="cellIs" dxfId="1264" priority="1389" stopIfTrue="1" operator="greaterThanOrEqual">
      <formula>V246-27</formula>
    </cfRule>
  </conditionalFormatting>
  <conditionalFormatting sqref="K246">
    <cfRule type="cellIs" dxfId="1263" priority="1388" stopIfTrue="1" operator="greaterThanOrEqual">
      <formula>V246-27</formula>
    </cfRule>
  </conditionalFormatting>
  <conditionalFormatting sqref="K246">
    <cfRule type="cellIs" dxfId="1262" priority="1387" stopIfTrue="1" operator="greaterThanOrEqual">
      <formula>V246-27</formula>
    </cfRule>
  </conditionalFormatting>
  <conditionalFormatting sqref="K246">
    <cfRule type="cellIs" dxfId="1261" priority="1386" stopIfTrue="1" operator="greaterThanOrEqual">
      <formula>V246-27</formula>
    </cfRule>
  </conditionalFormatting>
  <conditionalFormatting sqref="K246">
    <cfRule type="cellIs" dxfId="1260" priority="1385" stopIfTrue="1" operator="greaterThanOrEqual">
      <formula>V246-27</formula>
    </cfRule>
  </conditionalFormatting>
  <conditionalFormatting sqref="K247:K248">
    <cfRule type="cellIs" dxfId="1259" priority="1384" stopIfTrue="1" operator="greaterThanOrEqual">
      <formula>V247-27</formula>
    </cfRule>
  </conditionalFormatting>
  <conditionalFormatting sqref="K247:K248">
    <cfRule type="cellIs" dxfId="1258" priority="1383" stopIfTrue="1" operator="greaterThanOrEqual">
      <formula>V247-27</formula>
    </cfRule>
  </conditionalFormatting>
  <conditionalFormatting sqref="K247:K248">
    <cfRule type="cellIs" dxfId="1257" priority="1382" stopIfTrue="1" operator="greaterThanOrEqual">
      <formula>V247-27</formula>
    </cfRule>
  </conditionalFormatting>
  <conditionalFormatting sqref="K247:K248">
    <cfRule type="cellIs" dxfId="1256" priority="1381" stopIfTrue="1" operator="greaterThanOrEqual">
      <formula>V247-27</formula>
    </cfRule>
  </conditionalFormatting>
  <conditionalFormatting sqref="K247:K248">
    <cfRule type="cellIs" dxfId="1255" priority="1380" stopIfTrue="1" operator="greaterThanOrEqual">
      <formula>V247-27</formula>
    </cfRule>
  </conditionalFormatting>
  <conditionalFormatting sqref="K247:K248">
    <cfRule type="cellIs" dxfId="1254" priority="1379" stopIfTrue="1" operator="greaterThanOrEqual">
      <formula>V247-27</formula>
    </cfRule>
  </conditionalFormatting>
  <conditionalFormatting sqref="K247:K248">
    <cfRule type="cellIs" dxfId="1253" priority="1378" stopIfTrue="1" operator="greaterThanOrEqual">
      <formula>V247-27</formula>
    </cfRule>
  </conditionalFormatting>
  <conditionalFormatting sqref="K247:K248">
    <cfRule type="cellIs" dxfId="1252" priority="1377" stopIfTrue="1" operator="greaterThanOrEqual">
      <formula>V247-27</formula>
    </cfRule>
  </conditionalFormatting>
  <conditionalFormatting sqref="K247:K248">
    <cfRule type="cellIs" dxfId="1251" priority="1376" stopIfTrue="1" operator="greaterThanOrEqual">
      <formula>V247-27</formula>
    </cfRule>
  </conditionalFormatting>
  <conditionalFormatting sqref="K247:K248">
    <cfRule type="cellIs" dxfId="1250" priority="1375" stopIfTrue="1" operator="greaterThanOrEqual">
      <formula>V247-27</formula>
    </cfRule>
  </conditionalFormatting>
  <conditionalFormatting sqref="K247:K248">
    <cfRule type="cellIs" dxfId="1249" priority="1374" stopIfTrue="1" operator="greaterThanOrEqual">
      <formula>V247-27</formula>
    </cfRule>
  </conditionalFormatting>
  <conditionalFormatting sqref="K247:K248">
    <cfRule type="cellIs" dxfId="1248" priority="1373" stopIfTrue="1" operator="greaterThanOrEqual">
      <formula>V247-27</formula>
    </cfRule>
  </conditionalFormatting>
  <conditionalFormatting sqref="F248">
    <cfRule type="expression" dxfId="1247" priority="1372">
      <formula>AB248&gt;1</formula>
    </cfRule>
  </conditionalFormatting>
  <conditionalFormatting sqref="K250">
    <cfRule type="cellIs" dxfId="1246" priority="1371" stopIfTrue="1" operator="greaterThanOrEqual">
      <formula>V250-(4*7)+1</formula>
    </cfRule>
  </conditionalFormatting>
  <conditionalFormatting sqref="K250">
    <cfRule type="cellIs" dxfId="1245" priority="1369" stopIfTrue="1" operator="greaterThanOrEqual">
      <formula>V250-27</formula>
    </cfRule>
  </conditionalFormatting>
  <conditionalFormatting sqref="K250">
    <cfRule type="cellIs" dxfId="1244" priority="1368" stopIfTrue="1" operator="greaterThanOrEqual">
      <formula>V250-27</formula>
    </cfRule>
  </conditionalFormatting>
  <conditionalFormatting sqref="K250">
    <cfRule type="cellIs" dxfId="1243" priority="1367" stopIfTrue="1" operator="greaterThanOrEqual">
      <formula>V250-27</formula>
    </cfRule>
  </conditionalFormatting>
  <conditionalFormatting sqref="K250">
    <cfRule type="cellIs" dxfId="1242" priority="1366" stopIfTrue="1" operator="greaterThanOrEqual">
      <formula>V250-27</formula>
    </cfRule>
  </conditionalFormatting>
  <conditionalFormatting sqref="K250">
    <cfRule type="cellIs" dxfId="1241" priority="1365" stopIfTrue="1" operator="greaterThanOrEqual">
      <formula>V250-27</formula>
    </cfRule>
  </conditionalFormatting>
  <conditionalFormatting sqref="F250">
    <cfRule type="expression" dxfId="1240" priority="1370">
      <formula>AB250&gt;1</formula>
    </cfRule>
  </conditionalFormatting>
  <conditionalFormatting sqref="K250">
    <cfRule type="cellIs" dxfId="1239" priority="1364" stopIfTrue="1" operator="greaterThanOrEqual">
      <formula>V250-27</formula>
    </cfRule>
  </conditionalFormatting>
  <conditionalFormatting sqref="F251:F258">
    <cfRule type="expression" dxfId="1238" priority="1363">
      <formula>AB251&gt;1</formula>
    </cfRule>
  </conditionalFormatting>
  <conditionalFormatting sqref="F251:F258">
    <cfRule type="expression" dxfId="1237" priority="1362">
      <formula>AB251&gt;1</formula>
    </cfRule>
  </conditionalFormatting>
  <conditionalFormatting sqref="K251:K258">
    <cfRule type="cellIs" dxfId="1236" priority="1361" stopIfTrue="1" operator="greaterThanOrEqual">
      <formula>V251-(4*7)+1</formula>
    </cfRule>
  </conditionalFormatting>
  <conditionalFormatting sqref="K251:K258">
    <cfRule type="cellIs" dxfId="1235" priority="1360" stopIfTrue="1" operator="greaterThanOrEqual">
      <formula>V251-27</formula>
    </cfRule>
  </conditionalFormatting>
  <conditionalFormatting sqref="K251:K258">
    <cfRule type="cellIs" dxfId="1234" priority="1359" stopIfTrue="1" operator="greaterThanOrEqual">
      <formula>V251-27</formula>
    </cfRule>
  </conditionalFormatting>
  <conditionalFormatting sqref="K251:K258">
    <cfRule type="cellIs" dxfId="1233" priority="1358" stopIfTrue="1" operator="greaterThanOrEqual">
      <formula>V251-27</formula>
    </cfRule>
  </conditionalFormatting>
  <conditionalFormatting sqref="K251:K258">
    <cfRule type="cellIs" dxfId="1232" priority="1357" stopIfTrue="1" operator="greaterThanOrEqual">
      <formula>V251-27</formula>
    </cfRule>
  </conditionalFormatting>
  <conditionalFormatting sqref="K251:K258">
    <cfRule type="cellIs" dxfId="1231" priority="1356" stopIfTrue="1" operator="greaterThanOrEqual">
      <formula>V251-27</formula>
    </cfRule>
  </conditionalFormatting>
  <conditionalFormatting sqref="K251:K258">
    <cfRule type="cellIs" dxfId="1230" priority="1355" stopIfTrue="1" operator="greaterThanOrEqual">
      <formula>V251-27</formula>
    </cfRule>
  </conditionalFormatting>
  <conditionalFormatting sqref="K251:K258">
    <cfRule type="cellIs" dxfId="1229" priority="1354" stopIfTrue="1" operator="greaterThanOrEqual">
      <formula>V251-(4*7)+1</formula>
    </cfRule>
  </conditionalFormatting>
  <conditionalFormatting sqref="K251:K258">
    <cfRule type="cellIs" dxfId="1228" priority="1353" stopIfTrue="1" operator="greaterThanOrEqual">
      <formula>V251-27</formula>
    </cfRule>
  </conditionalFormatting>
  <conditionalFormatting sqref="K251:K258">
    <cfRule type="cellIs" dxfId="1227" priority="1352" stopIfTrue="1" operator="greaterThanOrEqual">
      <formula>V251-27</formula>
    </cfRule>
  </conditionalFormatting>
  <conditionalFormatting sqref="K251:K258">
    <cfRule type="cellIs" dxfId="1226" priority="1351" stopIfTrue="1" operator="greaterThanOrEqual">
      <formula>V251-27</formula>
    </cfRule>
  </conditionalFormatting>
  <conditionalFormatting sqref="K251:K258">
    <cfRule type="cellIs" dxfId="1225" priority="1350" stopIfTrue="1" operator="greaterThanOrEqual">
      <formula>V251-27</formula>
    </cfRule>
  </conditionalFormatting>
  <conditionalFormatting sqref="K251:K258">
    <cfRule type="cellIs" dxfId="1224" priority="1349" stopIfTrue="1" operator="greaterThanOrEqual">
      <formula>V251-27</formula>
    </cfRule>
  </conditionalFormatting>
  <conditionalFormatting sqref="K251:K258">
    <cfRule type="cellIs" dxfId="1223" priority="1348" stopIfTrue="1" operator="greaterThanOrEqual">
      <formula>V251-27</formula>
    </cfRule>
  </conditionalFormatting>
  <conditionalFormatting sqref="K260">
    <cfRule type="cellIs" dxfId="1222" priority="1347" stopIfTrue="1" operator="greaterThanOrEqual">
      <formula>V260-(4*7)+1</formula>
    </cfRule>
  </conditionalFormatting>
  <conditionalFormatting sqref="F260">
    <cfRule type="expression" dxfId="1221" priority="1346">
      <formula>AB260&gt;1</formula>
    </cfRule>
  </conditionalFormatting>
  <conditionalFormatting sqref="K260">
    <cfRule type="cellIs" dxfId="1220" priority="1345" stopIfTrue="1" operator="greaterThanOrEqual">
      <formula>V260-27</formula>
    </cfRule>
  </conditionalFormatting>
  <conditionalFormatting sqref="K260">
    <cfRule type="cellIs" dxfId="1219" priority="1344" stopIfTrue="1" operator="greaterThanOrEqual">
      <formula>V260-27</formula>
    </cfRule>
  </conditionalFormatting>
  <conditionalFormatting sqref="K260">
    <cfRule type="cellIs" dxfId="1218" priority="1343" stopIfTrue="1" operator="greaterThanOrEqual">
      <formula>V260-27</formula>
    </cfRule>
  </conditionalFormatting>
  <conditionalFormatting sqref="K260">
    <cfRule type="cellIs" dxfId="1217" priority="1342" stopIfTrue="1" operator="greaterThanOrEqual">
      <formula>V260-27</formula>
    </cfRule>
  </conditionalFormatting>
  <conditionalFormatting sqref="K260">
    <cfRule type="cellIs" dxfId="1216" priority="1341" stopIfTrue="1" operator="greaterThanOrEqual">
      <formula>V260-27</formula>
    </cfRule>
  </conditionalFormatting>
  <conditionalFormatting sqref="K260">
    <cfRule type="cellIs" dxfId="1215" priority="1340" stopIfTrue="1" operator="greaterThanOrEqual">
      <formula>V260-27</formula>
    </cfRule>
  </conditionalFormatting>
  <conditionalFormatting sqref="K260">
    <cfRule type="cellIs" dxfId="1214" priority="1339" stopIfTrue="1" operator="greaterThanOrEqual">
      <formula>V260-27</formula>
    </cfRule>
  </conditionalFormatting>
  <conditionalFormatting sqref="K260">
    <cfRule type="cellIs" dxfId="1213" priority="1338" stopIfTrue="1" operator="greaterThanOrEqual">
      <formula>V260-27</formula>
    </cfRule>
  </conditionalFormatting>
  <conditionalFormatting sqref="K261:K262">
    <cfRule type="cellIs" dxfId="1212" priority="1337" stopIfTrue="1" operator="greaterThanOrEqual">
      <formula>V261-(4*7)+1</formula>
    </cfRule>
  </conditionalFormatting>
  <conditionalFormatting sqref="K261:K262">
    <cfRule type="cellIs" dxfId="1211" priority="1336" stopIfTrue="1" operator="greaterThanOrEqual">
      <formula>V261-27</formula>
    </cfRule>
  </conditionalFormatting>
  <conditionalFormatting sqref="K261:K262">
    <cfRule type="cellIs" dxfId="1210" priority="1335" stopIfTrue="1" operator="greaterThanOrEqual">
      <formula>V261-27</formula>
    </cfRule>
  </conditionalFormatting>
  <conditionalFormatting sqref="K261:K262">
    <cfRule type="cellIs" dxfId="1209" priority="1334" stopIfTrue="1" operator="greaterThanOrEqual">
      <formula>V261-27</formula>
    </cfRule>
  </conditionalFormatting>
  <conditionalFormatting sqref="K261:K262">
    <cfRule type="cellIs" dxfId="1208" priority="1333" stopIfTrue="1" operator="greaterThanOrEqual">
      <formula>V261-27</formula>
    </cfRule>
  </conditionalFormatting>
  <conditionalFormatting sqref="K261:K262">
    <cfRule type="cellIs" dxfId="1207" priority="1332" stopIfTrue="1" operator="greaterThanOrEqual">
      <formula>V261-27</formula>
    </cfRule>
  </conditionalFormatting>
  <conditionalFormatting sqref="K261:K262">
    <cfRule type="cellIs" dxfId="1206" priority="1331" stopIfTrue="1" operator="greaterThanOrEqual">
      <formula>V261-27</formula>
    </cfRule>
  </conditionalFormatting>
  <conditionalFormatting sqref="K261:K262">
    <cfRule type="cellIs" dxfId="1205" priority="1330" stopIfTrue="1" operator="greaterThanOrEqual">
      <formula>V261-27</formula>
    </cfRule>
  </conditionalFormatting>
  <conditionalFormatting sqref="K261:K262">
    <cfRule type="cellIs" dxfId="1204" priority="1329" stopIfTrue="1" operator="greaterThanOrEqual">
      <formula>V261-27</formula>
    </cfRule>
  </conditionalFormatting>
  <conditionalFormatting sqref="K263">
    <cfRule type="cellIs" dxfId="1203" priority="1328" stopIfTrue="1" operator="greaterThanOrEqual">
      <formula>V263-(4*7)+1</formula>
    </cfRule>
  </conditionalFormatting>
  <conditionalFormatting sqref="F263">
    <cfRule type="expression" dxfId="1202" priority="1327">
      <formula>AB263&gt;1</formula>
    </cfRule>
  </conditionalFormatting>
  <conditionalFormatting sqref="K263">
    <cfRule type="cellIs" dxfId="1201" priority="1326" stopIfTrue="1" operator="greaterThanOrEqual">
      <formula>V263-27</formula>
    </cfRule>
  </conditionalFormatting>
  <conditionalFormatting sqref="K263">
    <cfRule type="cellIs" dxfId="1200" priority="1325" stopIfTrue="1" operator="greaterThanOrEqual">
      <formula>V263-27</formula>
    </cfRule>
  </conditionalFormatting>
  <conditionalFormatting sqref="K263">
    <cfRule type="cellIs" dxfId="1199" priority="1324" stopIfTrue="1" operator="greaterThanOrEqual">
      <formula>V263-27</formula>
    </cfRule>
  </conditionalFormatting>
  <conditionalFormatting sqref="K263">
    <cfRule type="cellIs" dxfId="1198" priority="1323" stopIfTrue="1" operator="greaterThanOrEqual">
      <formula>V263-27</formula>
    </cfRule>
  </conditionalFormatting>
  <conditionalFormatting sqref="K263">
    <cfRule type="cellIs" dxfId="1197" priority="1322" stopIfTrue="1" operator="greaterThanOrEqual">
      <formula>V263-27</formula>
    </cfRule>
  </conditionalFormatting>
  <conditionalFormatting sqref="K263">
    <cfRule type="cellIs" dxfId="1196" priority="1321" stopIfTrue="1" operator="greaterThanOrEqual">
      <formula>V263-27</formula>
    </cfRule>
  </conditionalFormatting>
  <conditionalFormatting sqref="K263">
    <cfRule type="cellIs" dxfId="1195" priority="1320" stopIfTrue="1" operator="greaterThanOrEqual">
      <formula>V263-27</formula>
    </cfRule>
  </conditionalFormatting>
  <conditionalFormatting sqref="K263">
    <cfRule type="cellIs" dxfId="1194" priority="1319" stopIfTrue="1" operator="greaterThanOrEqual">
      <formula>V263-27</formula>
    </cfRule>
  </conditionalFormatting>
  <conditionalFormatting sqref="F264:F265">
    <cfRule type="expression" dxfId="1193" priority="1318">
      <formula>AB264&gt;1</formula>
    </cfRule>
  </conditionalFormatting>
  <conditionalFormatting sqref="K264:K265">
    <cfRule type="cellIs" dxfId="1192" priority="1317" stopIfTrue="1" operator="greaterThanOrEqual">
      <formula>V264-(4*7)+1</formula>
    </cfRule>
  </conditionalFormatting>
  <conditionalFormatting sqref="K264:K265">
    <cfRule type="cellIs" dxfId="1191" priority="1316" stopIfTrue="1" operator="greaterThanOrEqual">
      <formula>V264-27</formula>
    </cfRule>
  </conditionalFormatting>
  <conditionalFormatting sqref="K264:K265">
    <cfRule type="cellIs" dxfId="1190" priority="1315" stopIfTrue="1" operator="greaterThanOrEqual">
      <formula>V264-27</formula>
    </cfRule>
  </conditionalFormatting>
  <conditionalFormatting sqref="K264:K265">
    <cfRule type="cellIs" dxfId="1189" priority="1314" stopIfTrue="1" operator="greaterThanOrEqual">
      <formula>V264-27</formula>
    </cfRule>
  </conditionalFormatting>
  <conditionalFormatting sqref="K264:K265">
    <cfRule type="cellIs" dxfId="1188" priority="1313" stopIfTrue="1" operator="greaterThanOrEqual">
      <formula>V264-27</formula>
    </cfRule>
  </conditionalFormatting>
  <conditionalFormatting sqref="K264:K265">
    <cfRule type="cellIs" dxfId="1187" priority="1312" stopIfTrue="1" operator="greaterThanOrEqual">
      <formula>V264-27</formula>
    </cfRule>
  </conditionalFormatting>
  <conditionalFormatting sqref="K264:K265">
    <cfRule type="cellIs" dxfId="1186" priority="1311" stopIfTrue="1" operator="greaterThanOrEqual">
      <formula>V264-27</formula>
    </cfRule>
  </conditionalFormatting>
  <conditionalFormatting sqref="K264:K265">
    <cfRule type="cellIs" dxfId="1185" priority="1310" stopIfTrue="1" operator="greaterThanOrEqual">
      <formula>V264-27</formula>
    </cfRule>
  </conditionalFormatting>
  <conditionalFormatting sqref="K264:K265">
    <cfRule type="cellIs" dxfId="1184" priority="1309" stopIfTrue="1" operator="greaterThanOrEqual">
      <formula>V264-27</formula>
    </cfRule>
  </conditionalFormatting>
  <conditionalFormatting sqref="K266">
    <cfRule type="cellIs" dxfId="1183" priority="1308" stopIfTrue="1" operator="greaterThanOrEqual">
      <formula>V266-(4*7)+1</formula>
    </cfRule>
  </conditionalFormatting>
  <conditionalFormatting sqref="F266">
    <cfRule type="expression" dxfId="1182" priority="1307">
      <formula>AB266&gt;1</formula>
    </cfRule>
  </conditionalFormatting>
  <conditionalFormatting sqref="K266">
    <cfRule type="cellIs" dxfId="1181" priority="1306" stopIfTrue="1" operator="greaterThanOrEqual">
      <formula>V266-27</formula>
    </cfRule>
  </conditionalFormatting>
  <conditionalFormatting sqref="K266">
    <cfRule type="cellIs" dxfId="1180" priority="1305" stopIfTrue="1" operator="greaterThanOrEqual">
      <formula>V266-27</formula>
    </cfRule>
  </conditionalFormatting>
  <conditionalFormatting sqref="K266">
    <cfRule type="cellIs" dxfId="1179" priority="1304" stopIfTrue="1" operator="greaterThanOrEqual">
      <formula>V266-27</formula>
    </cfRule>
  </conditionalFormatting>
  <conditionalFormatting sqref="K266">
    <cfRule type="cellIs" dxfId="1178" priority="1303" stopIfTrue="1" operator="greaterThanOrEqual">
      <formula>V266-27</formula>
    </cfRule>
  </conditionalFormatting>
  <conditionalFormatting sqref="K266">
    <cfRule type="cellIs" dxfId="1177" priority="1302" stopIfTrue="1" operator="greaterThanOrEqual">
      <formula>V266-27</formula>
    </cfRule>
  </conditionalFormatting>
  <conditionalFormatting sqref="K266">
    <cfRule type="cellIs" dxfId="1176" priority="1301" stopIfTrue="1" operator="greaterThanOrEqual">
      <formula>V266-27</formula>
    </cfRule>
  </conditionalFormatting>
  <conditionalFormatting sqref="K266">
    <cfRule type="cellIs" dxfId="1175" priority="1300" stopIfTrue="1" operator="greaterThanOrEqual">
      <formula>V266-27</formula>
    </cfRule>
  </conditionalFormatting>
  <conditionalFormatting sqref="K266">
    <cfRule type="cellIs" dxfId="1174" priority="1299" stopIfTrue="1" operator="greaterThanOrEqual">
      <formula>V266-27</formula>
    </cfRule>
  </conditionalFormatting>
  <conditionalFormatting sqref="F266:F268">
    <cfRule type="expression" dxfId="1173" priority="1298">
      <formula>AB266&gt;1</formula>
    </cfRule>
  </conditionalFormatting>
  <conditionalFormatting sqref="K266:K268">
    <cfRule type="cellIs" dxfId="1172" priority="1297" stopIfTrue="1" operator="greaterThanOrEqual">
      <formula>V266-(4*7)+1</formula>
    </cfRule>
  </conditionalFormatting>
  <conditionalFormatting sqref="K266:K268">
    <cfRule type="cellIs" dxfId="1171" priority="1296" stopIfTrue="1" operator="greaterThanOrEqual">
      <formula>V266-27</formula>
    </cfRule>
  </conditionalFormatting>
  <conditionalFormatting sqref="K266:K268">
    <cfRule type="cellIs" dxfId="1170" priority="1295" stopIfTrue="1" operator="greaterThanOrEqual">
      <formula>V266-27</formula>
    </cfRule>
  </conditionalFormatting>
  <conditionalFormatting sqref="K266:K268">
    <cfRule type="cellIs" dxfId="1169" priority="1294" stopIfTrue="1" operator="greaterThanOrEqual">
      <formula>V266-27</formula>
    </cfRule>
  </conditionalFormatting>
  <conditionalFormatting sqref="K266:K268">
    <cfRule type="cellIs" dxfId="1168" priority="1293" stopIfTrue="1" operator="greaterThanOrEqual">
      <formula>V266-27</formula>
    </cfRule>
  </conditionalFormatting>
  <conditionalFormatting sqref="K266:K268">
    <cfRule type="cellIs" dxfId="1167" priority="1292" stopIfTrue="1" operator="greaterThanOrEqual">
      <formula>V266-27</formula>
    </cfRule>
  </conditionalFormatting>
  <conditionalFormatting sqref="K266:K268">
    <cfRule type="cellIs" dxfId="1166" priority="1291" stopIfTrue="1" operator="greaterThanOrEqual">
      <formula>V266-27</formula>
    </cfRule>
  </conditionalFormatting>
  <conditionalFormatting sqref="K266:K268">
    <cfRule type="cellIs" dxfId="1165" priority="1290" stopIfTrue="1" operator="greaterThanOrEqual">
      <formula>V266-27</formula>
    </cfRule>
  </conditionalFormatting>
  <conditionalFormatting sqref="K266:K268">
    <cfRule type="cellIs" dxfId="1164" priority="1289" stopIfTrue="1" operator="greaterThanOrEqual">
      <formula>V266-27</formula>
    </cfRule>
  </conditionalFormatting>
  <conditionalFormatting sqref="K268">
    <cfRule type="cellIs" dxfId="1163" priority="1288" stopIfTrue="1" operator="greaterThanOrEqual">
      <formula>V268-(4*7)+1</formula>
    </cfRule>
  </conditionalFormatting>
  <conditionalFormatting sqref="F268">
    <cfRule type="expression" dxfId="1162" priority="1287">
      <formula>AB268&gt;1</formula>
    </cfRule>
  </conditionalFormatting>
  <conditionalFormatting sqref="K268">
    <cfRule type="cellIs" dxfId="1161" priority="1286" stopIfTrue="1" operator="greaterThanOrEqual">
      <formula>V268-27</formula>
    </cfRule>
  </conditionalFormatting>
  <conditionalFormatting sqref="K268">
    <cfRule type="cellIs" dxfId="1160" priority="1285" stopIfTrue="1" operator="greaterThanOrEqual">
      <formula>V268-27</formula>
    </cfRule>
  </conditionalFormatting>
  <conditionalFormatting sqref="K268">
    <cfRule type="cellIs" dxfId="1159" priority="1284" stopIfTrue="1" operator="greaterThanOrEqual">
      <formula>V268-27</formula>
    </cfRule>
  </conditionalFormatting>
  <conditionalFormatting sqref="K268">
    <cfRule type="cellIs" dxfId="1158" priority="1283" stopIfTrue="1" operator="greaterThanOrEqual">
      <formula>V268-27</formula>
    </cfRule>
  </conditionalFormatting>
  <conditionalFormatting sqref="K268">
    <cfRule type="cellIs" dxfId="1157" priority="1282" stopIfTrue="1" operator="greaterThanOrEqual">
      <formula>V268-27</formula>
    </cfRule>
  </conditionalFormatting>
  <conditionalFormatting sqref="K268">
    <cfRule type="cellIs" dxfId="1156" priority="1281" stopIfTrue="1" operator="greaterThanOrEqual">
      <formula>V268-27</formula>
    </cfRule>
  </conditionalFormatting>
  <conditionalFormatting sqref="K268">
    <cfRule type="cellIs" dxfId="1155" priority="1280" stopIfTrue="1" operator="greaterThanOrEqual">
      <formula>V268-27</formula>
    </cfRule>
  </conditionalFormatting>
  <conditionalFormatting sqref="K268">
    <cfRule type="cellIs" dxfId="1154" priority="1279" stopIfTrue="1" operator="greaterThanOrEqual">
      <formula>V268-27</formula>
    </cfRule>
  </conditionalFormatting>
  <conditionalFormatting sqref="F269">
    <cfRule type="expression" dxfId="1153" priority="1278">
      <formula>AB269&gt;1</formula>
    </cfRule>
  </conditionalFormatting>
  <conditionalFormatting sqref="K269">
    <cfRule type="cellIs" dxfId="1152" priority="1277" stopIfTrue="1" operator="greaterThanOrEqual">
      <formula>V269-(4*7)+1</formula>
    </cfRule>
  </conditionalFormatting>
  <conditionalFormatting sqref="K269">
    <cfRule type="cellIs" dxfId="1151" priority="1276" stopIfTrue="1" operator="greaterThanOrEqual">
      <formula>V269-27</formula>
    </cfRule>
  </conditionalFormatting>
  <conditionalFormatting sqref="K269">
    <cfRule type="cellIs" dxfId="1150" priority="1275" stopIfTrue="1" operator="greaterThanOrEqual">
      <formula>V269-27</formula>
    </cfRule>
  </conditionalFormatting>
  <conditionalFormatting sqref="K269">
    <cfRule type="cellIs" dxfId="1149" priority="1274" stopIfTrue="1" operator="greaterThanOrEqual">
      <formula>V269-27</formula>
    </cfRule>
  </conditionalFormatting>
  <conditionalFormatting sqref="K269">
    <cfRule type="cellIs" dxfId="1148" priority="1273" stopIfTrue="1" operator="greaterThanOrEqual">
      <formula>V269-27</formula>
    </cfRule>
  </conditionalFormatting>
  <conditionalFormatting sqref="K269">
    <cfRule type="cellIs" dxfId="1147" priority="1272" stopIfTrue="1" operator="greaterThanOrEqual">
      <formula>V269-27</formula>
    </cfRule>
  </conditionalFormatting>
  <conditionalFormatting sqref="K269">
    <cfRule type="cellIs" dxfId="1146" priority="1271" stopIfTrue="1" operator="greaterThanOrEqual">
      <formula>V269-27</formula>
    </cfRule>
  </conditionalFormatting>
  <conditionalFormatting sqref="K269">
    <cfRule type="cellIs" dxfId="1145" priority="1270" stopIfTrue="1" operator="greaterThanOrEqual">
      <formula>V269-27</formula>
    </cfRule>
  </conditionalFormatting>
  <conditionalFormatting sqref="K269">
    <cfRule type="cellIs" dxfId="1144" priority="1269" stopIfTrue="1" operator="greaterThanOrEqual">
      <formula>V269-27</formula>
    </cfRule>
  </conditionalFormatting>
  <conditionalFormatting sqref="K269">
    <cfRule type="cellIs" dxfId="1143" priority="1268" stopIfTrue="1" operator="greaterThanOrEqual">
      <formula>V269-(4*7)+1</formula>
    </cfRule>
  </conditionalFormatting>
  <conditionalFormatting sqref="F269">
    <cfRule type="expression" dxfId="1142" priority="1267">
      <formula>AB269&gt;1</formula>
    </cfRule>
  </conditionalFormatting>
  <conditionalFormatting sqref="K269">
    <cfRule type="cellIs" dxfId="1141" priority="1266" stopIfTrue="1" operator="greaterThanOrEqual">
      <formula>V269-27</formula>
    </cfRule>
  </conditionalFormatting>
  <conditionalFormatting sqref="K269">
    <cfRule type="cellIs" dxfId="1140" priority="1265" stopIfTrue="1" operator="greaterThanOrEqual">
      <formula>V269-27</formula>
    </cfRule>
  </conditionalFormatting>
  <conditionalFormatting sqref="K269">
    <cfRule type="cellIs" dxfId="1139" priority="1264" stopIfTrue="1" operator="greaterThanOrEqual">
      <formula>V269-27</formula>
    </cfRule>
  </conditionalFormatting>
  <conditionalFormatting sqref="K269">
    <cfRule type="cellIs" dxfId="1138" priority="1263" stopIfTrue="1" operator="greaterThanOrEqual">
      <formula>V269-27</formula>
    </cfRule>
  </conditionalFormatting>
  <conditionalFormatting sqref="K269">
    <cfRule type="cellIs" dxfId="1137" priority="1262" stopIfTrue="1" operator="greaterThanOrEqual">
      <formula>V269-27</formula>
    </cfRule>
  </conditionalFormatting>
  <conditionalFormatting sqref="K269">
    <cfRule type="cellIs" dxfId="1136" priority="1261" stopIfTrue="1" operator="greaterThanOrEqual">
      <formula>V269-27</formula>
    </cfRule>
  </conditionalFormatting>
  <conditionalFormatting sqref="K269">
    <cfRule type="cellIs" dxfId="1135" priority="1260" stopIfTrue="1" operator="greaterThanOrEqual">
      <formula>V269-27</formula>
    </cfRule>
  </conditionalFormatting>
  <conditionalFormatting sqref="K269">
    <cfRule type="cellIs" dxfId="1134" priority="1259" stopIfTrue="1" operator="greaterThanOrEqual">
      <formula>V269-27</formula>
    </cfRule>
  </conditionalFormatting>
  <conditionalFormatting sqref="K270:K272">
    <cfRule type="cellIs" dxfId="1133" priority="1258" stopIfTrue="1" operator="greaterThanOrEqual">
      <formula>V270-(4*7)+1</formula>
    </cfRule>
  </conditionalFormatting>
  <conditionalFormatting sqref="K270:K272">
    <cfRule type="cellIs" dxfId="1132" priority="1257" stopIfTrue="1" operator="greaterThanOrEqual">
      <formula>V270-27</formula>
    </cfRule>
  </conditionalFormatting>
  <conditionalFormatting sqref="K270:K272">
    <cfRule type="cellIs" dxfId="1131" priority="1256" stopIfTrue="1" operator="greaterThanOrEqual">
      <formula>V270-27</formula>
    </cfRule>
  </conditionalFormatting>
  <conditionalFormatting sqref="K270:K272">
    <cfRule type="cellIs" dxfId="1130" priority="1255" stopIfTrue="1" operator="greaterThanOrEqual">
      <formula>V270-27</formula>
    </cfRule>
  </conditionalFormatting>
  <conditionalFormatting sqref="K270:K272">
    <cfRule type="cellIs" dxfId="1129" priority="1254" stopIfTrue="1" operator="greaterThanOrEqual">
      <formula>V270-27</formula>
    </cfRule>
  </conditionalFormatting>
  <conditionalFormatting sqref="K270:K272">
    <cfRule type="cellIs" dxfId="1128" priority="1253" stopIfTrue="1" operator="greaterThanOrEqual">
      <formula>V270-27</formula>
    </cfRule>
  </conditionalFormatting>
  <conditionalFormatting sqref="K270:K272">
    <cfRule type="cellIs" dxfId="1127" priority="1252" stopIfTrue="1" operator="greaterThanOrEqual">
      <formula>V270-27</formula>
    </cfRule>
  </conditionalFormatting>
  <conditionalFormatting sqref="K270:K272">
    <cfRule type="cellIs" dxfId="1126" priority="1251" stopIfTrue="1" operator="greaterThanOrEqual">
      <formula>V270-27</formula>
    </cfRule>
  </conditionalFormatting>
  <conditionalFormatting sqref="K270:K272">
    <cfRule type="cellIs" dxfId="1125" priority="1250" stopIfTrue="1" operator="greaterThanOrEqual">
      <formula>V270-27</formula>
    </cfRule>
  </conditionalFormatting>
  <conditionalFormatting sqref="K270:K272">
    <cfRule type="cellIs" dxfId="1124" priority="1249" stopIfTrue="1" operator="greaterThanOrEqual">
      <formula>V270-(4*7)+1</formula>
    </cfRule>
  </conditionalFormatting>
  <conditionalFormatting sqref="K270:K272">
    <cfRule type="cellIs" dxfId="1123" priority="1248" stopIfTrue="1" operator="greaterThanOrEqual">
      <formula>V270-27</formula>
    </cfRule>
  </conditionalFormatting>
  <conditionalFormatting sqref="K270:K272">
    <cfRule type="cellIs" dxfId="1122" priority="1247" stopIfTrue="1" operator="greaterThanOrEqual">
      <formula>V270-27</formula>
    </cfRule>
  </conditionalFormatting>
  <conditionalFormatting sqref="K270:K272">
    <cfRule type="cellIs" dxfId="1121" priority="1246" stopIfTrue="1" operator="greaterThanOrEqual">
      <formula>V270-27</formula>
    </cfRule>
  </conditionalFormatting>
  <conditionalFormatting sqref="K270:K272">
    <cfRule type="cellIs" dxfId="1120" priority="1245" stopIfTrue="1" operator="greaterThanOrEqual">
      <formula>V270-27</formula>
    </cfRule>
  </conditionalFormatting>
  <conditionalFormatting sqref="K270:K272">
    <cfRule type="cellIs" dxfId="1119" priority="1244" stopIfTrue="1" operator="greaterThanOrEqual">
      <formula>V270-27</formula>
    </cfRule>
  </conditionalFormatting>
  <conditionalFormatting sqref="K270:K272">
    <cfRule type="cellIs" dxfId="1118" priority="1243" stopIfTrue="1" operator="greaterThanOrEqual">
      <formula>V270-27</formula>
    </cfRule>
  </conditionalFormatting>
  <conditionalFormatting sqref="K270:K272">
    <cfRule type="cellIs" dxfId="1117" priority="1242" stopIfTrue="1" operator="greaterThanOrEqual">
      <formula>V270-27</formula>
    </cfRule>
  </conditionalFormatting>
  <conditionalFormatting sqref="K270:K272">
    <cfRule type="cellIs" dxfId="1116" priority="1241" stopIfTrue="1" operator="greaterThanOrEqual">
      <formula>V270-27</formula>
    </cfRule>
  </conditionalFormatting>
  <conditionalFormatting sqref="F270">
    <cfRule type="expression" dxfId="1115" priority="1239">
      <formula>AB270&gt;1</formula>
    </cfRule>
  </conditionalFormatting>
  <conditionalFormatting sqref="F271">
    <cfRule type="expression" dxfId="1114" priority="1238">
      <formula>AB271&gt;1</formula>
    </cfRule>
  </conditionalFormatting>
  <conditionalFormatting sqref="F272">
    <cfRule type="expression" dxfId="1113" priority="1237">
      <formula>AB272&gt;1</formula>
    </cfRule>
  </conditionalFormatting>
  <conditionalFormatting sqref="F273">
    <cfRule type="expression" dxfId="1112" priority="1227">
      <formula>AB273&gt;1</formula>
    </cfRule>
  </conditionalFormatting>
  <conditionalFormatting sqref="K273">
    <cfRule type="cellIs" dxfId="1111" priority="1226" stopIfTrue="1" operator="greaterThanOrEqual">
      <formula>V273-(4*7)+1</formula>
    </cfRule>
  </conditionalFormatting>
  <conditionalFormatting sqref="K273">
    <cfRule type="cellIs" dxfId="1110" priority="1225" stopIfTrue="1" operator="greaterThanOrEqual">
      <formula>V273-27</formula>
    </cfRule>
  </conditionalFormatting>
  <conditionalFormatting sqref="K273">
    <cfRule type="cellIs" dxfId="1109" priority="1224" stopIfTrue="1" operator="greaterThanOrEqual">
      <formula>V273-27</formula>
    </cfRule>
  </conditionalFormatting>
  <conditionalFormatting sqref="K273">
    <cfRule type="cellIs" dxfId="1108" priority="1223" stopIfTrue="1" operator="greaterThanOrEqual">
      <formula>V273-27</formula>
    </cfRule>
  </conditionalFormatting>
  <conditionalFormatting sqref="K273">
    <cfRule type="cellIs" dxfId="1107" priority="1222" stopIfTrue="1" operator="greaterThanOrEqual">
      <formula>V273-27</formula>
    </cfRule>
  </conditionalFormatting>
  <conditionalFormatting sqref="K273">
    <cfRule type="cellIs" dxfId="1106" priority="1221" stopIfTrue="1" operator="greaterThanOrEqual">
      <formula>V273-27</formula>
    </cfRule>
  </conditionalFormatting>
  <conditionalFormatting sqref="K273">
    <cfRule type="cellIs" dxfId="1105" priority="1220" stopIfTrue="1" operator="greaterThanOrEqual">
      <formula>V273-27</formula>
    </cfRule>
  </conditionalFormatting>
  <conditionalFormatting sqref="K273">
    <cfRule type="cellIs" dxfId="1104" priority="1219" stopIfTrue="1" operator="greaterThanOrEqual">
      <formula>V273-27</formula>
    </cfRule>
  </conditionalFormatting>
  <conditionalFormatting sqref="K273">
    <cfRule type="cellIs" dxfId="1103" priority="1218" stopIfTrue="1" operator="greaterThanOrEqual">
      <formula>V273-27</formula>
    </cfRule>
  </conditionalFormatting>
  <conditionalFormatting sqref="K273">
    <cfRule type="cellIs" dxfId="1102" priority="1217" stopIfTrue="1" operator="greaterThanOrEqual">
      <formula>V273-(4*7)+1</formula>
    </cfRule>
  </conditionalFormatting>
  <conditionalFormatting sqref="F273">
    <cfRule type="expression" dxfId="1101" priority="1216">
      <formula>AB273&gt;1</formula>
    </cfRule>
  </conditionalFormatting>
  <conditionalFormatting sqref="K273">
    <cfRule type="cellIs" dxfId="1100" priority="1215" stopIfTrue="1" operator="greaterThanOrEqual">
      <formula>V273-27</formula>
    </cfRule>
  </conditionalFormatting>
  <conditionalFormatting sqref="K273">
    <cfRule type="cellIs" dxfId="1099" priority="1214" stopIfTrue="1" operator="greaterThanOrEqual">
      <formula>V273-27</formula>
    </cfRule>
  </conditionalFormatting>
  <conditionalFormatting sqref="K273">
    <cfRule type="cellIs" dxfId="1098" priority="1213" stopIfTrue="1" operator="greaterThanOrEqual">
      <formula>V273-27</formula>
    </cfRule>
  </conditionalFormatting>
  <conditionalFormatting sqref="K273">
    <cfRule type="cellIs" dxfId="1097" priority="1212" stopIfTrue="1" operator="greaterThanOrEqual">
      <formula>V273-27</formula>
    </cfRule>
  </conditionalFormatting>
  <conditionalFormatting sqref="K273">
    <cfRule type="cellIs" dxfId="1096" priority="1211" stopIfTrue="1" operator="greaterThanOrEqual">
      <formula>V273-27</formula>
    </cfRule>
  </conditionalFormatting>
  <conditionalFormatting sqref="K273">
    <cfRule type="cellIs" dxfId="1095" priority="1210" stopIfTrue="1" operator="greaterThanOrEqual">
      <formula>V273-27</formula>
    </cfRule>
  </conditionalFormatting>
  <conditionalFormatting sqref="K273">
    <cfRule type="cellIs" dxfId="1094" priority="1209" stopIfTrue="1" operator="greaterThanOrEqual">
      <formula>V273-27</formula>
    </cfRule>
  </conditionalFormatting>
  <conditionalFormatting sqref="K273">
    <cfRule type="cellIs" dxfId="1093" priority="1208" stopIfTrue="1" operator="greaterThanOrEqual">
      <formula>V273-27</formula>
    </cfRule>
  </conditionalFormatting>
  <conditionalFormatting sqref="F275">
    <cfRule type="expression" dxfId="1092" priority="1207">
      <formula>AB275&gt;1</formula>
    </cfRule>
  </conditionalFormatting>
  <conditionalFormatting sqref="K276:K278">
    <cfRule type="cellIs" dxfId="1091" priority="1206" stopIfTrue="1" operator="greaterThanOrEqual">
      <formula>V276-27</formula>
    </cfRule>
  </conditionalFormatting>
  <conditionalFormatting sqref="K276:K278">
    <cfRule type="cellIs" dxfId="1090" priority="1205" stopIfTrue="1" operator="greaterThanOrEqual">
      <formula>V276-27</formula>
    </cfRule>
  </conditionalFormatting>
  <conditionalFormatting sqref="K276:K278">
    <cfRule type="cellIs" dxfId="1089" priority="1204" stopIfTrue="1" operator="greaterThanOrEqual">
      <formula>V276-27</formula>
    </cfRule>
  </conditionalFormatting>
  <conditionalFormatting sqref="K276:K278">
    <cfRule type="cellIs" dxfId="1088" priority="1203" stopIfTrue="1" operator="greaterThanOrEqual">
      <formula>V276-27</formula>
    </cfRule>
  </conditionalFormatting>
  <conditionalFormatting sqref="K276:K278">
    <cfRule type="cellIs" dxfId="1087" priority="1202" stopIfTrue="1" operator="greaterThanOrEqual">
      <formula>V276-27</formula>
    </cfRule>
  </conditionalFormatting>
  <conditionalFormatting sqref="K276:K278">
    <cfRule type="cellIs" dxfId="1086" priority="1201" stopIfTrue="1" operator="greaterThanOrEqual">
      <formula>V276-27</formula>
    </cfRule>
  </conditionalFormatting>
  <conditionalFormatting sqref="K276:K278">
    <cfRule type="cellIs" dxfId="1085" priority="1200" stopIfTrue="1" operator="greaterThanOrEqual">
      <formula>V276-27</formula>
    </cfRule>
  </conditionalFormatting>
  <conditionalFormatting sqref="K276:K278">
    <cfRule type="cellIs" dxfId="1084" priority="1199" stopIfTrue="1" operator="greaterThanOrEqual">
      <formula>V276-27</formula>
    </cfRule>
  </conditionalFormatting>
  <conditionalFormatting sqref="K279">
    <cfRule type="cellIs" dxfId="1083" priority="1198" stopIfTrue="1" operator="greaterThanOrEqual">
      <formula>V279-27</formula>
    </cfRule>
  </conditionalFormatting>
  <conditionalFormatting sqref="K279">
    <cfRule type="cellIs" dxfId="1082" priority="1197" stopIfTrue="1" operator="greaterThanOrEqual">
      <formula>V279-27</formula>
    </cfRule>
  </conditionalFormatting>
  <conditionalFormatting sqref="K279">
    <cfRule type="cellIs" dxfId="1081" priority="1196" stopIfTrue="1" operator="greaterThanOrEqual">
      <formula>V279-27</formula>
    </cfRule>
  </conditionalFormatting>
  <conditionalFormatting sqref="K279">
    <cfRule type="cellIs" dxfId="1080" priority="1195" stopIfTrue="1" operator="greaterThanOrEqual">
      <formula>V279-27</formula>
    </cfRule>
  </conditionalFormatting>
  <conditionalFormatting sqref="K279">
    <cfRule type="cellIs" dxfId="1079" priority="1194" stopIfTrue="1" operator="greaterThanOrEqual">
      <formula>V279-27</formula>
    </cfRule>
  </conditionalFormatting>
  <conditionalFormatting sqref="K279">
    <cfRule type="cellIs" dxfId="1078" priority="1193" stopIfTrue="1" operator="greaterThanOrEqual">
      <formula>V279-27</formula>
    </cfRule>
  </conditionalFormatting>
  <conditionalFormatting sqref="K279">
    <cfRule type="cellIs" dxfId="1077" priority="1192" stopIfTrue="1" operator="greaterThanOrEqual">
      <formula>V279-27</formula>
    </cfRule>
  </conditionalFormatting>
  <conditionalFormatting sqref="K279">
    <cfRule type="cellIs" dxfId="1076" priority="1191" stopIfTrue="1" operator="greaterThanOrEqual">
      <formula>V279-27</formula>
    </cfRule>
  </conditionalFormatting>
  <conditionalFormatting sqref="K279">
    <cfRule type="cellIs" dxfId="1075" priority="1190" stopIfTrue="1" operator="greaterThanOrEqual">
      <formula>V279-27</formula>
    </cfRule>
  </conditionalFormatting>
  <conditionalFormatting sqref="K280">
    <cfRule type="cellIs" dxfId="1074" priority="1189" stopIfTrue="1" operator="greaterThanOrEqual">
      <formula>V280-(4*7)+1</formula>
    </cfRule>
  </conditionalFormatting>
  <conditionalFormatting sqref="F280">
    <cfRule type="expression" dxfId="1073" priority="1188">
      <formula>AB280&gt;1</formula>
    </cfRule>
  </conditionalFormatting>
  <conditionalFormatting sqref="K280">
    <cfRule type="cellIs" dxfId="1072" priority="1187" stopIfTrue="1" operator="greaterThanOrEqual">
      <formula>V280-27</formula>
    </cfRule>
  </conditionalFormatting>
  <conditionalFormatting sqref="K280">
    <cfRule type="cellIs" dxfId="1071" priority="1186" stopIfTrue="1" operator="greaterThanOrEqual">
      <formula>V280-27</formula>
    </cfRule>
  </conditionalFormatting>
  <conditionalFormatting sqref="K280">
    <cfRule type="cellIs" dxfId="1070" priority="1185" stopIfTrue="1" operator="greaterThanOrEqual">
      <formula>V280-27</formula>
    </cfRule>
  </conditionalFormatting>
  <conditionalFormatting sqref="K280">
    <cfRule type="cellIs" dxfId="1069" priority="1184" stopIfTrue="1" operator="greaterThanOrEqual">
      <formula>V280-27</formula>
    </cfRule>
  </conditionalFormatting>
  <conditionalFormatting sqref="K280">
    <cfRule type="cellIs" dxfId="1068" priority="1183" stopIfTrue="1" operator="greaterThanOrEqual">
      <formula>V280-27</formula>
    </cfRule>
  </conditionalFormatting>
  <conditionalFormatting sqref="K280">
    <cfRule type="cellIs" dxfId="1067" priority="1182" stopIfTrue="1" operator="greaterThanOrEqual">
      <formula>V280-27</formula>
    </cfRule>
  </conditionalFormatting>
  <conditionalFormatting sqref="K280">
    <cfRule type="cellIs" dxfId="1066" priority="1181" stopIfTrue="1" operator="greaterThanOrEqual">
      <formula>V280-27</formula>
    </cfRule>
  </conditionalFormatting>
  <conditionalFormatting sqref="K280">
    <cfRule type="cellIs" dxfId="1065" priority="1180" stopIfTrue="1" operator="greaterThanOrEqual">
      <formula>V280-27</formula>
    </cfRule>
  </conditionalFormatting>
  <conditionalFormatting sqref="K280">
    <cfRule type="cellIs" dxfId="1064" priority="1179" stopIfTrue="1" operator="greaterThanOrEqual">
      <formula>V280-27</formula>
    </cfRule>
  </conditionalFormatting>
  <conditionalFormatting sqref="K280">
    <cfRule type="cellIs" dxfId="1063" priority="1178" stopIfTrue="1" operator="greaterThanOrEqual">
      <formula>V280-27</formula>
    </cfRule>
  </conditionalFormatting>
  <conditionalFormatting sqref="K281">
    <cfRule type="cellIs" dxfId="1062" priority="1177" stopIfTrue="1" operator="greaterThanOrEqual">
      <formula>V281-(4*7)+1</formula>
    </cfRule>
  </conditionalFormatting>
  <conditionalFormatting sqref="K281">
    <cfRule type="cellIs" dxfId="1061" priority="1176" stopIfTrue="1" operator="greaterThanOrEqual">
      <formula>V281-27</formula>
    </cfRule>
  </conditionalFormatting>
  <conditionalFormatting sqref="K281">
    <cfRule type="cellIs" dxfId="1060" priority="1175" stopIfTrue="1" operator="greaterThanOrEqual">
      <formula>V281-27</formula>
    </cfRule>
  </conditionalFormatting>
  <conditionalFormatting sqref="K281">
    <cfRule type="cellIs" dxfId="1059" priority="1174" stopIfTrue="1" operator="greaterThanOrEqual">
      <formula>V281-27</formula>
    </cfRule>
  </conditionalFormatting>
  <conditionalFormatting sqref="K281">
    <cfRule type="cellIs" dxfId="1058" priority="1173" stopIfTrue="1" operator="greaterThanOrEqual">
      <formula>V281-27</formula>
    </cfRule>
  </conditionalFormatting>
  <conditionalFormatting sqref="K281">
    <cfRule type="cellIs" dxfId="1057" priority="1172" stopIfTrue="1" operator="greaterThanOrEqual">
      <formula>V281-27</formula>
    </cfRule>
  </conditionalFormatting>
  <conditionalFormatting sqref="K281">
    <cfRule type="cellIs" dxfId="1056" priority="1171" stopIfTrue="1" operator="greaterThanOrEqual">
      <formula>V281-27</formula>
    </cfRule>
  </conditionalFormatting>
  <conditionalFormatting sqref="K281">
    <cfRule type="cellIs" dxfId="1055" priority="1170" stopIfTrue="1" operator="greaterThanOrEqual">
      <formula>V281-27</formula>
    </cfRule>
  </conditionalFormatting>
  <conditionalFormatting sqref="K281">
    <cfRule type="cellIs" dxfId="1054" priority="1169" stopIfTrue="1" operator="greaterThanOrEqual">
      <formula>V281-27</formula>
    </cfRule>
  </conditionalFormatting>
  <conditionalFormatting sqref="K281">
    <cfRule type="cellIs" dxfId="1053" priority="1168" stopIfTrue="1" operator="greaterThanOrEqual">
      <formula>V281-27</formula>
    </cfRule>
  </conditionalFormatting>
  <conditionalFormatting sqref="K281">
    <cfRule type="cellIs" dxfId="1052" priority="1167" stopIfTrue="1" operator="greaterThanOrEqual">
      <formula>V281-27</formula>
    </cfRule>
  </conditionalFormatting>
  <conditionalFormatting sqref="K281">
    <cfRule type="cellIs" dxfId="1051" priority="1166" stopIfTrue="1" operator="greaterThanOrEqual">
      <formula>V281-(4*7)+1</formula>
    </cfRule>
  </conditionalFormatting>
  <conditionalFormatting sqref="F281">
    <cfRule type="expression" dxfId="1050" priority="1165">
      <formula>AB281&gt;1</formula>
    </cfRule>
  </conditionalFormatting>
  <conditionalFormatting sqref="K281">
    <cfRule type="cellIs" dxfId="1049" priority="1164" stopIfTrue="1" operator="greaterThanOrEqual">
      <formula>V281-27</formula>
    </cfRule>
  </conditionalFormatting>
  <conditionalFormatting sqref="K281">
    <cfRule type="cellIs" dxfId="1048" priority="1163" stopIfTrue="1" operator="greaterThanOrEqual">
      <formula>V281-27</formula>
    </cfRule>
  </conditionalFormatting>
  <conditionalFormatting sqref="K281">
    <cfRule type="cellIs" dxfId="1047" priority="1162" stopIfTrue="1" operator="greaterThanOrEqual">
      <formula>V281-27</formula>
    </cfRule>
  </conditionalFormatting>
  <conditionalFormatting sqref="K281">
    <cfRule type="cellIs" dxfId="1046" priority="1161" stopIfTrue="1" operator="greaterThanOrEqual">
      <formula>V281-27</formula>
    </cfRule>
  </conditionalFormatting>
  <conditionalFormatting sqref="K281">
    <cfRule type="cellIs" dxfId="1045" priority="1160" stopIfTrue="1" operator="greaterThanOrEqual">
      <formula>V281-27</formula>
    </cfRule>
  </conditionalFormatting>
  <conditionalFormatting sqref="K281">
    <cfRule type="cellIs" dxfId="1044" priority="1159" stopIfTrue="1" operator="greaterThanOrEqual">
      <formula>V281-27</formula>
    </cfRule>
  </conditionalFormatting>
  <conditionalFormatting sqref="K281">
    <cfRule type="cellIs" dxfId="1043" priority="1158" stopIfTrue="1" operator="greaterThanOrEqual">
      <formula>V281-27</formula>
    </cfRule>
  </conditionalFormatting>
  <conditionalFormatting sqref="K281">
    <cfRule type="cellIs" dxfId="1042" priority="1157" stopIfTrue="1" operator="greaterThanOrEqual">
      <formula>V281-27</formula>
    </cfRule>
  </conditionalFormatting>
  <conditionalFormatting sqref="K281">
    <cfRule type="cellIs" dxfId="1041" priority="1156" stopIfTrue="1" operator="greaterThanOrEqual">
      <formula>V281-27</formula>
    </cfRule>
  </conditionalFormatting>
  <conditionalFormatting sqref="K281">
    <cfRule type="cellIs" dxfId="1040" priority="1155" stopIfTrue="1" operator="greaterThanOrEqual">
      <formula>V281-27</formula>
    </cfRule>
  </conditionalFormatting>
  <conditionalFormatting sqref="K282">
    <cfRule type="cellIs" dxfId="1039" priority="1154" stopIfTrue="1" operator="greaterThanOrEqual">
      <formula>V282-(4*7)+1</formula>
    </cfRule>
  </conditionalFormatting>
  <conditionalFormatting sqref="K282">
    <cfRule type="cellIs" dxfId="1038" priority="1153" stopIfTrue="1" operator="greaterThanOrEqual">
      <formula>V282-27</formula>
    </cfRule>
  </conditionalFormatting>
  <conditionalFormatting sqref="K282">
    <cfRule type="cellIs" dxfId="1037" priority="1152" stopIfTrue="1" operator="greaterThanOrEqual">
      <formula>V282-27</formula>
    </cfRule>
  </conditionalFormatting>
  <conditionalFormatting sqref="K282">
    <cfRule type="cellIs" dxfId="1036" priority="1151" stopIfTrue="1" operator="greaterThanOrEqual">
      <formula>V282-27</formula>
    </cfRule>
  </conditionalFormatting>
  <conditionalFormatting sqref="K282">
    <cfRule type="cellIs" dxfId="1035" priority="1150" stopIfTrue="1" operator="greaterThanOrEqual">
      <formula>V282-27</formula>
    </cfRule>
  </conditionalFormatting>
  <conditionalFormatting sqref="K282">
    <cfRule type="cellIs" dxfId="1034" priority="1149" stopIfTrue="1" operator="greaterThanOrEqual">
      <formula>V282-27</formula>
    </cfRule>
  </conditionalFormatting>
  <conditionalFormatting sqref="K282">
    <cfRule type="cellIs" dxfId="1033" priority="1148" stopIfTrue="1" operator="greaterThanOrEqual">
      <formula>V282-27</formula>
    </cfRule>
  </conditionalFormatting>
  <conditionalFormatting sqref="K282">
    <cfRule type="cellIs" dxfId="1032" priority="1147" stopIfTrue="1" operator="greaterThanOrEqual">
      <formula>V282-27</formula>
    </cfRule>
  </conditionalFormatting>
  <conditionalFormatting sqref="K282">
    <cfRule type="cellIs" dxfId="1031" priority="1146" stopIfTrue="1" operator="greaterThanOrEqual">
      <formula>V282-27</formula>
    </cfRule>
  </conditionalFormatting>
  <conditionalFormatting sqref="K282">
    <cfRule type="cellIs" dxfId="1030" priority="1145" stopIfTrue="1" operator="greaterThanOrEqual">
      <formula>V282-27</formula>
    </cfRule>
  </conditionalFormatting>
  <conditionalFormatting sqref="K282">
    <cfRule type="cellIs" dxfId="1029" priority="1144" stopIfTrue="1" operator="greaterThanOrEqual">
      <formula>V282-27</formula>
    </cfRule>
  </conditionalFormatting>
  <conditionalFormatting sqref="K283">
    <cfRule type="cellIs" dxfId="1028" priority="1143" stopIfTrue="1" operator="greaterThanOrEqual">
      <formula>V283-27</formula>
    </cfRule>
  </conditionalFormatting>
  <conditionalFormatting sqref="K282">
    <cfRule type="cellIs" dxfId="1027" priority="1142" stopIfTrue="1" operator="greaterThanOrEqual">
      <formula>V282-(4*7)+1</formula>
    </cfRule>
  </conditionalFormatting>
  <conditionalFormatting sqref="K282">
    <cfRule type="cellIs" dxfId="1026" priority="1141" stopIfTrue="1" operator="greaterThanOrEqual">
      <formula>V282-27</formula>
    </cfRule>
  </conditionalFormatting>
  <conditionalFormatting sqref="K282">
    <cfRule type="cellIs" dxfId="1025" priority="1140" stopIfTrue="1" operator="greaterThanOrEqual">
      <formula>V282-27</formula>
    </cfRule>
  </conditionalFormatting>
  <conditionalFormatting sqref="K282">
    <cfRule type="cellIs" dxfId="1024" priority="1139" stopIfTrue="1" operator="greaterThanOrEqual">
      <formula>V282-27</formula>
    </cfRule>
  </conditionalFormatting>
  <conditionalFormatting sqref="K282">
    <cfRule type="cellIs" dxfId="1023" priority="1138" stopIfTrue="1" operator="greaterThanOrEqual">
      <formula>V282-27</formula>
    </cfRule>
  </conditionalFormatting>
  <conditionalFormatting sqref="K282">
    <cfRule type="cellIs" dxfId="1022" priority="1137" stopIfTrue="1" operator="greaterThanOrEqual">
      <formula>V282-27</formula>
    </cfRule>
  </conditionalFormatting>
  <conditionalFormatting sqref="K282">
    <cfRule type="cellIs" dxfId="1021" priority="1136" stopIfTrue="1" operator="greaterThanOrEqual">
      <formula>V282-27</formula>
    </cfRule>
  </conditionalFormatting>
  <conditionalFormatting sqref="K282">
    <cfRule type="cellIs" dxfId="1020" priority="1135" stopIfTrue="1" operator="greaterThanOrEqual">
      <formula>V282-27</formula>
    </cfRule>
  </conditionalFormatting>
  <conditionalFormatting sqref="K282">
    <cfRule type="cellIs" dxfId="1019" priority="1134" stopIfTrue="1" operator="greaterThanOrEqual">
      <formula>V282-27</formula>
    </cfRule>
  </conditionalFormatting>
  <conditionalFormatting sqref="K282">
    <cfRule type="cellIs" dxfId="1018" priority="1133" stopIfTrue="1" operator="greaterThanOrEqual">
      <formula>V282-27</formula>
    </cfRule>
  </conditionalFormatting>
  <conditionalFormatting sqref="K282">
    <cfRule type="cellIs" dxfId="1017" priority="1132" stopIfTrue="1" operator="greaterThanOrEqual">
      <formula>V282-27</formula>
    </cfRule>
  </conditionalFormatting>
  <conditionalFormatting sqref="K282">
    <cfRule type="cellIs" dxfId="1016" priority="1131" stopIfTrue="1" operator="greaterThanOrEqual">
      <formula>V282-(4*7)+1</formula>
    </cfRule>
  </conditionalFormatting>
  <conditionalFormatting sqref="F282">
    <cfRule type="expression" dxfId="1015" priority="1130">
      <formula>AB282&gt;1</formula>
    </cfRule>
  </conditionalFormatting>
  <conditionalFormatting sqref="K282">
    <cfRule type="cellIs" dxfId="1014" priority="1129" stopIfTrue="1" operator="greaterThanOrEqual">
      <formula>V282-27</formula>
    </cfRule>
  </conditionalFormatting>
  <conditionalFormatting sqref="K282">
    <cfRule type="cellIs" dxfId="1013" priority="1128" stopIfTrue="1" operator="greaterThanOrEqual">
      <formula>V282-27</formula>
    </cfRule>
  </conditionalFormatting>
  <conditionalFormatting sqref="K282">
    <cfRule type="cellIs" dxfId="1012" priority="1127" stopIfTrue="1" operator="greaterThanOrEqual">
      <formula>V282-27</formula>
    </cfRule>
  </conditionalFormatting>
  <conditionalFormatting sqref="K282">
    <cfRule type="cellIs" dxfId="1011" priority="1126" stopIfTrue="1" operator="greaterThanOrEqual">
      <formula>V282-27</formula>
    </cfRule>
  </conditionalFormatting>
  <conditionalFormatting sqref="K282">
    <cfRule type="cellIs" dxfId="1010" priority="1125" stopIfTrue="1" operator="greaterThanOrEqual">
      <formula>V282-27</formula>
    </cfRule>
  </conditionalFormatting>
  <conditionalFormatting sqref="K282">
    <cfRule type="cellIs" dxfId="1009" priority="1124" stopIfTrue="1" operator="greaterThanOrEqual">
      <formula>V282-27</formula>
    </cfRule>
  </conditionalFormatting>
  <conditionalFormatting sqref="K282">
    <cfRule type="cellIs" dxfId="1008" priority="1123" stopIfTrue="1" operator="greaterThanOrEqual">
      <formula>V282-27</formula>
    </cfRule>
  </conditionalFormatting>
  <conditionalFormatting sqref="K282">
    <cfRule type="cellIs" dxfId="1007" priority="1122" stopIfTrue="1" operator="greaterThanOrEqual">
      <formula>V282-27</formula>
    </cfRule>
  </conditionalFormatting>
  <conditionalFormatting sqref="K282">
    <cfRule type="cellIs" dxfId="1006" priority="1121" stopIfTrue="1" operator="greaterThanOrEqual">
      <formula>V282-27</formula>
    </cfRule>
  </conditionalFormatting>
  <conditionalFormatting sqref="K282">
    <cfRule type="cellIs" dxfId="1005" priority="1120" stopIfTrue="1" operator="greaterThanOrEqual">
      <formula>V282-27</formula>
    </cfRule>
  </conditionalFormatting>
  <conditionalFormatting sqref="K283">
    <cfRule type="cellIs" dxfId="1004" priority="1119" stopIfTrue="1" operator="greaterThanOrEqual">
      <formula>V283-(4*7)+1</formula>
    </cfRule>
  </conditionalFormatting>
  <conditionalFormatting sqref="K283">
    <cfRule type="cellIs" dxfId="1003" priority="1118" stopIfTrue="1" operator="greaterThanOrEqual">
      <formula>V283-27</formula>
    </cfRule>
  </conditionalFormatting>
  <conditionalFormatting sqref="K283">
    <cfRule type="cellIs" dxfId="1002" priority="1117" stopIfTrue="1" operator="greaterThanOrEqual">
      <formula>V283-27</formula>
    </cfRule>
  </conditionalFormatting>
  <conditionalFormatting sqref="K283">
    <cfRule type="cellIs" dxfId="1001" priority="1116" stopIfTrue="1" operator="greaterThanOrEqual">
      <formula>V283-27</formula>
    </cfRule>
  </conditionalFormatting>
  <conditionalFormatting sqref="K283">
    <cfRule type="cellIs" dxfId="1000" priority="1115" stopIfTrue="1" operator="greaterThanOrEqual">
      <formula>V283-27</formula>
    </cfRule>
  </conditionalFormatting>
  <conditionalFormatting sqref="K283">
    <cfRule type="cellIs" dxfId="999" priority="1114" stopIfTrue="1" operator="greaterThanOrEqual">
      <formula>V283-27</formula>
    </cfRule>
  </conditionalFormatting>
  <conditionalFormatting sqref="K283">
    <cfRule type="cellIs" dxfId="998" priority="1113" stopIfTrue="1" operator="greaterThanOrEqual">
      <formula>V283-27</formula>
    </cfRule>
  </conditionalFormatting>
  <conditionalFormatting sqref="K283">
    <cfRule type="cellIs" dxfId="997" priority="1112" stopIfTrue="1" operator="greaterThanOrEqual">
      <formula>V283-27</formula>
    </cfRule>
  </conditionalFormatting>
  <conditionalFormatting sqref="K283">
    <cfRule type="cellIs" dxfId="996" priority="1111" stopIfTrue="1" operator="greaterThanOrEqual">
      <formula>V283-27</formula>
    </cfRule>
  </conditionalFormatting>
  <conditionalFormatting sqref="K283">
    <cfRule type="cellIs" dxfId="995" priority="1110" stopIfTrue="1" operator="greaterThanOrEqual">
      <formula>V283-27</formula>
    </cfRule>
  </conditionalFormatting>
  <conditionalFormatting sqref="K283">
    <cfRule type="cellIs" dxfId="994" priority="1109" stopIfTrue="1" operator="greaterThanOrEqual">
      <formula>V283-27</formula>
    </cfRule>
  </conditionalFormatting>
  <conditionalFormatting sqref="F284">
    <cfRule type="expression" dxfId="993" priority="1108">
      <formula>AB284&gt;1</formula>
    </cfRule>
  </conditionalFormatting>
  <conditionalFormatting sqref="K283">
    <cfRule type="cellIs" dxfId="992" priority="1107" stopIfTrue="1" operator="greaterThanOrEqual">
      <formula>V283-27</formula>
    </cfRule>
  </conditionalFormatting>
  <conditionalFormatting sqref="K284">
    <cfRule type="cellIs" dxfId="991" priority="1106" stopIfTrue="1" operator="greaterThanOrEqual">
      <formula>V284-27</formula>
    </cfRule>
  </conditionalFormatting>
  <conditionalFormatting sqref="K283">
    <cfRule type="cellIs" dxfId="990" priority="1105" stopIfTrue="1" operator="greaterThanOrEqual">
      <formula>V283-(4*7)+1</formula>
    </cfRule>
  </conditionalFormatting>
  <conditionalFormatting sqref="K283">
    <cfRule type="cellIs" dxfId="989" priority="1104" stopIfTrue="1" operator="greaterThanOrEqual">
      <formula>V283-27</formula>
    </cfRule>
  </conditionalFormatting>
  <conditionalFormatting sqref="K283">
    <cfRule type="cellIs" dxfId="988" priority="1103" stopIfTrue="1" operator="greaterThanOrEqual">
      <formula>V283-27</formula>
    </cfRule>
  </conditionalFormatting>
  <conditionalFormatting sqref="K283">
    <cfRule type="cellIs" dxfId="987" priority="1102" stopIfTrue="1" operator="greaterThanOrEqual">
      <formula>V283-27</formula>
    </cfRule>
  </conditionalFormatting>
  <conditionalFormatting sqref="K283">
    <cfRule type="cellIs" dxfId="986" priority="1101" stopIfTrue="1" operator="greaterThanOrEqual">
      <formula>V283-27</formula>
    </cfRule>
  </conditionalFormatting>
  <conditionalFormatting sqref="K283">
    <cfRule type="cellIs" dxfId="985" priority="1100" stopIfTrue="1" operator="greaterThanOrEqual">
      <formula>V283-27</formula>
    </cfRule>
  </conditionalFormatting>
  <conditionalFormatting sqref="K283">
    <cfRule type="cellIs" dxfId="984" priority="1099" stopIfTrue="1" operator="greaterThanOrEqual">
      <formula>V283-27</formula>
    </cfRule>
  </conditionalFormatting>
  <conditionalFormatting sqref="K283">
    <cfRule type="cellIs" dxfId="983" priority="1098" stopIfTrue="1" operator="greaterThanOrEqual">
      <formula>V283-27</formula>
    </cfRule>
  </conditionalFormatting>
  <conditionalFormatting sqref="K283">
    <cfRule type="cellIs" dxfId="982" priority="1097" stopIfTrue="1" operator="greaterThanOrEqual">
      <formula>V283-27</formula>
    </cfRule>
  </conditionalFormatting>
  <conditionalFormatting sqref="K283">
    <cfRule type="cellIs" dxfId="981" priority="1096" stopIfTrue="1" operator="greaterThanOrEqual">
      <formula>V283-27</formula>
    </cfRule>
  </conditionalFormatting>
  <conditionalFormatting sqref="K283">
    <cfRule type="cellIs" dxfId="980" priority="1095" stopIfTrue="1" operator="greaterThanOrEqual">
      <formula>V283-27</formula>
    </cfRule>
  </conditionalFormatting>
  <conditionalFormatting sqref="K284">
    <cfRule type="cellIs" dxfId="979" priority="1094" stopIfTrue="1" operator="greaterThanOrEqual">
      <formula>V284-27</formula>
    </cfRule>
  </conditionalFormatting>
  <conditionalFormatting sqref="K283">
    <cfRule type="cellIs" dxfId="978" priority="1093" stopIfTrue="1" operator="greaterThanOrEqual">
      <formula>V283-(4*7)+1</formula>
    </cfRule>
  </conditionalFormatting>
  <conditionalFormatting sqref="K283">
    <cfRule type="cellIs" dxfId="977" priority="1092" stopIfTrue="1" operator="greaterThanOrEqual">
      <formula>V283-27</formula>
    </cfRule>
  </conditionalFormatting>
  <conditionalFormatting sqref="K283">
    <cfRule type="cellIs" dxfId="976" priority="1091" stopIfTrue="1" operator="greaterThanOrEqual">
      <formula>V283-27</formula>
    </cfRule>
  </conditionalFormatting>
  <conditionalFormatting sqref="K283">
    <cfRule type="cellIs" dxfId="975" priority="1090" stopIfTrue="1" operator="greaterThanOrEqual">
      <formula>V283-27</formula>
    </cfRule>
  </conditionalFormatting>
  <conditionalFormatting sqref="K283">
    <cfRule type="cellIs" dxfId="974" priority="1089" stopIfTrue="1" operator="greaterThanOrEqual">
      <formula>V283-27</formula>
    </cfRule>
  </conditionalFormatting>
  <conditionalFormatting sqref="K283">
    <cfRule type="cellIs" dxfId="973" priority="1088" stopIfTrue="1" operator="greaterThanOrEqual">
      <formula>V283-27</formula>
    </cfRule>
  </conditionalFormatting>
  <conditionalFormatting sqref="K283">
    <cfRule type="cellIs" dxfId="972" priority="1087" stopIfTrue="1" operator="greaterThanOrEqual">
      <formula>V283-27</formula>
    </cfRule>
  </conditionalFormatting>
  <conditionalFormatting sqref="K283">
    <cfRule type="cellIs" dxfId="971" priority="1086" stopIfTrue="1" operator="greaterThanOrEqual">
      <formula>V283-27</formula>
    </cfRule>
  </conditionalFormatting>
  <conditionalFormatting sqref="K283">
    <cfRule type="cellIs" dxfId="970" priority="1085" stopIfTrue="1" operator="greaterThanOrEqual">
      <formula>V283-27</formula>
    </cfRule>
  </conditionalFormatting>
  <conditionalFormatting sqref="K283">
    <cfRule type="cellIs" dxfId="969" priority="1084" stopIfTrue="1" operator="greaterThanOrEqual">
      <formula>V283-27</formula>
    </cfRule>
  </conditionalFormatting>
  <conditionalFormatting sqref="K283">
    <cfRule type="cellIs" dxfId="968" priority="1083" stopIfTrue="1" operator="greaterThanOrEqual">
      <formula>V283-27</formula>
    </cfRule>
  </conditionalFormatting>
  <conditionalFormatting sqref="K283">
    <cfRule type="cellIs" dxfId="967" priority="1082" stopIfTrue="1" operator="greaterThanOrEqual">
      <formula>V283-(4*7)+1</formula>
    </cfRule>
  </conditionalFormatting>
  <conditionalFormatting sqref="F283">
    <cfRule type="expression" dxfId="966" priority="1081">
      <formula>AB283&gt;1</formula>
    </cfRule>
  </conditionalFormatting>
  <conditionalFormatting sqref="K283">
    <cfRule type="cellIs" dxfId="965" priority="1080" stopIfTrue="1" operator="greaterThanOrEqual">
      <formula>V283-27</formula>
    </cfRule>
  </conditionalFormatting>
  <conditionalFormatting sqref="K283">
    <cfRule type="cellIs" dxfId="964" priority="1079" stopIfTrue="1" operator="greaterThanOrEqual">
      <formula>V283-27</formula>
    </cfRule>
  </conditionalFormatting>
  <conditionalFormatting sqref="K283">
    <cfRule type="cellIs" dxfId="963" priority="1078" stopIfTrue="1" operator="greaterThanOrEqual">
      <formula>V283-27</formula>
    </cfRule>
  </conditionalFormatting>
  <conditionalFormatting sqref="K283">
    <cfRule type="cellIs" dxfId="962" priority="1077" stopIfTrue="1" operator="greaterThanOrEqual">
      <formula>V283-27</formula>
    </cfRule>
  </conditionalFormatting>
  <conditionalFormatting sqref="K283">
    <cfRule type="cellIs" dxfId="961" priority="1076" stopIfTrue="1" operator="greaterThanOrEqual">
      <formula>V283-27</formula>
    </cfRule>
  </conditionalFormatting>
  <conditionalFormatting sqref="K283">
    <cfRule type="cellIs" dxfId="960" priority="1075" stopIfTrue="1" operator="greaterThanOrEqual">
      <formula>V283-27</formula>
    </cfRule>
  </conditionalFormatting>
  <conditionalFormatting sqref="K283">
    <cfRule type="cellIs" dxfId="959" priority="1074" stopIfTrue="1" operator="greaterThanOrEqual">
      <formula>V283-27</formula>
    </cfRule>
  </conditionalFormatting>
  <conditionalFormatting sqref="K283">
    <cfRule type="cellIs" dxfId="958" priority="1073" stopIfTrue="1" operator="greaterThanOrEqual">
      <formula>V283-27</formula>
    </cfRule>
  </conditionalFormatting>
  <conditionalFormatting sqref="K283">
    <cfRule type="cellIs" dxfId="957" priority="1072" stopIfTrue="1" operator="greaterThanOrEqual">
      <formula>V283-27</formula>
    </cfRule>
  </conditionalFormatting>
  <conditionalFormatting sqref="K283">
    <cfRule type="cellIs" dxfId="956" priority="1071" stopIfTrue="1" operator="greaterThanOrEqual">
      <formula>V283-27</formula>
    </cfRule>
  </conditionalFormatting>
  <conditionalFormatting sqref="K284">
    <cfRule type="cellIs" dxfId="955" priority="1070" stopIfTrue="1" operator="greaterThanOrEqual">
      <formula>V284-(4*7)+1</formula>
    </cfRule>
  </conditionalFormatting>
  <conditionalFormatting sqref="K284">
    <cfRule type="cellIs" dxfId="954" priority="1069" stopIfTrue="1" operator="greaterThanOrEqual">
      <formula>V284-27</formula>
    </cfRule>
  </conditionalFormatting>
  <conditionalFormatting sqref="K284">
    <cfRule type="cellIs" dxfId="953" priority="1068" stopIfTrue="1" operator="greaterThanOrEqual">
      <formula>V284-27</formula>
    </cfRule>
  </conditionalFormatting>
  <conditionalFormatting sqref="K284">
    <cfRule type="cellIs" dxfId="952" priority="1067" stopIfTrue="1" operator="greaterThanOrEqual">
      <formula>V284-27</formula>
    </cfRule>
  </conditionalFormatting>
  <conditionalFormatting sqref="K284">
    <cfRule type="cellIs" dxfId="951" priority="1066" stopIfTrue="1" operator="greaterThanOrEqual">
      <formula>V284-27</formula>
    </cfRule>
  </conditionalFormatting>
  <conditionalFormatting sqref="K284">
    <cfRule type="cellIs" dxfId="950" priority="1065" stopIfTrue="1" operator="greaterThanOrEqual">
      <formula>V284-27</formula>
    </cfRule>
  </conditionalFormatting>
  <conditionalFormatting sqref="K284">
    <cfRule type="cellIs" dxfId="949" priority="1064" stopIfTrue="1" operator="greaterThanOrEqual">
      <formula>V284-27</formula>
    </cfRule>
  </conditionalFormatting>
  <conditionalFormatting sqref="K284">
    <cfRule type="cellIs" dxfId="948" priority="1063" stopIfTrue="1" operator="greaterThanOrEqual">
      <formula>V284-27</formula>
    </cfRule>
  </conditionalFormatting>
  <conditionalFormatting sqref="K284">
    <cfRule type="cellIs" dxfId="947" priority="1062" stopIfTrue="1" operator="greaterThanOrEqual">
      <formula>V284-27</formula>
    </cfRule>
  </conditionalFormatting>
  <conditionalFormatting sqref="K284">
    <cfRule type="cellIs" dxfId="946" priority="1061" stopIfTrue="1" operator="greaterThanOrEqual">
      <formula>V284-27</formula>
    </cfRule>
  </conditionalFormatting>
  <conditionalFormatting sqref="K284">
    <cfRule type="cellIs" dxfId="945" priority="1060" stopIfTrue="1" operator="greaterThanOrEqual">
      <formula>V284-27</formula>
    </cfRule>
  </conditionalFormatting>
  <conditionalFormatting sqref="K284">
    <cfRule type="cellIs" dxfId="944" priority="1059" stopIfTrue="1" operator="greaterThanOrEqual">
      <formula>V284-27</formula>
    </cfRule>
  </conditionalFormatting>
  <conditionalFormatting sqref="K284">
    <cfRule type="cellIs" dxfId="943" priority="1058" stopIfTrue="1" operator="greaterThanOrEqual">
      <formula>V284-27</formula>
    </cfRule>
  </conditionalFormatting>
  <conditionalFormatting sqref="K284">
    <cfRule type="cellIs" dxfId="942" priority="1057" stopIfTrue="1" operator="greaterThanOrEqual">
      <formula>V284-(4*7)+1</formula>
    </cfRule>
  </conditionalFormatting>
  <conditionalFormatting sqref="K284">
    <cfRule type="cellIs" dxfId="941" priority="1056" stopIfTrue="1" operator="greaterThanOrEqual">
      <formula>V284-27</formula>
    </cfRule>
  </conditionalFormatting>
  <conditionalFormatting sqref="K284">
    <cfRule type="cellIs" dxfId="940" priority="1055" stopIfTrue="1" operator="greaterThanOrEqual">
      <formula>V284-27</formula>
    </cfRule>
  </conditionalFormatting>
  <conditionalFormatting sqref="K284">
    <cfRule type="cellIs" dxfId="939" priority="1054" stopIfTrue="1" operator="greaterThanOrEqual">
      <formula>V284-27</formula>
    </cfRule>
  </conditionalFormatting>
  <conditionalFormatting sqref="K284">
    <cfRule type="cellIs" dxfId="938" priority="1053" stopIfTrue="1" operator="greaterThanOrEqual">
      <formula>V284-27</formula>
    </cfRule>
  </conditionalFormatting>
  <conditionalFormatting sqref="K284">
    <cfRule type="cellIs" dxfId="937" priority="1052" stopIfTrue="1" operator="greaterThanOrEqual">
      <formula>V284-27</formula>
    </cfRule>
  </conditionalFormatting>
  <conditionalFormatting sqref="K284">
    <cfRule type="cellIs" dxfId="936" priority="1051" stopIfTrue="1" operator="greaterThanOrEqual">
      <formula>V284-27</formula>
    </cfRule>
  </conditionalFormatting>
  <conditionalFormatting sqref="K284">
    <cfRule type="cellIs" dxfId="935" priority="1050" stopIfTrue="1" operator="greaterThanOrEqual">
      <formula>V284-27</formula>
    </cfRule>
  </conditionalFormatting>
  <conditionalFormatting sqref="K284">
    <cfRule type="cellIs" dxfId="934" priority="1049" stopIfTrue="1" operator="greaterThanOrEqual">
      <formula>V284-27</formula>
    </cfRule>
  </conditionalFormatting>
  <conditionalFormatting sqref="K284">
    <cfRule type="cellIs" dxfId="933" priority="1048" stopIfTrue="1" operator="greaterThanOrEqual">
      <formula>V284-27</formula>
    </cfRule>
  </conditionalFormatting>
  <conditionalFormatting sqref="K284">
    <cfRule type="cellIs" dxfId="932" priority="1047" stopIfTrue="1" operator="greaterThanOrEqual">
      <formula>V284-27</formula>
    </cfRule>
  </conditionalFormatting>
  <conditionalFormatting sqref="K284">
    <cfRule type="cellIs" dxfId="931" priority="1046" stopIfTrue="1" operator="greaterThanOrEqual">
      <formula>V284-27</formula>
    </cfRule>
  </conditionalFormatting>
  <conditionalFormatting sqref="K284">
    <cfRule type="cellIs" dxfId="930" priority="1045" stopIfTrue="1" operator="greaterThanOrEqual">
      <formula>V284-(4*7)+1</formula>
    </cfRule>
  </conditionalFormatting>
  <conditionalFormatting sqref="K284">
    <cfRule type="cellIs" dxfId="929" priority="1044" stopIfTrue="1" operator="greaterThanOrEqual">
      <formula>V284-27</formula>
    </cfRule>
  </conditionalFormatting>
  <conditionalFormatting sqref="K284">
    <cfRule type="cellIs" dxfId="928" priority="1043" stopIfTrue="1" operator="greaterThanOrEqual">
      <formula>V284-27</formula>
    </cfRule>
  </conditionalFormatting>
  <conditionalFormatting sqref="K284">
    <cfRule type="cellIs" dxfId="927" priority="1042" stopIfTrue="1" operator="greaterThanOrEqual">
      <formula>V284-27</formula>
    </cfRule>
  </conditionalFormatting>
  <conditionalFormatting sqref="K284">
    <cfRule type="cellIs" dxfId="926" priority="1041" stopIfTrue="1" operator="greaterThanOrEqual">
      <formula>V284-27</formula>
    </cfRule>
  </conditionalFormatting>
  <conditionalFormatting sqref="K284">
    <cfRule type="cellIs" dxfId="925" priority="1040" stopIfTrue="1" operator="greaterThanOrEqual">
      <formula>V284-27</formula>
    </cfRule>
  </conditionalFormatting>
  <conditionalFormatting sqref="K284">
    <cfRule type="cellIs" dxfId="924" priority="1039" stopIfTrue="1" operator="greaterThanOrEqual">
      <formula>V284-27</formula>
    </cfRule>
  </conditionalFormatting>
  <conditionalFormatting sqref="K284">
    <cfRule type="cellIs" dxfId="923" priority="1038" stopIfTrue="1" operator="greaterThanOrEqual">
      <formula>V284-27</formula>
    </cfRule>
  </conditionalFormatting>
  <conditionalFormatting sqref="K284">
    <cfRule type="cellIs" dxfId="922" priority="1037" stopIfTrue="1" operator="greaterThanOrEqual">
      <formula>V284-27</formula>
    </cfRule>
  </conditionalFormatting>
  <conditionalFormatting sqref="K284">
    <cfRule type="cellIs" dxfId="921" priority="1036" stopIfTrue="1" operator="greaterThanOrEqual">
      <formula>V284-27</formula>
    </cfRule>
  </conditionalFormatting>
  <conditionalFormatting sqref="K284">
    <cfRule type="cellIs" dxfId="920" priority="1035" stopIfTrue="1" operator="greaterThanOrEqual">
      <formula>V284-27</formula>
    </cfRule>
  </conditionalFormatting>
  <conditionalFormatting sqref="K284">
    <cfRule type="cellIs" dxfId="919" priority="1034" stopIfTrue="1" operator="greaterThanOrEqual">
      <formula>V284-(4*7)+1</formula>
    </cfRule>
  </conditionalFormatting>
  <conditionalFormatting sqref="K284">
    <cfRule type="cellIs" dxfId="918" priority="1033" stopIfTrue="1" operator="greaterThanOrEqual">
      <formula>V284-27</formula>
    </cfRule>
  </conditionalFormatting>
  <conditionalFormatting sqref="K284">
    <cfRule type="cellIs" dxfId="917" priority="1032" stopIfTrue="1" operator="greaterThanOrEqual">
      <formula>V284-27</formula>
    </cfRule>
  </conditionalFormatting>
  <conditionalFormatting sqref="K284">
    <cfRule type="cellIs" dxfId="916" priority="1031" stopIfTrue="1" operator="greaterThanOrEqual">
      <formula>V284-27</formula>
    </cfRule>
  </conditionalFormatting>
  <conditionalFormatting sqref="K284">
    <cfRule type="cellIs" dxfId="915" priority="1030" stopIfTrue="1" operator="greaterThanOrEqual">
      <formula>V284-27</formula>
    </cfRule>
  </conditionalFormatting>
  <conditionalFormatting sqref="K284">
    <cfRule type="cellIs" dxfId="914" priority="1029" stopIfTrue="1" operator="greaterThanOrEqual">
      <formula>V284-27</formula>
    </cfRule>
  </conditionalFormatting>
  <conditionalFormatting sqref="K284">
    <cfRule type="cellIs" dxfId="913" priority="1028" stopIfTrue="1" operator="greaterThanOrEqual">
      <formula>V284-27</formula>
    </cfRule>
  </conditionalFormatting>
  <conditionalFormatting sqref="K284">
    <cfRule type="cellIs" dxfId="912" priority="1027" stopIfTrue="1" operator="greaterThanOrEqual">
      <formula>V284-27</formula>
    </cfRule>
  </conditionalFormatting>
  <conditionalFormatting sqref="K284">
    <cfRule type="cellIs" dxfId="911" priority="1026" stopIfTrue="1" operator="greaterThanOrEqual">
      <formula>V284-27</formula>
    </cfRule>
  </conditionalFormatting>
  <conditionalFormatting sqref="K284">
    <cfRule type="cellIs" dxfId="910" priority="1025" stopIfTrue="1" operator="greaterThanOrEqual">
      <formula>V284-27</formula>
    </cfRule>
  </conditionalFormatting>
  <conditionalFormatting sqref="K284">
    <cfRule type="cellIs" dxfId="909" priority="1024" stopIfTrue="1" operator="greaterThanOrEqual">
      <formula>V284-27</formula>
    </cfRule>
  </conditionalFormatting>
  <conditionalFormatting sqref="K284">
    <cfRule type="cellIs" dxfId="908" priority="1023" stopIfTrue="1" operator="greaterThanOrEqual">
      <formula>V284-(4*7)+1</formula>
    </cfRule>
  </conditionalFormatting>
  <conditionalFormatting sqref="K284">
    <cfRule type="cellIs" dxfId="907" priority="1022" stopIfTrue="1" operator="greaterThanOrEqual">
      <formula>V284-27</formula>
    </cfRule>
  </conditionalFormatting>
  <conditionalFormatting sqref="K284">
    <cfRule type="cellIs" dxfId="906" priority="1021" stopIfTrue="1" operator="greaterThanOrEqual">
      <formula>V284-27</formula>
    </cfRule>
  </conditionalFormatting>
  <conditionalFormatting sqref="K284">
    <cfRule type="cellIs" dxfId="905" priority="1020" stopIfTrue="1" operator="greaterThanOrEqual">
      <formula>V284-27</formula>
    </cfRule>
  </conditionalFormatting>
  <conditionalFormatting sqref="K284">
    <cfRule type="cellIs" dxfId="904" priority="1019" stopIfTrue="1" operator="greaterThanOrEqual">
      <formula>V284-27</formula>
    </cfRule>
  </conditionalFormatting>
  <conditionalFormatting sqref="K284">
    <cfRule type="cellIs" dxfId="903" priority="1018" stopIfTrue="1" operator="greaterThanOrEqual">
      <formula>V284-27</formula>
    </cfRule>
  </conditionalFormatting>
  <conditionalFormatting sqref="K284">
    <cfRule type="cellIs" dxfId="902" priority="1017" stopIfTrue="1" operator="greaterThanOrEqual">
      <formula>V284-27</formula>
    </cfRule>
  </conditionalFormatting>
  <conditionalFormatting sqref="K284">
    <cfRule type="cellIs" dxfId="901" priority="1016" stopIfTrue="1" operator="greaterThanOrEqual">
      <formula>V284-27</formula>
    </cfRule>
  </conditionalFormatting>
  <conditionalFormatting sqref="K284">
    <cfRule type="cellIs" dxfId="900" priority="1015" stopIfTrue="1" operator="greaterThanOrEqual">
      <formula>V284-27</formula>
    </cfRule>
  </conditionalFormatting>
  <conditionalFormatting sqref="K284">
    <cfRule type="cellIs" dxfId="899" priority="1014" stopIfTrue="1" operator="greaterThanOrEqual">
      <formula>V284-27</formula>
    </cfRule>
  </conditionalFormatting>
  <conditionalFormatting sqref="K284">
    <cfRule type="cellIs" dxfId="898" priority="1013" stopIfTrue="1" operator="greaterThanOrEqual">
      <formula>V284-27</formula>
    </cfRule>
  </conditionalFormatting>
  <conditionalFormatting sqref="K285:K287">
    <cfRule type="cellIs" dxfId="897" priority="1012" stopIfTrue="1" operator="greaterThanOrEqual">
      <formula>V285-(4*7)+1</formula>
    </cfRule>
  </conditionalFormatting>
  <conditionalFormatting sqref="K285:K287">
    <cfRule type="cellIs" dxfId="896" priority="1011" stopIfTrue="1" operator="greaterThanOrEqual">
      <formula>V285-27</formula>
    </cfRule>
  </conditionalFormatting>
  <conditionalFormatting sqref="K285:K287">
    <cfRule type="cellIs" dxfId="895" priority="1010" stopIfTrue="1" operator="greaterThanOrEqual">
      <formula>V285-27</formula>
    </cfRule>
  </conditionalFormatting>
  <conditionalFormatting sqref="K285:K287">
    <cfRule type="cellIs" dxfId="894" priority="1009" stopIfTrue="1" operator="greaterThanOrEqual">
      <formula>V285-(4*7)+1</formula>
    </cfRule>
  </conditionalFormatting>
  <conditionalFormatting sqref="K285:K287">
    <cfRule type="cellIs" dxfId="893" priority="1008" stopIfTrue="1" operator="greaterThanOrEqual">
      <formula>V285-27</formula>
    </cfRule>
  </conditionalFormatting>
  <conditionalFormatting sqref="K285:K287">
    <cfRule type="cellIs" dxfId="892" priority="1007" stopIfTrue="1" operator="greaterThanOrEqual">
      <formula>V285-27</formula>
    </cfRule>
  </conditionalFormatting>
  <conditionalFormatting sqref="K285:K287">
    <cfRule type="cellIs" dxfId="891" priority="1006" stopIfTrue="1" operator="greaterThanOrEqual">
      <formula>V285-27</formula>
    </cfRule>
  </conditionalFormatting>
  <conditionalFormatting sqref="K285:K287">
    <cfRule type="cellIs" dxfId="890" priority="1005" stopIfTrue="1" operator="greaterThanOrEqual">
      <formula>V285-27</formula>
    </cfRule>
  </conditionalFormatting>
  <conditionalFormatting sqref="K285:K287">
    <cfRule type="cellIs" dxfId="889" priority="1004" stopIfTrue="1" operator="greaterThanOrEqual">
      <formula>V285-27</formula>
    </cfRule>
  </conditionalFormatting>
  <conditionalFormatting sqref="K285:K287">
    <cfRule type="cellIs" dxfId="888" priority="1003" stopIfTrue="1" operator="greaterThanOrEqual">
      <formula>V285-27</formula>
    </cfRule>
  </conditionalFormatting>
  <conditionalFormatting sqref="K285:K287">
    <cfRule type="cellIs" dxfId="887" priority="1002" stopIfTrue="1" operator="greaterThanOrEqual">
      <formula>V285-27</formula>
    </cfRule>
  </conditionalFormatting>
  <conditionalFormatting sqref="K285:K287">
    <cfRule type="cellIs" dxfId="886" priority="1001" stopIfTrue="1" operator="greaterThanOrEqual">
      <formula>V285-27</formula>
    </cfRule>
  </conditionalFormatting>
  <conditionalFormatting sqref="K285:K287">
    <cfRule type="cellIs" dxfId="885" priority="1000" stopIfTrue="1" operator="greaterThanOrEqual">
      <formula>V285-27</formula>
    </cfRule>
  </conditionalFormatting>
  <conditionalFormatting sqref="K285:K287">
    <cfRule type="cellIs" dxfId="884" priority="999" stopIfTrue="1" operator="greaterThanOrEqual">
      <formula>V285-27</formula>
    </cfRule>
  </conditionalFormatting>
  <conditionalFormatting sqref="K285:K287">
    <cfRule type="cellIs" dxfId="883" priority="998" stopIfTrue="1" operator="greaterThanOrEqual">
      <formula>V285-27</formula>
    </cfRule>
  </conditionalFormatting>
  <conditionalFormatting sqref="K285:K287">
    <cfRule type="cellIs" dxfId="882" priority="997" stopIfTrue="1" operator="greaterThanOrEqual">
      <formula>V285-(4*7)+1</formula>
    </cfRule>
  </conditionalFormatting>
  <conditionalFormatting sqref="K285:K287">
    <cfRule type="cellIs" dxfId="881" priority="996" stopIfTrue="1" operator="greaterThanOrEqual">
      <formula>V285-27</formula>
    </cfRule>
  </conditionalFormatting>
  <conditionalFormatting sqref="K285:K287">
    <cfRule type="cellIs" dxfId="880" priority="995" stopIfTrue="1" operator="greaterThanOrEqual">
      <formula>V285-27</formula>
    </cfRule>
  </conditionalFormatting>
  <conditionalFormatting sqref="K285:K287">
    <cfRule type="cellIs" dxfId="879" priority="994" stopIfTrue="1" operator="greaterThanOrEqual">
      <formula>V285-27</formula>
    </cfRule>
  </conditionalFormatting>
  <conditionalFormatting sqref="K285:K287">
    <cfRule type="cellIs" dxfId="878" priority="993" stopIfTrue="1" operator="greaterThanOrEqual">
      <formula>V285-27</formula>
    </cfRule>
  </conditionalFormatting>
  <conditionalFormatting sqref="K285:K287">
    <cfRule type="cellIs" dxfId="877" priority="992" stopIfTrue="1" operator="greaterThanOrEqual">
      <formula>V285-27</formula>
    </cfRule>
  </conditionalFormatting>
  <conditionalFormatting sqref="K285:K287">
    <cfRule type="cellIs" dxfId="876" priority="991" stopIfTrue="1" operator="greaterThanOrEqual">
      <formula>V285-27</formula>
    </cfRule>
  </conditionalFormatting>
  <conditionalFormatting sqref="K285:K287">
    <cfRule type="cellIs" dxfId="875" priority="990" stopIfTrue="1" operator="greaterThanOrEqual">
      <formula>V285-27</formula>
    </cfRule>
  </conditionalFormatting>
  <conditionalFormatting sqref="K285:K287">
    <cfRule type="cellIs" dxfId="874" priority="989" stopIfTrue="1" operator="greaterThanOrEqual">
      <formula>V285-27</formula>
    </cfRule>
  </conditionalFormatting>
  <conditionalFormatting sqref="K285:K287">
    <cfRule type="cellIs" dxfId="873" priority="988" stopIfTrue="1" operator="greaterThanOrEqual">
      <formula>V285-27</formula>
    </cfRule>
  </conditionalFormatting>
  <conditionalFormatting sqref="K285:K287">
    <cfRule type="cellIs" dxfId="872" priority="987" stopIfTrue="1" operator="greaterThanOrEqual">
      <formula>V285-27</formula>
    </cfRule>
  </conditionalFormatting>
  <conditionalFormatting sqref="K285:K287">
    <cfRule type="cellIs" dxfId="871" priority="986" stopIfTrue="1" operator="greaterThanOrEqual">
      <formula>V285-(4*7)+1</formula>
    </cfRule>
  </conditionalFormatting>
  <conditionalFormatting sqref="K285:K287">
    <cfRule type="cellIs" dxfId="870" priority="985" stopIfTrue="1" operator="greaterThanOrEqual">
      <formula>V285-27</formula>
    </cfRule>
  </conditionalFormatting>
  <conditionalFormatting sqref="K285:K287">
    <cfRule type="cellIs" dxfId="869" priority="984" stopIfTrue="1" operator="greaterThanOrEqual">
      <formula>V285-27</formula>
    </cfRule>
  </conditionalFormatting>
  <conditionalFormatting sqref="K285:K287">
    <cfRule type="cellIs" dxfId="868" priority="983" stopIfTrue="1" operator="greaterThanOrEqual">
      <formula>V285-27</formula>
    </cfRule>
  </conditionalFormatting>
  <conditionalFormatting sqref="K285:K287">
    <cfRule type="cellIs" dxfId="867" priority="982" stopIfTrue="1" operator="greaterThanOrEqual">
      <formula>V285-27</formula>
    </cfRule>
  </conditionalFormatting>
  <conditionalFormatting sqref="K285:K287">
    <cfRule type="cellIs" dxfId="866" priority="981" stopIfTrue="1" operator="greaterThanOrEqual">
      <formula>V285-27</formula>
    </cfRule>
  </conditionalFormatting>
  <conditionalFormatting sqref="K285:K287">
    <cfRule type="cellIs" dxfId="865" priority="980" stopIfTrue="1" operator="greaterThanOrEqual">
      <formula>V285-27</formula>
    </cfRule>
  </conditionalFormatting>
  <conditionalFormatting sqref="K285:K287">
    <cfRule type="cellIs" dxfId="864" priority="979" stopIfTrue="1" operator="greaterThanOrEqual">
      <formula>V285-27</formula>
    </cfRule>
  </conditionalFormatting>
  <conditionalFormatting sqref="K285:K287">
    <cfRule type="cellIs" dxfId="863" priority="978" stopIfTrue="1" operator="greaterThanOrEqual">
      <formula>V285-27</formula>
    </cfRule>
  </conditionalFormatting>
  <conditionalFormatting sqref="K285:K287">
    <cfRule type="cellIs" dxfId="862" priority="977" stopIfTrue="1" operator="greaterThanOrEqual">
      <formula>V285-27</formula>
    </cfRule>
  </conditionalFormatting>
  <conditionalFormatting sqref="K285:K287">
    <cfRule type="cellIs" dxfId="861" priority="976" stopIfTrue="1" operator="greaterThanOrEqual">
      <formula>V285-27</formula>
    </cfRule>
  </conditionalFormatting>
  <conditionalFormatting sqref="K285:K287">
    <cfRule type="cellIs" dxfId="860" priority="975" stopIfTrue="1" operator="greaterThanOrEqual">
      <formula>V285-(4*7)+1</formula>
    </cfRule>
  </conditionalFormatting>
  <conditionalFormatting sqref="K285:K287">
    <cfRule type="cellIs" dxfId="859" priority="974" stopIfTrue="1" operator="greaterThanOrEqual">
      <formula>V285-27</formula>
    </cfRule>
  </conditionalFormatting>
  <conditionalFormatting sqref="K285:K287">
    <cfRule type="cellIs" dxfId="858" priority="973" stopIfTrue="1" operator="greaterThanOrEqual">
      <formula>V285-27</formula>
    </cfRule>
  </conditionalFormatting>
  <conditionalFormatting sqref="K285:K287">
    <cfRule type="cellIs" dxfId="857" priority="972" stopIfTrue="1" operator="greaterThanOrEqual">
      <formula>V285-27</formula>
    </cfRule>
  </conditionalFormatting>
  <conditionalFormatting sqref="K285:K287">
    <cfRule type="cellIs" dxfId="856" priority="971" stopIfTrue="1" operator="greaterThanOrEqual">
      <formula>V285-27</formula>
    </cfRule>
  </conditionalFormatting>
  <conditionalFormatting sqref="K285:K287">
    <cfRule type="cellIs" dxfId="855" priority="970" stopIfTrue="1" operator="greaterThanOrEqual">
      <formula>V285-27</formula>
    </cfRule>
  </conditionalFormatting>
  <conditionalFormatting sqref="K285:K287">
    <cfRule type="cellIs" dxfId="854" priority="969" stopIfTrue="1" operator="greaterThanOrEqual">
      <formula>V285-27</formula>
    </cfRule>
  </conditionalFormatting>
  <conditionalFormatting sqref="K285:K287">
    <cfRule type="cellIs" dxfId="853" priority="968" stopIfTrue="1" operator="greaterThanOrEqual">
      <formula>V285-27</formula>
    </cfRule>
  </conditionalFormatting>
  <conditionalFormatting sqref="K285:K287">
    <cfRule type="cellIs" dxfId="852" priority="967" stopIfTrue="1" operator="greaterThanOrEqual">
      <formula>V285-27</formula>
    </cfRule>
  </conditionalFormatting>
  <conditionalFormatting sqref="K285:K287">
    <cfRule type="cellIs" dxfId="851" priority="966" stopIfTrue="1" operator="greaterThanOrEqual">
      <formula>V285-27</formula>
    </cfRule>
  </conditionalFormatting>
  <conditionalFormatting sqref="K285:K287">
    <cfRule type="cellIs" dxfId="850" priority="965" stopIfTrue="1" operator="greaterThanOrEqual">
      <formula>V285-27</formula>
    </cfRule>
  </conditionalFormatting>
  <conditionalFormatting sqref="K289">
    <cfRule type="cellIs" dxfId="849" priority="964" stopIfTrue="1" operator="greaterThanOrEqual">
      <formula>V289-27</formula>
    </cfRule>
  </conditionalFormatting>
  <conditionalFormatting sqref="K290:K291">
    <cfRule type="cellIs" dxfId="848" priority="963" stopIfTrue="1" operator="greaterThanOrEqual">
      <formula>V290-(4*7)+1</formula>
    </cfRule>
  </conditionalFormatting>
  <conditionalFormatting sqref="F290">
    <cfRule type="expression" dxfId="847" priority="962">
      <formula>AB290&gt;1</formula>
    </cfRule>
  </conditionalFormatting>
  <conditionalFormatting sqref="K290">
    <cfRule type="cellIs" dxfId="846" priority="961" stopIfTrue="1" operator="greaterThanOrEqual">
      <formula>V290-27</formula>
    </cfRule>
  </conditionalFormatting>
  <conditionalFormatting sqref="F291">
    <cfRule type="expression" dxfId="845" priority="960">
      <formula>AB291&gt;1</formula>
    </cfRule>
  </conditionalFormatting>
  <conditionalFormatting sqref="K291">
    <cfRule type="cellIs" dxfId="844" priority="959" stopIfTrue="1" operator="greaterThanOrEqual">
      <formula>V291-27</formula>
    </cfRule>
  </conditionalFormatting>
  <conditionalFormatting sqref="K291">
    <cfRule type="cellIs" dxfId="843" priority="958" stopIfTrue="1" operator="greaterThanOrEqual">
      <formula>V291-27</formula>
    </cfRule>
  </conditionalFormatting>
  <conditionalFormatting sqref="K292:K293">
    <cfRule type="cellIs" dxfId="842" priority="957" stopIfTrue="1" operator="greaterThanOrEqual">
      <formula>V292-(4*7)+1</formula>
    </cfRule>
  </conditionalFormatting>
  <conditionalFormatting sqref="F292">
    <cfRule type="expression" dxfId="841" priority="956">
      <formula>AB292&gt;1</formula>
    </cfRule>
  </conditionalFormatting>
  <conditionalFormatting sqref="K292">
    <cfRule type="cellIs" dxfId="840" priority="955" stopIfTrue="1" operator="greaterThanOrEqual">
      <formula>V292-27</formula>
    </cfRule>
  </conditionalFormatting>
  <conditionalFormatting sqref="F293">
    <cfRule type="expression" dxfId="839" priority="954">
      <formula>AB293&gt;1</formula>
    </cfRule>
  </conditionalFormatting>
  <conditionalFormatting sqref="K293">
    <cfRule type="cellIs" dxfId="838" priority="953" stopIfTrue="1" operator="greaterThanOrEqual">
      <formula>V293-27</formula>
    </cfRule>
  </conditionalFormatting>
  <conditionalFormatting sqref="K293">
    <cfRule type="cellIs" dxfId="837" priority="952" stopIfTrue="1" operator="greaterThanOrEqual">
      <formula>V293-27</formula>
    </cfRule>
  </conditionalFormatting>
  <conditionalFormatting sqref="K294:K295">
    <cfRule type="cellIs" dxfId="836" priority="951" stopIfTrue="1" operator="greaterThanOrEqual">
      <formula>V294-(4*7)+1</formula>
    </cfRule>
  </conditionalFormatting>
  <conditionalFormatting sqref="F294">
    <cfRule type="expression" dxfId="835" priority="950">
      <formula>AB294&gt;1</formula>
    </cfRule>
  </conditionalFormatting>
  <conditionalFormatting sqref="K294">
    <cfRule type="cellIs" dxfId="834" priority="949" stopIfTrue="1" operator="greaterThanOrEqual">
      <formula>V294-27</formula>
    </cfRule>
  </conditionalFormatting>
  <conditionalFormatting sqref="F295">
    <cfRule type="expression" dxfId="833" priority="948">
      <formula>AB295&gt;1</formula>
    </cfRule>
  </conditionalFormatting>
  <conditionalFormatting sqref="K295">
    <cfRule type="cellIs" dxfId="832" priority="947" stopIfTrue="1" operator="greaterThanOrEqual">
      <formula>V295-27</formula>
    </cfRule>
  </conditionalFormatting>
  <conditionalFormatting sqref="K295">
    <cfRule type="cellIs" dxfId="831" priority="946" stopIfTrue="1" operator="greaterThanOrEqual">
      <formula>V295-27</formula>
    </cfRule>
  </conditionalFormatting>
  <conditionalFormatting sqref="K296">
    <cfRule type="cellIs" dxfId="830" priority="945" stopIfTrue="1" operator="greaterThanOrEqual">
      <formula>V296-(4*7)+1</formula>
    </cfRule>
  </conditionalFormatting>
  <conditionalFormatting sqref="K296">
    <cfRule type="cellIs" dxfId="829" priority="944" stopIfTrue="1" operator="greaterThanOrEqual">
      <formula>V296-27</formula>
    </cfRule>
  </conditionalFormatting>
  <conditionalFormatting sqref="K296">
    <cfRule type="cellIs" dxfId="828" priority="943" stopIfTrue="1" operator="greaterThanOrEqual">
      <formula>V296-27</formula>
    </cfRule>
  </conditionalFormatting>
  <conditionalFormatting sqref="F297">
    <cfRule type="expression" dxfId="827" priority="941">
      <formula>AB297&gt;1</formula>
    </cfRule>
  </conditionalFormatting>
  <conditionalFormatting sqref="F297">
    <cfRule type="expression" dxfId="826" priority="940">
      <formula>AB297&gt;1</formula>
    </cfRule>
  </conditionalFormatting>
  <conditionalFormatting sqref="F296">
    <cfRule type="expression" dxfId="825" priority="939">
      <formula>AB296&gt;1</formula>
    </cfRule>
  </conditionalFormatting>
  <conditionalFormatting sqref="F298">
    <cfRule type="expression" dxfId="824" priority="937">
      <formula>AB298&gt;1</formula>
    </cfRule>
  </conditionalFormatting>
  <conditionalFormatting sqref="F298">
    <cfRule type="expression" dxfId="823" priority="932">
      <formula>AB298&gt;1</formula>
    </cfRule>
  </conditionalFormatting>
  <conditionalFormatting sqref="F298">
    <cfRule type="expression" dxfId="822" priority="931">
      <formula>AB298&gt;1</formula>
    </cfRule>
  </conditionalFormatting>
  <conditionalFormatting sqref="K297:K298">
    <cfRule type="cellIs" dxfId="821" priority="929" stopIfTrue="1" operator="greaterThanOrEqual">
      <formula>V297-(4*7)+1</formula>
    </cfRule>
  </conditionalFormatting>
  <conditionalFormatting sqref="K297:K298">
    <cfRule type="cellIs" dxfId="820" priority="928" stopIfTrue="1" operator="greaterThanOrEqual">
      <formula>V297-27</formula>
    </cfRule>
  </conditionalFormatting>
  <conditionalFormatting sqref="K297:K298">
    <cfRule type="cellIs" dxfId="819" priority="927" stopIfTrue="1" operator="greaterThanOrEqual">
      <formula>V297-27</formula>
    </cfRule>
  </conditionalFormatting>
  <conditionalFormatting sqref="K299">
    <cfRule type="cellIs" dxfId="818" priority="926" stopIfTrue="1" operator="greaterThanOrEqual">
      <formula>V299-(4*7)+1</formula>
    </cfRule>
  </conditionalFormatting>
  <conditionalFormatting sqref="K299">
    <cfRule type="cellIs" dxfId="817" priority="925" stopIfTrue="1" operator="greaterThanOrEqual">
      <formula>V299-27</formula>
    </cfRule>
  </conditionalFormatting>
  <conditionalFormatting sqref="K299">
    <cfRule type="cellIs" dxfId="816" priority="924" stopIfTrue="1" operator="greaterThanOrEqual">
      <formula>V299-27</formula>
    </cfRule>
  </conditionalFormatting>
  <conditionalFormatting sqref="F303">
    <cfRule type="expression" dxfId="815" priority="923">
      <formula>AB303&gt;1</formula>
    </cfRule>
  </conditionalFormatting>
  <conditionalFormatting sqref="F302">
    <cfRule type="expression" dxfId="814" priority="922">
      <formula>AB302&gt;1</formula>
    </cfRule>
  </conditionalFormatting>
  <conditionalFormatting sqref="F304">
    <cfRule type="expression" dxfId="813" priority="921">
      <formula>AB304&gt;1</formula>
    </cfRule>
  </conditionalFormatting>
  <conditionalFormatting sqref="K302:K304">
    <cfRule type="cellIs" dxfId="812" priority="872" stopIfTrue="1" operator="greaterThanOrEqual">
      <formula>V302-(4*7)+1</formula>
    </cfRule>
  </conditionalFormatting>
  <conditionalFormatting sqref="K302:K304">
    <cfRule type="cellIs" dxfId="811" priority="871" stopIfTrue="1" operator="greaterThanOrEqual">
      <formula>V302-27</formula>
    </cfRule>
  </conditionalFormatting>
  <conditionalFormatting sqref="K306:K307">
    <cfRule type="cellIs" dxfId="810" priority="870" stopIfTrue="1" operator="greaterThanOrEqual">
      <formula>V306-(4*7)+1</formula>
    </cfRule>
  </conditionalFormatting>
  <conditionalFormatting sqref="K306:K307">
    <cfRule type="cellIs" dxfId="809" priority="869" stopIfTrue="1" operator="greaterThanOrEqual">
      <formula>V306-27</formula>
    </cfRule>
  </conditionalFormatting>
  <conditionalFormatting sqref="K306:K307">
    <cfRule type="cellIs" dxfId="808" priority="868" stopIfTrue="1" operator="greaterThanOrEqual">
      <formula>V306-27</formula>
    </cfRule>
  </conditionalFormatting>
  <conditionalFormatting sqref="K307">
    <cfRule type="cellIs" dxfId="807" priority="867" stopIfTrue="1" operator="greaterThanOrEqual">
      <formula>V307-(4*7)+1</formula>
    </cfRule>
  </conditionalFormatting>
  <conditionalFormatting sqref="F307">
    <cfRule type="expression" dxfId="806" priority="866">
      <formula>AB307&gt;1</formula>
    </cfRule>
  </conditionalFormatting>
  <conditionalFormatting sqref="F306">
    <cfRule type="expression" dxfId="805" priority="865">
      <formula>AB306&gt;1</formula>
    </cfRule>
  </conditionalFormatting>
  <conditionalFormatting sqref="F306">
    <cfRule type="expression" dxfId="804" priority="864">
      <formula>AB306&gt;1</formula>
    </cfRule>
  </conditionalFormatting>
  <conditionalFormatting sqref="F307">
    <cfRule type="expression" dxfId="803" priority="863">
      <formula>AB307&gt;1</formula>
    </cfRule>
  </conditionalFormatting>
  <conditionalFormatting sqref="K307">
    <cfRule type="cellIs" dxfId="802" priority="862" stopIfTrue="1" operator="greaterThanOrEqual">
      <formula>V307-27</formula>
    </cfRule>
  </conditionalFormatting>
  <conditionalFormatting sqref="K307">
    <cfRule type="cellIs" dxfId="801" priority="861" stopIfTrue="1" operator="greaterThanOrEqual">
      <formula>V307-27</formula>
    </cfRule>
  </conditionalFormatting>
  <conditionalFormatting sqref="K308">
    <cfRule type="cellIs" dxfId="800" priority="860" stopIfTrue="1" operator="greaterThanOrEqual">
      <formula>V308-(4*7)+1</formula>
    </cfRule>
  </conditionalFormatting>
  <conditionalFormatting sqref="K308">
    <cfRule type="cellIs" dxfId="799" priority="859" stopIfTrue="1" operator="greaterThanOrEqual">
      <formula>V308-27</formula>
    </cfRule>
  </conditionalFormatting>
  <conditionalFormatting sqref="K308">
    <cfRule type="cellIs" dxfId="798" priority="858" stopIfTrue="1" operator="greaterThanOrEqual">
      <formula>V308-27</formula>
    </cfRule>
  </conditionalFormatting>
  <conditionalFormatting sqref="K308">
    <cfRule type="cellIs" dxfId="797" priority="857" stopIfTrue="1" operator="greaterThanOrEqual">
      <formula>V308-(4*7)+1</formula>
    </cfRule>
  </conditionalFormatting>
  <conditionalFormatting sqref="K308">
    <cfRule type="cellIs" dxfId="796" priority="856" stopIfTrue="1" operator="greaterThanOrEqual">
      <formula>V308-27</formula>
    </cfRule>
  </conditionalFormatting>
  <conditionalFormatting sqref="K308">
    <cfRule type="cellIs" dxfId="795" priority="855" stopIfTrue="1" operator="greaterThanOrEqual">
      <formula>V308-27</formula>
    </cfRule>
  </conditionalFormatting>
  <conditionalFormatting sqref="F315">
    <cfRule type="expression" dxfId="794" priority="854">
      <formula>AB315&gt;1</formula>
    </cfRule>
  </conditionalFormatting>
  <conditionalFormatting sqref="F313:F314">
    <cfRule type="expression" dxfId="793" priority="853">
      <formula>AB313&gt;1</formula>
    </cfRule>
  </conditionalFormatting>
  <conditionalFormatting sqref="K314:K315">
    <cfRule type="cellIs" dxfId="792" priority="852" stopIfTrue="1" operator="greaterThanOrEqual">
      <formula>V314-(4*7)+1</formula>
    </cfRule>
  </conditionalFormatting>
  <conditionalFormatting sqref="K314:K315">
    <cfRule type="cellIs" dxfId="791" priority="851" stopIfTrue="1" operator="greaterThanOrEqual">
      <formula>V314-27</formula>
    </cfRule>
  </conditionalFormatting>
  <conditionalFormatting sqref="K314:K315">
    <cfRule type="cellIs" dxfId="790" priority="850" stopIfTrue="1" operator="greaterThanOrEqual">
      <formula>V314-27</formula>
    </cfRule>
  </conditionalFormatting>
  <conditionalFormatting sqref="K317">
    <cfRule type="cellIs" dxfId="789" priority="849" stopIfTrue="1" operator="greaterThanOrEqual">
      <formula>V317-(4*7)+1</formula>
    </cfRule>
  </conditionalFormatting>
  <conditionalFormatting sqref="F317">
    <cfRule type="expression" dxfId="788" priority="848">
      <formula>AB317&gt;1</formula>
    </cfRule>
  </conditionalFormatting>
  <conditionalFormatting sqref="K317">
    <cfRule type="cellIs" dxfId="787" priority="847" stopIfTrue="1" operator="greaterThanOrEqual">
      <formula>V317-27</formula>
    </cfRule>
  </conditionalFormatting>
  <conditionalFormatting sqref="K317">
    <cfRule type="cellIs" dxfId="786" priority="846" stopIfTrue="1" operator="greaterThanOrEqual">
      <formula>V317-27</formula>
    </cfRule>
  </conditionalFormatting>
  <conditionalFormatting sqref="F320">
    <cfRule type="expression" dxfId="785" priority="845">
      <formula>AB320&gt;1</formula>
    </cfRule>
  </conditionalFormatting>
  <conditionalFormatting sqref="K320">
    <cfRule type="cellIs" dxfId="784" priority="844" stopIfTrue="1" operator="greaterThanOrEqual">
      <formula>V320-27</formula>
    </cfRule>
  </conditionalFormatting>
  <conditionalFormatting sqref="K320">
    <cfRule type="cellIs" dxfId="783" priority="843" stopIfTrue="1" operator="greaterThanOrEqual">
      <formula>V320-27</formula>
    </cfRule>
  </conditionalFormatting>
  <conditionalFormatting sqref="F319">
    <cfRule type="expression" dxfId="782" priority="842">
      <formula>AB319&gt;1</formula>
    </cfRule>
  </conditionalFormatting>
  <conditionalFormatting sqref="K319">
    <cfRule type="cellIs" dxfId="781" priority="841" stopIfTrue="1" operator="greaterThanOrEqual">
      <formula>V319-27</formula>
    </cfRule>
  </conditionalFormatting>
  <conditionalFormatting sqref="K319">
    <cfRule type="cellIs" dxfId="780" priority="840" stopIfTrue="1" operator="greaterThanOrEqual">
      <formula>V319-27</formula>
    </cfRule>
  </conditionalFormatting>
  <conditionalFormatting sqref="K321">
    <cfRule type="cellIs" dxfId="779" priority="839" stopIfTrue="1" operator="greaterThanOrEqual">
      <formula>V321-27</formula>
    </cfRule>
  </conditionalFormatting>
  <conditionalFormatting sqref="K321">
    <cfRule type="cellIs" dxfId="778" priority="838" stopIfTrue="1" operator="greaterThanOrEqual">
      <formula>V321-27</formula>
    </cfRule>
  </conditionalFormatting>
  <conditionalFormatting sqref="K321">
    <cfRule type="cellIs" dxfId="777" priority="837" stopIfTrue="1" operator="greaterThanOrEqual">
      <formula>V321-27</formula>
    </cfRule>
  </conditionalFormatting>
  <conditionalFormatting sqref="K321">
    <cfRule type="cellIs" dxfId="776" priority="836" stopIfTrue="1" operator="greaterThanOrEqual">
      <formula>V321-27</formula>
    </cfRule>
  </conditionalFormatting>
  <conditionalFormatting sqref="K322:K323">
    <cfRule type="cellIs" dxfId="775" priority="835" stopIfTrue="1" operator="greaterThanOrEqual">
      <formula>V322-(4*7)+1</formula>
    </cfRule>
  </conditionalFormatting>
  <conditionalFormatting sqref="K322:K323">
    <cfRule type="cellIs" dxfId="774" priority="834" stopIfTrue="1" operator="greaterThanOrEqual">
      <formula>V322-27</formula>
    </cfRule>
  </conditionalFormatting>
  <conditionalFormatting sqref="K322:K323">
    <cfRule type="cellIs" dxfId="773" priority="833" stopIfTrue="1" operator="greaterThanOrEqual">
      <formula>V322-27</formula>
    </cfRule>
  </conditionalFormatting>
  <conditionalFormatting sqref="K322:K323">
    <cfRule type="cellIs" dxfId="772" priority="832" stopIfTrue="1" operator="greaterThanOrEqual">
      <formula>V322-27</formula>
    </cfRule>
  </conditionalFormatting>
  <conditionalFormatting sqref="K322:K323">
    <cfRule type="cellIs" dxfId="771" priority="831" stopIfTrue="1" operator="greaterThanOrEqual">
      <formula>V322-27</formula>
    </cfRule>
  </conditionalFormatting>
  <conditionalFormatting sqref="K322:K323">
    <cfRule type="cellIs" dxfId="770" priority="830" stopIfTrue="1" operator="greaterThanOrEqual">
      <formula>V322-27</formula>
    </cfRule>
  </conditionalFormatting>
  <conditionalFormatting sqref="K322:K323">
    <cfRule type="cellIs" dxfId="769" priority="829" stopIfTrue="1" operator="greaterThanOrEqual">
      <formula>V322-27</formula>
    </cfRule>
  </conditionalFormatting>
  <conditionalFormatting sqref="F324:F332">
    <cfRule type="expression" dxfId="768" priority="828">
      <formula>AB324&gt;1</formula>
    </cfRule>
  </conditionalFormatting>
  <conditionalFormatting sqref="K324:K332">
    <cfRule type="cellIs" dxfId="767" priority="827" stopIfTrue="1" operator="greaterThanOrEqual">
      <formula>V324-(4*7)+1</formula>
    </cfRule>
  </conditionalFormatting>
  <conditionalFormatting sqref="K324:K332">
    <cfRule type="cellIs" dxfId="766" priority="826" stopIfTrue="1" operator="greaterThanOrEqual">
      <formula>V324-27</formula>
    </cfRule>
  </conditionalFormatting>
  <conditionalFormatting sqref="K324:K332">
    <cfRule type="cellIs" dxfId="765" priority="825" stopIfTrue="1" operator="greaterThanOrEqual">
      <formula>V324-27</formula>
    </cfRule>
  </conditionalFormatting>
  <conditionalFormatting sqref="K324:K332">
    <cfRule type="cellIs" dxfId="764" priority="824" stopIfTrue="1" operator="greaterThanOrEqual">
      <formula>V324-27</formula>
    </cfRule>
  </conditionalFormatting>
  <conditionalFormatting sqref="K324:K332">
    <cfRule type="cellIs" dxfId="763" priority="823" stopIfTrue="1" operator="greaterThanOrEqual">
      <formula>V324-27</formula>
    </cfRule>
  </conditionalFormatting>
  <conditionalFormatting sqref="K324:K332">
    <cfRule type="cellIs" dxfId="762" priority="822" stopIfTrue="1" operator="greaterThanOrEqual">
      <formula>V324-27</formula>
    </cfRule>
  </conditionalFormatting>
  <conditionalFormatting sqref="K324:K332">
    <cfRule type="cellIs" dxfId="761" priority="821" stopIfTrue="1" operator="greaterThanOrEqual">
      <formula>V324-27</formula>
    </cfRule>
  </conditionalFormatting>
  <conditionalFormatting sqref="K335">
    <cfRule type="cellIs" dxfId="760" priority="820" stopIfTrue="1" operator="greaterThanOrEqual">
      <formula>V335-(4*7)+1</formula>
    </cfRule>
  </conditionalFormatting>
  <conditionalFormatting sqref="K335">
    <cfRule type="cellIs" dxfId="759" priority="819" stopIfTrue="1" operator="greaterThanOrEqual">
      <formula>V335-27</formula>
    </cfRule>
  </conditionalFormatting>
  <conditionalFormatting sqref="K335">
    <cfRule type="cellIs" dxfId="758" priority="818" stopIfTrue="1" operator="greaterThanOrEqual">
      <formula>V335-27</formula>
    </cfRule>
  </conditionalFormatting>
  <conditionalFormatting sqref="K338">
    <cfRule type="cellIs" dxfId="757" priority="817" stopIfTrue="1" operator="greaterThanOrEqual">
      <formula>V338-(4*7)+1</formula>
    </cfRule>
  </conditionalFormatting>
  <conditionalFormatting sqref="K338">
    <cfRule type="cellIs" dxfId="756" priority="816" stopIfTrue="1" operator="greaterThanOrEqual">
      <formula>V338-27</formula>
    </cfRule>
  </conditionalFormatting>
  <conditionalFormatting sqref="K338">
    <cfRule type="cellIs" dxfId="755" priority="815" stopIfTrue="1" operator="greaterThanOrEqual">
      <formula>V338-27</formula>
    </cfRule>
  </conditionalFormatting>
  <conditionalFormatting sqref="K339:K349">
    <cfRule type="cellIs" dxfId="754" priority="814" stopIfTrue="1" operator="greaterThanOrEqual">
      <formula>V339-(4*7)+1</formula>
    </cfRule>
  </conditionalFormatting>
  <conditionalFormatting sqref="K339:K349">
    <cfRule type="cellIs" dxfId="753" priority="813" stopIfTrue="1" operator="greaterThanOrEqual">
      <formula>V339-27</formula>
    </cfRule>
  </conditionalFormatting>
  <conditionalFormatting sqref="K339:K349">
    <cfRule type="cellIs" dxfId="752" priority="812" stopIfTrue="1" operator="greaterThanOrEqual">
      <formula>V339-27</formula>
    </cfRule>
  </conditionalFormatting>
  <conditionalFormatting sqref="K350:K351">
    <cfRule type="cellIs" dxfId="751" priority="811" stopIfTrue="1" operator="greaterThanOrEqual">
      <formula>V350-(4*7)+1</formula>
    </cfRule>
  </conditionalFormatting>
  <conditionalFormatting sqref="K350:K351">
    <cfRule type="cellIs" dxfId="750" priority="810" stopIfTrue="1" operator="greaterThanOrEqual">
      <formula>V350-27</formula>
    </cfRule>
  </conditionalFormatting>
  <conditionalFormatting sqref="K350:K351">
    <cfRule type="cellIs" dxfId="749" priority="809" stopIfTrue="1" operator="greaterThanOrEqual">
      <formula>V350-27</formula>
    </cfRule>
  </conditionalFormatting>
  <conditionalFormatting sqref="K352:K355">
    <cfRule type="cellIs" dxfId="748" priority="808" stopIfTrue="1" operator="greaterThanOrEqual">
      <formula>V352-(4*7)+1</formula>
    </cfRule>
  </conditionalFormatting>
  <conditionalFormatting sqref="K352:K355">
    <cfRule type="cellIs" dxfId="747" priority="807" stopIfTrue="1" operator="greaterThanOrEqual">
      <formula>V352-27</formula>
    </cfRule>
  </conditionalFormatting>
  <conditionalFormatting sqref="K352:K355">
    <cfRule type="cellIs" dxfId="746" priority="806" stopIfTrue="1" operator="greaterThanOrEqual">
      <formula>V352-27</formula>
    </cfRule>
  </conditionalFormatting>
  <conditionalFormatting sqref="F352">
    <cfRule type="expression" dxfId="745" priority="805">
      <formula>AB352&gt;1</formula>
    </cfRule>
  </conditionalFormatting>
  <conditionalFormatting sqref="F353">
    <cfRule type="expression" dxfId="744" priority="804">
      <formula>AB353&gt;1</formula>
    </cfRule>
  </conditionalFormatting>
  <conditionalFormatting sqref="F354">
    <cfRule type="expression" dxfId="743" priority="803">
      <formula>AB354&gt;1</formula>
    </cfRule>
  </conditionalFormatting>
  <conditionalFormatting sqref="K356">
    <cfRule type="cellIs" dxfId="742" priority="802" stopIfTrue="1" operator="greaterThanOrEqual">
      <formula>V356-(4*7)+1</formula>
    </cfRule>
  </conditionalFormatting>
  <conditionalFormatting sqref="K356">
    <cfRule type="cellIs" dxfId="741" priority="801" stopIfTrue="1" operator="greaterThanOrEqual">
      <formula>V356-27</formula>
    </cfRule>
  </conditionalFormatting>
  <conditionalFormatting sqref="K356">
    <cfRule type="cellIs" dxfId="740" priority="800" stopIfTrue="1" operator="greaterThanOrEqual">
      <formula>V356-27</formula>
    </cfRule>
  </conditionalFormatting>
  <conditionalFormatting sqref="F358">
    <cfRule type="expression" dxfId="739" priority="799">
      <formula>AB358&gt;1</formula>
    </cfRule>
  </conditionalFormatting>
  <conditionalFormatting sqref="K358">
    <cfRule type="cellIs" dxfId="738" priority="798" stopIfTrue="1" operator="greaterThanOrEqual">
      <formula>V358-27</formula>
    </cfRule>
  </conditionalFormatting>
  <conditionalFormatting sqref="K358">
    <cfRule type="cellIs" dxfId="737" priority="797" stopIfTrue="1" operator="greaterThanOrEqual">
      <formula>V358-27</formula>
    </cfRule>
  </conditionalFormatting>
  <conditionalFormatting sqref="K359">
    <cfRule type="cellIs" dxfId="736" priority="796" stopIfTrue="1" operator="greaterThanOrEqual">
      <formula>V359-27</formula>
    </cfRule>
  </conditionalFormatting>
  <conditionalFormatting sqref="K359">
    <cfRule type="cellIs" dxfId="735" priority="795" stopIfTrue="1" operator="greaterThanOrEqual">
      <formula>V359-27</formula>
    </cfRule>
  </conditionalFormatting>
  <conditionalFormatting sqref="K359">
    <cfRule type="cellIs" dxfId="734" priority="794" stopIfTrue="1" operator="greaterThanOrEqual">
      <formula>V359-27</formula>
    </cfRule>
  </conditionalFormatting>
  <conditionalFormatting sqref="K359">
    <cfRule type="cellIs" dxfId="733" priority="793" stopIfTrue="1" operator="greaterThanOrEqual">
      <formula>V359-27</formula>
    </cfRule>
  </conditionalFormatting>
  <conditionalFormatting sqref="K360:K361">
    <cfRule type="cellIs" dxfId="732" priority="792" stopIfTrue="1" operator="greaterThanOrEqual">
      <formula>V360-(4*7)+1</formula>
    </cfRule>
  </conditionalFormatting>
  <conditionalFormatting sqref="F360:F361">
    <cfRule type="expression" dxfId="731" priority="791">
      <formula>AB360&gt;1</formula>
    </cfRule>
  </conditionalFormatting>
  <conditionalFormatting sqref="K360:K361">
    <cfRule type="cellIs" dxfId="730" priority="790" stopIfTrue="1" operator="greaterThanOrEqual">
      <formula>V360-27</formula>
    </cfRule>
  </conditionalFormatting>
  <conditionalFormatting sqref="K360:K361">
    <cfRule type="cellIs" dxfId="729" priority="789" stopIfTrue="1" operator="greaterThanOrEqual">
      <formula>V360-27</formula>
    </cfRule>
  </conditionalFormatting>
  <conditionalFormatting sqref="K360:K361">
    <cfRule type="cellIs" dxfId="728" priority="788" stopIfTrue="1" operator="greaterThanOrEqual">
      <formula>V360-27</formula>
    </cfRule>
  </conditionalFormatting>
  <conditionalFormatting sqref="K360:K361">
    <cfRule type="cellIs" dxfId="727" priority="787" stopIfTrue="1" operator="greaterThanOrEqual">
      <formula>V360-27</formula>
    </cfRule>
  </conditionalFormatting>
  <conditionalFormatting sqref="K360:K361">
    <cfRule type="cellIs" dxfId="726" priority="786" stopIfTrue="1" operator="greaterThanOrEqual">
      <formula>V360-27</formula>
    </cfRule>
  </conditionalFormatting>
  <conditionalFormatting sqref="K360:K361">
    <cfRule type="cellIs" dxfId="725" priority="785" stopIfTrue="1" operator="greaterThanOrEqual">
      <formula>V360-27</formula>
    </cfRule>
  </conditionalFormatting>
  <conditionalFormatting sqref="K362">
    <cfRule type="cellIs" dxfId="724" priority="784" stopIfTrue="1" operator="greaterThanOrEqual">
      <formula>V362-(4*7)+1</formula>
    </cfRule>
  </conditionalFormatting>
  <conditionalFormatting sqref="F362">
    <cfRule type="expression" dxfId="723" priority="783">
      <formula>AB362&gt;1</formula>
    </cfRule>
  </conditionalFormatting>
  <conditionalFormatting sqref="K362">
    <cfRule type="cellIs" dxfId="722" priority="782" stopIfTrue="1" operator="greaterThanOrEqual">
      <formula>V362-27</formula>
    </cfRule>
  </conditionalFormatting>
  <conditionalFormatting sqref="K362">
    <cfRule type="cellIs" dxfId="721" priority="781" stopIfTrue="1" operator="greaterThanOrEqual">
      <formula>V362-27</formula>
    </cfRule>
  </conditionalFormatting>
  <conditionalFormatting sqref="K362">
    <cfRule type="cellIs" dxfId="720" priority="780" stopIfTrue="1" operator="greaterThanOrEqual">
      <formula>V362-27</formula>
    </cfRule>
  </conditionalFormatting>
  <conditionalFormatting sqref="K362">
    <cfRule type="cellIs" dxfId="719" priority="779" stopIfTrue="1" operator="greaterThanOrEqual">
      <formula>V362-27</formula>
    </cfRule>
  </conditionalFormatting>
  <conditionalFormatting sqref="K362">
    <cfRule type="cellIs" dxfId="718" priority="778" stopIfTrue="1" operator="greaterThanOrEqual">
      <formula>V362-27</formula>
    </cfRule>
  </conditionalFormatting>
  <conditionalFormatting sqref="K362">
    <cfRule type="cellIs" dxfId="717" priority="777" stopIfTrue="1" operator="greaterThanOrEqual">
      <formula>V362-27</formula>
    </cfRule>
  </conditionalFormatting>
  <conditionalFormatting sqref="K363">
    <cfRule type="cellIs" dxfId="716" priority="776" stopIfTrue="1" operator="greaterThanOrEqual">
      <formula>V363-(4*7)+1</formula>
    </cfRule>
  </conditionalFormatting>
  <conditionalFormatting sqref="F363">
    <cfRule type="expression" dxfId="715" priority="775">
      <formula>AB363&gt;1</formula>
    </cfRule>
  </conditionalFormatting>
  <conditionalFormatting sqref="K363">
    <cfRule type="cellIs" dxfId="714" priority="774" stopIfTrue="1" operator="greaterThanOrEqual">
      <formula>V363-27</formula>
    </cfRule>
  </conditionalFormatting>
  <conditionalFormatting sqref="K363">
    <cfRule type="cellIs" dxfId="713" priority="773" stopIfTrue="1" operator="greaterThanOrEqual">
      <formula>V363-27</formula>
    </cfRule>
  </conditionalFormatting>
  <conditionalFormatting sqref="K363">
    <cfRule type="cellIs" dxfId="712" priority="772" stopIfTrue="1" operator="greaterThanOrEqual">
      <formula>V363-27</formula>
    </cfRule>
  </conditionalFormatting>
  <conditionalFormatting sqref="K363">
    <cfRule type="cellIs" dxfId="711" priority="771" stopIfTrue="1" operator="greaterThanOrEqual">
      <formula>V363-27</formula>
    </cfRule>
  </conditionalFormatting>
  <conditionalFormatting sqref="K363">
    <cfRule type="cellIs" dxfId="710" priority="770" stopIfTrue="1" operator="greaterThanOrEqual">
      <formula>V363-27</formula>
    </cfRule>
  </conditionalFormatting>
  <conditionalFormatting sqref="K363">
    <cfRule type="cellIs" dxfId="709" priority="769" stopIfTrue="1" operator="greaterThanOrEqual">
      <formula>V363-27</formula>
    </cfRule>
  </conditionalFormatting>
  <conditionalFormatting sqref="K364:K365">
    <cfRule type="cellIs" dxfId="708" priority="768" stopIfTrue="1" operator="greaterThanOrEqual">
      <formula>V364-(4*7)+1</formula>
    </cfRule>
  </conditionalFormatting>
  <conditionalFormatting sqref="K364:K365">
    <cfRule type="cellIs" dxfId="707" priority="767" stopIfTrue="1" operator="greaterThanOrEqual">
      <formula>V364-27</formula>
    </cfRule>
  </conditionalFormatting>
  <conditionalFormatting sqref="K364:K365">
    <cfRule type="cellIs" dxfId="706" priority="766" stopIfTrue="1" operator="greaterThanOrEqual">
      <formula>V364-27</formula>
    </cfRule>
  </conditionalFormatting>
  <conditionalFormatting sqref="K364:K365">
    <cfRule type="cellIs" dxfId="705" priority="765" stopIfTrue="1" operator="greaterThanOrEqual">
      <formula>V364-27</formula>
    </cfRule>
  </conditionalFormatting>
  <conditionalFormatting sqref="K364:K365">
    <cfRule type="cellIs" dxfId="704" priority="764" stopIfTrue="1" operator="greaterThanOrEqual">
      <formula>V364-27</formula>
    </cfRule>
  </conditionalFormatting>
  <conditionalFormatting sqref="K364:K365">
    <cfRule type="cellIs" dxfId="703" priority="763" stopIfTrue="1" operator="greaterThanOrEqual">
      <formula>V364-27</formula>
    </cfRule>
  </conditionalFormatting>
  <conditionalFormatting sqref="K364:K365">
    <cfRule type="cellIs" dxfId="702" priority="762" stopIfTrue="1" operator="greaterThanOrEqual">
      <formula>V364-27</formula>
    </cfRule>
  </conditionalFormatting>
  <conditionalFormatting sqref="F367:F369">
    <cfRule type="expression" dxfId="701" priority="761">
      <formula>AB367&gt;1</formula>
    </cfRule>
  </conditionalFormatting>
  <conditionalFormatting sqref="K367:K369">
    <cfRule type="cellIs" dxfId="700" priority="760" stopIfTrue="1" operator="greaterThanOrEqual">
      <formula>V367-(4*7)+1</formula>
    </cfRule>
  </conditionalFormatting>
  <conditionalFormatting sqref="K367:K369">
    <cfRule type="cellIs" dxfId="699" priority="759" stopIfTrue="1" operator="greaterThanOrEqual">
      <formula>V367-27</formula>
    </cfRule>
  </conditionalFormatting>
  <conditionalFormatting sqref="K367:K369">
    <cfRule type="cellIs" dxfId="698" priority="758" stopIfTrue="1" operator="greaterThanOrEqual">
      <formula>V367-27</formula>
    </cfRule>
  </conditionalFormatting>
  <conditionalFormatting sqref="K370:K375">
    <cfRule type="cellIs" dxfId="697" priority="757" stopIfTrue="1" operator="greaterThanOrEqual">
      <formula>V370-(4*7)+1</formula>
    </cfRule>
  </conditionalFormatting>
  <conditionalFormatting sqref="K370:K375">
    <cfRule type="cellIs" dxfId="696" priority="756" stopIfTrue="1" operator="greaterThanOrEqual">
      <formula>V370-27</formula>
    </cfRule>
  </conditionalFormatting>
  <conditionalFormatting sqref="K370:K375">
    <cfRule type="cellIs" dxfId="695" priority="755" stopIfTrue="1" operator="greaterThanOrEqual">
      <formula>V370-27</formula>
    </cfRule>
  </conditionalFormatting>
  <conditionalFormatting sqref="K377">
    <cfRule type="cellIs" dxfId="694" priority="754" stopIfTrue="1" operator="greaterThanOrEqual">
      <formula>V377-27</formula>
    </cfRule>
  </conditionalFormatting>
  <conditionalFormatting sqref="F376">
    <cfRule type="expression" dxfId="693" priority="753">
      <formula>AB376&gt;1</formula>
    </cfRule>
  </conditionalFormatting>
  <conditionalFormatting sqref="K376">
    <cfRule type="cellIs" dxfId="692" priority="752" stopIfTrue="1" operator="greaterThanOrEqual">
      <formula>V376-27</formula>
    </cfRule>
  </conditionalFormatting>
  <conditionalFormatting sqref="F377">
    <cfRule type="expression" dxfId="691" priority="751">
      <formula>AB377&gt;1</formula>
    </cfRule>
  </conditionalFormatting>
  <conditionalFormatting sqref="F377">
    <cfRule type="expression" dxfId="690" priority="750">
      <formula>AB377&gt;1</formula>
    </cfRule>
  </conditionalFormatting>
  <conditionalFormatting sqref="F376">
    <cfRule type="expression" dxfId="689" priority="749">
      <formula>AB376&gt;1</formula>
    </cfRule>
  </conditionalFormatting>
  <conditionalFormatting sqref="K376">
    <cfRule type="cellIs" dxfId="688" priority="748" stopIfTrue="1" operator="greaterThanOrEqual">
      <formula>V376-27</formula>
    </cfRule>
  </conditionalFormatting>
  <conditionalFormatting sqref="K378">
    <cfRule type="cellIs" dxfId="687" priority="747" stopIfTrue="1" operator="greaterThanOrEqual">
      <formula>V378-(4*7)+1</formula>
    </cfRule>
  </conditionalFormatting>
  <conditionalFormatting sqref="F378">
    <cfRule type="expression" dxfId="686" priority="746">
      <formula>AB378&gt;1</formula>
    </cfRule>
  </conditionalFormatting>
  <conditionalFormatting sqref="K378">
    <cfRule type="cellIs" dxfId="685" priority="745" stopIfTrue="1" operator="greaterThanOrEqual">
      <formula>V378-27</formula>
    </cfRule>
  </conditionalFormatting>
  <conditionalFormatting sqref="K378">
    <cfRule type="cellIs" dxfId="684" priority="744" stopIfTrue="1" operator="greaterThanOrEqual">
      <formula>V378-27</formula>
    </cfRule>
  </conditionalFormatting>
  <conditionalFormatting sqref="F378">
    <cfRule type="expression" dxfId="683" priority="743">
      <formula>AB378&gt;1</formula>
    </cfRule>
  </conditionalFormatting>
  <conditionalFormatting sqref="K378">
    <cfRule type="cellIs" dxfId="682" priority="742" stopIfTrue="1" operator="greaterThanOrEqual">
      <formula>V378-27</formula>
    </cfRule>
  </conditionalFormatting>
  <conditionalFormatting sqref="F378">
    <cfRule type="expression" dxfId="681" priority="741">
      <formula>AB378&gt;1</formula>
    </cfRule>
  </conditionalFormatting>
  <conditionalFormatting sqref="F378">
    <cfRule type="expression" dxfId="680" priority="740">
      <formula>AB378&gt;1</formula>
    </cfRule>
  </conditionalFormatting>
  <conditionalFormatting sqref="K379">
    <cfRule type="cellIs" dxfId="679" priority="739" stopIfTrue="1" operator="greaterThanOrEqual">
      <formula>V379-(4*7)+1</formula>
    </cfRule>
  </conditionalFormatting>
  <conditionalFormatting sqref="F379">
    <cfRule type="expression" dxfId="678" priority="738">
      <formula>AB379&gt;1</formula>
    </cfRule>
  </conditionalFormatting>
  <conditionalFormatting sqref="K379">
    <cfRule type="cellIs" dxfId="677" priority="737" stopIfTrue="1" operator="greaterThanOrEqual">
      <formula>V379-27</formula>
    </cfRule>
  </conditionalFormatting>
  <conditionalFormatting sqref="K379">
    <cfRule type="cellIs" dxfId="676" priority="736" stopIfTrue="1" operator="greaterThanOrEqual">
      <formula>V379-27</formula>
    </cfRule>
  </conditionalFormatting>
  <conditionalFormatting sqref="F379">
    <cfRule type="expression" dxfId="675" priority="735">
      <formula>AB379&gt;1</formula>
    </cfRule>
  </conditionalFormatting>
  <conditionalFormatting sqref="K379">
    <cfRule type="cellIs" dxfId="674" priority="734" stopIfTrue="1" operator="greaterThanOrEqual">
      <formula>V379-27</formula>
    </cfRule>
  </conditionalFormatting>
  <conditionalFormatting sqref="F379">
    <cfRule type="expression" dxfId="673" priority="733">
      <formula>AB379&gt;1</formula>
    </cfRule>
  </conditionalFormatting>
  <conditionalFormatting sqref="F379">
    <cfRule type="expression" dxfId="672" priority="732">
      <formula>AB379&gt;1</formula>
    </cfRule>
  </conditionalFormatting>
  <conditionalFormatting sqref="K380">
    <cfRule type="cellIs" dxfId="671" priority="731" stopIfTrue="1" operator="greaterThanOrEqual">
      <formula>V380-(4*7)+1</formula>
    </cfRule>
  </conditionalFormatting>
  <conditionalFormatting sqref="F380">
    <cfRule type="expression" dxfId="670" priority="730">
      <formula>AB380&gt;1</formula>
    </cfRule>
  </conditionalFormatting>
  <conditionalFormatting sqref="K380">
    <cfRule type="cellIs" dxfId="669" priority="729" stopIfTrue="1" operator="greaterThanOrEqual">
      <formula>V380-27</formula>
    </cfRule>
  </conditionalFormatting>
  <conditionalFormatting sqref="K380">
    <cfRule type="cellIs" dxfId="668" priority="728" stopIfTrue="1" operator="greaterThanOrEqual">
      <formula>V380-27</formula>
    </cfRule>
  </conditionalFormatting>
  <conditionalFormatting sqref="F380">
    <cfRule type="expression" dxfId="667" priority="727">
      <formula>AB380&gt;1</formula>
    </cfRule>
  </conditionalFormatting>
  <conditionalFormatting sqref="K380">
    <cfRule type="cellIs" dxfId="666" priority="726" stopIfTrue="1" operator="greaterThanOrEqual">
      <formula>V380-27</formula>
    </cfRule>
  </conditionalFormatting>
  <conditionalFormatting sqref="F380">
    <cfRule type="expression" dxfId="665" priority="725">
      <formula>AB380&gt;1</formula>
    </cfRule>
  </conditionalFormatting>
  <conditionalFormatting sqref="F380">
    <cfRule type="expression" dxfId="664" priority="724">
      <formula>AB380&gt;1</formula>
    </cfRule>
  </conditionalFormatting>
  <conditionalFormatting sqref="K381">
    <cfRule type="cellIs" dxfId="663" priority="723" stopIfTrue="1" operator="greaterThanOrEqual">
      <formula>V381-(4*7)+1</formula>
    </cfRule>
  </conditionalFormatting>
  <conditionalFormatting sqref="F381">
    <cfRule type="expression" dxfId="662" priority="722">
      <formula>AB381&gt;1</formula>
    </cfRule>
  </conditionalFormatting>
  <conditionalFormatting sqref="K381">
    <cfRule type="cellIs" dxfId="661" priority="721" stopIfTrue="1" operator="greaterThanOrEqual">
      <formula>V381-27</formula>
    </cfRule>
  </conditionalFormatting>
  <conditionalFormatting sqref="K381">
    <cfRule type="cellIs" dxfId="660" priority="720" stopIfTrue="1" operator="greaterThanOrEqual">
      <formula>V381-27</formula>
    </cfRule>
  </conditionalFormatting>
  <conditionalFormatting sqref="F381">
    <cfRule type="expression" dxfId="659" priority="719">
      <formula>AB381&gt;1</formula>
    </cfRule>
  </conditionalFormatting>
  <conditionalFormatting sqref="K381">
    <cfRule type="cellIs" dxfId="658" priority="718" stopIfTrue="1" operator="greaterThanOrEqual">
      <formula>V381-27</formula>
    </cfRule>
  </conditionalFormatting>
  <conditionalFormatting sqref="F381">
    <cfRule type="expression" dxfId="657" priority="717">
      <formula>AB381&gt;1</formula>
    </cfRule>
  </conditionalFormatting>
  <conditionalFormatting sqref="F381">
    <cfRule type="expression" dxfId="656" priority="716">
      <formula>AB381&gt;1</formula>
    </cfRule>
  </conditionalFormatting>
  <conditionalFormatting sqref="K382">
    <cfRule type="cellIs" dxfId="655" priority="715" stopIfTrue="1" operator="greaterThanOrEqual">
      <formula>V382-(4*7)+1</formula>
    </cfRule>
  </conditionalFormatting>
  <conditionalFormatting sqref="F382">
    <cfRule type="expression" dxfId="654" priority="714">
      <formula>AB382&gt;1</formula>
    </cfRule>
  </conditionalFormatting>
  <conditionalFormatting sqref="K382">
    <cfRule type="cellIs" dxfId="653" priority="713" stopIfTrue="1" operator="greaterThanOrEqual">
      <formula>V382-27</formula>
    </cfRule>
  </conditionalFormatting>
  <conditionalFormatting sqref="K382">
    <cfRule type="cellIs" dxfId="652" priority="712" stopIfTrue="1" operator="greaterThanOrEqual">
      <formula>V382-27</formula>
    </cfRule>
  </conditionalFormatting>
  <conditionalFormatting sqref="F382">
    <cfRule type="expression" dxfId="651" priority="711">
      <formula>AB382&gt;1</formula>
    </cfRule>
  </conditionalFormatting>
  <conditionalFormatting sqref="K382">
    <cfRule type="cellIs" dxfId="650" priority="710" stopIfTrue="1" operator="greaterThanOrEqual">
      <formula>V382-27</formula>
    </cfRule>
  </conditionalFormatting>
  <conditionalFormatting sqref="F382">
    <cfRule type="expression" dxfId="649" priority="709">
      <formula>AB382&gt;1</formula>
    </cfRule>
  </conditionalFormatting>
  <conditionalFormatting sqref="F382">
    <cfRule type="expression" dxfId="648" priority="708">
      <formula>AB382&gt;1</formula>
    </cfRule>
  </conditionalFormatting>
  <conditionalFormatting sqref="K383">
    <cfRule type="cellIs" dxfId="647" priority="707" stopIfTrue="1" operator="greaterThanOrEqual">
      <formula>V383-(4*7)+1</formula>
    </cfRule>
  </conditionalFormatting>
  <conditionalFormatting sqref="F383">
    <cfRule type="expression" dxfId="646" priority="706">
      <formula>AB383&gt;1</formula>
    </cfRule>
  </conditionalFormatting>
  <conditionalFormatting sqref="K383">
    <cfRule type="cellIs" dxfId="645" priority="705" stopIfTrue="1" operator="greaterThanOrEqual">
      <formula>V383-27</formula>
    </cfRule>
  </conditionalFormatting>
  <conditionalFormatting sqref="K383">
    <cfRule type="cellIs" dxfId="644" priority="704" stopIfTrue="1" operator="greaterThanOrEqual">
      <formula>V383-27</formula>
    </cfRule>
  </conditionalFormatting>
  <conditionalFormatting sqref="F383">
    <cfRule type="expression" dxfId="643" priority="703">
      <formula>AB383&gt;1</formula>
    </cfRule>
  </conditionalFormatting>
  <conditionalFormatting sqref="K383">
    <cfRule type="cellIs" dxfId="642" priority="702" stopIfTrue="1" operator="greaterThanOrEqual">
      <formula>V383-27</formula>
    </cfRule>
  </conditionalFormatting>
  <conditionalFormatting sqref="F383">
    <cfRule type="expression" dxfId="641" priority="701">
      <formula>AB383&gt;1</formula>
    </cfRule>
  </conditionalFormatting>
  <conditionalFormatting sqref="F383">
    <cfRule type="expression" dxfId="640" priority="700">
      <formula>AB383&gt;1</formula>
    </cfRule>
  </conditionalFormatting>
  <conditionalFormatting sqref="K384">
    <cfRule type="cellIs" dxfId="639" priority="699" stopIfTrue="1" operator="greaterThanOrEqual">
      <formula>V384-(4*7)+1</formula>
    </cfRule>
  </conditionalFormatting>
  <conditionalFormatting sqref="F384">
    <cfRule type="expression" dxfId="638" priority="698">
      <formula>AB384&gt;1</formula>
    </cfRule>
  </conditionalFormatting>
  <conditionalFormatting sqref="K384">
    <cfRule type="cellIs" dxfId="637" priority="697" stopIfTrue="1" operator="greaterThanOrEqual">
      <formula>V384-27</formula>
    </cfRule>
  </conditionalFormatting>
  <conditionalFormatting sqref="K384">
    <cfRule type="cellIs" dxfId="636" priority="696" stopIfTrue="1" operator="greaterThanOrEqual">
      <formula>V384-27</formula>
    </cfRule>
  </conditionalFormatting>
  <conditionalFormatting sqref="F384">
    <cfRule type="expression" dxfId="635" priority="695">
      <formula>AB384&gt;1</formula>
    </cfRule>
  </conditionalFormatting>
  <conditionalFormatting sqref="K384">
    <cfRule type="cellIs" dxfId="634" priority="694" stopIfTrue="1" operator="greaterThanOrEqual">
      <formula>V384-27</formula>
    </cfRule>
  </conditionalFormatting>
  <conditionalFormatting sqref="F384">
    <cfRule type="expression" dxfId="633" priority="693">
      <formula>AB384&gt;1</formula>
    </cfRule>
  </conditionalFormatting>
  <conditionalFormatting sqref="F384">
    <cfRule type="expression" dxfId="632" priority="692">
      <formula>AB384&gt;1</formula>
    </cfRule>
  </conditionalFormatting>
  <conditionalFormatting sqref="K385">
    <cfRule type="cellIs" dxfId="631" priority="691" stopIfTrue="1" operator="greaterThanOrEqual">
      <formula>V385-(4*7)+1</formula>
    </cfRule>
  </conditionalFormatting>
  <conditionalFormatting sqref="F385">
    <cfRule type="expression" dxfId="630" priority="690">
      <formula>AB385&gt;1</formula>
    </cfRule>
  </conditionalFormatting>
  <conditionalFormatting sqref="K385">
    <cfRule type="cellIs" dxfId="629" priority="689" stopIfTrue="1" operator="greaterThanOrEqual">
      <formula>V385-27</formula>
    </cfRule>
  </conditionalFormatting>
  <conditionalFormatting sqref="K385">
    <cfRule type="cellIs" dxfId="628" priority="688" stopIfTrue="1" operator="greaterThanOrEqual">
      <formula>V385-27</formula>
    </cfRule>
  </conditionalFormatting>
  <conditionalFormatting sqref="F385">
    <cfRule type="expression" dxfId="627" priority="687">
      <formula>AB385&gt;1</formula>
    </cfRule>
  </conditionalFormatting>
  <conditionalFormatting sqref="K385">
    <cfRule type="cellIs" dxfId="626" priority="686" stopIfTrue="1" operator="greaterThanOrEqual">
      <formula>V385-27</formula>
    </cfRule>
  </conditionalFormatting>
  <conditionalFormatting sqref="F385">
    <cfRule type="expression" dxfId="625" priority="685">
      <formula>AB385&gt;1</formula>
    </cfRule>
  </conditionalFormatting>
  <conditionalFormatting sqref="F385">
    <cfRule type="expression" dxfId="624" priority="684">
      <formula>AB385&gt;1</formula>
    </cfRule>
  </conditionalFormatting>
  <conditionalFormatting sqref="K386">
    <cfRule type="cellIs" dxfId="623" priority="683" stopIfTrue="1" operator="greaterThanOrEqual">
      <formula>V386-(4*7)+1</formula>
    </cfRule>
  </conditionalFormatting>
  <conditionalFormatting sqref="F386">
    <cfRule type="expression" dxfId="622" priority="682">
      <formula>AB386&gt;1</formula>
    </cfRule>
  </conditionalFormatting>
  <conditionalFormatting sqref="K386">
    <cfRule type="cellIs" dxfId="621" priority="681" stopIfTrue="1" operator="greaterThanOrEqual">
      <formula>V386-27</formula>
    </cfRule>
  </conditionalFormatting>
  <conditionalFormatting sqref="K386">
    <cfRule type="cellIs" dxfId="620" priority="680" stopIfTrue="1" operator="greaterThanOrEqual">
      <formula>V386-27</formula>
    </cfRule>
  </conditionalFormatting>
  <conditionalFormatting sqref="F386">
    <cfRule type="expression" dxfId="619" priority="679">
      <formula>AB386&gt;1</formula>
    </cfRule>
  </conditionalFormatting>
  <conditionalFormatting sqref="K386">
    <cfRule type="cellIs" dxfId="618" priority="678" stopIfTrue="1" operator="greaterThanOrEqual">
      <formula>V386-27</formula>
    </cfRule>
  </conditionalFormatting>
  <conditionalFormatting sqref="F386">
    <cfRule type="expression" dxfId="617" priority="677">
      <formula>AB386&gt;1</formula>
    </cfRule>
  </conditionalFormatting>
  <conditionalFormatting sqref="F386">
    <cfRule type="expression" dxfId="616" priority="676">
      <formula>AB386&gt;1</formula>
    </cfRule>
  </conditionalFormatting>
  <conditionalFormatting sqref="K387">
    <cfRule type="cellIs" dxfId="615" priority="675" stopIfTrue="1" operator="greaterThanOrEqual">
      <formula>V387-(4*7)+1</formula>
    </cfRule>
  </conditionalFormatting>
  <conditionalFormatting sqref="F387">
    <cfRule type="expression" dxfId="614" priority="674">
      <formula>AB387&gt;1</formula>
    </cfRule>
  </conditionalFormatting>
  <conditionalFormatting sqref="K387">
    <cfRule type="cellIs" dxfId="613" priority="673" stopIfTrue="1" operator="greaterThanOrEqual">
      <formula>V387-27</formula>
    </cfRule>
  </conditionalFormatting>
  <conditionalFormatting sqref="K387">
    <cfRule type="cellIs" dxfId="612" priority="672" stopIfTrue="1" operator="greaterThanOrEqual">
      <formula>V387-27</formula>
    </cfRule>
  </conditionalFormatting>
  <conditionalFormatting sqref="F387">
    <cfRule type="expression" dxfId="611" priority="671">
      <formula>AB387&gt;1</formula>
    </cfRule>
  </conditionalFormatting>
  <conditionalFormatting sqref="K387">
    <cfRule type="cellIs" dxfId="610" priority="670" stopIfTrue="1" operator="greaterThanOrEqual">
      <formula>V387-27</formula>
    </cfRule>
  </conditionalFormatting>
  <conditionalFormatting sqref="F387">
    <cfRule type="expression" dxfId="609" priority="669">
      <formula>AB387&gt;1</formula>
    </cfRule>
  </conditionalFormatting>
  <conditionalFormatting sqref="K387">
    <cfRule type="cellIs" dxfId="608" priority="668" stopIfTrue="1" operator="greaterThanOrEqual">
      <formula>V387-27</formula>
    </cfRule>
  </conditionalFormatting>
  <conditionalFormatting sqref="K389">
    <cfRule type="cellIs" dxfId="607" priority="667" stopIfTrue="1" operator="greaterThanOrEqual">
      <formula>V389-(4*7)+1</formula>
    </cfRule>
  </conditionalFormatting>
  <conditionalFormatting sqref="K389">
    <cfRule type="cellIs" dxfId="606" priority="666" stopIfTrue="1" operator="greaterThanOrEqual">
      <formula>V389-27</formula>
    </cfRule>
  </conditionalFormatting>
  <conditionalFormatting sqref="K390">
    <cfRule type="cellIs" dxfId="605" priority="665" stopIfTrue="1" operator="greaterThanOrEqual">
      <formula>V390-(4*7)+1</formula>
    </cfRule>
  </conditionalFormatting>
  <conditionalFormatting sqref="K390">
    <cfRule type="cellIs" dxfId="604" priority="664" stopIfTrue="1" operator="greaterThanOrEqual">
      <formula>V390-27</formula>
    </cfRule>
  </conditionalFormatting>
  <conditionalFormatting sqref="F391">
    <cfRule type="expression" dxfId="603" priority="663">
      <formula>AB391&gt;1</formula>
    </cfRule>
  </conditionalFormatting>
  <conditionalFormatting sqref="K391">
    <cfRule type="cellIs" dxfId="602" priority="662" stopIfTrue="1" operator="greaterThanOrEqual">
      <formula>V391-(4*7)+1</formula>
    </cfRule>
  </conditionalFormatting>
  <conditionalFormatting sqref="K391">
    <cfRule type="cellIs" dxfId="601" priority="661" stopIfTrue="1" operator="greaterThanOrEqual">
      <formula>V391-27</formula>
    </cfRule>
  </conditionalFormatting>
  <conditionalFormatting sqref="K394:K397">
    <cfRule type="cellIs" dxfId="600" priority="660" stopIfTrue="1" operator="greaterThanOrEqual">
      <formula>V394-(4*7)+1</formula>
    </cfRule>
  </conditionalFormatting>
  <conditionalFormatting sqref="F394:F397">
    <cfRule type="expression" dxfId="599" priority="659">
      <formula>AB394&gt;1</formula>
    </cfRule>
  </conditionalFormatting>
  <conditionalFormatting sqref="K394:K397">
    <cfRule type="cellIs" dxfId="598" priority="658" stopIfTrue="1" operator="greaterThanOrEqual">
      <formula>V394-27</formula>
    </cfRule>
  </conditionalFormatting>
  <conditionalFormatting sqref="K398">
    <cfRule type="cellIs" dxfId="597" priority="657" stopIfTrue="1" operator="greaterThanOrEqual">
      <formula>V398-(4*7)+1</formula>
    </cfRule>
  </conditionalFormatting>
  <conditionalFormatting sqref="F398">
    <cfRule type="expression" dxfId="596" priority="656">
      <formula>AB398&gt;1</formula>
    </cfRule>
  </conditionalFormatting>
  <conditionalFormatting sqref="K398">
    <cfRule type="cellIs" dxfId="595" priority="655" stopIfTrue="1" operator="greaterThanOrEqual">
      <formula>V398-27</formula>
    </cfRule>
  </conditionalFormatting>
  <conditionalFormatting sqref="K399:K400">
    <cfRule type="cellIs" dxfId="594" priority="654" stopIfTrue="1" operator="greaterThanOrEqual">
      <formula>V399-(4*7)+1</formula>
    </cfRule>
  </conditionalFormatting>
  <conditionalFormatting sqref="K399:K400">
    <cfRule type="cellIs" dxfId="593" priority="653" stopIfTrue="1" operator="greaterThanOrEqual">
      <formula>V399-27</formula>
    </cfRule>
  </conditionalFormatting>
  <conditionalFormatting sqref="F401">
    <cfRule type="expression" dxfId="592" priority="652">
      <formula>AB401&gt;1</formula>
    </cfRule>
  </conditionalFormatting>
  <conditionalFormatting sqref="F402">
    <cfRule type="expression" dxfId="591" priority="651">
      <formula>AB402&gt;1</formula>
    </cfRule>
  </conditionalFormatting>
  <conditionalFormatting sqref="K401:K402">
    <cfRule type="cellIs" dxfId="590" priority="650" stopIfTrue="1" operator="greaterThanOrEqual">
      <formula>V401-(4*7)+1</formula>
    </cfRule>
  </conditionalFormatting>
  <conditionalFormatting sqref="K401:K402">
    <cfRule type="cellIs" dxfId="589" priority="649" stopIfTrue="1" operator="greaterThanOrEqual">
      <formula>V401-27</formula>
    </cfRule>
  </conditionalFormatting>
  <conditionalFormatting sqref="F403">
    <cfRule type="expression" dxfId="588" priority="648">
      <formula>AB403&gt;1</formula>
    </cfRule>
  </conditionalFormatting>
  <conditionalFormatting sqref="F404">
    <cfRule type="expression" dxfId="587" priority="647">
      <formula>AB404&gt;1</formula>
    </cfRule>
  </conditionalFormatting>
  <conditionalFormatting sqref="K403:K404">
    <cfRule type="cellIs" dxfId="586" priority="646" stopIfTrue="1" operator="greaterThanOrEqual">
      <formula>V403-(4*7)+1</formula>
    </cfRule>
  </conditionalFormatting>
  <conditionalFormatting sqref="K403:K404">
    <cfRule type="cellIs" dxfId="585" priority="645" stopIfTrue="1" operator="greaterThanOrEqual">
      <formula>V403-27</formula>
    </cfRule>
  </conditionalFormatting>
  <conditionalFormatting sqref="K406">
    <cfRule type="cellIs" dxfId="584" priority="643" stopIfTrue="1" operator="greaterThanOrEqual">
      <formula>V406-(4*7)+1</formula>
    </cfRule>
  </conditionalFormatting>
  <conditionalFormatting sqref="F406:F408">
    <cfRule type="expression" dxfId="583" priority="642">
      <formula>AB406&gt;1</formula>
    </cfRule>
  </conditionalFormatting>
  <conditionalFormatting sqref="K406">
    <cfRule type="cellIs" dxfId="582" priority="641" stopIfTrue="1" operator="greaterThanOrEqual">
      <formula>V406-27</formula>
    </cfRule>
  </conditionalFormatting>
  <conditionalFormatting sqref="K407:K409">
    <cfRule type="cellIs" dxfId="581" priority="640" stopIfTrue="1" operator="greaterThanOrEqual">
      <formula>V407-(4*7)+1</formula>
    </cfRule>
  </conditionalFormatting>
  <conditionalFormatting sqref="K407:K409">
    <cfRule type="cellIs" dxfId="580" priority="639" stopIfTrue="1" operator="greaterThanOrEqual">
      <formula>V407-27</formula>
    </cfRule>
  </conditionalFormatting>
  <conditionalFormatting sqref="K411:K412">
    <cfRule type="cellIs" dxfId="579" priority="638" stopIfTrue="1" operator="greaterThanOrEqual">
      <formula>V411-(4*7)+1</formula>
    </cfRule>
  </conditionalFormatting>
  <conditionalFormatting sqref="K411:K412">
    <cfRule type="cellIs" dxfId="578" priority="637" stopIfTrue="1" operator="greaterThanOrEqual">
      <formula>V411-27</formula>
    </cfRule>
  </conditionalFormatting>
  <conditionalFormatting sqref="K413">
    <cfRule type="cellIs" dxfId="577" priority="636" stopIfTrue="1" operator="greaterThanOrEqual">
      <formula>V413-(4*7)+1</formula>
    </cfRule>
  </conditionalFormatting>
  <conditionalFormatting sqref="K413">
    <cfRule type="cellIs" dxfId="576" priority="635" stopIfTrue="1" operator="greaterThanOrEqual">
      <formula>V413-27</formula>
    </cfRule>
  </conditionalFormatting>
  <conditionalFormatting sqref="F414">
    <cfRule type="expression" dxfId="575" priority="634">
      <formula>AB414&gt;1</formula>
    </cfRule>
  </conditionalFormatting>
  <conditionalFormatting sqref="F415">
    <cfRule type="expression" dxfId="574" priority="631">
      <formula>AB415&gt;1</formula>
    </cfRule>
  </conditionalFormatting>
  <conditionalFormatting sqref="F416">
    <cfRule type="expression" dxfId="573" priority="628">
      <formula>AB416&gt;1</formula>
    </cfRule>
  </conditionalFormatting>
  <conditionalFormatting sqref="K414:K418">
    <cfRule type="cellIs" dxfId="572" priority="621" stopIfTrue="1" operator="greaterThanOrEqual">
      <formula>V414-(4*7)+1</formula>
    </cfRule>
  </conditionalFormatting>
  <conditionalFormatting sqref="K414:K418">
    <cfRule type="cellIs" dxfId="571" priority="620" stopIfTrue="1" operator="greaterThanOrEqual">
      <formula>V414-27</formula>
    </cfRule>
  </conditionalFormatting>
  <conditionalFormatting sqref="K420">
    <cfRule type="cellIs" dxfId="570" priority="619" stopIfTrue="1" operator="greaterThanOrEqual">
      <formula>V420-(4*7)+1</formula>
    </cfRule>
  </conditionalFormatting>
  <conditionalFormatting sqref="F420">
    <cfRule type="expression" dxfId="569" priority="618">
      <formula>AB420&gt;1</formula>
    </cfRule>
  </conditionalFormatting>
  <conditionalFormatting sqref="K420">
    <cfRule type="cellIs" dxfId="568" priority="617" stopIfTrue="1" operator="greaterThanOrEqual">
      <formula>V420-27</formula>
    </cfRule>
  </conditionalFormatting>
  <conditionalFormatting sqref="K421">
    <cfRule type="cellIs" dxfId="567" priority="616" stopIfTrue="1" operator="greaterThanOrEqual">
      <formula>V421-(4*7)+1</formula>
    </cfRule>
  </conditionalFormatting>
  <conditionalFormatting sqref="K421">
    <cfRule type="cellIs" dxfId="566" priority="615" stopIfTrue="1" operator="greaterThanOrEqual">
      <formula>V421-27</formula>
    </cfRule>
  </conditionalFormatting>
  <conditionalFormatting sqref="K423">
    <cfRule type="cellIs" dxfId="565" priority="614" stopIfTrue="1" operator="greaterThanOrEqual">
      <formula>V423-(4*7)+1</formula>
    </cfRule>
  </conditionalFormatting>
  <conditionalFormatting sqref="K423">
    <cfRule type="cellIs" dxfId="564" priority="613" stopIfTrue="1" operator="greaterThanOrEqual">
      <formula>V423-27</formula>
    </cfRule>
  </conditionalFormatting>
  <conditionalFormatting sqref="F424">
    <cfRule type="expression" dxfId="563" priority="611">
      <formula>AB424&gt;1</formula>
    </cfRule>
  </conditionalFormatting>
  <conditionalFormatting sqref="K424">
    <cfRule type="cellIs" dxfId="562" priority="609" stopIfTrue="1" operator="greaterThanOrEqual">
      <formula>V424-(4*7)+1</formula>
    </cfRule>
  </conditionalFormatting>
  <conditionalFormatting sqref="K424">
    <cfRule type="cellIs" dxfId="561" priority="608" stopIfTrue="1" operator="greaterThanOrEqual">
      <formula>V424-27</formula>
    </cfRule>
  </conditionalFormatting>
  <conditionalFormatting sqref="F425:F426">
    <cfRule type="expression" dxfId="560" priority="607">
      <formula>AB425&gt;1</formula>
    </cfRule>
  </conditionalFormatting>
  <conditionalFormatting sqref="F425:F426">
    <cfRule type="expression" dxfId="559" priority="606">
      <formula>AB425&gt;1</formula>
    </cfRule>
  </conditionalFormatting>
  <conditionalFormatting sqref="K425:K426">
    <cfRule type="cellIs" dxfId="558" priority="605" stopIfTrue="1" operator="greaterThanOrEqual">
      <formula>V425-(4*7)+1</formula>
    </cfRule>
  </conditionalFormatting>
  <conditionalFormatting sqref="K425:K426">
    <cfRule type="cellIs" dxfId="557" priority="604" stopIfTrue="1" operator="greaterThanOrEqual">
      <formula>V425-27</formula>
    </cfRule>
  </conditionalFormatting>
  <conditionalFormatting sqref="F427:F428">
    <cfRule type="expression" dxfId="556" priority="603">
      <formula>AB427&gt;1</formula>
    </cfRule>
  </conditionalFormatting>
  <conditionalFormatting sqref="F427:F428">
    <cfRule type="expression" dxfId="555" priority="602">
      <formula>AB427&gt;1</formula>
    </cfRule>
  </conditionalFormatting>
  <conditionalFormatting sqref="K427:K428">
    <cfRule type="cellIs" dxfId="554" priority="601" stopIfTrue="1" operator="greaterThanOrEqual">
      <formula>V427-(4*7)+1</formula>
    </cfRule>
  </conditionalFormatting>
  <conditionalFormatting sqref="K427:K428">
    <cfRule type="cellIs" dxfId="553" priority="600" stopIfTrue="1" operator="greaterThanOrEqual">
      <formula>V427-27</formula>
    </cfRule>
  </conditionalFormatting>
  <conditionalFormatting sqref="F429:F430">
    <cfRule type="expression" dxfId="552" priority="599">
      <formula>AB429&gt;1</formula>
    </cfRule>
  </conditionalFormatting>
  <conditionalFormatting sqref="F429:F430">
    <cfRule type="expression" dxfId="551" priority="598">
      <formula>AB429&gt;1</formula>
    </cfRule>
  </conditionalFormatting>
  <conditionalFormatting sqref="K429:K430">
    <cfRule type="cellIs" dxfId="550" priority="597" stopIfTrue="1" operator="greaterThanOrEqual">
      <formula>V429-(4*7)+1</formula>
    </cfRule>
  </conditionalFormatting>
  <conditionalFormatting sqref="K429:K430">
    <cfRule type="cellIs" dxfId="549" priority="596" stopIfTrue="1" operator="greaterThanOrEqual">
      <formula>V429-27</formula>
    </cfRule>
  </conditionalFormatting>
  <conditionalFormatting sqref="F431:F432">
    <cfRule type="expression" dxfId="548" priority="595">
      <formula>AB431&gt;1</formula>
    </cfRule>
  </conditionalFormatting>
  <conditionalFormatting sqref="F431:F432">
    <cfRule type="expression" dxfId="547" priority="594">
      <formula>AB431&gt;1</formula>
    </cfRule>
  </conditionalFormatting>
  <conditionalFormatting sqref="K431:K432">
    <cfRule type="cellIs" dxfId="546" priority="593" stopIfTrue="1" operator="greaterThanOrEqual">
      <formula>V431-(4*7)+1</formula>
    </cfRule>
  </conditionalFormatting>
  <conditionalFormatting sqref="K431:K432">
    <cfRule type="cellIs" dxfId="545" priority="592" stopIfTrue="1" operator="greaterThanOrEqual">
      <formula>V431-27</formula>
    </cfRule>
  </conditionalFormatting>
  <conditionalFormatting sqref="K434">
    <cfRule type="cellIs" dxfId="544" priority="591" stopIfTrue="1" operator="greaterThanOrEqual">
      <formula>V434-(4*7)+1</formula>
    </cfRule>
  </conditionalFormatting>
  <conditionalFormatting sqref="F434">
    <cfRule type="expression" dxfId="543" priority="590">
      <formula>AB434&gt;1</formula>
    </cfRule>
  </conditionalFormatting>
  <conditionalFormatting sqref="K434">
    <cfRule type="cellIs" dxfId="542" priority="589" stopIfTrue="1" operator="greaterThanOrEqual">
      <formula>V434-27</formula>
    </cfRule>
  </conditionalFormatting>
  <conditionalFormatting sqref="F435">
    <cfRule type="expression" dxfId="541" priority="581">
      <formula>AB435&gt;1</formula>
    </cfRule>
  </conditionalFormatting>
  <conditionalFormatting sqref="K435">
    <cfRule type="cellIs" dxfId="540" priority="580" stopIfTrue="1" operator="greaterThanOrEqual">
      <formula>V435-(4*7)+1</formula>
    </cfRule>
  </conditionalFormatting>
  <conditionalFormatting sqref="K435">
    <cfRule type="cellIs" dxfId="539" priority="579" stopIfTrue="1" operator="greaterThanOrEqual">
      <formula>V435-27</formula>
    </cfRule>
  </conditionalFormatting>
  <conditionalFormatting sqref="F436">
    <cfRule type="expression" dxfId="538" priority="575">
      <formula>AB436&gt;1</formula>
    </cfRule>
  </conditionalFormatting>
  <conditionalFormatting sqref="K436">
    <cfRule type="cellIs" dxfId="537" priority="574" stopIfTrue="1" operator="greaterThanOrEqual">
      <formula>V436-(4*7)+1</formula>
    </cfRule>
  </conditionalFormatting>
  <conditionalFormatting sqref="K436">
    <cfRule type="cellIs" dxfId="536" priority="573" stopIfTrue="1" operator="greaterThanOrEqual">
      <formula>V436-27</formula>
    </cfRule>
  </conditionalFormatting>
  <conditionalFormatting sqref="F437">
    <cfRule type="expression" dxfId="535" priority="570">
      <formula>AB437&gt;1</formula>
    </cfRule>
  </conditionalFormatting>
  <conditionalFormatting sqref="K437">
    <cfRule type="cellIs" dxfId="534" priority="569" stopIfTrue="1" operator="greaterThanOrEqual">
      <formula>V437-(4*7)+1</formula>
    </cfRule>
  </conditionalFormatting>
  <conditionalFormatting sqref="K437">
    <cfRule type="cellIs" dxfId="533" priority="568" stopIfTrue="1" operator="greaterThanOrEqual">
      <formula>V437-27</formula>
    </cfRule>
  </conditionalFormatting>
  <conditionalFormatting sqref="F439">
    <cfRule type="expression" dxfId="532" priority="566">
      <formula>AB439&gt;1</formula>
    </cfRule>
  </conditionalFormatting>
  <conditionalFormatting sqref="K438">
    <cfRule type="cellIs" dxfId="531" priority="561" stopIfTrue="1" operator="greaterThanOrEqual">
      <formula>V438-(4*7)+1</formula>
    </cfRule>
  </conditionalFormatting>
  <conditionalFormatting sqref="F438">
    <cfRule type="expression" dxfId="530" priority="560">
      <formula>AB438&gt;1</formula>
    </cfRule>
  </conditionalFormatting>
  <conditionalFormatting sqref="K438">
    <cfRule type="cellIs" dxfId="529" priority="559" stopIfTrue="1" operator="greaterThanOrEqual">
      <formula>V438-27</formula>
    </cfRule>
  </conditionalFormatting>
  <conditionalFormatting sqref="K439:K440">
    <cfRule type="cellIs" dxfId="528" priority="558" stopIfTrue="1" operator="greaterThanOrEqual">
      <formula>V439-(4*7)+1</formula>
    </cfRule>
  </conditionalFormatting>
  <conditionalFormatting sqref="K439:K440">
    <cfRule type="cellIs" dxfId="527" priority="557" stopIfTrue="1" operator="greaterThanOrEqual">
      <formula>V439-27</formula>
    </cfRule>
  </conditionalFormatting>
  <conditionalFormatting sqref="F440">
    <cfRule type="expression" dxfId="526" priority="556">
      <formula>AB440&gt;1</formula>
    </cfRule>
  </conditionalFormatting>
  <conditionalFormatting sqref="K442:K444">
    <cfRule type="cellIs" dxfId="525" priority="555" stopIfTrue="1" operator="greaterThanOrEqual">
      <formula>V442-(4*7)+1</formula>
    </cfRule>
  </conditionalFormatting>
  <conditionalFormatting sqref="K442:K444">
    <cfRule type="cellIs" dxfId="524" priority="554" stopIfTrue="1" operator="greaterThanOrEqual">
      <formula>V442-27</formula>
    </cfRule>
  </conditionalFormatting>
  <conditionalFormatting sqref="K447">
    <cfRule type="cellIs" dxfId="523" priority="553" stopIfTrue="1" operator="greaterThanOrEqual">
      <formula>V447-(4*7)+1</formula>
    </cfRule>
  </conditionalFormatting>
  <conditionalFormatting sqref="F447">
    <cfRule type="expression" dxfId="522" priority="552">
      <formula>AB447&gt;1</formula>
    </cfRule>
  </conditionalFormatting>
  <conditionalFormatting sqref="K447">
    <cfRule type="cellIs" dxfId="521" priority="551" stopIfTrue="1" operator="greaterThanOrEqual">
      <formula>V447-27</formula>
    </cfRule>
  </conditionalFormatting>
  <conditionalFormatting sqref="K448">
    <cfRule type="cellIs" dxfId="520" priority="550" stopIfTrue="1" operator="greaterThanOrEqual">
      <formula>V448-(4*7)+1</formula>
    </cfRule>
  </conditionalFormatting>
  <conditionalFormatting sqref="F448">
    <cfRule type="expression" dxfId="519" priority="549">
      <formula>AB448&gt;1</formula>
    </cfRule>
  </conditionalFormatting>
  <conditionalFormatting sqref="K448">
    <cfRule type="cellIs" dxfId="518" priority="548" stopIfTrue="1" operator="greaterThanOrEqual">
      <formula>V448-27</formula>
    </cfRule>
  </conditionalFormatting>
  <conditionalFormatting sqref="K449">
    <cfRule type="cellIs" dxfId="517" priority="547" stopIfTrue="1" operator="greaterThanOrEqual">
      <formula>V449-(4*7)+1</formula>
    </cfRule>
  </conditionalFormatting>
  <conditionalFormatting sqref="F449">
    <cfRule type="expression" dxfId="516" priority="546">
      <formula>AB449&gt;1</formula>
    </cfRule>
  </conditionalFormatting>
  <conditionalFormatting sqref="K449">
    <cfRule type="cellIs" dxfId="515" priority="545" stopIfTrue="1" operator="greaterThanOrEqual">
      <formula>V449-27</formula>
    </cfRule>
  </conditionalFormatting>
  <conditionalFormatting sqref="K450:K451">
    <cfRule type="cellIs" dxfId="514" priority="542" stopIfTrue="1" operator="greaterThanOrEqual">
      <formula>V450-(4*7)+1</formula>
    </cfRule>
  </conditionalFormatting>
  <conditionalFormatting sqref="K450:K451">
    <cfRule type="cellIs" dxfId="513" priority="541" stopIfTrue="1" operator="greaterThanOrEqual">
      <formula>V450-27</formula>
    </cfRule>
  </conditionalFormatting>
  <conditionalFormatting sqref="K452">
    <cfRule type="cellIs" dxfId="512" priority="540" stopIfTrue="1" operator="greaterThanOrEqual">
      <formula>V452-(4*7)+1</formula>
    </cfRule>
  </conditionalFormatting>
  <conditionalFormatting sqref="K452">
    <cfRule type="cellIs" dxfId="511" priority="539" stopIfTrue="1" operator="greaterThanOrEqual">
      <formula>V452-27</formula>
    </cfRule>
  </conditionalFormatting>
  <conditionalFormatting sqref="K453">
    <cfRule type="cellIs" dxfId="510" priority="538" stopIfTrue="1" operator="greaterThanOrEqual">
      <formula>V453-(4*7)+1</formula>
    </cfRule>
  </conditionalFormatting>
  <conditionalFormatting sqref="K453">
    <cfRule type="cellIs" dxfId="509" priority="537" stopIfTrue="1" operator="greaterThanOrEqual">
      <formula>V453-27</formula>
    </cfRule>
  </conditionalFormatting>
  <conditionalFormatting sqref="K454">
    <cfRule type="cellIs" dxfId="508" priority="536" stopIfTrue="1" operator="greaterThanOrEqual">
      <formula>V454-(4*7)+1</formula>
    </cfRule>
  </conditionalFormatting>
  <conditionalFormatting sqref="K454">
    <cfRule type="cellIs" dxfId="507" priority="535" stopIfTrue="1" operator="greaterThanOrEqual">
      <formula>V454-27</formula>
    </cfRule>
  </conditionalFormatting>
  <conditionalFormatting sqref="K455">
    <cfRule type="cellIs" dxfId="506" priority="534" stopIfTrue="1" operator="greaterThanOrEqual">
      <formula>V455-(4*7)+1</formula>
    </cfRule>
  </conditionalFormatting>
  <conditionalFormatting sqref="K455">
    <cfRule type="cellIs" dxfId="505" priority="533" stopIfTrue="1" operator="greaterThanOrEqual">
      <formula>V455-27</formula>
    </cfRule>
  </conditionalFormatting>
  <conditionalFormatting sqref="K457">
    <cfRule type="cellIs" dxfId="504" priority="532" stopIfTrue="1" operator="greaterThanOrEqual">
      <formula>V457-(4*7)+1</formula>
    </cfRule>
  </conditionalFormatting>
  <conditionalFormatting sqref="K457">
    <cfRule type="cellIs" dxfId="503" priority="531" stopIfTrue="1" operator="greaterThanOrEqual">
      <formula>V457-27</formula>
    </cfRule>
  </conditionalFormatting>
  <conditionalFormatting sqref="F458">
    <cfRule type="expression" dxfId="502" priority="526">
      <formula>AB458&gt;1</formula>
    </cfRule>
  </conditionalFormatting>
  <conditionalFormatting sqref="F456">
    <cfRule type="expression" dxfId="501" priority="522">
      <formula>AB456&gt;1</formula>
    </cfRule>
  </conditionalFormatting>
  <conditionalFormatting sqref="K456">
    <cfRule type="cellIs" dxfId="500" priority="521" stopIfTrue="1" operator="greaterThanOrEqual">
      <formula>V456-(4*7)+1</formula>
    </cfRule>
  </conditionalFormatting>
  <conditionalFormatting sqref="K456">
    <cfRule type="cellIs" dxfId="499" priority="520" stopIfTrue="1" operator="greaterThanOrEqual">
      <formula>V456-27</formula>
    </cfRule>
  </conditionalFormatting>
  <conditionalFormatting sqref="K458:K459">
    <cfRule type="cellIs" dxfId="498" priority="519" stopIfTrue="1" operator="greaterThanOrEqual">
      <formula>V458-(4*7)+1</formula>
    </cfRule>
  </conditionalFormatting>
  <conditionalFormatting sqref="K458:K459">
    <cfRule type="cellIs" dxfId="497" priority="518" stopIfTrue="1" operator="greaterThanOrEqual">
      <formula>V458-27</formula>
    </cfRule>
  </conditionalFormatting>
  <conditionalFormatting sqref="K460">
    <cfRule type="cellIs" dxfId="496" priority="514" stopIfTrue="1" operator="greaterThanOrEqual">
      <formula>V460-(4*7)+1</formula>
    </cfRule>
  </conditionalFormatting>
  <conditionalFormatting sqref="F460">
    <cfRule type="expression" dxfId="495" priority="513">
      <formula>AB460&gt;1</formula>
    </cfRule>
  </conditionalFormatting>
  <conditionalFormatting sqref="K460">
    <cfRule type="cellIs" dxfId="494" priority="512" stopIfTrue="1" operator="greaterThanOrEqual">
      <formula>V460-27</formula>
    </cfRule>
  </conditionalFormatting>
  <conditionalFormatting sqref="K461">
    <cfRule type="cellIs" dxfId="493" priority="511" stopIfTrue="1" operator="greaterThanOrEqual">
      <formula>V461-(4*7)+1</formula>
    </cfRule>
  </conditionalFormatting>
  <conditionalFormatting sqref="K461">
    <cfRule type="cellIs" dxfId="492" priority="510" stopIfTrue="1" operator="greaterThanOrEqual">
      <formula>V461-27</formula>
    </cfRule>
  </conditionalFormatting>
  <conditionalFormatting sqref="F462">
    <cfRule type="expression" dxfId="491" priority="509">
      <formula>AB462&gt;1</formula>
    </cfRule>
  </conditionalFormatting>
  <conditionalFormatting sqref="K462">
    <cfRule type="cellIs" dxfId="490" priority="508" stopIfTrue="1" operator="greaterThanOrEqual">
      <formula>V462-(4*7)+1</formula>
    </cfRule>
  </conditionalFormatting>
  <conditionalFormatting sqref="K462">
    <cfRule type="cellIs" dxfId="489" priority="507" stopIfTrue="1" operator="greaterThanOrEqual">
      <formula>V462-27</formula>
    </cfRule>
  </conditionalFormatting>
  <conditionalFormatting sqref="K464">
    <cfRule type="cellIs" dxfId="488" priority="506" stopIfTrue="1" operator="greaterThanOrEqual">
      <formula>V464-(4*7)+1</formula>
    </cfRule>
  </conditionalFormatting>
  <conditionalFormatting sqref="F464">
    <cfRule type="expression" dxfId="487" priority="505">
      <formula>AB464&gt;1</formula>
    </cfRule>
  </conditionalFormatting>
  <conditionalFormatting sqref="K464">
    <cfRule type="cellIs" dxfId="486" priority="504" stopIfTrue="1" operator="greaterThanOrEqual">
      <formula>V464-27</formula>
    </cfRule>
  </conditionalFormatting>
  <conditionalFormatting sqref="K466">
    <cfRule type="cellIs" dxfId="485" priority="503" stopIfTrue="1" operator="greaterThanOrEqual">
      <formula>V466-(4*7)+1</formula>
    </cfRule>
  </conditionalFormatting>
  <conditionalFormatting sqref="F466">
    <cfRule type="expression" dxfId="484" priority="502">
      <formula>AB466&gt;1</formula>
    </cfRule>
  </conditionalFormatting>
  <conditionalFormatting sqref="K466">
    <cfRule type="cellIs" dxfId="483" priority="501" stopIfTrue="1" operator="greaterThanOrEqual">
      <formula>V466-27</formula>
    </cfRule>
  </conditionalFormatting>
  <conditionalFormatting sqref="F468">
    <cfRule type="expression" dxfId="482" priority="500">
      <formula>AB468&gt;1</formula>
    </cfRule>
  </conditionalFormatting>
  <conditionalFormatting sqref="K470">
    <cfRule type="cellIs" dxfId="481" priority="499" stopIfTrue="1" operator="greaterThanOrEqual">
      <formula>V470-(4*7)+1</formula>
    </cfRule>
  </conditionalFormatting>
  <conditionalFormatting sqref="K470">
    <cfRule type="cellIs" dxfId="480" priority="498" stopIfTrue="1" operator="greaterThanOrEqual">
      <formula>V470-27</formula>
    </cfRule>
  </conditionalFormatting>
  <conditionalFormatting sqref="K471">
    <cfRule type="cellIs" dxfId="479" priority="497" stopIfTrue="1" operator="greaterThanOrEqual">
      <formula>V471-(4*7)+1</formula>
    </cfRule>
  </conditionalFormatting>
  <conditionalFormatting sqref="K471">
    <cfRule type="cellIs" dxfId="478" priority="496" stopIfTrue="1" operator="greaterThanOrEqual">
      <formula>V471-27</formula>
    </cfRule>
  </conditionalFormatting>
  <conditionalFormatting sqref="F472">
    <cfRule type="expression" dxfId="477" priority="495">
      <formula>AB472&gt;1</formula>
    </cfRule>
  </conditionalFormatting>
  <conditionalFormatting sqref="K472">
    <cfRule type="cellIs" dxfId="476" priority="494" stopIfTrue="1" operator="greaterThanOrEqual">
      <formula>V472-(4*7)+1</formula>
    </cfRule>
  </conditionalFormatting>
  <conditionalFormatting sqref="K472">
    <cfRule type="cellIs" dxfId="475" priority="493" stopIfTrue="1" operator="greaterThanOrEqual">
      <formula>V472-27</formula>
    </cfRule>
  </conditionalFormatting>
  <conditionalFormatting sqref="K473">
    <cfRule type="cellIs" dxfId="474" priority="492" stopIfTrue="1" operator="greaterThanOrEqual">
      <formula>V473-(4*7)+1</formula>
    </cfRule>
  </conditionalFormatting>
  <conditionalFormatting sqref="K473">
    <cfRule type="cellIs" dxfId="473" priority="491" stopIfTrue="1" operator="greaterThanOrEqual">
      <formula>V473-27</formula>
    </cfRule>
  </conditionalFormatting>
  <conditionalFormatting sqref="F475">
    <cfRule type="expression" dxfId="472" priority="489">
      <formula>AB475&gt;1</formula>
    </cfRule>
  </conditionalFormatting>
  <conditionalFormatting sqref="F474">
    <cfRule type="expression" dxfId="471" priority="488">
      <formula>AB474&gt;1</formula>
    </cfRule>
  </conditionalFormatting>
  <conditionalFormatting sqref="K474:K475">
    <cfRule type="cellIs" dxfId="470" priority="484" stopIfTrue="1" operator="greaterThanOrEqual">
      <formula>V474-(4*7)+1</formula>
    </cfRule>
  </conditionalFormatting>
  <conditionalFormatting sqref="K474:K475">
    <cfRule type="cellIs" dxfId="469" priority="483" stopIfTrue="1" operator="greaterThanOrEqual">
      <formula>V474-27</formula>
    </cfRule>
  </conditionalFormatting>
  <conditionalFormatting sqref="K476:K477">
    <cfRule type="cellIs" dxfId="468" priority="482" stopIfTrue="1" operator="greaterThanOrEqual">
      <formula>V476-(4*7)+1</formula>
    </cfRule>
  </conditionalFormatting>
  <conditionalFormatting sqref="K476:K477">
    <cfRule type="cellIs" dxfId="467" priority="481" stopIfTrue="1" operator="greaterThanOrEqual">
      <formula>V476-27</formula>
    </cfRule>
  </conditionalFormatting>
  <conditionalFormatting sqref="F481">
    <cfRule type="expression" dxfId="466" priority="480">
      <formula>AB481&gt;1</formula>
    </cfRule>
  </conditionalFormatting>
  <conditionalFormatting sqref="F482">
    <cfRule type="expression" dxfId="465" priority="478">
      <formula>AB482&gt;1</formula>
    </cfRule>
  </conditionalFormatting>
  <conditionalFormatting sqref="F483">
    <cfRule type="expression" dxfId="464" priority="473">
      <formula>AB483&gt;1</formula>
    </cfRule>
  </conditionalFormatting>
  <conditionalFormatting sqref="F484">
    <cfRule type="expression" dxfId="463" priority="471">
      <formula>AB484&gt;1</formula>
    </cfRule>
  </conditionalFormatting>
  <conditionalFormatting sqref="F485">
    <cfRule type="expression" dxfId="462" priority="466">
      <formula>AB485&gt;1</formula>
    </cfRule>
  </conditionalFormatting>
  <conditionalFormatting sqref="F486">
    <cfRule type="expression" dxfId="461" priority="464">
      <formula>AB486&gt;1</formula>
    </cfRule>
  </conditionalFormatting>
  <conditionalFormatting sqref="F487">
    <cfRule type="expression" dxfId="460" priority="459">
      <formula>AB487&gt;1</formula>
    </cfRule>
  </conditionalFormatting>
  <conditionalFormatting sqref="K481:K490">
    <cfRule type="cellIs" dxfId="459" priority="458" stopIfTrue="1" operator="greaterThanOrEqual">
      <formula>V481-(4*7)+1</formula>
    </cfRule>
  </conditionalFormatting>
  <conditionalFormatting sqref="K481:K490">
    <cfRule type="cellIs" dxfId="458" priority="457" stopIfTrue="1" operator="greaterThanOrEqual">
      <formula>V481-27</formula>
    </cfRule>
  </conditionalFormatting>
  <conditionalFormatting sqref="K481:K490">
    <cfRule type="cellIs" dxfId="457" priority="456" stopIfTrue="1" operator="greaterThanOrEqual">
      <formula>V481-27</formula>
    </cfRule>
  </conditionalFormatting>
  <conditionalFormatting sqref="K490">
    <cfRule type="cellIs" dxfId="456" priority="449" stopIfTrue="1" operator="greaterThanOrEqual">
      <formula>V490-(4*7)+1</formula>
    </cfRule>
  </conditionalFormatting>
  <conditionalFormatting sqref="K490">
    <cfRule type="cellIs" dxfId="455" priority="448" stopIfTrue="1" operator="greaterThanOrEqual">
      <formula>V490-27</formula>
    </cfRule>
  </conditionalFormatting>
  <conditionalFormatting sqref="K490">
    <cfRule type="cellIs" dxfId="454" priority="447" stopIfTrue="1" operator="greaterThanOrEqual">
      <formula>V490-27</formula>
    </cfRule>
  </conditionalFormatting>
  <conditionalFormatting sqref="F491">
    <cfRule type="expression" dxfId="453" priority="439">
      <formula>AB491&gt;1</formula>
    </cfRule>
  </conditionalFormatting>
  <conditionalFormatting sqref="F492:F494">
    <cfRule type="expression" dxfId="452" priority="436">
      <formula>AB492&gt;1</formula>
    </cfRule>
  </conditionalFormatting>
  <conditionalFormatting sqref="K491:K494">
    <cfRule type="cellIs" dxfId="451" priority="435" stopIfTrue="1" operator="greaterThanOrEqual">
      <formula>V491-(4*7)+1</formula>
    </cfRule>
  </conditionalFormatting>
  <conditionalFormatting sqref="K491:K494">
    <cfRule type="cellIs" dxfId="450" priority="434" stopIfTrue="1" operator="greaterThanOrEqual">
      <formula>V491-27</formula>
    </cfRule>
  </conditionalFormatting>
  <conditionalFormatting sqref="K491:K494">
    <cfRule type="cellIs" dxfId="449" priority="433" stopIfTrue="1" operator="greaterThanOrEqual">
      <formula>V491-27</formula>
    </cfRule>
  </conditionalFormatting>
  <conditionalFormatting sqref="K491:K494">
    <cfRule type="cellIs" dxfId="448" priority="432" stopIfTrue="1" operator="greaterThanOrEqual">
      <formula>V491-(4*7)+1</formula>
    </cfRule>
  </conditionalFormatting>
  <conditionalFormatting sqref="K491:K494">
    <cfRule type="cellIs" dxfId="447" priority="431" stopIfTrue="1" operator="greaterThanOrEqual">
      <formula>V491-27</formula>
    </cfRule>
  </conditionalFormatting>
  <conditionalFormatting sqref="K491:K494">
    <cfRule type="cellIs" dxfId="446" priority="430" stopIfTrue="1" operator="greaterThanOrEqual">
      <formula>V491-27</formula>
    </cfRule>
  </conditionalFormatting>
  <conditionalFormatting sqref="K495">
    <cfRule type="cellIs" dxfId="445" priority="429" stopIfTrue="1" operator="greaterThanOrEqual">
      <formula>V495-(4*7)+1</formula>
    </cfRule>
  </conditionalFormatting>
  <conditionalFormatting sqref="K495">
    <cfRule type="cellIs" dxfId="444" priority="428" stopIfTrue="1" operator="greaterThanOrEqual">
      <formula>V495-27</formula>
    </cfRule>
  </conditionalFormatting>
  <conditionalFormatting sqref="K495">
    <cfRule type="cellIs" dxfId="443" priority="427" stopIfTrue="1" operator="greaterThanOrEqual">
      <formula>V495-27</formula>
    </cfRule>
  </conditionalFormatting>
  <conditionalFormatting sqref="K495">
    <cfRule type="cellIs" dxfId="442" priority="426" stopIfTrue="1" operator="greaterThanOrEqual">
      <formula>V495-(4*7)+1</formula>
    </cfRule>
  </conditionalFormatting>
  <conditionalFormatting sqref="K495">
    <cfRule type="cellIs" dxfId="441" priority="425" stopIfTrue="1" operator="greaterThanOrEqual">
      <formula>V495-27</formula>
    </cfRule>
  </conditionalFormatting>
  <conditionalFormatting sqref="K495">
    <cfRule type="cellIs" dxfId="440" priority="424" stopIfTrue="1" operator="greaterThanOrEqual">
      <formula>V495-27</formula>
    </cfRule>
  </conditionalFormatting>
  <conditionalFormatting sqref="F495">
    <cfRule type="expression" dxfId="439" priority="423">
      <formula>AB495&gt;1</formula>
    </cfRule>
  </conditionalFormatting>
  <conditionalFormatting sqref="K496">
    <cfRule type="cellIs" dxfId="438" priority="422" stopIfTrue="1" operator="greaterThanOrEqual">
      <formula>V496-(4*7)+1</formula>
    </cfRule>
  </conditionalFormatting>
  <conditionalFormatting sqref="F496">
    <cfRule type="expression" dxfId="437" priority="421">
      <formula>AB496&gt;1</formula>
    </cfRule>
  </conditionalFormatting>
  <conditionalFormatting sqref="K496">
    <cfRule type="cellIs" dxfId="436" priority="420" stopIfTrue="1" operator="greaterThanOrEqual">
      <formula>V496-27</formula>
    </cfRule>
  </conditionalFormatting>
  <conditionalFormatting sqref="F496">
    <cfRule type="expression" dxfId="435" priority="419">
      <formula>AB496&gt;1</formula>
    </cfRule>
  </conditionalFormatting>
  <conditionalFormatting sqref="K496">
    <cfRule type="cellIs" dxfId="434" priority="418" stopIfTrue="1" operator="greaterThanOrEqual">
      <formula>V496-27</formula>
    </cfRule>
  </conditionalFormatting>
  <conditionalFormatting sqref="K497">
    <cfRule type="cellIs" dxfId="433" priority="412" stopIfTrue="1" operator="greaterThanOrEqual">
      <formula>V497-(4*7)+1</formula>
    </cfRule>
  </conditionalFormatting>
  <conditionalFormatting sqref="F497">
    <cfRule type="expression" dxfId="432" priority="411">
      <formula>AB497&gt;1</formula>
    </cfRule>
  </conditionalFormatting>
  <conditionalFormatting sqref="K497">
    <cfRule type="cellIs" dxfId="431" priority="410" stopIfTrue="1" operator="greaterThanOrEqual">
      <formula>V497-27</formula>
    </cfRule>
  </conditionalFormatting>
  <conditionalFormatting sqref="K497">
    <cfRule type="cellIs" dxfId="430" priority="409" stopIfTrue="1" operator="greaterThanOrEqual">
      <formula>V497-27</formula>
    </cfRule>
  </conditionalFormatting>
  <conditionalFormatting sqref="K500">
    <cfRule type="cellIs" dxfId="429" priority="405" stopIfTrue="1" operator="greaterThanOrEqual">
      <formula>V500-(4*7)+1</formula>
    </cfRule>
  </conditionalFormatting>
  <conditionalFormatting sqref="F499:F500">
    <cfRule type="expression" dxfId="428" priority="404">
      <formula>AB499&gt;1</formula>
    </cfRule>
  </conditionalFormatting>
  <conditionalFormatting sqref="K500">
    <cfRule type="cellIs" dxfId="427" priority="403" stopIfTrue="1" operator="greaterThanOrEqual">
      <formula>V500-27</formula>
    </cfRule>
  </conditionalFormatting>
  <conditionalFormatting sqref="K499">
    <cfRule type="cellIs" dxfId="426" priority="399" stopIfTrue="1" operator="greaterThanOrEqual">
      <formula>V499-(4*7)+1</formula>
    </cfRule>
  </conditionalFormatting>
  <conditionalFormatting sqref="K499">
    <cfRule type="cellIs" dxfId="425" priority="398" stopIfTrue="1" operator="greaterThanOrEqual">
      <formula>V499-27</formula>
    </cfRule>
  </conditionalFormatting>
  <conditionalFormatting sqref="K499">
    <cfRule type="cellIs" dxfId="424" priority="397" stopIfTrue="1" operator="greaterThanOrEqual">
      <formula>V499-27</formula>
    </cfRule>
  </conditionalFormatting>
  <conditionalFormatting sqref="K503">
    <cfRule type="cellIs" dxfId="423" priority="396" stopIfTrue="1" operator="greaterThanOrEqual">
      <formula>V503-27</formula>
    </cfRule>
  </conditionalFormatting>
  <conditionalFormatting sqref="K504:K505">
    <cfRule type="cellIs" dxfId="422" priority="395" stopIfTrue="1" operator="greaterThanOrEqual">
      <formula>V504-(4*7)+1</formula>
    </cfRule>
  </conditionalFormatting>
  <conditionalFormatting sqref="F504:F505">
    <cfRule type="expression" dxfId="421" priority="394">
      <formula>AB504&gt;1</formula>
    </cfRule>
  </conditionalFormatting>
  <conditionalFormatting sqref="K504">
    <cfRule type="cellIs" dxfId="420" priority="393" stopIfTrue="1" operator="greaterThanOrEqual">
      <formula>V504-27</formula>
    </cfRule>
  </conditionalFormatting>
  <conditionalFormatting sqref="K505">
    <cfRule type="cellIs" dxfId="419" priority="392" stopIfTrue="1" operator="greaterThanOrEqual">
      <formula>V505-27</formula>
    </cfRule>
  </conditionalFormatting>
  <conditionalFormatting sqref="K505">
    <cfRule type="cellIs" dxfId="418" priority="391" stopIfTrue="1" operator="greaterThanOrEqual">
      <formula>V505-27</formula>
    </cfRule>
  </conditionalFormatting>
  <conditionalFormatting sqref="K506:K507">
    <cfRule type="cellIs" dxfId="417" priority="390" stopIfTrue="1" operator="greaterThanOrEqual">
      <formula>V506-(4*7)+1</formula>
    </cfRule>
  </conditionalFormatting>
  <conditionalFormatting sqref="F506:F507">
    <cfRule type="expression" dxfId="416" priority="389">
      <formula>AB506&gt;1</formula>
    </cfRule>
  </conditionalFormatting>
  <conditionalFormatting sqref="K506">
    <cfRule type="cellIs" dxfId="415" priority="388" stopIfTrue="1" operator="greaterThanOrEqual">
      <formula>V506-27</formula>
    </cfRule>
  </conditionalFormatting>
  <conditionalFormatting sqref="K507">
    <cfRule type="cellIs" dxfId="414" priority="387" stopIfTrue="1" operator="greaterThanOrEqual">
      <formula>V507-27</formula>
    </cfRule>
  </conditionalFormatting>
  <conditionalFormatting sqref="K507">
    <cfRule type="cellIs" dxfId="413" priority="386" stopIfTrue="1" operator="greaterThanOrEqual">
      <formula>V507-27</formula>
    </cfRule>
  </conditionalFormatting>
  <conditionalFormatting sqref="K508:K509">
    <cfRule type="cellIs" dxfId="412" priority="385" stopIfTrue="1" operator="greaterThanOrEqual">
      <formula>V508-(4*7)+1</formula>
    </cfRule>
  </conditionalFormatting>
  <conditionalFormatting sqref="F508:F509">
    <cfRule type="expression" dxfId="411" priority="384">
      <formula>AB508&gt;1</formula>
    </cfRule>
  </conditionalFormatting>
  <conditionalFormatting sqref="K508">
    <cfRule type="cellIs" dxfId="410" priority="383" stopIfTrue="1" operator="greaterThanOrEqual">
      <formula>V508-27</formula>
    </cfRule>
  </conditionalFormatting>
  <conditionalFormatting sqref="K509">
    <cfRule type="cellIs" dxfId="409" priority="382" stopIfTrue="1" operator="greaterThanOrEqual">
      <formula>V509-27</formula>
    </cfRule>
  </conditionalFormatting>
  <conditionalFormatting sqref="K509">
    <cfRule type="cellIs" dxfId="408" priority="381" stopIfTrue="1" operator="greaterThanOrEqual">
      <formula>V509-27</formula>
    </cfRule>
  </conditionalFormatting>
  <conditionalFormatting sqref="K510">
    <cfRule type="cellIs" dxfId="407" priority="377" stopIfTrue="1" operator="greaterThanOrEqual">
      <formula>V510-(4*7)+1</formula>
    </cfRule>
  </conditionalFormatting>
  <conditionalFormatting sqref="K510">
    <cfRule type="cellIs" dxfId="406" priority="376" stopIfTrue="1" operator="greaterThanOrEqual">
      <formula>V510-27</formula>
    </cfRule>
  </conditionalFormatting>
  <conditionalFormatting sqref="F510">
    <cfRule type="expression" dxfId="405" priority="375">
      <formula>AB510&gt;1</formula>
    </cfRule>
  </conditionalFormatting>
  <conditionalFormatting sqref="K511">
    <cfRule type="cellIs" dxfId="404" priority="371" stopIfTrue="1" operator="greaterThanOrEqual">
      <formula>V511-(4*7)+1</formula>
    </cfRule>
  </conditionalFormatting>
  <conditionalFormatting sqref="K511">
    <cfRule type="cellIs" dxfId="403" priority="370" stopIfTrue="1" operator="greaterThanOrEqual">
      <formula>V511-27</formula>
    </cfRule>
  </conditionalFormatting>
  <conditionalFormatting sqref="F511">
    <cfRule type="expression" dxfId="402" priority="369">
      <formula>AB511&gt;1</formula>
    </cfRule>
  </conditionalFormatting>
  <conditionalFormatting sqref="K513">
    <cfRule type="cellIs" dxfId="401" priority="368" stopIfTrue="1" operator="greaterThanOrEqual">
      <formula>V513-(4*7)+1</formula>
    </cfRule>
  </conditionalFormatting>
  <conditionalFormatting sqref="K513">
    <cfRule type="cellIs" dxfId="400" priority="367" stopIfTrue="1" operator="greaterThanOrEqual">
      <formula>V513-27</formula>
    </cfRule>
  </conditionalFormatting>
  <conditionalFormatting sqref="F513">
    <cfRule type="expression" dxfId="399" priority="366">
      <formula>AB513&gt;1</formula>
    </cfRule>
  </conditionalFormatting>
  <conditionalFormatting sqref="K516">
    <cfRule type="cellIs" dxfId="398" priority="365" stopIfTrue="1" operator="greaterThanOrEqual">
      <formula>V516-27</formula>
    </cfRule>
  </conditionalFormatting>
  <conditionalFormatting sqref="K518">
    <cfRule type="cellIs" dxfId="397" priority="364" stopIfTrue="1" operator="greaterThanOrEqual">
      <formula>V518-(4*7)+1</formula>
    </cfRule>
  </conditionalFormatting>
  <conditionalFormatting sqref="F518">
    <cfRule type="expression" dxfId="396" priority="363">
      <formula>AB518&gt;1</formula>
    </cfRule>
  </conditionalFormatting>
  <conditionalFormatting sqref="K518">
    <cfRule type="cellIs" dxfId="395" priority="362" stopIfTrue="1" operator="greaterThanOrEqual">
      <formula>V518-27</formula>
    </cfRule>
  </conditionalFormatting>
  <conditionalFormatting sqref="K519">
    <cfRule type="cellIs" dxfId="394" priority="361" stopIfTrue="1" operator="greaterThanOrEqual">
      <formula>V519-(4*7)+1</formula>
    </cfRule>
  </conditionalFormatting>
  <conditionalFormatting sqref="F519">
    <cfRule type="expression" dxfId="393" priority="360">
      <formula>AB519&gt;1</formula>
    </cfRule>
  </conditionalFormatting>
  <conditionalFormatting sqref="K519">
    <cfRule type="cellIs" dxfId="392" priority="359" stopIfTrue="1" operator="greaterThanOrEqual">
      <formula>V519-27</formula>
    </cfRule>
  </conditionalFormatting>
  <conditionalFormatting sqref="K520:K522">
    <cfRule type="cellIs" dxfId="391" priority="358" stopIfTrue="1" operator="greaterThanOrEqual">
      <formula>V520-(4*7)+1</formula>
    </cfRule>
  </conditionalFormatting>
  <conditionalFormatting sqref="K520:K522">
    <cfRule type="cellIs" dxfId="390" priority="357" stopIfTrue="1" operator="greaterThanOrEqual">
      <formula>V520-27</formula>
    </cfRule>
  </conditionalFormatting>
  <conditionalFormatting sqref="K523:K524">
    <cfRule type="cellIs" dxfId="389" priority="352" stopIfTrue="1" operator="greaterThanOrEqual">
      <formula>V523-(4*7)+1</formula>
    </cfRule>
  </conditionalFormatting>
  <conditionalFormatting sqref="K523:K524">
    <cfRule type="cellIs" dxfId="388" priority="351" stopIfTrue="1" operator="greaterThanOrEqual">
      <formula>V523-27</formula>
    </cfRule>
  </conditionalFormatting>
  <conditionalFormatting sqref="F525:F526">
    <cfRule type="expression" dxfId="387" priority="350">
      <formula>AB525&gt;1</formula>
    </cfRule>
  </conditionalFormatting>
  <conditionalFormatting sqref="K525:K526">
    <cfRule type="cellIs" dxfId="386" priority="349" stopIfTrue="1" operator="greaterThanOrEqual">
      <formula>V525-(4*7)+1</formula>
    </cfRule>
  </conditionalFormatting>
  <conditionalFormatting sqref="K525:K526">
    <cfRule type="cellIs" dxfId="385" priority="348" stopIfTrue="1" operator="greaterThanOrEqual">
      <formula>V525-27</formula>
    </cfRule>
  </conditionalFormatting>
  <conditionalFormatting sqref="F528">
    <cfRule type="expression" dxfId="384" priority="347">
      <formula>AB528&gt;1</formula>
    </cfRule>
  </conditionalFormatting>
  <conditionalFormatting sqref="K529">
    <cfRule type="cellIs" dxfId="383" priority="346" stopIfTrue="1" operator="greaterThanOrEqual">
      <formula>V529-(4*7)+1</formula>
    </cfRule>
  </conditionalFormatting>
  <conditionalFormatting sqref="F529">
    <cfRule type="expression" dxfId="382" priority="345">
      <formula>AB529&gt;1</formula>
    </cfRule>
  </conditionalFormatting>
  <conditionalFormatting sqref="K529">
    <cfRule type="cellIs" dxfId="381" priority="344" stopIfTrue="1" operator="greaterThanOrEqual">
      <formula>V529-27</formula>
    </cfRule>
  </conditionalFormatting>
  <conditionalFormatting sqref="F529">
    <cfRule type="expression" dxfId="380" priority="343">
      <formula>AB529&gt;1</formula>
    </cfRule>
  </conditionalFormatting>
  <conditionalFormatting sqref="K532:K533">
    <cfRule type="cellIs" dxfId="379" priority="342" stopIfTrue="1" operator="greaterThanOrEqual">
      <formula>V532-(4*7)+1</formula>
    </cfRule>
  </conditionalFormatting>
  <conditionalFormatting sqref="K532:K533">
    <cfRule type="cellIs" dxfId="378" priority="341" stopIfTrue="1" operator="greaterThanOrEqual">
      <formula>V532-27</formula>
    </cfRule>
  </conditionalFormatting>
  <conditionalFormatting sqref="K535">
    <cfRule type="cellIs" dxfId="377" priority="340" stopIfTrue="1" operator="greaterThanOrEqual">
      <formula>V535-(4*7)+1</formula>
    </cfRule>
  </conditionalFormatting>
  <conditionalFormatting sqref="F535">
    <cfRule type="expression" dxfId="376" priority="339">
      <formula>AB535&gt;1</formula>
    </cfRule>
  </conditionalFormatting>
  <conditionalFormatting sqref="K535">
    <cfRule type="cellIs" dxfId="375" priority="338" stopIfTrue="1" operator="greaterThanOrEqual">
      <formula>V535-27</formula>
    </cfRule>
  </conditionalFormatting>
  <conditionalFormatting sqref="K536">
    <cfRule type="cellIs" dxfId="374" priority="337" stopIfTrue="1" operator="greaterThanOrEqual">
      <formula>V536-(4*7)+1</formula>
    </cfRule>
  </conditionalFormatting>
  <conditionalFormatting sqref="F536">
    <cfRule type="expression" dxfId="373" priority="336">
      <formula>AB536&gt;1</formula>
    </cfRule>
  </conditionalFormatting>
  <conditionalFormatting sqref="K536">
    <cfRule type="cellIs" dxfId="372" priority="335" stopIfTrue="1" operator="greaterThanOrEqual">
      <formula>V536-27</formula>
    </cfRule>
  </conditionalFormatting>
  <conditionalFormatting sqref="K537:K538">
    <cfRule type="cellIs" dxfId="371" priority="334" stopIfTrue="1" operator="greaterThanOrEqual">
      <formula>V537-(4*7)+1</formula>
    </cfRule>
  </conditionalFormatting>
  <conditionalFormatting sqref="K537:K538">
    <cfRule type="cellIs" dxfId="370" priority="333" stopIfTrue="1" operator="greaterThanOrEqual">
      <formula>V537-27</formula>
    </cfRule>
  </conditionalFormatting>
  <conditionalFormatting sqref="K541">
    <cfRule type="cellIs" dxfId="369" priority="332" stopIfTrue="1" operator="greaterThanOrEqual">
      <formula>V541-(4*7)+1</formula>
    </cfRule>
  </conditionalFormatting>
  <conditionalFormatting sqref="K541">
    <cfRule type="cellIs" dxfId="368" priority="331" stopIfTrue="1" operator="greaterThanOrEqual">
      <formula>V541-27</formula>
    </cfRule>
  </conditionalFormatting>
  <conditionalFormatting sqref="K542:K544">
    <cfRule type="cellIs" dxfId="367" priority="330" stopIfTrue="1" operator="greaterThanOrEqual">
      <formula>V542-(4*7)+1</formula>
    </cfRule>
  </conditionalFormatting>
  <conditionalFormatting sqref="K542:K544">
    <cfRule type="cellIs" dxfId="366" priority="329" stopIfTrue="1" operator="greaterThanOrEqual">
      <formula>V542-27</formula>
    </cfRule>
  </conditionalFormatting>
  <conditionalFormatting sqref="K547">
    <cfRule type="cellIs" dxfId="365" priority="328" stopIfTrue="1" operator="greaterThanOrEqual">
      <formula>V547-(4*7)+1</formula>
    </cfRule>
  </conditionalFormatting>
  <conditionalFormatting sqref="K547">
    <cfRule type="cellIs" dxfId="364" priority="327" stopIfTrue="1" operator="greaterThanOrEqual">
      <formula>V547-27</formula>
    </cfRule>
  </conditionalFormatting>
  <conditionalFormatting sqref="F548">
    <cfRule type="expression" dxfId="363" priority="326">
      <formula>AB548&gt;1</formula>
    </cfRule>
  </conditionalFormatting>
  <conditionalFormatting sqref="K548">
    <cfRule type="cellIs" dxfId="362" priority="325" stopIfTrue="1" operator="greaterThanOrEqual">
      <formula>V548-(4*7)+1</formula>
    </cfRule>
  </conditionalFormatting>
  <conditionalFormatting sqref="K548">
    <cfRule type="cellIs" dxfId="361" priority="324" stopIfTrue="1" operator="greaterThanOrEqual">
      <formula>V548-27</formula>
    </cfRule>
  </conditionalFormatting>
  <conditionalFormatting sqref="K549">
    <cfRule type="cellIs" dxfId="360" priority="321" stopIfTrue="1" operator="greaterThanOrEqual">
      <formula>V549-(4*7)+1</formula>
    </cfRule>
  </conditionalFormatting>
  <conditionalFormatting sqref="K549">
    <cfRule type="cellIs" dxfId="359" priority="320" stopIfTrue="1" operator="greaterThanOrEqual">
      <formula>V549-27</formula>
    </cfRule>
  </conditionalFormatting>
  <conditionalFormatting sqref="F550">
    <cfRule type="expression" dxfId="358" priority="318">
      <formula>AB550&gt;1</formula>
    </cfRule>
  </conditionalFormatting>
  <conditionalFormatting sqref="K550">
    <cfRule type="cellIs" dxfId="357" priority="316" stopIfTrue="1" operator="greaterThanOrEqual">
      <formula>V550-(4*7)+1</formula>
    </cfRule>
  </conditionalFormatting>
  <conditionalFormatting sqref="K550">
    <cfRule type="cellIs" dxfId="356" priority="315" stopIfTrue="1" operator="greaterThanOrEqual">
      <formula>V550-27</formula>
    </cfRule>
  </conditionalFormatting>
  <conditionalFormatting sqref="K553">
    <cfRule type="cellIs" dxfId="355" priority="314" stopIfTrue="1" operator="greaterThanOrEqual">
      <formula>V553-27</formula>
    </cfRule>
  </conditionalFormatting>
  <conditionalFormatting sqref="K554:K555">
    <cfRule type="cellIs" dxfId="354" priority="313" stopIfTrue="1" operator="greaterThanOrEqual">
      <formula>V554-(4*7)+1</formula>
    </cfRule>
  </conditionalFormatting>
  <conditionalFormatting sqref="K554:K555">
    <cfRule type="cellIs" dxfId="353" priority="312" stopIfTrue="1" operator="greaterThanOrEqual">
      <formula>V554-27</formula>
    </cfRule>
  </conditionalFormatting>
  <conditionalFormatting sqref="K554:K555">
    <cfRule type="cellIs" dxfId="352" priority="311" stopIfTrue="1" operator="greaterThanOrEqual">
      <formula>V554-27</formula>
    </cfRule>
  </conditionalFormatting>
  <conditionalFormatting sqref="K559:K560">
    <cfRule type="cellIs" dxfId="351" priority="310" stopIfTrue="1" operator="greaterThanOrEqual">
      <formula>V559-(4*7)+1</formula>
    </cfRule>
  </conditionalFormatting>
  <conditionalFormatting sqref="K559:K560">
    <cfRule type="cellIs" dxfId="350" priority="309" stopIfTrue="1" operator="greaterThanOrEqual">
      <formula>V559-27</formula>
    </cfRule>
  </conditionalFormatting>
  <conditionalFormatting sqref="K561:K562">
    <cfRule type="cellIs" dxfId="349" priority="308" stopIfTrue="1" operator="greaterThanOrEqual">
      <formula>V561-(4*7)+1</formula>
    </cfRule>
  </conditionalFormatting>
  <conditionalFormatting sqref="K561:K562">
    <cfRule type="cellIs" dxfId="348" priority="307" stopIfTrue="1" operator="greaterThanOrEqual">
      <formula>V561-27</formula>
    </cfRule>
  </conditionalFormatting>
  <conditionalFormatting sqref="K562">
    <cfRule type="cellIs" dxfId="347" priority="306" stopIfTrue="1" operator="greaterThanOrEqual">
      <formula>V562-(4*7)+1</formula>
    </cfRule>
  </conditionalFormatting>
  <conditionalFormatting sqref="K562">
    <cfRule type="cellIs" dxfId="346" priority="305" stopIfTrue="1" operator="greaterThanOrEqual">
      <formula>V562-27</formula>
    </cfRule>
  </conditionalFormatting>
  <conditionalFormatting sqref="K566">
    <cfRule type="cellIs" dxfId="345" priority="304" stopIfTrue="1" operator="greaterThanOrEqual">
      <formula>V566-27</formula>
    </cfRule>
  </conditionalFormatting>
  <conditionalFormatting sqref="K568:K570">
    <cfRule type="cellIs" dxfId="344" priority="303" stopIfTrue="1" operator="greaterThanOrEqual">
      <formula>V568-(4*7)+1</formula>
    </cfRule>
  </conditionalFormatting>
  <conditionalFormatting sqref="K568:K570">
    <cfRule type="cellIs" dxfId="343" priority="302" stopIfTrue="1" operator="greaterThanOrEqual">
      <formula>V568-27</formula>
    </cfRule>
  </conditionalFormatting>
  <conditionalFormatting sqref="F571">
    <cfRule type="expression" dxfId="342" priority="300">
      <formula>AB571&gt;1</formula>
    </cfRule>
  </conditionalFormatting>
  <conditionalFormatting sqref="K571">
    <cfRule type="cellIs" dxfId="341" priority="298" stopIfTrue="1" operator="greaterThanOrEqual">
      <formula>V571-(4*7)+1</formula>
    </cfRule>
  </conditionalFormatting>
  <conditionalFormatting sqref="K571">
    <cfRule type="cellIs" dxfId="340" priority="297" stopIfTrue="1" operator="greaterThanOrEqual">
      <formula>V571-27</formula>
    </cfRule>
  </conditionalFormatting>
  <conditionalFormatting sqref="K571">
    <cfRule type="cellIs" dxfId="339" priority="296" stopIfTrue="1" operator="greaterThanOrEqual">
      <formula>V571-(4*7)+1</formula>
    </cfRule>
  </conditionalFormatting>
  <conditionalFormatting sqref="F569">
    <cfRule type="expression" dxfId="338" priority="295">
      <formula>AB569&gt;1</formula>
    </cfRule>
  </conditionalFormatting>
  <conditionalFormatting sqref="F571">
    <cfRule type="expression" dxfId="337" priority="294">
      <formula>AB571&gt;1</formula>
    </cfRule>
  </conditionalFormatting>
  <conditionalFormatting sqref="K571">
    <cfRule type="cellIs" dxfId="336" priority="293" stopIfTrue="1" operator="greaterThanOrEqual">
      <formula>V571-27</formula>
    </cfRule>
  </conditionalFormatting>
  <conditionalFormatting sqref="F570">
    <cfRule type="expression" dxfId="335" priority="292">
      <formula>AB570&gt;1</formula>
    </cfRule>
  </conditionalFormatting>
  <conditionalFormatting sqref="K570">
    <cfRule type="cellIs" dxfId="334" priority="291" stopIfTrue="1" operator="greaterThanOrEqual">
      <formula>V570-(4*7)+1</formula>
    </cfRule>
  </conditionalFormatting>
  <conditionalFormatting sqref="K570">
    <cfRule type="cellIs" dxfId="333" priority="290" stopIfTrue="1" operator="greaterThanOrEqual">
      <formula>V570-27</formula>
    </cfRule>
  </conditionalFormatting>
  <conditionalFormatting sqref="F569">
    <cfRule type="expression" dxfId="332" priority="289">
      <formula>AB569&gt;1</formula>
    </cfRule>
  </conditionalFormatting>
  <conditionalFormatting sqref="F570">
    <cfRule type="expression" dxfId="331" priority="288">
      <formula>AB570&gt;1</formula>
    </cfRule>
  </conditionalFormatting>
  <conditionalFormatting sqref="K570">
    <cfRule type="cellIs" dxfId="330" priority="287" stopIfTrue="1" operator="greaterThanOrEqual">
      <formula>V570-(4*7)+1</formula>
    </cfRule>
  </conditionalFormatting>
  <conditionalFormatting sqref="K570">
    <cfRule type="cellIs" dxfId="329" priority="286" stopIfTrue="1" operator="greaterThanOrEqual">
      <formula>V570-27</formula>
    </cfRule>
  </conditionalFormatting>
  <conditionalFormatting sqref="K570">
    <cfRule type="cellIs" dxfId="328" priority="285" stopIfTrue="1" operator="greaterThanOrEqual">
      <formula>V570-(4*7)+1</formula>
    </cfRule>
  </conditionalFormatting>
  <conditionalFormatting sqref="F570">
    <cfRule type="expression" dxfId="327" priority="284">
      <formula>AB570&gt;1</formula>
    </cfRule>
  </conditionalFormatting>
  <conditionalFormatting sqref="K570">
    <cfRule type="cellIs" dxfId="326" priority="283" stopIfTrue="1" operator="greaterThanOrEqual">
      <formula>V570-27</formula>
    </cfRule>
  </conditionalFormatting>
  <conditionalFormatting sqref="F569">
    <cfRule type="expression" dxfId="325" priority="282">
      <formula>AB569&gt;1</formula>
    </cfRule>
  </conditionalFormatting>
  <conditionalFormatting sqref="K569">
    <cfRule type="cellIs" dxfId="324" priority="281" stopIfTrue="1" operator="greaterThanOrEqual">
      <formula>V569-(4*7)+1</formula>
    </cfRule>
  </conditionalFormatting>
  <conditionalFormatting sqref="K569">
    <cfRule type="cellIs" dxfId="323" priority="280" stopIfTrue="1" operator="greaterThanOrEqual">
      <formula>V569-27</formula>
    </cfRule>
  </conditionalFormatting>
  <conditionalFormatting sqref="F572:F574">
    <cfRule type="expression" dxfId="322" priority="279">
      <formula>AB572&gt;1</formula>
    </cfRule>
  </conditionalFormatting>
  <conditionalFormatting sqref="K572:K574">
    <cfRule type="cellIs" dxfId="321" priority="278" stopIfTrue="1" operator="greaterThanOrEqual">
      <formula>V572-(4*7)+1</formula>
    </cfRule>
  </conditionalFormatting>
  <conditionalFormatting sqref="K572:K574">
    <cfRule type="cellIs" dxfId="320" priority="277" stopIfTrue="1" operator="greaterThanOrEqual">
      <formula>V572-27</formula>
    </cfRule>
  </conditionalFormatting>
  <conditionalFormatting sqref="K572:K574">
    <cfRule type="cellIs" dxfId="319" priority="276" stopIfTrue="1" operator="greaterThanOrEqual">
      <formula>V572-(4*7)+1</formula>
    </cfRule>
  </conditionalFormatting>
  <conditionalFormatting sqref="F572:F574">
    <cfRule type="expression" dxfId="318" priority="275">
      <formula>AB572&gt;1</formula>
    </cfRule>
  </conditionalFormatting>
  <conditionalFormatting sqref="K572:K574">
    <cfRule type="cellIs" dxfId="317" priority="274" stopIfTrue="1" operator="greaterThanOrEqual">
      <formula>V572-27</formula>
    </cfRule>
  </conditionalFormatting>
  <conditionalFormatting sqref="K576:K578">
    <cfRule type="cellIs" dxfId="316" priority="273" stopIfTrue="1" operator="greaterThanOrEqual">
      <formula>V576-(4*7)+1</formula>
    </cfRule>
  </conditionalFormatting>
  <conditionalFormatting sqref="K576:K578">
    <cfRule type="cellIs" dxfId="315" priority="272" stopIfTrue="1" operator="greaterThanOrEqual">
      <formula>V576-27</formula>
    </cfRule>
  </conditionalFormatting>
  <conditionalFormatting sqref="K580">
    <cfRule type="cellIs" dxfId="314" priority="271" stopIfTrue="1" operator="greaterThanOrEqual">
      <formula>V580-(4*7)+1</formula>
    </cfRule>
  </conditionalFormatting>
  <conditionalFormatting sqref="K580">
    <cfRule type="cellIs" dxfId="313" priority="270" stopIfTrue="1" operator="greaterThanOrEqual">
      <formula>V580-27</formula>
    </cfRule>
  </conditionalFormatting>
  <conditionalFormatting sqref="K582:K584">
    <cfRule type="cellIs" dxfId="312" priority="269" stopIfTrue="1" operator="greaterThanOrEqual">
      <formula>V582-(4*7)+1</formula>
    </cfRule>
  </conditionalFormatting>
  <conditionalFormatting sqref="K582:K584">
    <cfRule type="cellIs" dxfId="311" priority="268" stopIfTrue="1" operator="greaterThanOrEqual">
      <formula>V582-27</formula>
    </cfRule>
  </conditionalFormatting>
  <conditionalFormatting sqref="K585">
    <cfRule type="cellIs" dxfId="310" priority="267" stopIfTrue="1" operator="greaterThanOrEqual">
      <formula>V585-(4*7)+1</formula>
    </cfRule>
  </conditionalFormatting>
  <conditionalFormatting sqref="K585">
    <cfRule type="cellIs" dxfId="309" priority="266" stopIfTrue="1" operator="greaterThanOrEqual">
      <formula>V585-27</formula>
    </cfRule>
  </conditionalFormatting>
  <conditionalFormatting sqref="K586">
    <cfRule type="cellIs" dxfId="308" priority="265" stopIfTrue="1" operator="greaterThanOrEqual">
      <formula>V586-(4*7)+1</formula>
    </cfRule>
  </conditionalFormatting>
  <conditionalFormatting sqref="F586:F588">
    <cfRule type="expression" dxfId="307" priority="264">
      <formula>AB586&gt;1</formula>
    </cfRule>
  </conditionalFormatting>
  <conditionalFormatting sqref="K586">
    <cfRule type="cellIs" dxfId="306" priority="263" stopIfTrue="1" operator="greaterThanOrEqual">
      <formula>V586-27</formula>
    </cfRule>
  </conditionalFormatting>
  <conditionalFormatting sqref="F589">
    <cfRule type="expression" dxfId="305" priority="262">
      <formula>AB589&gt;1</formula>
    </cfRule>
  </conditionalFormatting>
  <conditionalFormatting sqref="F590:F592">
    <cfRule type="expression" dxfId="304" priority="258">
      <formula>AB590&gt;1</formula>
    </cfRule>
  </conditionalFormatting>
  <conditionalFormatting sqref="F593">
    <cfRule type="expression" dxfId="303" priority="256">
      <formula>AB593&gt;1</formula>
    </cfRule>
  </conditionalFormatting>
  <conditionalFormatting sqref="F594:F596">
    <cfRule type="expression" dxfId="302" priority="252">
      <formula>AB594&gt;1</formula>
    </cfRule>
  </conditionalFormatting>
  <conditionalFormatting sqref="F597">
    <cfRule type="expression" dxfId="301" priority="250">
      <formula>AB597&gt;1</formula>
    </cfRule>
  </conditionalFormatting>
  <conditionalFormatting sqref="K598">
    <cfRule type="cellIs" dxfId="300" priority="247" stopIfTrue="1" operator="greaterThanOrEqual">
      <formula>V598-(4*7)+1</formula>
    </cfRule>
  </conditionalFormatting>
  <conditionalFormatting sqref="K598">
    <cfRule type="cellIs" dxfId="299" priority="246" stopIfTrue="1" operator="greaterThanOrEqual">
      <formula>V598-27</formula>
    </cfRule>
  </conditionalFormatting>
  <conditionalFormatting sqref="F598">
    <cfRule type="expression" dxfId="298" priority="245">
      <formula>AB598&gt;1</formula>
    </cfRule>
  </conditionalFormatting>
  <conditionalFormatting sqref="K598">
    <cfRule type="cellIs" dxfId="297" priority="244" stopIfTrue="1" operator="greaterThanOrEqual">
      <formula>V598-(4*7)+1</formula>
    </cfRule>
  </conditionalFormatting>
  <conditionalFormatting sqref="K598">
    <cfRule type="cellIs" dxfId="296" priority="243" stopIfTrue="1" operator="greaterThanOrEqual">
      <formula>V598-27</formula>
    </cfRule>
  </conditionalFormatting>
  <conditionalFormatting sqref="K600">
    <cfRule type="cellIs" dxfId="295" priority="242" stopIfTrue="1" operator="greaterThanOrEqual">
      <formula>V600-(4*7)+1</formula>
    </cfRule>
  </conditionalFormatting>
  <conditionalFormatting sqref="K600">
    <cfRule type="cellIs" dxfId="294" priority="241" stopIfTrue="1" operator="greaterThanOrEqual">
      <formula>V600-27</formula>
    </cfRule>
  </conditionalFormatting>
  <conditionalFormatting sqref="K601:K602">
    <cfRule type="cellIs" dxfId="293" priority="240" stopIfTrue="1" operator="greaterThanOrEqual">
      <formula>V601-(4*7)+1</formula>
    </cfRule>
  </conditionalFormatting>
  <conditionalFormatting sqref="K601:K602">
    <cfRule type="cellIs" dxfId="292" priority="239" stopIfTrue="1" operator="greaterThanOrEqual">
      <formula>V601-27</formula>
    </cfRule>
  </conditionalFormatting>
  <conditionalFormatting sqref="K603">
    <cfRule type="cellIs" dxfId="291" priority="238" stopIfTrue="1" operator="greaterThanOrEqual">
      <formula>V603-(4*7)+1</formula>
    </cfRule>
  </conditionalFormatting>
  <conditionalFormatting sqref="K603">
    <cfRule type="cellIs" dxfId="290" priority="237" stopIfTrue="1" operator="greaterThanOrEqual">
      <formula>V603-27</formula>
    </cfRule>
  </conditionalFormatting>
  <conditionalFormatting sqref="K604">
    <cfRule type="cellIs" dxfId="289" priority="236" stopIfTrue="1" operator="greaterThanOrEqual">
      <formula>V604-(4*7)+1</formula>
    </cfRule>
  </conditionalFormatting>
  <conditionalFormatting sqref="K604">
    <cfRule type="cellIs" dxfId="288" priority="235" stopIfTrue="1" operator="greaterThanOrEqual">
      <formula>V604-27</formula>
    </cfRule>
  </conditionalFormatting>
  <conditionalFormatting sqref="K605">
    <cfRule type="cellIs" dxfId="287" priority="234" stopIfTrue="1" operator="greaterThanOrEqual">
      <formula>V605-(4*7)+1</formula>
    </cfRule>
  </conditionalFormatting>
  <conditionalFormatting sqref="K605">
    <cfRule type="cellIs" dxfId="286" priority="233" stopIfTrue="1" operator="greaterThanOrEqual">
      <formula>V605-27</formula>
    </cfRule>
  </conditionalFormatting>
  <conditionalFormatting sqref="K606">
    <cfRule type="cellIs" dxfId="285" priority="232" stopIfTrue="1" operator="greaterThanOrEqual">
      <formula>V606-(4*7)+1</formula>
    </cfRule>
  </conditionalFormatting>
  <conditionalFormatting sqref="K606">
    <cfRule type="cellIs" dxfId="284" priority="231" stopIfTrue="1" operator="greaterThanOrEqual">
      <formula>V606-27</formula>
    </cfRule>
  </conditionalFormatting>
  <conditionalFormatting sqref="F607">
    <cfRule type="expression" dxfId="283" priority="230">
      <formula>AB607&gt;1</formula>
    </cfRule>
  </conditionalFormatting>
  <conditionalFormatting sqref="F607">
    <cfRule type="expression" dxfId="282" priority="229">
      <formula>AB607&gt;1</formula>
    </cfRule>
  </conditionalFormatting>
  <conditionalFormatting sqref="K607">
    <cfRule type="cellIs" dxfId="281" priority="228" stopIfTrue="1" operator="greaterThanOrEqual">
      <formula>V607-(4*7)+1</formula>
    </cfRule>
  </conditionalFormatting>
  <conditionalFormatting sqref="K607">
    <cfRule type="cellIs" dxfId="280" priority="227" stopIfTrue="1" operator="greaterThanOrEqual">
      <formula>V607-27</formula>
    </cfRule>
  </conditionalFormatting>
  <conditionalFormatting sqref="K610:K611">
    <cfRule type="cellIs" dxfId="279" priority="226" stopIfTrue="1" operator="greaterThanOrEqual">
      <formula>V610-(4*7)+1</formula>
    </cfRule>
  </conditionalFormatting>
  <conditionalFormatting sqref="K610:K611">
    <cfRule type="cellIs" dxfId="278" priority="225" stopIfTrue="1" operator="greaterThanOrEqual">
      <formula>V610-27</formula>
    </cfRule>
  </conditionalFormatting>
  <conditionalFormatting sqref="K611">
    <cfRule type="cellIs" dxfId="277" priority="224" stopIfTrue="1" operator="greaterThanOrEqual">
      <formula>V611-(4*7)+1</formula>
    </cfRule>
  </conditionalFormatting>
  <conditionalFormatting sqref="F610">
    <cfRule type="expression" dxfId="276" priority="223">
      <formula>AB610&gt;1</formula>
    </cfRule>
  </conditionalFormatting>
  <conditionalFormatting sqref="K611">
    <cfRule type="cellIs" dxfId="275" priority="222" stopIfTrue="1" operator="greaterThanOrEqual">
      <formula>V611-27</formula>
    </cfRule>
  </conditionalFormatting>
  <conditionalFormatting sqref="K587:K597">
    <cfRule type="cellIs" dxfId="274" priority="221" stopIfTrue="1" operator="greaterThanOrEqual">
      <formula>V587-(4*7)+1</formula>
    </cfRule>
  </conditionalFormatting>
  <conditionalFormatting sqref="K587:K597">
    <cfRule type="cellIs" dxfId="273" priority="220" stopIfTrue="1" operator="greaterThanOrEqual">
      <formula>V587-27</formula>
    </cfRule>
  </conditionalFormatting>
  <conditionalFormatting sqref="F613">
    <cfRule type="expression" dxfId="272" priority="219">
      <formula>AB613&gt;1</formula>
    </cfRule>
  </conditionalFormatting>
  <conditionalFormatting sqref="K612:K613">
    <cfRule type="cellIs" dxfId="271" priority="218" stopIfTrue="1" operator="greaterThanOrEqual">
      <formula>V612-(4*7)+1</formula>
    </cfRule>
  </conditionalFormatting>
  <conditionalFormatting sqref="K612:K613">
    <cfRule type="cellIs" dxfId="270" priority="217" stopIfTrue="1" operator="greaterThanOrEqual">
      <formula>V612-27</formula>
    </cfRule>
  </conditionalFormatting>
  <conditionalFormatting sqref="K612:K613">
    <cfRule type="cellIs" dxfId="269" priority="216" stopIfTrue="1" operator="greaterThanOrEqual">
      <formula>V612-(4*7)+1</formula>
    </cfRule>
  </conditionalFormatting>
  <conditionalFormatting sqref="K612:K613">
    <cfRule type="cellIs" dxfId="268" priority="215" stopIfTrue="1" operator="greaterThanOrEqual">
      <formula>V612-27</formula>
    </cfRule>
  </conditionalFormatting>
  <conditionalFormatting sqref="K614">
    <cfRule type="cellIs" dxfId="267" priority="214" stopIfTrue="1" operator="greaterThanOrEqual">
      <formula>V614-(4*7)+1</formula>
    </cfRule>
  </conditionalFormatting>
  <conditionalFormatting sqref="K614">
    <cfRule type="cellIs" dxfId="266" priority="213" stopIfTrue="1" operator="greaterThanOrEqual">
      <formula>V614-27</formula>
    </cfRule>
  </conditionalFormatting>
  <conditionalFormatting sqref="K614">
    <cfRule type="cellIs" dxfId="265" priority="212" stopIfTrue="1" operator="greaterThanOrEqual">
      <formula>V614-(4*7)+1</formula>
    </cfRule>
  </conditionalFormatting>
  <conditionalFormatting sqref="K614">
    <cfRule type="cellIs" dxfId="264" priority="211" stopIfTrue="1" operator="greaterThanOrEqual">
      <formula>V614-27</formula>
    </cfRule>
  </conditionalFormatting>
  <conditionalFormatting sqref="F616">
    <cfRule type="expression" dxfId="263" priority="209">
      <formula>AB616&gt;1</formula>
    </cfRule>
  </conditionalFormatting>
  <conditionalFormatting sqref="K616">
    <cfRule type="cellIs" dxfId="262" priority="208" stopIfTrue="1" operator="greaterThanOrEqual">
      <formula>V616-(4*7)+1</formula>
    </cfRule>
  </conditionalFormatting>
  <conditionalFormatting sqref="K616">
    <cfRule type="cellIs" dxfId="261" priority="207" stopIfTrue="1" operator="greaterThanOrEqual">
      <formula>V616-27</formula>
    </cfRule>
  </conditionalFormatting>
  <conditionalFormatting sqref="K616">
    <cfRule type="cellIs" dxfId="260" priority="206" stopIfTrue="1" operator="greaterThanOrEqual">
      <formula>V616-(4*7)+1</formula>
    </cfRule>
  </conditionalFormatting>
  <conditionalFormatting sqref="K616">
    <cfRule type="cellIs" dxfId="259" priority="205" stopIfTrue="1" operator="greaterThanOrEqual">
      <formula>V616-27</formula>
    </cfRule>
  </conditionalFormatting>
  <conditionalFormatting sqref="K618">
    <cfRule type="cellIs" dxfId="258" priority="204" stopIfTrue="1" operator="greaterThanOrEqual">
      <formula>V618-(4*7)+1</formula>
    </cfRule>
  </conditionalFormatting>
  <conditionalFormatting sqref="F618">
    <cfRule type="expression" dxfId="257" priority="203">
      <formula>AB618&gt;1</formula>
    </cfRule>
  </conditionalFormatting>
  <conditionalFormatting sqref="K618">
    <cfRule type="cellIs" dxfId="256" priority="202" stopIfTrue="1" operator="greaterThanOrEqual">
      <formula>V618-27</formula>
    </cfRule>
  </conditionalFormatting>
  <conditionalFormatting sqref="F619">
    <cfRule type="expression" dxfId="255" priority="201">
      <formula>AB619&gt;1</formula>
    </cfRule>
  </conditionalFormatting>
  <conditionalFormatting sqref="K619">
    <cfRule type="cellIs" dxfId="254" priority="200" stopIfTrue="1" operator="greaterThanOrEqual">
      <formula>V619-27</formula>
    </cfRule>
  </conditionalFormatting>
  <conditionalFormatting sqref="F618">
    <cfRule type="expression" dxfId="253" priority="199">
      <formula>AB618&gt;1</formula>
    </cfRule>
  </conditionalFormatting>
  <conditionalFormatting sqref="K618">
    <cfRule type="cellIs" dxfId="252" priority="198" stopIfTrue="1" operator="greaterThanOrEqual">
      <formula>V618-27</formula>
    </cfRule>
  </conditionalFormatting>
  <conditionalFormatting sqref="F620">
    <cfRule type="expression" dxfId="251" priority="197">
      <formula>AB620&gt;1</formula>
    </cfRule>
  </conditionalFormatting>
  <conditionalFormatting sqref="K619">
    <cfRule type="cellIs" dxfId="250" priority="196" stopIfTrue="1" operator="greaterThanOrEqual">
      <formula>V619-(4*7)+1</formula>
    </cfRule>
  </conditionalFormatting>
  <conditionalFormatting sqref="K619">
    <cfRule type="cellIs" dxfId="249" priority="195" stopIfTrue="1" operator="greaterThanOrEqual">
      <formula>V619-27</formula>
    </cfRule>
  </conditionalFormatting>
  <conditionalFormatting sqref="K619">
    <cfRule type="cellIs" dxfId="248" priority="194" stopIfTrue="1" operator="greaterThanOrEqual">
      <formula>V619-27</formula>
    </cfRule>
  </conditionalFormatting>
  <conditionalFormatting sqref="K620:K621">
    <cfRule type="cellIs" dxfId="247" priority="193" stopIfTrue="1" operator="greaterThanOrEqual">
      <formula>V620-(4*7)+1</formula>
    </cfRule>
  </conditionalFormatting>
  <conditionalFormatting sqref="K620:K621">
    <cfRule type="cellIs" dxfId="246" priority="192" stopIfTrue="1" operator="greaterThanOrEqual">
      <formula>V620-27</formula>
    </cfRule>
  </conditionalFormatting>
  <conditionalFormatting sqref="K620:K621">
    <cfRule type="cellIs" dxfId="245" priority="191" stopIfTrue="1" operator="greaterThanOrEqual">
      <formula>V620-27</formula>
    </cfRule>
  </conditionalFormatting>
  <conditionalFormatting sqref="K620:K621">
    <cfRule type="cellIs" dxfId="244" priority="190" stopIfTrue="1" operator="greaterThanOrEqual">
      <formula>V620-(4*7)+1</formula>
    </cfRule>
  </conditionalFormatting>
  <conditionalFormatting sqref="K620:K621">
    <cfRule type="cellIs" dxfId="243" priority="189" stopIfTrue="1" operator="greaterThanOrEqual">
      <formula>V620-27</formula>
    </cfRule>
  </conditionalFormatting>
  <conditionalFormatting sqref="K620:K621">
    <cfRule type="cellIs" dxfId="242" priority="188" stopIfTrue="1" operator="greaterThanOrEqual">
      <formula>V620-27</formula>
    </cfRule>
  </conditionalFormatting>
  <conditionalFormatting sqref="K622">
    <cfRule type="cellIs" dxfId="241" priority="187" stopIfTrue="1" operator="greaterThanOrEqual">
      <formula>V622-(4*7)+1</formula>
    </cfRule>
  </conditionalFormatting>
  <conditionalFormatting sqref="K622">
    <cfRule type="cellIs" dxfId="240" priority="186" stopIfTrue="1" operator="greaterThanOrEqual">
      <formula>V622-(4*7)+1</formula>
    </cfRule>
  </conditionalFormatting>
  <conditionalFormatting sqref="K622">
    <cfRule type="cellIs" dxfId="239" priority="185" stopIfTrue="1" operator="greaterThanOrEqual">
      <formula>V622-27</formula>
    </cfRule>
  </conditionalFormatting>
  <conditionalFormatting sqref="K622">
    <cfRule type="cellIs" dxfId="238" priority="184" stopIfTrue="1" operator="greaterThanOrEqual">
      <formula>V622-27</formula>
    </cfRule>
  </conditionalFormatting>
  <conditionalFormatting sqref="F623">
    <cfRule type="expression" dxfId="237" priority="183">
      <formula>AB623&gt;1</formula>
    </cfRule>
  </conditionalFormatting>
  <conditionalFormatting sqref="F624">
    <cfRule type="expression" dxfId="236" priority="182">
      <formula>AB624&gt;1</formula>
    </cfRule>
  </conditionalFormatting>
  <conditionalFormatting sqref="F624">
    <cfRule type="expression" dxfId="235" priority="181">
      <formula>AB624&gt;1</formula>
    </cfRule>
  </conditionalFormatting>
  <conditionalFormatting sqref="K623:K624">
    <cfRule type="cellIs" dxfId="234" priority="180" stopIfTrue="1" operator="greaterThanOrEqual">
      <formula>V623-(4*7)+1</formula>
    </cfRule>
  </conditionalFormatting>
  <conditionalFormatting sqref="K623:K624">
    <cfRule type="cellIs" dxfId="233" priority="179" stopIfTrue="1" operator="greaterThanOrEqual">
      <formula>V623-27</formula>
    </cfRule>
  </conditionalFormatting>
  <conditionalFormatting sqref="K626">
    <cfRule type="cellIs" dxfId="232" priority="178" stopIfTrue="1" operator="greaterThanOrEqual">
      <formula>V626-27</formula>
    </cfRule>
  </conditionalFormatting>
  <conditionalFormatting sqref="K627">
    <cfRule type="cellIs" dxfId="231" priority="177" stopIfTrue="1" operator="greaterThanOrEqual">
      <formula>V627-(4*7)+1</formula>
    </cfRule>
  </conditionalFormatting>
  <conditionalFormatting sqref="K627">
    <cfRule type="cellIs" dxfId="230" priority="176" stopIfTrue="1" operator="greaterThanOrEqual">
      <formula>V627-(4*7)+1</formula>
    </cfRule>
  </conditionalFormatting>
  <conditionalFormatting sqref="K627">
    <cfRule type="cellIs" dxfId="229" priority="175" stopIfTrue="1" operator="greaterThanOrEqual">
      <formula>V627-27</formula>
    </cfRule>
  </conditionalFormatting>
  <conditionalFormatting sqref="K627">
    <cfRule type="cellIs" dxfId="228" priority="174" stopIfTrue="1" operator="greaterThanOrEqual">
      <formula>V627-27</formula>
    </cfRule>
  </conditionalFormatting>
  <conditionalFormatting sqref="K636">
    <cfRule type="cellIs" dxfId="227" priority="173" stopIfTrue="1" operator="greaterThanOrEqual">
      <formula>V636-(4*7)+1</formula>
    </cfRule>
  </conditionalFormatting>
  <conditionalFormatting sqref="K636">
    <cfRule type="cellIs" dxfId="226" priority="172" stopIfTrue="1" operator="greaterThanOrEqual">
      <formula>V636-27</formula>
    </cfRule>
  </conditionalFormatting>
  <conditionalFormatting sqref="F636">
    <cfRule type="expression" dxfId="225" priority="171">
      <formula>AB636&gt;1</formula>
    </cfRule>
  </conditionalFormatting>
  <conditionalFormatting sqref="K638:K640">
    <cfRule type="cellIs" dxfId="224" priority="170" stopIfTrue="1" operator="greaterThanOrEqual">
      <formula>V638-(4*7)+1</formula>
    </cfRule>
  </conditionalFormatting>
  <conditionalFormatting sqref="K638:K640">
    <cfRule type="cellIs" dxfId="223" priority="169" stopIfTrue="1" operator="greaterThanOrEqual">
      <formula>V638-27</formula>
    </cfRule>
  </conditionalFormatting>
  <conditionalFormatting sqref="K641">
    <cfRule type="cellIs" dxfId="222" priority="168" stopIfTrue="1" operator="greaterThanOrEqual">
      <formula>V641-(4*7)+1</formula>
    </cfRule>
  </conditionalFormatting>
  <conditionalFormatting sqref="K641">
    <cfRule type="cellIs" dxfId="221" priority="167" stopIfTrue="1" operator="greaterThanOrEqual">
      <formula>V641-27</formula>
    </cfRule>
  </conditionalFormatting>
  <conditionalFormatting sqref="K642">
    <cfRule type="cellIs" dxfId="220" priority="166" stopIfTrue="1" operator="greaterThanOrEqual">
      <formula>V642-(4*7)+1</formula>
    </cfRule>
  </conditionalFormatting>
  <conditionalFormatting sqref="K642">
    <cfRule type="cellIs" dxfId="219" priority="165" stopIfTrue="1" operator="greaterThanOrEqual">
      <formula>V642-27</formula>
    </cfRule>
  </conditionalFormatting>
  <conditionalFormatting sqref="K642">
    <cfRule type="cellIs" dxfId="218" priority="164" stopIfTrue="1" operator="greaterThanOrEqual">
      <formula>V642-(4*7)+1</formula>
    </cfRule>
  </conditionalFormatting>
  <conditionalFormatting sqref="K642">
    <cfRule type="cellIs" dxfId="217" priority="163" stopIfTrue="1" operator="greaterThanOrEqual">
      <formula>V642-27</formula>
    </cfRule>
  </conditionalFormatting>
  <conditionalFormatting sqref="K641">
    <cfRule type="cellIs" dxfId="216" priority="162" stopIfTrue="1" operator="greaterThanOrEqual">
      <formula>V641-(4*7)+1</formula>
    </cfRule>
  </conditionalFormatting>
  <conditionalFormatting sqref="K641">
    <cfRule type="cellIs" dxfId="215" priority="161" stopIfTrue="1" operator="greaterThanOrEqual">
      <formula>V641-27</formula>
    </cfRule>
  </conditionalFormatting>
  <conditionalFormatting sqref="K647:K649">
    <cfRule type="cellIs" dxfId="214" priority="160" stopIfTrue="1" operator="greaterThanOrEqual">
      <formula>V647-(4*7)+1</formula>
    </cfRule>
  </conditionalFormatting>
  <conditionalFormatting sqref="K647:K649">
    <cfRule type="cellIs" dxfId="213" priority="159" stopIfTrue="1" operator="greaterThanOrEqual">
      <formula>V647-27</formula>
    </cfRule>
  </conditionalFormatting>
  <conditionalFormatting sqref="F646">
    <cfRule type="expression" dxfId="212" priority="158">
      <formula>AB646&gt;1</formula>
    </cfRule>
  </conditionalFormatting>
  <conditionalFormatting sqref="F646">
    <cfRule type="expression" dxfId="211" priority="157">
      <formula>AB646&gt;1</formula>
    </cfRule>
  </conditionalFormatting>
  <conditionalFormatting sqref="K646">
    <cfRule type="cellIs" dxfId="210" priority="156" stopIfTrue="1" operator="greaterThanOrEqual">
      <formula>V646-(4*7)+1</formula>
    </cfRule>
  </conditionalFormatting>
  <conditionalFormatting sqref="K646">
    <cfRule type="cellIs" dxfId="209" priority="155" stopIfTrue="1" operator="greaterThanOrEqual">
      <formula>V646-27</formula>
    </cfRule>
  </conditionalFormatting>
  <conditionalFormatting sqref="K650:K651">
    <cfRule type="cellIs" dxfId="208" priority="154" stopIfTrue="1" operator="greaterThanOrEqual">
      <formula>V650-(4*7)+1</formula>
    </cfRule>
  </conditionalFormatting>
  <conditionalFormatting sqref="K650:K651">
    <cfRule type="cellIs" dxfId="207" priority="153" stopIfTrue="1" operator="greaterThanOrEqual">
      <formula>V650-27</formula>
    </cfRule>
  </conditionalFormatting>
  <conditionalFormatting sqref="K652:K656">
    <cfRule type="cellIs" dxfId="206" priority="152" stopIfTrue="1" operator="greaterThanOrEqual">
      <formula>V652-(4*7)+1</formula>
    </cfRule>
  </conditionalFormatting>
  <conditionalFormatting sqref="K652:K656">
    <cfRule type="cellIs" dxfId="205" priority="151" stopIfTrue="1" operator="greaterThanOrEqual">
      <formula>V652-27</formula>
    </cfRule>
  </conditionalFormatting>
  <conditionalFormatting sqref="K657:K667">
    <cfRule type="cellIs" dxfId="204" priority="150" stopIfTrue="1" operator="greaterThanOrEqual">
      <formula>V657-(4*7)+1</formula>
    </cfRule>
  </conditionalFormatting>
  <conditionalFormatting sqref="K657:K667">
    <cfRule type="cellIs" dxfId="203" priority="149" stopIfTrue="1" operator="greaterThanOrEqual">
      <formula>V657-27</formula>
    </cfRule>
  </conditionalFormatting>
  <conditionalFormatting sqref="K668:K674">
    <cfRule type="cellIs" dxfId="202" priority="148" stopIfTrue="1" operator="greaterThanOrEqual">
      <formula>V668-(4*7)+1</formula>
    </cfRule>
  </conditionalFormatting>
  <conditionalFormatting sqref="K668:K674">
    <cfRule type="cellIs" dxfId="201" priority="147" stopIfTrue="1" operator="greaterThanOrEqual">
      <formula>V668-27</formula>
    </cfRule>
  </conditionalFormatting>
  <conditionalFormatting sqref="F682">
    <cfRule type="expression" dxfId="200" priority="146">
      <formula>AB682&gt;1</formula>
    </cfRule>
  </conditionalFormatting>
  <conditionalFormatting sqref="F681">
    <cfRule type="expression" dxfId="199" priority="145">
      <formula>AB681&gt;1</formula>
    </cfRule>
  </conditionalFormatting>
  <conditionalFormatting sqref="F675:F676">
    <cfRule type="expression" dxfId="198" priority="144">
      <formula>AB675&gt;1</formula>
    </cfRule>
  </conditionalFormatting>
  <conditionalFormatting sqref="F675">
    <cfRule type="expression" dxfId="197" priority="143">
      <formula>AB675&gt;1</formula>
    </cfRule>
  </conditionalFormatting>
  <conditionalFormatting sqref="F680">
    <cfRule type="expression" dxfId="196" priority="142">
      <formula>AB680&gt;1</formula>
    </cfRule>
  </conditionalFormatting>
  <conditionalFormatting sqref="F677:F678">
    <cfRule type="expression" dxfId="195" priority="141">
      <formula>AB677&gt;1</formula>
    </cfRule>
  </conditionalFormatting>
  <conditionalFormatting sqref="F677">
    <cfRule type="expression" dxfId="194" priority="140">
      <formula>AB677&gt;1</formula>
    </cfRule>
  </conditionalFormatting>
  <conditionalFormatting sqref="F678">
    <cfRule type="expression" dxfId="193" priority="139">
      <formula>AB678&gt;1</formula>
    </cfRule>
  </conditionalFormatting>
  <conditionalFormatting sqref="F679">
    <cfRule type="expression" dxfId="192" priority="138">
      <formula>AB679&gt;1</formula>
    </cfRule>
  </conditionalFormatting>
  <conditionalFormatting sqref="K675:K682">
    <cfRule type="cellIs" dxfId="191" priority="137" stopIfTrue="1" operator="greaterThanOrEqual">
      <formula>V675-(4*7)+1</formula>
    </cfRule>
  </conditionalFormatting>
  <conditionalFormatting sqref="K675:K682">
    <cfRule type="cellIs" dxfId="190" priority="136" stopIfTrue="1" operator="greaterThanOrEqual">
      <formula>V675-27</formula>
    </cfRule>
  </conditionalFormatting>
  <conditionalFormatting sqref="F683:F686">
    <cfRule type="expression" dxfId="189" priority="135">
      <formula>AB683&gt;1</formula>
    </cfRule>
  </conditionalFormatting>
  <conditionalFormatting sqref="K683:K686">
    <cfRule type="cellIs" dxfId="188" priority="134" stopIfTrue="1" operator="greaterThanOrEqual">
      <formula>V683-(4*7)+1</formula>
    </cfRule>
  </conditionalFormatting>
  <conditionalFormatting sqref="K683:K686">
    <cfRule type="cellIs" dxfId="187" priority="133" stopIfTrue="1" operator="greaterThanOrEqual">
      <formula>V683-27</formula>
    </cfRule>
  </conditionalFormatting>
  <conditionalFormatting sqref="F688">
    <cfRule type="expression" dxfId="186" priority="132">
      <formula>AB688&gt;1</formula>
    </cfRule>
  </conditionalFormatting>
  <conditionalFormatting sqref="F690">
    <cfRule type="expression" dxfId="185" priority="129">
      <formula>AB690&gt;1</formula>
    </cfRule>
  </conditionalFormatting>
  <conditionalFormatting sqref="K690">
    <cfRule type="cellIs" dxfId="184" priority="128" stopIfTrue="1" operator="greaterThanOrEqual">
      <formula>V690-(4*7)+1</formula>
    </cfRule>
  </conditionalFormatting>
  <conditionalFormatting sqref="K690">
    <cfRule type="cellIs" dxfId="183" priority="127" stopIfTrue="1" operator="greaterThanOrEqual">
      <formula>V690-27</formula>
    </cfRule>
  </conditionalFormatting>
  <conditionalFormatting sqref="K691">
    <cfRule type="cellIs" dxfId="182" priority="126" stopIfTrue="1" operator="greaterThanOrEqual">
      <formula>V691-(4*7)+1</formula>
    </cfRule>
  </conditionalFormatting>
  <conditionalFormatting sqref="K691">
    <cfRule type="cellIs" dxfId="181" priority="125" stopIfTrue="1" operator="greaterThanOrEqual">
      <formula>V691-27</formula>
    </cfRule>
  </conditionalFormatting>
  <conditionalFormatting sqref="K694">
    <cfRule type="cellIs" dxfId="180" priority="124" stopIfTrue="1" operator="greaterThanOrEqual">
      <formula>V694-(4*7)+1</formula>
    </cfRule>
  </conditionalFormatting>
  <conditionalFormatting sqref="K694">
    <cfRule type="cellIs" dxfId="179" priority="123" stopIfTrue="1" operator="greaterThanOrEqual">
      <formula>V694-27</formula>
    </cfRule>
  </conditionalFormatting>
  <conditionalFormatting sqref="K695">
    <cfRule type="cellIs" dxfId="178" priority="122" stopIfTrue="1" operator="greaterThanOrEqual">
      <formula>V695-(4*7)+1</formula>
    </cfRule>
  </conditionalFormatting>
  <conditionalFormatting sqref="K695">
    <cfRule type="cellIs" dxfId="177" priority="121" stopIfTrue="1" operator="greaterThanOrEqual">
      <formula>V695-27</formula>
    </cfRule>
  </conditionalFormatting>
  <conditionalFormatting sqref="K696">
    <cfRule type="cellIs" dxfId="176" priority="120" stopIfTrue="1" operator="greaterThanOrEqual">
      <formula>V696-(4*7)+1</formula>
    </cfRule>
  </conditionalFormatting>
  <conditionalFormatting sqref="K696">
    <cfRule type="cellIs" dxfId="175" priority="119" stopIfTrue="1" operator="greaterThanOrEqual">
      <formula>V696-27</formula>
    </cfRule>
  </conditionalFormatting>
  <conditionalFormatting sqref="K696">
    <cfRule type="cellIs" dxfId="174" priority="114" stopIfTrue="1" operator="greaterThanOrEqual">
      <formula>V696-(4*7)+1</formula>
    </cfRule>
  </conditionalFormatting>
  <conditionalFormatting sqref="K696">
    <cfRule type="cellIs" dxfId="173" priority="113" stopIfTrue="1" operator="greaterThanOrEqual">
      <formula>V696-27</formula>
    </cfRule>
  </conditionalFormatting>
  <conditionalFormatting sqref="K697">
    <cfRule type="cellIs" dxfId="172" priority="112" stopIfTrue="1" operator="greaterThanOrEqual">
      <formula>V697-(4*7)+1</formula>
    </cfRule>
  </conditionalFormatting>
  <conditionalFormatting sqref="K697">
    <cfRule type="cellIs" dxfId="171" priority="111" stopIfTrue="1" operator="greaterThanOrEqual">
      <formula>V697-27</formula>
    </cfRule>
  </conditionalFormatting>
  <conditionalFormatting sqref="K697">
    <cfRule type="cellIs" dxfId="170" priority="110" stopIfTrue="1" operator="greaterThanOrEqual">
      <formula>V697-(4*7)+1</formula>
    </cfRule>
  </conditionalFormatting>
  <conditionalFormatting sqref="K697">
    <cfRule type="cellIs" dxfId="169" priority="109" stopIfTrue="1" operator="greaterThanOrEqual">
      <formula>V697-27</formula>
    </cfRule>
  </conditionalFormatting>
  <conditionalFormatting sqref="F698">
    <cfRule type="expression" dxfId="168" priority="108">
      <formula>AB698&gt;1</formula>
    </cfRule>
  </conditionalFormatting>
  <conditionalFormatting sqref="K698">
    <cfRule type="cellIs" dxfId="167" priority="103" stopIfTrue="1" operator="greaterThanOrEqual">
      <formula>V698-(4*7)+1</formula>
    </cfRule>
  </conditionalFormatting>
  <conditionalFormatting sqref="K698">
    <cfRule type="cellIs" dxfId="166" priority="102" stopIfTrue="1" operator="greaterThanOrEqual">
      <formula>V698-27</formula>
    </cfRule>
  </conditionalFormatting>
  <conditionalFormatting sqref="K698">
    <cfRule type="cellIs" dxfId="165" priority="101" stopIfTrue="1" operator="greaterThanOrEqual">
      <formula>V698-(4*7)+1</formula>
    </cfRule>
  </conditionalFormatting>
  <conditionalFormatting sqref="K698">
    <cfRule type="cellIs" dxfId="164" priority="100" stopIfTrue="1" operator="greaterThanOrEqual">
      <formula>V698-27</formula>
    </cfRule>
  </conditionalFormatting>
  <conditionalFormatting sqref="F699">
    <cfRule type="expression" dxfId="163" priority="99">
      <formula>AB699&gt;1</formula>
    </cfRule>
  </conditionalFormatting>
  <conditionalFormatting sqref="K699">
    <cfRule type="cellIs" dxfId="162" priority="98" stopIfTrue="1" operator="greaterThanOrEqual">
      <formula>V699-(4*7)+1</formula>
    </cfRule>
  </conditionalFormatting>
  <conditionalFormatting sqref="K699">
    <cfRule type="cellIs" dxfId="161" priority="97" stopIfTrue="1" operator="greaterThanOrEqual">
      <formula>V699-27</formula>
    </cfRule>
  </conditionalFormatting>
  <conditionalFormatting sqref="K699">
    <cfRule type="cellIs" dxfId="160" priority="96" stopIfTrue="1" operator="greaterThanOrEqual">
      <formula>V699-(4*7)+1</formula>
    </cfRule>
  </conditionalFormatting>
  <conditionalFormatting sqref="K699">
    <cfRule type="cellIs" dxfId="159" priority="95" stopIfTrue="1" operator="greaterThanOrEqual">
      <formula>V699-27</formula>
    </cfRule>
  </conditionalFormatting>
  <conditionalFormatting sqref="F702">
    <cfRule type="expression" dxfId="158" priority="94">
      <formula>AB702&gt;1</formula>
    </cfRule>
  </conditionalFormatting>
  <conditionalFormatting sqref="K702">
    <cfRule type="cellIs" dxfId="157" priority="89" stopIfTrue="1" operator="greaterThanOrEqual">
      <formula>V702-(4*7)+1</formula>
    </cfRule>
  </conditionalFormatting>
  <conditionalFormatting sqref="K702">
    <cfRule type="cellIs" dxfId="156" priority="88" stopIfTrue="1" operator="greaterThanOrEqual">
      <formula>V702-27</formula>
    </cfRule>
  </conditionalFormatting>
  <conditionalFormatting sqref="K708:K716">
    <cfRule type="cellIs" dxfId="155" priority="87" stopIfTrue="1" operator="greaterThanOrEqual">
      <formula>V708-(4*7)+1</formula>
    </cfRule>
  </conditionalFormatting>
  <conditionalFormatting sqref="K708:K716">
    <cfRule type="cellIs" dxfId="154" priority="86" stopIfTrue="1" operator="greaterThanOrEqual">
      <formula>V708-27</formula>
    </cfRule>
  </conditionalFormatting>
  <conditionalFormatting sqref="K717:K726">
    <cfRule type="cellIs" dxfId="153" priority="85" stopIfTrue="1" operator="greaterThanOrEqual">
      <formula>V717-(4*7)+1</formula>
    </cfRule>
  </conditionalFormatting>
  <conditionalFormatting sqref="K717:K726">
    <cfRule type="cellIs" dxfId="152" priority="84" stopIfTrue="1" operator="greaterThanOrEqual">
      <formula>V717-27</formula>
    </cfRule>
  </conditionalFormatting>
  <conditionalFormatting sqref="K727:K732">
    <cfRule type="cellIs" dxfId="151" priority="83" stopIfTrue="1" operator="greaterThanOrEqual">
      <formula>V727-(4*7)+1</formula>
    </cfRule>
  </conditionalFormatting>
  <conditionalFormatting sqref="K727:K732">
    <cfRule type="cellIs" dxfId="150" priority="82" stopIfTrue="1" operator="greaterThanOrEqual">
      <formula>V727-27</formula>
    </cfRule>
  </conditionalFormatting>
  <conditionalFormatting sqref="F733:F736">
    <cfRule type="expression" dxfId="149" priority="81">
      <formula>AB733&gt;1</formula>
    </cfRule>
  </conditionalFormatting>
  <conditionalFormatting sqref="K733:K736">
    <cfRule type="cellIs" dxfId="148" priority="80" stopIfTrue="1" operator="greaterThanOrEqual">
      <formula>V733-(4*7)+1</formula>
    </cfRule>
  </conditionalFormatting>
  <conditionalFormatting sqref="K733:K736">
    <cfRule type="cellIs" dxfId="147" priority="79" stopIfTrue="1" operator="greaterThanOrEqual">
      <formula>V733-27</formula>
    </cfRule>
  </conditionalFormatting>
  <conditionalFormatting sqref="F737:F740">
    <cfRule type="expression" dxfId="146" priority="78">
      <formula>AB737&gt;1</formula>
    </cfRule>
  </conditionalFormatting>
  <conditionalFormatting sqref="K737:K740">
    <cfRule type="cellIs" dxfId="145" priority="77" stopIfTrue="1" operator="greaterThanOrEqual">
      <formula>V737-(4*7)+1</formula>
    </cfRule>
  </conditionalFormatting>
  <conditionalFormatting sqref="K737:K740">
    <cfRule type="cellIs" dxfId="144" priority="76" stopIfTrue="1" operator="greaterThanOrEqual">
      <formula>V737-27</formula>
    </cfRule>
  </conditionalFormatting>
  <conditionalFormatting sqref="K746:K747">
    <cfRule type="cellIs" dxfId="143" priority="73" stopIfTrue="1" operator="greaterThanOrEqual">
      <formula>V746-(4*7)+1</formula>
    </cfRule>
  </conditionalFormatting>
  <conditionalFormatting sqref="K746:K747">
    <cfRule type="cellIs" dxfId="142" priority="72" stopIfTrue="1" operator="greaterThanOrEqual">
      <formula>V746-27</formula>
    </cfRule>
  </conditionalFormatting>
  <conditionalFormatting sqref="K748">
    <cfRule type="cellIs" dxfId="141" priority="71" stopIfTrue="1" operator="greaterThanOrEqual">
      <formula>V748-(4*7)+1</formula>
    </cfRule>
  </conditionalFormatting>
  <conditionalFormatting sqref="K748">
    <cfRule type="cellIs" dxfId="140" priority="70" stopIfTrue="1" operator="greaterThanOrEqual">
      <formula>V748-27</formula>
    </cfRule>
  </conditionalFormatting>
  <conditionalFormatting sqref="K752">
    <cfRule type="cellIs" dxfId="139" priority="69" stopIfTrue="1" operator="greaterThanOrEqual">
      <formula>V752-(4*7)+1</formula>
    </cfRule>
  </conditionalFormatting>
  <conditionalFormatting sqref="K752">
    <cfRule type="cellIs" dxfId="138" priority="68" stopIfTrue="1" operator="greaterThanOrEqual">
      <formula>V752-27</formula>
    </cfRule>
  </conditionalFormatting>
  <conditionalFormatting sqref="K753">
    <cfRule type="cellIs" dxfId="137" priority="67" stopIfTrue="1" operator="greaterThanOrEqual">
      <formula>V753-(4*7)+1</formula>
    </cfRule>
  </conditionalFormatting>
  <conditionalFormatting sqref="K753">
    <cfRule type="cellIs" dxfId="136" priority="66" stopIfTrue="1" operator="greaterThanOrEqual">
      <formula>V753-27</formula>
    </cfRule>
  </conditionalFormatting>
  <conditionalFormatting sqref="K754">
    <cfRule type="cellIs" dxfId="135" priority="65" stopIfTrue="1" operator="greaterThanOrEqual">
      <formula>V754-(4*7)+1</formula>
    </cfRule>
  </conditionalFormatting>
  <conditionalFormatting sqref="K754">
    <cfRule type="cellIs" dxfId="134" priority="64" stopIfTrue="1" operator="greaterThanOrEqual">
      <formula>V754-27</formula>
    </cfRule>
  </conditionalFormatting>
  <conditionalFormatting sqref="K755">
    <cfRule type="cellIs" dxfId="133" priority="63" stopIfTrue="1" operator="greaterThanOrEqual">
      <formula>V755-(4*7)+1</formula>
    </cfRule>
  </conditionalFormatting>
  <conditionalFormatting sqref="K755">
    <cfRule type="cellIs" dxfId="132" priority="62" stopIfTrue="1" operator="greaterThanOrEqual">
      <formula>V755-27</formula>
    </cfRule>
  </conditionalFormatting>
  <conditionalFormatting sqref="K759">
    <cfRule type="cellIs" dxfId="131" priority="61" stopIfTrue="1" operator="greaterThanOrEqual">
      <formula>V759-(4*7)+1</formula>
    </cfRule>
  </conditionalFormatting>
  <conditionalFormatting sqref="K759">
    <cfRule type="cellIs" dxfId="130" priority="60" stopIfTrue="1" operator="greaterThanOrEqual">
      <formula>V759-27</formula>
    </cfRule>
  </conditionalFormatting>
  <conditionalFormatting sqref="K761:K762">
    <cfRule type="cellIs" dxfId="129" priority="59" stopIfTrue="1" operator="greaterThanOrEqual">
      <formula>V761-(4*7)+1</formula>
    </cfRule>
  </conditionalFormatting>
  <conditionalFormatting sqref="K761:K762">
    <cfRule type="cellIs" dxfId="128" priority="58" stopIfTrue="1" operator="greaterThanOrEqual">
      <formula>V761-27</formula>
    </cfRule>
  </conditionalFormatting>
  <conditionalFormatting sqref="K763">
    <cfRule type="cellIs" dxfId="127" priority="57" stopIfTrue="1" operator="greaterThanOrEqual">
      <formula>V763-(4*7)+1</formula>
    </cfRule>
  </conditionalFormatting>
  <conditionalFormatting sqref="K763">
    <cfRule type="cellIs" dxfId="126" priority="56" stopIfTrue="1" operator="greaterThanOrEqual">
      <formula>V763-27</formula>
    </cfRule>
  </conditionalFormatting>
  <conditionalFormatting sqref="K764">
    <cfRule type="cellIs" dxfId="125" priority="55" stopIfTrue="1" operator="greaterThanOrEqual">
      <formula>V764-(4*7)+1</formula>
    </cfRule>
  </conditionalFormatting>
  <conditionalFormatting sqref="K764">
    <cfRule type="cellIs" dxfId="124" priority="54" stopIfTrue="1" operator="greaterThanOrEqual">
      <formula>V764-27</formula>
    </cfRule>
  </conditionalFormatting>
  <conditionalFormatting sqref="K765">
    <cfRule type="cellIs" dxfId="123" priority="49" stopIfTrue="1" operator="greaterThanOrEqual">
      <formula>V765-(4*7)+1</formula>
    </cfRule>
  </conditionalFormatting>
  <conditionalFormatting sqref="K765">
    <cfRule type="cellIs" dxfId="122" priority="48" stopIfTrue="1" operator="greaterThanOrEqual">
      <formula>V765-27</formula>
    </cfRule>
  </conditionalFormatting>
  <conditionalFormatting sqref="K766">
    <cfRule type="cellIs" dxfId="121" priority="42" stopIfTrue="1" operator="greaterThanOrEqual">
      <formula>V766-(4*7)+1</formula>
    </cfRule>
  </conditionalFormatting>
  <conditionalFormatting sqref="K766">
    <cfRule type="cellIs" dxfId="120" priority="41" stopIfTrue="1" operator="greaterThanOrEqual">
      <formula>V766-27</formula>
    </cfRule>
  </conditionalFormatting>
  <conditionalFormatting sqref="F766">
    <cfRule type="expression" dxfId="119" priority="43">
      <formula>AB766&gt;1</formula>
    </cfRule>
  </conditionalFormatting>
  <conditionalFormatting sqref="K767">
    <cfRule type="cellIs" dxfId="118" priority="40" stopIfTrue="1" operator="greaterThanOrEqual">
      <formula>V767-(4*7)+1</formula>
    </cfRule>
  </conditionalFormatting>
  <conditionalFormatting sqref="K767">
    <cfRule type="cellIs" dxfId="117" priority="39" stopIfTrue="1" operator="greaterThanOrEqual">
      <formula>V767-27</formula>
    </cfRule>
  </conditionalFormatting>
  <conditionalFormatting sqref="K768">
    <cfRule type="cellIs" dxfId="116" priority="38" stopIfTrue="1" operator="greaterThanOrEqual">
      <formula>V768-(4*7)+1</formula>
    </cfRule>
  </conditionalFormatting>
  <conditionalFormatting sqref="K768">
    <cfRule type="cellIs" dxfId="115" priority="37" stopIfTrue="1" operator="greaterThanOrEqual">
      <formula>V768-27</formula>
    </cfRule>
  </conditionalFormatting>
  <conditionalFormatting sqref="K769">
    <cfRule type="cellIs" dxfId="114" priority="36" stopIfTrue="1" operator="greaterThanOrEqual">
      <formula>V769-(4*7)+1</formula>
    </cfRule>
  </conditionalFormatting>
  <conditionalFormatting sqref="K769">
    <cfRule type="cellIs" dxfId="113" priority="35" stopIfTrue="1" operator="greaterThanOrEqual">
      <formula>V769-27</formula>
    </cfRule>
  </conditionalFormatting>
  <conditionalFormatting sqref="K771:K773">
    <cfRule type="cellIs" dxfId="112" priority="34" stopIfTrue="1" operator="greaterThanOrEqual">
      <formula>V771-(4*7)+1</formula>
    </cfRule>
  </conditionalFormatting>
  <conditionalFormatting sqref="K771:K773">
    <cfRule type="cellIs" dxfId="111" priority="33" stopIfTrue="1" operator="greaterThanOrEqual">
      <formula>V771-27</formula>
    </cfRule>
  </conditionalFormatting>
  <conditionalFormatting sqref="K773">
    <cfRule type="cellIs" dxfId="110" priority="32" stopIfTrue="1" operator="greaterThanOrEqual">
      <formula>V773-(4*7)+1</formula>
    </cfRule>
  </conditionalFormatting>
  <conditionalFormatting sqref="K773">
    <cfRule type="cellIs" dxfId="109" priority="31" stopIfTrue="1" operator="greaterThanOrEqual">
      <formula>V773-27</formula>
    </cfRule>
  </conditionalFormatting>
  <conditionalFormatting sqref="K774">
    <cfRule type="cellIs" dxfId="108" priority="30" stopIfTrue="1" operator="greaterThanOrEqual">
      <formula>V774-(4*7)+1</formula>
    </cfRule>
  </conditionalFormatting>
  <conditionalFormatting sqref="K774">
    <cfRule type="cellIs" dxfId="107" priority="29" stopIfTrue="1" operator="greaterThanOrEqual">
      <formula>V774-27</formula>
    </cfRule>
  </conditionalFormatting>
  <conditionalFormatting sqref="K774">
    <cfRule type="cellIs" dxfId="106" priority="28" stopIfTrue="1" operator="greaterThanOrEqual">
      <formula>V774-(4*7)+1</formula>
    </cfRule>
  </conditionalFormatting>
  <conditionalFormatting sqref="K774">
    <cfRule type="cellIs" dxfId="105" priority="27" stopIfTrue="1" operator="greaterThanOrEqual">
      <formula>V774-27</formula>
    </cfRule>
  </conditionalFormatting>
  <conditionalFormatting sqref="F774">
    <cfRule type="expression" dxfId="104" priority="26">
      <formula>AB774&gt;1</formula>
    </cfRule>
  </conditionalFormatting>
  <conditionalFormatting sqref="K775">
    <cfRule type="cellIs" dxfId="103" priority="25" stopIfTrue="1" operator="greaterThanOrEqual">
      <formula>V775-(4*7)+1</formula>
    </cfRule>
  </conditionalFormatting>
  <conditionalFormatting sqref="K775">
    <cfRule type="cellIs" dxfId="102" priority="24" stopIfTrue="1" operator="greaterThanOrEqual">
      <formula>V775-27</formula>
    </cfRule>
  </conditionalFormatting>
  <conditionalFormatting sqref="K775">
    <cfRule type="cellIs" dxfId="101" priority="23" stopIfTrue="1" operator="greaterThanOrEqual">
      <formula>V775-(4*7)+1</formula>
    </cfRule>
  </conditionalFormatting>
  <conditionalFormatting sqref="K775">
    <cfRule type="cellIs" dxfId="100" priority="22" stopIfTrue="1" operator="greaterThanOrEqual">
      <formula>V775-27</formula>
    </cfRule>
  </conditionalFormatting>
  <conditionalFormatting sqref="K776:K778">
    <cfRule type="cellIs" dxfId="99" priority="21" stopIfTrue="1" operator="greaterThanOrEqual">
      <formula>V776-(4*7)+1</formula>
    </cfRule>
  </conditionalFormatting>
  <conditionalFormatting sqref="K776:K778">
    <cfRule type="cellIs" dxfId="98" priority="20" stopIfTrue="1" operator="greaterThanOrEqual">
      <formula>V776-27</formula>
    </cfRule>
  </conditionalFormatting>
  <conditionalFormatting sqref="K776:K778">
    <cfRule type="cellIs" dxfId="97" priority="19" stopIfTrue="1" operator="greaterThanOrEqual">
      <formula>V776-(4*7)+1</formula>
    </cfRule>
  </conditionalFormatting>
  <conditionalFormatting sqref="K776:K778">
    <cfRule type="cellIs" dxfId="96" priority="18" stopIfTrue="1" operator="greaterThanOrEqual">
      <formula>V776-27</formula>
    </cfRule>
  </conditionalFormatting>
  <conditionalFormatting sqref="K784">
    <cfRule type="cellIs" dxfId="95" priority="17" stopIfTrue="1" operator="greaterThanOrEqual">
      <formula>V784-(4*7)+1</formula>
    </cfRule>
  </conditionalFormatting>
  <conditionalFormatting sqref="K784">
    <cfRule type="cellIs" dxfId="94" priority="16" stopIfTrue="1" operator="greaterThanOrEqual">
      <formula>V784-27</formula>
    </cfRule>
  </conditionalFormatting>
  <conditionalFormatting sqref="K785">
    <cfRule type="cellIs" dxfId="93" priority="15" stopIfTrue="1" operator="greaterThanOrEqual">
      <formula>V785-(4*7)+1</formula>
    </cfRule>
  </conditionalFormatting>
  <conditionalFormatting sqref="K785">
    <cfRule type="cellIs" dxfId="92" priority="14" stopIfTrue="1" operator="greaterThanOrEqual">
      <formula>V785-27</formula>
    </cfRule>
  </conditionalFormatting>
  <conditionalFormatting sqref="K786">
    <cfRule type="cellIs" dxfId="91" priority="13" stopIfTrue="1" operator="greaterThanOrEqual">
      <formula>V786-(4*7)+1</formula>
    </cfRule>
  </conditionalFormatting>
  <conditionalFormatting sqref="K786">
    <cfRule type="cellIs" dxfId="90" priority="12" stopIfTrue="1" operator="greaterThanOrEqual">
      <formula>V786-27</formula>
    </cfRule>
  </conditionalFormatting>
  <conditionalFormatting sqref="K787:K788">
    <cfRule type="cellIs" dxfId="89" priority="11" stopIfTrue="1" operator="greaterThanOrEqual">
      <formula>V787-(4*7)+1</formula>
    </cfRule>
  </conditionalFormatting>
  <conditionalFormatting sqref="K787:K788">
    <cfRule type="cellIs" dxfId="88" priority="10" stopIfTrue="1" operator="greaterThanOrEqual">
      <formula>V787-27</formula>
    </cfRule>
  </conditionalFormatting>
  <conditionalFormatting sqref="K789">
    <cfRule type="cellIs" dxfId="87" priority="9" stopIfTrue="1" operator="greaterThanOrEqual">
      <formula>V789-(4*7)+1</formula>
    </cfRule>
  </conditionalFormatting>
  <conditionalFormatting sqref="K789">
    <cfRule type="cellIs" dxfId="86" priority="8" stopIfTrue="1" operator="greaterThanOrEqual">
      <formula>V789-27</formula>
    </cfRule>
  </conditionalFormatting>
  <conditionalFormatting sqref="K791:K794">
    <cfRule type="cellIs" dxfId="85" priority="7" stopIfTrue="1" operator="greaterThanOrEqual">
      <formula>V791-(4*7)+1</formula>
    </cfRule>
  </conditionalFormatting>
  <conditionalFormatting sqref="K791:K794">
    <cfRule type="cellIs" dxfId="84" priority="6" stopIfTrue="1" operator="greaterThanOrEqual">
      <formula>V791-27</formula>
    </cfRule>
  </conditionalFormatting>
  <conditionalFormatting sqref="K796:K809">
    <cfRule type="cellIs" dxfId="17" priority="5" stopIfTrue="1" operator="greaterThanOrEqual">
      <formula>V796-(4*7)+1</formula>
    </cfRule>
  </conditionalFormatting>
  <conditionalFormatting sqref="K796:K809">
    <cfRule type="cellIs" dxfId="15" priority="4" stopIfTrue="1" operator="greaterThanOrEqual">
      <formula>V796-27</formula>
    </cfRule>
  </conditionalFormatting>
  <conditionalFormatting sqref="F809:F813">
    <cfRule type="expression" dxfId="13" priority="3">
      <formula>AB809&gt;1</formula>
    </cfRule>
  </conditionalFormatting>
  <conditionalFormatting sqref="K809:K813">
    <cfRule type="cellIs" dxfId="11" priority="2" stopIfTrue="1" operator="greaterThanOrEqual">
      <formula>V809-(4*7)+1</formula>
    </cfRule>
  </conditionalFormatting>
  <conditionalFormatting sqref="K809:K813">
    <cfRule type="cellIs" dxfId="9" priority="1" stopIfTrue="1" operator="greaterThanOrEqual">
      <formula>V809-27</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9"/>
  <sheetViews>
    <sheetView topLeftCell="I1" workbookViewId="0">
      <pane ySplit="1" topLeftCell="A20" activePane="bottomLeft" state="frozen"/>
      <selection pane="bottomLeft" activeCell="Y51" sqref="Y51"/>
    </sheetView>
  </sheetViews>
  <sheetFormatPr defaultRowHeight="15" x14ac:dyDescent="0.25"/>
  <cols>
    <col min="1" max="1" width="21.85546875" bestFit="1" customWidth="1"/>
    <col min="2" max="2" width="25.140625" bestFit="1" customWidth="1"/>
    <col min="3" max="3" width="10.5703125" bestFit="1" customWidth="1"/>
    <col min="7" max="7" width="11.28515625" style="109" bestFit="1" customWidth="1"/>
    <col min="8" max="8" width="28.5703125" bestFit="1" customWidth="1"/>
    <col min="9" max="9" width="19.85546875" bestFit="1" customWidth="1"/>
    <col min="15" max="15" width="10.28515625" bestFit="1" customWidth="1"/>
    <col min="16" max="16" width="53.28515625" customWidth="1"/>
    <col min="25" max="25" width="20.140625" bestFit="1" customWidth="1"/>
    <col min="26" max="26" width="8.85546875" customWidth="1"/>
  </cols>
  <sheetData>
    <row r="1" spans="1:27" x14ac:dyDescent="0.25">
      <c r="A1" t="s">
        <v>470</v>
      </c>
      <c r="B1" t="s">
        <v>0</v>
      </c>
      <c r="C1" t="s">
        <v>12</v>
      </c>
      <c r="D1" t="s">
        <v>1299</v>
      </c>
      <c r="E1" t="s">
        <v>1051</v>
      </c>
      <c r="F1" t="s">
        <v>1052</v>
      </c>
      <c r="G1" s="109" t="s">
        <v>559</v>
      </c>
      <c r="H1" t="s">
        <v>1262</v>
      </c>
      <c r="I1" t="s">
        <v>1271</v>
      </c>
      <c r="K1" t="s">
        <v>433</v>
      </c>
    </row>
    <row r="2" spans="1:27" x14ac:dyDescent="0.25">
      <c r="A2" t="str">
        <f t="shared" ref="A2:A33" si="0">B2&amp;C2</f>
        <v>AndersonJonah</v>
      </c>
      <c r="B2" t="s">
        <v>1235</v>
      </c>
      <c r="C2" t="s">
        <v>1234</v>
      </c>
      <c r="D2" t="s">
        <v>403</v>
      </c>
      <c r="E2" t="s">
        <v>848</v>
      </c>
      <c r="F2" t="s">
        <v>848</v>
      </c>
      <c r="H2" s="34" t="s">
        <v>1284</v>
      </c>
      <c r="I2" t="s">
        <v>1304</v>
      </c>
      <c r="J2" t="s">
        <v>559</v>
      </c>
      <c r="K2" t="str">
        <f>VLOOKUP(A2,M:V,10,FALSE)</f>
        <v>aan</v>
      </c>
      <c r="M2" t="str">
        <f>N2&amp;O2</f>
        <v>AdemaRik</v>
      </c>
      <c r="N2" t="s">
        <v>1100</v>
      </c>
      <c r="O2" t="s">
        <v>35</v>
      </c>
      <c r="P2" t="s">
        <v>1025</v>
      </c>
      <c r="Q2" t="s">
        <v>1091</v>
      </c>
      <c r="R2" t="s">
        <v>848</v>
      </c>
      <c r="S2">
        <v>42562</v>
      </c>
      <c r="V2" t="s">
        <v>1300</v>
      </c>
    </row>
    <row r="3" spans="1:27" x14ac:dyDescent="0.25">
      <c r="A3" t="str">
        <f t="shared" si="0"/>
        <v>AnceryBabette</v>
      </c>
      <c r="B3" t="s">
        <v>1225</v>
      </c>
      <c r="C3" t="s">
        <v>1226</v>
      </c>
      <c r="D3" t="s">
        <v>433</v>
      </c>
      <c r="E3" t="s">
        <v>848</v>
      </c>
      <c r="H3" s="34" t="s">
        <v>1288</v>
      </c>
      <c r="I3" t="s">
        <v>854</v>
      </c>
      <c r="J3" t="s">
        <v>559</v>
      </c>
      <c r="K3" t="str">
        <f t="shared" ref="K3:K65" si="1">VLOOKUP(A3,M:V,10,FALSE)</f>
        <v>uit</v>
      </c>
      <c r="M3" t="str">
        <f t="shared" ref="M3:M62" si="2">N3&amp;O3</f>
        <v>PostPatrick</v>
      </c>
      <c r="N3" t="s">
        <v>982</v>
      </c>
      <c r="O3" t="s">
        <v>432</v>
      </c>
      <c r="P3" t="s">
        <v>1025</v>
      </c>
      <c r="Q3" t="s">
        <v>1091</v>
      </c>
      <c r="R3" t="s">
        <v>848</v>
      </c>
      <c r="S3">
        <v>42562</v>
      </c>
      <c r="U3">
        <v>42612</v>
      </c>
      <c r="V3" t="s">
        <v>1301</v>
      </c>
      <c r="Y3" s="41" t="s">
        <v>1235</v>
      </c>
      <c r="Z3" s="41" t="s">
        <v>1234</v>
      </c>
      <c r="AA3" t="s">
        <v>848</v>
      </c>
    </row>
    <row r="4" spans="1:27" x14ac:dyDescent="0.25">
      <c r="A4" t="str">
        <f t="shared" si="0"/>
        <v>GiaconDaniel</v>
      </c>
      <c r="B4" t="s">
        <v>932</v>
      </c>
      <c r="C4" t="s">
        <v>248</v>
      </c>
      <c r="D4" t="s">
        <v>433</v>
      </c>
      <c r="E4" t="s">
        <v>848</v>
      </c>
      <c r="F4" t="s">
        <v>848</v>
      </c>
      <c r="G4" s="109">
        <v>42248</v>
      </c>
      <c r="H4" s="34" t="s">
        <v>1090</v>
      </c>
      <c r="I4" t="s">
        <v>848</v>
      </c>
      <c r="K4" t="str">
        <f t="shared" si="1"/>
        <v>aan</v>
      </c>
      <c r="M4" t="str">
        <f t="shared" si="2"/>
        <v>DualehQuincy</v>
      </c>
      <c r="N4" t="s">
        <v>1009</v>
      </c>
      <c r="O4" t="s">
        <v>1010</v>
      </c>
      <c r="P4" t="s">
        <v>1025</v>
      </c>
      <c r="Q4" t="s">
        <v>1091</v>
      </c>
      <c r="R4" t="s">
        <v>848</v>
      </c>
      <c r="S4">
        <v>42562</v>
      </c>
      <c r="V4" t="s">
        <v>1300</v>
      </c>
      <c r="Y4" s="41" t="s">
        <v>1236</v>
      </c>
      <c r="Z4" s="41" t="s">
        <v>1244</v>
      </c>
      <c r="AA4" t="s">
        <v>848</v>
      </c>
    </row>
    <row r="5" spans="1:27" x14ac:dyDescent="0.25">
      <c r="A5" t="str">
        <f t="shared" si="0"/>
        <v>HaaksmaLukas</v>
      </c>
      <c r="B5" t="s">
        <v>1057</v>
      </c>
      <c r="C5" t="s">
        <v>188</v>
      </c>
      <c r="D5" t="s">
        <v>433</v>
      </c>
      <c r="E5" t="s">
        <v>848</v>
      </c>
      <c r="F5" t="s">
        <v>848</v>
      </c>
      <c r="H5" s="34" t="s">
        <v>1058</v>
      </c>
      <c r="I5" t="s">
        <v>848</v>
      </c>
      <c r="K5" t="e">
        <f t="shared" si="1"/>
        <v>#N/A</v>
      </c>
      <c r="M5" t="str">
        <f t="shared" si="2"/>
        <v>Van HaselenChristian</v>
      </c>
      <c r="N5" t="s">
        <v>1110</v>
      </c>
      <c r="O5" t="s">
        <v>877</v>
      </c>
      <c r="P5" t="s">
        <v>1025</v>
      </c>
      <c r="Q5" t="s">
        <v>1091</v>
      </c>
      <c r="R5" t="s">
        <v>848</v>
      </c>
      <c r="S5">
        <v>42580</v>
      </c>
      <c r="V5" t="s">
        <v>1300</v>
      </c>
      <c r="Y5" s="41" t="s">
        <v>1237</v>
      </c>
      <c r="Z5" s="41" t="s">
        <v>978</v>
      </c>
      <c r="AA5" t="s">
        <v>848</v>
      </c>
    </row>
    <row r="6" spans="1:27" x14ac:dyDescent="0.25">
      <c r="A6" t="str">
        <f t="shared" si="0"/>
        <v>HagenTimon</v>
      </c>
      <c r="B6" t="s">
        <v>1008</v>
      </c>
      <c r="C6" t="s">
        <v>874</v>
      </c>
      <c r="D6" t="s">
        <v>433</v>
      </c>
      <c r="E6" t="s">
        <v>848</v>
      </c>
      <c r="F6" t="s">
        <v>848</v>
      </c>
      <c r="H6" s="34" t="s">
        <v>1210</v>
      </c>
      <c r="I6" t="s">
        <v>848</v>
      </c>
      <c r="K6" t="str">
        <f t="shared" si="1"/>
        <v>aan</v>
      </c>
      <c r="M6" t="str">
        <f t="shared" si="2"/>
        <v>ObdeijnBente</v>
      </c>
      <c r="N6" t="s">
        <v>976</v>
      </c>
      <c r="O6" t="s">
        <v>881</v>
      </c>
      <c r="P6" t="s">
        <v>1025</v>
      </c>
      <c r="Q6" t="s">
        <v>1091</v>
      </c>
      <c r="R6" t="s">
        <v>848</v>
      </c>
      <c r="S6">
        <v>42580</v>
      </c>
      <c r="V6" t="s">
        <v>1300</v>
      </c>
      <c r="Y6" s="41" t="s">
        <v>919</v>
      </c>
      <c r="Z6" s="41" t="s">
        <v>798</v>
      </c>
      <c r="AA6" t="s">
        <v>848</v>
      </c>
    </row>
    <row r="7" spans="1:27" x14ac:dyDescent="0.25">
      <c r="A7" t="str">
        <f t="shared" si="0"/>
        <v>HuybensValentijn</v>
      </c>
      <c r="B7" t="s">
        <v>1232</v>
      </c>
      <c r="C7" t="s">
        <v>1233</v>
      </c>
      <c r="D7" t="s">
        <v>433</v>
      </c>
      <c r="E7" t="s">
        <v>848</v>
      </c>
      <c r="H7" s="34" t="s">
        <v>1289</v>
      </c>
      <c r="J7" t="s">
        <v>559</v>
      </c>
      <c r="K7" t="str">
        <f t="shared" si="1"/>
        <v>uit</v>
      </c>
      <c r="M7" t="str">
        <f t="shared" si="2"/>
        <v>De Graaf-StoelMieke</v>
      </c>
      <c r="N7" t="s">
        <v>832</v>
      </c>
      <c r="O7" t="s">
        <v>96</v>
      </c>
      <c r="P7" t="s">
        <v>1025</v>
      </c>
      <c r="Q7" t="s">
        <v>1091</v>
      </c>
      <c r="R7" t="s">
        <v>848</v>
      </c>
      <c r="S7">
        <v>42586</v>
      </c>
      <c r="V7" t="s">
        <v>1300</v>
      </c>
      <c r="Y7" s="41" t="s">
        <v>918</v>
      </c>
      <c r="Z7" s="41" t="s">
        <v>837</v>
      </c>
      <c r="AA7" t="s">
        <v>848</v>
      </c>
    </row>
    <row r="8" spans="1:27" x14ac:dyDescent="0.25">
      <c r="A8" t="str">
        <f t="shared" si="0"/>
        <v>JacquesNathan</v>
      </c>
      <c r="B8" t="s">
        <v>276</v>
      </c>
      <c r="C8" t="s">
        <v>219</v>
      </c>
      <c r="D8" t="s">
        <v>433</v>
      </c>
      <c r="E8" t="s">
        <v>848</v>
      </c>
      <c r="F8" t="s">
        <v>848</v>
      </c>
      <c r="H8" s="34" t="s">
        <v>1290</v>
      </c>
      <c r="I8" t="s">
        <v>1304</v>
      </c>
      <c r="J8" t="s">
        <v>559</v>
      </c>
      <c r="K8" t="str">
        <f t="shared" si="1"/>
        <v>aan</v>
      </c>
      <c r="M8" t="str">
        <f t="shared" si="2"/>
        <v>PimenauAleh</v>
      </c>
      <c r="N8" t="s">
        <v>779</v>
      </c>
      <c r="O8" t="s">
        <v>935</v>
      </c>
      <c r="P8" t="s">
        <v>1025</v>
      </c>
      <c r="Q8" t="s">
        <v>1091</v>
      </c>
      <c r="R8" t="s">
        <v>848</v>
      </c>
      <c r="S8">
        <v>42586</v>
      </c>
      <c r="V8" t="s">
        <v>1300</v>
      </c>
      <c r="Y8" s="41" t="s">
        <v>1238</v>
      </c>
      <c r="Z8" s="41" t="s">
        <v>1245</v>
      </c>
      <c r="AA8" t="s">
        <v>848</v>
      </c>
    </row>
    <row r="9" spans="1:27" x14ac:dyDescent="0.25">
      <c r="A9" t="str">
        <f t="shared" si="0"/>
        <v>Jans-KohnekeTeun</v>
      </c>
      <c r="B9" t="s">
        <v>1056</v>
      </c>
      <c r="C9" t="s">
        <v>269</v>
      </c>
      <c r="D9" t="s">
        <v>433</v>
      </c>
      <c r="E9" t="s">
        <v>848</v>
      </c>
      <c r="F9" t="s">
        <v>848</v>
      </c>
      <c r="H9" s="34" t="s">
        <v>1291</v>
      </c>
      <c r="I9" t="s">
        <v>1304</v>
      </c>
      <c r="J9" t="s">
        <v>559</v>
      </c>
      <c r="K9" t="str">
        <f t="shared" si="1"/>
        <v>aan</v>
      </c>
      <c r="M9" t="str">
        <f t="shared" si="2"/>
        <v>SplitMarcella</v>
      </c>
      <c r="N9" t="s">
        <v>692</v>
      </c>
      <c r="O9" t="s">
        <v>783</v>
      </c>
      <c r="P9" t="s">
        <v>1025</v>
      </c>
      <c r="Q9" t="s">
        <v>1091</v>
      </c>
      <c r="R9" t="s">
        <v>848</v>
      </c>
      <c r="S9">
        <v>42587</v>
      </c>
      <c r="V9" t="s">
        <v>1300</v>
      </c>
      <c r="Y9" s="41" t="s">
        <v>1009</v>
      </c>
      <c r="Z9" s="41" t="s">
        <v>1010</v>
      </c>
      <c r="AA9" t="s">
        <v>848</v>
      </c>
    </row>
    <row r="10" spans="1:27" x14ac:dyDescent="0.25">
      <c r="A10" t="str">
        <f t="shared" si="0"/>
        <v>KouwenbergBoy</v>
      </c>
      <c r="B10" t="s">
        <v>1227</v>
      </c>
      <c r="C10" t="s">
        <v>942</v>
      </c>
      <c r="D10" t="s">
        <v>433</v>
      </c>
      <c r="E10" t="s">
        <v>848</v>
      </c>
      <c r="F10" t="s">
        <v>848</v>
      </c>
      <c r="H10" s="34" t="s">
        <v>1292</v>
      </c>
      <c r="I10" t="s">
        <v>848</v>
      </c>
      <c r="J10" t="s">
        <v>559</v>
      </c>
      <c r="K10" t="str">
        <f t="shared" si="1"/>
        <v>aan</v>
      </c>
      <c r="M10" t="str">
        <f t="shared" si="2"/>
        <v>SplitOlivier</v>
      </c>
      <c r="N10" t="s">
        <v>692</v>
      </c>
      <c r="O10" t="s">
        <v>798</v>
      </c>
      <c r="P10" t="s">
        <v>1025</v>
      </c>
      <c r="Q10" t="s">
        <v>1091</v>
      </c>
      <c r="R10" t="s">
        <v>848</v>
      </c>
      <c r="S10">
        <v>42587</v>
      </c>
      <c r="V10" t="s">
        <v>1300</v>
      </c>
      <c r="Y10" s="41" t="s">
        <v>965</v>
      </c>
      <c r="Z10" s="41" t="s">
        <v>966</v>
      </c>
      <c r="AA10" t="s">
        <v>848</v>
      </c>
    </row>
    <row r="11" spans="1:27" x14ac:dyDescent="0.25">
      <c r="A11" t="str">
        <f t="shared" si="0"/>
        <v>NivardDaniel</v>
      </c>
      <c r="B11" t="s">
        <v>1081</v>
      </c>
      <c r="C11" t="s">
        <v>248</v>
      </c>
      <c r="D11" t="s">
        <v>433</v>
      </c>
      <c r="E11" t="s">
        <v>848</v>
      </c>
      <c r="F11" t="s">
        <v>848</v>
      </c>
      <c r="G11" s="109">
        <v>42248</v>
      </c>
      <c r="H11" s="34" t="s">
        <v>1089</v>
      </c>
      <c r="I11" t="s">
        <v>848</v>
      </c>
      <c r="K11" t="str">
        <f t="shared" si="1"/>
        <v>aan</v>
      </c>
      <c r="M11" t="str">
        <f t="shared" si="2"/>
        <v>ZoonsAxel</v>
      </c>
      <c r="N11" t="s">
        <v>927</v>
      </c>
      <c r="O11" t="s">
        <v>1076</v>
      </c>
      <c r="P11" t="s">
        <v>1025</v>
      </c>
      <c r="Q11" t="s">
        <v>1091</v>
      </c>
      <c r="R11" t="s">
        <v>848</v>
      </c>
      <c r="S11">
        <v>42590</v>
      </c>
      <c r="V11" t="s">
        <v>1300</v>
      </c>
      <c r="Y11" s="41" t="s">
        <v>932</v>
      </c>
      <c r="Z11" s="41" t="s">
        <v>248</v>
      </c>
      <c r="AA11" t="s">
        <v>848</v>
      </c>
    </row>
    <row r="12" spans="1:27" x14ac:dyDescent="0.25">
      <c r="A12" t="str">
        <f t="shared" si="0"/>
        <v>OskampAnton</v>
      </c>
      <c r="B12" t="s">
        <v>1122</v>
      </c>
      <c r="C12" t="s">
        <v>280</v>
      </c>
      <c r="D12" t="s">
        <v>433</v>
      </c>
      <c r="E12" t="s">
        <v>848</v>
      </c>
      <c r="F12" t="s">
        <v>848</v>
      </c>
      <c r="H12" t="s">
        <v>1136</v>
      </c>
      <c r="I12" t="s">
        <v>848</v>
      </c>
      <c r="K12" t="e">
        <f t="shared" si="1"/>
        <v>#N/A</v>
      </c>
      <c r="M12" t="str">
        <f t="shared" si="2"/>
        <v>ZoonsEdo</v>
      </c>
      <c r="N12" t="s">
        <v>927</v>
      </c>
      <c r="O12" t="s">
        <v>827</v>
      </c>
      <c r="P12" t="s">
        <v>1025</v>
      </c>
      <c r="Q12" t="s">
        <v>1091</v>
      </c>
      <c r="R12" t="s">
        <v>848</v>
      </c>
      <c r="S12">
        <v>42590</v>
      </c>
      <c r="V12" t="s">
        <v>1300</v>
      </c>
      <c r="Y12" s="41" t="s">
        <v>1008</v>
      </c>
      <c r="Z12" s="41" t="s">
        <v>874</v>
      </c>
      <c r="AA12" t="s">
        <v>848</v>
      </c>
    </row>
    <row r="13" spans="1:27" x14ac:dyDescent="0.25">
      <c r="A13" t="str">
        <f t="shared" si="0"/>
        <v>PrommelWouter</v>
      </c>
      <c r="B13" t="s">
        <v>1159</v>
      </c>
      <c r="C13" t="s">
        <v>120</v>
      </c>
      <c r="D13" t="s">
        <v>433</v>
      </c>
      <c r="E13" t="s">
        <v>848</v>
      </c>
      <c r="F13" t="s">
        <v>848</v>
      </c>
      <c r="H13" s="34" t="s">
        <v>1302</v>
      </c>
      <c r="I13" t="s">
        <v>1304</v>
      </c>
      <c r="J13" t="s">
        <v>559</v>
      </c>
      <c r="K13" t="str">
        <f t="shared" si="1"/>
        <v>aan</v>
      </c>
      <c r="M13" t="str">
        <f t="shared" si="2"/>
        <v>TulenTristan</v>
      </c>
      <c r="N13" t="s">
        <v>922</v>
      </c>
      <c r="O13" t="s">
        <v>345</v>
      </c>
      <c r="P13" t="s">
        <v>1025</v>
      </c>
      <c r="Q13" t="s">
        <v>1091</v>
      </c>
      <c r="R13" t="s">
        <v>848</v>
      </c>
      <c r="S13">
        <v>42600</v>
      </c>
      <c r="V13" t="s">
        <v>1300</v>
      </c>
      <c r="Y13" s="41" t="s">
        <v>276</v>
      </c>
      <c r="Z13" s="41" t="s">
        <v>219</v>
      </c>
      <c r="AA13" t="s">
        <v>848</v>
      </c>
    </row>
    <row r="14" spans="1:27" x14ac:dyDescent="0.25">
      <c r="A14" t="str">
        <f t="shared" si="0"/>
        <v>RentierEline</v>
      </c>
      <c r="B14" t="s">
        <v>989</v>
      </c>
      <c r="C14" t="s">
        <v>315</v>
      </c>
      <c r="D14" t="s">
        <v>433</v>
      </c>
      <c r="E14" t="s">
        <v>848</v>
      </c>
      <c r="F14" t="s">
        <v>848</v>
      </c>
      <c r="G14" s="109">
        <v>42234</v>
      </c>
      <c r="H14" s="34" t="s">
        <v>1055</v>
      </c>
      <c r="I14" t="s">
        <v>848</v>
      </c>
      <c r="K14" t="str">
        <f t="shared" si="1"/>
        <v>aan</v>
      </c>
      <c r="M14" t="str">
        <f t="shared" si="2"/>
        <v>DoorakkersDirk</v>
      </c>
      <c r="N14" t="s">
        <v>1221</v>
      </c>
      <c r="O14" t="s">
        <v>72</v>
      </c>
      <c r="P14" t="s">
        <v>1025</v>
      </c>
      <c r="Q14" t="s">
        <v>1091</v>
      </c>
      <c r="R14" t="s">
        <v>848</v>
      </c>
      <c r="S14">
        <v>42600</v>
      </c>
      <c r="V14" t="s">
        <v>1300</v>
      </c>
      <c r="Y14" s="41" t="s">
        <v>1056</v>
      </c>
      <c r="Z14" s="41" t="s">
        <v>269</v>
      </c>
      <c r="AA14" t="s">
        <v>848</v>
      </c>
    </row>
    <row r="15" spans="1:27" x14ac:dyDescent="0.25">
      <c r="A15" t="str">
        <f t="shared" si="0"/>
        <v>RohlfsMatthijs</v>
      </c>
      <c r="B15" t="s">
        <v>1228</v>
      </c>
      <c r="C15" t="s">
        <v>114</v>
      </c>
      <c r="D15" t="s">
        <v>433</v>
      </c>
      <c r="E15" t="s">
        <v>848</v>
      </c>
      <c r="H15" s="34" t="s">
        <v>1293</v>
      </c>
      <c r="I15" t="s">
        <v>848</v>
      </c>
      <c r="J15" t="s">
        <v>559</v>
      </c>
      <c r="K15" t="str">
        <f t="shared" si="1"/>
        <v>aan</v>
      </c>
      <c r="M15" t="str">
        <f t="shared" si="2"/>
        <v>NewalsingResham</v>
      </c>
      <c r="N15" t="s">
        <v>1222</v>
      </c>
      <c r="O15" t="s">
        <v>1223</v>
      </c>
      <c r="P15" t="s">
        <v>1025</v>
      </c>
      <c r="Q15" t="s">
        <v>1091</v>
      </c>
      <c r="R15" t="s">
        <v>848</v>
      </c>
      <c r="S15">
        <v>42600</v>
      </c>
      <c r="V15" t="s">
        <v>1300</v>
      </c>
      <c r="Y15" s="41" t="s">
        <v>1240</v>
      </c>
      <c r="Z15" s="41" t="s">
        <v>1246</v>
      </c>
      <c r="AA15" t="s">
        <v>848</v>
      </c>
    </row>
    <row r="16" spans="1:27" x14ac:dyDescent="0.25">
      <c r="A16" t="str">
        <f t="shared" si="0"/>
        <v>Van der WeideRick</v>
      </c>
      <c r="B16" t="s">
        <v>800</v>
      </c>
      <c r="C16" t="s">
        <v>362</v>
      </c>
      <c r="D16" t="s">
        <v>433</v>
      </c>
      <c r="E16" t="s">
        <v>848</v>
      </c>
      <c r="F16" t="s">
        <v>848</v>
      </c>
      <c r="H16" s="34" t="s">
        <v>1303</v>
      </c>
      <c r="I16" t="s">
        <v>848</v>
      </c>
      <c r="K16" t="str">
        <f t="shared" si="1"/>
        <v>aan</v>
      </c>
      <c r="M16" t="str">
        <f t="shared" si="2"/>
        <v>TerlethYoram</v>
      </c>
      <c r="N16" t="s">
        <v>1156</v>
      </c>
      <c r="O16" t="s">
        <v>301</v>
      </c>
      <c r="P16" t="s">
        <v>1025</v>
      </c>
      <c r="Q16" t="s">
        <v>1091</v>
      </c>
      <c r="R16" t="s">
        <v>848</v>
      </c>
      <c r="S16">
        <v>42600</v>
      </c>
      <c r="U16">
        <v>42621</v>
      </c>
      <c r="V16" t="s">
        <v>1301</v>
      </c>
      <c r="Y16" s="41" t="s">
        <v>1227</v>
      </c>
      <c r="Z16" s="41" t="s">
        <v>942</v>
      </c>
      <c r="AA16" t="s">
        <v>848</v>
      </c>
    </row>
    <row r="17" spans="1:27" x14ac:dyDescent="0.25">
      <c r="A17" t="str">
        <f t="shared" si="0"/>
        <v>Van EgmondDirk Jan</v>
      </c>
      <c r="B17" t="s">
        <v>1229</v>
      </c>
      <c r="C17" t="s">
        <v>603</v>
      </c>
      <c r="D17" t="s">
        <v>433</v>
      </c>
      <c r="E17" t="s">
        <v>848</v>
      </c>
      <c r="F17" t="s">
        <v>848</v>
      </c>
      <c r="H17" s="34" t="s">
        <v>1280</v>
      </c>
      <c r="I17" t="s">
        <v>848</v>
      </c>
      <c r="K17" t="str">
        <f t="shared" si="1"/>
        <v>aan</v>
      </c>
      <c r="M17" t="str">
        <f t="shared" si="2"/>
        <v>GiaconDaniel</v>
      </c>
      <c r="N17" t="s">
        <v>932</v>
      </c>
      <c r="O17" t="s">
        <v>248</v>
      </c>
      <c r="P17" t="s">
        <v>1025</v>
      </c>
      <c r="Q17" t="s">
        <v>1091</v>
      </c>
      <c r="R17" t="s">
        <v>848</v>
      </c>
      <c r="S17">
        <v>42604</v>
      </c>
      <c r="V17" t="s">
        <v>1300</v>
      </c>
      <c r="Y17" s="41" t="s">
        <v>801</v>
      </c>
      <c r="Z17" s="41" t="s">
        <v>74</v>
      </c>
      <c r="AA17" t="s">
        <v>848</v>
      </c>
    </row>
    <row r="18" spans="1:27" x14ac:dyDescent="0.25">
      <c r="A18" t="str">
        <f t="shared" si="0"/>
        <v>Van Heuven van StaerelingIrving</v>
      </c>
      <c r="B18" t="s">
        <v>1230</v>
      </c>
      <c r="C18" t="s">
        <v>1231</v>
      </c>
      <c r="D18" t="s">
        <v>433</v>
      </c>
      <c r="E18" t="s">
        <v>848</v>
      </c>
      <c r="F18" t="s">
        <v>848</v>
      </c>
      <c r="H18" s="34" t="s">
        <v>1294</v>
      </c>
      <c r="I18" t="s">
        <v>1304</v>
      </c>
      <c r="J18" t="s">
        <v>559</v>
      </c>
      <c r="K18" t="str">
        <f t="shared" si="1"/>
        <v>aan</v>
      </c>
      <c r="M18" t="str">
        <f t="shared" si="2"/>
        <v>AnceryBabette</v>
      </c>
      <c r="N18" t="s">
        <v>1225</v>
      </c>
      <c r="O18" t="s">
        <v>1226</v>
      </c>
      <c r="P18" t="s">
        <v>1025</v>
      </c>
      <c r="Q18" t="s">
        <v>1091</v>
      </c>
      <c r="R18" t="s">
        <v>848</v>
      </c>
      <c r="S18">
        <v>42604</v>
      </c>
      <c r="U18">
        <v>42625</v>
      </c>
      <c r="V18" t="s">
        <v>1301</v>
      </c>
      <c r="Y18" s="41" t="s">
        <v>834</v>
      </c>
      <c r="Z18" s="41" t="s">
        <v>208</v>
      </c>
      <c r="AA18" t="s">
        <v>848</v>
      </c>
    </row>
    <row r="19" spans="1:27" x14ac:dyDescent="0.25">
      <c r="A19" t="str">
        <f t="shared" si="0"/>
        <v>BontesTom</v>
      </c>
      <c r="B19" t="s">
        <v>931</v>
      </c>
      <c r="C19" t="s">
        <v>64</v>
      </c>
      <c r="D19" t="s">
        <v>750</v>
      </c>
      <c r="E19" t="s">
        <v>848</v>
      </c>
      <c r="F19" t="s">
        <v>848</v>
      </c>
      <c r="G19" s="109">
        <v>42318</v>
      </c>
      <c r="H19" s="34" t="s">
        <v>1193</v>
      </c>
      <c r="I19" t="s">
        <v>848</v>
      </c>
      <c r="K19" t="e">
        <f t="shared" si="1"/>
        <v>#N/A</v>
      </c>
      <c r="M19" t="str">
        <f t="shared" si="2"/>
        <v>HagenTimon</v>
      </c>
      <c r="N19" t="s">
        <v>1008</v>
      </c>
      <c r="O19" t="s">
        <v>874</v>
      </c>
      <c r="P19" t="s">
        <v>1025</v>
      </c>
      <c r="Q19" t="s">
        <v>1091</v>
      </c>
      <c r="R19" t="s">
        <v>848</v>
      </c>
      <c r="S19">
        <v>42604</v>
      </c>
      <c r="V19" t="s">
        <v>1300</v>
      </c>
      <c r="Y19" s="41" t="s">
        <v>1222</v>
      </c>
      <c r="Z19" s="41" t="s">
        <v>1223</v>
      </c>
      <c r="AA19" t="s">
        <v>848</v>
      </c>
    </row>
    <row r="20" spans="1:27" x14ac:dyDescent="0.25">
      <c r="A20" t="str">
        <f t="shared" si="0"/>
        <v>BooneKelly</v>
      </c>
      <c r="B20" t="s">
        <v>985</v>
      </c>
      <c r="C20" t="s">
        <v>66</v>
      </c>
      <c r="D20" t="s">
        <v>750</v>
      </c>
      <c r="E20" t="s">
        <v>848</v>
      </c>
      <c r="F20" t="s">
        <v>848</v>
      </c>
      <c r="G20" s="109">
        <v>42267</v>
      </c>
      <c r="H20" s="34" t="s">
        <v>1101</v>
      </c>
      <c r="I20" t="s">
        <v>848</v>
      </c>
      <c r="K20" t="e">
        <f t="shared" si="1"/>
        <v>#N/A</v>
      </c>
      <c r="M20" t="str">
        <f t="shared" si="2"/>
        <v>HagenTimon</v>
      </c>
      <c r="N20" t="s">
        <v>1008</v>
      </c>
      <c r="O20" t="s">
        <v>874</v>
      </c>
      <c r="P20" t="s">
        <v>1025</v>
      </c>
      <c r="Q20" t="s">
        <v>1091</v>
      </c>
      <c r="R20" t="s">
        <v>848</v>
      </c>
      <c r="S20">
        <v>42604</v>
      </c>
      <c r="V20" t="s">
        <v>1300</v>
      </c>
      <c r="Y20" s="41" t="s">
        <v>1251</v>
      </c>
      <c r="Z20" s="41" t="s">
        <v>197</v>
      </c>
      <c r="AA20" t="s">
        <v>848</v>
      </c>
    </row>
    <row r="21" spans="1:27" x14ac:dyDescent="0.25">
      <c r="A21" t="str">
        <f t="shared" si="0"/>
        <v>De JongCheryl</v>
      </c>
      <c r="B21" t="s">
        <v>919</v>
      </c>
      <c r="C21" t="s">
        <v>102</v>
      </c>
      <c r="D21" t="s">
        <v>750</v>
      </c>
      <c r="E21" t="s">
        <v>848</v>
      </c>
      <c r="F21" t="s">
        <v>848</v>
      </c>
      <c r="H21" s="34" t="s">
        <v>1094</v>
      </c>
      <c r="I21" t="s">
        <v>848</v>
      </c>
      <c r="K21" t="e">
        <f t="shared" si="1"/>
        <v>#N/A</v>
      </c>
      <c r="M21" t="str">
        <f t="shared" si="2"/>
        <v>JacquesNathan</v>
      </c>
      <c r="N21" t="s">
        <v>276</v>
      </c>
      <c r="O21" t="s">
        <v>219</v>
      </c>
      <c r="P21" t="s">
        <v>1025</v>
      </c>
      <c r="Q21" t="s">
        <v>1091</v>
      </c>
      <c r="R21" t="s">
        <v>848</v>
      </c>
      <c r="S21">
        <v>42604</v>
      </c>
      <c r="V21" t="s">
        <v>1300</v>
      </c>
      <c r="Y21" s="41" t="s">
        <v>1252</v>
      </c>
      <c r="Z21" s="41" t="s">
        <v>1253</v>
      </c>
      <c r="AA21" t="s">
        <v>848</v>
      </c>
    </row>
    <row r="22" spans="1:27" x14ac:dyDescent="0.25">
      <c r="A22" t="str">
        <f t="shared" si="0"/>
        <v>De WijnDay</v>
      </c>
      <c r="B22" t="s">
        <v>926</v>
      </c>
      <c r="C22" t="s">
        <v>812</v>
      </c>
      <c r="D22" t="s">
        <v>750</v>
      </c>
      <c r="E22" t="s">
        <v>848</v>
      </c>
      <c r="F22" t="s">
        <v>848</v>
      </c>
      <c r="H22" s="34" t="s">
        <v>1065</v>
      </c>
      <c r="I22" t="s">
        <v>848</v>
      </c>
      <c r="K22" t="e">
        <f t="shared" si="1"/>
        <v>#N/A</v>
      </c>
      <c r="M22" t="str">
        <f t="shared" si="2"/>
        <v>Jans-KohnekeTeun</v>
      </c>
      <c r="N22" t="s">
        <v>1056</v>
      </c>
      <c r="O22" t="s">
        <v>269</v>
      </c>
      <c r="P22" t="s">
        <v>1025</v>
      </c>
      <c r="Q22" t="s">
        <v>1091</v>
      </c>
      <c r="R22" t="s">
        <v>848</v>
      </c>
      <c r="S22">
        <v>42604</v>
      </c>
      <c r="V22" t="s">
        <v>1300</v>
      </c>
      <c r="Y22" s="41" t="s">
        <v>1159</v>
      </c>
      <c r="Z22" s="41" t="s">
        <v>120</v>
      </c>
      <c r="AA22" t="s">
        <v>848</v>
      </c>
    </row>
    <row r="23" spans="1:27" x14ac:dyDescent="0.25">
      <c r="A23" t="str">
        <f t="shared" si="0"/>
        <v>De WijnZoa</v>
      </c>
      <c r="B23" t="s">
        <v>926</v>
      </c>
      <c r="C23" t="s">
        <v>439</v>
      </c>
      <c r="D23" t="s">
        <v>750</v>
      </c>
      <c r="E23" t="s">
        <v>848</v>
      </c>
      <c r="F23" t="s">
        <v>848</v>
      </c>
      <c r="H23" s="34" t="s">
        <v>1066</v>
      </c>
      <c r="I23" t="s">
        <v>848</v>
      </c>
      <c r="K23" t="e">
        <f t="shared" si="1"/>
        <v>#N/A</v>
      </c>
      <c r="M23" t="str">
        <f t="shared" si="2"/>
        <v>KouwenbergBoy</v>
      </c>
      <c r="N23" t="s">
        <v>1227</v>
      </c>
      <c r="O23" t="s">
        <v>942</v>
      </c>
      <c r="P23" t="s">
        <v>1025</v>
      </c>
      <c r="Q23" t="s">
        <v>1091</v>
      </c>
      <c r="R23" t="s">
        <v>848</v>
      </c>
      <c r="S23">
        <v>42604</v>
      </c>
      <c r="V23" t="s">
        <v>1300</v>
      </c>
      <c r="Y23" s="41" t="s">
        <v>1228</v>
      </c>
      <c r="Z23" s="41" t="s">
        <v>114</v>
      </c>
      <c r="AA23" t="s">
        <v>848</v>
      </c>
    </row>
    <row r="24" spans="1:27" x14ac:dyDescent="0.25">
      <c r="A24" t="str">
        <f t="shared" si="0"/>
        <v>HoningSofie</v>
      </c>
      <c r="B24" t="s">
        <v>983</v>
      </c>
      <c r="C24" t="s">
        <v>862</v>
      </c>
      <c r="D24" t="s">
        <v>750</v>
      </c>
      <c r="E24" t="s">
        <v>848</v>
      </c>
      <c r="H24" s="34" t="s">
        <v>1083</v>
      </c>
      <c r="I24" t="s">
        <v>848</v>
      </c>
      <c r="K24" t="e">
        <f t="shared" si="1"/>
        <v>#N/A</v>
      </c>
      <c r="M24" t="str">
        <f t="shared" si="2"/>
        <v>NivardDaniel</v>
      </c>
      <c r="N24" t="s">
        <v>1081</v>
      </c>
      <c r="O24" t="s">
        <v>248</v>
      </c>
      <c r="P24" t="s">
        <v>1025</v>
      </c>
      <c r="Q24" t="s">
        <v>1091</v>
      </c>
      <c r="R24" t="s">
        <v>848</v>
      </c>
      <c r="S24">
        <v>42604</v>
      </c>
      <c r="V24" t="s">
        <v>1300</v>
      </c>
      <c r="Y24" s="41" t="s">
        <v>692</v>
      </c>
      <c r="Z24" s="41" t="s">
        <v>798</v>
      </c>
      <c r="AA24" t="s">
        <v>848</v>
      </c>
    </row>
    <row r="25" spans="1:27" x14ac:dyDescent="0.25">
      <c r="A25" t="str">
        <f t="shared" si="0"/>
        <v>KeppelColin</v>
      </c>
      <c r="B25" t="s">
        <v>1001</v>
      </c>
      <c r="C25" t="s">
        <v>1022</v>
      </c>
      <c r="D25" t="s">
        <v>750</v>
      </c>
      <c r="E25" t="s">
        <v>848</v>
      </c>
      <c r="F25" t="s">
        <v>848</v>
      </c>
      <c r="G25" s="109">
        <v>42234</v>
      </c>
      <c r="H25" s="34" t="s">
        <v>1059</v>
      </c>
      <c r="I25" t="s">
        <v>848</v>
      </c>
      <c r="K25" t="e">
        <f t="shared" si="1"/>
        <v>#N/A</v>
      </c>
      <c r="M25" t="str">
        <f t="shared" si="2"/>
        <v>PrommelWouter</v>
      </c>
      <c r="N25" t="s">
        <v>1159</v>
      </c>
      <c r="O25" t="s">
        <v>120</v>
      </c>
      <c r="P25" t="s">
        <v>1025</v>
      </c>
      <c r="Q25" t="s">
        <v>1091</v>
      </c>
      <c r="R25" t="s">
        <v>848</v>
      </c>
      <c r="S25">
        <v>42604</v>
      </c>
      <c r="V25" t="s">
        <v>1300</v>
      </c>
      <c r="Y25" s="41" t="s">
        <v>1224</v>
      </c>
      <c r="Z25" s="41" t="s">
        <v>104</v>
      </c>
      <c r="AA25" t="s">
        <v>848</v>
      </c>
    </row>
    <row r="26" spans="1:27" x14ac:dyDescent="0.25">
      <c r="A26" t="str">
        <f t="shared" si="0"/>
        <v>TulenLola</v>
      </c>
      <c r="B26" t="s">
        <v>922</v>
      </c>
      <c r="C26" t="s">
        <v>346</v>
      </c>
      <c r="D26" t="s">
        <v>750</v>
      </c>
      <c r="E26" t="s">
        <v>848</v>
      </c>
      <c r="F26" t="s">
        <v>848</v>
      </c>
      <c r="H26" s="34" t="s">
        <v>1109</v>
      </c>
      <c r="I26" t="s">
        <v>848</v>
      </c>
      <c r="K26" t="e">
        <f t="shared" si="1"/>
        <v>#N/A</v>
      </c>
      <c r="M26" t="str">
        <f t="shared" si="2"/>
        <v>RentierEline</v>
      </c>
      <c r="N26" t="s">
        <v>989</v>
      </c>
      <c r="O26" t="s">
        <v>315</v>
      </c>
      <c r="P26" t="s">
        <v>1025</v>
      </c>
      <c r="Q26" t="s">
        <v>1091</v>
      </c>
      <c r="R26" t="s">
        <v>848</v>
      </c>
      <c r="S26">
        <v>42604</v>
      </c>
      <c r="V26" t="s">
        <v>1300</v>
      </c>
      <c r="Y26" s="41" t="s">
        <v>922</v>
      </c>
      <c r="Z26" s="41" t="s">
        <v>345</v>
      </c>
      <c r="AA26" t="s">
        <v>848</v>
      </c>
    </row>
    <row r="27" spans="1:27" x14ac:dyDescent="0.25">
      <c r="A27" t="str">
        <f t="shared" si="0"/>
        <v>TulenRafael</v>
      </c>
      <c r="B27" t="s">
        <v>922</v>
      </c>
      <c r="C27" t="s">
        <v>791</v>
      </c>
      <c r="D27" t="s">
        <v>750</v>
      </c>
      <c r="E27" t="s">
        <v>848</v>
      </c>
      <c r="F27" t="s">
        <v>848</v>
      </c>
      <c r="G27" s="109">
        <v>42234</v>
      </c>
      <c r="H27" s="34" t="s">
        <v>1062</v>
      </c>
      <c r="I27" t="s">
        <v>848</v>
      </c>
      <c r="K27" t="e">
        <f t="shared" si="1"/>
        <v>#N/A</v>
      </c>
      <c r="M27" t="str">
        <f t="shared" si="2"/>
        <v>RohlfsMatthijs</v>
      </c>
      <c r="N27" t="s">
        <v>1228</v>
      </c>
      <c r="O27" t="s">
        <v>114</v>
      </c>
      <c r="P27" t="s">
        <v>1025</v>
      </c>
      <c r="Q27" t="s">
        <v>1091</v>
      </c>
      <c r="R27" t="s">
        <v>848</v>
      </c>
      <c r="S27">
        <v>42604</v>
      </c>
      <c r="V27" t="s">
        <v>1300</v>
      </c>
      <c r="Y27" s="41" t="s">
        <v>1229</v>
      </c>
      <c r="Z27" s="41" t="s">
        <v>603</v>
      </c>
      <c r="AA27" t="s">
        <v>848</v>
      </c>
    </row>
    <row r="28" spans="1:27" x14ac:dyDescent="0.25">
      <c r="A28" t="str">
        <f t="shared" si="0"/>
        <v>TulenTristan</v>
      </c>
      <c r="B28" t="s">
        <v>922</v>
      </c>
      <c r="C28" t="s">
        <v>345</v>
      </c>
      <c r="D28" t="s">
        <v>750</v>
      </c>
      <c r="E28" t="s">
        <v>848</v>
      </c>
      <c r="F28" t="s">
        <v>848</v>
      </c>
      <c r="G28" s="109">
        <v>42234</v>
      </c>
      <c r="H28" s="34" t="s">
        <v>1060</v>
      </c>
      <c r="I28" t="s">
        <v>848</v>
      </c>
      <c r="K28" t="str">
        <f t="shared" si="1"/>
        <v>aan</v>
      </c>
      <c r="M28" t="str">
        <f t="shared" si="2"/>
        <v>Van der WeideRick</v>
      </c>
      <c r="N28" t="s">
        <v>800</v>
      </c>
      <c r="O28" t="s">
        <v>362</v>
      </c>
      <c r="P28" t="s">
        <v>1025</v>
      </c>
      <c r="Q28" t="s">
        <v>1091</v>
      </c>
      <c r="R28" t="s">
        <v>848</v>
      </c>
      <c r="S28">
        <v>42604</v>
      </c>
      <c r="V28" t="s">
        <v>1300</v>
      </c>
      <c r="Y28" s="41" t="s">
        <v>1242</v>
      </c>
      <c r="Z28" s="41" t="s">
        <v>1248</v>
      </c>
      <c r="AA28" t="s">
        <v>848</v>
      </c>
    </row>
    <row r="29" spans="1:27" x14ac:dyDescent="0.25">
      <c r="A29" t="str">
        <f t="shared" si="0"/>
        <v>VerwijlenBas</v>
      </c>
      <c r="B29" t="s">
        <v>984</v>
      </c>
      <c r="C29" t="s">
        <v>74</v>
      </c>
      <c r="D29" t="s">
        <v>750</v>
      </c>
      <c r="E29" t="s">
        <v>848</v>
      </c>
      <c r="F29" t="s">
        <v>848</v>
      </c>
      <c r="G29" s="109">
        <v>42234</v>
      </c>
      <c r="H29" s="34" t="s">
        <v>1061</v>
      </c>
      <c r="I29" t="s">
        <v>848</v>
      </c>
      <c r="K29" t="e">
        <f t="shared" si="1"/>
        <v>#N/A</v>
      </c>
      <c r="M29" t="str">
        <f t="shared" si="2"/>
        <v>Van EgmondDirk Jan</v>
      </c>
      <c r="N29" t="s">
        <v>1229</v>
      </c>
      <c r="O29" t="s">
        <v>603</v>
      </c>
      <c r="P29" t="s">
        <v>1025</v>
      </c>
      <c r="Q29" t="s">
        <v>1091</v>
      </c>
      <c r="R29" t="s">
        <v>848</v>
      </c>
      <c r="S29">
        <v>42604</v>
      </c>
      <c r="V29" t="s">
        <v>1300</v>
      </c>
      <c r="Y29" s="41" t="s">
        <v>1230</v>
      </c>
      <c r="Z29" s="41" t="s">
        <v>1231</v>
      </c>
      <c r="AA29" t="s">
        <v>848</v>
      </c>
    </row>
    <row r="30" spans="1:27" x14ac:dyDescent="0.25">
      <c r="A30" t="str">
        <f t="shared" si="0"/>
        <v>AdemaRik</v>
      </c>
      <c r="B30" t="s">
        <v>1100</v>
      </c>
      <c r="C30" t="s">
        <v>35</v>
      </c>
      <c r="D30" t="s">
        <v>449</v>
      </c>
      <c r="E30" t="s">
        <v>848</v>
      </c>
      <c r="F30" t="s">
        <v>848</v>
      </c>
      <c r="G30" s="109">
        <v>42281</v>
      </c>
      <c r="H30" s="34" t="s">
        <v>1157</v>
      </c>
      <c r="I30" t="s">
        <v>848</v>
      </c>
      <c r="K30" t="str">
        <f t="shared" si="1"/>
        <v>aan</v>
      </c>
      <c r="M30" t="str">
        <f t="shared" si="2"/>
        <v>Van Heuven van StaerelingIrving</v>
      </c>
      <c r="N30" t="s">
        <v>1230</v>
      </c>
      <c r="O30" t="s">
        <v>1231</v>
      </c>
      <c r="P30" t="s">
        <v>1025</v>
      </c>
      <c r="Q30" t="s">
        <v>1091</v>
      </c>
      <c r="R30" t="s">
        <v>848</v>
      </c>
      <c r="S30">
        <v>42604</v>
      </c>
      <c r="V30" t="s">
        <v>1300</v>
      </c>
      <c r="Y30" s="41" t="s">
        <v>1073</v>
      </c>
      <c r="Z30" s="41" t="s">
        <v>274</v>
      </c>
      <c r="AA30" t="s">
        <v>848</v>
      </c>
    </row>
    <row r="31" spans="1:27" x14ac:dyDescent="0.25">
      <c r="A31" t="str">
        <f t="shared" si="0"/>
        <v>PlantingaTeun</v>
      </c>
      <c r="B31" t="s">
        <v>1095</v>
      </c>
      <c r="C31" t="s">
        <v>269</v>
      </c>
      <c r="D31" t="s">
        <v>449</v>
      </c>
      <c r="E31" t="s">
        <v>848</v>
      </c>
      <c r="F31" t="s">
        <v>848</v>
      </c>
      <c r="G31" s="109">
        <v>42264</v>
      </c>
      <c r="H31" s="34" t="s">
        <v>1099</v>
      </c>
      <c r="I31" t="s">
        <v>848</v>
      </c>
      <c r="K31" t="e">
        <f t="shared" si="1"/>
        <v>#N/A</v>
      </c>
      <c r="M31" t="str">
        <f t="shared" si="2"/>
        <v>FensJulian</v>
      </c>
      <c r="N31" t="s">
        <v>965</v>
      </c>
      <c r="O31" t="s">
        <v>966</v>
      </c>
      <c r="P31" t="s">
        <v>1025</v>
      </c>
      <c r="Q31" t="s">
        <v>1091</v>
      </c>
      <c r="R31" t="s">
        <v>848</v>
      </c>
      <c r="S31">
        <v>42604</v>
      </c>
      <c r="V31" t="s">
        <v>1300</v>
      </c>
      <c r="Y31" s="41" t="s">
        <v>1243</v>
      </c>
      <c r="Z31" s="41" t="s">
        <v>844</v>
      </c>
      <c r="AA31" t="s">
        <v>848</v>
      </c>
    </row>
    <row r="32" spans="1:27" x14ac:dyDescent="0.25">
      <c r="A32" t="str">
        <f t="shared" si="0"/>
        <v>Van der LindenLisa</v>
      </c>
      <c r="B32" t="s">
        <v>1164</v>
      </c>
      <c r="C32" t="s">
        <v>737</v>
      </c>
      <c r="D32" t="s">
        <v>449</v>
      </c>
      <c r="E32" t="s">
        <v>848</v>
      </c>
      <c r="F32" t="s">
        <v>848</v>
      </c>
      <c r="G32" s="109">
        <v>42284</v>
      </c>
      <c r="H32" s="34" t="s">
        <v>1166</v>
      </c>
      <c r="I32" t="s">
        <v>848</v>
      </c>
      <c r="K32" t="e">
        <f t="shared" si="1"/>
        <v>#N/A</v>
      </c>
      <c r="M32" t="str">
        <f t="shared" si="2"/>
        <v>AssiesEva</v>
      </c>
      <c r="N32" t="s">
        <v>930</v>
      </c>
      <c r="O32" t="s">
        <v>161</v>
      </c>
      <c r="P32" t="s">
        <v>1025</v>
      </c>
      <c r="Q32" t="s">
        <v>1091</v>
      </c>
      <c r="R32" t="s">
        <v>848</v>
      </c>
      <c r="S32">
        <v>42606</v>
      </c>
      <c r="V32" t="s">
        <v>1300</v>
      </c>
      <c r="Y32" s="41" t="s">
        <v>927</v>
      </c>
      <c r="Z32" s="41" t="s">
        <v>1076</v>
      </c>
      <c r="AA32" t="s">
        <v>848</v>
      </c>
    </row>
    <row r="33" spans="1:27" x14ac:dyDescent="0.25">
      <c r="A33" t="str">
        <f t="shared" si="0"/>
        <v>Van NunenDavid</v>
      </c>
      <c r="B33" t="s">
        <v>977</v>
      </c>
      <c r="C33" t="s">
        <v>259</v>
      </c>
      <c r="D33" t="s">
        <v>449</v>
      </c>
      <c r="E33" t="s">
        <v>848</v>
      </c>
      <c r="F33" t="s">
        <v>848</v>
      </c>
      <c r="G33" s="109">
        <v>42370</v>
      </c>
      <c r="H33" s="34" t="s">
        <v>1201</v>
      </c>
      <c r="I33" t="s">
        <v>848</v>
      </c>
      <c r="K33" t="e">
        <f t="shared" si="1"/>
        <v>#N/A</v>
      </c>
      <c r="M33" t="str">
        <f t="shared" si="2"/>
        <v>BuserJimi</v>
      </c>
      <c r="N33" t="s">
        <v>1169</v>
      </c>
      <c r="O33" t="s">
        <v>1170</v>
      </c>
      <c r="P33" t="s">
        <v>1025</v>
      </c>
      <c r="Q33" t="s">
        <v>1091</v>
      </c>
      <c r="R33" t="s">
        <v>848</v>
      </c>
      <c r="S33">
        <v>42606</v>
      </c>
      <c r="V33" t="s">
        <v>1300</v>
      </c>
      <c r="Y33" s="41" t="s">
        <v>927</v>
      </c>
      <c r="Z33" s="41" t="s">
        <v>827</v>
      </c>
      <c r="AA33" t="s">
        <v>848</v>
      </c>
    </row>
    <row r="34" spans="1:27" x14ac:dyDescent="0.25">
      <c r="A34" t="str">
        <f t="shared" ref="A34:A65" si="3">B34&amp;C34</f>
        <v>De HaasMartijn</v>
      </c>
      <c r="B34" t="s">
        <v>1259</v>
      </c>
      <c r="C34" t="s">
        <v>99</v>
      </c>
      <c r="D34" t="s">
        <v>1209</v>
      </c>
      <c r="E34" t="s">
        <v>848</v>
      </c>
      <c r="H34" s="34" t="s">
        <v>1273</v>
      </c>
      <c r="I34" t="s">
        <v>848</v>
      </c>
      <c r="K34" t="str">
        <f t="shared" si="1"/>
        <v>uit</v>
      </c>
      <c r="M34" t="str">
        <f t="shared" si="2"/>
        <v>HuybensValentijn</v>
      </c>
      <c r="N34" t="s">
        <v>1232</v>
      </c>
      <c r="O34" t="s">
        <v>1233</v>
      </c>
      <c r="P34" t="s">
        <v>1025</v>
      </c>
      <c r="Q34" t="s">
        <v>1091</v>
      </c>
      <c r="R34" t="s">
        <v>848</v>
      </c>
      <c r="S34">
        <v>42606</v>
      </c>
      <c r="V34" t="s">
        <v>1301</v>
      </c>
    </row>
    <row r="35" spans="1:27" x14ac:dyDescent="0.25">
      <c r="A35" t="str">
        <f t="shared" si="3"/>
        <v>De VriesMees</v>
      </c>
      <c r="B35" t="s">
        <v>1257</v>
      </c>
      <c r="C35" t="s">
        <v>1260</v>
      </c>
      <c r="D35" t="s">
        <v>1209</v>
      </c>
      <c r="I35" t="s">
        <v>854</v>
      </c>
      <c r="J35" t="s">
        <v>559</v>
      </c>
      <c r="K35" t="str">
        <f t="shared" si="1"/>
        <v>uit</v>
      </c>
      <c r="M35" t="str">
        <f t="shared" si="2"/>
        <v>AndersonJonah</v>
      </c>
      <c r="N35" t="s">
        <v>1235</v>
      </c>
      <c r="O35" t="s">
        <v>1234</v>
      </c>
      <c r="P35" t="s">
        <v>1025</v>
      </c>
      <c r="Q35" t="s">
        <v>1091</v>
      </c>
      <c r="R35" t="s">
        <v>848</v>
      </c>
      <c r="S35">
        <v>42606</v>
      </c>
      <c r="V35" t="s">
        <v>1300</v>
      </c>
      <c r="Y35" s="41" t="s">
        <v>1100</v>
      </c>
      <c r="Z35" s="41" t="s">
        <v>35</v>
      </c>
      <c r="AA35" t="s">
        <v>848</v>
      </c>
    </row>
    <row r="36" spans="1:27" x14ac:dyDescent="0.25">
      <c r="A36" t="str">
        <f t="shared" si="3"/>
        <v>JainathsinghEdgar</v>
      </c>
      <c r="B36" t="s">
        <v>1258</v>
      </c>
      <c r="C36" t="s">
        <v>386</v>
      </c>
      <c r="D36" t="s">
        <v>1209</v>
      </c>
      <c r="I36" t="s">
        <v>854</v>
      </c>
      <c r="J36" t="s">
        <v>559</v>
      </c>
      <c r="K36" t="str">
        <f t="shared" si="1"/>
        <v>uit</v>
      </c>
      <c r="M36" t="str">
        <f t="shared" si="2"/>
        <v>BenliBaris</v>
      </c>
      <c r="N36" t="s">
        <v>1236</v>
      </c>
      <c r="O36" t="s">
        <v>1244</v>
      </c>
      <c r="P36" t="s">
        <v>1025</v>
      </c>
      <c r="Q36" t="s">
        <v>1091</v>
      </c>
      <c r="R36" t="s">
        <v>848</v>
      </c>
      <c r="S36">
        <v>42607</v>
      </c>
      <c r="V36" t="s">
        <v>1300</v>
      </c>
      <c r="Y36" s="41" t="s">
        <v>1169</v>
      </c>
      <c r="Z36" s="41" t="s">
        <v>1170</v>
      </c>
      <c r="AA36" t="s">
        <v>848</v>
      </c>
    </row>
    <row r="37" spans="1:27" x14ac:dyDescent="0.25">
      <c r="A37" t="str">
        <f t="shared" si="3"/>
        <v>DoorakkersDirk</v>
      </c>
      <c r="B37" t="s">
        <v>1221</v>
      </c>
      <c r="C37" t="s">
        <v>72</v>
      </c>
      <c r="D37" t="s">
        <v>669</v>
      </c>
      <c r="E37" t="s">
        <v>848</v>
      </c>
      <c r="H37" s="34" t="s">
        <v>1276</v>
      </c>
      <c r="I37" t="s">
        <v>848</v>
      </c>
      <c r="K37" t="str">
        <f t="shared" si="1"/>
        <v>aan</v>
      </c>
      <c r="M37" t="str">
        <f t="shared" si="2"/>
        <v>BosmanNiels</v>
      </c>
      <c r="N37" t="s">
        <v>1237</v>
      </c>
      <c r="O37" t="s">
        <v>978</v>
      </c>
      <c r="P37" t="s">
        <v>1025</v>
      </c>
      <c r="Q37" t="s">
        <v>1091</v>
      </c>
      <c r="R37" t="s">
        <v>848</v>
      </c>
      <c r="S37">
        <v>42607</v>
      </c>
      <c r="V37" t="s">
        <v>1300</v>
      </c>
      <c r="Y37" s="41" t="s">
        <v>1221</v>
      </c>
      <c r="Z37" s="41" t="s">
        <v>72</v>
      </c>
      <c r="AA37" t="s">
        <v>848</v>
      </c>
    </row>
    <row r="38" spans="1:27" x14ac:dyDescent="0.25">
      <c r="A38" t="str">
        <f t="shared" si="3"/>
        <v>GardenierDavid</v>
      </c>
      <c r="B38" t="s">
        <v>1107</v>
      </c>
      <c r="C38" t="s">
        <v>259</v>
      </c>
      <c r="D38" t="s">
        <v>669</v>
      </c>
      <c r="E38" t="s">
        <v>848</v>
      </c>
      <c r="F38" t="s">
        <v>848</v>
      </c>
      <c r="G38" s="109">
        <v>42276</v>
      </c>
      <c r="H38" s="34" t="s">
        <v>1108</v>
      </c>
      <c r="I38" t="s">
        <v>848</v>
      </c>
      <c r="K38" t="e">
        <f t="shared" si="1"/>
        <v>#N/A</v>
      </c>
      <c r="M38" t="str">
        <f t="shared" si="2"/>
        <v>De JongMarijn</v>
      </c>
      <c r="N38" t="s">
        <v>919</v>
      </c>
      <c r="O38" t="s">
        <v>101</v>
      </c>
      <c r="P38" t="s">
        <v>1025</v>
      </c>
      <c r="Q38" t="s">
        <v>1091</v>
      </c>
      <c r="R38" t="s">
        <v>848</v>
      </c>
      <c r="S38">
        <v>42607</v>
      </c>
      <c r="U38">
        <v>42619</v>
      </c>
      <c r="V38" t="s">
        <v>1301</v>
      </c>
      <c r="Y38" s="41" t="s">
        <v>1008</v>
      </c>
      <c r="Z38" s="41" t="s">
        <v>874</v>
      </c>
      <c r="AA38" t="s">
        <v>848</v>
      </c>
    </row>
    <row r="39" spans="1:27" x14ac:dyDescent="0.25">
      <c r="A39" t="str">
        <f t="shared" si="3"/>
        <v>NewalsingResham</v>
      </c>
      <c r="B39" t="s">
        <v>1222</v>
      </c>
      <c r="C39" t="s">
        <v>1223</v>
      </c>
      <c r="D39" t="s">
        <v>669</v>
      </c>
      <c r="E39" t="s">
        <v>848</v>
      </c>
      <c r="F39" t="s">
        <v>848</v>
      </c>
      <c r="H39" s="34" t="s">
        <v>1277</v>
      </c>
      <c r="I39" t="s">
        <v>1304</v>
      </c>
      <c r="K39" t="str">
        <f t="shared" si="1"/>
        <v>aan</v>
      </c>
      <c r="M39" t="str">
        <f t="shared" si="2"/>
        <v>De JongOlivier</v>
      </c>
      <c r="N39" t="s">
        <v>919</v>
      </c>
      <c r="O39" t="s">
        <v>798</v>
      </c>
      <c r="P39" t="s">
        <v>1025</v>
      </c>
      <c r="Q39" t="s">
        <v>1091</v>
      </c>
      <c r="R39" t="s">
        <v>848</v>
      </c>
      <c r="S39">
        <v>42607</v>
      </c>
      <c r="V39" t="s">
        <v>1300</v>
      </c>
      <c r="Y39" s="41" t="s">
        <v>1081</v>
      </c>
      <c r="Z39" s="41" t="s">
        <v>248</v>
      </c>
      <c r="AA39" t="s">
        <v>848</v>
      </c>
    </row>
    <row r="40" spans="1:27" x14ac:dyDescent="0.25">
      <c r="A40" t="str">
        <f t="shared" si="3"/>
        <v>TerlethYoram</v>
      </c>
      <c r="B40" t="s">
        <v>1156</v>
      </c>
      <c r="C40" t="s">
        <v>301</v>
      </c>
      <c r="D40" t="s">
        <v>669</v>
      </c>
      <c r="E40" t="s">
        <v>848</v>
      </c>
      <c r="F40" t="s">
        <v>848</v>
      </c>
      <c r="G40" s="109">
        <v>42303</v>
      </c>
      <c r="H40" s="34" t="s">
        <v>1181</v>
      </c>
      <c r="I40" t="s">
        <v>848</v>
      </c>
      <c r="K40" t="str">
        <f t="shared" si="1"/>
        <v>uit</v>
      </c>
      <c r="M40" t="str">
        <f t="shared" si="2"/>
        <v>De RuiterJob</v>
      </c>
      <c r="N40" t="s">
        <v>918</v>
      </c>
      <c r="O40" t="s">
        <v>837</v>
      </c>
      <c r="P40" t="s">
        <v>1025</v>
      </c>
      <c r="Q40" t="s">
        <v>1091</v>
      </c>
      <c r="R40" t="s">
        <v>848</v>
      </c>
      <c r="S40">
        <v>42607</v>
      </c>
      <c r="V40" t="s">
        <v>1300</v>
      </c>
      <c r="Y40" s="41" t="s">
        <v>976</v>
      </c>
      <c r="Z40" s="41" t="s">
        <v>881</v>
      </c>
      <c r="AA40" t="s">
        <v>848</v>
      </c>
    </row>
    <row r="41" spans="1:27" x14ac:dyDescent="0.25">
      <c r="A41" t="str">
        <f t="shared" si="3"/>
        <v>PostmaRandy</v>
      </c>
      <c r="B41" t="s">
        <v>1000</v>
      </c>
      <c r="C41" t="s">
        <v>925</v>
      </c>
      <c r="D41" t="s">
        <v>450</v>
      </c>
      <c r="E41" t="s">
        <v>848</v>
      </c>
      <c r="F41" t="s">
        <v>848</v>
      </c>
      <c r="G41" s="109">
        <v>42393</v>
      </c>
      <c r="H41" s="34" t="s">
        <v>1204</v>
      </c>
      <c r="I41" t="s">
        <v>848</v>
      </c>
      <c r="K41" t="e">
        <f t="shared" si="1"/>
        <v>#N/A</v>
      </c>
      <c r="M41" t="str">
        <f t="shared" si="2"/>
        <v>De WaalDieter</v>
      </c>
      <c r="N41" t="s">
        <v>1238</v>
      </c>
      <c r="O41" t="s">
        <v>1245</v>
      </c>
      <c r="P41" t="s">
        <v>1025</v>
      </c>
      <c r="Q41" t="s">
        <v>1091</v>
      </c>
      <c r="R41" t="s">
        <v>848</v>
      </c>
      <c r="S41">
        <v>42607</v>
      </c>
      <c r="V41" t="s">
        <v>1300</v>
      </c>
      <c r="Y41" s="41" t="s">
        <v>779</v>
      </c>
      <c r="Z41" s="41" t="s">
        <v>935</v>
      </c>
      <c r="AA41" t="s">
        <v>848</v>
      </c>
    </row>
    <row r="42" spans="1:27" x14ac:dyDescent="0.25">
      <c r="A42" t="str">
        <f t="shared" si="3"/>
        <v>BenliBaris</v>
      </c>
      <c r="B42" t="s">
        <v>1236</v>
      </c>
      <c r="C42" t="s">
        <v>1244</v>
      </c>
      <c r="D42" t="s">
        <v>32</v>
      </c>
      <c r="E42" t="s">
        <v>848</v>
      </c>
      <c r="F42" t="s">
        <v>848</v>
      </c>
      <c r="H42" s="34" t="s">
        <v>1313</v>
      </c>
      <c r="I42" t="s">
        <v>1304</v>
      </c>
      <c r="J42" t="s">
        <v>559</v>
      </c>
      <c r="K42" t="str">
        <f t="shared" si="1"/>
        <v>aan</v>
      </c>
      <c r="M42" t="str">
        <f t="shared" si="2"/>
        <v>DreijklufftRob</v>
      </c>
      <c r="N42" t="s">
        <v>1239</v>
      </c>
      <c r="O42" t="s">
        <v>267</v>
      </c>
      <c r="P42" t="s">
        <v>1025</v>
      </c>
      <c r="Q42" t="s">
        <v>1091</v>
      </c>
      <c r="R42" t="s">
        <v>848</v>
      </c>
      <c r="S42">
        <v>42607</v>
      </c>
      <c r="U42">
        <v>42619</v>
      </c>
      <c r="V42" t="s">
        <v>1301</v>
      </c>
      <c r="Y42" s="41" t="s">
        <v>1110</v>
      </c>
      <c r="Z42" s="41" t="s">
        <v>877</v>
      </c>
      <c r="AA42" t="s">
        <v>848</v>
      </c>
    </row>
    <row r="43" spans="1:27" x14ac:dyDescent="0.25">
      <c r="A43" t="str">
        <f t="shared" si="3"/>
        <v>BosmanNiels</v>
      </c>
      <c r="B43" t="s">
        <v>1237</v>
      </c>
      <c r="C43" t="s">
        <v>978</v>
      </c>
      <c r="D43" t="s">
        <v>32</v>
      </c>
      <c r="H43" s="34" t="s">
        <v>1306</v>
      </c>
      <c r="I43" t="s">
        <v>1304</v>
      </c>
      <c r="J43" t="s">
        <v>559</v>
      </c>
      <c r="K43" t="str">
        <f t="shared" si="1"/>
        <v>aan</v>
      </c>
      <c r="M43" t="str">
        <f t="shared" si="2"/>
        <v>JoemratiAshwan</v>
      </c>
      <c r="N43" t="s">
        <v>1240</v>
      </c>
      <c r="O43" t="s">
        <v>1246</v>
      </c>
      <c r="P43" t="s">
        <v>1025</v>
      </c>
      <c r="Q43" t="s">
        <v>1091</v>
      </c>
      <c r="R43" t="s">
        <v>848</v>
      </c>
      <c r="S43">
        <v>42607</v>
      </c>
      <c r="V43" t="s">
        <v>1300</v>
      </c>
    </row>
    <row r="44" spans="1:27" x14ac:dyDescent="0.25">
      <c r="A44" t="str">
        <f t="shared" si="3"/>
        <v>De JongMarijn</v>
      </c>
      <c r="B44" t="s">
        <v>919</v>
      </c>
      <c r="C44" t="s">
        <v>101</v>
      </c>
      <c r="D44" t="s">
        <v>32</v>
      </c>
      <c r="E44" t="s">
        <v>848</v>
      </c>
      <c r="H44" s="34" t="s">
        <v>1274</v>
      </c>
      <c r="I44" t="s">
        <v>848</v>
      </c>
      <c r="K44" t="str">
        <f t="shared" si="1"/>
        <v>uit</v>
      </c>
      <c r="M44" t="str">
        <f t="shared" si="2"/>
        <v>MondtBas</v>
      </c>
      <c r="N44" t="s">
        <v>801</v>
      </c>
      <c r="O44" t="s">
        <v>74</v>
      </c>
      <c r="P44" t="s">
        <v>1025</v>
      </c>
      <c r="Q44" t="s">
        <v>1091</v>
      </c>
      <c r="R44" t="s">
        <v>848</v>
      </c>
      <c r="S44">
        <v>42607</v>
      </c>
      <c r="V44" t="s">
        <v>1300</v>
      </c>
    </row>
    <row r="45" spans="1:27" x14ac:dyDescent="0.25">
      <c r="A45" t="str">
        <f t="shared" si="3"/>
        <v>De JongOlivier</v>
      </c>
      <c r="B45" t="s">
        <v>919</v>
      </c>
      <c r="C45" t="s">
        <v>798</v>
      </c>
      <c r="D45" t="s">
        <v>32</v>
      </c>
      <c r="E45" t="s">
        <v>848</v>
      </c>
      <c r="F45" t="s">
        <v>848</v>
      </c>
      <c r="G45" s="109">
        <v>42248</v>
      </c>
      <c r="H45" s="34" t="s">
        <v>1086</v>
      </c>
      <c r="I45" t="s">
        <v>848</v>
      </c>
      <c r="K45" t="str">
        <f t="shared" si="1"/>
        <v>aan</v>
      </c>
      <c r="M45" t="str">
        <f t="shared" si="2"/>
        <v>MondtMilja</v>
      </c>
      <c r="N45" t="s">
        <v>801</v>
      </c>
      <c r="O45" t="s">
        <v>235</v>
      </c>
      <c r="P45" t="s">
        <v>1025</v>
      </c>
      <c r="Q45" t="s">
        <v>1091</v>
      </c>
      <c r="R45" t="s">
        <v>848</v>
      </c>
      <c r="S45">
        <v>42607</v>
      </c>
      <c r="V45" t="s">
        <v>1300</v>
      </c>
    </row>
    <row r="46" spans="1:27" x14ac:dyDescent="0.25">
      <c r="A46" t="str">
        <f t="shared" si="3"/>
        <v>De RuiterJob</v>
      </c>
      <c r="B46" t="s">
        <v>918</v>
      </c>
      <c r="C46" t="s">
        <v>837</v>
      </c>
      <c r="D46" t="s">
        <v>32</v>
      </c>
      <c r="E46" t="s">
        <v>848</v>
      </c>
      <c r="F46" t="s">
        <v>848</v>
      </c>
      <c r="G46" s="109">
        <v>42234</v>
      </c>
      <c r="H46" s="34" t="s">
        <v>1063</v>
      </c>
      <c r="I46" t="s">
        <v>848</v>
      </c>
      <c r="K46" t="str">
        <f t="shared" si="1"/>
        <v>aan</v>
      </c>
      <c r="M46" t="str">
        <f t="shared" si="2"/>
        <v>MulderHans</v>
      </c>
      <c r="N46" t="s">
        <v>834</v>
      </c>
      <c r="O46" t="s">
        <v>208</v>
      </c>
      <c r="P46" t="s">
        <v>1025</v>
      </c>
      <c r="Q46" t="s">
        <v>1091</v>
      </c>
      <c r="R46" t="s">
        <v>848</v>
      </c>
      <c r="S46">
        <v>42607</v>
      </c>
      <c r="V46" t="s">
        <v>1300</v>
      </c>
    </row>
    <row r="47" spans="1:27" x14ac:dyDescent="0.25">
      <c r="A47" t="str">
        <f t="shared" si="3"/>
        <v>De WaalDieter</v>
      </c>
      <c r="B47" t="s">
        <v>1238</v>
      </c>
      <c r="C47" t="s">
        <v>1245</v>
      </c>
      <c r="D47" t="s">
        <v>32</v>
      </c>
      <c r="E47" t="s">
        <v>848</v>
      </c>
      <c r="F47" t="s">
        <v>848</v>
      </c>
      <c r="H47" s="34" t="s">
        <v>1312</v>
      </c>
      <c r="I47" t="s">
        <v>1304</v>
      </c>
      <c r="J47" t="s">
        <v>559</v>
      </c>
      <c r="K47" t="str">
        <f t="shared" si="1"/>
        <v>aan</v>
      </c>
      <c r="M47" t="str">
        <f t="shared" si="2"/>
        <v>StockmannPaul</v>
      </c>
      <c r="N47" t="s">
        <v>1224</v>
      </c>
      <c r="O47" t="s">
        <v>104</v>
      </c>
      <c r="P47" t="s">
        <v>1025</v>
      </c>
      <c r="Q47" t="s">
        <v>1091</v>
      </c>
      <c r="R47" t="s">
        <v>848</v>
      </c>
      <c r="S47">
        <v>42607</v>
      </c>
      <c r="V47" t="s">
        <v>1300</v>
      </c>
    </row>
    <row r="48" spans="1:27" x14ac:dyDescent="0.25">
      <c r="A48" t="str">
        <f t="shared" si="3"/>
        <v>DreijklufftRob</v>
      </c>
      <c r="B48" t="s">
        <v>1239</v>
      </c>
      <c r="C48" t="s">
        <v>267</v>
      </c>
      <c r="D48" t="s">
        <v>32</v>
      </c>
      <c r="H48" s="34" t="s">
        <v>1312</v>
      </c>
      <c r="I48" t="s">
        <v>854</v>
      </c>
      <c r="J48" t="s">
        <v>559</v>
      </c>
      <c r="K48" t="str">
        <f t="shared" si="1"/>
        <v>uit</v>
      </c>
      <c r="M48" t="str">
        <f t="shared" si="2"/>
        <v>Van der HeijdenSophie</v>
      </c>
      <c r="N48" t="s">
        <v>1006</v>
      </c>
      <c r="O48" t="s">
        <v>806</v>
      </c>
      <c r="P48" t="s">
        <v>1025</v>
      </c>
      <c r="Q48" t="s">
        <v>1091</v>
      </c>
      <c r="R48" t="s">
        <v>848</v>
      </c>
      <c r="S48">
        <v>42607</v>
      </c>
      <c r="V48" t="s">
        <v>1300</v>
      </c>
    </row>
    <row r="49" spans="1:25" x14ac:dyDescent="0.25">
      <c r="A49" t="str">
        <f t="shared" si="3"/>
        <v>JoemratiAshwan</v>
      </c>
      <c r="B49" t="s">
        <v>1240</v>
      </c>
      <c r="C49" t="s">
        <v>1246</v>
      </c>
      <c r="D49" t="s">
        <v>32</v>
      </c>
      <c r="E49" t="s">
        <v>848</v>
      </c>
      <c r="F49" t="s">
        <v>848</v>
      </c>
      <c r="H49" s="34" t="s">
        <v>1307</v>
      </c>
      <c r="I49" t="s">
        <v>1304</v>
      </c>
      <c r="J49" t="s">
        <v>559</v>
      </c>
      <c r="K49" t="str">
        <f t="shared" si="1"/>
        <v>aan</v>
      </c>
      <c r="M49" t="str">
        <f t="shared" si="2"/>
        <v>Van DijkAnja</v>
      </c>
      <c r="N49" t="s">
        <v>1241</v>
      </c>
      <c r="O49" t="s">
        <v>1247</v>
      </c>
      <c r="P49" t="s">
        <v>1025</v>
      </c>
      <c r="Q49" t="s">
        <v>1091</v>
      </c>
      <c r="R49" t="s">
        <v>848</v>
      </c>
      <c r="S49">
        <v>42607</v>
      </c>
      <c r="V49" t="s">
        <v>1301</v>
      </c>
    </row>
    <row r="50" spans="1:25" x14ac:dyDescent="0.25">
      <c r="A50" t="str">
        <f t="shared" si="3"/>
        <v>MondtMilja</v>
      </c>
      <c r="B50" t="s">
        <v>801</v>
      </c>
      <c r="C50" t="s">
        <v>235</v>
      </c>
      <c r="D50" t="s">
        <v>32</v>
      </c>
      <c r="E50" t="s">
        <v>848</v>
      </c>
      <c r="F50" t="s">
        <v>848</v>
      </c>
      <c r="H50" s="34" t="s">
        <v>1278</v>
      </c>
      <c r="I50" t="s">
        <v>848</v>
      </c>
      <c r="K50" t="str">
        <f t="shared" si="1"/>
        <v>aan</v>
      </c>
      <c r="M50" t="str">
        <f t="shared" si="2"/>
        <v>Van HesterenLucas</v>
      </c>
      <c r="N50" t="s">
        <v>1242</v>
      </c>
      <c r="O50" t="s">
        <v>1248</v>
      </c>
      <c r="P50" t="s">
        <v>1025</v>
      </c>
      <c r="Q50" t="s">
        <v>1091</v>
      </c>
      <c r="R50" t="s">
        <v>848</v>
      </c>
      <c r="S50">
        <v>42607</v>
      </c>
      <c r="V50" t="s">
        <v>1300</v>
      </c>
      <c r="Y50">
        <f>11*0.75</f>
        <v>8.25</v>
      </c>
    </row>
    <row r="51" spans="1:25" x14ac:dyDescent="0.25">
      <c r="A51" t="str">
        <f t="shared" si="3"/>
        <v>MoraruAlexander</v>
      </c>
      <c r="B51" t="s">
        <v>1264</v>
      </c>
      <c r="C51" t="s">
        <v>57</v>
      </c>
      <c r="D51" t="s">
        <v>32</v>
      </c>
      <c r="I51" t="s">
        <v>854</v>
      </c>
      <c r="J51" t="s">
        <v>559</v>
      </c>
      <c r="K51" t="str">
        <f t="shared" si="1"/>
        <v>uit</v>
      </c>
      <c r="M51" t="str">
        <f t="shared" si="2"/>
        <v>WeberDaan</v>
      </c>
      <c r="N51" t="s">
        <v>1073</v>
      </c>
      <c r="O51" t="s">
        <v>274</v>
      </c>
      <c r="P51" t="s">
        <v>1025</v>
      </c>
      <c r="Q51" t="s">
        <v>1091</v>
      </c>
      <c r="R51" t="s">
        <v>848</v>
      </c>
      <c r="S51">
        <v>42607</v>
      </c>
      <c r="V51" t="s">
        <v>1300</v>
      </c>
    </row>
    <row r="52" spans="1:25" x14ac:dyDescent="0.25">
      <c r="A52" t="str">
        <f t="shared" si="3"/>
        <v>MulderHans</v>
      </c>
      <c r="B52" t="s">
        <v>834</v>
      </c>
      <c r="C52" t="s">
        <v>208</v>
      </c>
      <c r="D52" t="s">
        <v>32</v>
      </c>
      <c r="E52" t="s">
        <v>848</v>
      </c>
      <c r="F52" t="s">
        <v>848</v>
      </c>
      <c r="H52" s="34" t="s">
        <v>1308</v>
      </c>
      <c r="I52" t="s">
        <v>848</v>
      </c>
      <c r="J52" t="s">
        <v>559</v>
      </c>
      <c r="K52" t="str">
        <f t="shared" si="1"/>
        <v>aan</v>
      </c>
      <c r="M52" t="str">
        <f t="shared" si="2"/>
        <v>YunoElisha</v>
      </c>
      <c r="N52" t="s">
        <v>1243</v>
      </c>
      <c r="O52" t="s">
        <v>844</v>
      </c>
      <c r="P52" t="s">
        <v>1025</v>
      </c>
      <c r="Q52" t="s">
        <v>1091</v>
      </c>
      <c r="R52" t="s">
        <v>848</v>
      </c>
      <c r="S52">
        <v>42607</v>
      </c>
      <c r="V52" t="s">
        <v>1300</v>
      </c>
    </row>
    <row r="53" spans="1:25" x14ac:dyDescent="0.25">
      <c r="A53" t="str">
        <f t="shared" si="3"/>
        <v>StockmannPaul</v>
      </c>
      <c r="B53" t="s">
        <v>1224</v>
      </c>
      <c r="C53" t="s">
        <v>104</v>
      </c>
      <c r="D53" t="s">
        <v>32</v>
      </c>
      <c r="E53" t="s">
        <v>848</v>
      </c>
      <c r="F53" t="s">
        <v>848</v>
      </c>
      <c r="H53" s="34" t="s">
        <v>1305</v>
      </c>
      <c r="I53" t="s">
        <v>1304</v>
      </c>
      <c r="J53" t="s">
        <v>559</v>
      </c>
      <c r="K53" t="str">
        <f t="shared" si="1"/>
        <v>aan</v>
      </c>
      <c r="M53" t="str">
        <f t="shared" si="2"/>
        <v>RoesinkBela</v>
      </c>
      <c r="N53" t="s">
        <v>1161</v>
      </c>
      <c r="O53" t="s">
        <v>285</v>
      </c>
      <c r="P53" t="s">
        <v>1025</v>
      </c>
      <c r="Q53" t="s">
        <v>1091</v>
      </c>
      <c r="R53" t="s">
        <v>848</v>
      </c>
      <c r="S53">
        <v>42607</v>
      </c>
      <c r="U53">
        <v>42625</v>
      </c>
      <c r="V53" t="s">
        <v>1301</v>
      </c>
    </row>
    <row r="54" spans="1:25" x14ac:dyDescent="0.25">
      <c r="A54" t="str">
        <f t="shared" si="3"/>
        <v>Van der HeijdenSophie</v>
      </c>
      <c r="B54" t="s">
        <v>1006</v>
      </c>
      <c r="C54" t="s">
        <v>806</v>
      </c>
      <c r="D54" t="s">
        <v>32</v>
      </c>
      <c r="E54" t="s">
        <v>848</v>
      </c>
      <c r="F54" t="s">
        <v>848</v>
      </c>
      <c r="H54" s="34" t="s">
        <v>1072</v>
      </c>
      <c r="I54" t="s">
        <v>848</v>
      </c>
      <c r="K54" t="str">
        <f t="shared" si="1"/>
        <v>aan</v>
      </c>
      <c r="M54" t="str">
        <f t="shared" si="2"/>
        <v>Van den BrandJan</v>
      </c>
      <c r="N54" t="s">
        <v>1249</v>
      </c>
      <c r="O54" t="s">
        <v>317</v>
      </c>
      <c r="P54" t="s">
        <v>1025</v>
      </c>
      <c r="Q54" t="s">
        <v>1091</v>
      </c>
      <c r="R54" t="s">
        <v>848</v>
      </c>
      <c r="S54">
        <v>42607</v>
      </c>
      <c r="U54">
        <v>42619</v>
      </c>
      <c r="V54" t="s">
        <v>1301</v>
      </c>
    </row>
    <row r="55" spans="1:25" x14ac:dyDescent="0.25">
      <c r="A55" t="str">
        <f t="shared" si="3"/>
        <v>Van DijkAnja</v>
      </c>
      <c r="B55" t="s">
        <v>1241</v>
      </c>
      <c r="C55" t="s">
        <v>1247</v>
      </c>
      <c r="D55" t="s">
        <v>32</v>
      </c>
      <c r="I55" t="s">
        <v>854</v>
      </c>
      <c r="J55" t="s">
        <v>559</v>
      </c>
      <c r="K55" t="str">
        <f t="shared" si="1"/>
        <v>uit</v>
      </c>
      <c r="M55" t="str">
        <f t="shared" si="2"/>
        <v>WesterhoffAmber</v>
      </c>
      <c r="N55" t="s">
        <v>1250</v>
      </c>
      <c r="O55" t="s">
        <v>171</v>
      </c>
      <c r="P55" t="s">
        <v>1025</v>
      </c>
      <c r="Q55" t="s">
        <v>1091</v>
      </c>
      <c r="R55" t="s">
        <v>848</v>
      </c>
      <c r="S55">
        <v>42607</v>
      </c>
      <c r="U55">
        <v>42619</v>
      </c>
      <c r="V55" t="s">
        <v>1301</v>
      </c>
    </row>
    <row r="56" spans="1:25" x14ac:dyDescent="0.25">
      <c r="A56" t="str">
        <f t="shared" si="3"/>
        <v>Van HesterenLucas</v>
      </c>
      <c r="B56" t="s">
        <v>1242</v>
      </c>
      <c r="C56" t="s">
        <v>1248</v>
      </c>
      <c r="D56" t="s">
        <v>32</v>
      </c>
      <c r="E56" t="s">
        <v>848</v>
      </c>
      <c r="F56" t="s">
        <v>848</v>
      </c>
      <c r="H56" s="34" t="s">
        <v>1309</v>
      </c>
      <c r="I56" t="s">
        <v>1304</v>
      </c>
      <c r="J56" t="s">
        <v>559</v>
      </c>
      <c r="K56" t="str">
        <f t="shared" si="1"/>
        <v>aan</v>
      </c>
      <c r="M56" t="str">
        <f t="shared" si="2"/>
        <v>NonhebelFloris</v>
      </c>
      <c r="N56" t="s">
        <v>1251</v>
      </c>
      <c r="O56" t="s">
        <v>197</v>
      </c>
      <c r="P56" t="s">
        <v>1025</v>
      </c>
      <c r="Q56" t="s">
        <v>1091</v>
      </c>
      <c r="R56" t="s">
        <v>848</v>
      </c>
      <c r="S56">
        <v>42607</v>
      </c>
      <c r="V56" t="s">
        <v>1300</v>
      </c>
    </row>
    <row r="57" spans="1:25" x14ac:dyDescent="0.25">
      <c r="A57" t="str">
        <f t="shared" si="3"/>
        <v>WeberDaan</v>
      </c>
      <c r="B57" t="s">
        <v>1073</v>
      </c>
      <c r="C57" t="s">
        <v>274</v>
      </c>
      <c r="D57" t="s">
        <v>32</v>
      </c>
      <c r="E57" t="s">
        <v>848</v>
      </c>
      <c r="F57" t="s">
        <v>848</v>
      </c>
      <c r="H57" s="34" t="s">
        <v>1310</v>
      </c>
      <c r="I57" t="s">
        <v>1304</v>
      </c>
      <c r="J57" t="s">
        <v>559</v>
      </c>
      <c r="K57" t="str">
        <f t="shared" si="1"/>
        <v>aan</v>
      </c>
      <c r="M57" t="str">
        <f t="shared" si="2"/>
        <v>OlieJoep</v>
      </c>
      <c r="N57" t="s">
        <v>1252</v>
      </c>
      <c r="O57" t="s">
        <v>1253</v>
      </c>
      <c r="P57" t="s">
        <v>1025</v>
      </c>
      <c r="Q57" t="s">
        <v>1091</v>
      </c>
      <c r="R57" t="s">
        <v>848</v>
      </c>
      <c r="S57">
        <v>42607</v>
      </c>
      <c r="V57" t="s">
        <v>1300</v>
      </c>
    </row>
    <row r="58" spans="1:25" x14ac:dyDescent="0.25">
      <c r="A58" t="str">
        <f t="shared" si="3"/>
        <v>YunoElisha</v>
      </c>
      <c r="B58" t="s">
        <v>1243</v>
      </c>
      <c r="C58" t="s">
        <v>844</v>
      </c>
      <c r="D58" t="s">
        <v>32</v>
      </c>
      <c r="E58" t="s">
        <v>848</v>
      </c>
      <c r="F58" t="s">
        <v>848</v>
      </c>
      <c r="H58" s="34" t="s">
        <v>1311</v>
      </c>
      <c r="I58" t="s">
        <v>848</v>
      </c>
      <c r="J58" t="s">
        <v>559</v>
      </c>
      <c r="K58" t="str">
        <f t="shared" si="1"/>
        <v>aan</v>
      </c>
      <c r="M58" t="str">
        <f t="shared" si="2"/>
        <v>GoedhartMike</v>
      </c>
      <c r="N58" t="s">
        <v>1254</v>
      </c>
      <c r="O58" t="s">
        <v>153</v>
      </c>
      <c r="P58" t="s">
        <v>1025</v>
      </c>
      <c r="Q58" t="s">
        <v>1091</v>
      </c>
      <c r="R58" t="s">
        <v>848</v>
      </c>
      <c r="S58">
        <v>42608</v>
      </c>
      <c r="U58">
        <v>42623</v>
      </c>
      <c r="V58" t="s">
        <v>1301</v>
      </c>
    </row>
    <row r="59" spans="1:25" x14ac:dyDescent="0.25">
      <c r="A59" t="str">
        <f t="shared" si="3"/>
        <v>SomersJan</v>
      </c>
      <c r="B59" t="s">
        <v>833</v>
      </c>
      <c r="C59" t="s">
        <v>317</v>
      </c>
      <c r="D59" t="s">
        <v>609</v>
      </c>
      <c r="E59" t="s">
        <v>848</v>
      </c>
      <c r="F59" t="s">
        <v>848</v>
      </c>
      <c r="H59" s="34" t="s">
        <v>1150</v>
      </c>
      <c r="I59" t="s">
        <v>848</v>
      </c>
      <c r="K59" t="e">
        <f t="shared" si="1"/>
        <v>#N/A</v>
      </c>
      <c r="M59" t="str">
        <f t="shared" si="2"/>
        <v>De VriesMees</v>
      </c>
      <c r="N59" t="s">
        <v>1257</v>
      </c>
      <c r="O59" t="s">
        <v>1260</v>
      </c>
      <c r="P59" t="s">
        <v>1025</v>
      </c>
      <c r="Q59" t="s">
        <v>1091</v>
      </c>
      <c r="R59" t="s">
        <v>848</v>
      </c>
      <c r="S59">
        <v>42599</v>
      </c>
      <c r="U59">
        <v>42620</v>
      </c>
      <c r="V59" t="s">
        <v>1301</v>
      </c>
    </row>
    <row r="60" spans="1:25" x14ac:dyDescent="0.25">
      <c r="A60" t="str">
        <f t="shared" si="3"/>
        <v>OosthofRyan</v>
      </c>
      <c r="B60" t="s">
        <v>1019</v>
      </c>
      <c r="C60" t="s">
        <v>646</v>
      </c>
      <c r="D60" t="s">
        <v>1085</v>
      </c>
      <c r="E60" t="s">
        <v>848</v>
      </c>
      <c r="F60" t="s">
        <v>848</v>
      </c>
      <c r="G60" s="109">
        <v>42370</v>
      </c>
      <c r="H60" s="34" t="s">
        <v>1202</v>
      </c>
      <c r="I60" t="s">
        <v>848</v>
      </c>
      <c r="K60" t="e">
        <f t="shared" si="1"/>
        <v>#N/A</v>
      </c>
      <c r="M60" t="str">
        <f t="shared" si="2"/>
        <v>JainathsinghEdgar</v>
      </c>
      <c r="N60" t="s">
        <v>1258</v>
      </c>
      <c r="O60" t="s">
        <v>386</v>
      </c>
      <c r="P60" t="s">
        <v>1025</v>
      </c>
      <c r="Q60" t="s">
        <v>1091</v>
      </c>
      <c r="R60" t="s">
        <v>848</v>
      </c>
      <c r="S60">
        <v>42599</v>
      </c>
      <c r="U60">
        <v>42620</v>
      </c>
      <c r="V60" t="s">
        <v>1301</v>
      </c>
    </row>
    <row r="61" spans="1:25" x14ac:dyDescent="0.25">
      <c r="A61" t="str">
        <f t="shared" si="3"/>
        <v>BreedveltJoop</v>
      </c>
      <c r="B61" t="s">
        <v>1118</v>
      </c>
      <c r="C61" t="s">
        <v>780</v>
      </c>
      <c r="D61" t="s">
        <v>658</v>
      </c>
      <c r="E61" t="s">
        <v>848</v>
      </c>
      <c r="F61" t="s">
        <v>848</v>
      </c>
      <c r="H61" t="s">
        <v>1143</v>
      </c>
      <c r="I61" t="s">
        <v>848</v>
      </c>
      <c r="K61" t="e">
        <f t="shared" si="1"/>
        <v>#N/A</v>
      </c>
      <c r="M61" t="str">
        <f t="shared" si="2"/>
        <v>De HaasMartijn</v>
      </c>
      <c r="N61" t="s">
        <v>1259</v>
      </c>
      <c r="O61" t="s">
        <v>99</v>
      </c>
      <c r="P61" t="s">
        <v>1025</v>
      </c>
      <c r="Q61" t="s">
        <v>1091</v>
      </c>
      <c r="R61" t="s">
        <v>848</v>
      </c>
      <c r="S61">
        <v>42599</v>
      </c>
      <c r="U61">
        <v>42620</v>
      </c>
      <c r="V61" t="s">
        <v>1301</v>
      </c>
    </row>
    <row r="62" spans="1:25" x14ac:dyDescent="0.25">
      <c r="A62" t="str">
        <f t="shared" si="3"/>
        <v>SplitOlivier</v>
      </c>
      <c r="B62" t="s">
        <v>692</v>
      </c>
      <c r="C62" t="s">
        <v>798</v>
      </c>
      <c r="D62" t="s">
        <v>1088</v>
      </c>
      <c r="E62" t="s">
        <v>848</v>
      </c>
      <c r="F62" t="s">
        <v>848</v>
      </c>
      <c r="G62" s="109">
        <v>42318</v>
      </c>
      <c r="H62" s="34" t="s">
        <v>1186</v>
      </c>
      <c r="I62" t="s">
        <v>848</v>
      </c>
      <c r="K62" t="str">
        <f t="shared" si="1"/>
        <v>aan</v>
      </c>
      <c r="M62" t="str">
        <f t="shared" si="2"/>
        <v>MoraruAlexander</v>
      </c>
      <c r="N62" t="s">
        <v>1264</v>
      </c>
      <c r="O62" t="s">
        <v>57</v>
      </c>
      <c r="P62" t="s">
        <v>1025</v>
      </c>
      <c r="Q62" t="s">
        <v>1091</v>
      </c>
      <c r="R62" t="s">
        <v>848</v>
      </c>
      <c r="S62">
        <v>42608</v>
      </c>
      <c r="U62">
        <v>42619</v>
      </c>
      <c r="V62" t="s">
        <v>1301</v>
      </c>
    </row>
    <row r="63" spans="1:25" x14ac:dyDescent="0.25">
      <c r="A63" t="str">
        <f t="shared" si="3"/>
        <v>ZoonsAxel</v>
      </c>
      <c r="B63" t="s">
        <v>927</v>
      </c>
      <c r="C63" t="s">
        <v>1076</v>
      </c>
      <c r="D63" t="s">
        <v>1088</v>
      </c>
      <c r="E63" t="s">
        <v>848</v>
      </c>
      <c r="F63" t="s">
        <v>848</v>
      </c>
      <c r="H63" s="34" t="s">
        <v>1285</v>
      </c>
      <c r="I63" t="s">
        <v>1304</v>
      </c>
      <c r="J63" t="s">
        <v>559</v>
      </c>
      <c r="K63" t="str">
        <f t="shared" si="1"/>
        <v>aan</v>
      </c>
    </row>
    <row r="64" spans="1:25" x14ac:dyDescent="0.25">
      <c r="A64" t="str">
        <f t="shared" si="3"/>
        <v>ZoonsEdo</v>
      </c>
      <c r="B64" t="s">
        <v>927</v>
      </c>
      <c r="C64" t="s">
        <v>827</v>
      </c>
      <c r="D64" t="s">
        <v>1088</v>
      </c>
      <c r="E64" t="s">
        <v>848</v>
      </c>
      <c r="F64" t="s">
        <v>848</v>
      </c>
      <c r="G64" s="109">
        <v>42288</v>
      </c>
      <c r="H64" s="34" t="s">
        <v>1192</v>
      </c>
      <c r="I64" t="s">
        <v>848</v>
      </c>
      <c r="K64" t="str">
        <f t="shared" si="1"/>
        <v>aan</v>
      </c>
    </row>
    <row r="65" spans="1:11" x14ac:dyDescent="0.25">
      <c r="A65" t="str">
        <f t="shared" si="3"/>
        <v>ZoonsMyrthe</v>
      </c>
      <c r="B65" t="s">
        <v>927</v>
      </c>
      <c r="C65" t="s">
        <v>842</v>
      </c>
      <c r="D65" t="s">
        <v>1088</v>
      </c>
      <c r="E65" t="s">
        <v>848</v>
      </c>
      <c r="F65" t="s">
        <v>848</v>
      </c>
      <c r="G65" s="109">
        <v>42268</v>
      </c>
      <c r="H65" s="34" t="s">
        <v>1174</v>
      </c>
      <c r="I65" t="s">
        <v>848</v>
      </c>
      <c r="K65" t="e">
        <f t="shared" si="1"/>
        <v>#N/A</v>
      </c>
    </row>
    <row r="66" spans="1:11" x14ac:dyDescent="0.25">
      <c r="A66" t="str">
        <f t="shared" ref="A66:A97" si="4">B66&amp;C66</f>
        <v>AssiesEva</v>
      </c>
      <c r="B66" t="s">
        <v>930</v>
      </c>
      <c r="C66" t="s">
        <v>161</v>
      </c>
      <c r="D66" t="s">
        <v>455</v>
      </c>
      <c r="E66" t="s">
        <v>848</v>
      </c>
      <c r="F66" t="s">
        <v>848</v>
      </c>
      <c r="G66" s="109">
        <v>42280</v>
      </c>
      <c r="H66" s="34" t="s">
        <v>1111</v>
      </c>
      <c r="I66" t="s">
        <v>848</v>
      </c>
      <c r="K66" t="s">
        <v>1301</v>
      </c>
    </row>
    <row r="67" spans="1:11" x14ac:dyDescent="0.25">
      <c r="A67" t="str">
        <f t="shared" si="4"/>
        <v>BorstSebastiaan</v>
      </c>
      <c r="B67" t="s">
        <v>1067</v>
      </c>
      <c r="C67" t="s">
        <v>70</v>
      </c>
      <c r="D67" t="s">
        <v>455</v>
      </c>
      <c r="E67" t="s">
        <v>848</v>
      </c>
      <c r="F67" t="s">
        <v>848</v>
      </c>
      <c r="G67" s="109">
        <v>42239</v>
      </c>
      <c r="H67" s="34" t="s">
        <v>1069</v>
      </c>
      <c r="I67" t="s">
        <v>848</v>
      </c>
      <c r="K67" t="e">
        <f t="shared" ref="K67:K77" si="5">VLOOKUP(A67,M:V,10,FALSE)</f>
        <v>#N/A</v>
      </c>
    </row>
    <row r="68" spans="1:11" x14ac:dyDescent="0.25">
      <c r="A68" t="str">
        <f t="shared" si="4"/>
        <v>FensJulian</v>
      </c>
      <c r="B68" t="s">
        <v>965</v>
      </c>
      <c r="C68" t="s">
        <v>966</v>
      </c>
      <c r="D68" t="s">
        <v>437</v>
      </c>
      <c r="E68" t="s">
        <v>848</v>
      </c>
      <c r="F68" t="s">
        <v>848</v>
      </c>
      <c r="G68" s="109">
        <v>42234</v>
      </c>
      <c r="H68" s="34" t="s">
        <v>1064</v>
      </c>
      <c r="I68" t="s">
        <v>848</v>
      </c>
      <c r="K68" t="str">
        <f t="shared" si="5"/>
        <v>aan</v>
      </c>
    </row>
    <row r="69" spans="1:11" x14ac:dyDescent="0.25">
      <c r="A69" t="str">
        <f t="shared" si="4"/>
        <v>Van DiemenMichiel</v>
      </c>
      <c r="B69" t="s">
        <v>1165</v>
      </c>
      <c r="C69" t="s">
        <v>360</v>
      </c>
      <c r="D69" t="s">
        <v>437</v>
      </c>
      <c r="E69" t="s">
        <v>848</v>
      </c>
      <c r="F69" t="s">
        <v>848</v>
      </c>
      <c r="G69" s="109">
        <v>42286</v>
      </c>
      <c r="H69" s="34" t="s">
        <v>1171</v>
      </c>
      <c r="I69" t="s">
        <v>848</v>
      </c>
      <c r="K69" t="e">
        <f t="shared" si="5"/>
        <v>#N/A</v>
      </c>
    </row>
    <row r="70" spans="1:11" x14ac:dyDescent="0.25">
      <c r="A70" t="str">
        <f t="shared" si="4"/>
        <v>PostPatrick</v>
      </c>
      <c r="B70" t="s">
        <v>982</v>
      </c>
      <c r="C70" t="s">
        <v>432</v>
      </c>
      <c r="D70" t="s">
        <v>819</v>
      </c>
      <c r="E70" t="s">
        <v>848</v>
      </c>
      <c r="F70" t="s">
        <v>848</v>
      </c>
      <c r="G70" s="109">
        <v>42290</v>
      </c>
      <c r="H70" s="34" t="s">
        <v>1279</v>
      </c>
      <c r="I70" t="s">
        <v>848</v>
      </c>
      <c r="K70" t="str">
        <f t="shared" si="5"/>
        <v>uit</v>
      </c>
    </row>
    <row r="71" spans="1:11" x14ac:dyDescent="0.25">
      <c r="A71" t="str">
        <f t="shared" si="4"/>
        <v>ObsterEllen</v>
      </c>
      <c r="B71" t="s">
        <v>986</v>
      </c>
      <c r="C71" t="s">
        <v>987</v>
      </c>
      <c r="D71" t="s">
        <v>744</v>
      </c>
      <c r="E71" t="s">
        <v>848</v>
      </c>
      <c r="F71" t="s">
        <v>848</v>
      </c>
      <c r="G71" s="109">
        <v>42303</v>
      </c>
      <c r="H71" s="34" t="s">
        <v>1175</v>
      </c>
      <c r="I71" t="s">
        <v>848</v>
      </c>
      <c r="K71" t="e">
        <f t="shared" si="5"/>
        <v>#N/A</v>
      </c>
    </row>
    <row r="72" spans="1:11" x14ac:dyDescent="0.25">
      <c r="A72" t="str">
        <f t="shared" si="4"/>
        <v>RoesinkBela</v>
      </c>
      <c r="B72" t="s">
        <v>1161</v>
      </c>
      <c r="C72" t="s">
        <v>285</v>
      </c>
      <c r="D72" t="s">
        <v>744</v>
      </c>
      <c r="E72" t="s">
        <v>848</v>
      </c>
      <c r="F72" t="s">
        <v>848</v>
      </c>
      <c r="G72" s="109">
        <v>42282</v>
      </c>
      <c r="H72" s="34" t="s">
        <v>1167</v>
      </c>
      <c r="I72" t="s">
        <v>848</v>
      </c>
      <c r="K72" t="str">
        <f t="shared" si="5"/>
        <v>uit</v>
      </c>
    </row>
    <row r="73" spans="1:11" x14ac:dyDescent="0.25">
      <c r="A73" t="str">
        <f t="shared" si="4"/>
        <v>SpeelmanNico</v>
      </c>
      <c r="B73" s="110" t="s">
        <v>1162</v>
      </c>
      <c r="C73" t="s">
        <v>321</v>
      </c>
      <c r="D73" t="s">
        <v>744</v>
      </c>
      <c r="E73" t="s">
        <v>848</v>
      </c>
      <c r="F73" t="s">
        <v>848</v>
      </c>
      <c r="G73" s="109">
        <v>42282</v>
      </c>
      <c r="H73" s="34" t="s">
        <v>1168</v>
      </c>
      <c r="I73" t="s">
        <v>848</v>
      </c>
      <c r="K73" t="e">
        <f t="shared" si="5"/>
        <v>#N/A</v>
      </c>
    </row>
    <row r="74" spans="1:11" x14ac:dyDescent="0.25">
      <c r="A74" t="str">
        <f t="shared" si="4"/>
        <v>Van den BrandJan</v>
      </c>
      <c r="B74" t="s">
        <v>1249</v>
      </c>
      <c r="C74" t="s">
        <v>317</v>
      </c>
      <c r="D74" t="s">
        <v>744</v>
      </c>
      <c r="E74" t="s">
        <v>848</v>
      </c>
      <c r="H74" s="34" t="s">
        <v>1286</v>
      </c>
      <c r="I74" t="s">
        <v>854</v>
      </c>
      <c r="J74" t="s">
        <v>559</v>
      </c>
      <c r="K74" t="str">
        <f t="shared" si="5"/>
        <v>uit</v>
      </c>
    </row>
    <row r="75" spans="1:11" x14ac:dyDescent="0.25">
      <c r="A75" t="str">
        <f t="shared" si="4"/>
        <v>WesterhoffAmber</v>
      </c>
      <c r="B75" t="s">
        <v>1250</v>
      </c>
      <c r="C75" t="s">
        <v>171</v>
      </c>
      <c r="D75" t="s">
        <v>744</v>
      </c>
      <c r="E75" t="s">
        <v>848</v>
      </c>
      <c r="H75" s="34" t="s">
        <v>1287</v>
      </c>
      <c r="I75" t="s">
        <v>854</v>
      </c>
      <c r="J75" t="s">
        <v>559</v>
      </c>
      <c r="K75" t="str">
        <f t="shared" si="5"/>
        <v>uit</v>
      </c>
    </row>
    <row r="76" spans="1:11" x14ac:dyDescent="0.25">
      <c r="A76" t="str">
        <f t="shared" si="4"/>
        <v>BuserJimi</v>
      </c>
      <c r="B76" t="s">
        <v>1169</v>
      </c>
      <c r="C76" t="s">
        <v>1170</v>
      </c>
      <c r="D76" t="s">
        <v>459</v>
      </c>
      <c r="E76" t="s">
        <v>848</v>
      </c>
      <c r="F76" t="s">
        <v>848</v>
      </c>
      <c r="G76" s="109">
        <v>42287</v>
      </c>
      <c r="H76" s="34" t="s">
        <v>1173</v>
      </c>
      <c r="I76" t="s">
        <v>848</v>
      </c>
      <c r="K76" t="str">
        <f t="shared" si="5"/>
        <v>aan</v>
      </c>
    </row>
    <row r="77" spans="1:11" x14ac:dyDescent="0.25">
      <c r="A77" t="str">
        <f t="shared" si="4"/>
        <v>BosValentina</v>
      </c>
      <c r="B77" t="s">
        <v>981</v>
      </c>
      <c r="C77" t="s">
        <v>948</v>
      </c>
      <c r="D77" t="s">
        <v>886</v>
      </c>
      <c r="E77" t="s">
        <v>848</v>
      </c>
      <c r="F77" t="s">
        <v>848</v>
      </c>
      <c r="G77" s="109">
        <v>42370</v>
      </c>
      <c r="H77" s="34" t="s">
        <v>1199</v>
      </c>
      <c r="I77" t="s">
        <v>848</v>
      </c>
      <c r="K77" t="e">
        <f t="shared" si="5"/>
        <v>#N/A</v>
      </c>
    </row>
    <row r="78" spans="1:11" x14ac:dyDescent="0.25">
      <c r="A78" t="str">
        <f t="shared" si="4"/>
        <v>KroeseRoos</v>
      </c>
      <c r="B78" t="s">
        <v>1044</v>
      </c>
      <c r="C78" t="s">
        <v>860</v>
      </c>
      <c r="D78" t="s">
        <v>886</v>
      </c>
      <c r="E78" t="s">
        <v>848</v>
      </c>
      <c r="F78" t="s">
        <v>848</v>
      </c>
      <c r="G78" s="109">
        <v>42370</v>
      </c>
      <c r="H78" s="34" t="s">
        <v>1200</v>
      </c>
      <c r="I78" t="s">
        <v>848</v>
      </c>
      <c r="K78" t="e">
        <f t="shared" ref="K78:K115" si="6">VLOOKUP(A78,M:V,10,FALSE)</f>
        <v>#N/A</v>
      </c>
    </row>
    <row r="79" spans="1:11" x14ac:dyDescent="0.25">
      <c r="A79" t="str">
        <f t="shared" si="4"/>
        <v>Van GilstSebastiaan</v>
      </c>
      <c r="B79" t="s">
        <v>957</v>
      </c>
      <c r="C79" t="s">
        <v>70</v>
      </c>
      <c r="D79" t="s">
        <v>886</v>
      </c>
      <c r="E79" t="s">
        <v>848</v>
      </c>
      <c r="F79" t="s">
        <v>848</v>
      </c>
      <c r="G79" s="109">
        <v>42234</v>
      </c>
      <c r="H79" s="34" t="s">
        <v>1082</v>
      </c>
      <c r="I79" t="s">
        <v>848</v>
      </c>
      <c r="K79" t="e">
        <f t="shared" si="6"/>
        <v>#N/A</v>
      </c>
    </row>
    <row r="80" spans="1:11" x14ac:dyDescent="0.25">
      <c r="A80" t="str">
        <f t="shared" si="4"/>
        <v>De Graaf-StoelMieke</v>
      </c>
      <c r="B80" t="s">
        <v>832</v>
      </c>
      <c r="C80" t="s">
        <v>96</v>
      </c>
      <c r="D80" t="s">
        <v>97</v>
      </c>
      <c r="E80" t="s">
        <v>848</v>
      </c>
      <c r="F80" t="s">
        <v>848</v>
      </c>
      <c r="H80" t="s">
        <v>1140</v>
      </c>
      <c r="I80" t="s">
        <v>848</v>
      </c>
      <c r="K80" t="str">
        <f t="shared" si="6"/>
        <v>aan</v>
      </c>
    </row>
    <row r="81" spans="1:11" x14ac:dyDescent="0.25">
      <c r="A81" t="str">
        <f t="shared" si="4"/>
        <v>DerksenRuben</v>
      </c>
      <c r="B81" t="s">
        <v>1219</v>
      </c>
      <c r="C81" t="s">
        <v>61</v>
      </c>
      <c r="D81" t="s">
        <v>97</v>
      </c>
      <c r="E81" t="s">
        <v>848</v>
      </c>
      <c r="F81" t="s">
        <v>848</v>
      </c>
      <c r="G81" s="109">
        <v>42949</v>
      </c>
      <c r="H81" s="34" t="s">
        <v>1275</v>
      </c>
      <c r="I81" t="s">
        <v>848</v>
      </c>
      <c r="K81" t="e">
        <f t="shared" si="6"/>
        <v>#N/A</v>
      </c>
    </row>
    <row r="82" spans="1:11" x14ac:dyDescent="0.25">
      <c r="A82" t="str">
        <f t="shared" si="4"/>
        <v>PimenauAleh</v>
      </c>
      <c r="B82" t="s">
        <v>779</v>
      </c>
      <c r="C82" t="s">
        <v>935</v>
      </c>
      <c r="D82" t="s">
        <v>97</v>
      </c>
      <c r="E82" t="s">
        <v>848</v>
      </c>
      <c r="F82" t="s">
        <v>848</v>
      </c>
      <c r="H82" t="s">
        <v>1154</v>
      </c>
      <c r="I82" t="s">
        <v>848</v>
      </c>
      <c r="K82" t="str">
        <f t="shared" si="6"/>
        <v>aan</v>
      </c>
    </row>
    <row r="83" spans="1:11" x14ac:dyDescent="0.25">
      <c r="A83" t="str">
        <f t="shared" si="4"/>
        <v>PolakMartijn</v>
      </c>
      <c r="B83" t="s">
        <v>1084</v>
      </c>
      <c r="C83" t="s">
        <v>99</v>
      </c>
      <c r="D83" t="s">
        <v>97</v>
      </c>
      <c r="E83" t="s">
        <v>848</v>
      </c>
      <c r="F83" t="s">
        <v>848</v>
      </c>
      <c r="G83" s="109">
        <v>42252</v>
      </c>
      <c r="H83" s="34" t="s">
        <v>1087</v>
      </c>
      <c r="I83" t="s">
        <v>848</v>
      </c>
      <c r="K83" t="e">
        <f t="shared" si="6"/>
        <v>#N/A</v>
      </c>
    </row>
    <row r="84" spans="1:11" x14ac:dyDescent="0.25">
      <c r="A84" t="str">
        <f t="shared" si="4"/>
        <v>TheijssenRik</v>
      </c>
      <c r="B84" t="s">
        <v>1043</v>
      </c>
      <c r="C84" t="s">
        <v>35</v>
      </c>
      <c r="D84" t="s">
        <v>97</v>
      </c>
      <c r="E84" t="s">
        <v>848</v>
      </c>
      <c r="F84" t="s">
        <v>848</v>
      </c>
      <c r="G84" s="109">
        <v>42234</v>
      </c>
      <c r="H84" s="34" t="s">
        <v>1054</v>
      </c>
      <c r="I84" t="s">
        <v>848</v>
      </c>
      <c r="K84" t="e">
        <f t="shared" si="6"/>
        <v>#N/A</v>
      </c>
    </row>
    <row r="85" spans="1:11" x14ac:dyDescent="0.25">
      <c r="A85" t="str">
        <f t="shared" si="4"/>
        <v>SplitMarcella</v>
      </c>
      <c r="B85" t="s">
        <v>692</v>
      </c>
      <c r="C85" t="s">
        <v>783</v>
      </c>
      <c r="D85" t="s">
        <v>1033</v>
      </c>
      <c r="E85" t="s">
        <v>848</v>
      </c>
      <c r="F85" t="s">
        <v>848</v>
      </c>
      <c r="G85" s="109">
        <v>42234</v>
      </c>
      <c r="H85" s="34" t="s">
        <v>1053</v>
      </c>
      <c r="I85" t="s">
        <v>848</v>
      </c>
      <c r="K85" t="str">
        <f t="shared" si="6"/>
        <v>aan</v>
      </c>
    </row>
    <row r="86" spans="1:11" x14ac:dyDescent="0.25">
      <c r="A86" t="str">
        <f t="shared" si="4"/>
        <v>BosMatthijs</v>
      </c>
      <c r="B86" t="s">
        <v>981</v>
      </c>
      <c r="C86" t="s">
        <v>114</v>
      </c>
      <c r="D86" t="s">
        <v>975</v>
      </c>
      <c r="E86" t="s">
        <v>848</v>
      </c>
      <c r="F86" t="s">
        <v>848</v>
      </c>
      <c r="H86" s="34" t="s">
        <v>1178</v>
      </c>
      <c r="I86" t="s">
        <v>848</v>
      </c>
      <c r="K86" t="e">
        <f t="shared" si="6"/>
        <v>#N/A</v>
      </c>
    </row>
    <row r="87" spans="1:11" x14ac:dyDescent="0.25">
      <c r="A87" t="str">
        <f t="shared" si="4"/>
        <v>BouwmanDirk-Jan</v>
      </c>
      <c r="B87" t="s">
        <v>969</v>
      </c>
      <c r="C87" t="s">
        <v>970</v>
      </c>
      <c r="D87" t="s">
        <v>975</v>
      </c>
      <c r="E87" t="s">
        <v>848</v>
      </c>
      <c r="F87" t="s">
        <v>848</v>
      </c>
      <c r="G87" s="109">
        <v>42284</v>
      </c>
      <c r="H87" s="34" t="s">
        <v>1272</v>
      </c>
      <c r="I87" t="s">
        <v>848</v>
      </c>
      <c r="K87" t="e">
        <f t="shared" si="6"/>
        <v>#N/A</v>
      </c>
    </row>
    <row r="88" spans="1:11" x14ac:dyDescent="0.25">
      <c r="A88" t="str">
        <f t="shared" si="4"/>
        <v>FaasQuinton</v>
      </c>
      <c r="B88" t="s">
        <v>971</v>
      </c>
      <c r="C88" t="s">
        <v>972</v>
      </c>
      <c r="D88" t="s">
        <v>975</v>
      </c>
      <c r="E88" t="s">
        <v>848</v>
      </c>
      <c r="F88" t="s">
        <v>848</v>
      </c>
      <c r="G88" s="109">
        <v>42284</v>
      </c>
      <c r="H88" s="34" t="s">
        <v>1179</v>
      </c>
      <c r="I88" t="s">
        <v>848</v>
      </c>
      <c r="K88" t="e">
        <f t="shared" si="6"/>
        <v>#N/A</v>
      </c>
    </row>
    <row r="89" spans="1:11" x14ac:dyDescent="0.25">
      <c r="A89" t="str">
        <f t="shared" si="4"/>
        <v>goedhartMike</v>
      </c>
      <c r="B89" t="s">
        <v>1176</v>
      </c>
      <c r="C89" t="s">
        <v>153</v>
      </c>
      <c r="D89" t="s">
        <v>975</v>
      </c>
      <c r="E89" t="s">
        <v>848</v>
      </c>
      <c r="F89" t="s">
        <v>848</v>
      </c>
      <c r="G89" s="109">
        <v>42303</v>
      </c>
      <c r="H89" s="34" t="s">
        <v>1177</v>
      </c>
      <c r="I89" t="s">
        <v>848</v>
      </c>
      <c r="K89" t="str">
        <f t="shared" si="6"/>
        <v>uit</v>
      </c>
    </row>
    <row r="90" spans="1:11" x14ac:dyDescent="0.25">
      <c r="A90" t="str">
        <f t="shared" si="4"/>
        <v>ObdeijnBente</v>
      </c>
      <c r="B90" t="s">
        <v>976</v>
      </c>
      <c r="C90" t="s">
        <v>881</v>
      </c>
      <c r="D90" t="s">
        <v>975</v>
      </c>
      <c r="E90" t="s">
        <v>848</v>
      </c>
      <c r="F90" t="s">
        <v>848</v>
      </c>
      <c r="G90" s="109">
        <v>42303</v>
      </c>
      <c r="H90" s="34" t="s">
        <v>1180</v>
      </c>
      <c r="I90" t="s">
        <v>848</v>
      </c>
      <c r="K90" t="str">
        <f t="shared" si="6"/>
        <v>aan</v>
      </c>
    </row>
    <row r="91" spans="1:11" x14ac:dyDescent="0.25">
      <c r="A91" t="str">
        <f t="shared" si="4"/>
        <v>SmitsSophie</v>
      </c>
      <c r="B91" t="s">
        <v>1018</v>
      </c>
      <c r="C91" t="s">
        <v>806</v>
      </c>
      <c r="D91" t="s">
        <v>975</v>
      </c>
      <c r="E91" t="s">
        <v>848</v>
      </c>
      <c r="F91" t="s">
        <v>848</v>
      </c>
      <c r="G91" s="109">
        <v>42393</v>
      </c>
      <c r="H91" s="34" t="s">
        <v>1205</v>
      </c>
      <c r="I91" t="s">
        <v>848</v>
      </c>
      <c r="K91" t="e">
        <f t="shared" si="6"/>
        <v>#N/A</v>
      </c>
    </row>
    <row r="92" spans="1:11" x14ac:dyDescent="0.25">
      <c r="A92" t="str">
        <f t="shared" si="4"/>
        <v>Van HaselenChristian</v>
      </c>
      <c r="B92" t="s">
        <v>1110</v>
      </c>
      <c r="C92" t="s">
        <v>877</v>
      </c>
      <c r="D92" t="s">
        <v>975</v>
      </c>
      <c r="E92" t="s">
        <v>848</v>
      </c>
      <c r="F92" t="s">
        <v>848</v>
      </c>
      <c r="H92" t="s">
        <v>1146</v>
      </c>
      <c r="I92" t="s">
        <v>848</v>
      </c>
      <c r="K92" t="str">
        <f t="shared" si="6"/>
        <v>aan</v>
      </c>
    </row>
    <row r="93" spans="1:11" x14ac:dyDescent="0.25">
      <c r="A93" t="str">
        <f t="shared" si="4"/>
        <v>DualehQuincy</v>
      </c>
      <c r="B93" t="s">
        <v>1009</v>
      </c>
      <c r="C93" t="s">
        <v>1010</v>
      </c>
      <c r="D93" t="s">
        <v>453</v>
      </c>
      <c r="E93" t="s">
        <v>848</v>
      </c>
      <c r="F93" t="s">
        <v>848</v>
      </c>
      <c r="H93" s="34" t="s">
        <v>1282</v>
      </c>
      <c r="I93" t="s">
        <v>1304</v>
      </c>
      <c r="J93" t="s">
        <v>559</v>
      </c>
      <c r="K93" t="str">
        <f t="shared" si="6"/>
        <v>aan</v>
      </c>
    </row>
    <row r="94" spans="1:11" x14ac:dyDescent="0.25">
      <c r="A94" t="str">
        <f t="shared" si="4"/>
        <v>NonhebelFloris</v>
      </c>
      <c r="B94" t="s">
        <v>1251</v>
      </c>
      <c r="C94" t="s">
        <v>197</v>
      </c>
      <c r="D94" t="s">
        <v>453</v>
      </c>
      <c r="E94" t="s">
        <v>848</v>
      </c>
      <c r="H94" s="34" t="s">
        <v>1281</v>
      </c>
      <c r="I94" t="s">
        <v>848</v>
      </c>
      <c r="K94" t="str">
        <f t="shared" si="6"/>
        <v>aan</v>
      </c>
    </row>
    <row r="95" spans="1:11" x14ac:dyDescent="0.25">
      <c r="A95" t="str">
        <f t="shared" si="4"/>
        <v>OlieJoep</v>
      </c>
      <c r="B95" t="s">
        <v>1252</v>
      </c>
      <c r="C95" t="s">
        <v>1253</v>
      </c>
      <c r="D95" t="s">
        <v>453</v>
      </c>
      <c r="E95" t="s">
        <v>848</v>
      </c>
      <c r="F95" t="s">
        <v>848</v>
      </c>
      <c r="H95" s="34" t="s">
        <v>1283</v>
      </c>
      <c r="I95" t="s">
        <v>1304</v>
      </c>
      <c r="J95" t="s">
        <v>559</v>
      </c>
      <c r="K95" t="str">
        <f t="shared" si="6"/>
        <v>aan</v>
      </c>
    </row>
    <row r="96" spans="1:11" x14ac:dyDescent="0.25">
      <c r="A96" t="str">
        <f t="shared" si="4"/>
        <v>SchanzlehThom</v>
      </c>
      <c r="B96" t="s">
        <v>1020</v>
      </c>
      <c r="C96" t="s">
        <v>299</v>
      </c>
      <c r="D96" t="s">
        <v>457</v>
      </c>
      <c r="E96" t="s">
        <v>848</v>
      </c>
      <c r="F96" t="s">
        <v>848</v>
      </c>
      <c r="H96" s="34" t="s">
        <v>1211</v>
      </c>
      <c r="I96" t="s">
        <v>848</v>
      </c>
      <c r="K96" t="e">
        <f t="shared" si="6"/>
        <v>#N/A</v>
      </c>
    </row>
    <row r="97" spans="1:11" x14ac:dyDescent="0.25">
      <c r="A97" t="str">
        <f t="shared" si="4"/>
        <v>Van GilstRoy</v>
      </c>
      <c r="B97" t="s">
        <v>957</v>
      </c>
      <c r="C97" t="s">
        <v>968</v>
      </c>
      <c r="D97" t="s">
        <v>457</v>
      </c>
      <c r="E97" t="s">
        <v>848</v>
      </c>
      <c r="F97" t="s">
        <v>848</v>
      </c>
      <c r="G97" s="109">
        <v>42949</v>
      </c>
      <c r="H97" s="34" t="s">
        <v>1220</v>
      </c>
      <c r="I97" t="s">
        <v>848</v>
      </c>
      <c r="K97" t="e">
        <f t="shared" si="6"/>
        <v>#N/A</v>
      </c>
    </row>
    <row r="98" spans="1:11" x14ac:dyDescent="0.25">
      <c r="A98" t="str">
        <f t="shared" ref="A98:A115" si="7">B98&amp;C98</f>
        <v>AllanRemco</v>
      </c>
      <c r="B98" t="s">
        <v>1114</v>
      </c>
      <c r="C98" t="s">
        <v>94</v>
      </c>
      <c r="E98" t="s">
        <v>848</v>
      </c>
      <c r="F98" t="s">
        <v>848</v>
      </c>
      <c r="H98" t="s">
        <v>1142</v>
      </c>
      <c r="I98" t="s">
        <v>848</v>
      </c>
      <c r="K98" t="e">
        <f t="shared" si="6"/>
        <v>#N/A</v>
      </c>
    </row>
    <row r="99" spans="1:11" x14ac:dyDescent="0.25">
      <c r="A99" t="str">
        <f t="shared" si="7"/>
        <v>BeekhuizenGerrit</v>
      </c>
      <c r="B99" t="s">
        <v>1117</v>
      </c>
      <c r="C99" t="s">
        <v>430</v>
      </c>
      <c r="E99" t="s">
        <v>848</v>
      </c>
      <c r="F99" t="s">
        <v>848</v>
      </c>
      <c r="H99" t="s">
        <v>1151</v>
      </c>
      <c r="I99" t="s">
        <v>848</v>
      </c>
      <c r="K99" t="e">
        <f t="shared" si="6"/>
        <v>#N/A</v>
      </c>
    </row>
    <row r="100" spans="1:11" x14ac:dyDescent="0.25">
      <c r="A100" t="str">
        <f t="shared" si="7"/>
        <v>De GrootBert</v>
      </c>
      <c r="B100" t="s">
        <v>1121</v>
      </c>
      <c r="C100" t="s">
        <v>751</v>
      </c>
      <c r="E100" t="s">
        <v>848</v>
      </c>
      <c r="F100" t="s">
        <v>848</v>
      </c>
      <c r="H100" t="s">
        <v>1135</v>
      </c>
      <c r="I100" t="s">
        <v>848</v>
      </c>
      <c r="K100" t="e">
        <f t="shared" si="6"/>
        <v>#N/A</v>
      </c>
    </row>
    <row r="101" spans="1:11" x14ac:dyDescent="0.25">
      <c r="A101" t="str">
        <f t="shared" si="7"/>
        <v>De WildeRuby</v>
      </c>
      <c r="B101" t="s">
        <v>1127</v>
      </c>
      <c r="C101" t="s">
        <v>116</v>
      </c>
      <c r="E101" t="s">
        <v>848</v>
      </c>
      <c r="F101" t="s">
        <v>848</v>
      </c>
      <c r="H101" s="110" t="s">
        <v>1155</v>
      </c>
      <c r="I101" t="s">
        <v>848</v>
      </c>
      <c r="K101" t="e">
        <f t="shared" si="6"/>
        <v>#N/A</v>
      </c>
    </row>
    <row r="102" spans="1:11" x14ac:dyDescent="0.25">
      <c r="A102" t="str">
        <f t="shared" si="7"/>
        <v>EversDinie</v>
      </c>
      <c r="B102" t="s">
        <v>836</v>
      </c>
      <c r="C102" t="s">
        <v>233</v>
      </c>
      <c r="E102" t="s">
        <v>848</v>
      </c>
      <c r="F102" t="s">
        <v>848</v>
      </c>
      <c r="H102" t="s">
        <v>1139</v>
      </c>
      <c r="I102" t="s">
        <v>848</v>
      </c>
      <c r="K102" t="e">
        <f t="shared" si="6"/>
        <v>#N/A</v>
      </c>
    </row>
    <row r="103" spans="1:11" x14ac:dyDescent="0.25">
      <c r="A103" t="str">
        <f t="shared" si="7"/>
        <v>HomAns</v>
      </c>
      <c r="B103" t="s">
        <v>1126</v>
      </c>
      <c r="C103" t="s">
        <v>1130</v>
      </c>
      <c r="E103" t="s">
        <v>848</v>
      </c>
      <c r="F103" t="s">
        <v>848</v>
      </c>
      <c r="H103" t="s">
        <v>1148</v>
      </c>
      <c r="I103" t="s">
        <v>848</v>
      </c>
      <c r="K103" t="e">
        <f t="shared" si="6"/>
        <v>#N/A</v>
      </c>
    </row>
    <row r="104" spans="1:11" x14ac:dyDescent="0.25">
      <c r="A104" t="str">
        <f t="shared" si="7"/>
        <v>KlootwijkBart</v>
      </c>
      <c r="B104" t="s">
        <v>1124</v>
      </c>
      <c r="C104" t="s">
        <v>388</v>
      </c>
      <c r="E104" t="s">
        <v>848</v>
      </c>
      <c r="F104" t="s">
        <v>848</v>
      </c>
      <c r="H104" t="s">
        <v>1147</v>
      </c>
      <c r="I104" t="s">
        <v>848</v>
      </c>
      <c r="K104" t="e">
        <f t="shared" si="6"/>
        <v>#N/A</v>
      </c>
    </row>
    <row r="105" spans="1:11" x14ac:dyDescent="0.25">
      <c r="A105" t="str">
        <f t="shared" si="7"/>
        <v>LendiSonja</v>
      </c>
      <c r="B105" t="s">
        <v>1131</v>
      </c>
      <c r="C105" t="s">
        <v>339</v>
      </c>
      <c r="E105" t="s">
        <v>848</v>
      </c>
      <c r="F105" t="s">
        <v>848</v>
      </c>
      <c r="H105" t="s">
        <v>1149</v>
      </c>
      <c r="I105" t="s">
        <v>848</v>
      </c>
      <c r="K105" t="e">
        <f t="shared" si="6"/>
        <v>#N/A</v>
      </c>
    </row>
    <row r="106" spans="1:11" x14ac:dyDescent="0.25">
      <c r="A106" t="str">
        <f t="shared" si="7"/>
        <v>MondtBas</v>
      </c>
      <c r="B106" t="s">
        <v>801</v>
      </c>
      <c r="C106" t="s">
        <v>74</v>
      </c>
      <c r="E106" t="s">
        <v>848</v>
      </c>
      <c r="F106" t="s">
        <v>848</v>
      </c>
      <c r="H106" t="s">
        <v>1153</v>
      </c>
      <c r="I106" t="s">
        <v>848</v>
      </c>
      <c r="K106" t="str">
        <f t="shared" si="6"/>
        <v>aan</v>
      </c>
    </row>
    <row r="107" spans="1:11" x14ac:dyDescent="0.25">
      <c r="A107" t="str">
        <f t="shared" si="7"/>
        <v>NawarRezk</v>
      </c>
      <c r="B107" t="s">
        <v>1112</v>
      </c>
      <c r="C107" t="s">
        <v>1115</v>
      </c>
      <c r="E107" t="s">
        <v>848</v>
      </c>
      <c r="F107" t="s">
        <v>848</v>
      </c>
      <c r="H107" t="s">
        <v>1133</v>
      </c>
      <c r="I107" t="s">
        <v>848</v>
      </c>
      <c r="K107" t="e">
        <f t="shared" si="6"/>
        <v>#N/A</v>
      </c>
    </row>
    <row r="108" spans="1:11" x14ac:dyDescent="0.25">
      <c r="A108" t="str">
        <f t="shared" si="7"/>
        <v>PosthumaFrans</v>
      </c>
      <c r="B108" t="s">
        <v>273</v>
      </c>
      <c r="C108" t="s">
        <v>802</v>
      </c>
      <c r="E108" t="s">
        <v>848</v>
      </c>
      <c r="F108" t="s">
        <v>848</v>
      </c>
      <c r="H108" t="s">
        <v>1145</v>
      </c>
      <c r="I108" t="s">
        <v>848</v>
      </c>
      <c r="K108" t="e">
        <f t="shared" si="6"/>
        <v>#N/A</v>
      </c>
    </row>
    <row r="109" spans="1:11" x14ac:dyDescent="0.25">
      <c r="A109" t="str">
        <f t="shared" si="7"/>
        <v>ReineckeLiset</v>
      </c>
      <c r="B109" t="s">
        <v>1128</v>
      </c>
      <c r="C109" t="s">
        <v>1129</v>
      </c>
      <c r="E109" t="s">
        <v>848</v>
      </c>
      <c r="F109" t="s">
        <v>848</v>
      </c>
      <c r="H109" t="s">
        <v>1138</v>
      </c>
      <c r="I109" t="s">
        <v>848</v>
      </c>
      <c r="K109" t="e">
        <f t="shared" si="6"/>
        <v>#N/A</v>
      </c>
    </row>
    <row r="110" spans="1:11" x14ac:dyDescent="0.25">
      <c r="A110" t="str">
        <f t="shared" si="7"/>
        <v>RijsenbrijHans</v>
      </c>
      <c r="B110" t="s">
        <v>281</v>
      </c>
      <c r="C110" t="s">
        <v>208</v>
      </c>
      <c r="E110" t="s">
        <v>848</v>
      </c>
      <c r="F110" t="s">
        <v>848</v>
      </c>
      <c r="H110" s="34" t="s">
        <v>1144</v>
      </c>
      <c r="I110" t="s">
        <v>848</v>
      </c>
      <c r="K110" t="e">
        <f t="shared" si="6"/>
        <v>#N/A</v>
      </c>
    </row>
    <row r="111" spans="1:11" x14ac:dyDescent="0.25">
      <c r="A111" t="str">
        <f t="shared" si="7"/>
        <v>Van den BergPaul</v>
      </c>
      <c r="B111" t="s">
        <v>1113</v>
      </c>
      <c r="C111" t="s">
        <v>104</v>
      </c>
      <c r="E111" t="s">
        <v>848</v>
      </c>
      <c r="F111" t="s">
        <v>848</v>
      </c>
      <c r="H111" s="34" t="s">
        <v>1141</v>
      </c>
      <c r="I111" t="s">
        <v>848</v>
      </c>
      <c r="K111" t="e">
        <f t="shared" si="6"/>
        <v>#N/A</v>
      </c>
    </row>
    <row r="112" spans="1:11" x14ac:dyDescent="0.25">
      <c r="A112" t="str">
        <f t="shared" si="7"/>
        <v>Van der GrintenToon</v>
      </c>
      <c r="B112" t="s">
        <v>1116</v>
      </c>
      <c r="C112" t="s">
        <v>427</v>
      </c>
      <c r="E112" t="s">
        <v>848</v>
      </c>
      <c r="F112" t="s">
        <v>848</v>
      </c>
      <c r="H112" s="34" t="s">
        <v>1134</v>
      </c>
      <c r="I112" t="s">
        <v>848</v>
      </c>
      <c r="K112" t="e">
        <f t="shared" si="6"/>
        <v>#N/A</v>
      </c>
    </row>
    <row r="113" spans="1:11" x14ac:dyDescent="0.25">
      <c r="A113" t="str">
        <f t="shared" si="7"/>
        <v>Van SeventerPieter</v>
      </c>
      <c r="B113" t="s">
        <v>1125</v>
      </c>
      <c r="C113" t="s">
        <v>68</v>
      </c>
      <c r="E113" t="s">
        <v>848</v>
      </c>
      <c r="F113" t="s">
        <v>848</v>
      </c>
      <c r="H113" t="s">
        <v>1132</v>
      </c>
      <c r="I113" t="s">
        <v>848</v>
      </c>
      <c r="K113" t="e">
        <f t="shared" si="6"/>
        <v>#N/A</v>
      </c>
    </row>
    <row r="114" spans="1:11" x14ac:dyDescent="0.25">
      <c r="A114" t="str">
        <f t="shared" si="7"/>
        <v>Van SterkenburgNico</v>
      </c>
      <c r="B114" t="s">
        <v>1123</v>
      </c>
      <c r="C114" t="s">
        <v>321</v>
      </c>
      <c r="E114" t="s">
        <v>848</v>
      </c>
      <c r="F114" t="s">
        <v>848</v>
      </c>
      <c r="H114" t="s">
        <v>1137</v>
      </c>
      <c r="I114" t="s">
        <v>848</v>
      </c>
      <c r="K114" t="e">
        <f t="shared" si="6"/>
        <v>#N/A</v>
      </c>
    </row>
    <row r="115" spans="1:11" x14ac:dyDescent="0.25">
      <c r="A115" t="str">
        <f t="shared" si="7"/>
        <v>VitsasJannis</v>
      </c>
      <c r="B115" t="s">
        <v>1119</v>
      </c>
      <c r="C115" t="s">
        <v>1120</v>
      </c>
      <c r="E115" t="s">
        <v>848</v>
      </c>
      <c r="F115" t="s">
        <v>848</v>
      </c>
      <c r="H115" t="s">
        <v>1152</v>
      </c>
      <c r="I115" t="s">
        <v>848</v>
      </c>
      <c r="K115" t="e">
        <f t="shared" si="6"/>
        <v>#N/A</v>
      </c>
    </row>
    <row r="116" spans="1:11" x14ac:dyDescent="0.25">
      <c r="A116" t="str">
        <f>B116&amp;C116</f>
        <v/>
      </c>
    </row>
    <row r="117" spans="1:11" x14ac:dyDescent="0.25">
      <c r="A117" t="str">
        <f>B117&amp;C117</f>
        <v/>
      </c>
    </row>
    <row r="118" spans="1:11" x14ac:dyDescent="0.25">
      <c r="A118" t="str">
        <f>B118&amp;C118</f>
        <v/>
      </c>
    </row>
    <row r="119" spans="1:11" x14ac:dyDescent="0.25">
      <c r="A119" t="str">
        <f>B119&amp;C119</f>
        <v/>
      </c>
    </row>
  </sheetData>
  <autoFilter ref="A1:K119"/>
  <sortState ref="Y35:Z42">
    <sortCondition ref="Y35"/>
  </sortState>
  <conditionalFormatting sqref="Y3:Y34">
    <cfRule type="expression" dxfId="83" priority="2">
      <formula>AU3&gt;1</formula>
    </cfRule>
  </conditionalFormatting>
  <conditionalFormatting sqref="Y35:Y42">
    <cfRule type="expression" dxfId="82" priority="1">
      <formula>AU35&gt;1</formula>
    </cfRule>
  </conditionalFormatting>
  <hyperlinks>
    <hyperlink ref="H85" r:id="rId1"/>
    <hyperlink ref="H84" r:id="rId2"/>
    <hyperlink ref="H14" r:id="rId3"/>
    <hyperlink ref="H5" r:id="rId4"/>
    <hyperlink ref="H25" r:id="rId5"/>
    <hyperlink ref="H28" r:id="rId6"/>
    <hyperlink ref="H29" r:id="rId7"/>
    <hyperlink ref="H27" r:id="rId8"/>
    <hyperlink ref="H46" r:id="rId9"/>
    <hyperlink ref="H68" r:id="rId10"/>
    <hyperlink ref="H22" r:id="rId11"/>
    <hyperlink ref="H23" r:id="rId12"/>
    <hyperlink ref="H67" r:id="rId13"/>
    <hyperlink ref="H54" r:id="rId14"/>
    <hyperlink ref="H79" r:id="rId15"/>
    <hyperlink ref="H24" r:id="rId16"/>
    <hyperlink ref="H45" r:id="rId17"/>
    <hyperlink ref="H83" r:id="rId18"/>
    <hyperlink ref="H11" r:id="rId19"/>
    <hyperlink ref="H4" r:id="rId20"/>
    <hyperlink ref="H21" r:id="rId21"/>
    <hyperlink ref="H31" r:id="rId22"/>
    <hyperlink ref="H20" r:id="rId23"/>
    <hyperlink ref="H38" r:id="rId24"/>
    <hyperlink ref="H26" r:id="rId25"/>
    <hyperlink ref="H66" r:id="rId26"/>
    <hyperlink ref="H111" r:id="rId27"/>
    <hyperlink ref="H112" r:id="rId28"/>
    <hyperlink ref="H110" r:id="rId29"/>
    <hyperlink ref="H30" r:id="rId30"/>
    <hyperlink ref="H32" r:id="rId31"/>
    <hyperlink ref="H72" r:id="rId32"/>
    <hyperlink ref="H73" r:id="rId33"/>
    <hyperlink ref="H69" r:id="rId34"/>
    <hyperlink ref="H76" r:id="rId35"/>
    <hyperlink ref="H65" r:id="rId36"/>
    <hyperlink ref="H71" r:id="rId37"/>
    <hyperlink ref="H89" r:id="rId38"/>
    <hyperlink ref="H86" r:id="rId39"/>
    <hyperlink ref="H88" r:id="rId40"/>
    <hyperlink ref="H90" r:id="rId41"/>
    <hyperlink ref="H40" r:id="rId42"/>
    <hyperlink ref="H62" r:id="rId43"/>
    <hyperlink ref="H64" r:id="rId44"/>
    <hyperlink ref="H19" r:id="rId45"/>
    <hyperlink ref="H77" r:id="rId46"/>
    <hyperlink ref="H78" r:id="rId47"/>
    <hyperlink ref="H33" r:id="rId48"/>
    <hyperlink ref="H60" r:id="rId49"/>
    <hyperlink ref="H41" r:id="rId50"/>
    <hyperlink ref="H91" r:id="rId51"/>
    <hyperlink ref="H6" r:id="rId52"/>
    <hyperlink ref="H96" r:id="rId53"/>
    <hyperlink ref="H97" r:id="rId54"/>
    <hyperlink ref="H87" r:id="rId55"/>
    <hyperlink ref="H34" r:id="rId56"/>
    <hyperlink ref="H44" r:id="rId57"/>
    <hyperlink ref="H81" r:id="rId58"/>
    <hyperlink ref="H37" r:id="rId59"/>
    <hyperlink ref="H39" r:id="rId60"/>
    <hyperlink ref="H50" r:id="rId61"/>
    <hyperlink ref="H70" r:id="rId62"/>
    <hyperlink ref="H17" r:id="rId63"/>
    <hyperlink ref="H95" r:id="rId64"/>
    <hyperlink ref="H93" r:id="rId65"/>
    <hyperlink ref="H2" r:id="rId66"/>
    <hyperlink ref="H63" r:id="rId67"/>
    <hyperlink ref="H74" r:id="rId68"/>
    <hyperlink ref="H75" r:id="rId69"/>
    <hyperlink ref="H3" r:id="rId70"/>
    <hyperlink ref="H7" r:id="rId71"/>
    <hyperlink ref="H8" r:id="rId72"/>
    <hyperlink ref="H9" r:id="rId73"/>
    <hyperlink ref="H10" r:id="rId74"/>
    <hyperlink ref="H15" r:id="rId75"/>
    <hyperlink ref="H18" r:id="rId76"/>
    <hyperlink ref="H94" r:id="rId77"/>
    <hyperlink ref="H13" r:id="rId78"/>
    <hyperlink ref="H16" r:id="rId79"/>
    <hyperlink ref="H53" r:id="rId80"/>
    <hyperlink ref="H42" r:id="rId81"/>
    <hyperlink ref="H43" r:id="rId82"/>
    <hyperlink ref="H49" r:id="rId83"/>
    <hyperlink ref="H52" r:id="rId84"/>
    <hyperlink ref="H56" r:id="rId85"/>
    <hyperlink ref="H59" r:id="rId86"/>
    <hyperlink ref="H57" r:id="rId87"/>
    <hyperlink ref="H58" r:id="rId88"/>
    <hyperlink ref="H48" r:id="rId89" display="http://yahoo.com/"/>
    <hyperlink ref="H47" r:id="rId90"/>
  </hyperlinks>
  <pageMargins left="0.7" right="0.7" top="0.75" bottom="0.75" header="0.3" footer="0.3"/>
  <pageSetup paperSize="9" orientation="portrait" r:id="rId91"/>
  <drawing r:id="rId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001"/>
  <sheetViews>
    <sheetView zoomScaleNormal="100" workbookViewId="0">
      <selection activeCell="B10" sqref="A1:P1001"/>
    </sheetView>
  </sheetViews>
  <sheetFormatPr defaultColWidth="8.85546875" defaultRowHeight="11.25" x14ac:dyDescent="0.2"/>
  <cols>
    <col min="1" max="1" width="16.28515625" style="56" bestFit="1" customWidth="1"/>
    <col min="2" max="2" width="6.7109375" style="105" customWidth="1"/>
    <col min="3" max="4" width="14.28515625" style="56" customWidth="1"/>
    <col min="5" max="5" width="8.85546875" style="56"/>
    <col min="6" max="6" width="13" style="56" customWidth="1"/>
    <col min="7" max="7" width="13" style="102" customWidth="1"/>
    <col min="8" max="8" width="16.28515625" style="56" customWidth="1"/>
    <col min="9" max="16384" width="8.85546875" style="56"/>
  </cols>
  <sheetData>
    <row r="1" spans="1:16" x14ac:dyDescent="0.2">
      <c r="A1" s="56" t="s">
        <v>895</v>
      </c>
      <c r="B1" s="241" t="str">
        <f ca="1">"Lijst van aanmeldingen waarvoor Scheidsrechtersbijdrage in rekening gebracht dient te worden - "&amp;DAY(TODAY())&amp;"/"&amp;MONTH(TODAY())&amp;"/"&amp;YEAR(TODAY())</f>
        <v>Lijst van aanmeldingen waarvoor Scheidsrechtersbijdrage in rekening gebracht dient te worden - 19/5/2019</v>
      </c>
      <c r="C1" s="242"/>
      <c r="D1" s="242"/>
      <c r="E1" s="242"/>
      <c r="F1" s="242"/>
      <c r="G1" s="242"/>
      <c r="H1" s="242"/>
      <c r="I1" s="242"/>
      <c r="J1" s="242"/>
      <c r="K1" s="242"/>
      <c r="L1" s="243"/>
    </row>
    <row r="2" spans="1:16" x14ac:dyDescent="0.2">
      <c r="B2" s="244" t="s">
        <v>898</v>
      </c>
      <c r="C2" s="245"/>
      <c r="D2" s="245"/>
      <c r="E2" s="245"/>
      <c r="F2" s="245"/>
      <c r="G2" s="245"/>
      <c r="H2" s="245"/>
      <c r="I2" s="245"/>
      <c r="J2" s="245"/>
      <c r="K2" s="245"/>
      <c r="L2" s="246"/>
    </row>
    <row r="3" spans="1:16" x14ac:dyDescent="0.2">
      <c r="B3" s="244" t="s">
        <v>899</v>
      </c>
      <c r="C3" s="245"/>
      <c r="D3" s="245"/>
      <c r="E3" s="245"/>
      <c r="F3" s="245"/>
      <c r="G3" s="245"/>
      <c r="H3" s="245"/>
      <c r="I3" s="245"/>
      <c r="J3" s="245"/>
      <c r="K3" s="245"/>
      <c r="L3" s="246"/>
      <c r="O3" s="56" t="s">
        <v>2622</v>
      </c>
    </row>
    <row r="4" spans="1:16" x14ac:dyDescent="0.2">
      <c r="B4" s="244" t="s">
        <v>900</v>
      </c>
      <c r="C4" s="245"/>
      <c r="D4" s="245"/>
      <c r="E4" s="245"/>
      <c r="F4" s="245"/>
      <c r="G4" s="245"/>
      <c r="H4" s="245"/>
      <c r="I4" s="245"/>
      <c r="J4" s="245"/>
      <c r="K4" s="245"/>
      <c r="L4" s="246"/>
      <c r="O4" s="56" t="s">
        <v>2623</v>
      </c>
    </row>
    <row r="5" spans="1:16" x14ac:dyDescent="0.2">
      <c r="B5" s="244" t="s">
        <v>2625</v>
      </c>
      <c r="C5" s="245"/>
      <c r="D5" s="245"/>
      <c r="E5" s="245"/>
      <c r="F5" s="245"/>
      <c r="G5" s="245"/>
      <c r="H5" s="245"/>
      <c r="I5" s="245"/>
      <c r="J5" s="245"/>
      <c r="K5" s="245"/>
      <c r="L5" s="246"/>
      <c r="O5" s="56" t="s">
        <v>2624</v>
      </c>
    </row>
    <row r="6" spans="1:16" x14ac:dyDescent="0.2">
      <c r="B6" s="247" t="s">
        <v>2626</v>
      </c>
      <c r="C6" s="248"/>
      <c r="D6" s="248"/>
      <c r="E6" s="248"/>
      <c r="F6" s="248"/>
      <c r="G6" s="248"/>
      <c r="H6" s="248"/>
      <c r="I6" s="248"/>
      <c r="J6" s="248"/>
      <c r="K6" s="248"/>
      <c r="L6" s="249"/>
      <c r="O6" s="202">
        <v>35</v>
      </c>
      <c r="P6" s="56" t="s">
        <v>2621</v>
      </c>
    </row>
    <row r="7" spans="1:16" x14ac:dyDescent="0.2">
      <c r="A7" s="56" t="s">
        <v>902</v>
      </c>
      <c r="B7" s="244" t="s">
        <v>2627</v>
      </c>
      <c r="C7" s="245"/>
      <c r="D7" s="245"/>
      <c r="E7" s="245"/>
      <c r="F7" s="245"/>
      <c r="G7" s="245"/>
      <c r="H7" s="245"/>
      <c r="I7" s="245"/>
      <c r="J7" s="245"/>
      <c r="K7" s="245"/>
      <c r="L7" s="246"/>
      <c r="O7" s="46">
        <v>43344</v>
      </c>
      <c r="P7" s="56" t="s">
        <v>2620</v>
      </c>
    </row>
    <row r="8" spans="1:16" x14ac:dyDescent="0.2">
      <c r="A8" s="56">
        <f ca="1">SUM(A11:A1000)</f>
        <v>370</v>
      </c>
      <c r="B8" s="247" t="s">
        <v>2628</v>
      </c>
      <c r="C8" s="248"/>
      <c r="D8" s="248"/>
      <c r="E8" s="248"/>
      <c r="F8" s="248"/>
      <c r="G8" s="248"/>
      <c r="H8" s="248"/>
      <c r="I8" s="248"/>
      <c r="J8" s="248"/>
      <c r="K8" s="248"/>
      <c r="L8" s="249"/>
    </row>
    <row r="9" spans="1:16" x14ac:dyDescent="0.2">
      <c r="O9" s="46">
        <f ca="1">DATE(YEAR(TODAY())-23,1,1)</f>
        <v>35065</v>
      </c>
    </row>
    <row r="10" spans="1:16" ht="33.75" x14ac:dyDescent="0.2">
      <c r="A10" s="56" t="s">
        <v>888</v>
      </c>
      <c r="B10" s="101" t="s">
        <v>894</v>
      </c>
      <c r="C10" s="101" t="s">
        <v>1</v>
      </c>
      <c r="D10" s="101" t="s">
        <v>12</v>
      </c>
      <c r="E10" s="101" t="s">
        <v>518</v>
      </c>
      <c r="F10" s="103" t="s">
        <v>897</v>
      </c>
      <c r="G10" s="103" t="s">
        <v>896</v>
      </c>
      <c r="H10" s="101" t="s">
        <v>2</v>
      </c>
      <c r="I10" s="101" t="s">
        <v>4</v>
      </c>
      <c r="J10" s="201" t="s">
        <v>2619</v>
      </c>
      <c r="K10" s="239" t="s">
        <v>901</v>
      </c>
      <c r="L10" s="240"/>
      <c r="M10" s="56" t="s">
        <v>2809</v>
      </c>
      <c r="N10" s="56" t="s">
        <v>1746</v>
      </c>
      <c r="O10" s="56" t="s">
        <v>1317</v>
      </c>
      <c r="P10" s="56" t="s">
        <v>1316</v>
      </c>
    </row>
    <row r="11" spans="1:16" hidden="1" x14ac:dyDescent="0.2">
      <c r="A11" s="56">
        <f ca="1">aanmeldingen!AK3</f>
        <v>0</v>
      </c>
      <c r="B11" s="99">
        <f>aanmeldingen!D3</f>
        <v>110842</v>
      </c>
      <c r="C11" s="98" t="str">
        <f>aanmeldingen!F3</f>
        <v>Van Haselen</v>
      </c>
      <c r="D11" s="98" t="str">
        <f>aanmeldingen!G3</f>
        <v>Christian</v>
      </c>
      <c r="E11" s="98" t="str">
        <f>aanmeldingen!T3</f>
        <v>SUR</v>
      </c>
      <c r="F11" s="100">
        <f>aanmeldingen!K3</f>
        <v>43283</v>
      </c>
      <c r="G11" s="104" t="str">
        <f>IF(aanmeldingen!M3=0,"nvt",aanmeldingen!M3)</f>
        <v>nvt</v>
      </c>
      <c r="H11" s="98" t="str">
        <f>aanmeldingen!H3</f>
        <v>Amsterdam</v>
      </c>
      <c r="I11" s="98" t="str">
        <f>aanmeldingen!I3</f>
        <v>Sat</v>
      </c>
      <c r="J11" s="203" t="str">
        <f ca="1">IF(A11=0,"",IF(K11-F11&gt;=8*7,$O$6*0.8,IF(F11&lt;$O$7,$O$6*0.8,$O$6*1.15)))</f>
        <v/>
      </c>
      <c r="K11" s="100">
        <f>aanmeldingen!V3</f>
        <v>43352</v>
      </c>
      <c r="L11" s="100">
        <f>aanmeldingen!W3</f>
        <v>43352</v>
      </c>
      <c r="M11" s="122"/>
      <c r="N11" s="46">
        <f>VLOOKUP(B11,schermers!C:I,7,FALSE)</f>
        <v>24019</v>
      </c>
      <c r="O11" s="46" t="str">
        <f ca="1">IF(N11&gt;=$O$9,"U23","")</f>
        <v/>
      </c>
      <c r="P11" s="56">
        <f ca="1">IF(AND(I11="ECC",M11&lt;&gt;""),1,IF(AND(I11="U23",M1&lt;&gt;"",O11="U23"),1,0))</f>
        <v>0</v>
      </c>
    </row>
    <row r="12" spans="1:16" hidden="1" x14ac:dyDescent="0.2">
      <c r="A12" s="56">
        <f ca="1">aanmeldingen!AK4</f>
        <v>0</v>
      </c>
      <c r="B12" s="99">
        <f>aanmeldingen!D4</f>
        <v>114818</v>
      </c>
      <c r="C12" s="98" t="str">
        <f>aanmeldingen!F4</f>
        <v>Gardenier</v>
      </c>
      <c r="D12" s="98" t="str">
        <f>aanmeldingen!G4</f>
        <v>David</v>
      </c>
      <c r="E12" s="98" t="str">
        <f>aanmeldingen!T4</f>
        <v>ESP</v>
      </c>
      <c r="F12" s="100">
        <f>aanmeldingen!K4</f>
        <v>43285</v>
      </c>
      <c r="G12" s="104" t="str">
        <f>IF(aanmeldingen!M4=0,"nvt",aanmeldingen!M4)</f>
        <v>nvt</v>
      </c>
      <c r="H12" s="98" t="str">
        <f>aanmeldingen!H4</f>
        <v>Amsterdam</v>
      </c>
      <c r="I12" s="98" t="str">
        <f>aanmeldingen!I4</f>
        <v>Sat</v>
      </c>
      <c r="J12" s="203" t="str">
        <f t="shared" ref="J12:J75" ca="1" si="0">IF(A12=0,"",IF(K12-F12&gt;=8*7,$O$6*0.8,IF(F12&lt;$O$7,$O$6*0.8,$O$6*1.15)))</f>
        <v/>
      </c>
      <c r="K12" s="100">
        <f>aanmeldingen!V4</f>
        <v>43352</v>
      </c>
      <c r="L12" s="100">
        <f>aanmeldingen!W4</f>
        <v>43352</v>
      </c>
      <c r="M12" s="122"/>
      <c r="N12" s="46">
        <f>VLOOKUP(B12,schermers!C:I,7,FALSE)</f>
        <v>32711</v>
      </c>
      <c r="O12" s="46" t="str">
        <f t="shared" ref="O12:O75" ca="1" si="1">IF(N12&gt;=$O$9,"U23","")</f>
        <v/>
      </c>
      <c r="P12" s="56">
        <f t="shared" ref="P12:P75" ca="1" si="2">IF(AND(I12="ECC",M12&lt;&gt;""),1,IF(AND(I12="U23",M2&lt;&gt;"",O12="U23"),1,0))</f>
        <v>0</v>
      </c>
    </row>
    <row r="13" spans="1:16" hidden="1" x14ac:dyDescent="0.2">
      <c r="A13" s="56">
        <f ca="1">aanmeldingen!AK5</f>
        <v>0</v>
      </c>
      <c r="B13" s="99">
        <f>aanmeldingen!D5</f>
        <v>103397</v>
      </c>
      <c r="C13" s="98" t="str">
        <f>aanmeldingen!F5</f>
        <v>Borst</v>
      </c>
      <c r="D13" s="98" t="str">
        <f>aanmeldingen!G5</f>
        <v>Sebastiaan</v>
      </c>
      <c r="E13" s="98" t="str">
        <f>aanmeldingen!T5</f>
        <v>OKK</v>
      </c>
      <c r="F13" s="100">
        <f>aanmeldingen!K5</f>
        <v>43293</v>
      </c>
      <c r="G13" s="104" t="str">
        <f>IF(aanmeldingen!M5=0,"nvt",aanmeldingen!M5)</f>
        <v>nvt</v>
      </c>
      <c r="H13" s="98" t="str">
        <f>aanmeldingen!H5</f>
        <v>Amsterdam</v>
      </c>
      <c r="I13" s="98" t="str">
        <f>aanmeldingen!I5</f>
        <v>Sat</v>
      </c>
      <c r="J13" s="203" t="str">
        <f t="shared" ca="1" si="0"/>
        <v/>
      </c>
      <c r="K13" s="100">
        <f>aanmeldingen!V5</f>
        <v>43351</v>
      </c>
      <c r="L13" s="100">
        <f>aanmeldingen!W5</f>
        <v>43351</v>
      </c>
      <c r="M13" s="122"/>
      <c r="N13" s="46">
        <f>VLOOKUP(B13,schermers!C:I,7,FALSE)</f>
        <v>30707</v>
      </c>
      <c r="O13" s="46" t="str">
        <f t="shared" ca="1" si="1"/>
        <v/>
      </c>
      <c r="P13" s="56">
        <f t="shared" ca="1" si="2"/>
        <v>0</v>
      </c>
    </row>
    <row r="14" spans="1:16" hidden="1" x14ac:dyDescent="0.2">
      <c r="A14" s="56">
        <f ca="1">aanmeldingen!AK6</f>
        <v>0</v>
      </c>
      <c r="B14" s="99">
        <f>aanmeldingen!D6</f>
        <v>109928</v>
      </c>
      <c r="C14" s="98" t="str">
        <f>aanmeldingen!F6</f>
        <v>Fens</v>
      </c>
      <c r="D14" s="98" t="str">
        <f>aanmeldingen!G6</f>
        <v>Julian</v>
      </c>
      <c r="E14" s="98" t="str">
        <f>aanmeldingen!T6</f>
        <v>PAS</v>
      </c>
      <c r="F14" s="100">
        <f>aanmeldingen!K6</f>
        <v>43293</v>
      </c>
      <c r="G14" s="104" t="str">
        <f>IF(aanmeldingen!M6=0,"nvt",aanmeldingen!M6)</f>
        <v>nvt</v>
      </c>
      <c r="H14" s="98" t="str">
        <f>aanmeldingen!H6</f>
        <v>Amsterdam</v>
      </c>
      <c r="I14" s="98" t="str">
        <f>aanmeldingen!I6</f>
        <v>Sat</v>
      </c>
      <c r="J14" s="203" t="str">
        <f t="shared" ca="1" si="0"/>
        <v/>
      </c>
      <c r="K14" s="100">
        <f>aanmeldingen!V6</f>
        <v>43351</v>
      </c>
      <c r="L14" s="100">
        <f>aanmeldingen!W6</f>
        <v>43351</v>
      </c>
      <c r="M14" s="122"/>
      <c r="N14" s="46">
        <f>VLOOKUP(B14,schermers!C:I,7,FALSE)</f>
        <v>35890</v>
      </c>
      <c r="O14" s="46" t="str">
        <f t="shared" ca="1" si="1"/>
        <v>U23</v>
      </c>
      <c r="P14" s="56">
        <f t="shared" ca="1" si="2"/>
        <v>0</v>
      </c>
    </row>
    <row r="15" spans="1:16" hidden="1" x14ac:dyDescent="0.2">
      <c r="A15" s="56">
        <f ca="1">aanmeldingen!AK7</f>
        <v>0</v>
      </c>
      <c r="B15" s="99">
        <f>aanmeldingen!D7</f>
        <v>110850</v>
      </c>
      <c r="C15" s="98" t="str">
        <f>aanmeldingen!F7</f>
        <v>Boggia</v>
      </c>
      <c r="D15" s="98" t="str">
        <f>aanmeldingen!G7</f>
        <v>Jarno</v>
      </c>
      <c r="E15" s="98" t="str">
        <f>aanmeldingen!T7</f>
        <v>NRD</v>
      </c>
      <c r="F15" s="100">
        <f>aanmeldingen!K7</f>
        <v>43301</v>
      </c>
      <c r="G15" s="104" t="str">
        <f>IF(aanmeldingen!M7=0,"nvt",aanmeldingen!M7)</f>
        <v>nvt</v>
      </c>
      <c r="H15" s="98" t="str">
        <f>aanmeldingen!H7</f>
        <v>Amsterdam</v>
      </c>
      <c r="I15" s="98" t="str">
        <f>aanmeldingen!I7</f>
        <v>Sat</v>
      </c>
      <c r="J15" s="203" t="str">
        <f t="shared" ca="1" si="0"/>
        <v/>
      </c>
      <c r="K15" s="100">
        <f>aanmeldingen!V7</f>
        <v>43352</v>
      </c>
      <c r="L15" s="100">
        <f>aanmeldingen!W7</f>
        <v>43352</v>
      </c>
      <c r="M15" s="122"/>
      <c r="N15" s="46">
        <f>VLOOKUP(B15,schermers!C:I,7,FALSE)</f>
        <v>33020</v>
      </c>
      <c r="O15" s="46" t="str">
        <f t="shared" ca="1" si="1"/>
        <v/>
      </c>
      <c r="P15" s="56">
        <f t="shared" ca="1" si="2"/>
        <v>0</v>
      </c>
    </row>
    <row r="16" spans="1:16" hidden="1" x14ac:dyDescent="0.2">
      <c r="A16" s="56">
        <f ca="1">aanmeldingen!AK8</f>
        <v>0</v>
      </c>
      <c r="B16" s="99">
        <f>aanmeldingen!D8</f>
        <v>108725</v>
      </c>
      <c r="C16" s="98" t="str">
        <f>aanmeldingen!F8</f>
        <v>Post</v>
      </c>
      <c r="D16" s="98" t="str">
        <f>aanmeldingen!G8</f>
        <v>Patrick</v>
      </c>
      <c r="E16" s="98" t="str">
        <f>aanmeldingen!T8</f>
        <v>NRD</v>
      </c>
      <c r="F16" s="100">
        <f>aanmeldingen!K8</f>
        <v>43301</v>
      </c>
      <c r="G16" s="104" t="str">
        <f>IF(aanmeldingen!M8=0,"nvt",aanmeldingen!M8)</f>
        <v>nvt</v>
      </c>
      <c r="H16" s="98" t="str">
        <f>aanmeldingen!H8</f>
        <v>Amsterdam</v>
      </c>
      <c r="I16" s="98" t="str">
        <f>aanmeldingen!I8</f>
        <v>Sat</v>
      </c>
      <c r="J16" s="203" t="str">
        <f t="shared" ca="1" si="0"/>
        <v/>
      </c>
      <c r="K16" s="100">
        <f>aanmeldingen!V8</f>
        <v>43351</v>
      </c>
      <c r="L16" s="100">
        <f>aanmeldingen!W8</f>
        <v>43351</v>
      </c>
      <c r="M16" s="122"/>
      <c r="N16" s="46">
        <f>VLOOKUP(B16,schermers!C:I,7,FALSE)</f>
        <v>34981</v>
      </c>
      <c r="O16" s="46" t="str">
        <f t="shared" ca="1" si="1"/>
        <v/>
      </c>
      <c r="P16" s="56">
        <f t="shared" ca="1" si="2"/>
        <v>0</v>
      </c>
    </row>
    <row r="17" spans="1:16" hidden="1" x14ac:dyDescent="0.2">
      <c r="A17" s="56">
        <f ca="1">aanmeldingen!AK9</f>
        <v>0</v>
      </c>
      <c r="B17" s="99">
        <f>aanmeldingen!D9</f>
        <v>109895</v>
      </c>
      <c r="C17" s="98" t="str">
        <f>aanmeldingen!F9</f>
        <v>Split</v>
      </c>
      <c r="D17" s="98" t="str">
        <f>aanmeldingen!G9</f>
        <v>Olivier</v>
      </c>
      <c r="E17" s="98" t="str">
        <f>aanmeldingen!T9</f>
        <v>NRD</v>
      </c>
      <c r="F17" s="100">
        <f>aanmeldingen!K9</f>
        <v>43301</v>
      </c>
      <c r="G17" s="104" t="str">
        <f>IF(aanmeldingen!M9=0,"nvt",aanmeldingen!M9)</f>
        <v>nvt</v>
      </c>
      <c r="H17" s="98" t="str">
        <f>aanmeldingen!H9</f>
        <v>Amsterdam</v>
      </c>
      <c r="I17" s="98" t="str">
        <f>aanmeldingen!I9</f>
        <v>Sat</v>
      </c>
      <c r="J17" s="203" t="str">
        <f t="shared" ca="1" si="0"/>
        <v/>
      </c>
      <c r="K17" s="100">
        <f>aanmeldingen!V9</f>
        <v>43351</v>
      </c>
      <c r="L17" s="100">
        <f>aanmeldingen!W9</f>
        <v>43351</v>
      </c>
      <c r="M17" s="122"/>
      <c r="N17" s="46">
        <f>VLOOKUP(B17,schermers!C:I,7,FALSE)</f>
        <v>36225</v>
      </c>
      <c r="O17" s="46" t="str">
        <f t="shared" ca="1" si="1"/>
        <v>U23</v>
      </c>
      <c r="P17" s="56">
        <f t="shared" ca="1" si="2"/>
        <v>0</v>
      </c>
    </row>
    <row r="18" spans="1:16" hidden="1" x14ac:dyDescent="0.2">
      <c r="A18" s="56">
        <f ca="1">aanmeldingen!AK10</f>
        <v>0</v>
      </c>
      <c r="B18" s="99">
        <f>aanmeldingen!D10</f>
        <v>114740</v>
      </c>
      <c r="C18" s="98" t="str">
        <f>aanmeldingen!F10</f>
        <v>Vermeulen</v>
      </c>
      <c r="D18" s="98" t="str">
        <f>aanmeldingen!G10</f>
        <v>Olof</v>
      </c>
      <c r="E18" s="98" t="str">
        <f>aanmeldingen!T10</f>
        <v>NRD</v>
      </c>
      <c r="F18" s="100">
        <f>aanmeldingen!K10</f>
        <v>43301</v>
      </c>
      <c r="G18" s="104" t="str">
        <f>IF(aanmeldingen!M10=0,"nvt",aanmeldingen!M10)</f>
        <v>nvt</v>
      </c>
      <c r="H18" s="98" t="str">
        <f>aanmeldingen!H10</f>
        <v>Amsterdam</v>
      </c>
      <c r="I18" s="98" t="str">
        <f>aanmeldingen!I10</f>
        <v>Sat</v>
      </c>
      <c r="J18" s="203" t="str">
        <f t="shared" ca="1" si="0"/>
        <v/>
      </c>
      <c r="K18" s="100">
        <f>aanmeldingen!V10</f>
        <v>43351</v>
      </c>
      <c r="L18" s="100">
        <f>aanmeldingen!W10</f>
        <v>43351</v>
      </c>
      <c r="M18" s="122"/>
      <c r="N18" s="46">
        <f>VLOOKUP(B18,schermers!C:I,7,FALSE)</f>
        <v>37544</v>
      </c>
      <c r="O18" s="46" t="str">
        <f t="shared" ca="1" si="1"/>
        <v>U23</v>
      </c>
      <c r="P18" s="56">
        <f t="shared" ca="1" si="2"/>
        <v>0</v>
      </c>
    </row>
    <row r="19" spans="1:16" hidden="1" x14ac:dyDescent="0.2">
      <c r="A19" s="56">
        <f ca="1">aanmeldingen!AK11</f>
        <v>0</v>
      </c>
      <c r="B19" s="99">
        <f>aanmeldingen!D11</f>
        <v>110548</v>
      </c>
      <c r="C19" s="98" t="str">
        <f>aanmeldingen!F11</f>
        <v>Zoons</v>
      </c>
      <c r="D19" s="98" t="str">
        <f>aanmeldingen!G11</f>
        <v>Edo</v>
      </c>
      <c r="E19" s="98" t="str">
        <f>aanmeldingen!T11</f>
        <v>NRD</v>
      </c>
      <c r="F19" s="100">
        <f>aanmeldingen!K11</f>
        <v>43301</v>
      </c>
      <c r="G19" s="104" t="str">
        <f>IF(aanmeldingen!M11=0,"nvt",aanmeldingen!M11)</f>
        <v>nvt</v>
      </c>
      <c r="H19" s="98" t="str">
        <f>aanmeldingen!H11</f>
        <v>Amsterdam</v>
      </c>
      <c r="I19" s="98" t="str">
        <f>aanmeldingen!I11</f>
        <v>Sat</v>
      </c>
      <c r="J19" s="203" t="str">
        <f t="shared" ca="1" si="0"/>
        <v/>
      </c>
      <c r="K19" s="100">
        <f>aanmeldingen!V11</f>
        <v>43351</v>
      </c>
      <c r="L19" s="100">
        <f>aanmeldingen!W11</f>
        <v>43351</v>
      </c>
      <c r="M19" s="122"/>
      <c r="N19" s="46">
        <f>VLOOKUP(B19,schermers!C:I,7,FALSE)</f>
        <v>36270</v>
      </c>
      <c r="O19" s="46" t="str">
        <f t="shared" ca="1" si="1"/>
        <v>U23</v>
      </c>
      <c r="P19" s="56">
        <f t="shared" ca="1" si="2"/>
        <v>0</v>
      </c>
    </row>
    <row r="20" spans="1:16" hidden="1" x14ac:dyDescent="0.2">
      <c r="A20" s="56">
        <f ca="1">aanmeldingen!AK12</f>
        <v>0</v>
      </c>
      <c r="B20" s="99">
        <f>aanmeldingen!D12</f>
        <v>111005</v>
      </c>
      <c r="C20" s="98" t="str">
        <f>aanmeldingen!F12</f>
        <v>Zoons</v>
      </c>
      <c r="D20" s="98" t="str">
        <f>aanmeldingen!G12</f>
        <v>Axel</v>
      </c>
      <c r="E20" s="98" t="str">
        <f>aanmeldingen!T12</f>
        <v>NRD</v>
      </c>
      <c r="F20" s="100">
        <f>aanmeldingen!K12</f>
        <v>43301</v>
      </c>
      <c r="G20" s="104" t="str">
        <f>IF(aanmeldingen!M12=0,"nvt",aanmeldingen!M12)</f>
        <v>nvt</v>
      </c>
      <c r="H20" s="98" t="str">
        <f>aanmeldingen!H12</f>
        <v>Amsterdam</v>
      </c>
      <c r="I20" s="98" t="str">
        <f>aanmeldingen!I12</f>
        <v>Sat</v>
      </c>
      <c r="J20" s="203" t="str">
        <f t="shared" ca="1" si="0"/>
        <v/>
      </c>
      <c r="K20" s="100">
        <f>aanmeldingen!V12</f>
        <v>43351</v>
      </c>
      <c r="L20" s="100">
        <f>aanmeldingen!W12</f>
        <v>43351</v>
      </c>
      <c r="M20" s="122"/>
      <c r="N20" s="46">
        <f>VLOOKUP(B20,schermers!C:I,7,FALSE)</f>
        <v>37105</v>
      </c>
      <c r="O20" s="46" t="str">
        <f t="shared" ca="1" si="1"/>
        <v>U23</v>
      </c>
      <c r="P20" s="56">
        <f t="shared" ca="1" si="2"/>
        <v>0</v>
      </c>
    </row>
    <row r="21" spans="1:16" hidden="1" x14ac:dyDescent="0.2">
      <c r="A21" s="56">
        <f ca="1">aanmeldingen!AK13</f>
        <v>0</v>
      </c>
      <c r="B21" s="99">
        <f>aanmeldingen!D13</f>
        <v>110549</v>
      </c>
      <c r="C21" s="98" t="str">
        <f>aanmeldingen!F13</f>
        <v>Zoons</v>
      </c>
      <c r="D21" s="98" t="str">
        <f>aanmeldingen!G13</f>
        <v>Myrthe</v>
      </c>
      <c r="E21" s="98" t="str">
        <f>aanmeldingen!T13</f>
        <v>NRD</v>
      </c>
      <c r="F21" s="100">
        <f>aanmeldingen!K13</f>
        <v>43301</v>
      </c>
      <c r="G21" s="104">
        <f>IF(aanmeldingen!M13=0,"nvt",aanmeldingen!M13)</f>
        <v>43338</v>
      </c>
      <c r="H21" s="98" t="str">
        <f>aanmeldingen!H13</f>
        <v>Amsterdam</v>
      </c>
      <c r="I21" s="98" t="str">
        <f>aanmeldingen!I13</f>
        <v>Sat</v>
      </c>
      <c r="J21" s="203" t="str">
        <f t="shared" ca="1" si="0"/>
        <v/>
      </c>
      <c r="K21" s="100">
        <f>aanmeldingen!V13</f>
        <v>43352</v>
      </c>
      <c r="L21" s="100">
        <f>aanmeldingen!W13</f>
        <v>43352</v>
      </c>
      <c r="M21" s="122"/>
      <c r="N21" s="46">
        <f>VLOOKUP(B21,schermers!C:I,7,FALSE)</f>
        <v>36270</v>
      </c>
      <c r="O21" s="46" t="str">
        <f t="shared" ca="1" si="1"/>
        <v>U23</v>
      </c>
      <c r="P21" s="56">
        <f t="shared" ca="1" si="2"/>
        <v>0</v>
      </c>
    </row>
    <row r="22" spans="1:16" hidden="1" x14ac:dyDescent="0.2">
      <c r="A22" s="56">
        <f ca="1">aanmeldingen!AK14</f>
        <v>0</v>
      </c>
      <c r="B22" s="99">
        <f>aanmeldingen!D14</f>
        <v>110792</v>
      </c>
      <c r="C22" s="98" t="str">
        <f>aanmeldingen!F14</f>
        <v>Giacon</v>
      </c>
      <c r="D22" s="98" t="str">
        <f>aanmeldingen!G14</f>
        <v>Daniel</v>
      </c>
      <c r="E22" s="98" t="str">
        <f>aanmeldingen!T14</f>
        <v>AMS</v>
      </c>
      <c r="F22" s="100">
        <f>aanmeldingen!K14</f>
        <v>43304</v>
      </c>
      <c r="G22" s="104" t="str">
        <f>IF(aanmeldingen!M14=0,"nvt",aanmeldingen!M14)</f>
        <v>nvt</v>
      </c>
      <c r="H22" s="98" t="str">
        <f>aanmeldingen!H14</f>
        <v>Amsterdam</v>
      </c>
      <c r="I22" s="98" t="str">
        <f>aanmeldingen!I14</f>
        <v>Sat</v>
      </c>
      <c r="J22" s="203" t="str">
        <f t="shared" ca="1" si="0"/>
        <v/>
      </c>
      <c r="K22" s="100">
        <f>aanmeldingen!V14</f>
        <v>43351</v>
      </c>
      <c r="L22" s="100">
        <f>aanmeldingen!W14</f>
        <v>43351</v>
      </c>
      <c r="M22" s="122"/>
      <c r="N22" s="46">
        <f>VLOOKUP(B22,schermers!C:I,7,FALSE)</f>
        <v>36855</v>
      </c>
      <c r="O22" s="46" t="str">
        <f t="shared" ca="1" si="1"/>
        <v>U23</v>
      </c>
      <c r="P22" s="56">
        <f t="shared" ca="1" si="2"/>
        <v>0</v>
      </c>
    </row>
    <row r="23" spans="1:16" hidden="1" x14ac:dyDescent="0.2">
      <c r="A23" s="56">
        <f ca="1">aanmeldingen!AK15</f>
        <v>0</v>
      </c>
      <c r="B23" s="99">
        <f>aanmeldingen!D15</f>
        <v>111636</v>
      </c>
      <c r="C23" s="98" t="str">
        <f>aanmeldingen!F15</f>
        <v>Jans Kohneke</v>
      </c>
      <c r="D23" s="98" t="str">
        <f>aanmeldingen!G15</f>
        <v>Teun</v>
      </c>
      <c r="E23" s="98" t="str">
        <f>aanmeldingen!T15</f>
        <v>AMS</v>
      </c>
      <c r="F23" s="100">
        <f>aanmeldingen!K15</f>
        <v>43304</v>
      </c>
      <c r="G23" s="104" t="str">
        <f>IF(aanmeldingen!M15=0,"nvt",aanmeldingen!M15)</f>
        <v>nvt</v>
      </c>
      <c r="H23" s="98" t="str">
        <f>aanmeldingen!H15</f>
        <v>Amsterdam</v>
      </c>
      <c r="I23" s="98" t="str">
        <f>aanmeldingen!I15</f>
        <v>Sat</v>
      </c>
      <c r="J23" s="203" t="str">
        <f t="shared" ca="1" si="0"/>
        <v/>
      </c>
      <c r="K23" s="100">
        <f>aanmeldingen!V15</f>
        <v>43351</v>
      </c>
      <c r="L23" s="100">
        <f>aanmeldingen!W15</f>
        <v>43351</v>
      </c>
      <c r="M23" s="122"/>
      <c r="N23" s="46">
        <f>VLOOKUP(B23,schermers!C:I,7,FALSE)</f>
        <v>36863</v>
      </c>
      <c r="O23" s="46" t="str">
        <f t="shared" ca="1" si="1"/>
        <v>U23</v>
      </c>
      <c r="P23" s="56">
        <f t="shared" ca="1" si="2"/>
        <v>0</v>
      </c>
    </row>
    <row r="24" spans="1:16" hidden="1" x14ac:dyDescent="0.2">
      <c r="A24" s="56">
        <f ca="1">aanmeldingen!AK16</f>
        <v>0</v>
      </c>
      <c r="B24" s="99">
        <f>aanmeldingen!D16</f>
        <v>114299</v>
      </c>
      <c r="C24" s="98" t="str">
        <f>aanmeldingen!F16</f>
        <v>Kowalczyk</v>
      </c>
      <c r="D24" s="98" t="str">
        <f>aanmeldingen!G16</f>
        <v>Fynn</v>
      </c>
      <c r="E24" s="98" t="str">
        <f>aanmeldingen!T16</f>
        <v>AMS</v>
      </c>
      <c r="F24" s="100">
        <f>aanmeldingen!K16</f>
        <v>43304</v>
      </c>
      <c r="G24" s="104" t="str">
        <f>IF(aanmeldingen!M16=0,"nvt",aanmeldingen!M16)</f>
        <v>nvt</v>
      </c>
      <c r="H24" s="98" t="str">
        <f>aanmeldingen!H16</f>
        <v>Amsterdam</v>
      </c>
      <c r="I24" s="98" t="str">
        <f>aanmeldingen!I16</f>
        <v>Sat</v>
      </c>
      <c r="J24" s="203" t="str">
        <f t="shared" ca="1" si="0"/>
        <v/>
      </c>
      <c r="K24" s="100">
        <f>aanmeldingen!V16</f>
        <v>43351</v>
      </c>
      <c r="L24" s="100">
        <f>aanmeldingen!W16</f>
        <v>43351</v>
      </c>
      <c r="M24" s="122"/>
      <c r="N24" s="46">
        <f>VLOOKUP(B24,schermers!C:I,7,FALSE)</f>
        <v>37760</v>
      </c>
      <c r="O24" s="46" t="str">
        <f t="shared" ca="1" si="1"/>
        <v>U23</v>
      </c>
      <c r="P24" s="56">
        <f t="shared" ca="1" si="2"/>
        <v>0</v>
      </c>
    </row>
    <row r="25" spans="1:16" hidden="1" x14ac:dyDescent="0.2">
      <c r="A25" s="56">
        <f ca="1">aanmeldingen!AK17</f>
        <v>0</v>
      </c>
      <c r="B25" s="99">
        <f>aanmeldingen!D17</f>
        <v>114851</v>
      </c>
      <c r="C25" s="98" t="str">
        <f>aanmeldingen!F17</f>
        <v>Nawar</v>
      </c>
      <c r="D25" s="98" t="str">
        <f>aanmeldingen!G17</f>
        <v>Suhayl</v>
      </c>
      <c r="E25" s="98" t="str">
        <f>aanmeldingen!T17</f>
        <v>AMS</v>
      </c>
      <c r="F25" s="100">
        <f>aanmeldingen!K17</f>
        <v>43304</v>
      </c>
      <c r="G25" s="104" t="str">
        <f>IF(aanmeldingen!M17=0,"nvt",aanmeldingen!M17)</f>
        <v>nvt</v>
      </c>
      <c r="H25" s="98" t="str">
        <f>aanmeldingen!H17</f>
        <v>Amsterdam</v>
      </c>
      <c r="I25" s="98" t="str">
        <f>aanmeldingen!I17</f>
        <v>Sat</v>
      </c>
      <c r="J25" s="203" t="str">
        <f t="shared" ca="1" si="0"/>
        <v/>
      </c>
      <c r="K25" s="100">
        <f>aanmeldingen!V17</f>
        <v>43351</v>
      </c>
      <c r="L25" s="100">
        <f>aanmeldingen!W17</f>
        <v>43351</v>
      </c>
      <c r="M25" s="122"/>
      <c r="N25" s="46">
        <f>VLOOKUP(B25,schermers!C:I,7,FALSE)</f>
        <v>37997</v>
      </c>
      <c r="O25" s="46" t="str">
        <f t="shared" ca="1" si="1"/>
        <v>U23</v>
      </c>
      <c r="P25" s="56">
        <f t="shared" ca="1" si="2"/>
        <v>0</v>
      </c>
    </row>
    <row r="26" spans="1:16" hidden="1" x14ac:dyDescent="0.2">
      <c r="A26" s="56">
        <f ca="1">aanmeldingen!AK18</f>
        <v>0</v>
      </c>
      <c r="B26" s="99">
        <f>aanmeldingen!D18</f>
        <v>114953</v>
      </c>
      <c r="C26" s="98" t="str">
        <f>aanmeldingen!F18</f>
        <v>Newalsing</v>
      </c>
      <c r="D26" s="98" t="str">
        <f>aanmeldingen!G18</f>
        <v>Resham</v>
      </c>
      <c r="E26" s="98" t="str">
        <f>aanmeldingen!T18</f>
        <v>AMS</v>
      </c>
      <c r="F26" s="100">
        <f>aanmeldingen!K18</f>
        <v>43304</v>
      </c>
      <c r="G26" s="104" t="str">
        <f>IF(aanmeldingen!M18=0,"nvt",aanmeldingen!M18)</f>
        <v>nvt</v>
      </c>
      <c r="H26" s="98" t="str">
        <f>aanmeldingen!H18</f>
        <v>Amsterdam</v>
      </c>
      <c r="I26" s="98" t="str">
        <f>aanmeldingen!I18</f>
        <v>Sat</v>
      </c>
      <c r="J26" s="203" t="str">
        <f t="shared" ca="1" si="0"/>
        <v/>
      </c>
      <c r="K26" s="100">
        <f>aanmeldingen!V18</f>
        <v>43351</v>
      </c>
      <c r="L26" s="100">
        <f>aanmeldingen!W18</f>
        <v>43351</v>
      </c>
      <c r="M26" s="122"/>
      <c r="N26" s="46">
        <f>VLOOKUP(B26,schermers!C:I,7,FALSE)</f>
        <v>24540</v>
      </c>
      <c r="O26" s="46" t="str">
        <f t="shared" ca="1" si="1"/>
        <v/>
      </c>
      <c r="P26" s="56">
        <f t="shared" ca="1" si="2"/>
        <v>0</v>
      </c>
    </row>
    <row r="27" spans="1:16" hidden="1" x14ac:dyDescent="0.2">
      <c r="A27" s="56">
        <f ca="1">aanmeldingen!AK19</f>
        <v>0</v>
      </c>
      <c r="B27" s="99">
        <f>aanmeldingen!D19</f>
        <v>105853</v>
      </c>
      <c r="C27" s="98" t="str">
        <f>aanmeldingen!F19</f>
        <v>Nivard</v>
      </c>
      <c r="D27" s="98" t="str">
        <f>aanmeldingen!G19</f>
        <v>Daniel</v>
      </c>
      <c r="E27" s="98" t="str">
        <f>aanmeldingen!T19</f>
        <v>AMS</v>
      </c>
      <c r="F27" s="100">
        <f>aanmeldingen!K19</f>
        <v>43304</v>
      </c>
      <c r="G27" s="104" t="str">
        <f>IF(aanmeldingen!M19=0,"nvt",aanmeldingen!M19)</f>
        <v>nvt</v>
      </c>
      <c r="H27" s="98" t="str">
        <f>aanmeldingen!H19</f>
        <v>Amsterdam</v>
      </c>
      <c r="I27" s="98" t="str">
        <f>aanmeldingen!I19</f>
        <v>Sat</v>
      </c>
      <c r="J27" s="203" t="str">
        <f t="shared" ca="1" si="0"/>
        <v/>
      </c>
      <c r="K27" s="100">
        <f>aanmeldingen!V19</f>
        <v>43352</v>
      </c>
      <c r="L27" s="100">
        <f>aanmeldingen!W19</f>
        <v>43352</v>
      </c>
      <c r="M27" s="122"/>
      <c r="N27" s="46">
        <f>VLOOKUP(B27,schermers!C:I,7,FALSE)</f>
        <v>31117</v>
      </c>
      <c r="O27" s="46" t="str">
        <f t="shared" ca="1" si="1"/>
        <v/>
      </c>
      <c r="P27" s="56">
        <f t="shared" ca="1" si="2"/>
        <v>0</v>
      </c>
    </row>
    <row r="28" spans="1:16" hidden="1" x14ac:dyDescent="0.2">
      <c r="A28" s="56">
        <f ca="1">aanmeldingen!AK20</f>
        <v>0</v>
      </c>
      <c r="B28" s="99">
        <f>aanmeldingen!D20</f>
        <v>114853</v>
      </c>
      <c r="C28" s="98" t="str">
        <f>aanmeldingen!F20</f>
        <v>Prommel</v>
      </c>
      <c r="D28" s="98" t="str">
        <f>aanmeldingen!G20</f>
        <v>Wouter</v>
      </c>
      <c r="E28" s="98" t="str">
        <f>aanmeldingen!T20</f>
        <v>AMS</v>
      </c>
      <c r="F28" s="100">
        <f>aanmeldingen!K20</f>
        <v>43304</v>
      </c>
      <c r="G28" s="104" t="str">
        <f>IF(aanmeldingen!M20=0,"nvt",aanmeldingen!M20)</f>
        <v>nvt</v>
      </c>
      <c r="H28" s="98" t="str">
        <f>aanmeldingen!H20</f>
        <v>Amsterdam</v>
      </c>
      <c r="I28" s="98" t="str">
        <f>aanmeldingen!I20</f>
        <v>Sat</v>
      </c>
      <c r="J28" s="203" t="str">
        <f t="shared" ca="1" si="0"/>
        <v/>
      </c>
      <c r="K28" s="100">
        <f>aanmeldingen!V20</f>
        <v>43351</v>
      </c>
      <c r="L28" s="100">
        <f>aanmeldingen!W20</f>
        <v>43351</v>
      </c>
      <c r="M28" s="122"/>
      <c r="N28" s="46">
        <f>VLOOKUP(B28,schermers!C:I,7,FALSE)</f>
        <v>36685</v>
      </c>
      <c r="O28" s="46" t="str">
        <f t="shared" ca="1" si="1"/>
        <v>U23</v>
      </c>
      <c r="P28" s="56">
        <f t="shared" ca="1" si="2"/>
        <v>0</v>
      </c>
    </row>
    <row r="29" spans="1:16" hidden="1" x14ac:dyDescent="0.2">
      <c r="A29" s="56">
        <f ca="1">aanmeldingen!AK21</f>
        <v>0</v>
      </c>
      <c r="B29" s="99">
        <f>aanmeldingen!D21</f>
        <v>110067</v>
      </c>
      <c r="C29" s="98" t="str">
        <f>aanmeldingen!F21</f>
        <v>Rentier</v>
      </c>
      <c r="D29" s="98" t="str">
        <f>aanmeldingen!G21</f>
        <v>Eline</v>
      </c>
      <c r="E29" s="98" t="str">
        <f>aanmeldingen!T21</f>
        <v>AMS</v>
      </c>
      <c r="F29" s="100">
        <f>aanmeldingen!K21</f>
        <v>43304</v>
      </c>
      <c r="G29" s="104" t="str">
        <f>IF(aanmeldingen!M21=0,"nvt",aanmeldingen!M21)</f>
        <v>nvt</v>
      </c>
      <c r="H29" s="98" t="str">
        <f>aanmeldingen!H21</f>
        <v>Amsterdam</v>
      </c>
      <c r="I29" s="98" t="str">
        <f>aanmeldingen!I21</f>
        <v>Sat</v>
      </c>
      <c r="J29" s="203" t="str">
        <f t="shared" ca="1" si="0"/>
        <v/>
      </c>
      <c r="K29" s="100">
        <f>aanmeldingen!V21</f>
        <v>43352</v>
      </c>
      <c r="L29" s="100">
        <f>aanmeldingen!W21</f>
        <v>43352</v>
      </c>
      <c r="M29" s="122"/>
      <c r="N29" s="46">
        <f>VLOOKUP(B29,schermers!C:I,7,FALSE)</f>
        <v>35196</v>
      </c>
      <c r="O29" s="46" t="str">
        <f t="shared" ca="1" si="1"/>
        <v>U23</v>
      </c>
      <c r="P29" s="56">
        <f t="shared" ca="1" si="2"/>
        <v>0</v>
      </c>
    </row>
    <row r="30" spans="1:16" hidden="1" x14ac:dyDescent="0.2">
      <c r="A30" s="56">
        <f ca="1">aanmeldingen!AK22</f>
        <v>0</v>
      </c>
      <c r="B30" s="99">
        <f>aanmeldingen!D22</f>
        <v>113794</v>
      </c>
      <c r="C30" s="98" t="str">
        <f>aanmeldingen!F22</f>
        <v>Schaafsma</v>
      </c>
      <c r="D30" s="98" t="str">
        <f>aanmeldingen!G22</f>
        <v>Bote</v>
      </c>
      <c r="E30" s="98" t="str">
        <f>aanmeldingen!T22</f>
        <v>AMS</v>
      </c>
      <c r="F30" s="100">
        <f>aanmeldingen!K22</f>
        <v>43304</v>
      </c>
      <c r="G30" s="104" t="str">
        <f>IF(aanmeldingen!M22=0,"nvt",aanmeldingen!M22)</f>
        <v>nvt</v>
      </c>
      <c r="H30" s="98" t="str">
        <f>aanmeldingen!H22</f>
        <v>Amsterdam</v>
      </c>
      <c r="I30" s="98" t="str">
        <f>aanmeldingen!I22</f>
        <v>Sat</v>
      </c>
      <c r="J30" s="203" t="str">
        <f t="shared" ca="1" si="0"/>
        <v/>
      </c>
      <c r="K30" s="100">
        <f>aanmeldingen!V22</f>
        <v>43352</v>
      </c>
      <c r="L30" s="100">
        <f>aanmeldingen!W22</f>
        <v>43352</v>
      </c>
      <c r="M30" s="122"/>
      <c r="N30" s="46">
        <f>VLOOKUP(B30,schermers!C:I,7,FALSE)</f>
        <v>37507</v>
      </c>
      <c r="O30" s="46" t="str">
        <f t="shared" ca="1" si="1"/>
        <v>U23</v>
      </c>
      <c r="P30" s="56">
        <f t="shared" ca="1" si="2"/>
        <v>0</v>
      </c>
    </row>
    <row r="31" spans="1:16" hidden="1" x14ac:dyDescent="0.2">
      <c r="A31" s="56">
        <f ca="1">aanmeldingen!AK23</f>
        <v>0</v>
      </c>
      <c r="B31" s="99">
        <f>aanmeldingen!D23</f>
        <v>108306</v>
      </c>
      <c r="C31" s="98" t="str">
        <f>aanmeldingen!F23</f>
        <v>Van Egmond</v>
      </c>
      <c r="D31" s="98" t="str">
        <f>aanmeldingen!G23</f>
        <v>Dirk Jan</v>
      </c>
      <c r="E31" s="98" t="str">
        <f>aanmeldingen!T23</f>
        <v>AMS</v>
      </c>
      <c r="F31" s="100">
        <f>aanmeldingen!K23</f>
        <v>43304</v>
      </c>
      <c r="G31" s="104" t="str">
        <f>IF(aanmeldingen!M23=0,"nvt",aanmeldingen!M23)</f>
        <v>nvt</v>
      </c>
      <c r="H31" s="98" t="str">
        <f>aanmeldingen!H23</f>
        <v>Amsterdam</v>
      </c>
      <c r="I31" s="98" t="str">
        <f>aanmeldingen!I23</f>
        <v>Sat</v>
      </c>
      <c r="J31" s="203" t="str">
        <f t="shared" ca="1" si="0"/>
        <v/>
      </c>
      <c r="K31" s="100">
        <f>aanmeldingen!V23</f>
        <v>43351</v>
      </c>
      <c r="L31" s="100">
        <f>aanmeldingen!W23</f>
        <v>43351</v>
      </c>
      <c r="M31" s="122"/>
      <c r="N31" s="46">
        <f>VLOOKUP(B31,schermers!C:I,7,FALSE)</f>
        <v>34171</v>
      </c>
      <c r="O31" s="46" t="str">
        <f t="shared" ca="1" si="1"/>
        <v/>
      </c>
      <c r="P31" s="56">
        <f t="shared" ca="1" si="2"/>
        <v>0</v>
      </c>
    </row>
    <row r="32" spans="1:16" hidden="1" x14ac:dyDescent="0.2">
      <c r="A32" s="56">
        <f ca="1">aanmeldingen!AK24</f>
        <v>1</v>
      </c>
      <c r="B32" s="99">
        <f>aanmeldingen!D24</f>
        <v>112831</v>
      </c>
      <c r="C32" s="98" t="str">
        <f>aanmeldingen!F24</f>
        <v>Jans Kohneke</v>
      </c>
      <c r="D32" s="98" t="str">
        <f>aanmeldingen!G24</f>
        <v>Maria</v>
      </c>
      <c r="E32" s="98" t="str">
        <f>aanmeldingen!T24</f>
        <v>AMS</v>
      </c>
      <c r="F32" s="100">
        <f>aanmeldingen!K24</f>
        <v>43303</v>
      </c>
      <c r="G32" s="104" t="str">
        <f>IF(aanmeldingen!M24=0,"nvt",aanmeldingen!M24)</f>
        <v>nvt</v>
      </c>
      <c r="H32" s="98" t="str">
        <f>aanmeldingen!H24</f>
        <v>Manchester</v>
      </c>
      <c r="I32" s="98" t="str">
        <f>aanmeldingen!I24</f>
        <v>ECC</v>
      </c>
      <c r="J32" s="203">
        <f t="shared" ca="1" si="0"/>
        <v>28</v>
      </c>
      <c r="K32" s="100">
        <f>aanmeldingen!V24</f>
        <v>43372</v>
      </c>
      <c r="L32" s="100">
        <f>aanmeldingen!W24</f>
        <v>43373</v>
      </c>
      <c r="M32" s="122"/>
      <c r="N32" s="46">
        <f>VLOOKUP(B32,schermers!C:I,7,FALSE)</f>
        <v>37632</v>
      </c>
      <c r="O32" s="46" t="str">
        <f t="shared" ca="1" si="1"/>
        <v>U23</v>
      </c>
      <c r="P32" s="56">
        <f t="shared" ca="1" si="2"/>
        <v>0</v>
      </c>
    </row>
    <row r="33" spans="1:16" hidden="1" x14ac:dyDescent="0.2">
      <c r="A33" s="56">
        <f ca="1">aanmeldingen!AK25</f>
        <v>1</v>
      </c>
      <c r="B33" s="99">
        <f>aanmeldingen!D25</f>
        <v>115309</v>
      </c>
      <c r="C33" s="98" t="str">
        <f>aanmeldingen!F25</f>
        <v>Koster</v>
      </c>
      <c r="D33" s="98" t="str">
        <f>aanmeldingen!G25</f>
        <v>Tessa</v>
      </c>
      <c r="E33" s="98" t="str">
        <f>aanmeldingen!T25</f>
        <v>AMS</v>
      </c>
      <c r="F33" s="100">
        <f>aanmeldingen!K25</f>
        <v>43303</v>
      </c>
      <c r="G33" s="104" t="str">
        <f>IF(aanmeldingen!M25=0,"nvt",aanmeldingen!M25)</f>
        <v>nvt</v>
      </c>
      <c r="H33" s="98" t="str">
        <f>aanmeldingen!H25</f>
        <v>Manchester</v>
      </c>
      <c r="I33" s="98" t="str">
        <f>aanmeldingen!I25</f>
        <v>ECC</v>
      </c>
      <c r="J33" s="203">
        <f t="shared" ca="1" si="0"/>
        <v>28</v>
      </c>
      <c r="K33" s="100">
        <f>aanmeldingen!V25</f>
        <v>43372</v>
      </c>
      <c r="L33" s="100">
        <f>aanmeldingen!W25</f>
        <v>43373</v>
      </c>
      <c r="M33" s="122"/>
      <c r="N33" s="46">
        <f>VLOOKUP(B33,schermers!C:I,7,FALSE)</f>
        <v>38011</v>
      </c>
      <c r="O33" s="46" t="str">
        <f t="shared" ca="1" si="1"/>
        <v>U23</v>
      </c>
      <c r="P33" s="56">
        <f t="shared" ca="1" si="2"/>
        <v>0</v>
      </c>
    </row>
    <row r="34" spans="1:16" hidden="1" x14ac:dyDescent="0.2">
      <c r="A34" s="56">
        <f ca="1">aanmeldingen!AK26</f>
        <v>1</v>
      </c>
      <c r="B34" s="99">
        <f>aanmeldingen!D26</f>
        <v>114299</v>
      </c>
      <c r="C34" s="98" t="str">
        <f>aanmeldingen!F26</f>
        <v>Kowalczyk</v>
      </c>
      <c r="D34" s="98" t="str">
        <f>aanmeldingen!G26</f>
        <v>Fynn</v>
      </c>
      <c r="E34" s="98" t="str">
        <f>aanmeldingen!T26</f>
        <v>AMS</v>
      </c>
      <c r="F34" s="100">
        <f>aanmeldingen!K26</f>
        <v>43303</v>
      </c>
      <c r="G34" s="104" t="str">
        <f>IF(aanmeldingen!M26=0,"nvt",aanmeldingen!M26)</f>
        <v>nvt</v>
      </c>
      <c r="H34" s="98" t="str">
        <f>aanmeldingen!H26</f>
        <v>Manchester</v>
      </c>
      <c r="I34" s="98" t="str">
        <f>aanmeldingen!I26</f>
        <v>ECC</v>
      </c>
      <c r="J34" s="203">
        <f t="shared" ca="1" si="0"/>
        <v>28</v>
      </c>
      <c r="K34" s="100">
        <f>aanmeldingen!V26</f>
        <v>43372</v>
      </c>
      <c r="L34" s="100">
        <f>aanmeldingen!W26</f>
        <v>43373</v>
      </c>
      <c r="M34" s="122"/>
      <c r="N34" s="46">
        <f>VLOOKUP(B34,schermers!C:I,7,FALSE)</f>
        <v>37760</v>
      </c>
      <c r="O34" s="46" t="str">
        <f t="shared" ca="1" si="1"/>
        <v>U23</v>
      </c>
      <c r="P34" s="56">
        <f t="shared" ca="1" si="2"/>
        <v>0</v>
      </c>
    </row>
    <row r="35" spans="1:16" hidden="1" x14ac:dyDescent="0.2">
      <c r="A35" s="56">
        <f ca="1">aanmeldingen!AK27</f>
        <v>1</v>
      </c>
      <c r="B35" s="99">
        <f>aanmeldingen!D27</f>
        <v>114851</v>
      </c>
      <c r="C35" s="98" t="str">
        <f>aanmeldingen!F27</f>
        <v>Nawar</v>
      </c>
      <c r="D35" s="98" t="str">
        <f>aanmeldingen!G27</f>
        <v>Suhayl</v>
      </c>
      <c r="E35" s="98" t="str">
        <f>aanmeldingen!T27</f>
        <v>AMS</v>
      </c>
      <c r="F35" s="100">
        <f>aanmeldingen!K27</f>
        <v>43303</v>
      </c>
      <c r="G35" s="104" t="str">
        <f>IF(aanmeldingen!M27=0,"nvt",aanmeldingen!M27)</f>
        <v>nvt</v>
      </c>
      <c r="H35" s="98" t="str">
        <f>aanmeldingen!H27</f>
        <v>Manchester</v>
      </c>
      <c r="I35" s="98" t="str">
        <f>aanmeldingen!I27</f>
        <v>ECC</v>
      </c>
      <c r="J35" s="203">
        <f t="shared" ca="1" si="0"/>
        <v>28</v>
      </c>
      <c r="K35" s="100">
        <f>aanmeldingen!V27</f>
        <v>43372</v>
      </c>
      <c r="L35" s="100">
        <f>aanmeldingen!W27</f>
        <v>43373</v>
      </c>
      <c r="M35" s="122"/>
      <c r="N35" s="46">
        <f>VLOOKUP(B35,schermers!C:I,7,FALSE)</f>
        <v>37997</v>
      </c>
      <c r="O35" s="46" t="str">
        <f t="shared" ca="1" si="1"/>
        <v>U23</v>
      </c>
      <c r="P35" s="56">
        <f t="shared" ca="1" si="2"/>
        <v>0</v>
      </c>
    </row>
    <row r="36" spans="1:16" hidden="1" x14ac:dyDescent="0.2">
      <c r="A36" s="56">
        <f ca="1">aanmeldingen!AK28</f>
        <v>0</v>
      </c>
      <c r="B36" s="99">
        <f>aanmeldingen!D28</f>
        <v>116010</v>
      </c>
      <c r="C36" s="98" t="str">
        <f>aanmeldingen!F28</f>
        <v>Strijk</v>
      </c>
      <c r="D36" s="98" t="str">
        <f>aanmeldingen!G28</f>
        <v>Philippe</v>
      </c>
      <c r="E36" s="98" t="str">
        <f>aanmeldingen!T28</f>
        <v>DFC</v>
      </c>
      <c r="F36" s="100">
        <f>aanmeldingen!K28</f>
        <v>43322</v>
      </c>
      <c r="G36" s="104" t="str">
        <f>IF(aanmeldingen!M28=0,"nvt",aanmeldingen!M28)</f>
        <v>nvt</v>
      </c>
      <c r="H36" s="98" t="str">
        <f>aanmeldingen!H28</f>
        <v>Amsterdam</v>
      </c>
      <c r="I36" s="98" t="str">
        <f>aanmeldingen!I28</f>
        <v>Sat</v>
      </c>
      <c r="J36" s="203" t="str">
        <f t="shared" ca="1" si="0"/>
        <v/>
      </c>
      <c r="K36" s="100">
        <f>aanmeldingen!V28</f>
        <v>43352</v>
      </c>
      <c r="L36" s="100">
        <f>aanmeldingen!W28</f>
        <v>43352</v>
      </c>
      <c r="M36" s="122"/>
      <c r="N36" s="46">
        <f>VLOOKUP(B36,schermers!C:I,7,FALSE)</f>
        <v>36526</v>
      </c>
      <c r="O36" s="46" t="str">
        <f t="shared" ca="1" si="1"/>
        <v>U23</v>
      </c>
      <c r="P36" s="56">
        <f t="shared" ca="1" si="2"/>
        <v>0</v>
      </c>
    </row>
    <row r="37" spans="1:16" hidden="1" x14ac:dyDescent="0.2">
      <c r="A37" s="56">
        <f ca="1">aanmeldingen!AK29</f>
        <v>0</v>
      </c>
      <c r="B37" s="99">
        <f>aanmeldingen!D29</f>
        <v>112806</v>
      </c>
      <c r="C37" s="98" t="str">
        <f>aanmeldingen!F29</f>
        <v>Dualeh</v>
      </c>
      <c r="D37" s="98" t="str">
        <f>aanmeldingen!G29</f>
        <v>Quincy</v>
      </c>
      <c r="E37" s="98" t="str">
        <f>aanmeldingen!T29</f>
        <v>TWE</v>
      </c>
      <c r="F37" s="100">
        <f>aanmeldingen!K29</f>
        <v>43310</v>
      </c>
      <c r="G37" s="104" t="str">
        <f>IF(aanmeldingen!M29=0,"nvt",aanmeldingen!M29)</f>
        <v>nvt</v>
      </c>
      <c r="H37" s="98" t="str">
        <f>aanmeldingen!H29</f>
        <v>Amsterdam</v>
      </c>
      <c r="I37" s="98" t="str">
        <f>aanmeldingen!I29</f>
        <v>Sat</v>
      </c>
      <c r="J37" s="203" t="str">
        <f t="shared" ca="1" si="0"/>
        <v/>
      </c>
      <c r="K37" s="100">
        <f>aanmeldingen!V29</f>
        <v>43351</v>
      </c>
      <c r="L37" s="100">
        <f>aanmeldingen!W29</f>
        <v>43351</v>
      </c>
      <c r="M37" s="122"/>
      <c r="N37" s="46">
        <f>VLOOKUP(B37,schermers!C:I,7,FALSE)</f>
        <v>37134</v>
      </c>
      <c r="O37" s="46" t="str">
        <f t="shared" ca="1" si="1"/>
        <v>U23</v>
      </c>
      <c r="P37" s="56">
        <f t="shared" ca="1" si="2"/>
        <v>0</v>
      </c>
    </row>
    <row r="38" spans="1:16" hidden="1" x14ac:dyDescent="0.2">
      <c r="A38" s="56">
        <f ca="1">aanmeldingen!AK30</f>
        <v>1</v>
      </c>
      <c r="B38" s="99">
        <f>aanmeldingen!D30</f>
        <v>115927</v>
      </c>
      <c r="C38" s="98" t="str">
        <f>aanmeldingen!F30</f>
        <v>Hviid Bouwman</v>
      </c>
      <c r="D38" s="98" t="str">
        <f>aanmeldingen!G30</f>
        <v>Elias</v>
      </c>
      <c r="E38" s="98" t="str">
        <f>aanmeldingen!T30</f>
        <v>ZAZ</v>
      </c>
      <c r="F38" s="100">
        <f>aanmeldingen!K30</f>
        <v>43311</v>
      </c>
      <c r="G38" s="104" t="str">
        <f>IF(aanmeldingen!M30=0,"nvt",aanmeldingen!M30)</f>
        <v>nvt</v>
      </c>
      <c r="H38" s="98" t="str">
        <f>aanmeldingen!H30</f>
        <v>Manchester</v>
      </c>
      <c r="I38" s="98" t="str">
        <f>aanmeldingen!I30</f>
        <v>ECC</v>
      </c>
      <c r="J38" s="203">
        <f t="shared" ca="1" si="0"/>
        <v>28</v>
      </c>
      <c r="K38" s="100">
        <f>aanmeldingen!V30</f>
        <v>43372</v>
      </c>
      <c r="L38" s="100">
        <f>aanmeldingen!W30</f>
        <v>43373</v>
      </c>
      <c r="M38" s="122"/>
      <c r="N38" s="46">
        <f>VLOOKUP(B38,schermers!C:I,7,FALSE)</f>
        <v>37642</v>
      </c>
      <c r="O38" s="46" t="str">
        <f t="shared" ca="1" si="1"/>
        <v>U23</v>
      </c>
      <c r="P38" s="56">
        <f t="shared" ca="1" si="2"/>
        <v>0</v>
      </c>
    </row>
    <row r="39" spans="1:16" hidden="1" x14ac:dyDescent="0.2">
      <c r="A39" s="56">
        <f ca="1">aanmeldingen!AK31</f>
        <v>1</v>
      </c>
      <c r="B39" s="99">
        <f>aanmeldingen!D31</f>
        <v>109630</v>
      </c>
      <c r="C39" s="98" t="str">
        <f>aanmeldingen!F31</f>
        <v>De Jong</v>
      </c>
      <c r="D39" s="98" t="str">
        <f>aanmeldingen!G31</f>
        <v>Cheryl</v>
      </c>
      <c r="E39" s="98" t="str">
        <f>aanmeldingen!T31</f>
        <v>DBO</v>
      </c>
      <c r="F39" s="100">
        <f>aanmeldingen!K31</f>
        <v>43314</v>
      </c>
      <c r="G39" s="104" t="str">
        <f>IF(aanmeldingen!M31=0,"nvt",aanmeldingen!M31)</f>
        <v>nvt</v>
      </c>
      <c r="H39" s="98" t="str">
        <f>aanmeldingen!H31</f>
        <v>Bratislava</v>
      </c>
      <c r="I39" s="98" t="str">
        <f>aanmeldingen!I31</f>
        <v>Sat</v>
      </c>
      <c r="J39" s="203">
        <f t="shared" ca="1" si="0"/>
        <v>28</v>
      </c>
      <c r="K39" s="100">
        <f>aanmeldingen!V31</f>
        <v>43358</v>
      </c>
      <c r="L39" s="100">
        <f>aanmeldingen!W31</f>
        <v>43359</v>
      </c>
      <c r="M39" s="122"/>
      <c r="N39" s="46">
        <f>VLOOKUP(B39,schermers!C:I,7,FALSE)</f>
        <v>34702</v>
      </c>
      <c r="O39" s="46" t="str">
        <f t="shared" ca="1" si="1"/>
        <v/>
      </c>
      <c r="P39" s="56">
        <f t="shared" ca="1" si="2"/>
        <v>0</v>
      </c>
    </row>
    <row r="40" spans="1:16" hidden="1" x14ac:dyDescent="0.2">
      <c r="A40" s="56">
        <f ca="1">aanmeldingen!AK32</f>
        <v>0</v>
      </c>
      <c r="B40" s="99">
        <f>aanmeldingen!D32</f>
        <v>108736</v>
      </c>
      <c r="C40" s="98" t="str">
        <f>aanmeldingen!F32</f>
        <v>Noe</v>
      </c>
      <c r="D40" s="98" t="str">
        <f>aanmeldingen!G32</f>
        <v>Else</v>
      </c>
      <c r="E40" s="98" t="str">
        <f>aanmeldingen!T32</f>
        <v>POS</v>
      </c>
      <c r="F40" s="100">
        <f>aanmeldingen!K32</f>
        <v>43313</v>
      </c>
      <c r="G40" s="104" t="str">
        <f>IF(aanmeldingen!M32=0,"nvt",aanmeldingen!M32)</f>
        <v>nvt</v>
      </c>
      <c r="H40" s="98" t="str">
        <f>aanmeldingen!H32</f>
        <v>Amsterdam</v>
      </c>
      <c r="I40" s="98" t="str">
        <f>aanmeldingen!I32</f>
        <v>Sat</v>
      </c>
      <c r="J40" s="203" t="str">
        <f t="shared" ca="1" si="0"/>
        <v/>
      </c>
      <c r="K40" s="100">
        <f>aanmeldingen!V32</f>
        <v>43352</v>
      </c>
      <c r="L40" s="100">
        <f>aanmeldingen!W32</f>
        <v>43352</v>
      </c>
      <c r="M40" s="122"/>
      <c r="N40" s="46">
        <f>VLOOKUP(B40,schermers!C:I,7,FALSE)</f>
        <v>33625</v>
      </c>
      <c r="O40" s="46" t="str">
        <f t="shared" ca="1" si="1"/>
        <v/>
      </c>
      <c r="P40" s="56">
        <f t="shared" ca="1" si="2"/>
        <v>0</v>
      </c>
    </row>
    <row r="41" spans="1:16" hidden="1" x14ac:dyDescent="0.2">
      <c r="A41" s="56">
        <f ca="1">aanmeldingen!AK33</f>
        <v>0</v>
      </c>
      <c r="B41" s="99">
        <f>aanmeldingen!D33</f>
        <v>112311</v>
      </c>
      <c r="C41" s="98" t="str">
        <f>aanmeldingen!F33</f>
        <v>Bouwman</v>
      </c>
      <c r="D41" s="98" t="str">
        <f>aanmeldingen!G33</f>
        <v>Dirk-Jan</v>
      </c>
      <c r="E41" s="98" t="str">
        <f>aanmeldingen!T33</f>
        <v>SUR</v>
      </c>
      <c r="F41" s="100">
        <f>aanmeldingen!K33</f>
        <v>43314</v>
      </c>
      <c r="G41" s="104" t="str">
        <f>IF(aanmeldingen!M33=0,"nvt",aanmeldingen!M33)</f>
        <v>nvt</v>
      </c>
      <c r="H41" s="98" t="str">
        <f>aanmeldingen!H33</f>
        <v>Amsterdam</v>
      </c>
      <c r="I41" s="98" t="str">
        <f>aanmeldingen!I33</f>
        <v>Sat</v>
      </c>
      <c r="J41" s="203" t="str">
        <f t="shared" ca="1" si="0"/>
        <v/>
      </c>
      <c r="K41" s="100">
        <f>aanmeldingen!V33</f>
        <v>43352</v>
      </c>
      <c r="L41" s="100">
        <f>aanmeldingen!W33</f>
        <v>43352</v>
      </c>
      <c r="M41" s="122"/>
      <c r="N41" s="46">
        <f>VLOOKUP(B41,schermers!C:I,7,FALSE)</f>
        <v>36705</v>
      </c>
      <c r="O41" s="46" t="str">
        <f t="shared" ca="1" si="1"/>
        <v>U23</v>
      </c>
      <c r="P41" s="56">
        <f t="shared" ca="1" si="2"/>
        <v>0</v>
      </c>
    </row>
    <row r="42" spans="1:16" hidden="1" x14ac:dyDescent="0.2">
      <c r="A42" s="56">
        <f ca="1">aanmeldingen!AK34</f>
        <v>0</v>
      </c>
      <c r="B42" s="99">
        <f>aanmeldingen!D34</f>
        <v>111035</v>
      </c>
      <c r="C42" s="98" t="str">
        <f>aanmeldingen!F34</f>
        <v>Faas</v>
      </c>
      <c r="D42" s="98" t="str">
        <f>aanmeldingen!G34</f>
        <v>Quinton</v>
      </c>
      <c r="E42" s="98" t="str">
        <f>aanmeldingen!T34</f>
        <v>SUR</v>
      </c>
      <c r="F42" s="100">
        <f>aanmeldingen!K34</f>
        <v>43314</v>
      </c>
      <c r="G42" s="104" t="str">
        <f>IF(aanmeldingen!M34=0,"nvt",aanmeldingen!M34)</f>
        <v>nvt</v>
      </c>
      <c r="H42" s="98" t="str">
        <f>aanmeldingen!H34</f>
        <v>Amsterdam</v>
      </c>
      <c r="I42" s="98" t="str">
        <f>aanmeldingen!I34</f>
        <v>Sat</v>
      </c>
      <c r="J42" s="203" t="str">
        <f t="shared" ca="1" si="0"/>
        <v/>
      </c>
      <c r="K42" s="100">
        <f>aanmeldingen!V34</f>
        <v>43352</v>
      </c>
      <c r="L42" s="100">
        <f>aanmeldingen!W34</f>
        <v>43352</v>
      </c>
      <c r="M42" s="122"/>
      <c r="N42" s="46">
        <f>VLOOKUP(B42,schermers!C:I,7,FALSE)</f>
        <v>36621</v>
      </c>
      <c r="O42" s="46" t="str">
        <f t="shared" ca="1" si="1"/>
        <v>U23</v>
      </c>
      <c r="P42" s="56">
        <f t="shared" ca="1" si="2"/>
        <v>0</v>
      </c>
    </row>
    <row r="43" spans="1:16" hidden="1" x14ac:dyDescent="0.2">
      <c r="A43" s="56">
        <f ca="1">aanmeldingen!AK35</f>
        <v>1</v>
      </c>
      <c r="B43" s="99">
        <f>aanmeldingen!D35</f>
        <v>101305</v>
      </c>
      <c r="C43" s="98" t="str">
        <f>aanmeldingen!F35</f>
        <v>Kemmerling</v>
      </c>
      <c r="D43" s="98" t="str">
        <f>aanmeldingen!G35</f>
        <v>Anyuta</v>
      </c>
      <c r="E43" s="98" t="str">
        <f>aanmeldingen!T35</f>
        <v>VDB</v>
      </c>
      <c r="F43" s="100">
        <f>aanmeldingen!K35</f>
        <v>43315</v>
      </c>
      <c r="G43" s="104" t="str">
        <f>IF(aanmeldingen!M35=0,"nvt",aanmeldingen!M35)</f>
        <v>nvt</v>
      </c>
      <c r="H43" s="98" t="str">
        <f>aanmeldingen!H35</f>
        <v>Stockholm</v>
      </c>
      <c r="I43" s="98" t="str">
        <f>aanmeldingen!I35</f>
        <v>Sat</v>
      </c>
      <c r="J43" s="203">
        <f t="shared" ca="1" si="0"/>
        <v>28</v>
      </c>
      <c r="K43" s="100">
        <f>aanmeldingen!V35</f>
        <v>43365</v>
      </c>
      <c r="L43" s="100">
        <f>aanmeldingen!W35</f>
        <v>43366</v>
      </c>
      <c r="M43" s="122"/>
      <c r="N43" s="46">
        <f>VLOOKUP(B43,schermers!C:I,7,FALSE)</f>
        <v>26977</v>
      </c>
      <c r="O43" s="46" t="str">
        <f t="shared" ca="1" si="1"/>
        <v/>
      </c>
      <c r="P43" s="56">
        <f t="shared" ca="1" si="2"/>
        <v>0</v>
      </c>
    </row>
    <row r="44" spans="1:16" hidden="1" x14ac:dyDescent="0.2">
      <c r="A44" s="56">
        <f ca="1">aanmeldingen!AK36</f>
        <v>0</v>
      </c>
      <c r="B44" s="99">
        <f>aanmeldingen!D36</f>
        <v>112016</v>
      </c>
      <c r="C44" s="98" t="str">
        <f>aanmeldingen!F36</f>
        <v>De Ruiter</v>
      </c>
      <c r="D44" s="98" t="str">
        <f>aanmeldingen!G36</f>
        <v>Job</v>
      </c>
      <c r="E44" s="98" t="str">
        <f>aanmeldingen!T36</f>
        <v>HS</v>
      </c>
      <c r="F44" s="100">
        <f>aanmeldingen!K36</f>
        <v>43317</v>
      </c>
      <c r="G44" s="104" t="str">
        <f>IF(aanmeldingen!M36=0,"nvt",aanmeldingen!M36)</f>
        <v>nvt</v>
      </c>
      <c r="H44" s="98" t="str">
        <f>aanmeldingen!H36</f>
        <v>Amsterdam</v>
      </c>
      <c r="I44" s="98" t="str">
        <f>aanmeldingen!I36</f>
        <v>Sat</v>
      </c>
      <c r="J44" s="203" t="str">
        <f t="shared" ca="1" si="0"/>
        <v/>
      </c>
      <c r="K44" s="100">
        <f>aanmeldingen!V36</f>
        <v>43351</v>
      </c>
      <c r="L44" s="100">
        <f>aanmeldingen!W36</f>
        <v>43351</v>
      </c>
      <c r="M44" s="122"/>
      <c r="N44" s="46">
        <f>VLOOKUP(B44,schermers!C:I,7,FALSE)</f>
        <v>35810</v>
      </c>
      <c r="O44" s="46" t="str">
        <f t="shared" ca="1" si="1"/>
        <v>U23</v>
      </c>
      <c r="P44" s="56">
        <f t="shared" ca="1" si="2"/>
        <v>0</v>
      </c>
    </row>
    <row r="45" spans="1:16" hidden="1" x14ac:dyDescent="0.2">
      <c r="A45" s="56">
        <f ca="1">aanmeldingen!AK37</f>
        <v>0</v>
      </c>
      <c r="B45" s="99">
        <f>aanmeldingen!D37</f>
        <v>111662</v>
      </c>
      <c r="C45" s="98" t="str">
        <f>aanmeldingen!F37</f>
        <v>De Waal</v>
      </c>
      <c r="D45" s="98" t="str">
        <f>aanmeldingen!G37</f>
        <v>Dieter</v>
      </c>
      <c r="E45" s="98" t="str">
        <f>aanmeldingen!T37</f>
        <v>HS</v>
      </c>
      <c r="F45" s="100">
        <f>aanmeldingen!K37</f>
        <v>43317</v>
      </c>
      <c r="G45" s="104" t="str">
        <f>IF(aanmeldingen!M37=0,"nvt",aanmeldingen!M37)</f>
        <v>nvt</v>
      </c>
      <c r="H45" s="98" t="str">
        <f>aanmeldingen!H37</f>
        <v>Amsterdam</v>
      </c>
      <c r="I45" s="98" t="str">
        <f>aanmeldingen!I37</f>
        <v>Sat</v>
      </c>
      <c r="J45" s="203" t="str">
        <f t="shared" ca="1" si="0"/>
        <v/>
      </c>
      <c r="K45" s="100">
        <f>aanmeldingen!V37</f>
        <v>43351</v>
      </c>
      <c r="L45" s="100">
        <f>aanmeldingen!W37</f>
        <v>43351</v>
      </c>
      <c r="M45" s="122"/>
      <c r="N45" s="46">
        <f>VLOOKUP(B45,schermers!C:I,7,FALSE)</f>
        <v>37049</v>
      </c>
      <c r="O45" s="46" t="str">
        <f t="shared" ca="1" si="1"/>
        <v>U23</v>
      </c>
      <c r="P45" s="56">
        <f t="shared" ca="1" si="2"/>
        <v>0</v>
      </c>
    </row>
    <row r="46" spans="1:16" hidden="1" x14ac:dyDescent="0.2">
      <c r="A46" s="56">
        <f ca="1">aanmeldingen!AK38</f>
        <v>0</v>
      </c>
      <c r="B46" s="99">
        <f>aanmeldingen!D38</f>
        <v>113346</v>
      </c>
      <c r="C46" s="98" t="str">
        <f>aanmeldingen!F38</f>
        <v>Joemrati</v>
      </c>
      <c r="D46" s="98" t="str">
        <f>aanmeldingen!G38</f>
        <v>Ashwan</v>
      </c>
      <c r="E46" s="98" t="str">
        <f>aanmeldingen!T38</f>
        <v>HS</v>
      </c>
      <c r="F46" s="100">
        <f>aanmeldingen!K38</f>
        <v>43317</v>
      </c>
      <c r="G46" s="104">
        <f>IF(aanmeldingen!M38=0,"nvt",aanmeldingen!M38)</f>
        <v>43321</v>
      </c>
      <c r="H46" s="98" t="str">
        <f>aanmeldingen!H38</f>
        <v>Amsterdam</v>
      </c>
      <c r="I46" s="98" t="str">
        <f>aanmeldingen!I38</f>
        <v>Sat</v>
      </c>
      <c r="J46" s="203" t="str">
        <f t="shared" ca="1" si="0"/>
        <v/>
      </c>
      <c r="K46" s="100">
        <f>aanmeldingen!V38</f>
        <v>43351</v>
      </c>
      <c r="L46" s="100">
        <f>aanmeldingen!W38</f>
        <v>43351</v>
      </c>
      <c r="M46" s="122"/>
      <c r="N46" s="46">
        <f>VLOOKUP(B46,schermers!C:I,7,FALSE)</f>
        <v>37470</v>
      </c>
      <c r="O46" s="46" t="str">
        <f t="shared" ca="1" si="1"/>
        <v>U23</v>
      </c>
      <c r="P46" s="56">
        <f t="shared" ca="1" si="2"/>
        <v>0</v>
      </c>
    </row>
    <row r="47" spans="1:16" hidden="1" x14ac:dyDescent="0.2">
      <c r="A47" s="56">
        <f ca="1">aanmeldingen!AK39</f>
        <v>0</v>
      </c>
      <c r="B47" s="99">
        <f>aanmeldingen!D39</f>
        <v>108282</v>
      </c>
      <c r="C47" s="98" t="str">
        <f>aanmeldingen!F39</f>
        <v>Mondt</v>
      </c>
      <c r="D47" s="98" t="str">
        <f>aanmeldingen!G39</f>
        <v>Bas</v>
      </c>
      <c r="E47" s="98" t="str">
        <f>aanmeldingen!T39</f>
        <v>HS</v>
      </c>
      <c r="F47" s="100">
        <f>aanmeldingen!K39</f>
        <v>43317</v>
      </c>
      <c r="G47" s="104" t="str">
        <f>IF(aanmeldingen!M39=0,"nvt",aanmeldingen!M39)</f>
        <v>nvt</v>
      </c>
      <c r="H47" s="98" t="str">
        <f>aanmeldingen!H39</f>
        <v>Amsterdam</v>
      </c>
      <c r="I47" s="98" t="str">
        <f>aanmeldingen!I39</f>
        <v>Sat</v>
      </c>
      <c r="J47" s="203" t="str">
        <f t="shared" ca="1" si="0"/>
        <v/>
      </c>
      <c r="K47" s="100">
        <f>aanmeldingen!V39</f>
        <v>43351</v>
      </c>
      <c r="L47" s="100">
        <f>aanmeldingen!W39</f>
        <v>43351</v>
      </c>
      <c r="M47" s="122"/>
      <c r="N47" s="46">
        <f>VLOOKUP(B47,schermers!C:I,7,FALSE)</f>
        <v>22059</v>
      </c>
      <c r="O47" s="46" t="str">
        <f t="shared" ca="1" si="1"/>
        <v/>
      </c>
      <c r="P47" s="56">
        <f t="shared" ca="1" si="2"/>
        <v>0</v>
      </c>
    </row>
    <row r="48" spans="1:16" hidden="1" x14ac:dyDescent="0.2">
      <c r="A48" s="56">
        <f ca="1">aanmeldingen!AK40</f>
        <v>0</v>
      </c>
      <c r="B48" s="99">
        <f>aanmeldingen!D40</f>
        <v>113347</v>
      </c>
      <c r="C48" s="98" t="str">
        <f>aanmeldingen!F40</f>
        <v>Sluman</v>
      </c>
      <c r="D48" s="98" t="str">
        <f>aanmeldingen!G40</f>
        <v>Patrick</v>
      </c>
      <c r="E48" s="98" t="str">
        <f>aanmeldingen!T40</f>
        <v>HS</v>
      </c>
      <c r="F48" s="100">
        <f>aanmeldingen!K40</f>
        <v>43317</v>
      </c>
      <c r="G48" s="104" t="str">
        <f>IF(aanmeldingen!M40=0,"nvt",aanmeldingen!M40)</f>
        <v>nvt</v>
      </c>
      <c r="H48" s="98" t="str">
        <f>aanmeldingen!H40</f>
        <v>Amsterdam</v>
      </c>
      <c r="I48" s="98" t="str">
        <f>aanmeldingen!I40</f>
        <v>Sat</v>
      </c>
      <c r="J48" s="203" t="str">
        <f t="shared" ca="1" si="0"/>
        <v/>
      </c>
      <c r="K48" s="100">
        <f>aanmeldingen!V40</f>
        <v>43351</v>
      </c>
      <c r="L48" s="100">
        <f>aanmeldingen!W40</f>
        <v>43351</v>
      </c>
      <c r="M48" s="122"/>
      <c r="N48" s="46">
        <f>VLOOKUP(B48,schermers!C:I,7,FALSE)</f>
        <v>37813</v>
      </c>
      <c r="O48" s="46" t="str">
        <f t="shared" ca="1" si="1"/>
        <v>U23</v>
      </c>
      <c r="P48" s="56">
        <f t="shared" ca="1" si="2"/>
        <v>0</v>
      </c>
    </row>
    <row r="49" spans="1:16" hidden="1" x14ac:dyDescent="0.2">
      <c r="A49" s="56">
        <f ca="1">aanmeldingen!AK41</f>
        <v>0</v>
      </c>
      <c r="B49" s="99">
        <f>aanmeldingen!D41</f>
        <v>112948</v>
      </c>
      <c r="C49" s="98" t="str">
        <f>aanmeldingen!F41</f>
        <v>Snijder</v>
      </c>
      <c r="D49" s="98" t="str">
        <f>aanmeldingen!G41</f>
        <v>Ivo</v>
      </c>
      <c r="E49" s="98" t="str">
        <f>aanmeldingen!T41</f>
        <v>HS</v>
      </c>
      <c r="F49" s="100">
        <f>aanmeldingen!K41</f>
        <v>43317</v>
      </c>
      <c r="G49" s="104" t="str">
        <f>IF(aanmeldingen!M41=0,"nvt",aanmeldingen!M41)</f>
        <v>nvt</v>
      </c>
      <c r="H49" s="98" t="str">
        <f>aanmeldingen!H41</f>
        <v>Amsterdam</v>
      </c>
      <c r="I49" s="98" t="str">
        <f>aanmeldingen!I41</f>
        <v>Sat</v>
      </c>
      <c r="J49" s="203" t="str">
        <f t="shared" ca="1" si="0"/>
        <v/>
      </c>
      <c r="K49" s="100">
        <f>aanmeldingen!V41</f>
        <v>43351</v>
      </c>
      <c r="L49" s="100">
        <f>aanmeldingen!W41</f>
        <v>43351</v>
      </c>
      <c r="M49" s="122"/>
      <c r="N49" s="46">
        <f>VLOOKUP(B49,schermers!C:I,7,FALSE)</f>
        <v>36607</v>
      </c>
      <c r="O49" s="46" t="str">
        <f t="shared" ca="1" si="1"/>
        <v>U23</v>
      </c>
      <c r="P49" s="56">
        <f t="shared" ca="1" si="2"/>
        <v>0</v>
      </c>
    </row>
    <row r="50" spans="1:16" hidden="1" x14ac:dyDescent="0.2">
      <c r="A50" s="56">
        <f ca="1">aanmeldingen!AK42</f>
        <v>0</v>
      </c>
      <c r="B50" s="99">
        <f>aanmeldingen!D42</f>
        <v>111663</v>
      </c>
      <c r="C50" s="98" t="str">
        <f>aanmeldingen!F42</f>
        <v>Weber</v>
      </c>
      <c r="D50" s="98" t="str">
        <f>aanmeldingen!G42</f>
        <v>Daan</v>
      </c>
      <c r="E50" s="98" t="str">
        <f>aanmeldingen!T42</f>
        <v>HS</v>
      </c>
      <c r="F50" s="100">
        <f>aanmeldingen!K42</f>
        <v>43317</v>
      </c>
      <c r="G50" s="104" t="str">
        <f>IF(aanmeldingen!M42=0,"nvt",aanmeldingen!M42)</f>
        <v>nvt</v>
      </c>
      <c r="H50" s="98" t="str">
        <f>aanmeldingen!H42</f>
        <v>Amsterdam</v>
      </c>
      <c r="I50" s="98" t="str">
        <f>aanmeldingen!I42</f>
        <v>Sat</v>
      </c>
      <c r="J50" s="203" t="str">
        <f t="shared" ca="1" si="0"/>
        <v/>
      </c>
      <c r="K50" s="100">
        <f>aanmeldingen!V42</f>
        <v>43351</v>
      </c>
      <c r="L50" s="100">
        <f>aanmeldingen!W42</f>
        <v>43351</v>
      </c>
      <c r="M50" s="122"/>
      <c r="N50" s="46">
        <f>VLOOKUP(B50,schermers!C:I,7,FALSE)</f>
        <v>36896</v>
      </c>
      <c r="O50" s="46" t="str">
        <f t="shared" ca="1" si="1"/>
        <v>U23</v>
      </c>
      <c r="P50" s="56">
        <f t="shared" ca="1" si="2"/>
        <v>0</v>
      </c>
    </row>
    <row r="51" spans="1:16" hidden="1" x14ac:dyDescent="0.2">
      <c r="A51" s="56">
        <f ca="1">aanmeldingen!AK43</f>
        <v>0</v>
      </c>
      <c r="B51" s="99">
        <f>aanmeldingen!D43</f>
        <v>109655</v>
      </c>
      <c r="C51" s="98" t="str">
        <f>aanmeldingen!F43</f>
        <v>Yuno</v>
      </c>
      <c r="D51" s="98" t="str">
        <f>aanmeldingen!G43</f>
        <v>Elisha</v>
      </c>
      <c r="E51" s="98" t="str">
        <f>aanmeldingen!T43</f>
        <v>HS</v>
      </c>
      <c r="F51" s="100">
        <f>aanmeldingen!K43</f>
        <v>43317</v>
      </c>
      <c r="G51" s="104" t="str">
        <f>IF(aanmeldingen!M43=0,"nvt",aanmeldingen!M43)</f>
        <v>nvt</v>
      </c>
      <c r="H51" s="98" t="str">
        <f>aanmeldingen!H43</f>
        <v>Amsterdam</v>
      </c>
      <c r="I51" s="98" t="str">
        <f>aanmeldingen!I43</f>
        <v>Sat</v>
      </c>
      <c r="J51" s="203" t="str">
        <f t="shared" ca="1" si="0"/>
        <v/>
      </c>
      <c r="K51" s="100">
        <f>aanmeldingen!V43</f>
        <v>43351</v>
      </c>
      <c r="L51" s="100">
        <f>aanmeldingen!W43</f>
        <v>43351</v>
      </c>
      <c r="M51" s="122"/>
      <c r="N51" s="46">
        <f>VLOOKUP(B51,schermers!C:I,7,FALSE)</f>
        <v>35442</v>
      </c>
      <c r="O51" s="46" t="str">
        <f t="shared" ca="1" si="1"/>
        <v>U23</v>
      </c>
      <c r="P51" s="56">
        <f t="shared" ca="1" si="2"/>
        <v>0</v>
      </c>
    </row>
    <row r="52" spans="1:16" hidden="1" x14ac:dyDescent="0.2">
      <c r="A52" s="56">
        <f ca="1">aanmeldingen!AK44</f>
        <v>0</v>
      </c>
      <c r="B52" s="99">
        <f>aanmeldingen!D44</f>
        <v>100851</v>
      </c>
      <c r="C52" s="98" t="str">
        <f>aanmeldingen!F44</f>
        <v>Roesink</v>
      </c>
      <c r="D52" s="98" t="str">
        <f>aanmeldingen!G44</f>
        <v>Bela</v>
      </c>
      <c r="E52" s="98" t="str">
        <f>aanmeldingen!T44</f>
        <v>QUI</v>
      </c>
      <c r="F52" s="100">
        <f>aanmeldingen!K44</f>
        <v>43317</v>
      </c>
      <c r="G52" s="104" t="str">
        <f>IF(aanmeldingen!M44=0,"nvt",aanmeldingen!M44)</f>
        <v>nvt</v>
      </c>
      <c r="H52" s="98" t="str">
        <f>aanmeldingen!H44</f>
        <v>Amsterdam</v>
      </c>
      <c r="I52" s="98" t="str">
        <f>aanmeldingen!I44</f>
        <v>Sat</v>
      </c>
      <c r="J52" s="203" t="str">
        <f t="shared" ca="1" si="0"/>
        <v/>
      </c>
      <c r="K52" s="100">
        <f>aanmeldingen!V44</f>
        <v>43352</v>
      </c>
      <c r="L52" s="100">
        <f>aanmeldingen!W44</f>
        <v>43352</v>
      </c>
      <c r="M52" s="122"/>
      <c r="N52" s="46">
        <f>VLOOKUP(B52,schermers!C:I,7,FALSE)</f>
        <v>33786</v>
      </c>
      <c r="O52" s="46" t="str">
        <f t="shared" ca="1" si="1"/>
        <v/>
      </c>
      <c r="P52" s="56">
        <f t="shared" ca="1" si="2"/>
        <v>0</v>
      </c>
    </row>
    <row r="53" spans="1:16" hidden="1" x14ac:dyDescent="0.2">
      <c r="A53" s="56">
        <f ca="1">aanmeldingen!AK45</f>
        <v>0</v>
      </c>
      <c r="B53" s="99">
        <f>aanmeldingen!D45</f>
        <v>105306</v>
      </c>
      <c r="C53" s="98" t="str">
        <f>aanmeldingen!F45</f>
        <v>Speelman</v>
      </c>
      <c r="D53" s="98" t="str">
        <f>aanmeldingen!G45</f>
        <v>Nico</v>
      </c>
      <c r="E53" s="98" t="str">
        <f>aanmeldingen!T45</f>
        <v>QUI</v>
      </c>
      <c r="F53" s="100">
        <f>aanmeldingen!K45</f>
        <v>43319</v>
      </c>
      <c r="G53" s="104" t="str">
        <f>IF(aanmeldingen!M45=0,"nvt",aanmeldingen!M45)</f>
        <v>nvt</v>
      </c>
      <c r="H53" s="98" t="str">
        <f>aanmeldingen!H45</f>
        <v>Amsterdam</v>
      </c>
      <c r="I53" s="98" t="str">
        <f>aanmeldingen!I45</f>
        <v>Sat</v>
      </c>
      <c r="J53" s="203" t="str">
        <f t="shared" ca="1" si="0"/>
        <v/>
      </c>
      <c r="K53" s="100">
        <f>aanmeldingen!V45</f>
        <v>43352</v>
      </c>
      <c r="L53" s="100">
        <f>aanmeldingen!W45</f>
        <v>43352</v>
      </c>
      <c r="M53" s="122"/>
      <c r="N53" s="46">
        <f>VLOOKUP(B53,schermers!C:I,7,FALSE)</f>
        <v>30711</v>
      </c>
      <c r="O53" s="46" t="str">
        <f t="shared" ca="1" si="1"/>
        <v/>
      </c>
      <c r="P53" s="56">
        <f t="shared" ca="1" si="2"/>
        <v>0</v>
      </c>
    </row>
    <row r="54" spans="1:16" hidden="1" x14ac:dyDescent="0.2">
      <c r="A54" s="56">
        <f ca="1">aanmeldingen!AK46</f>
        <v>0</v>
      </c>
      <c r="B54" s="99">
        <f>aanmeldingen!D46</f>
        <v>111007</v>
      </c>
      <c r="C54" s="98" t="str">
        <f>aanmeldingen!F46</f>
        <v>Buser</v>
      </c>
      <c r="D54" s="98" t="str">
        <f>aanmeldingen!G46</f>
        <v>Jimi</v>
      </c>
      <c r="E54" s="98" t="str">
        <f>aanmeldingen!T46</f>
        <v>AMS</v>
      </c>
      <c r="F54" s="100">
        <f>aanmeldingen!K46</f>
        <v>43319</v>
      </c>
      <c r="G54" s="104" t="str">
        <f>IF(aanmeldingen!M46=0,"nvt",aanmeldingen!M46)</f>
        <v>nvt</v>
      </c>
      <c r="H54" s="98" t="str">
        <f>aanmeldingen!H46</f>
        <v>Amsterdam</v>
      </c>
      <c r="I54" s="98" t="str">
        <f>aanmeldingen!I46</f>
        <v>Sat</v>
      </c>
      <c r="J54" s="203" t="str">
        <f t="shared" ca="1" si="0"/>
        <v/>
      </c>
      <c r="K54" s="100">
        <f>aanmeldingen!V46</f>
        <v>43352</v>
      </c>
      <c r="L54" s="100">
        <f>aanmeldingen!W46</f>
        <v>43352</v>
      </c>
      <c r="M54" s="122"/>
      <c r="N54" s="46">
        <f>VLOOKUP(B54,schermers!C:I,7,FALSE)</f>
        <v>36847</v>
      </c>
      <c r="O54" s="46" t="str">
        <f t="shared" ca="1" si="1"/>
        <v>U23</v>
      </c>
      <c r="P54" s="56">
        <f t="shared" ca="1" si="2"/>
        <v>0</v>
      </c>
    </row>
    <row r="55" spans="1:16" hidden="1" x14ac:dyDescent="0.2">
      <c r="A55" s="56">
        <f ca="1">aanmeldingen!AK47</f>
        <v>0</v>
      </c>
      <c r="B55" s="99">
        <f>aanmeldingen!D47</f>
        <v>114875</v>
      </c>
      <c r="C55" s="98" t="str">
        <f>aanmeldingen!F47</f>
        <v>De Jong</v>
      </c>
      <c r="D55" s="98" t="str">
        <f>aanmeldingen!G47</f>
        <v>Nighel</v>
      </c>
      <c r="E55" s="98" t="str">
        <f>aanmeldingen!T47</f>
        <v>HS</v>
      </c>
      <c r="F55" s="100">
        <f>aanmeldingen!K47</f>
        <v>43320</v>
      </c>
      <c r="G55" s="104" t="str">
        <f>IF(aanmeldingen!M47=0,"nvt",aanmeldingen!M47)</f>
        <v>nvt</v>
      </c>
      <c r="H55" s="98" t="str">
        <f>aanmeldingen!H47</f>
        <v>Amsterdam</v>
      </c>
      <c r="I55" s="98" t="str">
        <f>aanmeldingen!I47</f>
        <v>Sat</v>
      </c>
      <c r="J55" s="203" t="str">
        <f t="shared" ca="1" si="0"/>
        <v/>
      </c>
      <c r="K55" s="100">
        <f>aanmeldingen!V47</f>
        <v>43351</v>
      </c>
      <c r="L55" s="100">
        <f>aanmeldingen!W47</f>
        <v>43351</v>
      </c>
      <c r="M55" s="122"/>
      <c r="N55" s="46">
        <f>VLOOKUP(B55,schermers!C:I,7,FALSE)</f>
        <v>37664</v>
      </c>
      <c r="O55" s="46" t="str">
        <f t="shared" ca="1" si="1"/>
        <v>U23</v>
      </c>
      <c r="P55" s="56">
        <f t="shared" ca="1" si="2"/>
        <v>0</v>
      </c>
    </row>
    <row r="56" spans="1:16" hidden="1" x14ac:dyDescent="0.2">
      <c r="A56" s="56">
        <f ca="1">aanmeldingen!AK48</f>
        <v>0</v>
      </c>
      <c r="B56" s="99">
        <f>aanmeldingen!D48</f>
        <v>111713</v>
      </c>
      <c r="C56" s="98" t="str">
        <f>aanmeldingen!F48</f>
        <v>Meulenaar</v>
      </c>
      <c r="D56" s="98" t="str">
        <f>aanmeldingen!G48</f>
        <v>Veerle</v>
      </c>
      <c r="E56" s="98" t="str">
        <f>aanmeldingen!T48</f>
        <v>HS</v>
      </c>
      <c r="F56" s="100">
        <f>aanmeldingen!K48</f>
        <v>43320</v>
      </c>
      <c r="G56" s="104" t="str">
        <f>IF(aanmeldingen!M48=0,"nvt",aanmeldingen!M48)</f>
        <v>nvt</v>
      </c>
      <c r="H56" s="98" t="str">
        <f>aanmeldingen!H48</f>
        <v>Amsterdam</v>
      </c>
      <c r="I56" s="98" t="str">
        <f>aanmeldingen!I48</f>
        <v>Sat</v>
      </c>
      <c r="J56" s="203" t="str">
        <f t="shared" ca="1" si="0"/>
        <v/>
      </c>
      <c r="K56" s="100">
        <f>aanmeldingen!V48</f>
        <v>43352</v>
      </c>
      <c r="L56" s="100">
        <f>aanmeldingen!W48</f>
        <v>43352</v>
      </c>
      <c r="M56" s="122"/>
      <c r="N56" s="46">
        <f>VLOOKUP(B56,schermers!C:I,7,FALSE)</f>
        <v>37313</v>
      </c>
      <c r="O56" s="46" t="str">
        <f t="shared" ca="1" si="1"/>
        <v>U23</v>
      </c>
      <c r="P56" s="56">
        <f t="shared" ca="1" si="2"/>
        <v>0</v>
      </c>
    </row>
    <row r="57" spans="1:16" hidden="1" x14ac:dyDescent="0.2">
      <c r="A57" s="56">
        <f ca="1">aanmeldingen!AK49</f>
        <v>0</v>
      </c>
      <c r="B57" s="99">
        <f>aanmeldingen!D49</f>
        <v>108237</v>
      </c>
      <c r="C57" s="98" t="str">
        <f>aanmeldingen!F49</f>
        <v>Tulen</v>
      </c>
      <c r="D57" s="98" t="str">
        <f>aanmeldingen!G49</f>
        <v>Lola</v>
      </c>
      <c r="E57" s="98" t="str">
        <f>aanmeldingen!T49</f>
        <v>AMS</v>
      </c>
      <c r="F57" s="100">
        <f>aanmeldingen!K49</f>
        <v>43320</v>
      </c>
      <c r="G57" s="104" t="str">
        <f>IF(aanmeldingen!M49=0,"nvt",aanmeldingen!M49)</f>
        <v>nvt</v>
      </c>
      <c r="H57" s="98" t="str">
        <f>aanmeldingen!H49</f>
        <v>Amsterdam</v>
      </c>
      <c r="I57" s="98" t="str">
        <f>aanmeldingen!I49</f>
        <v>Sat</v>
      </c>
      <c r="J57" s="203" t="str">
        <f t="shared" ca="1" si="0"/>
        <v/>
      </c>
      <c r="K57" s="100">
        <f>aanmeldingen!V49</f>
        <v>43352</v>
      </c>
      <c r="L57" s="100">
        <f>aanmeldingen!W49</f>
        <v>43352</v>
      </c>
      <c r="M57" s="122"/>
      <c r="N57" s="46">
        <f>VLOOKUP(B57,schermers!C:I,7,FALSE)</f>
        <v>33847</v>
      </c>
      <c r="O57" s="46" t="str">
        <f t="shared" ca="1" si="1"/>
        <v/>
      </c>
      <c r="P57" s="56">
        <f t="shared" ca="1" si="2"/>
        <v>0</v>
      </c>
    </row>
    <row r="58" spans="1:16" hidden="1" x14ac:dyDescent="0.2">
      <c r="A58" s="56">
        <f ca="1">aanmeldingen!AK50</f>
        <v>0</v>
      </c>
      <c r="B58" s="99">
        <f>aanmeldingen!D50</f>
        <v>112373</v>
      </c>
      <c r="C58" s="98" t="str">
        <f>aanmeldingen!F50</f>
        <v>Pimenau</v>
      </c>
      <c r="D58" s="98" t="str">
        <f>aanmeldingen!G50</f>
        <v>Aleh</v>
      </c>
      <c r="E58" s="98" t="str">
        <f>aanmeldingen!T50</f>
        <v>SCA</v>
      </c>
      <c r="F58" s="100">
        <f>aanmeldingen!K50</f>
        <v>43321</v>
      </c>
      <c r="G58" s="104" t="str">
        <f>IF(aanmeldingen!M50=0,"nvt",aanmeldingen!M50)</f>
        <v>nvt</v>
      </c>
      <c r="H58" s="98" t="str">
        <f>aanmeldingen!H50</f>
        <v>Amsterdam</v>
      </c>
      <c r="I58" s="98" t="str">
        <f>aanmeldingen!I50</f>
        <v>Sat</v>
      </c>
      <c r="J58" s="203" t="str">
        <f t="shared" ca="1" si="0"/>
        <v/>
      </c>
      <c r="K58" s="100">
        <f>aanmeldingen!V50</f>
        <v>43352</v>
      </c>
      <c r="L58" s="100">
        <f>aanmeldingen!W50</f>
        <v>43352</v>
      </c>
      <c r="M58" s="122"/>
      <c r="N58" s="46">
        <f>VLOOKUP(B58,schermers!C:I,7,FALSE)</f>
        <v>22394</v>
      </c>
      <c r="O58" s="46" t="str">
        <f t="shared" ca="1" si="1"/>
        <v/>
      </c>
      <c r="P58" s="56">
        <f t="shared" ca="1" si="2"/>
        <v>0</v>
      </c>
    </row>
    <row r="59" spans="1:16" hidden="1" x14ac:dyDescent="0.2">
      <c r="A59" s="56">
        <f ca="1">aanmeldingen!AK51</f>
        <v>0</v>
      </c>
      <c r="B59" s="99">
        <f>aanmeldingen!D51</f>
        <v>108238</v>
      </c>
      <c r="C59" s="98" t="str">
        <f>aanmeldingen!F51</f>
        <v>Tulen</v>
      </c>
      <c r="D59" s="98" t="str">
        <f>aanmeldingen!G51</f>
        <v>Tristan</v>
      </c>
      <c r="E59" s="98" t="str">
        <f>aanmeldingen!T51</f>
        <v>SCA</v>
      </c>
      <c r="F59" s="100">
        <f>aanmeldingen!K51</f>
        <v>43321</v>
      </c>
      <c r="G59" s="104" t="str">
        <f>IF(aanmeldingen!M51=0,"nvt",aanmeldingen!M51)</f>
        <v>nvt</v>
      </c>
      <c r="H59" s="98" t="str">
        <f>aanmeldingen!H51</f>
        <v>Amsterdam</v>
      </c>
      <c r="I59" s="98" t="str">
        <f>aanmeldingen!I51</f>
        <v>Sat</v>
      </c>
      <c r="J59" s="203" t="str">
        <f t="shared" ca="1" si="0"/>
        <v/>
      </c>
      <c r="K59" s="100">
        <f>aanmeldingen!V51</f>
        <v>43351</v>
      </c>
      <c r="L59" s="100">
        <f>aanmeldingen!W51</f>
        <v>43351</v>
      </c>
      <c r="M59" s="122"/>
      <c r="N59" s="46">
        <f>VLOOKUP(B59,schermers!C:I,7,FALSE)</f>
        <v>33441</v>
      </c>
      <c r="O59" s="46" t="str">
        <f t="shared" ca="1" si="1"/>
        <v/>
      </c>
      <c r="P59" s="56">
        <f t="shared" ca="1" si="2"/>
        <v>0</v>
      </c>
    </row>
    <row r="60" spans="1:16" hidden="1" x14ac:dyDescent="0.2">
      <c r="A60" s="56">
        <f ca="1">aanmeldingen!AK52</f>
        <v>0</v>
      </c>
      <c r="B60" s="99">
        <f>aanmeldingen!D52</f>
        <v>117825</v>
      </c>
      <c r="C60" s="98" t="str">
        <f>aanmeldingen!F52</f>
        <v>Van Aarsen</v>
      </c>
      <c r="D60" s="98" t="str">
        <f>aanmeldingen!G52</f>
        <v>Geert Johannes</v>
      </c>
      <c r="E60" s="98" t="str">
        <f>aanmeldingen!T52</f>
        <v>SCA</v>
      </c>
      <c r="F60" s="100">
        <f>aanmeldingen!K52</f>
        <v>43321</v>
      </c>
      <c r="G60" s="104" t="str">
        <f>IF(aanmeldingen!M52=0,"nvt",aanmeldingen!M52)</f>
        <v>nvt</v>
      </c>
      <c r="H60" s="98" t="str">
        <f>aanmeldingen!H52</f>
        <v>Amsterdam</v>
      </c>
      <c r="I60" s="98" t="str">
        <f>aanmeldingen!I52</f>
        <v>Sat</v>
      </c>
      <c r="J60" s="203" t="str">
        <f t="shared" ca="1" si="0"/>
        <v/>
      </c>
      <c r="K60" s="100">
        <f>aanmeldingen!V52</f>
        <v>43351</v>
      </c>
      <c r="L60" s="100">
        <f>aanmeldingen!W52</f>
        <v>43351</v>
      </c>
      <c r="M60" s="122"/>
      <c r="N60" s="46">
        <f>VLOOKUP(B60,schermers!C:I,7,FALSE)</f>
        <v>23578</v>
      </c>
      <c r="O60" s="46" t="str">
        <f t="shared" ca="1" si="1"/>
        <v/>
      </c>
      <c r="P60" s="56">
        <f t="shared" ca="1" si="2"/>
        <v>0</v>
      </c>
    </row>
    <row r="61" spans="1:16" hidden="1" x14ac:dyDescent="0.2">
      <c r="A61" s="56">
        <f ca="1">aanmeldingen!AK53</f>
        <v>0</v>
      </c>
      <c r="B61" s="99">
        <f>aanmeldingen!D53</f>
        <v>115309</v>
      </c>
      <c r="C61" s="98" t="str">
        <f>aanmeldingen!F53</f>
        <v>Koster</v>
      </c>
      <c r="D61" s="98" t="str">
        <f>aanmeldingen!G53</f>
        <v>Tessa</v>
      </c>
      <c r="E61" s="98" t="str">
        <f>aanmeldingen!T53</f>
        <v>AMS</v>
      </c>
      <c r="F61" s="100">
        <f>aanmeldingen!K53</f>
        <v>43321</v>
      </c>
      <c r="G61" s="104" t="str">
        <f>IF(aanmeldingen!M53=0,"nvt",aanmeldingen!M53)</f>
        <v>nvt</v>
      </c>
      <c r="H61" s="98" t="str">
        <f>aanmeldingen!H53</f>
        <v>Amsterdam</v>
      </c>
      <c r="I61" s="98" t="str">
        <f>aanmeldingen!I53</f>
        <v>Sat</v>
      </c>
      <c r="J61" s="203" t="str">
        <f t="shared" ca="1" si="0"/>
        <v/>
      </c>
      <c r="K61" s="100">
        <f>aanmeldingen!V53</f>
        <v>43352</v>
      </c>
      <c r="L61" s="100">
        <f>aanmeldingen!W53</f>
        <v>43352</v>
      </c>
      <c r="M61" s="122"/>
      <c r="N61" s="46">
        <f>VLOOKUP(B61,schermers!C:I,7,FALSE)</f>
        <v>38011</v>
      </c>
      <c r="O61" s="46" t="str">
        <f t="shared" ca="1" si="1"/>
        <v>U23</v>
      </c>
      <c r="P61" s="56">
        <f t="shared" ca="1" si="2"/>
        <v>0</v>
      </c>
    </row>
    <row r="62" spans="1:16" hidden="1" x14ac:dyDescent="0.2">
      <c r="A62" s="56">
        <f ca="1">aanmeldingen!AK54</f>
        <v>0</v>
      </c>
      <c r="B62" s="99">
        <f>aanmeldingen!D54</f>
        <v>102439</v>
      </c>
      <c r="C62" s="98" t="str">
        <f>aanmeldingen!F54</f>
        <v>Rohlfs</v>
      </c>
      <c r="D62" s="98" t="str">
        <f>aanmeldingen!G54</f>
        <v>Matthijs</v>
      </c>
      <c r="E62" s="98" t="str">
        <f>aanmeldingen!T54</f>
        <v>AMS</v>
      </c>
      <c r="F62" s="100">
        <f>aanmeldingen!K54</f>
        <v>43321</v>
      </c>
      <c r="G62" s="104" t="str">
        <f>IF(aanmeldingen!M54=0,"nvt",aanmeldingen!M54)</f>
        <v>nvt</v>
      </c>
      <c r="H62" s="98" t="str">
        <f>aanmeldingen!H54</f>
        <v>Amsterdam</v>
      </c>
      <c r="I62" s="98" t="str">
        <f>aanmeldingen!I54</f>
        <v>Sat</v>
      </c>
      <c r="J62" s="203" t="str">
        <f t="shared" ca="1" si="0"/>
        <v/>
      </c>
      <c r="K62" s="100">
        <f>aanmeldingen!V54</f>
        <v>43351</v>
      </c>
      <c r="L62" s="100">
        <f>aanmeldingen!W54</f>
        <v>43351</v>
      </c>
      <c r="M62" s="122"/>
      <c r="N62" s="46">
        <f>VLOOKUP(B62,schermers!C:I,7,FALSE)</f>
        <v>29807</v>
      </c>
      <c r="O62" s="46" t="str">
        <f t="shared" ca="1" si="1"/>
        <v/>
      </c>
      <c r="P62" s="56">
        <f t="shared" ca="1" si="2"/>
        <v>0</v>
      </c>
    </row>
    <row r="63" spans="1:16" hidden="1" x14ac:dyDescent="0.2">
      <c r="A63" s="56">
        <f ca="1">aanmeldingen!AK55</f>
        <v>0</v>
      </c>
      <c r="B63" s="99">
        <f>aanmeldingen!D55</f>
        <v>101711</v>
      </c>
      <c r="C63" s="98" t="str">
        <f>aanmeldingen!F55</f>
        <v>Water</v>
      </c>
      <c r="D63" s="98" t="str">
        <f>aanmeldingen!G55</f>
        <v>Paul</v>
      </c>
      <c r="E63" s="98" t="str">
        <f>aanmeldingen!T55</f>
        <v>DFC</v>
      </c>
      <c r="F63" s="100">
        <f>aanmeldingen!K55</f>
        <v>43322</v>
      </c>
      <c r="G63" s="104" t="str">
        <f>IF(aanmeldingen!M55=0,"nvt",aanmeldingen!M55)</f>
        <v>nvt</v>
      </c>
      <c r="H63" s="98" t="str">
        <f>aanmeldingen!H55</f>
        <v>Amsterdam</v>
      </c>
      <c r="I63" s="98" t="str">
        <f>aanmeldingen!I55</f>
        <v>Sat</v>
      </c>
      <c r="J63" s="203" t="str">
        <f t="shared" ca="1" si="0"/>
        <v/>
      </c>
      <c r="K63" s="100">
        <f>aanmeldingen!V55</f>
        <v>43352</v>
      </c>
      <c r="L63" s="100">
        <f>aanmeldingen!W55</f>
        <v>43352</v>
      </c>
      <c r="M63" s="122"/>
      <c r="N63" s="46">
        <f>VLOOKUP(B63,schermers!C:I,7,FALSE)</f>
        <v>24207</v>
      </c>
      <c r="O63" s="46" t="str">
        <f t="shared" ca="1" si="1"/>
        <v/>
      </c>
      <c r="P63" s="56">
        <f t="shared" ca="1" si="2"/>
        <v>0</v>
      </c>
    </row>
    <row r="64" spans="1:16" hidden="1" x14ac:dyDescent="0.2">
      <c r="A64" s="56">
        <f ca="1">aanmeldingen!AK56</f>
        <v>0</v>
      </c>
      <c r="B64" s="99">
        <f>aanmeldingen!D56</f>
        <v>114427</v>
      </c>
      <c r="C64" s="98" t="str">
        <f>aanmeldingen!F56</f>
        <v>Kennedy</v>
      </c>
      <c r="D64" s="98" t="str">
        <f>aanmeldingen!G56</f>
        <v>Juriaan</v>
      </c>
      <c r="E64" s="98" t="str">
        <f>aanmeldingen!T56</f>
        <v>ZAZ</v>
      </c>
      <c r="F64" s="100">
        <f>aanmeldingen!K56</f>
        <v>43322</v>
      </c>
      <c r="G64" s="104" t="str">
        <f>IF(aanmeldingen!M56=0,"nvt",aanmeldingen!M56)</f>
        <v>nvt</v>
      </c>
      <c r="H64" s="98" t="str">
        <f>aanmeldingen!H56</f>
        <v>Amsterdam</v>
      </c>
      <c r="I64" s="98" t="str">
        <f>aanmeldingen!I56</f>
        <v>Sat</v>
      </c>
      <c r="J64" s="203" t="str">
        <f t="shared" ca="1" si="0"/>
        <v/>
      </c>
      <c r="K64" s="100">
        <f>aanmeldingen!V56</f>
        <v>43351</v>
      </c>
      <c r="L64" s="100">
        <f>aanmeldingen!W56</f>
        <v>43351</v>
      </c>
      <c r="M64" s="122"/>
      <c r="N64" s="46">
        <f>VLOOKUP(B64,schermers!C:I,7,FALSE)</f>
        <v>33261</v>
      </c>
      <c r="O64" s="46" t="str">
        <f t="shared" ca="1" si="1"/>
        <v/>
      </c>
      <c r="P64" s="56">
        <f t="shared" ca="1" si="2"/>
        <v>0</v>
      </c>
    </row>
    <row r="65" spans="1:16" hidden="1" x14ac:dyDescent="0.2">
      <c r="A65" s="56">
        <f ca="1">aanmeldingen!AK57</f>
        <v>0</v>
      </c>
      <c r="B65" s="99">
        <f>aanmeldingen!D57</f>
        <v>116695</v>
      </c>
      <c r="C65" s="98" t="str">
        <f>aanmeldingen!F57</f>
        <v>Maracz</v>
      </c>
      <c r="D65" s="98" t="str">
        <f>aanmeldingen!G57</f>
        <v>Laszlo</v>
      </c>
      <c r="E65" s="98" t="str">
        <f>aanmeldingen!T57</f>
        <v>AMS</v>
      </c>
      <c r="F65" s="100">
        <f>aanmeldingen!K57</f>
        <v>43323</v>
      </c>
      <c r="G65" s="104" t="str">
        <f>IF(aanmeldingen!M57=0,"nvt",aanmeldingen!M57)</f>
        <v>nvt</v>
      </c>
      <c r="H65" s="98" t="str">
        <f>aanmeldingen!H57</f>
        <v>Amsterdam</v>
      </c>
      <c r="I65" s="98" t="str">
        <f>aanmeldingen!I57</f>
        <v>Sat</v>
      </c>
      <c r="J65" s="203" t="str">
        <f t="shared" ca="1" si="0"/>
        <v/>
      </c>
      <c r="K65" s="100">
        <f>aanmeldingen!V57</f>
        <v>43352</v>
      </c>
      <c r="L65" s="100">
        <f>aanmeldingen!W57</f>
        <v>43352</v>
      </c>
      <c r="M65" s="122"/>
      <c r="N65" s="46">
        <f>VLOOKUP(B65,schermers!C:I,7,FALSE)</f>
        <v>22055</v>
      </c>
      <c r="O65" s="46" t="str">
        <f t="shared" ca="1" si="1"/>
        <v/>
      </c>
      <c r="P65" s="56">
        <f t="shared" ca="1" si="2"/>
        <v>0</v>
      </c>
    </row>
    <row r="66" spans="1:16" hidden="1" x14ac:dyDescent="0.2">
      <c r="A66" s="56">
        <f ca="1">aanmeldingen!AK58</f>
        <v>0</v>
      </c>
      <c r="B66" s="99">
        <f>aanmeldingen!D58</f>
        <v>115927</v>
      </c>
      <c r="C66" s="98" t="str">
        <f>aanmeldingen!F58</f>
        <v>Hviid Bouwman</v>
      </c>
      <c r="D66" s="98" t="str">
        <f>aanmeldingen!G58</f>
        <v>Elias</v>
      </c>
      <c r="E66" s="98" t="str">
        <f>aanmeldingen!T58</f>
        <v>ZAZ</v>
      </c>
      <c r="F66" s="100">
        <f>aanmeldingen!K58</f>
        <v>43323</v>
      </c>
      <c r="G66" s="104" t="str">
        <f>IF(aanmeldingen!M58=0,"nvt",aanmeldingen!M58)</f>
        <v>nvt</v>
      </c>
      <c r="H66" s="98" t="str">
        <f>aanmeldingen!H58</f>
        <v>Amsterdam</v>
      </c>
      <c r="I66" s="98" t="str">
        <f>aanmeldingen!I58</f>
        <v>Sat</v>
      </c>
      <c r="J66" s="203" t="str">
        <f t="shared" ca="1" si="0"/>
        <v/>
      </c>
      <c r="K66" s="100">
        <f>aanmeldingen!V58</f>
        <v>43351</v>
      </c>
      <c r="L66" s="100">
        <f>aanmeldingen!W58</f>
        <v>43351</v>
      </c>
      <c r="M66" s="122"/>
      <c r="N66" s="46">
        <f>VLOOKUP(B66,schermers!C:I,7,FALSE)</f>
        <v>37642</v>
      </c>
      <c r="O66" s="46" t="str">
        <f t="shared" ca="1" si="1"/>
        <v>U23</v>
      </c>
      <c r="P66" s="56">
        <f t="shared" ca="1" si="2"/>
        <v>0</v>
      </c>
    </row>
    <row r="67" spans="1:16" hidden="1" x14ac:dyDescent="0.2">
      <c r="A67" s="56">
        <f ca="1">aanmeldingen!AK59</f>
        <v>0</v>
      </c>
      <c r="B67" s="99">
        <f>aanmeldingen!D59</f>
        <v>116643</v>
      </c>
      <c r="C67" s="98" t="str">
        <f>aanmeldingen!F59</f>
        <v>Dodde</v>
      </c>
      <c r="D67" s="98" t="str">
        <f>aanmeldingen!G59</f>
        <v>Jesse</v>
      </c>
      <c r="E67" s="98" t="str">
        <f>aanmeldingen!T59</f>
        <v>DON</v>
      </c>
      <c r="F67" s="100">
        <f>aanmeldingen!K59</f>
        <v>43323</v>
      </c>
      <c r="G67" s="104" t="str">
        <f>IF(aanmeldingen!M59=0,"nvt",aanmeldingen!M59)</f>
        <v>nvt</v>
      </c>
      <c r="H67" s="98" t="str">
        <f>aanmeldingen!H59</f>
        <v>Amsterdam</v>
      </c>
      <c r="I67" s="98" t="str">
        <f>aanmeldingen!I59</f>
        <v>Sat</v>
      </c>
      <c r="J67" s="203" t="str">
        <f t="shared" ca="1" si="0"/>
        <v/>
      </c>
      <c r="K67" s="100">
        <f>aanmeldingen!V59</f>
        <v>43352</v>
      </c>
      <c r="L67" s="100">
        <f>aanmeldingen!W59</f>
        <v>43352</v>
      </c>
      <c r="M67" s="122"/>
      <c r="N67" s="46">
        <f>VLOOKUP(B67,schermers!C:I,7,FALSE)</f>
        <v>35074</v>
      </c>
      <c r="O67" s="46" t="str">
        <f t="shared" ca="1" si="1"/>
        <v>U23</v>
      </c>
      <c r="P67" s="56">
        <f t="shared" ca="1" si="2"/>
        <v>0</v>
      </c>
    </row>
    <row r="68" spans="1:16" hidden="1" x14ac:dyDescent="0.2">
      <c r="A68" s="56">
        <f ca="1">aanmeldingen!AK60</f>
        <v>0</v>
      </c>
      <c r="B68" s="99">
        <f>aanmeldingen!D60</f>
        <v>110792</v>
      </c>
      <c r="C68" s="98" t="str">
        <f>aanmeldingen!F60</f>
        <v>Giacon</v>
      </c>
      <c r="D68" s="98" t="str">
        <f>aanmeldingen!G60</f>
        <v>Daniel</v>
      </c>
      <c r="E68" s="98" t="str">
        <f>aanmeldingen!T60</f>
        <v>AMS</v>
      </c>
      <c r="F68" s="100">
        <f>aanmeldingen!K60</f>
        <v>43325</v>
      </c>
      <c r="G68" s="104" t="str">
        <f>IF(aanmeldingen!M60=0,"nvt",aanmeldingen!M60)</f>
        <v>nvt</v>
      </c>
      <c r="H68" s="98" t="str">
        <f>aanmeldingen!H60</f>
        <v>Kopenhagen</v>
      </c>
      <c r="I68" s="98" t="str">
        <f>aanmeldingen!I60</f>
        <v>U23</v>
      </c>
      <c r="J68" s="203" t="str">
        <f t="shared" ca="1" si="0"/>
        <v/>
      </c>
      <c r="K68" s="100">
        <f>aanmeldingen!V60</f>
        <v>43379</v>
      </c>
      <c r="L68" s="100">
        <f>aanmeldingen!W60</f>
        <v>43380</v>
      </c>
      <c r="M68" s="122"/>
      <c r="N68" s="46">
        <f>VLOOKUP(B68,schermers!C:I,7,FALSE)</f>
        <v>36855</v>
      </c>
      <c r="O68" s="46" t="str">
        <f t="shared" ca="1" si="1"/>
        <v>U23</v>
      </c>
      <c r="P68" s="56">
        <f t="shared" ca="1" si="2"/>
        <v>0</v>
      </c>
    </row>
    <row r="69" spans="1:16" hidden="1" x14ac:dyDescent="0.2">
      <c r="A69" s="56">
        <f ca="1">aanmeldingen!AK61</f>
        <v>1</v>
      </c>
      <c r="B69" s="99">
        <f>aanmeldingen!D61</f>
        <v>110792</v>
      </c>
      <c r="C69" s="98" t="str">
        <f>aanmeldingen!F61</f>
        <v>Giacon</v>
      </c>
      <c r="D69" s="98" t="str">
        <f>aanmeldingen!G61</f>
        <v>Daniel</v>
      </c>
      <c r="E69" s="98" t="str">
        <f>aanmeldingen!T61</f>
        <v>AMS</v>
      </c>
      <c r="F69" s="100">
        <f>aanmeldingen!K61</f>
        <v>43325</v>
      </c>
      <c r="G69" s="104" t="str">
        <f>IF(aanmeldingen!M61=0,"nvt",aanmeldingen!M61)</f>
        <v>nvt</v>
      </c>
      <c r="H69" s="98" t="str">
        <f>aanmeldingen!H61</f>
        <v>Londen</v>
      </c>
      <c r="I69" s="98" t="str">
        <f>aanmeldingen!I61</f>
        <v>U23</v>
      </c>
      <c r="J69" s="203">
        <f t="shared" ca="1" si="0"/>
        <v>28</v>
      </c>
      <c r="K69" s="100">
        <f>aanmeldingen!V61</f>
        <v>43407</v>
      </c>
      <c r="L69" s="100">
        <f>aanmeldingen!W61</f>
        <v>43408</v>
      </c>
      <c r="M69" s="122" t="s">
        <v>848</v>
      </c>
      <c r="N69" s="46">
        <f>VLOOKUP(B69,schermers!C:I,7,FALSE)</f>
        <v>36855</v>
      </c>
      <c r="O69" s="46" t="str">
        <f t="shared" ca="1" si="1"/>
        <v>U23</v>
      </c>
      <c r="P69" s="56">
        <f t="shared" ca="1" si="2"/>
        <v>0</v>
      </c>
    </row>
    <row r="70" spans="1:16" hidden="1" x14ac:dyDescent="0.2">
      <c r="A70" s="56">
        <f ca="1">aanmeldingen!AK62</f>
        <v>1</v>
      </c>
      <c r="B70" s="99">
        <f>aanmeldingen!D62</f>
        <v>110792</v>
      </c>
      <c r="C70" s="98" t="str">
        <f>aanmeldingen!F62</f>
        <v>Giacon</v>
      </c>
      <c r="D70" s="98" t="str">
        <f>aanmeldingen!G62</f>
        <v>Daniel</v>
      </c>
      <c r="E70" s="98" t="str">
        <f>aanmeldingen!T62</f>
        <v>AMS</v>
      </c>
      <c r="F70" s="100">
        <f>aanmeldingen!K62</f>
        <v>43325</v>
      </c>
      <c r="G70" s="104" t="str">
        <f>IF(aanmeldingen!M62=0,"nvt",aanmeldingen!M62)</f>
        <v>nvt</v>
      </c>
      <c r="H70" s="98" t="str">
        <f>aanmeldingen!H62</f>
        <v>Parijs Antony</v>
      </c>
      <c r="I70" s="98" t="str">
        <f>aanmeldingen!I62</f>
        <v>U23</v>
      </c>
      <c r="J70" s="203">
        <f t="shared" ca="1" si="0"/>
        <v>28</v>
      </c>
      <c r="K70" s="100">
        <f>aanmeldingen!V62</f>
        <v>43400</v>
      </c>
      <c r="L70" s="100">
        <f>aanmeldingen!W62</f>
        <v>43401</v>
      </c>
      <c r="M70" s="122" t="s">
        <v>848</v>
      </c>
      <c r="N70" s="46">
        <f>VLOOKUP(B70,schermers!C:I,7,FALSE)</f>
        <v>36855</v>
      </c>
      <c r="O70" s="46" t="str">
        <f t="shared" ca="1" si="1"/>
        <v>U23</v>
      </c>
      <c r="P70" s="56">
        <f t="shared" ca="1" si="2"/>
        <v>0</v>
      </c>
    </row>
    <row r="71" spans="1:16" hidden="1" x14ac:dyDescent="0.2">
      <c r="A71" s="56">
        <f ca="1">aanmeldingen!AK63</f>
        <v>0</v>
      </c>
      <c r="B71" s="99">
        <f>aanmeldingen!D63</f>
        <v>110067</v>
      </c>
      <c r="C71" s="98" t="str">
        <f>aanmeldingen!F63</f>
        <v>Rentier</v>
      </c>
      <c r="D71" s="98" t="str">
        <f>aanmeldingen!G63</f>
        <v>Eline</v>
      </c>
      <c r="E71" s="98" t="str">
        <f>aanmeldingen!T63</f>
        <v>AMS</v>
      </c>
      <c r="F71" s="100">
        <f>aanmeldingen!K63</f>
        <v>43325</v>
      </c>
      <c r="G71" s="104" t="str">
        <f>IF(aanmeldingen!M63=0,"nvt",aanmeldingen!M63)</f>
        <v>nvt</v>
      </c>
      <c r="H71" s="98" t="str">
        <f>aanmeldingen!H63</f>
        <v>Bratislava</v>
      </c>
      <c r="I71" s="98" t="str">
        <f>aanmeldingen!I63</f>
        <v>U23</v>
      </c>
      <c r="J71" s="203" t="str">
        <f t="shared" ca="1" si="0"/>
        <v/>
      </c>
      <c r="K71" s="100">
        <f>aanmeldingen!V63</f>
        <v>43358</v>
      </c>
      <c r="L71" s="100">
        <f>aanmeldingen!W63</f>
        <v>43359</v>
      </c>
      <c r="M71" s="122"/>
      <c r="N71" s="46">
        <f>VLOOKUP(B71,schermers!C:I,7,FALSE)</f>
        <v>35196</v>
      </c>
      <c r="O71" s="46" t="str">
        <f t="shared" ca="1" si="1"/>
        <v>U23</v>
      </c>
      <c r="P71" s="56">
        <f t="shared" ca="1" si="2"/>
        <v>0</v>
      </c>
    </row>
    <row r="72" spans="1:16" hidden="1" x14ac:dyDescent="0.2">
      <c r="A72" s="56">
        <f ca="1">aanmeldingen!AK64</f>
        <v>0</v>
      </c>
      <c r="B72" s="99">
        <f>aanmeldingen!D64</f>
        <v>110067</v>
      </c>
      <c r="C72" s="98" t="str">
        <f>aanmeldingen!F64</f>
        <v>Rentier</v>
      </c>
      <c r="D72" s="98" t="str">
        <f>aanmeldingen!G64</f>
        <v>Eline</v>
      </c>
      <c r="E72" s="98" t="str">
        <f>aanmeldingen!T64</f>
        <v>AMS</v>
      </c>
      <c r="F72" s="100">
        <f>aanmeldingen!K64</f>
        <v>43325</v>
      </c>
      <c r="G72" s="104" t="str">
        <f>IF(aanmeldingen!M64=0,"nvt",aanmeldingen!M64)</f>
        <v>nvt</v>
      </c>
      <c r="H72" s="98" t="str">
        <f>aanmeldingen!H64</f>
        <v>Kopenhagen</v>
      </c>
      <c r="I72" s="98" t="str">
        <f>aanmeldingen!I64</f>
        <v>U23</v>
      </c>
      <c r="J72" s="203" t="str">
        <f t="shared" ca="1" si="0"/>
        <v/>
      </c>
      <c r="K72" s="100">
        <f>aanmeldingen!V64</f>
        <v>43379</v>
      </c>
      <c r="L72" s="100">
        <f>aanmeldingen!W64</f>
        <v>43380</v>
      </c>
      <c r="M72" s="122"/>
      <c r="N72" s="46">
        <f>VLOOKUP(B72,schermers!C:I,7,FALSE)</f>
        <v>35196</v>
      </c>
      <c r="O72" s="46" t="str">
        <f t="shared" ca="1" si="1"/>
        <v>U23</v>
      </c>
      <c r="P72" s="56">
        <f t="shared" ca="1" si="2"/>
        <v>0</v>
      </c>
    </row>
    <row r="73" spans="1:16" hidden="1" x14ac:dyDescent="0.2">
      <c r="A73" s="56">
        <f ca="1">aanmeldingen!AK65</f>
        <v>1</v>
      </c>
      <c r="B73" s="99">
        <f>aanmeldingen!D65</f>
        <v>113390</v>
      </c>
      <c r="C73" s="98" t="str">
        <f>aanmeldingen!F65</f>
        <v>Van den Bergh</v>
      </c>
      <c r="D73" s="98" t="str">
        <f>aanmeldingen!G65</f>
        <v>Eveline</v>
      </c>
      <c r="E73" s="98" t="str">
        <f>aanmeldingen!T65</f>
        <v>FCA</v>
      </c>
      <c r="F73" s="100">
        <f>aanmeldingen!K65</f>
        <v>43326</v>
      </c>
      <c r="G73" s="104" t="str">
        <f>IF(aanmeldingen!M65=0,"nvt",aanmeldingen!M65)</f>
        <v>nvt</v>
      </c>
      <c r="H73" s="98" t="str">
        <f>aanmeldingen!H65</f>
        <v>Bratislava</v>
      </c>
      <c r="I73" s="98" t="str">
        <f>aanmeldingen!I65</f>
        <v>Sat</v>
      </c>
      <c r="J73" s="203">
        <f t="shared" ca="1" si="0"/>
        <v>28</v>
      </c>
      <c r="K73" s="100">
        <f>aanmeldingen!V65</f>
        <v>43358</v>
      </c>
      <c r="L73" s="100">
        <f>aanmeldingen!W65</f>
        <v>43359</v>
      </c>
      <c r="M73" s="122"/>
      <c r="N73" s="46">
        <f>VLOOKUP(B73,schermers!C:I,7,FALSE)</f>
        <v>36019</v>
      </c>
      <c r="O73" s="46" t="str">
        <f t="shared" ca="1" si="1"/>
        <v>U23</v>
      </c>
      <c r="P73" s="56">
        <f t="shared" ca="1" si="2"/>
        <v>0</v>
      </c>
    </row>
    <row r="74" spans="1:16" hidden="1" x14ac:dyDescent="0.2">
      <c r="A74" s="56">
        <f ca="1">aanmeldingen!AK66</f>
        <v>1</v>
      </c>
      <c r="B74" s="99">
        <f>aanmeldingen!D66</f>
        <v>112796</v>
      </c>
      <c r="C74" s="98" t="str">
        <f>aanmeldingen!F66</f>
        <v>Buitenhuis</v>
      </c>
      <c r="D74" s="98" t="str">
        <f>aanmeldingen!G66</f>
        <v>Marleen</v>
      </c>
      <c r="E74" s="98" t="str">
        <f>aanmeldingen!T66</f>
        <v>AMS</v>
      </c>
      <c r="F74" s="100">
        <f>aanmeldingen!K66</f>
        <v>43331</v>
      </c>
      <c r="G74" s="104" t="str">
        <f>IF(aanmeldingen!M66=0,"nvt",aanmeldingen!M66)</f>
        <v>nvt</v>
      </c>
      <c r="H74" s="98" t="str">
        <f>aanmeldingen!H66</f>
        <v>Gent</v>
      </c>
      <c r="I74" s="98" t="str">
        <f>aanmeldingen!I66</f>
        <v>Sat</v>
      </c>
      <c r="J74" s="203">
        <f t="shared" ca="1" si="0"/>
        <v>28</v>
      </c>
      <c r="K74" s="100">
        <f>aanmeldingen!V66</f>
        <v>43372</v>
      </c>
      <c r="L74" s="100">
        <f>aanmeldingen!W66</f>
        <v>43373</v>
      </c>
      <c r="M74" s="122"/>
      <c r="N74" s="46">
        <f>VLOOKUP(B74,schermers!C:I,7,FALSE)</f>
        <v>36901</v>
      </c>
      <c r="O74" s="46" t="str">
        <f t="shared" ca="1" si="1"/>
        <v>U23</v>
      </c>
      <c r="P74" s="56">
        <f t="shared" ca="1" si="2"/>
        <v>0</v>
      </c>
    </row>
    <row r="75" spans="1:16" hidden="1" x14ac:dyDescent="0.2">
      <c r="A75" s="56">
        <f ca="1">aanmeldingen!AK67</f>
        <v>1</v>
      </c>
      <c r="B75" s="99">
        <f>aanmeldingen!D67</f>
        <v>112796</v>
      </c>
      <c r="C75" s="98" t="str">
        <f>aanmeldingen!F67</f>
        <v>Buitenhuis</v>
      </c>
      <c r="D75" s="98" t="str">
        <f>aanmeldingen!G67</f>
        <v>Marleen</v>
      </c>
      <c r="E75" s="98" t="str">
        <f>aanmeldingen!T67</f>
        <v>AMS</v>
      </c>
      <c r="F75" s="100">
        <f>aanmeldingen!K67</f>
        <v>43331</v>
      </c>
      <c r="G75" s="104" t="str">
        <f>IF(aanmeldingen!M67=0,"nvt",aanmeldingen!M67)</f>
        <v>nvt</v>
      </c>
      <c r="H75" s="98" t="str">
        <f>aanmeldingen!H67</f>
        <v>Sosnowiec</v>
      </c>
      <c r="I75" s="98" t="str">
        <f>aanmeldingen!I67</f>
        <v>WB Jun</v>
      </c>
      <c r="J75" s="203">
        <f t="shared" ca="1" si="0"/>
        <v>28</v>
      </c>
      <c r="K75" s="100">
        <f>aanmeldingen!V67</f>
        <v>43442</v>
      </c>
      <c r="L75" s="100">
        <f>aanmeldingen!W67</f>
        <v>43442</v>
      </c>
      <c r="M75" s="122"/>
      <c r="N75" s="46">
        <f>VLOOKUP(B75,schermers!C:I,7,FALSE)</f>
        <v>36901</v>
      </c>
      <c r="O75" s="46" t="str">
        <f t="shared" ca="1" si="1"/>
        <v>U23</v>
      </c>
      <c r="P75" s="56">
        <f t="shared" ca="1" si="2"/>
        <v>0</v>
      </c>
    </row>
    <row r="76" spans="1:16" hidden="1" x14ac:dyDescent="0.2">
      <c r="A76" s="56">
        <f ca="1">aanmeldingen!AK68</f>
        <v>1</v>
      </c>
      <c r="B76" s="99">
        <f>aanmeldingen!D68</f>
        <v>112796</v>
      </c>
      <c r="C76" s="98" t="str">
        <f>aanmeldingen!F68</f>
        <v>Buitenhuis</v>
      </c>
      <c r="D76" s="98" t="str">
        <f>aanmeldingen!G68</f>
        <v>Marleen</v>
      </c>
      <c r="E76" s="98" t="str">
        <f>aanmeldingen!T68</f>
        <v>AMS</v>
      </c>
      <c r="F76" s="100">
        <f>aanmeldingen!K68</f>
        <v>43331</v>
      </c>
      <c r="G76" s="104" t="str">
        <f>IF(aanmeldingen!M68=0,"nvt",aanmeldingen!M68)</f>
        <v>nvt</v>
      </c>
      <c r="H76" s="98" t="str">
        <f>aanmeldingen!H68</f>
        <v>Budapest</v>
      </c>
      <c r="I76" s="98" t="str">
        <f>aanmeldingen!I68</f>
        <v>WB Jun</v>
      </c>
      <c r="J76" s="203">
        <f t="shared" ref="J76:J139" ca="1" si="3">IF(A76=0,"",IF(K76-F76&gt;=8*7,$O$6*0.8,IF(F76&lt;$O$7,$O$6*0.8,$O$6*1.15)))</f>
        <v>28</v>
      </c>
      <c r="K76" s="100">
        <f>aanmeldingen!V68</f>
        <v>43470</v>
      </c>
      <c r="L76" s="100">
        <f>aanmeldingen!W68</f>
        <v>43471</v>
      </c>
      <c r="M76" s="122"/>
      <c r="N76" s="46">
        <f>VLOOKUP(B76,schermers!C:I,7,FALSE)</f>
        <v>36901</v>
      </c>
      <c r="O76" s="46" t="str">
        <f t="shared" ref="O76:O139" ca="1" si="4">IF(N76&gt;=$O$9,"U23","")</f>
        <v>U23</v>
      </c>
      <c r="P76" s="56">
        <f t="shared" ref="P76:P139" ca="1" si="5">IF(AND(I76="ECC",M76&lt;&gt;""),1,IF(AND(I76="U23",M66&lt;&gt;"",O76="U23"),1,0))</f>
        <v>0</v>
      </c>
    </row>
    <row r="77" spans="1:16" hidden="1" x14ac:dyDescent="0.2">
      <c r="A77" s="56">
        <f ca="1">aanmeldingen!AK69</f>
        <v>1</v>
      </c>
      <c r="B77" s="99">
        <f>aanmeldingen!D69</f>
        <v>112796</v>
      </c>
      <c r="C77" s="98" t="str">
        <f>aanmeldingen!F69</f>
        <v>Buitenhuis</v>
      </c>
      <c r="D77" s="98" t="str">
        <f>aanmeldingen!G69</f>
        <v>Marleen</v>
      </c>
      <c r="E77" s="98" t="str">
        <f>aanmeldingen!T69</f>
        <v>AMS</v>
      </c>
      <c r="F77" s="100">
        <f>aanmeldingen!K69</f>
        <v>43331</v>
      </c>
      <c r="G77" s="104" t="str">
        <f>IF(aanmeldingen!M69=0,"nvt",aanmeldingen!M69)</f>
        <v>nvt</v>
      </c>
      <c r="H77" s="98" t="str">
        <f>aanmeldingen!H69</f>
        <v>Dormagen</v>
      </c>
      <c r="I77" s="98" t="str">
        <f>aanmeldingen!I69</f>
        <v>WB Jun</v>
      </c>
      <c r="J77" s="203">
        <f t="shared" ca="1" si="3"/>
        <v>28</v>
      </c>
      <c r="K77" s="100">
        <f>aanmeldingen!V69</f>
        <v>43449</v>
      </c>
      <c r="L77" s="100">
        <f>aanmeldingen!W69</f>
        <v>43450</v>
      </c>
      <c r="M77" s="122"/>
      <c r="N77" s="46">
        <f>VLOOKUP(B77,schermers!C:I,7,FALSE)</f>
        <v>36901</v>
      </c>
      <c r="O77" s="46" t="str">
        <f t="shared" ca="1" si="4"/>
        <v>U23</v>
      </c>
      <c r="P77" s="56">
        <f t="shared" ca="1" si="5"/>
        <v>0</v>
      </c>
    </row>
    <row r="78" spans="1:16" hidden="1" x14ac:dyDescent="0.2">
      <c r="A78" s="56">
        <f ca="1">aanmeldingen!AK70</f>
        <v>1</v>
      </c>
      <c r="B78" s="99">
        <f>aanmeldingen!D70</f>
        <v>113146</v>
      </c>
      <c r="C78" s="98" t="str">
        <f>aanmeldingen!F70</f>
        <v>De Wijn</v>
      </c>
      <c r="D78" s="98" t="str">
        <f>aanmeldingen!G70</f>
        <v>Day</v>
      </c>
      <c r="E78" s="98" t="str">
        <f>aanmeldingen!T70</f>
        <v>DBO</v>
      </c>
      <c r="F78" s="100">
        <f>aanmeldingen!K70</f>
        <v>43320</v>
      </c>
      <c r="G78" s="104" t="str">
        <f>IF(aanmeldingen!M70=0,"nvt",aanmeldingen!M70)</f>
        <v>nvt</v>
      </c>
      <c r="H78" s="98" t="str">
        <f>aanmeldingen!H70</f>
        <v>Bratislava</v>
      </c>
      <c r="I78" s="98" t="str">
        <f>aanmeldingen!I70</f>
        <v>Sat</v>
      </c>
      <c r="J78" s="203">
        <f t="shared" ca="1" si="3"/>
        <v>28</v>
      </c>
      <c r="K78" s="100">
        <f>aanmeldingen!V70</f>
        <v>43358</v>
      </c>
      <c r="L78" s="100">
        <f>aanmeldingen!W70</f>
        <v>43359</v>
      </c>
      <c r="M78" s="122"/>
      <c r="N78" s="46">
        <f>VLOOKUP(B78,schermers!C:I,7,FALSE)</f>
        <v>35972</v>
      </c>
      <c r="O78" s="46" t="str">
        <f t="shared" ca="1" si="4"/>
        <v>U23</v>
      </c>
      <c r="P78" s="56">
        <f t="shared" ca="1" si="5"/>
        <v>0</v>
      </c>
    </row>
    <row r="79" spans="1:16" hidden="1" x14ac:dyDescent="0.2">
      <c r="A79" s="56">
        <f ca="1">aanmeldingen!AK71</f>
        <v>0</v>
      </c>
      <c r="B79" s="99">
        <f>aanmeldingen!D71</f>
        <v>115367</v>
      </c>
      <c r="C79" s="98" t="str">
        <f>aanmeldingen!F71</f>
        <v>Nahr</v>
      </c>
      <c r="D79" s="98" t="str">
        <f>aanmeldingen!G71</f>
        <v>Chantal</v>
      </c>
      <c r="E79" s="98" t="str">
        <f>aanmeldingen!T71</f>
        <v>DBO</v>
      </c>
      <c r="F79" s="100">
        <f>aanmeldingen!K71</f>
        <v>43320</v>
      </c>
      <c r="G79" s="104" t="str">
        <f>IF(aanmeldingen!M71=0,"nvt",aanmeldingen!M71)</f>
        <v>nvt</v>
      </c>
      <c r="H79" s="98" t="str">
        <f>aanmeldingen!H71</f>
        <v>Amsterdam</v>
      </c>
      <c r="I79" s="98" t="str">
        <f>aanmeldingen!I71</f>
        <v>Sat</v>
      </c>
      <c r="J79" s="203" t="str">
        <f t="shared" ca="1" si="3"/>
        <v/>
      </c>
      <c r="K79" s="100">
        <f>aanmeldingen!V71</f>
        <v>43352</v>
      </c>
      <c r="L79" s="100">
        <f>aanmeldingen!W71</f>
        <v>43352</v>
      </c>
      <c r="M79" s="122"/>
      <c r="N79" s="46">
        <f>VLOOKUP(B79,schermers!C:I,7,FALSE)</f>
        <v>34860</v>
      </c>
      <c r="O79" s="46" t="str">
        <f t="shared" ca="1" si="4"/>
        <v/>
      </c>
      <c r="P79" s="56">
        <f t="shared" ca="1" si="5"/>
        <v>0</v>
      </c>
    </row>
    <row r="80" spans="1:16" hidden="1" x14ac:dyDescent="0.2">
      <c r="A80" s="56">
        <f ca="1">aanmeldingen!AK72</f>
        <v>0</v>
      </c>
      <c r="B80" s="99">
        <f>aanmeldingen!D72</f>
        <v>104542</v>
      </c>
      <c r="C80" s="98" t="str">
        <f>aanmeldingen!F72</f>
        <v>Polak</v>
      </c>
      <c r="D80" s="98" t="str">
        <f>aanmeldingen!G72</f>
        <v>Martijn</v>
      </c>
      <c r="E80" s="98" t="str">
        <f>aanmeldingen!T72</f>
        <v>SCA</v>
      </c>
      <c r="F80" s="100">
        <f>aanmeldingen!K72</f>
        <v>43324</v>
      </c>
      <c r="G80" s="104" t="str">
        <f>IF(aanmeldingen!M72=0,"nvt",aanmeldingen!M72)</f>
        <v>nvt</v>
      </c>
      <c r="H80" s="98" t="str">
        <f>aanmeldingen!H72</f>
        <v>Amsterdam</v>
      </c>
      <c r="I80" s="98" t="str">
        <f>aanmeldingen!I72</f>
        <v>Sat</v>
      </c>
      <c r="J80" s="203" t="str">
        <f t="shared" ca="1" si="3"/>
        <v/>
      </c>
      <c r="K80" s="100">
        <f>aanmeldingen!V72</f>
        <v>43352</v>
      </c>
      <c r="L80" s="100">
        <f>aanmeldingen!W72</f>
        <v>43352</v>
      </c>
      <c r="M80" s="122"/>
      <c r="N80" s="46">
        <f>VLOOKUP(B80,schermers!C:I,7,FALSE)</f>
        <v>24632</v>
      </c>
      <c r="O80" s="46" t="str">
        <f t="shared" ca="1" si="4"/>
        <v/>
      </c>
      <c r="P80" s="56">
        <f t="shared" ca="1" si="5"/>
        <v>0</v>
      </c>
    </row>
    <row r="81" spans="1:16" hidden="1" x14ac:dyDescent="0.2">
      <c r="A81" s="56">
        <f ca="1">aanmeldingen!AK73</f>
        <v>0</v>
      </c>
      <c r="B81" s="99">
        <f>aanmeldingen!D73</f>
        <v>100052</v>
      </c>
      <c r="C81" s="98" t="str">
        <f>aanmeldingen!F73</f>
        <v>Verwijlen</v>
      </c>
      <c r="D81" s="98" t="str">
        <f>aanmeldingen!G73</f>
        <v>Bas</v>
      </c>
      <c r="E81" s="98" t="str">
        <f>aanmeldingen!T73</f>
        <v>DBO</v>
      </c>
      <c r="F81" s="100">
        <f>aanmeldingen!K73</f>
        <v>43325</v>
      </c>
      <c r="G81" s="104" t="str">
        <f>IF(aanmeldingen!M73=0,"nvt",aanmeldingen!M73)</f>
        <v>nvt</v>
      </c>
      <c r="H81" s="98" t="str">
        <f>aanmeldingen!H73</f>
        <v>Bern</v>
      </c>
      <c r="I81" s="98" t="str">
        <f>aanmeldingen!I73</f>
        <v>WB</v>
      </c>
      <c r="J81" s="203" t="str">
        <f t="shared" ca="1" si="3"/>
        <v/>
      </c>
      <c r="K81" s="100">
        <f>aanmeldingen!V73</f>
        <v>43427</v>
      </c>
      <c r="L81" s="100">
        <f>aanmeldingen!W73</f>
        <v>43428</v>
      </c>
      <c r="M81" s="122"/>
      <c r="N81" s="46">
        <f>VLOOKUP(B81,schermers!C:I,7,FALSE)</f>
        <v>30590</v>
      </c>
      <c r="O81" s="46" t="str">
        <f t="shared" ca="1" si="4"/>
        <v/>
      </c>
      <c r="P81" s="56">
        <f t="shared" ca="1" si="5"/>
        <v>0</v>
      </c>
    </row>
    <row r="82" spans="1:16" hidden="1" x14ac:dyDescent="0.2">
      <c r="A82" s="56">
        <f ca="1">aanmeldingen!AK74</f>
        <v>0</v>
      </c>
      <c r="B82" s="99">
        <f>aanmeldingen!D74</f>
        <v>100052</v>
      </c>
      <c r="C82" s="98" t="str">
        <f>aanmeldingen!F74</f>
        <v>Verwijlen</v>
      </c>
      <c r="D82" s="98" t="str">
        <f>aanmeldingen!G74</f>
        <v>Bas</v>
      </c>
      <c r="E82" s="98" t="str">
        <f>aanmeldingen!T74</f>
        <v>DBO</v>
      </c>
      <c r="F82" s="100">
        <f>aanmeldingen!K74</f>
        <v>43325</v>
      </c>
      <c r="G82" s="104" t="str">
        <f>IF(aanmeldingen!M74=0,"nvt",aanmeldingen!M74)</f>
        <v>nvt</v>
      </c>
      <c r="H82" s="98" t="str">
        <f>aanmeldingen!H74</f>
        <v>Heidenheim</v>
      </c>
      <c r="I82" s="98" t="str">
        <f>aanmeldingen!I74</f>
        <v>WB</v>
      </c>
      <c r="J82" s="203" t="str">
        <f t="shared" ca="1" si="3"/>
        <v/>
      </c>
      <c r="K82" s="100">
        <f>aanmeldingen!V74</f>
        <v>43476</v>
      </c>
      <c r="L82" s="100">
        <f>aanmeldingen!W74</f>
        <v>43477</v>
      </c>
      <c r="M82" s="122"/>
      <c r="N82" s="46">
        <f>VLOOKUP(B82,schermers!C:I,7,FALSE)</f>
        <v>30590</v>
      </c>
      <c r="O82" s="46" t="str">
        <f t="shared" ca="1" si="4"/>
        <v/>
      </c>
      <c r="P82" s="56">
        <f t="shared" ca="1" si="5"/>
        <v>0</v>
      </c>
    </row>
    <row r="83" spans="1:16" hidden="1" x14ac:dyDescent="0.2">
      <c r="A83" s="56">
        <f ca="1">aanmeldingen!AK75</f>
        <v>0</v>
      </c>
      <c r="B83" s="99">
        <f>aanmeldingen!D75</f>
        <v>100052</v>
      </c>
      <c r="C83" s="98" t="str">
        <f>aanmeldingen!F75</f>
        <v>Verwijlen</v>
      </c>
      <c r="D83" s="98" t="str">
        <f>aanmeldingen!G75</f>
        <v>Bas</v>
      </c>
      <c r="E83" s="98" t="str">
        <f>aanmeldingen!T75</f>
        <v>DBO</v>
      </c>
      <c r="F83" s="100">
        <f>aanmeldingen!K75</f>
        <v>43325</v>
      </c>
      <c r="G83" s="104" t="str">
        <f>IF(aanmeldingen!M75=0,"nvt",aanmeldingen!M75)</f>
        <v>nvt</v>
      </c>
      <c r="H83" s="98" t="str">
        <f>aanmeldingen!H75</f>
        <v>Doha</v>
      </c>
      <c r="I83" s="98" t="str">
        <f>aanmeldingen!I75</f>
        <v>GP</v>
      </c>
      <c r="J83" s="203" t="str">
        <f t="shared" ca="1" si="3"/>
        <v/>
      </c>
      <c r="K83" s="100">
        <f>aanmeldingen!V75</f>
        <v>43490</v>
      </c>
      <c r="L83" s="100">
        <f>aanmeldingen!W75</f>
        <v>43492</v>
      </c>
      <c r="M83" s="122"/>
      <c r="N83" s="46">
        <f>VLOOKUP(B83,schermers!C:I,7,FALSE)</f>
        <v>30590</v>
      </c>
      <c r="O83" s="46" t="str">
        <f t="shared" ca="1" si="4"/>
        <v/>
      </c>
      <c r="P83" s="56">
        <f t="shared" ca="1" si="5"/>
        <v>0</v>
      </c>
    </row>
    <row r="84" spans="1:16" hidden="1" x14ac:dyDescent="0.2">
      <c r="A84" s="56">
        <f ca="1">aanmeldingen!AK76</f>
        <v>0</v>
      </c>
      <c r="B84" s="99">
        <f>aanmeldingen!D76</f>
        <v>100052</v>
      </c>
      <c r="C84" s="98" t="str">
        <f>aanmeldingen!F76</f>
        <v>Verwijlen</v>
      </c>
      <c r="D84" s="98" t="str">
        <f>aanmeldingen!G76</f>
        <v>Bas</v>
      </c>
      <c r="E84" s="98" t="str">
        <f>aanmeldingen!T76</f>
        <v>DBO</v>
      </c>
      <c r="F84" s="100">
        <f>aanmeldingen!K76</f>
        <v>43325</v>
      </c>
      <c r="G84" s="104" t="str">
        <f>IF(aanmeldingen!M76=0,"nvt",aanmeldingen!M76)</f>
        <v>nvt</v>
      </c>
      <c r="H84" s="98" t="str">
        <f>aanmeldingen!H76</f>
        <v>Budapest</v>
      </c>
      <c r="I84" s="98" t="str">
        <f>aanmeldingen!I76</f>
        <v>GP</v>
      </c>
      <c r="J84" s="203" t="str">
        <f t="shared" ca="1" si="3"/>
        <v/>
      </c>
      <c r="K84" s="100">
        <f>aanmeldingen!V76</f>
        <v>43532</v>
      </c>
      <c r="L84" s="100">
        <f>aanmeldingen!W76</f>
        <v>43534</v>
      </c>
      <c r="M84" s="122"/>
      <c r="N84" s="46">
        <f>VLOOKUP(B84,schermers!C:I,7,FALSE)</f>
        <v>30590</v>
      </c>
      <c r="O84" s="46" t="str">
        <f t="shared" ca="1" si="4"/>
        <v/>
      </c>
      <c r="P84" s="56">
        <f t="shared" ca="1" si="5"/>
        <v>0</v>
      </c>
    </row>
    <row r="85" spans="1:16" hidden="1" x14ac:dyDescent="0.2">
      <c r="A85" s="56">
        <f ca="1">aanmeldingen!AK77</f>
        <v>0</v>
      </c>
      <c r="B85" s="99">
        <f>aanmeldingen!D77</f>
        <v>100052</v>
      </c>
      <c r="C85" s="98" t="str">
        <f>aanmeldingen!F77</f>
        <v>Verwijlen</v>
      </c>
      <c r="D85" s="98" t="str">
        <f>aanmeldingen!G77</f>
        <v>Bas</v>
      </c>
      <c r="E85" s="98" t="str">
        <f>aanmeldingen!T77</f>
        <v>DBO</v>
      </c>
      <c r="F85" s="100">
        <f>aanmeldingen!K77</f>
        <v>43325</v>
      </c>
      <c r="G85" s="104" t="str">
        <f>IF(aanmeldingen!M77=0,"nvt",aanmeldingen!M77)</f>
        <v>nvt</v>
      </c>
      <c r="H85" s="98" t="str">
        <f>aanmeldingen!H77</f>
        <v>Cali</v>
      </c>
      <c r="I85" s="98" t="str">
        <f>aanmeldingen!I77</f>
        <v>GP</v>
      </c>
      <c r="J85" s="203" t="str">
        <f t="shared" ca="1" si="3"/>
        <v/>
      </c>
      <c r="K85" s="100">
        <f>aanmeldingen!V77</f>
        <v>43588</v>
      </c>
      <c r="L85" s="100">
        <f>aanmeldingen!W77</f>
        <v>43590</v>
      </c>
      <c r="M85" s="122"/>
      <c r="N85" s="46">
        <f>VLOOKUP(B85,schermers!C:I,7,FALSE)</f>
        <v>30590</v>
      </c>
      <c r="O85" s="46" t="str">
        <f t="shared" ca="1" si="4"/>
        <v/>
      </c>
      <c r="P85" s="56">
        <f t="shared" ca="1" si="5"/>
        <v>0</v>
      </c>
    </row>
    <row r="86" spans="1:16" hidden="1" x14ac:dyDescent="0.2">
      <c r="A86" s="56">
        <f ca="1">aanmeldingen!AK78</f>
        <v>0</v>
      </c>
      <c r="B86" s="99">
        <f>aanmeldingen!D78</f>
        <v>100052</v>
      </c>
      <c r="C86" s="98" t="str">
        <f>aanmeldingen!F78</f>
        <v>Verwijlen</v>
      </c>
      <c r="D86" s="98" t="str">
        <f>aanmeldingen!G78</f>
        <v>Bas</v>
      </c>
      <c r="E86" s="98" t="str">
        <f>aanmeldingen!T78</f>
        <v>DBO</v>
      </c>
      <c r="F86" s="100">
        <f>aanmeldingen!K78</f>
        <v>43325</v>
      </c>
      <c r="G86" s="104" t="str">
        <f>IF(aanmeldingen!M78=0,"nvt",aanmeldingen!M78)</f>
        <v>nvt</v>
      </c>
      <c r="H86" s="98" t="str">
        <f>aanmeldingen!H78</f>
        <v>Parijs</v>
      </c>
      <c r="I86" s="98" t="str">
        <f>aanmeldingen!I78</f>
        <v>WB</v>
      </c>
      <c r="J86" s="203" t="str">
        <f t="shared" ca="1" si="3"/>
        <v/>
      </c>
      <c r="K86" s="100">
        <f>aanmeldingen!V78</f>
        <v>43602</v>
      </c>
      <c r="L86" s="100">
        <f>aanmeldingen!W78</f>
        <v>43603</v>
      </c>
      <c r="M86" s="122"/>
      <c r="N86" s="46">
        <f>VLOOKUP(B86,schermers!C:I,7,FALSE)</f>
        <v>30590</v>
      </c>
      <c r="O86" s="46" t="str">
        <f t="shared" ca="1" si="4"/>
        <v/>
      </c>
      <c r="P86" s="56">
        <f t="shared" ca="1" si="5"/>
        <v>0</v>
      </c>
    </row>
    <row r="87" spans="1:16" hidden="1" x14ac:dyDescent="0.2">
      <c r="A87" s="56">
        <f ca="1">aanmeldingen!AK79</f>
        <v>1</v>
      </c>
      <c r="B87" s="99">
        <f>aanmeldingen!D79</f>
        <v>108238</v>
      </c>
      <c r="C87" s="98" t="str">
        <f>aanmeldingen!F79</f>
        <v>Tulen</v>
      </c>
      <c r="D87" s="98" t="str">
        <f>aanmeldingen!G79</f>
        <v>Tristan</v>
      </c>
      <c r="E87" s="98" t="str">
        <f>aanmeldingen!T79</f>
        <v>SCA</v>
      </c>
      <c r="F87" s="100">
        <f>aanmeldingen!K79</f>
        <v>43313</v>
      </c>
      <c r="G87" s="104" t="str">
        <f>IF(aanmeldingen!M79=0,"nvt",aanmeldingen!M79)</f>
        <v>nvt</v>
      </c>
      <c r="H87" s="98" t="str">
        <f>aanmeldingen!H79</f>
        <v>Belgrado</v>
      </c>
      <c r="I87" s="98" t="str">
        <f>aanmeldingen!I79</f>
        <v>Sat</v>
      </c>
      <c r="J87" s="203">
        <f t="shared" ca="1" si="3"/>
        <v>28</v>
      </c>
      <c r="K87" s="100">
        <f>aanmeldingen!V79</f>
        <v>43344</v>
      </c>
      <c r="L87" s="100">
        <f>aanmeldingen!W79</f>
        <v>43345</v>
      </c>
      <c r="M87" s="122"/>
      <c r="N87" s="46">
        <f>VLOOKUP(B87,schermers!C:I,7,FALSE)</f>
        <v>33441</v>
      </c>
      <c r="O87" s="46" t="str">
        <f t="shared" ca="1" si="4"/>
        <v/>
      </c>
      <c r="P87" s="56">
        <f t="shared" ca="1" si="5"/>
        <v>0</v>
      </c>
    </row>
    <row r="88" spans="1:16" hidden="1" x14ac:dyDescent="0.2">
      <c r="A88" s="56">
        <f ca="1">aanmeldingen!AK80</f>
        <v>1</v>
      </c>
      <c r="B88" s="99">
        <f>aanmeldingen!D80</f>
        <v>110067</v>
      </c>
      <c r="C88" s="98" t="str">
        <f>aanmeldingen!F80</f>
        <v>Rentier</v>
      </c>
      <c r="D88" s="98" t="str">
        <f>aanmeldingen!G80</f>
        <v>Eline</v>
      </c>
      <c r="E88" s="98" t="str">
        <f>aanmeldingen!T80</f>
        <v>AMS</v>
      </c>
      <c r="F88" s="100">
        <f>aanmeldingen!K80</f>
        <v>43313</v>
      </c>
      <c r="G88" s="104" t="str">
        <f>IF(aanmeldingen!M80=0,"nvt",aanmeldingen!M80)</f>
        <v>nvt</v>
      </c>
      <c r="H88" s="98" t="str">
        <f>aanmeldingen!H80</f>
        <v>Bratislava</v>
      </c>
      <c r="I88" s="98" t="str">
        <f>aanmeldingen!I80</f>
        <v>Sat</v>
      </c>
      <c r="J88" s="203">
        <f t="shared" ca="1" si="3"/>
        <v>28</v>
      </c>
      <c r="K88" s="100">
        <f>aanmeldingen!V80</f>
        <v>43358</v>
      </c>
      <c r="L88" s="100">
        <f>aanmeldingen!W80</f>
        <v>43359</v>
      </c>
      <c r="M88" s="122"/>
      <c r="N88" s="46">
        <f>VLOOKUP(B88,schermers!C:I,7,FALSE)</f>
        <v>35196</v>
      </c>
      <c r="O88" s="46" t="str">
        <f t="shared" ca="1" si="4"/>
        <v>U23</v>
      </c>
      <c r="P88" s="56">
        <f t="shared" ca="1" si="5"/>
        <v>0</v>
      </c>
    </row>
    <row r="89" spans="1:16" hidden="1" x14ac:dyDescent="0.2">
      <c r="A89" s="56">
        <f ca="1">aanmeldingen!AK81</f>
        <v>1</v>
      </c>
      <c r="B89" s="99">
        <f>aanmeldingen!D81</f>
        <v>110067</v>
      </c>
      <c r="C89" s="98" t="str">
        <f>aanmeldingen!F81</f>
        <v>Rentier</v>
      </c>
      <c r="D89" s="98" t="str">
        <f>aanmeldingen!G81</f>
        <v>Eline</v>
      </c>
      <c r="E89" s="98" t="str">
        <f>aanmeldingen!T81</f>
        <v>AMS</v>
      </c>
      <c r="F89" s="100">
        <f>aanmeldingen!K81</f>
        <v>43313</v>
      </c>
      <c r="G89" s="104" t="str">
        <f>IF(aanmeldingen!M81=0,"nvt",aanmeldingen!M81)</f>
        <v>nvt</v>
      </c>
      <c r="H89" s="98" t="str">
        <f>aanmeldingen!H81</f>
        <v>Boekarest</v>
      </c>
      <c r="I89" s="98" t="str">
        <f>aanmeldingen!I81</f>
        <v>Sat</v>
      </c>
      <c r="J89" s="203">
        <f t="shared" ca="1" si="3"/>
        <v>28</v>
      </c>
      <c r="K89" s="100">
        <f>aanmeldingen!V81</f>
        <v>43365</v>
      </c>
      <c r="L89" s="100">
        <f>aanmeldingen!W81</f>
        <v>43366</v>
      </c>
      <c r="M89" s="122"/>
      <c r="N89" s="46">
        <f>VLOOKUP(B89,schermers!C:I,7,FALSE)</f>
        <v>35196</v>
      </c>
      <c r="O89" s="46" t="str">
        <f t="shared" ca="1" si="4"/>
        <v>U23</v>
      </c>
      <c r="P89" s="56">
        <f t="shared" ca="1" si="5"/>
        <v>0</v>
      </c>
    </row>
    <row r="90" spans="1:16" hidden="1" x14ac:dyDescent="0.2">
      <c r="A90" s="56">
        <f ca="1">aanmeldingen!AK82</f>
        <v>1</v>
      </c>
      <c r="B90" s="99">
        <f>aanmeldingen!D82</f>
        <v>110067</v>
      </c>
      <c r="C90" s="98" t="str">
        <f>aanmeldingen!F82</f>
        <v>Rentier</v>
      </c>
      <c r="D90" s="98" t="str">
        <f>aanmeldingen!G82</f>
        <v>Eline</v>
      </c>
      <c r="E90" s="98" t="str">
        <f>aanmeldingen!T82</f>
        <v>AMS</v>
      </c>
      <c r="F90" s="100">
        <f>aanmeldingen!K82</f>
        <v>43313</v>
      </c>
      <c r="G90" s="104" t="str">
        <f>IF(aanmeldingen!M82=0,"nvt",aanmeldingen!M82)</f>
        <v>nvt</v>
      </c>
      <c r="H90" s="98" t="str">
        <f>aanmeldingen!H82</f>
        <v>Kopenhagen</v>
      </c>
      <c r="I90" s="98" t="str">
        <f>aanmeldingen!I82</f>
        <v>Sat</v>
      </c>
      <c r="J90" s="203">
        <f t="shared" ca="1" si="3"/>
        <v>28</v>
      </c>
      <c r="K90" s="100">
        <f>aanmeldingen!V82</f>
        <v>43379</v>
      </c>
      <c r="L90" s="100">
        <f>aanmeldingen!W82</f>
        <v>43380</v>
      </c>
      <c r="M90" s="122" t="s">
        <v>848</v>
      </c>
      <c r="N90" s="46">
        <f>VLOOKUP(B90,schermers!C:I,7,FALSE)</f>
        <v>35196</v>
      </c>
      <c r="O90" s="46" t="str">
        <f t="shared" ca="1" si="4"/>
        <v>U23</v>
      </c>
      <c r="P90" s="56">
        <f t="shared" ca="1" si="5"/>
        <v>0</v>
      </c>
    </row>
    <row r="91" spans="1:16" hidden="1" x14ac:dyDescent="0.2">
      <c r="A91" s="56">
        <f ca="1">aanmeldingen!AK83</f>
        <v>1</v>
      </c>
      <c r="B91" s="99">
        <f>aanmeldingen!D83</f>
        <v>110067</v>
      </c>
      <c r="C91" s="98" t="str">
        <f>aanmeldingen!F83</f>
        <v>Rentier</v>
      </c>
      <c r="D91" s="98" t="str">
        <f>aanmeldingen!G83</f>
        <v>Eline</v>
      </c>
      <c r="E91" s="98" t="str">
        <f>aanmeldingen!T83</f>
        <v>AMS</v>
      </c>
      <c r="F91" s="100">
        <f>aanmeldingen!K83</f>
        <v>43313</v>
      </c>
      <c r="G91" s="104" t="str">
        <f>IF(aanmeldingen!M83=0,"nvt",aanmeldingen!M83)</f>
        <v>nvt</v>
      </c>
      <c r="H91" s="98" t="str">
        <f>aanmeldingen!H83</f>
        <v>Antalya</v>
      </c>
      <c r="I91" s="98" t="str">
        <f>aanmeldingen!I83</f>
        <v>Sat</v>
      </c>
      <c r="J91" s="203">
        <f t="shared" ca="1" si="3"/>
        <v>28</v>
      </c>
      <c r="K91" s="100">
        <f>aanmeldingen!V83</f>
        <v>43393</v>
      </c>
      <c r="L91" s="100">
        <f>aanmeldingen!W83</f>
        <v>43394</v>
      </c>
      <c r="M91" s="122" t="s">
        <v>848</v>
      </c>
      <c r="N91" s="46">
        <f>VLOOKUP(B91,schermers!C:I,7,FALSE)</f>
        <v>35196</v>
      </c>
      <c r="O91" s="46" t="str">
        <f t="shared" ca="1" si="4"/>
        <v>U23</v>
      </c>
      <c r="P91" s="56">
        <f t="shared" ca="1" si="5"/>
        <v>0</v>
      </c>
    </row>
    <row r="92" spans="1:16" hidden="1" x14ac:dyDescent="0.2">
      <c r="A92" s="56">
        <f ca="1">aanmeldingen!AK84</f>
        <v>0</v>
      </c>
      <c r="B92" s="99">
        <f>aanmeldingen!D84</f>
        <v>110067</v>
      </c>
      <c r="C92" s="98" t="str">
        <f>aanmeldingen!F84</f>
        <v>Rentier</v>
      </c>
      <c r="D92" s="98" t="str">
        <f>aanmeldingen!G84</f>
        <v>Eline</v>
      </c>
      <c r="E92" s="98" t="str">
        <f>aanmeldingen!T84</f>
        <v>AMS</v>
      </c>
      <c r="F92" s="100">
        <f>aanmeldingen!K84</f>
        <v>43313</v>
      </c>
      <c r="G92" s="104">
        <f>IF(aanmeldingen!M84=0,"nvt",aanmeldingen!M84)</f>
        <v>43475</v>
      </c>
      <c r="H92" s="98" t="str">
        <f>aanmeldingen!H84</f>
        <v>Gdansk</v>
      </c>
      <c r="I92" s="98" t="str">
        <f>aanmeldingen!I84</f>
        <v>WB</v>
      </c>
      <c r="J92" s="203" t="str">
        <f t="shared" ca="1" si="3"/>
        <v/>
      </c>
      <c r="K92" s="100">
        <f>aanmeldingen!V84</f>
        <v>43476</v>
      </c>
      <c r="L92" s="100">
        <f>aanmeldingen!W84</f>
        <v>43477</v>
      </c>
      <c r="M92" s="122"/>
      <c r="N92" s="46">
        <f>VLOOKUP(B92,schermers!C:I,7,FALSE)</f>
        <v>35196</v>
      </c>
      <c r="O92" s="46" t="str">
        <f t="shared" ca="1" si="4"/>
        <v>U23</v>
      </c>
      <c r="P92" s="56">
        <f t="shared" ca="1" si="5"/>
        <v>0</v>
      </c>
    </row>
    <row r="93" spans="1:16" hidden="1" x14ac:dyDescent="0.2">
      <c r="A93" s="56">
        <f ca="1">aanmeldingen!AK85</f>
        <v>0</v>
      </c>
      <c r="B93" s="99">
        <f>aanmeldingen!D85</f>
        <v>110067</v>
      </c>
      <c r="C93" s="98" t="str">
        <f>aanmeldingen!F85</f>
        <v>Rentier</v>
      </c>
      <c r="D93" s="98" t="str">
        <f>aanmeldingen!G85</f>
        <v>Eline</v>
      </c>
      <c r="E93" s="98" t="str">
        <f>aanmeldingen!T85</f>
        <v>AMS</v>
      </c>
      <c r="F93" s="100">
        <f>aanmeldingen!K85</f>
        <v>43313</v>
      </c>
      <c r="G93" s="104" t="str">
        <f>IF(aanmeldingen!M85=0,"nvt",aanmeldingen!M85)</f>
        <v>nvt</v>
      </c>
      <c r="H93" s="98" t="str">
        <f>aanmeldingen!H85</f>
        <v>Algiers</v>
      </c>
      <c r="I93" s="98" t="str">
        <f>aanmeldingen!I85</f>
        <v>WB</v>
      </c>
      <c r="J93" s="203" t="str">
        <f t="shared" ca="1" si="3"/>
        <v/>
      </c>
      <c r="K93" s="100">
        <f>aanmeldingen!V85</f>
        <v>43427</v>
      </c>
      <c r="L93" s="100">
        <f>aanmeldingen!W85</f>
        <v>43428</v>
      </c>
      <c r="M93" s="122"/>
      <c r="N93" s="46">
        <f>VLOOKUP(B93,schermers!C:I,7,FALSE)</f>
        <v>35196</v>
      </c>
      <c r="O93" s="46" t="str">
        <f t="shared" ca="1" si="4"/>
        <v>U23</v>
      </c>
      <c r="P93" s="56">
        <f t="shared" ca="1" si="5"/>
        <v>0</v>
      </c>
    </row>
    <row r="94" spans="1:16" hidden="1" x14ac:dyDescent="0.2">
      <c r="A94" s="56">
        <f ca="1">aanmeldingen!AK86</f>
        <v>0</v>
      </c>
      <c r="B94" s="99">
        <f>aanmeldingen!D86</f>
        <v>110067</v>
      </c>
      <c r="C94" s="98" t="str">
        <f>aanmeldingen!F86</f>
        <v>Rentier</v>
      </c>
      <c r="D94" s="98" t="str">
        <f>aanmeldingen!G86</f>
        <v>Eline</v>
      </c>
      <c r="E94" s="98" t="str">
        <f>aanmeldingen!T86</f>
        <v>AMS</v>
      </c>
      <c r="F94" s="100">
        <f>aanmeldingen!K86</f>
        <v>43313</v>
      </c>
      <c r="G94" s="104" t="str">
        <f>IF(aanmeldingen!M86=0,"nvt",aanmeldingen!M86)</f>
        <v>nvt</v>
      </c>
      <c r="H94" s="98" t="str">
        <f>aanmeldingen!H86</f>
        <v>Turijn</v>
      </c>
      <c r="I94" s="98" t="str">
        <f>aanmeldingen!I86</f>
        <v>GP</v>
      </c>
      <c r="J94" s="203" t="str">
        <f t="shared" ca="1" si="3"/>
        <v/>
      </c>
      <c r="K94" s="100">
        <f>aanmeldingen!V86</f>
        <v>43504</v>
      </c>
      <c r="L94" s="100">
        <f>aanmeldingen!W86</f>
        <v>43506</v>
      </c>
      <c r="M94" s="122"/>
      <c r="N94" s="46">
        <f>VLOOKUP(B94,schermers!C:I,7,FALSE)</f>
        <v>35196</v>
      </c>
      <c r="O94" s="46" t="str">
        <f t="shared" ca="1" si="4"/>
        <v>U23</v>
      </c>
      <c r="P94" s="56">
        <f t="shared" ca="1" si="5"/>
        <v>0</v>
      </c>
    </row>
    <row r="95" spans="1:16" hidden="1" x14ac:dyDescent="0.2">
      <c r="A95" s="56">
        <f ca="1">aanmeldingen!AK87</f>
        <v>0</v>
      </c>
      <c r="B95" s="99">
        <f>aanmeldingen!D87</f>
        <v>110067</v>
      </c>
      <c r="C95" s="98" t="str">
        <f>aanmeldingen!F87</f>
        <v>Rentier</v>
      </c>
      <c r="D95" s="98" t="str">
        <f>aanmeldingen!G87</f>
        <v>Eline</v>
      </c>
      <c r="E95" s="98" t="str">
        <f>aanmeldingen!T87</f>
        <v>AMS</v>
      </c>
      <c r="F95" s="100">
        <f>aanmeldingen!K87</f>
        <v>43313</v>
      </c>
      <c r="G95" s="104" t="str">
        <f>IF(aanmeldingen!M87=0,"nvt",aanmeldingen!M87)</f>
        <v>nvt</v>
      </c>
      <c r="H95" s="98" t="str">
        <f>aanmeldingen!H87</f>
        <v>St-Maur</v>
      </c>
      <c r="I95" s="98" t="str">
        <f>aanmeldingen!I87</f>
        <v>WB</v>
      </c>
      <c r="J95" s="203" t="str">
        <f t="shared" ca="1" si="3"/>
        <v/>
      </c>
      <c r="K95" s="100">
        <f>aanmeldingen!V87</f>
        <v>43490</v>
      </c>
      <c r="L95" s="100">
        <f>aanmeldingen!W87</f>
        <v>43491</v>
      </c>
      <c r="M95" s="122"/>
      <c r="N95" s="46">
        <f>VLOOKUP(B95,schermers!C:I,7,FALSE)</f>
        <v>35196</v>
      </c>
      <c r="O95" s="46" t="str">
        <f t="shared" ca="1" si="4"/>
        <v>U23</v>
      </c>
      <c r="P95" s="56">
        <f t="shared" ca="1" si="5"/>
        <v>0</v>
      </c>
    </row>
    <row r="96" spans="1:16" hidden="1" x14ac:dyDescent="0.2">
      <c r="A96" s="56">
        <f ca="1">aanmeldingen!AK88</f>
        <v>0</v>
      </c>
      <c r="B96" s="99">
        <f>aanmeldingen!D88</f>
        <v>110067</v>
      </c>
      <c r="C96" s="98" t="str">
        <f>aanmeldingen!F88</f>
        <v>Rentier</v>
      </c>
      <c r="D96" s="98" t="str">
        <f>aanmeldingen!G88</f>
        <v>Eline</v>
      </c>
      <c r="E96" s="98" t="str">
        <f>aanmeldingen!T88</f>
        <v>AMS</v>
      </c>
      <c r="F96" s="100">
        <f>aanmeldingen!K88</f>
        <v>43313</v>
      </c>
      <c r="G96" s="104" t="str">
        <f>IF(aanmeldingen!M88=0,"nvt",aanmeldingen!M88)</f>
        <v>nvt</v>
      </c>
      <c r="H96" s="98" t="str">
        <f>aanmeldingen!H88</f>
        <v>Cairo</v>
      </c>
      <c r="I96" s="98" t="str">
        <f>aanmeldingen!I88</f>
        <v>WB</v>
      </c>
      <c r="J96" s="203" t="str">
        <f t="shared" ca="1" si="3"/>
        <v/>
      </c>
      <c r="K96" s="100">
        <f>aanmeldingen!V88</f>
        <v>43525</v>
      </c>
      <c r="L96" s="100">
        <f>aanmeldingen!W88</f>
        <v>43526</v>
      </c>
      <c r="M96" s="122"/>
      <c r="N96" s="46">
        <f>VLOOKUP(B96,schermers!C:I,7,FALSE)</f>
        <v>35196</v>
      </c>
      <c r="O96" s="46" t="str">
        <f t="shared" ca="1" si="4"/>
        <v>U23</v>
      </c>
      <c r="P96" s="56">
        <f t="shared" ca="1" si="5"/>
        <v>0</v>
      </c>
    </row>
    <row r="97" spans="1:16" hidden="1" x14ac:dyDescent="0.2">
      <c r="A97" s="56">
        <f ca="1">aanmeldingen!AK89</f>
        <v>0</v>
      </c>
      <c r="B97" s="99">
        <f>aanmeldingen!D89</f>
        <v>110067</v>
      </c>
      <c r="C97" s="98" t="str">
        <f>aanmeldingen!F89</f>
        <v>Rentier</v>
      </c>
      <c r="D97" s="98" t="str">
        <f>aanmeldingen!G89</f>
        <v>Eline</v>
      </c>
      <c r="E97" s="98" t="str">
        <f>aanmeldingen!T89</f>
        <v>AMS</v>
      </c>
      <c r="F97" s="100">
        <f>aanmeldingen!K89</f>
        <v>43313</v>
      </c>
      <c r="G97" s="104" t="str">
        <f>IF(aanmeldingen!M89=0,"nvt",aanmeldingen!M89)</f>
        <v>nvt</v>
      </c>
      <c r="H97" s="98" t="str">
        <f>aanmeldingen!H89</f>
        <v>Tauberbischofsheim</v>
      </c>
      <c r="I97" s="98" t="str">
        <f>aanmeldingen!I89</f>
        <v>WB</v>
      </c>
      <c r="J97" s="203" t="str">
        <f t="shared" ca="1" si="3"/>
        <v/>
      </c>
      <c r="K97" s="100">
        <f>aanmeldingen!V89</f>
        <v>43588</v>
      </c>
      <c r="L97" s="100">
        <f>aanmeldingen!W89</f>
        <v>43589</v>
      </c>
      <c r="M97" s="122"/>
      <c r="N97" s="46">
        <f>VLOOKUP(B97,schermers!C:I,7,FALSE)</f>
        <v>35196</v>
      </c>
      <c r="O97" s="46" t="str">
        <f t="shared" ca="1" si="4"/>
        <v>U23</v>
      </c>
      <c r="P97" s="56">
        <f t="shared" ca="1" si="5"/>
        <v>0</v>
      </c>
    </row>
    <row r="98" spans="1:16" hidden="1" x14ac:dyDescent="0.2">
      <c r="A98" s="56">
        <f ca="1">aanmeldingen!AK90</f>
        <v>0</v>
      </c>
      <c r="B98" s="99">
        <f>aanmeldingen!D90</f>
        <v>110067</v>
      </c>
      <c r="C98" s="98" t="str">
        <f>aanmeldingen!F90</f>
        <v>Rentier</v>
      </c>
      <c r="D98" s="98" t="str">
        <f>aanmeldingen!G90</f>
        <v>Eline</v>
      </c>
      <c r="E98" s="98" t="str">
        <f>aanmeldingen!T90</f>
        <v>AMS</v>
      </c>
      <c r="F98" s="100">
        <f>aanmeldingen!K90</f>
        <v>43313</v>
      </c>
      <c r="G98" s="104" t="str">
        <f>IF(aanmeldingen!M90=0,"nvt",aanmeldingen!M90)</f>
        <v>nvt</v>
      </c>
      <c r="H98" s="98" t="str">
        <f>aanmeldingen!H90</f>
        <v>Anaheim</v>
      </c>
      <c r="I98" s="98" t="str">
        <f>aanmeldingen!I90</f>
        <v>GP</v>
      </c>
      <c r="J98" s="203" t="str">
        <f t="shared" ca="1" si="3"/>
        <v/>
      </c>
      <c r="K98" s="100">
        <f>aanmeldingen!V90</f>
        <v>43539</v>
      </c>
      <c r="L98" s="100">
        <f>aanmeldingen!W90</f>
        <v>43541</v>
      </c>
      <c r="M98" s="122"/>
      <c r="N98" s="46">
        <f>VLOOKUP(B98,schermers!C:I,7,FALSE)</f>
        <v>35196</v>
      </c>
      <c r="O98" s="46" t="str">
        <f t="shared" ca="1" si="4"/>
        <v>U23</v>
      </c>
      <c r="P98" s="56">
        <f t="shared" ca="1" si="5"/>
        <v>0</v>
      </c>
    </row>
    <row r="99" spans="1:16" hidden="1" x14ac:dyDescent="0.2">
      <c r="A99" s="56">
        <f ca="1">aanmeldingen!AK91</f>
        <v>1</v>
      </c>
      <c r="B99" s="99">
        <f>aanmeldingen!D91</f>
        <v>110067</v>
      </c>
      <c r="C99" s="98" t="str">
        <f>aanmeldingen!F91</f>
        <v>Rentier</v>
      </c>
      <c r="D99" s="98" t="str">
        <f>aanmeldingen!G91</f>
        <v>Eline</v>
      </c>
      <c r="E99" s="98" t="str">
        <f>aanmeldingen!T91</f>
        <v>AMS</v>
      </c>
      <c r="F99" s="100">
        <f>aanmeldingen!K91</f>
        <v>43313</v>
      </c>
      <c r="G99" s="104" t="str">
        <f>IF(aanmeldingen!M91=0,"nvt",aanmeldingen!M91)</f>
        <v>nvt</v>
      </c>
      <c r="H99" s="98" t="str">
        <f>aanmeldingen!H91</f>
        <v>Barcelona</v>
      </c>
      <c r="I99" s="98" t="str">
        <f>aanmeldingen!I91</f>
        <v>Sat</v>
      </c>
      <c r="J99" s="203">
        <f t="shared" ca="1" si="3"/>
        <v>28</v>
      </c>
      <c r="K99" s="100">
        <f>aanmeldingen!V91</f>
        <v>43400</v>
      </c>
      <c r="L99" s="100">
        <f>aanmeldingen!W91</f>
        <v>43401</v>
      </c>
      <c r="M99" s="122" t="s">
        <v>848</v>
      </c>
      <c r="N99" s="46">
        <f>VLOOKUP(B99,schermers!C:I,7,FALSE)</f>
        <v>35196</v>
      </c>
      <c r="O99" s="46" t="str">
        <f t="shared" ca="1" si="4"/>
        <v>U23</v>
      </c>
      <c r="P99" s="56">
        <f t="shared" ca="1" si="5"/>
        <v>0</v>
      </c>
    </row>
    <row r="100" spans="1:16" hidden="1" x14ac:dyDescent="0.2">
      <c r="A100" s="56">
        <f ca="1">aanmeldingen!AK92</f>
        <v>0</v>
      </c>
      <c r="B100" s="99">
        <f>aanmeldingen!D92</f>
        <v>110067</v>
      </c>
      <c r="C100" s="98" t="str">
        <f>aanmeldingen!F92</f>
        <v>Rentier</v>
      </c>
      <c r="D100" s="98" t="str">
        <f>aanmeldingen!G92</f>
        <v>Eline</v>
      </c>
      <c r="E100" s="98" t="str">
        <f>aanmeldingen!T92</f>
        <v>AMS</v>
      </c>
      <c r="F100" s="100">
        <f>aanmeldingen!K92</f>
        <v>43313</v>
      </c>
      <c r="G100" s="104" t="str">
        <f>IF(aanmeldingen!M92=0,"nvt",aanmeldingen!M92)</f>
        <v>nvt</v>
      </c>
      <c r="H100" s="98" t="str">
        <f>aanmeldingen!H92</f>
        <v>Shanghai</v>
      </c>
      <c r="I100" s="98" t="str">
        <f>aanmeldingen!I92</f>
        <v>GP</v>
      </c>
      <c r="J100" s="203" t="str">
        <f t="shared" ca="1" si="3"/>
        <v/>
      </c>
      <c r="K100" s="100">
        <f>aanmeldingen!V92</f>
        <v>43602</v>
      </c>
      <c r="L100" s="100">
        <f>aanmeldingen!W92</f>
        <v>43604</v>
      </c>
      <c r="M100" s="122"/>
      <c r="N100" s="46">
        <f>VLOOKUP(B100,schermers!C:I,7,FALSE)</f>
        <v>35196</v>
      </c>
      <c r="O100" s="46" t="str">
        <f t="shared" ca="1" si="4"/>
        <v>U23</v>
      </c>
      <c r="P100" s="56">
        <f t="shared" ca="1" si="5"/>
        <v>0</v>
      </c>
    </row>
    <row r="101" spans="1:16" hidden="1" x14ac:dyDescent="0.2">
      <c r="A101" s="56">
        <f ca="1">aanmeldingen!AK93</f>
        <v>1</v>
      </c>
      <c r="B101" s="99">
        <f>aanmeldingen!D93</f>
        <v>113453</v>
      </c>
      <c r="C101" s="98" t="str">
        <f>aanmeldingen!F93</f>
        <v>Walet</v>
      </c>
      <c r="D101" s="98" t="str">
        <f>aanmeldingen!G93</f>
        <v>Koen</v>
      </c>
      <c r="E101" s="98" t="str">
        <f>aanmeldingen!T93</f>
        <v>TRE</v>
      </c>
      <c r="F101" s="100">
        <f>aanmeldingen!K93</f>
        <v>43315</v>
      </c>
      <c r="G101" s="104" t="str">
        <f>IF(aanmeldingen!M93=0,"nvt",aanmeldingen!M93)</f>
        <v>nvt</v>
      </c>
      <c r="H101" s="98" t="str">
        <f>aanmeldingen!H93</f>
        <v>Manchester</v>
      </c>
      <c r="I101" s="98" t="str">
        <f>aanmeldingen!I93</f>
        <v>ECC</v>
      </c>
      <c r="J101" s="203">
        <f t="shared" ca="1" si="3"/>
        <v>28</v>
      </c>
      <c r="K101" s="100">
        <f>aanmeldingen!V93</f>
        <v>43372</v>
      </c>
      <c r="L101" s="100">
        <f>aanmeldingen!W93</f>
        <v>43373</v>
      </c>
      <c r="M101" s="122"/>
      <c r="N101" s="46">
        <f>VLOOKUP(B101,schermers!C:I,7,FALSE)</f>
        <v>38016</v>
      </c>
      <c r="O101" s="46" t="str">
        <f t="shared" ca="1" si="4"/>
        <v>U23</v>
      </c>
      <c r="P101" s="56">
        <f t="shared" ca="1" si="5"/>
        <v>0</v>
      </c>
    </row>
    <row r="102" spans="1:16" hidden="1" x14ac:dyDescent="0.2">
      <c r="A102" s="56">
        <f ca="1">aanmeldingen!AK94</f>
        <v>1</v>
      </c>
      <c r="B102" s="99">
        <f>aanmeldingen!D94</f>
        <v>109235</v>
      </c>
      <c r="C102" s="98" t="str">
        <f>aanmeldingen!F94</f>
        <v>Obster</v>
      </c>
      <c r="D102" s="98" t="str">
        <f>aanmeldingen!G94</f>
        <v>Ellen</v>
      </c>
      <c r="E102" s="98" t="str">
        <f>aanmeldingen!T94</f>
        <v>QUI</v>
      </c>
      <c r="F102" s="100">
        <f>aanmeldingen!K94</f>
        <v>43315</v>
      </c>
      <c r="G102" s="104" t="str">
        <f>IF(aanmeldingen!M94=0,"nvt",aanmeldingen!M94)</f>
        <v>nvt</v>
      </c>
      <c r="H102" s="98" t="str">
        <f>aanmeldingen!H94</f>
        <v>Bratislava</v>
      </c>
      <c r="I102" s="98" t="str">
        <f>aanmeldingen!I94</f>
        <v>Sat</v>
      </c>
      <c r="J102" s="203">
        <f t="shared" ca="1" si="3"/>
        <v>28</v>
      </c>
      <c r="K102" s="100">
        <f>aanmeldingen!V94</f>
        <v>43358</v>
      </c>
      <c r="L102" s="100">
        <f>aanmeldingen!W94</f>
        <v>43359</v>
      </c>
      <c r="M102" s="122"/>
      <c r="N102" s="46">
        <f>VLOOKUP(B102,schermers!C:I,7,FALSE)</f>
        <v>34350</v>
      </c>
      <c r="O102" s="46" t="str">
        <f t="shared" ca="1" si="4"/>
        <v/>
      </c>
      <c r="P102" s="56">
        <f t="shared" ca="1" si="5"/>
        <v>0</v>
      </c>
    </row>
    <row r="103" spans="1:16" hidden="1" x14ac:dyDescent="0.2">
      <c r="A103" s="56">
        <f ca="1">aanmeldingen!AK95</f>
        <v>0</v>
      </c>
      <c r="B103" s="99">
        <f>aanmeldingen!D95</f>
        <v>101711</v>
      </c>
      <c r="C103" s="98" t="str">
        <f>aanmeldingen!F95</f>
        <v>Water</v>
      </c>
      <c r="D103" s="98" t="str">
        <f>aanmeldingen!G95</f>
        <v>Paul</v>
      </c>
      <c r="E103" s="98" t="str">
        <f>aanmeldingen!T95</f>
        <v>DFC</v>
      </c>
      <c r="F103" s="100">
        <f>aanmeldingen!K95</f>
        <v>43320</v>
      </c>
      <c r="G103" s="104" t="str">
        <f>IF(aanmeldingen!M95=0,"nvt",aanmeldingen!M95)</f>
        <v>nvt</v>
      </c>
      <c r="H103" s="98" t="str">
        <f>aanmeldingen!H95</f>
        <v>Gent</v>
      </c>
      <c r="I103" s="98" t="str">
        <f>aanmeldingen!I95</f>
        <v>Sat</v>
      </c>
      <c r="J103" s="203" t="str">
        <f t="shared" ca="1" si="3"/>
        <v/>
      </c>
      <c r="K103" s="100">
        <f>aanmeldingen!V95</f>
        <v>43372</v>
      </c>
      <c r="L103" s="100">
        <f>aanmeldingen!W95</f>
        <v>43373</v>
      </c>
      <c r="M103" s="122"/>
      <c r="N103" s="46">
        <f>VLOOKUP(B103,schermers!C:I,7,FALSE)</f>
        <v>24207</v>
      </c>
      <c r="O103" s="46" t="str">
        <f t="shared" ca="1" si="4"/>
        <v/>
      </c>
      <c r="P103" s="56">
        <f t="shared" ca="1" si="5"/>
        <v>0</v>
      </c>
    </row>
    <row r="104" spans="1:16" hidden="1" x14ac:dyDescent="0.2">
      <c r="A104" s="56">
        <f ca="1">aanmeldingen!AK96</f>
        <v>1</v>
      </c>
      <c r="B104" s="99">
        <f>aanmeldingen!D96</f>
        <v>112916</v>
      </c>
      <c r="C104" s="98" t="str">
        <f>aanmeldingen!F96</f>
        <v>Assmann</v>
      </c>
      <c r="D104" s="98" t="str">
        <f>aanmeldingen!G96</f>
        <v>Timothy</v>
      </c>
      <c r="E104" s="98" t="str">
        <f>aanmeldingen!T96</f>
        <v>DBO</v>
      </c>
      <c r="F104" s="100">
        <f>aanmeldingen!K96</f>
        <v>43321</v>
      </c>
      <c r="G104" s="104" t="str">
        <f>IF(aanmeldingen!M96=0,"nvt",aanmeldingen!M96)</f>
        <v>nvt</v>
      </c>
      <c r="H104" s="98" t="str">
        <f>aanmeldingen!H96</f>
        <v>Luxemburg</v>
      </c>
      <c r="I104" s="98" t="str">
        <f>aanmeldingen!I96</f>
        <v>WB Jun</v>
      </c>
      <c r="J104" s="203">
        <f t="shared" ca="1" si="3"/>
        <v>28</v>
      </c>
      <c r="K104" s="100">
        <f>aanmeldingen!V96</f>
        <v>43435</v>
      </c>
      <c r="L104" s="100">
        <f>aanmeldingen!W96</f>
        <v>43436</v>
      </c>
      <c r="M104" s="122"/>
      <c r="N104" s="46">
        <f>VLOOKUP(B104,schermers!C:I,7,FALSE)</f>
        <v>37462</v>
      </c>
      <c r="O104" s="46" t="str">
        <f t="shared" ca="1" si="4"/>
        <v>U23</v>
      </c>
      <c r="P104" s="56">
        <f t="shared" ca="1" si="5"/>
        <v>0</v>
      </c>
    </row>
    <row r="105" spans="1:16" hidden="1" x14ac:dyDescent="0.2">
      <c r="A105" s="56">
        <f ca="1">aanmeldingen!AK97</f>
        <v>1</v>
      </c>
      <c r="B105" s="99">
        <f>aanmeldingen!D97</f>
        <v>112916</v>
      </c>
      <c r="C105" s="98" t="str">
        <f>aanmeldingen!F97</f>
        <v>Assmann</v>
      </c>
      <c r="D105" s="98" t="str">
        <f>aanmeldingen!G97</f>
        <v>Timothy</v>
      </c>
      <c r="E105" s="98" t="str">
        <f>aanmeldingen!T97</f>
        <v>DBO</v>
      </c>
      <c r="F105" s="100">
        <f>aanmeldingen!K97</f>
        <v>43321</v>
      </c>
      <c r="G105" s="104" t="str">
        <f>IF(aanmeldingen!M97=0,"nvt",aanmeldingen!M97)</f>
        <v>nvt</v>
      </c>
      <c r="H105" s="98" t="str">
        <f>aanmeldingen!H97</f>
        <v>Bonn</v>
      </c>
      <c r="I105" s="98" t="str">
        <f>aanmeldingen!I97</f>
        <v>ECC</v>
      </c>
      <c r="J105" s="203">
        <f t="shared" ca="1" si="3"/>
        <v>28</v>
      </c>
      <c r="K105" s="100">
        <f>aanmeldingen!V97</f>
        <v>43428</v>
      </c>
      <c r="L105" s="100">
        <f>aanmeldingen!W97</f>
        <v>43429</v>
      </c>
      <c r="M105" s="122" t="s">
        <v>848</v>
      </c>
      <c r="N105" s="46">
        <f>VLOOKUP(B105,schermers!C:I,7,FALSE)</f>
        <v>37462</v>
      </c>
      <c r="O105" s="46" t="str">
        <f t="shared" ca="1" si="4"/>
        <v>U23</v>
      </c>
      <c r="P105" s="56">
        <f t="shared" si="5"/>
        <v>1</v>
      </c>
    </row>
    <row r="106" spans="1:16" x14ac:dyDescent="0.2">
      <c r="A106" s="56">
        <f ca="1">aanmeldingen!AK98</f>
        <v>1</v>
      </c>
      <c r="B106" s="99">
        <f>aanmeldingen!D98</f>
        <v>112916</v>
      </c>
      <c r="C106" s="98" t="str">
        <f>aanmeldingen!F98</f>
        <v>Assmann</v>
      </c>
      <c r="D106" s="98" t="str">
        <f>aanmeldingen!G98</f>
        <v>Timothy</v>
      </c>
      <c r="E106" s="98" t="str">
        <f>aanmeldingen!T98</f>
        <v>DBO</v>
      </c>
      <c r="F106" s="100">
        <f>aanmeldingen!K98</f>
        <v>43321</v>
      </c>
      <c r="G106" s="104">
        <f>IF(aanmeldingen!M98=0,"nvt",aanmeldingen!M98)</f>
        <v>43478</v>
      </c>
      <c r="H106" s="98" t="str">
        <f>aanmeldingen!H98</f>
        <v>Krakow</v>
      </c>
      <c r="I106" s="98" t="str">
        <f>aanmeldingen!I98</f>
        <v>ECC</v>
      </c>
      <c r="J106" s="203">
        <f t="shared" ca="1" si="3"/>
        <v>28</v>
      </c>
      <c r="K106" s="100">
        <f>aanmeldingen!V98</f>
        <v>43505</v>
      </c>
      <c r="L106" s="100">
        <f>aanmeldingen!W98</f>
        <v>43506</v>
      </c>
      <c r="M106" s="122"/>
      <c r="N106" s="46">
        <f>VLOOKUP(B106,schermers!C:I,7,FALSE)</f>
        <v>37462</v>
      </c>
      <c r="O106" s="46" t="str">
        <f t="shared" ca="1" si="4"/>
        <v>U23</v>
      </c>
      <c r="P106" s="56">
        <f t="shared" ca="1" si="5"/>
        <v>0</v>
      </c>
    </row>
    <row r="107" spans="1:16" hidden="1" x14ac:dyDescent="0.2">
      <c r="A107" s="56">
        <f ca="1">aanmeldingen!AK99</f>
        <v>1</v>
      </c>
      <c r="B107" s="99">
        <f>aanmeldingen!D99</f>
        <v>113777</v>
      </c>
      <c r="C107" s="98" t="str">
        <f>aanmeldingen!F99</f>
        <v>Kroese</v>
      </c>
      <c r="D107" s="98" t="str">
        <f>aanmeldingen!G99</f>
        <v>Roos</v>
      </c>
      <c r="E107" s="98" t="str">
        <f>aanmeldingen!T99</f>
        <v>RS</v>
      </c>
      <c r="F107" s="100">
        <f>aanmeldingen!K99</f>
        <v>43322</v>
      </c>
      <c r="G107" s="104" t="str">
        <f>IF(aanmeldingen!M99=0,"nvt",aanmeldingen!M99)</f>
        <v>nvt</v>
      </c>
      <c r="H107" s="98" t="str">
        <f>aanmeldingen!H99</f>
        <v>Bratislava</v>
      </c>
      <c r="I107" s="98" t="str">
        <f>aanmeldingen!I99</f>
        <v>Sat</v>
      </c>
      <c r="J107" s="203">
        <f t="shared" ca="1" si="3"/>
        <v>28</v>
      </c>
      <c r="K107" s="100">
        <f>aanmeldingen!V99</f>
        <v>43358</v>
      </c>
      <c r="L107" s="100">
        <f>aanmeldingen!W99</f>
        <v>43359</v>
      </c>
      <c r="M107" s="122"/>
      <c r="N107" s="46">
        <f>VLOOKUP(B107,schermers!C:I,7,FALSE)</f>
        <v>35411</v>
      </c>
      <c r="O107" s="46" t="str">
        <f t="shared" ca="1" si="4"/>
        <v>U23</v>
      </c>
      <c r="P107" s="56">
        <f t="shared" ca="1" si="5"/>
        <v>0</v>
      </c>
    </row>
    <row r="108" spans="1:16" hidden="1" x14ac:dyDescent="0.2">
      <c r="A108" s="56">
        <f ca="1">aanmeldingen!AK100</f>
        <v>1</v>
      </c>
      <c r="B108" s="99">
        <f>aanmeldingen!D100</f>
        <v>111728</v>
      </c>
      <c r="C108" s="98" t="str">
        <f>aanmeldingen!F100</f>
        <v>Chiang</v>
      </c>
      <c r="D108" s="98" t="str">
        <f>aanmeldingen!G100</f>
        <v>Enli</v>
      </c>
      <c r="E108" s="98" t="str">
        <f>aanmeldingen!T100</f>
        <v>SUR</v>
      </c>
      <c r="F108" s="100">
        <f>aanmeldingen!K100</f>
        <v>43323</v>
      </c>
      <c r="G108" s="104" t="str">
        <f>IF(aanmeldingen!M100=0,"nvt",aanmeldingen!M100)</f>
        <v>nvt</v>
      </c>
      <c r="H108" s="98" t="str">
        <f>aanmeldingen!H100</f>
        <v>Konin</v>
      </c>
      <c r="I108" s="98" t="str">
        <f>aanmeldingen!I100</f>
        <v>ECC</v>
      </c>
      <c r="J108" s="203">
        <f t="shared" ca="1" si="3"/>
        <v>28</v>
      </c>
      <c r="K108" s="100">
        <f>aanmeldingen!V100</f>
        <v>43358</v>
      </c>
      <c r="L108" s="100">
        <f>aanmeldingen!W100</f>
        <v>43359</v>
      </c>
      <c r="M108" s="122"/>
      <c r="N108" s="46">
        <f>VLOOKUP(B108,schermers!C:I,7,FALSE)</f>
        <v>38033</v>
      </c>
      <c r="O108" s="46" t="str">
        <f t="shared" ca="1" si="4"/>
        <v>U23</v>
      </c>
      <c r="P108" s="56">
        <f t="shared" ca="1" si="5"/>
        <v>0</v>
      </c>
    </row>
    <row r="109" spans="1:16" hidden="1" x14ac:dyDescent="0.2">
      <c r="A109" s="56">
        <f ca="1">aanmeldingen!AK101</f>
        <v>1</v>
      </c>
      <c r="B109" s="99">
        <f>aanmeldingen!D101</f>
        <v>110792</v>
      </c>
      <c r="C109" s="98" t="str">
        <f>aanmeldingen!F101</f>
        <v>Giacon</v>
      </c>
      <c r="D109" s="98" t="str">
        <f>aanmeldingen!G101</f>
        <v>Daniel</v>
      </c>
      <c r="E109" s="98" t="str">
        <f>aanmeldingen!T101</f>
        <v>AMS</v>
      </c>
      <c r="F109" s="100">
        <f>aanmeldingen!K101</f>
        <v>43325</v>
      </c>
      <c r="G109" s="104" t="str">
        <f>IF(aanmeldingen!M101=0,"nvt",aanmeldingen!M101)</f>
        <v>nvt</v>
      </c>
      <c r="H109" s="98" t="str">
        <f>aanmeldingen!H101</f>
        <v>Kopenhagen</v>
      </c>
      <c r="I109" s="98" t="str">
        <f>aanmeldingen!I101</f>
        <v>Sat</v>
      </c>
      <c r="J109" s="203">
        <f t="shared" ca="1" si="3"/>
        <v>28</v>
      </c>
      <c r="K109" s="100">
        <f>aanmeldingen!V101</f>
        <v>43379</v>
      </c>
      <c r="L109" s="100">
        <f>aanmeldingen!W101</f>
        <v>43380</v>
      </c>
      <c r="M109" s="122" t="s">
        <v>848</v>
      </c>
      <c r="N109" s="46">
        <f>VLOOKUP(B109,schermers!C:I,7,FALSE)</f>
        <v>36855</v>
      </c>
      <c r="O109" s="46" t="str">
        <f t="shared" ca="1" si="4"/>
        <v>U23</v>
      </c>
      <c r="P109" s="56">
        <f t="shared" ca="1" si="5"/>
        <v>0</v>
      </c>
    </row>
    <row r="110" spans="1:16" hidden="1" x14ac:dyDescent="0.2">
      <c r="A110" s="56">
        <f ca="1">aanmeldingen!AK102</f>
        <v>1</v>
      </c>
      <c r="B110" s="99">
        <f>aanmeldingen!D102</f>
        <v>110792</v>
      </c>
      <c r="C110" s="98" t="str">
        <f>aanmeldingen!F102</f>
        <v>Giacon</v>
      </c>
      <c r="D110" s="98" t="str">
        <f>aanmeldingen!G102</f>
        <v>Daniel</v>
      </c>
      <c r="E110" s="98" t="str">
        <f>aanmeldingen!T102</f>
        <v>AMS</v>
      </c>
      <c r="F110" s="100">
        <f>aanmeldingen!K102</f>
        <v>43325</v>
      </c>
      <c r="G110" s="104" t="str">
        <f>IF(aanmeldingen!M102=0,"nvt",aanmeldingen!M102)</f>
        <v>nvt</v>
      </c>
      <c r="H110" s="98" t="str">
        <f>aanmeldingen!H102</f>
        <v>Londen</v>
      </c>
      <c r="I110" s="98" t="str">
        <f>aanmeldingen!I102</f>
        <v>Sat</v>
      </c>
      <c r="J110" s="203">
        <f t="shared" ca="1" si="3"/>
        <v>28</v>
      </c>
      <c r="K110" s="100">
        <f>aanmeldingen!V102</f>
        <v>43386</v>
      </c>
      <c r="L110" s="100">
        <f>aanmeldingen!W102</f>
        <v>43387</v>
      </c>
      <c r="M110" s="122" t="s">
        <v>848</v>
      </c>
      <c r="N110" s="46">
        <f>VLOOKUP(B110,schermers!C:I,7,FALSE)</f>
        <v>36855</v>
      </c>
      <c r="O110" s="46" t="str">
        <f t="shared" ca="1" si="4"/>
        <v>U23</v>
      </c>
      <c r="P110" s="56">
        <f t="shared" ca="1" si="5"/>
        <v>0</v>
      </c>
    </row>
    <row r="111" spans="1:16" hidden="1" x14ac:dyDescent="0.2">
      <c r="A111" s="56">
        <f ca="1">aanmeldingen!AK103</f>
        <v>1</v>
      </c>
      <c r="B111" s="99">
        <f>aanmeldingen!D103</f>
        <v>108306</v>
      </c>
      <c r="C111" s="98" t="str">
        <f>aanmeldingen!F103</f>
        <v>Van Egmond</v>
      </c>
      <c r="D111" s="98" t="str">
        <f>aanmeldingen!G103</f>
        <v>Dirk Jan</v>
      </c>
      <c r="E111" s="98" t="str">
        <f>aanmeldingen!T103</f>
        <v>AMS</v>
      </c>
      <c r="F111" s="100">
        <f>aanmeldingen!K103</f>
        <v>43325</v>
      </c>
      <c r="G111" s="104" t="str">
        <f>IF(aanmeldingen!M103=0,"nvt",aanmeldingen!M103)</f>
        <v>nvt</v>
      </c>
      <c r="H111" s="98" t="str">
        <f>aanmeldingen!H103</f>
        <v>Londen</v>
      </c>
      <c r="I111" s="98" t="str">
        <f>aanmeldingen!I103</f>
        <v>Sat</v>
      </c>
      <c r="J111" s="203">
        <f t="shared" ca="1" si="3"/>
        <v>28</v>
      </c>
      <c r="K111" s="100">
        <f>aanmeldingen!V103</f>
        <v>43386</v>
      </c>
      <c r="L111" s="100">
        <f>aanmeldingen!W103</f>
        <v>43387</v>
      </c>
      <c r="M111" s="122" t="s">
        <v>848</v>
      </c>
      <c r="N111" s="46">
        <f>VLOOKUP(B111,schermers!C:I,7,FALSE)</f>
        <v>34171</v>
      </c>
      <c r="O111" s="46" t="str">
        <f t="shared" ca="1" si="4"/>
        <v/>
      </c>
      <c r="P111" s="56">
        <f t="shared" ca="1" si="5"/>
        <v>0</v>
      </c>
    </row>
    <row r="112" spans="1:16" hidden="1" x14ac:dyDescent="0.2">
      <c r="A112" s="56">
        <f ca="1">aanmeldingen!AK104</f>
        <v>1</v>
      </c>
      <c r="B112" s="99">
        <f>aanmeldingen!D104</f>
        <v>114875</v>
      </c>
      <c r="C112" s="98" t="str">
        <f>aanmeldingen!F104</f>
        <v>De Jong</v>
      </c>
      <c r="D112" s="98" t="str">
        <f>aanmeldingen!G104</f>
        <v>Nighel</v>
      </c>
      <c r="E112" s="98" t="str">
        <f>aanmeldingen!T104</f>
        <v>HS</v>
      </c>
      <c r="F112" s="100">
        <f>aanmeldingen!K104</f>
        <v>43325</v>
      </c>
      <c r="G112" s="104" t="str">
        <f>IF(aanmeldingen!M104=0,"nvt",aanmeldingen!M104)</f>
        <v>nvt</v>
      </c>
      <c r="H112" s="98" t="str">
        <f>aanmeldingen!H104</f>
        <v>Manchester</v>
      </c>
      <c r="I112" s="98" t="str">
        <f>aanmeldingen!I104</f>
        <v>ECC</v>
      </c>
      <c r="J112" s="203">
        <f t="shared" ca="1" si="3"/>
        <v>28</v>
      </c>
      <c r="K112" s="100">
        <f>aanmeldingen!V104</f>
        <v>43372</v>
      </c>
      <c r="L112" s="100">
        <f>aanmeldingen!W104</f>
        <v>43373</v>
      </c>
      <c r="M112" s="122"/>
      <c r="N112" s="46">
        <f>VLOOKUP(B112,schermers!C:I,7,FALSE)</f>
        <v>37664</v>
      </c>
      <c r="O112" s="46" t="str">
        <f t="shared" ca="1" si="4"/>
        <v>U23</v>
      </c>
      <c r="P112" s="56">
        <f t="shared" ca="1" si="5"/>
        <v>0</v>
      </c>
    </row>
    <row r="113" spans="1:16" hidden="1" x14ac:dyDescent="0.2">
      <c r="A113" s="56">
        <f ca="1">aanmeldingen!AK105</f>
        <v>0</v>
      </c>
      <c r="B113" s="99">
        <f>aanmeldingen!D105</f>
        <v>113346</v>
      </c>
      <c r="C113" s="98" t="str">
        <f>aanmeldingen!F105</f>
        <v>Joemrati</v>
      </c>
      <c r="D113" s="98" t="str">
        <f>aanmeldingen!G105</f>
        <v>Ashwan</v>
      </c>
      <c r="E113" s="98" t="str">
        <f>aanmeldingen!T105</f>
        <v>HS</v>
      </c>
      <c r="F113" s="100">
        <f>aanmeldingen!K105</f>
        <v>43325</v>
      </c>
      <c r="G113" s="104">
        <f>IF(aanmeldingen!M105=0,"nvt",aanmeldingen!M105)</f>
        <v>43326</v>
      </c>
      <c r="H113" s="98" t="str">
        <f>aanmeldingen!H105</f>
        <v>Manchester</v>
      </c>
      <c r="I113" s="98" t="str">
        <f>aanmeldingen!I105</f>
        <v>ECC</v>
      </c>
      <c r="J113" s="203" t="str">
        <f t="shared" ca="1" si="3"/>
        <v/>
      </c>
      <c r="K113" s="100">
        <f>aanmeldingen!V105</f>
        <v>43372</v>
      </c>
      <c r="L113" s="100">
        <f>aanmeldingen!W105</f>
        <v>43373</v>
      </c>
      <c r="M113" s="122"/>
      <c r="N113" s="46">
        <f>VLOOKUP(B113,schermers!C:I,7,FALSE)</f>
        <v>37470</v>
      </c>
      <c r="O113" s="46" t="str">
        <f t="shared" ca="1" si="4"/>
        <v>U23</v>
      </c>
      <c r="P113" s="56">
        <f t="shared" ca="1" si="5"/>
        <v>0</v>
      </c>
    </row>
    <row r="114" spans="1:16" hidden="1" x14ac:dyDescent="0.2">
      <c r="A114" s="56">
        <f ca="1">aanmeldingen!AK106</f>
        <v>1</v>
      </c>
      <c r="B114" s="99">
        <f>aanmeldingen!D106</f>
        <v>111713</v>
      </c>
      <c r="C114" s="98" t="str">
        <f>aanmeldingen!F106</f>
        <v>Meulenaar</v>
      </c>
      <c r="D114" s="98" t="str">
        <f>aanmeldingen!G106</f>
        <v>Veerle</v>
      </c>
      <c r="E114" s="98" t="str">
        <f>aanmeldingen!T106</f>
        <v>HS</v>
      </c>
      <c r="F114" s="100">
        <f>aanmeldingen!K106</f>
        <v>43325</v>
      </c>
      <c r="G114" s="104">
        <f>IF(aanmeldingen!M106=0,"nvt",aanmeldingen!M106)</f>
        <v>43370</v>
      </c>
      <c r="H114" s="98" t="str">
        <f>aanmeldingen!H106</f>
        <v>Manchester</v>
      </c>
      <c r="I114" s="98" t="str">
        <f>aanmeldingen!I106</f>
        <v>ECC</v>
      </c>
      <c r="J114" s="203">
        <f t="shared" ca="1" si="3"/>
        <v>28</v>
      </c>
      <c r="K114" s="100">
        <f>aanmeldingen!V106</f>
        <v>43372</v>
      </c>
      <c r="L114" s="100">
        <f>aanmeldingen!W106</f>
        <v>43373</v>
      </c>
      <c r="M114" s="122"/>
      <c r="N114" s="46">
        <f>VLOOKUP(B114,schermers!C:I,7,FALSE)</f>
        <v>37313</v>
      </c>
      <c r="O114" s="46" t="str">
        <f t="shared" ca="1" si="4"/>
        <v>U23</v>
      </c>
      <c r="P114" s="56">
        <f t="shared" ca="1" si="5"/>
        <v>0</v>
      </c>
    </row>
    <row r="115" spans="1:16" hidden="1" x14ac:dyDescent="0.2">
      <c r="A115" s="56">
        <f ca="1">aanmeldingen!AK107</f>
        <v>1</v>
      </c>
      <c r="B115" s="99">
        <f>aanmeldingen!D107</f>
        <v>113347</v>
      </c>
      <c r="C115" s="98" t="str">
        <f>aanmeldingen!F107</f>
        <v>Sluman</v>
      </c>
      <c r="D115" s="98" t="str">
        <f>aanmeldingen!G107</f>
        <v>Patrick</v>
      </c>
      <c r="E115" s="98" t="str">
        <f>aanmeldingen!T107</f>
        <v>HS</v>
      </c>
      <c r="F115" s="100">
        <f>aanmeldingen!K107</f>
        <v>43325</v>
      </c>
      <c r="G115" s="104" t="str">
        <f>IF(aanmeldingen!M107=0,"nvt",aanmeldingen!M107)</f>
        <v>nvt</v>
      </c>
      <c r="H115" s="98" t="str">
        <f>aanmeldingen!H107</f>
        <v>Manchester</v>
      </c>
      <c r="I115" s="98" t="str">
        <f>aanmeldingen!I107</f>
        <v>ECC</v>
      </c>
      <c r="J115" s="203">
        <f t="shared" ca="1" si="3"/>
        <v>28</v>
      </c>
      <c r="K115" s="100">
        <f>aanmeldingen!V107</f>
        <v>43372</v>
      </c>
      <c r="L115" s="100">
        <f>aanmeldingen!W107</f>
        <v>43373</v>
      </c>
      <c r="M115" s="122"/>
      <c r="N115" s="46">
        <f>VLOOKUP(B115,schermers!C:I,7,FALSE)</f>
        <v>37813</v>
      </c>
      <c r="O115" s="46" t="str">
        <f t="shared" ca="1" si="4"/>
        <v>U23</v>
      </c>
      <c r="P115" s="56">
        <f t="shared" ca="1" si="5"/>
        <v>0</v>
      </c>
    </row>
    <row r="116" spans="1:16" hidden="1" x14ac:dyDescent="0.2">
      <c r="A116" s="56">
        <f ca="1">aanmeldingen!AK108</f>
        <v>1</v>
      </c>
      <c r="B116" s="99">
        <f>aanmeldingen!D108</f>
        <v>114740</v>
      </c>
      <c r="C116" s="98" t="str">
        <f>aanmeldingen!F108</f>
        <v>Vermeulen</v>
      </c>
      <c r="D116" s="98" t="str">
        <f>aanmeldingen!G108</f>
        <v>Olof</v>
      </c>
      <c r="E116" s="98" t="str">
        <f>aanmeldingen!T108</f>
        <v>NRD</v>
      </c>
      <c r="F116" s="100">
        <f>aanmeldingen!K108</f>
        <v>43325</v>
      </c>
      <c r="G116" s="104" t="str">
        <f>IF(aanmeldingen!M108=0,"nvt",aanmeldingen!M108)</f>
        <v>nvt</v>
      </c>
      <c r="H116" s="98" t="str">
        <f>aanmeldingen!H108</f>
        <v>Manchester</v>
      </c>
      <c r="I116" s="98" t="str">
        <f>aanmeldingen!I108</f>
        <v>ECC</v>
      </c>
      <c r="J116" s="203">
        <f t="shared" ca="1" si="3"/>
        <v>28</v>
      </c>
      <c r="K116" s="100">
        <f>aanmeldingen!V108</f>
        <v>43372</v>
      </c>
      <c r="L116" s="100">
        <f>aanmeldingen!W108</f>
        <v>43373</v>
      </c>
      <c r="M116" s="122"/>
      <c r="N116" s="46">
        <f>VLOOKUP(B116,schermers!C:I,7,FALSE)</f>
        <v>37544</v>
      </c>
      <c r="O116" s="46" t="str">
        <f t="shared" ca="1" si="4"/>
        <v>U23</v>
      </c>
      <c r="P116" s="56">
        <f t="shared" ca="1" si="5"/>
        <v>0</v>
      </c>
    </row>
    <row r="117" spans="1:16" hidden="1" x14ac:dyDescent="0.2">
      <c r="A117" s="56">
        <f ca="1">aanmeldingen!AK109</f>
        <v>0</v>
      </c>
      <c r="B117" s="99">
        <f>aanmeldingen!D109</f>
        <v>111007</v>
      </c>
      <c r="C117" s="98" t="str">
        <f>aanmeldingen!F109</f>
        <v>Buser</v>
      </c>
      <c r="D117" s="98" t="str">
        <f>aanmeldingen!G109</f>
        <v>Jimi</v>
      </c>
      <c r="E117" s="98" t="str">
        <f>aanmeldingen!T109</f>
        <v>AMS</v>
      </c>
      <c r="F117" s="100">
        <f>aanmeldingen!K109</f>
        <v>43325</v>
      </c>
      <c r="G117" s="104" t="str">
        <f>IF(aanmeldingen!M109=0,"nvt",aanmeldingen!M109)</f>
        <v>nvt</v>
      </c>
      <c r="H117" s="98" t="str">
        <f>aanmeldingen!H109</f>
        <v>Gent</v>
      </c>
      <c r="I117" s="98" t="str">
        <f>aanmeldingen!I109</f>
        <v>Sat</v>
      </c>
      <c r="J117" s="203" t="str">
        <f t="shared" ca="1" si="3"/>
        <v/>
      </c>
      <c r="K117" s="100">
        <f>aanmeldingen!V109</f>
        <v>43372</v>
      </c>
      <c r="L117" s="100">
        <f>aanmeldingen!W109</f>
        <v>43373</v>
      </c>
      <c r="M117" s="122"/>
      <c r="N117" s="46">
        <f>VLOOKUP(B117,schermers!C:I,7,FALSE)</f>
        <v>36847</v>
      </c>
      <c r="O117" s="46" t="str">
        <f t="shared" ca="1" si="4"/>
        <v>U23</v>
      </c>
      <c r="P117" s="56">
        <f t="shared" ca="1" si="5"/>
        <v>0</v>
      </c>
    </row>
    <row r="118" spans="1:16" hidden="1" x14ac:dyDescent="0.2">
      <c r="A118" s="56">
        <f ca="1">aanmeldingen!AK110</f>
        <v>1</v>
      </c>
      <c r="B118" s="99">
        <f>aanmeldingen!D110</f>
        <v>111636</v>
      </c>
      <c r="C118" s="98" t="str">
        <f>aanmeldingen!F110</f>
        <v>Jans Kohneke</v>
      </c>
      <c r="D118" s="98" t="str">
        <f>aanmeldingen!G110</f>
        <v>Teun</v>
      </c>
      <c r="E118" s="98" t="str">
        <f>aanmeldingen!T110</f>
        <v>AMS</v>
      </c>
      <c r="F118" s="100">
        <f>aanmeldingen!K110</f>
        <v>43326</v>
      </c>
      <c r="G118" s="104" t="str">
        <f>IF(aanmeldingen!M110=0,"nvt",aanmeldingen!M110)</f>
        <v>nvt</v>
      </c>
      <c r="H118" s="98" t="str">
        <f>aanmeldingen!H110</f>
        <v>Londen</v>
      </c>
      <c r="I118" s="98" t="str">
        <f>aanmeldingen!I110</f>
        <v>U23</v>
      </c>
      <c r="J118" s="203">
        <f t="shared" ca="1" si="3"/>
        <v>28</v>
      </c>
      <c r="K118" s="100">
        <f>aanmeldingen!V110</f>
        <v>43407</v>
      </c>
      <c r="L118" s="100">
        <f>aanmeldingen!W110</f>
        <v>43408</v>
      </c>
      <c r="M118" s="122" t="s">
        <v>848</v>
      </c>
      <c r="N118" s="46">
        <f>VLOOKUP(B118,schermers!C:I,7,FALSE)</f>
        <v>36863</v>
      </c>
      <c r="O118" s="46" t="str">
        <f t="shared" ca="1" si="4"/>
        <v>U23</v>
      </c>
      <c r="P118" s="56">
        <f t="shared" ca="1" si="5"/>
        <v>0</v>
      </c>
    </row>
    <row r="119" spans="1:16" hidden="1" x14ac:dyDescent="0.2">
      <c r="A119" s="56">
        <f ca="1">aanmeldingen!AK111</f>
        <v>0</v>
      </c>
      <c r="B119" s="99">
        <f>aanmeldingen!D111</f>
        <v>109588</v>
      </c>
      <c r="C119" s="98" t="str">
        <f>aanmeldingen!F111</f>
        <v>Tulen</v>
      </c>
      <c r="D119" s="98" t="str">
        <f>aanmeldingen!G111</f>
        <v>Rafael</v>
      </c>
      <c r="E119" s="98" t="str">
        <f>aanmeldingen!T111</f>
        <v>SCA</v>
      </c>
      <c r="F119" s="100">
        <f>aanmeldingen!K111</f>
        <v>43326</v>
      </c>
      <c r="G119" s="104" t="str">
        <f>IF(aanmeldingen!M111=0,"nvt",aanmeldingen!M111)</f>
        <v>nvt</v>
      </c>
      <c r="H119" s="98" t="str">
        <f>aanmeldingen!H111</f>
        <v>Bern</v>
      </c>
      <c r="I119" s="98" t="str">
        <f>aanmeldingen!I111</f>
        <v>WB</v>
      </c>
      <c r="J119" s="203" t="str">
        <f t="shared" ca="1" si="3"/>
        <v/>
      </c>
      <c r="K119" s="100">
        <f>aanmeldingen!V111</f>
        <v>43427</v>
      </c>
      <c r="L119" s="100">
        <f>aanmeldingen!W111</f>
        <v>43428</v>
      </c>
      <c r="M119" s="122"/>
      <c r="N119" s="46">
        <f>VLOOKUP(B119,schermers!C:I,7,FALSE)</f>
        <v>35582</v>
      </c>
      <c r="O119" s="46" t="str">
        <f t="shared" ca="1" si="4"/>
        <v>U23</v>
      </c>
      <c r="P119" s="56">
        <f t="shared" ca="1" si="5"/>
        <v>0</v>
      </c>
    </row>
    <row r="120" spans="1:16" hidden="1" x14ac:dyDescent="0.2">
      <c r="A120" s="56">
        <f ca="1">aanmeldingen!AK112</f>
        <v>0</v>
      </c>
      <c r="B120" s="99">
        <f>aanmeldingen!D112</f>
        <v>108238</v>
      </c>
      <c r="C120" s="98" t="str">
        <f>aanmeldingen!F112</f>
        <v>Tulen</v>
      </c>
      <c r="D120" s="98" t="str">
        <f>aanmeldingen!G112</f>
        <v>Tristan</v>
      </c>
      <c r="E120" s="98" t="str">
        <f>aanmeldingen!T112</f>
        <v>SCA</v>
      </c>
      <c r="F120" s="100">
        <f>aanmeldingen!K112</f>
        <v>43326</v>
      </c>
      <c r="G120" s="104" t="str">
        <f>IF(aanmeldingen!M112=0,"nvt",aanmeldingen!M112)</f>
        <v>nvt</v>
      </c>
      <c r="H120" s="98" t="str">
        <f>aanmeldingen!H112</f>
        <v>Bern</v>
      </c>
      <c r="I120" s="98" t="str">
        <f>aanmeldingen!I112</f>
        <v>WB</v>
      </c>
      <c r="J120" s="203" t="str">
        <f t="shared" ca="1" si="3"/>
        <v/>
      </c>
      <c r="K120" s="100">
        <f>aanmeldingen!V112</f>
        <v>43427</v>
      </c>
      <c r="L120" s="100">
        <f>aanmeldingen!W112</f>
        <v>43428</v>
      </c>
      <c r="M120" s="122"/>
      <c r="N120" s="46">
        <f>VLOOKUP(B120,schermers!C:I,7,FALSE)</f>
        <v>33441</v>
      </c>
      <c r="O120" s="46" t="str">
        <f t="shared" ca="1" si="4"/>
        <v/>
      </c>
      <c r="P120" s="56">
        <f t="shared" ca="1" si="5"/>
        <v>0</v>
      </c>
    </row>
    <row r="121" spans="1:16" hidden="1" x14ac:dyDescent="0.2">
      <c r="A121" s="56">
        <f ca="1">aanmeldingen!AK113</f>
        <v>0</v>
      </c>
      <c r="B121" s="99">
        <f>aanmeldingen!D113</f>
        <v>108238</v>
      </c>
      <c r="C121" s="98" t="str">
        <f>aanmeldingen!F113</f>
        <v>Tulen</v>
      </c>
      <c r="D121" s="98" t="str">
        <f>aanmeldingen!G113</f>
        <v>Tristan</v>
      </c>
      <c r="E121" s="98" t="str">
        <f>aanmeldingen!T113</f>
        <v>SCA</v>
      </c>
      <c r="F121" s="100">
        <f>aanmeldingen!K113</f>
        <v>43326</v>
      </c>
      <c r="G121" s="104" t="str">
        <f>IF(aanmeldingen!M113=0,"nvt",aanmeldingen!M113)</f>
        <v>nvt</v>
      </c>
      <c r="H121" s="98" t="str">
        <f>aanmeldingen!H113</f>
        <v>Doha</v>
      </c>
      <c r="I121" s="98" t="str">
        <f>aanmeldingen!I113</f>
        <v>GP</v>
      </c>
      <c r="J121" s="203" t="str">
        <f t="shared" ca="1" si="3"/>
        <v/>
      </c>
      <c r="K121" s="100">
        <f>aanmeldingen!V113</f>
        <v>43490</v>
      </c>
      <c r="L121" s="100">
        <f>aanmeldingen!W113</f>
        <v>43492</v>
      </c>
      <c r="M121" s="122"/>
      <c r="N121" s="46">
        <f>VLOOKUP(B121,schermers!C:I,7,FALSE)</f>
        <v>33441</v>
      </c>
      <c r="O121" s="46" t="str">
        <f t="shared" ca="1" si="4"/>
        <v/>
      </c>
      <c r="P121" s="56">
        <f t="shared" ca="1" si="5"/>
        <v>0</v>
      </c>
    </row>
    <row r="122" spans="1:16" hidden="1" x14ac:dyDescent="0.2">
      <c r="A122" s="56">
        <f ca="1">aanmeldingen!AK114</f>
        <v>1</v>
      </c>
      <c r="B122" s="99">
        <f>aanmeldingen!D114</f>
        <v>109588</v>
      </c>
      <c r="C122" s="98" t="str">
        <f>aanmeldingen!F114</f>
        <v>Tulen</v>
      </c>
      <c r="D122" s="98" t="str">
        <f>aanmeldingen!G114</f>
        <v>Rafael</v>
      </c>
      <c r="E122" s="98" t="str">
        <f>aanmeldingen!T114</f>
        <v>SCA</v>
      </c>
      <c r="F122" s="100">
        <f>aanmeldingen!K114</f>
        <v>43326</v>
      </c>
      <c r="G122" s="104" t="str">
        <f>IF(aanmeldingen!M114=0,"nvt",aanmeldingen!M114)</f>
        <v>nvt</v>
      </c>
      <c r="H122" s="98" t="str">
        <f>aanmeldingen!H114</f>
        <v>Colmar</v>
      </c>
      <c r="I122" s="98" t="str">
        <f>aanmeldingen!I114</f>
        <v>U23</v>
      </c>
      <c r="J122" s="203">
        <f t="shared" ca="1" si="3"/>
        <v>28</v>
      </c>
      <c r="K122" s="100">
        <f>aanmeldingen!V114</f>
        <v>43407</v>
      </c>
      <c r="L122" s="100">
        <f>aanmeldingen!W114</f>
        <v>43408</v>
      </c>
      <c r="M122" s="122" t="s">
        <v>848</v>
      </c>
      <c r="N122" s="46">
        <f>VLOOKUP(B122,schermers!C:I,7,FALSE)</f>
        <v>35582</v>
      </c>
      <c r="O122" s="46" t="str">
        <f t="shared" ca="1" si="4"/>
        <v>U23</v>
      </c>
      <c r="P122" s="56">
        <f t="shared" ca="1" si="5"/>
        <v>0</v>
      </c>
    </row>
    <row r="123" spans="1:16" hidden="1" x14ac:dyDescent="0.2">
      <c r="A123" s="56">
        <f ca="1">aanmeldingen!AK115</f>
        <v>1</v>
      </c>
      <c r="B123" s="99">
        <f>aanmeldingen!D115</f>
        <v>108238</v>
      </c>
      <c r="C123" s="98" t="str">
        <f>aanmeldingen!F115</f>
        <v>Tulen</v>
      </c>
      <c r="D123" s="98" t="str">
        <f>aanmeldingen!G115</f>
        <v>Tristan</v>
      </c>
      <c r="E123" s="98" t="str">
        <f>aanmeldingen!T115</f>
        <v>SCA</v>
      </c>
      <c r="F123" s="100">
        <f>aanmeldingen!K115</f>
        <v>43326</v>
      </c>
      <c r="G123" s="104" t="str">
        <f>IF(aanmeldingen!M115=0,"nvt",aanmeldingen!M115)</f>
        <v>nvt</v>
      </c>
      <c r="H123" s="98" t="str">
        <f>aanmeldingen!H115</f>
        <v>Colmar</v>
      </c>
      <c r="I123" s="98" t="str">
        <f>aanmeldingen!I115</f>
        <v>U23</v>
      </c>
      <c r="J123" s="203">
        <f t="shared" ca="1" si="3"/>
        <v>28</v>
      </c>
      <c r="K123" s="100">
        <f>aanmeldingen!V115</f>
        <v>43407</v>
      </c>
      <c r="L123" s="100">
        <f>aanmeldingen!W115</f>
        <v>43408</v>
      </c>
      <c r="M123" s="122" t="s">
        <v>848</v>
      </c>
      <c r="N123" s="46">
        <f>VLOOKUP(B123,schermers!C:I,7,FALSE)</f>
        <v>33441</v>
      </c>
      <c r="O123" s="46" t="str">
        <f t="shared" ca="1" si="4"/>
        <v/>
      </c>
      <c r="P123" s="56">
        <f t="shared" ca="1" si="5"/>
        <v>0</v>
      </c>
    </row>
    <row r="124" spans="1:16" hidden="1" x14ac:dyDescent="0.2">
      <c r="A124" s="56">
        <f ca="1">aanmeldingen!AK116</f>
        <v>1</v>
      </c>
      <c r="B124" s="99">
        <f>aanmeldingen!D116</f>
        <v>109588</v>
      </c>
      <c r="C124" s="98" t="str">
        <f>aanmeldingen!F116</f>
        <v>Tulen</v>
      </c>
      <c r="D124" s="98" t="str">
        <f>aanmeldingen!G116</f>
        <v>Rafael</v>
      </c>
      <c r="E124" s="98" t="str">
        <f>aanmeldingen!T116</f>
        <v>SCA</v>
      </c>
      <c r="F124" s="100">
        <f>aanmeldingen!K116</f>
        <v>43326</v>
      </c>
      <c r="G124" s="104" t="str">
        <f>IF(aanmeldingen!M116=0,"nvt",aanmeldingen!M116)</f>
        <v>nvt</v>
      </c>
      <c r="H124" s="98" t="str">
        <f>aanmeldingen!H116</f>
        <v>Berlijn</v>
      </c>
      <c r="I124" s="98" t="str">
        <f>aanmeldingen!I116</f>
        <v>U23</v>
      </c>
      <c r="J124" s="203">
        <f t="shared" ca="1" si="3"/>
        <v>28</v>
      </c>
      <c r="K124" s="100">
        <f>aanmeldingen!V116</f>
        <v>43519</v>
      </c>
      <c r="L124" s="100">
        <f>aanmeldingen!W116</f>
        <v>43520</v>
      </c>
      <c r="M124" s="122"/>
      <c r="N124" s="46">
        <f>VLOOKUP(B124,schermers!C:I,7,FALSE)</f>
        <v>35582</v>
      </c>
      <c r="O124" s="46" t="str">
        <f t="shared" ca="1" si="4"/>
        <v>U23</v>
      </c>
      <c r="P124" s="56">
        <f t="shared" ca="1" si="5"/>
        <v>0</v>
      </c>
    </row>
    <row r="125" spans="1:16" hidden="1" x14ac:dyDescent="0.2">
      <c r="A125" s="56">
        <f ca="1">aanmeldingen!AK117</f>
        <v>0</v>
      </c>
      <c r="B125" s="99">
        <f>aanmeldingen!D117</f>
        <v>108238</v>
      </c>
      <c r="C125" s="98" t="str">
        <f>aanmeldingen!F117</f>
        <v>Tulen</v>
      </c>
      <c r="D125" s="98" t="str">
        <f>aanmeldingen!G117</f>
        <v>Tristan</v>
      </c>
      <c r="E125" s="98" t="str">
        <f>aanmeldingen!T117</f>
        <v>SCA</v>
      </c>
      <c r="F125" s="100">
        <f>aanmeldingen!K117</f>
        <v>43326</v>
      </c>
      <c r="G125" s="104" t="str">
        <f>IF(aanmeldingen!M117=0,"nvt",aanmeldingen!M117)</f>
        <v>nvt</v>
      </c>
      <c r="H125" s="98" t="str">
        <f>aanmeldingen!H117</f>
        <v>Heidenheim</v>
      </c>
      <c r="I125" s="98" t="str">
        <f>aanmeldingen!I117</f>
        <v>WB</v>
      </c>
      <c r="J125" s="203" t="str">
        <f t="shared" ca="1" si="3"/>
        <v/>
      </c>
      <c r="K125" s="100">
        <f>aanmeldingen!V117</f>
        <v>43476</v>
      </c>
      <c r="L125" s="100">
        <f>aanmeldingen!W117</f>
        <v>43477</v>
      </c>
      <c r="M125" s="122"/>
      <c r="N125" s="46">
        <f>VLOOKUP(B125,schermers!C:I,7,FALSE)</f>
        <v>33441</v>
      </c>
      <c r="O125" s="46" t="str">
        <f t="shared" ca="1" si="4"/>
        <v/>
      </c>
      <c r="P125" s="56">
        <f t="shared" ca="1" si="5"/>
        <v>0</v>
      </c>
    </row>
    <row r="126" spans="1:16" hidden="1" x14ac:dyDescent="0.2">
      <c r="A126" s="56">
        <f ca="1">aanmeldingen!AK118</f>
        <v>0</v>
      </c>
      <c r="B126" s="99">
        <f>aanmeldingen!D118</f>
        <v>109588</v>
      </c>
      <c r="C126" s="98" t="str">
        <f>aanmeldingen!F118</f>
        <v>Tulen</v>
      </c>
      <c r="D126" s="98" t="str">
        <f>aanmeldingen!G118</f>
        <v>Rafael</v>
      </c>
      <c r="E126" s="98" t="str">
        <f>aanmeldingen!T118</f>
        <v>SCA</v>
      </c>
      <c r="F126" s="100">
        <f>aanmeldingen!K118</f>
        <v>43326</v>
      </c>
      <c r="G126" s="104" t="str">
        <f>IF(aanmeldingen!M118=0,"nvt",aanmeldingen!M118)</f>
        <v>nvt</v>
      </c>
      <c r="H126" s="98" t="str">
        <f>aanmeldingen!H118</f>
        <v>Heidenheim</v>
      </c>
      <c r="I126" s="98" t="str">
        <f>aanmeldingen!I118</f>
        <v>WB</v>
      </c>
      <c r="J126" s="203" t="str">
        <f t="shared" ca="1" si="3"/>
        <v/>
      </c>
      <c r="K126" s="100">
        <f>aanmeldingen!V118</f>
        <v>43476</v>
      </c>
      <c r="L126" s="100">
        <f>aanmeldingen!W118</f>
        <v>43477</v>
      </c>
      <c r="M126" s="122"/>
      <c r="N126" s="46">
        <f>VLOOKUP(B126,schermers!C:I,7,FALSE)</f>
        <v>35582</v>
      </c>
      <c r="O126" s="46" t="str">
        <f t="shared" ca="1" si="4"/>
        <v>U23</v>
      </c>
      <c r="P126" s="56">
        <f t="shared" ca="1" si="5"/>
        <v>0</v>
      </c>
    </row>
    <row r="127" spans="1:16" hidden="1" x14ac:dyDescent="0.2">
      <c r="A127" s="56">
        <f ca="1">aanmeldingen!AK119</f>
        <v>0</v>
      </c>
      <c r="B127" s="99">
        <f>aanmeldingen!D119</f>
        <v>108238</v>
      </c>
      <c r="C127" s="98" t="str">
        <f>aanmeldingen!F119</f>
        <v>Tulen</v>
      </c>
      <c r="D127" s="98" t="str">
        <f>aanmeldingen!G119</f>
        <v>Tristan</v>
      </c>
      <c r="E127" s="98" t="str">
        <f>aanmeldingen!T119</f>
        <v>SCA</v>
      </c>
      <c r="F127" s="100">
        <f>aanmeldingen!K119</f>
        <v>43326</v>
      </c>
      <c r="G127" s="104" t="str">
        <f>IF(aanmeldingen!M119=0,"nvt",aanmeldingen!M119)</f>
        <v>nvt</v>
      </c>
      <c r="H127" s="98" t="str">
        <f>aanmeldingen!H119</f>
        <v>Budapest</v>
      </c>
      <c r="I127" s="98" t="str">
        <f>aanmeldingen!I119</f>
        <v>GP</v>
      </c>
      <c r="J127" s="203" t="str">
        <f t="shared" ca="1" si="3"/>
        <v/>
      </c>
      <c r="K127" s="100">
        <f>aanmeldingen!V119</f>
        <v>43532</v>
      </c>
      <c r="L127" s="100">
        <f>aanmeldingen!W119</f>
        <v>43534</v>
      </c>
      <c r="M127" s="122"/>
      <c r="N127" s="46">
        <f>VLOOKUP(B127,schermers!C:I,7,FALSE)</f>
        <v>33441</v>
      </c>
      <c r="O127" s="46" t="str">
        <f t="shared" ca="1" si="4"/>
        <v/>
      </c>
      <c r="P127" s="56">
        <f t="shared" ca="1" si="5"/>
        <v>0</v>
      </c>
    </row>
    <row r="128" spans="1:16" hidden="1" x14ac:dyDescent="0.2">
      <c r="A128" s="56">
        <f ca="1">aanmeldingen!AK120</f>
        <v>0</v>
      </c>
      <c r="B128" s="99">
        <f>aanmeldingen!D120</f>
        <v>109588</v>
      </c>
      <c r="C128" s="98" t="str">
        <f>aanmeldingen!F120</f>
        <v>Tulen</v>
      </c>
      <c r="D128" s="98" t="str">
        <f>aanmeldingen!G120</f>
        <v>Rafael</v>
      </c>
      <c r="E128" s="98" t="str">
        <f>aanmeldingen!T120</f>
        <v>SCA</v>
      </c>
      <c r="F128" s="100">
        <f>aanmeldingen!K120</f>
        <v>43326</v>
      </c>
      <c r="G128" s="104" t="str">
        <f>IF(aanmeldingen!M120=0,"nvt",aanmeldingen!M120)</f>
        <v>nvt</v>
      </c>
      <c r="H128" s="98" t="str">
        <f>aanmeldingen!H120</f>
        <v>Parijs</v>
      </c>
      <c r="I128" s="98" t="str">
        <f>aanmeldingen!I120</f>
        <v>WB</v>
      </c>
      <c r="J128" s="203" t="str">
        <f t="shared" ca="1" si="3"/>
        <v/>
      </c>
      <c r="K128" s="100">
        <f>aanmeldingen!V120</f>
        <v>43602</v>
      </c>
      <c r="L128" s="100">
        <f>aanmeldingen!W120</f>
        <v>43603</v>
      </c>
      <c r="M128" s="122"/>
      <c r="N128" s="46">
        <f>VLOOKUP(B128,schermers!C:I,7,FALSE)</f>
        <v>35582</v>
      </c>
      <c r="O128" s="46" t="str">
        <f t="shared" ca="1" si="4"/>
        <v>U23</v>
      </c>
      <c r="P128" s="56">
        <f t="shared" ca="1" si="5"/>
        <v>0</v>
      </c>
    </row>
    <row r="129" spans="1:16" hidden="1" x14ac:dyDescent="0.2">
      <c r="A129" s="56">
        <f ca="1">aanmeldingen!AK121</f>
        <v>0</v>
      </c>
      <c r="B129" s="99">
        <f>aanmeldingen!D121</f>
        <v>108238</v>
      </c>
      <c r="C129" s="98" t="str">
        <f>aanmeldingen!F121</f>
        <v>Tulen</v>
      </c>
      <c r="D129" s="98" t="str">
        <f>aanmeldingen!G121</f>
        <v>Tristan</v>
      </c>
      <c r="E129" s="98" t="str">
        <f>aanmeldingen!T121</f>
        <v>SCA</v>
      </c>
      <c r="F129" s="100">
        <f>aanmeldingen!K121</f>
        <v>43326</v>
      </c>
      <c r="G129" s="104" t="str">
        <f>IF(aanmeldingen!M121=0,"nvt",aanmeldingen!M121)</f>
        <v>nvt</v>
      </c>
      <c r="H129" s="98" t="str">
        <f>aanmeldingen!H121</f>
        <v>Parijs</v>
      </c>
      <c r="I129" s="98" t="str">
        <f>aanmeldingen!I121</f>
        <v>WB</v>
      </c>
      <c r="J129" s="203" t="str">
        <f t="shared" ca="1" si="3"/>
        <v/>
      </c>
      <c r="K129" s="100">
        <f>aanmeldingen!V121</f>
        <v>43602</v>
      </c>
      <c r="L129" s="100">
        <f>aanmeldingen!W121</f>
        <v>43603</v>
      </c>
      <c r="M129" s="122"/>
      <c r="N129" s="46">
        <f>VLOOKUP(B129,schermers!C:I,7,FALSE)</f>
        <v>33441</v>
      </c>
      <c r="O129" s="46" t="str">
        <f t="shared" ca="1" si="4"/>
        <v/>
      </c>
      <c r="P129" s="56">
        <f t="shared" ca="1" si="5"/>
        <v>0</v>
      </c>
    </row>
    <row r="130" spans="1:16" hidden="1" x14ac:dyDescent="0.2">
      <c r="A130" s="56">
        <f ca="1">aanmeldingen!AK122</f>
        <v>1</v>
      </c>
      <c r="B130" s="99">
        <f>aanmeldingen!D122</f>
        <v>108421</v>
      </c>
      <c r="C130" s="98" t="str">
        <f>aanmeldingen!F122</f>
        <v>Boone</v>
      </c>
      <c r="D130" s="98" t="str">
        <f>aanmeldingen!G122</f>
        <v>Kelly</v>
      </c>
      <c r="E130" s="98" t="str">
        <f>aanmeldingen!T122</f>
        <v>ZAI</v>
      </c>
      <c r="F130" s="100">
        <f>aanmeldingen!K122</f>
        <v>43327</v>
      </c>
      <c r="G130" s="104" t="str">
        <f>IF(aanmeldingen!M122=0,"nvt",aanmeldingen!M122)</f>
        <v>nvt</v>
      </c>
      <c r="H130" s="98" t="str">
        <f>aanmeldingen!H122</f>
        <v>Bratislava</v>
      </c>
      <c r="I130" s="98" t="str">
        <f>aanmeldingen!I122</f>
        <v>Sat</v>
      </c>
      <c r="J130" s="203">
        <f t="shared" ca="1" si="3"/>
        <v>28</v>
      </c>
      <c r="K130" s="100">
        <f>aanmeldingen!V122</f>
        <v>43358</v>
      </c>
      <c r="L130" s="100">
        <f>aanmeldingen!W122</f>
        <v>43359</v>
      </c>
      <c r="M130" s="122"/>
      <c r="N130" s="46">
        <f>VLOOKUP(B130,schermers!C:I,7,FALSE)</f>
        <v>33615</v>
      </c>
      <c r="O130" s="46" t="str">
        <f t="shared" ca="1" si="4"/>
        <v/>
      </c>
      <c r="P130" s="56">
        <f t="shared" ca="1" si="5"/>
        <v>0</v>
      </c>
    </row>
    <row r="131" spans="1:16" hidden="1" x14ac:dyDescent="0.2">
      <c r="A131" s="56">
        <f ca="1">aanmeldingen!AK123</f>
        <v>1</v>
      </c>
      <c r="B131" s="99">
        <f>aanmeldingen!D123</f>
        <v>100851</v>
      </c>
      <c r="C131" s="98" t="str">
        <f>aanmeldingen!F123</f>
        <v>Roesink</v>
      </c>
      <c r="D131" s="98" t="str">
        <f>aanmeldingen!G123</f>
        <v>Bela</v>
      </c>
      <c r="E131" s="98" t="str">
        <f>aanmeldingen!T123</f>
        <v>QUI</v>
      </c>
      <c r="F131" s="100">
        <f>aanmeldingen!K123</f>
        <v>43329</v>
      </c>
      <c r="G131" s="104" t="str">
        <f>IF(aanmeldingen!M123=0,"nvt",aanmeldingen!M123)</f>
        <v>nvt</v>
      </c>
      <c r="H131" s="98" t="str">
        <f>aanmeldingen!H123</f>
        <v>Gent</v>
      </c>
      <c r="I131" s="98" t="str">
        <f>aanmeldingen!I123</f>
        <v>Sat</v>
      </c>
      <c r="J131" s="203">
        <f t="shared" ca="1" si="3"/>
        <v>28</v>
      </c>
      <c r="K131" s="100">
        <f>aanmeldingen!V123</f>
        <v>43372</v>
      </c>
      <c r="L131" s="100">
        <f>aanmeldingen!W123</f>
        <v>43373</v>
      </c>
      <c r="M131" s="122"/>
      <c r="N131" s="46">
        <f>VLOOKUP(B131,schermers!C:I,7,FALSE)</f>
        <v>33786</v>
      </c>
      <c r="O131" s="46" t="str">
        <f t="shared" ca="1" si="4"/>
        <v/>
      </c>
      <c r="P131" s="56">
        <f t="shared" ca="1" si="5"/>
        <v>0</v>
      </c>
    </row>
    <row r="132" spans="1:16" hidden="1" x14ac:dyDescent="0.2">
      <c r="A132" s="56">
        <f ca="1">aanmeldingen!AK124</f>
        <v>1</v>
      </c>
      <c r="B132" s="99">
        <f>aanmeldingen!D124</f>
        <v>105306</v>
      </c>
      <c r="C132" s="98" t="str">
        <f>aanmeldingen!F124</f>
        <v>Speelman</v>
      </c>
      <c r="D132" s="98" t="str">
        <f>aanmeldingen!G124</f>
        <v>Nico</v>
      </c>
      <c r="E132" s="98" t="str">
        <f>aanmeldingen!T124</f>
        <v>QUI</v>
      </c>
      <c r="F132" s="100">
        <f>aanmeldingen!K124</f>
        <v>43329</v>
      </c>
      <c r="G132" s="104" t="str">
        <f>IF(aanmeldingen!M124=0,"nvt",aanmeldingen!M124)</f>
        <v>nvt</v>
      </c>
      <c r="H132" s="98" t="str">
        <f>aanmeldingen!H124</f>
        <v>Gent</v>
      </c>
      <c r="I132" s="98" t="str">
        <f>aanmeldingen!I124</f>
        <v>Sat</v>
      </c>
      <c r="J132" s="203">
        <f t="shared" ca="1" si="3"/>
        <v>28</v>
      </c>
      <c r="K132" s="100">
        <f>aanmeldingen!V124</f>
        <v>43372</v>
      </c>
      <c r="L132" s="100">
        <f>aanmeldingen!W124</f>
        <v>43373</v>
      </c>
      <c r="M132" s="122"/>
      <c r="N132" s="46">
        <f>VLOOKUP(B132,schermers!C:I,7,FALSE)</f>
        <v>30711</v>
      </c>
      <c r="O132" s="46" t="str">
        <f t="shared" ca="1" si="4"/>
        <v/>
      </c>
      <c r="P132" s="56">
        <f t="shared" ca="1" si="5"/>
        <v>0</v>
      </c>
    </row>
    <row r="133" spans="1:16" hidden="1" x14ac:dyDescent="0.2">
      <c r="A133" s="56">
        <f ca="1">aanmeldingen!AK125</f>
        <v>1</v>
      </c>
      <c r="B133" s="99">
        <f>aanmeldingen!D125</f>
        <v>111969</v>
      </c>
      <c r="C133" s="98" t="str">
        <f>aanmeldingen!F125</f>
        <v>Sizoo</v>
      </c>
      <c r="D133" s="98" t="str">
        <f>aanmeldingen!G125</f>
        <v>Isaura</v>
      </c>
      <c r="E133" s="98" t="str">
        <f>aanmeldingen!T125</f>
        <v>RS</v>
      </c>
      <c r="F133" s="100">
        <f>aanmeldingen!K125</f>
        <v>43325</v>
      </c>
      <c r="G133" s="104" t="str">
        <f>IF(aanmeldingen!M125=0,"nvt",aanmeldingen!M125)</f>
        <v>nvt</v>
      </c>
      <c r="H133" s="98" t="str">
        <f>aanmeldingen!H125</f>
        <v>Bratislava</v>
      </c>
      <c r="I133" s="98" t="str">
        <f>aanmeldingen!I125</f>
        <v>Sat</v>
      </c>
      <c r="J133" s="203">
        <f t="shared" ca="1" si="3"/>
        <v>28</v>
      </c>
      <c r="K133" s="100">
        <f>aanmeldingen!V125</f>
        <v>43358</v>
      </c>
      <c r="L133" s="100">
        <f>aanmeldingen!W125</f>
        <v>43359</v>
      </c>
      <c r="M133" s="122"/>
      <c r="N133" s="46">
        <f>VLOOKUP(B133,schermers!C:I,7,FALSE)</f>
        <v>36070</v>
      </c>
      <c r="O133" s="46" t="str">
        <f t="shared" ca="1" si="4"/>
        <v>U23</v>
      </c>
      <c r="P133" s="56">
        <f t="shared" ca="1" si="5"/>
        <v>0</v>
      </c>
    </row>
    <row r="134" spans="1:16" hidden="1" x14ac:dyDescent="0.2">
      <c r="A134" s="56">
        <f ca="1">aanmeldingen!AK126</f>
        <v>1</v>
      </c>
      <c r="B134" s="99">
        <f>aanmeldingen!D126</f>
        <v>117222</v>
      </c>
      <c r="C134" s="98" t="str">
        <f>aanmeldingen!F126</f>
        <v>Roubailo</v>
      </c>
      <c r="D134" s="98" t="str">
        <f>aanmeldingen!G126</f>
        <v>Niels</v>
      </c>
      <c r="E134" s="98" t="str">
        <f>aanmeldingen!T126</f>
        <v>RS</v>
      </c>
      <c r="F134" s="100">
        <f>aanmeldingen!K126</f>
        <v>43325</v>
      </c>
      <c r="G134" s="104" t="str">
        <f>IF(aanmeldingen!M126=0,"nvt",aanmeldingen!M126)</f>
        <v>nvt</v>
      </c>
      <c r="H134" s="98" t="str">
        <f>aanmeldingen!H126</f>
        <v>Geneve</v>
      </c>
      <c r="I134" s="98" t="str">
        <f>aanmeldingen!I126</f>
        <v>ECC</v>
      </c>
      <c r="J134" s="203">
        <f t="shared" ca="1" si="3"/>
        <v>28</v>
      </c>
      <c r="K134" s="100">
        <f>aanmeldingen!V126</f>
        <v>43358</v>
      </c>
      <c r="L134" s="100">
        <f>aanmeldingen!W126</f>
        <v>43359</v>
      </c>
      <c r="M134" s="122"/>
      <c r="N134" s="46">
        <f>VLOOKUP(B134,schermers!C:I,7,FALSE)</f>
        <v>37929</v>
      </c>
      <c r="O134" s="46" t="str">
        <f t="shared" ca="1" si="4"/>
        <v>U23</v>
      </c>
      <c r="P134" s="56">
        <f t="shared" ca="1" si="5"/>
        <v>0</v>
      </c>
    </row>
    <row r="135" spans="1:16" hidden="1" x14ac:dyDescent="0.2">
      <c r="A135" s="56">
        <f ca="1">aanmeldingen!AK127</f>
        <v>1</v>
      </c>
      <c r="B135" s="99">
        <f>aanmeldingen!D127</f>
        <v>117222</v>
      </c>
      <c r="C135" s="98" t="str">
        <f>aanmeldingen!F127</f>
        <v>Roubailo</v>
      </c>
      <c r="D135" s="98" t="str">
        <f>aanmeldingen!G127</f>
        <v>Niels</v>
      </c>
      <c r="E135" s="98" t="str">
        <f>aanmeldingen!T127</f>
        <v>RS</v>
      </c>
      <c r="F135" s="100">
        <f>aanmeldingen!K127</f>
        <v>43325</v>
      </c>
      <c r="G135" s="104" t="str">
        <f>IF(aanmeldingen!M127=0,"nvt",aanmeldingen!M127)</f>
        <v>nvt</v>
      </c>
      <c r="H135" s="98" t="str">
        <f>aanmeldingen!H127</f>
        <v>Zrenjanin</v>
      </c>
      <c r="I135" s="98" t="str">
        <f>aanmeldingen!I127</f>
        <v>ECC</v>
      </c>
      <c r="J135" s="203">
        <f t="shared" ca="1" si="3"/>
        <v>28</v>
      </c>
      <c r="K135" s="100">
        <f>aanmeldingen!V127</f>
        <v>43393</v>
      </c>
      <c r="L135" s="100">
        <f>aanmeldingen!W127</f>
        <v>43394</v>
      </c>
      <c r="M135" s="122" t="s">
        <v>848</v>
      </c>
      <c r="N135" s="46">
        <f>VLOOKUP(B135,schermers!C:I,7,FALSE)</f>
        <v>37929</v>
      </c>
      <c r="O135" s="46" t="str">
        <f t="shared" ca="1" si="4"/>
        <v>U23</v>
      </c>
      <c r="P135" s="56">
        <f t="shared" si="5"/>
        <v>1</v>
      </c>
    </row>
    <row r="136" spans="1:16" hidden="1" x14ac:dyDescent="0.2">
      <c r="A136" s="56">
        <f ca="1">aanmeldingen!AK128</f>
        <v>1</v>
      </c>
      <c r="B136" s="99">
        <f>aanmeldingen!D128</f>
        <v>117222</v>
      </c>
      <c r="C136" s="98" t="str">
        <f>aanmeldingen!F128</f>
        <v>Roubailo</v>
      </c>
      <c r="D136" s="98" t="str">
        <f>aanmeldingen!G128</f>
        <v>Niels</v>
      </c>
      <c r="E136" s="98" t="str">
        <f>aanmeldingen!T128</f>
        <v>RS</v>
      </c>
      <c r="F136" s="100">
        <f>aanmeldingen!K128</f>
        <v>43325</v>
      </c>
      <c r="G136" s="104" t="str">
        <f>IF(aanmeldingen!M128=0,"nvt",aanmeldingen!M128)</f>
        <v>nvt</v>
      </c>
      <c r="H136" s="98" t="str">
        <f>aanmeldingen!H128</f>
        <v>Klagenfurt</v>
      </c>
      <c r="I136" s="98" t="str">
        <f>aanmeldingen!I128</f>
        <v>ECC</v>
      </c>
      <c r="J136" s="203">
        <f t="shared" ca="1" si="3"/>
        <v>28</v>
      </c>
      <c r="K136" s="100">
        <f>aanmeldingen!V128</f>
        <v>43400</v>
      </c>
      <c r="L136" s="100">
        <f>aanmeldingen!W128</f>
        <v>43401</v>
      </c>
      <c r="M136" s="122" t="s">
        <v>848</v>
      </c>
      <c r="N136" s="46">
        <f>VLOOKUP(B136,schermers!C:I,7,FALSE)</f>
        <v>37929</v>
      </c>
      <c r="O136" s="46" t="str">
        <f t="shared" ca="1" si="4"/>
        <v>U23</v>
      </c>
      <c r="P136" s="56">
        <f t="shared" si="5"/>
        <v>1</v>
      </c>
    </row>
    <row r="137" spans="1:16" hidden="1" x14ac:dyDescent="0.2">
      <c r="A137" s="56">
        <f ca="1">aanmeldingen!AK129</f>
        <v>1</v>
      </c>
      <c r="B137" s="99">
        <f>aanmeldingen!D129</f>
        <v>113794</v>
      </c>
      <c r="C137" s="98" t="str">
        <f>aanmeldingen!F129</f>
        <v>Schaafsma</v>
      </c>
      <c r="D137" s="98" t="str">
        <f>aanmeldingen!G129</f>
        <v>Bote</v>
      </c>
      <c r="E137" s="98" t="str">
        <f>aanmeldingen!T129</f>
        <v>AMS</v>
      </c>
      <c r="F137" s="100">
        <f>aanmeldingen!K129</f>
        <v>43326</v>
      </c>
      <c r="G137" s="104" t="str">
        <f>IF(aanmeldingen!M129=0,"nvt",aanmeldingen!M129)</f>
        <v>nvt</v>
      </c>
      <c r="H137" s="98" t="str">
        <f>aanmeldingen!H129</f>
        <v>Konin</v>
      </c>
      <c r="I137" s="98" t="str">
        <f>aanmeldingen!I129</f>
        <v>ECC</v>
      </c>
      <c r="J137" s="203">
        <f t="shared" ca="1" si="3"/>
        <v>28</v>
      </c>
      <c r="K137" s="100">
        <f>aanmeldingen!V129</f>
        <v>43358</v>
      </c>
      <c r="L137" s="100">
        <f>aanmeldingen!W129</f>
        <v>43359</v>
      </c>
      <c r="M137" s="122"/>
      <c r="N137" s="46">
        <f>VLOOKUP(B137,schermers!C:I,7,FALSE)</f>
        <v>37507</v>
      </c>
      <c r="O137" s="46" t="str">
        <f t="shared" ca="1" si="4"/>
        <v>U23</v>
      </c>
      <c r="P137" s="56">
        <f t="shared" ca="1" si="5"/>
        <v>0</v>
      </c>
    </row>
    <row r="138" spans="1:16" hidden="1" x14ac:dyDescent="0.2">
      <c r="A138" s="56">
        <f ca="1">aanmeldingen!AK130</f>
        <v>1</v>
      </c>
      <c r="B138" s="99">
        <f>aanmeldingen!D130</f>
        <v>110792</v>
      </c>
      <c r="C138" s="98" t="str">
        <f>aanmeldingen!F130</f>
        <v>Giacon</v>
      </c>
      <c r="D138" s="98" t="str">
        <f>aanmeldingen!G130</f>
        <v>Daniel</v>
      </c>
      <c r="E138" s="98" t="str">
        <f>aanmeldingen!T130</f>
        <v>AMS</v>
      </c>
      <c r="F138" s="100">
        <f>aanmeldingen!K130</f>
        <v>43326</v>
      </c>
      <c r="G138" s="104" t="str">
        <f>IF(aanmeldingen!M130=0,"nvt",aanmeldingen!M130)</f>
        <v>nvt</v>
      </c>
      <c r="H138" s="98" t="str">
        <f>aanmeldingen!H130</f>
        <v>Londen</v>
      </c>
      <c r="I138" s="98" t="str">
        <f>aanmeldingen!I130</f>
        <v>WB Jun</v>
      </c>
      <c r="J138" s="203">
        <f t="shared" ca="1" si="3"/>
        <v>28</v>
      </c>
      <c r="K138" s="100">
        <f>aanmeldingen!V130</f>
        <v>43407</v>
      </c>
      <c r="L138" s="100">
        <f>aanmeldingen!W130</f>
        <v>43408</v>
      </c>
      <c r="M138" s="63" t="s">
        <v>848</v>
      </c>
      <c r="N138" s="46">
        <f>VLOOKUP(B138,schermers!C:I,7,FALSE)</f>
        <v>36855</v>
      </c>
      <c r="O138" s="46" t="str">
        <f t="shared" ca="1" si="4"/>
        <v>U23</v>
      </c>
      <c r="P138" s="56">
        <f t="shared" ca="1" si="5"/>
        <v>0</v>
      </c>
    </row>
    <row r="139" spans="1:16" hidden="1" x14ac:dyDescent="0.2">
      <c r="A139" s="56">
        <f ca="1">aanmeldingen!AK131</f>
        <v>0</v>
      </c>
      <c r="B139" s="99">
        <f>aanmeldingen!D131</f>
        <v>113794</v>
      </c>
      <c r="C139" s="98" t="str">
        <f>aanmeldingen!F131</f>
        <v>Schaafsma</v>
      </c>
      <c r="D139" s="98" t="str">
        <f>aanmeldingen!G131</f>
        <v>Bote</v>
      </c>
      <c r="E139" s="98" t="str">
        <f>aanmeldingen!T131</f>
        <v>AMS</v>
      </c>
      <c r="F139" s="100">
        <f>aanmeldingen!K131</f>
        <v>43326</v>
      </c>
      <c r="G139" s="104">
        <f>IF(aanmeldingen!M131=0,"nvt",aanmeldingen!M131)</f>
        <v>43351</v>
      </c>
      <c r="H139" s="98" t="str">
        <f>aanmeldingen!H131</f>
        <v>Godollo</v>
      </c>
      <c r="I139" s="98" t="str">
        <f>aanmeldingen!I131</f>
        <v>ECC</v>
      </c>
      <c r="J139" s="203" t="str">
        <f t="shared" ca="1" si="3"/>
        <v/>
      </c>
      <c r="K139" s="100">
        <f>aanmeldingen!V131</f>
        <v>43379</v>
      </c>
      <c r="L139" s="100">
        <f>aanmeldingen!W131</f>
        <v>43380</v>
      </c>
      <c r="M139" s="63"/>
      <c r="N139" s="46">
        <f>VLOOKUP(B139,schermers!C:I,7,FALSE)</f>
        <v>37507</v>
      </c>
      <c r="O139" s="46" t="str">
        <f t="shared" ca="1" si="4"/>
        <v>U23</v>
      </c>
      <c r="P139" s="56">
        <f t="shared" ca="1" si="5"/>
        <v>0</v>
      </c>
    </row>
    <row r="140" spans="1:16" hidden="1" x14ac:dyDescent="0.2">
      <c r="A140" s="56">
        <f ca="1">aanmeldingen!AK132</f>
        <v>1</v>
      </c>
      <c r="B140" s="99">
        <f>aanmeldingen!D132</f>
        <v>113794</v>
      </c>
      <c r="C140" s="98" t="str">
        <f>aanmeldingen!F132</f>
        <v>Schaafsma</v>
      </c>
      <c r="D140" s="98" t="str">
        <f>aanmeldingen!G132</f>
        <v>Bote</v>
      </c>
      <c r="E140" s="98" t="str">
        <f>aanmeldingen!T132</f>
        <v>AMS</v>
      </c>
      <c r="F140" s="100">
        <f>aanmeldingen!K132</f>
        <v>43326</v>
      </c>
      <c r="G140" s="104" t="str">
        <f>IF(aanmeldingen!M132=0,"nvt",aanmeldingen!M132)</f>
        <v>nvt</v>
      </c>
      <c r="H140" s="98" t="str">
        <f>aanmeldingen!H132</f>
        <v>Eislingen</v>
      </c>
      <c r="I140" s="98" t="str">
        <f>aanmeldingen!I132</f>
        <v>ECC</v>
      </c>
      <c r="J140" s="203">
        <f t="shared" ref="J140:J203" ca="1" si="6">IF(A140=0,"",IF(K140-F140&gt;=8*7,$O$6*0.8,IF(F140&lt;$O$7,$O$6*0.8,$O$6*1.15)))</f>
        <v>28</v>
      </c>
      <c r="K140" s="100">
        <f>aanmeldingen!V132</f>
        <v>43435</v>
      </c>
      <c r="L140" s="100">
        <f>aanmeldingen!W132</f>
        <v>43436</v>
      </c>
      <c r="M140" s="122"/>
      <c r="N140" s="46">
        <f>VLOOKUP(B140,schermers!C:I,7,FALSE)</f>
        <v>37507</v>
      </c>
      <c r="O140" s="46" t="str">
        <f t="shared" ref="O140:O203" ca="1" si="7">IF(N140&gt;=$O$9,"U23","")</f>
        <v>U23</v>
      </c>
      <c r="P140" s="56">
        <f t="shared" ref="P140:P203" ca="1" si="8">IF(AND(I140="ECC",M140&lt;&gt;""),1,IF(AND(I140="U23",M130&lt;&gt;"",O140="U23"),1,0))</f>
        <v>0</v>
      </c>
    </row>
    <row r="141" spans="1:16" hidden="1" x14ac:dyDescent="0.2">
      <c r="A141" s="56">
        <f ca="1">aanmeldingen!AK133</f>
        <v>1</v>
      </c>
      <c r="B141" s="99">
        <f>aanmeldingen!D133</f>
        <v>113794</v>
      </c>
      <c r="C141" s="98" t="str">
        <f>aanmeldingen!F133</f>
        <v>Schaafsma</v>
      </c>
      <c r="D141" s="98" t="str">
        <f>aanmeldingen!G133</f>
        <v>Bote</v>
      </c>
      <c r="E141" s="98" t="str">
        <f>aanmeldingen!T133</f>
        <v>AMS</v>
      </c>
      <c r="F141" s="100">
        <f>aanmeldingen!K133</f>
        <v>43326</v>
      </c>
      <c r="G141" s="104" t="str">
        <f>IF(aanmeldingen!M133=0,"nvt",aanmeldingen!M133)</f>
        <v>nvt</v>
      </c>
      <c r="H141" s="98" t="str">
        <f>aanmeldingen!H133</f>
        <v>Londen</v>
      </c>
      <c r="I141" s="98" t="str">
        <f>aanmeldingen!I133</f>
        <v>ECC</v>
      </c>
      <c r="J141" s="203">
        <f t="shared" ca="1" si="6"/>
        <v>28</v>
      </c>
      <c r="K141" s="100">
        <f>aanmeldingen!V133</f>
        <v>43386</v>
      </c>
      <c r="L141" s="100">
        <f>aanmeldingen!W133</f>
        <v>43387</v>
      </c>
      <c r="M141" s="122"/>
      <c r="N141" s="46">
        <f>VLOOKUP(B141,schermers!C:I,7,FALSE)</f>
        <v>37507</v>
      </c>
      <c r="O141" s="46" t="str">
        <f t="shared" ca="1" si="7"/>
        <v>U23</v>
      </c>
      <c r="P141" s="56">
        <f t="shared" ca="1" si="8"/>
        <v>0</v>
      </c>
    </row>
    <row r="142" spans="1:16" hidden="1" x14ac:dyDescent="0.2">
      <c r="A142" s="56">
        <f ca="1">aanmeldingen!AK134</f>
        <v>1</v>
      </c>
      <c r="B142" s="99">
        <f>aanmeldingen!D134</f>
        <v>113794</v>
      </c>
      <c r="C142" s="98" t="str">
        <f>aanmeldingen!F134</f>
        <v>Schaafsma</v>
      </c>
      <c r="D142" s="98" t="str">
        <f>aanmeldingen!G134</f>
        <v>Bote</v>
      </c>
      <c r="E142" s="98" t="str">
        <f>aanmeldingen!T134</f>
        <v>AMS</v>
      </c>
      <c r="F142" s="100">
        <f>aanmeldingen!K134</f>
        <v>43326</v>
      </c>
      <c r="G142" s="104" t="str">
        <f>IF(aanmeldingen!M134=0,"nvt",aanmeldingen!M134)</f>
        <v>nvt</v>
      </c>
      <c r="H142" s="98" t="str">
        <f>aanmeldingen!H134</f>
        <v>Meylan</v>
      </c>
      <c r="I142" s="98" t="str">
        <f>aanmeldingen!I134</f>
        <v>ECC</v>
      </c>
      <c r="J142" s="203">
        <f t="shared" ca="1" si="6"/>
        <v>28</v>
      </c>
      <c r="K142" s="100">
        <f>aanmeldingen!V134</f>
        <v>43477</v>
      </c>
      <c r="L142" s="100">
        <f>aanmeldingen!W134</f>
        <v>43478</v>
      </c>
      <c r="M142" s="122"/>
      <c r="N142" s="46">
        <f>VLOOKUP(B142,schermers!C:I,7,FALSE)</f>
        <v>37507</v>
      </c>
      <c r="O142" s="46" t="str">
        <f t="shared" ca="1" si="7"/>
        <v>U23</v>
      </c>
      <c r="P142" s="56">
        <f t="shared" ca="1" si="8"/>
        <v>0</v>
      </c>
    </row>
    <row r="143" spans="1:16" hidden="1" x14ac:dyDescent="0.2">
      <c r="A143" s="56">
        <f ca="1">aanmeldingen!AK135</f>
        <v>1</v>
      </c>
      <c r="B143" s="99">
        <f>aanmeldingen!D135</f>
        <v>110792</v>
      </c>
      <c r="C143" s="98" t="str">
        <f>aanmeldingen!F135</f>
        <v>Giacon</v>
      </c>
      <c r="D143" s="98" t="str">
        <f>aanmeldingen!G135</f>
        <v>Daniel</v>
      </c>
      <c r="E143" s="98" t="str">
        <f>aanmeldingen!T135</f>
        <v>AMS</v>
      </c>
      <c r="F143" s="100">
        <f>aanmeldingen!K135</f>
        <v>43326</v>
      </c>
      <c r="G143" s="104">
        <f>IF(aanmeldingen!M135=0,"nvt",aanmeldingen!M135)</f>
        <v>43469</v>
      </c>
      <c r="H143" s="98" t="str">
        <f>aanmeldingen!H135</f>
        <v>Udine</v>
      </c>
      <c r="I143" s="98" t="str">
        <f>aanmeldingen!I135</f>
        <v>WB Jun</v>
      </c>
      <c r="J143" s="203">
        <f t="shared" ca="1" si="6"/>
        <v>28</v>
      </c>
      <c r="K143" s="100">
        <f>aanmeldingen!V135</f>
        <v>43470</v>
      </c>
      <c r="L143" s="100">
        <f>aanmeldingen!W135</f>
        <v>43471</v>
      </c>
      <c r="M143" s="122"/>
      <c r="N143" s="46">
        <f>VLOOKUP(B143,schermers!C:I,7,FALSE)</f>
        <v>36855</v>
      </c>
      <c r="O143" s="46" t="str">
        <f t="shared" ca="1" si="7"/>
        <v>U23</v>
      </c>
      <c r="P143" s="56">
        <f t="shared" ca="1" si="8"/>
        <v>0</v>
      </c>
    </row>
    <row r="144" spans="1:16" hidden="1" x14ac:dyDescent="0.2">
      <c r="A144" s="56">
        <f ca="1">aanmeldingen!AK136</f>
        <v>1</v>
      </c>
      <c r="B144" s="99">
        <f>aanmeldingen!D136</f>
        <v>113794</v>
      </c>
      <c r="C144" s="98" t="str">
        <f>aanmeldingen!F136</f>
        <v>Schaafsma</v>
      </c>
      <c r="D144" s="98" t="str">
        <f>aanmeldingen!G136</f>
        <v>Bote</v>
      </c>
      <c r="E144" s="98" t="str">
        <f>aanmeldingen!T136</f>
        <v>AMS</v>
      </c>
      <c r="F144" s="100">
        <f>aanmeldingen!K136</f>
        <v>43326</v>
      </c>
      <c r="G144" s="104" t="str">
        <f>IF(aanmeldingen!M136=0,"nvt",aanmeldingen!M136)</f>
        <v>nvt</v>
      </c>
      <c r="H144" s="98" t="str">
        <f>aanmeldingen!H136</f>
        <v>Sofia</v>
      </c>
      <c r="I144" s="98" t="str">
        <f>aanmeldingen!I136</f>
        <v>ECC</v>
      </c>
      <c r="J144" s="203">
        <f t="shared" ca="1" si="6"/>
        <v>28</v>
      </c>
      <c r="K144" s="100">
        <f>aanmeldingen!V136</f>
        <v>43421</v>
      </c>
      <c r="L144" s="100">
        <f>aanmeldingen!W136</f>
        <v>43422</v>
      </c>
      <c r="M144" s="122" t="s">
        <v>848</v>
      </c>
      <c r="N144" s="46">
        <f>VLOOKUP(B144,schermers!C:I,7,FALSE)</f>
        <v>37507</v>
      </c>
      <c r="O144" s="46" t="str">
        <f t="shared" ca="1" si="7"/>
        <v>U23</v>
      </c>
      <c r="P144" s="56">
        <f t="shared" si="8"/>
        <v>1</v>
      </c>
    </row>
    <row r="145" spans="1:16" hidden="1" x14ac:dyDescent="0.2">
      <c r="A145" s="56">
        <f ca="1">aanmeldingen!AK137</f>
        <v>1</v>
      </c>
      <c r="B145" s="99">
        <f>aanmeldingen!D137</f>
        <v>113794</v>
      </c>
      <c r="C145" s="98" t="str">
        <f>aanmeldingen!F137</f>
        <v>Schaafsma</v>
      </c>
      <c r="D145" s="98" t="str">
        <f>aanmeldingen!G137</f>
        <v>Bote</v>
      </c>
      <c r="E145" s="98" t="str">
        <f>aanmeldingen!T137</f>
        <v>AMS</v>
      </c>
      <c r="F145" s="100">
        <f>aanmeldingen!K137</f>
        <v>43326</v>
      </c>
      <c r="G145" s="104" t="str">
        <f>IF(aanmeldingen!M137=0,"nvt",aanmeldingen!M137)</f>
        <v>nvt</v>
      </c>
      <c r="H145" s="98" t="str">
        <f>aanmeldingen!H137</f>
        <v>Moedling</v>
      </c>
      <c r="I145" s="98" t="str">
        <f>aanmeldingen!I137</f>
        <v>ECC</v>
      </c>
      <c r="J145" s="203">
        <f t="shared" ca="1" si="6"/>
        <v>28</v>
      </c>
      <c r="K145" s="100">
        <f>aanmeldingen!V137</f>
        <v>43491</v>
      </c>
      <c r="L145" s="100">
        <f>aanmeldingen!W137</f>
        <v>43492</v>
      </c>
      <c r="M145" s="122"/>
      <c r="N145" s="46">
        <f>VLOOKUP(B145,schermers!C:I,7,FALSE)</f>
        <v>37507</v>
      </c>
      <c r="O145" s="46" t="str">
        <f t="shared" ca="1" si="7"/>
        <v>U23</v>
      </c>
      <c r="P145" s="56">
        <f t="shared" ca="1" si="8"/>
        <v>0</v>
      </c>
    </row>
    <row r="146" spans="1:16" hidden="1" x14ac:dyDescent="0.2">
      <c r="A146" s="56">
        <f ca="1">aanmeldingen!AK138</f>
        <v>0</v>
      </c>
      <c r="B146" s="99">
        <f>aanmeldingen!D138</f>
        <v>110792</v>
      </c>
      <c r="C146" s="98" t="str">
        <f>aanmeldingen!F138</f>
        <v>Giacon</v>
      </c>
      <c r="D146" s="98" t="str">
        <f>aanmeldingen!G138</f>
        <v>Daniel</v>
      </c>
      <c r="E146" s="98" t="str">
        <f>aanmeldingen!T138</f>
        <v>AMS</v>
      </c>
      <c r="F146" s="100">
        <f>aanmeldingen!K138</f>
        <v>43326</v>
      </c>
      <c r="G146" s="104" t="str">
        <f>IF(aanmeldingen!M138=0,"nvt",aanmeldingen!M138)</f>
        <v>nvt</v>
      </c>
      <c r="H146" s="98" t="str">
        <f>aanmeldingen!H138</f>
        <v>Bonn</v>
      </c>
      <c r="I146" s="98" t="str">
        <f>aanmeldingen!I138</f>
        <v>WB</v>
      </c>
      <c r="J146" s="203" t="str">
        <f t="shared" ca="1" si="6"/>
        <v/>
      </c>
      <c r="K146" s="100">
        <f>aanmeldingen!V138</f>
        <v>43413</v>
      </c>
      <c r="L146" s="100">
        <f>aanmeldingen!W138</f>
        <v>43414</v>
      </c>
      <c r="M146" s="122"/>
      <c r="N146" s="46">
        <f>VLOOKUP(B146,schermers!C:I,7,FALSE)</f>
        <v>36855</v>
      </c>
      <c r="O146" s="46" t="str">
        <f t="shared" ca="1" si="7"/>
        <v>U23</v>
      </c>
      <c r="P146" s="56">
        <f t="shared" ca="1" si="8"/>
        <v>0</v>
      </c>
    </row>
    <row r="147" spans="1:16" hidden="1" x14ac:dyDescent="0.2">
      <c r="A147" s="56">
        <f ca="1">aanmeldingen!AK139</f>
        <v>1</v>
      </c>
      <c r="B147" s="99">
        <f>aanmeldingen!D139</f>
        <v>108238</v>
      </c>
      <c r="C147" s="98" t="str">
        <f>aanmeldingen!F139</f>
        <v>Tulen</v>
      </c>
      <c r="D147" s="98" t="str">
        <f>aanmeldingen!G139</f>
        <v>Tristan</v>
      </c>
      <c r="E147" s="98" t="str">
        <f>aanmeldingen!T139</f>
        <v>SCA</v>
      </c>
      <c r="F147" s="100">
        <f>aanmeldingen!K139</f>
        <v>43326</v>
      </c>
      <c r="G147" s="104" t="str">
        <f>IF(aanmeldingen!M139=0,"nvt",aanmeldingen!M139)</f>
        <v>nvt</v>
      </c>
      <c r="H147" s="98" t="str">
        <f>aanmeldingen!H139</f>
        <v>Dublin</v>
      </c>
      <c r="I147" s="98" t="str">
        <f>aanmeldingen!I139</f>
        <v>Sat</v>
      </c>
      <c r="J147" s="203">
        <f t="shared" ca="1" si="6"/>
        <v>28</v>
      </c>
      <c r="K147" s="100">
        <f>aanmeldingen!V139</f>
        <v>43400</v>
      </c>
      <c r="L147" s="100">
        <f>aanmeldingen!W139</f>
        <v>43401</v>
      </c>
      <c r="M147" s="122" t="s">
        <v>848</v>
      </c>
      <c r="N147" s="46">
        <f>VLOOKUP(B147,schermers!C:I,7,FALSE)</f>
        <v>33441</v>
      </c>
      <c r="O147" s="46" t="str">
        <f t="shared" ca="1" si="7"/>
        <v/>
      </c>
      <c r="P147" s="56">
        <f t="shared" ca="1" si="8"/>
        <v>0</v>
      </c>
    </row>
    <row r="148" spans="1:16" hidden="1" x14ac:dyDescent="0.2">
      <c r="A148" s="56">
        <f ca="1">aanmeldingen!AK140</f>
        <v>1</v>
      </c>
      <c r="B148" s="99">
        <f>aanmeldingen!D140</f>
        <v>114877</v>
      </c>
      <c r="C148" s="98" t="str">
        <f>aanmeldingen!F140</f>
        <v>Wanyama</v>
      </c>
      <c r="D148" s="98" t="str">
        <f>aanmeldingen!G140</f>
        <v>Sam</v>
      </c>
      <c r="E148" s="98" t="str">
        <f>aanmeldingen!T140</f>
        <v>HS</v>
      </c>
      <c r="F148" s="100">
        <f>aanmeldingen!K140</f>
        <v>43326</v>
      </c>
      <c r="G148" s="104" t="str">
        <f>IF(aanmeldingen!M140=0,"nvt",aanmeldingen!M140)</f>
        <v>nvt</v>
      </c>
      <c r="H148" s="98" t="str">
        <f>aanmeldingen!H140</f>
        <v>Manchester</v>
      </c>
      <c r="I148" s="98" t="str">
        <f>aanmeldingen!I140</f>
        <v>ECC</v>
      </c>
      <c r="J148" s="203">
        <f t="shared" ca="1" si="6"/>
        <v>28</v>
      </c>
      <c r="K148" s="100">
        <f>aanmeldingen!V140</f>
        <v>43372</v>
      </c>
      <c r="L148" s="100">
        <f>aanmeldingen!W140</f>
        <v>43373</v>
      </c>
      <c r="M148" s="122"/>
      <c r="N148" s="46">
        <f>VLOOKUP(B148,schermers!C:I,7,FALSE)</f>
        <v>38038</v>
      </c>
      <c r="O148" s="46" t="str">
        <f t="shared" ca="1" si="7"/>
        <v>U23</v>
      </c>
      <c r="P148" s="56">
        <f t="shared" ca="1" si="8"/>
        <v>0</v>
      </c>
    </row>
    <row r="149" spans="1:16" hidden="1" x14ac:dyDescent="0.2">
      <c r="A149" s="56">
        <f ca="1">aanmeldingen!AK141</f>
        <v>0</v>
      </c>
      <c r="B149" s="99">
        <f>aanmeldingen!D141</f>
        <v>113346</v>
      </c>
      <c r="C149" s="98" t="str">
        <f>aanmeldingen!F141</f>
        <v>Joemrati</v>
      </c>
      <c r="D149" s="98" t="str">
        <f>aanmeldingen!G141</f>
        <v>Ashwan</v>
      </c>
      <c r="E149" s="98" t="str">
        <f>aanmeldingen!T141</f>
        <v>HS</v>
      </c>
      <c r="F149" s="100">
        <f>aanmeldingen!K141</f>
        <v>43326</v>
      </c>
      <c r="G149" s="104">
        <f>IF(aanmeldingen!M141=0,"nvt",aanmeldingen!M141)</f>
        <v>43352</v>
      </c>
      <c r="H149" s="98" t="str">
        <f>aanmeldingen!H141</f>
        <v>Londen</v>
      </c>
      <c r="I149" s="98" t="str">
        <f>aanmeldingen!I141</f>
        <v>WB Jun</v>
      </c>
      <c r="J149" s="203" t="str">
        <f t="shared" ca="1" si="6"/>
        <v/>
      </c>
      <c r="K149" s="100">
        <f>aanmeldingen!V141</f>
        <v>43407</v>
      </c>
      <c r="L149" s="100">
        <f>aanmeldingen!W141</f>
        <v>43408</v>
      </c>
      <c r="M149" s="122"/>
      <c r="N149" s="46">
        <f>VLOOKUP(B149,schermers!C:I,7,FALSE)</f>
        <v>37470</v>
      </c>
      <c r="O149" s="46" t="str">
        <f t="shared" ca="1" si="7"/>
        <v>U23</v>
      </c>
      <c r="P149" s="56">
        <f t="shared" ca="1" si="8"/>
        <v>0</v>
      </c>
    </row>
    <row r="150" spans="1:16" hidden="1" x14ac:dyDescent="0.2">
      <c r="A150" s="56">
        <f ca="1">aanmeldingen!AK142</f>
        <v>1</v>
      </c>
      <c r="B150" s="99">
        <f>aanmeldingen!D142</f>
        <v>114877</v>
      </c>
      <c r="C150" s="98" t="str">
        <f>aanmeldingen!F142</f>
        <v>Wanyama</v>
      </c>
      <c r="D150" s="98" t="str">
        <f>aanmeldingen!G142</f>
        <v>Sam</v>
      </c>
      <c r="E150" s="98" t="str">
        <f>aanmeldingen!T142</f>
        <v>HS</v>
      </c>
      <c r="F150" s="100">
        <f>aanmeldingen!K142</f>
        <v>43326</v>
      </c>
      <c r="G150" s="104" t="str">
        <f>IF(aanmeldingen!M142=0,"nvt",aanmeldingen!M142)</f>
        <v>nvt</v>
      </c>
      <c r="H150" s="98" t="str">
        <f>aanmeldingen!H142</f>
        <v>Moedling</v>
      </c>
      <c r="I150" s="98" t="str">
        <f>aanmeldingen!I142</f>
        <v>ECC</v>
      </c>
      <c r="J150" s="203">
        <f t="shared" ca="1" si="6"/>
        <v>28</v>
      </c>
      <c r="K150" s="100">
        <f>aanmeldingen!V142</f>
        <v>43428</v>
      </c>
      <c r="L150" s="100">
        <f>aanmeldingen!W142</f>
        <v>43429</v>
      </c>
      <c r="M150" s="122" t="s">
        <v>848</v>
      </c>
      <c r="N150" s="46">
        <f>VLOOKUP(B150,schermers!C:I,7,FALSE)</f>
        <v>38038</v>
      </c>
      <c r="O150" s="46" t="str">
        <f t="shared" ca="1" si="7"/>
        <v>U23</v>
      </c>
      <c r="P150" s="56">
        <f t="shared" si="8"/>
        <v>1</v>
      </c>
    </row>
    <row r="151" spans="1:16" hidden="1" x14ac:dyDescent="0.2">
      <c r="A151" s="56">
        <f ca="1">aanmeldingen!AK143</f>
        <v>1</v>
      </c>
      <c r="B151" s="99">
        <f>aanmeldingen!D143</f>
        <v>113346</v>
      </c>
      <c r="C151" s="98" t="str">
        <f>aanmeldingen!F143</f>
        <v>Joemrati</v>
      </c>
      <c r="D151" s="98" t="str">
        <f>aanmeldingen!G143</f>
        <v>Ashwan</v>
      </c>
      <c r="E151" s="98" t="str">
        <f>aanmeldingen!T143</f>
        <v>HS</v>
      </c>
      <c r="F151" s="100">
        <f>aanmeldingen!K143</f>
        <v>43326</v>
      </c>
      <c r="G151" s="104" t="str">
        <f>IF(aanmeldingen!M143=0,"nvt",aanmeldingen!M143)</f>
        <v>nvt</v>
      </c>
      <c r="H151" s="98" t="str">
        <f>aanmeldingen!H143</f>
        <v>Moedling</v>
      </c>
      <c r="I151" s="98" t="str">
        <f>aanmeldingen!I143</f>
        <v>ECC</v>
      </c>
      <c r="J151" s="203">
        <f t="shared" ca="1" si="6"/>
        <v>28</v>
      </c>
      <c r="K151" s="100">
        <f>aanmeldingen!V143</f>
        <v>43428</v>
      </c>
      <c r="L151" s="100">
        <f>aanmeldingen!W143</f>
        <v>43429</v>
      </c>
      <c r="M151" s="122" t="s">
        <v>848</v>
      </c>
      <c r="N151" s="46">
        <f>VLOOKUP(B151,schermers!C:I,7,FALSE)</f>
        <v>37470</v>
      </c>
      <c r="O151" s="46" t="str">
        <f t="shared" ca="1" si="7"/>
        <v>U23</v>
      </c>
      <c r="P151" s="56">
        <f t="shared" si="8"/>
        <v>1</v>
      </c>
    </row>
    <row r="152" spans="1:16" hidden="1" x14ac:dyDescent="0.2">
      <c r="A152" s="56">
        <f ca="1">aanmeldingen!AK144</f>
        <v>1</v>
      </c>
      <c r="B152" s="99">
        <f>aanmeldingen!D144</f>
        <v>113346</v>
      </c>
      <c r="C152" s="98" t="str">
        <f>aanmeldingen!F144</f>
        <v>Joemrati</v>
      </c>
      <c r="D152" s="98" t="str">
        <f>aanmeldingen!G144</f>
        <v>Ashwan</v>
      </c>
      <c r="E152" s="98" t="str">
        <f>aanmeldingen!T144</f>
        <v>HS</v>
      </c>
      <c r="F152" s="100">
        <f>aanmeldingen!K144</f>
        <v>43326</v>
      </c>
      <c r="G152" s="104" t="str">
        <f>IF(aanmeldingen!M144=0,"nvt",aanmeldingen!M144)</f>
        <v>nvt</v>
      </c>
      <c r="H152" s="98" t="str">
        <f>aanmeldingen!H144</f>
        <v>Budapest</v>
      </c>
      <c r="I152" s="98" t="str">
        <f>aanmeldingen!I144</f>
        <v>ECC</v>
      </c>
      <c r="J152" s="203">
        <f t="shared" ca="1" si="6"/>
        <v>28</v>
      </c>
      <c r="K152" s="100">
        <f>aanmeldingen!V144</f>
        <v>43413</v>
      </c>
      <c r="L152" s="100">
        <f>aanmeldingen!W144</f>
        <v>43415</v>
      </c>
      <c r="M152" s="122" t="s">
        <v>848</v>
      </c>
      <c r="N152" s="46">
        <f>VLOOKUP(B152,schermers!C:I,7,FALSE)</f>
        <v>37470</v>
      </c>
      <c r="O152" s="46" t="str">
        <f t="shared" ca="1" si="7"/>
        <v>U23</v>
      </c>
      <c r="P152" s="56">
        <f t="shared" si="8"/>
        <v>1</v>
      </c>
    </row>
    <row r="153" spans="1:16" hidden="1" x14ac:dyDescent="0.2">
      <c r="A153" s="56">
        <f ca="1">aanmeldingen!AK145</f>
        <v>1</v>
      </c>
      <c r="B153" s="99">
        <f>aanmeldingen!D145</f>
        <v>114877</v>
      </c>
      <c r="C153" s="98" t="str">
        <f>aanmeldingen!F145</f>
        <v>Wanyama</v>
      </c>
      <c r="D153" s="98" t="str">
        <f>aanmeldingen!G145</f>
        <v>Sam</v>
      </c>
      <c r="E153" s="98" t="str">
        <f>aanmeldingen!T145</f>
        <v>HS</v>
      </c>
      <c r="F153" s="100">
        <f>aanmeldingen!K145</f>
        <v>43326</v>
      </c>
      <c r="G153" s="104" t="str">
        <f>IF(aanmeldingen!M145=0,"nvt",aanmeldingen!M145)</f>
        <v>nvt</v>
      </c>
      <c r="H153" s="98" t="str">
        <f>aanmeldingen!H145</f>
        <v>Cabries</v>
      </c>
      <c r="I153" s="98" t="str">
        <f>aanmeldingen!I145</f>
        <v>ECC</v>
      </c>
      <c r="J153" s="203">
        <f t="shared" ca="1" si="6"/>
        <v>28</v>
      </c>
      <c r="K153" s="100">
        <f>aanmeldingen!V145</f>
        <v>43435</v>
      </c>
      <c r="L153" s="100">
        <f>aanmeldingen!W145</f>
        <v>43436</v>
      </c>
      <c r="M153" s="122"/>
      <c r="N153" s="46">
        <f>VLOOKUP(B153,schermers!C:I,7,FALSE)</f>
        <v>38038</v>
      </c>
      <c r="O153" s="46" t="str">
        <f t="shared" ca="1" si="7"/>
        <v>U23</v>
      </c>
      <c r="P153" s="56">
        <f t="shared" ca="1" si="8"/>
        <v>0</v>
      </c>
    </row>
    <row r="154" spans="1:16" hidden="1" x14ac:dyDescent="0.2">
      <c r="A154" s="56">
        <f ca="1">aanmeldingen!AK146</f>
        <v>1</v>
      </c>
      <c r="B154" s="99">
        <f>aanmeldingen!D146</f>
        <v>113346</v>
      </c>
      <c r="C154" s="98" t="str">
        <f>aanmeldingen!F146</f>
        <v>Joemrati</v>
      </c>
      <c r="D154" s="98" t="str">
        <f>aanmeldingen!G146</f>
        <v>Ashwan</v>
      </c>
      <c r="E154" s="98" t="str">
        <f>aanmeldingen!T146</f>
        <v>HS</v>
      </c>
      <c r="F154" s="100">
        <f>aanmeldingen!K146</f>
        <v>43326</v>
      </c>
      <c r="G154" s="104" t="str">
        <f>IF(aanmeldingen!M146=0,"nvt",aanmeldingen!M146)</f>
        <v>nvt</v>
      </c>
      <c r="H154" s="98" t="str">
        <f>aanmeldingen!H146</f>
        <v>Cabries</v>
      </c>
      <c r="I154" s="98" t="str">
        <f>aanmeldingen!I146</f>
        <v>ECC</v>
      </c>
      <c r="J154" s="203">
        <f t="shared" ca="1" si="6"/>
        <v>28</v>
      </c>
      <c r="K154" s="100">
        <f>aanmeldingen!V146</f>
        <v>43435</v>
      </c>
      <c r="L154" s="100">
        <f>aanmeldingen!W146</f>
        <v>43436</v>
      </c>
      <c r="M154" s="122"/>
      <c r="N154" s="46">
        <f>VLOOKUP(B154,schermers!C:I,7,FALSE)</f>
        <v>37470</v>
      </c>
      <c r="O154" s="46" t="str">
        <f t="shared" ca="1" si="7"/>
        <v>U23</v>
      </c>
      <c r="P154" s="56">
        <f t="shared" ca="1" si="8"/>
        <v>0</v>
      </c>
    </row>
    <row r="155" spans="1:16" hidden="1" x14ac:dyDescent="0.2">
      <c r="A155" s="56">
        <f ca="1">aanmeldingen!AK147</f>
        <v>1</v>
      </c>
      <c r="B155" s="99">
        <f>aanmeldingen!D147</f>
        <v>114877</v>
      </c>
      <c r="C155" s="98" t="str">
        <f>aanmeldingen!F147</f>
        <v>Wanyama</v>
      </c>
      <c r="D155" s="98" t="str">
        <f>aanmeldingen!G147</f>
        <v>Sam</v>
      </c>
      <c r="E155" s="98" t="str">
        <f>aanmeldingen!T147</f>
        <v>HS</v>
      </c>
      <c r="F155" s="100">
        <f>aanmeldingen!K147</f>
        <v>43326</v>
      </c>
      <c r="G155" s="104" t="str">
        <f>IF(aanmeldingen!M147=0,"nvt",aanmeldingen!M147)</f>
        <v>nvt</v>
      </c>
      <c r="H155" s="98" t="str">
        <f>aanmeldingen!H147</f>
        <v>Bratislava</v>
      </c>
      <c r="I155" s="98" t="str">
        <f>aanmeldingen!I147</f>
        <v>ECC</v>
      </c>
      <c r="J155" s="203">
        <f t="shared" ca="1" si="6"/>
        <v>28</v>
      </c>
      <c r="K155" s="100">
        <f>aanmeldingen!V147</f>
        <v>43476</v>
      </c>
      <c r="L155" s="100">
        <f>aanmeldingen!W147</f>
        <v>43478</v>
      </c>
      <c r="M155" s="122"/>
      <c r="N155" s="46">
        <f>VLOOKUP(B155,schermers!C:I,7,FALSE)</f>
        <v>38038</v>
      </c>
      <c r="O155" s="46" t="str">
        <f t="shared" ca="1" si="7"/>
        <v>U23</v>
      </c>
      <c r="P155" s="56">
        <f t="shared" ca="1" si="8"/>
        <v>0</v>
      </c>
    </row>
    <row r="156" spans="1:16" hidden="1" x14ac:dyDescent="0.2">
      <c r="A156" s="56">
        <f ca="1">aanmeldingen!AK148</f>
        <v>1</v>
      </c>
      <c r="B156" s="99">
        <f>aanmeldingen!D148</f>
        <v>113346</v>
      </c>
      <c r="C156" s="98" t="str">
        <f>aanmeldingen!F148</f>
        <v>Joemrati</v>
      </c>
      <c r="D156" s="98" t="str">
        <f>aanmeldingen!G148</f>
        <v>Ashwan</v>
      </c>
      <c r="E156" s="98" t="str">
        <f>aanmeldingen!T148</f>
        <v>HS</v>
      </c>
      <c r="F156" s="100">
        <f>aanmeldingen!K148</f>
        <v>43326</v>
      </c>
      <c r="G156" s="104" t="str">
        <f>IF(aanmeldingen!M148=0,"nvt",aanmeldingen!M148)</f>
        <v>nvt</v>
      </c>
      <c r="H156" s="98" t="str">
        <f>aanmeldingen!H148</f>
        <v>Bratislava</v>
      </c>
      <c r="I156" s="98" t="str">
        <f>aanmeldingen!I148</f>
        <v>ECC</v>
      </c>
      <c r="J156" s="203">
        <f t="shared" ca="1" si="6"/>
        <v>28</v>
      </c>
      <c r="K156" s="100">
        <f>aanmeldingen!V148</f>
        <v>43476</v>
      </c>
      <c r="L156" s="100">
        <f>aanmeldingen!W148</f>
        <v>43478</v>
      </c>
      <c r="M156" s="122"/>
      <c r="N156" s="46">
        <f>VLOOKUP(B156,schermers!C:I,7,FALSE)</f>
        <v>37470</v>
      </c>
      <c r="O156" s="46" t="str">
        <f t="shared" ca="1" si="7"/>
        <v>U23</v>
      </c>
      <c r="P156" s="56">
        <f t="shared" ca="1" si="8"/>
        <v>0</v>
      </c>
    </row>
    <row r="157" spans="1:16" hidden="1" x14ac:dyDescent="0.2">
      <c r="A157" s="56">
        <f ca="1">aanmeldingen!AK149</f>
        <v>1</v>
      </c>
      <c r="B157" s="99">
        <f>aanmeldingen!D149</f>
        <v>114877</v>
      </c>
      <c r="C157" s="98" t="str">
        <f>aanmeldingen!F149</f>
        <v>Wanyama</v>
      </c>
      <c r="D157" s="98" t="str">
        <f>aanmeldingen!G149</f>
        <v>Sam</v>
      </c>
      <c r="E157" s="98" t="str">
        <f>aanmeldingen!T149</f>
        <v>HS</v>
      </c>
      <c r="F157" s="100">
        <f>aanmeldingen!K149</f>
        <v>43326</v>
      </c>
      <c r="G157" s="104" t="str">
        <f>IF(aanmeldingen!M149=0,"nvt",aanmeldingen!M149)</f>
        <v>nvt</v>
      </c>
      <c r="H157" s="98" t="str">
        <f>aanmeldingen!H149</f>
        <v>Halle</v>
      </c>
      <c r="I157" s="98" t="str">
        <f>aanmeldingen!I149</f>
        <v>ECC</v>
      </c>
      <c r="J157" s="203">
        <f t="shared" ca="1" si="6"/>
        <v>28</v>
      </c>
      <c r="K157" s="100">
        <f>aanmeldingen!V149</f>
        <v>43449</v>
      </c>
      <c r="L157" s="100">
        <f>aanmeldingen!W149</f>
        <v>43450</v>
      </c>
      <c r="M157" s="122"/>
      <c r="N157" s="46">
        <f>VLOOKUP(B157,schermers!C:I,7,FALSE)</f>
        <v>38038</v>
      </c>
      <c r="O157" s="46" t="str">
        <f t="shared" ca="1" si="7"/>
        <v>U23</v>
      </c>
      <c r="P157" s="56">
        <f t="shared" ca="1" si="8"/>
        <v>0</v>
      </c>
    </row>
    <row r="158" spans="1:16" hidden="1" x14ac:dyDescent="0.2">
      <c r="A158" s="56">
        <f ca="1">aanmeldingen!AK150</f>
        <v>1</v>
      </c>
      <c r="B158" s="99">
        <f>aanmeldingen!D150</f>
        <v>113346</v>
      </c>
      <c r="C158" s="98" t="str">
        <f>aanmeldingen!F150</f>
        <v>Joemrati</v>
      </c>
      <c r="D158" s="98" t="str">
        <f>aanmeldingen!G150</f>
        <v>Ashwan</v>
      </c>
      <c r="E158" s="98" t="str">
        <f>aanmeldingen!T150</f>
        <v>HS</v>
      </c>
      <c r="F158" s="100">
        <f>aanmeldingen!K150</f>
        <v>43326</v>
      </c>
      <c r="G158" s="104" t="str">
        <f>IF(aanmeldingen!M150=0,"nvt",aanmeldingen!M150)</f>
        <v>nvt</v>
      </c>
      <c r="H158" s="98" t="str">
        <f>aanmeldingen!H150</f>
        <v>Halle</v>
      </c>
      <c r="I158" s="98" t="str">
        <f>aanmeldingen!I150</f>
        <v>ECC</v>
      </c>
      <c r="J158" s="203">
        <f t="shared" ca="1" si="6"/>
        <v>28</v>
      </c>
      <c r="K158" s="100">
        <f>aanmeldingen!V150</f>
        <v>43449</v>
      </c>
      <c r="L158" s="100">
        <f>aanmeldingen!W150</f>
        <v>43450</v>
      </c>
      <c r="M158" s="122"/>
      <c r="N158" s="46">
        <f>VLOOKUP(B158,schermers!C:I,7,FALSE)</f>
        <v>37470</v>
      </c>
      <c r="O158" s="46" t="str">
        <f t="shared" ca="1" si="7"/>
        <v>U23</v>
      </c>
      <c r="P158" s="56">
        <f t="shared" ca="1" si="8"/>
        <v>0</v>
      </c>
    </row>
    <row r="159" spans="1:16" hidden="1" x14ac:dyDescent="0.2">
      <c r="A159" s="56">
        <f ca="1">aanmeldingen!AK151</f>
        <v>1</v>
      </c>
      <c r="B159" s="99">
        <f>aanmeldingen!D151</f>
        <v>113347</v>
      </c>
      <c r="C159" s="98" t="str">
        <f>aanmeldingen!F151</f>
        <v>Sluman</v>
      </c>
      <c r="D159" s="98" t="str">
        <f>aanmeldingen!G151</f>
        <v>Patrick</v>
      </c>
      <c r="E159" s="98" t="str">
        <f>aanmeldingen!T151</f>
        <v>HS</v>
      </c>
      <c r="F159" s="100">
        <f>aanmeldingen!K151</f>
        <v>43326</v>
      </c>
      <c r="G159" s="104" t="str">
        <f>IF(aanmeldingen!M151=0,"nvt",aanmeldingen!M151)</f>
        <v>nvt</v>
      </c>
      <c r="H159" s="98" t="str">
        <f>aanmeldingen!H151</f>
        <v>Halle</v>
      </c>
      <c r="I159" s="98" t="str">
        <f>aanmeldingen!I151</f>
        <v>ECC</v>
      </c>
      <c r="J159" s="203">
        <f t="shared" ca="1" si="6"/>
        <v>28</v>
      </c>
      <c r="K159" s="100">
        <f>aanmeldingen!V151</f>
        <v>43449</v>
      </c>
      <c r="L159" s="100">
        <f>aanmeldingen!W151</f>
        <v>43450</v>
      </c>
      <c r="M159" s="122"/>
      <c r="N159" s="46">
        <f>VLOOKUP(B159,schermers!C:I,7,FALSE)</f>
        <v>37813</v>
      </c>
      <c r="O159" s="46" t="str">
        <f t="shared" ca="1" si="7"/>
        <v>U23</v>
      </c>
      <c r="P159" s="56">
        <f t="shared" ca="1" si="8"/>
        <v>0</v>
      </c>
    </row>
    <row r="160" spans="1:16" hidden="1" x14ac:dyDescent="0.2">
      <c r="A160" s="56">
        <f ca="1">aanmeldingen!AK152</f>
        <v>1</v>
      </c>
      <c r="B160" s="99">
        <f>aanmeldingen!D152</f>
        <v>114877</v>
      </c>
      <c r="C160" s="98" t="str">
        <f>aanmeldingen!F152</f>
        <v>Wanyama</v>
      </c>
      <c r="D160" s="98" t="str">
        <f>aanmeldingen!G152</f>
        <v>Sam</v>
      </c>
      <c r="E160" s="98" t="str">
        <f>aanmeldingen!T152</f>
        <v>HS</v>
      </c>
      <c r="F160" s="100">
        <f>aanmeldingen!K152</f>
        <v>43326</v>
      </c>
      <c r="G160" s="104" t="str">
        <f>IF(aanmeldingen!M152=0,"nvt",aanmeldingen!M152)</f>
        <v>nvt</v>
      </c>
      <c r="H160" s="98" t="str">
        <f>aanmeldingen!H152</f>
        <v>Warschau</v>
      </c>
      <c r="I160" s="98" t="str">
        <f>aanmeldingen!I152</f>
        <v>ECC</v>
      </c>
      <c r="J160" s="203">
        <f t="shared" ca="1" si="6"/>
        <v>28</v>
      </c>
      <c r="K160" s="100">
        <f>aanmeldingen!V152</f>
        <v>43505</v>
      </c>
      <c r="L160" s="100">
        <f>aanmeldingen!W152</f>
        <v>43506</v>
      </c>
      <c r="M160" s="122"/>
      <c r="N160" s="46">
        <f>VLOOKUP(B160,schermers!C:I,7,FALSE)</f>
        <v>38038</v>
      </c>
      <c r="O160" s="46" t="str">
        <f t="shared" ca="1" si="7"/>
        <v>U23</v>
      </c>
      <c r="P160" s="56">
        <f t="shared" ca="1" si="8"/>
        <v>0</v>
      </c>
    </row>
    <row r="161" spans="1:16" hidden="1" x14ac:dyDescent="0.2">
      <c r="A161" s="56">
        <f ca="1">aanmeldingen!AK153</f>
        <v>1</v>
      </c>
      <c r="B161" s="99">
        <f>aanmeldingen!D153</f>
        <v>113346</v>
      </c>
      <c r="C161" s="98" t="str">
        <f>aanmeldingen!F153</f>
        <v>Joemrati</v>
      </c>
      <c r="D161" s="98" t="str">
        <f>aanmeldingen!G153</f>
        <v>Ashwan</v>
      </c>
      <c r="E161" s="98" t="str">
        <f>aanmeldingen!T153</f>
        <v>HS</v>
      </c>
      <c r="F161" s="100">
        <f>aanmeldingen!K153</f>
        <v>43326</v>
      </c>
      <c r="G161" s="104" t="str">
        <f>IF(aanmeldingen!M153=0,"nvt",aanmeldingen!M153)</f>
        <v>nvt</v>
      </c>
      <c r="H161" s="98" t="str">
        <f>aanmeldingen!H153</f>
        <v>Warschau</v>
      </c>
      <c r="I161" s="98" t="str">
        <f>aanmeldingen!I153</f>
        <v>ECC</v>
      </c>
      <c r="J161" s="203">
        <f t="shared" ca="1" si="6"/>
        <v>28</v>
      </c>
      <c r="K161" s="100">
        <f>aanmeldingen!V153</f>
        <v>43505</v>
      </c>
      <c r="L161" s="100">
        <f>aanmeldingen!W153</f>
        <v>43506</v>
      </c>
      <c r="M161" s="122"/>
      <c r="N161" s="46">
        <f>VLOOKUP(B161,schermers!C:I,7,FALSE)</f>
        <v>37470</v>
      </c>
      <c r="O161" s="46" t="str">
        <f t="shared" ca="1" si="7"/>
        <v>U23</v>
      </c>
      <c r="P161" s="56">
        <f t="shared" ca="1" si="8"/>
        <v>0</v>
      </c>
    </row>
    <row r="162" spans="1:16" hidden="1" x14ac:dyDescent="0.2">
      <c r="A162" s="56">
        <f ca="1">aanmeldingen!AK154</f>
        <v>1</v>
      </c>
      <c r="B162" s="99">
        <f>aanmeldingen!D154</f>
        <v>113347</v>
      </c>
      <c r="C162" s="98" t="str">
        <f>aanmeldingen!F154</f>
        <v>Sluman</v>
      </c>
      <c r="D162" s="98" t="str">
        <f>aanmeldingen!G154</f>
        <v>Patrick</v>
      </c>
      <c r="E162" s="98" t="str">
        <f>aanmeldingen!T154</f>
        <v>HS</v>
      </c>
      <c r="F162" s="100">
        <f>aanmeldingen!K154</f>
        <v>43326</v>
      </c>
      <c r="G162" s="104" t="str">
        <f>IF(aanmeldingen!M154=0,"nvt",aanmeldingen!M154)</f>
        <v>nvt</v>
      </c>
      <c r="H162" s="98" t="str">
        <f>aanmeldingen!H154</f>
        <v>Warschau</v>
      </c>
      <c r="I162" s="98" t="str">
        <f>aanmeldingen!I154</f>
        <v>ECC</v>
      </c>
      <c r="J162" s="203">
        <f t="shared" ca="1" si="6"/>
        <v>28</v>
      </c>
      <c r="K162" s="100">
        <f>aanmeldingen!V154</f>
        <v>43505</v>
      </c>
      <c r="L162" s="100">
        <f>aanmeldingen!W154</f>
        <v>43506</v>
      </c>
      <c r="M162" s="122"/>
      <c r="N162" s="46">
        <f>VLOOKUP(B162,schermers!C:I,7,FALSE)</f>
        <v>37813</v>
      </c>
      <c r="O162" s="46" t="str">
        <f t="shared" ca="1" si="7"/>
        <v>U23</v>
      </c>
      <c r="P162" s="56">
        <f t="shared" ca="1" si="8"/>
        <v>0</v>
      </c>
    </row>
    <row r="163" spans="1:16" hidden="1" x14ac:dyDescent="0.2">
      <c r="A163" s="56">
        <f ca="1">aanmeldingen!AK155</f>
        <v>1</v>
      </c>
      <c r="B163" s="99">
        <f>aanmeldingen!D155</f>
        <v>114740</v>
      </c>
      <c r="C163" s="98" t="str">
        <f>aanmeldingen!F155</f>
        <v>Vermeulen</v>
      </c>
      <c r="D163" s="98" t="str">
        <f>aanmeldingen!G155</f>
        <v>Olof</v>
      </c>
      <c r="E163" s="98" t="str">
        <f>aanmeldingen!T155</f>
        <v>NRD</v>
      </c>
      <c r="F163" s="100">
        <f>aanmeldingen!K155</f>
        <v>43330</v>
      </c>
      <c r="G163" s="104" t="str">
        <f>IF(aanmeldingen!M155=0,"nvt",aanmeldingen!M155)</f>
        <v>nvt</v>
      </c>
      <c r="H163" s="98" t="str">
        <f>aanmeldingen!H155</f>
        <v>Moedling</v>
      </c>
      <c r="I163" s="98" t="str">
        <f>aanmeldingen!I155</f>
        <v>ECC</v>
      </c>
      <c r="J163" s="203">
        <f t="shared" ca="1" si="6"/>
        <v>28</v>
      </c>
      <c r="K163" s="100">
        <f>aanmeldingen!V155</f>
        <v>43428</v>
      </c>
      <c r="L163" s="100">
        <f>aanmeldingen!W155</f>
        <v>43429</v>
      </c>
      <c r="M163" s="122" t="s">
        <v>848</v>
      </c>
      <c r="N163" s="46">
        <f>VLOOKUP(B163,schermers!C:I,7,FALSE)</f>
        <v>37544</v>
      </c>
      <c r="O163" s="46" t="str">
        <f t="shared" ca="1" si="7"/>
        <v>U23</v>
      </c>
      <c r="P163" s="56">
        <f t="shared" si="8"/>
        <v>1</v>
      </c>
    </row>
    <row r="164" spans="1:16" hidden="1" x14ac:dyDescent="0.2">
      <c r="A164" s="56">
        <f ca="1">aanmeldingen!AK156</f>
        <v>1</v>
      </c>
      <c r="B164" s="99">
        <f>aanmeldingen!D156</f>
        <v>114740</v>
      </c>
      <c r="C164" s="98" t="str">
        <f>aanmeldingen!F156</f>
        <v>Vermeulen</v>
      </c>
      <c r="D164" s="98" t="str">
        <f>aanmeldingen!G156</f>
        <v>Olof</v>
      </c>
      <c r="E164" s="98" t="str">
        <f>aanmeldingen!T156</f>
        <v>NRD</v>
      </c>
      <c r="F164" s="100">
        <f>aanmeldingen!K156</f>
        <v>43330</v>
      </c>
      <c r="G164" s="104" t="str">
        <f>IF(aanmeldingen!M156=0,"nvt",aanmeldingen!M156)</f>
        <v>nvt</v>
      </c>
      <c r="H164" s="98" t="str">
        <f>aanmeldingen!H156</f>
        <v>Budapest</v>
      </c>
      <c r="I164" s="98" t="str">
        <f>aanmeldingen!I156</f>
        <v>ECC</v>
      </c>
      <c r="J164" s="203">
        <f t="shared" ca="1" si="6"/>
        <v>28</v>
      </c>
      <c r="K164" s="100">
        <f>aanmeldingen!V156</f>
        <v>43413</v>
      </c>
      <c r="L164" s="100">
        <f>aanmeldingen!W156</f>
        <v>43415</v>
      </c>
      <c r="M164" s="122" t="s">
        <v>848</v>
      </c>
      <c r="N164" s="46">
        <f>VLOOKUP(B164,schermers!C:I,7,FALSE)</f>
        <v>37544</v>
      </c>
      <c r="O164" s="46" t="str">
        <f t="shared" ca="1" si="7"/>
        <v>U23</v>
      </c>
      <c r="P164" s="56">
        <f t="shared" si="8"/>
        <v>1</v>
      </c>
    </row>
    <row r="165" spans="1:16" hidden="1" x14ac:dyDescent="0.2">
      <c r="A165" s="56">
        <f ca="1">aanmeldingen!AK157</f>
        <v>1</v>
      </c>
      <c r="B165" s="99">
        <f>aanmeldingen!D157</f>
        <v>108725</v>
      </c>
      <c r="C165" s="98" t="str">
        <f>aanmeldingen!F157</f>
        <v>Post</v>
      </c>
      <c r="D165" s="98" t="str">
        <f>aanmeldingen!G157</f>
        <v>Patrick</v>
      </c>
      <c r="E165" s="98" t="str">
        <f>aanmeldingen!T157</f>
        <v>NRD</v>
      </c>
      <c r="F165" s="100">
        <f>aanmeldingen!K157</f>
        <v>43330</v>
      </c>
      <c r="G165" s="104" t="str">
        <f>IF(aanmeldingen!M157=0,"nvt",aanmeldingen!M157)</f>
        <v>nvt</v>
      </c>
      <c r="H165" s="98" t="str">
        <f>aanmeldingen!H157</f>
        <v>Bratislava</v>
      </c>
      <c r="I165" s="98" t="str">
        <f>aanmeldingen!I157</f>
        <v>Sat</v>
      </c>
      <c r="J165" s="203">
        <f t="shared" ca="1" si="6"/>
        <v>28</v>
      </c>
      <c r="K165" s="100">
        <f>aanmeldingen!V157</f>
        <v>43358</v>
      </c>
      <c r="L165" s="100">
        <f>aanmeldingen!W157</f>
        <v>43359</v>
      </c>
      <c r="M165" s="122"/>
      <c r="N165" s="46">
        <f>VLOOKUP(B165,schermers!C:I,7,FALSE)</f>
        <v>34981</v>
      </c>
      <c r="O165" s="46" t="str">
        <f t="shared" ca="1" si="7"/>
        <v/>
      </c>
      <c r="P165" s="56">
        <f t="shared" ca="1" si="8"/>
        <v>0</v>
      </c>
    </row>
    <row r="166" spans="1:16" hidden="1" x14ac:dyDescent="0.2">
      <c r="A166" s="56">
        <f ca="1">aanmeldingen!AK158</f>
        <v>1</v>
      </c>
      <c r="B166" s="99">
        <f>aanmeldingen!D158</f>
        <v>114740</v>
      </c>
      <c r="C166" s="98" t="str">
        <f>aanmeldingen!F158</f>
        <v>Vermeulen</v>
      </c>
      <c r="D166" s="98" t="str">
        <f>aanmeldingen!G158</f>
        <v>Olof</v>
      </c>
      <c r="E166" s="98" t="str">
        <f>aanmeldingen!T158</f>
        <v>NRD</v>
      </c>
      <c r="F166" s="100">
        <f>aanmeldingen!K158</f>
        <v>43330</v>
      </c>
      <c r="G166" s="104" t="str">
        <f>IF(aanmeldingen!M158=0,"nvt",aanmeldingen!M158)</f>
        <v>nvt</v>
      </c>
      <c r="H166" s="98" t="str">
        <f>aanmeldingen!H158</f>
        <v>Halle</v>
      </c>
      <c r="I166" s="98" t="str">
        <f>aanmeldingen!I158</f>
        <v>ECC</v>
      </c>
      <c r="J166" s="203">
        <f t="shared" ca="1" si="6"/>
        <v>28</v>
      </c>
      <c r="K166" s="100">
        <f>aanmeldingen!V158</f>
        <v>43449</v>
      </c>
      <c r="L166" s="100">
        <f>aanmeldingen!W158</f>
        <v>43450</v>
      </c>
      <c r="M166" s="122"/>
      <c r="N166" s="46">
        <f>VLOOKUP(B166,schermers!C:I,7,FALSE)</f>
        <v>37544</v>
      </c>
      <c r="O166" s="46" t="str">
        <f t="shared" ca="1" si="7"/>
        <v>U23</v>
      </c>
      <c r="P166" s="56">
        <f t="shared" ca="1" si="8"/>
        <v>0</v>
      </c>
    </row>
    <row r="167" spans="1:16" hidden="1" x14ac:dyDescent="0.2">
      <c r="A167" s="56">
        <f ca="1">aanmeldingen!AK159</f>
        <v>1</v>
      </c>
      <c r="B167" s="99">
        <f>aanmeldingen!D159</f>
        <v>115822</v>
      </c>
      <c r="C167" s="98" t="str">
        <f>aanmeldingen!F159</f>
        <v>Van Laere</v>
      </c>
      <c r="D167" s="98" t="str">
        <f>aanmeldingen!G159</f>
        <v>Fleur</v>
      </c>
      <c r="E167" s="98" t="str">
        <f>aanmeldingen!T159</f>
        <v>AMS</v>
      </c>
      <c r="F167" s="100">
        <f>aanmeldingen!K159</f>
        <v>43326</v>
      </c>
      <c r="G167" s="104" t="str">
        <f>IF(aanmeldingen!M159=0,"nvt",aanmeldingen!M159)</f>
        <v>nvt</v>
      </c>
      <c r="H167" s="98" t="str">
        <f>aanmeldingen!H159</f>
        <v>Londen</v>
      </c>
      <c r="I167" s="98" t="str">
        <f>aanmeldingen!I159</f>
        <v>ECC</v>
      </c>
      <c r="J167" s="203">
        <f t="shared" ca="1" si="6"/>
        <v>28</v>
      </c>
      <c r="K167" s="100">
        <f>aanmeldingen!V159</f>
        <v>43386</v>
      </c>
      <c r="L167" s="100">
        <f>aanmeldingen!W159</f>
        <v>43387</v>
      </c>
      <c r="M167" s="122"/>
      <c r="N167" s="46">
        <f>VLOOKUP(B167,schermers!C:I,7,FALSE)</f>
        <v>38229</v>
      </c>
      <c r="O167" s="46" t="str">
        <f t="shared" ca="1" si="7"/>
        <v>U23</v>
      </c>
      <c r="P167" s="56">
        <f t="shared" ca="1" si="8"/>
        <v>0</v>
      </c>
    </row>
    <row r="168" spans="1:16" hidden="1" x14ac:dyDescent="0.2">
      <c r="A168" s="56">
        <f ca="1">aanmeldingen!AK160</f>
        <v>1</v>
      </c>
      <c r="B168" s="99">
        <f>aanmeldingen!D160</f>
        <v>113779</v>
      </c>
      <c r="C168" s="98" t="str">
        <f>aanmeldingen!F160</f>
        <v>Kroese</v>
      </c>
      <c r="D168" s="98" t="str">
        <f>aanmeldingen!G160</f>
        <v>Katelijne</v>
      </c>
      <c r="E168" s="98" t="str">
        <f>aanmeldingen!T160</f>
        <v>AMS</v>
      </c>
      <c r="F168" s="100">
        <f>aanmeldingen!K160</f>
        <v>43326</v>
      </c>
      <c r="G168" s="104" t="str">
        <f>IF(aanmeldingen!M160=0,"nvt",aanmeldingen!M160)</f>
        <v>nvt</v>
      </c>
      <c r="H168" s="98" t="str">
        <f>aanmeldingen!H160</f>
        <v>Luxemburg</v>
      </c>
      <c r="I168" s="98" t="str">
        <f>aanmeldingen!I160</f>
        <v>WB Jun</v>
      </c>
      <c r="J168" s="203">
        <f t="shared" ca="1" si="6"/>
        <v>28</v>
      </c>
      <c r="K168" s="100">
        <f>aanmeldingen!V160</f>
        <v>43435</v>
      </c>
      <c r="L168" s="100">
        <f>aanmeldingen!W160</f>
        <v>43436</v>
      </c>
      <c r="M168" s="122"/>
      <c r="N168" s="46">
        <f>VLOOKUP(B168,schermers!C:I,7,FALSE)</f>
        <v>37171</v>
      </c>
      <c r="O168" s="46" t="str">
        <f t="shared" ca="1" si="7"/>
        <v>U23</v>
      </c>
      <c r="P168" s="56">
        <f t="shared" ca="1" si="8"/>
        <v>0</v>
      </c>
    </row>
    <row r="169" spans="1:16" hidden="1" x14ac:dyDescent="0.2">
      <c r="A169" s="56">
        <f ca="1">aanmeldingen!AK161</f>
        <v>1</v>
      </c>
      <c r="B169" s="99">
        <f>aanmeldingen!D161</f>
        <v>111636</v>
      </c>
      <c r="C169" s="98" t="str">
        <f>aanmeldingen!F161</f>
        <v>Jans Kohneke</v>
      </c>
      <c r="D169" s="98" t="str">
        <f>aanmeldingen!G161</f>
        <v>Teun</v>
      </c>
      <c r="E169" s="98" t="str">
        <f>aanmeldingen!T161</f>
        <v>AMS</v>
      </c>
      <c r="F169" s="100">
        <f>aanmeldingen!K161</f>
        <v>43326</v>
      </c>
      <c r="G169" s="104" t="str">
        <f>IF(aanmeldingen!M161=0,"nvt",aanmeldingen!M161)</f>
        <v>nvt</v>
      </c>
      <c r="H169" s="98" t="str">
        <f>aanmeldingen!H161</f>
        <v>Londen</v>
      </c>
      <c r="I169" s="98" t="str">
        <f>aanmeldingen!I161</f>
        <v>WB Jun</v>
      </c>
      <c r="J169" s="203">
        <f t="shared" ca="1" si="6"/>
        <v>28</v>
      </c>
      <c r="K169" s="100">
        <f>aanmeldingen!V161</f>
        <v>43407</v>
      </c>
      <c r="L169" s="100">
        <f>aanmeldingen!W161</f>
        <v>43408</v>
      </c>
      <c r="M169" s="122" t="s">
        <v>848</v>
      </c>
      <c r="N169" s="46">
        <f>VLOOKUP(B169,schermers!C:I,7,FALSE)</f>
        <v>36863</v>
      </c>
      <c r="O169" s="46" t="str">
        <f t="shared" ca="1" si="7"/>
        <v>U23</v>
      </c>
      <c r="P169" s="56">
        <f t="shared" ca="1" si="8"/>
        <v>0</v>
      </c>
    </row>
    <row r="170" spans="1:16" hidden="1" x14ac:dyDescent="0.2">
      <c r="A170" s="56">
        <f ca="1">aanmeldingen!AK162</f>
        <v>1</v>
      </c>
      <c r="B170" s="99">
        <f>aanmeldingen!D162</f>
        <v>114740</v>
      </c>
      <c r="C170" s="98" t="str">
        <f>aanmeldingen!F162</f>
        <v>Vermeulen</v>
      </c>
      <c r="D170" s="98" t="str">
        <f>aanmeldingen!G162</f>
        <v>Olof</v>
      </c>
      <c r="E170" s="98" t="str">
        <f>aanmeldingen!T162</f>
        <v>NRD</v>
      </c>
      <c r="F170" s="100">
        <f>aanmeldingen!K162</f>
        <v>43330</v>
      </c>
      <c r="G170" s="104" t="str">
        <f>IF(aanmeldingen!M162=0,"nvt",aanmeldingen!M162)</f>
        <v>nvt</v>
      </c>
      <c r="H170" s="98" t="str">
        <f>aanmeldingen!H162</f>
        <v>Bratislava</v>
      </c>
      <c r="I170" s="98" t="str">
        <f>aanmeldingen!I162</f>
        <v>ECC</v>
      </c>
      <c r="J170" s="203">
        <f t="shared" ca="1" si="6"/>
        <v>28</v>
      </c>
      <c r="K170" s="100">
        <f>aanmeldingen!V162</f>
        <v>43476</v>
      </c>
      <c r="L170" s="100">
        <f>aanmeldingen!W162</f>
        <v>43478</v>
      </c>
      <c r="M170" s="122"/>
      <c r="N170" s="46">
        <f>VLOOKUP(B170,schermers!C:I,7,FALSE)</f>
        <v>37544</v>
      </c>
      <c r="O170" s="46" t="str">
        <f t="shared" ca="1" si="7"/>
        <v>U23</v>
      </c>
      <c r="P170" s="56">
        <f t="shared" ca="1" si="8"/>
        <v>0</v>
      </c>
    </row>
    <row r="171" spans="1:16" hidden="1" x14ac:dyDescent="0.2">
      <c r="A171" s="56">
        <f ca="1">aanmeldingen!AK163</f>
        <v>0</v>
      </c>
      <c r="B171" s="99">
        <f>aanmeldingen!D163</f>
        <v>114740</v>
      </c>
      <c r="C171" s="98" t="str">
        <f>aanmeldingen!F163</f>
        <v>Vermeulen</v>
      </c>
      <c r="D171" s="98" t="str">
        <f>aanmeldingen!G163</f>
        <v>Olof</v>
      </c>
      <c r="E171" s="98" t="str">
        <f>aanmeldingen!T163</f>
        <v>NRD</v>
      </c>
      <c r="F171" s="100">
        <f>aanmeldingen!K163</f>
        <v>43330</v>
      </c>
      <c r="G171" s="104" t="str">
        <f>IF(aanmeldingen!M163=0,"nvt",aanmeldingen!M163)</f>
        <v>nvt</v>
      </c>
      <c r="H171" s="98" t="str">
        <f>aanmeldingen!H163</f>
        <v>Bratislava</v>
      </c>
      <c r="I171" s="98" t="str">
        <f>aanmeldingen!I163</f>
        <v>ECC Eq</v>
      </c>
      <c r="J171" s="203" t="str">
        <f t="shared" ca="1" si="6"/>
        <v/>
      </c>
      <c r="K171" s="100">
        <f>aanmeldingen!V163</f>
        <v>43476</v>
      </c>
      <c r="L171" s="100">
        <f>aanmeldingen!W163</f>
        <v>43478</v>
      </c>
      <c r="M171" s="122"/>
      <c r="N171" s="46">
        <f>VLOOKUP(B171,schermers!C:I,7,FALSE)</f>
        <v>37544</v>
      </c>
      <c r="O171" s="46" t="str">
        <f t="shared" ca="1" si="7"/>
        <v>U23</v>
      </c>
      <c r="P171" s="56">
        <f t="shared" ca="1" si="8"/>
        <v>0</v>
      </c>
    </row>
    <row r="172" spans="1:16" hidden="1" x14ac:dyDescent="0.2">
      <c r="A172" s="56">
        <f ca="1">aanmeldingen!AK164</f>
        <v>1</v>
      </c>
      <c r="B172" s="99">
        <f>aanmeldingen!D164</f>
        <v>113779</v>
      </c>
      <c r="C172" s="98" t="str">
        <f>aanmeldingen!F164</f>
        <v>Kroese</v>
      </c>
      <c r="D172" s="98" t="str">
        <f>aanmeldingen!G164</f>
        <v>Katelijne</v>
      </c>
      <c r="E172" s="98" t="str">
        <f>aanmeldingen!T164</f>
        <v>AMS</v>
      </c>
      <c r="F172" s="100">
        <f>aanmeldingen!K164</f>
        <v>43326</v>
      </c>
      <c r="G172" s="104">
        <f>IF(aanmeldingen!M164=0,"nvt",aanmeldingen!M164)</f>
        <v>43389</v>
      </c>
      <c r="H172" s="98" t="str">
        <f>aanmeldingen!H164</f>
        <v>Colmar</v>
      </c>
      <c r="I172" s="98" t="str">
        <f>aanmeldingen!I164</f>
        <v>U23</v>
      </c>
      <c r="J172" s="203">
        <f t="shared" ca="1" si="6"/>
        <v>28</v>
      </c>
      <c r="K172" s="100">
        <f>aanmeldingen!V164</f>
        <v>43407</v>
      </c>
      <c r="L172" s="100">
        <f>aanmeldingen!W164</f>
        <v>43408</v>
      </c>
      <c r="M172" s="122" t="s">
        <v>848</v>
      </c>
      <c r="N172" s="46">
        <f>VLOOKUP(B172,schermers!C:I,7,FALSE)</f>
        <v>37171</v>
      </c>
      <c r="O172" s="46" t="str">
        <f t="shared" ca="1" si="7"/>
        <v>U23</v>
      </c>
      <c r="P172" s="56">
        <f t="shared" ca="1" si="8"/>
        <v>0</v>
      </c>
    </row>
    <row r="173" spans="1:16" hidden="1" x14ac:dyDescent="0.2">
      <c r="A173" s="56">
        <f ca="1">aanmeldingen!AK165</f>
        <v>0</v>
      </c>
      <c r="B173" s="99">
        <f>aanmeldingen!D165</f>
        <v>114740</v>
      </c>
      <c r="C173" s="98" t="str">
        <f>aanmeldingen!F165</f>
        <v>Vermeulen</v>
      </c>
      <c r="D173" s="98" t="str">
        <f>aanmeldingen!G165</f>
        <v>Olof</v>
      </c>
      <c r="E173" s="98" t="str">
        <f>aanmeldingen!T165</f>
        <v>NRD</v>
      </c>
      <c r="F173" s="100">
        <f>aanmeldingen!K165</f>
        <v>43330</v>
      </c>
      <c r="G173" s="104" t="str">
        <f>IF(aanmeldingen!M165=0,"nvt",aanmeldingen!M165)</f>
        <v>nvt</v>
      </c>
      <c r="H173" s="98" t="str">
        <f>aanmeldingen!H165</f>
        <v>Moedling</v>
      </c>
      <c r="I173" s="98" t="str">
        <f>aanmeldingen!I165</f>
        <v>ECC Eq</v>
      </c>
      <c r="J173" s="203" t="str">
        <f t="shared" ca="1" si="6"/>
        <v/>
      </c>
      <c r="K173" s="100">
        <f>aanmeldingen!V165</f>
        <v>43428</v>
      </c>
      <c r="L173" s="100">
        <f>aanmeldingen!W165</f>
        <v>43429</v>
      </c>
      <c r="M173" s="122"/>
      <c r="N173" s="46">
        <f>VLOOKUP(B173,schermers!C:I,7,FALSE)</f>
        <v>37544</v>
      </c>
      <c r="O173" s="46" t="str">
        <f t="shared" ca="1" si="7"/>
        <v>U23</v>
      </c>
      <c r="P173" s="56">
        <f t="shared" ca="1" si="8"/>
        <v>0</v>
      </c>
    </row>
    <row r="174" spans="1:16" hidden="1" x14ac:dyDescent="0.2">
      <c r="A174" s="56">
        <f ca="1">aanmeldingen!AK166</f>
        <v>0</v>
      </c>
      <c r="B174" s="99">
        <f>aanmeldingen!D166</f>
        <v>114740</v>
      </c>
      <c r="C174" s="98" t="str">
        <f>aanmeldingen!F166</f>
        <v>Vermeulen</v>
      </c>
      <c r="D174" s="98" t="str">
        <f>aanmeldingen!G166</f>
        <v>Olof</v>
      </c>
      <c r="E174" s="98" t="str">
        <f>aanmeldingen!T166</f>
        <v>NRD</v>
      </c>
      <c r="F174" s="100">
        <f>aanmeldingen!K166</f>
        <v>43330</v>
      </c>
      <c r="G174" s="104" t="str">
        <f>IF(aanmeldingen!M166=0,"nvt",aanmeldingen!M166)</f>
        <v>nvt</v>
      </c>
      <c r="H174" s="98" t="str">
        <f>aanmeldingen!H166</f>
        <v>Budapest</v>
      </c>
      <c r="I174" s="98" t="str">
        <f>aanmeldingen!I166</f>
        <v>ECC Eq</v>
      </c>
      <c r="J174" s="203" t="str">
        <f t="shared" ca="1" si="6"/>
        <v/>
      </c>
      <c r="K174" s="100">
        <f>aanmeldingen!V166</f>
        <v>43413</v>
      </c>
      <c r="L174" s="100">
        <f>aanmeldingen!W166</f>
        <v>43415</v>
      </c>
      <c r="M174" s="122"/>
      <c r="N174" s="46">
        <f>VLOOKUP(B174,schermers!C:I,7,FALSE)</f>
        <v>37544</v>
      </c>
      <c r="O174" s="46" t="str">
        <f t="shared" ca="1" si="7"/>
        <v>U23</v>
      </c>
      <c r="P174" s="56">
        <f t="shared" ca="1" si="8"/>
        <v>0</v>
      </c>
    </row>
    <row r="175" spans="1:16" hidden="1" x14ac:dyDescent="0.2">
      <c r="A175" s="56">
        <f ca="1">aanmeldingen!AK167</f>
        <v>1</v>
      </c>
      <c r="B175" s="99">
        <f>aanmeldingen!D167</f>
        <v>109235</v>
      </c>
      <c r="C175" s="98" t="str">
        <f>aanmeldingen!F167</f>
        <v>Obster</v>
      </c>
      <c r="D175" s="98" t="str">
        <f>aanmeldingen!G167</f>
        <v>Ellen</v>
      </c>
      <c r="E175" s="98" t="str">
        <f>aanmeldingen!T167</f>
        <v>QUI</v>
      </c>
      <c r="F175" s="100">
        <f>aanmeldingen!K167</f>
        <v>43330</v>
      </c>
      <c r="G175" s="104" t="str">
        <f>IF(aanmeldingen!M167=0,"nvt",aanmeldingen!M167)</f>
        <v>nvt</v>
      </c>
      <c r="H175" s="98" t="str">
        <f>aanmeldingen!H167</f>
        <v>Split</v>
      </c>
      <c r="I175" s="98" t="str">
        <f>aanmeldingen!I167</f>
        <v>Sat</v>
      </c>
      <c r="J175" s="203">
        <f t="shared" ca="1" si="6"/>
        <v>28</v>
      </c>
      <c r="K175" s="100">
        <f>aanmeldingen!V167</f>
        <v>43386</v>
      </c>
      <c r="L175" s="100">
        <f>aanmeldingen!W167</f>
        <v>43387</v>
      </c>
      <c r="M175" s="122" t="s">
        <v>2762</v>
      </c>
      <c r="N175" s="46">
        <f>VLOOKUP(B175,schermers!C:I,7,FALSE)</f>
        <v>34350</v>
      </c>
      <c r="O175" s="46" t="str">
        <f t="shared" ca="1" si="7"/>
        <v/>
      </c>
      <c r="P175" s="56">
        <f t="shared" ca="1" si="8"/>
        <v>0</v>
      </c>
    </row>
    <row r="176" spans="1:16" hidden="1" x14ac:dyDescent="0.2">
      <c r="A176" s="56">
        <f ca="1">aanmeldingen!AK168</f>
        <v>1</v>
      </c>
      <c r="B176" s="99">
        <f>aanmeldingen!D168</f>
        <v>109235</v>
      </c>
      <c r="C176" s="98" t="str">
        <f>aanmeldingen!F168</f>
        <v>Obster</v>
      </c>
      <c r="D176" s="98" t="str">
        <f>aanmeldingen!G168</f>
        <v>Ellen</v>
      </c>
      <c r="E176" s="98" t="str">
        <f>aanmeldingen!T168</f>
        <v>QUI</v>
      </c>
      <c r="F176" s="100">
        <f>aanmeldingen!K168</f>
        <v>43330</v>
      </c>
      <c r="G176" s="104" t="str">
        <f>IF(aanmeldingen!M168=0,"nvt",aanmeldingen!M168)</f>
        <v>nvt</v>
      </c>
      <c r="H176" s="98" t="str">
        <f>aanmeldingen!H168</f>
        <v>Colmar</v>
      </c>
      <c r="I176" s="98" t="str">
        <f>aanmeldingen!I168</f>
        <v>U23</v>
      </c>
      <c r="J176" s="203">
        <f t="shared" ca="1" si="6"/>
        <v>28</v>
      </c>
      <c r="K176" s="100">
        <f>aanmeldingen!V168</f>
        <v>43407</v>
      </c>
      <c r="L176" s="100">
        <f>aanmeldingen!W168</f>
        <v>43408</v>
      </c>
      <c r="M176" s="122" t="s">
        <v>848</v>
      </c>
      <c r="N176" s="46">
        <f>VLOOKUP(B176,schermers!C:I,7,FALSE)</f>
        <v>34350</v>
      </c>
      <c r="O176" s="46" t="str">
        <f t="shared" ca="1" si="7"/>
        <v/>
      </c>
      <c r="P176" s="56">
        <f t="shared" ca="1" si="8"/>
        <v>0</v>
      </c>
    </row>
    <row r="177" spans="1:16" hidden="1" x14ac:dyDescent="0.2">
      <c r="A177" s="56">
        <f ca="1">aanmeldingen!AK169</f>
        <v>1</v>
      </c>
      <c r="B177" s="99">
        <f>aanmeldingen!D169</f>
        <v>112221</v>
      </c>
      <c r="C177" s="98" t="str">
        <f>aanmeldingen!F169</f>
        <v>Derksen</v>
      </c>
      <c r="D177" s="98" t="str">
        <f>aanmeldingen!G169</f>
        <v>Ruben</v>
      </c>
      <c r="E177" s="98" t="str">
        <f>aanmeldingen!T169</f>
        <v>SCA</v>
      </c>
      <c r="F177" s="100">
        <f>aanmeldingen!K169</f>
        <v>43330</v>
      </c>
      <c r="G177" s="104" t="str">
        <f>IF(aanmeldingen!M169=0,"nvt",aanmeldingen!M169)</f>
        <v>nvt</v>
      </c>
      <c r="H177" s="98" t="str">
        <f>aanmeldingen!H169</f>
        <v>Luxemburg</v>
      </c>
      <c r="I177" s="98" t="str">
        <f>aanmeldingen!I169</f>
        <v>WB Jun</v>
      </c>
      <c r="J177" s="203">
        <f t="shared" ca="1" si="6"/>
        <v>28</v>
      </c>
      <c r="K177" s="100">
        <f>aanmeldingen!V169</f>
        <v>43435</v>
      </c>
      <c r="L177" s="100">
        <f>aanmeldingen!W169</f>
        <v>43436</v>
      </c>
      <c r="M177" s="122"/>
      <c r="N177" s="46">
        <f>VLOOKUP(B177,schermers!C:I,7,FALSE)</f>
        <v>36692</v>
      </c>
      <c r="O177" s="46" t="str">
        <f t="shared" ca="1" si="7"/>
        <v>U23</v>
      </c>
      <c r="P177" s="56">
        <f t="shared" ca="1" si="8"/>
        <v>0</v>
      </c>
    </row>
    <row r="178" spans="1:16" hidden="1" x14ac:dyDescent="0.2">
      <c r="A178" s="56">
        <f ca="1">aanmeldingen!AK170</f>
        <v>1</v>
      </c>
      <c r="B178" s="99">
        <f>aanmeldingen!D170</f>
        <v>112221</v>
      </c>
      <c r="C178" s="98" t="str">
        <f>aanmeldingen!F170</f>
        <v>Derksen</v>
      </c>
      <c r="D178" s="98" t="str">
        <f>aanmeldingen!G170</f>
        <v>Ruben</v>
      </c>
      <c r="E178" s="98" t="str">
        <f>aanmeldingen!T170</f>
        <v>SCA</v>
      </c>
      <c r="F178" s="100">
        <f>aanmeldingen!K170</f>
        <v>43330</v>
      </c>
      <c r="G178" s="104" t="str">
        <f>IF(aanmeldingen!M170=0,"nvt",aanmeldingen!M170)</f>
        <v>nvt</v>
      </c>
      <c r="H178" s="98" t="str">
        <f>aanmeldingen!H170</f>
        <v>Colmar</v>
      </c>
      <c r="I178" s="98" t="str">
        <f>aanmeldingen!I170</f>
        <v>U23</v>
      </c>
      <c r="J178" s="203">
        <f t="shared" ca="1" si="6"/>
        <v>28</v>
      </c>
      <c r="K178" s="100">
        <f>aanmeldingen!V170</f>
        <v>43407</v>
      </c>
      <c r="L178" s="100">
        <f>aanmeldingen!W170</f>
        <v>43408</v>
      </c>
      <c r="M178" s="122" t="s">
        <v>848</v>
      </c>
      <c r="N178" s="46">
        <f>VLOOKUP(B178,schermers!C:I,7,FALSE)</f>
        <v>36692</v>
      </c>
      <c r="O178" s="46" t="str">
        <f t="shared" ca="1" si="7"/>
        <v>U23</v>
      </c>
      <c r="P178" s="56">
        <f t="shared" ca="1" si="8"/>
        <v>0</v>
      </c>
    </row>
    <row r="179" spans="1:16" hidden="1" x14ac:dyDescent="0.2">
      <c r="A179" s="56">
        <f ca="1">aanmeldingen!AK171</f>
        <v>1</v>
      </c>
      <c r="B179" s="99">
        <f>aanmeldingen!D171</f>
        <v>114479</v>
      </c>
      <c r="C179" s="98" t="str">
        <f>aanmeldingen!F171</f>
        <v>Buijse</v>
      </c>
      <c r="D179" s="98" t="str">
        <f>aanmeldingen!G171</f>
        <v>Valerie</v>
      </c>
      <c r="E179" s="98" t="str">
        <f>aanmeldingen!T171</f>
        <v>PRI</v>
      </c>
      <c r="F179" s="100">
        <f>aanmeldingen!K171</f>
        <v>43330</v>
      </c>
      <c r="G179" s="104" t="str">
        <f>IF(aanmeldingen!M171=0,"nvt",aanmeldingen!M171)</f>
        <v>nvt</v>
      </c>
      <c r="H179" s="98" t="str">
        <f>aanmeldingen!H171</f>
        <v>Manchester</v>
      </c>
      <c r="I179" s="98" t="str">
        <f>aanmeldingen!I171</f>
        <v>ECC</v>
      </c>
      <c r="J179" s="203">
        <f t="shared" ca="1" si="6"/>
        <v>28</v>
      </c>
      <c r="K179" s="100">
        <f>aanmeldingen!V171</f>
        <v>43372</v>
      </c>
      <c r="L179" s="100">
        <f>aanmeldingen!W171</f>
        <v>43373</v>
      </c>
      <c r="M179" s="122"/>
      <c r="N179" s="46">
        <f>VLOOKUP(B179,schermers!C:I,7,FALSE)</f>
        <v>38500</v>
      </c>
      <c r="O179" s="46" t="str">
        <f t="shared" ca="1" si="7"/>
        <v>U23</v>
      </c>
      <c r="P179" s="56">
        <f t="shared" ca="1" si="8"/>
        <v>0</v>
      </c>
    </row>
    <row r="180" spans="1:16" hidden="1" x14ac:dyDescent="0.2">
      <c r="A180" s="56">
        <f ca="1">aanmeldingen!AK172</f>
        <v>1</v>
      </c>
      <c r="B180" s="99">
        <f>aanmeldingen!D172</f>
        <v>114853</v>
      </c>
      <c r="C180" s="98" t="str">
        <f>aanmeldingen!F172</f>
        <v>Prommel</v>
      </c>
      <c r="D180" s="98" t="str">
        <f>aanmeldingen!G172</f>
        <v>Wouter</v>
      </c>
      <c r="E180" s="98" t="str">
        <f>aanmeldingen!T172</f>
        <v>AMS</v>
      </c>
      <c r="F180" s="100">
        <f>aanmeldingen!K172</f>
        <v>43331</v>
      </c>
      <c r="G180" s="104" t="str">
        <f>IF(aanmeldingen!M172=0,"nvt",aanmeldingen!M172)</f>
        <v>nvt</v>
      </c>
      <c r="H180" s="98" t="str">
        <f>aanmeldingen!H172</f>
        <v>Londen</v>
      </c>
      <c r="I180" s="98" t="str">
        <f>aanmeldingen!I172</f>
        <v>WB Jun</v>
      </c>
      <c r="J180" s="203">
        <f t="shared" ca="1" si="6"/>
        <v>28</v>
      </c>
      <c r="K180" s="100">
        <f>aanmeldingen!V172</f>
        <v>43407</v>
      </c>
      <c r="L180" s="100">
        <f>aanmeldingen!W172</f>
        <v>43408</v>
      </c>
      <c r="M180" s="122" t="s">
        <v>848</v>
      </c>
      <c r="N180" s="46">
        <f>VLOOKUP(B180,schermers!C:I,7,FALSE)</f>
        <v>36685</v>
      </c>
      <c r="O180" s="46" t="str">
        <f t="shared" ca="1" si="7"/>
        <v>U23</v>
      </c>
      <c r="P180" s="56">
        <f t="shared" ca="1" si="8"/>
        <v>0</v>
      </c>
    </row>
    <row r="181" spans="1:16" hidden="1" x14ac:dyDescent="0.2">
      <c r="A181" s="56">
        <f ca="1">aanmeldingen!AK173</f>
        <v>1</v>
      </c>
      <c r="B181" s="99">
        <f>aanmeldingen!D173</f>
        <v>114853</v>
      </c>
      <c r="C181" s="98" t="str">
        <f>aanmeldingen!F173</f>
        <v>Prommel</v>
      </c>
      <c r="D181" s="98" t="str">
        <f>aanmeldingen!G173</f>
        <v>Wouter</v>
      </c>
      <c r="E181" s="98" t="str">
        <f>aanmeldingen!T173</f>
        <v>AMS</v>
      </c>
      <c r="F181" s="100">
        <f>aanmeldingen!K173</f>
        <v>43331</v>
      </c>
      <c r="G181" s="104" t="str">
        <f>IF(aanmeldingen!M173=0,"nvt",aanmeldingen!M173)</f>
        <v>nvt</v>
      </c>
      <c r="H181" s="98" t="str">
        <f>aanmeldingen!H173</f>
        <v>Londen</v>
      </c>
      <c r="I181" s="98" t="str">
        <f>aanmeldingen!I173</f>
        <v>U23</v>
      </c>
      <c r="J181" s="203">
        <f t="shared" ca="1" si="6"/>
        <v>28</v>
      </c>
      <c r="K181" s="100">
        <f>aanmeldingen!V173</f>
        <v>43407</v>
      </c>
      <c r="L181" s="100">
        <f>aanmeldingen!W173</f>
        <v>43408</v>
      </c>
      <c r="M181" s="122" t="s">
        <v>848</v>
      </c>
      <c r="N181" s="46">
        <f>VLOOKUP(B181,schermers!C:I,7,FALSE)</f>
        <v>36685</v>
      </c>
      <c r="O181" s="46" t="str">
        <f t="shared" ca="1" si="7"/>
        <v>U23</v>
      </c>
      <c r="P181" s="56">
        <f t="shared" ca="1" si="8"/>
        <v>0</v>
      </c>
    </row>
    <row r="182" spans="1:16" hidden="1" x14ac:dyDescent="0.2">
      <c r="A182" s="56">
        <f ca="1">aanmeldingen!AK174</f>
        <v>0</v>
      </c>
      <c r="B182" s="99">
        <f>aanmeldingen!D174</f>
        <v>108306</v>
      </c>
      <c r="C182" s="98" t="str">
        <f>aanmeldingen!F174</f>
        <v>Van Egmond</v>
      </c>
      <c r="D182" s="98" t="str">
        <f>aanmeldingen!G174</f>
        <v>Dirk Jan</v>
      </c>
      <c r="E182" s="98" t="str">
        <f>aanmeldingen!T174</f>
        <v>AMS</v>
      </c>
      <c r="F182" s="100">
        <f>aanmeldingen!K174</f>
        <v>43331</v>
      </c>
      <c r="G182" s="104" t="str">
        <f>IF(aanmeldingen!M174=0,"nvt",aanmeldingen!M174)</f>
        <v>nvt</v>
      </c>
      <c r="H182" s="98" t="str">
        <f>aanmeldingen!H174</f>
        <v>Bonn</v>
      </c>
      <c r="I182" s="98" t="str">
        <f>aanmeldingen!I174</f>
        <v>WB</v>
      </c>
      <c r="J182" s="203" t="str">
        <f t="shared" ca="1" si="6"/>
        <v/>
      </c>
      <c r="K182" s="100">
        <f>aanmeldingen!V174</f>
        <v>43413</v>
      </c>
      <c r="L182" s="100">
        <f>aanmeldingen!W174</f>
        <v>43414</v>
      </c>
      <c r="M182" s="122"/>
      <c r="N182" s="46">
        <f>VLOOKUP(B182,schermers!C:I,7,FALSE)</f>
        <v>34171</v>
      </c>
      <c r="O182" s="46" t="str">
        <f t="shared" ca="1" si="7"/>
        <v/>
      </c>
      <c r="P182" s="56">
        <f t="shared" ca="1" si="8"/>
        <v>0</v>
      </c>
    </row>
    <row r="183" spans="1:16" hidden="1" x14ac:dyDescent="0.2">
      <c r="A183" s="56">
        <f ca="1">aanmeldingen!AK175</f>
        <v>1</v>
      </c>
      <c r="B183" s="99">
        <f>aanmeldingen!D175</f>
        <v>108306</v>
      </c>
      <c r="C183" s="98" t="str">
        <f>aanmeldingen!F175</f>
        <v>Van Egmond</v>
      </c>
      <c r="D183" s="98" t="str">
        <f>aanmeldingen!G175</f>
        <v>Dirk Jan</v>
      </c>
      <c r="E183" s="98" t="str">
        <f>aanmeldingen!T175</f>
        <v>AMS</v>
      </c>
      <c r="F183" s="100">
        <f>aanmeldingen!K175</f>
        <v>43331</v>
      </c>
      <c r="G183" s="104" t="str">
        <f>IF(aanmeldingen!M175=0,"nvt",aanmeldingen!M175)</f>
        <v>nvt</v>
      </c>
      <c r="H183" s="98" t="str">
        <f>aanmeldingen!H175</f>
        <v>Parijs Antony</v>
      </c>
      <c r="I183" s="98" t="str">
        <f>aanmeldingen!I175</f>
        <v>U23</v>
      </c>
      <c r="J183" s="203">
        <f t="shared" ca="1" si="6"/>
        <v>28</v>
      </c>
      <c r="K183" s="100">
        <f>aanmeldingen!V175</f>
        <v>43400</v>
      </c>
      <c r="L183" s="100">
        <f>aanmeldingen!W175</f>
        <v>43401</v>
      </c>
      <c r="M183" s="122" t="s">
        <v>848</v>
      </c>
      <c r="N183" s="46">
        <f>VLOOKUP(B183,schermers!C:I,7,FALSE)</f>
        <v>34171</v>
      </c>
      <c r="O183" s="46" t="str">
        <f t="shared" ca="1" si="7"/>
        <v/>
      </c>
      <c r="P183" s="56">
        <f t="shared" ca="1" si="8"/>
        <v>0</v>
      </c>
    </row>
    <row r="184" spans="1:16" hidden="1" x14ac:dyDescent="0.2">
      <c r="A184" s="56">
        <f ca="1">aanmeldingen!AK176</f>
        <v>1</v>
      </c>
      <c r="B184" s="99">
        <f>aanmeldingen!D176</f>
        <v>115309</v>
      </c>
      <c r="C184" s="98" t="str">
        <f>aanmeldingen!F176</f>
        <v>Koster</v>
      </c>
      <c r="D184" s="98" t="str">
        <f>aanmeldingen!G176</f>
        <v>Tessa</v>
      </c>
      <c r="E184" s="98" t="str">
        <f>aanmeldingen!T176</f>
        <v>AMS</v>
      </c>
      <c r="F184" s="100">
        <f>aanmeldingen!K176</f>
        <v>43331</v>
      </c>
      <c r="G184" s="104" t="str">
        <f>IF(aanmeldingen!M176=0,"nvt",aanmeldingen!M176)</f>
        <v>nvt</v>
      </c>
      <c r="H184" s="98" t="str">
        <f>aanmeldingen!H176</f>
        <v>Tauberbischofsheim</v>
      </c>
      <c r="I184" s="98" t="str">
        <f>aanmeldingen!I176</f>
        <v>ECC</v>
      </c>
      <c r="J184" s="203">
        <f t="shared" ca="1" si="6"/>
        <v>28</v>
      </c>
      <c r="K184" s="100">
        <f>aanmeldingen!V176</f>
        <v>43449</v>
      </c>
      <c r="L184" s="100">
        <f>aanmeldingen!W176</f>
        <v>43450</v>
      </c>
      <c r="M184" s="122"/>
      <c r="N184" s="46">
        <f>VLOOKUP(B184,schermers!C:I,7,FALSE)</f>
        <v>38011</v>
      </c>
      <c r="O184" s="46" t="str">
        <f t="shared" ca="1" si="7"/>
        <v>U23</v>
      </c>
      <c r="P184" s="56">
        <f t="shared" ca="1" si="8"/>
        <v>0</v>
      </c>
    </row>
    <row r="185" spans="1:16" hidden="1" x14ac:dyDescent="0.2">
      <c r="A185" s="56">
        <f ca="1">aanmeldingen!AK177</f>
        <v>1</v>
      </c>
      <c r="B185" s="99">
        <f>aanmeldingen!D177</f>
        <v>115309</v>
      </c>
      <c r="C185" s="98" t="str">
        <f>aanmeldingen!F177</f>
        <v>Koster</v>
      </c>
      <c r="D185" s="98" t="str">
        <f>aanmeldingen!G177</f>
        <v>Tessa</v>
      </c>
      <c r="E185" s="98" t="str">
        <f>aanmeldingen!T177</f>
        <v>AMS</v>
      </c>
      <c r="F185" s="100">
        <f>aanmeldingen!K177</f>
        <v>43331</v>
      </c>
      <c r="G185" s="104" t="str">
        <f>IF(aanmeldingen!M177=0,"nvt",aanmeldingen!M177)</f>
        <v>nvt</v>
      </c>
      <c r="H185" s="98" t="str">
        <f>aanmeldingen!H177</f>
        <v>Budapest</v>
      </c>
      <c r="I185" s="98" t="str">
        <f>aanmeldingen!I177</f>
        <v>ECC</v>
      </c>
      <c r="J185" s="203">
        <f t="shared" ca="1" si="6"/>
        <v>28</v>
      </c>
      <c r="K185" s="100">
        <f>aanmeldingen!V177</f>
        <v>43413</v>
      </c>
      <c r="L185" s="100">
        <f>aanmeldingen!W177</f>
        <v>43415</v>
      </c>
      <c r="M185" s="122" t="s">
        <v>848</v>
      </c>
      <c r="N185" s="46">
        <f>VLOOKUP(B185,schermers!C:I,7,FALSE)</f>
        <v>38011</v>
      </c>
      <c r="O185" s="46" t="str">
        <f t="shared" ca="1" si="7"/>
        <v>U23</v>
      </c>
      <c r="P185" s="56">
        <f t="shared" si="8"/>
        <v>1</v>
      </c>
    </row>
    <row r="186" spans="1:16" hidden="1" x14ac:dyDescent="0.2">
      <c r="A186" s="56">
        <f ca="1">aanmeldingen!AK178</f>
        <v>1</v>
      </c>
      <c r="B186" s="99">
        <f>aanmeldingen!D178</f>
        <v>115309</v>
      </c>
      <c r="C186" s="98" t="str">
        <f>aanmeldingen!F178</f>
        <v>Koster</v>
      </c>
      <c r="D186" s="98" t="str">
        <f>aanmeldingen!G178</f>
        <v>Tessa</v>
      </c>
      <c r="E186" s="98" t="str">
        <f>aanmeldingen!T178</f>
        <v>AMS</v>
      </c>
      <c r="F186" s="100">
        <f>aanmeldingen!K178</f>
        <v>43331</v>
      </c>
      <c r="G186" s="104" t="str">
        <f>IF(aanmeldingen!M178=0,"nvt",aanmeldingen!M178)</f>
        <v>nvt</v>
      </c>
      <c r="H186" s="98" t="str">
        <f>aanmeldingen!H178</f>
        <v>Moedling</v>
      </c>
      <c r="I186" s="98" t="str">
        <f>aanmeldingen!I178</f>
        <v>ECC</v>
      </c>
      <c r="J186" s="203">
        <f t="shared" ca="1" si="6"/>
        <v>28</v>
      </c>
      <c r="K186" s="100">
        <f>aanmeldingen!V178</f>
        <v>43428</v>
      </c>
      <c r="L186" s="100">
        <f>aanmeldingen!W178</f>
        <v>43429</v>
      </c>
      <c r="M186" s="122" t="s">
        <v>848</v>
      </c>
      <c r="N186" s="46">
        <f>VLOOKUP(B186,schermers!C:I,7,FALSE)</f>
        <v>38011</v>
      </c>
      <c r="O186" s="46" t="str">
        <f t="shared" ca="1" si="7"/>
        <v>U23</v>
      </c>
      <c r="P186" s="56">
        <f t="shared" si="8"/>
        <v>1</v>
      </c>
    </row>
    <row r="187" spans="1:16" hidden="1" x14ac:dyDescent="0.2">
      <c r="A187" s="56">
        <f ca="1">aanmeldingen!AK179</f>
        <v>1</v>
      </c>
      <c r="B187" s="99">
        <f>aanmeldingen!D179</f>
        <v>115309</v>
      </c>
      <c r="C187" s="98" t="str">
        <f>aanmeldingen!F179</f>
        <v>Koster</v>
      </c>
      <c r="D187" s="98" t="str">
        <f>aanmeldingen!G179</f>
        <v>Tessa</v>
      </c>
      <c r="E187" s="98" t="str">
        <f>aanmeldingen!T179</f>
        <v>AMS</v>
      </c>
      <c r="F187" s="100">
        <f>aanmeldingen!K179</f>
        <v>43331</v>
      </c>
      <c r="G187" s="104" t="str">
        <f>IF(aanmeldingen!M179=0,"nvt",aanmeldingen!M179)</f>
        <v>nvt</v>
      </c>
      <c r="H187" s="98" t="str">
        <f>aanmeldingen!H179</f>
        <v>Cabries</v>
      </c>
      <c r="I187" s="98" t="str">
        <f>aanmeldingen!I179</f>
        <v>ECC</v>
      </c>
      <c r="J187" s="203">
        <f t="shared" ca="1" si="6"/>
        <v>28</v>
      </c>
      <c r="K187" s="100">
        <f>aanmeldingen!V179</f>
        <v>43435</v>
      </c>
      <c r="L187" s="100">
        <f>aanmeldingen!W179</f>
        <v>43436</v>
      </c>
      <c r="M187" s="122"/>
      <c r="N187" s="46">
        <f>VLOOKUP(B187,schermers!C:I,7,FALSE)</f>
        <v>38011</v>
      </c>
      <c r="O187" s="46" t="str">
        <f t="shared" ca="1" si="7"/>
        <v>U23</v>
      </c>
      <c r="P187" s="56">
        <f t="shared" ca="1" si="8"/>
        <v>0</v>
      </c>
    </row>
    <row r="188" spans="1:16" hidden="1" x14ac:dyDescent="0.2">
      <c r="A188" s="56">
        <f ca="1">aanmeldingen!AK180</f>
        <v>0</v>
      </c>
      <c r="B188" s="99">
        <f>aanmeldingen!D180</f>
        <v>108306</v>
      </c>
      <c r="C188" s="98" t="str">
        <f>aanmeldingen!F180</f>
        <v>Van Egmond</v>
      </c>
      <c r="D188" s="98" t="str">
        <f>aanmeldingen!G180</f>
        <v>Dirk Jan</v>
      </c>
      <c r="E188" s="98" t="str">
        <f>aanmeldingen!T180</f>
        <v>AMS</v>
      </c>
      <c r="F188" s="100">
        <f>aanmeldingen!K180</f>
        <v>43331</v>
      </c>
      <c r="G188" s="104" t="str">
        <f>IF(aanmeldingen!M180=0,"nvt",aanmeldingen!M180)</f>
        <v>nvt</v>
      </c>
      <c r="H188" s="98" t="str">
        <f>aanmeldingen!H180</f>
        <v>Parijs</v>
      </c>
      <c r="I188" s="98" t="str">
        <f>aanmeldingen!I180</f>
        <v>WB</v>
      </c>
      <c r="J188" s="203" t="str">
        <f t="shared" ca="1" si="6"/>
        <v/>
      </c>
      <c r="K188" s="100">
        <f>aanmeldingen!V180</f>
        <v>43476</v>
      </c>
      <c r="L188" s="100">
        <f>aanmeldingen!W180</f>
        <v>43477</v>
      </c>
      <c r="M188" s="122"/>
      <c r="N188" s="46">
        <f>VLOOKUP(B188,schermers!C:I,7,FALSE)</f>
        <v>34171</v>
      </c>
      <c r="O188" s="46" t="str">
        <f t="shared" ca="1" si="7"/>
        <v/>
      </c>
      <c r="P188" s="56">
        <f t="shared" ca="1" si="8"/>
        <v>0</v>
      </c>
    </row>
    <row r="189" spans="1:16" hidden="1" x14ac:dyDescent="0.2">
      <c r="A189" s="56">
        <f ca="1">aanmeldingen!AK181</f>
        <v>1</v>
      </c>
      <c r="B189" s="99">
        <f>aanmeldingen!D181</f>
        <v>115309</v>
      </c>
      <c r="C189" s="98" t="str">
        <f>aanmeldingen!F181</f>
        <v>Koster</v>
      </c>
      <c r="D189" s="98" t="str">
        <f>aanmeldingen!G181</f>
        <v>Tessa</v>
      </c>
      <c r="E189" s="98" t="str">
        <f>aanmeldingen!T181</f>
        <v>AMS</v>
      </c>
      <c r="F189" s="100">
        <f>aanmeldingen!K181</f>
        <v>43331</v>
      </c>
      <c r="G189" s="104" t="str">
        <f>IF(aanmeldingen!M181=0,"nvt",aanmeldingen!M181)</f>
        <v>nvt</v>
      </c>
      <c r="H189" s="98" t="str">
        <f>aanmeldingen!H181</f>
        <v>Satu Mare</v>
      </c>
      <c r="I189" s="98" t="str">
        <f>aanmeldingen!I181</f>
        <v>ECC</v>
      </c>
      <c r="J189" s="203">
        <f t="shared" ca="1" si="6"/>
        <v>28</v>
      </c>
      <c r="K189" s="100">
        <f>aanmeldingen!V181</f>
        <v>43505</v>
      </c>
      <c r="L189" s="100">
        <f>aanmeldingen!W181</f>
        <v>43506</v>
      </c>
      <c r="M189" s="122"/>
      <c r="N189" s="46">
        <f>VLOOKUP(B189,schermers!C:I,7,FALSE)</f>
        <v>38011</v>
      </c>
      <c r="O189" s="46" t="str">
        <f t="shared" ca="1" si="7"/>
        <v>U23</v>
      </c>
      <c r="P189" s="56">
        <f t="shared" ca="1" si="8"/>
        <v>0</v>
      </c>
    </row>
    <row r="190" spans="1:16" hidden="1" x14ac:dyDescent="0.2">
      <c r="A190" s="56">
        <f ca="1">aanmeldingen!AK182</f>
        <v>1</v>
      </c>
      <c r="B190" s="99">
        <f>aanmeldingen!D182</f>
        <v>114165</v>
      </c>
      <c r="C190" s="98" t="str">
        <f>aanmeldingen!F182</f>
        <v>Yoshimori</v>
      </c>
      <c r="D190" s="98" t="str">
        <f>aanmeldingen!G182</f>
        <v>Rachika</v>
      </c>
      <c r="E190" s="98" t="str">
        <f>aanmeldingen!T182</f>
        <v>ZAI</v>
      </c>
      <c r="F190" s="100">
        <f>aanmeldingen!K182</f>
        <v>43332</v>
      </c>
      <c r="G190" s="104" t="str">
        <f>IF(aanmeldingen!M182=0,"nvt",aanmeldingen!M182)</f>
        <v>nvt</v>
      </c>
      <c r="H190" s="98" t="str">
        <f>aanmeldingen!H182</f>
        <v>Manchester</v>
      </c>
      <c r="I190" s="98" t="str">
        <f>aanmeldingen!I182</f>
        <v>ECC</v>
      </c>
      <c r="J190" s="203">
        <f t="shared" ca="1" si="6"/>
        <v>28</v>
      </c>
      <c r="K190" s="100">
        <f>aanmeldingen!V182</f>
        <v>43372</v>
      </c>
      <c r="L190" s="100">
        <f>aanmeldingen!W182</f>
        <v>43373</v>
      </c>
      <c r="M190" s="122"/>
      <c r="N190" s="46">
        <f>VLOOKUP(B190,schermers!C:I,7,FALSE)</f>
        <v>38772</v>
      </c>
      <c r="O190" s="46" t="str">
        <f t="shared" ca="1" si="7"/>
        <v>U23</v>
      </c>
      <c r="P190" s="56">
        <f t="shared" ca="1" si="8"/>
        <v>0</v>
      </c>
    </row>
    <row r="191" spans="1:16" hidden="1" x14ac:dyDescent="0.2">
      <c r="A191" s="56">
        <f ca="1">aanmeldingen!AK183</f>
        <v>1</v>
      </c>
      <c r="B191" s="99">
        <f>aanmeldingen!D183</f>
        <v>114165</v>
      </c>
      <c r="C191" s="98" t="str">
        <f>aanmeldingen!F183</f>
        <v>Yoshimori</v>
      </c>
      <c r="D191" s="98" t="str">
        <f>aanmeldingen!G183</f>
        <v>Rachika</v>
      </c>
      <c r="E191" s="98" t="str">
        <f>aanmeldingen!T183</f>
        <v>ZAI</v>
      </c>
      <c r="F191" s="100">
        <f>aanmeldingen!K183</f>
        <v>43332</v>
      </c>
      <c r="G191" s="104" t="str">
        <f>IF(aanmeldingen!M183=0,"nvt",aanmeldingen!M183)</f>
        <v>nvt</v>
      </c>
      <c r="H191" s="98" t="str">
        <f>aanmeldingen!H183</f>
        <v>Budapest</v>
      </c>
      <c r="I191" s="98" t="str">
        <f>aanmeldingen!I183</f>
        <v>ECC</v>
      </c>
      <c r="J191" s="203">
        <f t="shared" ca="1" si="6"/>
        <v>28</v>
      </c>
      <c r="K191" s="100">
        <f>aanmeldingen!V183</f>
        <v>43413</v>
      </c>
      <c r="L191" s="100">
        <f>aanmeldingen!W183</f>
        <v>43415</v>
      </c>
      <c r="M191" s="122" t="s">
        <v>848</v>
      </c>
      <c r="N191" s="46">
        <f>VLOOKUP(B191,schermers!C:I,7,FALSE)</f>
        <v>38772</v>
      </c>
      <c r="O191" s="46" t="str">
        <f t="shared" ca="1" si="7"/>
        <v>U23</v>
      </c>
      <c r="P191" s="56">
        <f t="shared" si="8"/>
        <v>1</v>
      </c>
    </row>
    <row r="192" spans="1:16" hidden="1" x14ac:dyDescent="0.2">
      <c r="A192" s="56">
        <f ca="1">aanmeldingen!AK184</f>
        <v>0</v>
      </c>
      <c r="B192" s="99">
        <f>aanmeldingen!D184</f>
        <v>112831</v>
      </c>
      <c r="C192" s="98" t="str">
        <f>aanmeldingen!F184</f>
        <v>Jans Kohneke</v>
      </c>
      <c r="D192" s="98" t="str">
        <f>aanmeldingen!G184</f>
        <v>Maria</v>
      </c>
      <c r="E192" s="98" t="str">
        <f>aanmeldingen!T184</f>
        <v>AMS</v>
      </c>
      <c r="F192" s="100">
        <f>aanmeldingen!K184</f>
        <v>43320</v>
      </c>
      <c r="G192" s="104" t="str">
        <f>IF(aanmeldingen!M184=0,"nvt",aanmeldingen!M184)</f>
        <v>nvt</v>
      </c>
      <c r="H192" s="98" t="str">
        <f>aanmeldingen!H184</f>
        <v>Amsterdam</v>
      </c>
      <c r="I192" s="98" t="str">
        <f>aanmeldingen!I184</f>
        <v>Sat</v>
      </c>
      <c r="J192" s="203" t="str">
        <f t="shared" ca="1" si="6"/>
        <v/>
      </c>
      <c r="K192" s="100">
        <f>aanmeldingen!V184</f>
        <v>43352</v>
      </c>
      <c r="L192" s="100">
        <f>aanmeldingen!W184</f>
        <v>43352</v>
      </c>
      <c r="M192" s="122"/>
      <c r="N192" s="46">
        <f>VLOOKUP(B192,schermers!C:I,7,FALSE)</f>
        <v>37632</v>
      </c>
      <c r="O192" s="46" t="str">
        <f t="shared" ca="1" si="7"/>
        <v>U23</v>
      </c>
      <c r="P192" s="56">
        <f t="shared" ca="1" si="8"/>
        <v>0</v>
      </c>
    </row>
    <row r="193" spans="1:16" hidden="1" x14ac:dyDescent="0.2">
      <c r="A193" s="56">
        <f ca="1">aanmeldingen!AK185</f>
        <v>1</v>
      </c>
      <c r="B193" s="99">
        <f>aanmeldingen!D185</f>
        <v>109630</v>
      </c>
      <c r="C193" s="98" t="str">
        <f>aanmeldingen!F185</f>
        <v>De Jong</v>
      </c>
      <c r="D193" s="98" t="str">
        <f>aanmeldingen!G185</f>
        <v>Cheryl</v>
      </c>
      <c r="E193" s="98" t="str">
        <f>aanmeldingen!T185</f>
        <v>DBO</v>
      </c>
      <c r="F193" s="100">
        <f>aanmeldingen!K185</f>
        <v>43332</v>
      </c>
      <c r="G193" s="104" t="str">
        <f>IF(aanmeldingen!M185=0,"nvt",aanmeldingen!M185)</f>
        <v>nvt</v>
      </c>
      <c r="H193" s="98" t="str">
        <f>aanmeldingen!H185</f>
        <v>Split</v>
      </c>
      <c r="I193" s="98" t="str">
        <f>aanmeldingen!I185</f>
        <v>Sat</v>
      </c>
      <c r="J193" s="203">
        <f t="shared" ca="1" si="6"/>
        <v>28</v>
      </c>
      <c r="K193" s="100">
        <f>aanmeldingen!V185</f>
        <v>43386</v>
      </c>
      <c r="L193" s="100">
        <f>aanmeldingen!W185</f>
        <v>43387</v>
      </c>
      <c r="M193" s="122" t="s">
        <v>2762</v>
      </c>
      <c r="N193" s="46">
        <f>VLOOKUP(B193,schermers!C:I,7,FALSE)</f>
        <v>34702</v>
      </c>
      <c r="O193" s="46" t="str">
        <f t="shared" ca="1" si="7"/>
        <v/>
      </c>
      <c r="P193" s="56">
        <f t="shared" ca="1" si="8"/>
        <v>0</v>
      </c>
    </row>
    <row r="194" spans="1:16" hidden="1" x14ac:dyDescent="0.2">
      <c r="A194" s="56">
        <f ca="1">aanmeldingen!AK186</f>
        <v>1</v>
      </c>
      <c r="B194" s="99">
        <f>aanmeldingen!D186</f>
        <v>109630</v>
      </c>
      <c r="C194" s="98" t="str">
        <f>aanmeldingen!F186</f>
        <v>De Jong</v>
      </c>
      <c r="D194" s="98" t="str">
        <f>aanmeldingen!G186</f>
        <v>Cheryl</v>
      </c>
      <c r="E194" s="98" t="str">
        <f>aanmeldingen!T186</f>
        <v>DBO</v>
      </c>
      <c r="F194" s="100">
        <f>aanmeldingen!K186</f>
        <v>43332</v>
      </c>
      <c r="G194" s="104" t="str">
        <f>IF(aanmeldingen!M186=0,"nvt",aanmeldingen!M186)</f>
        <v>nvt</v>
      </c>
      <c r="H194" s="98" t="str">
        <f>aanmeldingen!H186</f>
        <v>Colmar</v>
      </c>
      <c r="I194" s="98" t="str">
        <f>aanmeldingen!I186</f>
        <v>U23</v>
      </c>
      <c r="J194" s="203">
        <f t="shared" ca="1" si="6"/>
        <v>28</v>
      </c>
      <c r="K194" s="100">
        <f>aanmeldingen!V186</f>
        <v>43407</v>
      </c>
      <c r="L194" s="100">
        <f>aanmeldingen!W186</f>
        <v>43408</v>
      </c>
      <c r="M194" s="122"/>
      <c r="N194" s="46">
        <f>VLOOKUP(B194,schermers!C:I,7,FALSE)</f>
        <v>34702</v>
      </c>
      <c r="O194" s="46" t="str">
        <f t="shared" ca="1" si="7"/>
        <v/>
      </c>
      <c r="P194" s="56">
        <f t="shared" ca="1" si="8"/>
        <v>0</v>
      </c>
    </row>
    <row r="195" spans="1:16" hidden="1" x14ac:dyDescent="0.2">
      <c r="A195" s="56">
        <f ca="1">aanmeldingen!AK187</f>
        <v>1</v>
      </c>
      <c r="B195" s="99">
        <f>aanmeldingen!D187</f>
        <v>110891</v>
      </c>
      <c r="C195" s="98" t="str">
        <f>aanmeldingen!F187</f>
        <v>Van Nunen</v>
      </c>
      <c r="D195" s="98" t="str">
        <f>aanmeldingen!G187</f>
        <v>David</v>
      </c>
      <c r="E195" s="98" t="str">
        <f>aanmeldingen!T187</f>
        <v>DFC</v>
      </c>
      <c r="F195" s="100">
        <f>aanmeldingen!K187</f>
        <v>43332</v>
      </c>
      <c r="G195" s="104" t="str">
        <f>IF(aanmeldingen!M187=0,"nvt",aanmeldingen!M187)</f>
        <v>nvt</v>
      </c>
      <c r="H195" s="98" t="str">
        <f>aanmeldingen!H187</f>
        <v>Berlijn</v>
      </c>
      <c r="I195" s="98" t="str">
        <f>aanmeldingen!I187</f>
        <v>U23</v>
      </c>
      <c r="J195" s="203">
        <f t="shared" ca="1" si="6"/>
        <v>28</v>
      </c>
      <c r="K195" s="100">
        <f>aanmeldingen!V187</f>
        <v>43519</v>
      </c>
      <c r="L195" s="100">
        <f>aanmeldingen!W187</f>
        <v>43520</v>
      </c>
      <c r="M195" s="122"/>
      <c r="N195" s="46">
        <f>VLOOKUP(B195,schermers!C:I,7,FALSE)</f>
        <v>34897</v>
      </c>
      <c r="O195" s="46" t="str">
        <f t="shared" ca="1" si="7"/>
        <v/>
      </c>
      <c r="P195" s="56">
        <f t="shared" ca="1" si="8"/>
        <v>0</v>
      </c>
    </row>
    <row r="196" spans="1:16" hidden="1" x14ac:dyDescent="0.2">
      <c r="A196" s="56">
        <f ca="1">aanmeldingen!AK188</f>
        <v>0</v>
      </c>
      <c r="B196" s="99">
        <f>aanmeldingen!D188</f>
        <v>110891</v>
      </c>
      <c r="C196" s="98" t="str">
        <f>aanmeldingen!F188</f>
        <v>Van Nunen</v>
      </c>
      <c r="D196" s="98" t="str">
        <f>aanmeldingen!G188</f>
        <v>David</v>
      </c>
      <c r="E196" s="98" t="str">
        <f>aanmeldingen!T188</f>
        <v>DFC</v>
      </c>
      <c r="F196" s="100">
        <f>aanmeldingen!K188</f>
        <v>43332</v>
      </c>
      <c r="G196" s="104" t="str">
        <f>IF(aanmeldingen!M188=0,"nvt",aanmeldingen!M188)</f>
        <v>nvt</v>
      </c>
      <c r="H196" s="98" t="str">
        <f>aanmeldingen!H188</f>
        <v>Bern</v>
      </c>
      <c r="I196" s="98" t="str">
        <f>aanmeldingen!I188</f>
        <v>WB</v>
      </c>
      <c r="J196" s="203" t="str">
        <f t="shared" ca="1" si="6"/>
        <v/>
      </c>
      <c r="K196" s="100">
        <f>aanmeldingen!V188</f>
        <v>43427</v>
      </c>
      <c r="L196" s="100">
        <f>aanmeldingen!W188</f>
        <v>43428</v>
      </c>
      <c r="M196" s="122"/>
      <c r="N196" s="46">
        <f>VLOOKUP(B196,schermers!C:I,7,FALSE)</f>
        <v>34897</v>
      </c>
      <c r="O196" s="46" t="str">
        <f t="shared" ca="1" si="7"/>
        <v/>
      </c>
      <c r="P196" s="56">
        <f t="shared" ca="1" si="8"/>
        <v>0</v>
      </c>
    </row>
    <row r="197" spans="1:16" hidden="1" x14ac:dyDescent="0.2">
      <c r="A197" s="56">
        <f ca="1">aanmeldingen!AK189</f>
        <v>0</v>
      </c>
      <c r="B197" s="99">
        <f>aanmeldingen!D189</f>
        <v>110891</v>
      </c>
      <c r="C197" s="98" t="str">
        <f>aanmeldingen!F189</f>
        <v>Van Nunen</v>
      </c>
      <c r="D197" s="98" t="str">
        <f>aanmeldingen!G189</f>
        <v>David</v>
      </c>
      <c r="E197" s="98" t="str">
        <f>aanmeldingen!T189</f>
        <v>DFC</v>
      </c>
      <c r="F197" s="100">
        <f>aanmeldingen!K189</f>
        <v>43332</v>
      </c>
      <c r="G197" s="104" t="str">
        <f>IF(aanmeldingen!M189=0,"nvt",aanmeldingen!M189)</f>
        <v>nvt</v>
      </c>
      <c r="H197" s="98" t="str">
        <f>aanmeldingen!H189</f>
        <v>Heidenheim</v>
      </c>
      <c r="I197" s="98" t="str">
        <f>aanmeldingen!I189</f>
        <v>WB</v>
      </c>
      <c r="J197" s="203" t="str">
        <f t="shared" ca="1" si="6"/>
        <v/>
      </c>
      <c r="K197" s="100">
        <f>aanmeldingen!V189</f>
        <v>43476</v>
      </c>
      <c r="L197" s="100">
        <f>aanmeldingen!W189</f>
        <v>43477</v>
      </c>
      <c r="M197" s="122"/>
      <c r="N197" s="46">
        <f>VLOOKUP(B197,schermers!C:I,7,FALSE)</f>
        <v>34897</v>
      </c>
      <c r="O197" s="46" t="str">
        <f t="shared" ca="1" si="7"/>
        <v/>
      </c>
      <c r="P197" s="56">
        <f t="shared" ca="1" si="8"/>
        <v>0</v>
      </c>
    </row>
    <row r="198" spans="1:16" hidden="1" x14ac:dyDescent="0.2">
      <c r="A198" s="56">
        <f ca="1">aanmeldingen!AK190</f>
        <v>1</v>
      </c>
      <c r="B198" s="99">
        <f>aanmeldingen!D190</f>
        <v>110891</v>
      </c>
      <c r="C198" s="98" t="str">
        <f>aanmeldingen!F190</f>
        <v>Van Nunen</v>
      </c>
      <c r="D198" s="98" t="str">
        <f>aanmeldingen!G190</f>
        <v>David</v>
      </c>
      <c r="E198" s="98" t="str">
        <f>aanmeldingen!T190</f>
        <v>DFC</v>
      </c>
      <c r="F198" s="100">
        <f>aanmeldingen!K190</f>
        <v>43332</v>
      </c>
      <c r="G198" s="104" t="str">
        <f>IF(aanmeldingen!M190=0,"nvt",aanmeldingen!M190)</f>
        <v>nvt</v>
      </c>
      <c r="H198" s="98" t="str">
        <f>aanmeldingen!H190</f>
        <v>Colmar</v>
      </c>
      <c r="I198" s="98" t="str">
        <f>aanmeldingen!I190</f>
        <v>U23</v>
      </c>
      <c r="J198" s="203">
        <f t="shared" ca="1" si="6"/>
        <v>28</v>
      </c>
      <c r="K198" s="100">
        <f>aanmeldingen!V190</f>
        <v>43407</v>
      </c>
      <c r="L198" s="100">
        <f>aanmeldingen!W190</f>
        <v>43408</v>
      </c>
      <c r="M198" s="122" t="s">
        <v>848</v>
      </c>
      <c r="N198" s="46">
        <f>VLOOKUP(B198,schermers!C:I,7,FALSE)</f>
        <v>34897</v>
      </c>
      <c r="O198" s="46" t="str">
        <f t="shared" ca="1" si="7"/>
        <v/>
      </c>
      <c r="P198" s="56">
        <f t="shared" ca="1" si="8"/>
        <v>0</v>
      </c>
    </row>
    <row r="199" spans="1:16" hidden="1" x14ac:dyDescent="0.2">
      <c r="A199" s="56">
        <f ca="1">aanmeldingen!AK191</f>
        <v>0</v>
      </c>
      <c r="B199" s="99">
        <f>aanmeldingen!D191</f>
        <v>110891</v>
      </c>
      <c r="C199" s="98" t="str">
        <f>aanmeldingen!F191</f>
        <v>Van Nunen</v>
      </c>
      <c r="D199" s="98" t="str">
        <f>aanmeldingen!G191</f>
        <v>David</v>
      </c>
      <c r="E199" s="98" t="str">
        <f>aanmeldingen!T191</f>
        <v>DFC</v>
      </c>
      <c r="F199" s="100">
        <f>aanmeldingen!K191</f>
        <v>43332</v>
      </c>
      <c r="G199" s="104" t="str">
        <f>IF(aanmeldingen!M191=0,"nvt",aanmeldingen!M191)</f>
        <v>nvt</v>
      </c>
      <c r="H199" s="98" t="str">
        <f>aanmeldingen!H191</f>
        <v>Parijs</v>
      </c>
      <c r="I199" s="98" t="str">
        <f>aanmeldingen!I191</f>
        <v>WB</v>
      </c>
      <c r="J199" s="203" t="str">
        <f t="shared" ca="1" si="6"/>
        <v/>
      </c>
      <c r="K199" s="100">
        <f>aanmeldingen!V191</f>
        <v>43602</v>
      </c>
      <c r="L199" s="100">
        <f>aanmeldingen!W191</f>
        <v>43603</v>
      </c>
      <c r="M199" s="122"/>
      <c r="N199" s="46">
        <f>VLOOKUP(B199,schermers!C:I,7,FALSE)</f>
        <v>34897</v>
      </c>
      <c r="O199" s="46" t="str">
        <f t="shared" ca="1" si="7"/>
        <v/>
      </c>
      <c r="P199" s="56">
        <f t="shared" ca="1" si="8"/>
        <v>0</v>
      </c>
    </row>
    <row r="200" spans="1:16" hidden="1" x14ac:dyDescent="0.2">
      <c r="A200" s="56">
        <f ca="1">aanmeldingen!AK192</f>
        <v>0</v>
      </c>
      <c r="B200" s="99">
        <f>aanmeldingen!D192</f>
        <v>110891</v>
      </c>
      <c r="C200" s="98" t="str">
        <f>aanmeldingen!F192</f>
        <v>Van Nunen</v>
      </c>
      <c r="D200" s="98" t="str">
        <f>aanmeldingen!G192</f>
        <v>David</v>
      </c>
      <c r="E200" s="98" t="str">
        <f>aanmeldingen!T192</f>
        <v>DFC</v>
      </c>
      <c r="F200" s="100">
        <f>aanmeldingen!K192</f>
        <v>43332</v>
      </c>
      <c r="G200" s="104" t="str">
        <f>IF(aanmeldingen!M192=0,"nvt",aanmeldingen!M192)</f>
        <v>nvt</v>
      </c>
      <c r="H200" s="98" t="str">
        <f>aanmeldingen!H192</f>
        <v>Budapest</v>
      </c>
      <c r="I200" s="98" t="str">
        <f>aanmeldingen!I192</f>
        <v>GP</v>
      </c>
      <c r="J200" s="203" t="str">
        <f t="shared" ca="1" si="6"/>
        <v/>
      </c>
      <c r="K200" s="100">
        <f>aanmeldingen!V192</f>
        <v>43532</v>
      </c>
      <c r="L200" s="100">
        <f>aanmeldingen!W192</f>
        <v>43534</v>
      </c>
      <c r="M200" s="122"/>
      <c r="N200" s="46">
        <f>VLOOKUP(B200,schermers!C:I,7,FALSE)</f>
        <v>34897</v>
      </c>
      <c r="O200" s="46" t="str">
        <f t="shared" ca="1" si="7"/>
        <v/>
      </c>
      <c r="P200" s="56">
        <f t="shared" ca="1" si="8"/>
        <v>0</v>
      </c>
    </row>
    <row r="201" spans="1:16" hidden="1" x14ac:dyDescent="0.2">
      <c r="A201" s="56">
        <f ca="1">aanmeldingen!AK193</f>
        <v>1</v>
      </c>
      <c r="B201" s="99">
        <f>aanmeldingen!D193</f>
        <v>111713</v>
      </c>
      <c r="C201" s="98" t="str">
        <f>aanmeldingen!F193</f>
        <v>Meulenaar</v>
      </c>
      <c r="D201" s="98" t="str">
        <f>aanmeldingen!G193</f>
        <v>Veerle</v>
      </c>
      <c r="E201" s="98" t="str">
        <f>aanmeldingen!T193</f>
        <v>HS</v>
      </c>
      <c r="F201" s="100">
        <f>aanmeldingen!K193</f>
        <v>43333</v>
      </c>
      <c r="G201" s="104">
        <f>IF(aanmeldingen!M193=0,"nvt",aanmeldingen!M193)</f>
        <v>43412</v>
      </c>
      <c r="H201" s="98" t="str">
        <f>aanmeldingen!H193</f>
        <v>Moedling</v>
      </c>
      <c r="I201" s="98" t="str">
        <f>aanmeldingen!I193</f>
        <v>ECC</v>
      </c>
      <c r="J201" s="203">
        <f t="shared" ca="1" si="6"/>
        <v>28</v>
      </c>
      <c r="K201" s="100">
        <f>aanmeldingen!V193</f>
        <v>43428</v>
      </c>
      <c r="L201" s="100">
        <f>aanmeldingen!W193</f>
        <v>43429</v>
      </c>
      <c r="M201" s="122" t="s">
        <v>848</v>
      </c>
      <c r="N201" s="46">
        <f>VLOOKUP(B201,schermers!C:I,7,FALSE)</f>
        <v>37313</v>
      </c>
      <c r="O201" s="46" t="str">
        <f t="shared" ca="1" si="7"/>
        <v>U23</v>
      </c>
      <c r="P201" s="56">
        <f t="shared" si="8"/>
        <v>1</v>
      </c>
    </row>
    <row r="202" spans="1:16" hidden="1" x14ac:dyDescent="0.2">
      <c r="A202" s="56">
        <f ca="1">aanmeldingen!AK194</f>
        <v>1</v>
      </c>
      <c r="B202" s="99">
        <f>aanmeldingen!D194</f>
        <v>111713</v>
      </c>
      <c r="C202" s="98" t="str">
        <f>aanmeldingen!F194</f>
        <v>Meulenaar</v>
      </c>
      <c r="D202" s="98" t="str">
        <f>aanmeldingen!G194</f>
        <v>Veerle</v>
      </c>
      <c r="E202" s="98" t="str">
        <f>aanmeldingen!T194</f>
        <v>HS</v>
      </c>
      <c r="F202" s="100">
        <f>aanmeldingen!K194</f>
        <v>43333</v>
      </c>
      <c r="G202" s="104">
        <f>IF(aanmeldingen!M194=0,"nvt",aanmeldingen!M194)</f>
        <v>43412</v>
      </c>
      <c r="H202" s="98" t="str">
        <f>aanmeldingen!H194</f>
        <v>Cabries</v>
      </c>
      <c r="I202" s="98" t="str">
        <f>aanmeldingen!I194</f>
        <v>ECC</v>
      </c>
      <c r="J202" s="203">
        <f t="shared" ca="1" si="6"/>
        <v>28</v>
      </c>
      <c r="K202" s="100">
        <f>aanmeldingen!V194</f>
        <v>43435</v>
      </c>
      <c r="L202" s="100">
        <f>aanmeldingen!W194</f>
        <v>43436</v>
      </c>
      <c r="M202" s="122"/>
      <c r="N202" s="46">
        <f>VLOOKUP(B202,schermers!C:I,7,FALSE)</f>
        <v>37313</v>
      </c>
      <c r="O202" s="46" t="str">
        <f t="shared" ca="1" si="7"/>
        <v>U23</v>
      </c>
      <c r="P202" s="56">
        <f t="shared" ca="1" si="8"/>
        <v>0</v>
      </c>
    </row>
    <row r="203" spans="1:16" hidden="1" x14ac:dyDescent="0.2">
      <c r="A203" s="56">
        <f ca="1">aanmeldingen!AK195</f>
        <v>1</v>
      </c>
      <c r="B203" s="99">
        <f>aanmeldingen!D195</f>
        <v>111713</v>
      </c>
      <c r="C203" s="98" t="str">
        <f>aanmeldingen!F195</f>
        <v>Meulenaar</v>
      </c>
      <c r="D203" s="98" t="str">
        <f>aanmeldingen!G195</f>
        <v>Veerle</v>
      </c>
      <c r="E203" s="98" t="str">
        <f>aanmeldingen!T195</f>
        <v>HS</v>
      </c>
      <c r="F203" s="100">
        <f>aanmeldingen!K195</f>
        <v>43333</v>
      </c>
      <c r="G203" s="104">
        <f>IF(aanmeldingen!M195=0,"nvt",aanmeldingen!M195)</f>
        <v>43412</v>
      </c>
      <c r="H203" s="98" t="str">
        <f>aanmeldingen!H195</f>
        <v>Budapest</v>
      </c>
      <c r="I203" s="98" t="str">
        <f>aanmeldingen!I195</f>
        <v>ECC</v>
      </c>
      <c r="J203" s="203">
        <f t="shared" ca="1" si="6"/>
        <v>28</v>
      </c>
      <c r="K203" s="100">
        <f>aanmeldingen!V195</f>
        <v>43413</v>
      </c>
      <c r="L203" s="100">
        <f>aanmeldingen!W195</f>
        <v>43415</v>
      </c>
      <c r="M203" s="122" t="s">
        <v>848</v>
      </c>
      <c r="N203" s="46">
        <f>VLOOKUP(B203,schermers!C:I,7,FALSE)</f>
        <v>37313</v>
      </c>
      <c r="O203" s="46" t="str">
        <f t="shared" ca="1" si="7"/>
        <v>U23</v>
      </c>
      <c r="P203" s="56">
        <f t="shared" si="8"/>
        <v>1</v>
      </c>
    </row>
    <row r="204" spans="1:16" hidden="1" x14ac:dyDescent="0.2">
      <c r="A204" s="56">
        <f ca="1">aanmeldingen!AK196</f>
        <v>0</v>
      </c>
      <c r="B204" s="99">
        <f>aanmeldingen!D196</f>
        <v>111713</v>
      </c>
      <c r="C204" s="98" t="str">
        <f>aanmeldingen!F196</f>
        <v>Meulenaar</v>
      </c>
      <c r="D204" s="98" t="str">
        <f>aanmeldingen!G196</f>
        <v>Veerle</v>
      </c>
      <c r="E204" s="98" t="str">
        <f>aanmeldingen!T196</f>
        <v>HS</v>
      </c>
      <c r="F204" s="100">
        <f>aanmeldingen!K196</f>
        <v>43333</v>
      </c>
      <c r="G204" s="104">
        <f>IF(aanmeldingen!M196=0,"nvt",aanmeldingen!M196)</f>
        <v>43412</v>
      </c>
      <c r="H204" s="98" t="str">
        <f>aanmeldingen!H196</f>
        <v>Satu Mare</v>
      </c>
      <c r="I204" s="98" t="str">
        <f>aanmeldingen!I196</f>
        <v>ECC</v>
      </c>
      <c r="J204" s="203" t="str">
        <f t="shared" ref="J204:J267" ca="1" si="9">IF(A204=0,"",IF(K204-F204&gt;=8*7,$O$6*0.8,IF(F204&lt;$O$7,$O$6*0.8,$O$6*1.15)))</f>
        <v/>
      </c>
      <c r="K204" s="100">
        <f>aanmeldingen!V196</f>
        <v>43505</v>
      </c>
      <c r="L204" s="100">
        <f>aanmeldingen!W196</f>
        <v>43506</v>
      </c>
      <c r="M204" s="122"/>
      <c r="N204" s="46">
        <f>VLOOKUP(B204,schermers!C:I,7,FALSE)</f>
        <v>37313</v>
      </c>
      <c r="O204" s="46" t="str">
        <f t="shared" ref="O204:O267" ca="1" si="10">IF(N204&gt;=$O$9,"U23","")</f>
        <v>U23</v>
      </c>
      <c r="P204" s="56">
        <f t="shared" ref="P204:P267" ca="1" si="11">IF(AND(I204="ECC",M204&lt;&gt;""),1,IF(AND(I204="U23",M194&lt;&gt;"",O204="U23"),1,0))</f>
        <v>0</v>
      </c>
    </row>
    <row r="205" spans="1:16" hidden="1" x14ac:dyDescent="0.2">
      <c r="A205" s="56">
        <f ca="1">aanmeldingen!AK197</f>
        <v>0</v>
      </c>
      <c r="B205" s="99">
        <f>aanmeldingen!D197</f>
        <v>111713</v>
      </c>
      <c r="C205" s="98" t="str">
        <f>aanmeldingen!F197</f>
        <v>Meulenaar</v>
      </c>
      <c r="D205" s="98" t="str">
        <f>aanmeldingen!G197</f>
        <v>Veerle</v>
      </c>
      <c r="E205" s="98" t="str">
        <f>aanmeldingen!T197</f>
        <v>HS</v>
      </c>
      <c r="F205" s="100">
        <f>aanmeldingen!K197</f>
        <v>43333</v>
      </c>
      <c r="G205" s="104">
        <f>IF(aanmeldingen!M197=0,"nvt",aanmeldingen!M197)</f>
        <v>43412</v>
      </c>
      <c r="H205" s="98" t="str">
        <f>aanmeldingen!H197</f>
        <v>Tauberbischofsheim</v>
      </c>
      <c r="I205" s="98" t="str">
        <f>aanmeldingen!I197</f>
        <v>ECC</v>
      </c>
      <c r="J205" s="203" t="str">
        <f t="shared" ca="1" si="9"/>
        <v/>
      </c>
      <c r="K205" s="100">
        <f>aanmeldingen!V197</f>
        <v>43449</v>
      </c>
      <c r="L205" s="100">
        <f>aanmeldingen!W197</f>
        <v>43450</v>
      </c>
      <c r="M205" s="122"/>
      <c r="N205" s="46">
        <f>VLOOKUP(B205,schermers!C:I,7,FALSE)</f>
        <v>37313</v>
      </c>
      <c r="O205" s="46" t="str">
        <f t="shared" ca="1" si="10"/>
        <v>U23</v>
      </c>
      <c r="P205" s="56">
        <f t="shared" ca="1" si="11"/>
        <v>0</v>
      </c>
    </row>
    <row r="206" spans="1:16" hidden="1" x14ac:dyDescent="0.2">
      <c r="A206" s="56">
        <f ca="1">aanmeldingen!AK198</f>
        <v>1</v>
      </c>
      <c r="B206" s="99">
        <f>aanmeldingen!D198</f>
        <v>112311</v>
      </c>
      <c r="C206" s="98" t="str">
        <f>aanmeldingen!F198</f>
        <v>Bouwman</v>
      </c>
      <c r="D206" s="98" t="str">
        <f>aanmeldingen!G198</f>
        <v>Dirk-Jan</v>
      </c>
      <c r="E206" s="98" t="str">
        <f>aanmeldingen!T198</f>
        <v>SUR</v>
      </c>
      <c r="F206" s="100">
        <f>aanmeldingen!K198</f>
        <v>43334</v>
      </c>
      <c r="G206" s="104" t="str">
        <f>IF(aanmeldingen!M198=0,"nvt",aanmeldingen!M198)</f>
        <v>nvt</v>
      </c>
      <c r="H206" s="98" t="str">
        <f>aanmeldingen!H198</f>
        <v>Gent</v>
      </c>
      <c r="I206" s="98" t="str">
        <f>aanmeldingen!I198</f>
        <v>Sat</v>
      </c>
      <c r="J206" s="203">
        <f t="shared" ca="1" si="9"/>
        <v>28</v>
      </c>
      <c r="K206" s="100">
        <f>aanmeldingen!V198</f>
        <v>43372</v>
      </c>
      <c r="L206" s="100">
        <f>aanmeldingen!W198</f>
        <v>43373</v>
      </c>
      <c r="M206" s="122"/>
      <c r="N206" s="46">
        <f>VLOOKUP(B206,schermers!C:I,7,FALSE)</f>
        <v>36705</v>
      </c>
      <c r="O206" s="46" t="str">
        <f t="shared" ca="1" si="10"/>
        <v>U23</v>
      </c>
      <c r="P206" s="56">
        <f t="shared" ca="1" si="11"/>
        <v>0</v>
      </c>
    </row>
    <row r="207" spans="1:16" hidden="1" x14ac:dyDescent="0.2">
      <c r="A207" s="56">
        <f ca="1">aanmeldingen!AK199</f>
        <v>1</v>
      </c>
      <c r="B207" s="99">
        <f>aanmeldingen!D199</f>
        <v>111728</v>
      </c>
      <c r="C207" s="98" t="str">
        <f>aanmeldingen!F199</f>
        <v>Chiang</v>
      </c>
      <c r="D207" s="98" t="str">
        <f>aanmeldingen!G199</f>
        <v>Enli</v>
      </c>
      <c r="E207" s="98" t="str">
        <f>aanmeldingen!T199</f>
        <v>SUR</v>
      </c>
      <c r="F207" s="100">
        <f>aanmeldingen!K199</f>
        <v>43334</v>
      </c>
      <c r="G207" s="104" t="str">
        <f>IF(aanmeldingen!M199=0,"nvt",aanmeldingen!M199)</f>
        <v>nvt</v>
      </c>
      <c r="H207" s="98" t="str">
        <f>aanmeldingen!H199</f>
        <v>Gent</v>
      </c>
      <c r="I207" s="98" t="str">
        <f>aanmeldingen!I199</f>
        <v>Sat</v>
      </c>
      <c r="J207" s="203">
        <f t="shared" ca="1" si="9"/>
        <v>28</v>
      </c>
      <c r="K207" s="100">
        <f>aanmeldingen!V199</f>
        <v>43372</v>
      </c>
      <c r="L207" s="100">
        <f>aanmeldingen!W199</f>
        <v>43373</v>
      </c>
      <c r="M207" s="122"/>
      <c r="N207" s="46">
        <f>VLOOKUP(B207,schermers!C:I,7,FALSE)</f>
        <v>38033</v>
      </c>
      <c r="O207" s="46" t="str">
        <f t="shared" ca="1" si="10"/>
        <v>U23</v>
      </c>
      <c r="P207" s="56">
        <f t="shared" ca="1" si="11"/>
        <v>0</v>
      </c>
    </row>
    <row r="208" spans="1:16" hidden="1" x14ac:dyDescent="0.2">
      <c r="A208" s="56">
        <f ca="1">aanmeldingen!AK200</f>
        <v>1</v>
      </c>
      <c r="B208" s="99">
        <f>aanmeldingen!D200</f>
        <v>111035</v>
      </c>
      <c r="C208" s="98" t="str">
        <f>aanmeldingen!F200</f>
        <v>Faas</v>
      </c>
      <c r="D208" s="98" t="str">
        <f>aanmeldingen!G200</f>
        <v>Quinton</v>
      </c>
      <c r="E208" s="98" t="str">
        <f>aanmeldingen!T200</f>
        <v>SUR</v>
      </c>
      <c r="F208" s="100">
        <f>aanmeldingen!K200</f>
        <v>43334</v>
      </c>
      <c r="G208" s="104" t="str">
        <f>IF(aanmeldingen!M200=0,"nvt",aanmeldingen!M200)</f>
        <v>nvt</v>
      </c>
      <c r="H208" s="98" t="str">
        <f>aanmeldingen!H200</f>
        <v>Gent</v>
      </c>
      <c r="I208" s="98" t="str">
        <f>aanmeldingen!I200</f>
        <v>Sat</v>
      </c>
      <c r="J208" s="203">
        <f t="shared" ca="1" si="9"/>
        <v>28</v>
      </c>
      <c r="K208" s="100">
        <f>aanmeldingen!V200</f>
        <v>43372</v>
      </c>
      <c r="L208" s="100">
        <f>aanmeldingen!W200</f>
        <v>43373</v>
      </c>
      <c r="M208" s="122"/>
      <c r="N208" s="46">
        <f>VLOOKUP(B208,schermers!C:I,7,FALSE)</f>
        <v>36621</v>
      </c>
      <c r="O208" s="46" t="str">
        <f t="shared" ca="1" si="10"/>
        <v>U23</v>
      </c>
      <c r="P208" s="56">
        <f t="shared" ca="1" si="11"/>
        <v>0</v>
      </c>
    </row>
    <row r="209" spans="1:16" hidden="1" x14ac:dyDescent="0.2">
      <c r="A209" s="56">
        <f ca="1">aanmeldingen!AK201</f>
        <v>1</v>
      </c>
      <c r="B209" s="99">
        <f>aanmeldingen!D201</f>
        <v>113794</v>
      </c>
      <c r="C209" s="98" t="str">
        <f>aanmeldingen!F201</f>
        <v>Schaafsma</v>
      </c>
      <c r="D209" s="98" t="str">
        <f>aanmeldingen!G201</f>
        <v>Bote</v>
      </c>
      <c r="E209" s="98" t="str">
        <f>aanmeldingen!T201</f>
        <v>AMS</v>
      </c>
      <c r="F209" s="100">
        <f>aanmeldingen!K201</f>
        <v>43336</v>
      </c>
      <c r="G209" s="104" t="str">
        <f>IF(aanmeldingen!M201=0,"nvt",aanmeldingen!M201)</f>
        <v>nvt</v>
      </c>
      <c r="H209" s="98" t="str">
        <f>aanmeldingen!H201</f>
        <v>Gent</v>
      </c>
      <c r="I209" s="98" t="str">
        <f>aanmeldingen!I201</f>
        <v>Sat</v>
      </c>
      <c r="J209" s="203">
        <f t="shared" ca="1" si="9"/>
        <v>28</v>
      </c>
      <c r="K209" s="100">
        <f>aanmeldingen!V201</f>
        <v>43372</v>
      </c>
      <c r="L209" s="100">
        <f>aanmeldingen!W201</f>
        <v>43373</v>
      </c>
      <c r="M209" s="122"/>
      <c r="N209" s="46">
        <f>VLOOKUP(B209,schermers!C:I,7,FALSE)</f>
        <v>37507</v>
      </c>
      <c r="O209" s="46" t="str">
        <f t="shared" ca="1" si="10"/>
        <v>U23</v>
      </c>
      <c r="P209" s="56">
        <f t="shared" ca="1" si="11"/>
        <v>0</v>
      </c>
    </row>
    <row r="210" spans="1:16" hidden="1" x14ac:dyDescent="0.2">
      <c r="A210" s="56">
        <f ca="1">aanmeldingen!AK202</f>
        <v>1</v>
      </c>
      <c r="B210" s="99">
        <f>aanmeldingen!D202</f>
        <v>109928</v>
      </c>
      <c r="C210" s="98" t="str">
        <f>aanmeldingen!F202</f>
        <v>Fens</v>
      </c>
      <c r="D210" s="98" t="str">
        <f>aanmeldingen!G202</f>
        <v>Julian</v>
      </c>
      <c r="E210" s="98" t="str">
        <f>aanmeldingen!T202</f>
        <v>PAS</v>
      </c>
      <c r="F210" s="100">
        <f>aanmeldingen!K202</f>
        <v>43336</v>
      </c>
      <c r="G210" s="104" t="str">
        <f>IF(aanmeldingen!M202=0,"nvt",aanmeldingen!M202)</f>
        <v>nvt</v>
      </c>
      <c r="H210" s="98" t="str">
        <f>aanmeldingen!H202</f>
        <v>Kopenhagen</v>
      </c>
      <c r="I210" s="98" t="str">
        <f>aanmeldingen!I202</f>
        <v>Sat</v>
      </c>
      <c r="J210" s="203">
        <f t="shared" ca="1" si="9"/>
        <v>28</v>
      </c>
      <c r="K210" s="100">
        <f>aanmeldingen!V202</f>
        <v>43379</v>
      </c>
      <c r="L210" s="100">
        <f>aanmeldingen!W202</f>
        <v>43380</v>
      </c>
      <c r="M210" s="122" t="s">
        <v>2762</v>
      </c>
      <c r="N210" s="46">
        <f>VLOOKUP(B210,schermers!C:I,7,FALSE)</f>
        <v>35890</v>
      </c>
      <c r="O210" s="46" t="str">
        <f t="shared" ca="1" si="10"/>
        <v>U23</v>
      </c>
      <c r="P210" s="56">
        <f t="shared" ca="1" si="11"/>
        <v>0</v>
      </c>
    </row>
    <row r="211" spans="1:16" hidden="1" x14ac:dyDescent="0.2">
      <c r="A211" s="56">
        <f ca="1">aanmeldingen!AK203</f>
        <v>1</v>
      </c>
      <c r="B211" s="99">
        <f>aanmeldingen!D203</f>
        <v>109928</v>
      </c>
      <c r="C211" s="98" t="str">
        <f>aanmeldingen!F203</f>
        <v>Fens</v>
      </c>
      <c r="D211" s="98" t="str">
        <f>aanmeldingen!G203</f>
        <v>Julian</v>
      </c>
      <c r="E211" s="98" t="str">
        <f>aanmeldingen!T203</f>
        <v>PAS</v>
      </c>
      <c r="F211" s="100">
        <f>aanmeldingen!K203</f>
        <v>43336</v>
      </c>
      <c r="G211" s="104">
        <f>IF(aanmeldingen!M203=0,"nvt",aanmeldingen!M203)</f>
        <v>43369</v>
      </c>
      <c r="H211" s="98" t="str">
        <f>aanmeldingen!H203</f>
        <v>Londen</v>
      </c>
      <c r="I211" s="98" t="str">
        <f>aanmeldingen!I203</f>
        <v>Sat</v>
      </c>
      <c r="J211" s="203">
        <f t="shared" ca="1" si="9"/>
        <v>28</v>
      </c>
      <c r="K211" s="100">
        <f>aanmeldingen!V203</f>
        <v>43386</v>
      </c>
      <c r="L211" s="100">
        <f>aanmeldingen!W203</f>
        <v>43387</v>
      </c>
      <c r="M211" s="122" t="s">
        <v>2762</v>
      </c>
      <c r="N211" s="46">
        <f>VLOOKUP(B211,schermers!C:I,7,FALSE)</f>
        <v>35890</v>
      </c>
      <c r="O211" s="46" t="str">
        <f t="shared" ca="1" si="10"/>
        <v>U23</v>
      </c>
      <c r="P211" s="56">
        <f t="shared" ca="1" si="11"/>
        <v>0</v>
      </c>
    </row>
    <row r="212" spans="1:16" hidden="1" x14ac:dyDescent="0.2">
      <c r="A212" s="56">
        <f ca="1">aanmeldingen!AK204</f>
        <v>1</v>
      </c>
      <c r="B212" s="99">
        <f>aanmeldingen!D204</f>
        <v>109928</v>
      </c>
      <c r="C212" s="98" t="str">
        <f>aanmeldingen!F204</f>
        <v>Fens</v>
      </c>
      <c r="D212" s="98" t="str">
        <f>aanmeldingen!G204</f>
        <v>Julian</v>
      </c>
      <c r="E212" s="98" t="str">
        <f>aanmeldingen!T204</f>
        <v>PAS</v>
      </c>
      <c r="F212" s="100">
        <f>aanmeldingen!K204</f>
        <v>43336</v>
      </c>
      <c r="G212" s="104" t="str">
        <f>IF(aanmeldingen!M204=0,"nvt",aanmeldingen!M204)</f>
        <v>nvt</v>
      </c>
      <c r="H212" s="98" t="str">
        <f>aanmeldingen!H204</f>
        <v>Parijs Antony</v>
      </c>
      <c r="I212" s="98" t="str">
        <f>aanmeldingen!I204</f>
        <v>U23</v>
      </c>
      <c r="J212" s="203">
        <f t="shared" ca="1" si="9"/>
        <v>28</v>
      </c>
      <c r="K212" s="100">
        <f>aanmeldingen!V204</f>
        <v>43400</v>
      </c>
      <c r="L212" s="100">
        <f>aanmeldingen!W204</f>
        <v>43401</v>
      </c>
      <c r="M212" s="122" t="s">
        <v>2762</v>
      </c>
      <c r="N212" s="46">
        <f>VLOOKUP(B212,schermers!C:I,7,FALSE)</f>
        <v>35890</v>
      </c>
      <c r="O212" s="46" t="str">
        <f t="shared" ca="1" si="10"/>
        <v>U23</v>
      </c>
      <c r="P212" s="56">
        <f t="shared" ca="1" si="11"/>
        <v>0</v>
      </c>
    </row>
    <row r="213" spans="1:16" hidden="1" x14ac:dyDescent="0.2">
      <c r="A213" s="56">
        <f ca="1">aanmeldingen!AK205</f>
        <v>1</v>
      </c>
      <c r="B213" s="99">
        <f>aanmeldingen!D205</f>
        <v>115822</v>
      </c>
      <c r="C213" s="98" t="str">
        <f>aanmeldingen!F205</f>
        <v>Van Laere</v>
      </c>
      <c r="D213" s="98" t="str">
        <f>aanmeldingen!G205</f>
        <v>Fleur</v>
      </c>
      <c r="E213" s="98" t="str">
        <f>aanmeldingen!T205</f>
        <v>AMS</v>
      </c>
      <c r="F213" s="100">
        <f>aanmeldingen!K205</f>
        <v>43336</v>
      </c>
      <c r="G213" s="104" t="str">
        <f>IF(aanmeldingen!M205=0,"nvt",aanmeldingen!M205)</f>
        <v>nvt</v>
      </c>
      <c r="H213" s="98" t="str">
        <f>aanmeldingen!H205</f>
        <v>Eislingen</v>
      </c>
      <c r="I213" s="98" t="str">
        <f>aanmeldingen!I205</f>
        <v>ECC</v>
      </c>
      <c r="J213" s="203">
        <f t="shared" ca="1" si="9"/>
        <v>28</v>
      </c>
      <c r="K213" s="100">
        <f>aanmeldingen!V205</f>
        <v>43435</v>
      </c>
      <c r="L213" s="100">
        <f>aanmeldingen!W205</f>
        <v>43436</v>
      </c>
      <c r="M213" s="122"/>
      <c r="N213" s="46">
        <f>VLOOKUP(B213,schermers!C:I,7,FALSE)</f>
        <v>38229</v>
      </c>
      <c r="O213" s="46" t="str">
        <f t="shared" ca="1" si="10"/>
        <v>U23</v>
      </c>
      <c r="P213" s="56">
        <f t="shared" ca="1" si="11"/>
        <v>0</v>
      </c>
    </row>
    <row r="214" spans="1:16" hidden="1" x14ac:dyDescent="0.2">
      <c r="A214" s="56">
        <f ca="1">aanmeldingen!AK206</f>
        <v>1</v>
      </c>
      <c r="B214" s="99">
        <f>aanmeldingen!D206</f>
        <v>115822</v>
      </c>
      <c r="C214" s="98" t="str">
        <f>aanmeldingen!F206</f>
        <v>Van Laere</v>
      </c>
      <c r="D214" s="98" t="str">
        <f>aanmeldingen!G206</f>
        <v>Fleur</v>
      </c>
      <c r="E214" s="98" t="str">
        <f>aanmeldingen!T206</f>
        <v>AMS</v>
      </c>
      <c r="F214" s="100">
        <f>aanmeldingen!K206</f>
        <v>43336</v>
      </c>
      <c r="G214" s="104" t="str">
        <f>IF(aanmeldingen!M206=0,"nvt",aanmeldingen!M206)</f>
        <v>nvt</v>
      </c>
      <c r="H214" s="98" t="str">
        <f>aanmeldingen!H206</f>
        <v>Moedling</v>
      </c>
      <c r="I214" s="98" t="str">
        <f>aanmeldingen!I206</f>
        <v>ECC</v>
      </c>
      <c r="J214" s="203">
        <f t="shared" ca="1" si="9"/>
        <v>28</v>
      </c>
      <c r="K214" s="100">
        <f>aanmeldingen!V206</f>
        <v>43491</v>
      </c>
      <c r="L214" s="100">
        <f>aanmeldingen!W206</f>
        <v>43492</v>
      </c>
      <c r="M214" s="122"/>
      <c r="N214" s="46">
        <f>VLOOKUP(B214,schermers!C:I,7,FALSE)</f>
        <v>38229</v>
      </c>
      <c r="O214" s="46" t="str">
        <f t="shared" ca="1" si="10"/>
        <v>U23</v>
      </c>
      <c r="P214" s="56">
        <f t="shared" ca="1" si="11"/>
        <v>0</v>
      </c>
    </row>
    <row r="215" spans="1:16" hidden="1" x14ac:dyDescent="0.2">
      <c r="A215" s="56">
        <f ca="1">aanmeldingen!AK207</f>
        <v>1</v>
      </c>
      <c r="B215" s="99">
        <f>aanmeldingen!D207</f>
        <v>114451</v>
      </c>
      <c r="C215" s="98" t="str">
        <f>aanmeldingen!F207</f>
        <v>Dekker</v>
      </c>
      <c r="D215" s="98" t="str">
        <f>aanmeldingen!G207</f>
        <v>Tristan</v>
      </c>
      <c r="E215" s="98" t="str">
        <f>aanmeldingen!T207</f>
        <v>ERM</v>
      </c>
      <c r="F215" s="100">
        <f>aanmeldingen!K207</f>
        <v>43337</v>
      </c>
      <c r="G215" s="104" t="str">
        <f>IF(aanmeldingen!M207=0,"nvt",aanmeldingen!M207)</f>
        <v>nvt</v>
      </c>
      <c r="H215" s="98" t="str">
        <f>aanmeldingen!H207</f>
        <v>Kopenhagen</v>
      </c>
      <c r="I215" s="98" t="str">
        <f>aanmeldingen!I207</f>
        <v>ECC</v>
      </c>
      <c r="J215" s="203">
        <f t="shared" ca="1" si="9"/>
        <v>28</v>
      </c>
      <c r="K215" s="100">
        <f>aanmeldingen!V207</f>
        <v>43435</v>
      </c>
      <c r="L215" s="100">
        <f>aanmeldingen!W207</f>
        <v>43436</v>
      </c>
      <c r="M215" s="122"/>
      <c r="N215" s="46">
        <f>VLOOKUP(B215,schermers!C:I,7,FALSE)</f>
        <v>37310</v>
      </c>
      <c r="O215" s="46" t="str">
        <f t="shared" ca="1" si="10"/>
        <v>U23</v>
      </c>
      <c r="P215" s="56">
        <f t="shared" ca="1" si="11"/>
        <v>0</v>
      </c>
    </row>
    <row r="216" spans="1:16" hidden="1" x14ac:dyDescent="0.2">
      <c r="A216" s="56">
        <f ca="1">aanmeldingen!AK208</f>
        <v>1</v>
      </c>
      <c r="B216" s="99">
        <f>aanmeldingen!D208</f>
        <v>113074</v>
      </c>
      <c r="C216" s="98" t="str">
        <f>aanmeldingen!F208</f>
        <v>Kerskes</v>
      </c>
      <c r="D216" s="98" t="str">
        <f>aanmeldingen!G208</f>
        <v>Malika</v>
      </c>
      <c r="E216" s="98" t="str">
        <f>aanmeldingen!T208</f>
        <v>ERM</v>
      </c>
      <c r="F216" s="100">
        <f>aanmeldingen!K208</f>
        <v>43337</v>
      </c>
      <c r="G216" s="104" t="str">
        <f>IF(aanmeldingen!M208=0,"nvt",aanmeldingen!M208)</f>
        <v>nvt</v>
      </c>
      <c r="H216" s="98" t="str">
        <f>aanmeldingen!H208</f>
        <v>Kopenhagen</v>
      </c>
      <c r="I216" s="98" t="str">
        <f>aanmeldingen!I208</f>
        <v>ECC</v>
      </c>
      <c r="J216" s="203">
        <f t="shared" ca="1" si="9"/>
        <v>28</v>
      </c>
      <c r="K216" s="100">
        <f>aanmeldingen!V208</f>
        <v>43435</v>
      </c>
      <c r="L216" s="100">
        <f>aanmeldingen!W208</f>
        <v>43436</v>
      </c>
      <c r="M216" s="122"/>
      <c r="N216" s="46">
        <f>VLOOKUP(B216,schermers!C:I,7,FALSE)</f>
        <v>37522</v>
      </c>
      <c r="O216" s="46" t="str">
        <f t="shared" ca="1" si="10"/>
        <v>U23</v>
      </c>
      <c r="P216" s="56">
        <f t="shared" ca="1" si="11"/>
        <v>0</v>
      </c>
    </row>
    <row r="217" spans="1:16" hidden="1" x14ac:dyDescent="0.2">
      <c r="A217" s="56">
        <f ca="1">aanmeldingen!AK209</f>
        <v>1</v>
      </c>
      <c r="B217" s="99">
        <f>aanmeldingen!D209</f>
        <v>114456</v>
      </c>
      <c r="C217" s="98" t="str">
        <f>aanmeldingen!F209</f>
        <v>Post</v>
      </c>
      <c r="D217" s="98" t="str">
        <f>aanmeldingen!G209</f>
        <v>Arnout</v>
      </c>
      <c r="E217" s="98" t="str">
        <f>aanmeldingen!T209</f>
        <v>ERM</v>
      </c>
      <c r="F217" s="100">
        <f>aanmeldingen!K209</f>
        <v>43337</v>
      </c>
      <c r="G217" s="104" t="str">
        <f>IF(aanmeldingen!M209=0,"nvt",aanmeldingen!M209)</f>
        <v>nvt</v>
      </c>
      <c r="H217" s="98" t="str">
        <f>aanmeldingen!H209</f>
        <v>Kopenhagen</v>
      </c>
      <c r="I217" s="98" t="str">
        <f>aanmeldingen!I209</f>
        <v>ECC</v>
      </c>
      <c r="J217" s="203">
        <f t="shared" ca="1" si="9"/>
        <v>28</v>
      </c>
      <c r="K217" s="100">
        <f>aanmeldingen!V209</f>
        <v>43435</v>
      </c>
      <c r="L217" s="100">
        <f>aanmeldingen!W209</f>
        <v>43436</v>
      </c>
      <c r="M217" s="122"/>
      <c r="N217" s="46">
        <f>VLOOKUP(B217,schermers!C:I,7,FALSE)</f>
        <v>37353</v>
      </c>
      <c r="O217" s="46" t="str">
        <f t="shared" ca="1" si="10"/>
        <v>U23</v>
      </c>
      <c r="P217" s="56">
        <f t="shared" ca="1" si="11"/>
        <v>0</v>
      </c>
    </row>
    <row r="218" spans="1:16" hidden="1" x14ac:dyDescent="0.2">
      <c r="A218" s="56">
        <f ca="1">aanmeldingen!AK210</f>
        <v>1</v>
      </c>
      <c r="B218" s="99">
        <f>aanmeldingen!D210</f>
        <v>114451</v>
      </c>
      <c r="C218" s="98" t="str">
        <f>aanmeldingen!F210</f>
        <v>Dekker</v>
      </c>
      <c r="D218" s="98" t="str">
        <f>aanmeldingen!G210</f>
        <v>Tristan</v>
      </c>
      <c r="E218" s="98" t="str">
        <f>aanmeldingen!T210</f>
        <v>ERM</v>
      </c>
      <c r="F218" s="100">
        <f>aanmeldingen!K210</f>
        <v>43337</v>
      </c>
      <c r="G218" s="104" t="str">
        <f>IF(aanmeldingen!M210=0,"nvt",aanmeldingen!M210)</f>
        <v>nvt</v>
      </c>
      <c r="H218" s="98" t="str">
        <f>aanmeldingen!H210</f>
        <v>Bonn</v>
      </c>
      <c r="I218" s="98" t="str">
        <f>aanmeldingen!I210</f>
        <v>ECC</v>
      </c>
      <c r="J218" s="203">
        <f t="shared" ca="1" si="9"/>
        <v>28</v>
      </c>
      <c r="K218" s="100">
        <f>aanmeldingen!V210</f>
        <v>43428</v>
      </c>
      <c r="L218" s="100">
        <f>aanmeldingen!W210</f>
        <v>43429</v>
      </c>
      <c r="M218" s="122" t="s">
        <v>848</v>
      </c>
      <c r="N218" s="46">
        <f>VLOOKUP(B218,schermers!C:I,7,FALSE)</f>
        <v>37310</v>
      </c>
      <c r="O218" s="46" t="str">
        <f t="shared" ca="1" si="10"/>
        <v>U23</v>
      </c>
      <c r="P218" s="56">
        <f t="shared" si="11"/>
        <v>1</v>
      </c>
    </row>
    <row r="219" spans="1:16" hidden="1" x14ac:dyDescent="0.2">
      <c r="A219" s="56">
        <f ca="1">aanmeldingen!AK211</f>
        <v>1</v>
      </c>
      <c r="B219" s="99">
        <f>aanmeldingen!D211</f>
        <v>114456</v>
      </c>
      <c r="C219" s="98" t="str">
        <f>aanmeldingen!F211</f>
        <v>Post</v>
      </c>
      <c r="D219" s="98" t="str">
        <f>aanmeldingen!G211</f>
        <v>Arnout</v>
      </c>
      <c r="E219" s="98" t="str">
        <f>aanmeldingen!T211</f>
        <v>ERM</v>
      </c>
      <c r="F219" s="100">
        <f>aanmeldingen!K211</f>
        <v>43337</v>
      </c>
      <c r="G219" s="104" t="str">
        <f>IF(aanmeldingen!M211=0,"nvt",aanmeldingen!M211)</f>
        <v>nvt</v>
      </c>
      <c r="H219" s="98" t="str">
        <f>aanmeldingen!H211</f>
        <v>Bonn</v>
      </c>
      <c r="I219" s="98" t="str">
        <f>aanmeldingen!I211</f>
        <v>ECC</v>
      </c>
      <c r="J219" s="203">
        <f t="shared" ca="1" si="9"/>
        <v>28</v>
      </c>
      <c r="K219" s="100">
        <f>aanmeldingen!V211</f>
        <v>43428</v>
      </c>
      <c r="L219" s="100">
        <f>aanmeldingen!W211</f>
        <v>43429</v>
      </c>
      <c r="M219" s="122" t="s">
        <v>848</v>
      </c>
      <c r="N219" s="46">
        <f>VLOOKUP(B219,schermers!C:I,7,FALSE)</f>
        <v>37353</v>
      </c>
      <c r="O219" s="46" t="str">
        <f t="shared" ca="1" si="10"/>
        <v>U23</v>
      </c>
      <c r="P219" s="56">
        <f t="shared" si="11"/>
        <v>1</v>
      </c>
    </row>
    <row r="220" spans="1:16" hidden="1" x14ac:dyDescent="0.2">
      <c r="A220" s="56">
        <f ca="1">aanmeldingen!AK212</f>
        <v>0</v>
      </c>
      <c r="B220" s="99">
        <f>aanmeldingen!D212</f>
        <v>113074</v>
      </c>
      <c r="C220" s="98" t="str">
        <f>aanmeldingen!F212</f>
        <v>Kerskes</v>
      </c>
      <c r="D220" s="98" t="str">
        <f>aanmeldingen!G212</f>
        <v>Malika</v>
      </c>
      <c r="E220" s="98" t="str">
        <f>aanmeldingen!T212</f>
        <v>ERM</v>
      </c>
      <c r="F220" s="100">
        <f>aanmeldingen!K212</f>
        <v>43337</v>
      </c>
      <c r="G220" s="104">
        <f>IF(aanmeldingen!M212=0,"nvt",aanmeldingen!M212)</f>
        <v>43352</v>
      </c>
      <c r="H220" s="98" t="str">
        <f>aanmeldingen!H212</f>
        <v>Heidenheim</v>
      </c>
      <c r="I220" s="98" t="str">
        <f>aanmeldingen!I212</f>
        <v>ECC</v>
      </c>
      <c r="J220" s="203" t="str">
        <f t="shared" ca="1" si="9"/>
        <v/>
      </c>
      <c r="K220" s="100">
        <f>aanmeldingen!V212</f>
        <v>43428</v>
      </c>
      <c r="L220" s="100">
        <f>aanmeldingen!W212</f>
        <v>43429</v>
      </c>
      <c r="M220" s="122" t="s">
        <v>2762</v>
      </c>
      <c r="N220" s="46">
        <f>VLOOKUP(B220,schermers!C:I,7,FALSE)</f>
        <v>37522</v>
      </c>
      <c r="O220" s="46" t="str">
        <f t="shared" ca="1" si="10"/>
        <v>U23</v>
      </c>
      <c r="P220" s="56">
        <f t="shared" si="11"/>
        <v>1</v>
      </c>
    </row>
    <row r="221" spans="1:16" hidden="1" x14ac:dyDescent="0.2">
      <c r="A221" s="56">
        <f ca="1">aanmeldingen!AK213</f>
        <v>1</v>
      </c>
      <c r="B221" s="99">
        <f>aanmeldingen!D213</f>
        <v>110891</v>
      </c>
      <c r="C221" s="98" t="str">
        <f>aanmeldingen!F213</f>
        <v>Van Nunen</v>
      </c>
      <c r="D221" s="98" t="str">
        <f>aanmeldingen!G213</f>
        <v>David</v>
      </c>
      <c r="E221" s="98" t="str">
        <f>aanmeldingen!T213</f>
        <v>DFC</v>
      </c>
      <c r="F221" s="100">
        <f>aanmeldingen!K213</f>
        <v>43338</v>
      </c>
      <c r="G221" s="104" t="str">
        <f>IF(aanmeldingen!M213=0,"nvt",aanmeldingen!M213)</f>
        <v>nvt</v>
      </c>
      <c r="H221" s="98" t="str">
        <f>aanmeldingen!H213</f>
        <v>Oslo</v>
      </c>
      <c r="I221" s="98" t="str">
        <f>aanmeldingen!I213</f>
        <v>Sat</v>
      </c>
      <c r="J221" s="203">
        <f t="shared" ca="1" si="9"/>
        <v>28</v>
      </c>
      <c r="K221" s="100">
        <f>aanmeldingen!V213</f>
        <v>43372</v>
      </c>
      <c r="L221" s="100">
        <f>aanmeldingen!W213</f>
        <v>43372</v>
      </c>
      <c r="M221" s="122"/>
      <c r="N221" s="46">
        <f>VLOOKUP(B221,schermers!C:I,7,FALSE)</f>
        <v>34897</v>
      </c>
      <c r="O221" s="46" t="str">
        <f t="shared" ca="1" si="10"/>
        <v/>
      </c>
      <c r="P221" s="56">
        <f t="shared" ca="1" si="11"/>
        <v>0</v>
      </c>
    </row>
    <row r="222" spans="1:16" hidden="1" x14ac:dyDescent="0.2">
      <c r="A222" s="56">
        <f ca="1">aanmeldingen!AK214</f>
        <v>0</v>
      </c>
      <c r="B222" s="99">
        <f>aanmeldingen!D214</f>
        <v>109588</v>
      </c>
      <c r="C222" s="98" t="str">
        <f>aanmeldingen!F214</f>
        <v>Tulen</v>
      </c>
      <c r="D222" s="98" t="str">
        <f>aanmeldingen!G214</f>
        <v>Rafael</v>
      </c>
      <c r="E222" s="98" t="str">
        <f>aanmeldingen!T214</f>
        <v>SCA</v>
      </c>
      <c r="F222" s="100">
        <f>aanmeldingen!K214</f>
        <v>43338</v>
      </c>
      <c r="G222" s="104" t="str">
        <f>IF(aanmeldingen!M214=0,"nvt",aanmeldingen!M214)</f>
        <v>nvt</v>
      </c>
      <c r="H222" s="98" t="str">
        <f>aanmeldingen!H214</f>
        <v>Budapest</v>
      </c>
      <c r="I222" s="98" t="str">
        <f>aanmeldingen!I214</f>
        <v>GP</v>
      </c>
      <c r="J222" s="203" t="str">
        <f t="shared" ca="1" si="9"/>
        <v/>
      </c>
      <c r="K222" s="100">
        <f>aanmeldingen!V214</f>
        <v>43532</v>
      </c>
      <c r="L222" s="100">
        <f>aanmeldingen!W214</f>
        <v>43534</v>
      </c>
      <c r="M222" s="122"/>
      <c r="N222" s="46">
        <f>VLOOKUP(B222,schermers!C:I,7,FALSE)</f>
        <v>35582</v>
      </c>
      <c r="O222" s="46" t="str">
        <f t="shared" ca="1" si="10"/>
        <v>U23</v>
      </c>
      <c r="P222" s="56">
        <f t="shared" ca="1" si="11"/>
        <v>0</v>
      </c>
    </row>
    <row r="223" spans="1:16" hidden="1" x14ac:dyDescent="0.2">
      <c r="A223" s="56">
        <f ca="1">aanmeldingen!AK215</f>
        <v>1</v>
      </c>
      <c r="B223" s="99">
        <f>aanmeldingen!D215</f>
        <v>113779</v>
      </c>
      <c r="C223" s="98" t="str">
        <f>aanmeldingen!F215</f>
        <v>Kroese</v>
      </c>
      <c r="D223" s="98" t="str">
        <f>aanmeldingen!G215</f>
        <v>Katelijne</v>
      </c>
      <c r="E223" s="98" t="str">
        <f>aanmeldingen!T215</f>
        <v>AMS</v>
      </c>
      <c r="F223" s="100">
        <f>aanmeldingen!K215</f>
        <v>43339</v>
      </c>
      <c r="G223" s="104" t="str">
        <f>IF(aanmeldingen!M215=0,"nvt",aanmeldingen!M215)</f>
        <v>nvt</v>
      </c>
      <c r="H223" s="98" t="str">
        <f>aanmeldingen!H215</f>
        <v>Dijon</v>
      </c>
      <c r="I223" s="98" t="str">
        <f>aanmeldingen!I215</f>
        <v>WB Jun</v>
      </c>
      <c r="J223" s="203">
        <f t="shared" ca="1" si="9"/>
        <v>28</v>
      </c>
      <c r="K223" s="100">
        <f>aanmeldingen!V215</f>
        <v>43512</v>
      </c>
      <c r="L223" s="100">
        <f>aanmeldingen!W215</f>
        <v>43512</v>
      </c>
      <c r="M223" s="122"/>
      <c r="N223" s="46">
        <f>VLOOKUP(B223,schermers!C:I,7,FALSE)</f>
        <v>37171</v>
      </c>
      <c r="O223" s="46" t="str">
        <f t="shared" ca="1" si="10"/>
        <v>U23</v>
      </c>
      <c r="P223" s="56">
        <f t="shared" ca="1" si="11"/>
        <v>0</v>
      </c>
    </row>
    <row r="224" spans="1:16" hidden="1" x14ac:dyDescent="0.2">
      <c r="A224" s="56">
        <f ca="1">aanmeldingen!AK216</f>
        <v>1</v>
      </c>
      <c r="B224" s="99">
        <f>aanmeldingen!D216</f>
        <v>113658</v>
      </c>
      <c r="C224" s="98" t="str">
        <f>aanmeldingen!F216</f>
        <v>Keppel</v>
      </c>
      <c r="D224" s="98" t="str">
        <f>aanmeldingen!G216</f>
        <v>Colin</v>
      </c>
      <c r="E224" s="98" t="str">
        <f>aanmeldingen!T216</f>
        <v>DBO</v>
      </c>
      <c r="F224" s="100">
        <f>aanmeldingen!K216</f>
        <v>43339</v>
      </c>
      <c r="G224" s="104" t="str">
        <f>IF(aanmeldingen!M216=0,"nvt",aanmeldingen!M216)</f>
        <v>nvt</v>
      </c>
      <c r="H224" s="98" t="str">
        <f>aanmeldingen!H216</f>
        <v>Colmar</v>
      </c>
      <c r="I224" s="98" t="str">
        <f>aanmeldingen!I216</f>
        <v>U23</v>
      </c>
      <c r="J224" s="203">
        <f t="shared" ca="1" si="9"/>
        <v>28</v>
      </c>
      <c r="K224" s="100">
        <f>aanmeldingen!V216</f>
        <v>43407</v>
      </c>
      <c r="L224" s="100">
        <f>aanmeldingen!W216</f>
        <v>43408</v>
      </c>
      <c r="M224" s="122" t="s">
        <v>848</v>
      </c>
      <c r="N224" s="46">
        <f>VLOOKUP(B224,schermers!C:I,7,FALSE)</f>
        <v>36020</v>
      </c>
      <c r="O224" s="46" t="str">
        <f t="shared" ca="1" si="10"/>
        <v>U23</v>
      </c>
      <c r="P224" s="56">
        <f t="shared" ca="1" si="11"/>
        <v>0</v>
      </c>
    </row>
    <row r="225" spans="1:16" hidden="1" x14ac:dyDescent="0.2">
      <c r="A225" s="56">
        <f ca="1">aanmeldingen!AK217</f>
        <v>1</v>
      </c>
      <c r="B225" s="99">
        <f>aanmeldingen!D217</f>
        <v>113658</v>
      </c>
      <c r="C225" s="98" t="str">
        <f>aanmeldingen!F217</f>
        <v>Keppel</v>
      </c>
      <c r="D225" s="98" t="str">
        <f>aanmeldingen!G217</f>
        <v>Colin</v>
      </c>
      <c r="E225" s="98" t="str">
        <f>aanmeldingen!T217</f>
        <v>DBO</v>
      </c>
      <c r="F225" s="100">
        <f>aanmeldingen!K217</f>
        <v>43339</v>
      </c>
      <c r="G225" s="104" t="str">
        <f>IF(aanmeldingen!M217=0,"nvt",aanmeldingen!M217)</f>
        <v>nvt</v>
      </c>
      <c r="H225" s="98" t="str">
        <f>aanmeldingen!H217</f>
        <v>Berlijn</v>
      </c>
      <c r="I225" s="98" t="str">
        <f>aanmeldingen!I217</f>
        <v>U23</v>
      </c>
      <c r="J225" s="203">
        <f t="shared" ca="1" si="9"/>
        <v>28</v>
      </c>
      <c r="K225" s="100">
        <f>aanmeldingen!V217</f>
        <v>43519</v>
      </c>
      <c r="L225" s="100">
        <f>aanmeldingen!W217</f>
        <v>43520</v>
      </c>
      <c r="M225" s="122"/>
      <c r="N225" s="46">
        <f>VLOOKUP(B225,schermers!C:I,7,FALSE)</f>
        <v>36020</v>
      </c>
      <c r="O225" s="46" t="str">
        <f t="shared" ca="1" si="10"/>
        <v>U23</v>
      </c>
      <c r="P225" s="56">
        <f t="shared" ca="1" si="11"/>
        <v>0</v>
      </c>
    </row>
    <row r="226" spans="1:16" hidden="1" x14ac:dyDescent="0.2">
      <c r="A226" s="56">
        <f ca="1">aanmeldingen!AK218</f>
        <v>1</v>
      </c>
      <c r="B226" s="99">
        <f>aanmeldingen!D218</f>
        <v>113779</v>
      </c>
      <c r="C226" s="98" t="str">
        <f>aanmeldingen!F218</f>
        <v>Kroese</v>
      </c>
      <c r="D226" s="98" t="str">
        <f>aanmeldingen!G218</f>
        <v>Katelijne</v>
      </c>
      <c r="E226" s="98" t="str">
        <f>aanmeldingen!T218</f>
        <v>AMS</v>
      </c>
      <c r="F226" s="100">
        <f>aanmeldingen!K218</f>
        <v>43340</v>
      </c>
      <c r="G226" s="104" t="str">
        <f>IF(aanmeldingen!M218=0,"nvt",aanmeldingen!M218)</f>
        <v>nvt</v>
      </c>
      <c r="H226" s="98" t="str">
        <f>aanmeldingen!H218</f>
        <v>Burgos</v>
      </c>
      <c r="I226" s="98" t="str">
        <f>aanmeldingen!I218</f>
        <v>WB Jun</v>
      </c>
      <c r="J226" s="203">
        <f t="shared" ca="1" si="9"/>
        <v>28</v>
      </c>
      <c r="K226" s="100">
        <f>aanmeldingen!V218</f>
        <v>43449</v>
      </c>
      <c r="L226" s="100">
        <f>aanmeldingen!W218</f>
        <v>43449</v>
      </c>
      <c r="M226" s="122"/>
      <c r="N226" s="46">
        <f>VLOOKUP(B226,schermers!C:I,7,FALSE)</f>
        <v>37171</v>
      </c>
      <c r="O226" s="46" t="str">
        <f t="shared" ca="1" si="10"/>
        <v>U23</v>
      </c>
      <c r="P226" s="56">
        <f t="shared" ca="1" si="11"/>
        <v>0</v>
      </c>
    </row>
    <row r="227" spans="1:16" hidden="1" x14ac:dyDescent="0.2">
      <c r="A227" s="56">
        <f ca="1">aanmeldingen!AK219</f>
        <v>1</v>
      </c>
      <c r="B227" s="99">
        <f>aanmeldingen!D219</f>
        <v>104542</v>
      </c>
      <c r="C227" s="98" t="str">
        <f>aanmeldingen!F219</f>
        <v>Polak</v>
      </c>
      <c r="D227" s="98" t="str">
        <f>aanmeldingen!G219</f>
        <v>Martijn</v>
      </c>
      <c r="E227" s="98" t="str">
        <f>aanmeldingen!T219</f>
        <v>SCA</v>
      </c>
      <c r="F227" s="100">
        <f>aanmeldingen!K219</f>
        <v>43341</v>
      </c>
      <c r="G227" s="104" t="str">
        <f>IF(aanmeldingen!M219=0,"nvt",aanmeldingen!M219)</f>
        <v>nvt</v>
      </c>
      <c r="H227" s="98" t="str">
        <f>aanmeldingen!H219</f>
        <v>Gent</v>
      </c>
      <c r="I227" s="98" t="str">
        <f>aanmeldingen!I219</f>
        <v>Sat</v>
      </c>
      <c r="J227" s="203">
        <f t="shared" ca="1" si="9"/>
        <v>28</v>
      </c>
      <c r="K227" s="100">
        <f>aanmeldingen!V219</f>
        <v>43372</v>
      </c>
      <c r="L227" s="100">
        <f>aanmeldingen!W219</f>
        <v>43373</v>
      </c>
      <c r="M227" s="122"/>
      <c r="N227" s="46">
        <f>VLOOKUP(B227,schermers!C:I,7,FALSE)</f>
        <v>24632</v>
      </c>
      <c r="O227" s="46" t="str">
        <f t="shared" ca="1" si="10"/>
        <v/>
      </c>
      <c r="P227" s="56">
        <f t="shared" ca="1" si="11"/>
        <v>0</v>
      </c>
    </row>
    <row r="228" spans="1:16" hidden="1" x14ac:dyDescent="0.2">
      <c r="A228" s="56">
        <f ca="1">aanmeldingen!AK220</f>
        <v>1</v>
      </c>
      <c r="B228" s="99">
        <f>aanmeldingen!D220</f>
        <v>113658</v>
      </c>
      <c r="C228" s="98" t="str">
        <f>aanmeldingen!F220</f>
        <v>Keppel</v>
      </c>
      <c r="D228" s="98" t="str">
        <f>aanmeldingen!G220</f>
        <v>Colin</v>
      </c>
      <c r="E228" s="98" t="str">
        <f>aanmeldingen!T220</f>
        <v>DBO</v>
      </c>
      <c r="F228" s="100">
        <f>aanmeldingen!K220</f>
        <v>43342</v>
      </c>
      <c r="G228" s="104" t="str">
        <f>IF(aanmeldingen!M220=0,"nvt",aanmeldingen!M220)</f>
        <v>nvt</v>
      </c>
      <c r="H228" s="98" t="str">
        <f>aanmeldingen!H220</f>
        <v>Moedling</v>
      </c>
      <c r="I228" s="98" t="str">
        <f>aanmeldingen!I220</f>
        <v>U23</v>
      </c>
      <c r="J228" s="203">
        <f t="shared" ca="1" si="9"/>
        <v>28</v>
      </c>
      <c r="K228" s="100">
        <f>aanmeldingen!V220</f>
        <v>43435</v>
      </c>
      <c r="L228" s="100">
        <f>aanmeldingen!W220</f>
        <v>43436</v>
      </c>
      <c r="M228" s="122"/>
      <c r="N228" s="46">
        <f>VLOOKUP(B228,schermers!C:I,7,FALSE)</f>
        <v>36020</v>
      </c>
      <c r="O228" s="46" t="str">
        <f t="shared" ca="1" si="10"/>
        <v>U23</v>
      </c>
      <c r="P228" s="56">
        <f t="shared" ca="1" si="11"/>
        <v>1</v>
      </c>
    </row>
    <row r="229" spans="1:16" hidden="1" x14ac:dyDescent="0.2">
      <c r="A229" s="56">
        <f ca="1">aanmeldingen!AK221</f>
        <v>1</v>
      </c>
      <c r="B229" s="99">
        <f>aanmeldingen!D221</f>
        <v>113658</v>
      </c>
      <c r="C229" s="98" t="str">
        <f>aanmeldingen!F221</f>
        <v>Keppel</v>
      </c>
      <c r="D229" s="98" t="str">
        <f>aanmeldingen!G221</f>
        <v>Colin</v>
      </c>
      <c r="E229" s="98" t="str">
        <f>aanmeldingen!T221</f>
        <v>DBO</v>
      </c>
      <c r="F229" s="100">
        <f>aanmeldingen!K221</f>
        <v>43342</v>
      </c>
      <c r="G229" s="104" t="str">
        <f>IF(aanmeldingen!M221=0,"nvt",aanmeldingen!M221)</f>
        <v>nvt</v>
      </c>
      <c r="H229" s="98" t="str">
        <f>aanmeldingen!H221</f>
        <v>Busto Arsizio</v>
      </c>
      <c r="I229" s="98" t="str">
        <f>aanmeldingen!I221</f>
        <v>U23</v>
      </c>
      <c r="J229" s="203">
        <f t="shared" ca="1" si="9"/>
        <v>28</v>
      </c>
      <c r="K229" s="100">
        <f>aanmeldingen!V221</f>
        <v>43491</v>
      </c>
      <c r="L229" s="100">
        <f>aanmeldingen!W221</f>
        <v>43492</v>
      </c>
      <c r="M229" s="122"/>
      <c r="N229" s="46">
        <f>VLOOKUP(B229,schermers!C:I,7,FALSE)</f>
        <v>36020</v>
      </c>
      <c r="O229" s="46" t="str">
        <f t="shared" ca="1" si="10"/>
        <v>U23</v>
      </c>
      <c r="P229" s="56">
        <f t="shared" ca="1" si="11"/>
        <v>1</v>
      </c>
    </row>
    <row r="230" spans="1:16" hidden="1" x14ac:dyDescent="0.2">
      <c r="A230" s="56">
        <f ca="1">aanmeldingen!AK222</f>
        <v>0</v>
      </c>
      <c r="B230" s="99">
        <f>aanmeldingen!D222</f>
        <v>113658</v>
      </c>
      <c r="C230" s="98" t="str">
        <f>aanmeldingen!F222</f>
        <v>Keppel</v>
      </c>
      <c r="D230" s="98" t="str">
        <f>aanmeldingen!G222</f>
        <v>Colin</v>
      </c>
      <c r="E230" s="98" t="str">
        <f>aanmeldingen!T222</f>
        <v>DBO</v>
      </c>
      <c r="F230" s="100">
        <f>aanmeldingen!K222</f>
        <v>43342</v>
      </c>
      <c r="G230" s="104" t="str">
        <f>IF(aanmeldingen!M222=0,"nvt",aanmeldingen!M222)</f>
        <v>nvt</v>
      </c>
      <c r="H230" s="98" t="str">
        <f>aanmeldingen!H222</f>
        <v>Bern</v>
      </c>
      <c r="I230" s="98" t="str">
        <f>aanmeldingen!I222</f>
        <v>WB</v>
      </c>
      <c r="J230" s="203" t="str">
        <f t="shared" ca="1" si="9"/>
        <v/>
      </c>
      <c r="K230" s="100">
        <f>aanmeldingen!V222</f>
        <v>43427</v>
      </c>
      <c r="L230" s="100">
        <f>aanmeldingen!W222</f>
        <v>43428</v>
      </c>
      <c r="M230" s="122"/>
      <c r="N230" s="46">
        <f>VLOOKUP(B230,schermers!C:I,7,FALSE)</f>
        <v>36020</v>
      </c>
      <c r="O230" s="46" t="str">
        <f t="shared" ca="1" si="10"/>
        <v>U23</v>
      </c>
      <c r="P230" s="56">
        <f t="shared" ca="1" si="11"/>
        <v>0</v>
      </c>
    </row>
    <row r="231" spans="1:16" hidden="1" x14ac:dyDescent="0.2">
      <c r="A231" s="56">
        <f ca="1">aanmeldingen!AK223</f>
        <v>0</v>
      </c>
      <c r="B231" s="99">
        <f>aanmeldingen!D223</f>
        <v>113658</v>
      </c>
      <c r="C231" s="98" t="str">
        <f>aanmeldingen!F223</f>
        <v>Keppel</v>
      </c>
      <c r="D231" s="98" t="str">
        <f>aanmeldingen!G223</f>
        <v>Colin</v>
      </c>
      <c r="E231" s="98" t="str">
        <f>aanmeldingen!T223</f>
        <v>DBO</v>
      </c>
      <c r="F231" s="100">
        <f>aanmeldingen!K223</f>
        <v>43342</v>
      </c>
      <c r="G231" s="104" t="str">
        <f>IF(aanmeldingen!M223=0,"nvt",aanmeldingen!M223)</f>
        <v>nvt</v>
      </c>
      <c r="H231" s="98" t="str">
        <f>aanmeldingen!H223</f>
        <v>Heidenheim</v>
      </c>
      <c r="I231" s="98" t="str">
        <f>aanmeldingen!I223</f>
        <v>WB</v>
      </c>
      <c r="J231" s="203" t="str">
        <f t="shared" ca="1" si="9"/>
        <v/>
      </c>
      <c r="K231" s="100">
        <f>aanmeldingen!V223</f>
        <v>43476</v>
      </c>
      <c r="L231" s="100">
        <f>aanmeldingen!W223</f>
        <v>43477</v>
      </c>
      <c r="M231" s="63"/>
      <c r="N231" s="46">
        <f>VLOOKUP(B231,schermers!C:I,7,FALSE)</f>
        <v>36020</v>
      </c>
      <c r="O231" s="46" t="str">
        <f t="shared" ca="1" si="10"/>
        <v>U23</v>
      </c>
      <c r="P231" s="56">
        <f t="shared" ca="1" si="11"/>
        <v>0</v>
      </c>
    </row>
    <row r="232" spans="1:16" hidden="1" x14ac:dyDescent="0.2">
      <c r="A232" s="56">
        <f ca="1">aanmeldingen!AK224</f>
        <v>0</v>
      </c>
      <c r="B232" s="99">
        <f>aanmeldingen!D224</f>
        <v>113658</v>
      </c>
      <c r="C232" s="98" t="str">
        <f>aanmeldingen!F224</f>
        <v>Keppel</v>
      </c>
      <c r="D232" s="98" t="str">
        <f>aanmeldingen!G224</f>
        <v>Colin</v>
      </c>
      <c r="E232" s="98" t="str">
        <f>aanmeldingen!T224</f>
        <v>DBO</v>
      </c>
      <c r="F232" s="100">
        <f>aanmeldingen!K224</f>
        <v>43342</v>
      </c>
      <c r="G232" s="104" t="str">
        <f>IF(aanmeldingen!M224=0,"nvt",aanmeldingen!M224)</f>
        <v>nvt</v>
      </c>
      <c r="H232" s="98" t="str">
        <f>aanmeldingen!H224</f>
        <v>Parijs</v>
      </c>
      <c r="I232" s="98" t="str">
        <f>aanmeldingen!I224</f>
        <v>WB</v>
      </c>
      <c r="J232" s="203" t="str">
        <f t="shared" ca="1" si="9"/>
        <v/>
      </c>
      <c r="K232" s="100">
        <f>aanmeldingen!V224</f>
        <v>43602</v>
      </c>
      <c r="L232" s="100">
        <f>aanmeldingen!W224</f>
        <v>43603</v>
      </c>
      <c r="M232" s="122"/>
      <c r="N232" s="46">
        <f>VLOOKUP(B232,schermers!C:I,7,FALSE)</f>
        <v>36020</v>
      </c>
      <c r="O232" s="46" t="str">
        <f t="shared" ca="1" si="10"/>
        <v>U23</v>
      </c>
      <c r="P232" s="56">
        <f t="shared" ca="1" si="11"/>
        <v>0</v>
      </c>
    </row>
    <row r="233" spans="1:16" hidden="1" x14ac:dyDescent="0.2">
      <c r="A233" s="56">
        <f ca="1">aanmeldingen!AK225</f>
        <v>1</v>
      </c>
      <c r="B233" s="99">
        <f>aanmeldingen!D225</f>
        <v>113657</v>
      </c>
      <c r="C233" s="98" t="str">
        <f>aanmeldingen!F225</f>
        <v>Keppel</v>
      </c>
      <c r="D233" s="98" t="str">
        <f>aanmeldingen!G225</f>
        <v>Alec</v>
      </c>
      <c r="E233" s="98" t="str">
        <f>aanmeldingen!T225</f>
        <v>DBO</v>
      </c>
      <c r="F233" s="100">
        <f>aanmeldingen!K225</f>
        <v>43342</v>
      </c>
      <c r="G233" s="104" t="str">
        <f>IF(aanmeldingen!M225=0,"nvt",aanmeldingen!M225)</f>
        <v>nvt</v>
      </c>
      <c r="H233" s="98" t="str">
        <f>aanmeldingen!H225</f>
        <v>Bonn</v>
      </c>
      <c r="I233" s="98" t="str">
        <f>aanmeldingen!I225</f>
        <v>ECC</v>
      </c>
      <c r="J233" s="203">
        <f t="shared" ca="1" si="9"/>
        <v>28</v>
      </c>
      <c r="K233" s="100">
        <f>aanmeldingen!V225</f>
        <v>43428</v>
      </c>
      <c r="L233" s="100">
        <f>aanmeldingen!W225</f>
        <v>43429</v>
      </c>
      <c r="M233" s="122" t="s">
        <v>848</v>
      </c>
      <c r="N233" s="46">
        <f>VLOOKUP(B233,schermers!C:I,7,FALSE)</f>
        <v>37276</v>
      </c>
      <c r="O233" s="46" t="str">
        <f t="shared" ca="1" si="10"/>
        <v>U23</v>
      </c>
      <c r="P233" s="56">
        <f t="shared" si="11"/>
        <v>1</v>
      </c>
    </row>
    <row r="234" spans="1:16" hidden="1" x14ac:dyDescent="0.2">
      <c r="A234" s="56">
        <f ca="1">aanmeldingen!AK226</f>
        <v>1</v>
      </c>
      <c r="B234" s="99">
        <f>aanmeldingen!D226</f>
        <v>116010</v>
      </c>
      <c r="C234" s="98" t="str">
        <f>aanmeldingen!F226</f>
        <v>Strijk</v>
      </c>
      <c r="D234" s="98" t="str">
        <f>aanmeldingen!G226</f>
        <v>Philippe</v>
      </c>
      <c r="E234" s="98" t="str">
        <f>aanmeldingen!T226</f>
        <v>DFC</v>
      </c>
      <c r="F234" s="100">
        <f>aanmeldingen!K226</f>
        <v>43342</v>
      </c>
      <c r="G234" s="104" t="str">
        <f>IF(aanmeldingen!M226=0,"nvt",aanmeldingen!M226)</f>
        <v>nvt</v>
      </c>
      <c r="H234" s="98" t="str">
        <f>aanmeldingen!H226</f>
        <v>Gent</v>
      </c>
      <c r="I234" s="98" t="str">
        <f>aanmeldingen!I226</f>
        <v>Sat</v>
      </c>
      <c r="J234" s="203">
        <f t="shared" ca="1" si="9"/>
        <v>28</v>
      </c>
      <c r="K234" s="100">
        <f>aanmeldingen!V226</f>
        <v>43372</v>
      </c>
      <c r="L234" s="100">
        <f>aanmeldingen!W226</f>
        <v>43373</v>
      </c>
      <c r="M234" s="122"/>
      <c r="N234" s="46">
        <f>VLOOKUP(B234,schermers!C:I,7,FALSE)</f>
        <v>36526</v>
      </c>
      <c r="O234" s="46" t="str">
        <f t="shared" ca="1" si="10"/>
        <v>U23</v>
      </c>
      <c r="P234" s="56">
        <f t="shared" ca="1" si="11"/>
        <v>0</v>
      </c>
    </row>
    <row r="235" spans="1:16" hidden="1" x14ac:dyDescent="0.2">
      <c r="A235" s="56">
        <f ca="1">aanmeldingen!AK227</f>
        <v>1</v>
      </c>
      <c r="B235" s="99">
        <f>aanmeldingen!D227</f>
        <v>112016</v>
      </c>
      <c r="C235" s="98" t="str">
        <f>aanmeldingen!F227</f>
        <v>De Ruiter</v>
      </c>
      <c r="D235" s="98" t="str">
        <f>aanmeldingen!G227</f>
        <v>Job</v>
      </c>
      <c r="E235" s="98" t="str">
        <f>aanmeldingen!T227</f>
        <v>HS</v>
      </c>
      <c r="F235" s="100">
        <f>aanmeldingen!K227</f>
        <v>43342</v>
      </c>
      <c r="G235" s="104" t="str">
        <f>IF(aanmeldingen!M227=0,"nvt",aanmeldingen!M227)</f>
        <v>nvt</v>
      </c>
      <c r="H235" s="98" t="str">
        <f>aanmeldingen!H227</f>
        <v>Kopenhagen</v>
      </c>
      <c r="I235" s="98" t="str">
        <f>aanmeldingen!I227</f>
        <v>Sat</v>
      </c>
      <c r="J235" s="203">
        <f t="shared" ca="1" si="9"/>
        <v>28</v>
      </c>
      <c r="K235" s="100">
        <f>aanmeldingen!V227</f>
        <v>43379</v>
      </c>
      <c r="L235" s="100">
        <f>aanmeldingen!W227</f>
        <v>43380</v>
      </c>
      <c r="M235" s="122" t="s">
        <v>848</v>
      </c>
      <c r="N235" s="46">
        <f>VLOOKUP(B235,schermers!C:I,7,FALSE)</f>
        <v>35810</v>
      </c>
      <c r="O235" s="46" t="str">
        <f t="shared" ca="1" si="10"/>
        <v>U23</v>
      </c>
      <c r="P235" s="56">
        <f t="shared" ca="1" si="11"/>
        <v>0</v>
      </c>
    </row>
    <row r="236" spans="1:16" hidden="1" x14ac:dyDescent="0.2">
      <c r="A236" s="56">
        <f ca="1">aanmeldingen!AK228</f>
        <v>0</v>
      </c>
      <c r="B236" s="99">
        <f>aanmeldingen!D228</f>
        <v>112016</v>
      </c>
      <c r="C236" s="98" t="str">
        <f>aanmeldingen!F228</f>
        <v>De Ruiter</v>
      </c>
      <c r="D236" s="98" t="str">
        <f>aanmeldingen!G228</f>
        <v>Job</v>
      </c>
      <c r="E236" s="98" t="str">
        <f>aanmeldingen!T228</f>
        <v>HS</v>
      </c>
      <c r="F236" s="100">
        <f>aanmeldingen!K228</f>
        <v>43342</v>
      </c>
      <c r="G236" s="104">
        <f>IF(aanmeldingen!M228=0,"nvt",aanmeldingen!M228)</f>
        <v>43366</v>
      </c>
      <c r="H236" s="98" t="str">
        <f>aanmeldingen!H228</f>
        <v>Barcelona</v>
      </c>
      <c r="I236" s="98" t="str">
        <f>aanmeldingen!I228</f>
        <v>Sat</v>
      </c>
      <c r="J236" s="203" t="str">
        <f t="shared" ca="1" si="9"/>
        <v/>
      </c>
      <c r="K236" s="100">
        <f>aanmeldingen!V228</f>
        <v>43400</v>
      </c>
      <c r="L236" s="100">
        <f>aanmeldingen!W228</f>
        <v>43401</v>
      </c>
      <c r="M236" s="122"/>
      <c r="N236" s="46">
        <f>VLOOKUP(B236,schermers!C:I,7,FALSE)</f>
        <v>35810</v>
      </c>
      <c r="O236" s="46" t="str">
        <f t="shared" ca="1" si="10"/>
        <v>U23</v>
      </c>
      <c r="P236" s="56">
        <f t="shared" ca="1" si="11"/>
        <v>0</v>
      </c>
    </row>
    <row r="237" spans="1:16" hidden="1" x14ac:dyDescent="0.2">
      <c r="A237" s="56">
        <f ca="1">aanmeldingen!AK229</f>
        <v>1</v>
      </c>
      <c r="B237" s="99">
        <f>aanmeldingen!D229</f>
        <v>109292</v>
      </c>
      <c r="C237" s="98" t="str">
        <f>aanmeldingen!F229</f>
        <v>Kirkels</v>
      </c>
      <c r="D237" s="98" t="str">
        <f>aanmeldingen!G229</f>
        <v>Laurens</v>
      </c>
      <c r="E237" s="98" t="str">
        <f>aanmeldingen!T229</f>
        <v>QUI</v>
      </c>
      <c r="F237" s="100">
        <f>aanmeldingen!K229</f>
        <v>43344</v>
      </c>
      <c r="G237" s="104" t="str">
        <f>IF(aanmeldingen!M229=0,"nvt",aanmeldingen!M229)</f>
        <v>nvt</v>
      </c>
      <c r="H237" s="98" t="str">
        <f>aanmeldingen!H229</f>
        <v>Colmar</v>
      </c>
      <c r="I237" s="98" t="str">
        <f>aanmeldingen!I229</f>
        <v>U23</v>
      </c>
      <c r="J237" s="203">
        <f t="shared" ca="1" si="9"/>
        <v>28</v>
      </c>
      <c r="K237" s="100">
        <f>aanmeldingen!V229</f>
        <v>43407</v>
      </c>
      <c r="L237" s="100">
        <f>aanmeldingen!W229</f>
        <v>43408</v>
      </c>
      <c r="M237" s="122" t="s">
        <v>848</v>
      </c>
      <c r="N237" s="46">
        <f>VLOOKUP(B237,schermers!C:I,7,FALSE)</f>
        <v>31705</v>
      </c>
      <c r="O237" s="46" t="str">
        <f t="shared" ca="1" si="10"/>
        <v/>
      </c>
      <c r="P237" s="56">
        <f t="shared" ca="1" si="11"/>
        <v>0</v>
      </c>
    </row>
    <row r="238" spans="1:16" hidden="1" x14ac:dyDescent="0.2">
      <c r="A238" s="56">
        <f ca="1">aanmeldingen!AK230</f>
        <v>0</v>
      </c>
      <c r="B238" s="99">
        <f>aanmeldingen!D230</f>
        <v>112016</v>
      </c>
      <c r="C238" s="98" t="str">
        <f>aanmeldingen!F230</f>
        <v>De Ruiter</v>
      </c>
      <c r="D238" s="98" t="str">
        <f>aanmeldingen!G230</f>
        <v>Job</v>
      </c>
      <c r="E238" s="98" t="str">
        <f>aanmeldingen!T230</f>
        <v>HS</v>
      </c>
      <c r="F238" s="100">
        <f>aanmeldingen!K230</f>
        <v>43344</v>
      </c>
      <c r="G238" s="104" t="str">
        <f>IF(aanmeldingen!M230=0,"nvt",aanmeldingen!M230)</f>
        <v>nvt</v>
      </c>
      <c r="H238" s="98" t="str">
        <f>aanmeldingen!H230</f>
        <v>Bonn</v>
      </c>
      <c r="I238" s="98" t="str">
        <f>aanmeldingen!I230</f>
        <v>WB</v>
      </c>
      <c r="J238" s="203" t="str">
        <f t="shared" ca="1" si="9"/>
        <v/>
      </c>
      <c r="K238" s="100">
        <f>aanmeldingen!V230</f>
        <v>43413</v>
      </c>
      <c r="L238" s="100">
        <f>aanmeldingen!W230</f>
        <v>43414</v>
      </c>
      <c r="M238" s="122"/>
      <c r="N238" s="46">
        <f>VLOOKUP(B238,schermers!C:I,7,FALSE)</f>
        <v>35810</v>
      </c>
      <c r="O238" s="46" t="str">
        <f t="shared" ca="1" si="10"/>
        <v>U23</v>
      </c>
      <c r="P238" s="56">
        <f t="shared" ca="1" si="11"/>
        <v>0</v>
      </c>
    </row>
    <row r="239" spans="1:16" hidden="1" x14ac:dyDescent="0.2">
      <c r="A239" s="56">
        <f ca="1">aanmeldingen!AK231</f>
        <v>0</v>
      </c>
      <c r="B239" s="99">
        <f>aanmeldingen!D231</f>
        <v>112016</v>
      </c>
      <c r="C239" s="98" t="str">
        <f>aanmeldingen!F231</f>
        <v>De Ruiter</v>
      </c>
      <c r="D239" s="98" t="str">
        <f>aanmeldingen!G231</f>
        <v>Job</v>
      </c>
      <c r="E239" s="98" t="str">
        <f>aanmeldingen!T231</f>
        <v>HS</v>
      </c>
      <c r="F239" s="100">
        <f>aanmeldingen!K231</f>
        <v>43344</v>
      </c>
      <c r="G239" s="104" t="str">
        <f>IF(aanmeldingen!M231=0,"nvt",aanmeldingen!M231)</f>
        <v>nvt</v>
      </c>
      <c r="H239" s="98" t="str">
        <f>aanmeldingen!H231</f>
        <v>Londen</v>
      </c>
      <c r="I239" s="98" t="str">
        <f>aanmeldingen!I231</f>
        <v>WB Jun</v>
      </c>
      <c r="J239" s="203" t="str">
        <f t="shared" ca="1" si="9"/>
        <v/>
      </c>
      <c r="K239" s="100">
        <f>aanmeldingen!V231</f>
        <v>43407</v>
      </c>
      <c r="L239" s="100">
        <f>aanmeldingen!W231</f>
        <v>43408</v>
      </c>
      <c r="M239" s="122"/>
      <c r="N239" s="46">
        <f>VLOOKUP(B239,schermers!C:I,7,FALSE)</f>
        <v>35810</v>
      </c>
      <c r="O239" s="46" t="str">
        <f t="shared" ca="1" si="10"/>
        <v>U23</v>
      </c>
      <c r="P239" s="56">
        <f t="shared" ca="1" si="11"/>
        <v>0</v>
      </c>
    </row>
    <row r="240" spans="1:16" hidden="1" x14ac:dyDescent="0.2">
      <c r="A240" s="56">
        <f ca="1">aanmeldingen!AK232</f>
        <v>0</v>
      </c>
      <c r="B240" s="99">
        <f>aanmeldingen!D232</f>
        <v>112016</v>
      </c>
      <c r="C240" s="98" t="str">
        <f>aanmeldingen!F232</f>
        <v>De Ruiter</v>
      </c>
      <c r="D240" s="98" t="str">
        <f>aanmeldingen!G232</f>
        <v>Job</v>
      </c>
      <c r="E240" s="98" t="str">
        <f>aanmeldingen!T232</f>
        <v>HS</v>
      </c>
      <c r="F240" s="100">
        <f>aanmeldingen!K232</f>
        <v>43344</v>
      </c>
      <c r="G240" s="104">
        <f>IF(aanmeldingen!M232=0,"nvt",aanmeldingen!M232)</f>
        <v>43464</v>
      </c>
      <c r="H240" s="98" t="str">
        <f>aanmeldingen!H232</f>
        <v>Turijn</v>
      </c>
      <c r="I240" s="98" t="str">
        <f>aanmeldingen!I232</f>
        <v>GP</v>
      </c>
      <c r="J240" s="203" t="str">
        <f t="shared" ca="1" si="9"/>
        <v/>
      </c>
      <c r="K240" s="100">
        <f>aanmeldingen!V232</f>
        <v>43504</v>
      </c>
      <c r="L240" s="100">
        <f>aanmeldingen!W232</f>
        <v>43506</v>
      </c>
      <c r="M240" s="122"/>
      <c r="N240" s="46">
        <f>VLOOKUP(B240,schermers!C:I,7,FALSE)</f>
        <v>35810</v>
      </c>
      <c r="O240" s="46" t="str">
        <f t="shared" ca="1" si="10"/>
        <v>U23</v>
      </c>
      <c r="P240" s="56">
        <f t="shared" ca="1" si="11"/>
        <v>0</v>
      </c>
    </row>
    <row r="241" spans="1:16" hidden="1" x14ac:dyDescent="0.2">
      <c r="A241" s="56">
        <f ca="1">aanmeldingen!AK233</f>
        <v>0</v>
      </c>
      <c r="B241" s="99">
        <f>aanmeldingen!D233</f>
        <v>112016</v>
      </c>
      <c r="C241" s="98" t="str">
        <f>aanmeldingen!F233</f>
        <v>De Ruiter</v>
      </c>
      <c r="D241" s="98" t="str">
        <f>aanmeldingen!G233</f>
        <v>Job</v>
      </c>
      <c r="E241" s="98" t="str">
        <f>aanmeldingen!T233</f>
        <v>HS</v>
      </c>
      <c r="F241" s="100">
        <f>aanmeldingen!K233</f>
        <v>43344</v>
      </c>
      <c r="G241" s="104">
        <f>IF(aanmeldingen!M233=0,"nvt",aanmeldingen!M233)</f>
        <v>43464</v>
      </c>
      <c r="H241" s="98" t="str">
        <f>aanmeldingen!H233</f>
        <v>Parijs</v>
      </c>
      <c r="I241" s="98" t="str">
        <f>aanmeldingen!I233</f>
        <v>WB</v>
      </c>
      <c r="J241" s="203" t="str">
        <f t="shared" ca="1" si="9"/>
        <v/>
      </c>
      <c r="K241" s="100">
        <f>aanmeldingen!V233</f>
        <v>43476</v>
      </c>
      <c r="L241" s="100">
        <f>aanmeldingen!W233</f>
        <v>43477</v>
      </c>
      <c r="M241" s="122"/>
      <c r="N241" s="46">
        <f>VLOOKUP(B241,schermers!C:I,7,FALSE)</f>
        <v>35810</v>
      </c>
      <c r="O241" s="46" t="str">
        <f t="shared" ca="1" si="10"/>
        <v>U23</v>
      </c>
      <c r="P241" s="56">
        <f t="shared" ca="1" si="11"/>
        <v>0</v>
      </c>
    </row>
    <row r="242" spans="1:16" hidden="1" x14ac:dyDescent="0.2">
      <c r="A242" s="56">
        <f ca="1">aanmeldingen!AK234</f>
        <v>0</v>
      </c>
      <c r="B242" s="99">
        <f>aanmeldingen!D234</f>
        <v>108421</v>
      </c>
      <c r="C242" s="98" t="str">
        <f>aanmeldingen!F234</f>
        <v>Boone</v>
      </c>
      <c r="D242" s="98" t="str">
        <f>aanmeldingen!G234</f>
        <v>Kelly</v>
      </c>
      <c r="E242" s="98" t="str">
        <f>aanmeldingen!T234</f>
        <v>ZAI</v>
      </c>
      <c r="F242" s="100">
        <f>aanmeldingen!K234</f>
        <v>43344</v>
      </c>
      <c r="G242" s="104" t="str">
        <f>IF(aanmeldingen!M234=0,"nvt",aanmeldingen!M234)</f>
        <v>nvt</v>
      </c>
      <c r="H242" s="98" t="str">
        <f>aanmeldingen!H234</f>
        <v>Tallin</v>
      </c>
      <c r="I242" s="98" t="str">
        <f>aanmeldingen!I234</f>
        <v>WB</v>
      </c>
      <c r="J242" s="203" t="str">
        <f t="shared" ca="1" si="9"/>
        <v/>
      </c>
      <c r="K242" s="100">
        <f>aanmeldingen!V234</f>
        <v>43413</v>
      </c>
      <c r="L242" s="100">
        <f>aanmeldingen!W234</f>
        <v>43414</v>
      </c>
      <c r="M242" s="122"/>
      <c r="N242" s="46">
        <f>VLOOKUP(B242,schermers!C:I,7,FALSE)</f>
        <v>33615</v>
      </c>
      <c r="O242" s="46" t="str">
        <f t="shared" ca="1" si="10"/>
        <v/>
      </c>
      <c r="P242" s="56">
        <f t="shared" ca="1" si="11"/>
        <v>0</v>
      </c>
    </row>
    <row r="243" spans="1:16" hidden="1" x14ac:dyDescent="0.2">
      <c r="A243" s="56">
        <f ca="1">aanmeldingen!AK235</f>
        <v>1</v>
      </c>
      <c r="B243" s="99">
        <f>aanmeldingen!D235</f>
        <v>108421</v>
      </c>
      <c r="C243" s="98" t="str">
        <f>aanmeldingen!F235</f>
        <v>Boone</v>
      </c>
      <c r="D243" s="98" t="str">
        <f>aanmeldingen!G235</f>
        <v>Kelly</v>
      </c>
      <c r="E243" s="98" t="str">
        <f>aanmeldingen!T235</f>
        <v>ZAI</v>
      </c>
      <c r="F243" s="100">
        <f>aanmeldingen!K235</f>
        <v>43344</v>
      </c>
      <c r="G243" s="104" t="str">
        <f>IF(aanmeldingen!M235=0,"nvt",aanmeldingen!M235)</f>
        <v>nvt</v>
      </c>
      <c r="H243" s="98" t="str">
        <f>aanmeldingen!H235</f>
        <v>Split</v>
      </c>
      <c r="I243" s="98" t="str">
        <f>aanmeldingen!I235</f>
        <v>Sat</v>
      </c>
      <c r="J243" s="203">
        <f t="shared" ca="1" si="9"/>
        <v>40.25</v>
      </c>
      <c r="K243" s="100">
        <f>aanmeldingen!V235</f>
        <v>43386</v>
      </c>
      <c r="L243" s="100">
        <f>aanmeldingen!W235</f>
        <v>43387</v>
      </c>
      <c r="M243" s="122" t="s">
        <v>848</v>
      </c>
      <c r="N243" s="46">
        <f>VLOOKUP(B243,schermers!C:I,7,FALSE)</f>
        <v>33615</v>
      </c>
      <c r="O243" s="46" t="str">
        <f t="shared" ca="1" si="10"/>
        <v/>
      </c>
      <c r="P243" s="56">
        <f t="shared" ca="1" si="11"/>
        <v>0</v>
      </c>
    </row>
    <row r="244" spans="1:16" hidden="1" x14ac:dyDescent="0.2">
      <c r="A244" s="56">
        <f ca="1">aanmeldingen!AK236</f>
        <v>1</v>
      </c>
      <c r="B244" s="99">
        <f>aanmeldingen!D236</f>
        <v>108869</v>
      </c>
      <c r="C244" s="98" t="str">
        <f>aanmeldingen!F236</f>
        <v>Tulen</v>
      </c>
      <c r="D244" s="98" t="str">
        <f>aanmeldingen!G236</f>
        <v>Carmel</v>
      </c>
      <c r="E244" s="98" t="str">
        <f>aanmeldingen!T236</f>
        <v>RS</v>
      </c>
      <c r="F244" s="100">
        <f>aanmeldingen!K236</f>
        <v>43345</v>
      </c>
      <c r="G244" s="104" t="str">
        <f>IF(aanmeldingen!M236=0,"nvt",aanmeldingen!M236)</f>
        <v>nvt</v>
      </c>
      <c r="H244" s="98" t="str">
        <f>aanmeldingen!H236</f>
        <v>Colmar</v>
      </c>
      <c r="I244" s="98" t="str">
        <f>aanmeldingen!I236</f>
        <v>U23</v>
      </c>
      <c r="J244" s="203">
        <f t="shared" ca="1" si="9"/>
        <v>28</v>
      </c>
      <c r="K244" s="100">
        <f>aanmeldingen!V236</f>
        <v>43407</v>
      </c>
      <c r="L244" s="100">
        <f>aanmeldingen!W236</f>
        <v>43408</v>
      </c>
      <c r="M244" s="122" t="s">
        <v>848</v>
      </c>
      <c r="N244" s="46">
        <f>VLOOKUP(B244,schermers!C:I,7,FALSE)</f>
        <v>34541</v>
      </c>
      <c r="O244" s="46" t="str">
        <f t="shared" ca="1" si="10"/>
        <v/>
      </c>
      <c r="P244" s="56">
        <f t="shared" ca="1" si="11"/>
        <v>0</v>
      </c>
    </row>
    <row r="245" spans="1:16" hidden="1" x14ac:dyDescent="0.2">
      <c r="A245" s="56">
        <f ca="1">aanmeldingen!AK237</f>
        <v>1</v>
      </c>
      <c r="B245" s="99">
        <f>aanmeldingen!D237</f>
        <v>110792</v>
      </c>
      <c r="C245" s="98" t="str">
        <f>aanmeldingen!F237</f>
        <v>Giacon</v>
      </c>
      <c r="D245" s="98" t="str">
        <f>aanmeldingen!G237</f>
        <v>Daniel</v>
      </c>
      <c r="E245" s="98" t="str">
        <f>aanmeldingen!T237</f>
        <v>AMS</v>
      </c>
      <c r="F245" s="100">
        <f>aanmeldingen!K237</f>
        <v>43345</v>
      </c>
      <c r="G245" s="104" t="str">
        <f>IF(aanmeldingen!M237=0,"nvt",aanmeldingen!M237)</f>
        <v>nvt</v>
      </c>
      <c r="H245" s="98" t="str">
        <f>aanmeldingen!H237</f>
        <v>Esslingen</v>
      </c>
      <c r="I245" s="98" t="str">
        <f>aanmeldingen!I237</f>
        <v>U23</v>
      </c>
      <c r="J245" s="203">
        <f t="shared" ca="1" si="9"/>
        <v>28</v>
      </c>
      <c r="K245" s="100">
        <f>aanmeldingen!V237</f>
        <v>43442</v>
      </c>
      <c r="L245" s="100">
        <f>aanmeldingen!W237</f>
        <v>43443</v>
      </c>
      <c r="M245" s="122"/>
      <c r="N245" s="46">
        <f>VLOOKUP(B245,schermers!C:I,7,FALSE)</f>
        <v>36855</v>
      </c>
      <c r="O245" s="46" t="str">
        <f t="shared" ca="1" si="10"/>
        <v>U23</v>
      </c>
      <c r="P245" s="56">
        <f t="shared" ca="1" si="11"/>
        <v>1</v>
      </c>
    </row>
    <row r="246" spans="1:16" hidden="1" x14ac:dyDescent="0.2">
      <c r="A246" s="56">
        <f ca="1">aanmeldingen!AK238</f>
        <v>1</v>
      </c>
      <c r="B246" s="99">
        <f>aanmeldingen!D238</f>
        <v>110792</v>
      </c>
      <c r="C246" s="98" t="str">
        <f>aanmeldingen!F238</f>
        <v>Giacon</v>
      </c>
      <c r="D246" s="98" t="str">
        <f>aanmeldingen!G238</f>
        <v>Daniel</v>
      </c>
      <c r="E246" s="98" t="str">
        <f>aanmeldingen!T238</f>
        <v>AMS</v>
      </c>
      <c r="F246" s="100">
        <f>aanmeldingen!K238</f>
        <v>43345</v>
      </c>
      <c r="G246" s="104" t="str">
        <f>IF(aanmeldingen!M238=0,"nvt",aanmeldingen!M238)</f>
        <v>nvt</v>
      </c>
      <c r="H246" s="98" t="str">
        <f>aanmeldingen!H238</f>
        <v>Aix-en-Provence</v>
      </c>
      <c r="I246" s="98" t="str">
        <f>aanmeldingen!I238</f>
        <v>WB Jun</v>
      </c>
      <c r="J246" s="203">
        <f t="shared" ca="1" si="9"/>
        <v>28</v>
      </c>
      <c r="K246" s="100">
        <f>aanmeldingen!V238</f>
        <v>43484</v>
      </c>
      <c r="L246" s="100">
        <f>aanmeldingen!W238</f>
        <v>43484</v>
      </c>
      <c r="M246" s="122"/>
      <c r="N246" s="46">
        <f>VLOOKUP(B246,schermers!C:I,7,FALSE)</f>
        <v>36855</v>
      </c>
      <c r="O246" s="46" t="str">
        <f t="shared" ca="1" si="10"/>
        <v>U23</v>
      </c>
      <c r="P246" s="56">
        <f t="shared" ca="1" si="11"/>
        <v>0</v>
      </c>
    </row>
    <row r="247" spans="1:16" hidden="1" x14ac:dyDescent="0.2">
      <c r="A247" s="56">
        <f ca="1">aanmeldingen!AK239</f>
        <v>0</v>
      </c>
      <c r="B247" s="99">
        <f>aanmeldingen!D239</f>
        <v>110792</v>
      </c>
      <c r="C247" s="98" t="str">
        <f>aanmeldingen!F239</f>
        <v>Giacon</v>
      </c>
      <c r="D247" s="98" t="str">
        <f>aanmeldingen!G239</f>
        <v>Daniel</v>
      </c>
      <c r="E247" s="98" t="str">
        <f>aanmeldingen!T239</f>
        <v>AMS</v>
      </c>
      <c r="F247" s="100">
        <f>aanmeldingen!K239</f>
        <v>43345</v>
      </c>
      <c r="G247" s="104" t="str">
        <f>IF(aanmeldingen!M239=0,"nvt",aanmeldingen!M239)</f>
        <v>nvt</v>
      </c>
      <c r="H247" s="98" t="str">
        <f>aanmeldingen!H239</f>
        <v>Parijs</v>
      </c>
      <c r="I247" s="98" t="str">
        <f>aanmeldingen!I239</f>
        <v>WB</v>
      </c>
      <c r="J247" s="203" t="str">
        <f t="shared" ca="1" si="9"/>
        <v/>
      </c>
      <c r="K247" s="100">
        <f>aanmeldingen!V239</f>
        <v>43476</v>
      </c>
      <c r="L247" s="100">
        <f>aanmeldingen!W239</f>
        <v>43477</v>
      </c>
      <c r="M247" s="122"/>
      <c r="N247" s="46">
        <f>VLOOKUP(B247,schermers!C:I,7,FALSE)</f>
        <v>36855</v>
      </c>
      <c r="O247" s="46" t="str">
        <f t="shared" ca="1" si="10"/>
        <v>U23</v>
      </c>
      <c r="P247" s="56">
        <f t="shared" ca="1" si="11"/>
        <v>0</v>
      </c>
    </row>
    <row r="248" spans="1:16" hidden="1" x14ac:dyDescent="0.2">
      <c r="A248" s="56">
        <f ca="1">aanmeldingen!AK240</f>
        <v>1</v>
      </c>
      <c r="B248" s="99">
        <f>aanmeldingen!D240</f>
        <v>110792</v>
      </c>
      <c r="C248" s="98" t="str">
        <f>aanmeldingen!F240</f>
        <v>Giacon</v>
      </c>
      <c r="D248" s="98" t="str">
        <f>aanmeldingen!G240</f>
        <v>Daniel</v>
      </c>
      <c r="E248" s="98" t="str">
        <f>aanmeldingen!T240</f>
        <v>AMS</v>
      </c>
      <c r="F248" s="100">
        <f>aanmeldingen!K240</f>
        <v>43345</v>
      </c>
      <c r="G248" s="104" t="str">
        <f>IF(aanmeldingen!M240=0,"nvt",aanmeldingen!M240)</f>
        <v>nvt</v>
      </c>
      <c r="H248" s="98" t="str">
        <f>aanmeldingen!H240</f>
        <v>Leszno</v>
      </c>
      <c r="I248" s="98" t="str">
        <f>aanmeldingen!I240</f>
        <v>WB Jun</v>
      </c>
      <c r="J248" s="203">
        <f t="shared" ca="1" si="9"/>
        <v>28</v>
      </c>
      <c r="K248" s="100">
        <f>aanmeldingen!V240</f>
        <v>43498</v>
      </c>
      <c r="L248" s="100">
        <f>aanmeldingen!W240</f>
        <v>43498</v>
      </c>
      <c r="M248" s="122"/>
      <c r="N248" s="46">
        <f>VLOOKUP(B248,schermers!C:I,7,FALSE)</f>
        <v>36855</v>
      </c>
      <c r="O248" s="46" t="str">
        <f t="shared" ca="1" si="10"/>
        <v>U23</v>
      </c>
      <c r="P248" s="56">
        <f t="shared" ca="1" si="11"/>
        <v>0</v>
      </c>
    </row>
    <row r="249" spans="1:16" hidden="1" x14ac:dyDescent="0.2">
      <c r="A249" s="56">
        <f ca="1">aanmeldingen!AK241</f>
        <v>0</v>
      </c>
      <c r="B249" s="99">
        <f>aanmeldingen!D241</f>
        <v>110792</v>
      </c>
      <c r="C249" s="98" t="str">
        <f>aanmeldingen!F241</f>
        <v>Giacon</v>
      </c>
      <c r="D249" s="98" t="str">
        <f>aanmeldingen!G241</f>
        <v>Daniel</v>
      </c>
      <c r="E249" s="98" t="str">
        <f>aanmeldingen!T241</f>
        <v>AMS</v>
      </c>
      <c r="F249" s="100">
        <f>aanmeldingen!K241</f>
        <v>43345</v>
      </c>
      <c r="G249" s="104" t="str">
        <f>IF(aanmeldingen!M241=0,"nvt",aanmeldingen!M241)</f>
        <v>nvt</v>
      </c>
      <c r="H249" s="98" t="str">
        <f>aanmeldingen!H241</f>
        <v>Turijn</v>
      </c>
      <c r="I249" s="98" t="str">
        <f>aanmeldingen!I241</f>
        <v>GP</v>
      </c>
      <c r="J249" s="203" t="str">
        <f t="shared" ca="1" si="9"/>
        <v/>
      </c>
      <c r="K249" s="100">
        <f>aanmeldingen!V241</f>
        <v>43504</v>
      </c>
      <c r="L249" s="100">
        <f>aanmeldingen!W241</f>
        <v>43506</v>
      </c>
      <c r="M249" s="122"/>
      <c r="N249" s="46">
        <f>VLOOKUP(B249,schermers!C:I,7,FALSE)</f>
        <v>36855</v>
      </c>
      <c r="O249" s="46" t="str">
        <f t="shared" ca="1" si="10"/>
        <v>U23</v>
      </c>
      <c r="P249" s="56">
        <f t="shared" ca="1" si="11"/>
        <v>0</v>
      </c>
    </row>
    <row r="250" spans="1:16" hidden="1" x14ac:dyDescent="0.2">
      <c r="A250" s="56">
        <f ca="1">aanmeldingen!AK242</f>
        <v>0</v>
      </c>
      <c r="B250" s="99">
        <f>aanmeldingen!D242</f>
        <v>109655</v>
      </c>
      <c r="C250" s="98" t="str">
        <f>aanmeldingen!F242</f>
        <v>Yuno</v>
      </c>
      <c r="D250" s="98" t="str">
        <f>aanmeldingen!G242</f>
        <v>Elisha</v>
      </c>
      <c r="E250" s="98" t="str">
        <f>aanmeldingen!T242</f>
        <v>HS</v>
      </c>
      <c r="F250" s="100">
        <f>aanmeldingen!K242</f>
        <v>43346</v>
      </c>
      <c r="G250" s="104" t="str">
        <f>IF(aanmeldingen!M242=0,"nvt",aanmeldingen!M242)</f>
        <v>nvt</v>
      </c>
      <c r="H250" s="98" t="str">
        <f>aanmeldingen!H242</f>
        <v>Bonn</v>
      </c>
      <c r="I250" s="98" t="str">
        <f>aanmeldingen!I242</f>
        <v>WB</v>
      </c>
      <c r="J250" s="203" t="str">
        <f t="shared" ca="1" si="9"/>
        <v/>
      </c>
      <c r="K250" s="100">
        <f>aanmeldingen!V242</f>
        <v>43413</v>
      </c>
      <c r="L250" s="100">
        <f>aanmeldingen!W242</f>
        <v>43414</v>
      </c>
      <c r="M250" s="122"/>
      <c r="N250" s="46">
        <f>VLOOKUP(B250,schermers!C:I,7,FALSE)</f>
        <v>35442</v>
      </c>
      <c r="O250" s="46" t="str">
        <f t="shared" ca="1" si="10"/>
        <v>U23</v>
      </c>
      <c r="P250" s="56">
        <f t="shared" ca="1" si="11"/>
        <v>0</v>
      </c>
    </row>
    <row r="251" spans="1:16" hidden="1" x14ac:dyDescent="0.2">
      <c r="A251" s="56">
        <f ca="1">aanmeldingen!AK243</f>
        <v>0</v>
      </c>
      <c r="B251" s="99">
        <f>aanmeldingen!D243</f>
        <v>112806</v>
      </c>
      <c r="C251" s="98" t="str">
        <f>aanmeldingen!F243</f>
        <v>Dualeh</v>
      </c>
      <c r="D251" s="98" t="str">
        <f>aanmeldingen!G243</f>
        <v>Quincy</v>
      </c>
      <c r="E251" s="98" t="str">
        <f>aanmeldingen!T243</f>
        <v>TWE</v>
      </c>
      <c r="F251" s="100">
        <f>aanmeldingen!K243</f>
        <v>43346</v>
      </c>
      <c r="G251" s="104" t="str">
        <f>IF(aanmeldingen!M243=0,"nvt",aanmeldingen!M243)</f>
        <v>nvt</v>
      </c>
      <c r="H251" s="98" t="str">
        <f>aanmeldingen!H243</f>
        <v>Bonn</v>
      </c>
      <c r="I251" s="98" t="str">
        <f>aanmeldingen!I243</f>
        <v>WB</v>
      </c>
      <c r="J251" s="203" t="str">
        <f t="shared" ca="1" si="9"/>
        <v/>
      </c>
      <c r="K251" s="100">
        <f>aanmeldingen!V243</f>
        <v>43413</v>
      </c>
      <c r="L251" s="100">
        <f>aanmeldingen!W243</f>
        <v>43414</v>
      </c>
      <c r="M251" s="122"/>
      <c r="N251" s="46">
        <f>VLOOKUP(B251,schermers!C:I,7,FALSE)</f>
        <v>37134</v>
      </c>
      <c r="O251" s="46" t="str">
        <f t="shared" ca="1" si="10"/>
        <v>U23</v>
      </c>
      <c r="P251" s="56">
        <f t="shared" ca="1" si="11"/>
        <v>0</v>
      </c>
    </row>
    <row r="252" spans="1:16" hidden="1" x14ac:dyDescent="0.2">
      <c r="A252" s="56">
        <f ca="1">aanmeldingen!AK244</f>
        <v>1</v>
      </c>
      <c r="B252" s="99">
        <f>aanmeldingen!D244</f>
        <v>112806</v>
      </c>
      <c r="C252" s="98" t="str">
        <f>aanmeldingen!F244</f>
        <v>Dualeh</v>
      </c>
      <c r="D252" s="98" t="str">
        <f>aanmeldingen!G244</f>
        <v>Quincy</v>
      </c>
      <c r="E252" s="98" t="str">
        <f>aanmeldingen!T244</f>
        <v>TWE</v>
      </c>
      <c r="F252" s="100">
        <f>aanmeldingen!K244</f>
        <v>43346</v>
      </c>
      <c r="G252" s="104" t="str">
        <f>IF(aanmeldingen!M244=0,"nvt",aanmeldingen!M244)</f>
        <v>nvt</v>
      </c>
      <c r="H252" s="98" t="str">
        <f>aanmeldingen!H244</f>
        <v>Londen</v>
      </c>
      <c r="I252" s="98" t="str">
        <f>aanmeldingen!I244</f>
        <v>WB Jun</v>
      </c>
      <c r="J252" s="203">
        <f t="shared" ca="1" si="9"/>
        <v>28</v>
      </c>
      <c r="K252" s="100">
        <f>aanmeldingen!V244</f>
        <v>43407</v>
      </c>
      <c r="L252" s="100">
        <f>aanmeldingen!W244</f>
        <v>43408</v>
      </c>
      <c r="M252" s="122" t="s">
        <v>848</v>
      </c>
      <c r="N252" s="46">
        <f>VLOOKUP(B252,schermers!C:I,7,FALSE)</f>
        <v>37134</v>
      </c>
      <c r="O252" s="46" t="str">
        <f t="shared" ca="1" si="10"/>
        <v>U23</v>
      </c>
      <c r="P252" s="56">
        <f t="shared" ca="1" si="11"/>
        <v>0</v>
      </c>
    </row>
    <row r="253" spans="1:16" hidden="1" x14ac:dyDescent="0.2">
      <c r="A253" s="56">
        <f ca="1">aanmeldingen!AK245</f>
        <v>1</v>
      </c>
      <c r="B253" s="99">
        <f>aanmeldingen!D245</f>
        <v>112811</v>
      </c>
      <c r="C253" s="98" t="str">
        <f>aanmeldingen!F245</f>
        <v>De Jong</v>
      </c>
      <c r="D253" s="98" t="str">
        <f>aanmeldingen!G245</f>
        <v>Olivier</v>
      </c>
      <c r="E253" s="98" t="str">
        <f>aanmeldingen!T245</f>
        <v>HS</v>
      </c>
      <c r="F253" s="100">
        <f>aanmeldingen!K245</f>
        <v>43348</v>
      </c>
      <c r="G253" s="104" t="str">
        <f>IF(aanmeldingen!M245=0,"nvt",aanmeldingen!M245)</f>
        <v>nvt</v>
      </c>
      <c r="H253" s="98" t="str">
        <f>aanmeldingen!H245</f>
        <v>Parijs Antony</v>
      </c>
      <c r="I253" s="98" t="str">
        <f>aanmeldingen!I245</f>
        <v>U23</v>
      </c>
      <c r="J253" s="203">
        <f t="shared" ca="1" si="9"/>
        <v>40.25</v>
      </c>
      <c r="K253" s="100">
        <f>aanmeldingen!V245</f>
        <v>43400</v>
      </c>
      <c r="L253" s="100">
        <f>aanmeldingen!W245</f>
        <v>43401</v>
      </c>
      <c r="M253" s="122" t="s">
        <v>848</v>
      </c>
      <c r="N253" s="46">
        <f>VLOOKUP(B253,schermers!C:I,7,FALSE)</f>
        <v>35977</v>
      </c>
      <c r="O253" s="46" t="str">
        <f t="shared" ca="1" si="10"/>
        <v>U23</v>
      </c>
      <c r="P253" s="56">
        <f t="shared" ca="1" si="11"/>
        <v>1</v>
      </c>
    </row>
    <row r="254" spans="1:16" hidden="1" x14ac:dyDescent="0.2">
      <c r="A254" s="56">
        <f ca="1">aanmeldingen!AK246</f>
        <v>1</v>
      </c>
      <c r="B254" s="99">
        <f>aanmeldingen!D246</f>
        <v>108421</v>
      </c>
      <c r="C254" s="98" t="str">
        <f>aanmeldingen!F246</f>
        <v>Boone</v>
      </c>
      <c r="D254" s="98" t="str">
        <f>aanmeldingen!G246</f>
        <v>Kelly</v>
      </c>
      <c r="E254" s="98" t="str">
        <f>aanmeldingen!T246</f>
        <v>ZAI</v>
      </c>
      <c r="F254" s="100">
        <f>aanmeldingen!K246</f>
        <v>43348</v>
      </c>
      <c r="G254" s="104" t="str">
        <f>IF(aanmeldingen!M246=0,"nvt",aanmeldingen!M246)</f>
        <v>nvt</v>
      </c>
      <c r="H254" s="98" t="str">
        <f>aanmeldingen!H246</f>
        <v>Colmar</v>
      </c>
      <c r="I254" s="98" t="str">
        <f>aanmeldingen!I246</f>
        <v>U23</v>
      </c>
      <c r="J254" s="203">
        <f t="shared" ca="1" si="9"/>
        <v>28</v>
      </c>
      <c r="K254" s="100">
        <f>aanmeldingen!V246</f>
        <v>43407</v>
      </c>
      <c r="L254" s="100">
        <f>aanmeldingen!W246</f>
        <v>43408</v>
      </c>
      <c r="M254" s="122" t="s">
        <v>848</v>
      </c>
      <c r="N254" s="46">
        <f>VLOOKUP(B254,schermers!C:I,7,FALSE)</f>
        <v>33615</v>
      </c>
      <c r="O254" s="46" t="str">
        <f t="shared" ca="1" si="10"/>
        <v/>
      </c>
      <c r="P254" s="56">
        <f t="shared" ca="1" si="11"/>
        <v>0</v>
      </c>
    </row>
    <row r="255" spans="1:16" hidden="1" x14ac:dyDescent="0.2">
      <c r="A255" s="56">
        <f ca="1">aanmeldingen!AK247</f>
        <v>1</v>
      </c>
      <c r="B255" s="99">
        <f>aanmeldingen!D247</f>
        <v>111728</v>
      </c>
      <c r="C255" s="98" t="str">
        <f>aanmeldingen!F247</f>
        <v>Chiang</v>
      </c>
      <c r="D255" s="98" t="str">
        <f>aanmeldingen!G247</f>
        <v>Enli</v>
      </c>
      <c r="E255" s="98" t="str">
        <f>aanmeldingen!T247</f>
        <v>SUR</v>
      </c>
      <c r="F255" s="100">
        <f>aanmeldingen!K247</f>
        <v>43348</v>
      </c>
      <c r="G255" s="104" t="str">
        <f>IF(aanmeldingen!M247=0,"nvt",aanmeldingen!M247)</f>
        <v>nvt</v>
      </c>
      <c r="H255" s="98" t="str">
        <f>aanmeldingen!H247</f>
        <v>Londen</v>
      </c>
      <c r="I255" s="98" t="str">
        <f>aanmeldingen!I247</f>
        <v>ECC</v>
      </c>
      <c r="J255" s="203">
        <f t="shared" ca="1" si="9"/>
        <v>40.25</v>
      </c>
      <c r="K255" s="100">
        <f>aanmeldingen!V247</f>
        <v>43386</v>
      </c>
      <c r="L255" s="100">
        <f>aanmeldingen!W247</f>
        <v>43387</v>
      </c>
      <c r="M255" s="122"/>
      <c r="N255" s="46">
        <f>VLOOKUP(B255,schermers!C:I,7,FALSE)</f>
        <v>38033</v>
      </c>
      <c r="O255" s="46" t="str">
        <f t="shared" ca="1" si="10"/>
        <v>U23</v>
      </c>
      <c r="P255" s="56">
        <f t="shared" ca="1" si="11"/>
        <v>0</v>
      </c>
    </row>
    <row r="256" spans="1:16" hidden="1" x14ac:dyDescent="0.2">
      <c r="A256" s="56">
        <f ca="1">aanmeldingen!AK248</f>
        <v>0</v>
      </c>
      <c r="B256" s="99">
        <f>aanmeldingen!D248</f>
        <v>111728</v>
      </c>
      <c r="C256" s="98" t="str">
        <f>aanmeldingen!F248</f>
        <v>Chiang</v>
      </c>
      <c r="D256" s="98" t="str">
        <f>aanmeldingen!G248</f>
        <v>Enli</v>
      </c>
      <c r="E256" s="98" t="str">
        <f>aanmeldingen!T248</f>
        <v>SUR</v>
      </c>
      <c r="F256" s="100">
        <f>aanmeldingen!K248</f>
        <v>43348</v>
      </c>
      <c r="G256" s="104" t="str">
        <f>IF(aanmeldingen!M248=0,"nvt",aanmeldingen!M248)</f>
        <v>nvt</v>
      </c>
      <c r="H256" s="98" t="str">
        <f>aanmeldingen!H248</f>
        <v>Londen</v>
      </c>
      <c r="I256" s="98" t="str">
        <f>aanmeldingen!I248</f>
        <v>ECC Eq</v>
      </c>
      <c r="J256" s="203" t="str">
        <f t="shared" ca="1" si="9"/>
        <v/>
      </c>
      <c r="K256" s="100">
        <f>aanmeldingen!V248</f>
        <v>43386</v>
      </c>
      <c r="L256" s="100">
        <f>aanmeldingen!W248</f>
        <v>43387</v>
      </c>
      <c r="M256" s="122"/>
      <c r="N256" s="46">
        <f>VLOOKUP(B256,schermers!C:I,7,FALSE)</f>
        <v>38033</v>
      </c>
      <c r="O256" s="46" t="str">
        <f t="shared" ca="1" si="10"/>
        <v>U23</v>
      </c>
      <c r="P256" s="56">
        <f t="shared" ca="1" si="11"/>
        <v>0</v>
      </c>
    </row>
    <row r="257" spans="1:16" hidden="1" x14ac:dyDescent="0.2">
      <c r="A257" s="56">
        <f ca="1">aanmeldingen!AK249</f>
        <v>1</v>
      </c>
      <c r="B257" s="99">
        <f>aanmeldingen!D249</f>
        <v>114922</v>
      </c>
      <c r="C257" s="98" t="str">
        <f>aanmeldingen!F249</f>
        <v>Van Rooij</v>
      </c>
      <c r="D257" s="98" t="str">
        <f>aanmeldingen!G249</f>
        <v>Kevin</v>
      </c>
      <c r="E257" s="98" t="str">
        <f>aanmeldingen!T249</f>
        <v>DBO</v>
      </c>
      <c r="F257" s="100">
        <f>aanmeldingen!K249</f>
        <v>43346</v>
      </c>
      <c r="G257" s="104" t="str">
        <f>IF(aanmeldingen!M249=0,"nvt",aanmeldingen!M249)</f>
        <v>nvt</v>
      </c>
      <c r="H257" s="98" t="str">
        <f>aanmeldingen!H249</f>
        <v>Bonn</v>
      </c>
      <c r="I257" s="98" t="str">
        <f>aanmeldingen!I249</f>
        <v>ECC</v>
      </c>
      <c r="J257" s="203">
        <f t="shared" ca="1" si="9"/>
        <v>28</v>
      </c>
      <c r="K257" s="100">
        <f>aanmeldingen!V249</f>
        <v>43428</v>
      </c>
      <c r="L257" s="100">
        <f>aanmeldingen!W249</f>
        <v>43429</v>
      </c>
      <c r="M257" s="122" t="s">
        <v>848</v>
      </c>
      <c r="N257" s="46">
        <f>VLOOKUP(B257,schermers!C:I,7,FALSE)</f>
        <v>37453</v>
      </c>
      <c r="O257" s="46" t="str">
        <f t="shared" ca="1" si="10"/>
        <v>U23</v>
      </c>
      <c r="P257" s="56">
        <f t="shared" si="11"/>
        <v>1</v>
      </c>
    </row>
    <row r="258" spans="1:16" hidden="1" x14ac:dyDescent="0.2">
      <c r="A258" s="56">
        <f ca="1">aanmeldingen!AK250</f>
        <v>1</v>
      </c>
      <c r="B258" s="99">
        <f>aanmeldingen!D250</f>
        <v>114044</v>
      </c>
      <c r="C258" s="98" t="str">
        <f>aanmeldingen!F250</f>
        <v>Martens</v>
      </c>
      <c r="D258" s="98" t="str">
        <f>aanmeldingen!G250</f>
        <v>Thomas</v>
      </c>
      <c r="E258" s="98" t="str">
        <f>aanmeldingen!T250</f>
        <v>DBO</v>
      </c>
      <c r="F258" s="100">
        <f>aanmeldingen!K250</f>
        <v>43347</v>
      </c>
      <c r="G258" s="104" t="str">
        <f>IF(aanmeldingen!M250=0,"nvt",aanmeldingen!M250)</f>
        <v>nvt</v>
      </c>
      <c r="H258" s="98" t="str">
        <f>aanmeldingen!H250</f>
        <v>Bonn</v>
      </c>
      <c r="I258" s="98" t="str">
        <f>aanmeldingen!I250</f>
        <v>ECC</v>
      </c>
      <c r="J258" s="203">
        <f t="shared" ca="1" si="9"/>
        <v>28</v>
      </c>
      <c r="K258" s="100">
        <f>aanmeldingen!V250</f>
        <v>43428</v>
      </c>
      <c r="L258" s="100">
        <f>aanmeldingen!W250</f>
        <v>43429</v>
      </c>
      <c r="M258" s="122" t="s">
        <v>848</v>
      </c>
      <c r="N258" s="46">
        <f>VLOOKUP(B258,schermers!C:I,7,FALSE)</f>
        <v>37663</v>
      </c>
      <c r="O258" s="46" t="str">
        <f t="shared" ca="1" si="10"/>
        <v>U23</v>
      </c>
      <c r="P258" s="56">
        <f t="shared" si="11"/>
        <v>1</v>
      </c>
    </row>
    <row r="259" spans="1:16" hidden="1" x14ac:dyDescent="0.2">
      <c r="A259" s="56">
        <f ca="1">aanmeldingen!AK251</f>
        <v>1</v>
      </c>
      <c r="B259" s="99">
        <f>aanmeldingen!D251</f>
        <v>112806</v>
      </c>
      <c r="C259" s="98" t="str">
        <f>aanmeldingen!F251</f>
        <v>Dualeh</v>
      </c>
      <c r="D259" s="98" t="str">
        <f>aanmeldingen!G251</f>
        <v>Quincy</v>
      </c>
      <c r="E259" s="98" t="str">
        <f>aanmeldingen!T251</f>
        <v>TWE</v>
      </c>
      <c r="F259" s="100">
        <f>aanmeldingen!K251</f>
        <v>43348</v>
      </c>
      <c r="G259" s="104" t="str">
        <f>IF(aanmeldingen!M251=0,"nvt",aanmeldingen!M251)</f>
        <v>nvt</v>
      </c>
      <c r="H259" s="98" t="str">
        <f>aanmeldingen!H251</f>
        <v>Esslingen</v>
      </c>
      <c r="I259" s="98" t="str">
        <f>aanmeldingen!I251</f>
        <v>U23</v>
      </c>
      <c r="J259" s="203">
        <f t="shared" ca="1" si="9"/>
        <v>28</v>
      </c>
      <c r="K259" s="100">
        <f>aanmeldingen!V251</f>
        <v>43442</v>
      </c>
      <c r="L259" s="100">
        <f>aanmeldingen!W251</f>
        <v>43443</v>
      </c>
      <c r="M259" s="122"/>
      <c r="N259" s="46">
        <f>VLOOKUP(B259,schermers!C:I,7,FALSE)</f>
        <v>37134</v>
      </c>
      <c r="O259" s="46" t="str">
        <f t="shared" ca="1" si="10"/>
        <v>U23</v>
      </c>
      <c r="P259" s="56">
        <f t="shared" ca="1" si="11"/>
        <v>0</v>
      </c>
    </row>
    <row r="260" spans="1:16" hidden="1" x14ac:dyDescent="0.2">
      <c r="A260" s="56">
        <f ca="1">aanmeldingen!AK252</f>
        <v>1</v>
      </c>
      <c r="B260" s="99">
        <f>aanmeldingen!D252</f>
        <v>112806</v>
      </c>
      <c r="C260" s="98" t="str">
        <f>aanmeldingen!F252</f>
        <v>Dualeh</v>
      </c>
      <c r="D260" s="98" t="str">
        <f>aanmeldingen!G252</f>
        <v>Quincy</v>
      </c>
      <c r="E260" s="98" t="str">
        <f>aanmeldingen!T252</f>
        <v>TWE</v>
      </c>
      <c r="F260" s="100">
        <f>aanmeldingen!K252</f>
        <v>43348</v>
      </c>
      <c r="G260" s="104" t="str">
        <f>IF(aanmeldingen!M252=0,"nvt",aanmeldingen!M252)</f>
        <v>nvt</v>
      </c>
      <c r="H260" s="98" t="str">
        <f>aanmeldingen!H252</f>
        <v>Londen</v>
      </c>
      <c r="I260" s="98" t="str">
        <f>aanmeldingen!I252</f>
        <v>U23</v>
      </c>
      <c r="J260" s="203">
        <f t="shared" ca="1" si="9"/>
        <v>28</v>
      </c>
      <c r="K260" s="100">
        <f>aanmeldingen!V252</f>
        <v>43407</v>
      </c>
      <c r="L260" s="100">
        <f>aanmeldingen!W252</f>
        <v>43408</v>
      </c>
      <c r="M260" s="122" t="s">
        <v>848</v>
      </c>
      <c r="N260" s="46">
        <f>VLOOKUP(B260,schermers!C:I,7,FALSE)</f>
        <v>37134</v>
      </c>
      <c r="O260" s="46" t="str">
        <f t="shared" ca="1" si="10"/>
        <v>U23</v>
      </c>
      <c r="P260" s="56">
        <f t="shared" ca="1" si="11"/>
        <v>0</v>
      </c>
    </row>
    <row r="261" spans="1:16" hidden="1" x14ac:dyDescent="0.2">
      <c r="A261" s="56">
        <f ca="1">aanmeldingen!AK253</f>
        <v>1</v>
      </c>
      <c r="B261" s="99">
        <f>aanmeldingen!D253</f>
        <v>112806</v>
      </c>
      <c r="C261" s="98" t="str">
        <f>aanmeldingen!F253</f>
        <v>Dualeh</v>
      </c>
      <c r="D261" s="98" t="str">
        <f>aanmeldingen!G253</f>
        <v>Quincy</v>
      </c>
      <c r="E261" s="98" t="str">
        <f>aanmeldingen!T253</f>
        <v>TWE</v>
      </c>
      <c r="F261" s="100">
        <f>aanmeldingen!K253</f>
        <v>43348</v>
      </c>
      <c r="G261" s="104" t="str">
        <f>IF(aanmeldingen!M253=0,"nvt",aanmeldingen!M253)</f>
        <v>nvt</v>
      </c>
      <c r="H261" s="98" t="str">
        <f>aanmeldingen!H253</f>
        <v>Udine</v>
      </c>
      <c r="I261" s="98" t="str">
        <f>aanmeldingen!I253</f>
        <v>WB Jun</v>
      </c>
      <c r="J261" s="203">
        <f t="shared" ca="1" si="9"/>
        <v>28</v>
      </c>
      <c r="K261" s="100">
        <f>aanmeldingen!V253</f>
        <v>43470</v>
      </c>
      <c r="L261" s="100">
        <f>aanmeldingen!W253</f>
        <v>43471</v>
      </c>
      <c r="M261" s="122"/>
      <c r="N261" s="46">
        <f>VLOOKUP(B261,schermers!C:I,7,FALSE)</f>
        <v>37134</v>
      </c>
      <c r="O261" s="46" t="str">
        <f t="shared" ca="1" si="10"/>
        <v>U23</v>
      </c>
      <c r="P261" s="56">
        <f t="shared" ca="1" si="11"/>
        <v>0</v>
      </c>
    </row>
    <row r="262" spans="1:16" hidden="1" x14ac:dyDescent="0.2">
      <c r="A262" s="56">
        <f ca="1">aanmeldingen!AK254</f>
        <v>1</v>
      </c>
      <c r="B262" s="99">
        <f>aanmeldingen!D254</f>
        <v>112806</v>
      </c>
      <c r="C262" s="98" t="str">
        <f>aanmeldingen!F254</f>
        <v>Dualeh</v>
      </c>
      <c r="D262" s="98" t="str">
        <f>aanmeldingen!G254</f>
        <v>Quincy</v>
      </c>
      <c r="E262" s="98" t="str">
        <f>aanmeldingen!T254</f>
        <v>TWE</v>
      </c>
      <c r="F262" s="100">
        <f>aanmeldingen!K254</f>
        <v>43348</v>
      </c>
      <c r="G262" s="104" t="str">
        <f>IF(aanmeldingen!M254=0,"nvt",aanmeldingen!M254)</f>
        <v>nvt</v>
      </c>
      <c r="H262" s="98" t="str">
        <f>aanmeldingen!H254</f>
        <v>Kopenhagen</v>
      </c>
      <c r="I262" s="98" t="str">
        <f>aanmeldingen!I254</f>
        <v>Sat</v>
      </c>
      <c r="J262" s="203">
        <f t="shared" ca="1" si="9"/>
        <v>40.25</v>
      </c>
      <c r="K262" s="100">
        <f>aanmeldingen!V254</f>
        <v>43379</v>
      </c>
      <c r="L262" s="100">
        <f>aanmeldingen!W254</f>
        <v>43380</v>
      </c>
      <c r="M262" s="122" t="s">
        <v>848</v>
      </c>
      <c r="N262" s="46">
        <f>VLOOKUP(B262,schermers!C:I,7,FALSE)</f>
        <v>37134</v>
      </c>
      <c r="O262" s="46" t="str">
        <f t="shared" ca="1" si="10"/>
        <v>U23</v>
      </c>
      <c r="P262" s="56">
        <f t="shared" ca="1" si="11"/>
        <v>0</v>
      </c>
    </row>
    <row r="263" spans="1:16" hidden="1" x14ac:dyDescent="0.2">
      <c r="A263" s="56">
        <f ca="1">aanmeldingen!AK255</f>
        <v>1</v>
      </c>
      <c r="B263" s="99">
        <f>aanmeldingen!D255</f>
        <v>112806</v>
      </c>
      <c r="C263" s="98" t="str">
        <f>aanmeldingen!F255</f>
        <v>Dualeh</v>
      </c>
      <c r="D263" s="98" t="str">
        <f>aanmeldingen!G255</f>
        <v>Quincy</v>
      </c>
      <c r="E263" s="98" t="str">
        <f>aanmeldingen!T255</f>
        <v>TWE</v>
      </c>
      <c r="F263" s="100">
        <f>aanmeldingen!K255</f>
        <v>43348</v>
      </c>
      <c r="G263" s="104" t="str">
        <f>IF(aanmeldingen!M255=0,"nvt",aanmeldingen!M255)</f>
        <v>nvt</v>
      </c>
      <c r="H263" s="98" t="str">
        <f>aanmeldingen!H255</f>
        <v>Terrassa (Barcelona)</v>
      </c>
      <c r="I263" s="98" t="str">
        <f>aanmeldingen!I255</f>
        <v>WB Jun</v>
      </c>
      <c r="J263" s="203">
        <f t="shared" ca="1" si="9"/>
        <v>28</v>
      </c>
      <c r="K263" s="100">
        <f>aanmeldingen!V255</f>
        <v>43512</v>
      </c>
      <c r="L263" s="100">
        <f>aanmeldingen!W255</f>
        <v>43512</v>
      </c>
      <c r="M263" s="122"/>
      <c r="N263" s="46">
        <f>VLOOKUP(B263,schermers!C:I,7,FALSE)</f>
        <v>37134</v>
      </c>
      <c r="O263" s="46" t="str">
        <f t="shared" ca="1" si="10"/>
        <v>U23</v>
      </c>
      <c r="P263" s="56">
        <f t="shared" ca="1" si="11"/>
        <v>0</v>
      </c>
    </row>
    <row r="264" spans="1:16" hidden="1" x14ac:dyDescent="0.2">
      <c r="A264" s="56">
        <f ca="1">aanmeldingen!AK256</f>
        <v>1</v>
      </c>
      <c r="B264" s="99">
        <f>aanmeldingen!D256</f>
        <v>112806</v>
      </c>
      <c r="C264" s="98" t="str">
        <f>aanmeldingen!F256</f>
        <v>Dualeh</v>
      </c>
      <c r="D264" s="98" t="str">
        <f>aanmeldingen!G256</f>
        <v>Quincy</v>
      </c>
      <c r="E264" s="98" t="str">
        <f>aanmeldingen!T256</f>
        <v>TWE</v>
      </c>
      <c r="F264" s="100">
        <f>aanmeldingen!K256</f>
        <v>43348</v>
      </c>
      <c r="G264" s="104" t="str">
        <f>IF(aanmeldingen!M256=0,"nvt",aanmeldingen!M256)</f>
        <v>nvt</v>
      </c>
      <c r="H264" s="98" t="str">
        <f>aanmeldingen!H256</f>
        <v>Leszno</v>
      </c>
      <c r="I264" s="98" t="str">
        <f>aanmeldingen!I256</f>
        <v>WB Jun</v>
      </c>
      <c r="J264" s="203">
        <f t="shared" ca="1" si="9"/>
        <v>28</v>
      </c>
      <c r="K264" s="100">
        <f>aanmeldingen!V256</f>
        <v>43498</v>
      </c>
      <c r="L264" s="100">
        <f>aanmeldingen!W256</f>
        <v>43498</v>
      </c>
      <c r="M264" s="122"/>
      <c r="N264" s="46">
        <f>VLOOKUP(B264,schermers!C:I,7,FALSE)</f>
        <v>37134</v>
      </c>
      <c r="O264" s="46" t="str">
        <f t="shared" ca="1" si="10"/>
        <v>U23</v>
      </c>
      <c r="P264" s="56">
        <f t="shared" ca="1" si="11"/>
        <v>0</v>
      </c>
    </row>
    <row r="265" spans="1:16" hidden="1" x14ac:dyDescent="0.2">
      <c r="A265" s="56">
        <f ca="1">aanmeldingen!AK257</f>
        <v>1</v>
      </c>
      <c r="B265" s="99">
        <f>aanmeldingen!D257</f>
        <v>112806</v>
      </c>
      <c r="C265" s="98" t="str">
        <f>aanmeldingen!F257</f>
        <v>Dualeh</v>
      </c>
      <c r="D265" s="98" t="str">
        <f>aanmeldingen!G257</f>
        <v>Quincy</v>
      </c>
      <c r="E265" s="98" t="str">
        <f>aanmeldingen!T257</f>
        <v>TWE</v>
      </c>
      <c r="F265" s="100">
        <f>aanmeldingen!K257</f>
        <v>43348</v>
      </c>
      <c r="G265" s="104" t="str">
        <f>IF(aanmeldingen!M257=0,"nvt",aanmeldingen!M257)</f>
        <v>nvt</v>
      </c>
      <c r="H265" s="98" t="str">
        <f>aanmeldingen!H257</f>
        <v>Aix-en-Provence</v>
      </c>
      <c r="I265" s="98" t="str">
        <f>aanmeldingen!I257</f>
        <v>WB Jun</v>
      </c>
      <c r="J265" s="203">
        <f t="shared" ca="1" si="9"/>
        <v>28</v>
      </c>
      <c r="K265" s="100">
        <f>aanmeldingen!V257</f>
        <v>43484</v>
      </c>
      <c r="L265" s="100">
        <f>aanmeldingen!W257</f>
        <v>43484</v>
      </c>
      <c r="M265" s="122"/>
      <c r="N265" s="46">
        <f>VLOOKUP(B265,schermers!C:I,7,FALSE)</f>
        <v>37134</v>
      </c>
      <c r="O265" s="46" t="str">
        <f t="shared" ca="1" si="10"/>
        <v>U23</v>
      </c>
      <c r="P265" s="56">
        <f t="shared" ca="1" si="11"/>
        <v>0</v>
      </c>
    </row>
    <row r="266" spans="1:16" hidden="1" x14ac:dyDescent="0.2">
      <c r="A266" s="56">
        <f ca="1">aanmeldingen!AK258</f>
        <v>1</v>
      </c>
      <c r="B266" s="99">
        <f>aanmeldingen!D258</f>
        <v>112796</v>
      </c>
      <c r="C266" s="98" t="str">
        <f>aanmeldingen!F258</f>
        <v>Buitenhuis</v>
      </c>
      <c r="D266" s="98" t="str">
        <f>aanmeldingen!G258</f>
        <v>Marleen</v>
      </c>
      <c r="E266" s="98" t="str">
        <f>aanmeldingen!T258</f>
        <v>AMS</v>
      </c>
      <c r="F266" s="100">
        <f>aanmeldingen!K258</f>
        <v>43348</v>
      </c>
      <c r="G266" s="104" t="str">
        <f>IF(aanmeldingen!M258=0,"nvt",aanmeldingen!M258)</f>
        <v>nvt</v>
      </c>
      <c r="H266" s="98" t="str">
        <f>aanmeldingen!H258</f>
        <v>Munchen</v>
      </c>
      <c r="I266" s="98" t="str">
        <f>aanmeldingen!I258</f>
        <v>U23</v>
      </c>
      <c r="J266" s="203">
        <f t="shared" ca="1" si="9"/>
        <v>28</v>
      </c>
      <c r="K266" s="100">
        <f>aanmeldingen!V258</f>
        <v>43428</v>
      </c>
      <c r="L266" s="100">
        <f>aanmeldingen!W258</f>
        <v>43429</v>
      </c>
      <c r="M266" s="122"/>
      <c r="N266" s="46">
        <f>VLOOKUP(B266,schermers!C:I,7,FALSE)</f>
        <v>36901</v>
      </c>
      <c r="O266" s="46" t="str">
        <f t="shared" ca="1" si="10"/>
        <v>U23</v>
      </c>
      <c r="P266" s="56">
        <f t="shared" ca="1" si="11"/>
        <v>0</v>
      </c>
    </row>
    <row r="267" spans="1:16" hidden="1" x14ac:dyDescent="0.2">
      <c r="A267" s="56">
        <f ca="1">aanmeldingen!AK259</f>
        <v>1</v>
      </c>
      <c r="B267" s="99">
        <f>aanmeldingen!D259</f>
        <v>109895</v>
      </c>
      <c r="C267" s="98" t="str">
        <f>aanmeldingen!F259</f>
        <v>Split</v>
      </c>
      <c r="D267" s="98" t="str">
        <f>aanmeldingen!G259</f>
        <v>Olivier</v>
      </c>
      <c r="E267" s="98" t="str">
        <f>aanmeldingen!T259</f>
        <v>NRD</v>
      </c>
      <c r="F267" s="100">
        <f>aanmeldingen!K259</f>
        <v>43349</v>
      </c>
      <c r="G267" s="104" t="str">
        <f>IF(aanmeldingen!M259=0,"nvt",aanmeldingen!M259)</f>
        <v>nvt</v>
      </c>
      <c r="H267" s="98" t="str">
        <f>aanmeldingen!H259</f>
        <v>Londen</v>
      </c>
      <c r="I267" s="98" t="str">
        <f>aanmeldingen!I259</f>
        <v>Sat</v>
      </c>
      <c r="J267" s="203">
        <f t="shared" ca="1" si="9"/>
        <v>40.25</v>
      </c>
      <c r="K267" s="100">
        <f>aanmeldingen!V259</f>
        <v>43386</v>
      </c>
      <c r="L267" s="100">
        <f>aanmeldingen!W259</f>
        <v>43387</v>
      </c>
      <c r="M267" s="122" t="s">
        <v>848</v>
      </c>
      <c r="N267" s="46">
        <f>VLOOKUP(B267,schermers!C:I,7,FALSE)</f>
        <v>36225</v>
      </c>
      <c r="O267" s="46" t="str">
        <f t="shared" ca="1" si="10"/>
        <v>U23</v>
      </c>
      <c r="P267" s="56">
        <f t="shared" ca="1" si="11"/>
        <v>0</v>
      </c>
    </row>
    <row r="268" spans="1:16" hidden="1" x14ac:dyDescent="0.2">
      <c r="A268" s="56">
        <f ca="1">aanmeldingen!AK260</f>
        <v>0</v>
      </c>
      <c r="B268" s="99">
        <f>aanmeldingen!D260</f>
        <v>109895</v>
      </c>
      <c r="C268" s="98" t="str">
        <f>aanmeldingen!F260</f>
        <v>Split</v>
      </c>
      <c r="D268" s="98" t="str">
        <f>aanmeldingen!G260</f>
        <v>Olivier</v>
      </c>
      <c r="E268" s="98" t="str">
        <f>aanmeldingen!T260</f>
        <v>NRD</v>
      </c>
      <c r="F268" s="100">
        <f>aanmeldingen!K260</f>
        <v>43349</v>
      </c>
      <c r="G268" s="104">
        <f>IF(aanmeldingen!M260=0,"nvt",aanmeldingen!M260)</f>
        <v>43365</v>
      </c>
      <c r="H268" s="98" t="str">
        <f>aanmeldingen!H260</f>
        <v>Bonn</v>
      </c>
      <c r="I268" s="98" t="str">
        <f>aanmeldingen!I260</f>
        <v>WB</v>
      </c>
      <c r="J268" s="203" t="str">
        <f t="shared" ref="J268:J331" ca="1" si="12">IF(A268=0,"",IF(K268-F268&gt;=8*7,$O$6*0.8,IF(F268&lt;$O$7,$O$6*0.8,$O$6*1.15)))</f>
        <v/>
      </c>
      <c r="K268" s="100">
        <f>aanmeldingen!V260</f>
        <v>43413</v>
      </c>
      <c r="L268" s="100">
        <f>aanmeldingen!W260</f>
        <v>43414</v>
      </c>
      <c r="M268" s="122"/>
      <c r="N268" s="46">
        <f>VLOOKUP(B268,schermers!C:I,7,FALSE)</f>
        <v>36225</v>
      </c>
      <c r="O268" s="46" t="str">
        <f t="shared" ref="O268:O331" ca="1" si="13">IF(N268&gt;=$O$9,"U23","")</f>
        <v>U23</v>
      </c>
      <c r="P268" s="56">
        <f t="shared" ref="P268:P331" ca="1" si="14">IF(AND(I268="ECC",M268&lt;&gt;""),1,IF(AND(I268="U23",M258&lt;&gt;"",O268="U23"),1,0))</f>
        <v>0</v>
      </c>
    </row>
    <row r="269" spans="1:16" hidden="1" x14ac:dyDescent="0.2">
      <c r="A269" s="56">
        <f ca="1">aanmeldingen!AK261</f>
        <v>0</v>
      </c>
      <c r="B269" s="99">
        <f>aanmeldingen!D261</f>
        <v>108725</v>
      </c>
      <c r="C269" s="98" t="str">
        <f>aanmeldingen!F261</f>
        <v>Post</v>
      </c>
      <c r="D269" s="98" t="str">
        <f>aanmeldingen!G261</f>
        <v>Patrick</v>
      </c>
      <c r="E269" s="98" t="str">
        <f>aanmeldingen!T261</f>
        <v>NRD</v>
      </c>
      <c r="F269" s="100">
        <f>aanmeldingen!K261</f>
        <v>43349</v>
      </c>
      <c r="G269" s="104" t="str">
        <f>IF(aanmeldingen!M261=0,"nvt",aanmeldingen!M261)</f>
        <v>nvt</v>
      </c>
      <c r="H269" s="98" t="str">
        <f>aanmeldingen!H261</f>
        <v>Bonn</v>
      </c>
      <c r="I269" s="98" t="str">
        <f>aanmeldingen!I261</f>
        <v>WB</v>
      </c>
      <c r="J269" s="203" t="str">
        <f t="shared" ca="1" si="12"/>
        <v/>
      </c>
      <c r="K269" s="100">
        <f>aanmeldingen!V261</f>
        <v>43413</v>
      </c>
      <c r="L269" s="100">
        <f>aanmeldingen!W261</f>
        <v>43414</v>
      </c>
      <c r="M269" s="122"/>
      <c r="N269" s="46">
        <f>VLOOKUP(B269,schermers!C:I,7,FALSE)</f>
        <v>34981</v>
      </c>
      <c r="O269" s="46" t="str">
        <f t="shared" ca="1" si="13"/>
        <v/>
      </c>
      <c r="P269" s="56">
        <f t="shared" ca="1" si="14"/>
        <v>0</v>
      </c>
    </row>
    <row r="270" spans="1:16" hidden="1" x14ac:dyDescent="0.2">
      <c r="A270" s="56">
        <f ca="1">aanmeldingen!AK262</f>
        <v>0</v>
      </c>
      <c r="B270" s="99">
        <f>aanmeldingen!D262</f>
        <v>110548</v>
      </c>
      <c r="C270" s="98" t="str">
        <f>aanmeldingen!F262</f>
        <v>Zoons</v>
      </c>
      <c r="D270" s="98" t="str">
        <f>aanmeldingen!G262</f>
        <v>Edo</v>
      </c>
      <c r="E270" s="98" t="str">
        <f>aanmeldingen!T262</f>
        <v>NRD</v>
      </c>
      <c r="F270" s="100">
        <f>aanmeldingen!K262</f>
        <v>43349</v>
      </c>
      <c r="G270" s="104">
        <f>IF(aanmeldingen!M262=0,"nvt",aanmeldingen!M262)</f>
        <v>43378</v>
      </c>
      <c r="H270" s="98" t="str">
        <f>aanmeldingen!H262</f>
        <v>Bonn</v>
      </c>
      <c r="I270" s="98" t="str">
        <f>aanmeldingen!I262</f>
        <v>WB</v>
      </c>
      <c r="J270" s="203" t="str">
        <f t="shared" ca="1" si="12"/>
        <v/>
      </c>
      <c r="K270" s="100">
        <f>aanmeldingen!V262</f>
        <v>43413</v>
      </c>
      <c r="L270" s="100">
        <f>aanmeldingen!W262</f>
        <v>43414</v>
      </c>
      <c r="M270" s="122"/>
      <c r="N270" s="46">
        <f>VLOOKUP(B270,schermers!C:I,7,FALSE)</f>
        <v>36270</v>
      </c>
      <c r="O270" s="46" t="str">
        <f t="shared" ca="1" si="13"/>
        <v>U23</v>
      </c>
      <c r="P270" s="56">
        <f t="shared" ca="1" si="14"/>
        <v>0</v>
      </c>
    </row>
    <row r="271" spans="1:16" hidden="1" x14ac:dyDescent="0.2">
      <c r="A271" s="56">
        <f ca="1">aanmeldingen!AK263</f>
        <v>1</v>
      </c>
      <c r="B271" s="99">
        <f>aanmeldingen!D263</f>
        <v>109895</v>
      </c>
      <c r="C271" s="98" t="str">
        <f>aanmeldingen!F263</f>
        <v>Split</v>
      </c>
      <c r="D271" s="98" t="str">
        <f>aanmeldingen!G263</f>
        <v>Olivier</v>
      </c>
      <c r="E271" s="98" t="str">
        <f>aanmeldingen!T263</f>
        <v>NRD</v>
      </c>
      <c r="F271" s="100">
        <f>aanmeldingen!K263</f>
        <v>43349</v>
      </c>
      <c r="G271" s="104" t="str">
        <f>IF(aanmeldingen!M263=0,"nvt",aanmeldingen!M263)</f>
        <v>nvt</v>
      </c>
      <c r="H271" s="98" t="str">
        <f>aanmeldingen!H263</f>
        <v>Kopenhagen</v>
      </c>
      <c r="I271" s="98" t="str">
        <f>aanmeldingen!I263</f>
        <v>Sat</v>
      </c>
      <c r="J271" s="203">
        <f t="shared" ca="1" si="12"/>
        <v>40.25</v>
      </c>
      <c r="K271" s="100">
        <f>aanmeldingen!V263</f>
        <v>43379</v>
      </c>
      <c r="L271" s="100">
        <f>aanmeldingen!W263</f>
        <v>43380</v>
      </c>
      <c r="M271" s="122" t="s">
        <v>848</v>
      </c>
      <c r="N271" s="46">
        <f>VLOOKUP(B271,schermers!C:I,7,FALSE)</f>
        <v>36225</v>
      </c>
      <c r="O271" s="46" t="str">
        <f t="shared" ca="1" si="13"/>
        <v>U23</v>
      </c>
      <c r="P271" s="56">
        <f t="shared" ca="1" si="14"/>
        <v>0</v>
      </c>
    </row>
    <row r="272" spans="1:16" hidden="1" x14ac:dyDescent="0.2">
      <c r="A272" s="56">
        <f ca="1">aanmeldingen!AK264</f>
        <v>1</v>
      </c>
      <c r="B272" s="99">
        <f>aanmeldingen!D264</f>
        <v>110548</v>
      </c>
      <c r="C272" s="98" t="str">
        <f>aanmeldingen!F264</f>
        <v>Zoons</v>
      </c>
      <c r="D272" s="98" t="str">
        <f>aanmeldingen!G264</f>
        <v>Edo</v>
      </c>
      <c r="E272" s="98" t="str">
        <f>aanmeldingen!T264</f>
        <v>NRD</v>
      </c>
      <c r="F272" s="100">
        <f>aanmeldingen!K264</f>
        <v>43349</v>
      </c>
      <c r="G272" s="104" t="str">
        <f>IF(aanmeldingen!M264=0,"nvt",aanmeldingen!M264)</f>
        <v>nvt</v>
      </c>
      <c r="H272" s="98" t="str">
        <f>aanmeldingen!H264</f>
        <v>Kopenhagen</v>
      </c>
      <c r="I272" s="98" t="str">
        <f>aanmeldingen!I264</f>
        <v>Sat</v>
      </c>
      <c r="J272" s="203">
        <f t="shared" ca="1" si="12"/>
        <v>40.25</v>
      </c>
      <c r="K272" s="100">
        <f>aanmeldingen!V264</f>
        <v>43379</v>
      </c>
      <c r="L272" s="100">
        <f>aanmeldingen!W264</f>
        <v>43380</v>
      </c>
      <c r="M272" s="122" t="s">
        <v>848</v>
      </c>
      <c r="N272" s="46">
        <f>VLOOKUP(B272,schermers!C:I,7,FALSE)</f>
        <v>36270</v>
      </c>
      <c r="O272" s="46" t="str">
        <f t="shared" ca="1" si="13"/>
        <v>U23</v>
      </c>
      <c r="P272" s="56">
        <f t="shared" ca="1" si="14"/>
        <v>0</v>
      </c>
    </row>
    <row r="273" spans="1:16" hidden="1" x14ac:dyDescent="0.2">
      <c r="A273" s="56">
        <f ca="1">aanmeldingen!AK265</f>
        <v>1</v>
      </c>
      <c r="B273" s="99">
        <f>aanmeldingen!D265</f>
        <v>111005</v>
      </c>
      <c r="C273" s="98" t="str">
        <f>aanmeldingen!F265</f>
        <v>Zoons</v>
      </c>
      <c r="D273" s="98" t="str">
        <f>aanmeldingen!G265</f>
        <v>Axel</v>
      </c>
      <c r="E273" s="98" t="str">
        <f>aanmeldingen!T265</f>
        <v>NRD</v>
      </c>
      <c r="F273" s="100">
        <f>aanmeldingen!K265</f>
        <v>43349</v>
      </c>
      <c r="G273" s="104" t="str">
        <f>IF(aanmeldingen!M265=0,"nvt",aanmeldingen!M265)</f>
        <v>nvt</v>
      </c>
      <c r="H273" s="98" t="str">
        <f>aanmeldingen!H265</f>
        <v>Kopenhagen</v>
      </c>
      <c r="I273" s="98" t="str">
        <f>aanmeldingen!I265</f>
        <v>Sat</v>
      </c>
      <c r="J273" s="203">
        <f t="shared" ca="1" si="12"/>
        <v>40.25</v>
      </c>
      <c r="K273" s="100">
        <f>aanmeldingen!V265</f>
        <v>43379</v>
      </c>
      <c r="L273" s="100">
        <f>aanmeldingen!W265</f>
        <v>43380</v>
      </c>
      <c r="M273" s="122" t="s">
        <v>848</v>
      </c>
      <c r="N273" s="46">
        <f>VLOOKUP(B273,schermers!C:I,7,FALSE)</f>
        <v>37105</v>
      </c>
      <c r="O273" s="46" t="str">
        <f t="shared" ca="1" si="13"/>
        <v>U23</v>
      </c>
      <c r="P273" s="56">
        <f t="shared" ca="1" si="14"/>
        <v>0</v>
      </c>
    </row>
    <row r="274" spans="1:16" hidden="1" x14ac:dyDescent="0.2">
      <c r="A274" s="56">
        <f ca="1">aanmeldingen!AK266</f>
        <v>1</v>
      </c>
      <c r="B274" s="99">
        <f>aanmeldingen!D266</f>
        <v>110548</v>
      </c>
      <c r="C274" s="98" t="str">
        <f>aanmeldingen!F266</f>
        <v>Zoons</v>
      </c>
      <c r="D274" s="98" t="str">
        <f>aanmeldingen!G266</f>
        <v>Edo</v>
      </c>
      <c r="E274" s="98" t="str">
        <f>aanmeldingen!T266</f>
        <v>NRD</v>
      </c>
      <c r="F274" s="100">
        <f>aanmeldingen!K266</f>
        <v>43349</v>
      </c>
      <c r="G274" s="104" t="str">
        <f>IF(aanmeldingen!M266=0,"nvt",aanmeldingen!M266)</f>
        <v>nvt</v>
      </c>
      <c r="H274" s="98" t="str">
        <f>aanmeldingen!H266</f>
        <v>Londen</v>
      </c>
      <c r="I274" s="98" t="str">
        <f>aanmeldingen!I266</f>
        <v>Sat</v>
      </c>
      <c r="J274" s="203">
        <f t="shared" ca="1" si="12"/>
        <v>40.25</v>
      </c>
      <c r="K274" s="100">
        <f>aanmeldingen!V266</f>
        <v>43386</v>
      </c>
      <c r="L274" s="100">
        <f>aanmeldingen!W266</f>
        <v>43387</v>
      </c>
      <c r="M274" s="122" t="s">
        <v>848</v>
      </c>
      <c r="N274" s="46">
        <f>VLOOKUP(B274,schermers!C:I,7,FALSE)</f>
        <v>36270</v>
      </c>
      <c r="O274" s="46" t="str">
        <f t="shared" ca="1" si="13"/>
        <v>U23</v>
      </c>
      <c r="P274" s="56">
        <f t="shared" ca="1" si="14"/>
        <v>0</v>
      </c>
    </row>
    <row r="275" spans="1:16" hidden="1" x14ac:dyDescent="0.2">
      <c r="A275" s="56">
        <f ca="1">aanmeldingen!AK267</f>
        <v>1</v>
      </c>
      <c r="B275" s="99">
        <f>aanmeldingen!D267</f>
        <v>111005</v>
      </c>
      <c r="C275" s="98" t="str">
        <f>aanmeldingen!F267</f>
        <v>Zoons</v>
      </c>
      <c r="D275" s="98" t="str">
        <f>aanmeldingen!G267</f>
        <v>Axel</v>
      </c>
      <c r="E275" s="98" t="str">
        <f>aanmeldingen!T267</f>
        <v>NRD</v>
      </c>
      <c r="F275" s="100">
        <f>aanmeldingen!K267</f>
        <v>43349</v>
      </c>
      <c r="G275" s="104" t="str">
        <f>IF(aanmeldingen!M267=0,"nvt",aanmeldingen!M267)</f>
        <v>nvt</v>
      </c>
      <c r="H275" s="98" t="str">
        <f>aanmeldingen!H267</f>
        <v>Londen</v>
      </c>
      <c r="I275" s="98" t="str">
        <f>aanmeldingen!I267</f>
        <v>Sat</v>
      </c>
      <c r="J275" s="203">
        <f t="shared" ca="1" si="12"/>
        <v>40.25</v>
      </c>
      <c r="K275" s="100">
        <f>aanmeldingen!V267</f>
        <v>43386</v>
      </c>
      <c r="L275" s="100">
        <f>aanmeldingen!W267</f>
        <v>43387</v>
      </c>
      <c r="M275" s="122" t="s">
        <v>848</v>
      </c>
      <c r="N275" s="46">
        <f>VLOOKUP(B275,schermers!C:I,7,FALSE)</f>
        <v>37105</v>
      </c>
      <c r="O275" s="46" t="str">
        <f t="shared" ca="1" si="13"/>
        <v>U23</v>
      </c>
      <c r="P275" s="56">
        <f t="shared" ca="1" si="14"/>
        <v>0</v>
      </c>
    </row>
    <row r="276" spans="1:16" hidden="1" x14ac:dyDescent="0.2">
      <c r="A276" s="56">
        <f ca="1">aanmeldingen!AK268</f>
        <v>1</v>
      </c>
      <c r="B276" s="99">
        <f>aanmeldingen!D268</f>
        <v>103397</v>
      </c>
      <c r="C276" s="98" t="str">
        <f>aanmeldingen!F268</f>
        <v>Borst</v>
      </c>
      <c r="D276" s="98" t="str">
        <f>aanmeldingen!G268</f>
        <v>Sebastiaan</v>
      </c>
      <c r="E276" s="98" t="str">
        <f>aanmeldingen!T268</f>
        <v>OKK</v>
      </c>
      <c r="F276" s="100">
        <f>aanmeldingen!K268</f>
        <v>43350</v>
      </c>
      <c r="G276" s="104" t="str">
        <f>IF(aanmeldingen!M268=0,"nvt",aanmeldingen!M268)</f>
        <v>nvt</v>
      </c>
      <c r="H276" s="98" t="str">
        <f>aanmeldingen!H268</f>
        <v>Parijs Antony</v>
      </c>
      <c r="I276" s="98" t="str">
        <f>aanmeldingen!I268</f>
        <v>U23</v>
      </c>
      <c r="J276" s="203">
        <f t="shared" ca="1" si="12"/>
        <v>40.25</v>
      </c>
      <c r="K276" s="100">
        <f>aanmeldingen!V268</f>
        <v>43400</v>
      </c>
      <c r="L276" s="100">
        <f>aanmeldingen!W268</f>
        <v>43401</v>
      </c>
      <c r="M276" s="122" t="s">
        <v>848</v>
      </c>
      <c r="N276" s="46">
        <f>VLOOKUP(B276,schermers!C:I,7,FALSE)</f>
        <v>30707</v>
      </c>
      <c r="O276" s="46" t="str">
        <f t="shared" ca="1" si="13"/>
        <v/>
      </c>
      <c r="P276" s="56">
        <f t="shared" ca="1" si="14"/>
        <v>0</v>
      </c>
    </row>
    <row r="277" spans="1:16" hidden="1" x14ac:dyDescent="0.2">
      <c r="A277" s="56">
        <f ca="1">aanmeldingen!AK269</f>
        <v>0</v>
      </c>
      <c r="B277" s="99">
        <f>aanmeldingen!D269</f>
        <v>103397</v>
      </c>
      <c r="C277" s="98" t="str">
        <f>aanmeldingen!F269</f>
        <v>Borst</v>
      </c>
      <c r="D277" s="98" t="str">
        <f>aanmeldingen!G269</f>
        <v>Sebastiaan</v>
      </c>
      <c r="E277" s="98" t="str">
        <f>aanmeldingen!T269</f>
        <v>OKK</v>
      </c>
      <c r="F277" s="100">
        <f>aanmeldingen!K269</f>
        <v>43350</v>
      </c>
      <c r="G277" s="104" t="str">
        <f>IF(aanmeldingen!M269=0,"nvt",aanmeldingen!M269)</f>
        <v>nvt</v>
      </c>
      <c r="H277" s="98" t="str">
        <f>aanmeldingen!H269</f>
        <v>Bonn</v>
      </c>
      <c r="I277" s="98" t="str">
        <f>aanmeldingen!I269</f>
        <v>WB</v>
      </c>
      <c r="J277" s="203" t="str">
        <f t="shared" ca="1" si="12"/>
        <v/>
      </c>
      <c r="K277" s="100">
        <f>aanmeldingen!V269</f>
        <v>43413</v>
      </c>
      <c r="L277" s="100">
        <f>aanmeldingen!W269</f>
        <v>43414</v>
      </c>
      <c r="M277" s="122"/>
      <c r="N277" s="46">
        <f>VLOOKUP(B277,schermers!C:I,7,FALSE)</f>
        <v>30707</v>
      </c>
      <c r="O277" s="46" t="str">
        <f t="shared" ca="1" si="13"/>
        <v/>
      </c>
      <c r="P277" s="56">
        <f t="shared" ca="1" si="14"/>
        <v>0</v>
      </c>
    </row>
    <row r="278" spans="1:16" hidden="1" x14ac:dyDescent="0.2">
      <c r="A278" s="56">
        <f ca="1">aanmeldingen!AK270</f>
        <v>1</v>
      </c>
      <c r="B278" s="99">
        <f>aanmeldingen!D270</f>
        <v>112016</v>
      </c>
      <c r="C278" s="98" t="str">
        <f>aanmeldingen!F270</f>
        <v>De Ruiter</v>
      </c>
      <c r="D278" s="98" t="str">
        <f>aanmeldingen!G270</f>
        <v>Job</v>
      </c>
      <c r="E278" s="98" t="str">
        <f>aanmeldingen!T270</f>
        <v>HS</v>
      </c>
      <c r="F278" s="100">
        <f>aanmeldingen!K270</f>
        <v>43350</v>
      </c>
      <c r="G278" s="104" t="str">
        <f>IF(aanmeldingen!M270=0,"nvt",aanmeldingen!M270)</f>
        <v>nvt</v>
      </c>
      <c r="H278" s="98" t="str">
        <f>aanmeldingen!H270</f>
        <v>Parijs Antony</v>
      </c>
      <c r="I278" s="98" t="str">
        <f>aanmeldingen!I270</f>
        <v>U23</v>
      </c>
      <c r="J278" s="203">
        <f t="shared" ca="1" si="12"/>
        <v>40.25</v>
      </c>
      <c r="K278" s="100">
        <f>aanmeldingen!V270</f>
        <v>43400</v>
      </c>
      <c r="L278" s="100">
        <f>aanmeldingen!W270</f>
        <v>43401</v>
      </c>
      <c r="M278" s="122" t="s">
        <v>848</v>
      </c>
      <c r="N278" s="46">
        <f>VLOOKUP(B278,schermers!C:I,7,FALSE)</f>
        <v>35810</v>
      </c>
      <c r="O278" s="46" t="str">
        <f t="shared" ca="1" si="13"/>
        <v>U23</v>
      </c>
      <c r="P278" s="56">
        <f t="shared" ca="1" si="14"/>
        <v>0</v>
      </c>
    </row>
    <row r="279" spans="1:16" hidden="1" x14ac:dyDescent="0.2">
      <c r="A279" s="56">
        <f ca="1">aanmeldingen!AK271</f>
        <v>1</v>
      </c>
      <c r="B279" s="99">
        <f>aanmeldingen!D271</f>
        <v>112948</v>
      </c>
      <c r="C279" s="98" t="str">
        <f>aanmeldingen!F271</f>
        <v>Snijder</v>
      </c>
      <c r="D279" s="98" t="str">
        <f>aanmeldingen!G271</f>
        <v>Ivo</v>
      </c>
      <c r="E279" s="98" t="str">
        <f>aanmeldingen!T271</f>
        <v>HS</v>
      </c>
      <c r="F279" s="100">
        <f>aanmeldingen!K271</f>
        <v>43350</v>
      </c>
      <c r="G279" s="104">
        <f>IF(aanmeldingen!M271=0,"nvt",aanmeldingen!M271)</f>
        <v>43398</v>
      </c>
      <c r="H279" s="98" t="str">
        <f>aanmeldingen!H271</f>
        <v>Parijs Antony</v>
      </c>
      <c r="I279" s="98" t="str">
        <f>aanmeldingen!I271</f>
        <v>U23</v>
      </c>
      <c r="J279" s="203">
        <f t="shared" ca="1" si="12"/>
        <v>40.25</v>
      </c>
      <c r="K279" s="100">
        <f>aanmeldingen!V271</f>
        <v>43400</v>
      </c>
      <c r="L279" s="100">
        <f>aanmeldingen!W271</f>
        <v>43401</v>
      </c>
      <c r="M279" s="122" t="s">
        <v>848</v>
      </c>
      <c r="N279" s="46">
        <f>VLOOKUP(B279,schermers!C:I,7,FALSE)</f>
        <v>36607</v>
      </c>
      <c r="O279" s="46" t="str">
        <f t="shared" ca="1" si="13"/>
        <v>U23</v>
      </c>
      <c r="P279" s="56">
        <f t="shared" ca="1" si="14"/>
        <v>0</v>
      </c>
    </row>
    <row r="280" spans="1:16" hidden="1" x14ac:dyDescent="0.2">
      <c r="A280" s="56">
        <f ca="1">aanmeldingen!AK272</f>
        <v>1</v>
      </c>
      <c r="B280" s="99">
        <f>aanmeldingen!D272</f>
        <v>109655</v>
      </c>
      <c r="C280" s="98" t="str">
        <f>aanmeldingen!F272</f>
        <v>Yuno</v>
      </c>
      <c r="D280" s="98" t="str">
        <f>aanmeldingen!G272</f>
        <v>Elisha</v>
      </c>
      <c r="E280" s="98" t="str">
        <f>aanmeldingen!T272</f>
        <v>HS</v>
      </c>
      <c r="F280" s="100">
        <f>aanmeldingen!K272</f>
        <v>43350</v>
      </c>
      <c r="G280" s="104" t="str">
        <f>IF(aanmeldingen!M272=0,"nvt",aanmeldingen!M272)</f>
        <v>nvt</v>
      </c>
      <c r="H280" s="98" t="str">
        <f>aanmeldingen!H272</f>
        <v>Parijs Antony</v>
      </c>
      <c r="I280" s="98" t="str">
        <f>aanmeldingen!I272</f>
        <v>U23</v>
      </c>
      <c r="J280" s="203">
        <f t="shared" ca="1" si="12"/>
        <v>40.25</v>
      </c>
      <c r="K280" s="100">
        <f>aanmeldingen!V272</f>
        <v>43400</v>
      </c>
      <c r="L280" s="100">
        <f>aanmeldingen!W272</f>
        <v>43401</v>
      </c>
      <c r="M280" s="122" t="s">
        <v>848</v>
      </c>
      <c r="N280" s="46">
        <f>VLOOKUP(B280,schermers!C:I,7,FALSE)</f>
        <v>35442</v>
      </c>
      <c r="O280" s="46" t="str">
        <f t="shared" ca="1" si="13"/>
        <v>U23</v>
      </c>
      <c r="P280" s="56">
        <f t="shared" ca="1" si="14"/>
        <v>0</v>
      </c>
    </row>
    <row r="281" spans="1:16" hidden="1" x14ac:dyDescent="0.2">
      <c r="A281" s="56">
        <f ca="1">aanmeldingen!AK273</f>
        <v>1</v>
      </c>
      <c r="B281" s="99">
        <f>aanmeldingen!D273</f>
        <v>103397</v>
      </c>
      <c r="C281" s="98" t="str">
        <f>aanmeldingen!F273</f>
        <v>Borst</v>
      </c>
      <c r="D281" s="98" t="str">
        <f>aanmeldingen!G273</f>
        <v>Sebastiaan</v>
      </c>
      <c r="E281" s="98" t="str">
        <f>aanmeldingen!T273</f>
        <v>OKK</v>
      </c>
      <c r="F281" s="100">
        <f>aanmeldingen!K273</f>
        <v>43351</v>
      </c>
      <c r="G281" s="104" t="str">
        <f>IF(aanmeldingen!M273=0,"nvt",aanmeldingen!M273)</f>
        <v>nvt</v>
      </c>
      <c r="H281" s="98" t="str">
        <f>aanmeldingen!H273</f>
        <v>Londen</v>
      </c>
      <c r="I281" s="98" t="str">
        <f>aanmeldingen!I273</f>
        <v>U23</v>
      </c>
      <c r="J281" s="203">
        <f t="shared" ca="1" si="12"/>
        <v>28</v>
      </c>
      <c r="K281" s="100">
        <f>aanmeldingen!V273</f>
        <v>43407</v>
      </c>
      <c r="L281" s="100">
        <f>aanmeldingen!W273</f>
        <v>43408</v>
      </c>
      <c r="M281" s="122" t="s">
        <v>848</v>
      </c>
      <c r="N281" s="46">
        <f>VLOOKUP(B281,schermers!C:I,7,FALSE)</f>
        <v>30707</v>
      </c>
      <c r="O281" s="46" t="str">
        <f t="shared" ca="1" si="13"/>
        <v/>
      </c>
      <c r="P281" s="56">
        <f t="shared" ca="1" si="14"/>
        <v>0</v>
      </c>
    </row>
    <row r="282" spans="1:16" hidden="1" x14ac:dyDescent="0.2">
      <c r="A282" s="56">
        <f ca="1">aanmeldingen!AK274</f>
        <v>1</v>
      </c>
      <c r="B282" s="99">
        <f>aanmeldingen!D274</f>
        <v>109588</v>
      </c>
      <c r="C282" s="98" t="str">
        <f>aanmeldingen!F274</f>
        <v>Tulen</v>
      </c>
      <c r="D282" s="98" t="str">
        <f>aanmeldingen!G274</f>
        <v>Rafael</v>
      </c>
      <c r="E282" s="98" t="str">
        <f>aanmeldingen!T274</f>
        <v>SCA</v>
      </c>
      <c r="F282" s="100">
        <f>aanmeldingen!K274</f>
        <v>43352</v>
      </c>
      <c r="G282" s="104" t="str">
        <f>IF(aanmeldingen!M274=0,"nvt",aanmeldingen!M274)</f>
        <v>nvt</v>
      </c>
      <c r="H282" s="98" t="str">
        <f>aanmeldingen!H274</f>
        <v>Dublin</v>
      </c>
      <c r="I282" s="98" t="str">
        <f>aanmeldingen!I274</f>
        <v>Sat</v>
      </c>
      <c r="J282" s="203">
        <f t="shared" ca="1" si="12"/>
        <v>40.25</v>
      </c>
      <c r="K282" s="100">
        <f>aanmeldingen!V274</f>
        <v>43400</v>
      </c>
      <c r="L282" s="100">
        <f>aanmeldingen!W274</f>
        <v>43401</v>
      </c>
      <c r="M282" s="122" t="s">
        <v>848</v>
      </c>
      <c r="N282" s="46">
        <f>VLOOKUP(B282,schermers!C:I,7,FALSE)</f>
        <v>35582</v>
      </c>
      <c r="O282" s="46" t="str">
        <f t="shared" ca="1" si="13"/>
        <v>U23</v>
      </c>
      <c r="P282" s="56">
        <f t="shared" ca="1" si="14"/>
        <v>0</v>
      </c>
    </row>
    <row r="283" spans="1:16" hidden="1" x14ac:dyDescent="0.2">
      <c r="A283" s="56">
        <f ca="1">aanmeldingen!AK275</f>
        <v>0</v>
      </c>
      <c r="B283" s="99">
        <f>aanmeldingen!D275</f>
        <v>108238</v>
      </c>
      <c r="C283" s="98" t="str">
        <f>aanmeldingen!F275</f>
        <v>Tulen</v>
      </c>
      <c r="D283" s="98" t="str">
        <f>aanmeldingen!G275</f>
        <v>Tristan</v>
      </c>
      <c r="E283" s="98" t="str">
        <f>aanmeldingen!T275</f>
        <v>SCA</v>
      </c>
      <c r="F283" s="100">
        <f>aanmeldingen!K275</f>
        <v>43353</v>
      </c>
      <c r="G283" s="104" t="str">
        <f>IF(aanmeldingen!M275=0,"nvt",aanmeldingen!M275)</f>
        <v>nvt</v>
      </c>
      <c r="H283" s="98" t="str">
        <f>aanmeldingen!H275</f>
        <v>Bern</v>
      </c>
      <c r="I283" s="98" t="str">
        <f>aanmeldingen!I275</f>
        <v>WB Eq</v>
      </c>
      <c r="J283" s="203" t="str">
        <f t="shared" ca="1" si="12"/>
        <v/>
      </c>
      <c r="K283" s="100">
        <f>aanmeldingen!V275</f>
        <v>43429</v>
      </c>
      <c r="L283" s="100">
        <f>aanmeldingen!W275</f>
        <v>43429</v>
      </c>
      <c r="M283" s="122"/>
      <c r="N283" s="46">
        <f>VLOOKUP(B283,schermers!C:I,7,FALSE)</f>
        <v>33441</v>
      </c>
      <c r="O283" s="46" t="str">
        <f t="shared" ca="1" si="13"/>
        <v/>
      </c>
      <c r="P283" s="56">
        <f t="shared" ca="1" si="14"/>
        <v>0</v>
      </c>
    </row>
    <row r="284" spans="1:16" hidden="1" x14ac:dyDescent="0.2">
      <c r="A284" s="56">
        <f ca="1">aanmeldingen!AK276</f>
        <v>0</v>
      </c>
      <c r="B284" s="99">
        <f>aanmeldingen!D276</f>
        <v>109588</v>
      </c>
      <c r="C284" s="98" t="str">
        <f>aanmeldingen!F276</f>
        <v>Tulen</v>
      </c>
      <c r="D284" s="98" t="str">
        <f>aanmeldingen!G276</f>
        <v>Rafael</v>
      </c>
      <c r="E284" s="98" t="str">
        <f>aanmeldingen!T276</f>
        <v>SCA</v>
      </c>
      <c r="F284" s="100">
        <f>aanmeldingen!K276</f>
        <v>43353</v>
      </c>
      <c r="G284" s="104" t="str">
        <f>IF(aanmeldingen!M276=0,"nvt",aanmeldingen!M276)</f>
        <v>nvt</v>
      </c>
      <c r="H284" s="98" t="str">
        <f>aanmeldingen!H276</f>
        <v>Bern</v>
      </c>
      <c r="I284" s="98" t="str">
        <f>aanmeldingen!I276</f>
        <v>WB Eq</v>
      </c>
      <c r="J284" s="203" t="str">
        <f t="shared" ca="1" si="12"/>
        <v/>
      </c>
      <c r="K284" s="100">
        <f>aanmeldingen!V276</f>
        <v>43429</v>
      </c>
      <c r="L284" s="100">
        <f>aanmeldingen!W276</f>
        <v>43429</v>
      </c>
      <c r="M284" s="122"/>
      <c r="N284" s="46">
        <f>VLOOKUP(B284,schermers!C:I,7,FALSE)</f>
        <v>35582</v>
      </c>
      <c r="O284" s="46" t="str">
        <f t="shared" ca="1" si="13"/>
        <v>U23</v>
      </c>
      <c r="P284" s="56">
        <f t="shared" ca="1" si="14"/>
        <v>0</v>
      </c>
    </row>
    <row r="285" spans="1:16" hidden="1" x14ac:dyDescent="0.2">
      <c r="A285" s="56">
        <f ca="1">aanmeldingen!AK277</f>
        <v>0</v>
      </c>
      <c r="B285" s="99">
        <f>aanmeldingen!D277</f>
        <v>110891</v>
      </c>
      <c r="C285" s="98" t="str">
        <f>aanmeldingen!F277</f>
        <v>Van Nunen</v>
      </c>
      <c r="D285" s="98" t="str">
        <f>aanmeldingen!G277</f>
        <v>David</v>
      </c>
      <c r="E285" s="98" t="str">
        <f>aanmeldingen!T277</f>
        <v>DFC</v>
      </c>
      <c r="F285" s="100">
        <f>aanmeldingen!K277</f>
        <v>43353</v>
      </c>
      <c r="G285" s="104" t="str">
        <f>IF(aanmeldingen!M277=0,"nvt",aanmeldingen!M277)</f>
        <v>nvt</v>
      </c>
      <c r="H285" s="98" t="str">
        <f>aanmeldingen!H277</f>
        <v>Bern</v>
      </c>
      <c r="I285" s="98" t="str">
        <f>aanmeldingen!I277</f>
        <v>WB Eq</v>
      </c>
      <c r="J285" s="203" t="str">
        <f t="shared" ca="1" si="12"/>
        <v/>
      </c>
      <c r="K285" s="100">
        <f>aanmeldingen!V277</f>
        <v>43429</v>
      </c>
      <c r="L285" s="100">
        <f>aanmeldingen!W277</f>
        <v>43429</v>
      </c>
      <c r="M285" s="122"/>
      <c r="N285" s="46">
        <f>VLOOKUP(B285,schermers!C:I,7,FALSE)</f>
        <v>34897</v>
      </c>
      <c r="O285" s="46" t="str">
        <f t="shared" ca="1" si="13"/>
        <v/>
      </c>
      <c r="P285" s="56">
        <f t="shared" ca="1" si="14"/>
        <v>0</v>
      </c>
    </row>
    <row r="286" spans="1:16" hidden="1" x14ac:dyDescent="0.2">
      <c r="A286" s="56">
        <f ca="1">aanmeldingen!AK278</f>
        <v>0</v>
      </c>
      <c r="B286" s="99">
        <f>aanmeldingen!D278</f>
        <v>112104</v>
      </c>
      <c r="C286" s="98" t="str">
        <f>aanmeldingen!F278</f>
        <v>Postma</v>
      </c>
      <c r="D286" s="98" t="str">
        <f>aanmeldingen!G278</f>
        <v>Randy</v>
      </c>
      <c r="E286" s="98" t="str">
        <f>aanmeldingen!T278</f>
        <v>FCA</v>
      </c>
      <c r="F286" s="100">
        <f>aanmeldingen!K278</f>
        <v>43353</v>
      </c>
      <c r="G286" s="104" t="str">
        <f>IF(aanmeldingen!M278=0,"nvt",aanmeldingen!M278)</f>
        <v>nvt</v>
      </c>
      <c r="H286" s="98" t="str">
        <f>aanmeldingen!H278</f>
        <v>Bern</v>
      </c>
      <c r="I286" s="98" t="str">
        <f>aanmeldingen!I278</f>
        <v>WB Eq</v>
      </c>
      <c r="J286" s="203" t="str">
        <f t="shared" ca="1" si="12"/>
        <v/>
      </c>
      <c r="K286" s="100">
        <f>aanmeldingen!V278</f>
        <v>43429</v>
      </c>
      <c r="L286" s="100">
        <f>aanmeldingen!W278</f>
        <v>43429</v>
      </c>
      <c r="M286" s="122"/>
      <c r="N286" s="46">
        <f>VLOOKUP(B286,schermers!C:I,7,FALSE)</f>
        <v>36389</v>
      </c>
      <c r="O286" s="46" t="str">
        <f t="shared" ca="1" si="13"/>
        <v>U23</v>
      </c>
      <c r="P286" s="56">
        <f t="shared" ca="1" si="14"/>
        <v>0</v>
      </c>
    </row>
    <row r="287" spans="1:16" hidden="1" x14ac:dyDescent="0.2">
      <c r="A287" s="56">
        <f ca="1">aanmeldingen!AK279</f>
        <v>1</v>
      </c>
      <c r="B287" s="99">
        <f>aanmeldingen!D279</f>
        <v>111636</v>
      </c>
      <c r="C287" s="98" t="str">
        <f>aanmeldingen!F279</f>
        <v>Jans Kohneke</v>
      </c>
      <c r="D287" s="98" t="str">
        <f>aanmeldingen!G279</f>
        <v>Teun</v>
      </c>
      <c r="E287" s="98" t="str">
        <f>aanmeldingen!T279</f>
        <v>AMS</v>
      </c>
      <c r="F287" s="100">
        <f>aanmeldingen!K279</f>
        <v>43353</v>
      </c>
      <c r="G287" s="104" t="str">
        <f>IF(aanmeldingen!M279=0,"nvt",aanmeldingen!M279)</f>
        <v>nvt</v>
      </c>
      <c r="H287" s="98" t="str">
        <f>aanmeldingen!H279</f>
        <v>Terrassa (Barcelona)</v>
      </c>
      <c r="I287" s="98" t="str">
        <f>aanmeldingen!I279</f>
        <v>WB Jun</v>
      </c>
      <c r="J287" s="203">
        <f t="shared" ca="1" si="12"/>
        <v>28</v>
      </c>
      <c r="K287" s="100">
        <f>aanmeldingen!V279</f>
        <v>43512</v>
      </c>
      <c r="L287" s="100">
        <f>aanmeldingen!W279</f>
        <v>43512</v>
      </c>
      <c r="M287" s="122"/>
      <c r="N287" s="46">
        <f>VLOOKUP(B287,schermers!C:I,7,FALSE)</f>
        <v>36863</v>
      </c>
      <c r="O287" s="46" t="str">
        <f t="shared" ca="1" si="13"/>
        <v>U23</v>
      </c>
      <c r="P287" s="56">
        <f t="shared" ca="1" si="14"/>
        <v>0</v>
      </c>
    </row>
    <row r="288" spans="1:16" hidden="1" x14ac:dyDescent="0.2">
      <c r="A288" s="56">
        <f ca="1">aanmeldingen!AK280</f>
        <v>1</v>
      </c>
      <c r="B288" s="99">
        <f>aanmeldingen!D280</f>
        <v>111636</v>
      </c>
      <c r="C288" s="98" t="str">
        <f>aanmeldingen!F280</f>
        <v>Jans Kohneke</v>
      </c>
      <c r="D288" s="98" t="str">
        <f>aanmeldingen!G280</f>
        <v>Teun</v>
      </c>
      <c r="E288" s="98" t="str">
        <f>aanmeldingen!T280</f>
        <v>AMS</v>
      </c>
      <c r="F288" s="100">
        <f>aanmeldingen!K280</f>
        <v>43353</v>
      </c>
      <c r="G288" s="104" t="str">
        <f>IF(aanmeldingen!M280=0,"nvt",aanmeldingen!M280)</f>
        <v>nvt</v>
      </c>
      <c r="H288" s="98" t="str">
        <f>aanmeldingen!H280</f>
        <v>Leszno</v>
      </c>
      <c r="I288" s="98" t="str">
        <f>aanmeldingen!I280</f>
        <v>WB Jun</v>
      </c>
      <c r="J288" s="203">
        <f t="shared" ca="1" si="12"/>
        <v>28</v>
      </c>
      <c r="K288" s="100">
        <f>aanmeldingen!V280</f>
        <v>43498</v>
      </c>
      <c r="L288" s="100">
        <f>aanmeldingen!W280</f>
        <v>43498</v>
      </c>
      <c r="M288" s="122"/>
      <c r="N288" s="46">
        <f>VLOOKUP(B288,schermers!C:I,7,FALSE)</f>
        <v>36863</v>
      </c>
      <c r="O288" s="46" t="str">
        <f t="shared" ca="1" si="13"/>
        <v>U23</v>
      </c>
      <c r="P288" s="56">
        <f t="shared" ca="1" si="14"/>
        <v>0</v>
      </c>
    </row>
    <row r="289" spans="1:16" hidden="1" x14ac:dyDescent="0.2">
      <c r="A289" s="56">
        <f ca="1">aanmeldingen!AK281</f>
        <v>1</v>
      </c>
      <c r="B289" s="99">
        <f>aanmeldingen!D281</f>
        <v>111636</v>
      </c>
      <c r="C289" s="98" t="str">
        <f>aanmeldingen!F281</f>
        <v>Jans Kohneke</v>
      </c>
      <c r="D289" s="98" t="str">
        <f>aanmeldingen!G281</f>
        <v>Teun</v>
      </c>
      <c r="E289" s="98" t="str">
        <f>aanmeldingen!T281</f>
        <v>AMS</v>
      </c>
      <c r="F289" s="100">
        <f>aanmeldingen!K281</f>
        <v>43353</v>
      </c>
      <c r="G289" s="104" t="str">
        <f>IF(aanmeldingen!M281=0,"nvt",aanmeldingen!M281)</f>
        <v>nvt</v>
      </c>
      <c r="H289" s="98" t="str">
        <f>aanmeldingen!H281</f>
        <v>Udine</v>
      </c>
      <c r="I289" s="98" t="str">
        <f>aanmeldingen!I281</f>
        <v>WB Jun</v>
      </c>
      <c r="J289" s="203">
        <f t="shared" ca="1" si="12"/>
        <v>28</v>
      </c>
      <c r="K289" s="100">
        <f>aanmeldingen!V281</f>
        <v>43470</v>
      </c>
      <c r="L289" s="100">
        <f>aanmeldingen!W281</f>
        <v>43471</v>
      </c>
      <c r="M289" s="122"/>
      <c r="N289" s="46">
        <f>VLOOKUP(B289,schermers!C:I,7,FALSE)</f>
        <v>36863</v>
      </c>
      <c r="O289" s="46" t="str">
        <f t="shared" ca="1" si="13"/>
        <v>U23</v>
      </c>
      <c r="P289" s="56">
        <f t="shared" ca="1" si="14"/>
        <v>0</v>
      </c>
    </row>
    <row r="290" spans="1:16" hidden="1" x14ac:dyDescent="0.2">
      <c r="A290" s="56">
        <f ca="1">aanmeldingen!AK282</f>
        <v>1</v>
      </c>
      <c r="B290" s="99">
        <f>aanmeldingen!D282</f>
        <v>111636</v>
      </c>
      <c r="C290" s="98" t="str">
        <f>aanmeldingen!F282</f>
        <v>Jans Kohneke</v>
      </c>
      <c r="D290" s="98" t="str">
        <f>aanmeldingen!G282</f>
        <v>Teun</v>
      </c>
      <c r="E290" s="98" t="str">
        <f>aanmeldingen!T282</f>
        <v>AMS</v>
      </c>
      <c r="F290" s="100">
        <f>aanmeldingen!K282</f>
        <v>43353</v>
      </c>
      <c r="G290" s="104" t="str">
        <f>IF(aanmeldingen!M282=0,"nvt",aanmeldingen!M282)</f>
        <v>nvt</v>
      </c>
      <c r="H290" s="98" t="str">
        <f>aanmeldingen!H282</f>
        <v>Aix-en-Provence</v>
      </c>
      <c r="I290" s="98" t="str">
        <f>aanmeldingen!I282</f>
        <v>WB Jun</v>
      </c>
      <c r="J290" s="203">
        <f t="shared" ca="1" si="12"/>
        <v>28</v>
      </c>
      <c r="K290" s="100">
        <f>aanmeldingen!V282</f>
        <v>43484</v>
      </c>
      <c r="L290" s="100">
        <f>aanmeldingen!W282</f>
        <v>43484</v>
      </c>
      <c r="M290" s="122"/>
      <c r="N290" s="46">
        <f>VLOOKUP(B290,schermers!C:I,7,FALSE)</f>
        <v>36863</v>
      </c>
      <c r="O290" s="46" t="str">
        <f t="shared" ca="1" si="13"/>
        <v>U23</v>
      </c>
      <c r="P290" s="56">
        <f t="shared" ca="1" si="14"/>
        <v>0</v>
      </c>
    </row>
    <row r="291" spans="1:16" hidden="1" x14ac:dyDescent="0.2">
      <c r="A291" s="56">
        <f ca="1">aanmeldingen!AK283</f>
        <v>1</v>
      </c>
      <c r="B291" s="99">
        <f>aanmeldingen!D283</f>
        <v>111636</v>
      </c>
      <c r="C291" s="98" t="str">
        <f>aanmeldingen!F283</f>
        <v>Jans Kohneke</v>
      </c>
      <c r="D291" s="98" t="str">
        <f>aanmeldingen!G283</f>
        <v>Teun</v>
      </c>
      <c r="E291" s="98" t="str">
        <f>aanmeldingen!T283</f>
        <v>AMS</v>
      </c>
      <c r="F291" s="100">
        <f>aanmeldingen!K283</f>
        <v>43353</v>
      </c>
      <c r="G291" s="104" t="str">
        <f>IF(aanmeldingen!M283=0,"nvt",aanmeldingen!M283)</f>
        <v>nvt</v>
      </c>
      <c r="H291" s="98" t="str">
        <f>aanmeldingen!H283</f>
        <v>Esslingen</v>
      </c>
      <c r="I291" s="98" t="str">
        <f>aanmeldingen!I283</f>
        <v>U23</v>
      </c>
      <c r="J291" s="203">
        <f t="shared" ca="1" si="12"/>
        <v>28</v>
      </c>
      <c r="K291" s="100">
        <f>aanmeldingen!V283</f>
        <v>43442</v>
      </c>
      <c r="L291" s="100">
        <f>aanmeldingen!W283</f>
        <v>43443</v>
      </c>
      <c r="M291" s="122"/>
      <c r="N291" s="46">
        <f>VLOOKUP(B291,schermers!C:I,7,FALSE)</f>
        <v>36863</v>
      </c>
      <c r="O291" s="46" t="str">
        <f t="shared" ca="1" si="13"/>
        <v>U23</v>
      </c>
      <c r="P291" s="56">
        <f t="shared" ca="1" si="14"/>
        <v>1</v>
      </c>
    </row>
    <row r="292" spans="1:16" hidden="1" x14ac:dyDescent="0.2">
      <c r="A292" s="56">
        <f ca="1">aanmeldingen!AK284</f>
        <v>1</v>
      </c>
      <c r="B292" s="99">
        <f>aanmeldingen!D284</f>
        <v>113146</v>
      </c>
      <c r="C292" s="98" t="str">
        <f>aanmeldingen!F284</f>
        <v>De Wijn</v>
      </c>
      <c r="D292" s="98" t="str">
        <f>aanmeldingen!G284</f>
        <v>Day</v>
      </c>
      <c r="E292" s="98" t="str">
        <f>aanmeldingen!T284</f>
        <v>DBO</v>
      </c>
      <c r="F292" s="100">
        <f>aanmeldingen!K284</f>
        <v>43353</v>
      </c>
      <c r="G292" s="104" t="str">
        <f>IF(aanmeldingen!M284=0,"nvt",aanmeldingen!M284)</f>
        <v>nvt</v>
      </c>
      <c r="H292" s="98" t="str">
        <f>aanmeldingen!H284</f>
        <v>Split</v>
      </c>
      <c r="I292" s="98" t="str">
        <f>aanmeldingen!I284</f>
        <v>Sat</v>
      </c>
      <c r="J292" s="203">
        <f t="shared" ca="1" si="12"/>
        <v>40.25</v>
      </c>
      <c r="K292" s="100">
        <f>aanmeldingen!V284</f>
        <v>43386</v>
      </c>
      <c r="L292" s="100">
        <f>aanmeldingen!W284</f>
        <v>43387</v>
      </c>
      <c r="M292" s="122" t="s">
        <v>848</v>
      </c>
      <c r="N292" s="46">
        <f>VLOOKUP(B292,schermers!C:I,7,FALSE)</f>
        <v>35972</v>
      </c>
      <c r="O292" s="46" t="str">
        <f t="shared" ca="1" si="13"/>
        <v>U23</v>
      </c>
      <c r="P292" s="56">
        <f t="shared" ca="1" si="14"/>
        <v>0</v>
      </c>
    </row>
    <row r="293" spans="1:16" hidden="1" x14ac:dyDescent="0.2">
      <c r="A293" s="56">
        <f ca="1">aanmeldingen!AK285</f>
        <v>1</v>
      </c>
      <c r="B293" s="99">
        <f>aanmeldingen!D285</f>
        <v>109895</v>
      </c>
      <c r="C293" s="98" t="str">
        <f>aanmeldingen!F285</f>
        <v>Split</v>
      </c>
      <c r="D293" s="98" t="str">
        <f>aanmeldingen!G285</f>
        <v>Olivier</v>
      </c>
      <c r="E293" s="98" t="str">
        <f>aanmeldingen!T285</f>
        <v>NRD</v>
      </c>
      <c r="F293" s="100">
        <f>aanmeldingen!K285</f>
        <v>43353</v>
      </c>
      <c r="G293" s="104" t="str">
        <f>IF(aanmeldingen!M285=0,"nvt",aanmeldingen!M285)</f>
        <v>nvt</v>
      </c>
      <c r="H293" s="98" t="str">
        <f>aanmeldingen!H285</f>
        <v>Londen</v>
      </c>
      <c r="I293" s="98" t="str">
        <f>aanmeldingen!I285</f>
        <v>U23</v>
      </c>
      <c r="J293" s="203">
        <f t="shared" ca="1" si="12"/>
        <v>40.25</v>
      </c>
      <c r="K293" s="100">
        <f>aanmeldingen!V285</f>
        <v>43407</v>
      </c>
      <c r="L293" s="100">
        <f>aanmeldingen!W285</f>
        <v>43408</v>
      </c>
      <c r="M293" s="122" t="s">
        <v>848</v>
      </c>
      <c r="N293" s="46">
        <f>VLOOKUP(B293,schermers!C:I,7,FALSE)</f>
        <v>36225</v>
      </c>
      <c r="O293" s="46" t="str">
        <f t="shared" ca="1" si="13"/>
        <v>U23</v>
      </c>
      <c r="P293" s="56">
        <f t="shared" ca="1" si="14"/>
        <v>0</v>
      </c>
    </row>
    <row r="294" spans="1:16" hidden="1" x14ac:dyDescent="0.2">
      <c r="A294" s="56">
        <f ca="1">aanmeldingen!AK286</f>
        <v>1</v>
      </c>
      <c r="B294" s="99">
        <f>aanmeldingen!D286</f>
        <v>110548</v>
      </c>
      <c r="C294" s="98" t="str">
        <f>aanmeldingen!F286</f>
        <v>Zoons</v>
      </c>
      <c r="D294" s="98" t="str">
        <f>aanmeldingen!G286</f>
        <v>Edo</v>
      </c>
      <c r="E294" s="98" t="str">
        <f>aanmeldingen!T286</f>
        <v>NRD</v>
      </c>
      <c r="F294" s="100">
        <f>aanmeldingen!K286</f>
        <v>43353</v>
      </c>
      <c r="G294" s="104" t="str">
        <f>IF(aanmeldingen!M286=0,"nvt",aanmeldingen!M286)</f>
        <v>nvt</v>
      </c>
      <c r="H294" s="98" t="str">
        <f>aanmeldingen!H286</f>
        <v>Londen</v>
      </c>
      <c r="I294" s="98" t="str">
        <f>aanmeldingen!I286</f>
        <v>U23</v>
      </c>
      <c r="J294" s="203">
        <f t="shared" ca="1" si="12"/>
        <v>40.25</v>
      </c>
      <c r="K294" s="100">
        <f>aanmeldingen!V286</f>
        <v>43407</v>
      </c>
      <c r="L294" s="100">
        <f>aanmeldingen!W286</f>
        <v>43408</v>
      </c>
      <c r="M294" s="122" t="s">
        <v>848</v>
      </c>
      <c r="N294" s="46">
        <f>VLOOKUP(B294,schermers!C:I,7,FALSE)</f>
        <v>36270</v>
      </c>
      <c r="O294" s="46" t="str">
        <f t="shared" ca="1" si="13"/>
        <v>U23</v>
      </c>
      <c r="P294" s="56">
        <f t="shared" ca="1" si="14"/>
        <v>0</v>
      </c>
    </row>
    <row r="295" spans="1:16" hidden="1" x14ac:dyDescent="0.2">
      <c r="A295" s="56">
        <f ca="1">aanmeldingen!AK287</f>
        <v>1</v>
      </c>
      <c r="B295" s="99">
        <f>aanmeldingen!D287</f>
        <v>111005</v>
      </c>
      <c r="C295" s="98" t="str">
        <f>aanmeldingen!F287</f>
        <v>Zoons</v>
      </c>
      <c r="D295" s="98" t="str">
        <f>aanmeldingen!G287</f>
        <v>Axel</v>
      </c>
      <c r="E295" s="98" t="str">
        <f>aanmeldingen!T287</f>
        <v>NRD</v>
      </c>
      <c r="F295" s="100">
        <f>aanmeldingen!K287</f>
        <v>43353</v>
      </c>
      <c r="G295" s="104" t="str">
        <f>IF(aanmeldingen!M287=0,"nvt",aanmeldingen!M287)</f>
        <v>nvt</v>
      </c>
      <c r="H295" s="98" t="str">
        <f>aanmeldingen!H287</f>
        <v>Londen</v>
      </c>
      <c r="I295" s="98" t="str">
        <f>aanmeldingen!I287</f>
        <v>U23</v>
      </c>
      <c r="J295" s="203">
        <f t="shared" ca="1" si="12"/>
        <v>40.25</v>
      </c>
      <c r="K295" s="100">
        <f>aanmeldingen!V287</f>
        <v>43407</v>
      </c>
      <c r="L295" s="100">
        <f>aanmeldingen!W287</f>
        <v>43408</v>
      </c>
      <c r="M295" s="122" t="s">
        <v>848</v>
      </c>
      <c r="N295" s="46">
        <f>VLOOKUP(B295,schermers!C:I,7,FALSE)</f>
        <v>37105</v>
      </c>
      <c r="O295" s="46" t="str">
        <f t="shared" ca="1" si="13"/>
        <v>U23</v>
      </c>
      <c r="P295" s="56">
        <f t="shared" ca="1" si="14"/>
        <v>0</v>
      </c>
    </row>
    <row r="296" spans="1:16" hidden="1" x14ac:dyDescent="0.2">
      <c r="A296" s="56">
        <f ca="1">aanmeldingen!AK288</f>
        <v>1</v>
      </c>
      <c r="B296" s="99">
        <f>aanmeldingen!D288</f>
        <v>114299</v>
      </c>
      <c r="C296" s="98" t="str">
        <f>aanmeldingen!F288</f>
        <v>Kowalczyk</v>
      </c>
      <c r="D296" s="98" t="str">
        <f>aanmeldingen!G288</f>
        <v>Fynn</v>
      </c>
      <c r="E296" s="98" t="str">
        <f>aanmeldingen!T288</f>
        <v>AMS</v>
      </c>
      <c r="F296" s="100">
        <f>aanmeldingen!K288</f>
        <v>43354</v>
      </c>
      <c r="G296" s="104" t="str">
        <f>IF(aanmeldingen!M288=0,"nvt",aanmeldingen!M288)</f>
        <v>nvt</v>
      </c>
      <c r="H296" s="98" t="str">
        <f>aanmeldingen!H288</f>
        <v>Budapest</v>
      </c>
      <c r="I296" s="98" t="str">
        <f>aanmeldingen!I288</f>
        <v>ECC</v>
      </c>
      <c r="J296" s="203">
        <f t="shared" ca="1" si="12"/>
        <v>28</v>
      </c>
      <c r="K296" s="100">
        <f>aanmeldingen!V288</f>
        <v>43413</v>
      </c>
      <c r="L296" s="100">
        <f>aanmeldingen!W288</f>
        <v>43415</v>
      </c>
      <c r="M296" s="122" t="s">
        <v>2762</v>
      </c>
      <c r="N296" s="46">
        <f>VLOOKUP(B296,schermers!C:I,7,FALSE)</f>
        <v>37760</v>
      </c>
      <c r="O296" s="46" t="str">
        <f t="shared" ca="1" si="13"/>
        <v>U23</v>
      </c>
      <c r="P296" s="56">
        <f t="shared" si="14"/>
        <v>1</v>
      </c>
    </row>
    <row r="297" spans="1:16" hidden="1" x14ac:dyDescent="0.2">
      <c r="A297" s="56">
        <f ca="1">aanmeldingen!AK289</f>
        <v>1</v>
      </c>
      <c r="B297" s="99">
        <f>aanmeldingen!D289</f>
        <v>114851</v>
      </c>
      <c r="C297" s="98" t="str">
        <f>aanmeldingen!F289</f>
        <v>Nawar</v>
      </c>
      <c r="D297" s="98" t="str">
        <f>aanmeldingen!G289</f>
        <v>Suhayl</v>
      </c>
      <c r="E297" s="98" t="str">
        <f>aanmeldingen!T289</f>
        <v>AMS</v>
      </c>
      <c r="F297" s="100">
        <f>aanmeldingen!K289</f>
        <v>43354</v>
      </c>
      <c r="G297" s="104" t="str">
        <f>IF(aanmeldingen!M289=0,"nvt",aanmeldingen!M289)</f>
        <v>nvt</v>
      </c>
      <c r="H297" s="98" t="str">
        <f>aanmeldingen!H289</f>
        <v>Budapest</v>
      </c>
      <c r="I297" s="98" t="str">
        <f>aanmeldingen!I289</f>
        <v>ECC</v>
      </c>
      <c r="J297" s="203">
        <f t="shared" ca="1" si="12"/>
        <v>28</v>
      </c>
      <c r="K297" s="100">
        <f>aanmeldingen!V289</f>
        <v>43413</v>
      </c>
      <c r="L297" s="100">
        <f>aanmeldingen!W289</f>
        <v>43415</v>
      </c>
      <c r="M297" s="122" t="s">
        <v>848</v>
      </c>
      <c r="N297" s="46">
        <f>VLOOKUP(B297,schermers!C:I,7,FALSE)</f>
        <v>37997</v>
      </c>
      <c r="O297" s="46" t="str">
        <f t="shared" ca="1" si="13"/>
        <v>U23</v>
      </c>
      <c r="P297" s="56">
        <f t="shared" si="14"/>
        <v>1</v>
      </c>
    </row>
    <row r="298" spans="1:16" hidden="1" x14ac:dyDescent="0.2">
      <c r="A298" s="56">
        <f ca="1">aanmeldingen!AK290</f>
        <v>1</v>
      </c>
      <c r="B298" s="99">
        <f>aanmeldingen!D290</f>
        <v>114299</v>
      </c>
      <c r="C298" s="98" t="str">
        <f>aanmeldingen!F290</f>
        <v>Kowalczyk</v>
      </c>
      <c r="D298" s="98" t="str">
        <f>aanmeldingen!G290</f>
        <v>Fynn</v>
      </c>
      <c r="E298" s="98" t="str">
        <f>aanmeldingen!T290</f>
        <v>AMS</v>
      </c>
      <c r="F298" s="100">
        <f>aanmeldingen!K290</f>
        <v>43354</v>
      </c>
      <c r="G298" s="104" t="str">
        <f>IF(aanmeldingen!M290=0,"nvt",aanmeldingen!M290)</f>
        <v>nvt</v>
      </c>
      <c r="H298" s="98" t="str">
        <f>aanmeldingen!H290</f>
        <v>Moedling</v>
      </c>
      <c r="I298" s="98" t="str">
        <f>aanmeldingen!I290</f>
        <v>ECC</v>
      </c>
      <c r="J298" s="203">
        <f t="shared" ca="1" si="12"/>
        <v>28</v>
      </c>
      <c r="K298" s="100">
        <f>aanmeldingen!V290</f>
        <v>43428</v>
      </c>
      <c r="L298" s="100">
        <f>aanmeldingen!W290</f>
        <v>43429</v>
      </c>
      <c r="M298" s="122"/>
      <c r="N298" s="46">
        <f>VLOOKUP(B298,schermers!C:I,7,FALSE)</f>
        <v>37760</v>
      </c>
      <c r="O298" s="46" t="str">
        <f t="shared" ca="1" si="13"/>
        <v>U23</v>
      </c>
      <c r="P298" s="56">
        <f t="shared" ca="1" si="14"/>
        <v>0</v>
      </c>
    </row>
    <row r="299" spans="1:16" hidden="1" x14ac:dyDescent="0.2">
      <c r="A299" s="56">
        <f ca="1">aanmeldingen!AK291</f>
        <v>1</v>
      </c>
      <c r="B299" s="99">
        <f>aanmeldingen!D291</f>
        <v>114851</v>
      </c>
      <c r="C299" s="98" t="str">
        <f>aanmeldingen!F291</f>
        <v>Nawar</v>
      </c>
      <c r="D299" s="98" t="str">
        <f>aanmeldingen!G291</f>
        <v>Suhayl</v>
      </c>
      <c r="E299" s="98" t="str">
        <f>aanmeldingen!T291</f>
        <v>AMS</v>
      </c>
      <c r="F299" s="100">
        <f>aanmeldingen!K291</f>
        <v>43354</v>
      </c>
      <c r="G299" s="104" t="str">
        <f>IF(aanmeldingen!M291=0,"nvt",aanmeldingen!M291)</f>
        <v>nvt</v>
      </c>
      <c r="H299" s="98" t="str">
        <f>aanmeldingen!H291</f>
        <v>Moedling</v>
      </c>
      <c r="I299" s="98" t="str">
        <f>aanmeldingen!I291</f>
        <v>ECC</v>
      </c>
      <c r="J299" s="203">
        <f t="shared" ca="1" si="12"/>
        <v>28</v>
      </c>
      <c r="K299" s="100">
        <f>aanmeldingen!V291</f>
        <v>43428</v>
      </c>
      <c r="L299" s="100">
        <f>aanmeldingen!W291</f>
        <v>43429</v>
      </c>
      <c r="M299" s="122"/>
      <c r="N299" s="46">
        <f>VLOOKUP(B299,schermers!C:I,7,FALSE)</f>
        <v>37997</v>
      </c>
      <c r="O299" s="46" t="str">
        <f t="shared" ca="1" si="13"/>
        <v>U23</v>
      </c>
      <c r="P299" s="56">
        <f t="shared" ca="1" si="14"/>
        <v>0</v>
      </c>
    </row>
    <row r="300" spans="1:16" hidden="1" x14ac:dyDescent="0.2">
      <c r="A300" s="56">
        <f ca="1">aanmeldingen!AK292</f>
        <v>1</v>
      </c>
      <c r="B300" s="99">
        <f>aanmeldingen!D292</f>
        <v>114299</v>
      </c>
      <c r="C300" s="98" t="str">
        <f>aanmeldingen!F292</f>
        <v>Kowalczyk</v>
      </c>
      <c r="D300" s="98" t="str">
        <f>aanmeldingen!G292</f>
        <v>Fynn</v>
      </c>
      <c r="E300" s="98" t="str">
        <f>aanmeldingen!T292</f>
        <v>AMS</v>
      </c>
      <c r="F300" s="100">
        <f>aanmeldingen!K292</f>
        <v>43354</v>
      </c>
      <c r="G300" s="104" t="str">
        <f>IF(aanmeldingen!M292=0,"nvt",aanmeldingen!M292)</f>
        <v>nvt</v>
      </c>
      <c r="H300" s="98" t="str">
        <f>aanmeldingen!H292</f>
        <v>Cabries</v>
      </c>
      <c r="I300" s="98" t="str">
        <f>aanmeldingen!I292</f>
        <v>ECC</v>
      </c>
      <c r="J300" s="203">
        <f t="shared" ca="1" si="12"/>
        <v>28</v>
      </c>
      <c r="K300" s="100">
        <f>aanmeldingen!V292</f>
        <v>43435</v>
      </c>
      <c r="L300" s="100">
        <f>aanmeldingen!W292</f>
        <v>43436</v>
      </c>
      <c r="M300" s="122"/>
      <c r="N300" s="46">
        <f>VLOOKUP(B300,schermers!C:I,7,FALSE)</f>
        <v>37760</v>
      </c>
      <c r="O300" s="46" t="str">
        <f t="shared" ca="1" si="13"/>
        <v>U23</v>
      </c>
      <c r="P300" s="56">
        <f t="shared" ca="1" si="14"/>
        <v>0</v>
      </c>
    </row>
    <row r="301" spans="1:16" hidden="1" x14ac:dyDescent="0.2">
      <c r="A301" s="56">
        <f ca="1">aanmeldingen!AK293</f>
        <v>1</v>
      </c>
      <c r="B301" s="99">
        <f>aanmeldingen!D293</f>
        <v>114851</v>
      </c>
      <c r="C301" s="98" t="str">
        <f>aanmeldingen!F293</f>
        <v>Nawar</v>
      </c>
      <c r="D301" s="98" t="str">
        <f>aanmeldingen!G293</f>
        <v>Suhayl</v>
      </c>
      <c r="E301" s="98" t="str">
        <f>aanmeldingen!T293</f>
        <v>AMS</v>
      </c>
      <c r="F301" s="100">
        <f>aanmeldingen!K293</f>
        <v>43354</v>
      </c>
      <c r="G301" s="104" t="str">
        <f>IF(aanmeldingen!M293=0,"nvt",aanmeldingen!M293)</f>
        <v>nvt</v>
      </c>
      <c r="H301" s="98" t="str">
        <f>aanmeldingen!H293</f>
        <v>Cabries</v>
      </c>
      <c r="I301" s="98" t="str">
        <f>aanmeldingen!I293</f>
        <v>ECC</v>
      </c>
      <c r="J301" s="203">
        <f t="shared" ca="1" si="12"/>
        <v>28</v>
      </c>
      <c r="K301" s="100">
        <f>aanmeldingen!V293</f>
        <v>43435</v>
      </c>
      <c r="L301" s="100">
        <f>aanmeldingen!W293</f>
        <v>43436</v>
      </c>
      <c r="M301" s="122"/>
      <c r="N301" s="46">
        <f>VLOOKUP(B301,schermers!C:I,7,FALSE)</f>
        <v>37997</v>
      </c>
      <c r="O301" s="46" t="str">
        <f t="shared" ca="1" si="13"/>
        <v>U23</v>
      </c>
      <c r="P301" s="56">
        <f t="shared" ca="1" si="14"/>
        <v>0</v>
      </c>
    </row>
    <row r="302" spans="1:16" hidden="1" x14ac:dyDescent="0.2">
      <c r="A302" s="56">
        <f ca="1">aanmeldingen!AK294</f>
        <v>1</v>
      </c>
      <c r="B302" s="99">
        <f>aanmeldingen!D294</f>
        <v>114299</v>
      </c>
      <c r="C302" s="98" t="str">
        <f>aanmeldingen!F294</f>
        <v>Kowalczyk</v>
      </c>
      <c r="D302" s="98" t="str">
        <f>aanmeldingen!G294</f>
        <v>Fynn</v>
      </c>
      <c r="E302" s="98" t="str">
        <f>aanmeldingen!T294</f>
        <v>AMS</v>
      </c>
      <c r="F302" s="100">
        <f>aanmeldingen!K294</f>
        <v>43354</v>
      </c>
      <c r="G302" s="104">
        <f>IF(aanmeldingen!M294=0,"nvt",aanmeldingen!M294)</f>
        <v>43447</v>
      </c>
      <c r="H302" s="98" t="str">
        <f>aanmeldingen!H294</f>
        <v>Halle</v>
      </c>
      <c r="I302" s="98" t="str">
        <f>aanmeldingen!I294</f>
        <v>ECC</v>
      </c>
      <c r="J302" s="203">
        <f t="shared" ca="1" si="12"/>
        <v>28</v>
      </c>
      <c r="K302" s="100">
        <f>aanmeldingen!V294</f>
        <v>43449</v>
      </c>
      <c r="L302" s="100">
        <f>aanmeldingen!W294</f>
        <v>43450</v>
      </c>
      <c r="M302" s="122"/>
      <c r="N302" s="46">
        <f>VLOOKUP(B302,schermers!C:I,7,FALSE)</f>
        <v>37760</v>
      </c>
      <c r="O302" s="46" t="str">
        <f t="shared" ca="1" si="13"/>
        <v>U23</v>
      </c>
      <c r="P302" s="56">
        <f t="shared" ca="1" si="14"/>
        <v>0</v>
      </c>
    </row>
    <row r="303" spans="1:16" hidden="1" x14ac:dyDescent="0.2">
      <c r="A303" s="56">
        <f ca="1">aanmeldingen!AK295</f>
        <v>1</v>
      </c>
      <c r="B303" s="99">
        <f>aanmeldingen!D295</f>
        <v>114851</v>
      </c>
      <c r="C303" s="98" t="str">
        <f>aanmeldingen!F295</f>
        <v>Nawar</v>
      </c>
      <c r="D303" s="98" t="str">
        <f>aanmeldingen!G295</f>
        <v>Suhayl</v>
      </c>
      <c r="E303" s="98" t="str">
        <f>aanmeldingen!T295</f>
        <v>AMS</v>
      </c>
      <c r="F303" s="100">
        <f>aanmeldingen!K295</f>
        <v>43354</v>
      </c>
      <c r="G303" s="104" t="str">
        <f>IF(aanmeldingen!M295=0,"nvt",aanmeldingen!M295)</f>
        <v>nvt</v>
      </c>
      <c r="H303" s="98" t="str">
        <f>aanmeldingen!H295</f>
        <v>Halle</v>
      </c>
      <c r="I303" s="98" t="str">
        <f>aanmeldingen!I295</f>
        <v>ECC</v>
      </c>
      <c r="J303" s="203">
        <f t="shared" ca="1" si="12"/>
        <v>28</v>
      </c>
      <c r="K303" s="100">
        <f>aanmeldingen!V295</f>
        <v>43449</v>
      </c>
      <c r="L303" s="100">
        <f>aanmeldingen!W295</f>
        <v>43450</v>
      </c>
      <c r="M303" s="122"/>
      <c r="N303" s="46">
        <f>VLOOKUP(B303,schermers!C:I,7,FALSE)</f>
        <v>37997</v>
      </c>
      <c r="O303" s="46" t="str">
        <f t="shared" ca="1" si="13"/>
        <v>U23</v>
      </c>
      <c r="P303" s="56">
        <f t="shared" ca="1" si="14"/>
        <v>0</v>
      </c>
    </row>
    <row r="304" spans="1:16" hidden="1" x14ac:dyDescent="0.2">
      <c r="A304" s="56">
        <f ca="1">aanmeldingen!AK296</f>
        <v>1</v>
      </c>
      <c r="B304" s="99">
        <f>aanmeldingen!D296</f>
        <v>115885</v>
      </c>
      <c r="C304" s="98" t="str">
        <f>aanmeldingen!F296</f>
        <v>Fischer</v>
      </c>
      <c r="D304" s="98" t="str">
        <f>aanmeldingen!G296</f>
        <v>Karen</v>
      </c>
      <c r="E304" s="98" t="str">
        <f>aanmeldingen!T296</f>
        <v>ESP</v>
      </c>
      <c r="F304" s="100">
        <f>aanmeldingen!K296</f>
        <v>43354</v>
      </c>
      <c r="G304" s="104" t="str">
        <f>IF(aanmeldingen!M296=0,"nvt",aanmeldingen!M296)</f>
        <v>nvt</v>
      </c>
      <c r="H304" s="98" t="str">
        <f>aanmeldingen!H296</f>
        <v>Munchen</v>
      </c>
      <c r="I304" s="98" t="str">
        <f>aanmeldingen!I296</f>
        <v>U23</v>
      </c>
      <c r="J304" s="203">
        <f t="shared" ca="1" si="12"/>
        <v>28</v>
      </c>
      <c r="K304" s="100">
        <f>aanmeldingen!V296</f>
        <v>43428</v>
      </c>
      <c r="L304" s="100">
        <f>aanmeldingen!W296</f>
        <v>43429</v>
      </c>
      <c r="M304" s="122" t="s">
        <v>2762</v>
      </c>
      <c r="N304" s="46">
        <f>VLOOKUP(B304,schermers!C:I,7,FALSE)</f>
        <v>33123</v>
      </c>
      <c r="O304" s="46" t="str">
        <f t="shared" ca="1" si="13"/>
        <v/>
      </c>
      <c r="P304" s="56">
        <f t="shared" ca="1" si="14"/>
        <v>0</v>
      </c>
    </row>
    <row r="305" spans="1:16" hidden="1" x14ac:dyDescent="0.2">
      <c r="A305" s="56">
        <f ca="1">aanmeldingen!AK297</f>
        <v>1</v>
      </c>
      <c r="B305" s="99">
        <f>aanmeldingen!D297</f>
        <v>113199</v>
      </c>
      <c r="C305" s="98" t="str">
        <f>aanmeldingen!F297</f>
        <v>Talbot</v>
      </c>
      <c r="D305" s="98" t="str">
        <f>aanmeldingen!G297</f>
        <v>Laura</v>
      </c>
      <c r="E305" s="98" t="str">
        <f>aanmeldingen!T297</f>
        <v>AMS</v>
      </c>
      <c r="F305" s="100">
        <f>aanmeldingen!K297</f>
        <v>43354</v>
      </c>
      <c r="G305" s="104" t="str">
        <f>IF(aanmeldingen!M297=0,"nvt",aanmeldingen!M297)</f>
        <v>nvt</v>
      </c>
      <c r="H305" s="98" t="str">
        <f>aanmeldingen!H297</f>
        <v>Sosnowiec</v>
      </c>
      <c r="I305" s="98" t="str">
        <f>aanmeldingen!I297</f>
        <v>WB Jun</v>
      </c>
      <c r="J305" s="203">
        <f t="shared" ca="1" si="12"/>
        <v>28</v>
      </c>
      <c r="K305" s="100">
        <f>aanmeldingen!V297</f>
        <v>43442</v>
      </c>
      <c r="L305" s="100">
        <f>aanmeldingen!W297</f>
        <v>43442</v>
      </c>
      <c r="M305" s="122"/>
      <c r="N305" s="46">
        <f>VLOOKUP(B305,schermers!C:I,7,FALSE)</f>
        <v>36655</v>
      </c>
      <c r="O305" s="46" t="str">
        <f t="shared" ca="1" si="13"/>
        <v>U23</v>
      </c>
      <c r="P305" s="56">
        <f t="shared" ca="1" si="14"/>
        <v>0</v>
      </c>
    </row>
    <row r="306" spans="1:16" hidden="1" x14ac:dyDescent="0.2">
      <c r="A306" s="56">
        <f ca="1">aanmeldingen!AK298</f>
        <v>1</v>
      </c>
      <c r="B306" s="99">
        <f>aanmeldingen!D298</f>
        <v>113199</v>
      </c>
      <c r="C306" s="98" t="str">
        <f>aanmeldingen!F298</f>
        <v>Talbot</v>
      </c>
      <c r="D306" s="98" t="str">
        <f>aanmeldingen!G298</f>
        <v>Laura</v>
      </c>
      <c r="E306" s="98" t="str">
        <f>aanmeldingen!T298</f>
        <v>AMS</v>
      </c>
      <c r="F306" s="100">
        <f>aanmeldingen!K298</f>
        <v>43354</v>
      </c>
      <c r="G306" s="104" t="str">
        <f>IF(aanmeldingen!M298=0,"nvt",aanmeldingen!M298)</f>
        <v>nvt</v>
      </c>
      <c r="H306" s="98" t="str">
        <f>aanmeldingen!H298</f>
        <v>Dormagen</v>
      </c>
      <c r="I306" s="98" t="str">
        <f>aanmeldingen!I298</f>
        <v>WB Jun</v>
      </c>
      <c r="J306" s="203">
        <f t="shared" ca="1" si="12"/>
        <v>28</v>
      </c>
      <c r="K306" s="100">
        <f>aanmeldingen!V298</f>
        <v>43449</v>
      </c>
      <c r="L306" s="100">
        <f>aanmeldingen!W298</f>
        <v>43450</v>
      </c>
      <c r="M306" s="122"/>
      <c r="N306" s="46">
        <f>VLOOKUP(B306,schermers!C:I,7,FALSE)</f>
        <v>36655</v>
      </c>
      <c r="O306" s="46" t="str">
        <f t="shared" ca="1" si="13"/>
        <v>U23</v>
      </c>
      <c r="P306" s="56">
        <f t="shared" ca="1" si="14"/>
        <v>0</v>
      </c>
    </row>
    <row r="307" spans="1:16" hidden="1" x14ac:dyDescent="0.2">
      <c r="A307" s="56">
        <f ca="1">aanmeldingen!AK299</f>
        <v>1</v>
      </c>
      <c r="B307" s="99">
        <f>aanmeldingen!D299</f>
        <v>113777</v>
      </c>
      <c r="C307" s="98" t="str">
        <f>aanmeldingen!F299</f>
        <v>Kroese</v>
      </c>
      <c r="D307" s="98" t="str">
        <f>aanmeldingen!G299</f>
        <v>Roos</v>
      </c>
      <c r="E307" s="98" t="str">
        <f>aanmeldingen!T299</f>
        <v>RS</v>
      </c>
      <c r="F307" s="100">
        <f>aanmeldingen!K299</f>
        <v>43354</v>
      </c>
      <c r="G307" s="104" t="str">
        <f>IF(aanmeldingen!M299=0,"nvt",aanmeldingen!M299)</f>
        <v>nvt</v>
      </c>
      <c r="H307" s="98" t="str">
        <f>aanmeldingen!H299</f>
        <v>Split</v>
      </c>
      <c r="I307" s="98" t="str">
        <f>aanmeldingen!I299</f>
        <v>Sat</v>
      </c>
      <c r="J307" s="203">
        <f t="shared" ca="1" si="12"/>
        <v>40.25</v>
      </c>
      <c r="K307" s="100">
        <f>aanmeldingen!V299</f>
        <v>43386</v>
      </c>
      <c r="L307" s="100">
        <f>aanmeldingen!W299</f>
        <v>43387</v>
      </c>
      <c r="M307" s="122" t="s">
        <v>848</v>
      </c>
      <c r="N307" s="46">
        <f>VLOOKUP(B307,schermers!C:I,7,FALSE)</f>
        <v>35411</v>
      </c>
      <c r="O307" s="46" t="str">
        <f t="shared" ca="1" si="13"/>
        <v>U23</v>
      </c>
      <c r="P307" s="56">
        <f t="shared" ca="1" si="14"/>
        <v>0</v>
      </c>
    </row>
    <row r="308" spans="1:16" hidden="1" x14ac:dyDescent="0.2">
      <c r="A308" s="56">
        <f ca="1">aanmeldingen!AK300</f>
        <v>1</v>
      </c>
      <c r="B308" s="99">
        <f>aanmeldingen!D300</f>
        <v>115468</v>
      </c>
      <c r="C308" s="98" t="str">
        <f>aanmeldingen!F300</f>
        <v>Grozeva</v>
      </c>
      <c r="D308" s="98" t="str">
        <f>aanmeldingen!G300</f>
        <v>Ines</v>
      </c>
      <c r="E308" s="98" t="str">
        <f>aanmeldingen!T300</f>
        <v>PSV</v>
      </c>
      <c r="F308" s="100">
        <f>aanmeldingen!K300</f>
        <v>43355</v>
      </c>
      <c r="G308" s="104">
        <f>IF(aanmeldingen!M300=0,"nvt",aanmeldingen!M300)</f>
        <v>43439</v>
      </c>
      <c r="H308" s="98" t="str">
        <f>aanmeldingen!H300</f>
        <v>Dormagen</v>
      </c>
      <c r="I308" s="98" t="str">
        <f>aanmeldingen!I300</f>
        <v>WB Jun</v>
      </c>
      <c r="J308" s="203">
        <f t="shared" ca="1" si="12"/>
        <v>28</v>
      </c>
      <c r="K308" s="100">
        <f>aanmeldingen!V300</f>
        <v>43449</v>
      </c>
      <c r="L308" s="100">
        <f>aanmeldingen!W300</f>
        <v>43450</v>
      </c>
      <c r="M308" s="122"/>
      <c r="N308" s="46">
        <f>VLOOKUP(B308,schermers!C:I,7,FALSE)</f>
        <v>37783</v>
      </c>
      <c r="O308" s="46" t="str">
        <f t="shared" ca="1" si="13"/>
        <v>U23</v>
      </c>
      <c r="P308" s="56">
        <f t="shared" ca="1" si="14"/>
        <v>0</v>
      </c>
    </row>
    <row r="309" spans="1:16" hidden="1" x14ac:dyDescent="0.2">
      <c r="A309" s="56">
        <f ca="1">aanmeldingen!AK301</f>
        <v>1</v>
      </c>
      <c r="B309" s="99">
        <f>aanmeldingen!D301</f>
        <v>110067</v>
      </c>
      <c r="C309" s="98" t="str">
        <f>aanmeldingen!F301</f>
        <v>Rentier</v>
      </c>
      <c r="D309" s="98" t="str">
        <f>aanmeldingen!G301</f>
        <v>Eline</v>
      </c>
      <c r="E309" s="98" t="str">
        <f>aanmeldingen!T301</f>
        <v>AMS</v>
      </c>
      <c r="F309" s="100">
        <f>aanmeldingen!K301</f>
        <v>43355</v>
      </c>
      <c r="G309" s="104" t="str">
        <f>IF(aanmeldingen!M301=0,"nvt",aanmeldingen!M301)</f>
        <v>nvt</v>
      </c>
      <c r="H309" s="98" t="str">
        <f>aanmeldingen!H301</f>
        <v>Barcelona Sabadel</v>
      </c>
      <c r="I309" s="98" t="str">
        <f>aanmeldingen!I301</f>
        <v>U23</v>
      </c>
      <c r="J309" s="203">
        <f t="shared" ca="1" si="12"/>
        <v>40.25</v>
      </c>
      <c r="K309" s="100">
        <f>aanmeldingen!V301</f>
        <v>43400</v>
      </c>
      <c r="L309" s="100">
        <f>aanmeldingen!W301</f>
        <v>43401</v>
      </c>
      <c r="M309" s="122"/>
      <c r="N309" s="46">
        <f>VLOOKUP(B309,schermers!C:I,7,FALSE)</f>
        <v>35196</v>
      </c>
      <c r="O309" s="46" t="str">
        <f t="shared" ca="1" si="13"/>
        <v>U23</v>
      </c>
      <c r="P309" s="56">
        <f t="shared" ca="1" si="14"/>
        <v>0</v>
      </c>
    </row>
    <row r="310" spans="1:16" hidden="1" x14ac:dyDescent="0.2">
      <c r="A310" s="56">
        <f ca="1">aanmeldingen!AK302</f>
        <v>1</v>
      </c>
      <c r="B310" s="99">
        <f>aanmeldingen!D302</f>
        <v>109895</v>
      </c>
      <c r="C310" s="98" t="str">
        <f>aanmeldingen!F302</f>
        <v>Split</v>
      </c>
      <c r="D310" s="98" t="str">
        <f>aanmeldingen!G302</f>
        <v>Olivier</v>
      </c>
      <c r="E310" s="98" t="str">
        <f>aanmeldingen!T302</f>
        <v>NRD</v>
      </c>
      <c r="F310" s="100">
        <f>aanmeldingen!K302</f>
        <v>43355</v>
      </c>
      <c r="G310" s="104" t="str">
        <f>IF(aanmeldingen!M302=0,"nvt",aanmeldingen!M302)</f>
        <v>nvt</v>
      </c>
      <c r="H310" s="98" t="str">
        <f>aanmeldingen!H302</f>
        <v>Londen</v>
      </c>
      <c r="I310" s="98" t="str">
        <f>aanmeldingen!I302</f>
        <v>WB Jun</v>
      </c>
      <c r="J310" s="203">
        <f t="shared" ca="1" si="12"/>
        <v>40.25</v>
      </c>
      <c r="K310" s="100">
        <f>aanmeldingen!V302</f>
        <v>43407</v>
      </c>
      <c r="L310" s="100">
        <f>aanmeldingen!W302</f>
        <v>43408</v>
      </c>
      <c r="M310" s="122" t="s">
        <v>848</v>
      </c>
      <c r="N310" s="46">
        <f>VLOOKUP(B310,schermers!C:I,7,FALSE)</f>
        <v>36225</v>
      </c>
      <c r="O310" s="46" t="str">
        <f t="shared" ca="1" si="13"/>
        <v>U23</v>
      </c>
      <c r="P310" s="56">
        <f t="shared" ca="1" si="14"/>
        <v>0</v>
      </c>
    </row>
    <row r="311" spans="1:16" hidden="1" x14ac:dyDescent="0.2">
      <c r="A311" s="56">
        <f ca="1">aanmeldingen!AK303</f>
        <v>1</v>
      </c>
      <c r="B311" s="99">
        <f>aanmeldingen!D303</f>
        <v>110548</v>
      </c>
      <c r="C311" s="98" t="str">
        <f>aanmeldingen!F303</f>
        <v>Zoons</v>
      </c>
      <c r="D311" s="98" t="str">
        <f>aanmeldingen!G303</f>
        <v>Edo</v>
      </c>
      <c r="E311" s="98" t="str">
        <f>aanmeldingen!T303</f>
        <v>NRD</v>
      </c>
      <c r="F311" s="100">
        <f>aanmeldingen!K303</f>
        <v>43355</v>
      </c>
      <c r="G311" s="104" t="str">
        <f>IF(aanmeldingen!M303=0,"nvt",aanmeldingen!M303)</f>
        <v>nvt</v>
      </c>
      <c r="H311" s="98" t="str">
        <f>aanmeldingen!H303</f>
        <v>Londen</v>
      </c>
      <c r="I311" s="98" t="str">
        <f>aanmeldingen!I303</f>
        <v>WB Jun</v>
      </c>
      <c r="J311" s="203">
        <f t="shared" ca="1" si="12"/>
        <v>40.25</v>
      </c>
      <c r="K311" s="100">
        <f>aanmeldingen!V303</f>
        <v>43407</v>
      </c>
      <c r="L311" s="100">
        <f>aanmeldingen!W303</f>
        <v>43408</v>
      </c>
      <c r="M311" s="122" t="s">
        <v>848</v>
      </c>
      <c r="N311" s="46">
        <f>VLOOKUP(B311,schermers!C:I,7,FALSE)</f>
        <v>36270</v>
      </c>
      <c r="O311" s="46" t="str">
        <f t="shared" ca="1" si="13"/>
        <v>U23</v>
      </c>
      <c r="P311" s="56">
        <f t="shared" ca="1" si="14"/>
        <v>0</v>
      </c>
    </row>
    <row r="312" spans="1:16" hidden="1" x14ac:dyDescent="0.2">
      <c r="A312" s="56">
        <f ca="1">aanmeldingen!AK304</f>
        <v>1</v>
      </c>
      <c r="B312" s="99">
        <f>aanmeldingen!D304</f>
        <v>111005</v>
      </c>
      <c r="C312" s="98" t="str">
        <f>aanmeldingen!F304</f>
        <v>Zoons</v>
      </c>
      <c r="D312" s="98" t="str">
        <f>aanmeldingen!G304</f>
        <v>Axel</v>
      </c>
      <c r="E312" s="98" t="str">
        <f>aanmeldingen!T304</f>
        <v>NRD</v>
      </c>
      <c r="F312" s="100">
        <f>aanmeldingen!K304</f>
        <v>43355</v>
      </c>
      <c r="G312" s="104" t="str">
        <f>IF(aanmeldingen!M304=0,"nvt",aanmeldingen!M304)</f>
        <v>nvt</v>
      </c>
      <c r="H312" s="98" t="str">
        <f>aanmeldingen!H304</f>
        <v>Londen</v>
      </c>
      <c r="I312" s="98" t="str">
        <f>aanmeldingen!I304</f>
        <v>WB Jun</v>
      </c>
      <c r="J312" s="203">
        <f t="shared" ca="1" si="12"/>
        <v>40.25</v>
      </c>
      <c r="K312" s="100">
        <f>aanmeldingen!V304</f>
        <v>43407</v>
      </c>
      <c r="L312" s="100">
        <f>aanmeldingen!W304</f>
        <v>43408</v>
      </c>
      <c r="M312" s="122" t="s">
        <v>848</v>
      </c>
      <c r="N312" s="46">
        <f>VLOOKUP(B312,schermers!C:I,7,FALSE)</f>
        <v>37105</v>
      </c>
      <c r="O312" s="46" t="str">
        <f t="shared" ca="1" si="13"/>
        <v>U23</v>
      </c>
      <c r="P312" s="56">
        <f t="shared" ca="1" si="14"/>
        <v>0</v>
      </c>
    </row>
    <row r="313" spans="1:16" hidden="1" x14ac:dyDescent="0.2">
      <c r="A313" s="56">
        <f ca="1">aanmeldingen!AK305</f>
        <v>1</v>
      </c>
      <c r="B313" s="99">
        <f>aanmeldingen!D305</f>
        <v>109292</v>
      </c>
      <c r="C313" s="98" t="str">
        <f>aanmeldingen!F305</f>
        <v>Kirkels</v>
      </c>
      <c r="D313" s="98" t="str">
        <f>aanmeldingen!G305</f>
        <v>Laurens</v>
      </c>
      <c r="E313" s="98" t="str">
        <f>aanmeldingen!T305</f>
        <v>QUI</v>
      </c>
      <c r="F313" s="100">
        <f>aanmeldingen!K305</f>
        <v>43355</v>
      </c>
      <c r="G313" s="104" t="str">
        <f>IF(aanmeldingen!M305=0,"nvt",aanmeldingen!M305)</f>
        <v>nvt</v>
      </c>
      <c r="H313" s="98" t="str">
        <f>aanmeldingen!H305</f>
        <v>Moedling</v>
      </c>
      <c r="I313" s="98" t="str">
        <f>aanmeldingen!I305</f>
        <v>U23</v>
      </c>
      <c r="J313" s="203">
        <f t="shared" ca="1" si="12"/>
        <v>28</v>
      </c>
      <c r="K313" s="100">
        <f>aanmeldingen!V305</f>
        <v>43435</v>
      </c>
      <c r="L313" s="100">
        <f>aanmeldingen!W305</f>
        <v>43436</v>
      </c>
      <c r="M313" s="122"/>
      <c r="N313" s="46">
        <f>VLOOKUP(B313,schermers!C:I,7,FALSE)</f>
        <v>31705</v>
      </c>
      <c r="O313" s="46" t="str">
        <f t="shared" ca="1" si="13"/>
        <v/>
      </c>
      <c r="P313" s="56">
        <f t="shared" ca="1" si="14"/>
        <v>0</v>
      </c>
    </row>
    <row r="314" spans="1:16" hidden="1" x14ac:dyDescent="0.2">
      <c r="A314" s="56">
        <f ca="1">aanmeldingen!AK306</f>
        <v>1</v>
      </c>
      <c r="B314" s="99">
        <f>aanmeldingen!D306</f>
        <v>113144</v>
      </c>
      <c r="C314" s="98" t="str">
        <f>aanmeldingen!F306</f>
        <v>De Wijn</v>
      </c>
      <c r="D314" s="98" t="str">
        <f>aanmeldingen!G306</f>
        <v>Peter</v>
      </c>
      <c r="E314" s="98" t="str">
        <f>aanmeldingen!T306</f>
        <v>DBO</v>
      </c>
      <c r="F314" s="100">
        <f>aanmeldingen!K306</f>
        <v>43356</v>
      </c>
      <c r="G314" s="104" t="str">
        <f>IF(aanmeldingen!M306=0,"nvt",aanmeldingen!M306)</f>
        <v>nvt</v>
      </c>
      <c r="H314" s="98" t="str">
        <f>aanmeldingen!H306</f>
        <v>Split</v>
      </c>
      <c r="I314" s="98" t="str">
        <f>aanmeldingen!I306</f>
        <v>Sat</v>
      </c>
      <c r="J314" s="203">
        <f t="shared" ca="1" si="12"/>
        <v>40.25</v>
      </c>
      <c r="K314" s="100">
        <f>aanmeldingen!V306</f>
        <v>43386</v>
      </c>
      <c r="L314" s="100">
        <f>aanmeldingen!W306</f>
        <v>43387</v>
      </c>
      <c r="M314" s="122" t="s">
        <v>848</v>
      </c>
      <c r="N314" s="46">
        <f>VLOOKUP(B314,schermers!C:I,7,FALSE)</f>
        <v>19329</v>
      </c>
      <c r="O314" s="46" t="str">
        <f t="shared" ca="1" si="13"/>
        <v/>
      </c>
      <c r="P314" s="56">
        <f t="shared" ca="1" si="14"/>
        <v>0</v>
      </c>
    </row>
    <row r="315" spans="1:16" hidden="1" x14ac:dyDescent="0.2">
      <c r="A315" s="56">
        <f ca="1">aanmeldingen!AK307</f>
        <v>1</v>
      </c>
      <c r="B315" s="99">
        <f>aanmeldingen!D307</f>
        <v>115200</v>
      </c>
      <c r="C315" s="98" t="str">
        <f>aanmeldingen!F307</f>
        <v>Butin Bik</v>
      </c>
      <c r="D315" s="98" t="str">
        <f>aanmeldingen!G307</f>
        <v>Nathan</v>
      </c>
      <c r="E315" s="98" t="str">
        <f>aanmeldingen!T307</f>
        <v>BG</v>
      </c>
      <c r="F315" s="100">
        <f>aanmeldingen!K307</f>
        <v>43357</v>
      </c>
      <c r="G315" s="104" t="str">
        <f>IF(aanmeldingen!M307=0,"nvt",aanmeldingen!M307)</f>
        <v>nvt</v>
      </c>
      <c r="H315" s="98" t="str">
        <f>aanmeldingen!H307</f>
        <v>Londen</v>
      </c>
      <c r="I315" s="98" t="str">
        <f>aanmeldingen!I307</f>
        <v>ECC</v>
      </c>
      <c r="J315" s="203">
        <f t="shared" ca="1" si="12"/>
        <v>40.25</v>
      </c>
      <c r="K315" s="100">
        <f>aanmeldingen!V307</f>
        <v>43386</v>
      </c>
      <c r="L315" s="100">
        <f>aanmeldingen!W307</f>
        <v>43387</v>
      </c>
      <c r="M315" s="122"/>
      <c r="N315" s="46">
        <f>VLOOKUP(B315,schermers!C:I,7,FALSE)</f>
        <v>38465</v>
      </c>
      <c r="O315" s="46" t="str">
        <f t="shared" ca="1" si="13"/>
        <v>U23</v>
      </c>
      <c r="P315" s="56">
        <f t="shared" ca="1" si="14"/>
        <v>0</v>
      </c>
    </row>
    <row r="316" spans="1:16" hidden="1" x14ac:dyDescent="0.2">
      <c r="A316" s="56">
        <f ca="1">aanmeldingen!AK308</f>
        <v>1</v>
      </c>
      <c r="B316" s="99">
        <f>aanmeldingen!D308</f>
        <v>117116</v>
      </c>
      <c r="C316" s="98" t="str">
        <f>aanmeldingen!F308</f>
        <v>Waasdorp</v>
      </c>
      <c r="D316" s="98" t="str">
        <f>aanmeldingen!G308</f>
        <v>Ryan</v>
      </c>
      <c r="E316" s="98" t="str">
        <f>aanmeldingen!T308</f>
        <v>BG</v>
      </c>
      <c r="F316" s="100">
        <f>aanmeldingen!K308</f>
        <v>43357</v>
      </c>
      <c r="G316" s="104" t="str">
        <f>IF(aanmeldingen!M308=0,"nvt",aanmeldingen!M308)</f>
        <v>nvt</v>
      </c>
      <c r="H316" s="98" t="str">
        <f>aanmeldingen!H308</f>
        <v>Londen</v>
      </c>
      <c r="I316" s="98" t="str">
        <f>aanmeldingen!I308</f>
        <v>ECC</v>
      </c>
      <c r="J316" s="203">
        <f t="shared" ca="1" si="12"/>
        <v>40.25</v>
      </c>
      <c r="K316" s="100">
        <f>aanmeldingen!V308</f>
        <v>43386</v>
      </c>
      <c r="L316" s="100">
        <f>aanmeldingen!W308</f>
        <v>43387</v>
      </c>
      <c r="M316" s="122"/>
      <c r="N316" s="46">
        <f>VLOOKUP(B316,schermers!C:I,7,FALSE)</f>
        <v>38307</v>
      </c>
      <c r="O316" s="46" t="str">
        <f t="shared" ca="1" si="13"/>
        <v>U23</v>
      </c>
      <c r="P316" s="56">
        <f t="shared" ca="1" si="14"/>
        <v>0</v>
      </c>
    </row>
    <row r="317" spans="1:16" hidden="1" x14ac:dyDescent="0.2">
      <c r="A317" s="56">
        <f ca="1">aanmeldingen!AK309</f>
        <v>0</v>
      </c>
      <c r="B317" s="99">
        <f>aanmeldingen!D309</f>
        <v>110548</v>
      </c>
      <c r="C317" s="98" t="str">
        <f>aanmeldingen!F309</f>
        <v>Zoons</v>
      </c>
      <c r="D317" s="98" t="str">
        <f>aanmeldingen!G309</f>
        <v>Edo</v>
      </c>
      <c r="E317" s="98" t="str">
        <f>aanmeldingen!T309</f>
        <v>NRD</v>
      </c>
      <c r="F317" s="100">
        <f>aanmeldingen!K309</f>
        <v>43358</v>
      </c>
      <c r="G317" s="104">
        <f>IF(aanmeldingen!M309=0,"nvt",aanmeldingen!M309)</f>
        <v>43367</v>
      </c>
      <c r="H317" s="98" t="str">
        <f>aanmeldingen!H309</f>
        <v>Parijs Antony</v>
      </c>
      <c r="I317" s="98" t="str">
        <f>aanmeldingen!I309</f>
        <v>U23</v>
      </c>
      <c r="J317" s="203" t="str">
        <f t="shared" ca="1" si="12"/>
        <v/>
      </c>
      <c r="K317" s="100">
        <f>aanmeldingen!V309</f>
        <v>43400</v>
      </c>
      <c r="L317" s="100">
        <f>aanmeldingen!W309</f>
        <v>43401</v>
      </c>
      <c r="M317" s="122"/>
      <c r="N317" s="46">
        <f>VLOOKUP(B317,schermers!C:I,7,FALSE)</f>
        <v>36270</v>
      </c>
      <c r="O317" s="46" t="str">
        <f t="shared" ca="1" si="13"/>
        <v>U23</v>
      </c>
      <c r="P317" s="56">
        <f t="shared" ca="1" si="14"/>
        <v>1</v>
      </c>
    </row>
    <row r="318" spans="1:16" hidden="1" x14ac:dyDescent="0.2">
      <c r="A318" s="56">
        <f ca="1">aanmeldingen!AK310</f>
        <v>0</v>
      </c>
      <c r="B318" s="99">
        <f>aanmeldingen!D310</f>
        <v>111005</v>
      </c>
      <c r="C318" s="98" t="str">
        <f>aanmeldingen!F310</f>
        <v>Zoons</v>
      </c>
      <c r="D318" s="98" t="str">
        <f>aanmeldingen!G310</f>
        <v>Axel</v>
      </c>
      <c r="E318" s="98" t="str">
        <f>aanmeldingen!T310</f>
        <v>NRD</v>
      </c>
      <c r="F318" s="100">
        <f>aanmeldingen!K310</f>
        <v>43358</v>
      </c>
      <c r="G318" s="104">
        <f>IF(aanmeldingen!M310=0,"nvt",aanmeldingen!M310)</f>
        <v>43367</v>
      </c>
      <c r="H318" s="98" t="str">
        <f>aanmeldingen!H310</f>
        <v>Parijs Antony</v>
      </c>
      <c r="I318" s="98" t="str">
        <f>aanmeldingen!I310</f>
        <v>U23</v>
      </c>
      <c r="J318" s="203" t="str">
        <f t="shared" ca="1" si="12"/>
        <v/>
      </c>
      <c r="K318" s="100">
        <f>aanmeldingen!V310</f>
        <v>43400</v>
      </c>
      <c r="L318" s="100">
        <f>aanmeldingen!W310</f>
        <v>43401</v>
      </c>
      <c r="M318" s="63"/>
      <c r="N318" s="46">
        <f>VLOOKUP(B318,schermers!C:I,7,FALSE)</f>
        <v>37105</v>
      </c>
      <c r="O318" s="46" t="str">
        <f t="shared" ca="1" si="13"/>
        <v>U23</v>
      </c>
      <c r="P318" s="56">
        <f t="shared" ca="1" si="14"/>
        <v>0</v>
      </c>
    </row>
    <row r="319" spans="1:16" hidden="1" x14ac:dyDescent="0.2">
      <c r="A319" s="56">
        <f ca="1">aanmeldingen!AK311</f>
        <v>1</v>
      </c>
      <c r="B319" s="99">
        <f>aanmeldingen!D311</f>
        <v>108725</v>
      </c>
      <c r="C319" s="98" t="str">
        <f>aanmeldingen!F311</f>
        <v>Post</v>
      </c>
      <c r="D319" s="98" t="str">
        <f>aanmeldingen!G311</f>
        <v>Patrick</v>
      </c>
      <c r="E319" s="98" t="str">
        <f>aanmeldingen!T311</f>
        <v>NRD</v>
      </c>
      <c r="F319" s="100">
        <f>aanmeldingen!K311</f>
        <v>43358</v>
      </c>
      <c r="G319" s="104" t="str">
        <f>IF(aanmeldingen!M311=0,"nvt",aanmeldingen!M311)</f>
        <v>nvt</v>
      </c>
      <c r="H319" s="98" t="str">
        <f>aanmeldingen!H311</f>
        <v>Parijs Antony</v>
      </c>
      <c r="I319" s="98" t="str">
        <f>aanmeldingen!I311</f>
        <v>U23</v>
      </c>
      <c r="J319" s="203">
        <f t="shared" ca="1" si="12"/>
        <v>40.25</v>
      </c>
      <c r="K319" s="100">
        <f>aanmeldingen!V311</f>
        <v>43400</v>
      </c>
      <c r="L319" s="100">
        <f>aanmeldingen!W311</f>
        <v>43401</v>
      </c>
      <c r="M319" s="122" t="s">
        <v>848</v>
      </c>
      <c r="N319" s="46">
        <f>VLOOKUP(B319,schermers!C:I,7,FALSE)</f>
        <v>34981</v>
      </c>
      <c r="O319" s="46" t="str">
        <f t="shared" ca="1" si="13"/>
        <v/>
      </c>
      <c r="P319" s="56">
        <f t="shared" ca="1" si="14"/>
        <v>0</v>
      </c>
    </row>
    <row r="320" spans="1:16" hidden="1" x14ac:dyDescent="0.2">
      <c r="A320" s="56">
        <f ca="1">aanmeldingen!AK312</f>
        <v>0</v>
      </c>
      <c r="B320" s="99">
        <f>aanmeldingen!D312</f>
        <v>113074</v>
      </c>
      <c r="C320" s="98" t="str">
        <f>aanmeldingen!F312</f>
        <v>Kerskes</v>
      </c>
      <c r="D320" s="98" t="str">
        <f>aanmeldingen!G312</f>
        <v>Malika</v>
      </c>
      <c r="E320" s="98" t="str">
        <f>aanmeldingen!T312</f>
        <v>ERM</v>
      </c>
      <c r="F320" s="100">
        <f>aanmeldingen!K312</f>
        <v>43359</v>
      </c>
      <c r="G320" s="104">
        <f>IF(aanmeldingen!M312=0,"nvt",aanmeldingen!M312)</f>
        <v>43401</v>
      </c>
      <c r="H320" s="98" t="str">
        <f>aanmeldingen!H312</f>
        <v>Luxemburg</v>
      </c>
      <c r="I320" s="98" t="str">
        <f>aanmeldingen!I312</f>
        <v>WB Jun</v>
      </c>
      <c r="J320" s="203" t="str">
        <f t="shared" ca="1" si="12"/>
        <v/>
      </c>
      <c r="K320" s="100">
        <f>aanmeldingen!V312</f>
        <v>43435</v>
      </c>
      <c r="L320" s="100">
        <f>aanmeldingen!W312</f>
        <v>43436</v>
      </c>
      <c r="M320" s="122"/>
      <c r="N320" s="46">
        <f>VLOOKUP(B320,schermers!C:I,7,FALSE)</f>
        <v>37522</v>
      </c>
      <c r="O320" s="46" t="str">
        <f t="shared" ca="1" si="13"/>
        <v>U23</v>
      </c>
      <c r="P320" s="56">
        <f t="shared" ca="1" si="14"/>
        <v>0</v>
      </c>
    </row>
    <row r="321" spans="1:16" hidden="1" x14ac:dyDescent="0.2">
      <c r="A321" s="56">
        <f ca="1">aanmeldingen!AK313</f>
        <v>0</v>
      </c>
      <c r="B321" s="99">
        <f>aanmeldingen!D313</f>
        <v>115309</v>
      </c>
      <c r="C321" s="98" t="str">
        <f>aanmeldingen!F313</f>
        <v>Koster</v>
      </c>
      <c r="D321" s="98" t="str">
        <f>aanmeldingen!G313</f>
        <v>Tessa</v>
      </c>
      <c r="E321" s="98" t="str">
        <f>aanmeldingen!T313</f>
        <v>AMS</v>
      </c>
      <c r="F321" s="100">
        <f>aanmeldingen!K313</f>
        <v>43360</v>
      </c>
      <c r="G321" s="104" t="str">
        <f>IF(aanmeldingen!M313=0,"nvt",aanmeldingen!M313)</f>
        <v>nvt</v>
      </c>
      <c r="H321" s="98" t="str">
        <f>aanmeldingen!H313</f>
        <v>Budapest</v>
      </c>
      <c r="I321" s="98" t="str">
        <f>aanmeldingen!I313</f>
        <v>ECC Eq</v>
      </c>
      <c r="J321" s="203" t="str">
        <f t="shared" ca="1" si="12"/>
        <v/>
      </c>
      <c r="K321" s="100">
        <f>aanmeldingen!V313</f>
        <v>43413</v>
      </c>
      <c r="L321" s="100">
        <f>aanmeldingen!W313</f>
        <v>43415</v>
      </c>
      <c r="M321" s="122"/>
      <c r="N321" s="46">
        <f>VLOOKUP(B321,schermers!C:I,7,FALSE)</f>
        <v>38011</v>
      </c>
      <c r="O321" s="46" t="str">
        <f t="shared" ca="1" si="13"/>
        <v>U23</v>
      </c>
      <c r="P321" s="56">
        <f t="shared" ca="1" si="14"/>
        <v>0</v>
      </c>
    </row>
    <row r="322" spans="1:16" hidden="1" x14ac:dyDescent="0.2">
      <c r="A322" s="56">
        <f ca="1">aanmeldingen!AK314</f>
        <v>0</v>
      </c>
      <c r="B322" s="99">
        <f>aanmeldingen!D314</f>
        <v>114851</v>
      </c>
      <c r="C322" s="98" t="str">
        <f>aanmeldingen!F314</f>
        <v>Nawar</v>
      </c>
      <c r="D322" s="98" t="str">
        <f>aanmeldingen!G314</f>
        <v>Suhayl</v>
      </c>
      <c r="E322" s="98" t="str">
        <f>aanmeldingen!T314</f>
        <v>AMS</v>
      </c>
      <c r="F322" s="100">
        <f>aanmeldingen!K314</f>
        <v>43360</v>
      </c>
      <c r="G322" s="104" t="str">
        <f>IF(aanmeldingen!M314=0,"nvt",aanmeldingen!M314)</f>
        <v>nvt</v>
      </c>
      <c r="H322" s="98" t="str">
        <f>aanmeldingen!H314</f>
        <v>Budapest</v>
      </c>
      <c r="I322" s="98" t="str">
        <f>aanmeldingen!I314</f>
        <v>ECC Eq</v>
      </c>
      <c r="J322" s="203" t="str">
        <f t="shared" ca="1" si="12"/>
        <v/>
      </c>
      <c r="K322" s="100">
        <f>aanmeldingen!V314</f>
        <v>43413</v>
      </c>
      <c r="L322" s="100">
        <f>aanmeldingen!W314</f>
        <v>43415</v>
      </c>
      <c r="M322" s="122"/>
      <c r="N322" s="46">
        <f>VLOOKUP(B322,schermers!C:I,7,FALSE)</f>
        <v>37997</v>
      </c>
      <c r="O322" s="46" t="str">
        <f t="shared" ca="1" si="13"/>
        <v>U23</v>
      </c>
      <c r="P322" s="56">
        <f t="shared" ca="1" si="14"/>
        <v>0</v>
      </c>
    </row>
    <row r="323" spans="1:16" hidden="1" x14ac:dyDescent="0.2">
      <c r="A323" s="56">
        <f ca="1">aanmeldingen!AK315</f>
        <v>0</v>
      </c>
      <c r="B323" s="99">
        <f>aanmeldingen!D315</f>
        <v>114299</v>
      </c>
      <c r="C323" s="98" t="str">
        <f>aanmeldingen!F315</f>
        <v>Kowalczyk</v>
      </c>
      <c r="D323" s="98" t="str">
        <f>aanmeldingen!G315</f>
        <v>Fynn</v>
      </c>
      <c r="E323" s="98" t="str">
        <f>aanmeldingen!T315</f>
        <v>AMS</v>
      </c>
      <c r="F323" s="100">
        <f>aanmeldingen!K315</f>
        <v>43360</v>
      </c>
      <c r="G323" s="104" t="str">
        <f>IF(aanmeldingen!M315=0,"nvt",aanmeldingen!M315)</f>
        <v>nvt</v>
      </c>
      <c r="H323" s="98" t="str">
        <f>aanmeldingen!H315</f>
        <v>Budapest</v>
      </c>
      <c r="I323" s="98" t="str">
        <f>aanmeldingen!I315</f>
        <v>ECC Eq</v>
      </c>
      <c r="J323" s="203" t="str">
        <f t="shared" ca="1" si="12"/>
        <v/>
      </c>
      <c r="K323" s="100">
        <f>aanmeldingen!V315</f>
        <v>43413</v>
      </c>
      <c r="L323" s="100">
        <f>aanmeldingen!W315</f>
        <v>43415</v>
      </c>
      <c r="M323" s="122"/>
      <c r="N323" s="46">
        <f>VLOOKUP(B323,schermers!C:I,7,FALSE)</f>
        <v>37760</v>
      </c>
      <c r="O323" s="46" t="str">
        <f t="shared" ca="1" si="13"/>
        <v>U23</v>
      </c>
      <c r="P323" s="56">
        <f t="shared" ca="1" si="14"/>
        <v>0</v>
      </c>
    </row>
    <row r="324" spans="1:16" hidden="1" x14ac:dyDescent="0.2">
      <c r="A324" s="56">
        <f ca="1">aanmeldingen!AK316</f>
        <v>0</v>
      </c>
      <c r="B324" s="99">
        <f>aanmeldingen!D316</f>
        <v>113390</v>
      </c>
      <c r="C324" s="98" t="str">
        <f>aanmeldingen!F316</f>
        <v>Van den Bergh</v>
      </c>
      <c r="D324" s="98" t="str">
        <f>aanmeldingen!G316</f>
        <v>Eveline</v>
      </c>
      <c r="E324" s="98" t="str">
        <f>aanmeldingen!T316</f>
        <v>FCA</v>
      </c>
      <c r="F324" s="100">
        <f>aanmeldingen!K316</f>
        <v>43360</v>
      </c>
      <c r="G324" s="104">
        <f>IF(aanmeldingen!M316=0,"nvt",aanmeldingen!M316)</f>
        <v>43360</v>
      </c>
      <c r="H324" s="98" t="str">
        <f>aanmeldingen!H316</f>
        <v>Tallin</v>
      </c>
      <c r="I324" s="98" t="str">
        <f>aanmeldingen!I316</f>
        <v>WB</v>
      </c>
      <c r="J324" s="203" t="str">
        <f t="shared" ca="1" si="12"/>
        <v/>
      </c>
      <c r="K324" s="100">
        <f>aanmeldingen!V316</f>
        <v>43413</v>
      </c>
      <c r="L324" s="100">
        <f>aanmeldingen!W316</f>
        <v>43414</v>
      </c>
      <c r="M324" s="63"/>
      <c r="N324" s="46">
        <f>VLOOKUP(B324,schermers!C:I,7,FALSE)</f>
        <v>36019</v>
      </c>
      <c r="O324" s="46" t="str">
        <f t="shared" ca="1" si="13"/>
        <v>U23</v>
      </c>
      <c r="P324" s="56">
        <f t="shared" ca="1" si="14"/>
        <v>0</v>
      </c>
    </row>
    <row r="325" spans="1:16" hidden="1" x14ac:dyDescent="0.2">
      <c r="A325" s="56">
        <f ca="1">aanmeldingen!AK317</f>
        <v>1</v>
      </c>
      <c r="B325" s="99">
        <f>aanmeldingen!D317</f>
        <v>113390</v>
      </c>
      <c r="C325" s="98" t="str">
        <f>aanmeldingen!F317</f>
        <v>Van den Bergh</v>
      </c>
      <c r="D325" s="98" t="str">
        <f>aanmeldingen!G317</f>
        <v>Eveline</v>
      </c>
      <c r="E325" s="98" t="str">
        <f>aanmeldingen!T317</f>
        <v>FCA</v>
      </c>
      <c r="F325" s="100">
        <f>aanmeldingen!K317</f>
        <v>43360</v>
      </c>
      <c r="G325" s="104" t="str">
        <f>IF(aanmeldingen!M317=0,"nvt",aanmeldingen!M317)</f>
        <v>nvt</v>
      </c>
      <c r="H325" s="98" t="str">
        <f>aanmeldingen!H317</f>
        <v>Colmar</v>
      </c>
      <c r="I325" s="98" t="str">
        <f>aanmeldingen!I317</f>
        <v>U23</v>
      </c>
      <c r="J325" s="203">
        <f t="shared" ca="1" si="12"/>
        <v>40.25</v>
      </c>
      <c r="K325" s="100">
        <f>aanmeldingen!V317</f>
        <v>43407</v>
      </c>
      <c r="L325" s="100">
        <f>aanmeldingen!W317</f>
        <v>43408</v>
      </c>
      <c r="M325" s="122"/>
      <c r="N325" s="46">
        <f>VLOOKUP(B325,schermers!C:I,7,FALSE)</f>
        <v>36019</v>
      </c>
      <c r="O325" s="46" t="str">
        <f t="shared" ca="1" si="13"/>
        <v>U23</v>
      </c>
      <c r="P325" s="56">
        <f t="shared" ca="1" si="14"/>
        <v>0</v>
      </c>
    </row>
    <row r="326" spans="1:16" hidden="1" x14ac:dyDescent="0.2">
      <c r="A326" s="56">
        <f ca="1">aanmeldingen!AK318</f>
        <v>1</v>
      </c>
      <c r="B326" s="99">
        <f>aanmeldingen!D318</f>
        <v>112104</v>
      </c>
      <c r="C326" s="98" t="str">
        <f>aanmeldingen!F318</f>
        <v>Postma</v>
      </c>
      <c r="D326" s="98" t="str">
        <f>aanmeldingen!G318</f>
        <v>Randy</v>
      </c>
      <c r="E326" s="98" t="str">
        <f>aanmeldingen!T318</f>
        <v>FCA</v>
      </c>
      <c r="F326" s="100">
        <f>aanmeldingen!K318</f>
        <v>43355</v>
      </c>
      <c r="G326" s="104" t="str">
        <f>IF(aanmeldingen!M318=0,"nvt",aanmeldingen!M318)</f>
        <v>nvt</v>
      </c>
      <c r="H326" s="98" t="str">
        <f>aanmeldingen!H318</f>
        <v>Split</v>
      </c>
      <c r="I326" s="98" t="str">
        <f>aanmeldingen!I318</f>
        <v>Sat</v>
      </c>
      <c r="J326" s="203">
        <f t="shared" ca="1" si="12"/>
        <v>40.25</v>
      </c>
      <c r="K326" s="100">
        <f>aanmeldingen!V318</f>
        <v>43386</v>
      </c>
      <c r="L326" s="100">
        <f>aanmeldingen!W318</f>
        <v>43387</v>
      </c>
      <c r="M326" s="122" t="s">
        <v>2762</v>
      </c>
      <c r="N326" s="46">
        <f>VLOOKUP(B326,schermers!C:I,7,FALSE)</f>
        <v>36389</v>
      </c>
      <c r="O326" s="46" t="str">
        <f t="shared" ca="1" si="13"/>
        <v>U23</v>
      </c>
      <c r="P326" s="56">
        <f t="shared" ca="1" si="14"/>
        <v>0</v>
      </c>
    </row>
    <row r="327" spans="1:16" hidden="1" x14ac:dyDescent="0.2">
      <c r="A327" s="56">
        <f ca="1">aanmeldingen!AK319</f>
        <v>1</v>
      </c>
      <c r="B327" s="99">
        <f>aanmeldingen!D319</f>
        <v>115371</v>
      </c>
      <c r="C327" s="98" t="str">
        <f>aanmeldingen!F319</f>
        <v>Warreman</v>
      </c>
      <c r="D327" s="98" t="str">
        <f>aanmeldingen!G319</f>
        <v>Daan</v>
      </c>
      <c r="E327" s="98" t="str">
        <f>aanmeldingen!T319</f>
        <v>RS</v>
      </c>
      <c r="F327" s="100">
        <f>aanmeldingen!K319</f>
        <v>43360</v>
      </c>
      <c r="G327" s="104" t="str">
        <f>IF(aanmeldingen!M319=0,"nvt",aanmeldingen!M319)</f>
        <v>nvt</v>
      </c>
      <c r="H327" s="98" t="str">
        <f>aanmeldingen!H319</f>
        <v>Klagenfurt</v>
      </c>
      <c r="I327" s="98" t="str">
        <f>aanmeldingen!I319</f>
        <v>ECC</v>
      </c>
      <c r="J327" s="203">
        <f t="shared" ca="1" si="12"/>
        <v>40.25</v>
      </c>
      <c r="K327" s="100">
        <f>aanmeldingen!V319</f>
        <v>43400</v>
      </c>
      <c r="L327" s="100">
        <f>aanmeldingen!W319</f>
        <v>43401</v>
      </c>
      <c r="M327" s="63" t="s">
        <v>848</v>
      </c>
      <c r="N327" s="46">
        <f>VLOOKUP(B327,schermers!C:I,7,FALSE)</f>
        <v>38206</v>
      </c>
      <c r="O327" s="46" t="str">
        <f t="shared" ca="1" si="13"/>
        <v>U23</v>
      </c>
      <c r="P327" s="56">
        <f t="shared" si="14"/>
        <v>1</v>
      </c>
    </row>
    <row r="328" spans="1:16" hidden="1" x14ac:dyDescent="0.2">
      <c r="A328" s="56">
        <f ca="1">aanmeldingen!AK320</f>
        <v>1</v>
      </c>
      <c r="B328" s="99">
        <f>aanmeldingen!D320</f>
        <v>112948</v>
      </c>
      <c r="C328" s="98" t="str">
        <f>aanmeldingen!F320</f>
        <v>Snijder</v>
      </c>
      <c r="D328" s="98" t="str">
        <f>aanmeldingen!G320</f>
        <v>Ivo</v>
      </c>
      <c r="E328" s="98" t="str">
        <f>aanmeldingen!T320</f>
        <v>HS</v>
      </c>
      <c r="F328" s="100">
        <f>aanmeldingen!K320</f>
        <v>43362</v>
      </c>
      <c r="G328" s="104" t="str">
        <f>IF(aanmeldingen!M320=0,"nvt",aanmeldingen!M320)</f>
        <v>nvt</v>
      </c>
      <c r="H328" s="98" t="str">
        <f>aanmeldingen!H320</f>
        <v>Esslingen</v>
      </c>
      <c r="I328" s="98" t="str">
        <f>aanmeldingen!I320</f>
        <v>U23</v>
      </c>
      <c r="J328" s="203">
        <f t="shared" ca="1" si="12"/>
        <v>28</v>
      </c>
      <c r="K328" s="100">
        <f>aanmeldingen!V320</f>
        <v>43442</v>
      </c>
      <c r="L328" s="100">
        <f>aanmeldingen!W320</f>
        <v>43443</v>
      </c>
      <c r="M328" s="122"/>
      <c r="N328" s="46">
        <f>VLOOKUP(B328,schermers!C:I,7,FALSE)</f>
        <v>36607</v>
      </c>
      <c r="O328" s="46" t="str">
        <f t="shared" ca="1" si="13"/>
        <v>U23</v>
      </c>
      <c r="P328" s="56">
        <f t="shared" ca="1" si="14"/>
        <v>0</v>
      </c>
    </row>
    <row r="329" spans="1:16" hidden="1" x14ac:dyDescent="0.2">
      <c r="A329" s="56">
        <f ca="1">aanmeldingen!AK321</f>
        <v>1</v>
      </c>
      <c r="B329" s="99">
        <f>aanmeldingen!D321</f>
        <v>109655</v>
      </c>
      <c r="C329" s="98" t="str">
        <f>aanmeldingen!F321</f>
        <v>Yuno</v>
      </c>
      <c r="D329" s="98" t="str">
        <f>aanmeldingen!G321</f>
        <v>Elisha</v>
      </c>
      <c r="E329" s="98" t="str">
        <f>aanmeldingen!T321</f>
        <v>HS</v>
      </c>
      <c r="F329" s="100">
        <f>aanmeldingen!K321</f>
        <v>43362</v>
      </c>
      <c r="G329" s="104" t="str">
        <f>IF(aanmeldingen!M321=0,"nvt",aanmeldingen!M321)</f>
        <v>nvt</v>
      </c>
      <c r="H329" s="98" t="str">
        <f>aanmeldingen!H321</f>
        <v>Esslingen</v>
      </c>
      <c r="I329" s="98" t="str">
        <f>aanmeldingen!I321</f>
        <v>U23</v>
      </c>
      <c r="J329" s="203">
        <f t="shared" ca="1" si="12"/>
        <v>28</v>
      </c>
      <c r="K329" s="100">
        <f>aanmeldingen!V321</f>
        <v>43442</v>
      </c>
      <c r="L329" s="100">
        <f>aanmeldingen!W321</f>
        <v>43443</v>
      </c>
      <c r="M329" s="122"/>
      <c r="N329" s="46">
        <f>VLOOKUP(B329,schermers!C:I,7,FALSE)</f>
        <v>35442</v>
      </c>
      <c r="O329" s="46" t="str">
        <f t="shared" ca="1" si="13"/>
        <v>U23</v>
      </c>
      <c r="P329" s="56">
        <f t="shared" ca="1" si="14"/>
        <v>1</v>
      </c>
    </row>
    <row r="330" spans="1:16" hidden="1" x14ac:dyDescent="0.2">
      <c r="A330" s="56">
        <f ca="1">aanmeldingen!AK322</f>
        <v>1</v>
      </c>
      <c r="B330" s="99">
        <f>aanmeldingen!D322</f>
        <v>114875</v>
      </c>
      <c r="C330" s="98" t="str">
        <f>aanmeldingen!F322</f>
        <v>De Jong</v>
      </c>
      <c r="D330" s="98" t="str">
        <f>aanmeldingen!G322</f>
        <v>Nighel</v>
      </c>
      <c r="E330" s="98" t="str">
        <f>aanmeldingen!T322</f>
        <v>HS</v>
      </c>
      <c r="F330" s="100">
        <f>aanmeldingen!K322</f>
        <v>43362</v>
      </c>
      <c r="G330" s="104" t="str">
        <f>IF(aanmeldingen!M322=0,"nvt",aanmeldingen!M322)</f>
        <v>nvt</v>
      </c>
      <c r="H330" s="98" t="str">
        <f>aanmeldingen!H322</f>
        <v>Moedling</v>
      </c>
      <c r="I330" s="98" t="str">
        <f>aanmeldingen!I322</f>
        <v>ECC</v>
      </c>
      <c r="J330" s="203">
        <f t="shared" ca="1" si="12"/>
        <v>28</v>
      </c>
      <c r="K330" s="100">
        <f>aanmeldingen!V322</f>
        <v>43428</v>
      </c>
      <c r="L330" s="100">
        <f>aanmeldingen!W322</f>
        <v>43429</v>
      </c>
      <c r="M330" s="122" t="s">
        <v>848</v>
      </c>
      <c r="N330" s="46">
        <f>VLOOKUP(B330,schermers!C:I,7,FALSE)</f>
        <v>37664</v>
      </c>
      <c r="O330" s="46" t="str">
        <f t="shared" ca="1" si="13"/>
        <v>U23</v>
      </c>
      <c r="P330" s="56">
        <f t="shared" si="14"/>
        <v>1</v>
      </c>
    </row>
    <row r="331" spans="1:16" hidden="1" x14ac:dyDescent="0.2">
      <c r="A331" s="56">
        <f ca="1">aanmeldingen!AK323</f>
        <v>1</v>
      </c>
      <c r="B331" s="99">
        <f>aanmeldingen!D323</f>
        <v>115468</v>
      </c>
      <c r="C331" s="98" t="str">
        <f>aanmeldingen!F323</f>
        <v>Grozeva</v>
      </c>
      <c r="D331" s="98" t="str">
        <f>aanmeldingen!G323</f>
        <v>Ines</v>
      </c>
      <c r="E331" s="98" t="str">
        <f>aanmeldingen!T323</f>
        <v>PSV</v>
      </c>
      <c r="F331" s="100">
        <f>aanmeldingen!K323</f>
        <v>43363</v>
      </c>
      <c r="G331" s="104" t="str">
        <f>IF(aanmeldingen!M323=0,"nvt",aanmeldingen!M323)</f>
        <v>nvt</v>
      </c>
      <c r="H331" s="98" t="str">
        <f>aanmeldingen!H323</f>
        <v>Londen</v>
      </c>
      <c r="I331" s="98" t="str">
        <f>aanmeldingen!I323</f>
        <v>ECC</v>
      </c>
      <c r="J331" s="203">
        <f t="shared" ca="1" si="12"/>
        <v>40.25</v>
      </c>
      <c r="K331" s="100">
        <f>aanmeldingen!V323</f>
        <v>43386</v>
      </c>
      <c r="L331" s="100">
        <f>aanmeldingen!W323</f>
        <v>43387</v>
      </c>
      <c r="M331" s="122"/>
      <c r="N331" s="46">
        <f>VLOOKUP(B331,schermers!C:I,7,FALSE)</f>
        <v>37783</v>
      </c>
      <c r="O331" s="46" t="str">
        <f t="shared" ca="1" si="13"/>
        <v>U23</v>
      </c>
      <c r="P331" s="56">
        <f t="shared" ca="1" si="14"/>
        <v>0</v>
      </c>
    </row>
    <row r="332" spans="1:16" hidden="1" x14ac:dyDescent="0.2">
      <c r="A332" s="56">
        <f ca="1">aanmeldingen!AK324</f>
        <v>0</v>
      </c>
      <c r="B332" s="99">
        <f>aanmeldingen!D324</f>
        <v>115468</v>
      </c>
      <c r="C332" s="98" t="str">
        <f>aanmeldingen!F324</f>
        <v>Grozeva</v>
      </c>
      <c r="D332" s="98" t="str">
        <f>aanmeldingen!G324</f>
        <v>Ines</v>
      </c>
      <c r="E332" s="98" t="str">
        <f>aanmeldingen!T324</f>
        <v>PSV</v>
      </c>
      <c r="F332" s="100">
        <f>aanmeldingen!K324</f>
        <v>43363</v>
      </c>
      <c r="G332" s="104" t="str">
        <f>IF(aanmeldingen!M324=0,"nvt",aanmeldingen!M324)</f>
        <v>nvt</v>
      </c>
      <c r="H332" s="98" t="str">
        <f>aanmeldingen!H324</f>
        <v>Londen</v>
      </c>
      <c r="I332" s="98" t="str">
        <f>aanmeldingen!I324</f>
        <v>ECC Eq</v>
      </c>
      <c r="J332" s="203" t="str">
        <f t="shared" ref="J332:J395" ca="1" si="15">IF(A332=0,"",IF(K332-F332&gt;=8*7,$O$6*0.8,IF(F332&lt;$O$7,$O$6*0.8,$O$6*1.15)))</f>
        <v/>
      </c>
      <c r="K332" s="100">
        <f>aanmeldingen!V324</f>
        <v>43386</v>
      </c>
      <c r="L332" s="100">
        <f>aanmeldingen!W324</f>
        <v>43387</v>
      </c>
      <c r="M332" s="122"/>
      <c r="N332" s="46">
        <f>VLOOKUP(B332,schermers!C:I,7,FALSE)</f>
        <v>37783</v>
      </c>
      <c r="O332" s="46" t="str">
        <f t="shared" ref="O332:O395" ca="1" si="16">IF(N332&gt;=$O$9,"U23","")</f>
        <v>U23</v>
      </c>
      <c r="P332" s="56">
        <f t="shared" ref="P332:P395" ca="1" si="17">IF(AND(I332="ECC",M332&lt;&gt;""),1,IF(AND(I332="U23",M322&lt;&gt;"",O332="U23"),1,0))</f>
        <v>0</v>
      </c>
    </row>
    <row r="333" spans="1:16" hidden="1" x14ac:dyDescent="0.2">
      <c r="A333" s="56">
        <f ca="1">aanmeldingen!AK325</f>
        <v>1</v>
      </c>
      <c r="B333" s="99">
        <f>aanmeldingen!D325</f>
        <v>115468</v>
      </c>
      <c r="C333" s="98" t="str">
        <f>aanmeldingen!F325</f>
        <v>Grozeva</v>
      </c>
      <c r="D333" s="98" t="str">
        <f>aanmeldingen!G325</f>
        <v>Ines</v>
      </c>
      <c r="E333" s="98" t="str">
        <f>aanmeldingen!T325</f>
        <v>PSV</v>
      </c>
      <c r="F333" s="100">
        <f>aanmeldingen!K325</f>
        <v>43363</v>
      </c>
      <c r="G333" s="104" t="str">
        <f>IF(aanmeldingen!M325=0,"nvt",aanmeldingen!M325)</f>
        <v>nvt</v>
      </c>
      <c r="H333" s="98" t="str">
        <f>aanmeldingen!H325</f>
        <v>Sofia</v>
      </c>
      <c r="I333" s="98" t="str">
        <f>aanmeldingen!I325</f>
        <v>ECC</v>
      </c>
      <c r="J333" s="203">
        <f t="shared" ca="1" si="15"/>
        <v>28</v>
      </c>
      <c r="K333" s="100">
        <f>aanmeldingen!V325</f>
        <v>43421</v>
      </c>
      <c r="L333" s="100">
        <f>aanmeldingen!W325</f>
        <v>43422</v>
      </c>
      <c r="M333" s="122" t="s">
        <v>848</v>
      </c>
      <c r="N333" s="46">
        <f>VLOOKUP(B333,schermers!C:I,7,FALSE)</f>
        <v>37783</v>
      </c>
      <c r="O333" s="46" t="str">
        <f t="shared" ca="1" si="16"/>
        <v>U23</v>
      </c>
      <c r="P333" s="56">
        <f t="shared" si="17"/>
        <v>1</v>
      </c>
    </row>
    <row r="334" spans="1:16" hidden="1" x14ac:dyDescent="0.2">
      <c r="A334" s="56">
        <f ca="1">aanmeldingen!AK326</f>
        <v>1</v>
      </c>
      <c r="B334" s="99">
        <f>aanmeldingen!D326</f>
        <v>115468</v>
      </c>
      <c r="C334" s="98" t="str">
        <f>aanmeldingen!F326</f>
        <v>Grozeva</v>
      </c>
      <c r="D334" s="98" t="str">
        <f>aanmeldingen!G326</f>
        <v>Ines</v>
      </c>
      <c r="E334" s="98" t="str">
        <f>aanmeldingen!T326</f>
        <v>PSV</v>
      </c>
      <c r="F334" s="100">
        <f>aanmeldingen!K326</f>
        <v>43363</v>
      </c>
      <c r="G334" s="104" t="str">
        <f>IF(aanmeldingen!M326=0,"nvt",aanmeldingen!M326)</f>
        <v>nvt</v>
      </c>
      <c r="H334" s="98" t="str">
        <f>aanmeldingen!H326</f>
        <v>Eislingen</v>
      </c>
      <c r="I334" s="98" t="str">
        <f>aanmeldingen!I326</f>
        <v>ECC</v>
      </c>
      <c r="J334" s="203">
        <f t="shared" ca="1" si="15"/>
        <v>28</v>
      </c>
      <c r="K334" s="100">
        <f>aanmeldingen!V326</f>
        <v>43435</v>
      </c>
      <c r="L334" s="100">
        <f>aanmeldingen!W326</f>
        <v>43436</v>
      </c>
      <c r="M334" s="122"/>
      <c r="N334" s="46">
        <f>VLOOKUP(B334,schermers!C:I,7,FALSE)</f>
        <v>37783</v>
      </c>
      <c r="O334" s="46" t="str">
        <f t="shared" ca="1" si="16"/>
        <v>U23</v>
      </c>
      <c r="P334" s="56">
        <f t="shared" ca="1" si="17"/>
        <v>0</v>
      </c>
    </row>
    <row r="335" spans="1:16" hidden="1" x14ac:dyDescent="0.2">
      <c r="A335" s="56">
        <f ca="1">aanmeldingen!AK327</f>
        <v>0</v>
      </c>
      <c r="B335" s="99">
        <f>aanmeldingen!D327</f>
        <v>115468</v>
      </c>
      <c r="C335" s="98" t="str">
        <f>aanmeldingen!F327</f>
        <v>Grozeva</v>
      </c>
      <c r="D335" s="98" t="str">
        <f>aanmeldingen!G327</f>
        <v>Ines</v>
      </c>
      <c r="E335" s="98" t="str">
        <f>aanmeldingen!T327</f>
        <v>PSV</v>
      </c>
      <c r="F335" s="100">
        <f>aanmeldingen!K327</f>
        <v>43363</v>
      </c>
      <c r="G335" s="104" t="str">
        <f>IF(aanmeldingen!M327=0,"nvt",aanmeldingen!M327)</f>
        <v>nvt</v>
      </c>
      <c r="H335" s="98" t="str">
        <f>aanmeldingen!H327</f>
        <v>Eislingen</v>
      </c>
      <c r="I335" s="98" t="str">
        <f>aanmeldingen!I327</f>
        <v>ECC Eq</v>
      </c>
      <c r="J335" s="203" t="str">
        <f t="shared" ca="1" si="15"/>
        <v/>
      </c>
      <c r="K335" s="100">
        <f>aanmeldingen!V327</f>
        <v>43435</v>
      </c>
      <c r="L335" s="100">
        <f>aanmeldingen!W327</f>
        <v>43436</v>
      </c>
      <c r="M335" s="122"/>
      <c r="N335" s="46">
        <f>VLOOKUP(B335,schermers!C:I,7,FALSE)</f>
        <v>37783</v>
      </c>
      <c r="O335" s="46" t="str">
        <f t="shared" ca="1" si="16"/>
        <v>U23</v>
      </c>
      <c r="P335" s="56">
        <f t="shared" ca="1" si="17"/>
        <v>0</v>
      </c>
    </row>
    <row r="336" spans="1:16" hidden="1" x14ac:dyDescent="0.2">
      <c r="A336" s="56">
        <f ca="1">aanmeldingen!AK328</f>
        <v>1</v>
      </c>
      <c r="B336" s="99">
        <f>aanmeldingen!D328</f>
        <v>115468</v>
      </c>
      <c r="C336" s="98" t="str">
        <f>aanmeldingen!F328</f>
        <v>Grozeva</v>
      </c>
      <c r="D336" s="98" t="str">
        <f>aanmeldingen!G328</f>
        <v>Ines</v>
      </c>
      <c r="E336" s="98" t="str">
        <f>aanmeldingen!T328</f>
        <v>PSV</v>
      </c>
      <c r="F336" s="100">
        <f>aanmeldingen!K328</f>
        <v>43363</v>
      </c>
      <c r="G336" s="104" t="str">
        <f>IF(aanmeldingen!M328=0,"nvt",aanmeldingen!M328)</f>
        <v>nvt</v>
      </c>
      <c r="H336" s="98" t="str">
        <f>aanmeldingen!H328</f>
        <v>Meylan</v>
      </c>
      <c r="I336" s="98" t="str">
        <f>aanmeldingen!I328</f>
        <v>ECC</v>
      </c>
      <c r="J336" s="203">
        <f t="shared" ca="1" si="15"/>
        <v>28</v>
      </c>
      <c r="K336" s="100">
        <f>aanmeldingen!V328</f>
        <v>43477</v>
      </c>
      <c r="L336" s="100">
        <f>aanmeldingen!W328</f>
        <v>43478</v>
      </c>
      <c r="M336" s="122"/>
      <c r="N336" s="46">
        <f>VLOOKUP(B336,schermers!C:I,7,FALSE)</f>
        <v>37783</v>
      </c>
      <c r="O336" s="46" t="str">
        <f t="shared" ca="1" si="16"/>
        <v>U23</v>
      </c>
      <c r="P336" s="56">
        <f t="shared" ca="1" si="17"/>
        <v>0</v>
      </c>
    </row>
    <row r="337" spans="1:16" hidden="1" x14ac:dyDescent="0.2">
      <c r="A337" s="56">
        <f ca="1">aanmeldingen!AK329</f>
        <v>1</v>
      </c>
      <c r="B337" s="99">
        <f>aanmeldingen!D329</f>
        <v>115468</v>
      </c>
      <c r="C337" s="98" t="str">
        <f>aanmeldingen!F329</f>
        <v>Grozeva</v>
      </c>
      <c r="D337" s="98" t="str">
        <f>aanmeldingen!G329</f>
        <v>Ines</v>
      </c>
      <c r="E337" s="98" t="str">
        <f>aanmeldingen!T329</f>
        <v>PSV</v>
      </c>
      <c r="F337" s="100">
        <f>aanmeldingen!K329</f>
        <v>43363</v>
      </c>
      <c r="G337" s="104">
        <f>IF(aanmeldingen!M329=0,"nvt",aanmeldingen!M329)</f>
        <v>43478</v>
      </c>
      <c r="H337" s="98" t="str">
        <f>aanmeldingen!H329</f>
        <v>Moedling</v>
      </c>
      <c r="I337" s="98" t="str">
        <f>aanmeldingen!I329</f>
        <v>ECC</v>
      </c>
      <c r="J337" s="203">
        <f t="shared" ca="1" si="15"/>
        <v>28</v>
      </c>
      <c r="K337" s="100">
        <f>aanmeldingen!V329</f>
        <v>43491</v>
      </c>
      <c r="L337" s="100">
        <f>aanmeldingen!W329</f>
        <v>43492</v>
      </c>
      <c r="M337" s="122"/>
      <c r="N337" s="46">
        <f>VLOOKUP(B337,schermers!C:I,7,FALSE)</f>
        <v>37783</v>
      </c>
      <c r="O337" s="46" t="str">
        <f t="shared" ca="1" si="16"/>
        <v>U23</v>
      </c>
      <c r="P337" s="56">
        <f t="shared" ca="1" si="17"/>
        <v>0</v>
      </c>
    </row>
    <row r="338" spans="1:16" hidden="1" x14ac:dyDescent="0.2">
      <c r="A338" s="56">
        <f ca="1">aanmeldingen!AK330</f>
        <v>1</v>
      </c>
      <c r="B338" s="99">
        <f>aanmeldingen!D330</f>
        <v>115468</v>
      </c>
      <c r="C338" s="98" t="str">
        <f>aanmeldingen!F330</f>
        <v>Grozeva</v>
      </c>
      <c r="D338" s="98" t="str">
        <f>aanmeldingen!G330</f>
        <v>Ines</v>
      </c>
      <c r="E338" s="98" t="str">
        <f>aanmeldingen!T330</f>
        <v>PSV</v>
      </c>
      <c r="F338" s="100">
        <f>aanmeldingen!K330</f>
        <v>43363</v>
      </c>
      <c r="G338" s="104" t="str">
        <f>IF(aanmeldingen!M330=0,"nvt",aanmeldingen!M330)</f>
        <v>nvt</v>
      </c>
      <c r="H338" s="98" t="str">
        <f>aanmeldingen!H330</f>
        <v>Straatsburg</v>
      </c>
      <c r="I338" s="98" t="str">
        <f>aanmeldingen!I330</f>
        <v>U23</v>
      </c>
      <c r="J338" s="203">
        <f t="shared" ca="1" si="15"/>
        <v>28</v>
      </c>
      <c r="K338" s="100">
        <f>aanmeldingen!V330</f>
        <v>43540</v>
      </c>
      <c r="L338" s="100">
        <f>aanmeldingen!W330</f>
        <v>43541</v>
      </c>
      <c r="M338" s="122"/>
      <c r="N338" s="46">
        <f>VLOOKUP(B338,schermers!C:I,7,FALSE)</f>
        <v>37783</v>
      </c>
      <c r="O338" s="46" t="str">
        <f t="shared" ca="1" si="16"/>
        <v>U23</v>
      </c>
      <c r="P338" s="56">
        <f t="shared" ca="1" si="17"/>
        <v>0</v>
      </c>
    </row>
    <row r="339" spans="1:16" hidden="1" x14ac:dyDescent="0.2">
      <c r="A339" s="56">
        <f ca="1">aanmeldingen!AK331</f>
        <v>0</v>
      </c>
      <c r="B339" s="99">
        <f>aanmeldingen!D331</f>
        <v>109928</v>
      </c>
      <c r="C339" s="98" t="str">
        <f>aanmeldingen!F331</f>
        <v>Fens</v>
      </c>
      <c r="D339" s="98" t="str">
        <f>aanmeldingen!G331</f>
        <v>Julian</v>
      </c>
      <c r="E339" s="98" t="str">
        <f>aanmeldingen!T331</f>
        <v>PAS</v>
      </c>
      <c r="F339" s="100">
        <f>aanmeldingen!K331</f>
        <v>43362</v>
      </c>
      <c r="G339" s="104" t="str">
        <f>IF(aanmeldingen!M331=0,"nvt",aanmeldingen!M331)</f>
        <v>nvt</v>
      </c>
      <c r="H339" s="98" t="str">
        <f>aanmeldingen!H331</f>
        <v>Bonn</v>
      </c>
      <c r="I339" s="98" t="str">
        <f>aanmeldingen!I331</f>
        <v>WB</v>
      </c>
      <c r="J339" s="203" t="str">
        <f t="shared" ca="1" si="15"/>
        <v/>
      </c>
      <c r="K339" s="100">
        <f>aanmeldingen!V331</f>
        <v>43413</v>
      </c>
      <c r="L339" s="100">
        <f>aanmeldingen!W331</f>
        <v>43414</v>
      </c>
      <c r="M339" s="122"/>
      <c r="N339" s="46">
        <f>VLOOKUP(B339,schermers!C:I,7,FALSE)</f>
        <v>35890</v>
      </c>
      <c r="O339" s="46" t="str">
        <f t="shared" ca="1" si="16"/>
        <v>U23</v>
      </c>
      <c r="P339" s="56">
        <f t="shared" ca="1" si="17"/>
        <v>0</v>
      </c>
    </row>
    <row r="340" spans="1:16" hidden="1" x14ac:dyDescent="0.2">
      <c r="A340" s="56">
        <f ca="1">aanmeldingen!AK332</f>
        <v>1</v>
      </c>
      <c r="B340" s="99">
        <f>aanmeldingen!D332</f>
        <v>113346</v>
      </c>
      <c r="C340" s="98" t="str">
        <f>aanmeldingen!F332</f>
        <v>Joemrati</v>
      </c>
      <c r="D340" s="98" t="str">
        <f>aanmeldingen!G332</f>
        <v>Ashwan</v>
      </c>
      <c r="E340" s="98" t="str">
        <f>aanmeldingen!T332</f>
        <v>HS</v>
      </c>
      <c r="F340" s="100">
        <f>aanmeldingen!K332</f>
        <v>43364</v>
      </c>
      <c r="G340" s="104" t="str">
        <f>IF(aanmeldingen!M332=0,"nvt",aanmeldingen!M332)</f>
        <v>nvt</v>
      </c>
      <c r="H340" s="98" t="str">
        <f>aanmeldingen!H332</f>
        <v>Udine</v>
      </c>
      <c r="I340" s="98" t="str">
        <f>aanmeldingen!I332</f>
        <v>WB Jun</v>
      </c>
      <c r="J340" s="203">
        <f t="shared" ca="1" si="15"/>
        <v>28</v>
      </c>
      <c r="K340" s="100">
        <f>aanmeldingen!V332</f>
        <v>43470</v>
      </c>
      <c r="L340" s="100">
        <f>aanmeldingen!W332</f>
        <v>43471</v>
      </c>
      <c r="M340" s="122"/>
      <c r="N340" s="46">
        <f>VLOOKUP(B340,schermers!C:I,7,FALSE)</f>
        <v>37470</v>
      </c>
      <c r="O340" s="46" t="str">
        <f t="shared" ca="1" si="16"/>
        <v>U23</v>
      </c>
      <c r="P340" s="56">
        <f t="shared" ca="1" si="17"/>
        <v>0</v>
      </c>
    </row>
    <row r="341" spans="1:16" hidden="1" x14ac:dyDescent="0.2">
      <c r="A341" s="56">
        <f ca="1">aanmeldingen!AK333</f>
        <v>1</v>
      </c>
      <c r="B341" s="99">
        <f>aanmeldingen!D333</f>
        <v>109630</v>
      </c>
      <c r="C341" s="98" t="str">
        <f>aanmeldingen!F333</f>
        <v>De Jong</v>
      </c>
      <c r="D341" s="98" t="str">
        <f>aanmeldingen!G333</f>
        <v>Cheryl</v>
      </c>
      <c r="E341" s="98" t="str">
        <f>aanmeldingen!T333</f>
        <v>DBO</v>
      </c>
      <c r="F341" s="100">
        <f>aanmeldingen!K333</f>
        <v>43364</v>
      </c>
      <c r="G341" s="104" t="str">
        <f>IF(aanmeldingen!M333=0,"nvt",aanmeldingen!M333)</f>
        <v>nvt</v>
      </c>
      <c r="H341" s="98" t="str">
        <f>aanmeldingen!H333</f>
        <v>Moedling</v>
      </c>
      <c r="I341" s="98" t="str">
        <f>aanmeldingen!I333</f>
        <v>U23</v>
      </c>
      <c r="J341" s="203">
        <f t="shared" ca="1" si="15"/>
        <v>28</v>
      </c>
      <c r="K341" s="100">
        <f>aanmeldingen!V333</f>
        <v>43435</v>
      </c>
      <c r="L341" s="100">
        <f>aanmeldingen!W333</f>
        <v>43436</v>
      </c>
      <c r="M341" s="122"/>
      <c r="N341" s="46">
        <f>VLOOKUP(B341,schermers!C:I,7,FALSE)</f>
        <v>34702</v>
      </c>
      <c r="O341" s="46" t="str">
        <f t="shared" ca="1" si="16"/>
        <v/>
      </c>
      <c r="P341" s="56">
        <f t="shared" ca="1" si="17"/>
        <v>0</v>
      </c>
    </row>
    <row r="342" spans="1:16" hidden="1" x14ac:dyDescent="0.2">
      <c r="A342" s="56">
        <f ca="1">aanmeldingen!AK334</f>
        <v>1</v>
      </c>
      <c r="B342" s="99">
        <f>aanmeldingen!D334</f>
        <v>114875</v>
      </c>
      <c r="C342" s="98" t="str">
        <f>aanmeldingen!F334</f>
        <v>De Jong</v>
      </c>
      <c r="D342" s="98" t="str">
        <f>aanmeldingen!G334</f>
        <v>Nighel</v>
      </c>
      <c r="E342" s="98" t="str">
        <f>aanmeldingen!T334</f>
        <v>HS</v>
      </c>
      <c r="F342" s="100">
        <f>aanmeldingen!K334</f>
        <v>43364</v>
      </c>
      <c r="G342" s="104" t="str">
        <f>IF(aanmeldingen!M334=0,"nvt",aanmeldingen!M334)</f>
        <v>nvt</v>
      </c>
      <c r="H342" s="98" t="str">
        <f>aanmeldingen!H334</f>
        <v>Halle</v>
      </c>
      <c r="I342" s="98" t="str">
        <f>aanmeldingen!I334</f>
        <v>ECC</v>
      </c>
      <c r="J342" s="203">
        <f t="shared" ca="1" si="15"/>
        <v>28</v>
      </c>
      <c r="K342" s="100">
        <f>aanmeldingen!V334</f>
        <v>43449</v>
      </c>
      <c r="L342" s="100">
        <f>aanmeldingen!W334</f>
        <v>43450</v>
      </c>
      <c r="M342" s="122"/>
      <c r="N342" s="46">
        <f>VLOOKUP(B342,schermers!C:I,7,FALSE)</f>
        <v>37664</v>
      </c>
      <c r="O342" s="46" t="str">
        <f t="shared" ca="1" si="16"/>
        <v>U23</v>
      </c>
      <c r="P342" s="56">
        <f t="shared" ca="1" si="17"/>
        <v>0</v>
      </c>
    </row>
    <row r="343" spans="1:16" hidden="1" x14ac:dyDescent="0.2">
      <c r="A343" s="56">
        <f ca="1">aanmeldingen!AK335</f>
        <v>0</v>
      </c>
      <c r="B343" s="99">
        <f>aanmeldingen!D335</f>
        <v>114875</v>
      </c>
      <c r="C343" s="98" t="str">
        <f>aanmeldingen!F335</f>
        <v>De Jong</v>
      </c>
      <c r="D343" s="98" t="str">
        <f>aanmeldingen!G335</f>
        <v>Nighel</v>
      </c>
      <c r="E343" s="98" t="str">
        <f>aanmeldingen!T335</f>
        <v>HS</v>
      </c>
      <c r="F343" s="100">
        <f>aanmeldingen!K335</f>
        <v>43364</v>
      </c>
      <c r="G343" s="104">
        <f>IF(aanmeldingen!M335=0,"nvt",aanmeldingen!M335)</f>
        <v>43402</v>
      </c>
      <c r="H343" s="98" t="str">
        <f>aanmeldingen!H335</f>
        <v>Bratislava</v>
      </c>
      <c r="I343" s="98" t="str">
        <f>aanmeldingen!I335</f>
        <v>ECC</v>
      </c>
      <c r="J343" s="203" t="str">
        <f t="shared" ca="1" si="15"/>
        <v/>
      </c>
      <c r="K343" s="100">
        <f>aanmeldingen!V335</f>
        <v>43476</v>
      </c>
      <c r="L343" s="100">
        <f>aanmeldingen!W335</f>
        <v>43478</v>
      </c>
      <c r="M343" s="122"/>
      <c r="N343" s="46">
        <f>VLOOKUP(B343,schermers!C:I,7,FALSE)</f>
        <v>37664</v>
      </c>
      <c r="O343" s="46" t="str">
        <f t="shared" ca="1" si="16"/>
        <v>U23</v>
      </c>
      <c r="P343" s="56">
        <f t="shared" ca="1" si="17"/>
        <v>0</v>
      </c>
    </row>
    <row r="344" spans="1:16" hidden="1" x14ac:dyDescent="0.2">
      <c r="A344" s="56">
        <f ca="1">aanmeldingen!AK336</f>
        <v>1</v>
      </c>
      <c r="B344" s="99">
        <f>aanmeldingen!D336</f>
        <v>114875</v>
      </c>
      <c r="C344" s="98" t="str">
        <f>aanmeldingen!F336</f>
        <v>De Jong</v>
      </c>
      <c r="D344" s="98" t="str">
        <f>aanmeldingen!G336</f>
        <v>Nighel</v>
      </c>
      <c r="E344" s="98" t="str">
        <f>aanmeldingen!T336</f>
        <v>HS</v>
      </c>
      <c r="F344" s="100">
        <f>aanmeldingen!K336</f>
        <v>43364</v>
      </c>
      <c r="G344" s="104" t="str">
        <f>IF(aanmeldingen!M336=0,"nvt",aanmeldingen!M336)</f>
        <v>nvt</v>
      </c>
      <c r="H344" s="98" t="str">
        <f>aanmeldingen!H336</f>
        <v>Warschau</v>
      </c>
      <c r="I344" s="98" t="str">
        <f>aanmeldingen!I336</f>
        <v>ECC</v>
      </c>
      <c r="J344" s="203">
        <f t="shared" ca="1" si="15"/>
        <v>28</v>
      </c>
      <c r="K344" s="100">
        <f>aanmeldingen!V336</f>
        <v>43505</v>
      </c>
      <c r="L344" s="100">
        <f>aanmeldingen!W336</f>
        <v>43506</v>
      </c>
      <c r="M344" s="122"/>
      <c r="N344" s="46">
        <f>VLOOKUP(B344,schermers!C:I,7,FALSE)</f>
        <v>37664</v>
      </c>
      <c r="O344" s="46" t="str">
        <f t="shared" ca="1" si="16"/>
        <v>U23</v>
      </c>
      <c r="P344" s="56">
        <f t="shared" ca="1" si="17"/>
        <v>0</v>
      </c>
    </row>
    <row r="345" spans="1:16" hidden="1" x14ac:dyDescent="0.2">
      <c r="A345" s="56">
        <f ca="1">aanmeldingen!AK337</f>
        <v>0</v>
      </c>
      <c r="B345" s="99">
        <f>aanmeldingen!D337</f>
        <v>113346</v>
      </c>
      <c r="C345" s="98" t="str">
        <f>aanmeldingen!F337</f>
        <v>Joemrati</v>
      </c>
      <c r="D345" s="98" t="str">
        <f>aanmeldingen!G337</f>
        <v>Ashwan</v>
      </c>
      <c r="E345" s="98" t="str">
        <f>aanmeldingen!T337</f>
        <v>HS</v>
      </c>
      <c r="F345" s="100">
        <f>aanmeldingen!K337</f>
        <v>43364</v>
      </c>
      <c r="G345" s="104" t="str">
        <f>IF(aanmeldingen!M337=0,"nvt",aanmeldingen!M337)</f>
        <v>nvt</v>
      </c>
      <c r="H345" s="98" t="str">
        <f>aanmeldingen!H337</f>
        <v>Budapest</v>
      </c>
      <c r="I345" s="98" t="str">
        <f>aanmeldingen!I337</f>
        <v>ECC Eq</v>
      </c>
      <c r="J345" s="203" t="str">
        <f t="shared" ca="1" si="15"/>
        <v/>
      </c>
      <c r="K345" s="100">
        <f>aanmeldingen!V337</f>
        <v>43413</v>
      </c>
      <c r="L345" s="100">
        <f>aanmeldingen!W337</f>
        <v>43415</v>
      </c>
      <c r="M345" s="122"/>
      <c r="N345" s="46">
        <f>VLOOKUP(B345,schermers!C:I,7,FALSE)</f>
        <v>37470</v>
      </c>
      <c r="O345" s="46" t="str">
        <f t="shared" ca="1" si="16"/>
        <v>U23</v>
      </c>
      <c r="P345" s="56">
        <f t="shared" ca="1" si="17"/>
        <v>0</v>
      </c>
    </row>
    <row r="346" spans="1:16" hidden="1" x14ac:dyDescent="0.2">
      <c r="A346" s="56">
        <f ca="1">aanmeldingen!AK338</f>
        <v>0</v>
      </c>
      <c r="B346" s="99">
        <f>aanmeldingen!D338</f>
        <v>111713</v>
      </c>
      <c r="C346" s="98" t="str">
        <f>aanmeldingen!F338</f>
        <v>Meulenaar</v>
      </c>
      <c r="D346" s="98" t="str">
        <f>aanmeldingen!G338</f>
        <v>Veerle</v>
      </c>
      <c r="E346" s="98" t="str">
        <f>aanmeldingen!T338</f>
        <v>HS</v>
      </c>
      <c r="F346" s="100">
        <f>aanmeldingen!K338</f>
        <v>43364</v>
      </c>
      <c r="G346" s="104">
        <f>IF(aanmeldingen!M338=0,"nvt",aanmeldingen!M338)</f>
        <v>43412</v>
      </c>
      <c r="H346" s="98" t="str">
        <f>aanmeldingen!H338</f>
        <v>Budapest</v>
      </c>
      <c r="I346" s="98" t="str">
        <f>aanmeldingen!I338</f>
        <v>ECC Eq</v>
      </c>
      <c r="J346" s="203" t="str">
        <f t="shared" ca="1" si="15"/>
        <v/>
      </c>
      <c r="K346" s="100">
        <f>aanmeldingen!V338</f>
        <v>43413</v>
      </c>
      <c r="L346" s="100">
        <f>aanmeldingen!W338</f>
        <v>43415</v>
      </c>
      <c r="M346" s="122"/>
      <c r="N346" s="46">
        <f>VLOOKUP(B346,schermers!C:I,7,FALSE)</f>
        <v>37313</v>
      </c>
      <c r="O346" s="46" t="str">
        <f t="shared" ca="1" si="16"/>
        <v>U23</v>
      </c>
      <c r="P346" s="56">
        <f t="shared" ca="1" si="17"/>
        <v>0</v>
      </c>
    </row>
    <row r="347" spans="1:16" hidden="1" x14ac:dyDescent="0.2">
      <c r="A347" s="56">
        <f ca="1">aanmeldingen!AK339</f>
        <v>0</v>
      </c>
      <c r="B347" s="99">
        <f>aanmeldingen!D339</f>
        <v>114877</v>
      </c>
      <c r="C347" s="98" t="str">
        <f>aanmeldingen!F339</f>
        <v>Wanyama</v>
      </c>
      <c r="D347" s="98" t="str">
        <f>aanmeldingen!G339</f>
        <v>Sam</v>
      </c>
      <c r="E347" s="98" t="str">
        <f>aanmeldingen!T339</f>
        <v>HS</v>
      </c>
      <c r="F347" s="100">
        <f>aanmeldingen!K339</f>
        <v>43364</v>
      </c>
      <c r="G347" s="104" t="str">
        <f>IF(aanmeldingen!M339=0,"nvt",aanmeldingen!M339)</f>
        <v>nvt</v>
      </c>
      <c r="H347" s="98" t="str">
        <f>aanmeldingen!H339</f>
        <v>Cabries</v>
      </c>
      <c r="I347" s="98" t="str">
        <f>aanmeldingen!I339</f>
        <v>ECC Eq</v>
      </c>
      <c r="J347" s="203" t="str">
        <f t="shared" ca="1" si="15"/>
        <v/>
      </c>
      <c r="K347" s="100">
        <f>aanmeldingen!V339</f>
        <v>43435</v>
      </c>
      <c r="L347" s="100">
        <f>aanmeldingen!W339</f>
        <v>43436</v>
      </c>
      <c r="M347" s="122"/>
      <c r="N347" s="46">
        <f>VLOOKUP(B347,schermers!C:I,7,FALSE)</f>
        <v>38038</v>
      </c>
      <c r="O347" s="46" t="str">
        <f t="shared" ca="1" si="16"/>
        <v>U23</v>
      </c>
      <c r="P347" s="56">
        <f t="shared" ca="1" si="17"/>
        <v>0</v>
      </c>
    </row>
    <row r="348" spans="1:16" hidden="1" x14ac:dyDescent="0.2">
      <c r="A348" s="56">
        <f ca="1">aanmeldingen!AK340</f>
        <v>0</v>
      </c>
      <c r="B348" s="99">
        <f>aanmeldingen!D340</f>
        <v>113347</v>
      </c>
      <c r="C348" s="98" t="str">
        <f>aanmeldingen!F340</f>
        <v>Sluman</v>
      </c>
      <c r="D348" s="98" t="str">
        <f>aanmeldingen!G340</f>
        <v>Patrick</v>
      </c>
      <c r="E348" s="98" t="str">
        <f>aanmeldingen!T340</f>
        <v>HS</v>
      </c>
      <c r="F348" s="100">
        <f>aanmeldingen!K340</f>
        <v>43364</v>
      </c>
      <c r="G348" s="104">
        <f>IF(aanmeldingen!M340=0,"nvt",aanmeldingen!M340)</f>
        <v>43408</v>
      </c>
      <c r="H348" s="98" t="str">
        <f>aanmeldingen!H340</f>
        <v>Cabries</v>
      </c>
      <c r="I348" s="98" t="str">
        <f>aanmeldingen!I340</f>
        <v>ECC Eq</v>
      </c>
      <c r="J348" s="203" t="str">
        <f t="shared" ca="1" si="15"/>
        <v/>
      </c>
      <c r="K348" s="100">
        <f>aanmeldingen!V340</f>
        <v>43435</v>
      </c>
      <c r="L348" s="100">
        <f>aanmeldingen!W340</f>
        <v>43436</v>
      </c>
      <c r="M348" s="122"/>
      <c r="N348" s="46">
        <f>VLOOKUP(B348,schermers!C:I,7,FALSE)</f>
        <v>37813</v>
      </c>
      <c r="O348" s="46" t="str">
        <f t="shared" ca="1" si="16"/>
        <v>U23</v>
      </c>
      <c r="P348" s="56">
        <f t="shared" ca="1" si="17"/>
        <v>0</v>
      </c>
    </row>
    <row r="349" spans="1:16" hidden="1" x14ac:dyDescent="0.2">
      <c r="A349" s="56">
        <f ca="1">aanmeldingen!AK341</f>
        <v>0</v>
      </c>
      <c r="B349" s="99">
        <f>aanmeldingen!D341</f>
        <v>114875</v>
      </c>
      <c r="C349" s="98" t="str">
        <f>aanmeldingen!F341</f>
        <v>De Jong</v>
      </c>
      <c r="D349" s="98" t="str">
        <f>aanmeldingen!G341</f>
        <v>Nighel</v>
      </c>
      <c r="E349" s="98" t="str">
        <f>aanmeldingen!T341</f>
        <v>HS</v>
      </c>
      <c r="F349" s="100">
        <f>aanmeldingen!K341</f>
        <v>43364</v>
      </c>
      <c r="G349" s="104">
        <f>IF(aanmeldingen!M341=0,"nvt",aanmeldingen!M341)</f>
        <v>43408</v>
      </c>
      <c r="H349" s="98" t="str">
        <f>aanmeldingen!H341</f>
        <v>Cabries</v>
      </c>
      <c r="I349" s="98" t="str">
        <f>aanmeldingen!I341</f>
        <v>ECC Eq</v>
      </c>
      <c r="J349" s="203" t="str">
        <f t="shared" ca="1" si="15"/>
        <v/>
      </c>
      <c r="K349" s="100">
        <f>aanmeldingen!V341</f>
        <v>43435</v>
      </c>
      <c r="L349" s="100">
        <f>aanmeldingen!W341</f>
        <v>43436</v>
      </c>
      <c r="M349" s="122"/>
      <c r="N349" s="46">
        <f>VLOOKUP(B349,schermers!C:I,7,FALSE)</f>
        <v>37664</v>
      </c>
      <c r="O349" s="46" t="str">
        <f t="shared" ca="1" si="16"/>
        <v>U23</v>
      </c>
      <c r="P349" s="56">
        <f t="shared" ca="1" si="17"/>
        <v>0</v>
      </c>
    </row>
    <row r="350" spans="1:16" hidden="1" x14ac:dyDescent="0.2">
      <c r="A350" s="56">
        <f ca="1">aanmeldingen!AK342</f>
        <v>0</v>
      </c>
      <c r="B350" s="99">
        <f>aanmeldingen!D342</f>
        <v>113346</v>
      </c>
      <c r="C350" s="98" t="str">
        <f>aanmeldingen!F342</f>
        <v>Joemrati</v>
      </c>
      <c r="D350" s="98" t="str">
        <f>aanmeldingen!G342</f>
        <v>Ashwan</v>
      </c>
      <c r="E350" s="98" t="str">
        <f>aanmeldingen!T342</f>
        <v>HS</v>
      </c>
      <c r="F350" s="100">
        <f>aanmeldingen!K342</f>
        <v>43364</v>
      </c>
      <c r="G350" s="104" t="str">
        <f>IF(aanmeldingen!M342=0,"nvt",aanmeldingen!M342)</f>
        <v>nvt</v>
      </c>
      <c r="H350" s="98" t="str">
        <f>aanmeldingen!H342</f>
        <v>Cabries</v>
      </c>
      <c r="I350" s="98" t="str">
        <f>aanmeldingen!I342</f>
        <v>ECC Eq</v>
      </c>
      <c r="J350" s="203" t="str">
        <f t="shared" ca="1" si="15"/>
        <v/>
      </c>
      <c r="K350" s="100">
        <f>aanmeldingen!V342</f>
        <v>43435</v>
      </c>
      <c r="L350" s="100">
        <f>aanmeldingen!W342</f>
        <v>43436</v>
      </c>
      <c r="M350" s="122"/>
      <c r="N350" s="46">
        <f>VLOOKUP(B350,schermers!C:I,7,FALSE)</f>
        <v>37470</v>
      </c>
      <c r="O350" s="46" t="str">
        <f t="shared" ca="1" si="16"/>
        <v>U23</v>
      </c>
      <c r="P350" s="56">
        <f t="shared" ca="1" si="17"/>
        <v>0</v>
      </c>
    </row>
    <row r="351" spans="1:16" hidden="1" x14ac:dyDescent="0.2">
      <c r="A351" s="56">
        <f ca="1">aanmeldingen!AK343</f>
        <v>0</v>
      </c>
      <c r="B351" s="99">
        <f>aanmeldingen!D343</f>
        <v>111713</v>
      </c>
      <c r="C351" s="98" t="str">
        <f>aanmeldingen!F343</f>
        <v>Meulenaar</v>
      </c>
      <c r="D351" s="98" t="str">
        <f>aanmeldingen!G343</f>
        <v>Veerle</v>
      </c>
      <c r="E351" s="98" t="str">
        <f>aanmeldingen!T343</f>
        <v>HS</v>
      </c>
      <c r="F351" s="100">
        <f>aanmeldingen!K343</f>
        <v>43364</v>
      </c>
      <c r="G351" s="104">
        <f>IF(aanmeldingen!M343=0,"nvt",aanmeldingen!M343)</f>
        <v>43412</v>
      </c>
      <c r="H351" s="98" t="str">
        <f>aanmeldingen!H343</f>
        <v>Cabries</v>
      </c>
      <c r="I351" s="98" t="str">
        <f>aanmeldingen!I343</f>
        <v>ECC Eq</v>
      </c>
      <c r="J351" s="203" t="str">
        <f t="shared" ca="1" si="15"/>
        <v/>
      </c>
      <c r="K351" s="100">
        <f>aanmeldingen!V343</f>
        <v>43435</v>
      </c>
      <c r="L351" s="100">
        <f>aanmeldingen!W343</f>
        <v>43436</v>
      </c>
      <c r="M351" s="122"/>
      <c r="N351" s="46">
        <f>VLOOKUP(B351,schermers!C:I,7,FALSE)</f>
        <v>37313</v>
      </c>
      <c r="O351" s="46" t="str">
        <f t="shared" ca="1" si="16"/>
        <v>U23</v>
      </c>
      <c r="P351" s="56">
        <f t="shared" ca="1" si="17"/>
        <v>0</v>
      </c>
    </row>
    <row r="352" spans="1:16" hidden="1" x14ac:dyDescent="0.2">
      <c r="A352" s="56">
        <f ca="1">aanmeldingen!AK344</f>
        <v>0</v>
      </c>
      <c r="B352" s="99">
        <f>aanmeldingen!D344</f>
        <v>114877</v>
      </c>
      <c r="C352" s="98" t="str">
        <f>aanmeldingen!F344</f>
        <v>Wanyama</v>
      </c>
      <c r="D352" s="98" t="str">
        <f>aanmeldingen!G344</f>
        <v>Sam</v>
      </c>
      <c r="E352" s="98" t="str">
        <f>aanmeldingen!T344</f>
        <v>HS</v>
      </c>
      <c r="F352" s="100">
        <f>aanmeldingen!K344</f>
        <v>43364</v>
      </c>
      <c r="G352" s="104" t="str">
        <f>IF(aanmeldingen!M344=0,"nvt",aanmeldingen!M344)</f>
        <v>nvt</v>
      </c>
      <c r="H352" s="98" t="str">
        <f>aanmeldingen!H344</f>
        <v>Halle</v>
      </c>
      <c r="I352" s="98" t="str">
        <f>aanmeldingen!I344</f>
        <v>ECC Eq</v>
      </c>
      <c r="J352" s="203" t="str">
        <f t="shared" ca="1" si="15"/>
        <v/>
      </c>
      <c r="K352" s="100">
        <f>aanmeldingen!V344</f>
        <v>43449</v>
      </c>
      <c r="L352" s="100">
        <f>aanmeldingen!W344</f>
        <v>43450</v>
      </c>
      <c r="M352" s="122"/>
      <c r="N352" s="46">
        <f>VLOOKUP(B352,schermers!C:I,7,FALSE)</f>
        <v>38038</v>
      </c>
      <c r="O352" s="46" t="str">
        <f t="shared" ca="1" si="16"/>
        <v>U23</v>
      </c>
      <c r="P352" s="56">
        <f t="shared" ca="1" si="17"/>
        <v>0</v>
      </c>
    </row>
    <row r="353" spans="1:16" hidden="1" x14ac:dyDescent="0.2">
      <c r="A353" s="56">
        <f ca="1">aanmeldingen!AK345</f>
        <v>0</v>
      </c>
      <c r="B353" s="99">
        <f>aanmeldingen!D345</f>
        <v>113347</v>
      </c>
      <c r="C353" s="98" t="str">
        <f>aanmeldingen!F345</f>
        <v>Sluman</v>
      </c>
      <c r="D353" s="98" t="str">
        <f>aanmeldingen!G345</f>
        <v>Patrick</v>
      </c>
      <c r="E353" s="98" t="str">
        <f>aanmeldingen!T345</f>
        <v>HS</v>
      </c>
      <c r="F353" s="100">
        <f>aanmeldingen!K345</f>
        <v>43364</v>
      </c>
      <c r="G353" s="104" t="str">
        <f>IF(aanmeldingen!M345=0,"nvt",aanmeldingen!M345)</f>
        <v>nvt</v>
      </c>
      <c r="H353" s="98" t="str">
        <f>aanmeldingen!H345</f>
        <v>Halle</v>
      </c>
      <c r="I353" s="98" t="str">
        <f>aanmeldingen!I345</f>
        <v>ECC Eq</v>
      </c>
      <c r="J353" s="203" t="str">
        <f t="shared" ca="1" si="15"/>
        <v/>
      </c>
      <c r="K353" s="100">
        <f>aanmeldingen!V345</f>
        <v>43449</v>
      </c>
      <c r="L353" s="100">
        <f>aanmeldingen!W345</f>
        <v>43450</v>
      </c>
      <c r="M353" s="122"/>
      <c r="N353" s="46">
        <f>VLOOKUP(B353,schermers!C:I,7,FALSE)</f>
        <v>37813</v>
      </c>
      <c r="O353" s="46" t="str">
        <f t="shared" ca="1" si="16"/>
        <v>U23</v>
      </c>
      <c r="P353" s="56">
        <f t="shared" ca="1" si="17"/>
        <v>0</v>
      </c>
    </row>
    <row r="354" spans="1:16" hidden="1" x14ac:dyDescent="0.2">
      <c r="A354" s="56">
        <f ca="1">aanmeldingen!AK346</f>
        <v>0</v>
      </c>
      <c r="B354" s="99">
        <f>aanmeldingen!D346</f>
        <v>114875</v>
      </c>
      <c r="C354" s="98" t="str">
        <f>aanmeldingen!F346</f>
        <v>De Jong</v>
      </c>
      <c r="D354" s="98" t="str">
        <f>aanmeldingen!G346</f>
        <v>Nighel</v>
      </c>
      <c r="E354" s="98" t="str">
        <f>aanmeldingen!T346</f>
        <v>HS</v>
      </c>
      <c r="F354" s="100">
        <f>aanmeldingen!K346</f>
        <v>43364</v>
      </c>
      <c r="G354" s="104" t="str">
        <f>IF(aanmeldingen!M346=0,"nvt",aanmeldingen!M346)</f>
        <v>nvt</v>
      </c>
      <c r="H354" s="98" t="str">
        <f>aanmeldingen!H346</f>
        <v>Halle</v>
      </c>
      <c r="I354" s="98" t="str">
        <f>aanmeldingen!I346</f>
        <v>ECC Eq</v>
      </c>
      <c r="J354" s="203" t="str">
        <f t="shared" ca="1" si="15"/>
        <v/>
      </c>
      <c r="K354" s="100">
        <f>aanmeldingen!V346</f>
        <v>43449</v>
      </c>
      <c r="L354" s="100">
        <f>aanmeldingen!W346</f>
        <v>43450</v>
      </c>
      <c r="M354" s="122"/>
      <c r="N354" s="46">
        <f>VLOOKUP(B354,schermers!C:I,7,FALSE)</f>
        <v>37664</v>
      </c>
      <c r="O354" s="46" t="str">
        <f t="shared" ca="1" si="16"/>
        <v>U23</v>
      </c>
      <c r="P354" s="56">
        <f t="shared" ca="1" si="17"/>
        <v>0</v>
      </c>
    </row>
    <row r="355" spans="1:16" hidden="1" x14ac:dyDescent="0.2">
      <c r="A355" s="56">
        <f ca="1">aanmeldingen!AK347</f>
        <v>0</v>
      </c>
      <c r="B355" s="99">
        <f>aanmeldingen!D347</f>
        <v>113346</v>
      </c>
      <c r="C355" s="98" t="str">
        <f>aanmeldingen!F347</f>
        <v>Joemrati</v>
      </c>
      <c r="D355" s="98" t="str">
        <f>aanmeldingen!G347</f>
        <v>Ashwan</v>
      </c>
      <c r="E355" s="98" t="str">
        <f>aanmeldingen!T347</f>
        <v>HS</v>
      </c>
      <c r="F355" s="100">
        <f>aanmeldingen!K347</f>
        <v>43364</v>
      </c>
      <c r="G355" s="104" t="str">
        <f>IF(aanmeldingen!M347=0,"nvt",aanmeldingen!M347)</f>
        <v>nvt</v>
      </c>
      <c r="H355" s="98" t="str">
        <f>aanmeldingen!H347</f>
        <v>Halle</v>
      </c>
      <c r="I355" s="98" t="str">
        <f>aanmeldingen!I347</f>
        <v>ECC Eq</v>
      </c>
      <c r="J355" s="203" t="str">
        <f t="shared" ca="1" si="15"/>
        <v/>
      </c>
      <c r="K355" s="100">
        <f>aanmeldingen!V347</f>
        <v>43449</v>
      </c>
      <c r="L355" s="100">
        <f>aanmeldingen!W347</f>
        <v>43450</v>
      </c>
      <c r="M355" s="122"/>
      <c r="N355" s="46">
        <f>VLOOKUP(B355,schermers!C:I,7,FALSE)</f>
        <v>37470</v>
      </c>
      <c r="O355" s="46" t="str">
        <f t="shared" ca="1" si="16"/>
        <v>U23</v>
      </c>
      <c r="P355" s="56">
        <f t="shared" ca="1" si="17"/>
        <v>0</v>
      </c>
    </row>
    <row r="356" spans="1:16" hidden="1" x14ac:dyDescent="0.2">
      <c r="A356" s="56">
        <f ca="1">aanmeldingen!AK348</f>
        <v>0</v>
      </c>
      <c r="B356" s="99">
        <f>aanmeldingen!D348</f>
        <v>111713</v>
      </c>
      <c r="C356" s="98" t="str">
        <f>aanmeldingen!F348</f>
        <v>Meulenaar</v>
      </c>
      <c r="D356" s="98" t="str">
        <f>aanmeldingen!G348</f>
        <v>Veerle</v>
      </c>
      <c r="E356" s="98" t="str">
        <f>aanmeldingen!T348</f>
        <v>HS</v>
      </c>
      <c r="F356" s="100">
        <f>aanmeldingen!K348</f>
        <v>43364</v>
      </c>
      <c r="G356" s="104">
        <f>IF(aanmeldingen!M348=0,"nvt",aanmeldingen!M348)</f>
        <v>43412</v>
      </c>
      <c r="H356" s="98" t="str">
        <f>aanmeldingen!H348</f>
        <v>Tauberbischofsheim</v>
      </c>
      <c r="I356" s="98" t="str">
        <f>aanmeldingen!I348</f>
        <v>ECC Eq</v>
      </c>
      <c r="J356" s="203" t="str">
        <f t="shared" ca="1" si="15"/>
        <v/>
      </c>
      <c r="K356" s="100">
        <f>aanmeldingen!V348</f>
        <v>43449</v>
      </c>
      <c r="L356" s="100">
        <f>aanmeldingen!W348</f>
        <v>43450</v>
      </c>
      <c r="M356" s="122"/>
      <c r="N356" s="46">
        <f>VLOOKUP(B356,schermers!C:I,7,FALSE)</f>
        <v>37313</v>
      </c>
      <c r="O356" s="46" t="str">
        <f t="shared" ca="1" si="16"/>
        <v>U23</v>
      </c>
      <c r="P356" s="56">
        <f t="shared" ca="1" si="17"/>
        <v>0</v>
      </c>
    </row>
    <row r="357" spans="1:16" hidden="1" x14ac:dyDescent="0.2">
      <c r="A357" s="56">
        <f ca="1">aanmeldingen!AK349</f>
        <v>0</v>
      </c>
      <c r="B357" s="99">
        <f>aanmeldingen!D349</f>
        <v>114877</v>
      </c>
      <c r="C357" s="98" t="str">
        <f>aanmeldingen!F349</f>
        <v>Wanyama</v>
      </c>
      <c r="D357" s="98" t="str">
        <f>aanmeldingen!G349</f>
        <v>Sam</v>
      </c>
      <c r="E357" s="98" t="str">
        <f>aanmeldingen!T349</f>
        <v>HS</v>
      </c>
      <c r="F357" s="100">
        <f>aanmeldingen!K349</f>
        <v>43364</v>
      </c>
      <c r="G357" s="104" t="str">
        <f>IF(aanmeldingen!M349=0,"nvt",aanmeldingen!M349)</f>
        <v>nvt</v>
      </c>
      <c r="H357" s="98" t="str">
        <f>aanmeldingen!H349</f>
        <v>Bratislava</v>
      </c>
      <c r="I357" s="98" t="str">
        <f>aanmeldingen!I349</f>
        <v>ECC Eq</v>
      </c>
      <c r="J357" s="203" t="str">
        <f t="shared" ca="1" si="15"/>
        <v/>
      </c>
      <c r="K357" s="100">
        <f>aanmeldingen!V349</f>
        <v>43476</v>
      </c>
      <c r="L357" s="100">
        <f>aanmeldingen!W349</f>
        <v>43478</v>
      </c>
      <c r="M357" s="122"/>
      <c r="N357" s="46">
        <f>VLOOKUP(B357,schermers!C:I,7,FALSE)</f>
        <v>38038</v>
      </c>
      <c r="O357" s="46" t="str">
        <f t="shared" ca="1" si="16"/>
        <v>U23</v>
      </c>
      <c r="P357" s="56">
        <f t="shared" ca="1" si="17"/>
        <v>0</v>
      </c>
    </row>
    <row r="358" spans="1:16" hidden="1" x14ac:dyDescent="0.2">
      <c r="A358" s="56">
        <f ca="1">aanmeldingen!AK350</f>
        <v>0</v>
      </c>
      <c r="B358" s="99">
        <f>aanmeldingen!D350</f>
        <v>114875</v>
      </c>
      <c r="C358" s="98" t="str">
        <f>aanmeldingen!F350</f>
        <v>De Jong</v>
      </c>
      <c r="D358" s="98" t="str">
        <f>aanmeldingen!G350</f>
        <v>Nighel</v>
      </c>
      <c r="E358" s="98" t="str">
        <f>aanmeldingen!T350</f>
        <v>HS</v>
      </c>
      <c r="F358" s="100">
        <f>aanmeldingen!K350</f>
        <v>43364</v>
      </c>
      <c r="G358" s="104">
        <f>IF(aanmeldingen!M350=0,"nvt",aanmeldingen!M350)</f>
        <v>43402</v>
      </c>
      <c r="H358" s="98" t="str">
        <f>aanmeldingen!H350</f>
        <v>Bratislava</v>
      </c>
      <c r="I358" s="98" t="str">
        <f>aanmeldingen!I350</f>
        <v>ECC Eq</v>
      </c>
      <c r="J358" s="203" t="str">
        <f t="shared" ca="1" si="15"/>
        <v/>
      </c>
      <c r="K358" s="100">
        <f>aanmeldingen!V350</f>
        <v>43476</v>
      </c>
      <c r="L358" s="100">
        <f>aanmeldingen!W350</f>
        <v>43478</v>
      </c>
      <c r="M358" s="122"/>
      <c r="N358" s="46">
        <f>VLOOKUP(B358,schermers!C:I,7,FALSE)</f>
        <v>37664</v>
      </c>
      <c r="O358" s="46" t="str">
        <f t="shared" ca="1" si="16"/>
        <v>U23</v>
      </c>
      <c r="P358" s="56">
        <f t="shared" ca="1" si="17"/>
        <v>0</v>
      </c>
    </row>
    <row r="359" spans="1:16" hidden="1" x14ac:dyDescent="0.2">
      <c r="A359" s="56">
        <f ca="1">aanmeldingen!AK351</f>
        <v>0</v>
      </c>
      <c r="B359" s="99">
        <f>aanmeldingen!D351</f>
        <v>113346</v>
      </c>
      <c r="C359" s="98" t="str">
        <f>aanmeldingen!F351</f>
        <v>Joemrati</v>
      </c>
      <c r="D359" s="98" t="str">
        <f>aanmeldingen!G351</f>
        <v>Ashwan</v>
      </c>
      <c r="E359" s="98" t="str">
        <f>aanmeldingen!T351</f>
        <v>HS</v>
      </c>
      <c r="F359" s="100">
        <f>aanmeldingen!K351</f>
        <v>43364</v>
      </c>
      <c r="G359" s="104" t="str">
        <f>IF(aanmeldingen!M351=0,"nvt",aanmeldingen!M351)</f>
        <v>nvt</v>
      </c>
      <c r="H359" s="98" t="str">
        <f>aanmeldingen!H351</f>
        <v>Bratislava</v>
      </c>
      <c r="I359" s="98" t="str">
        <f>aanmeldingen!I351</f>
        <v>ECC Eq</v>
      </c>
      <c r="J359" s="203" t="str">
        <f t="shared" ca="1" si="15"/>
        <v/>
      </c>
      <c r="K359" s="100">
        <f>aanmeldingen!V351</f>
        <v>43476</v>
      </c>
      <c r="L359" s="100">
        <f>aanmeldingen!W351</f>
        <v>43478</v>
      </c>
      <c r="M359" s="122"/>
      <c r="N359" s="46">
        <f>VLOOKUP(B359,schermers!C:I,7,FALSE)</f>
        <v>37470</v>
      </c>
      <c r="O359" s="46" t="str">
        <f t="shared" ca="1" si="16"/>
        <v>U23</v>
      </c>
      <c r="P359" s="56">
        <f t="shared" ca="1" si="17"/>
        <v>0</v>
      </c>
    </row>
    <row r="360" spans="1:16" hidden="1" x14ac:dyDescent="0.2">
      <c r="A360" s="56">
        <f ca="1">aanmeldingen!AK352</f>
        <v>0</v>
      </c>
      <c r="B360" s="99">
        <f>aanmeldingen!D352</f>
        <v>114877</v>
      </c>
      <c r="C360" s="98" t="str">
        <f>aanmeldingen!F352</f>
        <v>Wanyama</v>
      </c>
      <c r="D360" s="98" t="str">
        <f>aanmeldingen!G352</f>
        <v>Sam</v>
      </c>
      <c r="E360" s="98" t="str">
        <f>aanmeldingen!T352</f>
        <v>HS</v>
      </c>
      <c r="F360" s="100">
        <f>aanmeldingen!K352</f>
        <v>43364</v>
      </c>
      <c r="G360" s="104" t="str">
        <f>IF(aanmeldingen!M352=0,"nvt",aanmeldingen!M352)</f>
        <v>nvt</v>
      </c>
      <c r="H360" s="98" t="str">
        <f>aanmeldingen!H352</f>
        <v>Warschau</v>
      </c>
      <c r="I360" s="98" t="str">
        <f>aanmeldingen!I352</f>
        <v>ECC Eq</v>
      </c>
      <c r="J360" s="203" t="str">
        <f t="shared" ca="1" si="15"/>
        <v/>
      </c>
      <c r="K360" s="100">
        <f>aanmeldingen!V352</f>
        <v>43505</v>
      </c>
      <c r="L360" s="100">
        <f>aanmeldingen!W352</f>
        <v>43506</v>
      </c>
      <c r="M360" s="63"/>
      <c r="N360" s="46">
        <f>VLOOKUP(B360,schermers!C:I,7,FALSE)</f>
        <v>38038</v>
      </c>
      <c r="O360" s="46" t="str">
        <f t="shared" ca="1" si="16"/>
        <v>U23</v>
      </c>
      <c r="P360" s="56">
        <f t="shared" ca="1" si="17"/>
        <v>0</v>
      </c>
    </row>
    <row r="361" spans="1:16" hidden="1" x14ac:dyDescent="0.2">
      <c r="A361" s="56">
        <f ca="1">aanmeldingen!AK353</f>
        <v>0</v>
      </c>
      <c r="B361" s="99">
        <f>aanmeldingen!D353</f>
        <v>114875</v>
      </c>
      <c r="C361" s="98" t="str">
        <f>aanmeldingen!F353</f>
        <v>De Jong</v>
      </c>
      <c r="D361" s="98" t="str">
        <f>aanmeldingen!G353</f>
        <v>Nighel</v>
      </c>
      <c r="E361" s="98" t="str">
        <f>aanmeldingen!T353</f>
        <v>HS</v>
      </c>
      <c r="F361" s="100">
        <f>aanmeldingen!K353</f>
        <v>43364</v>
      </c>
      <c r="G361" s="104" t="str">
        <f>IF(aanmeldingen!M353=0,"nvt",aanmeldingen!M353)</f>
        <v>nvt</v>
      </c>
      <c r="H361" s="98" t="str">
        <f>aanmeldingen!H353</f>
        <v>Warschau</v>
      </c>
      <c r="I361" s="98" t="str">
        <f>aanmeldingen!I353</f>
        <v>ECC Eq</v>
      </c>
      <c r="J361" s="203" t="str">
        <f t="shared" ca="1" si="15"/>
        <v/>
      </c>
      <c r="K361" s="100">
        <f>aanmeldingen!V353</f>
        <v>43505</v>
      </c>
      <c r="L361" s="100">
        <f>aanmeldingen!W353</f>
        <v>43506</v>
      </c>
      <c r="M361" s="63"/>
      <c r="N361" s="46">
        <f>VLOOKUP(B361,schermers!C:I,7,FALSE)</f>
        <v>37664</v>
      </c>
      <c r="O361" s="46" t="str">
        <f t="shared" ca="1" si="16"/>
        <v>U23</v>
      </c>
      <c r="P361" s="56">
        <f t="shared" ca="1" si="17"/>
        <v>0</v>
      </c>
    </row>
    <row r="362" spans="1:16" hidden="1" x14ac:dyDescent="0.2">
      <c r="A362" s="56">
        <f ca="1">aanmeldingen!AK354</f>
        <v>0</v>
      </c>
      <c r="B362" s="99">
        <f>aanmeldingen!D354</f>
        <v>113346</v>
      </c>
      <c r="C362" s="98" t="str">
        <f>aanmeldingen!F354</f>
        <v>Joemrati</v>
      </c>
      <c r="D362" s="98" t="str">
        <f>aanmeldingen!G354</f>
        <v>Ashwan</v>
      </c>
      <c r="E362" s="98" t="str">
        <f>aanmeldingen!T354</f>
        <v>HS</v>
      </c>
      <c r="F362" s="100">
        <f>aanmeldingen!K354</f>
        <v>43364</v>
      </c>
      <c r="G362" s="104" t="str">
        <f>IF(aanmeldingen!M354=0,"nvt",aanmeldingen!M354)</f>
        <v>nvt</v>
      </c>
      <c r="H362" s="98" t="str">
        <f>aanmeldingen!H354</f>
        <v>Warschau</v>
      </c>
      <c r="I362" s="98" t="str">
        <f>aanmeldingen!I354</f>
        <v>ECC Eq</v>
      </c>
      <c r="J362" s="203" t="str">
        <f t="shared" ca="1" si="15"/>
        <v/>
      </c>
      <c r="K362" s="100">
        <f>aanmeldingen!V354</f>
        <v>43505</v>
      </c>
      <c r="L362" s="100">
        <f>aanmeldingen!W354</f>
        <v>43506</v>
      </c>
      <c r="M362" s="122"/>
      <c r="N362" s="46">
        <f>VLOOKUP(B362,schermers!C:I,7,FALSE)</f>
        <v>37470</v>
      </c>
      <c r="O362" s="46" t="str">
        <f t="shared" ca="1" si="16"/>
        <v>U23</v>
      </c>
      <c r="P362" s="56">
        <f t="shared" ca="1" si="17"/>
        <v>0</v>
      </c>
    </row>
    <row r="363" spans="1:16" hidden="1" x14ac:dyDescent="0.2">
      <c r="A363" s="56">
        <f ca="1">aanmeldingen!AK355</f>
        <v>0</v>
      </c>
      <c r="B363" s="99">
        <f>aanmeldingen!D355</f>
        <v>113347</v>
      </c>
      <c r="C363" s="98" t="str">
        <f>aanmeldingen!F355</f>
        <v>Sluman</v>
      </c>
      <c r="D363" s="98" t="str">
        <f>aanmeldingen!G355</f>
        <v>Patrick</v>
      </c>
      <c r="E363" s="98" t="str">
        <f>aanmeldingen!T355</f>
        <v>HS</v>
      </c>
      <c r="F363" s="100">
        <f>aanmeldingen!K355</f>
        <v>43364</v>
      </c>
      <c r="G363" s="104" t="str">
        <f>IF(aanmeldingen!M355=0,"nvt",aanmeldingen!M355)</f>
        <v>nvt</v>
      </c>
      <c r="H363" s="98" t="str">
        <f>aanmeldingen!H355</f>
        <v>Warschau</v>
      </c>
      <c r="I363" s="98" t="str">
        <f>aanmeldingen!I355</f>
        <v>ECC Eq</v>
      </c>
      <c r="J363" s="203" t="str">
        <f t="shared" ca="1" si="15"/>
        <v/>
      </c>
      <c r="K363" s="100">
        <f>aanmeldingen!V355</f>
        <v>43505</v>
      </c>
      <c r="L363" s="100">
        <f>aanmeldingen!W355</f>
        <v>43506</v>
      </c>
      <c r="M363" s="122"/>
      <c r="N363" s="46">
        <f>VLOOKUP(B363,schermers!C:I,7,FALSE)</f>
        <v>37813</v>
      </c>
      <c r="O363" s="46" t="str">
        <f t="shared" ca="1" si="16"/>
        <v>U23</v>
      </c>
      <c r="P363" s="56">
        <f t="shared" ca="1" si="17"/>
        <v>0</v>
      </c>
    </row>
    <row r="364" spans="1:16" hidden="1" x14ac:dyDescent="0.2">
      <c r="A364" s="56">
        <f ca="1">aanmeldingen!AK356</f>
        <v>0</v>
      </c>
      <c r="B364" s="99">
        <f>aanmeldingen!D356</f>
        <v>111713</v>
      </c>
      <c r="C364" s="98" t="str">
        <f>aanmeldingen!F356</f>
        <v>Meulenaar</v>
      </c>
      <c r="D364" s="98" t="str">
        <f>aanmeldingen!G356</f>
        <v>Veerle</v>
      </c>
      <c r="E364" s="98" t="str">
        <f>aanmeldingen!T356</f>
        <v>HS</v>
      </c>
      <c r="F364" s="100">
        <f>aanmeldingen!K356</f>
        <v>43364</v>
      </c>
      <c r="G364" s="104">
        <f>IF(aanmeldingen!M356=0,"nvt",aanmeldingen!M356)</f>
        <v>43412</v>
      </c>
      <c r="H364" s="98" t="str">
        <f>aanmeldingen!H356</f>
        <v>Satu Mare</v>
      </c>
      <c r="I364" s="98" t="str">
        <f>aanmeldingen!I356</f>
        <v>ECC Eq</v>
      </c>
      <c r="J364" s="203" t="str">
        <f t="shared" ca="1" si="15"/>
        <v/>
      </c>
      <c r="K364" s="100">
        <f>aanmeldingen!V356</f>
        <v>43505</v>
      </c>
      <c r="L364" s="100">
        <f>aanmeldingen!W356</f>
        <v>43506</v>
      </c>
      <c r="M364" s="63"/>
      <c r="N364" s="46">
        <f>VLOOKUP(B364,schermers!C:I,7,FALSE)</f>
        <v>37313</v>
      </c>
      <c r="O364" s="46" t="str">
        <f t="shared" ca="1" si="16"/>
        <v>U23</v>
      </c>
      <c r="P364" s="56">
        <f t="shared" ca="1" si="17"/>
        <v>0</v>
      </c>
    </row>
    <row r="365" spans="1:16" hidden="1" x14ac:dyDescent="0.2">
      <c r="A365" s="56">
        <f ca="1">aanmeldingen!AK357</f>
        <v>1</v>
      </c>
      <c r="B365" s="99">
        <f>aanmeldingen!D357</f>
        <v>103397</v>
      </c>
      <c r="C365" s="98" t="str">
        <f>aanmeldingen!F357</f>
        <v>Borst</v>
      </c>
      <c r="D365" s="98" t="str">
        <f>aanmeldingen!G357</f>
        <v>Sebastiaan</v>
      </c>
      <c r="E365" s="98" t="str">
        <f>aanmeldingen!T357</f>
        <v>OKK</v>
      </c>
      <c r="F365" s="100">
        <f>aanmeldingen!K357</f>
        <v>43365</v>
      </c>
      <c r="G365" s="104" t="str">
        <f>IF(aanmeldingen!M357=0,"nvt",aanmeldingen!M357)</f>
        <v>nvt</v>
      </c>
      <c r="H365" s="98" t="str">
        <f>aanmeldingen!H357</f>
        <v>Esslingen</v>
      </c>
      <c r="I365" s="98" t="str">
        <f>aanmeldingen!I357</f>
        <v>U23</v>
      </c>
      <c r="J365" s="203">
        <f t="shared" ca="1" si="15"/>
        <v>28</v>
      </c>
      <c r="K365" s="100">
        <f>aanmeldingen!V357</f>
        <v>43442</v>
      </c>
      <c r="L365" s="100">
        <f>aanmeldingen!W357</f>
        <v>43443</v>
      </c>
      <c r="M365" s="122"/>
      <c r="N365" s="46">
        <f>VLOOKUP(B365,schermers!C:I,7,FALSE)</f>
        <v>30707</v>
      </c>
      <c r="O365" s="46" t="str">
        <f t="shared" ca="1" si="16"/>
        <v/>
      </c>
      <c r="P365" s="56">
        <f t="shared" ca="1" si="17"/>
        <v>0</v>
      </c>
    </row>
    <row r="366" spans="1:16" hidden="1" x14ac:dyDescent="0.2">
      <c r="A366" s="56">
        <f ca="1">aanmeldingen!AK358</f>
        <v>0</v>
      </c>
      <c r="B366" s="99">
        <f>aanmeldingen!D358</f>
        <v>103397</v>
      </c>
      <c r="C366" s="98" t="str">
        <f>aanmeldingen!F358</f>
        <v>Borst</v>
      </c>
      <c r="D366" s="98" t="str">
        <f>aanmeldingen!G358</f>
        <v>Sebastiaan</v>
      </c>
      <c r="E366" s="98" t="str">
        <f>aanmeldingen!T358</f>
        <v>OKK</v>
      </c>
      <c r="F366" s="100">
        <f>aanmeldingen!K358</f>
        <v>43365</v>
      </c>
      <c r="G366" s="104" t="str">
        <f>IF(aanmeldingen!M358=0,"nvt",aanmeldingen!M358)</f>
        <v>nvt</v>
      </c>
      <c r="H366" s="98" t="str">
        <f>aanmeldingen!H358</f>
        <v>Parijs</v>
      </c>
      <c r="I366" s="98" t="str">
        <f>aanmeldingen!I358</f>
        <v>WB</v>
      </c>
      <c r="J366" s="203" t="str">
        <f t="shared" ca="1" si="15"/>
        <v/>
      </c>
      <c r="K366" s="100">
        <f>aanmeldingen!V358</f>
        <v>43476</v>
      </c>
      <c r="L366" s="100">
        <f>aanmeldingen!W358</f>
        <v>43477</v>
      </c>
      <c r="M366" s="122"/>
      <c r="N366" s="46">
        <f>VLOOKUP(B366,schermers!C:I,7,FALSE)</f>
        <v>30707</v>
      </c>
      <c r="O366" s="46" t="str">
        <f t="shared" ca="1" si="16"/>
        <v/>
      </c>
      <c r="P366" s="56">
        <f t="shared" ca="1" si="17"/>
        <v>0</v>
      </c>
    </row>
    <row r="367" spans="1:16" hidden="1" x14ac:dyDescent="0.2">
      <c r="A367" s="56">
        <f ca="1">aanmeldingen!AK359</f>
        <v>1</v>
      </c>
      <c r="B367" s="99">
        <f>aanmeldingen!D359</f>
        <v>111007</v>
      </c>
      <c r="C367" s="98" t="str">
        <f>aanmeldingen!F359</f>
        <v>Buser</v>
      </c>
      <c r="D367" s="98" t="str">
        <f>aanmeldingen!G359</f>
        <v>Jimi</v>
      </c>
      <c r="E367" s="98" t="str">
        <f>aanmeldingen!T359</f>
        <v>AMS</v>
      </c>
      <c r="F367" s="100">
        <f>aanmeldingen!K359</f>
        <v>43365</v>
      </c>
      <c r="G367" s="104" t="str">
        <f>IF(aanmeldingen!M359=0,"nvt",aanmeldingen!M359)</f>
        <v>nvt</v>
      </c>
      <c r="H367" s="98" t="str">
        <f>aanmeldingen!H359</f>
        <v>Sosnowiec</v>
      </c>
      <c r="I367" s="98" t="str">
        <f>aanmeldingen!I359</f>
        <v>WB Jun</v>
      </c>
      <c r="J367" s="203">
        <f t="shared" ca="1" si="15"/>
        <v>28</v>
      </c>
      <c r="K367" s="100">
        <f>aanmeldingen!V359</f>
        <v>43442</v>
      </c>
      <c r="L367" s="100">
        <f>aanmeldingen!W359</f>
        <v>43443</v>
      </c>
      <c r="M367" s="122"/>
      <c r="N367" s="46">
        <f>VLOOKUP(B367,schermers!C:I,7,FALSE)</f>
        <v>36847</v>
      </c>
      <c r="O367" s="46" t="str">
        <f t="shared" ca="1" si="16"/>
        <v>U23</v>
      </c>
      <c r="P367" s="56">
        <f t="shared" ca="1" si="17"/>
        <v>0</v>
      </c>
    </row>
    <row r="368" spans="1:16" hidden="1" x14ac:dyDescent="0.2">
      <c r="A368" s="56">
        <f ca="1">aanmeldingen!AK360</f>
        <v>1</v>
      </c>
      <c r="B368" s="99">
        <f>aanmeldingen!D360</f>
        <v>111007</v>
      </c>
      <c r="C368" s="98" t="str">
        <f>aanmeldingen!F360</f>
        <v>Buser</v>
      </c>
      <c r="D368" s="98" t="str">
        <f>aanmeldingen!G360</f>
        <v>Jimi</v>
      </c>
      <c r="E368" s="98" t="str">
        <f>aanmeldingen!T360</f>
        <v>AMS</v>
      </c>
      <c r="F368" s="100">
        <f>aanmeldingen!K360</f>
        <v>43365</v>
      </c>
      <c r="G368" s="104" t="str">
        <f>IF(aanmeldingen!M360=0,"nvt",aanmeldingen!M360)</f>
        <v>nvt</v>
      </c>
      <c r="H368" s="98" t="str">
        <f>aanmeldingen!H360</f>
        <v>Dormagen</v>
      </c>
      <c r="I368" s="98" t="str">
        <f>aanmeldingen!I360</f>
        <v>WB Jun</v>
      </c>
      <c r="J368" s="203">
        <f t="shared" ca="1" si="15"/>
        <v>28</v>
      </c>
      <c r="K368" s="100">
        <f>aanmeldingen!V360</f>
        <v>43449</v>
      </c>
      <c r="L368" s="100">
        <f>aanmeldingen!W360</f>
        <v>43450</v>
      </c>
      <c r="M368" s="122"/>
      <c r="N368" s="46">
        <f>VLOOKUP(B368,schermers!C:I,7,FALSE)</f>
        <v>36847</v>
      </c>
      <c r="O368" s="46" t="str">
        <f t="shared" ca="1" si="16"/>
        <v>U23</v>
      </c>
      <c r="P368" s="56">
        <f t="shared" ca="1" si="17"/>
        <v>0</v>
      </c>
    </row>
    <row r="369" spans="1:16" hidden="1" x14ac:dyDescent="0.2">
      <c r="A369" s="56">
        <f ca="1">aanmeldingen!AK361</f>
        <v>1</v>
      </c>
      <c r="B369" s="99">
        <f>aanmeldingen!D361</f>
        <v>113794</v>
      </c>
      <c r="C369" s="98" t="str">
        <f>aanmeldingen!F361</f>
        <v>Schaafsma</v>
      </c>
      <c r="D369" s="98" t="str">
        <f>aanmeldingen!G361</f>
        <v>Bote</v>
      </c>
      <c r="E369" s="98" t="str">
        <f>aanmeldingen!T361</f>
        <v>AMS</v>
      </c>
      <c r="F369" s="100">
        <f>aanmeldingen!K361</f>
        <v>43365</v>
      </c>
      <c r="G369" s="104" t="str">
        <f>IF(aanmeldingen!M361=0,"nvt",aanmeldingen!M361)</f>
        <v>nvt</v>
      </c>
      <c r="H369" s="98" t="str">
        <f>aanmeldingen!H361</f>
        <v>Dormagen</v>
      </c>
      <c r="I369" s="98" t="str">
        <f>aanmeldingen!I361</f>
        <v>WB Jun</v>
      </c>
      <c r="J369" s="203">
        <f t="shared" ca="1" si="15"/>
        <v>28</v>
      </c>
      <c r="K369" s="100">
        <f>aanmeldingen!V361</f>
        <v>43449</v>
      </c>
      <c r="L369" s="100">
        <f>aanmeldingen!W361</f>
        <v>43450</v>
      </c>
      <c r="M369" s="122"/>
      <c r="N369" s="46">
        <f>VLOOKUP(B369,schermers!C:I,7,FALSE)</f>
        <v>37507</v>
      </c>
      <c r="O369" s="46" t="str">
        <f t="shared" ca="1" si="16"/>
        <v>U23</v>
      </c>
      <c r="P369" s="56">
        <f t="shared" ca="1" si="17"/>
        <v>0</v>
      </c>
    </row>
    <row r="370" spans="1:16" hidden="1" x14ac:dyDescent="0.2">
      <c r="A370" s="56">
        <f ca="1">aanmeldingen!AK362</f>
        <v>1</v>
      </c>
      <c r="B370" s="99">
        <f>aanmeldingen!D362</f>
        <v>111007</v>
      </c>
      <c r="C370" s="98" t="str">
        <f>aanmeldingen!F362</f>
        <v>Buser</v>
      </c>
      <c r="D370" s="98" t="str">
        <f>aanmeldingen!G362</f>
        <v>Jimi</v>
      </c>
      <c r="E370" s="98" t="str">
        <f>aanmeldingen!T362</f>
        <v>AMS</v>
      </c>
      <c r="F370" s="100">
        <f>aanmeldingen!K362</f>
        <v>43365</v>
      </c>
      <c r="G370" s="104" t="str">
        <f>IF(aanmeldingen!M362=0,"nvt",aanmeldingen!M362)</f>
        <v>nvt</v>
      </c>
      <c r="H370" s="98" t="str">
        <f>aanmeldingen!H362</f>
        <v>Budapest</v>
      </c>
      <c r="I370" s="98" t="str">
        <f>aanmeldingen!I362</f>
        <v>WB Jun</v>
      </c>
      <c r="J370" s="203">
        <f t="shared" ca="1" si="15"/>
        <v>28</v>
      </c>
      <c r="K370" s="100">
        <f>aanmeldingen!V362</f>
        <v>43470</v>
      </c>
      <c r="L370" s="100">
        <f>aanmeldingen!W362</f>
        <v>43471</v>
      </c>
      <c r="M370" s="122"/>
      <c r="N370" s="46">
        <f>VLOOKUP(B370,schermers!C:I,7,FALSE)</f>
        <v>36847</v>
      </c>
      <c r="O370" s="46" t="str">
        <f t="shared" ca="1" si="16"/>
        <v>U23</v>
      </c>
      <c r="P370" s="56">
        <f t="shared" ca="1" si="17"/>
        <v>0</v>
      </c>
    </row>
    <row r="371" spans="1:16" hidden="1" x14ac:dyDescent="0.2">
      <c r="A371" s="56">
        <f ca="1">aanmeldingen!AK363</f>
        <v>1</v>
      </c>
      <c r="B371" s="99">
        <f>aanmeldingen!D363</f>
        <v>111007</v>
      </c>
      <c r="C371" s="98" t="str">
        <f>aanmeldingen!F363</f>
        <v>Buser</v>
      </c>
      <c r="D371" s="98" t="str">
        <f>aanmeldingen!G363</f>
        <v>Jimi</v>
      </c>
      <c r="E371" s="98" t="str">
        <f>aanmeldingen!T363</f>
        <v>AMS</v>
      </c>
      <c r="F371" s="100">
        <f>aanmeldingen!K363</f>
        <v>43365</v>
      </c>
      <c r="G371" s="104">
        <f>IF(aanmeldingen!M363=0,"nvt",aanmeldingen!M363)</f>
        <v>43504</v>
      </c>
      <c r="H371" s="98" t="str">
        <f>aanmeldingen!H363</f>
        <v>Dourdan</v>
      </c>
      <c r="I371" s="98" t="str">
        <f>aanmeldingen!I363</f>
        <v>WB Jun</v>
      </c>
      <c r="J371" s="203">
        <f t="shared" ca="1" si="15"/>
        <v>28</v>
      </c>
      <c r="K371" s="100">
        <f>aanmeldingen!V363</f>
        <v>43512</v>
      </c>
      <c r="L371" s="100">
        <f>aanmeldingen!W363</f>
        <v>43512</v>
      </c>
      <c r="M371" s="63"/>
      <c r="N371" s="46">
        <f>VLOOKUP(B371,schermers!C:I,7,FALSE)</f>
        <v>36847</v>
      </c>
      <c r="O371" s="46" t="str">
        <f t="shared" ca="1" si="16"/>
        <v>U23</v>
      </c>
      <c r="P371" s="56">
        <f t="shared" ca="1" si="17"/>
        <v>0</v>
      </c>
    </row>
    <row r="372" spans="1:16" hidden="1" x14ac:dyDescent="0.2">
      <c r="A372" s="56">
        <f ca="1">aanmeldingen!AK364</f>
        <v>0</v>
      </c>
      <c r="B372" s="99">
        <f>aanmeldingen!D364</f>
        <v>115822</v>
      </c>
      <c r="C372" s="98" t="str">
        <f>aanmeldingen!F364</f>
        <v>Van Laere</v>
      </c>
      <c r="D372" s="98" t="str">
        <f>aanmeldingen!G364</f>
        <v>Fleur</v>
      </c>
      <c r="E372" s="98" t="str">
        <f>aanmeldingen!T364</f>
        <v>AMS</v>
      </c>
      <c r="F372" s="100">
        <f>aanmeldingen!K364</f>
        <v>43365</v>
      </c>
      <c r="G372" s="104" t="str">
        <f>IF(aanmeldingen!M364=0,"nvt",aanmeldingen!M364)</f>
        <v>nvt</v>
      </c>
      <c r="H372" s="98" t="str">
        <f>aanmeldingen!H364</f>
        <v>Eislingen</v>
      </c>
      <c r="I372" s="98" t="str">
        <f>aanmeldingen!I364</f>
        <v>ECC Eq</v>
      </c>
      <c r="J372" s="203" t="str">
        <f t="shared" ca="1" si="15"/>
        <v/>
      </c>
      <c r="K372" s="100">
        <f>aanmeldingen!V364</f>
        <v>43435</v>
      </c>
      <c r="L372" s="100">
        <f>aanmeldingen!W364</f>
        <v>43436</v>
      </c>
      <c r="M372" s="122"/>
      <c r="N372" s="46">
        <f>VLOOKUP(B372,schermers!C:I,7,FALSE)</f>
        <v>38229</v>
      </c>
      <c r="O372" s="46" t="str">
        <f t="shared" ca="1" si="16"/>
        <v>U23</v>
      </c>
      <c r="P372" s="56">
        <f t="shared" ca="1" si="17"/>
        <v>0</v>
      </c>
    </row>
    <row r="373" spans="1:16" hidden="1" x14ac:dyDescent="0.2">
      <c r="A373" s="56">
        <f ca="1">aanmeldingen!AK365</f>
        <v>0</v>
      </c>
      <c r="B373" s="99">
        <f>aanmeldingen!D365</f>
        <v>115822</v>
      </c>
      <c r="C373" s="98" t="str">
        <f>aanmeldingen!F365</f>
        <v>Van Laere</v>
      </c>
      <c r="D373" s="98" t="str">
        <f>aanmeldingen!G365</f>
        <v>Fleur</v>
      </c>
      <c r="E373" s="98" t="str">
        <f>aanmeldingen!T365</f>
        <v>AMS</v>
      </c>
      <c r="F373" s="100">
        <f>aanmeldingen!K365</f>
        <v>43365</v>
      </c>
      <c r="G373" s="104" t="str">
        <f>IF(aanmeldingen!M365=0,"nvt",aanmeldingen!M365)</f>
        <v>nvt</v>
      </c>
      <c r="H373" s="98" t="str">
        <f>aanmeldingen!H365</f>
        <v>Londen</v>
      </c>
      <c r="I373" s="98" t="str">
        <f>aanmeldingen!I365</f>
        <v>ECC Eq</v>
      </c>
      <c r="J373" s="203" t="str">
        <f t="shared" ca="1" si="15"/>
        <v/>
      </c>
      <c r="K373" s="100">
        <f>aanmeldingen!V365</f>
        <v>43386</v>
      </c>
      <c r="L373" s="100">
        <f>aanmeldingen!W365</f>
        <v>43387</v>
      </c>
      <c r="M373" s="122"/>
      <c r="N373" s="46">
        <f>VLOOKUP(B373,schermers!C:I,7,FALSE)</f>
        <v>38229</v>
      </c>
      <c r="O373" s="46" t="str">
        <f t="shared" ca="1" si="16"/>
        <v>U23</v>
      </c>
      <c r="P373" s="56">
        <f t="shared" ca="1" si="17"/>
        <v>0</v>
      </c>
    </row>
    <row r="374" spans="1:16" hidden="1" x14ac:dyDescent="0.2">
      <c r="A374" s="56">
        <f ca="1">aanmeldingen!AK366</f>
        <v>0</v>
      </c>
      <c r="B374" s="99">
        <f>aanmeldingen!D366</f>
        <v>115309</v>
      </c>
      <c r="C374" s="98" t="str">
        <f>aanmeldingen!F366</f>
        <v>Koster</v>
      </c>
      <c r="D374" s="98" t="str">
        <f>aanmeldingen!G366</f>
        <v>Tessa</v>
      </c>
      <c r="E374" s="98" t="str">
        <f>aanmeldingen!T366</f>
        <v>AMS</v>
      </c>
      <c r="F374" s="100">
        <f>aanmeldingen!K366</f>
        <v>43366</v>
      </c>
      <c r="G374" s="104" t="str">
        <f>IF(aanmeldingen!M366=0,"nvt",aanmeldingen!M366)</f>
        <v>nvt</v>
      </c>
      <c r="H374" s="98" t="str">
        <f>aanmeldingen!H366</f>
        <v>Cabries</v>
      </c>
      <c r="I374" s="98" t="str">
        <f>aanmeldingen!I366</f>
        <v>ECC Eq</v>
      </c>
      <c r="J374" s="203" t="str">
        <f t="shared" ca="1" si="15"/>
        <v/>
      </c>
      <c r="K374" s="100">
        <f>aanmeldingen!V366</f>
        <v>43435</v>
      </c>
      <c r="L374" s="100">
        <f>aanmeldingen!W366</f>
        <v>43436</v>
      </c>
      <c r="M374" s="122"/>
      <c r="N374" s="46">
        <f>VLOOKUP(B374,schermers!C:I,7,FALSE)</f>
        <v>38011</v>
      </c>
      <c r="O374" s="46" t="str">
        <f t="shared" ca="1" si="16"/>
        <v>U23</v>
      </c>
      <c r="P374" s="56">
        <f t="shared" ca="1" si="17"/>
        <v>0</v>
      </c>
    </row>
    <row r="375" spans="1:16" hidden="1" x14ac:dyDescent="0.2">
      <c r="A375" s="56">
        <f ca="1">aanmeldingen!AK367</f>
        <v>0</v>
      </c>
      <c r="B375" s="99">
        <f>aanmeldingen!D367</f>
        <v>115309</v>
      </c>
      <c r="C375" s="98" t="str">
        <f>aanmeldingen!F367</f>
        <v>Koster</v>
      </c>
      <c r="D375" s="98" t="str">
        <f>aanmeldingen!G367</f>
        <v>Tessa</v>
      </c>
      <c r="E375" s="98" t="str">
        <f>aanmeldingen!T367</f>
        <v>AMS</v>
      </c>
      <c r="F375" s="100">
        <f>aanmeldingen!K367</f>
        <v>43366</v>
      </c>
      <c r="G375" s="104" t="str">
        <f>IF(aanmeldingen!M367=0,"nvt",aanmeldingen!M367)</f>
        <v>nvt</v>
      </c>
      <c r="H375" s="98" t="str">
        <f>aanmeldingen!H367</f>
        <v>Poznan</v>
      </c>
      <c r="I375" s="98" t="str">
        <f>aanmeldingen!I367</f>
        <v>ECC Eq</v>
      </c>
      <c r="J375" s="203" t="str">
        <f t="shared" ca="1" si="15"/>
        <v/>
      </c>
      <c r="K375" s="100">
        <f>aanmeldingen!V367</f>
        <v>43477</v>
      </c>
      <c r="L375" s="100">
        <f>aanmeldingen!W367</f>
        <v>43478</v>
      </c>
      <c r="M375" s="122"/>
      <c r="N375" s="46">
        <f>VLOOKUP(B375,schermers!C:I,7,FALSE)</f>
        <v>38011</v>
      </c>
      <c r="O375" s="46" t="str">
        <f t="shared" ca="1" si="16"/>
        <v>U23</v>
      </c>
      <c r="P375" s="56">
        <f t="shared" ca="1" si="17"/>
        <v>0</v>
      </c>
    </row>
    <row r="376" spans="1:16" hidden="1" x14ac:dyDescent="0.2">
      <c r="A376" s="56">
        <f ca="1">aanmeldingen!AK368</f>
        <v>0</v>
      </c>
      <c r="B376" s="99">
        <f>aanmeldingen!D368</f>
        <v>115309</v>
      </c>
      <c r="C376" s="98" t="str">
        <f>aanmeldingen!F368</f>
        <v>Koster</v>
      </c>
      <c r="D376" s="98" t="str">
        <f>aanmeldingen!G368</f>
        <v>Tessa</v>
      </c>
      <c r="E376" s="98" t="str">
        <f>aanmeldingen!T368</f>
        <v>AMS</v>
      </c>
      <c r="F376" s="100">
        <f>aanmeldingen!K368</f>
        <v>43366</v>
      </c>
      <c r="G376" s="104" t="str">
        <f>IF(aanmeldingen!M368=0,"nvt",aanmeldingen!M368)</f>
        <v>nvt</v>
      </c>
      <c r="H376" s="98" t="str">
        <f>aanmeldingen!H368</f>
        <v>Satu Mare</v>
      </c>
      <c r="I376" s="98" t="str">
        <f>aanmeldingen!I368</f>
        <v>ECC Eq</v>
      </c>
      <c r="J376" s="203" t="str">
        <f t="shared" ca="1" si="15"/>
        <v/>
      </c>
      <c r="K376" s="100">
        <f>aanmeldingen!V368</f>
        <v>43505</v>
      </c>
      <c r="L376" s="100">
        <f>aanmeldingen!W368</f>
        <v>43506</v>
      </c>
      <c r="M376" s="122"/>
      <c r="N376" s="46">
        <f>VLOOKUP(B376,schermers!C:I,7,FALSE)</f>
        <v>38011</v>
      </c>
      <c r="O376" s="46" t="str">
        <f t="shared" ca="1" si="16"/>
        <v>U23</v>
      </c>
      <c r="P376" s="56">
        <f t="shared" ca="1" si="17"/>
        <v>0</v>
      </c>
    </row>
    <row r="377" spans="1:16" hidden="1" x14ac:dyDescent="0.2">
      <c r="A377" s="56">
        <f ca="1">aanmeldingen!AK369</f>
        <v>0</v>
      </c>
      <c r="B377" s="99">
        <f>aanmeldingen!D369</f>
        <v>115309</v>
      </c>
      <c r="C377" s="98" t="str">
        <f>aanmeldingen!F369</f>
        <v>Koster</v>
      </c>
      <c r="D377" s="98" t="str">
        <f>aanmeldingen!G369</f>
        <v>Tessa</v>
      </c>
      <c r="E377" s="98" t="str">
        <f>aanmeldingen!T369</f>
        <v>AMS</v>
      </c>
      <c r="F377" s="100">
        <f>aanmeldingen!K369</f>
        <v>43366</v>
      </c>
      <c r="G377" s="104" t="str">
        <f>IF(aanmeldingen!M369=0,"nvt",aanmeldingen!M369)</f>
        <v>nvt</v>
      </c>
      <c r="H377" s="98" t="str">
        <f>aanmeldingen!H369</f>
        <v>Moedling</v>
      </c>
      <c r="I377" s="98" t="str">
        <f>aanmeldingen!I369</f>
        <v>ECC Eq</v>
      </c>
      <c r="J377" s="203" t="str">
        <f t="shared" ca="1" si="15"/>
        <v/>
      </c>
      <c r="K377" s="100">
        <f>aanmeldingen!V369</f>
        <v>43428</v>
      </c>
      <c r="L377" s="100">
        <f>aanmeldingen!W369</f>
        <v>43429</v>
      </c>
      <c r="M377" s="122"/>
      <c r="N377" s="46">
        <f>VLOOKUP(B377,schermers!C:I,7,FALSE)</f>
        <v>38011</v>
      </c>
      <c r="O377" s="46" t="str">
        <f t="shared" ca="1" si="16"/>
        <v>U23</v>
      </c>
      <c r="P377" s="56">
        <f t="shared" ca="1" si="17"/>
        <v>0</v>
      </c>
    </row>
    <row r="378" spans="1:16" hidden="1" x14ac:dyDescent="0.2">
      <c r="A378" s="56">
        <f ca="1">aanmeldingen!AK370</f>
        <v>0</v>
      </c>
      <c r="B378" s="99">
        <f>aanmeldingen!D370</f>
        <v>114299</v>
      </c>
      <c r="C378" s="98" t="str">
        <f>aanmeldingen!F370</f>
        <v>Kowalczyk</v>
      </c>
      <c r="D378" s="98" t="str">
        <f>aanmeldingen!G370</f>
        <v>Fynn</v>
      </c>
      <c r="E378" s="98" t="str">
        <f>aanmeldingen!T370</f>
        <v>AMS</v>
      </c>
      <c r="F378" s="100">
        <f>aanmeldingen!K370</f>
        <v>43366</v>
      </c>
      <c r="G378" s="104" t="str">
        <f>IF(aanmeldingen!M370=0,"nvt",aanmeldingen!M370)</f>
        <v>nvt</v>
      </c>
      <c r="H378" s="98" t="str">
        <f>aanmeldingen!H370</f>
        <v>Moedling</v>
      </c>
      <c r="I378" s="98" t="str">
        <f>aanmeldingen!I370</f>
        <v>ECC Eq</v>
      </c>
      <c r="J378" s="203" t="str">
        <f t="shared" ca="1" si="15"/>
        <v/>
      </c>
      <c r="K378" s="100">
        <f>aanmeldingen!V370</f>
        <v>43428</v>
      </c>
      <c r="L378" s="100">
        <f>aanmeldingen!W370</f>
        <v>43429</v>
      </c>
      <c r="M378" s="122"/>
      <c r="N378" s="46">
        <f>VLOOKUP(B378,schermers!C:I,7,FALSE)</f>
        <v>37760</v>
      </c>
      <c r="O378" s="46" t="str">
        <f t="shared" ca="1" si="16"/>
        <v>U23</v>
      </c>
      <c r="P378" s="56">
        <f t="shared" ca="1" si="17"/>
        <v>0</v>
      </c>
    </row>
    <row r="379" spans="1:16" hidden="1" x14ac:dyDescent="0.2">
      <c r="A379" s="56">
        <f ca="1">aanmeldingen!AK371</f>
        <v>0</v>
      </c>
      <c r="B379" s="99">
        <f>aanmeldingen!D371</f>
        <v>114299</v>
      </c>
      <c r="C379" s="98" t="str">
        <f>aanmeldingen!F371</f>
        <v>Kowalczyk</v>
      </c>
      <c r="D379" s="98" t="str">
        <f>aanmeldingen!G371</f>
        <v>Fynn</v>
      </c>
      <c r="E379" s="98" t="str">
        <f>aanmeldingen!T371</f>
        <v>AMS</v>
      </c>
      <c r="F379" s="100">
        <f>aanmeldingen!K371</f>
        <v>43366</v>
      </c>
      <c r="G379" s="104" t="str">
        <f>IF(aanmeldingen!M371=0,"nvt",aanmeldingen!M371)</f>
        <v>nvt</v>
      </c>
      <c r="H379" s="98" t="str">
        <f>aanmeldingen!H371</f>
        <v>Cabries</v>
      </c>
      <c r="I379" s="98" t="str">
        <f>aanmeldingen!I371</f>
        <v>ECC Eq</v>
      </c>
      <c r="J379" s="203" t="str">
        <f t="shared" ca="1" si="15"/>
        <v/>
      </c>
      <c r="K379" s="100">
        <f>aanmeldingen!V371</f>
        <v>43435</v>
      </c>
      <c r="L379" s="100">
        <f>aanmeldingen!W371</f>
        <v>43436</v>
      </c>
      <c r="M379" s="122"/>
      <c r="N379" s="46">
        <f>VLOOKUP(B379,schermers!C:I,7,FALSE)</f>
        <v>37760</v>
      </c>
      <c r="O379" s="46" t="str">
        <f t="shared" ca="1" si="16"/>
        <v>U23</v>
      </c>
      <c r="P379" s="56">
        <f t="shared" ca="1" si="17"/>
        <v>0</v>
      </c>
    </row>
    <row r="380" spans="1:16" hidden="1" x14ac:dyDescent="0.2">
      <c r="A380" s="56">
        <f ca="1">aanmeldingen!AK372</f>
        <v>0</v>
      </c>
      <c r="B380" s="99">
        <f>aanmeldingen!D372</f>
        <v>114299</v>
      </c>
      <c r="C380" s="98" t="str">
        <f>aanmeldingen!F372</f>
        <v>Kowalczyk</v>
      </c>
      <c r="D380" s="98" t="str">
        <f>aanmeldingen!G372</f>
        <v>Fynn</v>
      </c>
      <c r="E380" s="98" t="str">
        <f>aanmeldingen!T372</f>
        <v>AMS</v>
      </c>
      <c r="F380" s="100">
        <f>aanmeldingen!K372</f>
        <v>43366</v>
      </c>
      <c r="G380" s="104">
        <f>IF(aanmeldingen!M372=0,"nvt",aanmeldingen!M372)</f>
        <v>43447</v>
      </c>
      <c r="H380" s="98" t="str">
        <f>aanmeldingen!H372</f>
        <v>Halle</v>
      </c>
      <c r="I380" s="98" t="str">
        <f>aanmeldingen!I372</f>
        <v>ECC Eq</v>
      </c>
      <c r="J380" s="203" t="str">
        <f t="shared" ca="1" si="15"/>
        <v/>
      </c>
      <c r="K380" s="100">
        <f>aanmeldingen!V372</f>
        <v>43449</v>
      </c>
      <c r="L380" s="100">
        <f>aanmeldingen!W372</f>
        <v>43450</v>
      </c>
      <c r="M380" s="122"/>
      <c r="N380" s="46">
        <f>VLOOKUP(B380,schermers!C:I,7,FALSE)</f>
        <v>37760</v>
      </c>
      <c r="O380" s="46" t="str">
        <f t="shared" ca="1" si="16"/>
        <v>U23</v>
      </c>
      <c r="P380" s="56">
        <f t="shared" ca="1" si="17"/>
        <v>0</v>
      </c>
    </row>
    <row r="381" spans="1:16" hidden="1" x14ac:dyDescent="0.2">
      <c r="A381" s="56">
        <f ca="1">aanmeldingen!AK373</f>
        <v>0</v>
      </c>
      <c r="B381" s="99">
        <f>aanmeldingen!D373</f>
        <v>114851</v>
      </c>
      <c r="C381" s="98" t="str">
        <f>aanmeldingen!F373</f>
        <v>Nawar</v>
      </c>
      <c r="D381" s="98" t="str">
        <f>aanmeldingen!G373</f>
        <v>Suhayl</v>
      </c>
      <c r="E381" s="98" t="str">
        <f>aanmeldingen!T373</f>
        <v>AMS</v>
      </c>
      <c r="F381" s="100">
        <f>aanmeldingen!K373</f>
        <v>43366</v>
      </c>
      <c r="G381" s="104" t="str">
        <f>IF(aanmeldingen!M373=0,"nvt",aanmeldingen!M373)</f>
        <v>nvt</v>
      </c>
      <c r="H381" s="98" t="str">
        <f>aanmeldingen!H373</f>
        <v>Moedling</v>
      </c>
      <c r="I381" s="98" t="str">
        <f>aanmeldingen!I373</f>
        <v>ECC Eq</v>
      </c>
      <c r="J381" s="203" t="str">
        <f t="shared" ca="1" si="15"/>
        <v/>
      </c>
      <c r="K381" s="100">
        <f>aanmeldingen!V373</f>
        <v>43428</v>
      </c>
      <c r="L381" s="100">
        <f>aanmeldingen!W373</f>
        <v>43429</v>
      </c>
      <c r="M381" s="122"/>
      <c r="N381" s="46">
        <f>VLOOKUP(B381,schermers!C:I,7,FALSE)</f>
        <v>37997</v>
      </c>
      <c r="O381" s="46" t="str">
        <f t="shared" ca="1" si="16"/>
        <v>U23</v>
      </c>
      <c r="P381" s="56">
        <f t="shared" ca="1" si="17"/>
        <v>0</v>
      </c>
    </row>
    <row r="382" spans="1:16" hidden="1" x14ac:dyDescent="0.2">
      <c r="A382" s="56">
        <f ca="1">aanmeldingen!AK374</f>
        <v>0</v>
      </c>
      <c r="B382" s="99">
        <f>aanmeldingen!D374</f>
        <v>114851</v>
      </c>
      <c r="C382" s="98" t="str">
        <f>aanmeldingen!F374</f>
        <v>Nawar</v>
      </c>
      <c r="D382" s="98" t="str">
        <f>aanmeldingen!G374</f>
        <v>Suhayl</v>
      </c>
      <c r="E382" s="98" t="str">
        <f>aanmeldingen!T374</f>
        <v>AMS</v>
      </c>
      <c r="F382" s="100">
        <f>aanmeldingen!K374</f>
        <v>43366</v>
      </c>
      <c r="G382" s="104" t="str">
        <f>IF(aanmeldingen!M374=0,"nvt",aanmeldingen!M374)</f>
        <v>nvt</v>
      </c>
      <c r="H382" s="98" t="str">
        <f>aanmeldingen!H374</f>
        <v>Cabries</v>
      </c>
      <c r="I382" s="98" t="str">
        <f>aanmeldingen!I374</f>
        <v>ECC Eq</v>
      </c>
      <c r="J382" s="203" t="str">
        <f t="shared" ca="1" si="15"/>
        <v/>
      </c>
      <c r="K382" s="100">
        <f>aanmeldingen!V374</f>
        <v>43435</v>
      </c>
      <c r="L382" s="100">
        <f>aanmeldingen!W374</f>
        <v>43436</v>
      </c>
      <c r="M382" s="122"/>
      <c r="N382" s="46">
        <f>VLOOKUP(B382,schermers!C:I,7,FALSE)</f>
        <v>37997</v>
      </c>
      <c r="O382" s="46" t="str">
        <f t="shared" ca="1" si="16"/>
        <v>U23</v>
      </c>
      <c r="P382" s="56">
        <f t="shared" ca="1" si="17"/>
        <v>0</v>
      </c>
    </row>
    <row r="383" spans="1:16" hidden="1" x14ac:dyDescent="0.2">
      <c r="A383" s="56">
        <f ca="1">aanmeldingen!AK375</f>
        <v>0</v>
      </c>
      <c r="B383" s="99">
        <f>aanmeldingen!D375</f>
        <v>114851</v>
      </c>
      <c r="C383" s="98" t="str">
        <f>aanmeldingen!F375</f>
        <v>Nawar</v>
      </c>
      <c r="D383" s="98" t="str">
        <f>aanmeldingen!G375</f>
        <v>Suhayl</v>
      </c>
      <c r="E383" s="98" t="str">
        <f>aanmeldingen!T375</f>
        <v>AMS</v>
      </c>
      <c r="F383" s="100">
        <f>aanmeldingen!K375</f>
        <v>43366</v>
      </c>
      <c r="G383" s="104" t="str">
        <f>IF(aanmeldingen!M375=0,"nvt",aanmeldingen!M375)</f>
        <v>nvt</v>
      </c>
      <c r="H383" s="98" t="str">
        <f>aanmeldingen!H375</f>
        <v>Halle</v>
      </c>
      <c r="I383" s="98" t="str">
        <f>aanmeldingen!I375</f>
        <v>ECC Eq</v>
      </c>
      <c r="J383" s="203" t="str">
        <f t="shared" ca="1" si="15"/>
        <v/>
      </c>
      <c r="K383" s="100">
        <f>aanmeldingen!V375</f>
        <v>43449</v>
      </c>
      <c r="L383" s="100">
        <f>aanmeldingen!W375</f>
        <v>43450</v>
      </c>
      <c r="M383" s="122"/>
      <c r="N383" s="46">
        <f>VLOOKUP(B383,schermers!C:I,7,FALSE)</f>
        <v>37997</v>
      </c>
      <c r="O383" s="46" t="str">
        <f t="shared" ca="1" si="16"/>
        <v>U23</v>
      </c>
      <c r="P383" s="56">
        <f t="shared" ca="1" si="17"/>
        <v>0</v>
      </c>
    </row>
    <row r="384" spans="1:16" hidden="1" x14ac:dyDescent="0.2">
      <c r="A384" s="56">
        <f ca="1">aanmeldingen!AK376</f>
        <v>0</v>
      </c>
      <c r="B384" s="99">
        <f>aanmeldingen!D376</f>
        <v>114165</v>
      </c>
      <c r="C384" s="98" t="str">
        <f>aanmeldingen!F376</f>
        <v>Yoshimori</v>
      </c>
      <c r="D384" s="98" t="str">
        <f>aanmeldingen!G376</f>
        <v>Rachika</v>
      </c>
      <c r="E384" s="98" t="str">
        <f>aanmeldingen!T376</f>
        <v>ZAI</v>
      </c>
      <c r="F384" s="100">
        <f>aanmeldingen!K376</f>
        <v>43366</v>
      </c>
      <c r="G384" s="104" t="str">
        <f>IF(aanmeldingen!M376=0,"nvt",aanmeldingen!M376)</f>
        <v>nvt</v>
      </c>
      <c r="H384" s="98" t="str">
        <f>aanmeldingen!H376</f>
        <v>Budapest</v>
      </c>
      <c r="I384" s="98" t="str">
        <f>aanmeldingen!I376</f>
        <v>ECC Eq</v>
      </c>
      <c r="J384" s="203" t="str">
        <f t="shared" ca="1" si="15"/>
        <v/>
      </c>
      <c r="K384" s="100">
        <f>aanmeldingen!V376</f>
        <v>43413</v>
      </c>
      <c r="L384" s="100">
        <f>aanmeldingen!W376</f>
        <v>43415</v>
      </c>
      <c r="M384" s="122"/>
      <c r="N384" s="46">
        <f>VLOOKUP(B384,schermers!C:I,7,FALSE)</f>
        <v>38772</v>
      </c>
      <c r="O384" s="46" t="str">
        <f t="shared" ca="1" si="16"/>
        <v>U23</v>
      </c>
      <c r="P384" s="56">
        <f t="shared" ca="1" si="17"/>
        <v>0</v>
      </c>
    </row>
    <row r="385" spans="1:16" hidden="1" x14ac:dyDescent="0.2">
      <c r="A385" s="56">
        <f ca="1">aanmeldingen!AK377</f>
        <v>1</v>
      </c>
      <c r="B385" s="99">
        <f>aanmeldingen!D377</f>
        <v>113453</v>
      </c>
      <c r="C385" s="98" t="str">
        <f>aanmeldingen!F377</f>
        <v>Walet</v>
      </c>
      <c r="D385" s="98" t="str">
        <f>aanmeldingen!G377</f>
        <v>Koen</v>
      </c>
      <c r="E385" s="98" t="str">
        <f>aanmeldingen!T377</f>
        <v>TRE</v>
      </c>
      <c r="F385" s="100">
        <f>aanmeldingen!K377</f>
        <v>43367</v>
      </c>
      <c r="G385" s="104" t="str">
        <f>IF(aanmeldingen!M377=0,"nvt",aanmeldingen!M377)</f>
        <v>nvt</v>
      </c>
      <c r="H385" s="98" t="str">
        <f>aanmeldingen!H377</f>
        <v>Moedling</v>
      </c>
      <c r="I385" s="98" t="str">
        <f>aanmeldingen!I377</f>
        <v>ECC</v>
      </c>
      <c r="J385" s="203">
        <f t="shared" ca="1" si="15"/>
        <v>28</v>
      </c>
      <c r="K385" s="100">
        <f>aanmeldingen!V377</f>
        <v>43428</v>
      </c>
      <c r="L385" s="100">
        <f>aanmeldingen!W377</f>
        <v>43429</v>
      </c>
      <c r="M385" s="122" t="s">
        <v>848</v>
      </c>
      <c r="N385" s="46">
        <f>VLOOKUP(B385,schermers!C:I,7,FALSE)</f>
        <v>38016</v>
      </c>
      <c r="O385" s="46" t="str">
        <f t="shared" ca="1" si="16"/>
        <v>U23</v>
      </c>
      <c r="P385" s="56">
        <f t="shared" si="17"/>
        <v>1</v>
      </c>
    </row>
    <row r="386" spans="1:16" hidden="1" x14ac:dyDescent="0.2">
      <c r="A386" s="56">
        <f ca="1">aanmeldingen!AK378</f>
        <v>0</v>
      </c>
      <c r="B386" s="99">
        <f>aanmeldingen!D378</f>
        <v>113453</v>
      </c>
      <c r="C386" s="98" t="str">
        <f>aanmeldingen!F378</f>
        <v>Walet</v>
      </c>
      <c r="D386" s="98" t="str">
        <f>aanmeldingen!G378</f>
        <v>Koen</v>
      </c>
      <c r="E386" s="98" t="str">
        <f>aanmeldingen!T378</f>
        <v>TRE</v>
      </c>
      <c r="F386" s="100">
        <f>aanmeldingen!K378</f>
        <v>43367</v>
      </c>
      <c r="G386" s="104" t="str">
        <f>IF(aanmeldingen!M378=0,"nvt",aanmeldingen!M378)</f>
        <v>nvt</v>
      </c>
      <c r="H386" s="98" t="str">
        <f>aanmeldingen!H378</f>
        <v>Moedling</v>
      </c>
      <c r="I386" s="98" t="str">
        <f>aanmeldingen!I378</f>
        <v>ECC Eq</v>
      </c>
      <c r="J386" s="203" t="str">
        <f t="shared" ca="1" si="15"/>
        <v/>
      </c>
      <c r="K386" s="100">
        <f>aanmeldingen!V378</f>
        <v>43428</v>
      </c>
      <c r="L386" s="100">
        <f>aanmeldingen!W378</f>
        <v>43429</v>
      </c>
      <c r="M386" s="122"/>
      <c r="N386" s="46">
        <f>VLOOKUP(B386,schermers!C:I,7,FALSE)</f>
        <v>38016</v>
      </c>
      <c r="O386" s="46" t="str">
        <f t="shared" ca="1" si="16"/>
        <v>U23</v>
      </c>
      <c r="P386" s="56">
        <f t="shared" ca="1" si="17"/>
        <v>0</v>
      </c>
    </row>
    <row r="387" spans="1:16" hidden="1" x14ac:dyDescent="0.2">
      <c r="A387" s="56">
        <f ca="1">aanmeldingen!AK379</f>
        <v>1</v>
      </c>
      <c r="B387" s="99">
        <f>aanmeldingen!D379</f>
        <v>113453</v>
      </c>
      <c r="C387" s="98" t="str">
        <f>aanmeldingen!F379</f>
        <v>Walet</v>
      </c>
      <c r="D387" s="98" t="str">
        <f>aanmeldingen!G379</f>
        <v>Koen</v>
      </c>
      <c r="E387" s="98" t="str">
        <f>aanmeldingen!T379</f>
        <v>TRE</v>
      </c>
      <c r="F387" s="100">
        <f>aanmeldingen!K379</f>
        <v>43367</v>
      </c>
      <c r="G387" s="104" t="str">
        <f>IF(aanmeldingen!M379=0,"nvt",aanmeldingen!M379)</f>
        <v>nvt</v>
      </c>
      <c r="H387" s="98" t="str">
        <f>aanmeldingen!H379</f>
        <v>Halle</v>
      </c>
      <c r="I387" s="98" t="str">
        <f>aanmeldingen!I379</f>
        <v>ECC</v>
      </c>
      <c r="J387" s="203">
        <f t="shared" ca="1" si="15"/>
        <v>28</v>
      </c>
      <c r="K387" s="100">
        <f>aanmeldingen!V379</f>
        <v>43449</v>
      </c>
      <c r="L387" s="100">
        <f>aanmeldingen!W379</f>
        <v>43450</v>
      </c>
      <c r="M387" s="122"/>
      <c r="N387" s="46">
        <f>VLOOKUP(B387,schermers!C:I,7,FALSE)</f>
        <v>38016</v>
      </c>
      <c r="O387" s="46" t="str">
        <f t="shared" ca="1" si="16"/>
        <v>U23</v>
      </c>
      <c r="P387" s="56">
        <f t="shared" ca="1" si="17"/>
        <v>0</v>
      </c>
    </row>
    <row r="388" spans="1:16" hidden="1" x14ac:dyDescent="0.2">
      <c r="A388" s="56">
        <f ca="1">aanmeldingen!AK380</f>
        <v>0</v>
      </c>
      <c r="B388" s="99">
        <f>aanmeldingen!D380</f>
        <v>113453</v>
      </c>
      <c r="C388" s="98" t="str">
        <f>aanmeldingen!F380</f>
        <v>Walet</v>
      </c>
      <c r="D388" s="98" t="str">
        <f>aanmeldingen!G380</f>
        <v>Koen</v>
      </c>
      <c r="E388" s="98" t="str">
        <f>aanmeldingen!T380</f>
        <v>TRE</v>
      </c>
      <c r="F388" s="100">
        <f>aanmeldingen!K380</f>
        <v>43367</v>
      </c>
      <c r="G388" s="104" t="str">
        <f>IF(aanmeldingen!M380=0,"nvt",aanmeldingen!M380)</f>
        <v>nvt</v>
      </c>
      <c r="H388" s="98" t="str">
        <f>aanmeldingen!H380</f>
        <v>Halle</v>
      </c>
      <c r="I388" s="98" t="str">
        <f>aanmeldingen!I380</f>
        <v>ECC Eq</v>
      </c>
      <c r="J388" s="203" t="str">
        <f t="shared" ca="1" si="15"/>
        <v/>
      </c>
      <c r="K388" s="100">
        <f>aanmeldingen!V380</f>
        <v>43449</v>
      </c>
      <c r="L388" s="100">
        <f>aanmeldingen!W380</f>
        <v>43450</v>
      </c>
      <c r="M388" s="122"/>
      <c r="N388" s="46">
        <f>VLOOKUP(B388,schermers!C:I,7,FALSE)</f>
        <v>38016</v>
      </c>
      <c r="O388" s="46" t="str">
        <f t="shared" ca="1" si="16"/>
        <v>U23</v>
      </c>
      <c r="P388" s="56">
        <f t="shared" ca="1" si="17"/>
        <v>0</v>
      </c>
    </row>
    <row r="389" spans="1:16" hidden="1" x14ac:dyDescent="0.2">
      <c r="A389" s="56">
        <f ca="1">aanmeldingen!AK381</f>
        <v>1</v>
      </c>
      <c r="B389" s="99">
        <f>aanmeldingen!D381</f>
        <v>113453</v>
      </c>
      <c r="C389" s="98" t="str">
        <f>aanmeldingen!F381</f>
        <v>Walet</v>
      </c>
      <c r="D389" s="98" t="str">
        <f>aanmeldingen!G381</f>
        <v>Koen</v>
      </c>
      <c r="E389" s="98" t="str">
        <f>aanmeldingen!T381</f>
        <v>TRE</v>
      </c>
      <c r="F389" s="100">
        <f>aanmeldingen!K381</f>
        <v>43367</v>
      </c>
      <c r="G389" s="104" t="str">
        <f>IF(aanmeldingen!M381=0,"nvt",aanmeldingen!M381)</f>
        <v>nvt</v>
      </c>
      <c r="H389" s="98" t="str">
        <f>aanmeldingen!H381</f>
        <v>Cabries</v>
      </c>
      <c r="I389" s="98" t="str">
        <f>aanmeldingen!I381</f>
        <v>ECC</v>
      </c>
      <c r="J389" s="203">
        <f t="shared" ca="1" si="15"/>
        <v>28</v>
      </c>
      <c r="K389" s="100">
        <f>aanmeldingen!V381</f>
        <v>43435</v>
      </c>
      <c r="L389" s="100">
        <f>aanmeldingen!W381</f>
        <v>43436</v>
      </c>
      <c r="M389" s="122"/>
      <c r="N389" s="46">
        <f>VLOOKUP(B389,schermers!C:I,7,FALSE)</f>
        <v>38016</v>
      </c>
      <c r="O389" s="46" t="str">
        <f t="shared" ca="1" si="16"/>
        <v>U23</v>
      </c>
      <c r="P389" s="56">
        <f t="shared" ca="1" si="17"/>
        <v>0</v>
      </c>
    </row>
    <row r="390" spans="1:16" hidden="1" x14ac:dyDescent="0.2">
      <c r="A390" s="56">
        <f ca="1">aanmeldingen!AK382</f>
        <v>0</v>
      </c>
      <c r="B390" s="99">
        <f>aanmeldingen!D382</f>
        <v>113453</v>
      </c>
      <c r="C390" s="98" t="str">
        <f>aanmeldingen!F382</f>
        <v>Walet</v>
      </c>
      <c r="D390" s="98" t="str">
        <f>aanmeldingen!G382</f>
        <v>Koen</v>
      </c>
      <c r="E390" s="98" t="str">
        <f>aanmeldingen!T382</f>
        <v>TRE</v>
      </c>
      <c r="F390" s="100">
        <f>aanmeldingen!K382</f>
        <v>43367</v>
      </c>
      <c r="G390" s="104" t="str">
        <f>IF(aanmeldingen!M382=0,"nvt",aanmeldingen!M382)</f>
        <v>nvt</v>
      </c>
      <c r="H390" s="98" t="str">
        <f>aanmeldingen!H382</f>
        <v>Cabries</v>
      </c>
      <c r="I390" s="98" t="str">
        <f>aanmeldingen!I382</f>
        <v>ECC Eq</v>
      </c>
      <c r="J390" s="203" t="str">
        <f t="shared" ca="1" si="15"/>
        <v/>
      </c>
      <c r="K390" s="100">
        <f>aanmeldingen!V382</f>
        <v>43435</v>
      </c>
      <c r="L390" s="100">
        <f>aanmeldingen!W382</f>
        <v>43436</v>
      </c>
      <c r="M390" s="122"/>
      <c r="N390" s="46">
        <f>VLOOKUP(B390,schermers!C:I,7,FALSE)</f>
        <v>38016</v>
      </c>
      <c r="O390" s="46" t="str">
        <f t="shared" ca="1" si="16"/>
        <v>U23</v>
      </c>
      <c r="P390" s="56">
        <f t="shared" ca="1" si="17"/>
        <v>0</v>
      </c>
    </row>
    <row r="391" spans="1:16" hidden="1" x14ac:dyDescent="0.2">
      <c r="A391" s="56">
        <f ca="1">aanmeldingen!AK383</f>
        <v>1</v>
      </c>
      <c r="B391" s="99">
        <f>aanmeldingen!D383</f>
        <v>113453</v>
      </c>
      <c r="C391" s="98" t="str">
        <f>aanmeldingen!F383</f>
        <v>Walet</v>
      </c>
      <c r="D391" s="98" t="str">
        <f>aanmeldingen!G383</f>
        <v>Koen</v>
      </c>
      <c r="E391" s="98" t="str">
        <f>aanmeldingen!T383</f>
        <v>TRE</v>
      </c>
      <c r="F391" s="100">
        <f>aanmeldingen!K383</f>
        <v>43367</v>
      </c>
      <c r="G391" s="104" t="str">
        <f>IF(aanmeldingen!M383=0,"nvt",aanmeldingen!M383)</f>
        <v>nvt</v>
      </c>
      <c r="H391" s="98" t="str">
        <f>aanmeldingen!H383</f>
        <v>Warschau</v>
      </c>
      <c r="I391" s="98" t="str">
        <f>aanmeldingen!I383</f>
        <v>ECC</v>
      </c>
      <c r="J391" s="203">
        <f t="shared" ca="1" si="15"/>
        <v>28</v>
      </c>
      <c r="K391" s="100">
        <f>aanmeldingen!V383</f>
        <v>43505</v>
      </c>
      <c r="L391" s="100">
        <f>aanmeldingen!W383</f>
        <v>43506</v>
      </c>
      <c r="M391" s="122"/>
      <c r="N391" s="46">
        <f>VLOOKUP(B391,schermers!C:I,7,FALSE)</f>
        <v>38016</v>
      </c>
      <c r="O391" s="46" t="str">
        <f t="shared" ca="1" si="16"/>
        <v>U23</v>
      </c>
      <c r="P391" s="56">
        <f t="shared" ca="1" si="17"/>
        <v>0</v>
      </c>
    </row>
    <row r="392" spans="1:16" hidden="1" x14ac:dyDescent="0.2">
      <c r="A392" s="56">
        <f ca="1">aanmeldingen!AK384</f>
        <v>0</v>
      </c>
      <c r="B392" s="99">
        <f>aanmeldingen!D384</f>
        <v>113453</v>
      </c>
      <c r="C392" s="98" t="str">
        <f>aanmeldingen!F384</f>
        <v>Walet</v>
      </c>
      <c r="D392" s="98" t="str">
        <f>aanmeldingen!G384</f>
        <v>Koen</v>
      </c>
      <c r="E392" s="98" t="str">
        <f>aanmeldingen!T384</f>
        <v>TRE</v>
      </c>
      <c r="F392" s="100">
        <f>aanmeldingen!K384</f>
        <v>43367</v>
      </c>
      <c r="G392" s="104" t="str">
        <f>IF(aanmeldingen!M384=0,"nvt",aanmeldingen!M384)</f>
        <v>nvt</v>
      </c>
      <c r="H392" s="98" t="str">
        <f>aanmeldingen!H384</f>
        <v>Warschau</v>
      </c>
      <c r="I392" s="98" t="str">
        <f>aanmeldingen!I384</f>
        <v>ECC Eq</v>
      </c>
      <c r="J392" s="203" t="str">
        <f t="shared" ca="1" si="15"/>
        <v/>
      </c>
      <c r="K392" s="100">
        <f>aanmeldingen!V384</f>
        <v>43505</v>
      </c>
      <c r="L392" s="100">
        <f>aanmeldingen!W384</f>
        <v>43506</v>
      </c>
      <c r="M392" s="122"/>
      <c r="N392" s="46">
        <f>VLOOKUP(B392,schermers!C:I,7,FALSE)</f>
        <v>38016</v>
      </c>
      <c r="O392" s="46" t="str">
        <f t="shared" ca="1" si="16"/>
        <v>U23</v>
      </c>
      <c r="P392" s="56">
        <f t="shared" ca="1" si="17"/>
        <v>0</v>
      </c>
    </row>
    <row r="393" spans="1:16" hidden="1" x14ac:dyDescent="0.2">
      <c r="A393" s="56">
        <f ca="1">aanmeldingen!AK385</f>
        <v>1</v>
      </c>
      <c r="B393" s="99">
        <f>aanmeldingen!D385</f>
        <v>113453</v>
      </c>
      <c r="C393" s="98" t="str">
        <f>aanmeldingen!F385</f>
        <v>Walet</v>
      </c>
      <c r="D393" s="98" t="str">
        <f>aanmeldingen!G385</f>
        <v>Koen</v>
      </c>
      <c r="E393" s="98" t="str">
        <f>aanmeldingen!T385</f>
        <v>TRE</v>
      </c>
      <c r="F393" s="100">
        <f>aanmeldingen!K385</f>
        <v>43367</v>
      </c>
      <c r="G393" s="104" t="str">
        <f>IF(aanmeldingen!M385=0,"nvt",aanmeldingen!M385)</f>
        <v>nvt</v>
      </c>
      <c r="H393" s="98" t="str">
        <f>aanmeldingen!H385</f>
        <v>Bratislava</v>
      </c>
      <c r="I393" s="98" t="str">
        <f>aanmeldingen!I385</f>
        <v>ECC</v>
      </c>
      <c r="J393" s="203">
        <f t="shared" ca="1" si="15"/>
        <v>28</v>
      </c>
      <c r="K393" s="100">
        <f>aanmeldingen!V385</f>
        <v>43476</v>
      </c>
      <c r="L393" s="100">
        <f>aanmeldingen!W385</f>
        <v>43478</v>
      </c>
      <c r="M393" s="122"/>
      <c r="N393" s="46">
        <f>VLOOKUP(B393,schermers!C:I,7,FALSE)</f>
        <v>38016</v>
      </c>
      <c r="O393" s="46" t="str">
        <f t="shared" ca="1" si="16"/>
        <v>U23</v>
      </c>
      <c r="P393" s="56">
        <f t="shared" ca="1" si="17"/>
        <v>0</v>
      </c>
    </row>
    <row r="394" spans="1:16" hidden="1" x14ac:dyDescent="0.2">
      <c r="A394" s="56">
        <f ca="1">aanmeldingen!AK386</f>
        <v>0</v>
      </c>
      <c r="B394" s="99">
        <f>aanmeldingen!D386</f>
        <v>113453</v>
      </c>
      <c r="C394" s="98" t="str">
        <f>aanmeldingen!F386</f>
        <v>Walet</v>
      </c>
      <c r="D394" s="98" t="str">
        <f>aanmeldingen!G386</f>
        <v>Koen</v>
      </c>
      <c r="E394" s="98" t="str">
        <f>aanmeldingen!T386</f>
        <v>TRE</v>
      </c>
      <c r="F394" s="100">
        <f>aanmeldingen!K386</f>
        <v>43367</v>
      </c>
      <c r="G394" s="104" t="str">
        <f>IF(aanmeldingen!M386=0,"nvt",aanmeldingen!M386)</f>
        <v>nvt</v>
      </c>
      <c r="H394" s="98" t="str">
        <f>aanmeldingen!H386</f>
        <v>Bratislava</v>
      </c>
      <c r="I394" s="98" t="str">
        <f>aanmeldingen!I386</f>
        <v>ECC EQ</v>
      </c>
      <c r="J394" s="203" t="str">
        <f t="shared" ca="1" si="15"/>
        <v/>
      </c>
      <c r="K394" s="100">
        <f>aanmeldingen!V386</f>
        <v>43476</v>
      </c>
      <c r="L394" s="100">
        <f>aanmeldingen!W386</f>
        <v>43478</v>
      </c>
      <c r="M394" s="122"/>
      <c r="N394" s="46">
        <f>VLOOKUP(B394,schermers!C:I,7,FALSE)</f>
        <v>38016</v>
      </c>
      <c r="O394" s="46" t="str">
        <f t="shared" ca="1" si="16"/>
        <v>U23</v>
      </c>
      <c r="P394" s="56">
        <f t="shared" ca="1" si="17"/>
        <v>0</v>
      </c>
    </row>
    <row r="395" spans="1:16" hidden="1" x14ac:dyDescent="0.2">
      <c r="A395" s="56">
        <f ca="1">aanmeldingen!AK387</f>
        <v>1</v>
      </c>
      <c r="B395" s="99">
        <f>aanmeldingen!D387</f>
        <v>114165</v>
      </c>
      <c r="C395" s="98" t="str">
        <f>aanmeldingen!F387</f>
        <v>Yoshimori</v>
      </c>
      <c r="D395" s="98" t="str">
        <f>aanmeldingen!G387</f>
        <v>Rachika</v>
      </c>
      <c r="E395" s="98" t="str">
        <f>aanmeldingen!T387</f>
        <v>ZAI</v>
      </c>
      <c r="F395" s="100">
        <f>aanmeldingen!K387</f>
        <v>43366</v>
      </c>
      <c r="G395" s="104" t="str">
        <f>IF(aanmeldingen!M387=0,"nvt",aanmeldingen!M387)</f>
        <v>nvt</v>
      </c>
      <c r="H395" s="98" t="str">
        <f>aanmeldingen!H387</f>
        <v>Moedling</v>
      </c>
      <c r="I395" s="98" t="str">
        <f>aanmeldingen!I387</f>
        <v>ECC</v>
      </c>
      <c r="J395" s="203">
        <f t="shared" ca="1" si="15"/>
        <v>28</v>
      </c>
      <c r="K395" s="100">
        <f>aanmeldingen!V387</f>
        <v>43428</v>
      </c>
      <c r="L395" s="100">
        <f>aanmeldingen!W387</f>
        <v>43429</v>
      </c>
      <c r="M395" s="122" t="s">
        <v>848</v>
      </c>
      <c r="N395" s="46">
        <f>VLOOKUP(B395,schermers!C:I,7,FALSE)</f>
        <v>38772</v>
      </c>
      <c r="O395" s="46" t="str">
        <f t="shared" ca="1" si="16"/>
        <v>U23</v>
      </c>
      <c r="P395" s="56">
        <f t="shared" si="17"/>
        <v>1</v>
      </c>
    </row>
    <row r="396" spans="1:16" hidden="1" x14ac:dyDescent="0.2">
      <c r="A396" s="56">
        <f ca="1">aanmeldingen!AK388</f>
        <v>1</v>
      </c>
      <c r="B396" s="99">
        <f>aanmeldingen!D388</f>
        <v>113777</v>
      </c>
      <c r="C396" s="98" t="str">
        <f>aanmeldingen!F388</f>
        <v>Kroese</v>
      </c>
      <c r="D396" s="98" t="str">
        <f>aanmeldingen!G388</f>
        <v>Roos</v>
      </c>
      <c r="E396" s="98" t="str">
        <f>aanmeldingen!T388</f>
        <v>RS</v>
      </c>
      <c r="F396" s="100">
        <f>aanmeldingen!K388</f>
        <v>43367</v>
      </c>
      <c r="G396" s="104" t="str">
        <f>IF(aanmeldingen!M388=0,"nvt",aanmeldingen!M388)</f>
        <v>nvt</v>
      </c>
      <c r="H396" s="98" t="str">
        <f>aanmeldingen!H388</f>
        <v>Colmar</v>
      </c>
      <c r="I396" s="98" t="str">
        <f>aanmeldingen!I388</f>
        <v>U23</v>
      </c>
      <c r="J396" s="203">
        <f t="shared" ref="J396:J459" ca="1" si="18">IF(A396=0,"",IF(K396-F396&gt;=8*7,$O$6*0.8,IF(F396&lt;$O$7,$O$6*0.8,$O$6*1.15)))</f>
        <v>40.25</v>
      </c>
      <c r="K396" s="100">
        <f>aanmeldingen!V388</f>
        <v>43407</v>
      </c>
      <c r="L396" s="100">
        <f>aanmeldingen!W388</f>
        <v>43408</v>
      </c>
      <c r="M396" s="122" t="s">
        <v>848</v>
      </c>
      <c r="N396" s="46">
        <f>VLOOKUP(B396,schermers!C:I,7,FALSE)</f>
        <v>35411</v>
      </c>
      <c r="O396" s="46" t="str">
        <f t="shared" ref="O396:O459" ca="1" si="19">IF(N396&gt;=$O$9,"U23","")</f>
        <v>U23</v>
      </c>
      <c r="P396" s="56">
        <f t="shared" ref="P396:P459" ca="1" si="20">IF(AND(I396="ECC",M396&lt;&gt;""),1,IF(AND(I396="U23",M386&lt;&gt;"",O396="U23"),1,0))</f>
        <v>0</v>
      </c>
    </row>
    <row r="397" spans="1:16" hidden="1" x14ac:dyDescent="0.2">
      <c r="A397" s="56">
        <f ca="1">aanmeldingen!AK389</f>
        <v>1</v>
      </c>
      <c r="B397" s="99">
        <f>aanmeldingen!D389</f>
        <v>111969</v>
      </c>
      <c r="C397" s="98" t="str">
        <f>aanmeldingen!F389</f>
        <v>Sizoo</v>
      </c>
      <c r="D397" s="98" t="str">
        <f>aanmeldingen!G389</f>
        <v>Isaura</v>
      </c>
      <c r="E397" s="98" t="str">
        <f>aanmeldingen!T389</f>
        <v>RS</v>
      </c>
      <c r="F397" s="100">
        <f>aanmeldingen!K389</f>
        <v>43367</v>
      </c>
      <c r="G397" s="104" t="str">
        <f>IF(aanmeldingen!M389=0,"nvt",aanmeldingen!M389)</f>
        <v>nvt</v>
      </c>
      <c r="H397" s="98" t="str">
        <f>aanmeldingen!H389</f>
        <v>Colmar</v>
      </c>
      <c r="I397" s="98" t="str">
        <f>aanmeldingen!I389</f>
        <v>U23</v>
      </c>
      <c r="J397" s="203">
        <f t="shared" ca="1" si="18"/>
        <v>40.25</v>
      </c>
      <c r="K397" s="100">
        <f>aanmeldingen!V389</f>
        <v>43407</v>
      </c>
      <c r="L397" s="100">
        <f>aanmeldingen!W389</f>
        <v>43408</v>
      </c>
      <c r="M397" s="122" t="s">
        <v>848</v>
      </c>
      <c r="N397" s="46">
        <f>VLOOKUP(B397,schermers!C:I,7,FALSE)</f>
        <v>36070</v>
      </c>
      <c r="O397" s="46" t="str">
        <f t="shared" ca="1" si="19"/>
        <v>U23</v>
      </c>
      <c r="P397" s="56">
        <f t="shared" ca="1" si="20"/>
        <v>0</v>
      </c>
    </row>
    <row r="398" spans="1:16" hidden="1" x14ac:dyDescent="0.2">
      <c r="A398" s="56">
        <f ca="1">aanmeldingen!AK390</f>
        <v>1</v>
      </c>
      <c r="B398" s="99">
        <f>aanmeldingen!D390</f>
        <v>117222</v>
      </c>
      <c r="C398" s="98" t="str">
        <f>aanmeldingen!F390</f>
        <v>Roubailo</v>
      </c>
      <c r="D398" s="98" t="str">
        <f>aanmeldingen!G390</f>
        <v>Niels</v>
      </c>
      <c r="E398" s="98" t="str">
        <f>aanmeldingen!T390</f>
        <v>RS</v>
      </c>
      <c r="F398" s="100">
        <f>aanmeldingen!K390</f>
        <v>43367</v>
      </c>
      <c r="G398" s="104" t="str">
        <f>IF(aanmeldingen!M390=0,"nvt",aanmeldingen!M390)</f>
        <v>nvt</v>
      </c>
      <c r="H398" s="98" t="str">
        <f>aanmeldingen!H390</f>
        <v>Budapest</v>
      </c>
      <c r="I398" s="98" t="str">
        <f>aanmeldingen!I390</f>
        <v>ECC</v>
      </c>
      <c r="J398" s="203">
        <f t="shared" ca="1" si="18"/>
        <v>40.25</v>
      </c>
      <c r="K398" s="100">
        <f>aanmeldingen!V390</f>
        <v>43413</v>
      </c>
      <c r="L398" s="100">
        <f>aanmeldingen!W390</f>
        <v>43415</v>
      </c>
      <c r="M398" s="122" t="s">
        <v>848</v>
      </c>
      <c r="N398" s="46">
        <f>VLOOKUP(B398,schermers!C:I,7,FALSE)</f>
        <v>37929</v>
      </c>
      <c r="O398" s="46" t="str">
        <f t="shared" ca="1" si="19"/>
        <v>U23</v>
      </c>
      <c r="P398" s="56">
        <f t="shared" si="20"/>
        <v>1</v>
      </c>
    </row>
    <row r="399" spans="1:16" hidden="1" x14ac:dyDescent="0.2">
      <c r="A399" s="56">
        <f ca="1">aanmeldingen!AK391</f>
        <v>1</v>
      </c>
      <c r="B399" s="99">
        <f>aanmeldingen!D391</f>
        <v>117222</v>
      </c>
      <c r="C399" s="98" t="str">
        <f>aanmeldingen!F391</f>
        <v>Roubailo</v>
      </c>
      <c r="D399" s="98" t="str">
        <f>aanmeldingen!G391</f>
        <v>Niels</v>
      </c>
      <c r="E399" s="98" t="str">
        <f>aanmeldingen!T391</f>
        <v>RS</v>
      </c>
      <c r="F399" s="100">
        <f>aanmeldingen!K391</f>
        <v>43367</v>
      </c>
      <c r="G399" s="104" t="str">
        <f>IF(aanmeldingen!M391=0,"nvt",aanmeldingen!M391)</f>
        <v>nvt</v>
      </c>
      <c r="H399" s="98" t="str">
        <f>aanmeldingen!H391</f>
        <v>Riga</v>
      </c>
      <c r="I399" s="98" t="str">
        <f>aanmeldingen!I391</f>
        <v>WB Jun</v>
      </c>
      <c r="J399" s="203">
        <f t="shared" ca="1" si="18"/>
        <v>40.25</v>
      </c>
      <c r="K399" s="100">
        <f>aanmeldingen!V391</f>
        <v>43421</v>
      </c>
      <c r="L399" s="100">
        <f>aanmeldingen!W391</f>
        <v>43421</v>
      </c>
      <c r="M399" s="122" t="s">
        <v>848</v>
      </c>
      <c r="N399" s="46">
        <f>VLOOKUP(B399,schermers!C:I,7,FALSE)</f>
        <v>37929</v>
      </c>
      <c r="O399" s="46" t="str">
        <f t="shared" ca="1" si="19"/>
        <v>U23</v>
      </c>
      <c r="P399" s="56">
        <f t="shared" ca="1" si="20"/>
        <v>0</v>
      </c>
    </row>
    <row r="400" spans="1:16" hidden="1" x14ac:dyDescent="0.2">
      <c r="A400" s="56">
        <f ca="1">aanmeldingen!AK392</f>
        <v>1</v>
      </c>
      <c r="B400" s="99">
        <f>aanmeldingen!D392</f>
        <v>115818</v>
      </c>
      <c r="C400" s="98" t="str">
        <f>aanmeldingen!F392</f>
        <v>Gyovai</v>
      </c>
      <c r="D400" s="98" t="str">
        <f>aanmeldingen!G392</f>
        <v>Lilla Kinga</v>
      </c>
      <c r="E400" s="98" t="str">
        <f>aanmeldingen!T392</f>
        <v>NRD</v>
      </c>
      <c r="F400" s="100">
        <f>aanmeldingen!K392</f>
        <v>43368</v>
      </c>
      <c r="G400" s="104" t="str">
        <f>IF(aanmeldingen!M392=0,"nvt",aanmeldingen!M392)</f>
        <v>nvt</v>
      </c>
      <c r="H400" s="98" t="str">
        <f>aanmeldingen!H392</f>
        <v>Klagenfurt</v>
      </c>
      <c r="I400" s="98" t="str">
        <f>aanmeldingen!I392</f>
        <v>ECC</v>
      </c>
      <c r="J400" s="203">
        <f t="shared" ca="1" si="18"/>
        <v>40.25</v>
      </c>
      <c r="K400" s="100">
        <f>aanmeldingen!V392</f>
        <v>43400</v>
      </c>
      <c r="L400" s="100">
        <f>aanmeldingen!W392</f>
        <v>43401</v>
      </c>
      <c r="M400" s="122" t="s">
        <v>848</v>
      </c>
      <c r="N400" s="46">
        <f>VLOOKUP(B400,schermers!C:I,7,FALSE)</f>
        <v>38098</v>
      </c>
      <c r="O400" s="46" t="str">
        <f t="shared" ca="1" si="19"/>
        <v>U23</v>
      </c>
      <c r="P400" s="56">
        <f t="shared" si="20"/>
        <v>1</v>
      </c>
    </row>
    <row r="401" spans="1:16" hidden="1" x14ac:dyDescent="0.2">
      <c r="A401" s="56">
        <f ca="1">aanmeldingen!AK393</f>
        <v>1</v>
      </c>
      <c r="B401" s="99">
        <f>aanmeldingen!D393</f>
        <v>109235</v>
      </c>
      <c r="C401" s="98" t="str">
        <f>aanmeldingen!F393</f>
        <v>Obster</v>
      </c>
      <c r="D401" s="98" t="str">
        <f>aanmeldingen!G393</f>
        <v>Ellen</v>
      </c>
      <c r="E401" s="98" t="str">
        <f>aanmeldingen!T393</f>
        <v>QUI</v>
      </c>
      <c r="F401" s="100">
        <f>aanmeldingen!K393</f>
        <v>43369</v>
      </c>
      <c r="G401" s="104" t="str">
        <f>IF(aanmeldingen!M393=0,"nvt",aanmeldingen!M393)</f>
        <v>nvt</v>
      </c>
      <c r="H401" s="98" t="str">
        <f>aanmeldingen!H393</f>
        <v>Busto Arsizio</v>
      </c>
      <c r="I401" s="98" t="str">
        <f>aanmeldingen!I393</f>
        <v>U23</v>
      </c>
      <c r="J401" s="203">
        <f t="shared" ca="1" si="18"/>
        <v>28</v>
      </c>
      <c r="K401" s="100">
        <f>aanmeldingen!V393</f>
        <v>43491</v>
      </c>
      <c r="L401" s="100">
        <f>aanmeldingen!W393</f>
        <v>43492</v>
      </c>
      <c r="M401" s="122"/>
      <c r="N401" s="46">
        <f>VLOOKUP(B401,schermers!C:I,7,FALSE)</f>
        <v>34350</v>
      </c>
      <c r="O401" s="46" t="str">
        <f t="shared" ca="1" si="19"/>
        <v/>
      </c>
      <c r="P401" s="56">
        <f t="shared" ca="1" si="20"/>
        <v>0</v>
      </c>
    </row>
    <row r="402" spans="1:16" hidden="1" x14ac:dyDescent="0.2">
      <c r="A402" s="56">
        <f ca="1">aanmeldingen!AK394</f>
        <v>0</v>
      </c>
      <c r="B402" s="99">
        <f>aanmeldingen!D394</f>
        <v>109235</v>
      </c>
      <c r="C402" s="98" t="str">
        <f>aanmeldingen!F394</f>
        <v>Obster</v>
      </c>
      <c r="D402" s="98" t="str">
        <f>aanmeldingen!G394</f>
        <v>Ellen</v>
      </c>
      <c r="E402" s="98" t="str">
        <f>aanmeldingen!T394</f>
        <v>QUI</v>
      </c>
      <c r="F402" s="100">
        <f>aanmeldingen!K394</f>
        <v>43369</v>
      </c>
      <c r="G402" s="104" t="str">
        <f>IF(aanmeldingen!M394=0,"nvt",aanmeldingen!M394)</f>
        <v>nvt</v>
      </c>
      <c r="H402" s="98" t="str">
        <f>aanmeldingen!H394</f>
        <v>Barcelona</v>
      </c>
      <c r="I402" s="98" t="str">
        <f>aanmeldingen!I394</f>
        <v>WB</v>
      </c>
      <c r="J402" s="203" t="str">
        <f t="shared" ca="1" si="18"/>
        <v/>
      </c>
      <c r="K402" s="100">
        <f>aanmeldingen!V394</f>
        <v>43504</v>
      </c>
      <c r="L402" s="100">
        <f>aanmeldingen!W394</f>
        <v>43505</v>
      </c>
      <c r="M402" s="122"/>
      <c r="N402" s="46">
        <f>VLOOKUP(B402,schermers!C:I,7,FALSE)</f>
        <v>34350</v>
      </c>
      <c r="O402" s="46" t="str">
        <f t="shared" ca="1" si="19"/>
        <v/>
      </c>
      <c r="P402" s="56">
        <f t="shared" ca="1" si="20"/>
        <v>0</v>
      </c>
    </row>
    <row r="403" spans="1:16" hidden="1" x14ac:dyDescent="0.2">
      <c r="A403" s="56">
        <f ca="1">aanmeldingen!AK395</f>
        <v>1</v>
      </c>
      <c r="B403" s="99">
        <f>aanmeldingen!D395</f>
        <v>109235</v>
      </c>
      <c r="C403" s="98" t="str">
        <f>aanmeldingen!F395</f>
        <v>Obster</v>
      </c>
      <c r="D403" s="98" t="str">
        <f>aanmeldingen!G395</f>
        <v>Ellen</v>
      </c>
      <c r="E403" s="98" t="str">
        <f>aanmeldingen!T395</f>
        <v>QUI</v>
      </c>
      <c r="F403" s="100">
        <f>aanmeldingen!K395</f>
        <v>43369</v>
      </c>
      <c r="G403" s="104" t="str">
        <f>IF(aanmeldingen!M395=0,"nvt",aanmeldingen!M395)</f>
        <v>nvt</v>
      </c>
      <c r="H403" s="98" t="str">
        <f>aanmeldingen!H395</f>
        <v>Moedling</v>
      </c>
      <c r="I403" s="98" t="str">
        <f>aanmeldingen!I395</f>
        <v>U23</v>
      </c>
      <c r="J403" s="203">
        <f t="shared" ca="1" si="18"/>
        <v>28</v>
      </c>
      <c r="K403" s="100">
        <f>aanmeldingen!V395</f>
        <v>43435</v>
      </c>
      <c r="L403" s="100">
        <f>aanmeldingen!W395</f>
        <v>43436</v>
      </c>
      <c r="M403" s="122"/>
      <c r="N403" s="46">
        <f>VLOOKUP(B403,schermers!C:I,7,FALSE)</f>
        <v>34350</v>
      </c>
      <c r="O403" s="46" t="str">
        <f t="shared" ca="1" si="19"/>
        <v/>
      </c>
      <c r="P403" s="56">
        <f t="shared" ca="1" si="20"/>
        <v>0</v>
      </c>
    </row>
    <row r="404" spans="1:16" hidden="1" x14ac:dyDescent="0.2">
      <c r="A404" s="56">
        <f ca="1">aanmeldingen!AK396</f>
        <v>0</v>
      </c>
      <c r="B404" s="99">
        <f>aanmeldingen!D396</f>
        <v>109292</v>
      </c>
      <c r="C404" s="98" t="str">
        <f>aanmeldingen!F396</f>
        <v>Kirkels</v>
      </c>
      <c r="D404" s="98" t="str">
        <f>aanmeldingen!G396</f>
        <v>Laurens</v>
      </c>
      <c r="E404" s="98" t="str">
        <f>aanmeldingen!T396</f>
        <v>QUI</v>
      </c>
      <c r="F404" s="100">
        <f>aanmeldingen!K396</f>
        <v>43369</v>
      </c>
      <c r="G404" s="104">
        <f>IF(aanmeldingen!M396=0,"nvt",aanmeldingen!M396)</f>
        <v>43369</v>
      </c>
      <c r="H404" s="98" t="str">
        <f>aanmeldingen!H396</f>
        <v>Moedling</v>
      </c>
      <c r="I404" s="98" t="str">
        <f>aanmeldingen!I396</f>
        <v>U23</v>
      </c>
      <c r="J404" s="203" t="str">
        <f t="shared" ca="1" si="18"/>
        <v/>
      </c>
      <c r="K404" s="100">
        <f>aanmeldingen!V396</f>
        <v>43435</v>
      </c>
      <c r="L404" s="100">
        <f>aanmeldingen!W396</f>
        <v>43436</v>
      </c>
      <c r="M404" s="122"/>
      <c r="N404" s="46">
        <f>VLOOKUP(B404,schermers!C:I,7,FALSE)</f>
        <v>31705</v>
      </c>
      <c r="O404" s="46" t="str">
        <f t="shared" ca="1" si="19"/>
        <v/>
      </c>
      <c r="P404" s="56">
        <f t="shared" ca="1" si="20"/>
        <v>0</v>
      </c>
    </row>
    <row r="405" spans="1:16" hidden="1" x14ac:dyDescent="0.2">
      <c r="A405" s="56">
        <f ca="1">aanmeldingen!AK397</f>
        <v>1</v>
      </c>
      <c r="B405" s="99">
        <f>aanmeldingen!D397</f>
        <v>114465</v>
      </c>
      <c r="C405" s="98" t="str">
        <f>aanmeldingen!F397</f>
        <v>Videler</v>
      </c>
      <c r="D405" s="98" t="str">
        <f>aanmeldingen!G397</f>
        <v>Jasper</v>
      </c>
      <c r="E405" s="98" t="str">
        <f>aanmeldingen!T397</f>
        <v>BG</v>
      </c>
      <c r="F405" s="100">
        <f>aanmeldingen!K397</f>
        <v>43369</v>
      </c>
      <c r="G405" s="104" t="str">
        <f>IF(aanmeldingen!M397=0,"nvt",aanmeldingen!M397)</f>
        <v>nvt</v>
      </c>
      <c r="H405" s="98" t="str">
        <f>aanmeldingen!H397</f>
        <v>Budapest</v>
      </c>
      <c r="I405" s="98" t="str">
        <f>aanmeldingen!I397</f>
        <v>ECC</v>
      </c>
      <c r="J405" s="203">
        <f t="shared" ca="1" si="18"/>
        <v>40.25</v>
      </c>
      <c r="K405" s="100">
        <f>aanmeldingen!V397</f>
        <v>43413</v>
      </c>
      <c r="L405" s="100">
        <f>aanmeldingen!W397</f>
        <v>43415</v>
      </c>
      <c r="M405" s="122" t="s">
        <v>848</v>
      </c>
      <c r="N405" s="46">
        <f>VLOOKUP(B405,schermers!C:I,7,FALSE)</f>
        <v>37421</v>
      </c>
      <c r="O405" s="46" t="str">
        <f t="shared" ca="1" si="19"/>
        <v>U23</v>
      </c>
      <c r="P405" s="56">
        <f t="shared" si="20"/>
        <v>1</v>
      </c>
    </row>
    <row r="406" spans="1:16" hidden="1" x14ac:dyDescent="0.2">
      <c r="A406" s="56">
        <f ca="1">aanmeldingen!AK398</f>
        <v>1</v>
      </c>
      <c r="B406" s="99">
        <f>aanmeldingen!D398</f>
        <v>114465</v>
      </c>
      <c r="C406" s="98" t="str">
        <f>aanmeldingen!F398</f>
        <v>Videler</v>
      </c>
      <c r="D406" s="98" t="str">
        <f>aanmeldingen!G398</f>
        <v>Jasper</v>
      </c>
      <c r="E406" s="98" t="str">
        <f>aanmeldingen!T398</f>
        <v>BG</v>
      </c>
      <c r="F406" s="100">
        <f>aanmeldingen!K398</f>
        <v>43369</v>
      </c>
      <c r="G406" s="104" t="str">
        <f>IF(aanmeldingen!M398=0,"nvt",aanmeldingen!M398)</f>
        <v>nvt</v>
      </c>
      <c r="H406" s="98" t="str">
        <f>aanmeldingen!H398</f>
        <v>Bonn</v>
      </c>
      <c r="I406" s="98" t="str">
        <f>aanmeldingen!I398</f>
        <v>ECC</v>
      </c>
      <c r="J406" s="203">
        <f t="shared" ca="1" si="18"/>
        <v>28</v>
      </c>
      <c r="K406" s="100">
        <f>aanmeldingen!V398</f>
        <v>43428</v>
      </c>
      <c r="L406" s="100">
        <f>aanmeldingen!W398</f>
        <v>43429</v>
      </c>
      <c r="M406" s="122" t="s">
        <v>848</v>
      </c>
      <c r="N406" s="46">
        <f>VLOOKUP(B406,schermers!C:I,7,FALSE)</f>
        <v>37421</v>
      </c>
      <c r="O406" s="46" t="str">
        <f t="shared" ca="1" si="19"/>
        <v>U23</v>
      </c>
      <c r="P406" s="56">
        <f t="shared" si="20"/>
        <v>1</v>
      </c>
    </row>
    <row r="407" spans="1:16" hidden="1" x14ac:dyDescent="0.2">
      <c r="A407" s="56">
        <f ca="1">aanmeldingen!AK399</f>
        <v>1</v>
      </c>
      <c r="B407" s="99">
        <f>aanmeldingen!D399</f>
        <v>115200</v>
      </c>
      <c r="C407" s="98" t="str">
        <f>aanmeldingen!F399</f>
        <v>Butin Bik</v>
      </c>
      <c r="D407" s="98" t="str">
        <f>aanmeldingen!G399</f>
        <v>Nathan</v>
      </c>
      <c r="E407" s="98" t="str">
        <f>aanmeldingen!T399</f>
        <v>BG</v>
      </c>
      <c r="F407" s="100">
        <f>aanmeldingen!K399</f>
        <v>43369</v>
      </c>
      <c r="G407" s="104" t="str">
        <f>IF(aanmeldingen!M399=0,"nvt",aanmeldingen!M399)</f>
        <v>nvt</v>
      </c>
      <c r="H407" s="98" t="str">
        <f>aanmeldingen!H399</f>
        <v>Eislingen</v>
      </c>
      <c r="I407" s="98" t="str">
        <f>aanmeldingen!I399</f>
        <v>ECC</v>
      </c>
      <c r="J407" s="203">
        <f t="shared" ca="1" si="18"/>
        <v>28</v>
      </c>
      <c r="K407" s="100">
        <f>aanmeldingen!V399</f>
        <v>43435</v>
      </c>
      <c r="L407" s="100">
        <f>aanmeldingen!W399</f>
        <v>43436</v>
      </c>
      <c r="M407" s="122"/>
      <c r="N407" s="46">
        <f>VLOOKUP(B407,schermers!C:I,7,FALSE)</f>
        <v>38465</v>
      </c>
      <c r="O407" s="46" t="str">
        <f t="shared" ca="1" si="19"/>
        <v>U23</v>
      </c>
      <c r="P407" s="56">
        <f t="shared" ca="1" si="20"/>
        <v>0</v>
      </c>
    </row>
    <row r="408" spans="1:16" hidden="1" x14ac:dyDescent="0.2">
      <c r="A408" s="56">
        <f ca="1">aanmeldingen!AK400</f>
        <v>1</v>
      </c>
      <c r="B408" s="99">
        <f>aanmeldingen!D400</f>
        <v>117116</v>
      </c>
      <c r="C408" s="98" t="str">
        <f>aanmeldingen!F400</f>
        <v>Waasdorp</v>
      </c>
      <c r="D408" s="98" t="str">
        <f>aanmeldingen!G400</f>
        <v>Ryan</v>
      </c>
      <c r="E408" s="98" t="str">
        <f>aanmeldingen!T400</f>
        <v>BG</v>
      </c>
      <c r="F408" s="100">
        <f>aanmeldingen!K400</f>
        <v>43369</v>
      </c>
      <c r="G408" s="104" t="str">
        <f>IF(aanmeldingen!M400=0,"nvt",aanmeldingen!M400)</f>
        <v>nvt</v>
      </c>
      <c r="H408" s="98" t="str">
        <f>aanmeldingen!H400</f>
        <v>Eislingen</v>
      </c>
      <c r="I408" s="98" t="str">
        <f>aanmeldingen!I400</f>
        <v>ECC</v>
      </c>
      <c r="J408" s="203">
        <f t="shared" ca="1" si="18"/>
        <v>28</v>
      </c>
      <c r="K408" s="100">
        <f>aanmeldingen!V400</f>
        <v>43435</v>
      </c>
      <c r="L408" s="100">
        <f>aanmeldingen!W400</f>
        <v>43436</v>
      </c>
      <c r="M408" s="122"/>
      <c r="N408" s="46">
        <f>VLOOKUP(B408,schermers!C:I,7,FALSE)</f>
        <v>38307</v>
      </c>
      <c r="O408" s="46" t="str">
        <f t="shared" ca="1" si="19"/>
        <v>U23</v>
      </c>
      <c r="P408" s="56">
        <f t="shared" ca="1" si="20"/>
        <v>0</v>
      </c>
    </row>
    <row r="409" spans="1:16" hidden="1" x14ac:dyDescent="0.2">
      <c r="A409" s="56">
        <f ca="1">aanmeldingen!AK401</f>
        <v>1</v>
      </c>
      <c r="B409" s="99">
        <f>aanmeldingen!D401</f>
        <v>115200</v>
      </c>
      <c r="C409" s="98" t="str">
        <f>aanmeldingen!F401</f>
        <v>Butin Bik</v>
      </c>
      <c r="D409" s="98" t="str">
        <f>aanmeldingen!G401</f>
        <v>Nathan</v>
      </c>
      <c r="E409" s="98" t="str">
        <f>aanmeldingen!T401</f>
        <v>BG</v>
      </c>
      <c r="F409" s="100">
        <f>aanmeldingen!K401</f>
        <v>43369</v>
      </c>
      <c r="G409" s="104" t="str">
        <f>IF(aanmeldingen!M401=0,"nvt",aanmeldingen!M401)</f>
        <v>nvt</v>
      </c>
      <c r="H409" s="98" t="str">
        <f>aanmeldingen!H401</f>
        <v>Meylan</v>
      </c>
      <c r="I409" s="98" t="str">
        <f>aanmeldingen!I401</f>
        <v>ECC</v>
      </c>
      <c r="J409" s="203">
        <f t="shared" ca="1" si="18"/>
        <v>28</v>
      </c>
      <c r="K409" s="100">
        <f>aanmeldingen!V401</f>
        <v>43477</v>
      </c>
      <c r="L409" s="100">
        <f>aanmeldingen!W401</f>
        <v>43478</v>
      </c>
      <c r="M409" s="122"/>
      <c r="N409" s="46">
        <f>VLOOKUP(B409,schermers!C:I,7,FALSE)</f>
        <v>38465</v>
      </c>
      <c r="O409" s="46" t="str">
        <f t="shared" ca="1" si="19"/>
        <v>U23</v>
      </c>
      <c r="P409" s="56">
        <f t="shared" ca="1" si="20"/>
        <v>0</v>
      </c>
    </row>
    <row r="410" spans="1:16" hidden="1" x14ac:dyDescent="0.2">
      <c r="A410" s="56">
        <f ca="1">aanmeldingen!AK402</f>
        <v>1</v>
      </c>
      <c r="B410" s="99">
        <f>aanmeldingen!D402</f>
        <v>117116</v>
      </c>
      <c r="C410" s="98" t="str">
        <f>aanmeldingen!F402</f>
        <v>Waasdorp</v>
      </c>
      <c r="D410" s="98" t="str">
        <f>aanmeldingen!G402</f>
        <v>Ryan</v>
      </c>
      <c r="E410" s="98" t="str">
        <f>aanmeldingen!T402</f>
        <v>BG</v>
      </c>
      <c r="F410" s="100">
        <f>aanmeldingen!K402</f>
        <v>43369</v>
      </c>
      <c r="G410" s="104" t="str">
        <f>IF(aanmeldingen!M402=0,"nvt",aanmeldingen!M402)</f>
        <v>nvt</v>
      </c>
      <c r="H410" s="98" t="str">
        <f>aanmeldingen!H402</f>
        <v>Meylan</v>
      </c>
      <c r="I410" s="98" t="str">
        <f>aanmeldingen!I402</f>
        <v>ECC</v>
      </c>
      <c r="J410" s="203">
        <f t="shared" ca="1" si="18"/>
        <v>28</v>
      </c>
      <c r="K410" s="100">
        <f>aanmeldingen!V402</f>
        <v>43477</v>
      </c>
      <c r="L410" s="100">
        <f>aanmeldingen!W402</f>
        <v>43478</v>
      </c>
      <c r="M410" s="122"/>
      <c r="N410" s="46">
        <f>VLOOKUP(B410,schermers!C:I,7,FALSE)</f>
        <v>38307</v>
      </c>
      <c r="O410" s="46" t="str">
        <f t="shared" ca="1" si="19"/>
        <v>U23</v>
      </c>
      <c r="P410" s="56">
        <f t="shared" ca="1" si="20"/>
        <v>0</v>
      </c>
    </row>
    <row r="411" spans="1:16" hidden="1" x14ac:dyDescent="0.2">
      <c r="A411" s="56">
        <f ca="1">aanmeldingen!AK403</f>
        <v>1</v>
      </c>
      <c r="B411" s="99">
        <f>aanmeldingen!D403</f>
        <v>115200</v>
      </c>
      <c r="C411" s="98" t="str">
        <f>aanmeldingen!F403</f>
        <v>Butin Bik</v>
      </c>
      <c r="D411" s="98" t="str">
        <f>aanmeldingen!G403</f>
        <v>Nathan</v>
      </c>
      <c r="E411" s="98" t="str">
        <f>aanmeldingen!T403</f>
        <v>BG</v>
      </c>
      <c r="F411" s="100">
        <f>aanmeldingen!K403</f>
        <v>43369</v>
      </c>
      <c r="G411" s="104" t="str">
        <f>IF(aanmeldingen!M403=0,"nvt",aanmeldingen!M403)</f>
        <v>nvt</v>
      </c>
      <c r="H411" s="98" t="str">
        <f>aanmeldingen!H403</f>
        <v>Moedling</v>
      </c>
      <c r="I411" s="98" t="str">
        <f>aanmeldingen!I403</f>
        <v>ECC</v>
      </c>
      <c r="J411" s="203">
        <f t="shared" ca="1" si="18"/>
        <v>28</v>
      </c>
      <c r="K411" s="100">
        <f>aanmeldingen!V403</f>
        <v>43491</v>
      </c>
      <c r="L411" s="100">
        <f>aanmeldingen!W403</f>
        <v>43492</v>
      </c>
      <c r="M411" s="122"/>
      <c r="N411" s="46">
        <f>VLOOKUP(B411,schermers!C:I,7,FALSE)</f>
        <v>38465</v>
      </c>
      <c r="O411" s="46" t="str">
        <f t="shared" ca="1" si="19"/>
        <v>U23</v>
      </c>
      <c r="P411" s="56">
        <f t="shared" ca="1" si="20"/>
        <v>0</v>
      </c>
    </row>
    <row r="412" spans="1:16" hidden="1" x14ac:dyDescent="0.2">
      <c r="A412" s="56">
        <f ca="1">aanmeldingen!AK404</f>
        <v>1</v>
      </c>
      <c r="B412" s="99">
        <f>aanmeldingen!D404</f>
        <v>117116</v>
      </c>
      <c r="C412" s="98" t="str">
        <f>aanmeldingen!F404</f>
        <v>Waasdorp</v>
      </c>
      <c r="D412" s="98" t="str">
        <f>aanmeldingen!G404</f>
        <v>Ryan</v>
      </c>
      <c r="E412" s="98" t="str">
        <f>aanmeldingen!T404</f>
        <v>BG</v>
      </c>
      <c r="F412" s="100">
        <f>aanmeldingen!K404</f>
        <v>43369</v>
      </c>
      <c r="G412" s="104" t="str">
        <f>IF(aanmeldingen!M404=0,"nvt",aanmeldingen!M404)</f>
        <v>nvt</v>
      </c>
      <c r="H412" s="98" t="str">
        <f>aanmeldingen!H404</f>
        <v>Moedling</v>
      </c>
      <c r="I412" s="98" t="str">
        <f>aanmeldingen!I404</f>
        <v>ECC</v>
      </c>
      <c r="J412" s="203">
        <f t="shared" ca="1" si="18"/>
        <v>28</v>
      </c>
      <c r="K412" s="100">
        <f>aanmeldingen!V404</f>
        <v>43491</v>
      </c>
      <c r="L412" s="100">
        <f>aanmeldingen!W404</f>
        <v>43492</v>
      </c>
      <c r="M412" s="122"/>
      <c r="N412" s="46">
        <f>VLOOKUP(B412,schermers!C:I,7,FALSE)</f>
        <v>38307</v>
      </c>
      <c r="O412" s="46" t="str">
        <f t="shared" ca="1" si="19"/>
        <v>U23</v>
      </c>
      <c r="P412" s="56">
        <f t="shared" ca="1" si="20"/>
        <v>0</v>
      </c>
    </row>
    <row r="413" spans="1:16" hidden="1" x14ac:dyDescent="0.2">
      <c r="A413" s="56">
        <f ca="1">aanmeldingen!AK405</f>
        <v>0</v>
      </c>
      <c r="B413" s="99">
        <f>aanmeldingen!D405</f>
        <v>115962</v>
      </c>
      <c r="C413" s="98" t="str">
        <f>aanmeldingen!F405</f>
        <v>Huiskamp</v>
      </c>
      <c r="D413" s="98" t="str">
        <f>aanmeldingen!G405</f>
        <v>Tuyl</v>
      </c>
      <c r="E413" s="98" t="str">
        <f>aanmeldingen!T405</f>
        <v>DBO</v>
      </c>
      <c r="F413" s="100">
        <f>aanmeldingen!K405</f>
        <v>43370</v>
      </c>
      <c r="G413" s="104" t="str">
        <f>IF(aanmeldingen!M405=0,"nvt",aanmeldingen!M405)</f>
        <v>nvt</v>
      </c>
      <c r="H413" s="98" t="str">
        <f>aanmeldingen!H405</f>
        <v>Bonn</v>
      </c>
      <c r="I413" s="98" t="str">
        <f>aanmeldingen!I405</f>
        <v>ECC</v>
      </c>
      <c r="J413" s="203" t="str">
        <f t="shared" ca="1" si="18"/>
        <v/>
      </c>
      <c r="K413" s="100">
        <f>aanmeldingen!V405</f>
        <v>43428</v>
      </c>
      <c r="L413" s="100">
        <f>aanmeldingen!W405</f>
        <v>43429</v>
      </c>
      <c r="M413" s="122" t="s">
        <v>848</v>
      </c>
      <c r="N413" s="46">
        <f>VLOOKUP(B413,schermers!C:I,7,FALSE)</f>
        <v>37977</v>
      </c>
      <c r="O413" s="46" t="str">
        <f t="shared" ca="1" si="19"/>
        <v>U23</v>
      </c>
      <c r="P413" s="56">
        <f t="shared" si="20"/>
        <v>1</v>
      </c>
    </row>
    <row r="414" spans="1:16" hidden="1" x14ac:dyDescent="0.2">
      <c r="A414" s="56">
        <f ca="1">aanmeldingen!AK406</f>
        <v>0</v>
      </c>
      <c r="B414" s="99">
        <f>aanmeldingen!D406</f>
        <v>108306</v>
      </c>
      <c r="C414" s="98" t="str">
        <f>aanmeldingen!F406</f>
        <v>Van Egmond</v>
      </c>
      <c r="D414" s="98" t="str">
        <f>aanmeldingen!G406</f>
        <v>Dirk Jan</v>
      </c>
      <c r="E414" s="98" t="str">
        <f>aanmeldingen!T406</f>
        <v>AMS</v>
      </c>
      <c r="F414" s="100">
        <f>aanmeldingen!K406</f>
        <v>43371</v>
      </c>
      <c r="G414" s="104" t="str">
        <f>IF(aanmeldingen!M406=0,"nvt",aanmeldingen!M406)</f>
        <v>nvt</v>
      </c>
      <c r="H414" s="98" t="str">
        <f>aanmeldingen!H406</f>
        <v>Bonn</v>
      </c>
      <c r="I414" s="98" t="str">
        <f>aanmeldingen!I406</f>
        <v>WB Eq</v>
      </c>
      <c r="J414" s="203" t="str">
        <f t="shared" ca="1" si="18"/>
        <v/>
      </c>
      <c r="K414" s="100">
        <f>aanmeldingen!V406</f>
        <v>43415</v>
      </c>
      <c r="L414" s="100">
        <f>aanmeldingen!W406</f>
        <v>43415</v>
      </c>
      <c r="M414" s="122"/>
      <c r="N414" s="46">
        <f>VLOOKUP(B414,schermers!C:I,7,FALSE)</f>
        <v>34171</v>
      </c>
      <c r="O414" s="46" t="str">
        <f t="shared" ca="1" si="19"/>
        <v/>
      </c>
      <c r="P414" s="56">
        <f t="shared" ca="1" si="20"/>
        <v>0</v>
      </c>
    </row>
    <row r="415" spans="1:16" hidden="1" x14ac:dyDescent="0.2">
      <c r="A415" s="56">
        <f ca="1">aanmeldingen!AK407</f>
        <v>0</v>
      </c>
      <c r="B415" s="99">
        <f>aanmeldingen!D407</f>
        <v>110792</v>
      </c>
      <c r="C415" s="98" t="str">
        <f>aanmeldingen!F407</f>
        <v>Giacon</v>
      </c>
      <c r="D415" s="98" t="str">
        <f>aanmeldingen!G407</f>
        <v>Daniel</v>
      </c>
      <c r="E415" s="98" t="str">
        <f>aanmeldingen!T407</f>
        <v>AMS</v>
      </c>
      <c r="F415" s="100">
        <f>aanmeldingen!K407</f>
        <v>43371</v>
      </c>
      <c r="G415" s="104" t="str">
        <f>IF(aanmeldingen!M407=0,"nvt",aanmeldingen!M407)</f>
        <v>nvt</v>
      </c>
      <c r="H415" s="98" t="str">
        <f>aanmeldingen!H407</f>
        <v>Bonn</v>
      </c>
      <c r="I415" s="98" t="str">
        <f>aanmeldingen!I407</f>
        <v>WB Eq</v>
      </c>
      <c r="J415" s="203" t="str">
        <f t="shared" ca="1" si="18"/>
        <v/>
      </c>
      <c r="K415" s="100">
        <f>aanmeldingen!V407</f>
        <v>43415</v>
      </c>
      <c r="L415" s="100">
        <f>aanmeldingen!W407</f>
        <v>43415</v>
      </c>
      <c r="M415" s="122"/>
      <c r="N415" s="46">
        <f>VLOOKUP(B415,schermers!C:I,7,FALSE)</f>
        <v>36855</v>
      </c>
      <c r="O415" s="46" t="str">
        <f t="shared" ca="1" si="19"/>
        <v>U23</v>
      </c>
      <c r="P415" s="56">
        <f t="shared" ca="1" si="20"/>
        <v>0</v>
      </c>
    </row>
    <row r="416" spans="1:16" hidden="1" x14ac:dyDescent="0.2">
      <c r="A416" s="56">
        <f ca="1">aanmeldingen!AK408</f>
        <v>0</v>
      </c>
      <c r="B416" s="99">
        <f>aanmeldingen!D408</f>
        <v>112016</v>
      </c>
      <c r="C416" s="98" t="str">
        <f>aanmeldingen!F408</f>
        <v>De Ruiter</v>
      </c>
      <c r="D416" s="98" t="str">
        <f>aanmeldingen!G408</f>
        <v>Job</v>
      </c>
      <c r="E416" s="98" t="str">
        <f>aanmeldingen!T408</f>
        <v>HS</v>
      </c>
      <c r="F416" s="100">
        <f>aanmeldingen!K408</f>
        <v>43371</v>
      </c>
      <c r="G416" s="104" t="str">
        <f>IF(aanmeldingen!M408=0,"nvt",aanmeldingen!M408)</f>
        <v>nvt</v>
      </c>
      <c r="H416" s="98" t="str">
        <f>aanmeldingen!H408</f>
        <v>Bonn</v>
      </c>
      <c r="I416" s="98" t="str">
        <f>aanmeldingen!I408</f>
        <v>WB Eq</v>
      </c>
      <c r="J416" s="203" t="str">
        <f t="shared" ca="1" si="18"/>
        <v/>
      </c>
      <c r="K416" s="100">
        <f>aanmeldingen!V408</f>
        <v>43415</v>
      </c>
      <c r="L416" s="100">
        <f>aanmeldingen!W408</f>
        <v>43415</v>
      </c>
      <c r="M416" s="122"/>
      <c r="N416" s="46">
        <f>VLOOKUP(B416,schermers!C:I,7,FALSE)</f>
        <v>35810</v>
      </c>
      <c r="O416" s="46" t="str">
        <f t="shared" ca="1" si="19"/>
        <v>U23</v>
      </c>
      <c r="P416" s="56">
        <f t="shared" ca="1" si="20"/>
        <v>0</v>
      </c>
    </row>
    <row r="417" spans="1:16" hidden="1" x14ac:dyDescent="0.2">
      <c r="A417" s="56">
        <f ca="1">aanmeldingen!AK409</f>
        <v>0</v>
      </c>
      <c r="B417" s="99">
        <f>aanmeldingen!D409</f>
        <v>109655</v>
      </c>
      <c r="C417" s="98" t="str">
        <f>aanmeldingen!F409</f>
        <v>Yuno</v>
      </c>
      <c r="D417" s="98" t="str">
        <f>aanmeldingen!G409</f>
        <v>Elisha</v>
      </c>
      <c r="E417" s="98" t="str">
        <f>aanmeldingen!T409</f>
        <v>HS</v>
      </c>
      <c r="F417" s="100">
        <f>aanmeldingen!K409</f>
        <v>43371</v>
      </c>
      <c r="G417" s="104" t="str">
        <f>IF(aanmeldingen!M409=0,"nvt",aanmeldingen!M409)</f>
        <v>nvt</v>
      </c>
      <c r="H417" s="98" t="str">
        <f>aanmeldingen!H409</f>
        <v>Bonn</v>
      </c>
      <c r="I417" s="98" t="str">
        <f>aanmeldingen!I409</f>
        <v>WB Eq</v>
      </c>
      <c r="J417" s="203" t="str">
        <f t="shared" ca="1" si="18"/>
        <v/>
      </c>
      <c r="K417" s="100">
        <f>aanmeldingen!V409</f>
        <v>43415</v>
      </c>
      <c r="L417" s="100">
        <f>aanmeldingen!W409</f>
        <v>43415</v>
      </c>
      <c r="M417" s="122"/>
      <c r="N417" s="46">
        <f>VLOOKUP(B417,schermers!C:I,7,FALSE)</f>
        <v>35442</v>
      </c>
      <c r="O417" s="46" t="str">
        <f t="shared" ca="1" si="19"/>
        <v>U23</v>
      </c>
      <c r="P417" s="56">
        <f t="shared" ca="1" si="20"/>
        <v>0</v>
      </c>
    </row>
    <row r="418" spans="1:16" hidden="1" x14ac:dyDescent="0.2">
      <c r="A418" s="56">
        <f ca="1">aanmeldingen!AK410</f>
        <v>1</v>
      </c>
      <c r="B418" s="99">
        <f>aanmeldingen!D410</f>
        <v>100396</v>
      </c>
      <c r="C418" s="98" t="str">
        <f>aanmeldingen!F410</f>
        <v>Bijker</v>
      </c>
      <c r="D418" s="98" t="str">
        <f>aanmeldingen!G410</f>
        <v>Peter</v>
      </c>
      <c r="E418" s="98" t="str">
        <f>aanmeldingen!T410</f>
        <v>RS</v>
      </c>
      <c r="F418" s="100">
        <f>aanmeldingen!K410</f>
        <v>43372</v>
      </c>
      <c r="G418" s="104" t="str">
        <f>IF(aanmeldingen!M410=0,"nvt",aanmeldingen!M410)</f>
        <v>nvt</v>
      </c>
      <c r="H418" s="98" t="str">
        <f>aanmeldingen!H410</f>
        <v>Colmar</v>
      </c>
      <c r="I418" s="98" t="str">
        <f>aanmeldingen!I410</f>
        <v>U23</v>
      </c>
      <c r="J418" s="203">
        <f t="shared" ca="1" si="18"/>
        <v>40.25</v>
      </c>
      <c r="K418" s="100">
        <f>aanmeldingen!V410</f>
        <v>43407</v>
      </c>
      <c r="L418" s="100">
        <f>aanmeldingen!W410</f>
        <v>43408</v>
      </c>
      <c r="M418" s="63" t="s">
        <v>848</v>
      </c>
      <c r="N418" s="46">
        <f>VLOOKUP(B418,schermers!C:I,7,FALSE)</f>
        <v>24970</v>
      </c>
      <c r="O418" s="46" t="str">
        <f t="shared" ca="1" si="19"/>
        <v/>
      </c>
      <c r="P418" s="56">
        <f t="shared" ca="1" si="20"/>
        <v>0</v>
      </c>
    </row>
    <row r="419" spans="1:16" hidden="1" x14ac:dyDescent="0.2">
      <c r="A419" s="56">
        <f ca="1">aanmeldingen!AK411</f>
        <v>1</v>
      </c>
      <c r="B419" s="99">
        <f>aanmeldingen!D411</f>
        <v>109588</v>
      </c>
      <c r="C419" s="98" t="str">
        <f>aanmeldingen!F411</f>
        <v>Tulen</v>
      </c>
      <c r="D419" s="98" t="str">
        <f>aanmeldingen!G411</f>
        <v>Rafael</v>
      </c>
      <c r="E419" s="98" t="str">
        <f>aanmeldingen!T411</f>
        <v>SCA</v>
      </c>
      <c r="F419" s="100">
        <f>aanmeldingen!K411</f>
        <v>43372</v>
      </c>
      <c r="G419" s="104" t="str">
        <f>IF(aanmeldingen!M411=0,"nvt",aanmeldingen!M411)</f>
        <v>nvt</v>
      </c>
      <c r="H419" s="98" t="str">
        <f>aanmeldingen!H411</f>
        <v>Moedling</v>
      </c>
      <c r="I419" s="98" t="str">
        <f>aanmeldingen!I411</f>
        <v>U23</v>
      </c>
      <c r="J419" s="203">
        <f t="shared" ca="1" si="18"/>
        <v>28</v>
      </c>
      <c r="K419" s="100">
        <f>aanmeldingen!V411</f>
        <v>43435</v>
      </c>
      <c r="L419" s="100">
        <f>aanmeldingen!W411</f>
        <v>43436</v>
      </c>
      <c r="M419" s="122"/>
      <c r="N419" s="46">
        <f>VLOOKUP(B419,schermers!C:I,7,FALSE)</f>
        <v>35582</v>
      </c>
      <c r="O419" s="46" t="str">
        <f t="shared" ca="1" si="19"/>
        <v>U23</v>
      </c>
      <c r="P419" s="56">
        <f t="shared" ca="1" si="20"/>
        <v>0</v>
      </c>
    </row>
    <row r="420" spans="1:16" hidden="1" x14ac:dyDescent="0.2">
      <c r="A420" s="56">
        <f ca="1">aanmeldingen!AK412</f>
        <v>1</v>
      </c>
      <c r="B420" s="99">
        <f>aanmeldingen!D412</f>
        <v>108238</v>
      </c>
      <c r="C420" s="98" t="str">
        <f>aanmeldingen!F412</f>
        <v>Tulen</v>
      </c>
      <c r="D420" s="98" t="str">
        <f>aanmeldingen!G412</f>
        <v>Tristan</v>
      </c>
      <c r="E420" s="98" t="str">
        <f>aanmeldingen!T412</f>
        <v>SCA</v>
      </c>
      <c r="F420" s="100">
        <f>aanmeldingen!K412</f>
        <v>43372</v>
      </c>
      <c r="G420" s="104" t="str">
        <f>IF(aanmeldingen!M412=0,"nvt",aanmeldingen!M412)</f>
        <v>nvt</v>
      </c>
      <c r="H420" s="98" t="str">
        <f>aanmeldingen!H412</f>
        <v>Moedling</v>
      </c>
      <c r="I420" s="98" t="str">
        <f>aanmeldingen!I412</f>
        <v>U23</v>
      </c>
      <c r="J420" s="203">
        <f t="shared" ca="1" si="18"/>
        <v>28</v>
      </c>
      <c r="K420" s="100">
        <f>aanmeldingen!V412</f>
        <v>43435</v>
      </c>
      <c r="L420" s="100">
        <f>aanmeldingen!W412</f>
        <v>43436</v>
      </c>
      <c r="M420" s="122"/>
      <c r="N420" s="46">
        <f>VLOOKUP(B420,schermers!C:I,7,FALSE)</f>
        <v>33441</v>
      </c>
      <c r="O420" s="46" t="str">
        <f t="shared" ca="1" si="19"/>
        <v/>
      </c>
      <c r="P420" s="56">
        <f t="shared" ca="1" si="20"/>
        <v>0</v>
      </c>
    </row>
    <row r="421" spans="1:16" hidden="1" x14ac:dyDescent="0.2">
      <c r="A421" s="56">
        <f ca="1">aanmeldingen!AK413</f>
        <v>1</v>
      </c>
      <c r="B421" s="99">
        <f>aanmeldingen!D413</f>
        <v>115927</v>
      </c>
      <c r="C421" s="98" t="str">
        <f>aanmeldingen!F413</f>
        <v>Hviid Bouwman</v>
      </c>
      <c r="D421" s="98" t="str">
        <f>aanmeldingen!G413</f>
        <v>Elias</v>
      </c>
      <c r="E421" s="98" t="str">
        <f>aanmeldingen!T413</f>
        <v>ZAZ</v>
      </c>
      <c r="F421" s="100">
        <f>aanmeldingen!K413</f>
        <v>43373</v>
      </c>
      <c r="G421" s="104" t="str">
        <f>IF(aanmeldingen!M413=0,"nvt",aanmeldingen!M413)</f>
        <v>nvt</v>
      </c>
      <c r="H421" s="98" t="str">
        <f>aanmeldingen!H413</f>
        <v>Halle</v>
      </c>
      <c r="I421" s="98" t="str">
        <f>aanmeldingen!I413</f>
        <v>ECC</v>
      </c>
      <c r="J421" s="203">
        <f t="shared" ca="1" si="18"/>
        <v>28</v>
      </c>
      <c r="K421" s="100">
        <f>aanmeldingen!V413</f>
        <v>43449</v>
      </c>
      <c r="L421" s="100">
        <f>aanmeldingen!W413</f>
        <v>43450</v>
      </c>
      <c r="M421" s="122"/>
      <c r="N421" s="46">
        <f>VLOOKUP(B421,schermers!C:I,7,FALSE)</f>
        <v>37642</v>
      </c>
      <c r="O421" s="46" t="str">
        <f t="shared" ca="1" si="19"/>
        <v>U23</v>
      </c>
      <c r="P421" s="56">
        <f t="shared" ca="1" si="20"/>
        <v>0</v>
      </c>
    </row>
    <row r="422" spans="1:16" hidden="1" x14ac:dyDescent="0.2">
      <c r="A422" s="56">
        <f ca="1">aanmeldingen!AK414</f>
        <v>0</v>
      </c>
      <c r="B422" s="99">
        <f>aanmeldingen!D414</f>
        <v>115927</v>
      </c>
      <c r="C422" s="98" t="str">
        <f>aanmeldingen!F414</f>
        <v>Hviid Bouwman</v>
      </c>
      <c r="D422" s="98" t="str">
        <f>aanmeldingen!G414</f>
        <v>Elias</v>
      </c>
      <c r="E422" s="98" t="str">
        <f>aanmeldingen!T414</f>
        <v>ZAZ</v>
      </c>
      <c r="F422" s="100">
        <f>aanmeldingen!K414</f>
        <v>43373</v>
      </c>
      <c r="G422" s="104" t="str">
        <f>IF(aanmeldingen!M414=0,"nvt",aanmeldingen!M414)</f>
        <v>nvt</v>
      </c>
      <c r="H422" s="98" t="str">
        <f>aanmeldingen!H414</f>
        <v>Halle</v>
      </c>
      <c r="I422" s="98" t="str">
        <f>aanmeldingen!I414</f>
        <v>ECC Eq</v>
      </c>
      <c r="J422" s="203" t="str">
        <f t="shared" ca="1" si="18"/>
        <v/>
      </c>
      <c r="K422" s="100">
        <f>aanmeldingen!V414</f>
        <v>43449</v>
      </c>
      <c r="L422" s="100">
        <f>aanmeldingen!W414</f>
        <v>43450</v>
      </c>
      <c r="M422" s="122"/>
      <c r="N422" s="46">
        <f>VLOOKUP(B422,schermers!C:I,7,FALSE)</f>
        <v>37642</v>
      </c>
      <c r="O422" s="46" t="str">
        <f t="shared" ca="1" si="19"/>
        <v>U23</v>
      </c>
      <c r="P422" s="56">
        <f t="shared" ca="1" si="20"/>
        <v>0</v>
      </c>
    </row>
    <row r="423" spans="1:16" hidden="1" x14ac:dyDescent="0.2">
      <c r="A423" s="56">
        <f ca="1">aanmeldingen!AK415</f>
        <v>1</v>
      </c>
      <c r="B423" s="99">
        <f>aanmeldingen!D415</f>
        <v>115927</v>
      </c>
      <c r="C423" s="98" t="str">
        <f>aanmeldingen!F415</f>
        <v>Hviid Bouwman</v>
      </c>
      <c r="D423" s="98" t="str">
        <f>aanmeldingen!G415</f>
        <v>Elias</v>
      </c>
      <c r="E423" s="98" t="str">
        <f>aanmeldingen!T415</f>
        <v>ZAZ</v>
      </c>
      <c r="F423" s="100">
        <f>aanmeldingen!K415</f>
        <v>43373</v>
      </c>
      <c r="G423" s="104" t="str">
        <f>IF(aanmeldingen!M415=0,"nvt",aanmeldingen!M415)</f>
        <v>nvt</v>
      </c>
      <c r="H423" s="98" t="str">
        <f>aanmeldingen!H415</f>
        <v>Bratislava</v>
      </c>
      <c r="I423" s="98" t="str">
        <f>aanmeldingen!I415</f>
        <v>ECC</v>
      </c>
      <c r="J423" s="203">
        <f t="shared" ca="1" si="18"/>
        <v>28</v>
      </c>
      <c r="K423" s="100">
        <f>aanmeldingen!V415</f>
        <v>43476</v>
      </c>
      <c r="L423" s="100">
        <f>aanmeldingen!W415</f>
        <v>43478</v>
      </c>
      <c r="M423" s="122"/>
      <c r="N423" s="46">
        <f>VLOOKUP(B423,schermers!C:I,7,FALSE)</f>
        <v>37642</v>
      </c>
      <c r="O423" s="46" t="str">
        <f t="shared" ca="1" si="19"/>
        <v>U23</v>
      </c>
      <c r="P423" s="56">
        <f t="shared" ca="1" si="20"/>
        <v>0</v>
      </c>
    </row>
    <row r="424" spans="1:16" hidden="1" x14ac:dyDescent="0.2">
      <c r="A424" s="56">
        <f ca="1">aanmeldingen!AK416</f>
        <v>0</v>
      </c>
      <c r="B424" s="99">
        <f>aanmeldingen!D416</f>
        <v>115927</v>
      </c>
      <c r="C424" s="98" t="str">
        <f>aanmeldingen!F416</f>
        <v>Hviid Bouwman</v>
      </c>
      <c r="D424" s="98" t="str">
        <f>aanmeldingen!G416</f>
        <v>Elias</v>
      </c>
      <c r="E424" s="98" t="str">
        <f>aanmeldingen!T416</f>
        <v>ZAZ</v>
      </c>
      <c r="F424" s="100">
        <f>aanmeldingen!K416</f>
        <v>43373</v>
      </c>
      <c r="G424" s="104" t="str">
        <f>IF(aanmeldingen!M416=0,"nvt",aanmeldingen!M416)</f>
        <v>nvt</v>
      </c>
      <c r="H424" s="98" t="str">
        <f>aanmeldingen!H416</f>
        <v>Bratislava</v>
      </c>
      <c r="I424" s="98" t="str">
        <f>aanmeldingen!I416</f>
        <v>ECC Eq</v>
      </c>
      <c r="J424" s="203" t="str">
        <f t="shared" ca="1" si="18"/>
        <v/>
      </c>
      <c r="K424" s="100">
        <f>aanmeldingen!V416</f>
        <v>43476</v>
      </c>
      <c r="L424" s="100">
        <f>aanmeldingen!W416</f>
        <v>43478</v>
      </c>
      <c r="M424" s="122"/>
      <c r="N424" s="46">
        <f>VLOOKUP(B424,schermers!C:I,7,FALSE)</f>
        <v>37642</v>
      </c>
      <c r="O424" s="46" t="str">
        <f t="shared" ca="1" si="19"/>
        <v>U23</v>
      </c>
      <c r="P424" s="56">
        <f t="shared" ca="1" si="20"/>
        <v>0</v>
      </c>
    </row>
    <row r="425" spans="1:16" hidden="1" x14ac:dyDescent="0.2">
      <c r="A425" s="56">
        <f ca="1">aanmeldingen!AK417</f>
        <v>1</v>
      </c>
      <c r="B425" s="99">
        <f>aanmeldingen!D417</f>
        <v>113280</v>
      </c>
      <c r="C425" s="98" t="str">
        <f>aanmeldingen!F417</f>
        <v>Jans</v>
      </c>
      <c r="D425" s="98" t="str">
        <f>aanmeldingen!G417</f>
        <v>Linda</v>
      </c>
      <c r="E425" s="98" t="str">
        <f>aanmeldingen!T417</f>
        <v>DBO</v>
      </c>
      <c r="F425" s="100">
        <f>aanmeldingen!K417</f>
        <v>43373</v>
      </c>
      <c r="G425" s="104">
        <f>IF(aanmeldingen!M417=0,"nvt",aanmeldingen!M417)</f>
        <v>43434</v>
      </c>
      <c r="H425" s="98" t="str">
        <f>aanmeldingen!H417</f>
        <v>Luxemburg</v>
      </c>
      <c r="I425" s="98" t="str">
        <f>aanmeldingen!I417</f>
        <v>WB Jun</v>
      </c>
      <c r="J425" s="203">
        <f t="shared" ca="1" si="18"/>
        <v>28</v>
      </c>
      <c r="K425" s="100">
        <f>aanmeldingen!V417</f>
        <v>43435</v>
      </c>
      <c r="L425" s="100">
        <f>aanmeldingen!W417</f>
        <v>43436</v>
      </c>
      <c r="M425" s="122"/>
      <c r="N425" s="46">
        <f>VLOOKUP(B425,schermers!C:I,7,FALSE)</f>
        <v>37019</v>
      </c>
      <c r="O425" s="46" t="str">
        <f t="shared" ca="1" si="19"/>
        <v>U23</v>
      </c>
      <c r="P425" s="56">
        <f t="shared" ca="1" si="20"/>
        <v>0</v>
      </c>
    </row>
    <row r="426" spans="1:16" hidden="1" x14ac:dyDescent="0.2">
      <c r="A426" s="56">
        <f ca="1">aanmeldingen!AK418</f>
        <v>1</v>
      </c>
      <c r="B426" s="99">
        <f>aanmeldingen!D418</f>
        <v>114044</v>
      </c>
      <c r="C426" s="98" t="str">
        <f>aanmeldingen!F418</f>
        <v>Martens</v>
      </c>
      <c r="D426" s="98" t="str">
        <f>aanmeldingen!G418</f>
        <v>Thomas</v>
      </c>
      <c r="E426" s="98" t="str">
        <f>aanmeldingen!T418</f>
        <v>DBO</v>
      </c>
      <c r="F426" s="100">
        <f>aanmeldingen!K418</f>
        <v>43373</v>
      </c>
      <c r="G426" s="104" t="str">
        <f>IF(aanmeldingen!M418=0,"nvt",aanmeldingen!M418)</f>
        <v>nvt</v>
      </c>
      <c r="H426" s="98" t="str">
        <f>aanmeldingen!H418</f>
        <v>Kopenhagen</v>
      </c>
      <c r="I426" s="98" t="str">
        <f>aanmeldingen!I418</f>
        <v>ECC</v>
      </c>
      <c r="J426" s="203">
        <f t="shared" ca="1" si="18"/>
        <v>28</v>
      </c>
      <c r="K426" s="100">
        <f>aanmeldingen!V418</f>
        <v>43435</v>
      </c>
      <c r="L426" s="100">
        <f>aanmeldingen!W418</f>
        <v>43436</v>
      </c>
      <c r="M426" s="122"/>
      <c r="N426" s="46">
        <f>VLOOKUP(B426,schermers!C:I,7,FALSE)</f>
        <v>37663</v>
      </c>
      <c r="O426" s="46" t="str">
        <f t="shared" ca="1" si="19"/>
        <v>U23</v>
      </c>
      <c r="P426" s="56">
        <f t="shared" ca="1" si="20"/>
        <v>0</v>
      </c>
    </row>
    <row r="427" spans="1:16" hidden="1" x14ac:dyDescent="0.2">
      <c r="A427" s="56">
        <f ca="1">aanmeldingen!AK419</f>
        <v>1</v>
      </c>
      <c r="B427" s="99">
        <f>aanmeldingen!D419</f>
        <v>114479</v>
      </c>
      <c r="C427" s="98" t="str">
        <f>aanmeldingen!F419</f>
        <v>Buijse</v>
      </c>
      <c r="D427" s="98" t="str">
        <f>aanmeldingen!G419</f>
        <v>Valerie</v>
      </c>
      <c r="E427" s="98" t="str">
        <f>aanmeldingen!T419</f>
        <v>PRI</v>
      </c>
      <c r="F427" s="100">
        <f>aanmeldingen!K419</f>
        <v>43373</v>
      </c>
      <c r="G427" s="104" t="str">
        <f>IF(aanmeldingen!M419=0,"nvt",aanmeldingen!M419)</f>
        <v>nvt</v>
      </c>
      <c r="H427" s="98" t="str">
        <f>aanmeldingen!H419</f>
        <v>Tauberbischofsheim</v>
      </c>
      <c r="I427" s="98" t="str">
        <f>aanmeldingen!I419</f>
        <v>ECC</v>
      </c>
      <c r="J427" s="203">
        <f t="shared" ca="1" si="18"/>
        <v>28</v>
      </c>
      <c r="K427" s="100">
        <f>aanmeldingen!V419</f>
        <v>43449</v>
      </c>
      <c r="L427" s="100">
        <f>aanmeldingen!W419</f>
        <v>43450</v>
      </c>
      <c r="M427" s="122"/>
      <c r="N427" s="46">
        <f>VLOOKUP(B427,schermers!C:I,7,FALSE)</f>
        <v>38500</v>
      </c>
      <c r="O427" s="46" t="str">
        <f t="shared" ca="1" si="19"/>
        <v>U23</v>
      </c>
      <c r="P427" s="56">
        <f t="shared" ca="1" si="20"/>
        <v>0</v>
      </c>
    </row>
    <row r="428" spans="1:16" hidden="1" x14ac:dyDescent="0.2">
      <c r="A428" s="56">
        <f ca="1">aanmeldingen!AK420</f>
        <v>1</v>
      </c>
      <c r="B428" s="99">
        <f>aanmeldingen!D420</f>
        <v>114479</v>
      </c>
      <c r="C428" s="98" t="str">
        <f>aanmeldingen!F420</f>
        <v>Buijse</v>
      </c>
      <c r="D428" s="98" t="str">
        <f>aanmeldingen!G420</f>
        <v>Valerie</v>
      </c>
      <c r="E428" s="98" t="str">
        <f>aanmeldingen!T420</f>
        <v>PRI</v>
      </c>
      <c r="F428" s="100">
        <f>aanmeldingen!K420</f>
        <v>43373</v>
      </c>
      <c r="G428" s="104" t="str">
        <f>IF(aanmeldingen!M420=0,"nvt",aanmeldingen!M420)</f>
        <v>nvt</v>
      </c>
      <c r="H428" s="98" t="str">
        <f>aanmeldingen!H420</f>
        <v>Satu Mare</v>
      </c>
      <c r="I428" s="98" t="str">
        <f>aanmeldingen!I420</f>
        <v>ECC</v>
      </c>
      <c r="J428" s="203">
        <f t="shared" ca="1" si="18"/>
        <v>28</v>
      </c>
      <c r="K428" s="100">
        <f>aanmeldingen!V420</f>
        <v>43505</v>
      </c>
      <c r="L428" s="100">
        <f>aanmeldingen!W420</f>
        <v>43506</v>
      </c>
      <c r="M428" s="122"/>
      <c r="N428" s="46">
        <f>VLOOKUP(B428,schermers!C:I,7,FALSE)</f>
        <v>38500</v>
      </c>
      <c r="O428" s="46" t="str">
        <f t="shared" ca="1" si="19"/>
        <v>U23</v>
      </c>
      <c r="P428" s="56">
        <f t="shared" ca="1" si="20"/>
        <v>0</v>
      </c>
    </row>
    <row r="429" spans="1:16" hidden="1" x14ac:dyDescent="0.2">
      <c r="A429" s="56">
        <f ca="1">aanmeldingen!AK421</f>
        <v>1</v>
      </c>
      <c r="B429" s="99">
        <f>aanmeldingen!D421</f>
        <v>109928</v>
      </c>
      <c r="C429" s="98" t="str">
        <f>aanmeldingen!F421</f>
        <v>Fens</v>
      </c>
      <c r="D429" s="98" t="str">
        <f>aanmeldingen!G421</f>
        <v>Julian</v>
      </c>
      <c r="E429" s="98" t="str">
        <f>aanmeldingen!T421</f>
        <v>PAS</v>
      </c>
      <c r="F429" s="100">
        <f>aanmeldingen!K421</f>
        <v>43373</v>
      </c>
      <c r="G429" s="104" t="str">
        <f>IF(aanmeldingen!M421=0,"nvt",aanmeldingen!M421)</f>
        <v>nvt</v>
      </c>
      <c r="H429" s="98" t="str">
        <f>aanmeldingen!H421</f>
        <v>Esslingen</v>
      </c>
      <c r="I429" s="98" t="str">
        <f>aanmeldingen!I421</f>
        <v>U23</v>
      </c>
      <c r="J429" s="203">
        <f t="shared" ca="1" si="18"/>
        <v>28</v>
      </c>
      <c r="K429" s="100">
        <f>aanmeldingen!V421</f>
        <v>43442</v>
      </c>
      <c r="L429" s="100">
        <f>aanmeldingen!W421</f>
        <v>43443</v>
      </c>
      <c r="M429" s="122"/>
      <c r="N429" s="46">
        <f>VLOOKUP(B429,schermers!C:I,7,FALSE)</f>
        <v>35890</v>
      </c>
      <c r="O429" s="46" t="str">
        <f t="shared" ca="1" si="19"/>
        <v>U23</v>
      </c>
      <c r="P429" s="56">
        <f t="shared" ca="1" si="20"/>
        <v>0</v>
      </c>
    </row>
    <row r="430" spans="1:16" hidden="1" x14ac:dyDescent="0.2">
      <c r="A430" s="56">
        <f ca="1">aanmeldingen!AK422</f>
        <v>0</v>
      </c>
      <c r="B430" s="99">
        <f>aanmeldingen!D422</f>
        <v>109235</v>
      </c>
      <c r="C430" s="98" t="str">
        <f>aanmeldingen!F422</f>
        <v>Obster</v>
      </c>
      <c r="D430" s="98" t="str">
        <f>aanmeldingen!G422</f>
        <v>Ellen</v>
      </c>
      <c r="E430" s="98" t="str">
        <f>aanmeldingen!T422</f>
        <v>QUI</v>
      </c>
      <c r="F430" s="100">
        <f>aanmeldingen!K422</f>
        <v>43374</v>
      </c>
      <c r="G430" s="104" t="str">
        <f>IF(aanmeldingen!M422=0,"nvt",aanmeldingen!M422)</f>
        <v>nvt</v>
      </c>
      <c r="H430" s="98" t="str">
        <f>aanmeldingen!H422</f>
        <v>Budapest</v>
      </c>
      <c r="I430" s="98" t="str">
        <f>aanmeldingen!I422</f>
        <v>GP</v>
      </c>
      <c r="J430" s="203" t="str">
        <f t="shared" ca="1" si="18"/>
        <v/>
      </c>
      <c r="K430" s="100">
        <f>aanmeldingen!V422</f>
        <v>43532</v>
      </c>
      <c r="L430" s="100">
        <f>aanmeldingen!W422</f>
        <v>43534</v>
      </c>
      <c r="M430" s="122"/>
      <c r="N430" s="46">
        <f>VLOOKUP(B430,schermers!C:I,7,FALSE)</f>
        <v>34350</v>
      </c>
      <c r="O430" s="46" t="str">
        <f t="shared" ca="1" si="19"/>
        <v/>
      </c>
      <c r="P430" s="56">
        <f t="shared" ca="1" si="20"/>
        <v>0</v>
      </c>
    </row>
    <row r="431" spans="1:16" hidden="1" x14ac:dyDescent="0.2">
      <c r="A431" s="56">
        <f ca="1">aanmeldingen!AK423</f>
        <v>1</v>
      </c>
      <c r="B431" s="99">
        <f>aanmeldingen!D423</f>
        <v>108523</v>
      </c>
      <c r="C431" s="98" t="str">
        <f>aanmeldingen!F423</f>
        <v>Terzopoulos</v>
      </c>
      <c r="D431" s="98" t="str">
        <f>aanmeldingen!G423</f>
        <v>Marlies</v>
      </c>
      <c r="E431" s="98" t="str">
        <f>aanmeldingen!T423</f>
        <v>ZAI</v>
      </c>
      <c r="F431" s="100">
        <f>aanmeldingen!K423</f>
        <v>43374</v>
      </c>
      <c r="G431" s="104" t="str">
        <f>IF(aanmeldingen!M423=0,"nvt",aanmeldingen!M423)</f>
        <v>nvt</v>
      </c>
      <c r="H431" s="98" t="str">
        <f>aanmeldingen!H423</f>
        <v>Colmar</v>
      </c>
      <c r="I431" s="98" t="str">
        <f>aanmeldingen!I423</f>
        <v>U23</v>
      </c>
      <c r="J431" s="203">
        <f t="shared" ca="1" si="18"/>
        <v>40.25</v>
      </c>
      <c r="K431" s="100">
        <f>aanmeldingen!V423</f>
        <v>43407</v>
      </c>
      <c r="L431" s="100">
        <f>aanmeldingen!W423</f>
        <v>43408</v>
      </c>
      <c r="M431" s="122" t="s">
        <v>848</v>
      </c>
      <c r="N431" s="46">
        <f>VLOOKUP(B431,schermers!C:I,7,FALSE)</f>
        <v>34201</v>
      </c>
      <c r="O431" s="46" t="str">
        <f t="shared" ca="1" si="19"/>
        <v/>
      </c>
      <c r="P431" s="56">
        <f t="shared" ca="1" si="20"/>
        <v>0</v>
      </c>
    </row>
    <row r="432" spans="1:16" hidden="1" x14ac:dyDescent="0.2">
      <c r="A432" s="56">
        <f ca="1">aanmeldingen!AK424</f>
        <v>0</v>
      </c>
      <c r="B432" s="99">
        <f>aanmeldingen!D424</f>
        <v>114165</v>
      </c>
      <c r="C432" s="98" t="str">
        <f>aanmeldingen!F424</f>
        <v>Yoshimori</v>
      </c>
      <c r="D432" s="98" t="str">
        <f>aanmeldingen!G424</f>
        <v>Rachika</v>
      </c>
      <c r="E432" s="98" t="str">
        <f>aanmeldingen!T424</f>
        <v>ZAI</v>
      </c>
      <c r="F432" s="100">
        <f>aanmeldingen!K424</f>
        <v>43374</v>
      </c>
      <c r="G432" s="104" t="str">
        <f>IF(aanmeldingen!M424=0,"nvt",aanmeldingen!M424)</f>
        <v>nvt</v>
      </c>
      <c r="H432" s="98" t="str">
        <f>aanmeldingen!H424</f>
        <v>Moedling</v>
      </c>
      <c r="I432" s="98" t="str">
        <f>aanmeldingen!I424</f>
        <v>ECC Eq</v>
      </c>
      <c r="J432" s="203" t="str">
        <f t="shared" ca="1" si="18"/>
        <v/>
      </c>
      <c r="K432" s="100">
        <f>aanmeldingen!V424</f>
        <v>43428</v>
      </c>
      <c r="L432" s="100">
        <f>aanmeldingen!W424</f>
        <v>43429</v>
      </c>
      <c r="M432" s="122"/>
      <c r="N432" s="46">
        <f>VLOOKUP(B432,schermers!C:I,7,FALSE)</f>
        <v>38772</v>
      </c>
      <c r="O432" s="46" t="str">
        <f t="shared" ca="1" si="19"/>
        <v>U23</v>
      </c>
      <c r="P432" s="56">
        <f t="shared" ca="1" si="20"/>
        <v>0</v>
      </c>
    </row>
    <row r="433" spans="1:16" hidden="1" x14ac:dyDescent="0.2">
      <c r="A433" s="56">
        <f ca="1">aanmeldingen!AK425</f>
        <v>0</v>
      </c>
      <c r="B433" s="99">
        <f>aanmeldingen!D425</f>
        <v>114165</v>
      </c>
      <c r="C433" s="98" t="str">
        <f>aanmeldingen!F425</f>
        <v>Yoshimori</v>
      </c>
      <c r="D433" s="98" t="str">
        <f>aanmeldingen!G425</f>
        <v>Rachika</v>
      </c>
      <c r="E433" s="98" t="str">
        <f>aanmeldingen!T425</f>
        <v>ZAI</v>
      </c>
      <c r="F433" s="100">
        <f>aanmeldingen!K425</f>
        <v>43374</v>
      </c>
      <c r="G433" s="104" t="str">
        <f>IF(aanmeldingen!M425=0,"nvt",aanmeldingen!M425)</f>
        <v>nvt</v>
      </c>
      <c r="H433" s="98" t="str">
        <f>aanmeldingen!H425</f>
        <v>Cabries</v>
      </c>
      <c r="I433" s="98" t="str">
        <f>aanmeldingen!I425</f>
        <v>ECC Eq</v>
      </c>
      <c r="J433" s="203" t="str">
        <f t="shared" ca="1" si="18"/>
        <v/>
      </c>
      <c r="K433" s="100">
        <f>aanmeldingen!V425</f>
        <v>43435</v>
      </c>
      <c r="L433" s="100">
        <f>aanmeldingen!W425</f>
        <v>43436</v>
      </c>
      <c r="M433" s="122"/>
      <c r="N433" s="46">
        <f>VLOOKUP(B433,schermers!C:I,7,FALSE)</f>
        <v>38772</v>
      </c>
      <c r="O433" s="46" t="str">
        <f t="shared" ca="1" si="19"/>
        <v>U23</v>
      </c>
      <c r="P433" s="56">
        <f t="shared" ca="1" si="20"/>
        <v>0</v>
      </c>
    </row>
    <row r="434" spans="1:16" hidden="1" x14ac:dyDescent="0.2">
      <c r="A434" s="56">
        <f ca="1">aanmeldingen!AK426</f>
        <v>1</v>
      </c>
      <c r="B434" s="99">
        <f>aanmeldingen!D426</f>
        <v>114165</v>
      </c>
      <c r="C434" s="98" t="str">
        <f>aanmeldingen!F426</f>
        <v>Yoshimori</v>
      </c>
      <c r="D434" s="98" t="str">
        <f>aanmeldingen!G426</f>
        <v>Rachika</v>
      </c>
      <c r="E434" s="98" t="str">
        <f>aanmeldingen!T426</f>
        <v>ZAI</v>
      </c>
      <c r="F434" s="100">
        <f>aanmeldingen!K426</f>
        <v>43374</v>
      </c>
      <c r="G434" s="104" t="str">
        <f>IF(aanmeldingen!M426=0,"nvt",aanmeldingen!M426)</f>
        <v>nvt</v>
      </c>
      <c r="H434" s="98" t="str">
        <f>aanmeldingen!H426</f>
        <v>Cabries</v>
      </c>
      <c r="I434" s="98" t="str">
        <f>aanmeldingen!I426</f>
        <v>ECC</v>
      </c>
      <c r="J434" s="203">
        <f t="shared" ca="1" si="18"/>
        <v>28</v>
      </c>
      <c r="K434" s="100">
        <f>aanmeldingen!V426</f>
        <v>43435</v>
      </c>
      <c r="L434" s="100">
        <f>aanmeldingen!W426</f>
        <v>43436</v>
      </c>
      <c r="M434" s="122"/>
      <c r="N434" s="46">
        <f>VLOOKUP(B434,schermers!C:I,7,FALSE)</f>
        <v>38772</v>
      </c>
      <c r="O434" s="46" t="str">
        <f t="shared" ca="1" si="19"/>
        <v>U23</v>
      </c>
      <c r="P434" s="56">
        <f t="shared" ca="1" si="20"/>
        <v>0</v>
      </c>
    </row>
    <row r="435" spans="1:16" hidden="1" x14ac:dyDescent="0.2">
      <c r="A435" s="56">
        <f ca="1">aanmeldingen!AK427</f>
        <v>0</v>
      </c>
      <c r="B435" s="99">
        <f>aanmeldingen!D427</f>
        <v>114165</v>
      </c>
      <c r="C435" s="98" t="str">
        <f>aanmeldingen!F427</f>
        <v>Yoshimori</v>
      </c>
      <c r="D435" s="98" t="str">
        <f>aanmeldingen!G427</f>
        <v>Rachika</v>
      </c>
      <c r="E435" s="98" t="str">
        <f>aanmeldingen!T427</f>
        <v>ZAI</v>
      </c>
      <c r="F435" s="100">
        <f>aanmeldingen!K427</f>
        <v>43374</v>
      </c>
      <c r="G435" s="104" t="str">
        <f>IF(aanmeldingen!M427=0,"nvt",aanmeldingen!M427)</f>
        <v>nvt</v>
      </c>
      <c r="H435" s="98" t="str">
        <f>aanmeldingen!H427</f>
        <v>Tauberbischofsheim</v>
      </c>
      <c r="I435" s="98" t="str">
        <f>aanmeldingen!I427</f>
        <v>ECC Eq</v>
      </c>
      <c r="J435" s="203" t="str">
        <f t="shared" ca="1" si="18"/>
        <v/>
      </c>
      <c r="K435" s="100">
        <f>aanmeldingen!V427</f>
        <v>43449</v>
      </c>
      <c r="L435" s="100">
        <f>aanmeldingen!W427</f>
        <v>43450</v>
      </c>
      <c r="M435" s="122"/>
      <c r="N435" s="46">
        <f>VLOOKUP(B435,schermers!C:I,7,FALSE)</f>
        <v>38772</v>
      </c>
      <c r="O435" s="46" t="str">
        <f t="shared" ca="1" si="19"/>
        <v>U23</v>
      </c>
      <c r="P435" s="56">
        <f t="shared" ca="1" si="20"/>
        <v>0</v>
      </c>
    </row>
    <row r="436" spans="1:16" hidden="1" x14ac:dyDescent="0.2">
      <c r="A436" s="56">
        <f ca="1">aanmeldingen!AK428</f>
        <v>1</v>
      </c>
      <c r="B436" s="99">
        <f>aanmeldingen!D428</f>
        <v>114165</v>
      </c>
      <c r="C436" s="98" t="str">
        <f>aanmeldingen!F428</f>
        <v>Yoshimori</v>
      </c>
      <c r="D436" s="98" t="str">
        <f>aanmeldingen!G428</f>
        <v>Rachika</v>
      </c>
      <c r="E436" s="98" t="str">
        <f>aanmeldingen!T428</f>
        <v>ZAI</v>
      </c>
      <c r="F436" s="100">
        <f>aanmeldingen!K428</f>
        <v>43374</v>
      </c>
      <c r="G436" s="104" t="str">
        <f>IF(aanmeldingen!M428=0,"nvt",aanmeldingen!M428)</f>
        <v>nvt</v>
      </c>
      <c r="H436" s="98" t="str">
        <f>aanmeldingen!H428</f>
        <v>Tauberbischofsheim</v>
      </c>
      <c r="I436" s="98" t="str">
        <f>aanmeldingen!I428</f>
        <v>ECC</v>
      </c>
      <c r="J436" s="203">
        <f t="shared" ca="1" si="18"/>
        <v>28</v>
      </c>
      <c r="K436" s="100">
        <f>aanmeldingen!V428</f>
        <v>43449</v>
      </c>
      <c r="L436" s="100">
        <f>aanmeldingen!W428</f>
        <v>43450</v>
      </c>
      <c r="M436" s="122"/>
      <c r="N436" s="46">
        <f>VLOOKUP(B436,schermers!C:I,7,FALSE)</f>
        <v>38772</v>
      </c>
      <c r="O436" s="46" t="str">
        <f t="shared" ca="1" si="19"/>
        <v>U23</v>
      </c>
      <c r="P436" s="56">
        <f t="shared" ca="1" si="20"/>
        <v>0</v>
      </c>
    </row>
    <row r="437" spans="1:16" hidden="1" x14ac:dyDescent="0.2">
      <c r="A437" s="56">
        <f ca="1">aanmeldingen!AK429</f>
        <v>0</v>
      </c>
      <c r="B437" s="99">
        <f>aanmeldingen!D429</f>
        <v>114165</v>
      </c>
      <c r="C437" s="98" t="str">
        <f>aanmeldingen!F429</f>
        <v>Yoshimori</v>
      </c>
      <c r="D437" s="98" t="str">
        <f>aanmeldingen!G429</f>
        <v>Rachika</v>
      </c>
      <c r="E437" s="98" t="str">
        <f>aanmeldingen!T429</f>
        <v>ZAI</v>
      </c>
      <c r="F437" s="100">
        <f>aanmeldingen!K429</f>
        <v>43374</v>
      </c>
      <c r="G437" s="104" t="str">
        <f>IF(aanmeldingen!M429=0,"nvt",aanmeldingen!M429)</f>
        <v>nvt</v>
      </c>
      <c r="H437" s="98" t="str">
        <f>aanmeldingen!H429</f>
        <v>Poznan</v>
      </c>
      <c r="I437" s="98" t="str">
        <f>aanmeldingen!I429</f>
        <v>ECC Eq</v>
      </c>
      <c r="J437" s="203" t="str">
        <f t="shared" ca="1" si="18"/>
        <v/>
      </c>
      <c r="K437" s="100">
        <f>aanmeldingen!V429</f>
        <v>43477</v>
      </c>
      <c r="L437" s="100">
        <f>aanmeldingen!W429</f>
        <v>43478</v>
      </c>
      <c r="M437" s="122"/>
      <c r="N437" s="46">
        <f>VLOOKUP(B437,schermers!C:I,7,FALSE)</f>
        <v>38772</v>
      </c>
      <c r="O437" s="46" t="str">
        <f t="shared" ca="1" si="19"/>
        <v>U23</v>
      </c>
      <c r="P437" s="56">
        <f t="shared" ca="1" si="20"/>
        <v>0</v>
      </c>
    </row>
    <row r="438" spans="1:16" hidden="1" x14ac:dyDescent="0.2">
      <c r="A438" s="56">
        <f ca="1">aanmeldingen!AK430</f>
        <v>1</v>
      </c>
      <c r="B438" s="99">
        <f>aanmeldingen!D430</f>
        <v>114165</v>
      </c>
      <c r="C438" s="98" t="str">
        <f>aanmeldingen!F430</f>
        <v>Yoshimori</v>
      </c>
      <c r="D438" s="98" t="str">
        <f>aanmeldingen!G430</f>
        <v>Rachika</v>
      </c>
      <c r="E438" s="98" t="str">
        <f>aanmeldingen!T430</f>
        <v>ZAI</v>
      </c>
      <c r="F438" s="100">
        <f>aanmeldingen!K430</f>
        <v>43374</v>
      </c>
      <c r="G438" s="104" t="str">
        <f>IF(aanmeldingen!M430=0,"nvt",aanmeldingen!M430)</f>
        <v>nvt</v>
      </c>
      <c r="H438" s="98" t="str">
        <f>aanmeldingen!H430</f>
        <v>Poznan</v>
      </c>
      <c r="I438" s="98" t="str">
        <f>aanmeldingen!I430</f>
        <v>ECC</v>
      </c>
      <c r="J438" s="203">
        <f t="shared" ca="1" si="18"/>
        <v>28</v>
      </c>
      <c r="K438" s="100">
        <f>aanmeldingen!V430</f>
        <v>43477</v>
      </c>
      <c r="L438" s="100">
        <f>aanmeldingen!W430</f>
        <v>43478</v>
      </c>
      <c r="M438" s="122"/>
      <c r="N438" s="46">
        <f>VLOOKUP(B438,schermers!C:I,7,FALSE)</f>
        <v>38772</v>
      </c>
      <c r="O438" s="46" t="str">
        <f t="shared" ca="1" si="19"/>
        <v>U23</v>
      </c>
      <c r="P438" s="56">
        <f t="shared" ca="1" si="20"/>
        <v>0</v>
      </c>
    </row>
    <row r="439" spans="1:16" hidden="1" x14ac:dyDescent="0.2">
      <c r="A439" s="56">
        <f ca="1">aanmeldingen!AK431</f>
        <v>0</v>
      </c>
      <c r="B439" s="99">
        <f>aanmeldingen!D431</f>
        <v>114165</v>
      </c>
      <c r="C439" s="98" t="str">
        <f>aanmeldingen!F431</f>
        <v>Yoshimori</v>
      </c>
      <c r="D439" s="98" t="str">
        <f>aanmeldingen!G431</f>
        <v>Rachika</v>
      </c>
      <c r="E439" s="98" t="str">
        <f>aanmeldingen!T431</f>
        <v>ZAI</v>
      </c>
      <c r="F439" s="100">
        <f>aanmeldingen!K431</f>
        <v>43374</v>
      </c>
      <c r="G439" s="104" t="str">
        <f>IF(aanmeldingen!M431=0,"nvt",aanmeldingen!M431)</f>
        <v>nvt</v>
      </c>
      <c r="H439" s="98" t="str">
        <f>aanmeldingen!H431</f>
        <v>Satu Mare</v>
      </c>
      <c r="I439" s="98" t="str">
        <f>aanmeldingen!I431</f>
        <v>ECC Eq</v>
      </c>
      <c r="J439" s="203" t="str">
        <f t="shared" ca="1" si="18"/>
        <v/>
      </c>
      <c r="K439" s="100">
        <f>aanmeldingen!V431</f>
        <v>43505</v>
      </c>
      <c r="L439" s="100">
        <f>aanmeldingen!W431</f>
        <v>43506</v>
      </c>
      <c r="M439" s="122"/>
      <c r="N439" s="46">
        <f>VLOOKUP(B439,schermers!C:I,7,FALSE)</f>
        <v>38772</v>
      </c>
      <c r="O439" s="46" t="str">
        <f t="shared" ca="1" si="19"/>
        <v>U23</v>
      </c>
      <c r="P439" s="56">
        <f t="shared" ca="1" si="20"/>
        <v>0</v>
      </c>
    </row>
    <row r="440" spans="1:16" hidden="1" x14ac:dyDescent="0.2">
      <c r="A440" s="56">
        <f ca="1">aanmeldingen!AK432</f>
        <v>1</v>
      </c>
      <c r="B440" s="99">
        <f>aanmeldingen!D432</f>
        <v>114165</v>
      </c>
      <c r="C440" s="98" t="str">
        <f>aanmeldingen!F432</f>
        <v>Yoshimori</v>
      </c>
      <c r="D440" s="98" t="str">
        <f>aanmeldingen!G432</f>
        <v>Rachika</v>
      </c>
      <c r="E440" s="98" t="str">
        <f>aanmeldingen!T432</f>
        <v>ZAI</v>
      </c>
      <c r="F440" s="100">
        <f>aanmeldingen!K432</f>
        <v>43374</v>
      </c>
      <c r="G440" s="104" t="str">
        <f>IF(aanmeldingen!M432=0,"nvt",aanmeldingen!M432)</f>
        <v>nvt</v>
      </c>
      <c r="H440" s="98" t="str">
        <f>aanmeldingen!H432</f>
        <v>Satu Mare</v>
      </c>
      <c r="I440" s="98" t="str">
        <f>aanmeldingen!I432</f>
        <v>ECC</v>
      </c>
      <c r="J440" s="203">
        <f t="shared" ca="1" si="18"/>
        <v>28</v>
      </c>
      <c r="K440" s="100">
        <f>aanmeldingen!V432</f>
        <v>43505</v>
      </c>
      <c r="L440" s="100">
        <f>aanmeldingen!W432</f>
        <v>43506</v>
      </c>
      <c r="M440" s="122"/>
      <c r="N440" s="46">
        <f>VLOOKUP(B440,schermers!C:I,7,FALSE)</f>
        <v>38772</v>
      </c>
      <c r="O440" s="46" t="str">
        <f t="shared" ca="1" si="19"/>
        <v>U23</v>
      </c>
      <c r="P440" s="56">
        <f t="shared" ca="1" si="20"/>
        <v>0</v>
      </c>
    </row>
    <row r="441" spans="1:16" hidden="1" x14ac:dyDescent="0.2">
      <c r="A441" s="56">
        <f ca="1">aanmeldingen!AK433</f>
        <v>1</v>
      </c>
      <c r="B441" s="99">
        <f>aanmeldingen!D433</f>
        <v>112104</v>
      </c>
      <c r="C441" s="98" t="str">
        <f>aanmeldingen!F433</f>
        <v>Postma</v>
      </c>
      <c r="D441" s="98" t="str">
        <f>aanmeldingen!G433</f>
        <v>Randy</v>
      </c>
      <c r="E441" s="98" t="str">
        <f>aanmeldingen!T433</f>
        <v>FCA</v>
      </c>
      <c r="F441" s="100">
        <f>aanmeldingen!K433</f>
        <v>43375</v>
      </c>
      <c r="G441" s="104" t="str">
        <f>IF(aanmeldingen!M433=0,"nvt",aanmeldingen!M433)</f>
        <v>nvt</v>
      </c>
      <c r="H441" s="98" t="str">
        <f>aanmeldingen!H433</f>
        <v>Luxemburg</v>
      </c>
      <c r="I441" s="98" t="str">
        <f>aanmeldingen!I433</f>
        <v>WB Jun</v>
      </c>
      <c r="J441" s="203">
        <f t="shared" ca="1" si="18"/>
        <v>28</v>
      </c>
      <c r="K441" s="100">
        <f>aanmeldingen!V433</f>
        <v>43435</v>
      </c>
      <c r="L441" s="100">
        <f>aanmeldingen!W433</f>
        <v>43436</v>
      </c>
      <c r="M441" s="122"/>
      <c r="N441" s="46">
        <f>VLOOKUP(B441,schermers!C:I,7,FALSE)</f>
        <v>36389</v>
      </c>
      <c r="O441" s="46" t="str">
        <f t="shared" ca="1" si="19"/>
        <v>U23</v>
      </c>
      <c r="P441" s="56">
        <f t="shared" ca="1" si="20"/>
        <v>0</v>
      </c>
    </row>
    <row r="442" spans="1:16" hidden="1" x14ac:dyDescent="0.2">
      <c r="A442" s="56">
        <f ca="1">aanmeldingen!AK434</f>
        <v>1</v>
      </c>
      <c r="B442" s="99">
        <f>aanmeldingen!D434</f>
        <v>112104</v>
      </c>
      <c r="C442" s="98" t="str">
        <f>aanmeldingen!F434</f>
        <v>Postma</v>
      </c>
      <c r="D442" s="98" t="str">
        <f>aanmeldingen!G434</f>
        <v>Randy</v>
      </c>
      <c r="E442" s="98" t="str">
        <f>aanmeldingen!T434</f>
        <v>FCA</v>
      </c>
      <c r="F442" s="100">
        <f>aanmeldingen!K434</f>
        <v>43375</v>
      </c>
      <c r="G442" s="104" t="str">
        <f>IF(aanmeldingen!M434=0,"nvt",aanmeldingen!M434)</f>
        <v>nvt</v>
      </c>
      <c r="H442" s="98" t="str">
        <f>aanmeldingen!H434</f>
        <v>Colmar</v>
      </c>
      <c r="I442" s="98" t="str">
        <f>aanmeldingen!I434</f>
        <v>U23</v>
      </c>
      <c r="J442" s="203">
        <f t="shared" ca="1" si="18"/>
        <v>40.25</v>
      </c>
      <c r="K442" s="100">
        <f>aanmeldingen!V434</f>
        <v>43407</v>
      </c>
      <c r="L442" s="100">
        <f>aanmeldingen!W434</f>
        <v>43408</v>
      </c>
      <c r="M442" s="122" t="s">
        <v>848</v>
      </c>
      <c r="N442" s="46">
        <f>VLOOKUP(B442,schermers!C:I,7,FALSE)</f>
        <v>36389</v>
      </c>
      <c r="O442" s="46" t="str">
        <f t="shared" ca="1" si="19"/>
        <v>U23</v>
      </c>
      <c r="P442" s="56">
        <f t="shared" ca="1" si="20"/>
        <v>0</v>
      </c>
    </row>
    <row r="443" spans="1:16" hidden="1" x14ac:dyDescent="0.2">
      <c r="A443" s="56">
        <f ca="1">aanmeldingen!AK435</f>
        <v>1</v>
      </c>
      <c r="B443" s="99">
        <f>aanmeldingen!D435</f>
        <v>113347</v>
      </c>
      <c r="C443" s="98" t="str">
        <f>aanmeldingen!F435</f>
        <v>Sluman</v>
      </c>
      <c r="D443" s="98" t="str">
        <f>aanmeldingen!G435</f>
        <v>Patrick</v>
      </c>
      <c r="E443" s="98" t="str">
        <f>aanmeldingen!T435</f>
        <v>HS</v>
      </c>
      <c r="F443" s="100">
        <f>aanmeldingen!K435</f>
        <v>43375</v>
      </c>
      <c r="G443" s="104" t="str">
        <f>IF(aanmeldingen!M435=0,"nvt",aanmeldingen!M435)</f>
        <v>nvt</v>
      </c>
      <c r="H443" s="98" t="str">
        <f>aanmeldingen!H435</f>
        <v>Moedling</v>
      </c>
      <c r="I443" s="98" t="str">
        <f>aanmeldingen!I435</f>
        <v>ECC</v>
      </c>
      <c r="J443" s="203">
        <f t="shared" ca="1" si="18"/>
        <v>40.25</v>
      </c>
      <c r="K443" s="100">
        <f>aanmeldingen!V435</f>
        <v>43428</v>
      </c>
      <c r="L443" s="100">
        <f>aanmeldingen!W435</f>
        <v>43429</v>
      </c>
      <c r="M443" s="122" t="s">
        <v>848</v>
      </c>
      <c r="N443" s="46">
        <f>VLOOKUP(B443,schermers!C:I,7,FALSE)</f>
        <v>37813</v>
      </c>
      <c r="O443" s="46" t="str">
        <f t="shared" ca="1" si="19"/>
        <v>U23</v>
      </c>
      <c r="P443" s="56">
        <f t="shared" si="20"/>
        <v>1</v>
      </c>
    </row>
    <row r="444" spans="1:16" hidden="1" x14ac:dyDescent="0.2">
      <c r="A444" s="56">
        <f ca="1">aanmeldingen!AK436</f>
        <v>0</v>
      </c>
      <c r="B444" s="99">
        <f>aanmeldingen!D436</f>
        <v>113347</v>
      </c>
      <c r="C444" s="98" t="str">
        <f>aanmeldingen!F436</f>
        <v>Sluman</v>
      </c>
      <c r="D444" s="98" t="str">
        <f>aanmeldingen!G436</f>
        <v>Patrick</v>
      </c>
      <c r="E444" s="98" t="str">
        <f>aanmeldingen!T436</f>
        <v>HS</v>
      </c>
      <c r="F444" s="100">
        <f>aanmeldingen!K436</f>
        <v>43375</v>
      </c>
      <c r="G444" s="104" t="str">
        <f>IF(aanmeldingen!M436=0,"nvt",aanmeldingen!M436)</f>
        <v>nvt</v>
      </c>
      <c r="H444" s="98" t="str">
        <f>aanmeldingen!H436</f>
        <v>Moedling</v>
      </c>
      <c r="I444" s="98" t="str">
        <f>aanmeldingen!I436</f>
        <v>ECC Eq</v>
      </c>
      <c r="J444" s="203" t="str">
        <f t="shared" ca="1" si="18"/>
        <v/>
      </c>
      <c r="K444" s="100">
        <f>aanmeldingen!V436</f>
        <v>43428</v>
      </c>
      <c r="L444" s="100">
        <f>aanmeldingen!W436</f>
        <v>43429</v>
      </c>
      <c r="M444" s="122"/>
      <c r="N444" s="46">
        <f>VLOOKUP(B444,schermers!C:I,7,FALSE)</f>
        <v>37813</v>
      </c>
      <c r="O444" s="46" t="str">
        <f t="shared" ca="1" si="19"/>
        <v>U23</v>
      </c>
      <c r="P444" s="56">
        <f t="shared" ca="1" si="20"/>
        <v>0</v>
      </c>
    </row>
    <row r="445" spans="1:16" hidden="1" x14ac:dyDescent="0.2">
      <c r="A445" s="56">
        <f ca="1">aanmeldingen!AK437</f>
        <v>1</v>
      </c>
      <c r="B445" s="99">
        <f>aanmeldingen!D437</f>
        <v>116535</v>
      </c>
      <c r="C445" s="98" t="str">
        <f>aanmeldingen!F437</f>
        <v>Yoshimori</v>
      </c>
      <c r="D445" s="98" t="str">
        <f>aanmeldingen!G437</f>
        <v>Sakura</v>
      </c>
      <c r="E445" s="98" t="str">
        <f>aanmeldingen!T437</f>
        <v>ZAI</v>
      </c>
      <c r="F445" s="100">
        <f>aanmeldingen!K437</f>
        <v>43375</v>
      </c>
      <c r="G445" s="104" t="str">
        <f>IF(aanmeldingen!M437=0,"nvt",aanmeldingen!M437)</f>
        <v>nvt</v>
      </c>
      <c r="H445" s="98" t="str">
        <f>aanmeldingen!H437</f>
        <v>Colmar</v>
      </c>
      <c r="I445" s="98" t="str">
        <f>aanmeldingen!I437</f>
        <v>U23</v>
      </c>
      <c r="J445" s="203">
        <f t="shared" ca="1" si="18"/>
        <v>40.25</v>
      </c>
      <c r="K445" s="100">
        <f>aanmeldingen!V437</f>
        <v>43407</v>
      </c>
      <c r="L445" s="100">
        <f>aanmeldingen!W437</f>
        <v>43408</v>
      </c>
      <c r="M445" s="122" t="s">
        <v>848</v>
      </c>
      <c r="N445" s="46">
        <f>VLOOKUP(B445,schermers!C:I,7,FALSE)</f>
        <v>36483</v>
      </c>
      <c r="O445" s="46" t="str">
        <f t="shared" ca="1" si="19"/>
        <v>U23</v>
      </c>
      <c r="P445" s="56">
        <f t="shared" ca="1" si="20"/>
        <v>0</v>
      </c>
    </row>
    <row r="446" spans="1:16" hidden="1" x14ac:dyDescent="0.2">
      <c r="A446" s="56">
        <f ca="1">aanmeldingen!AK438</f>
        <v>0</v>
      </c>
      <c r="B446" s="99">
        <f>aanmeldingen!D438</f>
        <v>114479</v>
      </c>
      <c r="C446" s="98" t="str">
        <f>aanmeldingen!F438</f>
        <v>Buijse</v>
      </c>
      <c r="D446" s="98" t="str">
        <f>aanmeldingen!G438</f>
        <v>Valerie</v>
      </c>
      <c r="E446" s="98" t="str">
        <f>aanmeldingen!T438</f>
        <v>PRI</v>
      </c>
      <c r="F446" s="100">
        <f>aanmeldingen!K438</f>
        <v>43376</v>
      </c>
      <c r="G446" s="104" t="str">
        <f>IF(aanmeldingen!M438=0,"nvt",aanmeldingen!M438)</f>
        <v>nvt</v>
      </c>
      <c r="H446" s="98" t="str">
        <f>aanmeldingen!H438</f>
        <v>Satu Mare</v>
      </c>
      <c r="I446" s="98" t="str">
        <f>aanmeldingen!I438</f>
        <v>ECC Eq</v>
      </c>
      <c r="J446" s="203" t="str">
        <f t="shared" ca="1" si="18"/>
        <v/>
      </c>
      <c r="K446" s="100">
        <f>aanmeldingen!V438</f>
        <v>43505</v>
      </c>
      <c r="L446" s="100">
        <f>aanmeldingen!W438</f>
        <v>43506</v>
      </c>
      <c r="M446" s="122"/>
      <c r="N446" s="46">
        <f>VLOOKUP(B446,schermers!C:I,7,FALSE)</f>
        <v>38500</v>
      </c>
      <c r="O446" s="46" t="str">
        <f t="shared" ca="1" si="19"/>
        <v>U23</v>
      </c>
      <c r="P446" s="56">
        <f t="shared" ca="1" si="20"/>
        <v>0</v>
      </c>
    </row>
    <row r="447" spans="1:16" hidden="1" x14ac:dyDescent="0.2">
      <c r="A447" s="56">
        <f ca="1">aanmeldingen!AK439</f>
        <v>1</v>
      </c>
      <c r="B447" s="99">
        <f>aanmeldingen!D439</f>
        <v>111728</v>
      </c>
      <c r="C447" s="98" t="str">
        <f>aanmeldingen!F439</f>
        <v>Chiang</v>
      </c>
      <c r="D447" s="98" t="str">
        <f>aanmeldingen!G439</f>
        <v>Enli</v>
      </c>
      <c r="E447" s="98" t="str">
        <f>aanmeldingen!T439</f>
        <v>SUR</v>
      </c>
      <c r="F447" s="100">
        <f>aanmeldingen!K439</f>
        <v>43376</v>
      </c>
      <c r="G447" s="104" t="str">
        <f>IF(aanmeldingen!M439=0,"nvt",aanmeldingen!M439)</f>
        <v>nvt</v>
      </c>
      <c r="H447" s="98" t="str">
        <f>aanmeldingen!H439</f>
        <v>Eislingen</v>
      </c>
      <c r="I447" s="98" t="str">
        <f>aanmeldingen!I439</f>
        <v>ECC</v>
      </c>
      <c r="J447" s="203">
        <f t="shared" ca="1" si="18"/>
        <v>28</v>
      </c>
      <c r="K447" s="100">
        <f>aanmeldingen!V439</f>
        <v>43435</v>
      </c>
      <c r="L447" s="100">
        <f>aanmeldingen!W439</f>
        <v>43436</v>
      </c>
      <c r="M447" s="122"/>
      <c r="N447" s="46">
        <f>VLOOKUP(B447,schermers!C:I,7,FALSE)</f>
        <v>38033</v>
      </c>
      <c r="O447" s="46" t="str">
        <f t="shared" ca="1" si="19"/>
        <v>U23</v>
      </c>
      <c r="P447" s="56">
        <f t="shared" ca="1" si="20"/>
        <v>0</v>
      </c>
    </row>
    <row r="448" spans="1:16" hidden="1" x14ac:dyDescent="0.2">
      <c r="A448" s="56">
        <f ca="1">aanmeldingen!AK440</f>
        <v>0</v>
      </c>
      <c r="B448" s="99">
        <f>aanmeldingen!D440</f>
        <v>111728</v>
      </c>
      <c r="C448" s="98" t="str">
        <f>aanmeldingen!F440</f>
        <v>Chiang</v>
      </c>
      <c r="D448" s="98" t="str">
        <f>aanmeldingen!G440</f>
        <v>Enli</v>
      </c>
      <c r="E448" s="98" t="str">
        <f>aanmeldingen!T440</f>
        <v>SUR</v>
      </c>
      <c r="F448" s="100">
        <f>aanmeldingen!K440</f>
        <v>43376</v>
      </c>
      <c r="G448" s="104" t="str">
        <f>IF(aanmeldingen!M440=0,"nvt",aanmeldingen!M440)</f>
        <v>nvt</v>
      </c>
      <c r="H448" s="98" t="str">
        <f>aanmeldingen!H440</f>
        <v>Eislingen</v>
      </c>
      <c r="I448" s="98" t="str">
        <f>aanmeldingen!I440</f>
        <v>ECC Eq</v>
      </c>
      <c r="J448" s="203" t="str">
        <f t="shared" ca="1" si="18"/>
        <v/>
      </c>
      <c r="K448" s="100">
        <f>aanmeldingen!V440</f>
        <v>43435</v>
      </c>
      <c r="L448" s="100">
        <f>aanmeldingen!W440</f>
        <v>43436</v>
      </c>
      <c r="M448" s="122"/>
      <c r="N448" s="46">
        <f>VLOOKUP(B448,schermers!C:I,7,FALSE)</f>
        <v>38033</v>
      </c>
      <c r="O448" s="46" t="str">
        <f t="shared" ca="1" si="19"/>
        <v>U23</v>
      </c>
      <c r="P448" s="56">
        <f t="shared" ca="1" si="20"/>
        <v>0</v>
      </c>
    </row>
    <row r="449" spans="1:16" hidden="1" x14ac:dyDescent="0.2">
      <c r="A449" s="56">
        <f ca="1">aanmeldingen!AK441</f>
        <v>0</v>
      </c>
      <c r="B449" s="99">
        <f>aanmeldingen!D441</f>
        <v>114877</v>
      </c>
      <c r="C449" s="98" t="str">
        <f>aanmeldingen!F441</f>
        <v>Wanyama</v>
      </c>
      <c r="D449" s="98" t="str">
        <f>aanmeldingen!G441</f>
        <v>Sam</v>
      </c>
      <c r="E449" s="98" t="str">
        <f>aanmeldingen!T441</f>
        <v>HS</v>
      </c>
      <c r="F449" s="100">
        <f>aanmeldingen!K441</f>
        <v>43364</v>
      </c>
      <c r="G449" s="104" t="str">
        <f>IF(aanmeldingen!M441=0,"nvt",aanmeldingen!M441)</f>
        <v>nvt</v>
      </c>
      <c r="H449" s="98" t="str">
        <f>aanmeldingen!H441</f>
        <v>Moedling</v>
      </c>
      <c r="I449" s="98" t="str">
        <f>aanmeldingen!I441</f>
        <v>ECC Eq</v>
      </c>
      <c r="J449" s="203" t="str">
        <f t="shared" ca="1" si="18"/>
        <v/>
      </c>
      <c r="K449" s="100">
        <f>aanmeldingen!V441</f>
        <v>43428</v>
      </c>
      <c r="L449" s="100">
        <f>aanmeldingen!W441</f>
        <v>43429</v>
      </c>
      <c r="M449" s="122"/>
      <c r="N449" s="46">
        <f>VLOOKUP(B449,schermers!C:I,7,FALSE)</f>
        <v>38038</v>
      </c>
      <c r="O449" s="46" t="str">
        <f t="shared" ca="1" si="19"/>
        <v>U23</v>
      </c>
      <c r="P449" s="56">
        <f t="shared" ca="1" si="20"/>
        <v>0</v>
      </c>
    </row>
    <row r="450" spans="1:16" hidden="1" x14ac:dyDescent="0.2">
      <c r="A450" s="56">
        <f ca="1">aanmeldingen!AK442</f>
        <v>0</v>
      </c>
      <c r="B450" s="99">
        <f>aanmeldingen!D442</f>
        <v>114875</v>
      </c>
      <c r="C450" s="98" t="str">
        <f>aanmeldingen!F442</f>
        <v>De Jong</v>
      </c>
      <c r="D450" s="98" t="str">
        <f>aanmeldingen!G442</f>
        <v>Nighel</v>
      </c>
      <c r="E450" s="98" t="str">
        <f>aanmeldingen!T442</f>
        <v>HS</v>
      </c>
      <c r="F450" s="100">
        <f>aanmeldingen!K442</f>
        <v>43364</v>
      </c>
      <c r="G450" s="104" t="str">
        <f>IF(aanmeldingen!M442=0,"nvt",aanmeldingen!M442)</f>
        <v>nvt</v>
      </c>
      <c r="H450" s="98" t="str">
        <f>aanmeldingen!H442</f>
        <v>Moedling</v>
      </c>
      <c r="I450" s="98" t="str">
        <f>aanmeldingen!I442</f>
        <v>ECC Eq</v>
      </c>
      <c r="J450" s="203" t="str">
        <f t="shared" ca="1" si="18"/>
        <v/>
      </c>
      <c r="K450" s="100">
        <f>aanmeldingen!V442</f>
        <v>43428</v>
      </c>
      <c r="L450" s="100">
        <f>aanmeldingen!W442</f>
        <v>43429</v>
      </c>
      <c r="M450" s="122"/>
      <c r="N450" s="46">
        <f>VLOOKUP(B450,schermers!C:I,7,FALSE)</f>
        <v>37664</v>
      </c>
      <c r="O450" s="46" t="str">
        <f t="shared" ca="1" si="19"/>
        <v>U23</v>
      </c>
      <c r="P450" s="56">
        <f t="shared" ca="1" si="20"/>
        <v>0</v>
      </c>
    </row>
    <row r="451" spans="1:16" hidden="1" x14ac:dyDescent="0.2">
      <c r="A451" s="56">
        <f ca="1">aanmeldingen!AK443</f>
        <v>0</v>
      </c>
      <c r="B451" s="99">
        <f>aanmeldingen!D443</f>
        <v>113346</v>
      </c>
      <c r="C451" s="98" t="str">
        <f>aanmeldingen!F443</f>
        <v>Joemrati</v>
      </c>
      <c r="D451" s="98" t="str">
        <f>aanmeldingen!G443</f>
        <v>Ashwan</v>
      </c>
      <c r="E451" s="98" t="str">
        <f>aanmeldingen!T443</f>
        <v>HS</v>
      </c>
      <c r="F451" s="100">
        <f>aanmeldingen!K443</f>
        <v>43364</v>
      </c>
      <c r="G451" s="104" t="str">
        <f>IF(aanmeldingen!M443=0,"nvt",aanmeldingen!M443)</f>
        <v>nvt</v>
      </c>
      <c r="H451" s="98" t="str">
        <f>aanmeldingen!H443</f>
        <v>Moedling</v>
      </c>
      <c r="I451" s="98" t="str">
        <f>aanmeldingen!I443</f>
        <v>ECC Eq</v>
      </c>
      <c r="J451" s="203" t="str">
        <f t="shared" ca="1" si="18"/>
        <v/>
      </c>
      <c r="K451" s="100">
        <f>aanmeldingen!V443</f>
        <v>43428</v>
      </c>
      <c r="L451" s="100">
        <f>aanmeldingen!W443</f>
        <v>43429</v>
      </c>
      <c r="M451" s="122"/>
      <c r="N451" s="46">
        <f>VLOOKUP(B451,schermers!C:I,7,FALSE)</f>
        <v>37470</v>
      </c>
      <c r="O451" s="46" t="str">
        <f t="shared" ca="1" si="19"/>
        <v>U23</v>
      </c>
      <c r="P451" s="56">
        <f t="shared" ca="1" si="20"/>
        <v>0</v>
      </c>
    </row>
    <row r="452" spans="1:16" hidden="1" x14ac:dyDescent="0.2">
      <c r="A452" s="56">
        <f ca="1">aanmeldingen!AK444</f>
        <v>0</v>
      </c>
      <c r="B452" s="99">
        <f>aanmeldingen!D444</f>
        <v>111713</v>
      </c>
      <c r="C452" s="98" t="str">
        <f>aanmeldingen!F444</f>
        <v>Meulenaar</v>
      </c>
      <c r="D452" s="98" t="str">
        <f>aanmeldingen!G444</f>
        <v>Veerle</v>
      </c>
      <c r="E452" s="98" t="str">
        <f>aanmeldingen!T444</f>
        <v>HS</v>
      </c>
      <c r="F452" s="100">
        <f>aanmeldingen!K444</f>
        <v>43364</v>
      </c>
      <c r="G452" s="104">
        <f>IF(aanmeldingen!M444=0,"nvt",aanmeldingen!M444)</f>
        <v>43412</v>
      </c>
      <c r="H452" s="98" t="str">
        <f>aanmeldingen!H444</f>
        <v>Moedling</v>
      </c>
      <c r="I452" s="98" t="str">
        <f>aanmeldingen!I444</f>
        <v>ECC Eq</v>
      </c>
      <c r="J452" s="203" t="str">
        <f t="shared" ca="1" si="18"/>
        <v/>
      </c>
      <c r="K452" s="100">
        <f>aanmeldingen!V444</f>
        <v>43428</v>
      </c>
      <c r="L452" s="100">
        <f>aanmeldingen!W444</f>
        <v>43429</v>
      </c>
      <c r="M452" s="122"/>
      <c r="N452" s="46">
        <f>VLOOKUP(B452,schermers!C:I,7,FALSE)</f>
        <v>37313</v>
      </c>
      <c r="O452" s="46" t="str">
        <f t="shared" ca="1" si="19"/>
        <v>U23</v>
      </c>
      <c r="P452" s="56">
        <f t="shared" ca="1" si="20"/>
        <v>0</v>
      </c>
    </row>
    <row r="453" spans="1:16" hidden="1" x14ac:dyDescent="0.2">
      <c r="A453" s="56">
        <f ca="1">aanmeldingen!AK445</f>
        <v>1</v>
      </c>
      <c r="B453" s="99">
        <f>aanmeldingen!D445</f>
        <v>108869</v>
      </c>
      <c r="C453" s="98" t="str">
        <f>aanmeldingen!F445</f>
        <v>Tulen</v>
      </c>
      <c r="D453" s="98" t="str">
        <f>aanmeldingen!G445</f>
        <v>Carmel</v>
      </c>
      <c r="E453" s="98" t="str">
        <f>aanmeldingen!T445</f>
        <v>RS</v>
      </c>
      <c r="F453" s="100">
        <f>aanmeldingen!K445</f>
        <v>43376</v>
      </c>
      <c r="G453" s="104" t="str">
        <f>IF(aanmeldingen!M445=0,"nvt",aanmeldingen!M445)</f>
        <v>nvt</v>
      </c>
      <c r="H453" s="98" t="str">
        <f>aanmeldingen!H445</f>
        <v>Busto Arsizio</v>
      </c>
      <c r="I453" s="98" t="str">
        <f>aanmeldingen!I445</f>
        <v>U23</v>
      </c>
      <c r="J453" s="203">
        <f t="shared" ca="1" si="18"/>
        <v>28</v>
      </c>
      <c r="K453" s="100">
        <f>aanmeldingen!V445</f>
        <v>43491</v>
      </c>
      <c r="L453" s="100">
        <f>aanmeldingen!W445</f>
        <v>43492</v>
      </c>
      <c r="M453" s="122"/>
      <c r="N453" s="46">
        <f>VLOOKUP(B453,schermers!C:I,7,FALSE)</f>
        <v>34541</v>
      </c>
      <c r="O453" s="46" t="str">
        <f t="shared" ca="1" si="19"/>
        <v/>
      </c>
      <c r="P453" s="56">
        <f t="shared" ca="1" si="20"/>
        <v>0</v>
      </c>
    </row>
    <row r="454" spans="1:16" hidden="1" x14ac:dyDescent="0.2">
      <c r="A454" s="56">
        <f ca="1">aanmeldingen!AK446</f>
        <v>1</v>
      </c>
      <c r="B454" s="99">
        <f>aanmeldingen!D446</f>
        <v>115309</v>
      </c>
      <c r="C454" s="98" t="str">
        <f>aanmeldingen!F446</f>
        <v>Koster</v>
      </c>
      <c r="D454" s="98" t="str">
        <f>aanmeldingen!G446</f>
        <v>Tessa</v>
      </c>
      <c r="E454" s="98" t="str">
        <f>aanmeldingen!T446</f>
        <v>AMS</v>
      </c>
      <c r="F454" s="100">
        <f>aanmeldingen!K446</f>
        <v>43376</v>
      </c>
      <c r="G454" s="104" t="str">
        <f>IF(aanmeldingen!M446=0,"nvt",aanmeldingen!M446)</f>
        <v>nvt</v>
      </c>
      <c r="H454" s="98" t="str">
        <f>aanmeldingen!H446</f>
        <v>Poznan</v>
      </c>
      <c r="I454" s="98" t="str">
        <f>aanmeldingen!I446</f>
        <v>ECC</v>
      </c>
      <c r="J454" s="203">
        <f t="shared" ca="1" si="18"/>
        <v>28</v>
      </c>
      <c r="K454" s="100">
        <f>aanmeldingen!V446</f>
        <v>43477</v>
      </c>
      <c r="L454" s="100">
        <f>aanmeldingen!W446</f>
        <v>43478</v>
      </c>
      <c r="M454" s="122"/>
      <c r="N454" s="46">
        <f>VLOOKUP(B454,schermers!C:I,7,FALSE)</f>
        <v>38011</v>
      </c>
      <c r="O454" s="46" t="str">
        <f t="shared" ca="1" si="19"/>
        <v>U23</v>
      </c>
      <c r="P454" s="56">
        <f t="shared" ca="1" si="20"/>
        <v>0</v>
      </c>
    </row>
    <row r="455" spans="1:16" hidden="1" x14ac:dyDescent="0.2">
      <c r="A455" s="56">
        <f ca="1">aanmeldingen!AK447</f>
        <v>1</v>
      </c>
      <c r="B455" s="99">
        <f>aanmeldingen!D447</f>
        <v>108869</v>
      </c>
      <c r="C455" s="98" t="str">
        <f>aanmeldingen!F447</f>
        <v>Tulen</v>
      </c>
      <c r="D455" s="98" t="str">
        <f>aanmeldingen!G447</f>
        <v>Carmel</v>
      </c>
      <c r="E455" s="98" t="str">
        <f>aanmeldingen!T447</f>
        <v>RS</v>
      </c>
      <c r="F455" s="100">
        <f>aanmeldingen!K447</f>
        <v>43376</v>
      </c>
      <c r="G455" s="104" t="str">
        <f>IF(aanmeldingen!M447=0,"nvt",aanmeldingen!M447)</f>
        <v>nvt</v>
      </c>
      <c r="H455" s="98" t="str">
        <f>aanmeldingen!H447</f>
        <v>Moedling</v>
      </c>
      <c r="I455" s="98" t="str">
        <f>aanmeldingen!I447</f>
        <v>U23</v>
      </c>
      <c r="J455" s="203">
        <f t="shared" ca="1" si="18"/>
        <v>28</v>
      </c>
      <c r="K455" s="100">
        <f>aanmeldingen!V447</f>
        <v>43435</v>
      </c>
      <c r="L455" s="100">
        <f>aanmeldingen!W447</f>
        <v>43436</v>
      </c>
      <c r="M455" s="122"/>
      <c r="N455" s="46">
        <f>VLOOKUP(B455,schermers!C:I,7,FALSE)</f>
        <v>34541</v>
      </c>
      <c r="O455" s="46" t="str">
        <f t="shared" ca="1" si="19"/>
        <v/>
      </c>
      <c r="P455" s="56">
        <f t="shared" ca="1" si="20"/>
        <v>0</v>
      </c>
    </row>
    <row r="456" spans="1:16" hidden="1" x14ac:dyDescent="0.2">
      <c r="A456" s="56">
        <f ca="1">aanmeldingen!AK448</f>
        <v>0</v>
      </c>
      <c r="B456" s="99">
        <f>aanmeldingen!D448</f>
        <v>115309</v>
      </c>
      <c r="C456" s="98" t="str">
        <f>aanmeldingen!F448</f>
        <v>Koster</v>
      </c>
      <c r="D456" s="98" t="str">
        <f>aanmeldingen!G448</f>
        <v>Tessa</v>
      </c>
      <c r="E456" s="98" t="str">
        <f>aanmeldingen!T448</f>
        <v>AMS</v>
      </c>
      <c r="F456" s="100">
        <f>aanmeldingen!K448</f>
        <v>43376</v>
      </c>
      <c r="G456" s="104" t="str">
        <f>IF(aanmeldingen!M448=0,"nvt",aanmeldingen!M448)</f>
        <v>nvt</v>
      </c>
      <c r="H456" s="98" t="str">
        <f>aanmeldingen!H448</f>
        <v>Tauberbischofsheim</v>
      </c>
      <c r="I456" s="98" t="str">
        <f>aanmeldingen!I448</f>
        <v>ECC Eq</v>
      </c>
      <c r="J456" s="203" t="str">
        <f t="shared" ca="1" si="18"/>
        <v/>
      </c>
      <c r="K456" s="100">
        <f>aanmeldingen!V448</f>
        <v>43449</v>
      </c>
      <c r="L456" s="100">
        <f>aanmeldingen!W448</f>
        <v>43450</v>
      </c>
      <c r="M456" s="122"/>
      <c r="N456" s="46">
        <f>VLOOKUP(B456,schermers!C:I,7,FALSE)</f>
        <v>38011</v>
      </c>
      <c r="O456" s="46" t="str">
        <f t="shared" ca="1" si="19"/>
        <v>U23</v>
      </c>
      <c r="P456" s="56">
        <f t="shared" ca="1" si="20"/>
        <v>0</v>
      </c>
    </row>
    <row r="457" spans="1:16" hidden="1" x14ac:dyDescent="0.2">
      <c r="A457" s="56">
        <f ca="1">aanmeldingen!AK449</f>
        <v>1</v>
      </c>
      <c r="B457" s="99">
        <f>aanmeldingen!D449</f>
        <v>108684</v>
      </c>
      <c r="C457" s="98" t="str">
        <f>aanmeldingen!F449</f>
        <v>Berends</v>
      </c>
      <c r="D457" s="98" t="str">
        <f>aanmeldingen!G449</f>
        <v>Carmen</v>
      </c>
      <c r="E457" s="98" t="str">
        <f>aanmeldingen!T449</f>
        <v>RS</v>
      </c>
      <c r="F457" s="100">
        <f>aanmeldingen!K449</f>
        <v>43376</v>
      </c>
      <c r="G457" s="104" t="str">
        <f>IF(aanmeldingen!M449=0,"nvt",aanmeldingen!M449)</f>
        <v>nvt</v>
      </c>
      <c r="H457" s="98" t="str">
        <f>aanmeldingen!H449</f>
        <v>Colmar</v>
      </c>
      <c r="I457" s="98" t="str">
        <f>aanmeldingen!I449</f>
        <v>U23</v>
      </c>
      <c r="J457" s="203">
        <f t="shared" ca="1" si="18"/>
        <v>40.25</v>
      </c>
      <c r="K457" s="100">
        <f>aanmeldingen!V449</f>
        <v>43407</v>
      </c>
      <c r="L457" s="100">
        <f>aanmeldingen!W449</f>
        <v>43408</v>
      </c>
      <c r="M457" s="122" t="s">
        <v>848</v>
      </c>
      <c r="N457" s="46">
        <f>VLOOKUP(B457,schermers!C:I,7,FALSE)</f>
        <v>34419</v>
      </c>
      <c r="O457" s="46" t="str">
        <f t="shared" ca="1" si="19"/>
        <v/>
      </c>
      <c r="P457" s="56">
        <f t="shared" ca="1" si="20"/>
        <v>0</v>
      </c>
    </row>
    <row r="458" spans="1:16" hidden="1" x14ac:dyDescent="0.2">
      <c r="A458" s="56">
        <f ca="1">aanmeldingen!AK450</f>
        <v>1</v>
      </c>
      <c r="B458" s="99">
        <f>aanmeldingen!D450</f>
        <v>117222</v>
      </c>
      <c r="C458" s="98" t="str">
        <f>aanmeldingen!F450</f>
        <v>Roubailo</v>
      </c>
      <c r="D458" s="98" t="str">
        <f>aanmeldingen!G450</f>
        <v>Niels</v>
      </c>
      <c r="E458" s="98" t="str">
        <f>aanmeldingen!T450</f>
        <v>RS</v>
      </c>
      <c r="F458" s="100">
        <f>aanmeldingen!K450</f>
        <v>43377</v>
      </c>
      <c r="G458" s="104" t="str">
        <f>IF(aanmeldingen!M450=0,"nvt",aanmeldingen!M450)</f>
        <v>nvt</v>
      </c>
      <c r="H458" s="98" t="str">
        <f>aanmeldingen!H450</f>
        <v>Bonn</v>
      </c>
      <c r="I458" s="98" t="str">
        <f>aanmeldingen!I450</f>
        <v>ECC</v>
      </c>
      <c r="J458" s="203">
        <f t="shared" ca="1" si="18"/>
        <v>40.25</v>
      </c>
      <c r="K458" s="100">
        <f>aanmeldingen!V450</f>
        <v>43428</v>
      </c>
      <c r="L458" s="100">
        <f>aanmeldingen!W450</f>
        <v>43429</v>
      </c>
      <c r="M458" s="122" t="s">
        <v>848</v>
      </c>
      <c r="N458" s="46">
        <f>VLOOKUP(B458,schermers!C:I,7,FALSE)</f>
        <v>37929</v>
      </c>
      <c r="O458" s="46" t="str">
        <f t="shared" ca="1" si="19"/>
        <v>U23</v>
      </c>
      <c r="P458" s="56">
        <f t="shared" si="20"/>
        <v>1</v>
      </c>
    </row>
    <row r="459" spans="1:16" hidden="1" x14ac:dyDescent="0.2">
      <c r="A459" s="56">
        <f ca="1">aanmeldingen!AK451</f>
        <v>1</v>
      </c>
      <c r="B459" s="99">
        <f>aanmeldingen!D451</f>
        <v>115371</v>
      </c>
      <c r="C459" s="98" t="str">
        <f>aanmeldingen!F451</f>
        <v>Warreman</v>
      </c>
      <c r="D459" s="98" t="str">
        <f>aanmeldingen!G451</f>
        <v>Daan</v>
      </c>
      <c r="E459" s="98" t="str">
        <f>aanmeldingen!T451</f>
        <v>RS</v>
      </c>
      <c r="F459" s="100">
        <f>aanmeldingen!K451</f>
        <v>43377</v>
      </c>
      <c r="G459" s="104" t="str">
        <f>IF(aanmeldingen!M451=0,"nvt",aanmeldingen!M451)</f>
        <v>nvt</v>
      </c>
      <c r="H459" s="98" t="str">
        <f>aanmeldingen!H451</f>
        <v>Bonn</v>
      </c>
      <c r="I459" s="98" t="str">
        <f>aanmeldingen!I451</f>
        <v>ECC</v>
      </c>
      <c r="J459" s="203">
        <f t="shared" ca="1" si="18"/>
        <v>40.25</v>
      </c>
      <c r="K459" s="100">
        <f>aanmeldingen!V451</f>
        <v>43428</v>
      </c>
      <c r="L459" s="100">
        <f>aanmeldingen!W451</f>
        <v>43429</v>
      </c>
      <c r="M459" s="122" t="s">
        <v>848</v>
      </c>
      <c r="N459" s="46">
        <f>VLOOKUP(B459,schermers!C:I,7,FALSE)</f>
        <v>38206</v>
      </c>
      <c r="O459" s="46" t="str">
        <f t="shared" ca="1" si="19"/>
        <v>U23</v>
      </c>
      <c r="P459" s="56">
        <f t="shared" si="20"/>
        <v>1</v>
      </c>
    </row>
    <row r="460" spans="1:16" hidden="1" x14ac:dyDescent="0.2">
      <c r="A460" s="56">
        <f ca="1">aanmeldingen!AK452</f>
        <v>0</v>
      </c>
      <c r="B460" s="99">
        <f>aanmeldingen!D452</f>
        <v>112104</v>
      </c>
      <c r="C460" s="98" t="str">
        <f>aanmeldingen!F452</f>
        <v>Postma</v>
      </c>
      <c r="D460" s="98" t="str">
        <f>aanmeldingen!G452</f>
        <v>Randy</v>
      </c>
      <c r="E460" s="98" t="str">
        <f>aanmeldingen!T452</f>
        <v>FCA</v>
      </c>
      <c r="F460" s="100">
        <f>aanmeldingen!K452</f>
        <v>43377</v>
      </c>
      <c r="G460" s="104" t="str">
        <f>IF(aanmeldingen!M452=0,"nvt",aanmeldingen!M452)</f>
        <v>nvt</v>
      </c>
      <c r="H460" s="98" t="str">
        <f>aanmeldingen!H452</f>
        <v>Bern</v>
      </c>
      <c r="I460" s="98" t="str">
        <f>aanmeldingen!I452</f>
        <v>WB</v>
      </c>
      <c r="J460" s="203" t="str">
        <f t="shared" ref="J460:J523" ca="1" si="21">IF(A460=0,"",IF(K460-F460&gt;=8*7,$O$6*0.8,IF(F460&lt;$O$7,$O$6*0.8,$O$6*1.15)))</f>
        <v/>
      </c>
      <c r="K460" s="100">
        <f>aanmeldingen!V452</f>
        <v>43427</v>
      </c>
      <c r="L460" s="100">
        <f>aanmeldingen!W452</f>
        <v>43428</v>
      </c>
      <c r="M460" s="122"/>
      <c r="N460" s="46">
        <f>VLOOKUP(B460,schermers!C:I,7,FALSE)</f>
        <v>36389</v>
      </c>
      <c r="O460" s="46" t="str">
        <f t="shared" ref="O460:O523" ca="1" si="22">IF(N460&gt;=$O$9,"U23","")</f>
        <v>U23</v>
      </c>
      <c r="P460" s="56">
        <f t="shared" ref="P460:P523" ca="1" si="23">IF(AND(I460="ECC",M460&lt;&gt;""),1,IF(AND(I460="U23",M450&lt;&gt;"",O460="U23"),1,0))</f>
        <v>0</v>
      </c>
    </row>
    <row r="461" spans="1:16" hidden="1" x14ac:dyDescent="0.2">
      <c r="A461" s="56">
        <f ca="1">aanmeldingen!AK453</f>
        <v>0</v>
      </c>
      <c r="B461" s="99">
        <f>aanmeldingen!D453</f>
        <v>115290</v>
      </c>
      <c r="C461" s="98" t="str">
        <f>aanmeldingen!F453</f>
        <v>Veenenbos</v>
      </c>
      <c r="D461" s="98" t="str">
        <f>aanmeldingen!G453</f>
        <v>Konrad</v>
      </c>
      <c r="E461" s="98" t="str">
        <f>aanmeldingen!T453</f>
        <v>FCA</v>
      </c>
      <c r="F461" s="100">
        <f>aanmeldingen!K453</f>
        <v>43377</v>
      </c>
      <c r="G461" s="104" t="str">
        <f>IF(aanmeldingen!M453=0,"nvt",aanmeldingen!M453)</f>
        <v>nvt</v>
      </c>
      <c r="H461" s="98" t="str">
        <f>aanmeldingen!H453</f>
        <v>Budapest</v>
      </c>
      <c r="I461" s="98" t="str">
        <f>aanmeldingen!I453</f>
        <v>ECC</v>
      </c>
      <c r="J461" s="203" t="str">
        <f t="shared" ca="1" si="21"/>
        <v/>
      </c>
      <c r="K461" s="100">
        <f>aanmeldingen!V453</f>
        <v>43413</v>
      </c>
      <c r="L461" s="100">
        <f>aanmeldingen!W453</f>
        <v>43415</v>
      </c>
      <c r="M461" s="122" t="s">
        <v>848</v>
      </c>
      <c r="N461" s="46">
        <f>VLOOKUP(B461,schermers!C:I,7,FALSE)</f>
        <v>38174</v>
      </c>
      <c r="O461" s="46" t="str">
        <f t="shared" ca="1" si="22"/>
        <v>U23</v>
      </c>
      <c r="P461" s="56">
        <f t="shared" si="23"/>
        <v>1</v>
      </c>
    </row>
    <row r="462" spans="1:16" hidden="1" x14ac:dyDescent="0.2">
      <c r="A462" s="56">
        <f ca="1">aanmeldingen!AK454</f>
        <v>1</v>
      </c>
      <c r="B462" s="99">
        <f>aanmeldingen!D454</f>
        <v>113146</v>
      </c>
      <c r="C462" s="98" t="str">
        <f>aanmeldingen!F454</f>
        <v>De Wijn</v>
      </c>
      <c r="D462" s="98" t="str">
        <f>aanmeldingen!G454</f>
        <v>Day</v>
      </c>
      <c r="E462" s="98" t="str">
        <f>aanmeldingen!T454</f>
        <v>DBO</v>
      </c>
      <c r="F462" s="100">
        <f>aanmeldingen!K454</f>
        <v>43377</v>
      </c>
      <c r="G462" s="104" t="str">
        <f>IF(aanmeldingen!M454=0,"nvt",aanmeldingen!M454)</f>
        <v>nvt</v>
      </c>
      <c r="H462" s="98" t="str">
        <f>aanmeldingen!H454</f>
        <v>Colmar</v>
      </c>
      <c r="I462" s="98" t="str">
        <f>aanmeldingen!I454</f>
        <v>U23</v>
      </c>
      <c r="J462" s="203">
        <f t="shared" ca="1" si="21"/>
        <v>40.25</v>
      </c>
      <c r="K462" s="100">
        <f>aanmeldingen!V454</f>
        <v>43407</v>
      </c>
      <c r="L462" s="100">
        <f>aanmeldingen!W454</f>
        <v>43408</v>
      </c>
      <c r="M462" s="122" t="s">
        <v>848</v>
      </c>
      <c r="N462" s="46">
        <f>VLOOKUP(B462,schermers!C:I,7,FALSE)</f>
        <v>35972</v>
      </c>
      <c r="O462" s="46" t="str">
        <f t="shared" ca="1" si="22"/>
        <v>U23</v>
      </c>
      <c r="P462" s="56">
        <f t="shared" ca="1" si="23"/>
        <v>0</v>
      </c>
    </row>
    <row r="463" spans="1:16" hidden="1" x14ac:dyDescent="0.2">
      <c r="A463" s="56">
        <f ca="1">aanmeldingen!AK455</f>
        <v>1</v>
      </c>
      <c r="B463" s="99">
        <f>aanmeldingen!D455</f>
        <v>117222</v>
      </c>
      <c r="C463" s="98" t="str">
        <f>aanmeldingen!F455</f>
        <v>Roubailo</v>
      </c>
      <c r="D463" s="98" t="str">
        <f>aanmeldingen!G455</f>
        <v>Niels</v>
      </c>
      <c r="E463" s="98" t="str">
        <f>aanmeldingen!T455</f>
        <v>RS</v>
      </c>
      <c r="F463" s="100">
        <f>aanmeldingen!K455</f>
        <v>43377</v>
      </c>
      <c r="G463" s="104">
        <f>IF(aanmeldingen!M455=0,"nvt",aanmeldingen!M455)</f>
        <v>43405</v>
      </c>
      <c r="H463" s="98" t="str">
        <f>aanmeldingen!H455</f>
        <v>Grenoble</v>
      </c>
      <c r="I463" s="98" t="str">
        <f>aanmeldingen!I455</f>
        <v>ECC</v>
      </c>
      <c r="J463" s="203">
        <f t="shared" ca="1" si="21"/>
        <v>40.25</v>
      </c>
      <c r="K463" s="100">
        <f>aanmeldingen!V455</f>
        <v>43407</v>
      </c>
      <c r="L463" s="100">
        <f>aanmeldingen!W455</f>
        <v>43408</v>
      </c>
      <c r="M463" s="122" t="s">
        <v>848</v>
      </c>
      <c r="N463" s="46">
        <f>VLOOKUP(B463,schermers!C:I,7,FALSE)</f>
        <v>37929</v>
      </c>
      <c r="O463" s="46" t="str">
        <f t="shared" ca="1" si="22"/>
        <v>U23</v>
      </c>
      <c r="P463" s="56">
        <f t="shared" si="23"/>
        <v>1</v>
      </c>
    </row>
    <row r="464" spans="1:16" hidden="1" x14ac:dyDescent="0.2">
      <c r="A464" s="56">
        <f ca="1">aanmeldingen!AK456</f>
        <v>1</v>
      </c>
      <c r="B464" s="99">
        <f>aanmeldingen!D456</f>
        <v>113145</v>
      </c>
      <c r="C464" s="98" t="str">
        <f>aanmeldingen!F456</f>
        <v>De Wijn</v>
      </c>
      <c r="D464" s="98" t="str">
        <f>aanmeldingen!G456</f>
        <v>Zoa</v>
      </c>
      <c r="E464" s="98" t="str">
        <f>aanmeldingen!T456</f>
        <v>DBO</v>
      </c>
      <c r="F464" s="100">
        <f>aanmeldingen!K456</f>
        <v>43377</v>
      </c>
      <c r="G464" s="104" t="str">
        <f>IF(aanmeldingen!M456=0,"nvt",aanmeldingen!M456)</f>
        <v>nvt</v>
      </c>
      <c r="H464" s="98" t="str">
        <f>aanmeldingen!H456</f>
        <v>Colmar</v>
      </c>
      <c r="I464" s="98" t="str">
        <f>aanmeldingen!I456</f>
        <v>U23</v>
      </c>
      <c r="J464" s="203">
        <f t="shared" ca="1" si="21"/>
        <v>40.25</v>
      </c>
      <c r="K464" s="100">
        <f>aanmeldingen!V456</f>
        <v>43407</v>
      </c>
      <c r="L464" s="100">
        <f>aanmeldingen!W456</f>
        <v>43408</v>
      </c>
      <c r="M464" s="122" t="s">
        <v>848</v>
      </c>
      <c r="N464" s="46">
        <f>VLOOKUP(B464,schermers!C:I,7,FALSE)</f>
        <v>34942</v>
      </c>
      <c r="O464" s="46" t="str">
        <f t="shared" ca="1" si="22"/>
        <v/>
      </c>
      <c r="P464" s="56">
        <f t="shared" ca="1" si="23"/>
        <v>0</v>
      </c>
    </row>
    <row r="465" spans="1:16" hidden="1" x14ac:dyDescent="0.2">
      <c r="A465" s="56">
        <f ca="1">aanmeldingen!AK457</f>
        <v>1</v>
      </c>
      <c r="B465" s="99">
        <f>aanmeldingen!D457</f>
        <v>112311</v>
      </c>
      <c r="C465" s="98" t="str">
        <f>aanmeldingen!F457</f>
        <v>Bouwman</v>
      </c>
      <c r="D465" s="98" t="str">
        <f>aanmeldingen!G457</f>
        <v>Dirk-Jan</v>
      </c>
      <c r="E465" s="98" t="str">
        <f>aanmeldingen!T457</f>
        <v>SUR</v>
      </c>
      <c r="F465" s="100">
        <f>aanmeldingen!K457</f>
        <v>43377</v>
      </c>
      <c r="G465" s="104" t="str">
        <f>IF(aanmeldingen!M457=0,"nvt",aanmeldingen!M457)</f>
        <v>nvt</v>
      </c>
      <c r="H465" s="98" t="str">
        <f>aanmeldingen!H457</f>
        <v>Dormagen</v>
      </c>
      <c r="I465" s="98" t="str">
        <f>aanmeldingen!I457</f>
        <v>WB Jun</v>
      </c>
      <c r="J465" s="203">
        <f t="shared" ca="1" si="21"/>
        <v>28</v>
      </c>
      <c r="K465" s="100">
        <f>aanmeldingen!V457</f>
        <v>43449</v>
      </c>
      <c r="L465" s="100">
        <f>aanmeldingen!W457</f>
        <v>43450</v>
      </c>
      <c r="M465" s="122"/>
      <c r="N465" s="46">
        <f>VLOOKUP(B465,schermers!C:I,7,FALSE)</f>
        <v>36705</v>
      </c>
      <c r="O465" s="46" t="str">
        <f t="shared" ca="1" si="22"/>
        <v>U23</v>
      </c>
      <c r="P465" s="56">
        <f t="shared" ca="1" si="23"/>
        <v>0</v>
      </c>
    </row>
    <row r="466" spans="1:16" hidden="1" x14ac:dyDescent="0.2">
      <c r="A466" s="56">
        <f ca="1">aanmeldingen!AK458</f>
        <v>1</v>
      </c>
      <c r="B466" s="99">
        <f>aanmeldingen!D458</f>
        <v>111728</v>
      </c>
      <c r="C466" s="98" t="str">
        <f>aanmeldingen!F458</f>
        <v>Chiang</v>
      </c>
      <c r="D466" s="98" t="str">
        <f>aanmeldingen!G458</f>
        <v>Enli</v>
      </c>
      <c r="E466" s="98" t="str">
        <f>aanmeldingen!T458</f>
        <v>SUR</v>
      </c>
      <c r="F466" s="100">
        <f>aanmeldingen!K458</f>
        <v>43377</v>
      </c>
      <c r="G466" s="104" t="str">
        <f>IF(aanmeldingen!M458=0,"nvt",aanmeldingen!M458)</f>
        <v>nvt</v>
      </c>
      <c r="H466" s="98" t="str">
        <f>aanmeldingen!H458</f>
        <v>Dormagen</v>
      </c>
      <c r="I466" s="98" t="str">
        <f>aanmeldingen!I458</f>
        <v>WB Jun</v>
      </c>
      <c r="J466" s="203">
        <f t="shared" ca="1" si="21"/>
        <v>28</v>
      </c>
      <c r="K466" s="100">
        <f>aanmeldingen!V458</f>
        <v>43449</v>
      </c>
      <c r="L466" s="100">
        <f>aanmeldingen!W458</f>
        <v>43450</v>
      </c>
      <c r="M466" s="122"/>
      <c r="N466" s="46">
        <f>VLOOKUP(B466,schermers!C:I,7,FALSE)</f>
        <v>38033</v>
      </c>
      <c r="O466" s="46" t="str">
        <f t="shared" ca="1" si="22"/>
        <v>U23</v>
      </c>
      <c r="P466" s="56">
        <f t="shared" ca="1" si="23"/>
        <v>0</v>
      </c>
    </row>
    <row r="467" spans="1:16" hidden="1" x14ac:dyDescent="0.2">
      <c r="A467" s="56">
        <f ca="1">aanmeldingen!AK459</f>
        <v>1</v>
      </c>
      <c r="B467" s="99">
        <f>aanmeldingen!D459</f>
        <v>111035</v>
      </c>
      <c r="C467" s="98" t="str">
        <f>aanmeldingen!F459</f>
        <v>Faas</v>
      </c>
      <c r="D467" s="98" t="str">
        <f>aanmeldingen!G459</f>
        <v>Quinton</v>
      </c>
      <c r="E467" s="98" t="str">
        <f>aanmeldingen!T459</f>
        <v>SUR</v>
      </c>
      <c r="F467" s="100">
        <f>aanmeldingen!K459</f>
        <v>43377</v>
      </c>
      <c r="G467" s="104" t="str">
        <f>IF(aanmeldingen!M459=0,"nvt",aanmeldingen!M459)</f>
        <v>nvt</v>
      </c>
      <c r="H467" s="98" t="str">
        <f>aanmeldingen!H459</f>
        <v>Dormagen</v>
      </c>
      <c r="I467" s="98" t="str">
        <f>aanmeldingen!I459</f>
        <v>WB Jun</v>
      </c>
      <c r="J467" s="203">
        <f t="shared" ca="1" si="21"/>
        <v>28</v>
      </c>
      <c r="K467" s="100">
        <f>aanmeldingen!V459</f>
        <v>43449</v>
      </c>
      <c r="L467" s="100">
        <f>aanmeldingen!W459</f>
        <v>43450</v>
      </c>
      <c r="M467" s="122"/>
      <c r="N467" s="46">
        <f>VLOOKUP(B467,schermers!C:I,7,FALSE)</f>
        <v>36621</v>
      </c>
      <c r="O467" s="46" t="str">
        <f t="shared" ca="1" si="22"/>
        <v>U23</v>
      </c>
      <c r="P467" s="56">
        <f t="shared" ca="1" si="23"/>
        <v>0</v>
      </c>
    </row>
    <row r="468" spans="1:16" hidden="1" x14ac:dyDescent="0.2">
      <c r="A468" s="56">
        <f ca="1">aanmeldingen!AK460</f>
        <v>1</v>
      </c>
      <c r="B468" s="99">
        <f>aanmeldingen!D460</f>
        <v>117279</v>
      </c>
      <c r="C468" s="98" t="str">
        <f>aanmeldingen!F460</f>
        <v>Lion</v>
      </c>
      <c r="D468" s="98" t="str">
        <f>aanmeldingen!G460</f>
        <v>Benjamin</v>
      </c>
      <c r="E468" s="98" t="str">
        <f>aanmeldingen!T460</f>
        <v>ESP</v>
      </c>
      <c r="F468" s="100">
        <f>aanmeldingen!K460</f>
        <v>43379</v>
      </c>
      <c r="G468" s="104" t="str">
        <f>IF(aanmeldingen!M460=0,"nvt",aanmeldingen!M460)</f>
        <v>nvt</v>
      </c>
      <c r="H468" s="98" t="str">
        <f>aanmeldingen!H460</f>
        <v>Colmar</v>
      </c>
      <c r="I468" s="98" t="str">
        <f>aanmeldingen!I460</f>
        <v>U23</v>
      </c>
      <c r="J468" s="203">
        <f t="shared" ca="1" si="21"/>
        <v>40.25</v>
      </c>
      <c r="K468" s="100">
        <f>aanmeldingen!V460</f>
        <v>43407</v>
      </c>
      <c r="L468" s="100">
        <f>aanmeldingen!W460</f>
        <v>43408</v>
      </c>
      <c r="M468" s="122" t="s">
        <v>848</v>
      </c>
      <c r="N468" s="46">
        <f>VLOOKUP(B468,schermers!C:I,7,FALSE)</f>
        <v>34338</v>
      </c>
      <c r="O468" s="46" t="str">
        <f t="shared" ca="1" si="22"/>
        <v/>
      </c>
      <c r="P468" s="56">
        <f t="shared" ca="1" si="23"/>
        <v>0</v>
      </c>
    </row>
    <row r="469" spans="1:16" hidden="1" x14ac:dyDescent="0.2">
      <c r="A469" s="56">
        <f ca="1">aanmeldingen!AK461</f>
        <v>1</v>
      </c>
      <c r="B469" s="99">
        <f>aanmeldingen!D461</f>
        <v>114479</v>
      </c>
      <c r="C469" s="98" t="str">
        <f>aanmeldingen!F461</f>
        <v>Buijse</v>
      </c>
      <c r="D469" s="98" t="str">
        <f>aanmeldingen!G461</f>
        <v>Valerie</v>
      </c>
      <c r="E469" s="98" t="str">
        <f>aanmeldingen!T461</f>
        <v>PRI</v>
      </c>
      <c r="F469" s="100">
        <f>aanmeldingen!K461</f>
        <v>43379</v>
      </c>
      <c r="G469" s="104" t="str">
        <f>IF(aanmeldingen!M461=0,"nvt",aanmeldingen!M461)</f>
        <v>nvt</v>
      </c>
      <c r="H469" s="98" t="str">
        <f>aanmeldingen!H461</f>
        <v>Poznan</v>
      </c>
      <c r="I469" s="98" t="str">
        <f>aanmeldingen!I461</f>
        <v>ECC</v>
      </c>
      <c r="J469" s="203">
        <f t="shared" ca="1" si="21"/>
        <v>28</v>
      </c>
      <c r="K469" s="100">
        <f>aanmeldingen!V461</f>
        <v>43477</v>
      </c>
      <c r="L469" s="100">
        <f>aanmeldingen!W461</f>
        <v>43478</v>
      </c>
      <c r="M469" s="63"/>
      <c r="N469" s="46">
        <f>VLOOKUP(B469,schermers!C:I,7,FALSE)</f>
        <v>38500</v>
      </c>
      <c r="O469" s="46" t="str">
        <f t="shared" ca="1" si="22"/>
        <v>U23</v>
      </c>
      <c r="P469" s="56">
        <f t="shared" ca="1" si="23"/>
        <v>0</v>
      </c>
    </row>
    <row r="470" spans="1:16" hidden="1" x14ac:dyDescent="0.2">
      <c r="A470" s="56">
        <f ca="1">aanmeldingen!AK462</f>
        <v>0</v>
      </c>
      <c r="B470" s="99">
        <f>aanmeldingen!D462</f>
        <v>114479</v>
      </c>
      <c r="C470" s="98" t="str">
        <f>aanmeldingen!F462</f>
        <v>Buijse</v>
      </c>
      <c r="D470" s="98" t="str">
        <f>aanmeldingen!G462</f>
        <v>Valerie</v>
      </c>
      <c r="E470" s="98" t="str">
        <f>aanmeldingen!T462</f>
        <v>PRI</v>
      </c>
      <c r="F470" s="100">
        <f>aanmeldingen!K462</f>
        <v>43379</v>
      </c>
      <c r="G470" s="104" t="str">
        <f>IF(aanmeldingen!M462=0,"nvt",aanmeldingen!M462)</f>
        <v>nvt</v>
      </c>
      <c r="H470" s="98" t="str">
        <f>aanmeldingen!H462</f>
        <v>Poznan</v>
      </c>
      <c r="I470" s="98" t="str">
        <f>aanmeldingen!I462</f>
        <v>ECC Eq</v>
      </c>
      <c r="J470" s="203" t="str">
        <f t="shared" ca="1" si="21"/>
        <v/>
      </c>
      <c r="K470" s="100">
        <f>aanmeldingen!V462</f>
        <v>43477</v>
      </c>
      <c r="L470" s="100">
        <f>aanmeldingen!W462</f>
        <v>43478</v>
      </c>
      <c r="M470" s="63"/>
      <c r="N470" s="46">
        <f>VLOOKUP(B470,schermers!C:I,7,FALSE)</f>
        <v>38500</v>
      </c>
      <c r="O470" s="46" t="str">
        <f t="shared" ca="1" si="22"/>
        <v>U23</v>
      </c>
      <c r="P470" s="56">
        <f t="shared" ca="1" si="23"/>
        <v>0</v>
      </c>
    </row>
    <row r="471" spans="1:16" hidden="1" x14ac:dyDescent="0.2">
      <c r="A471" s="56">
        <f ca="1">aanmeldingen!AK463</f>
        <v>0</v>
      </c>
      <c r="B471" s="99">
        <f>aanmeldingen!D463</f>
        <v>116535</v>
      </c>
      <c r="C471" s="98" t="str">
        <f>aanmeldingen!F463</f>
        <v>Yoshimori</v>
      </c>
      <c r="D471" s="98" t="str">
        <f>aanmeldingen!G463</f>
        <v>Sakura</v>
      </c>
      <c r="E471" s="98" t="str">
        <f>aanmeldingen!T463</f>
        <v>ZAI</v>
      </c>
      <c r="F471" s="100">
        <f>aanmeldingen!K463</f>
        <v>43380</v>
      </c>
      <c r="G471" s="104" t="str">
        <f>IF(aanmeldingen!M463=0,"nvt",aanmeldingen!M463)</f>
        <v>nvt</v>
      </c>
      <c r="H471" s="98" t="str">
        <f>aanmeldingen!H463</f>
        <v>Luxemburg</v>
      </c>
      <c r="I471" s="98" t="str">
        <f>aanmeldingen!I463</f>
        <v>WB Jun</v>
      </c>
      <c r="J471" s="203" t="str">
        <f t="shared" ca="1" si="21"/>
        <v/>
      </c>
      <c r="K471" s="100">
        <f>aanmeldingen!V463</f>
        <v>43435</v>
      </c>
      <c r="L471" s="100">
        <f>aanmeldingen!W463</f>
        <v>43436</v>
      </c>
      <c r="M471" s="122"/>
      <c r="N471" s="46">
        <f>VLOOKUP(B471,schermers!C:I,7,FALSE)</f>
        <v>36483</v>
      </c>
      <c r="O471" s="46" t="str">
        <f t="shared" ca="1" si="22"/>
        <v>U23</v>
      </c>
      <c r="P471" s="56">
        <f t="shared" ca="1" si="23"/>
        <v>0</v>
      </c>
    </row>
    <row r="472" spans="1:16" hidden="1" x14ac:dyDescent="0.2">
      <c r="A472" s="56">
        <f ca="1">aanmeldingen!AK464</f>
        <v>0</v>
      </c>
      <c r="B472" s="99">
        <f>aanmeldingen!D464</f>
        <v>114479</v>
      </c>
      <c r="C472" s="98" t="str">
        <f>aanmeldingen!F464</f>
        <v>Buijse</v>
      </c>
      <c r="D472" s="98" t="str">
        <f>aanmeldingen!G464</f>
        <v>Valerie</v>
      </c>
      <c r="E472" s="98" t="str">
        <f>aanmeldingen!T464</f>
        <v>PRI</v>
      </c>
      <c r="F472" s="100">
        <f>aanmeldingen!K464</f>
        <v>43381</v>
      </c>
      <c r="G472" s="104" t="str">
        <f>IF(aanmeldingen!M464=0,"nvt",aanmeldingen!M464)</f>
        <v>nvt</v>
      </c>
      <c r="H472" s="98" t="str">
        <f>aanmeldingen!H464</f>
        <v>Tauberbischofsheim</v>
      </c>
      <c r="I472" s="98" t="str">
        <f>aanmeldingen!I464</f>
        <v>ECC Eq</v>
      </c>
      <c r="J472" s="203" t="str">
        <f t="shared" ca="1" si="21"/>
        <v/>
      </c>
      <c r="K472" s="100">
        <f>aanmeldingen!V464</f>
        <v>43449</v>
      </c>
      <c r="L472" s="100">
        <f>aanmeldingen!W464</f>
        <v>43450</v>
      </c>
      <c r="M472" s="122"/>
      <c r="N472" s="46">
        <f>VLOOKUP(B472,schermers!C:I,7,FALSE)</f>
        <v>38500</v>
      </c>
      <c r="O472" s="46" t="str">
        <f t="shared" ca="1" si="22"/>
        <v>U23</v>
      </c>
      <c r="P472" s="56">
        <f t="shared" ca="1" si="23"/>
        <v>0</v>
      </c>
    </row>
    <row r="473" spans="1:16" hidden="1" x14ac:dyDescent="0.2">
      <c r="A473" s="56">
        <f ca="1">aanmeldingen!AK465</f>
        <v>1</v>
      </c>
      <c r="B473" s="99">
        <f>aanmeldingen!D465</f>
        <v>114706</v>
      </c>
      <c r="C473" s="98" t="str">
        <f>aanmeldingen!F465</f>
        <v>Mousset</v>
      </c>
      <c r="D473" s="98" t="str">
        <f>aanmeldingen!G465</f>
        <v>Tycho</v>
      </c>
      <c r="E473" s="98" t="str">
        <f>aanmeldingen!T465</f>
        <v>TWE</v>
      </c>
      <c r="F473" s="100">
        <f>aanmeldingen!K465</f>
        <v>43382</v>
      </c>
      <c r="G473" s="104" t="str">
        <f>IF(aanmeldingen!M465=0,"nvt",aanmeldingen!M465)</f>
        <v>nvt</v>
      </c>
      <c r="H473" s="98" t="str">
        <f>aanmeldingen!H465</f>
        <v>Halle</v>
      </c>
      <c r="I473" s="98" t="str">
        <f>aanmeldingen!I465</f>
        <v>ECC</v>
      </c>
      <c r="J473" s="203">
        <f t="shared" ca="1" si="21"/>
        <v>28</v>
      </c>
      <c r="K473" s="100">
        <f>aanmeldingen!V465</f>
        <v>43449</v>
      </c>
      <c r="L473" s="100">
        <f>aanmeldingen!W465</f>
        <v>43450</v>
      </c>
      <c r="M473" s="122"/>
      <c r="N473" s="46">
        <f>VLOOKUP(B473,schermers!C:I,7,FALSE)</f>
        <v>38396</v>
      </c>
      <c r="O473" s="46" t="str">
        <f t="shared" ca="1" si="22"/>
        <v>U23</v>
      </c>
      <c r="P473" s="56">
        <f t="shared" ca="1" si="23"/>
        <v>0</v>
      </c>
    </row>
    <row r="474" spans="1:16" hidden="1" x14ac:dyDescent="0.2">
      <c r="A474" s="56">
        <f ca="1">aanmeldingen!AK466</f>
        <v>0</v>
      </c>
      <c r="B474" s="99">
        <f>aanmeldingen!D466</f>
        <v>114706</v>
      </c>
      <c r="C474" s="98" t="str">
        <f>aanmeldingen!F466</f>
        <v>Mousset</v>
      </c>
      <c r="D474" s="98" t="str">
        <f>aanmeldingen!G466</f>
        <v>Tycho</v>
      </c>
      <c r="E474" s="98" t="str">
        <f>aanmeldingen!T466</f>
        <v>TWE</v>
      </c>
      <c r="F474" s="100">
        <f>aanmeldingen!K466</f>
        <v>43382</v>
      </c>
      <c r="G474" s="104" t="str">
        <f>IF(aanmeldingen!M466=0,"nvt",aanmeldingen!M466)</f>
        <v>nvt</v>
      </c>
      <c r="H474" s="98" t="str">
        <f>aanmeldingen!H466</f>
        <v>Halle</v>
      </c>
      <c r="I474" s="98" t="str">
        <f>aanmeldingen!I466</f>
        <v>ECC Eq</v>
      </c>
      <c r="J474" s="203" t="str">
        <f t="shared" ca="1" si="21"/>
        <v/>
      </c>
      <c r="K474" s="100">
        <f>aanmeldingen!V466</f>
        <v>43449</v>
      </c>
      <c r="L474" s="100">
        <f>aanmeldingen!W466</f>
        <v>43450</v>
      </c>
      <c r="M474" s="122"/>
      <c r="N474" s="46">
        <f>VLOOKUP(B474,schermers!C:I,7,FALSE)</f>
        <v>38396</v>
      </c>
      <c r="O474" s="46" t="str">
        <f t="shared" ca="1" si="22"/>
        <v>U23</v>
      </c>
      <c r="P474" s="56">
        <f t="shared" ca="1" si="23"/>
        <v>0</v>
      </c>
    </row>
    <row r="475" spans="1:16" hidden="1" x14ac:dyDescent="0.2">
      <c r="A475" s="56">
        <f ca="1">aanmeldingen!AK467</f>
        <v>1</v>
      </c>
      <c r="B475" s="99">
        <f>aanmeldingen!D467</f>
        <v>115735</v>
      </c>
      <c r="C475" s="98" t="str">
        <f>aanmeldingen!F467</f>
        <v>Emanuel</v>
      </c>
      <c r="D475" s="98" t="str">
        <f>aanmeldingen!G467</f>
        <v>Ava</v>
      </c>
      <c r="E475" s="98" t="str">
        <f>aanmeldingen!T467</f>
        <v>HS</v>
      </c>
      <c r="F475" s="100">
        <f>aanmeldingen!K467</f>
        <v>43384</v>
      </c>
      <c r="G475" s="104" t="str">
        <f>IF(aanmeldingen!M467=0,"nvt",aanmeldingen!M467)</f>
        <v>nvt</v>
      </c>
      <c r="H475" s="98" t="str">
        <f>aanmeldingen!H467</f>
        <v>Tauberbischofsheim</v>
      </c>
      <c r="I475" s="98" t="str">
        <f>aanmeldingen!I467</f>
        <v>ECC</v>
      </c>
      <c r="J475" s="203">
        <f t="shared" ca="1" si="21"/>
        <v>28</v>
      </c>
      <c r="K475" s="100">
        <f>aanmeldingen!V467</f>
        <v>43449</v>
      </c>
      <c r="L475" s="100">
        <f>aanmeldingen!W467</f>
        <v>43450</v>
      </c>
      <c r="M475" s="122"/>
      <c r="N475" s="46">
        <f>VLOOKUP(B475,schermers!C:I,7,FALSE)</f>
        <v>38588</v>
      </c>
      <c r="O475" s="46" t="str">
        <f t="shared" ca="1" si="22"/>
        <v>U23</v>
      </c>
      <c r="P475" s="56">
        <f t="shared" ca="1" si="23"/>
        <v>0</v>
      </c>
    </row>
    <row r="476" spans="1:16" hidden="1" x14ac:dyDescent="0.2">
      <c r="A476" s="56">
        <f ca="1">aanmeldingen!AK468</f>
        <v>0</v>
      </c>
      <c r="B476" s="99">
        <f>aanmeldingen!D468</f>
        <v>115735</v>
      </c>
      <c r="C476" s="98" t="str">
        <f>aanmeldingen!F468</f>
        <v>Emanuel</v>
      </c>
      <c r="D476" s="98" t="str">
        <f>aanmeldingen!G468</f>
        <v>Ava</v>
      </c>
      <c r="E476" s="98" t="str">
        <f>aanmeldingen!T468</f>
        <v>HS</v>
      </c>
      <c r="F476" s="100">
        <f>aanmeldingen!K468</f>
        <v>43384</v>
      </c>
      <c r="G476" s="104" t="str">
        <f>IF(aanmeldingen!M468=0,"nvt",aanmeldingen!M468)</f>
        <v>nvt</v>
      </c>
      <c r="H476" s="98" t="str">
        <f>aanmeldingen!H468</f>
        <v>Tauberbischofsheim</v>
      </c>
      <c r="I476" s="98" t="str">
        <f>aanmeldingen!I468</f>
        <v>ECC Eq</v>
      </c>
      <c r="J476" s="203" t="str">
        <f t="shared" ca="1" si="21"/>
        <v/>
      </c>
      <c r="K476" s="100">
        <f>aanmeldingen!V468</f>
        <v>43449</v>
      </c>
      <c r="L476" s="100">
        <f>aanmeldingen!W468</f>
        <v>43450</v>
      </c>
      <c r="M476" s="122"/>
      <c r="N476" s="46">
        <f>VLOOKUP(B476,schermers!C:I,7,FALSE)</f>
        <v>38588</v>
      </c>
      <c r="O476" s="46" t="str">
        <f t="shared" ca="1" si="22"/>
        <v>U23</v>
      </c>
      <c r="P476" s="56">
        <f t="shared" ca="1" si="23"/>
        <v>0</v>
      </c>
    </row>
    <row r="477" spans="1:16" hidden="1" x14ac:dyDescent="0.2">
      <c r="A477" s="56">
        <f ca="1">aanmeldingen!AK469</f>
        <v>1</v>
      </c>
      <c r="B477" s="99">
        <f>aanmeldingen!D469</f>
        <v>110548</v>
      </c>
      <c r="C477" s="98" t="str">
        <f>aanmeldingen!F469</f>
        <v>Zoons</v>
      </c>
      <c r="D477" s="98" t="str">
        <f>aanmeldingen!G469</f>
        <v>Edo</v>
      </c>
      <c r="E477" s="98" t="str">
        <f>aanmeldingen!T469</f>
        <v>NRD</v>
      </c>
      <c r="F477" s="100">
        <f>aanmeldingen!K469</f>
        <v>43386</v>
      </c>
      <c r="G477" s="104" t="str">
        <f>IF(aanmeldingen!M469=0,"nvt",aanmeldingen!M469)</f>
        <v>nvt</v>
      </c>
      <c r="H477" s="98" t="str">
        <f>aanmeldingen!H469</f>
        <v>Esslingen</v>
      </c>
      <c r="I477" s="98" t="str">
        <f>aanmeldingen!I469</f>
        <v>U23</v>
      </c>
      <c r="J477" s="203">
        <f t="shared" ca="1" si="21"/>
        <v>28</v>
      </c>
      <c r="K477" s="100">
        <f>aanmeldingen!V469</f>
        <v>43442</v>
      </c>
      <c r="L477" s="100">
        <f>aanmeldingen!W469</f>
        <v>43443</v>
      </c>
      <c r="M477" s="122"/>
      <c r="N477" s="46">
        <f>VLOOKUP(B477,schermers!C:I,7,FALSE)</f>
        <v>36270</v>
      </c>
      <c r="O477" s="46" t="str">
        <f t="shared" ca="1" si="22"/>
        <v>U23</v>
      </c>
      <c r="P477" s="56">
        <f t="shared" ca="1" si="23"/>
        <v>0</v>
      </c>
    </row>
    <row r="478" spans="1:16" hidden="1" x14ac:dyDescent="0.2">
      <c r="A478" s="56">
        <f ca="1">aanmeldingen!AK470</f>
        <v>1</v>
      </c>
      <c r="B478" s="99">
        <f>aanmeldingen!D470</f>
        <v>111005</v>
      </c>
      <c r="C478" s="98" t="str">
        <f>aanmeldingen!F470</f>
        <v>Zoons</v>
      </c>
      <c r="D478" s="98" t="str">
        <f>aanmeldingen!G470</f>
        <v>Axel</v>
      </c>
      <c r="E478" s="98" t="str">
        <f>aanmeldingen!T470</f>
        <v>NRD</v>
      </c>
      <c r="F478" s="100">
        <f>aanmeldingen!K470</f>
        <v>43386</v>
      </c>
      <c r="G478" s="104" t="str">
        <f>IF(aanmeldingen!M470=0,"nvt",aanmeldingen!M470)</f>
        <v>nvt</v>
      </c>
      <c r="H478" s="98" t="str">
        <f>aanmeldingen!H470</f>
        <v>Esslingen</v>
      </c>
      <c r="I478" s="98" t="str">
        <f>aanmeldingen!I470</f>
        <v>U23</v>
      </c>
      <c r="J478" s="203">
        <f t="shared" ca="1" si="21"/>
        <v>28</v>
      </c>
      <c r="K478" s="100">
        <f>aanmeldingen!V470</f>
        <v>43442</v>
      </c>
      <c r="L478" s="100">
        <f>aanmeldingen!W470</f>
        <v>43443</v>
      </c>
      <c r="M478" s="122"/>
      <c r="N478" s="46">
        <f>VLOOKUP(B478,schermers!C:I,7,FALSE)</f>
        <v>37105</v>
      </c>
      <c r="O478" s="46" t="str">
        <f t="shared" ca="1" si="22"/>
        <v>U23</v>
      </c>
      <c r="P478" s="56">
        <f t="shared" ca="1" si="23"/>
        <v>1</v>
      </c>
    </row>
    <row r="479" spans="1:16" hidden="1" x14ac:dyDescent="0.2">
      <c r="A479" s="56">
        <f ca="1">aanmeldingen!AK471</f>
        <v>1</v>
      </c>
      <c r="B479" s="99">
        <f>aanmeldingen!D471</f>
        <v>112831</v>
      </c>
      <c r="C479" s="98" t="str">
        <f>aanmeldingen!F471</f>
        <v>Jans Kohneke</v>
      </c>
      <c r="D479" s="98" t="str">
        <f>aanmeldingen!G471</f>
        <v>Maria</v>
      </c>
      <c r="E479" s="98" t="str">
        <f>aanmeldingen!T471</f>
        <v>AMS</v>
      </c>
      <c r="F479" s="100">
        <f>aanmeldingen!K471</f>
        <v>43386</v>
      </c>
      <c r="G479" s="104" t="str">
        <f>IF(aanmeldingen!M471=0,"nvt",aanmeldingen!M471)</f>
        <v>nvt</v>
      </c>
      <c r="H479" s="98" t="str">
        <f>aanmeldingen!H471</f>
        <v>Tauberbischofsheim</v>
      </c>
      <c r="I479" s="98" t="str">
        <f>aanmeldingen!I471</f>
        <v>ECC</v>
      </c>
      <c r="J479" s="203">
        <f t="shared" ca="1" si="21"/>
        <v>28</v>
      </c>
      <c r="K479" s="100">
        <f>aanmeldingen!V471</f>
        <v>43449</v>
      </c>
      <c r="L479" s="100">
        <f>aanmeldingen!W471</f>
        <v>43450</v>
      </c>
      <c r="M479" s="122"/>
      <c r="N479" s="46">
        <f>VLOOKUP(B479,schermers!C:I,7,FALSE)</f>
        <v>37632</v>
      </c>
      <c r="O479" s="46" t="str">
        <f t="shared" ca="1" si="22"/>
        <v>U23</v>
      </c>
      <c r="P479" s="56">
        <f t="shared" ca="1" si="23"/>
        <v>0</v>
      </c>
    </row>
    <row r="480" spans="1:16" hidden="1" x14ac:dyDescent="0.2">
      <c r="A480" s="56">
        <f ca="1">aanmeldingen!AK472</f>
        <v>0</v>
      </c>
      <c r="B480" s="99">
        <f>aanmeldingen!D472</f>
        <v>112831</v>
      </c>
      <c r="C480" s="98" t="str">
        <f>aanmeldingen!F472</f>
        <v>Jans Kohneke</v>
      </c>
      <c r="D480" s="98" t="str">
        <f>aanmeldingen!G472</f>
        <v>Maria</v>
      </c>
      <c r="E480" s="98" t="str">
        <f>aanmeldingen!T472</f>
        <v>AMS</v>
      </c>
      <c r="F480" s="100">
        <f>aanmeldingen!K472</f>
        <v>43386</v>
      </c>
      <c r="G480" s="104" t="str">
        <f>IF(aanmeldingen!M472=0,"nvt",aanmeldingen!M472)</f>
        <v>nvt</v>
      </c>
      <c r="H480" s="98" t="str">
        <f>aanmeldingen!H472</f>
        <v>Tauberbischofsheim</v>
      </c>
      <c r="I480" s="98" t="str">
        <f>aanmeldingen!I472</f>
        <v>ECC Eq</v>
      </c>
      <c r="J480" s="203" t="str">
        <f t="shared" ca="1" si="21"/>
        <v/>
      </c>
      <c r="K480" s="100">
        <f>aanmeldingen!V472</f>
        <v>43449</v>
      </c>
      <c r="L480" s="100">
        <f>aanmeldingen!W472</f>
        <v>43450</v>
      </c>
      <c r="M480" s="122"/>
      <c r="N480" s="46">
        <f>VLOOKUP(B480,schermers!C:I,7,FALSE)</f>
        <v>37632</v>
      </c>
      <c r="O480" s="46" t="str">
        <f t="shared" ca="1" si="22"/>
        <v>U23</v>
      </c>
      <c r="P480" s="56">
        <f t="shared" ca="1" si="23"/>
        <v>0</v>
      </c>
    </row>
    <row r="481" spans="1:16" hidden="1" x14ac:dyDescent="0.2">
      <c r="A481" s="56">
        <f ca="1">aanmeldingen!AK473</f>
        <v>1</v>
      </c>
      <c r="B481" s="99">
        <f>aanmeldingen!D473</f>
        <v>112016</v>
      </c>
      <c r="C481" s="98" t="str">
        <f>aanmeldingen!F473</f>
        <v>De Ruiter</v>
      </c>
      <c r="D481" s="98" t="str">
        <f>aanmeldingen!G473</f>
        <v>Job</v>
      </c>
      <c r="E481" s="98" t="str">
        <f>aanmeldingen!T473</f>
        <v>HS</v>
      </c>
      <c r="F481" s="100">
        <f>aanmeldingen!K473</f>
        <v>43388</v>
      </c>
      <c r="G481" s="104">
        <f>IF(aanmeldingen!M473=0,"nvt",aanmeldingen!M473)</f>
        <v>43440</v>
      </c>
      <c r="H481" s="98" t="str">
        <f>aanmeldingen!H473</f>
        <v>Esslingen</v>
      </c>
      <c r="I481" s="98" t="str">
        <f>aanmeldingen!I473</f>
        <v>U23</v>
      </c>
      <c r="J481" s="203">
        <f t="shared" ca="1" si="21"/>
        <v>40.25</v>
      </c>
      <c r="K481" s="100">
        <f>aanmeldingen!V473</f>
        <v>43442</v>
      </c>
      <c r="L481" s="100">
        <f>aanmeldingen!W473</f>
        <v>43443</v>
      </c>
      <c r="M481" s="122"/>
      <c r="N481" s="46">
        <f>VLOOKUP(B481,schermers!C:I,7,FALSE)</f>
        <v>35810</v>
      </c>
      <c r="O481" s="46" t="str">
        <f t="shared" ca="1" si="22"/>
        <v>U23</v>
      </c>
      <c r="P481" s="56">
        <f t="shared" ca="1" si="23"/>
        <v>0</v>
      </c>
    </row>
    <row r="482" spans="1:16" hidden="1" x14ac:dyDescent="0.2">
      <c r="A482" s="56">
        <f ca="1">aanmeldingen!AK474</f>
        <v>1</v>
      </c>
      <c r="B482" s="99">
        <f>aanmeldingen!D474</f>
        <v>109895</v>
      </c>
      <c r="C482" s="98" t="str">
        <f>aanmeldingen!F474</f>
        <v>Split</v>
      </c>
      <c r="D482" s="98" t="str">
        <f>aanmeldingen!G474</f>
        <v>Olivier</v>
      </c>
      <c r="E482" s="98" t="str">
        <f>aanmeldingen!T474</f>
        <v>NRD</v>
      </c>
      <c r="F482" s="100">
        <f>aanmeldingen!K474</f>
        <v>43386</v>
      </c>
      <c r="G482" s="104" t="str">
        <f>IF(aanmeldingen!M474=0,"nvt",aanmeldingen!M474)</f>
        <v>nvt</v>
      </c>
      <c r="H482" s="98" t="str">
        <f>aanmeldingen!H474</f>
        <v>Esslingen</v>
      </c>
      <c r="I482" s="98" t="str">
        <f>aanmeldingen!I474</f>
        <v>U23</v>
      </c>
      <c r="J482" s="203">
        <f t="shared" ca="1" si="21"/>
        <v>28</v>
      </c>
      <c r="K482" s="100">
        <f>aanmeldingen!V474</f>
        <v>43442</v>
      </c>
      <c r="L482" s="100">
        <f>aanmeldingen!W474</f>
        <v>43443</v>
      </c>
      <c r="M482" s="122"/>
      <c r="N482" s="46">
        <f>VLOOKUP(B482,schermers!C:I,7,FALSE)</f>
        <v>36225</v>
      </c>
      <c r="O482" s="46" t="str">
        <f t="shared" ca="1" si="22"/>
        <v>U23</v>
      </c>
      <c r="P482" s="56">
        <f t="shared" ca="1" si="23"/>
        <v>0</v>
      </c>
    </row>
    <row r="483" spans="1:16" hidden="1" x14ac:dyDescent="0.2">
      <c r="A483" s="56">
        <f ca="1">aanmeldingen!AK475</f>
        <v>1</v>
      </c>
      <c r="B483" s="99">
        <f>aanmeldingen!D475</f>
        <v>108725</v>
      </c>
      <c r="C483" s="98" t="str">
        <f>aanmeldingen!F475</f>
        <v>Post</v>
      </c>
      <c r="D483" s="98" t="str">
        <f>aanmeldingen!G475</f>
        <v>Patrick</v>
      </c>
      <c r="E483" s="98" t="str">
        <f>aanmeldingen!T475</f>
        <v>NRD</v>
      </c>
      <c r="F483" s="100">
        <f>aanmeldingen!K475</f>
        <v>43386</v>
      </c>
      <c r="G483" s="104" t="str">
        <f>IF(aanmeldingen!M475=0,"nvt",aanmeldingen!M475)</f>
        <v>nvt</v>
      </c>
      <c r="H483" s="98" t="str">
        <f>aanmeldingen!H475</f>
        <v>Esslingen</v>
      </c>
      <c r="I483" s="98" t="str">
        <f>aanmeldingen!I475</f>
        <v>U23</v>
      </c>
      <c r="J483" s="203">
        <f t="shared" ca="1" si="21"/>
        <v>28</v>
      </c>
      <c r="K483" s="100">
        <f>aanmeldingen!V475</f>
        <v>43442</v>
      </c>
      <c r="L483" s="100">
        <f>aanmeldingen!W475</f>
        <v>43443</v>
      </c>
      <c r="M483" s="122"/>
      <c r="N483" s="46">
        <f>VLOOKUP(B483,schermers!C:I,7,FALSE)</f>
        <v>34981</v>
      </c>
      <c r="O483" s="46" t="str">
        <f t="shared" ca="1" si="22"/>
        <v/>
      </c>
      <c r="P483" s="56">
        <f t="shared" ca="1" si="23"/>
        <v>0</v>
      </c>
    </row>
    <row r="484" spans="1:16" hidden="1" x14ac:dyDescent="0.2">
      <c r="A484" s="56">
        <f ca="1">aanmeldingen!AK476</f>
        <v>1</v>
      </c>
      <c r="B484" s="99">
        <f>aanmeldingen!D476</f>
        <v>112311</v>
      </c>
      <c r="C484" s="98" t="str">
        <f>aanmeldingen!F476</f>
        <v>Bouwman</v>
      </c>
      <c r="D484" s="98" t="str">
        <f>aanmeldingen!G476</f>
        <v>Dirk-Jan</v>
      </c>
      <c r="E484" s="98" t="str">
        <f>aanmeldingen!T476</f>
        <v>SUR</v>
      </c>
      <c r="F484" s="100">
        <f>aanmeldingen!K476</f>
        <v>43390</v>
      </c>
      <c r="G484" s="104" t="str">
        <f>IF(aanmeldingen!M476=0,"nvt",aanmeldingen!M476)</f>
        <v>nvt</v>
      </c>
      <c r="H484" s="98" t="str">
        <f>aanmeldingen!H476</f>
        <v>Sosnowiec</v>
      </c>
      <c r="I484" s="98" t="str">
        <f>aanmeldingen!I476</f>
        <v>WB Jun</v>
      </c>
      <c r="J484" s="203">
        <f t="shared" ca="1" si="21"/>
        <v>40.25</v>
      </c>
      <c r="K484" s="100">
        <f>aanmeldingen!V476</f>
        <v>43442</v>
      </c>
      <c r="L484" s="100">
        <f>aanmeldingen!W476</f>
        <v>43443</v>
      </c>
      <c r="M484" s="122"/>
      <c r="N484" s="46">
        <f>VLOOKUP(B484,schermers!C:I,7,FALSE)</f>
        <v>36705</v>
      </c>
      <c r="O484" s="46" t="str">
        <f t="shared" ca="1" si="22"/>
        <v>U23</v>
      </c>
      <c r="P484" s="56">
        <f t="shared" ca="1" si="23"/>
        <v>0</v>
      </c>
    </row>
    <row r="485" spans="1:16" hidden="1" x14ac:dyDescent="0.2">
      <c r="A485" s="56">
        <f ca="1">aanmeldingen!AK477</f>
        <v>1</v>
      </c>
      <c r="B485" s="99">
        <f>aanmeldingen!D477</f>
        <v>111035</v>
      </c>
      <c r="C485" s="98" t="str">
        <f>aanmeldingen!F477</f>
        <v>Faas</v>
      </c>
      <c r="D485" s="98" t="str">
        <f>aanmeldingen!G477</f>
        <v>Quinton</v>
      </c>
      <c r="E485" s="98" t="str">
        <f>aanmeldingen!T477</f>
        <v>SUR</v>
      </c>
      <c r="F485" s="100">
        <f>aanmeldingen!K477</f>
        <v>43390</v>
      </c>
      <c r="G485" s="104" t="str">
        <f>IF(aanmeldingen!M477=0,"nvt",aanmeldingen!M477)</f>
        <v>nvt</v>
      </c>
      <c r="H485" s="98" t="str">
        <f>aanmeldingen!H477</f>
        <v>Sosnowiec</v>
      </c>
      <c r="I485" s="98" t="str">
        <f>aanmeldingen!I477</f>
        <v>WB Jun</v>
      </c>
      <c r="J485" s="203">
        <f t="shared" ca="1" si="21"/>
        <v>40.25</v>
      </c>
      <c r="K485" s="100">
        <f>aanmeldingen!V477</f>
        <v>43442</v>
      </c>
      <c r="L485" s="100">
        <f>aanmeldingen!W477</f>
        <v>43443</v>
      </c>
      <c r="M485" s="122"/>
      <c r="N485" s="46">
        <f>VLOOKUP(B485,schermers!C:I,7,FALSE)</f>
        <v>36621</v>
      </c>
      <c r="O485" s="46" t="str">
        <f t="shared" ca="1" si="22"/>
        <v>U23</v>
      </c>
      <c r="P485" s="56">
        <f t="shared" ca="1" si="23"/>
        <v>0</v>
      </c>
    </row>
    <row r="486" spans="1:16" hidden="1" x14ac:dyDescent="0.2">
      <c r="A486" s="56">
        <f ca="1">aanmeldingen!AK478</f>
        <v>0</v>
      </c>
      <c r="B486" s="99">
        <f>aanmeldingen!D478</f>
        <v>115200</v>
      </c>
      <c r="C486" s="98" t="str">
        <f>aanmeldingen!F478</f>
        <v>Butin Bik</v>
      </c>
      <c r="D486" s="98" t="str">
        <f>aanmeldingen!G478</f>
        <v>Nathan</v>
      </c>
      <c r="E486" s="98" t="str">
        <f>aanmeldingen!T478</f>
        <v>BG</v>
      </c>
      <c r="F486" s="100">
        <f>aanmeldingen!K478</f>
        <v>43394</v>
      </c>
      <c r="G486" s="104" t="str">
        <f>IF(aanmeldingen!M478=0,"nvt",aanmeldingen!M478)</f>
        <v>nvt</v>
      </c>
      <c r="H486" s="98" t="str">
        <f>aanmeldingen!H478</f>
        <v>Sofia</v>
      </c>
      <c r="I486" s="98" t="str">
        <f>aanmeldingen!I478</f>
        <v>ECC</v>
      </c>
      <c r="J486" s="203" t="str">
        <f t="shared" ca="1" si="21"/>
        <v/>
      </c>
      <c r="K486" s="100">
        <f>aanmeldingen!V478</f>
        <v>43421</v>
      </c>
      <c r="L486" s="100">
        <f>aanmeldingen!W478</f>
        <v>43422</v>
      </c>
      <c r="M486" s="122"/>
      <c r="N486" s="46">
        <f>VLOOKUP(B486,schermers!C:I,7,FALSE)</f>
        <v>38465</v>
      </c>
      <c r="O486" s="46" t="str">
        <f t="shared" ca="1" si="22"/>
        <v>U23</v>
      </c>
      <c r="P486" s="56">
        <f t="shared" ca="1" si="23"/>
        <v>0</v>
      </c>
    </row>
    <row r="487" spans="1:16" hidden="1" x14ac:dyDescent="0.2">
      <c r="A487" s="56">
        <f ca="1">aanmeldingen!AK479</f>
        <v>1</v>
      </c>
      <c r="B487" s="99">
        <f>aanmeldingen!D479</f>
        <v>115818</v>
      </c>
      <c r="C487" s="98" t="str">
        <f>aanmeldingen!F479</f>
        <v>Gyovai</v>
      </c>
      <c r="D487" s="98" t="str">
        <f>aanmeldingen!G479</f>
        <v>Lilla Kinga</v>
      </c>
      <c r="E487" s="98" t="str">
        <f>aanmeldingen!T479</f>
        <v>NRD</v>
      </c>
      <c r="F487" s="100">
        <f>aanmeldingen!K479</f>
        <v>43394</v>
      </c>
      <c r="G487" s="104">
        <f>IF(aanmeldingen!M479=0,"nvt",aanmeldingen!M479)</f>
        <v>43427</v>
      </c>
      <c r="H487" s="98" t="str">
        <f>aanmeldingen!H479</f>
        <v>Heidenheim</v>
      </c>
      <c r="I487" s="98" t="str">
        <f>aanmeldingen!I479</f>
        <v>ECC</v>
      </c>
      <c r="J487" s="203">
        <f t="shared" ca="1" si="21"/>
        <v>40.25</v>
      </c>
      <c r="K487" s="100">
        <f>aanmeldingen!V479</f>
        <v>43428</v>
      </c>
      <c r="L487" s="100">
        <f>aanmeldingen!W479</f>
        <v>43429</v>
      </c>
      <c r="M487" s="122"/>
      <c r="N487" s="46">
        <f>VLOOKUP(B487,schermers!C:I,7,FALSE)</f>
        <v>38098</v>
      </c>
      <c r="O487" s="46" t="str">
        <f t="shared" ca="1" si="22"/>
        <v>U23</v>
      </c>
      <c r="P487" s="56">
        <f t="shared" ca="1" si="23"/>
        <v>0</v>
      </c>
    </row>
    <row r="488" spans="1:16" hidden="1" x14ac:dyDescent="0.2">
      <c r="A488" s="56">
        <f ca="1">aanmeldingen!AK480</f>
        <v>1</v>
      </c>
      <c r="B488" s="99">
        <f>aanmeldingen!D480</f>
        <v>113849</v>
      </c>
      <c r="C488" s="98" t="str">
        <f>aanmeldingen!F480</f>
        <v>Butin Bik</v>
      </c>
      <c r="D488" s="98" t="str">
        <f>aanmeldingen!G480</f>
        <v>Elise</v>
      </c>
      <c r="E488" s="98" t="str">
        <f>aanmeldingen!T480</f>
        <v>BG</v>
      </c>
      <c r="F488" s="100">
        <f>aanmeldingen!K480</f>
        <v>43395</v>
      </c>
      <c r="G488" s="104" t="str">
        <f>IF(aanmeldingen!M480=0,"nvt",aanmeldingen!M480)</f>
        <v>nvt</v>
      </c>
      <c r="H488" s="98" t="str">
        <f>aanmeldingen!H480</f>
        <v>Moedling</v>
      </c>
      <c r="I488" s="98" t="str">
        <f>aanmeldingen!I480</f>
        <v>ECC</v>
      </c>
      <c r="J488" s="203">
        <f t="shared" ca="1" si="21"/>
        <v>40.25</v>
      </c>
      <c r="K488" s="100">
        <f>aanmeldingen!V480</f>
        <v>43428</v>
      </c>
      <c r="L488" s="100">
        <f>aanmeldingen!W480</f>
        <v>43429</v>
      </c>
      <c r="M488" s="122"/>
      <c r="N488" s="46">
        <f>VLOOKUP(B488,schermers!C:I,7,FALSE)</f>
        <v>37604</v>
      </c>
      <c r="O488" s="46" t="str">
        <f t="shared" ca="1" si="22"/>
        <v>U23</v>
      </c>
      <c r="P488" s="56">
        <f t="shared" ca="1" si="23"/>
        <v>0</v>
      </c>
    </row>
    <row r="489" spans="1:16" hidden="1" x14ac:dyDescent="0.2">
      <c r="A489" s="56">
        <f ca="1">aanmeldingen!AK481</f>
        <v>0</v>
      </c>
      <c r="B489" s="99">
        <f>aanmeldingen!D481</f>
        <v>113849</v>
      </c>
      <c r="C489" s="98" t="str">
        <f>aanmeldingen!F481</f>
        <v>Butin Bik</v>
      </c>
      <c r="D489" s="98" t="str">
        <f>aanmeldingen!G481</f>
        <v>Elise</v>
      </c>
      <c r="E489" s="98" t="str">
        <f>aanmeldingen!T481</f>
        <v>BG</v>
      </c>
      <c r="F489" s="100">
        <f>aanmeldingen!K481</f>
        <v>43395</v>
      </c>
      <c r="G489" s="104" t="str">
        <f>IF(aanmeldingen!M481=0,"nvt",aanmeldingen!M481)</f>
        <v>nvt</v>
      </c>
      <c r="H489" s="98" t="str">
        <f>aanmeldingen!H481</f>
        <v>Moedling</v>
      </c>
      <c r="I489" s="98" t="str">
        <f>aanmeldingen!I481</f>
        <v>ECC Eq</v>
      </c>
      <c r="J489" s="203" t="str">
        <f t="shared" ca="1" si="21"/>
        <v/>
      </c>
      <c r="K489" s="100">
        <f>aanmeldingen!V481</f>
        <v>43428</v>
      </c>
      <c r="L489" s="100">
        <f>aanmeldingen!W481</f>
        <v>43429</v>
      </c>
      <c r="M489" s="122"/>
      <c r="N489" s="46">
        <f>VLOOKUP(B489,schermers!C:I,7,FALSE)</f>
        <v>37604</v>
      </c>
      <c r="O489" s="46" t="str">
        <f t="shared" ca="1" si="22"/>
        <v>U23</v>
      </c>
      <c r="P489" s="56">
        <f t="shared" ca="1" si="23"/>
        <v>0</v>
      </c>
    </row>
    <row r="490" spans="1:16" hidden="1" x14ac:dyDescent="0.2">
      <c r="A490" s="56">
        <f ca="1">aanmeldingen!AK482</f>
        <v>1</v>
      </c>
      <c r="B490" s="99">
        <f>aanmeldingen!D482</f>
        <v>113849</v>
      </c>
      <c r="C490" s="98" t="str">
        <f>aanmeldingen!F482</f>
        <v>Butin Bik</v>
      </c>
      <c r="D490" s="98" t="str">
        <f>aanmeldingen!G482</f>
        <v>Elise</v>
      </c>
      <c r="E490" s="98" t="str">
        <f>aanmeldingen!T482</f>
        <v>BG</v>
      </c>
      <c r="F490" s="100">
        <f>aanmeldingen!K482</f>
        <v>43395</v>
      </c>
      <c r="G490" s="104" t="str">
        <f>IF(aanmeldingen!M482=0,"nvt",aanmeldingen!M482)</f>
        <v>nvt</v>
      </c>
      <c r="H490" s="98" t="str">
        <f>aanmeldingen!H482</f>
        <v>Cabries</v>
      </c>
      <c r="I490" s="98" t="str">
        <f>aanmeldingen!I482</f>
        <v>ECC</v>
      </c>
      <c r="J490" s="203">
        <f t="shared" ca="1" si="21"/>
        <v>40.25</v>
      </c>
      <c r="K490" s="100">
        <f>aanmeldingen!V482</f>
        <v>43435</v>
      </c>
      <c r="L490" s="100">
        <f>aanmeldingen!W482</f>
        <v>43436</v>
      </c>
      <c r="M490" s="122"/>
      <c r="N490" s="46">
        <f>VLOOKUP(B490,schermers!C:I,7,FALSE)</f>
        <v>37604</v>
      </c>
      <c r="O490" s="46" t="str">
        <f t="shared" ca="1" si="22"/>
        <v>U23</v>
      </c>
      <c r="P490" s="56">
        <f t="shared" ca="1" si="23"/>
        <v>0</v>
      </c>
    </row>
    <row r="491" spans="1:16" hidden="1" x14ac:dyDescent="0.2">
      <c r="A491" s="56">
        <f ca="1">aanmeldingen!AK483</f>
        <v>0</v>
      </c>
      <c r="B491" s="99">
        <f>aanmeldingen!D483</f>
        <v>113849</v>
      </c>
      <c r="C491" s="98" t="str">
        <f>aanmeldingen!F483</f>
        <v>Butin Bik</v>
      </c>
      <c r="D491" s="98" t="str">
        <f>aanmeldingen!G483</f>
        <v>Elise</v>
      </c>
      <c r="E491" s="98" t="str">
        <f>aanmeldingen!T483</f>
        <v>BG</v>
      </c>
      <c r="F491" s="100">
        <f>aanmeldingen!K483</f>
        <v>43395</v>
      </c>
      <c r="G491" s="104" t="str">
        <f>IF(aanmeldingen!M483=0,"nvt",aanmeldingen!M483)</f>
        <v>nvt</v>
      </c>
      <c r="H491" s="98" t="str">
        <f>aanmeldingen!H483</f>
        <v>Cabries</v>
      </c>
      <c r="I491" s="98" t="str">
        <f>aanmeldingen!I483</f>
        <v>ECC Eq</v>
      </c>
      <c r="J491" s="203" t="str">
        <f t="shared" ca="1" si="21"/>
        <v/>
      </c>
      <c r="K491" s="100">
        <f>aanmeldingen!V483</f>
        <v>43435</v>
      </c>
      <c r="L491" s="100">
        <f>aanmeldingen!W483</f>
        <v>43436</v>
      </c>
      <c r="M491" s="63"/>
      <c r="N491" s="46">
        <f>VLOOKUP(B491,schermers!C:I,7,FALSE)</f>
        <v>37604</v>
      </c>
      <c r="O491" s="46" t="str">
        <f t="shared" ca="1" si="22"/>
        <v>U23</v>
      </c>
      <c r="P491" s="56">
        <f t="shared" ca="1" si="23"/>
        <v>0</v>
      </c>
    </row>
    <row r="492" spans="1:16" hidden="1" x14ac:dyDescent="0.2">
      <c r="A492" s="56">
        <f ca="1">aanmeldingen!AK484</f>
        <v>1</v>
      </c>
      <c r="B492" s="99">
        <f>aanmeldingen!D484</f>
        <v>113849</v>
      </c>
      <c r="C492" s="98" t="str">
        <f>aanmeldingen!F484</f>
        <v>Butin Bik</v>
      </c>
      <c r="D492" s="98" t="str">
        <f>aanmeldingen!G484</f>
        <v>Elise</v>
      </c>
      <c r="E492" s="98" t="str">
        <f>aanmeldingen!T484</f>
        <v>BG</v>
      </c>
      <c r="F492" s="100">
        <f>aanmeldingen!K484</f>
        <v>43395</v>
      </c>
      <c r="G492" s="104" t="str">
        <f>IF(aanmeldingen!M484=0,"nvt",aanmeldingen!M484)</f>
        <v>nvt</v>
      </c>
      <c r="H492" s="98" t="str">
        <f>aanmeldingen!H484</f>
        <v>Tauberbischofsheim</v>
      </c>
      <c r="I492" s="98" t="str">
        <f>aanmeldingen!I484</f>
        <v>ECC</v>
      </c>
      <c r="J492" s="203">
        <f t="shared" ca="1" si="21"/>
        <v>40.25</v>
      </c>
      <c r="K492" s="100">
        <f>aanmeldingen!V484</f>
        <v>43449</v>
      </c>
      <c r="L492" s="100">
        <f>aanmeldingen!W484</f>
        <v>43450</v>
      </c>
      <c r="M492" s="122"/>
      <c r="N492" s="46">
        <f>VLOOKUP(B492,schermers!C:I,7,FALSE)</f>
        <v>37604</v>
      </c>
      <c r="O492" s="46" t="str">
        <f t="shared" ca="1" si="22"/>
        <v>U23</v>
      </c>
      <c r="P492" s="56">
        <f t="shared" ca="1" si="23"/>
        <v>0</v>
      </c>
    </row>
    <row r="493" spans="1:16" hidden="1" x14ac:dyDescent="0.2">
      <c r="A493" s="56">
        <f ca="1">aanmeldingen!AK485</f>
        <v>0</v>
      </c>
      <c r="B493" s="99">
        <f>aanmeldingen!D485</f>
        <v>113849</v>
      </c>
      <c r="C493" s="98" t="str">
        <f>aanmeldingen!F485</f>
        <v>Butin Bik</v>
      </c>
      <c r="D493" s="98" t="str">
        <f>aanmeldingen!G485</f>
        <v>Elise</v>
      </c>
      <c r="E493" s="98" t="str">
        <f>aanmeldingen!T485</f>
        <v>BG</v>
      </c>
      <c r="F493" s="100">
        <f>aanmeldingen!K485</f>
        <v>43395</v>
      </c>
      <c r="G493" s="104" t="str">
        <f>IF(aanmeldingen!M485=0,"nvt",aanmeldingen!M485)</f>
        <v>nvt</v>
      </c>
      <c r="H493" s="98" t="str">
        <f>aanmeldingen!H485</f>
        <v>Tauberbischofsheim</v>
      </c>
      <c r="I493" s="98" t="str">
        <f>aanmeldingen!I485</f>
        <v>ECC Eq</v>
      </c>
      <c r="J493" s="203" t="str">
        <f t="shared" ca="1" si="21"/>
        <v/>
      </c>
      <c r="K493" s="100">
        <f>aanmeldingen!V485</f>
        <v>43449</v>
      </c>
      <c r="L493" s="100">
        <f>aanmeldingen!W485</f>
        <v>43450</v>
      </c>
      <c r="M493" s="122"/>
      <c r="N493" s="46">
        <f>VLOOKUP(B493,schermers!C:I,7,FALSE)</f>
        <v>37604</v>
      </c>
      <c r="O493" s="46" t="str">
        <f t="shared" ca="1" si="22"/>
        <v>U23</v>
      </c>
      <c r="P493" s="56">
        <f t="shared" ca="1" si="23"/>
        <v>0</v>
      </c>
    </row>
    <row r="494" spans="1:16" hidden="1" x14ac:dyDescent="0.2">
      <c r="A494" s="56">
        <f ca="1">aanmeldingen!AK486</f>
        <v>1</v>
      </c>
      <c r="B494" s="99">
        <f>aanmeldingen!D486</f>
        <v>113849</v>
      </c>
      <c r="C494" s="98" t="str">
        <f>aanmeldingen!F486</f>
        <v>Butin Bik</v>
      </c>
      <c r="D494" s="98" t="str">
        <f>aanmeldingen!G486</f>
        <v>Elise</v>
      </c>
      <c r="E494" s="98" t="str">
        <f>aanmeldingen!T486</f>
        <v>BG</v>
      </c>
      <c r="F494" s="100">
        <f>aanmeldingen!K486</f>
        <v>43395</v>
      </c>
      <c r="G494" s="104" t="str">
        <f>IF(aanmeldingen!M486=0,"nvt",aanmeldingen!M486)</f>
        <v>nvt</v>
      </c>
      <c r="H494" s="98" t="str">
        <f>aanmeldingen!H486</f>
        <v>Poznan</v>
      </c>
      <c r="I494" s="98" t="str">
        <f>aanmeldingen!I486</f>
        <v>ECC</v>
      </c>
      <c r="J494" s="203">
        <f t="shared" ca="1" si="21"/>
        <v>28</v>
      </c>
      <c r="K494" s="100">
        <f>aanmeldingen!V486</f>
        <v>43477</v>
      </c>
      <c r="L494" s="100">
        <f>aanmeldingen!W486</f>
        <v>43478</v>
      </c>
      <c r="M494" s="122"/>
      <c r="N494" s="46">
        <f>VLOOKUP(B494,schermers!C:I,7,FALSE)</f>
        <v>37604</v>
      </c>
      <c r="O494" s="46" t="str">
        <f t="shared" ca="1" si="22"/>
        <v>U23</v>
      </c>
      <c r="P494" s="56">
        <f t="shared" ca="1" si="23"/>
        <v>0</v>
      </c>
    </row>
    <row r="495" spans="1:16" hidden="1" x14ac:dyDescent="0.2">
      <c r="A495" s="56">
        <f ca="1">aanmeldingen!AK487</f>
        <v>0</v>
      </c>
      <c r="B495" s="99">
        <f>aanmeldingen!D487</f>
        <v>113849</v>
      </c>
      <c r="C495" s="98" t="str">
        <f>aanmeldingen!F487</f>
        <v>Butin Bik</v>
      </c>
      <c r="D495" s="98" t="str">
        <f>aanmeldingen!G487</f>
        <v>Elise</v>
      </c>
      <c r="E495" s="98" t="str">
        <f>aanmeldingen!T487</f>
        <v>BG</v>
      </c>
      <c r="F495" s="100">
        <f>aanmeldingen!K487</f>
        <v>43395</v>
      </c>
      <c r="G495" s="104" t="str">
        <f>IF(aanmeldingen!M487=0,"nvt",aanmeldingen!M487)</f>
        <v>nvt</v>
      </c>
      <c r="H495" s="98" t="str">
        <f>aanmeldingen!H487</f>
        <v>Poznan</v>
      </c>
      <c r="I495" s="98" t="str">
        <f>aanmeldingen!I487</f>
        <v>ECC Eq</v>
      </c>
      <c r="J495" s="203" t="str">
        <f t="shared" ca="1" si="21"/>
        <v/>
      </c>
      <c r="K495" s="100">
        <f>aanmeldingen!V487</f>
        <v>43477</v>
      </c>
      <c r="L495" s="100">
        <f>aanmeldingen!W487</f>
        <v>43478</v>
      </c>
      <c r="M495" s="122"/>
      <c r="N495" s="46">
        <f>VLOOKUP(B495,schermers!C:I,7,FALSE)</f>
        <v>37604</v>
      </c>
      <c r="O495" s="46" t="str">
        <f t="shared" ca="1" si="22"/>
        <v>U23</v>
      </c>
      <c r="P495" s="56">
        <f t="shared" ca="1" si="23"/>
        <v>0</v>
      </c>
    </row>
    <row r="496" spans="1:16" hidden="1" x14ac:dyDescent="0.2">
      <c r="A496" s="56">
        <f ca="1">aanmeldingen!AK488</f>
        <v>0</v>
      </c>
      <c r="B496" s="99">
        <f>aanmeldingen!D488</f>
        <v>113145</v>
      </c>
      <c r="C496" s="98" t="str">
        <f>aanmeldingen!F488</f>
        <v>De Wijn</v>
      </c>
      <c r="D496" s="98" t="str">
        <f>aanmeldingen!G488</f>
        <v>Zoa</v>
      </c>
      <c r="E496" s="98" t="str">
        <f>aanmeldingen!T488</f>
        <v>DBO</v>
      </c>
      <c r="F496" s="100">
        <f>aanmeldingen!K488</f>
        <v>43395</v>
      </c>
      <c r="G496" s="104" t="str">
        <f>IF(aanmeldingen!M488=0,"nvt",aanmeldingen!M488)</f>
        <v>nvt</v>
      </c>
      <c r="H496" s="98" t="str">
        <f>aanmeldingen!H488</f>
        <v>Bern</v>
      </c>
      <c r="I496" s="98" t="str">
        <f>aanmeldingen!I488</f>
        <v>WB</v>
      </c>
      <c r="J496" s="203" t="str">
        <f t="shared" ca="1" si="21"/>
        <v/>
      </c>
      <c r="K496" s="100">
        <f>aanmeldingen!V488</f>
        <v>43427</v>
      </c>
      <c r="L496" s="100">
        <f>aanmeldingen!W488</f>
        <v>43428</v>
      </c>
      <c r="M496" s="122"/>
      <c r="N496" s="46">
        <f>VLOOKUP(B496,schermers!C:I,7,FALSE)</f>
        <v>34942</v>
      </c>
      <c r="O496" s="46" t="str">
        <f t="shared" ca="1" si="22"/>
        <v/>
      </c>
      <c r="P496" s="56">
        <f t="shared" ca="1" si="23"/>
        <v>0</v>
      </c>
    </row>
    <row r="497" spans="1:16" hidden="1" x14ac:dyDescent="0.2">
      <c r="A497" s="56">
        <f ca="1">aanmeldingen!AK489</f>
        <v>1</v>
      </c>
      <c r="B497" s="99">
        <f>aanmeldingen!D489</f>
        <v>111007</v>
      </c>
      <c r="C497" s="98" t="str">
        <f>aanmeldingen!F489</f>
        <v>Buser</v>
      </c>
      <c r="D497" s="98" t="str">
        <f>aanmeldingen!G489</f>
        <v>Jimi</v>
      </c>
      <c r="E497" s="98" t="str">
        <f>aanmeldingen!T489</f>
        <v>AMS</v>
      </c>
      <c r="F497" s="100">
        <f>aanmeldingen!K489</f>
        <v>43395</v>
      </c>
      <c r="G497" s="104" t="str">
        <f>IF(aanmeldingen!M489=0,"nvt",aanmeldingen!M489)</f>
        <v>nvt</v>
      </c>
      <c r="H497" s="98" t="str">
        <f>aanmeldingen!H489</f>
        <v>Munchen</v>
      </c>
      <c r="I497" s="98" t="str">
        <f>aanmeldingen!I489</f>
        <v>U23</v>
      </c>
      <c r="J497" s="203">
        <f t="shared" ca="1" si="21"/>
        <v>40.25</v>
      </c>
      <c r="K497" s="100">
        <f>aanmeldingen!V489</f>
        <v>43428</v>
      </c>
      <c r="L497" s="100">
        <f>aanmeldingen!W489</f>
        <v>43429</v>
      </c>
      <c r="M497" s="122"/>
      <c r="N497" s="46">
        <f>VLOOKUP(B497,schermers!C:I,7,FALSE)</f>
        <v>36847</v>
      </c>
      <c r="O497" s="46" t="str">
        <f t="shared" ca="1" si="22"/>
        <v>U23</v>
      </c>
      <c r="P497" s="56">
        <f t="shared" ca="1" si="23"/>
        <v>0</v>
      </c>
    </row>
    <row r="498" spans="1:16" hidden="1" x14ac:dyDescent="0.2">
      <c r="A498" s="56">
        <f ca="1">aanmeldingen!AK490</f>
        <v>1</v>
      </c>
      <c r="B498" s="99">
        <f>aanmeldingen!D490</f>
        <v>114853</v>
      </c>
      <c r="C498" s="98" t="str">
        <f>aanmeldingen!F490</f>
        <v>Prommel</v>
      </c>
      <c r="D498" s="98" t="str">
        <f>aanmeldingen!G490</f>
        <v>Wouter</v>
      </c>
      <c r="E498" s="98" t="str">
        <f>aanmeldingen!T490</f>
        <v>AMS</v>
      </c>
      <c r="F498" s="100">
        <f>aanmeldingen!K490</f>
        <v>43395</v>
      </c>
      <c r="G498" s="104" t="str">
        <f>IF(aanmeldingen!M490=0,"nvt",aanmeldingen!M490)</f>
        <v>nvt</v>
      </c>
      <c r="H498" s="98" t="str">
        <f>aanmeldingen!H490</f>
        <v>Esslingen</v>
      </c>
      <c r="I498" s="98" t="str">
        <f>aanmeldingen!I490</f>
        <v>U23</v>
      </c>
      <c r="J498" s="203">
        <f t="shared" ca="1" si="21"/>
        <v>40.25</v>
      </c>
      <c r="K498" s="100">
        <f>aanmeldingen!V490</f>
        <v>43442</v>
      </c>
      <c r="L498" s="100">
        <f>aanmeldingen!W490</f>
        <v>43443</v>
      </c>
      <c r="M498" s="63"/>
      <c r="N498" s="46">
        <f>VLOOKUP(B498,schermers!C:I,7,FALSE)</f>
        <v>36685</v>
      </c>
      <c r="O498" s="46" t="str">
        <f t="shared" ca="1" si="22"/>
        <v>U23</v>
      </c>
      <c r="P498" s="56">
        <f t="shared" ca="1" si="23"/>
        <v>0</v>
      </c>
    </row>
    <row r="499" spans="1:16" hidden="1" x14ac:dyDescent="0.2">
      <c r="A499" s="56">
        <f ca="1">aanmeldingen!AK491</f>
        <v>1</v>
      </c>
      <c r="B499" s="99">
        <f>aanmeldingen!D491</f>
        <v>114851</v>
      </c>
      <c r="C499" s="98" t="str">
        <f>aanmeldingen!F491</f>
        <v>Nawar</v>
      </c>
      <c r="D499" s="98" t="str">
        <f>aanmeldingen!G491</f>
        <v>Suhayl</v>
      </c>
      <c r="E499" s="98" t="str">
        <f>aanmeldingen!T491</f>
        <v>AMS</v>
      </c>
      <c r="F499" s="100">
        <f>aanmeldingen!K491</f>
        <v>43396</v>
      </c>
      <c r="G499" s="104" t="str">
        <f>IF(aanmeldingen!M491=0,"nvt",aanmeldingen!M491)</f>
        <v>nvt</v>
      </c>
      <c r="H499" s="98" t="str">
        <f>aanmeldingen!H491</f>
        <v>Bratislava</v>
      </c>
      <c r="I499" s="98" t="str">
        <f>aanmeldingen!I491</f>
        <v>ECC</v>
      </c>
      <c r="J499" s="203">
        <f t="shared" ca="1" si="21"/>
        <v>28</v>
      </c>
      <c r="K499" s="100">
        <f>aanmeldingen!V491</f>
        <v>43476</v>
      </c>
      <c r="L499" s="100">
        <f>aanmeldingen!W491</f>
        <v>43478</v>
      </c>
      <c r="M499" s="63"/>
      <c r="N499" s="46">
        <f>VLOOKUP(B499,schermers!C:I,7,FALSE)</f>
        <v>37997</v>
      </c>
      <c r="O499" s="46" t="str">
        <f t="shared" ca="1" si="22"/>
        <v>U23</v>
      </c>
      <c r="P499" s="56">
        <f t="shared" ca="1" si="23"/>
        <v>0</v>
      </c>
    </row>
    <row r="500" spans="1:16" hidden="1" x14ac:dyDescent="0.2">
      <c r="A500" s="56">
        <f ca="1">aanmeldingen!AK492</f>
        <v>0</v>
      </c>
      <c r="B500" s="99">
        <f>aanmeldingen!D492</f>
        <v>114851</v>
      </c>
      <c r="C500" s="98" t="str">
        <f>aanmeldingen!F492</f>
        <v>Nawar</v>
      </c>
      <c r="D500" s="98" t="str">
        <f>aanmeldingen!G492</f>
        <v>Suhayl</v>
      </c>
      <c r="E500" s="98" t="str">
        <f>aanmeldingen!T492</f>
        <v>AMS</v>
      </c>
      <c r="F500" s="100">
        <f>aanmeldingen!K492</f>
        <v>43396</v>
      </c>
      <c r="G500" s="104" t="str">
        <f>IF(aanmeldingen!M492=0,"nvt",aanmeldingen!M492)</f>
        <v>nvt</v>
      </c>
      <c r="H500" s="98" t="str">
        <f>aanmeldingen!H492</f>
        <v>Bratislava</v>
      </c>
      <c r="I500" s="98" t="str">
        <f>aanmeldingen!I492</f>
        <v>ECC Eq</v>
      </c>
      <c r="J500" s="203" t="str">
        <f t="shared" ca="1" si="21"/>
        <v/>
      </c>
      <c r="K500" s="100">
        <f>aanmeldingen!V492</f>
        <v>43476</v>
      </c>
      <c r="L500" s="100">
        <f>aanmeldingen!W492</f>
        <v>43478</v>
      </c>
      <c r="M500" s="122"/>
      <c r="N500" s="46">
        <f>VLOOKUP(B500,schermers!C:I,7,FALSE)</f>
        <v>37997</v>
      </c>
      <c r="O500" s="46" t="str">
        <f t="shared" ca="1" si="22"/>
        <v>U23</v>
      </c>
      <c r="P500" s="56">
        <f t="shared" ca="1" si="23"/>
        <v>0</v>
      </c>
    </row>
    <row r="501" spans="1:16" hidden="1" x14ac:dyDescent="0.2">
      <c r="A501" s="56">
        <f ca="1">aanmeldingen!AK493</f>
        <v>1</v>
      </c>
      <c r="B501" s="99">
        <f>aanmeldingen!D493</f>
        <v>114851</v>
      </c>
      <c r="C501" s="98" t="str">
        <f>aanmeldingen!F493</f>
        <v>Nawar</v>
      </c>
      <c r="D501" s="98" t="str">
        <f>aanmeldingen!G493</f>
        <v>Suhayl</v>
      </c>
      <c r="E501" s="98" t="str">
        <f>aanmeldingen!T493</f>
        <v>AMS</v>
      </c>
      <c r="F501" s="100">
        <f>aanmeldingen!K493</f>
        <v>43396</v>
      </c>
      <c r="G501" s="104" t="str">
        <f>IF(aanmeldingen!M493=0,"nvt",aanmeldingen!M493)</f>
        <v>nvt</v>
      </c>
      <c r="H501" s="98" t="str">
        <f>aanmeldingen!H493</f>
        <v>Warschau</v>
      </c>
      <c r="I501" s="98" t="str">
        <f>aanmeldingen!I493</f>
        <v>ECC</v>
      </c>
      <c r="J501" s="203">
        <f t="shared" ca="1" si="21"/>
        <v>28</v>
      </c>
      <c r="K501" s="100">
        <f>aanmeldingen!V493</f>
        <v>43505</v>
      </c>
      <c r="L501" s="100">
        <f>aanmeldingen!W493</f>
        <v>43506</v>
      </c>
      <c r="M501" s="122"/>
      <c r="N501" s="46">
        <f>VLOOKUP(B501,schermers!C:I,7,FALSE)</f>
        <v>37997</v>
      </c>
      <c r="O501" s="46" t="str">
        <f t="shared" ca="1" si="22"/>
        <v>U23</v>
      </c>
      <c r="P501" s="56">
        <f t="shared" ca="1" si="23"/>
        <v>0</v>
      </c>
    </row>
    <row r="502" spans="1:16" hidden="1" x14ac:dyDescent="0.2">
      <c r="A502" s="56">
        <f ca="1">aanmeldingen!AK494</f>
        <v>0</v>
      </c>
      <c r="B502" s="99">
        <f>aanmeldingen!D494</f>
        <v>114851</v>
      </c>
      <c r="C502" s="98" t="str">
        <f>aanmeldingen!F494</f>
        <v>Nawar</v>
      </c>
      <c r="D502" s="98" t="str">
        <f>aanmeldingen!G494</f>
        <v>Suhayl</v>
      </c>
      <c r="E502" s="98" t="str">
        <f>aanmeldingen!T494</f>
        <v>AMS</v>
      </c>
      <c r="F502" s="100">
        <f>aanmeldingen!K494</f>
        <v>43396</v>
      </c>
      <c r="G502" s="104" t="str">
        <f>IF(aanmeldingen!M494=0,"nvt",aanmeldingen!M494)</f>
        <v>nvt</v>
      </c>
      <c r="H502" s="98" t="str">
        <f>aanmeldingen!H494</f>
        <v>Warschau</v>
      </c>
      <c r="I502" s="98" t="str">
        <f>aanmeldingen!I494</f>
        <v>ECC Eq</v>
      </c>
      <c r="J502" s="203" t="str">
        <f t="shared" ca="1" si="21"/>
        <v/>
      </c>
      <c r="K502" s="100">
        <f>aanmeldingen!V494</f>
        <v>43505</v>
      </c>
      <c r="L502" s="100">
        <f>aanmeldingen!W494</f>
        <v>43506</v>
      </c>
      <c r="M502" s="122"/>
      <c r="N502" s="46">
        <f>VLOOKUP(B502,schermers!C:I,7,FALSE)</f>
        <v>37997</v>
      </c>
      <c r="O502" s="46" t="str">
        <f t="shared" ca="1" si="22"/>
        <v>U23</v>
      </c>
      <c r="P502" s="56">
        <f t="shared" ca="1" si="23"/>
        <v>0</v>
      </c>
    </row>
    <row r="503" spans="1:16" hidden="1" x14ac:dyDescent="0.2">
      <c r="A503" s="56">
        <f ca="1">aanmeldingen!AK495</f>
        <v>1</v>
      </c>
      <c r="B503" s="99">
        <f>aanmeldingen!D495</f>
        <v>116213</v>
      </c>
      <c r="C503" s="98" t="str">
        <f>aanmeldingen!F495</f>
        <v>Nawar</v>
      </c>
      <c r="D503" s="98" t="str">
        <f>aanmeldingen!G495</f>
        <v>Hassan</v>
      </c>
      <c r="E503" s="98" t="str">
        <f>aanmeldingen!T495</f>
        <v>AMS</v>
      </c>
      <c r="F503" s="100">
        <f>aanmeldingen!K495</f>
        <v>43396</v>
      </c>
      <c r="G503" s="104" t="str">
        <f>IF(aanmeldingen!M495=0,"nvt",aanmeldingen!M495)</f>
        <v>nvt</v>
      </c>
      <c r="H503" s="98" t="str">
        <f>aanmeldingen!H495</f>
        <v>Luxemburg</v>
      </c>
      <c r="I503" s="98" t="str">
        <f>aanmeldingen!I495</f>
        <v>WB Jun</v>
      </c>
      <c r="J503" s="203">
        <f t="shared" ca="1" si="21"/>
        <v>40.25</v>
      </c>
      <c r="K503" s="100">
        <f>aanmeldingen!V495</f>
        <v>43435</v>
      </c>
      <c r="L503" s="100">
        <f>aanmeldingen!W495</f>
        <v>43436</v>
      </c>
      <c r="M503" s="63"/>
      <c r="N503" s="46">
        <f>VLOOKUP(B503,schermers!C:I,7,FALSE)</f>
        <v>0</v>
      </c>
      <c r="O503" s="46" t="str">
        <f t="shared" ca="1" si="22"/>
        <v/>
      </c>
      <c r="P503" s="56">
        <f t="shared" ca="1" si="23"/>
        <v>0</v>
      </c>
    </row>
    <row r="504" spans="1:16" hidden="1" x14ac:dyDescent="0.2">
      <c r="A504" s="56">
        <f ca="1">aanmeldingen!AK496</f>
        <v>0</v>
      </c>
      <c r="B504" s="99">
        <f>aanmeldingen!D496</f>
        <v>114740</v>
      </c>
      <c r="C504" s="98" t="str">
        <f>aanmeldingen!F496</f>
        <v>Vermeulen</v>
      </c>
      <c r="D504" s="98" t="str">
        <f>aanmeldingen!G496</f>
        <v>Olof</v>
      </c>
      <c r="E504" s="98" t="str">
        <f>aanmeldingen!T496</f>
        <v>NRD</v>
      </c>
      <c r="F504" s="100">
        <f>aanmeldingen!K496</f>
        <v>43398</v>
      </c>
      <c r="G504" s="104" t="str">
        <f>IF(aanmeldingen!M496=0,"nvt",aanmeldingen!M496)</f>
        <v>nvt</v>
      </c>
      <c r="H504" s="98" t="str">
        <f>aanmeldingen!H496</f>
        <v>Halle</v>
      </c>
      <c r="I504" s="98" t="str">
        <f>aanmeldingen!I496</f>
        <v>ECC Eq</v>
      </c>
      <c r="J504" s="203" t="str">
        <f t="shared" ca="1" si="21"/>
        <v/>
      </c>
      <c r="K504" s="100">
        <f>aanmeldingen!V496</f>
        <v>43449</v>
      </c>
      <c r="L504" s="100">
        <f>aanmeldingen!W496</f>
        <v>43450</v>
      </c>
      <c r="M504" s="122"/>
      <c r="N504" s="46">
        <f>VLOOKUP(B504,schermers!C:I,7,FALSE)</f>
        <v>37544</v>
      </c>
      <c r="O504" s="46" t="str">
        <f t="shared" ca="1" si="22"/>
        <v>U23</v>
      </c>
      <c r="P504" s="56">
        <f t="shared" ca="1" si="23"/>
        <v>0</v>
      </c>
    </row>
    <row r="505" spans="1:16" hidden="1" x14ac:dyDescent="0.2">
      <c r="A505" s="56">
        <f ca="1">aanmeldingen!AK497</f>
        <v>1</v>
      </c>
      <c r="B505" s="99">
        <f>aanmeldingen!D497</f>
        <v>117222</v>
      </c>
      <c r="C505" s="98" t="str">
        <f>aanmeldingen!F497</f>
        <v>Roubailo</v>
      </c>
      <c r="D505" s="98" t="str">
        <f>aanmeldingen!G497</f>
        <v>Niels</v>
      </c>
      <c r="E505" s="98" t="str">
        <f>aanmeldingen!T497</f>
        <v>RS</v>
      </c>
      <c r="F505" s="100">
        <f>aanmeldingen!K497</f>
        <v>43401</v>
      </c>
      <c r="G505" s="104" t="str">
        <f>IF(aanmeldingen!M497=0,"nvt",aanmeldingen!M497)</f>
        <v>nvt</v>
      </c>
      <c r="H505" s="98" t="str">
        <f>aanmeldingen!H497</f>
        <v>Luxemburg</v>
      </c>
      <c r="I505" s="98" t="str">
        <f>aanmeldingen!I497</f>
        <v>WB Jun</v>
      </c>
      <c r="J505" s="203">
        <f t="shared" ca="1" si="21"/>
        <v>40.25</v>
      </c>
      <c r="K505" s="100">
        <f>aanmeldingen!V497</f>
        <v>43435</v>
      </c>
      <c r="L505" s="100">
        <f>aanmeldingen!W497</f>
        <v>43436</v>
      </c>
      <c r="M505" s="122"/>
      <c r="N505" s="46">
        <f>VLOOKUP(B505,schermers!C:I,7,FALSE)</f>
        <v>37929</v>
      </c>
      <c r="O505" s="46" t="str">
        <f t="shared" ca="1" si="22"/>
        <v>U23</v>
      </c>
      <c r="P505" s="56">
        <f t="shared" ca="1" si="23"/>
        <v>0</v>
      </c>
    </row>
    <row r="506" spans="1:16" hidden="1" x14ac:dyDescent="0.2">
      <c r="A506" s="56">
        <f ca="1">aanmeldingen!AK498</f>
        <v>1</v>
      </c>
      <c r="B506" s="99">
        <f>aanmeldingen!D498</f>
        <v>113939</v>
      </c>
      <c r="C506" s="98" t="str">
        <f>aanmeldingen!F498</f>
        <v>Celie</v>
      </c>
      <c r="D506" s="98" t="str">
        <f>aanmeldingen!G498</f>
        <v>Jocy</v>
      </c>
      <c r="E506" s="98" t="str">
        <f>aanmeldingen!T498</f>
        <v>FCA</v>
      </c>
      <c r="F506" s="100">
        <f>aanmeldingen!K498</f>
        <v>43402</v>
      </c>
      <c r="G506" s="104" t="str">
        <f>IF(aanmeldingen!M498=0,"nvt",aanmeldingen!M498)</f>
        <v>nvt</v>
      </c>
      <c r="H506" s="98" t="str">
        <f>aanmeldingen!H498</f>
        <v>Kopenhagen</v>
      </c>
      <c r="I506" s="98" t="str">
        <f>aanmeldingen!I498</f>
        <v>ECC</v>
      </c>
      <c r="J506" s="203">
        <f t="shared" ca="1" si="21"/>
        <v>40.25</v>
      </c>
      <c r="K506" s="100">
        <f>aanmeldingen!V498</f>
        <v>43435</v>
      </c>
      <c r="L506" s="100">
        <f>aanmeldingen!W498</f>
        <v>43436</v>
      </c>
      <c r="M506" s="122"/>
      <c r="N506" s="46">
        <f>VLOOKUP(B506,schermers!C:I,7,FALSE)</f>
        <v>37717</v>
      </c>
      <c r="O506" s="46" t="str">
        <f t="shared" ca="1" si="22"/>
        <v>U23</v>
      </c>
      <c r="P506" s="56">
        <f t="shared" ca="1" si="23"/>
        <v>0</v>
      </c>
    </row>
    <row r="507" spans="1:16" hidden="1" x14ac:dyDescent="0.2">
      <c r="A507" s="56">
        <f ca="1">aanmeldingen!AK499</f>
        <v>0</v>
      </c>
      <c r="B507" s="99">
        <f>aanmeldingen!D499</f>
        <v>111968</v>
      </c>
      <c r="C507" s="98" t="str">
        <f>aanmeldingen!F499</f>
        <v>Lugtenburg</v>
      </c>
      <c r="D507" s="98" t="str">
        <f>aanmeldingen!G499</f>
        <v>Thomas</v>
      </c>
      <c r="E507" s="98" t="str">
        <f>aanmeldingen!T499</f>
        <v>AEW</v>
      </c>
      <c r="F507" s="100">
        <f>aanmeldingen!K499</f>
        <v>43402</v>
      </c>
      <c r="G507" s="104" t="str">
        <f>IF(aanmeldingen!M499=0,"nvt",aanmeldingen!M499)</f>
        <v>nvt</v>
      </c>
      <c r="H507" s="98" t="str">
        <f>aanmeldingen!H499</f>
        <v>Luxemburg</v>
      </c>
      <c r="I507" s="98" t="str">
        <f>aanmeldingen!I499</f>
        <v>WB Jun</v>
      </c>
      <c r="J507" s="203" t="str">
        <f t="shared" ca="1" si="21"/>
        <v/>
      </c>
      <c r="K507" s="100">
        <f>aanmeldingen!V499</f>
        <v>43435</v>
      </c>
      <c r="L507" s="100">
        <f>aanmeldingen!W499</f>
        <v>43436</v>
      </c>
      <c r="M507" s="122"/>
      <c r="N507" s="46">
        <f>VLOOKUP(B507,schermers!C:I,7,FALSE)</f>
        <v>36661</v>
      </c>
      <c r="O507" s="46" t="str">
        <f t="shared" ca="1" si="22"/>
        <v>U23</v>
      </c>
      <c r="P507" s="56">
        <f t="shared" ca="1" si="23"/>
        <v>0</v>
      </c>
    </row>
    <row r="508" spans="1:16" hidden="1" x14ac:dyDescent="0.2">
      <c r="A508" s="56">
        <f ca="1">aanmeldingen!AK500</f>
        <v>0</v>
      </c>
      <c r="B508" s="99">
        <f>aanmeldingen!D500</f>
        <v>108421</v>
      </c>
      <c r="C508" s="98" t="str">
        <f>aanmeldingen!F500</f>
        <v>Boone</v>
      </c>
      <c r="D508" s="98" t="str">
        <f>aanmeldingen!G500</f>
        <v>Kelly</v>
      </c>
      <c r="E508" s="98" t="str">
        <f>aanmeldingen!T500</f>
        <v>ZAI</v>
      </c>
      <c r="F508" s="100">
        <f>aanmeldingen!K500</f>
        <v>43403</v>
      </c>
      <c r="G508" s="104" t="str">
        <f>IF(aanmeldingen!M500=0,"nvt",aanmeldingen!M500)</f>
        <v>nvt</v>
      </c>
      <c r="H508" s="98" t="str">
        <f>aanmeldingen!H500</f>
        <v>Barcelona</v>
      </c>
      <c r="I508" s="98" t="str">
        <f>aanmeldingen!I500</f>
        <v>WB</v>
      </c>
      <c r="J508" s="203" t="str">
        <f t="shared" ca="1" si="21"/>
        <v/>
      </c>
      <c r="K508" s="100">
        <f>aanmeldingen!V500</f>
        <v>43504</v>
      </c>
      <c r="L508" s="100">
        <f>aanmeldingen!W500</f>
        <v>43505</v>
      </c>
      <c r="M508" s="63"/>
      <c r="N508" s="46">
        <f>VLOOKUP(B508,schermers!C:I,7,FALSE)</f>
        <v>33615</v>
      </c>
      <c r="O508" s="46" t="str">
        <f t="shared" ca="1" si="22"/>
        <v/>
      </c>
      <c r="P508" s="56">
        <f t="shared" ca="1" si="23"/>
        <v>0</v>
      </c>
    </row>
    <row r="509" spans="1:16" hidden="1" x14ac:dyDescent="0.2">
      <c r="A509" s="56">
        <f ca="1">aanmeldingen!AK501</f>
        <v>0</v>
      </c>
      <c r="B509" s="99">
        <f>aanmeldingen!D501</f>
        <v>116535</v>
      </c>
      <c r="C509" s="98" t="str">
        <f>aanmeldingen!F501</f>
        <v>Yoshimori</v>
      </c>
      <c r="D509" s="98" t="str">
        <f>aanmeldingen!G501</f>
        <v>Sakura</v>
      </c>
      <c r="E509" s="98" t="str">
        <f>aanmeldingen!T501</f>
        <v>ZAI</v>
      </c>
      <c r="F509" s="100">
        <f>aanmeldingen!K501</f>
        <v>43403</v>
      </c>
      <c r="G509" s="104" t="str">
        <f>IF(aanmeldingen!M501=0,"nvt",aanmeldingen!M501)</f>
        <v>nvt</v>
      </c>
      <c r="H509" s="98" t="str">
        <f>aanmeldingen!H501</f>
        <v>Dijon</v>
      </c>
      <c r="I509" s="98" t="str">
        <f>aanmeldingen!I501</f>
        <v>WB Jun</v>
      </c>
      <c r="J509" s="203" t="str">
        <f t="shared" ca="1" si="21"/>
        <v/>
      </c>
      <c r="K509" s="100">
        <f>aanmeldingen!V501</f>
        <v>43512</v>
      </c>
      <c r="L509" s="100">
        <f>aanmeldingen!W501</f>
        <v>43512</v>
      </c>
      <c r="M509" s="122"/>
      <c r="N509" s="46">
        <f>VLOOKUP(B509,schermers!C:I,7,FALSE)</f>
        <v>36483</v>
      </c>
      <c r="O509" s="46" t="str">
        <f t="shared" ca="1" si="22"/>
        <v>U23</v>
      </c>
      <c r="P509" s="56">
        <f t="shared" ca="1" si="23"/>
        <v>0</v>
      </c>
    </row>
    <row r="510" spans="1:16" hidden="1" x14ac:dyDescent="0.2">
      <c r="A510" s="56">
        <f ca="1">aanmeldingen!AK502</f>
        <v>1</v>
      </c>
      <c r="B510" s="99">
        <f>aanmeldingen!D502</f>
        <v>114874</v>
      </c>
      <c r="C510" s="98" t="str">
        <f>aanmeldingen!F502</f>
        <v>De Jong</v>
      </c>
      <c r="D510" s="98" t="str">
        <f>aanmeldingen!G502</f>
        <v>Nienke</v>
      </c>
      <c r="E510" s="98" t="str">
        <f>aanmeldingen!T502</f>
        <v>HS</v>
      </c>
      <c r="F510" s="100">
        <f>aanmeldingen!K502</f>
        <v>43408</v>
      </c>
      <c r="G510" s="104" t="str">
        <f>IF(aanmeldingen!M502=0,"nvt",aanmeldingen!M502)</f>
        <v>nvt</v>
      </c>
      <c r="H510" s="98" t="str">
        <f>aanmeldingen!H502</f>
        <v>Poznan</v>
      </c>
      <c r="I510" s="98" t="str">
        <f>aanmeldingen!I502</f>
        <v>ECC</v>
      </c>
      <c r="J510" s="203">
        <f t="shared" ca="1" si="21"/>
        <v>28</v>
      </c>
      <c r="K510" s="100">
        <f>aanmeldingen!V502</f>
        <v>43477</v>
      </c>
      <c r="L510" s="100">
        <f>aanmeldingen!W502</f>
        <v>43478</v>
      </c>
      <c r="M510" s="122"/>
      <c r="N510" s="46">
        <f>VLOOKUP(B510,schermers!C:I,7,FALSE)</f>
        <v>38608</v>
      </c>
      <c r="O510" s="46" t="str">
        <f t="shared" ca="1" si="22"/>
        <v>U23</v>
      </c>
      <c r="P510" s="56">
        <f t="shared" ca="1" si="23"/>
        <v>0</v>
      </c>
    </row>
    <row r="511" spans="1:16" hidden="1" x14ac:dyDescent="0.2">
      <c r="A511" s="56">
        <f ca="1">aanmeldingen!AK503</f>
        <v>1</v>
      </c>
      <c r="B511" s="99">
        <f>aanmeldingen!D503</f>
        <v>115735</v>
      </c>
      <c r="C511" s="98" t="str">
        <f>aanmeldingen!F503</f>
        <v>Emanuel</v>
      </c>
      <c r="D511" s="98" t="str">
        <f>aanmeldingen!G503</f>
        <v>Ava</v>
      </c>
      <c r="E511" s="98" t="str">
        <f>aanmeldingen!T503</f>
        <v>HS</v>
      </c>
      <c r="F511" s="100">
        <f>aanmeldingen!K503</f>
        <v>43408</v>
      </c>
      <c r="G511" s="104" t="str">
        <f>IF(aanmeldingen!M503=0,"nvt",aanmeldingen!M503)</f>
        <v>nvt</v>
      </c>
      <c r="H511" s="98" t="str">
        <f>aanmeldingen!H503</f>
        <v>Poznan</v>
      </c>
      <c r="I511" s="98" t="str">
        <f>aanmeldingen!I503</f>
        <v>ECC</v>
      </c>
      <c r="J511" s="203">
        <f t="shared" ca="1" si="21"/>
        <v>28</v>
      </c>
      <c r="K511" s="100">
        <f>aanmeldingen!V503</f>
        <v>43477</v>
      </c>
      <c r="L511" s="100">
        <f>aanmeldingen!W503</f>
        <v>43478</v>
      </c>
      <c r="M511" s="122"/>
      <c r="N511" s="46">
        <f>VLOOKUP(B511,schermers!C:I,7,FALSE)</f>
        <v>38588</v>
      </c>
      <c r="O511" s="46" t="str">
        <f t="shared" ca="1" si="22"/>
        <v>U23</v>
      </c>
      <c r="P511" s="56">
        <f t="shared" ca="1" si="23"/>
        <v>0</v>
      </c>
    </row>
    <row r="512" spans="1:16" hidden="1" x14ac:dyDescent="0.2">
      <c r="A512" s="56">
        <f ca="1">aanmeldingen!AK504</f>
        <v>0</v>
      </c>
      <c r="B512" s="99">
        <f>aanmeldingen!D504</f>
        <v>114874</v>
      </c>
      <c r="C512" s="98" t="str">
        <f>aanmeldingen!F504</f>
        <v>De Jong</v>
      </c>
      <c r="D512" s="98" t="str">
        <f>aanmeldingen!G504</f>
        <v>Nienke</v>
      </c>
      <c r="E512" s="98" t="str">
        <f>aanmeldingen!T504</f>
        <v>HS</v>
      </c>
      <c r="F512" s="100">
        <f>aanmeldingen!K504</f>
        <v>43408</v>
      </c>
      <c r="G512" s="104" t="str">
        <f>IF(aanmeldingen!M504=0,"nvt",aanmeldingen!M504)</f>
        <v>nvt</v>
      </c>
      <c r="H512" s="98" t="str">
        <f>aanmeldingen!H504</f>
        <v>Poznan</v>
      </c>
      <c r="I512" s="98" t="str">
        <f>aanmeldingen!I504</f>
        <v>ECC Eq</v>
      </c>
      <c r="J512" s="203" t="str">
        <f t="shared" ca="1" si="21"/>
        <v/>
      </c>
      <c r="K512" s="100">
        <f>aanmeldingen!V504</f>
        <v>43477</v>
      </c>
      <c r="L512" s="100">
        <f>aanmeldingen!W504</f>
        <v>43478</v>
      </c>
      <c r="M512" s="122"/>
      <c r="N512" s="46">
        <f>VLOOKUP(B512,schermers!C:I,7,FALSE)</f>
        <v>38608</v>
      </c>
      <c r="O512" s="46" t="str">
        <f t="shared" ca="1" si="22"/>
        <v>U23</v>
      </c>
      <c r="P512" s="56">
        <f t="shared" ca="1" si="23"/>
        <v>0</v>
      </c>
    </row>
    <row r="513" spans="1:16" hidden="1" x14ac:dyDescent="0.2">
      <c r="A513" s="56">
        <f ca="1">aanmeldingen!AK505</f>
        <v>0</v>
      </c>
      <c r="B513" s="99">
        <f>aanmeldingen!D505</f>
        <v>115735</v>
      </c>
      <c r="C513" s="98" t="str">
        <f>aanmeldingen!F505</f>
        <v>Emanuel</v>
      </c>
      <c r="D513" s="98" t="str">
        <f>aanmeldingen!G505</f>
        <v>Ava</v>
      </c>
      <c r="E513" s="98" t="str">
        <f>aanmeldingen!T505</f>
        <v>HS</v>
      </c>
      <c r="F513" s="100">
        <f>aanmeldingen!K505</f>
        <v>43408</v>
      </c>
      <c r="G513" s="104" t="str">
        <f>IF(aanmeldingen!M505=0,"nvt",aanmeldingen!M505)</f>
        <v>nvt</v>
      </c>
      <c r="H513" s="98" t="str">
        <f>aanmeldingen!H505</f>
        <v>Poznan</v>
      </c>
      <c r="I513" s="98" t="str">
        <f>aanmeldingen!I505</f>
        <v>ECC Eq</v>
      </c>
      <c r="J513" s="203" t="str">
        <f t="shared" ca="1" si="21"/>
        <v/>
      </c>
      <c r="K513" s="100">
        <f>aanmeldingen!V505</f>
        <v>43477</v>
      </c>
      <c r="L513" s="100">
        <f>aanmeldingen!W505</f>
        <v>43478</v>
      </c>
      <c r="M513" s="122"/>
      <c r="N513" s="46">
        <f>VLOOKUP(B513,schermers!C:I,7,FALSE)</f>
        <v>38588</v>
      </c>
      <c r="O513" s="46" t="str">
        <f t="shared" ca="1" si="22"/>
        <v>U23</v>
      </c>
      <c r="P513" s="56">
        <f t="shared" ca="1" si="23"/>
        <v>0</v>
      </c>
    </row>
    <row r="514" spans="1:16" hidden="1" x14ac:dyDescent="0.2">
      <c r="A514" s="56">
        <f ca="1">aanmeldingen!AK506</f>
        <v>0</v>
      </c>
      <c r="B514" s="99">
        <f>aanmeldingen!D506</f>
        <v>114874</v>
      </c>
      <c r="C514" s="98" t="str">
        <f>aanmeldingen!F506</f>
        <v>De Jong</v>
      </c>
      <c r="D514" s="98" t="str">
        <f>aanmeldingen!G506</f>
        <v>Nienke</v>
      </c>
      <c r="E514" s="98" t="str">
        <f>aanmeldingen!T506</f>
        <v>HS</v>
      </c>
      <c r="F514" s="100">
        <f>aanmeldingen!K506</f>
        <v>43408</v>
      </c>
      <c r="G514" s="104">
        <f>IF(aanmeldingen!M506=0,"nvt",aanmeldingen!M506)</f>
        <v>43447</v>
      </c>
      <c r="H514" s="98" t="str">
        <f>aanmeldingen!H506</f>
        <v>Satu Mare</v>
      </c>
      <c r="I514" s="98" t="str">
        <f>aanmeldingen!I506</f>
        <v>ECC</v>
      </c>
      <c r="J514" s="203" t="str">
        <f t="shared" ca="1" si="21"/>
        <v/>
      </c>
      <c r="K514" s="100">
        <f>aanmeldingen!V506</f>
        <v>43505</v>
      </c>
      <c r="L514" s="100">
        <f>aanmeldingen!W506</f>
        <v>43506</v>
      </c>
      <c r="M514" s="122"/>
      <c r="N514" s="46">
        <f>VLOOKUP(B514,schermers!C:I,7,FALSE)</f>
        <v>38608</v>
      </c>
      <c r="O514" s="46" t="str">
        <f t="shared" ca="1" si="22"/>
        <v>U23</v>
      </c>
      <c r="P514" s="56">
        <f t="shared" ca="1" si="23"/>
        <v>0</v>
      </c>
    </row>
    <row r="515" spans="1:16" hidden="1" x14ac:dyDescent="0.2">
      <c r="A515" s="56">
        <f ca="1">aanmeldingen!AK507</f>
        <v>1</v>
      </c>
      <c r="B515" s="99">
        <f>aanmeldingen!D507</f>
        <v>115735</v>
      </c>
      <c r="C515" s="98" t="str">
        <f>aanmeldingen!F507</f>
        <v>Emanuel</v>
      </c>
      <c r="D515" s="98" t="str">
        <f>aanmeldingen!G507</f>
        <v>Ava</v>
      </c>
      <c r="E515" s="98" t="str">
        <f>aanmeldingen!T507</f>
        <v>HS</v>
      </c>
      <c r="F515" s="100">
        <f>aanmeldingen!K507</f>
        <v>43408</v>
      </c>
      <c r="G515" s="104" t="str">
        <f>IF(aanmeldingen!M507=0,"nvt",aanmeldingen!M507)</f>
        <v>nvt</v>
      </c>
      <c r="H515" s="98" t="str">
        <f>aanmeldingen!H507</f>
        <v>Satu Mare</v>
      </c>
      <c r="I515" s="98" t="str">
        <f>aanmeldingen!I507</f>
        <v>ECC</v>
      </c>
      <c r="J515" s="203">
        <f t="shared" ca="1" si="21"/>
        <v>28</v>
      </c>
      <c r="K515" s="100">
        <f>aanmeldingen!V507</f>
        <v>43505</v>
      </c>
      <c r="L515" s="100">
        <f>aanmeldingen!W507</f>
        <v>43506</v>
      </c>
      <c r="M515" s="122"/>
      <c r="N515" s="46">
        <f>VLOOKUP(B515,schermers!C:I,7,FALSE)</f>
        <v>38588</v>
      </c>
      <c r="O515" s="46" t="str">
        <f t="shared" ca="1" si="22"/>
        <v>U23</v>
      </c>
      <c r="P515" s="56">
        <f t="shared" ca="1" si="23"/>
        <v>0</v>
      </c>
    </row>
    <row r="516" spans="1:16" hidden="1" x14ac:dyDescent="0.2">
      <c r="A516" s="56">
        <f ca="1">aanmeldingen!AK508</f>
        <v>0</v>
      </c>
      <c r="B516" s="99">
        <f>aanmeldingen!D508</f>
        <v>114874</v>
      </c>
      <c r="C516" s="98" t="str">
        <f>aanmeldingen!F508</f>
        <v>De Jong</v>
      </c>
      <c r="D516" s="98" t="str">
        <f>aanmeldingen!G508</f>
        <v>Nienke</v>
      </c>
      <c r="E516" s="98" t="str">
        <f>aanmeldingen!T508</f>
        <v>HS</v>
      </c>
      <c r="F516" s="100">
        <f>aanmeldingen!K508</f>
        <v>43408</v>
      </c>
      <c r="G516" s="104">
        <f>IF(aanmeldingen!M508=0,"nvt",aanmeldingen!M508)</f>
        <v>43447</v>
      </c>
      <c r="H516" s="98" t="str">
        <f>aanmeldingen!H508</f>
        <v>Satu Mare</v>
      </c>
      <c r="I516" s="98" t="str">
        <f>aanmeldingen!I508</f>
        <v>ECC Eq</v>
      </c>
      <c r="J516" s="203" t="str">
        <f t="shared" ca="1" si="21"/>
        <v/>
      </c>
      <c r="K516" s="100">
        <f>aanmeldingen!V508</f>
        <v>43505</v>
      </c>
      <c r="L516" s="100">
        <f>aanmeldingen!W508</f>
        <v>43506</v>
      </c>
      <c r="M516" s="122"/>
      <c r="N516" s="46">
        <f>VLOOKUP(B516,schermers!C:I,7,FALSE)</f>
        <v>38608</v>
      </c>
      <c r="O516" s="46" t="str">
        <f t="shared" ca="1" si="22"/>
        <v>U23</v>
      </c>
      <c r="P516" s="56">
        <f t="shared" ca="1" si="23"/>
        <v>0</v>
      </c>
    </row>
    <row r="517" spans="1:16" hidden="1" x14ac:dyDescent="0.2">
      <c r="A517" s="56">
        <f ca="1">aanmeldingen!AK509</f>
        <v>0</v>
      </c>
      <c r="B517" s="99">
        <f>aanmeldingen!D509</f>
        <v>115735</v>
      </c>
      <c r="C517" s="98" t="str">
        <f>aanmeldingen!F509</f>
        <v>Emanuel</v>
      </c>
      <c r="D517" s="98" t="str">
        <f>aanmeldingen!G509</f>
        <v>Ava</v>
      </c>
      <c r="E517" s="98" t="str">
        <f>aanmeldingen!T509</f>
        <v>HS</v>
      </c>
      <c r="F517" s="100">
        <f>aanmeldingen!K509</f>
        <v>43408</v>
      </c>
      <c r="G517" s="104" t="str">
        <f>IF(aanmeldingen!M509=0,"nvt",aanmeldingen!M509)</f>
        <v>nvt</v>
      </c>
      <c r="H517" s="98" t="str">
        <f>aanmeldingen!H509</f>
        <v>Satu Mare</v>
      </c>
      <c r="I517" s="98" t="str">
        <f>aanmeldingen!I509</f>
        <v>ECC Eq</v>
      </c>
      <c r="J517" s="203" t="str">
        <f t="shared" ca="1" si="21"/>
        <v/>
      </c>
      <c r="K517" s="100">
        <f>aanmeldingen!V509</f>
        <v>43505</v>
      </c>
      <c r="L517" s="100">
        <f>aanmeldingen!W509</f>
        <v>43506</v>
      </c>
      <c r="M517" s="122"/>
      <c r="N517" s="46">
        <f>VLOOKUP(B517,schermers!C:I,7,FALSE)</f>
        <v>38588</v>
      </c>
      <c r="O517" s="46" t="str">
        <f t="shared" ca="1" si="22"/>
        <v>U23</v>
      </c>
      <c r="P517" s="56">
        <f t="shared" ca="1" si="23"/>
        <v>0</v>
      </c>
    </row>
    <row r="518" spans="1:16" hidden="1" x14ac:dyDescent="0.2">
      <c r="A518" s="56">
        <f ca="1">aanmeldingen!AK510</f>
        <v>1</v>
      </c>
      <c r="B518" s="99">
        <f>aanmeldingen!D510</f>
        <v>109895</v>
      </c>
      <c r="C518" s="98" t="str">
        <f>aanmeldingen!F510</f>
        <v>Split</v>
      </c>
      <c r="D518" s="98" t="str">
        <f>aanmeldingen!G510</f>
        <v>Olivier</v>
      </c>
      <c r="E518" s="98" t="str">
        <f>aanmeldingen!T510</f>
        <v>NRD</v>
      </c>
      <c r="F518" s="100">
        <f>aanmeldingen!K510</f>
        <v>43409</v>
      </c>
      <c r="G518" s="104" t="str">
        <f>IF(aanmeldingen!M510=0,"nvt",aanmeldingen!M510)</f>
        <v>nvt</v>
      </c>
      <c r="H518" s="98" t="str">
        <f>aanmeldingen!H510</f>
        <v>Udine</v>
      </c>
      <c r="I518" s="98" t="str">
        <f>aanmeldingen!I510</f>
        <v>WB Jun</v>
      </c>
      <c r="J518" s="203">
        <f t="shared" ca="1" si="21"/>
        <v>28</v>
      </c>
      <c r="K518" s="100">
        <f>aanmeldingen!V510</f>
        <v>43470</v>
      </c>
      <c r="L518" s="100">
        <f>aanmeldingen!W510</f>
        <v>43471</v>
      </c>
      <c r="M518" s="122"/>
      <c r="N518" s="46">
        <f>VLOOKUP(B518,schermers!C:I,7,FALSE)</f>
        <v>36225</v>
      </c>
      <c r="O518" s="46" t="str">
        <f t="shared" ca="1" si="22"/>
        <v>U23</v>
      </c>
      <c r="P518" s="56">
        <f t="shared" ca="1" si="23"/>
        <v>0</v>
      </c>
    </row>
    <row r="519" spans="1:16" hidden="1" x14ac:dyDescent="0.2">
      <c r="A519" s="56">
        <f ca="1">aanmeldingen!AK511</f>
        <v>1</v>
      </c>
      <c r="B519" s="99">
        <f>aanmeldingen!D511</f>
        <v>109895</v>
      </c>
      <c r="C519" s="98" t="str">
        <f>aanmeldingen!F511</f>
        <v>Split</v>
      </c>
      <c r="D519" s="98" t="str">
        <f>aanmeldingen!G511</f>
        <v>Olivier</v>
      </c>
      <c r="E519" s="98" t="str">
        <f>aanmeldingen!T511</f>
        <v>NRD</v>
      </c>
      <c r="F519" s="100">
        <f>aanmeldingen!K511</f>
        <v>43409</v>
      </c>
      <c r="G519" s="104" t="str">
        <f>IF(aanmeldingen!M511=0,"nvt",aanmeldingen!M511)</f>
        <v>nvt</v>
      </c>
      <c r="H519" s="98" t="str">
        <f>aanmeldingen!H511</f>
        <v>Aix-en-Provence</v>
      </c>
      <c r="I519" s="98" t="str">
        <f>aanmeldingen!I511</f>
        <v>WB Jun</v>
      </c>
      <c r="J519" s="203">
        <f t="shared" ca="1" si="21"/>
        <v>28</v>
      </c>
      <c r="K519" s="100">
        <f>aanmeldingen!V511</f>
        <v>43484</v>
      </c>
      <c r="L519" s="100">
        <f>aanmeldingen!W511</f>
        <v>43484</v>
      </c>
      <c r="M519" s="122"/>
      <c r="N519" s="46">
        <f>VLOOKUP(B519,schermers!C:I,7,FALSE)</f>
        <v>36225</v>
      </c>
      <c r="O519" s="46" t="str">
        <f t="shared" ca="1" si="22"/>
        <v>U23</v>
      </c>
      <c r="P519" s="56">
        <f t="shared" ca="1" si="23"/>
        <v>0</v>
      </c>
    </row>
    <row r="520" spans="1:16" hidden="1" x14ac:dyDescent="0.2">
      <c r="A520" s="56">
        <f ca="1">aanmeldingen!AK512</f>
        <v>1</v>
      </c>
      <c r="B520" s="99">
        <f>aanmeldingen!D512</f>
        <v>112831</v>
      </c>
      <c r="C520" s="98" t="str">
        <f>aanmeldingen!F512</f>
        <v>Jans Kohneke</v>
      </c>
      <c r="D520" s="98" t="str">
        <f>aanmeldingen!G512</f>
        <v>Maria</v>
      </c>
      <c r="E520" s="98" t="str">
        <f>aanmeldingen!T512</f>
        <v>AMS</v>
      </c>
      <c r="F520" s="100">
        <f>aanmeldingen!K512</f>
        <v>43410</v>
      </c>
      <c r="G520" s="104" t="str">
        <f>IF(aanmeldingen!M512=0,"nvt",aanmeldingen!M512)</f>
        <v>nvt</v>
      </c>
      <c r="H520" s="98" t="str">
        <f>aanmeldingen!H512</f>
        <v>Moedling</v>
      </c>
      <c r="I520" s="98" t="str">
        <f>aanmeldingen!I512</f>
        <v>ECC</v>
      </c>
      <c r="J520" s="203">
        <f t="shared" ca="1" si="21"/>
        <v>40.25</v>
      </c>
      <c r="K520" s="100">
        <f>aanmeldingen!V512</f>
        <v>43428</v>
      </c>
      <c r="L520" s="100">
        <f>aanmeldingen!W512</f>
        <v>43429</v>
      </c>
      <c r="M520" s="122"/>
      <c r="N520" s="46">
        <f>VLOOKUP(B520,schermers!C:I,7,FALSE)</f>
        <v>37632</v>
      </c>
      <c r="O520" s="46" t="str">
        <f t="shared" ca="1" si="22"/>
        <v>U23</v>
      </c>
      <c r="P520" s="56">
        <f t="shared" ca="1" si="23"/>
        <v>0</v>
      </c>
    </row>
    <row r="521" spans="1:16" hidden="1" x14ac:dyDescent="0.2">
      <c r="A521" s="56">
        <f ca="1">aanmeldingen!AK513</f>
        <v>0</v>
      </c>
      <c r="B521" s="99">
        <f>aanmeldingen!D513</f>
        <v>112831</v>
      </c>
      <c r="C521" s="98" t="str">
        <f>aanmeldingen!F513</f>
        <v>Jans Kohneke</v>
      </c>
      <c r="D521" s="98" t="str">
        <f>aanmeldingen!G513</f>
        <v>Maria</v>
      </c>
      <c r="E521" s="98" t="str">
        <f>aanmeldingen!T513</f>
        <v>AMS</v>
      </c>
      <c r="F521" s="100">
        <f>aanmeldingen!K513</f>
        <v>43410</v>
      </c>
      <c r="G521" s="104" t="str">
        <f>IF(aanmeldingen!M513=0,"nvt",aanmeldingen!M513)</f>
        <v>nvt</v>
      </c>
      <c r="H521" s="98" t="str">
        <f>aanmeldingen!H513</f>
        <v>Moedling</v>
      </c>
      <c r="I521" s="98" t="str">
        <f>aanmeldingen!I513</f>
        <v>ECC Eq</v>
      </c>
      <c r="J521" s="203" t="str">
        <f t="shared" ca="1" si="21"/>
        <v/>
      </c>
      <c r="K521" s="100">
        <f>aanmeldingen!V513</f>
        <v>43428</v>
      </c>
      <c r="L521" s="100">
        <f>aanmeldingen!W513</f>
        <v>43429</v>
      </c>
      <c r="M521" s="122"/>
      <c r="N521" s="46">
        <f>VLOOKUP(B521,schermers!C:I,7,FALSE)</f>
        <v>37632</v>
      </c>
      <c r="O521" s="46" t="str">
        <f t="shared" ca="1" si="22"/>
        <v>U23</v>
      </c>
      <c r="P521" s="56">
        <f t="shared" ca="1" si="23"/>
        <v>0</v>
      </c>
    </row>
    <row r="522" spans="1:16" hidden="1" x14ac:dyDescent="0.2">
      <c r="A522" s="56">
        <f ca="1">aanmeldingen!AK514</f>
        <v>1</v>
      </c>
      <c r="B522" s="99">
        <f>aanmeldingen!D514</f>
        <v>110548</v>
      </c>
      <c r="C522" s="98" t="str">
        <f>aanmeldingen!F514</f>
        <v>Zoons</v>
      </c>
      <c r="D522" s="98" t="str">
        <f>aanmeldingen!G514</f>
        <v>Edo</v>
      </c>
      <c r="E522" s="98" t="str">
        <f>aanmeldingen!T514</f>
        <v>NRD</v>
      </c>
      <c r="F522" s="100">
        <f>aanmeldingen!K514</f>
        <v>43412</v>
      </c>
      <c r="G522" s="104" t="str">
        <f>IF(aanmeldingen!M514=0,"nvt",aanmeldingen!M514)</f>
        <v>nvt</v>
      </c>
      <c r="H522" s="98" t="str">
        <f>aanmeldingen!H514</f>
        <v>Udine</v>
      </c>
      <c r="I522" s="98" t="str">
        <f>aanmeldingen!I514</f>
        <v>WB Jun</v>
      </c>
      <c r="J522" s="203">
        <f t="shared" ca="1" si="21"/>
        <v>28</v>
      </c>
      <c r="K522" s="100">
        <f>aanmeldingen!V514</f>
        <v>43470</v>
      </c>
      <c r="L522" s="100">
        <f>aanmeldingen!W514</f>
        <v>43471</v>
      </c>
      <c r="M522" s="122"/>
      <c r="N522" s="46">
        <f>VLOOKUP(B522,schermers!C:I,7,FALSE)</f>
        <v>36270</v>
      </c>
      <c r="O522" s="46" t="str">
        <f t="shared" ca="1" si="22"/>
        <v>U23</v>
      </c>
      <c r="P522" s="56">
        <f t="shared" ca="1" si="23"/>
        <v>0</v>
      </c>
    </row>
    <row r="523" spans="1:16" hidden="1" x14ac:dyDescent="0.2">
      <c r="A523" s="56">
        <f ca="1">aanmeldingen!AK515</f>
        <v>1</v>
      </c>
      <c r="B523" s="99">
        <f>aanmeldingen!D515</f>
        <v>111005</v>
      </c>
      <c r="C523" s="98" t="str">
        <f>aanmeldingen!F515</f>
        <v>Zoons</v>
      </c>
      <c r="D523" s="98" t="str">
        <f>aanmeldingen!G515</f>
        <v>Axel</v>
      </c>
      <c r="E523" s="98" t="str">
        <f>aanmeldingen!T515</f>
        <v>NRD</v>
      </c>
      <c r="F523" s="100">
        <f>aanmeldingen!K515</f>
        <v>43412</v>
      </c>
      <c r="G523" s="104" t="str">
        <f>IF(aanmeldingen!M515=0,"nvt",aanmeldingen!M515)</f>
        <v>nvt</v>
      </c>
      <c r="H523" s="98" t="str">
        <f>aanmeldingen!H515</f>
        <v>Udine</v>
      </c>
      <c r="I523" s="98" t="str">
        <f>aanmeldingen!I515</f>
        <v>WB Jun</v>
      </c>
      <c r="J523" s="203">
        <f t="shared" ca="1" si="21"/>
        <v>28</v>
      </c>
      <c r="K523" s="100">
        <f>aanmeldingen!V515</f>
        <v>43470</v>
      </c>
      <c r="L523" s="100">
        <f>aanmeldingen!W515</f>
        <v>43471</v>
      </c>
      <c r="M523" s="122"/>
      <c r="N523" s="46">
        <f>VLOOKUP(B523,schermers!C:I,7,FALSE)</f>
        <v>37105</v>
      </c>
      <c r="O523" s="46" t="str">
        <f t="shared" ca="1" si="22"/>
        <v>U23</v>
      </c>
      <c r="P523" s="56">
        <f t="shared" ca="1" si="23"/>
        <v>0</v>
      </c>
    </row>
    <row r="524" spans="1:16" hidden="1" x14ac:dyDescent="0.2">
      <c r="A524" s="56">
        <f ca="1">aanmeldingen!AK516</f>
        <v>1</v>
      </c>
      <c r="B524" s="99">
        <f>aanmeldingen!D516</f>
        <v>110548</v>
      </c>
      <c r="C524" s="98" t="str">
        <f>aanmeldingen!F516</f>
        <v>Zoons</v>
      </c>
      <c r="D524" s="98" t="str">
        <f>aanmeldingen!G516</f>
        <v>Edo</v>
      </c>
      <c r="E524" s="98" t="str">
        <f>aanmeldingen!T516</f>
        <v>NRD</v>
      </c>
      <c r="F524" s="100">
        <f>aanmeldingen!K516</f>
        <v>43412</v>
      </c>
      <c r="G524" s="104" t="str">
        <f>IF(aanmeldingen!M516=0,"nvt",aanmeldingen!M516)</f>
        <v>nvt</v>
      </c>
      <c r="H524" s="98" t="str">
        <f>aanmeldingen!H516</f>
        <v>Aix-en-Provence</v>
      </c>
      <c r="I524" s="98" t="str">
        <f>aanmeldingen!I516</f>
        <v>WB Jun</v>
      </c>
      <c r="J524" s="203">
        <f t="shared" ref="J524:J587" ca="1" si="24">IF(A524=0,"",IF(K524-F524&gt;=8*7,$O$6*0.8,IF(F524&lt;$O$7,$O$6*0.8,$O$6*1.15)))</f>
        <v>28</v>
      </c>
      <c r="K524" s="100">
        <f>aanmeldingen!V516</f>
        <v>43484</v>
      </c>
      <c r="L524" s="100">
        <f>aanmeldingen!W516</f>
        <v>43484</v>
      </c>
      <c r="M524" s="122"/>
      <c r="N524" s="46">
        <f>VLOOKUP(B524,schermers!C:I,7,FALSE)</f>
        <v>36270</v>
      </c>
      <c r="O524" s="46" t="str">
        <f t="shared" ref="O524:O587" ca="1" si="25">IF(N524&gt;=$O$9,"U23","")</f>
        <v>U23</v>
      </c>
      <c r="P524" s="56">
        <f t="shared" ref="P524:P587" ca="1" si="26">IF(AND(I524="ECC",M524&lt;&gt;""),1,IF(AND(I524="U23",M514&lt;&gt;"",O524="U23"),1,0))</f>
        <v>0</v>
      </c>
    </row>
    <row r="525" spans="1:16" hidden="1" x14ac:dyDescent="0.2">
      <c r="A525" s="56">
        <f ca="1">aanmeldingen!AK517</f>
        <v>1</v>
      </c>
      <c r="B525" s="99">
        <f>aanmeldingen!D517</f>
        <v>109630</v>
      </c>
      <c r="C525" s="98" t="str">
        <f>aanmeldingen!F517</f>
        <v>De Jong</v>
      </c>
      <c r="D525" s="98" t="str">
        <f>aanmeldingen!G517</f>
        <v>Cheryl</v>
      </c>
      <c r="E525" s="98" t="str">
        <f>aanmeldingen!T517</f>
        <v>DBO</v>
      </c>
      <c r="F525" s="100">
        <f>aanmeldingen!K517</f>
        <v>43413</v>
      </c>
      <c r="G525" s="104" t="str">
        <f>IF(aanmeldingen!M517=0,"nvt",aanmeldingen!M517)</f>
        <v>nvt</v>
      </c>
      <c r="H525" s="98" t="str">
        <f>aanmeldingen!H517</f>
        <v>Busto Arsizio</v>
      </c>
      <c r="I525" s="98" t="str">
        <f>aanmeldingen!I517</f>
        <v>U23</v>
      </c>
      <c r="J525" s="203">
        <f t="shared" ca="1" si="24"/>
        <v>28</v>
      </c>
      <c r="K525" s="100">
        <f>aanmeldingen!V517</f>
        <v>43491</v>
      </c>
      <c r="L525" s="100">
        <f>aanmeldingen!W517</f>
        <v>43492</v>
      </c>
      <c r="M525" s="63"/>
      <c r="N525" s="46">
        <f>VLOOKUP(B525,schermers!C:I,7,FALSE)</f>
        <v>34702</v>
      </c>
      <c r="O525" s="46" t="str">
        <f t="shared" ca="1" si="25"/>
        <v/>
      </c>
      <c r="P525" s="56">
        <f t="shared" ca="1" si="26"/>
        <v>0</v>
      </c>
    </row>
    <row r="526" spans="1:16" hidden="1" x14ac:dyDescent="0.2">
      <c r="A526" s="56">
        <f ca="1">aanmeldingen!AK518</f>
        <v>1</v>
      </c>
      <c r="B526" s="99">
        <f>aanmeldingen!D518</f>
        <v>109630</v>
      </c>
      <c r="C526" s="98" t="str">
        <f>aanmeldingen!F518</f>
        <v>De Jong</v>
      </c>
      <c r="D526" s="98" t="str">
        <f>aanmeldingen!G518</f>
        <v>Cheryl</v>
      </c>
      <c r="E526" s="98" t="str">
        <f>aanmeldingen!T518</f>
        <v>DBO</v>
      </c>
      <c r="F526" s="100">
        <f>aanmeldingen!K518</f>
        <v>43413</v>
      </c>
      <c r="G526" s="104" t="str">
        <f>IF(aanmeldingen!M518=0,"nvt",aanmeldingen!M518)</f>
        <v>nvt</v>
      </c>
      <c r="H526" s="98" t="str">
        <f>aanmeldingen!H518</f>
        <v>Mannheim</v>
      </c>
      <c r="I526" s="98" t="str">
        <f>aanmeldingen!I518</f>
        <v>U23</v>
      </c>
      <c r="J526" s="203">
        <f t="shared" ca="1" si="24"/>
        <v>28</v>
      </c>
      <c r="K526" s="100">
        <f>aanmeldingen!V518</f>
        <v>43519</v>
      </c>
      <c r="L526" s="100">
        <f>aanmeldingen!W518</f>
        <v>43520</v>
      </c>
      <c r="M526" s="63"/>
      <c r="N526" s="46">
        <f>VLOOKUP(B526,schermers!C:I,7,FALSE)</f>
        <v>34702</v>
      </c>
      <c r="O526" s="46" t="str">
        <f t="shared" ca="1" si="25"/>
        <v/>
      </c>
      <c r="P526" s="56">
        <f t="shared" ca="1" si="26"/>
        <v>0</v>
      </c>
    </row>
    <row r="527" spans="1:16" hidden="1" x14ac:dyDescent="0.2">
      <c r="A527" s="56">
        <f ca="1">aanmeldingen!AK519</f>
        <v>0</v>
      </c>
      <c r="B527" s="99">
        <f>aanmeldingen!D519</f>
        <v>109630</v>
      </c>
      <c r="C527" s="98" t="str">
        <f>aanmeldingen!F519</f>
        <v>De Jong</v>
      </c>
      <c r="D527" s="98" t="str">
        <f>aanmeldingen!G519</f>
        <v>Cheryl</v>
      </c>
      <c r="E527" s="98" t="str">
        <f>aanmeldingen!T519</f>
        <v>DBO</v>
      </c>
      <c r="F527" s="100">
        <f>aanmeldingen!K519</f>
        <v>43413</v>
      </c>
      <c r="G527" s="104" t="str">
        <f>IF(aanmeldingen!M519=0,"nvt",aanmeldingen!M519)</f>
        <v>nvt</v>
      </c>
      <c r="H527" s="98" t="str">
        <f>aanmeldingen!H519</f>
        <v>Barcelona</v>
      </c>
      <c r="I527" s="98" t="str">
        <f>aanmeldingen!I519</f>
        <v>WB</v>
      </c>
      <c r="J527" s="203" t="str">
        <f t="shared" ca="1" si="24"/>
        <v/>
      </c>
      <c r="K527" s="100">
        <f>aanmeldingen!V519</f>
        <v>43504</v>
      </c>
      <c r="L527" s="100">
        <f>aanmeldingen!W519</f>
        <v>43505</v>
      </c>
      <c r="M527" s="122"/>
      <c r="N527" s="46">
        <f>VLOOKUP(B527,schermers!C:I,7,FALSE)</f>
        <v>34702</v>
      </c>
      <c r="O527" s="46" t="str">
        <f t="shared" ca="1" si="25"/>
        <v/>
      </c>
      <c r="P527" s="56">
        <f t="shared" ca="1" si="26"/>
        <v>0</v>
      </c>
    </row>
    <row r="528" spans="1:16" hidden="1" x14ac:dyDescent="0.2">
      <c r="A528" s="56">
        <f ca="1">aanmeldingen!AK520</f>
        <v>0</v>
      </c>
      <c r="B528" s="99">
        <f>aanmeldingen!D520</f>
        <v>112221</v>
      </c>
      <c r="C528" s="98" t="str">
        <f>aanmeldingen!F520</f>
        <v>Derksen</v>
      </c>
      <c r="D528" s="98" t="str">
        <f>aanmeldingen!G520</f>
        <v>Ruben</v>
      </c>
      <c r="E528" s="98" t="str">
        <f>aanmeldingen!T520</f>
        <v>SCA</v>
      </c>
      <c r="F528" s="100">
        <f>aanmeldingen!K520</f>
        <v>43413</v>
      </c>
      <c r="G528" s="104" t="str">
        <f>IF(aanmeldingen!M520=0,"nvt",aanmeldingen!M520)</f>
        <v>nvt</v>
      </c>
      <c r="H528" s="98" t="str">
        <f>aanmeldingen!H520</f>
        <v>Heidenheim</v>
      </c>
      <c r="I528" s="98" t="str">
        <f>aanmeldingen!I520</f>
        <v>WB</v>
      </c>
      <c r="J528" s="203" t="str">
        <f t="shared" ca="1" si="24"/>
        <v/>
      </c>
      <c r="K528" s="100">
        <f>aanmeldingen!V520</f>
        <v>43476</v>
      </c>
      <c r="L528" s="100">
        <f>aanmeldingen!W520</f>
        <v>43477</v>
      </c>
      <c r="M528" s="122"/>
      <c r="N528" s="46">
        <f>VLOOKUP(B528,schermers!C:I,7,FALSE)</f>
        <v>36692</v>
      </c>
      <c r="O528" s="46" t="str">
        <f t="shared" ca="1" si="25"/>
        <v>U23</v>
      </c>
      <c r="P528" s="56">
        <f t="shared" ca="1" si="26"/>
        <v>0</v>
      </c>
    </row>
    <row r="529" spans="1:16" hidden="1" x14ac:dyDescent="0.2">
      <c r="A529" s="56">
        <f ca="1">aanmeldingen!AK521</f>
        <v>1</v>
      </c>
      <c r="B529" s="99">
        <f>aanmeldingen!D521</f>
        <v>116010</v>
      </c>
      <c r="C529" s="98" t="str">
        <f>aanmeldingen!F521</f>
        <v>Strijk</v>
      </c>
      <c r="D529" s="98" t="str">
        <f>aanmeldingen!G521</f>
        <v>Philippe</v>
      </c>
      <c r="E529" s="98" t="str">
        <f>aanmeldingen!T521</f>
        <v>DFC</v>
      </c>
      <c r="F529" s="100">
        <f>aanmeldingen!K521</f>
        <v>43414</v>
      </c>
      <c r="G529" s="104" t="str">
        <f>IF(aanmeldingen!M521=0,"nvt",aanmeldingen!M521)</f>
        <v>nvt</v>
      </c>
      <c r="H529" s="98" t="str">
        <f>aanmeldingen!H521</f>
        <v>Dormagen</v>
      </c>
      <c r="I529" s="98" t="str">
        <f>aanmeldingen!I521</f>
        <v>WB Jun</v>
      </c>
      <c r="J529" s="203">
        <f t="shared" ca="1" si="24"/>
        <v>40.25</v>
      </c>
      <c r="K529" s="100">
        <f>aanmeldingen!V521</f>
        <v>43449</v>
      </c>
      <c r="L529" s="100">
        <f>aanmeldingen!W521</f>
        <v>43450</v>
      </c>
      <c r="M529" s="63"/>
      <c r="N529" s="46">
        <f>VLOOKUP(B529,schermers!C:I,7,FALSE)</f>
        <v>36526</v>
      </c>
      <c r="O529" s="46" t="str">
        <f t="shared" ca="1" si="25"/>
        <v>U23</v>
      </c>
      <c r="P529" s="56">
        <f t="shared" ca="1" si="26"/>
        <v>0</v>
      </c>
    </row>
    <row r="530" spans="1:16" hidden="1" x14ac:dyDescent="0.2">
      <c r="A530" s="56">
        <f ca="1">aanmeldingen!AK522</f>
        <v>1</v>
      </c>
      <c r="B530" s="99">
        <f>aanmeldingen!D522</f>
        <v>117222</v>
      </c>
      <c r="C530" s="98" t="str">
        <f>aanmeldingen!F522</f>
        <v>Roubailo</v>
      </c>
      <c r="D530" s="98" t="str">
        <f>aanmeldingen!G522</f>
        <v>Niels</v>
      </c>
      <c r="E530" s="98" t="str">
        <f>aanmeldingen!T522</f>
        <v>RS</v>
      </c>
      <c r="F530" s="100">
        <f>aanmeldingen!K522</f>
        <v>43416</v>
      </c>
      <c r="G530" s="104" t="str">
        <f>IF(aanmeldingen!M522=0,"nvt",aanmeldingen!M522)</f>
        <v>nvt</v>
      </c>
      <c r="H530" s="98" t="str">
        <f>aanmeldingen!H522</f>
        <v>Bratislava</v>
      </c>
      <c r="I530" s="98" t="str">
        <f>aanmeldingen!I522</f>
        <v>ECC</v>
      </c>
      <c r="J530" s="203">
        <f t="shared" ca="1" si="24"/>
        <v>28</v>
      </c>
      <c r="K530" s="100">
        <f>aanmeldingen!V522</f>
        <v>43476</v>
      </c>
      <c r="L530" s="100">
        <f>aanmeldingen!W522</f>
        <v>43478</v>
      </c>
      <c r="M530" s="63"/>
      <c r="N530" s="46">
        <f>VLOOKUP(B530,schermers!C:I,7,FALSE)</f>
        <v>37929</v>
      </c>
      <c r="O530" s="46" t="str">
        <f t="shared" ca="1" si="25"/>
        <v>U23</v>
      </c>
      <c r="P530" s="56">
        <f t="shared" ca="1" si="26"/>
        <v>0</v>
      </c>
    </row>
    <row r="531" spans="1:16" hidden="1" x14ac:dyDescent="0.2">
      <c r="A531" s="56">
        <f ca="1">aanmeldingen!AK523</f>
        <v>1</v>
      </c>
      <c r="B531" s="99">
        <f>aanmeldingen!D523</f>
        <v>114299</v>
      </c>
      <c r="C531" s="98" t="str">
        <f>aanmeldingen!F523</f>
        <v>Kowalczyk</v>
      </c>
      <c r="D531" s="98" t="str">
        <f>aanmeldingen!G523</f>
        <v>Fynn</v>
      </c>
      <c r="E531" s="98" t="str">
        <f>aanmeldingen!T523</f>
        <v>AMS</v>
      </c>
      <c r="F531" s="100">
        <f>aanmeldingen!K523</f>
        <v>43416</v>
      </c>
      <c r="G531" s="104">
        <f>IF(aanmeldingen!M523=0,"nvt",aanmeldingen!M523)</f>
        <v>43465</v>
      </c>
      <c r="H531" s="98" t="str">
        <f>aanmeldingen!H523</f>
        <v>Bratislava</v>
      </c>
      <c r="I531" s="98" t="str">
        <f>aanmeldingen!I523</f>
        <v>ECC</v>
      </c>
      <c r="J531" s="203">
        <f t="shared" ca="1" si="24"/>
        <v>28</v>
      </c>
      <c r="K531" s="100">
        <f>aanmeldingen!V523</f>
        <v>43476</v>
      </c>
      <c r="L531" s="100">
        <f>aanmeldingen!W523</f>
        <v>43478</v>
      </c>
      <c r="M531" s="63"/>
      <c r="N531" s="46">
        <f>VLOOKUP(B531,schermers!C:I,7,FALSE)</f>
        <v>37760</v>
      </c>
      <c r="O531" s="46" t="str">
        <f t="shared" ca="1" si="25"/>
        <v>U23</v>
      </c>
      <c r="P531" s="56">
        <f t="shared" ca="1" si="26"/>
        <v>0</v>
      </c>
    </row>
    <row r="532" spans="1:16" hidden="1" x14ac:dyDescent="0.2">
      <c r="A532" s="56">
        <f ca="1">aanmeldingen!AK524</f>
        <v>0</v>
      </c>
      <c r="B532" s="99">
        <f>aanmeldingen!D524</f>
        <v>114299</v>
      </c>
      <c r="C532" s="98" t="str">
        <f>aanmeldingen!F524</f>
        <v>Kowalczyk</v>
      </c>
      <c r="D532" s="98" t="str">
        <f>aanmeldingen!G524</f>
        <v>Fynn</v>
      </c>
      <c r="E532" s="98" t="str">
        <f>aanmeldingen!T524</f>
        <v>AMS</v>
      </c>
      <c r="F532" s="100">
        <f>aanmeldingen!K524</f>
        <v>43416</v>
      </c>
      <c r="G532" s="104">
        <f>IF(aanmeldingen!M524=0,"nvt",aanmeldingen!M524)</f>
        <v>43465</v>
      </c>
      <c r="H532" s="98" t="str">
        <f>aanmeldingen!H524</f>
        <v>Bratislava</v>
      </c>
      <c r="I532" s="98" t="str">
        <f>aanmeldingen!I524</f>
        <v>ECC Eq</v>
      </c>
      <c r="J532" s="203" t="str">
        <f t="shared" ca="1" si="24"/>
        <v/>
      </c>
      <c r="K532" s="100">
        <f>aanmeldingen!V524</f>
        <v>43476</v>
      </c>
      <c r="L532" s="100">
        <f>aanmeldingen!W524</f>
        <v>43478</v>
      </c>
      <c r="M532" s="63"/>
      <c r="N532" s="46">
        <f>VLOOKUP(B532,schermers!C:I,7,FALSE)</f>
        <v>37760</v>
      </c>
      <c r="O532" s="46" t="str">
        <f t="shared" ca="1" si="25"/>
        <v>U23</v>
      </c>
      <c r="P532" s="56">
        <f t="shared" ca="1" si="26"/>
        <v>0</v>
      </c>
    </row>
    <row r="533" spans="1:16" hidden="1" x14ac:dyDescent="0.2">
      <c r="A533" s="56">
        <f ca="1">aanmeldingen!AK525</f>
        <v>0</v>
      </c>
      <c r="B533" s="99">
        <f>aanmeldingen!D525</f>
        <v>114299</v>
      </c>
      <c r="C533" s="98" t="str">
        <f>aanmeldingen!F525</f>
        <v>Kowalczyk</v>
      </c>
      <c r="D533" s="98" t="str">
        <f>aanmeldingen!G525</f>
        <v>Fynn</v>
      </c>
      <c r="E533" s="98" t="str">
        <f>aanmeldingen!T525</f>
        <v>AMS</v>
      </c>
      <c r="F533" s="100">
        <f>aanmeldingen!K525</f>
        <v>43416</v>
      </c>
      <c r="G533" s="104">
        <f>IF(aanmeldingen!M525=0,"nvt",aanmeldingen!M525)</f>
        <v>43465</v>
      </c>
      <c r="H533" s="98" t="str">
        <f>aanmeldingen!H525</f>
        <v>Warschau</v>
      </c>
      <c r="I533" s="98" t="str">
        <f>aanmeldingen!I525</f>
        <v>ECC</v>
      </c>
      <c r="J533" s="203" t="str">
        <f t="shared" ca="1" si="24"/>
        <v/>
      </c>
      <c r="K533" s="100">
        <f>aanmeldingen!V525</f>
        <v>43505</v>
      </c>
      <c r="L533" s="100">
        <f>aanmeldingen!W525</f>
        <v>43506</v>
      </c>
      <c r="M533" s="63"/>
      <c r="N533" s="46">
        <f>VLOOKUP(B533,schermers!C:I,7,FALSE)</f>
        <v>37760</v>
      </c>
      <c r="O533" s="46" t="str">
        <f t="shared" ca="1" si="25"/>
        <v>U23</v>
      </c>
      <c r="P533" s="56">
        <f t="shared" ca="1" si="26"/>
        <v>0</v>
      </c>
    </row>
    <row r="534" spans="1:16" hidden="1" x14ac:dyDescent="0.2">
      <c r="A534" s="56">
        <f ca="1">aanmeldingen!AK526</f>
        <v>0</v>
      </c>
      <c r="B534" s="99">
        <f>aanmeldingen!D526</f>
        <v>114299</v>
      </c>
      <c r="C534" s="98" t="str">
        <f>aanmeldingen!F526</f>
        <v>Kowalczyk</v>
      </c>
      <c r="D534" s="98" t="str">
        <f>aanmeldingen!G526</f>
        <v>Fynn</v>
      </c>
      <c r="E534" s="98" t="str">
        <f>aanmeldingen!T526</f>
        <v>AMS</v>
      </c>
      <c r="F534" s="100">
        <f>aanmeldingen!K526</f>
        <v>43416</v>
      </c>
      <c r="G534" s="104">
        <f>IF(aanmeldingen!M526=0,"nvt",aanmeldingen!M526)</f>
        <v>43465</v>
      </c>
      <c r="H534" s="98" t="str">
        <f>aanmeldingen!H526</f>
        <v>Warschau</v>
      </c>
      <c r="I534" s="98" t="str">
        <f>aanmeldingen!I526</f>
        <v>ECC Eq</v>
      </c>
      <c r="J534" s="203" t="str">
        <f t="shared" ca="1" si="24"/>
        <v/>
      </c>
      <c r="K534" s="100">
        <f>aanmeldingen!V526</f>
        <v>43505</v>
      </c>
      <c r="L534" s="100">
        <f>aanmeldingen!W526</f>
        <v>43506</v>
      </c>
      <c r="M534" s="63"/>
      <c r="N534" s="46">
        <f>VLOOKUP(B534,schermers!C:I,7,FALSE)</f>
        <v>37760</v>
      </c>
      <c r="O534" s="46" t="str">
        <f t="shared" ca="1" si="25"/>
        <v>U23</v>
      </c>
      <c r="P534" s="56">
        <f t="shared" ca="1" si="26"/>
        <v>0</v>
      </c>
    </row>
    <row r="535" spans="1:16" hidden="1" x14ac:dyDescent="0.2">
      <c r="A535" s="56">
        <f ca="1">aanmeldingen!AK527</f>
        <v>0</v>
      </c>
      <c r="B535" s="99">
        <f>aanmeldingen!D527</f>
        <v>109655</v>
      </c>
      <c r="C535" s="98" t="str">
        <f>aanmeldingen!F527</f>
        <v>Yuno</v>
      </c>
      <c r="D535" s="98" t="str">
        <f>aanmeldingen!G527</f>
        <v>Elisha</v>
      </c>
      <c r="E535" s="98" t="str">
        <f>aanmeldingen!T527</f>
        <v>HS</v>
      </c>
      <c r="F535" s="100">
        <f>aanmeldingen!K527</f>
        <v>43417</v>
      </c>
      <c r="G535" s="104" t="str">
        <f>IF(aanmeldingen!M527=0,"nvt",aanmeldingen!M527)</f>
        <v>nvt</v>
      </c>
      <c r="H535" s="98" t="str">
        <f>aanmeldingen!H527</f>
        <v>Parijs</v>
      </c>
      <c r="I535" s="98" t="str">
        <f>aanmeldingen!I527</f>
        <v>WB</v>
      </c>
      <c r="J535" s="203" t="str">
        <f t="shared" ca="1" si="24"/>
        <v/>
      </c>
      <c r="K535" s="100">
        <f>aanmeldingen!V527</f>
        <v>43476</v>
      </c>
      <c r="L535" s="100">
        <f>aanmeldingen!W527</f>
        <v>43477</v>
      </c>
      <c r="M535" s="63"/>
      <c r="N535" s="46">
        <f>VLOOKUP(B535,schermers!C:I,7,FALSE)</f>
        <v>35442</v>
      </c>
      <c r="O535" s="46" t="str">
        <f t="shared" ca="1" si="25"/>
        <v>U23</v>
      </c>
      <c r="P535" s="56">
        <f t="shared" ca="1" si="26"/>
        <v>0</v>
      </c>
    </row>
    <row r="536" spans="1:16" hidden="1" x14ac:dyDescent="0.2">
      <c r="A536" s="56">
        <f ca="1">aanmeldingen!AK528</f>
        <v>0</v>
      </c>
      <c r="B536" s="99">
        <f>aanmeldingen!D528</f>
        <v>108421</v>
      </c>
      <c r="C536" s="98" t="str">
        <f>aanmeldingen!F528</f>
        <v>Boone</v>
      </c>
      <c r="D536" s="98" t="str">
        <f>aanmeldingen!G528</f>
        <v>Kelly</v>
      </c>
      <c r="E536" s="98" t="str">
        <f>aanmeldingen!T528</f>
        <v>ZAI</v>
      </c>
      <c r="F536" s="100">
        <f>aanmeldingen!K528</f>
        <v>43417</v>
      </c>
      <c r="G536" s="104">
        <f>IF(aanmeldingen!M528=0,"nvt",aanmeldingen!M528)</f>
        <v>43459</v>
      </c>
      <c r="H536" s="98" t="str">
        <f>aanmeldingen!H528</f>
        <v>Havana</v>
      </c>
      <c r="I536" s="98" t="str">
        <f>aanmeldingen!I528</f>
        <v>WB</v>
      </c>
      <c r="J536" s="203" t="str">
        <f t="shared" ca="1" si="24"/>
        <v/>
      </c>
      <c r="K536" s="100">
        <f>aanmeldingen!V528</f>
        <v>43476</v>
      </c>
      <c r="L536" s="100">
        <f>aanmeldingen!W528</f>
        <v>43477</v>
      </c>
      <c r="M536" s="63"/>
      <c r="N536" s="46">
        <f>VLOOKUP(B536,schermers!C:I,7,FALSE)</f>
        <v>33615</v>
      </c>
      <c r="O536" s="46" t="str">
        <f t="shared" ca="1" si="25"/>
        <v/>
      </c>
      <c r="P536" s="56">
        <f t="shared" ca="1" si="26"/>
        <v>0</v>
      </c>
    </row>
    <row r="537" spans="1:16" hidden="1" x14ac:dyDescent="0.2">
      <c r="A537" s="56">
        <f ca="1">aanmeldingen!AK529</f>
        <v>0</v>
      </c>
      <c r="B537" s="99">
        <f>aanmeldingen!D529</f>
        <v>108421</v>
      </c>
      <c r="C537" s="98" t="str">
        <f>aanmeldingen!F529</f>
        <v>Boone</v>
      </c>
      <c r="D537" s="98" t="str">
        <f>aanmeldingen!G529</f>
        <v>Kelly</v>
      </c>
      <c r="E537" s="98" t="str">
        <f>aanmeldingen!T529</f>
        <v>ZAI</v>
      </c>
      <c r="F537" s="100">
        <f>aanmeldingen!K529</f>
        <v>43417</v>
      </c>
      <c r="G537" s="104" t="str">
        <f>IF(aanmeldingen!M529=0,"nvt",aanmeldingen!M529)</f>
        <v>nvt</v>
      </c>
      <c r="H537" s="98" t="str">
        <f>aanmeldingen!H529</f>
        <v>Doha</v>
      </c>
      <c r="I537" s="98" t="str">
        <f>aanmeldingen!I529</f>
        <v>GP</v>
      </c>
      <c r="J537" s="203" t="str">
        <f t="shared" ca="1" si="24"/>
        <v/>
      </c>
      <c r="K537" s="100">
        <f>aanmeldingen!V529</f>
        <v>43490</v>
      </c>
      <c r="L537" s="100">
        <f>aanmeldingen!W529</f>
        <v>43492</v>
      </c>
      <c r="M537" s="63"/>
      <c r="N537" s="46">
        <f>VLOOKUP(B537,schermers!C:I,7,FALSE)</f>
        <v>33615</v>
      </c>
      <c r="O537" s="46" t="str">
        <f t="shared" ca="1" si="25"/>
        <v/>
      </c>
      <c r="P537" s="56">
        <f t="shared" ca="1" si="26"/>
        <v>0</v>
      </c>
    </row>
    <row r="538" spans="1:16" hidden="1" x14ac:dyDescent="0.2">
      <c r="A538" s="56">
        <f ca="1">aanmeldingen!AK530</f>
        <v>0</v>
      </c>
      <c r="B538" s="99">
        <f>aanmeldingen!D530</f>
        <v>117030</v>
      </c>
      <c r="C538" s="98" t="str">
        <f>aanmeldingen!F530</f>
        <v>Van Kemenade</v>
      </c>
      <c r="D538" s="98" t="str">
        <f>aanmeldingen!G530</f>
        <v>Mees</v>
      </c>
      <c r="E538" s="98" t="str">
        <f>aanmeldingen!T530</f>
        <v>POR</v>
      </c>
      <c r="F538" s="100">
        <f>aanmeldingen!K530</f>
        <v>43418</v>
      </c>
      <c r="G538" s="104" t="str">
        <f>IF(aanmeldingen!M530=0,"nvt",aanmeldingen!M530)</f>
        <v>nvt</v>
      </c>
      <c r="H538" s="98" t="str">
        <f>aanmeldingen!H530</f>
        <v>Dormagen</v>
      </c>
      <c r="I538" s="98" t="str">
        <f>aanmeldingen!I530</f>
        <v>WB Jun</v>
      </c>
      <c r="J538" s="203" t="str">
        <f t="shared" ca="1" si="24"/>
        <v/>
      </c>
      <c r="K538" s="100">
        <f>aanmeldingen!V530</f>
        <v>43449</v>
      </c>
      <c r="L538" s="100">
        <f>aanmeldingen!W530</f>
        <v>43450</v>
      </c>
      <c r="M538" s="63"/>
      <c r="N538" s="46">
        <f>VLOOKUP(B538,schermers!C:I,7,FALSE)</f>
        <v>36963</v>
      </c>
      <c r="O538" s="46" t="str">
        <f t="shared" ca="1" si="25"/>
        <v>U23</v>
      </c>
      <c r="P538" s="56">
        <f t="shared" ca="1" si="26"/>
        <v>0</v>
      </c>
    </row>
    <row r="539" spans="1:16" hidden="1" x14ac:dyDescent="0.2">
      <c r="A539" s="56">
        <f ca="1">aanmeldingen!AK531</f>
        <v>1</v>
      </c>
      <c r="B539" s="99">
        <f>aanmeldingen!D531</f>
        <v>117222</v>
      </c>
      <c r="C539" s="98" t="str">
        <f>aanmeldingen!F531</f>
        <v>Roubailo</v>
      </c>
      <c r="D539" s="98" t="str">
        <f>aanmeldingen!G531</f>
        <v>Niels</v>
      </c>
      <c r="E539" s="98" t="str">
        <f>aanmeldingen!T531</f>
        <v>RS</v>
      </c>
      <c r="F539" s="100">
        <f>aanmeldingen!K531</f>
        <v>43420</v>
      </c>
      <c r="G539" s="104" t="str">
        <f>IF(aanmeldingen!M531=0,"nvt",aanmeldingen!M531)</f>
        <v>nvt</v>
      </c>
      <c r="H539" s="98" t="str">
        <f>aanmeldingen!H531</f>
        <v>Espoo Helsinki</v>
      </c>
      <c r="I539" s="98" t="str">
        <f>aanmeldingen!I531</f>
        <v>ECC</v>
      </c>
      <c r="J539" s="203">
        <f t="shared" ca="1" si="24"/>
        <v>28</v>
      </c>
      <c r="K539" s="100">
        <f>aanmeldingen!V531</f>
        <v>43491</v>
      </c>
      <c r="L539" s="100">
        <f>aanmeldingen!W531</f>
        <v>43492</v>
      </c>
      <c r="M539" s="63"/>
      <c r="N539" s="46">
        <f>VLOOKUP(B539,schermers!C:I,7,FALSE)</f>
        <v>37929</v>
      </c>
      <c r="O539" s="46" t="str">
        <f t="shared" ca="1" si="25"/>
        <v>U23</v>
      </c>
      <c r="P539" s="56">
        <f t="shared" ca="1" si="26"/>
        <v>0</v>
      </c>
    </row>
    <row r="540" spans="1:16" hidden="1" x14ac:dyDescent="0.2">
      <c r="A540" s="56">
        <f ca="1">aanmeldingen!AK532</f>
        <v>1</v>
      </c>
      <c r="B540" s="99">
        <f>aanmeldingen!D532</f>
        <v>110792</v>
      </c>
      <c r="C540" s="98" t="str">
        <f>aanmeldingen!F532</f>
        <v>Giacon</v>
      </c>
      <c r="D540" s="98" t="str">
        <f>aanmeldingen!G532</f>
        <v>Daniel</v>
      </c>
      <c r="E540" s="98" t="str">
        <f>aanmeldingen!T532</f>
        <v>AMS</v>
      </c>
      <c r="F540" s="100">
        <f>aanmeldingen!K532</f>
        <v>43420</v>
      </c>
      <c r="G540" s="104" t="str">
        <f>IF(aanmeldingen!M532=0,"nvt",aanmeldingen!M532)</f>
        <v>nvt</v>
      </c>
      <c r="H540" s="98" t="str">
        <f>aanmeldingen!H532</f>
        <v>Terrassa (Barcelona)</v>
      </c>
      <c r="I540" s="98" t="str">
        <f>aanmeldingen!I532</f>
        <v>WB Jun</v>
      </c>
      <c r="J540" s="203">
        <f t="shared" ca="1" si="24"/>
        <v>28</v>
      </c>
      <c r="K540" s="100">
        <f>aanmeldingen!V532</f>
        <v>43512</v>
      </c>
      <c r="L540" s="100">
        <f>aanmeldingen!W532</f>
        <v>43512</v>
      </c>
      <c r="M540" s="63"/>
      <c r="N540" s="46">
        <f>VLOOKUP(B540,schermers!C:I,7,FALSE)</f>
        <v>36855</v>
      </c>
      <c r="O540" s="46" t="str">
        <f t="shared" ca="1" si="25"/>
        <v>U23</v>
      </c>
      <c r="P540" s="56">
        <f t="shared" ca="1" si="26"/>
        <v>0</v>
      </c>
    </row>
    <row r="541" spans="1:16" hidden="1" x14ac:dyDescent="0.2">
      <c r="A541" s="56">
        <f ca="1">aanmeldingen!AK533</f>
        <v>0</v>
      </c>
      <c r="B541" s="99">
        <f>aanmeldingen!D533</f>
        <v>113253</v>
      </c>
      <c r="C541" s="98" t="str">
        <f>aanmeldingen!F533</f>
        <v>Wouterse</v>
      </c>
      <c r="D541" s="98" t="str">
        <f>aanmeldingen!G533</f>
        <v>Mijs</v>
      </c>
      <c r="E541" s="98" t="str">
        <f>aanmeldingen!T533</f>
        <v>SCA</v>
      </c>
      <c r="F541" s="100">
        <f>aanmeldingen!K533</f>
        <v>43420</v>
      </c>
      <c r="G541" s="104" t="str">
        <f>IF(aanmeldingen!M533=0,"nvt",aanmeldingen!M533)</f>
        <v>nvt</v>
      </c>
      <c r="H541" s="98" t="str">
        <f>aanmeldingen!H533</f>
        <v>Dormagen</v>
      </c>
      <c r="I541" s="98" t="str">
        <f>aanmeldingen!I533</f>
        <v>WB Jun</v>
      </c>
      <c r="J541" s="203" t="str">
        <f t="shared" ca="1" si="24"/>
        <v/>
      </c>
      <c r="K541" s="100">
        <f>aanmeldingen!V533</f>
        <v>43449</v>
      </c>
      <c r="L541" s="100">
        <f>aanmeldingen!W533</f>
        <v>43450</v>
      </c>
      <c r="M541" s="63"/>
      <c r="N541" s="46">
        <f>VLOOKUP(B541,schermers!C:I,7,FALSE)</f>
        <v>36809</v>
      </c>
      <c r="O541" s="46" t="str">
        <f t="shared" ca="1" si="25"/>
        <v>U23</v>
      </c>
      <c r="P541" s="56">
        <f t="shared" ca="1" si="26"/>
        <v>0</v>
      </c>
    </row>
    <row r="542" spans="1:16" hidden="1" x14ac:dyDescent="0.2">
      <c r="A542" s="56">
        <f ca="1">aanmeldingen!AK534</f>
        <v>1</v>
      </c>
      <c r="B542" s="99">
        <f>aanmeldingen!D534</f>
        <v>100396</v>
      </c>
      <c r="C542" s="98" t="str">
        <f>aanmeldingen!F534</f>
        <v>Bijker</v>
      </c>
      <c r="D542" s="98" t="str">
        <f>aanmeldingen!G534</f>
        <v>Peter</v>
      </c>
      <c r="E542" s="98" t="str">
        <f>aanmeldingen!T534</f>
        <v>RS</v>
      </c>
      <c r="F542" s="100">
        <f>aanmeldingen!K534</f>
        <v>43424</v>
      </c>
      <c r="G542" s="104" t="str">
        <f>IF(aanmeldingen!M534=0,"nvt",aanmeldingen!M534)</f>
        <v>nvt</v>
      </c>
      <c r="H542" s="98" t="str">
        <f>aanmeldingen!H534</f>
        <v>Berlijn</v>
      </c>
      <c r="I542" s="98" t="str">
        <f>aanmeldingen!I534</f>
        <v>U23</v>
      </c>
      <c r="J542" s="203">
        <f t="shared" ca="1" si="24"/>
        <v>28</v>
      </c>
      <c r="K542" s="100">
        <f>aanmeldingen!V534</f>
        <v>43519</v>
      </c>
      <c r="L542" s="100">
        <f>aanmeldingen!W534</f>
        <v>43520</v>
      </c>
      <c r="M542" s="63"/>
      <c r="N542" s="46">
        <f>VLOOKUP(B542,schermers!C:I,7,FALSE)</f>
        <v>24970</v>
      </c>
      <c r="O542" s="46" t="str">
        <f t="shared" ca="1" si="25"/>
        <v/>
      </c>
      <c r="P542" s="56">
        <f t="shared" ca="1" si="26"/>
        <v>0</v>
      </c>
    </row>
    <row r="543" spans="1:16" hidden="1" x14ac:dyDescent="0.2">
      <c r="A543" s="56">
        <f ca="1">aanmeldingen!AK535</f>
        <v>1</v>
      </c>
      <c r="B543" s="99">
        <f>aanmeldingen!D535</f>
        <v>117222</v>
      </c>
      <c r="C543" s="98" t="str">
        <f>aanmeldingen!F535</f>
        <v>Roubailo</v>
      </c>
      <c r="D543" s="98" t="str">
        <f>aanmeldingen!G535</f>
        <v>Niels</v>
      </c>
      <c r="E543" s="98" t="str">
        <f>aanmeldingen!T535</f>
        <v>RS</v>
      </c>
      <c r="F543" s="100">
        <f>aanmeldingen!K535</f>
        <v>43424</v>
      </c>
      <c r="G543" s="104" t="str">
        <f>IF(aanmeldingen!M535=0,"nvt",aanmeldingen!M535)</f>
        <v>nvt</v>
      </c>
      <c r="H543" s="98" t="str">
        <f>aanmeldingen!H535</f>
        <v>Basel</v>
      </c>
      <c r="I543" s="98" t="str">
        <f>aanmeldingen!I535</f>
        <v>WB Jun</v>
      </c>
      <c r="J543" s="203">
        <f t="shared" ca="1" si="24"/>
        <v>28</v>
      </c>
      <c r="K543" s="100">
        <f>aanmeldingen!V535</f>
        <v>43512</v>
      </c>
      <c r="L543" s="100">
        <f>aanmeldingen!W535</f>
        <v>43512</v>
      </c>
      <c r="M543" s="122"/>
      <c r="N543" s="46">
        <f>VLOOKUP(B543,schermers!C:I,7,FALSE)</f>
        <v>37929</v>
      </c>
      <c r="O543" s="46" t="str">
        <f t="shared" ca="1" si="25"/>
        <v>U23</v>
      </c>
      <c r="P543" s="56">
        <f t="shared" ca="1" si="26"/>
        <v>0</v>
      </c>
    </row>
    <row r="544" spans="1:16" x14ac:dyDescent="0.2">
      <c r="A544" s="56">
        <f ca="1">aanmeldingen!AK536</f>
        <v>1</v>
      </c>
      <c r="B544" s="99">
        <f>aanmeldingen!D536</f>
        <v>117222</v>
      </c>
      <c r="C544" s="98" t="str">
        <f>aanmeldingen!F536</f>
        <v>Roubailo</v>
      </c>
      <c r="D544" s="98" t="str">
        <f>aanmeldingen!G536</f>
        <v>Niels</v>
      </c>
      <c r="E544" s="98" t="str">
        <f>aanmeldingen!T536</f>
        <v>RS</v>
      </c>
      <c r="F544" s="100">
        <f>aanmeldingen!K536</f>
        <v>43424</v>
      </c>
      <c r="G544" s="104">
        <f>IF(aanmeldingen!M536=0,"nvt",aanmeldingen!M536)</f>
        <v>43500</v>
      </c>
      <c r="H544" s="98" t="str">
        <f>aanmeldingen!H536</f>
        <v>Krakow</v>
      </c>
      <c r="I544" s="98" t="str">
        <f>aanmeldingen!I536</f>
        <v>ECC</v>
      </c>
      <c r="J544" s="203">
        <f t="shared" ca="1" si="24"/>
        <v>28</v>
      </c>
      <c r="K544" s="100">
        <f>aanmeldingen!V536</f>
        <v>43505</v>
      </c>
      <c r="L544" s="100">
        <f>aanmeldingen!W536</f>
        <v>43506</v>
      </c>
      <c r="M544" s="63"/>
      <c r="N544" s="46">
        <f>VLOOKUP(B544,schermers!C:I,7,FALSE)</f>
        <v>37929</v>
      </c>
      <c r="O544" s="46" t="str">
        <f t="shared" ca="1" si="25"/>
        <v>U23</v>
      </c>
      <c r="P544" s="56">
        <f t="shared" ca="1" si="26"/>
        <v>0</v>
      </c>
    </row>
    <row r="545" spans="1:16" hidden="1" x14ac:dyDescent="0.2">
      <c r="A545" s="56">
        <f ca="1">aanmeldingen!AK537</f>
        <v>1</v>
      </c>
      <c r="B545" s="99">
        <f>aanmeldingen!D537</f>
        <v>115885</v>
      </c>
      <c r="C545" s="98" t="str">
        <f>aanmeldingen!F537</f>
        <v>Fischer</v>
      </c>
      <c r="D545" s="98" t="str">
        <f>aanmeldingen!G537</f>
        <v>Karen</v>
      </c>
      <c r="E545" s="98" t="str">
        <f>aanmeldingen!T537</f>
        <v>ESP</v>
      </c>
      <c r="F545" s="100">
        <f>aanmeldingen!K537</f>
        <v>43424</v>
      </c>
      <c r="G545" s="104" t="str">
        <f>IF(aanmeldingen!M537=0,"nvt",aanmeldingen!M537)</f>
        <v>nvt</v>
      </c>
      <c r="H545" s="98" t="str">
        <f>aanmeldingen!H537</f>
        <v>Budapest</v>
      </c>
      <c r="I545" s="98" t="str">
        <f>aanmeldingen!I537</f>
        <v>U23</v>
      </c>
      <c r="J545" s="203">
        <f t="shared" ca="1" si="24"/>
        <v>40.25</v>
      </c>
      <c r="K545" s="100">
        <f>aanmeldingen!V537</f>
        <v>43477</v>
      </c>
      <c r="L545" s="100">
        <f>aanmeldingen!W537</f>
        <v>43478</v>
      </c>
      <c r="M545" s="63"/>
      <c r="N545" s="46">
        <f>VLOOKUP(B545,schermers!C:I,7,FALSE)</f>
        <v>33123</v>
      </c>
      <c r="O545" s="46" t="str">
        <f t="shared" ca="1" si="25"/>
        <v/>
      </c>
      <c r="P545" s="56">
        <f t="shared" ca="1" si="26"/>
        <v>0</v>
      </c>
    </row>
    <row r="546" spans="1:16" hidden="1" x14ac:dyDescent="0.2">
      <c r="A546" s="56">
        <f ca="1">aanmeldingen!AK538</f>
        <v>1</v>
      </c>
      <c r="B546" s="99">
        <f>aanmeldingen!D538</f>
        <v>112796</v>
      </c>
      <c r="C546" s="98" t="str">
        <f>aanmeldingen!F538</f>
        <v>Buitenhuis</v>
      </c>
      <c r="D546" s="98" t="str">
        <f>aanmeldingen!G538</f>
        <v>Marleen</v>
      </c>
      <c r="E546" s="98" t="str">
        <f>aanmeldingen!T538</f>
        <v>AMS</v>
      </c>
      <c r="F546" s="100">
        <f>aanmeldingen!K538</f>
        <v>43424</v>
      </c>
      <c r="G546" s="104" t="str">
        <f>IF(aanmeldingen!M538=0,"nvt",aanmeldingen!M538)</f>
        <v>nvt</v>
      </c>
      <c r="H546" s="98" t="str">
        <f>aanmeldingen!H538</f>
        <v>Segovia</v>
      </c>
      <c r="I546" s="98" t="str">
        <f>aanmeldingen!I538</f>
        <v>WB Jun</v>
      </c>
      <c r="J546" s="203">
        <f t="shared" ca="1" si="24"/>
        <v>28</v>
      </c>
      <c r="K546" s="100">
        <f>aanmeldingen!V538</f>
        <v>43484</v>
      </c>
      <c r="L546" s="100">
        <f>aanmeldingen!W538</f>
        <v>43484</v>
      </c>
      <c r="M546" s="122"/>
      <c r="N546" s="46">
        <f>VLOOKUP(B546,schermers!C:I,7,FALSE)</f>
        <v>36901</v>
      </c>
      <c r="O546" s="46" t="str">
        <f t="shared" ca="1" si="25"/>
        <v>U23</v>
      </c>
      <c r="P546" s="56">
        <f t="shared" ca="1" si="26"/>
        <v>0</v>
      </c>
    </row>
    <row r="547" spans="1:16" hidden="1" x14ac:dyDescent="0.2">
      <c r="A547" s="56">
        <f ca="1">aanmeldingen!AK539</f>
        <v>1</v>
      </c>
      <c r="B547" s="99">
        <f>aanmeldingen!D539</f>
        <v>111728</v>
      </c>
      <c r="C547" s="98" t="str">
        <f>aanmeldingen!F539</f>
        <v>Chiang</v>
      </c>
      <c r="D547" s="98" t="str">
        <f>aanmeldingen!G539</f>
        <v>Enli</v>
      </c>
      <c r="E547" s="98" t="str">
        <f>aanmeldingen!T539</f>
        <v>SUR</v>
      </c>
      <c r="F547" s="100">
        <f>aanmeldingen!K539</f>
        <v>43425</v>
      </c>
      <c r="G547" s="104" t="str">
        <f>IF(aanmeldingen!M539=0,"nvt",aanmeldingen!M539)</f>
        <v>nvt</v>
      </c>
      <c r="H547" s="98" t="str">
        <f>aanmeldingen!H539</f>
        <v>Moedling</v>
      </c>
      <c r="I547" s="98" t="str">
        <f>aanmeldingen!I539</f>
        <v>ECC</v>
      </c>
      <c r="J547" s="203">
        <f t="shared" ca="1" si="24"/>
        <v>28</v>
      </c>
      <c r="K547" s="100">
        <f>aanmeldingen!V539</f>
        <v>43491</v>
      </c>
      <c r="L547" s="100">
        <f>aanmeldingen!W539</f>
        <v>43492</v>
      </c>
      <c r="M547" s="122"/>
      <c r="N547" s="46">
        <f>VLOOKUP(B547,schermers!C:I,7,FALSE)</f>
        <v>38033</v>
      </c>
      <c r="O547" s="46" t="str">
        <f t="shared" ca="1" si="25"/>
        <v>U23</v>
      </c>
      <c r="P547" s="56">
        <f t="shared" ca="1" si="26"/>
        <v>0</v>
      </c>
    </row>
    <row r="548" spans="1:16" hidden="1" x14ac:dyDescent="0.2">
      <c r="A548" s="56">
        <f ca="1">aanmeldingen!AK540</f>
        <v>1</v>
      </c>
      <c r="B548" s="99">
        <f>aanmeldingen!D540</f>
        <v>113777</v>
      </c>
      <c r="C548" s="98" t="str">
        <f>aanmeldingen!F540</f>
        <v>Kroese</v>
      </c>
      <c r="D548" s="98" t="str">
        <f>aanmeldingen!G540</f>
        <v>Roos</v>
      </c>
      <c r="E548" s="98" t="str">
        <f>aanmeldingen!T540</f>
        <v>RS</v>
      </c>
      <c r="F548" s="100">
        <f>aanmeldingen!K540</f>
        <v>43426</v>
      </c>
      <c r="G548" s="104" t="str">
        <f>IF(aanmeldingen!M540=0,"nvt",aanmeldingen!M540)</f>
        <v>nvt</v>
      </c>
      <c r="H548" s="98" t="str">
        <f>aanmeldingen!H540</f>
        <v>Mannheim</v>
      </c>
      <c r="I548" s="98" t="str">
        <f>aanmeldingen!I540</f>
        <v>U23</v>
      </c>
      <c r="J548" s="203">
        <f t="shared" ca="1" si="24"/>
        <v>28</v>
      </c>
      <c r="K548" s="100">
        <f>aanmeldingen!V540</f>
        <v>43519</v>
      </c>
      <c r="L548" s="100">
        <f>aanmeldingen!W540</f>
        <v>43520</v>
      </c>
      <c r="M548" s="122"/>
      <c r="N548" s="46">
        <f>VLOOKUP(B548,schermers!C:I,7,FALSE)</f>
        <v>35411</v>
      </c>
      <c r="O548" s="46" t="str">
        <f t="shared" ca="1" si="25"/>
        <v>U23</v>
      </c>
      <c r="P548" s="56">
        <f t="shared" ca="1" si="26"/>
        <v>0</v>
      </c>
    </row>
    <row r="549" spans="1:16" hidden="1" x14ac:dyDescent="0.2">
      <c r="A549" s="56">
        <f ca="1">aanmeldingen!AK541</f>
        <v>0</v>
      </c>
      <c r="B549" s="99">
        <f>aanmeldingen!D541</f>
        <v>110792</v>
      </c>
      <c r="C549" s="98" t="str">
        <f>aanmeldingen!F541</f>
        <v>Giacon</v>
      </c>
      <c r="D549" s="98" t="str">
        <f>aanmeldingen!G541</f>
        <v>Daniel</v>
      </c>
      <c r="E549" s="98" t="str">
        <f>aanmeldingen!T541</f>
        <v>AMS</v>
      </c>
      <c r="F549" s="100">
        <f>aanmeldingen!K541</f>
        <v>43428</v>
      </c>
      <c r="G549" s="104" t="str">
        <f>IF(aanmeldingen!M541=0,"nvt",aanmeldingen!M541)</f>
        <v>nvt</v>
      </c>
      <c r="H549" s="98" t="str">
        <f>aanmeldingen!H541</f>
        <v>Aix-en-Provence</v>
      </c>
      <c r="I549" s="98" t="str">
        <f>aanmeldingen!I541</f>
        <v>WB Jun Eq</v>
      </c>
      <c r="J549" s="203" t="str">
        <f t="shared" ca="1" si="24"/>
        <v/>
      </c>
      <c r="K549" s="100">
        <f>aanmeldingen!V541</f>
        <v>43485</v>
      </c>
      <c r="L549" s="100">
        <f>aanmeldingen!W541</f>
        <v>43485</v>
      </c>
      <c r="M549" s="122"/>
      <c r="N549" s="46">
        <f>VLOOKUP(B549,schermers!C:I,7,FALSE)</f>
        <v>36855</v>
      </c>
      <c r="O549" s="46" t="str">
        <f t="shared" ca="1" si="25"/>
        <v>U23</v>
      </c>
      <c r="P549" s="56">
        <f t="shared" ca="1" si="26"/>
        <v>0</v>
      </c>
    </row>
    <row r="550" spans="1:16" hidden="1" x14ac:dyDescent="0.2">
      <c r="A550" s="56">
        <f ca="1">aanmeldingen!AK542</f>
        <v>0</v>
      </c>
      <c r="B550" s="99">
        <f>aanmeldingen!D542</f>
        <v>109895</v>
      </c>
      <c r="C550" s="98" t="str">
        <f>aanmeldingen!F542</f>
        <v>Split</v>
      </c>
      <c r="D550" s="98" t="str">
        <f>aanmeldingen!G542</f>
        <v>Olivier</v>
      </c>
      <c r="E550" s="98" t="str">
        <f>aanmeldingen!T542</f>
        <v>NRD</v>
      </c>
      <c r="F550" s="100">
        <f>aanmeldingen!K542</f>
        <v>43428</v>
      </c>
      <c r="G550" s="104" t="str">
        <f>IF(aanmeldingen!M542=0,"nvt",aanmeldingen!M542)</f>
        <v>nvt</v>
      </c>
      <c r="H550" s="98" t="str">
        <f>aanmeldingen!H542</f>
        <v>Aix-en-Provence</v>
      </c>
      <c r="I550" s="98" t="str">
        <f>aanmeldingen!I542</f>
        <v>WB Jun Eq</v>
      </c>
      <c r="J550" s="203" t="str">
        <f t="shared" ca="1" si="24"/>
        <v/>
      </c>
      <c r="K550" s="100">
        <f>aanmeldingen!V542</f>
        <v>43485</v>
      </c>
      <c r="L550" s="100">
        <f>aanmeldingen!W542</f>
        <v>43485</v>
      </c>
      <c r="M550" s="122"/>
      <c r="N550" s="46">
        <f>VLOOKUP(B550,schermers!C:I,7,FALSE)</f>
        <v>36225</v>
      </c>
      <c r="O550" s="46" t="str">
        <f t="shared" ca="1" si="25"/>
        <v>U23</v>
      </c>
      <c r="P550" s="56">
        <f t="shared" ca="1" si="26"/>
        <v>0</v>
      </c>
    </row>
    <row r="551" spans="1:16" hidden="1" x14ac:dyDescent="0.2">
      <c r="A551" s="56">
        <f ca="1">aanmeldingen!AK543</f>
        <v>0</v>
      </c>
      <c r="B551" s="99">
        <f>aanmeldingen!D543</f>
        <v>112806</v>
      </c>
      <c r="C551" s="98" t="str">
        <f>aanmeldingen!F543</f>
        <v>Dualeh</v>
      </c>
      <c r="D551" s="98" t="str">
        <f>aanmeldingen!G543</f>
        <v>Quincy</v>
      </c>
      <c r="E551" s="98" t="str">
        <f>aanmeldingen!T543</f>
        <v>TWE</v>
      </c>
      <c r="F551" s="100">
        <f>aanmeldingen!K543</f>
        <v>43428</v>
      </c>
      <c r="G551" s="104" t="str">
        <f>IF(aanmeldingen!M543=0,"nvt",aanmeldingen!M543)</f>
        <v>nvt</v>
      </c>
      <c r="H551" s="98" t="str">
        <f>aanmeldingen!H543</f>
        <v>Aix-en-Provence</v>
      </c>
      <c r="I551" s="98" t="str">
        <f>aanmeldingen!I543</f>
        <v>WB Jun Eq</v>
      </c>
      <c r="J551" s="203" t="str">
        <f t="shared" ca="1" si="24"/>
        <v/>
      </c>
      <c r="K551" s="100">
        <f>aanmeldingen!V543</f>
        <v>43485</v>
      </c>
      <c r="L551" s="100">
        <f>aanmeldingen!W543</f>
        <v>43485</v>
      </c>
      <c r="M551" s="122"/>
      <c r="N551" s="46">
        <f>VLOOKUP(B551,schermers!C:I,7,FALSE)</f>
        <v>37134</v>
      </c>
      <c r="O551" s="46" t="str">
        <f t="shared" ca="1" si="25"/>
        <v>U23</v>
      </c>
      <c r="P551" s="56">
        <f t="shared" ca="1" si="26"/>
        <v>0</v>
      </c>
    </row>
    <row r="552" spans="1:16" hidden="1" x14ac:dyDescent="0.2">
      <c r="A552" s="56">
        <f ca="1">aanmeldingen!AK544</f>
        <v>0</v>
      </c>
      <c r="B552" s="99">
        <f>aanmeldingen!D544</f>
        <v>111636</v>
      </c>
      <c r="C552" s="98" t="str">
        <f>aanmeldingen!F544</f>
        <v>Jans Kohneke</v>
      </c>
      <c r="D552" s="98" t="str">
        <f>aanmeldingen!G544</f>
        <v>Teun</v>
      </c>
      <c r="E552" s="98" t="str">
        <f>aanmeldingen!T544</f>
        <v>AMS</v>
      </c>
      <c r="F552" s="100">
        <f>aanmeldingen!K544</f>
        <v>43428</v>
      </c>
      <c r="G552" s="104" t="str">
        <f>IF(aanmeldingen!M544=0,"nvt",aanmeldingen!M544)</f>
        <v>nvt</v>
      </c>
      <c r="H552" s="98" t="str">
        <f>aanmeldingen!H544</f>
        <v>Aix-en-Provence</v>
      </c>
      <c r="I552" s="98" t="str">
        <f>aanmeldingen!I544</f>
        <v>WB Jun Eq</v>
      </c>
      <c r="J552" s="203" t="str">
        <f t="shared" ca="1" si="24"/>
        <v/>
      </c>
      <c r="K552" s="100">
        <f>aanmeldingen!V544</f>
        <v>43485</v>
      </c>
      <c r="L552" s="100">
        <f>aanmeldingen!W544</f>
        <v>43485</v>
      </c>
      <c r="M552" s="122"/>
      <c r="N552" s="46">
        <f>VLOOKUP(B552,schermers!C:I,7,FALSE)</f>
        <v>36863</v>
      </c>
      <c r="O552" s="46" t="str">
        <f t="shared" ca="1" si="25"/>
        <v>U23</v>
      </c>
      <c r="P552" s="56">
        <f t="shared" ca="1" si="26"/>
        <v>0</v>
      </c>
    </row>
    <row r="553" spans="1:16" hidden="1" x14ac:dyDescent="0.2">
      <c r="A553" s="56">
        <f ca="1">aanmeldingen!AK545</f>
        <v>0</v>
      </c>
      <c r="B553" s="99">
        <f>aanmeldingen!D545</f>
        <v>112104</v>
      </c>
      <c r="C553" s="98" t="str">
        <f>aanmeldingen!F545</f>
        <v>Postma</v>
      </c>
      <c r="D553" s="98" t="str">
        <f>aanmeldingen!G545</f>
        <v>Randy</v>
      </c>
      <c r="E553" s="98" t="str">
        <f>aanmeldingen!T545</f>
        <v>FCA</v>
      </c>
      <c r="F553" s="100">
        <f>aanmeldingen!K545</f>
        <v>43431</v>
      </c>
      <c r="G553" s="104" t="str">
        <f>IF(aanmeldingen!M545=0,"nvt",aanmeldingen!M545)</f>
        <v>nvt</v>
      </c>
      <c r="H553" s="98" t="str">
        <f>aanmeldingen!H545</f>
        <v>Heidenheim</v>
      </c>
      <c r="I553" s="98" t="str">
        <f>aanmeldingen!I545</f>
        <v>WB</v>
      </c>
      <c r="J553" s="203" t="str">
        <f t="shared" ca="1" si="24"/>
        <v/>
      </c>
      <c r="K553" s="100">
        <f>aanmeldingen!V545</f>
        <v>43476</v>
      </c>
      <c r="L553" s="100">
        <f>aanmeldingen!W545</f>
        <v>43477</v>
      </c>
      <c r="M553" s="122"/>
      <c r="N553" s="46">
        <f>VLOOKUP(B553,schermers!C:I,7,FALSE)</f>
        <v>36389</v>
      </c>
      <c r="O553" s="46" t="str">
        <f t="shared" ca="1" si="25"/>
        <v>U23</v>
      </c>
      <c r="P553" s="56">
        <f t="shared" ca="1" si="26"/>
        <v>0</v>
      </c>
    </row>
    <row r="554" spans="1:16" hidden="1" x14ac:dyDescent="0.2">
      <c r="A554" s="56">
        <f ca="1">aanmeldingen!AK546</f>
        <v>1</v>
      </c>
      <c r="B554" s="99">
        <f>aanmeldingen!D546</f>
        <v>108684</v>
      </c>
      <c r="C554" s="98" t="str">
        <f>aanmeldingen!F546</f>
        <v>Berends</v>
      </c>
      <c r="D554" s="98" t="str">
        <f>aanmeldingen!G546</f>
        <v>Carmen</v>
      </c>
      <c r="E554" s="98" t="str">
        <f>aanmeldingen!T546</f>
        <v>RS</v>
      </c>
      <c r="F554" s="100">
        <f>aanmeldingen!K546</f>
        <v>43434</v>
      </c>
      <c r="G554" s="104" t="str">
        <f>IF(aanmeldingen!M546=0,"nvt",aanmeldingen!M546)</f>
        <v>nvt</v>
      </c>
      <c r="H554" s="98" t="str">
        <f>aanmeldingen!H546</f>
        <v>Busto Arsizio</v>
      </c>
      <c r="I554" s="98" t="str">
        <f>aanmeldingen!I546</f>
        <v>U23</v>
      </c>
      <c r="J554" s="203">
        <f t="shared" ca="1" si="24"/>
        <v>28</v>
      </c>
      <c r="K554" s="100">
        <f>aanmeldingen!V546</f>
        <v>43491</v>
      </c>
      <c r="L554" s="100">
        <f>aanmeldingen!W546</f>
        <v>43492</v>
      </c>
      <c r="M554" s="63"/>
      <c r="N554" s="46">
        <f>VLOOKUP(B554,schermers!C:I,7,FALSE)</f>
        <v>34419</v>
      </c>
      <c r="O554" s="46" t="str">
        <f t="shared" ca="1" si="25"/>
        <v/>
      </c>
      <c r="P554" s="56">
        <f t="shared" ca="1" si="26"/>
        <v>0</v>
      </c>
    </row>
    <row r="555" spans="1:16" hidden="1" x14ac:dyDescent="0.2">
      <c r="A555" s="56">
        <f ca="1">aanmeldingen!AK547</f>
        <v>1</v>
      </c>
      <c r="B555" s="99">
        <f>aanmeldingen!D547</f>
        <v>111969</v>
      </c>
      <c r="C555" s="98" t="str">
        <f>aanmeldingen!F547</f>
        <v>Sizoo</v>
      </c>
      <c r="D555" s="98" t="str">
        <f>aanmeldingen!G547</f>
        <v>Isaura</v>
      </c>
      <c r="E555" s="98" t="str">
        <f>aanmeldingen!T547</f>
        <v>RS</v>
      </c>
      <c r="F555" s="100">
        <f>aanmeldingen!K547</f>
        <v>43434</v>
      </c>
      <c r="G555" s="104" t="str">
        <f>IF(aanmeldingen!M547=0,"nvt",aanmeldingen!M547)</f>
        <v>nvt</v>
      </c>
      <c r="H555" s="98" t="str">
        <f>aanmeldingen!H547</f>
        <v>Busto Arsizio</v>
      </c>
      <c r="I555" s="98" t="str">
        <f>aanmeldingen!I547</f>
        <v>U23</v>
      </c>
      <c r="J555" s="203">
        <f t="shared" ca="1" si="24"/>
        <v>28</v>
      </c>
      <c r="K555" s="100">
        <f>aanmeldingen!V547</f>
        <v>43491</v>
      </c>
      <c r="L555" s="100">
        <f>aanmeldingen!W547</f>
        <v>43492</v>
      </c>
      <c r="M555" s="122"/>
      <c r="N555" s="46">
        <f>VLOOKUP(B555,schermers!C:I,7,FALSE)</f>
        <v>36070</v>
      </c>
      <c r="O555" s="46" t="str">
        <f t="shared" ca="1" si="25"/>
        <v>U23</v>
      </c>
      <c r="P555" s="56">
        <f t="shared" ca="1" si="26"/>
        <v>0</v>
      </c>
    </row>
    <row r="556" spans="1:16" hidden="1" x14ac:dyDescent="0.2">
      <c r="A556" s="56">
        <f ca="1">aanmeldingen!AK548</f>
        <v>1</v>
      </c>
      <c r="B556" s="99">
        <f>aanmeldingen!D548</f>
        <v>111969</v>
      </c>
      <c r="C556" s="98" t="str">
        <f>aanmeldingen!F548</f>
        <v>Sizoo</v>
      </c>
      <c r="D556" s="98" t="str">
        <f>aanmeldingen!G548</f>
        <v>Isaura</v>
      </c>
      <c r="E556" s="98" t="str">
        <f>aanmeldingen!T548</f>
        <v>RS</v>
      </c>
      <c r="F556" s="100">
        <f>aanmeldingen!K548</f>
        <v>43434</v>
      </c>
      <c r="G556" s="104" t="str">
        <f>IF(aanmeldingen!M548=0,"nvt",aanmeldingen!M548)</f>
        <v>nvt</v>
      </c>
      <c r="H556" s="98" t="str">
        <f>aanmeldingen!H548</f>
        <v>Mannheim</v>
      </c>
      <c r="I556" s="98" t="str">
        <f>aanmeldingen!I548</f>
        <v>U23</v>
      </c>
      <c r="J556" s="203">
        <f t="shared" ca="1" si="24"/>
        <v>28</v>
      </c>
      <c r="K556" s="100">
        <f>aanmeldingen!V548</f>
        <v>43519</v>
      </c>
      <c r="L556" s="100">
        <f>aanmeldingen!W548</f>
        <v>43520</v>
      </c>
      <c r="M556" s="122"/>
      <c r="N556" s="46">
        <f>VLOOKUP(B556,schermers!C:I,7,FALSE)</f>
        <v>36070</v>
      </c>
      <c r="O556" s="46" t="str">
        <f t="shared" ca="1" si="25"/>
        <v>U23</v>
      </c>
      <c r="P556" s="56">
        <f t="shared" ca="1" si="26"/>
        <v>0</v>
      </c>
    </row>
    <row r="557" spans="1:16" hidden="1" x14ac:dyDescent="0.2">
      <c r="A557" s="56">
        <f ca="1">aanmeldingen!AK549</f>
        <v>1</v>
      </c>
      <c r="B557" s="99">
        <f>aanmeldingen!D549</f>
        <v>109588</v>
      </c>
      <c r="C557" s="98" t="str">
        <f>aanmeldingen!F549</f>
        <v>Tulen</v>
      </c>
      <c r="D557" s="98" t="str">
        <f>aanmeldingen!G549</f>
        <v>Rafael</v>
      </c>
      <c r="E557" s="98" t="str">
        <f>aanmeldingen!T549</f>
        <v>SCA</v>
      </c>
      <c r="F557" s="100">
        <f>aanmeldingen!K549</f>
        <v>43434</v>
      </c>
      <c r="G557" s="104" t="str">
        <f>IF(aanmeldingen!M549=0,"nvt",aanmeldingen!M549)</f>
        <v>nvt</v>
      </c>
      <c r="H557" s="98" t="str">
        <f>aanmeldingen!H549</f>
        <v>Busto Arsizio</v>
      </c>
      <c r="I557" s="98" t="str">
        <f>aanmeldingen!I549</f>
        <v>U23</v>
      </c>
      <c r="J557" s="203">
        <f t="shared" ca="1" si="24"/>
        <v>28</v>
      </c>
      <c r="K557" s="100">
        <f>aanmeldingen!V549</f>
        <v>43491</v>
      </c>
      <c r="L557" s="100">
        <f>aanmeldingen!W549</f>
        <v>43492</v>
      </c>
      <c r="M557" s="63"/>
      <c r="N557" s="46">
        <f>VLOOKUP(B557,schermers!C:I,7,FALSE)</f>
        <v>35582</v>
      </c>
      <c r="O557" s="46" t="str">
        <f t="shared" ca="1" si="25"/>
        <v>U23</v>
      </c>
      <c r="P557" s="56">
        <f t="shared" ca="1" si="26"/>
        <v>0</v>
      </c>
    </row>
    <row r="558" spans="1:16" hidden="1" x14ac:dyDescent="0.2">
      <c r="A558" s="56">
        <f ca="1">aanmeldingen!AK550</f>
        <v>1</v>
      </c>
      <c r="B558" s="99">
        <f>aanmeldingen!D550</f>
        <v>113777</v>
      </c>
      <c r="C558" s="98" t="str">
        <f>aanmeldingen!F550</f>
        <v>Kroese</v>
      </c>
      <c r="D558" s="98" t="str">
        <f>aanmeldingen!G550</f>
        <v>Roos</v>
      </c>
      <c r="E558" s="98" t="str">
        <f>aanmeldingen!T550</f>
        <v>RS</v>
      </c>
      <c r="F558" s="100">
        <f>aanmeldingen!K550</f>
        <v>43434</v>
      </c>
      <c r="G558" s="104" t="str">
        <f>IF(aanmeldingen!M550=0,"nvt",aanmeldingen!M550)</f>
        <v>nvt</v>
      </c>
      <c r="H558" s="98" t="str">
        <f>aanmeldingen!H550</f>
        <v>Busto Arsizio</v>
      </c>
      <c r="I558" s="98" t="str">
        <f>aanmeldingen!I550</f>
        <v>U23</v>
      </c>
      <c r="J558" s="203">
        <f t="shared" ca="1" si="24"/>
        <v>28</v>
      </c>
      <c r="K558" s="100">
        <f>aanmeldingen!V550</f>
        <v>43491</v>
      </c>
      <c r="L558" s="100">
        <f>aanmeldingen!W550</f>
        <v>43492</v>
      </c>
      <c r="M558" s="122"/>
      <c r="N558" s="46">
        <f>VLOOKUP(B558,schermers!C:I,7,FALSE)</f>
        <v>35411</v>
      </c>
      <c r="O558" s="46" t="str">
        <f t="shared" ca="1" si="25"/>
        <v>U23</v>
      </c>
      <c r="P558" s="56">
        <f t="shared" ca="1" si="26"/>
        <v>0</v>
      </c>
    </row>
    <row r="559" spans="1:16" hidden="1" x14ac:dyDescent="0.2">
      <c r="A559" s="56">
        <f ca="1">aanmeldingen!AK551</f>
        <v>0</v>
      </c>
      <c r="B559" s="99">
        <f>aanmeldingen!D551</f>
        <v>108725</v>
      </c>
      <c r="C559" s="98" t="str">
        <f>aanmeldingen!F551</f>
        <v>Post</v>
      </c>
      <c r="D559" s="98" t="str">
        <f>aanmeldingen!G551</f>
        <v>Patrick</v>
      </c>
      <c r="E559" s="98" t="str">
        <f>aanmeldingen!T551</f>
        <v>NRD</v>
      </c>
      <c r="F559" s="100">
        <f>aanmeldingen!K551</f>
        <v>43438</v>
      </c>
      <c r="G559" s="104" t="str">
        <f>IF(aanmeldingen!M551=0,"nvt",aanmeldingen!M551)</f>
        <v>nvt</v>
      </c>
      <c r="H559" s="98" t="str">
        <f>aanmeldingen!H551</f>
        <v>Parijs</v>
      </c>
      <c r="I559" s="98" t="str">
        <f>aanmeldingen!I551</f>
        <v>WB</v>
      </c>
      <c r="J559" s="203" t="str">
        <f t="shared" ca="1" si="24"/>
        <v/>
      </c>
      <c r="K559" s="100">
        <f>aanmeldingen!V551</f>
        <v>43476</v>
      </c>
      <c r="L559" s="100">
        <f>aanmeldingen!W551</f>
        <v>43477</v>
      </c>
      <c r="M559" s="122"/>
      <c r="N559" s="46">
        <f>VLOOKUP(B559,schermers!C:I,7,FALSE)</f>
        <v>34981</v>
      </c>
      <c r="O559" s="46" t="str">
        <f t="shared" ca="1" si="25"/>
        <v/>
      </c>
      <c r="P559" s="56">
        <f t="shared" ca="1" si="26"/>
        <v>0</v>
      </c>
    </row>
    <row r="560" spans="1:16" hidden="1" x14ac:dyDescent="0.2">
      <c r="A560" s="56">
        <f ca="1">aanmeldingen!AK552</f>
        <v>1</v>
      </c>
      <c r="B560" s="99">
        <f>aanmeldingen!D552</f>
        <v>109292</v>
      </c>
      <c r="C560" s="98" t="str">
        <f>aanmeldingen!F552</f>
        <v>Kirkels</v>
      </c>
      <c r="D560" s="98" t="str">
        <f>aanmeldingen!G552</f>
        <v>Laurens</v>
      </c>
      <c r="E560" s="98" t="str">
        <f>aanmeldingen!T552</f>
        <v>QUI</v>
      </c>
      <c r="F560" s="100">
        <f>aanmeldingen!K552</f>
        <v>43441</v>
      </c>
      <c r="G560" s="104">
        <f>IF(aanmeldingen!M552=0,"nvt",aanmeldingen!M552)</f>
        <v>43512</v>
      </c>
      <c r="H560" s="98" t="str">
        <f>aanmeldingen!H552</f>
        <v>Berlijn</v>
      </c>
      <c r="I560" s="98" t="str">
        <f>aanmeldingen!I552</f>
        <v>U23</v>
      </c>
      <c r="J560" s="203">
        <f t="shared" ca="1" si="24"/>
        <v>28</v>
      </c>
      <c r="K560" s="100">
        <f>aanmeldingen!V552</f>
        <v>43519</v>
      </c>
      <c r="L560" s="100">
        <f>aanmeldingen!W552</f>
        <v>43520</v>
      </c>
      <c r="M560" s="122"/>
      <c r="N560" s="46">
        <f>VLOOKUP(B560,schermers!C:I,7,FALSE)</f>
        <v>31705</v>
      </c>
      <c r="O560" s="46" t="str">
        <f t="shared" ca="1" si="25"/>
        <v/>
      </c>
      <c r="P560" s="56">
        <f t="shared" ca="1" si="26"/>
        <v>0</v>
      </c>
    </row>
    <row r="561" spans="1:16" hidden="1" x14ac:dyDescent="0.2">
      <c r="A561" s="56">
        <f ca="1">aanmeldingen!AK553</f>
        <v>1</v>
      </c>
      <c r="B561" s="99">
        <f>aanmeldingen!D553</f>
        <v>112221</v>
      </c>
      <c r="C561" s="98" t="str">
        <f>aanmeldingen!F553</f>
        <v>Derksen</v>
      </c>
      <c r="D561" s="98" t="str">
        <f>aanmeldingen!G553</f>
        <v>Ruben</v>
      </c>
      <c r="E561" s="98" t="str">
        <f>aanmeldingen!T553</f>
        <v>SCA</v>
      </c>
      <c r="F561" s="100">
        <f>aanmeldingen!K553</f>
        <v>43441</v>
      </c>
      <c r="G561" s="104" t="str">
        <f>IF(aanmeldingen!M553=0,"nvt",aanmeldingen!M553)</f>
        <v>nvt</v>
      </c>
      <c r="H561" s="98" t="str">
        <f>aanmeldingen!H553</f>
        <v>Basel</v>
      </c>
      <c r="I561" s="98" t="str">
        <f>aanmeldingen!I553</f>
        <v>WB Jun</v>
      </c>
      <c r="J561" s="203">
        <f t="shared" ca="1" si="24"/>
        <v>28</v>
      </c>
      <c r="K561" s="100">
        <f>aanmeldingen!V553</f>
        <v>43512</v>
      </c>
      <c r="L561" s="100">
        <f>aanmeldingen!W553</f>
        <v>43512</v>
      </c>
      <c r="M561" s="122"/>
      <c r="N561" s="46">
        <f>VLOOKUP(B561,schermers!C:I,7,FALSE)</f>
        <v>36692</v>
      </c>
      <c r="O561" s="46" t="str">
        <f t="shared" ca="1" si="25"/>
        <v>U23</v>
      </c>
      <c r="P561" s="56">
        <f t="shared" ca="1" si="26"/>
        <v>0</v>
      </c>
    </row>
    <row r="562" spans="1:16" hidden="1" x14ac:dyDescent="0.2">
      <c r="A562" s="56">
        <f ca="1">aanmeldingen!AK554</f>
        <v>1</v>
      </c>
      <c r="B562" s="99">
        <f>aanmeldingen!D554</f>
        <v>109895</v>
      </c>
      <c r="C562" s="98" t="str">
        <f>aanmeldingen!F554</f>
        <v>Split</v>
      </c>
      <c r="D562" s="98" t="str">
        <f>aanmeldingen!G554</f>
        <v>Olivier</v>
      </c>
      <c r="E562" s="98" t="str">
        <f>aanmeldingen!T554</f>
        <v>NRD</v>
      </c>
      <c r="F562" s="100">
        <f>aanmeldingen!K554</f>
        <v>43441</v>
      </c>
      <c r="G562" s="104" t="str">
        <f>IF(aanmeldingen!M554=0,"nvt",aanmeldingen!M554)</f>
        <v>nvt</v>
      </c>
      <c r="H562" s="98" t="str">
        <f>aanmeldingen!H554</f>
        <v>Leszno</v>
      </c>
      <c r="I562" s="98" t="str">
        <f>aanmeldingen!I554</f>
        <v>WB Jun</v>
      </c>
      <c r="J562" s="203">
        <f t="shared" ca="1" si="24"/>
        <v>28</v>
      </c>
      <c r="K562" s="100">
        <f>aanmeldingen!V554</f>
        <v>43498</v>
      </c>
      <c r="L562" s="100">
        <f>aanmeldingen!W554</f>
        <v>43498</v>
      </c>
      <c r="M562" s="122"/>
      <c r="N562" s="46">
        <f>VLOOKUP(B562,schermers!C:I,7,FALSE)</f>
        <v>36225</v>
      </c>
      <c r="O562" s="46" t="str">
        <f t="shared" ca="1" si="25"/>
        <v>U23</v>
      </c>
      <c r="P562" s="56">
        <f t="shared" ca="1" si="26"/>
        <v>0</v>
      </c>
    </row>
    <row r="563" spans="1:16" hidden="1" x14ac:dyDescent="0.2">
      <c r="A563" s="56">
        <f ca="1">aanmeldingen!AK555</f>
        <v>1</v>
      </c>
      <c r="B563" s="99">
        <f>aanmeldingen!D555</f>
        <v>110548</v>
      </c>
      <c r="C563" s="98" t="str">
        <f>aanmeldingen!F555</f>
        <v>Zoons</v>
      </c>
      <c r="D563" s="98" t="str">
        <f>aanmeldingen!G555</f>
        <v>Edo</v>
      </c>
      <c r="E563" s="98" t="str">
        <f>aanmeldingen!T555</f>
        <v>NRD</v>
      </c>
      <c r="F563" s="100">
        <f>aanmeldingen!K555</f>
        <v>43441</v>
      </c>
      <c r="G563" s="104" t="str">
        <f>IF(aanmeldingen!M555=0,"nvt",aanmeldingen!M555)</f>
        <v>nvt</v>
      </c>
      <c r="H563" s="98" t="str">
        <f>aanmeldingen!H555</f>
        <v>Leszno</v>
      </c>
      <c r="I563" s="98" t="str">
        <f>aanmeldingen!I555</f>
        <v>WB Jun</v>
      </c>
      <c r="J563" s="203">
        <f t="shared" ca="1" si="24"/>
        <v>28</v>
      </c>
      <c r="K563" s="100">
        <f>aanmeldingen!V555</f>
        <v>43498</v>
      </c>
      <c r="L563" s="100">
        <f>aanmeldingen!W555</f>
        <v>43498</v>
      </c>
      <c r="M563" s="122"/>
      <c r="N563" s="46">
        <f>VLOOKUP(B563,schermers!C:I,7,FALSE)</f>
        <v>36270</v>
      </c>
      <c r="O563" s="46" t="str">
        <f t="shared" ca="1" si="25"/>
        <v>U23</v>
      </c>
      <c r="P563" s="56">
        <f t="shared" ca="1" si="26"/>
        <v>0</v>
      </c>
    </row>
    <row r="564" spans="1:16" hidden="1" x14ac:dyDescent="0.2">
      <c r="A564" s="56">
        <f ca="1">aanmeldingen!AK556</f>
        <v>1</v>
      </c>
      <c r="B564" s="99">
        <f>aanmeldingen!D556</f>
        <v>113390</v>
      </c>
      <c r="C564" s="98" t="str">
        <f>aanmeldingen!F556</f>
        <v>Van den Bergh</v>
      </c>
      <c r="D564" s="98" t="str">
        <f>aanmeldingen!G556</f>
        <v>Eveline</v>
      </c>
      <c r="E564" s="98" t="str">
        <f>aanmeldingen!T556</f>
        <v>FCA</v>
      </c>
      <c r="F564" s="100">
        <f>aanmeldingen!K556</f>
        <v>43446</v>
      </c>
      <c r="G564" s="104" t="str">
        <f>IF(aanmeldingen!M556=0,"nvt",aanmeldingen!M556)</f>
        <v>nvt</v>
      </c>
      <c r="H564" s="98" t="str">
        <f>aanmeldingen!H556</f>
        <v>Busto Arsizio</v>
      </c>
      <c r="I564" s="98" t="str">
        <f>aanmeldingen!I556</f>
        <v>U23</v>
      </c>
      <c r="J564" s="203">
        <f t="shared" ca="1" si="24"/>
        <v>40.25</v>
      </c>
      <c r="K564" s="100">
        <f>aanmeldingen!V556</f>
        <v>43491</v>
      </c>
      <c r="L564" s="100">
        <f>aanmeldingen!W556</f>
        <v>43492</v>
      </c>
      <c r="M564" s="122"/>
      <c r="N564" s="46">
        <f>VLOOKUP(B564,schermers!C:I,7,FALSE)</f>
        <v>36019</v>
      </c>
      <c r="O564" s="46" t="str">
        <f t="shared" ca="1" si="25"/>
        <v>U23</v>
      </c>
      <c r="P564" s="56">
        <f t="shared" ca="1" si="26"/>
        <v>0</v>
      </c>
    </row>
    <row r="565" spans="1:16" hidden="1" x14ac:dyDescent="0.2">
      <c r="A565" s="56">
        <f ca="1">aanmeldingen!AK557</f>
        <v>0</v>
      </c>
      <c r="B565" s="99">
        <f>aanmeldingen!D557</f>
        <v>109655</v>
      </c>
      <c r="C565" s="98" t="str">
        <f>aanmeldingen!F557</f>
        <v>Yuno</v>
      </c>
      <c r="D565" s="98" t="str">
        <f>aanmeldingen!G557</f>
        <v>Elisha</v>
      </c>
      <c r="E565" s="98" t="str">
        <f>aanmeldingen!T557</f>
        <v>HS</v>
      </c>
      <c r="F565" s="100">
        <f>aanmeldingen!K557</f>
        <v>43447</v>
      </c>
      <c r="G565" s="104" t="str">
        <f>IF(aanmeldingen!M557=0,"nvt",aanmeldingen!M557)</f>
        <v>nvt</v>
      </c>
      <c r="H565" s="98" t="str">
        <f>aanmeldingen!H557</f>
        <v>Turijn</v>
      </c>
      <c r="I565" s="98" t="str">
        <f>aanmeldingen!I557</f>
        <v>GP</v>
      </c>
      <c r="J565" s="203" t="str">
        <f t="shared" ca="1" si="24"/>
        <v/>
      </c>
      <c r="K565" s="100">
        <f>aanmeldingen!V557</f>
        <v>43504</v>
      </c>
      <c r="L565" s="100">
        <f>aanmeldingen!W557</f>
        <v>43506</v>
      </c>
      <c r="M565" s="122"/>
      <c r="N565" s="46">
        <f>VLOOKUP(B565,schermers!C:I,7,FALSE)</f>
        <v>35442</v>
      </c>
      <c r="O565" s="46" t="str">
        <f t="shared" ca="1" si="25"/>
        <v>U23</v>
      </c>
      <c r="P565" s="56">
        <f t="shared" ca="1" si="26"/>
        <v>0</v>
      </c>
    </row>
    <row r="566" spans="1:16" hidden="1" x14ac:dyDescent="0.2">
      <c r="A566" s="56">
        <f ca="1">aanmeldingen!AK558</f>
        <v>0</v>
      </c>
      <c r="B566" s="99">
        <f>aanmeldingen!D558</f>
        <v>113145</v>
      </c>
      <c r="C566" s="98" t="str">
        <f>aanmeldingen!F558</f>
        <v>De Wijn</v>
      </c>
      <c r="D566" s="98" t="str">
        <f>aanmeldingen!G558</f>
        <v>Zoa</v>
      </c>
      <c r="E566" s="98" t="str">
        <f>aanmeldingen!T558</f>
        <v>DBO</v>
      </c>
      <c r="F566" s="100">
        <f>aanmeldingen!K558</f>
        <v>43448</v>
      </c>
      <c r="G566" s="104" t="str">
        <f>IF(aanmeldingen!M558=0,"nvt",aanmeldingen!M558)</f>
        <v>nvt</v>
      </c>
      <c r="H566" s="98" t="str">
        <f>aanmeldingen!H558</f>
        <v>Heidenheim</v>
      </c>
      <c r="I566" s="98" t="str">
        <f>aanmeldingen!I558</f>
        <v>WB</v>
      </c>
      <c r="J566" s="203" t="str">
        <f t="shared" ca="1" si="24"/>
        <v/>
      </c>
      <c r="K566" s="100">
        <f>aanmeldingen!V558</f>
        <v>43476</v>
      </c>
      <c r="L566" s="100">
        <f>aanmeldingen!W558</f>
        <v>43477</v>
      </c>
      <c r="M566" s="63"/>
      <c r="N566" s="46">
        <f>VLOOKUP(B566,schermers!C:I,7,FALSE)</f>
        <v>34942</v>
      </c>
      <c r="O566" s="46" t="str">
        <f t="shared" ca="1" si="25"/>
        <v/>
      </c>
      <c r="P566" s="56">
        <f t="shared" ca="1" si="26"/>
        <v>0</v>
      </c>
    </row>
    <row r="567" spans="1:16" hidden="1" x14ac:dyDescent="0.2">
      <c r="A567" s="56">
        <f ca="1">aanmeldingen!AK559</f>
        <v>0</v>
      </c>
      <c r="B567" s="99">
        <f>aanmeldingen!D559</f>
        <v>113658</v>
      </c>
      <c r="C567" s="98" t="str">
        <f>aanmeldingen!F559</f>
        <v>Keppel</v>
      </c>
      <c r="D567" s="98" t="str">
        <f>aanmeldingen!G559</f>
        <v>Colin</v>
      </c>
      <c r="E567" s="98" t="str">
        <f>aanmeldingen!T559</f>
        <v>DBO</v>
      </c>
      <c r="F567" s="100">
        <f>aanmeldingen!K559</f>
        <v>43448</v>
      </c>
      <c r="G567" s="104" t="str">
        <f>IF(aanmeldingen!M559=0,"nvt",aanmeldingen!M559)</f>
        <v>nvt</v>
      </c>
      <c r="H567" s="98" t="str">
        <f>aanmeldingen!H559</f>
        <v>Budapest</v>
      </c>
      <c r="I567" s="98" t="str">
        <f>aanmeldingen!I559</f>
        <v>GP</v>
      </c>
      <c r="J567" s="203" t="str">
        <f t="shared" ca="1" si="24"/>
        <v/>
      </c>
      <c r="K567" s="100">
        <f>aanmeldingen!V559</f>
        <v>43532</v>
      </c>
      <c r="L567" s="100">
        <f>aanmeldingen!W559</f>
        <v>43534</v>
      </c>
      <c r="M567" s="63"/>
      <c r="N567" s="46">
        <f>VLOOKUP(B567,schermers!C:I,7,FALSE)</f>
        <v>36020</v>
      </c>
      <c r="O567" s="46" t="str">
        <f t="shared" ca="1" si="25"/>
        <v>U23</v>
      </c>
      <c r="P567" s="56">
        <f t="shared" ca="1" si="26"/>
        <v>0</v>
      </c>
    </row>
    <row r="568" spans="1:16" hidden="1" x14ac:dyDescent="0.2">
      <c r="A568" s="56">
        <f ca="1">aanmeldingen!AK560</f>
        <v>0</v>
      </c>
      <c r="B568" s="99">
        <f>aanmeldingen!D560</f>
        <v>113777</v>
      </c>
      <c r="C568" s="98" t="str">
        <f>aanmeldingen!F560</f>
        <v>Kroese</v>
      </c>
      <c r="D568" s="98" t="str">
        <f>aanmeldingen!G560</f>
        <v>Roos</v>
      </c>
      <c r="E568" s="98" t="str">
        <f>aanmeldingen!T560</f>
        <v>RS</v>
      </c>
      <c r="F568" s="100">
        <f>aanmeldingen!K560</f>
        <v>43451</v>
      </c>
      <c r="G568" s="104" t="str">
        <f>IF(aanmeldingen!M560=0,"nvt",aanmeldingen!M560)</f>
        <v>nvt</v>
      </c>
      <c r="H568" s="98" t="str">
        <f>aanmeldingen!H560</f>
        <v>Barcelona</v>
      </c>
      <c r="I568" s="98" t="str">
        <f>aanmeldingen!I560</f>
        <v>WB</v>
      </c>
      <c r="J568" s="203" t="str">
        <f t="shared" ca="1" si="24"/>
        <v/>
      </c>
      <c r="K568" s="100">
        <f>aanmeldingen!V560</f>
        <v>43504</v>
      </c>
      <c r="L568" s="100">
        <f>aanmeldingen!W560</f>
        <v>43505</v>
      </c>
      <c r="M568" s="63"/>
      <c r="N568" s="46">
        <f>VLOOKUP(B568,schermers!C:I,7,FALSE)</f>
        <v>35411</v>
      </c>
      <c r="O568" s="46" t="str">
        <f t="shared" ca="1" si="25"/>
        <v>U23</v>
      </c>
      <c r="P568" s="56">
        <f t="shared" ca="1" si="26"/>
        <v>0</v>
      </c>
    </row>
    <row r="569" spans="1:16" hidden="1" x14ac:dyDescent="0.2">
      <c r="A569" s="56">
        <f ca="1">aanmeldingen!AK561</f>
        <v>1</v>
      </c>
      <c r="B569" s="99">
        <f>aanmeldingen!D561</f>
        <v>109877</v>
      </c>
      <c r="C569" s="98" t="str">
        <f>aanmeldingen!F561</f>
        <v>Van Winden</v>
      </c>
      <c r="D569" s="98" t="str">
        <f>aanmeldingen!G561</f>
        <v>Levy</v>
      </c>
      <c r="E569" s="98" t="str">
        <f>aanmeldingen!T561</f>
        <v>RS</v>
      </c>
      <c r="F569" s="100">
        <f>aanmeldingen!K561</f>
        <v>43451</v>
      </c>
      <c r="G569" s="104" t="str">
        <f>IF(aanmeldingen!M561=0,"nvt",aanmeldingen!M561)</f>
        <v>nvt</v>
      </c>
      <c r="H569" s="98" t="str">
        <f>aanmeldingen!H561</f>
        <v>Berlijn</v>
      </c>
      <c r="I569" s="98" t="str">
        <f>aanmeldingen!I561</f>
        <v>U23</v>
      </c>
      <c r="J569" s="203">
        <f t="shared" ca="1" si="24"/>
        <v>28</v>
      </c>
      <c r="K569" s="100">
        <f>aanmeldingen!V561</f>
        <v>43519</v>
      </c>
      <c r="L569" s="100">
        <f>aanmeldingen!W561</f>
        <v>43520</v>
      </c>
      <c r="M569" s="63"/>
      <c r="N569" s="46">
        <f>VLOOKUP(B569,schermers!C:I,7,FALSE)</f>
        <v>33354</v>
      </c>
      <c r="O569" s="46" t="str">
        <f t="shared" ca="1" si="25"/>
        <v/>
      </c>
      <c r="P569" s="56">
        <f t="shared" ca="1" si="26"/>
        <v>0</v>
      </c>
    </row>
    <row r="570" spans="1:16" hidden="1" x14ac:dyDescent="0.2">
      <c r="A570" s="56">
        <f ca="1">aanmeldingen!AK562</f>
        <v>0</v>
      </c>
      <c r="B570" s="99">
        <f>aanmeldingen!D562</f>
        <v>109588</v>
      </c>
      <c r="C570" s="98" t="str">
        <f>aanmeldingen!F562</f>
        <v>Tulen</v>
      </c>
      <c r="D570" s="98" t="str">
        <f>aanmeldingen!G562</f>
        <v>Rafael</v>
      </c>
      <c r="E570" s="98" t="str">
        <f>aanmeldingen!T562</f>
        <v>SCA</v>
      </c>
      <c r="F570" s="100">
        <f>aanmeldingen!K562</f>
        <v>43455</v>
      </c>
      <c r="G570" s="104" t="str">
        <f>IF(aanmeldingen!M562=0,"nvt",aanmeldingen!M562)</f>
        <v>nvt</v>
      </c>
      <c r="H570" s="98" t="str">
        <f>aanmeldingen!H562</f>
        <v>Vancouver</v>
      </c>
      <c r="I570" s="98" t="str">
        <f>aanmeldingen!I562</f>
        <v>WB</v>
      </c>
      <c r="J570" s="203" t="str">
        <f t="shared" ca="1" si="24"/>
        <v/>
      </c>
      <c r="K570" s="100">
        <f>aanmeldingen!V562</f>
        <v>43504</v>
      </c>
      <c r="L570" s="100">
        <f>aanmeldingen!W562</f>
        <v>43505</v>
      </c>
      <c r="M570" s="63"/>
      <c r="N570" s="46">
        <f>VLOOKUP(B570,schermers!C:I,7,FALSE)</f>
        <v>35582</v>
      </c>
      <c r="O570" s="46" t="str">
        <f t="shared" ca="1" si="25"/>
        <v>U23</v>
      </c>
      <c r="P570" s="56">
        <f t="shared" ca="1" si="26"/>
        <v>0</v>
      </c>
    </row>
    <row r="571" spans="1:16" hidden="1" x14ac:dyDescent="0.2">
      <c r="A571" s="56">
        <f ca="1">aanmeldingen!AK563</f>
        <v>0</v>
      </c>
      <c r="B571" s="99">
        <f>aanmeldingen!D563</f>
        <v>108238</v>
      </c>
      <c r="C571" s="98" t="str">
        <f>aanmeldingen!F563</f>
        <v>Tulen</v>
      </c>
      <c r="D571" s="98" t="str">
        <f>aanmeldingen!G563</f>
        <v>Tristan</v>
      </c>
      <c r="E571" s="98" t="str">
        <f>aanmeldingen!T563</f>
        <v>SCA</v>
      </c>
      <c r="F571" s="100">
        <f>aanmeldingen!K563</f>
        <v>43455</v>
      </c>
      <c r="G571" s="104" t="str">
        <f>IF(aanmeldingen!M563=0,"nvt",aanmeldingen!M563)</f>
        <v>nvt</v>
      </c>
      <c r="H571" s="98" t="str">
        <f>aanmeldingen!H563</f>
        <v>Vancouver</v>
      </c>
      <c r="I571" s="98" t="str">
        <f>aanmeldingen!I563</f>
        <v>WB</v>
      </c>
      <c r="J571" s="203" t="str">
        <f t="shared" ca="1" si="24"/>
        <v/>
      </c>
      <c r="K571" s="100">
        <f>aanmeldingen!V563</f>
        <v>43504</v>
      </c>
      <c r="L571" s="100">
        <f>aanmeldingen!W563</f>
        <v>43505</v>
      </c>
      <c r="M571" s="63"/>
      <c r="N571" s="46">
        <f>VLOOKUP(B571,schermers!C:I,7,FALSE)</f>
        <v>33441</v>
      </c>
      <c r="O571" s="46" t="str">
        <f t="shared" ca="1" si="25"/>
        <v/>
      </c>
      <c r="P571" s="56">
        <f t="shared" ca="1" si="26"/>
        <v>0</v>
      </c>
    </row>
    <row r="572" spans="1:16" hidden="1" x14ac:dyDescent="0.2">
      <c r="A572" s="56">
        <f ca="1">aanmeldingen!AK564</f>
        <v>0</v>
      </c>
      <c r="B572" s="99">
        <f>aanmeldingen!D564</f>
        <v>108725</v>
      </c>
      <c r="C572" s="98" t="str">
        <f>aanmeldingen!F564</f>
        <v>Post</v>
      </c>
      <c r="D572" s="98" t="str">
        <f>aanmeldingen!G564</f>
        <v>Patrick</v>
      </c>
      <c r="E572" s="98" t="str">
        <f>aanmeldingen!T564</f>
        <v>NRD</v>
      </c>
      <c r="F572" s="100">
        <f>aanmeldingen!K564</f>
        <v>43456</v>
      </c>
      <c r="G572" s="104" t="str">
        <f>IF(aanmeldingen!M564=0,"nvt",aanmeldingen!M564)</f>
        <v>nvt</v>
      </c>
      <c r="H572" s="98" t="str">
        <f>aanmeldingen!H564</f>
        <v>Turijn</v>
      </c>
      <c r="I572" s="98" t="str">
        <f>aanmeldingen!I564</f>
        <v>GP</v>
      </c>
      <c r="J572" s="203" t="str">
        <f t="shared" ca="1" si="24"/>
        <v/>
      </c>
      <c r="K572" s="100">
        <f>aanmeldingen!V564</f>
        <v>43504</v>
      </c>
      <c r="L572" s="100">
        <f>aanmeldingen!W564</f>
        <v>43506</v>
      </c>
      <c r="M572" s="63"/>
      <c r="N572" s="46">
        <f>VLOOKUP(B572,schermers!C:I,7,FALSE)</f>
        <v>34981</v>
      </c>
      <c r="O572" s="46" t="str">
        <f t="shared" ca="1" si="25"/>
        <v/>
      </c>
      <c r="P572" s="56">
        <f t="shared" ca="1" si="26"/>
        <v>0</v>
      </c>
    </row>
    <row r="573" spans="1:16" hidden="1" x14ac:dyDescent="0.2">
      <c r="A573" s="56">
        <f ca="1">aanmeldingen!AK565</f>
        <v>1</v>
      </c>
      <c r="B573" s="99">
        <f>aanmeldingen!D565</f>
        <v>113779</v>
      </c>
      <c r="C573" s="98" t="str">
        <f>aanmeldingen!F565</f>
        <v>Kroese</v>
      </c>
      <c r="D573" s="98" t="str">
        <f>aanmeldingen!G565</f>
        <v>Katelijne</v>
      </c>
      <c r="E573" s="98" t="str">
        <f>aanmeldingen!T565</f>
        <v>AMS</v>
      </c>
      <c r="F573" s="100">
        <f>aanmeldingen!K565</f>
        <v>43458</v>
      </c>
      <c r="G573" s="104" t="str">
        <f>IF(aanmeldingen!M565=0,"nvt",aanmeldingen!M565)</f>
        <v>nvt</v>
      </c>
      <c r="H573" s="98" t="str">
        <f>aanmeldingen!H565</f>
        <v>Bratislava</v>
      </c>
      <c r="I573" s="98" t="str">
        <f>aanmeldingen!I565</f>
        <v>WB Jun</v>
      </c>
      <c r="J573" s="203">
        <f t="shared" ca="1" si="24"/>
        <v>40.25</v>
      </c>
      <c r="K573" s="100">
        <f>aanmeldingen!V565</f>
        <v>43498</v>
      </c>
      <c r="L573" s="100">
        <f>aanmeldingen!W565</f>
        <v>43498</v>
      </c>
      <c r="M573" s="63"/>
      <c r="N573" s="46">
        <f>VLOOKUP(B573,schermers!C:I,7,FALSE)</f>
        <v>37171</v>
      </c>
      <c r="O573" s="46" t="str">
        <f t="shared" ca="1" si="25"/>
        <v>U23</v>
      </c>
      <c r="P573" s="56">
        <f t="shared" ca="1" si="26"/>
        <v>0</v>
      </c>
    </row>
    <row r="574" spans="1:16" hidden="1" x14ac:dyDescent="0.2">
      <c r="A574" s="56">
        <f ca="1">aanmeldingen!AK566</f>
        <v>1</v>
      </c>
      <c r="B574" s="99">
        <f>aanmeldingen!D566</f>
        <v>108869</v>
      </c>
      <c r="C574" s="98" t="str">
        <f>aanmeldingen!F566</f>
        <v>Tulen</v>
      </c>
      <c r="D574" s="98" t="str">
        <f>aanmeldingen!G566</f>
        <v>Carmel</v>
      </c>
      <c r="E574" s="98" t="str">
        <f>aanmeldingen!T566</f>
        <v>RS</v>
      </c>
      <c r="F574" s="100">
        <f>aanmeldingen!K566</f>
        <v>43458</v>
      </c>
      <c r="G574" s="104" t="str">
        <f>IF(aanmeldingen!M566=0,"nvt",aanmeldingen!M566)</f>
        <v>nvt</v>
      </c>
      <c r="H574" s="98" t="str">
        <f>aanmeldingen!H566</f>
        <v>Mannheim</v>
      </c>
      <c r="I574" s="98" t="str">
        <f>aanmeldingen!I566</f>
        <v>U23</v>
      </c>
      <c r="J574" s="203">
        <f t="shared" ca="1" si="24"/>
        <v>28</v>
      </c>
      <c r="K574" s="100">
        <f>aanmeldingen!V566</f>
        <v>43519</v>
      </c>
      <c r="L574" s="100">
        <f>aanmeldingen!W566</f>
        <v>43520</v>
      </c>
      <c r="M574" s="122"/>
      <c r="N574" s="46">
        <f>VLOOKUP(B574,schermers!C:I,7,FALSE)</f>
        <v>34541</v>
      </c>
      <c r="O574" s="46" t="str">
        <f t="shared" ca="1" si="25"/>
        <v/>
      </c>
      <c r="P574" s="56">
        <f t="shared" ca="1" si="26"/>
        <v>0</v>
      </c>
    </row>
    <row r="575" spans="1:16" hidden="1" x14ac:dyDescent="0.2">
      <c r="A575" s="56">
        <f ca="1">aanmeldingen!AK567</f>
        <v>0</v>
      </c>
      <c r="B575" s="99">
        <f>aanmeldingen!D567</f>
        <v>112796</v>
      </c>
      <c r="C575" s="98" t="str">
        <f>aanmeldingen!F567</f>
        <v>Buitenhuis</v>
      </c>
      <c r="D575" s="98" t="str">
        <f>aanmeldingen!G567</f>
        <v>Marleen</v>
      </c>
      <c r="E575" s="98" t="str">
        <f>aanmeldingen!T567</f>
        <v>AMS</v>
      </c>
      <c r="F575" s="100">
        <f>aanmeldingen!K567</f>
        <v>43459</v>
      </c>
      <c r="G575" s="104" t="str">
        <f>IF(aanmeldingen!M567=0,"nvt",aanmeldingen!M567)</f>
        <v>nvt</v>
      </c>
      <c r="H575" s="98" t="str">
        <f>aanmeldingen!H567</f>
        <v>Sint-Niklaas</v>
      </c>
      <c r="I575" s="98" t="str">
        <f>aanmeldingen!I567</f>
        <v>WB</v>
      </c>
      <c r="J575" s="203" t="str">
        <f t="shared" ca="1" si="24"/>
        <v/>
      </c>
      <c r="K575" s="100">
        <f>aanmeldingen!V567</f>
        <v>43546</v>
      </c>
      <c r="L575" s="100">
        <f>aanmeldingen!W567</f>
        <v>43547</v>
      </c>
      <c r="M575" s="122"/>
      <c r="N575" s="46">
        <f>VLOOKUP(B575,schermers!C:I,7,FALSE)</f>
        <v>36901</v>
      </c>
      <c r="O575" s="46" t="str">
        <f t="shared" ca="1" si="25"/>
        <v>U23</v>
      </c>
      <c r="P575" s="56">
        <f t="shared" ca="1" si="26"/>
        <v>0</v>
      </c>
    </row>
    <row r="576" spans="1:16" hidden="1" x14ac:dyDescent="0.2">
      <c r="A576" s="56">
        <f ca="1">aanmeldingen!AK568</f>
        <v>1</v>
      </c>
      <c r="B576" s="99">
        <f>aanmeldingen!D568</f>
        <v>113146</v>
      </c>
      <c r="C576" s="98" t="str">
        <f>aanmeldingen!F568</f>
        <v>De Wijn</v>
      </c>
      <c r="D576" s="98" t="str">
        <f>aanmeldingen!G568</f>
        <v>Day</v>
      </c>
      <c r="E576" s="98" t="str">
        <f>aanmeldingen!T568</f>
        <v>DBO</v>
      </c>
      <c r="F576" s="100">
        <f>aanmeldingen!K568</f>
        <v>43461</v>
      </c>
      <c r="G576" s="104" t="str">
        <f>IF(aanmeldingen!M568=0,"nvt",aanmeldingen!M568)</f>
        <v>nvt</v>
      </c>
      <c r="H576" s="98" t="str">
        <f>aanmeldingen!H568</f>
        <v>Busto Arsizio</v>
      </c>
      <c r="I576" s="98" t="str">
        <f>aanmeldingen!I568</f>
        <v>U23</v>
      </c>
      <c r="J576" s="203">
        <f t="shared" ca="1" si="24"/>
        <v>40.25</v>
      </c>
      <c r="K576" s="100">
        <f>aanmeldingen!V568</f>
        <v>43491</v>
      </c>
      <c r="L576" s="100">
        <f>aanmeldingen!W568</f>
        <v>43492</v>
      </c>
      <c r="M576" s="122"/>
      <c r="N576" s="46">
        <f>VLOOKUP(B576,schermers!C:I,7,FALSE)</f>
        <v>35972</v>
      </c>
      <c r="O576" s="46" t="str">
        <f t="shared" ca="1" si="25"/>
        <v>U23</v>
      </c>
      <c r="P576" s="56">
        <f t="shared" ca="1" si="26"/>
        <v>0</v>
      </c>
    </row>
    <row r="577" spans="1:16" hidden="1" x14ac:dyDescent="0.2">
      <c r="A577" s="56">
        <f ca="1">aanmeldingen!AK569</f>
        <v>1</v>
      </c>
      <c r="B577" s="99">
        <f>aanmeldingen!D569</f>
        <v>112796</v>
      </c>
      <c r="C577" s="98" t="str">
        <f>aanmeldingen!F569</f>
        <v>Buitenhuis</v>
      </c>
      <c r="D577" s="98" t="str">
        <f>aanmeldingen!G569</f>
        <v>Marleen</v>
      </c>
      <c r="E577" s="98" t="str">
        <f>aanmeldingen!T569</f>
        <v>AMS</v>
      </c>
      <c r="F577" s="100">
        <f>aanmeldingen!K569</f>
        <v>43461</v>
      </c>
      <c r="G577" s="104" t="str">
        <f>IF(aanmeldingen!M569=0,"nvt",aanmeldingen!M569)</f>
        <v>nvt</v>
      </c>
      <c r="H577" s="98" t="str">
        <f>aanmeldingen!H569</f>
        <v>Straatsburg</v>
      </c>
      <c r="I577" s="98" t="str">
        <f>aanmeldingen!I569</f>
        <v>U23</v>
      </c>
      <c r="J577" s="203">
        <f t="shared" ca="1" si="24"/>
        <v>28</v>
      </c>
      <c r="K577" s="100">
        <f>aanmeldingen!V569</f>
        <v>43540</v>
      </c>
      <c r="L577" s="100">
        <f>aanmeldingen!W569</f>
        <v>43541</v>
      </c>
      <c r="M577" s="63"/>
      <c r="N577" s="46">
        <f>VLOOKUP(B577,schermers!C:I,7,FALSE)</f>
        <v>36901</v>
      </c>
      <c r="O577" s="46" t="str">
        <f t="shared" ca="1" si="25"/>
        <v>U23</v>
      </c>
      <c r="P577" s="56">
        <f t="shared" ca="1" si="26"/>
        <v>0</v>
      </c>
    </row>
    <row r="578" spans="1:16" hidden="1" x14ac:dyDescent="0.2">
      <c r="A578" s="56">
        <f ca="1">aanmeldingen!AK570</f>
        <v>1</v>
      </c>
      <c r="B578" s="99">
        <f>aanmeldingen!D570</f>
        <v>112104</v>
      </c>
      <c r="C578" s="98" t="str">
        <f>aanmeldingen!F570</f>
        <v>Postma</v>
      </c>
      <c r="D578" s="98" t="str">
        <f>aanmeldingen!G570</f>
        <v>Randy</v>
      </c>
      <c r="E578" s="98" t="str">
        <f>aanmeldingen!T570</f>
        <v>FCA</v>
      </c>
      <c r="F578" s="100">
        <f>aanmeldingen!K570</f>
        <v>43462</v>
      </c>
      <c r="G578" s="104">
        <f>IF(aanmeldingen!M570=0,"nvt",aanmeldingen!M570)</f>
        <v>43468</v>
      </c>
      <c r="H578" s="98" t="str">
        <f>aanmeldingen!H570</f>
        <v>Manama</v>
      </c>
      <c r="I578" s="98" t="str">
        <f>aanmeldingen!I570</f>
        <v>WB Jun</v>
      </c>
      <c r="J578" s="203">
        <f t="shared" ca="1" si="24"/>
        <v>40.25</v>
      </c>
      <c r="K578" s="100">
        <f>aanmeldingen!V570</f>
        <v>43484</v>
      </c>
      <c r="L578" s="100">
        <f>aanmeldingen!W570</f>
        <v>43485</v>
      </c>
      <c r="M578" s="122"/>
      <c r="N578" s="46">
        <f>VLOOKUP(B578,schermers!C:I,7,FALSE)</f>
        <v>36389</v>
      </c>
      <c r="O578" s="46" t="str">
        <f t="shared" ca="1" si="25"/>
        <v>U23</v>
      </c>
      <c r="P578" s="56">
        <f t="shared" ca="1" si="26"/>
        <v>0</v>
      </c>
    </row>
    <row r="579" spans="1:16" hidden="1" x14ac:dyDescent="0.2">
      <c r="A579" s="56">
        <f ca="1">aanmeldingen!AK571</f>
        <v>0</v>
      </c>
      <c r="B579" s="99">
        <f>aanmeldingen!D571</f>
        <v>112811</v>
      </c>
      <c r="C579" s="98" t="str">
        <f>aanmeldingen!F571</f>
        <v>De Jong</v>
      </c>
      <c r="D579" s="98" t="str">
        <f>aanmeldingen!G571</f>
        <v>Olivier</v>
      </c>
      <c r="E579" s="98" t="str">
        <f>aanmeldingen!T571</f>
        <v>HS</v>
      </c>
      <c r="F579" s="100">
        <f>aanmeldingen!K571</f>
        <v>43453</v>
      </c>
      <c r="G579" s="104" t="str">
        <f>IF(aanmeldingen!M571=0,"nvt",aanmeldingen!M571)</f>
        <v>nvt</v>
      </c>
      <c r="H579" s="98" t="str">
        <f>aanmeldingen!H571</f>
        <v>Parijs</v>
      </c>
      <c r="I579" s="98" t="str">
        <f>aanmeldingen!I571</f>
        <v>WB Eq</v>
      </c>
      <c r="J579" s="203" t="str">
        <f t="shared" ca="1" si="24"/>
        <v/>
      </c>
      <c r="K579" s="100">
        <f>aanmeldingen!V571</f>
        <v>43478</v>
      </c>
      <c r="L579" s="100">
        <f>aanmeldingen!W571</f>
        <v>43478</v>
      </c>
      <c r="M579" s="122"/>
      <c r="N579" s="46">
        <f>VLOOKUP(B579,schermers!C:I,7,FALSE)</f>
        <v>35977</v>
      </c>
      <c r="O579" s="46" t="str">
        <f t="shared" ca="1" si="25"/>
        <v>U23</v>
      </c>
      <c r="P579" s="56">
        <f t="shared" ca="1" si="26"/>
        <v>0</v>
      </c>
    </row>
    <row r="580" spans="1:16" hidden="1" x14ac:dyDescent="0.2">
      <c r="A580" s="56">
        <f ca="1">aanmeldingen!AK572</f>
        <v>0</v>
      </c>
      <c r="B580" s="99">
        <f>aanmeldingen!D572</f>
        <v>110792</v>
      </c>
      <c r="C580" s="98" t="str">
        <f>aanmeldingen!F572</f>
        <v>Giacon</v>
      </c>
      <c r="D580" s="98" t="str">
        <f>aanmeldingen!G572</f>
        <v>Daniel</v>
      </c>
      <c r="E580" s="98" t="str">
        <f>aanmeldingen!T572</f>
        <v>AMS</v>
      </c>
      <c r="F580" s="100">
        <f>aanmeldingen!K572</f>
        <v>43453</v>
      </c>
      <c r="G580" s="104" t="str">
        <f>IF(aanmeldingen!M572=0,"nvt",aanmeldingen!M572)</f>
        <v>nvt</v>
      </c>
      <c r="H580" s="98" t="str">
        <f>aanmeldingen!H572</f>
        <v>Parijs</v>
      </c>
      <c r="I580" s="98" t="str">
        <f>aanmeldingen!I572</f>
        <v>WB Eq</v>
      </c>
      <c r="J580" s="203" t="str">
        <f t="shared" ca="1" si="24"/>
        <v/>
      </c>
      <c r="K580" s="100">
        <f>aanmeldingen!V572</f>
        <v>43478</v>
      </c>
      <c r="L580" s="100">
        <f>aanmeldingen!W572</f>
        <v>43478</v>
      </c>
      <c r="M580" s="122"/>
      <c r="N580" s="46">
        <f>VLOOKUP(B580,schermers!C:I,7,FALSE)</f>
        <v>36855</v>
      </c>
      <c r="O580" s="46" t="str">
        <f t="shared" ca="1" si="25"/>
        <v>U23</v>
      </c>
      <c r="P580" s="56">
        <f t="shared" ca="1" si="26"/>
        <v>0</v>
      </c>
    </row>
    <row r="581" spans="1:16" hidden="1" x14ac:dyDescent="0.2">
      <c r="A581" s="56">
        <f ca="1">aanmeldingen!AK573</f>
        <v>0</v>
      </c>
      <c r="B581" s="99">
        <f>aanmeldingen!D573</f>
        <v>108306</v>
      </c>
      <c r="C581" s="98" t="str">
        <f>aanmeldingen!F573</f>
        <v>Van Egmond</v>
      </c>
      <c r="D581" s="98" t="str">
        <f>aanmeldingen!G573</f>
        <v>Dirk Jan</v>
      </c>
      <c r="E581" s="98" t="str">
        <f>aanmeldingen!T573</f>
        <v>AMS</v>
      </c>
      <c r="F581" s="100">
        <f>aanmeldingen!K573</f>
        <v>43453</v>
      </c>
      <c r="G581" s="104" t="str">
        <f>IF(aanmeldingen!M573=0,"nvt",aanmeldingen!M573)</f>
        <v>nvt</v>
      </c>
      <c r="H581" s="98" t="str">
        <f>aanmeldingen!H573</f>
        <v>Parijs</v>
      </c>
      <c r="I581" s="98" t="str">
        <f>aanmeldingen!I573</f>
        <v>WB Eq</v>
      </c>
      <c r="J581" s="203" t="str">
        <f t="shared" ca="1" si="24"/>
        <v/>
      </c>
      <c r="K581" s="100">
        <f>aanmeldingen!V573</f>
        <v>43478</v>
      </c>
      <c r="L581" s="100">
        <f>aanmeldingen!W573</f>
        <v>43478</v>
      </c>
      <c r="M581" s="122"/>
      <c r="N581" s="46">
        <f>VLOOKUP(B581,schermers!C:I,7,FALSE)</f>
        <v>34171</v>
      </c>
      <c r="O581" s="46" t="str">
        <f t="shared" ca="1" si="25"/>
        <v/>
      </c>
      <c r="P581" s="56">
        <f t="shared" ca="1" si="26"/>
        <v>0</v>
      </c>
    </row>
    <row r="582" spans="1:16" hidden="1" x14ac:dyDescent="0.2">
      <c r="A582" s="56">
        <f ca="1">aanmeldingen!AK574</f>
        <v>0</v>
      </c>
      <c r="B582" s="99">
        <f>aanmeldingen!D574</f>
        <v>109655</v>
      </c>
      <c r="C582" s="98" t="str">
        <f>aanmeldingen!F574</f>
        <v>Yuno</v>
      </c>
      <c r="D582" s="98" t="str">
        <f>aanmeldingen!G574</f>
        <v>Elisha</v>
      </c>
      <c r="E582" s="98" t="str">
        <f>aanmeldingen!T574</f>
        <v>HS</v>
      </c>
      <c r="F582" s="100">
        <f>aanmeldingen!K574</f>
        <v>43453</v>
      </c>
      <c r="G582" s="104" t="str">
        <f>IF(aanmeldingen!M574=0,"nvt",aanmeldingen!M574)</f>
        <v>nvt</v>
      </c>
      <c r="H582" s="98" t="str">
        <f>aanmeldingen!H574</f>
        <v>Parijs</v>
      </c>
      <c r="I582" s="98" t="str">
        <f>aanmeldingen!I574</f>
        <v>WB Eq</v>
      </c>
      <c r="J582" s="203" t="str">
        <f t="shared" ca="1" si="24"/>
        <v/>
      </c>
      <c r="K582" s="100">
        <f>aanmeldingen!V574</f>
        <v>43478</v>
      </c>
      <c r="L582" s="100">
        <f>aanmeldingen!W574</f>
        <v>43478</v>
      </c>
      <c r="M582" s="122"/>
      <c r="N582" s="46">
        <f>VLOOKUP(B582,schermers!C:I,7,FALSE)</f>
        <v>35442</v>
      </c>
      <c r="O582" s="46" t="str">
        <f t="shared" ca="1" si="25"/>
        <v>U23</v>
      </c>
      <c r="P582" s="56">
        <f t="shared" ca="1" si="26"/>
        <v>0</v>
      </c>
    </row>
    <row r="583" spans="1:16" hidden="1" x14ac:dyDescent="0.2">
      <c r="A583" s="56">
        <f ca="1">aanmeldingen!AK575</f>
        <v>0</v>
      </c>
      <c r="B583" s="99">
        <f>aanmeldingen!D575</f>
        <v>110792</v>
      </c>
      <c r="C583" s="98" t="str">
        <f>aanmeldingen!F575</f>
        <v>Giacon</v>
      </c>
      <c r="D583" s="98" t="str">
        <f>aanmeldingen!G575</f>
        <v>Daniel</v>
      </c>
      <c r="E583" s="98" t="str">
        <f>aanmeldingen!T575</f>
        <v>AMS</v>
      </c>
      <c r="F583" s="100">
        <f>aanmeldingen!K575</f>
        <v>43462</v>
      </c>
      <c r="G583" s="104" t="str">
        <f>IF(aanmeldingen!M575=0,"nvt",aanmeldingen!M575)</f>
        <v>nvt</v>
      </c>
      <c r="H583" s="98" t="str">
        <f>aanmeldingen!H575</f>
        <v>Leszno</v>
      </c>
      <c r="I583" s="98" t="str">
        <f>aanmeldingen!I575</f>
        <v>WB Jun Eq</v>
      </c>
      <c r="J583" s="203" t="str">
        <f t="shared" ca="1" si="24"/>
        <v/>
      </c>
      <c r="K583" s="100">
        <f>aanmeldingen!V575</f>
        <v>43499</v>
      </c>
      <c r="L583" s="100">
        <f>aanmeldingen!W575</f>
        <v>43499</v>
      </c>
      <c r="M583" s="122"/>
      <c r="N583" s="46">
        <f>VLOOKUP(B583,schermers!C:I,7,FALSE)</f>
        <v>36855</v>
      </c>
      <c r="O583" s="46" t="str">
        <f t="shared" ca="1" si="25"/>
        <v>U23</v>
      </c>
      <c r="P583" s="56">
        <f t="shared" ca="1" si="26"/>
        <v>0</v>
      </c>
    </row>
    <row r="584" spans="1:16" hidden="1" x14ac:dyDescent="0.2">
      <c r="A584" s="56">
        <f ca="1">aanmeldingen!AK576</f>
        <v>0</v>
      </c>
      <c r="B584" s="99">
        <f>aanmeldingen!D576</f>
        <v>111636</v>
      </c>
      <c r="C584" s="98" t="str">
        <f>aanmeldingen!F576</f>
        <v>Jans Kohneke</v>
      </c>
      <c r="D584" s="98" t="str">
        <f>aanmeldingen!G576</f>
        <v>Teun</v>
      </c>
      <c r="E584" s="98" t="str">
        <f>aanmeldingen!T576</f>
        <v>AMS</v>
      </c>
      <c r="F584" s="100">
        <f>aanmeldingen!K576</f>
        <v>43462</v>
      </c>
      <c r="G584" s="104" t="str">
        <f>IF(aanmeldingen!M576=0,"nvt",aanmeldingen!M576)</f>
        <v>nvt</v>
      </c>
      <c r="H584" s="98" t="str">
        <f>aanmeldingen!H576</f>
        <v>Leszno</v>
      </c>
      <c r="I584" s="98" t="str">
        <f>aanmeldingen!I576</f>
        <v>WB Jun Eq</v>
      </c>
      <c r="J584" s="203" t="str">
        <f t="shared" ca="1" si="24"/>
        <v/>
      </c>
      <c r="K584" s="100">
        <f>aanmeldingen!V576</f>
        <v>43499</v>
      </c>
      <c r="L584" s="100">
        <f>aanmeldingen!W576</f>
        <v>43499</v>
      </c>
      <c r="M584" s="63"/>
      <c r="N584" s="46">
        <f>VLOOKUP(B584,schermers!C:I,7,FALSE)</f>
        <v>36863</v>
      </c>
      <c r="O584" s="46" t="str">
        <f t="shared" ca="1" si="25"/>
        <v>U23</v>
      </c>
      <c r="P584" s="56">
        <f t="shared" ca="1" si="26"/>
        <v>0</v>
      </c>
    </row>
    <row r="585" spans="1:16" hidden="1" x14ac:dyDescent="0.2">
      <c r="A585" s="56">
        <f ca="1">aanmeldingen!AK577</f>
        <v>0</v>
      </c>
      <c r="B585" s="99">
        <f>aanmeldingen!D577</f>
        <v>109895</v>
      </c>
      <c r="C585" s="98" t="str">
        <f>aanmeldingen!F577</f>
        <v>Split</v>
      </c>
      <c r="D585" s="98" t="str">
        <f>aanmeldingen!G577</f>
        <v>Olivier</v>
      </c>
      <c r="E585" s="98" t="str">
        <f>aanmeldingen!T577</f>
        <v>NRD</v>
      </c>
      <c r="F585" s="100">
        <f>aanmeldingen!K577</f>
        <v>43462</v>
      </c>
      <c r="G585" s="104" t="str">
        <f>IF(aanmeldingen!M577=0,"nvt",aanmeldingen!M577)</f>
        <v>nvt</v>
      </c>
      <c r="H585" s="98" t="str">
        <f>aanmeldingen!H577</f>
        <v>Leszno</v>
      </c>
      <c r="I585" s="98" t="str">
        <f>aanmeldingen!I577</f>
        <v>WB Jun Eq</v>
      </c>
      <c r="J585" s="203" t="str">
        <f t="shared" ca="1" si="24"/>
        <v/>
      </c>
      <c r="K585" s="100">
        <f>aanmeldingen!V577</f>
        <v>43499</v>
      </c>
      <c r="L585" s="100">
        <f>aanmeldingen!W577</f>
        <v>43499</v>
      </c>
      <c r="M585" s="63"/>
      <c r="N585" s="46">
        <f>VLOOKUP(B585,schermers!C:I,7,FALSE)</f>
        <v>36225</v>
      </c>
      <c r="O585" s="46" t="str">
        <f t="shared" ca="1" si="25"/>
        <v>U23</v>
      </c>
      <c r="P585" s="56">
        <f t="shared" ca="1" si="26"/>
        <v>0</v>
      </c>
    </row>
    <row r="586" spans="1:16" hidden="1" x14ac:dyDescent="0.2">
      <c r="A586" s="56">
        <f ca="1">aanmeldingen!AK578</f>
        <v>0</v>
      </c>
      <c r="B586" s="99">
        <f>aanmeldingen!D578</f>
        <v>112806</v>
      </c>
      <c r="C586" s="98" t="str">
        <f>aanmeldingen!F578</f>
        <v>Dualeh</v>
      </c>
      <c r="D586" s="98" t="str">
        <f>aanmeldingen!G578</f>
        <v>Quincy</v>
      </c>
      <c r="E586" s="98" t="str">
        <f>aanmeldingen!T578</f>
        <v>TWE</v>
      </c>
      <c r="F586" s="100">
        <f>aanmeldingen!K578</f>
        <v>43462</v>
      </c>
      <c r="G586" s="104" t="str">
        <f>IF(aanmeldingen!M578=0,"nvt",aanmeldingen!M578)</f>
        <v>nvt</v>
      </c>
      <c r="H586" s="98" t="str">
        <f>aanmeldingen!H578</f>
        <v>Leszno</v>
      </c>
      <c r="I586" s="98" t="str">
        <f>aanmeldingen!I578</f>
        <v>WB Jun Eq</v>
      </c>
      <c r="J586" s="203" t="str">
        <f t="shared" ca="1" si="24"/>
        <v/>
      </c>
      <c r="K586" s="100">
        <f>aanmeldingen!V578</f>
        <v>43499</v>
      </c>
      <c r="L586" s="100">
        <f>aanmeldingen!W578</f>
        <v>43499</v>
      </c>
      <c r="M586" s="63"/>
      <c r="N586" s="46">
        <f>VLOOKUP(B586,schermers!C:I,7,FALSE)</f>
        <v>37134</v>
      </c>
      <c r="O586" s="46" t="str">
        <f t="shared" ca="1" si="25"/>
        <v>U23</v>
      </c>
      <c r="P586" s="56">
        <f t="shared" ca="1" si="26"/>
        <v>0</v>
      </c>
    </row>
    <row r="587" spans="1:16" hidden="1" x14ac:dyDescent="0.2">
      <c r="A587" s="56">
        <f ca="1">aanmeldingen!AK579</f>
        <v>1</v>
      </c>
      <c r="B587" s="99">
        <f>aanmeldingen!D579</f>
        <v>112311</v>
      </c>
      <c r="C587" s="98" t="str">
        <f>aanmeldingen!F579</f>
        <v>Bouwman</v>
      </c>
      <c r="D587" s="98" t="str">
        <f>aanmeldingen!G579</f>
        <v>Dirk-Jan</v>
      </c>
      <c r="E587" s="98" t="str">
        <f>aanmeldingen!T579</f>
        <v>SUR</v>
      </c>
      <c r="F587" s="100">
        <f>aanmeldingen!K579</f>
        <v>43463</v>
      </c>
      <c r="G587" s="104" t="str">
        <f>IF(aanmeldingen!M579=0,"nvt",aanmeldingen!M579)</f>
        <v>nvt</v>
      </c>
      <c r="H587" s="98" t="str">
        <f>aanmeldingen!H579</f>
        <v>Dourdan</v>
      </c>
      <c r="I587" s="98" t="str">
        <f>aanmeldingen!I579</f>
        <v>WB Jun</v>
      </c>
      <c r="J587" s="203">
        <f t="shared" ca="1" si="24"/>
        <v>40.25</v>
      </c>
      <c r="K587" s="100">
        <f>aanmeldingen!V579</f>
        <v>43512</v>
      </c>
      <c r="L587" s="100">
        <f>aanmeldingen!W579</f>
        <v>43512</v>
      </c>
      <c r="M587" s="63"/>
      <c r="N587" s="46">
        <f>VLOOKUP(B587,schermers!C:I,7,FALSE)</f>
        <v>36705</v>
      </c>
      <c r="O587" s="46" t="str">
        <f t="shared" ca="1" si="25"/>
        <v>U23</v>
      </c>
      <c r="P587" s="56">
        <f t="shared" ca="1" si="26"/>
        <v>0</v>
      </c>
    </row>
    <row r="588" spans="1:16" hidden="1" x14ac:dyDescent="0.2">
      <c r="A588" s="56">
        <f ca="1">aanmeldingen!AK580</f>
        <v>1</v>
      </c>
      <c r="B588" s="99">
        <f>aanmeldingen!D580</f>
        <v>111035</v>
      </c>
      <c r="C588" s="98" t="str">
        <f>aanmeldingen!F580</f>
        <v>Faas</v>
      </c>
      <c r="D588" s="98" t="str">
        <f>aanmeldingen!G580</f>
        <v>Quinton</v>
      </c>
      <c r="E588" s="98" t="str">
        <f>aanmeldingen!T580</f>
        <v>SUR</v>
      </c>
      <c r="F588" s="100">
        <f>aanmeldingen!K580</f>
        <v>43463</v>
      </c>
      <c r="G588" s="104" t="str">
        <f>IF(aanmeldingen!M580=0,"nvt",aanmeldingen!M580)</f>
        <v>nvt</v>
      </c>
      <c r="H588" s="98" t="str">
        <f>aanmeldingen!H580</f>
        <v>Dourdan</v>
      </c>
      <c r="I588" s="98" t="str">
        <f>aanmeldingen!I580</f>
        <v>WB Jun</v>
      </c>
      <c r="J588" s="203">
        <f t="shared" ref="J588:J651" ca="1" si="27">IF(A588=0,"",IF(K588-F588&gt;=8*7,$O$6*0.8,IF(F588&lt;$O$7,$O$6*0.8,$O$6*1.15)))</f>
        <v>40.25</v>
      </c>
      <c r="K588" s="100">
        <f>aanmeldingen!V580</f>
        <v>43512</v>
      </c>
      <c r="L588" s="100">
        <f>aanmeldingen!W580</f>
        <v>43512</v>
      </c>
      <c r="M588" s="63"/>
      <c r="N588" s="46">
        <f>VLOOKUP(B588,schermers!C:I,7,FALSE)</f>
        <v>36621</v>
      </c>
      <c r="O588" s="46" t="str">
        <f t="shared" ref="O588:O651" ca="1" si="28">IF(N588&gt;=$O$9,"U23","")</f>
        <v>U23</v>
      </c>
      <c r="P588" s="56">
        <f t="shared" ref="P588:P651" ca="1" si="29">IF(AND(I588="ECC",M588&lt;&gt;""),1,IF(AND(I588="U23",M578&lt;&gt;"",O588="U23"),1,0))</f>
        <v>0</v>
      </c>
    </row>
    <row r="589" spans="1:16" hidden="1" x14ac:dyDescent="0.2">
      <c r="A589" s="56">
        <f ca="1">aanmeldingen!AK581</f>
        <v>0</v>
      </c>
      <c r="B589" s="99">
        <f>aanmeldingen!D581</f>
        <v>109588</v>
      </c>
      <c r="C589" s="98" t="str">
        <f>aanmeldingen!F581</f>
        <v>Tulen</v>
      </c>
      <c r="D589" s="98" t="str">
        <f>aanmeldingen!G581</f>
        <v>Rafael</v>
      </c>
      <c r="E589" s="98" t="str">
        <f>aanmeldingen!T581</f>
        <v>SCA</v>
      </c>
      <c r="F589" s="100">
        <f>aanmeldingen!K581</f>
        <v>43465</v>
      </c>
      <c r="G589" s="104" t="str">
        <f>IF(aanmeldingen!M581=0,"nvt",aanmeldingen!M581)</f>
        <v>nvt</v>
      </c>
      <c r="H589" s="98" t="str">
        <f>aanmeldingen!H581</f>
        <v>Heidenheim</v>
      </c>
      <c r="I589" s="98" t="str">
        <f>aanmeldingen!I581</f>
        <v>WB Eq</v>
      </c>
      <c r="J589" s="203" t="str">
        <f t="shared" ca="1" si="27"/>
        <v/>
      </c>
      <c r="K589" s="100">
        <f>aanmeldingen!V581</f>
        <v>43478</v>
      </c>
      <c r="L589" s="100">
        <f>aanmeldingen!W581</f>
        <v>43478</v>
      </c>
      <c r="M589" s="63"/>
      <c r="N589" s="46">
        <f>VLOOKUP(B589,schermers!C:I,7,FALSE)</f>
        <v>35582</v>
      </c>
      <c r="O589" s="46" t="str">
        <f t="shared" ca="1" si="28"/>
        <v>U23</v>
      </c>
      <c r="P589" s="56">
        <f t="shared" ca="1" si="29"/>
        <v>0</v>
      </c>
    </row>
    <row r="590" spans="1:16" hidden="1" x14ac:dyDescent="0.2">
      <c r="A590" s="56">
        <f ca="1">aanmeldingen!AK582</f>
        <v>0</v>
      </c>
      <c r="B590" s="99">
        <f>aanmeldingen!D582</f>
        <v>108238</v>
      </c>
      <c r="C590" s="98" t="str">
        <f>aanmeldingen!F582</f>
        <v>Tulen</v>
      </c>
      <c r="D590" s="98" t="str">
        <f>aanmeldingen!G582</f>
        <v>Tristan</v>
      </c>
      <c r="E590" s="98" t="str">
        <f>aanmeldingen!T582</f>
        <v>SCA</v>
      </c>
      <c r="F590" s="100">
        <f>aanmeldingen!K582</f>
        <v>43465</v>
      </c>
      <c r="G590" s="104" t="str">
        <f>IF(aanmeldingen!M582=0,"nvt",aanmeldingen!M582)</f>
        <v>nvt</v>
      </c>
      <c r="H590" s="98" t="str">
        <f>aanmeldingen!H582</f>
        <v>Heidenheim</v>
      </c>
      <c r="I590" s="98" t="str">
        <f>aanmeldingen!I582</f>
        <v>WB Eq</v>
      </c>
      <c r="J590" s="203" t="str">
        <f t="shared" ca="1" si="27"/>
        <v/>
      </c>
      <c r="K590" s="100">
        <f>aanmeldingen!V582</f>
        <v>43478</v>
      </c>
      <c r="L590" s="100">
        <f>aanmeldingen!W582</f>
        <v>43478</v>
      </c>
      <c r="M590" s="63"/>
      <c r="N590" s="46">
        <f>VLOOKUP(B590,schermers!C:I,7,FALSE)</f>
        <v>33441</v>
      </c>
      <c r="O590" s="46" t="str">
        <f t="shared" ca="1" si="28"/>
        <v/>
      </c>
      <c r="P590" s="56">
        <f t="shared" ca="1" si="29"/>
        <v>0</v>
      </c>
    </row>
    <row r="591" spans="1:16" hidden="1" x14ac:dyDescent="0.2">
      <c r="A591" s="56">
        <f ca="1">aanmeldingen!AK583</f>
        <v>0</v>
      </c>
      <c r="B591" s="99">
        <f>aanmeldingen!D583</f>
        <v>110891</v>
      </c>
      <c r="C591" s="98" t="str">
        <f>aanmeldingen!F583</f>
        <v>Van Nunen</v>
      </c>
      <c r="D591" s="98" t="str">
        <f>aanmeldingen!G583</f>
        <v>David</v>
      </c>
      <c r="E591" s="98" t="str">
        <f>aanmeldingen!T583</f>
        <v>DFC</v>
      </c>
      <c r="F591" s="100">
        <f>aanmeldingen!K583</f>
        <v>43465</v>
      </c>
      <c r="G591" s="104" t="str">
        <f>IF(aanmeldingen!M583=0,"nvt",aanmeldingen!M583)</f>
        <v>nvt</v>
      </c>
      <c r="H591" s="98" t="str">
        <f>aanmeldingen!H583</f>
        <v>Heidenheim</v>
      </c>
      <c r="I591" s="98" t="str">
        <f>aanmeldingen!I583</f>
        <v>WB Eq</v>
      </c>
      <c r="J591" s="203" t="str">
        <f t="shared" ca="1" si="27"/>
        <v/>
      </c>
      <c r="K591" s="100">
        <f>aanmeldingen!V583</f>
        <v>43478</v>
      </c>
      <c r="L591" s="100">
        <f>aanmeldingen!W583</f>
        <v>43478</v>
      </c>
      <c r="M591" s="122"/>
      <c r="N591" s="46">
        <f>VLOOKUP(B591,schermers!C:I,7,FALSE)</f>
        <v>34897</v>
      </c>
      <c r="O591" s="46" t="str">
        <f t="shared" ca="1" si="28"/>
        <v/>
      </c>
      <c r="P591" s="56">
        <f t="shared" ca="1" si="29"/>
        <v>0</v>
      </c>
    </row>
    <row r="592" spans="1:16" hidden="1" x14ac:dyDescent="0.2">
      <c r="A592" s="56">
        <f ca="1">aanmeldingen!AK584</f>
        <v>0</v>
      </c>
      <c r="B592" s="99">
        <f>aanmeldingen!D584</f>
        <v>112104</v>
      </c>
      <c r="C592" s="98" t="str">
        <f>aanmeldingen!F584</f>
        <v>Postma</v>
      </c>
      <c r="D592" s="98" t="str">
        <f>aanmeldingen!G584</f>
        <v>Randy</v>
      </c>
      <c r="E592" s="98" t="str">
        <f>aanmeldingen!T584</f>
        <v>FCA</v>
      </c>
      <c r="F592" s="100">
        <f>aanmeldingen!K584</f>
        <v>43465</v>
      </c>
      <c r="G592" s="104" t="str">
        <f>IF(aanmeldingen!M584=0,"nvt",aanmeldingen!M584)</f>
        <v>nvt</v>
      </c>
      <c r="H592" s="98" t="str">
        <f>aanmeldingen!H584</f>
        <v>Heidenheim</v>
      </c>
      <c r="I592" s="98" t="str">
        <f>aanmeldingen!I584</f>
        <v>WB Eq</v>
      </c>
      <c r="J592" s="203" t="str">
        <f t="shared" ca="1" si="27"/>
        <v/>
      </c>
      <c r="K592" s="100">
        <f>aanmeldingen!V584</f>
        <v>43478</v>
      </c>
      <c r="L592" s="100">
        <f>aanmeldingen!W584</f>
        <v>43478</v>
      </c>
      <c r="M592" s="63"/>
      <c r="N592" s="46">
        <f>VLOOKUP(B592,schermers!C:I,7,FALSE)</f>
        <v>36389</v>
      </c>
      <c r="O592" s="46" t="str">
        <f t="shared" ca="1" si="28"/>
        <v>U23</v>
      </c>
      <c r="P592" s="56">
        <f t="shared" ca="1" si="29"/>
        <v>0</v>
      </c>
    </row>
    <row r="593" spans="1:16" hidden="1" x14ac:dyDescent="0.2">
      <c r="A593" s="56">
        <f ca="1">aanmeldingen!AK585</f>
        <v>0</v>
      </c>
      <c r="B593" s="99">
        <f>aanmeldingen!D585</f>
        <v>103397</v>
      </c>
      <c r="C593" s="98" t="str">
        <f>aanmeldingen!F585</f>
        <v>Borst</v>
      </c>
      <c r="D593" s="98" t="str">
        <f>aanmeldingen!G585</f>
        <v>Sebastiaan</v>
      </c>
      <c r="E593" s="98" t="str">
        <f>aanmeldingen!T585</f>
        <v>OKK</v>
      </c>
      <c r="F593" s="100">
        <f>aanmeldingen!K585</f>
        <v>43465</v>
      </c>
      <c r="G593" s="104" t="str">
        <f>IF(aanmeldingen!M585=0,"nvt",aanmeldingen!M585)</f>
        <v>nvt</v>
      </c>
      <c r="H593" s="98" t="str">
        <f>aanmeldingen!H585</f>
        <v>Turijn</v>
      </c>
      <c r="I593" s="98" t="str">
        <f>aanmeldingen!I585</f>
        <v>GP</v>
      </c>
      <c r="J593" s="203" t="str">
        <f t="shared" ca="1" si="27"/>
        <v/>
      </c>
      <c r="K593" s="100">
        <f>aanmeldingen!V585</f>
        <v>43504</v>
      </c>
      <c r="L593" s="100">
        <f>aanmeldingen!W585</f>
        <v>43506</v>
      </c>
      <c r="M593" s="63"/>
      <c r="N593" s="46">
        <f>VLOOKUP(B593,schermers!C:I,7,FALSE)</f>
        <v>30707</v>
      </c>
      <c r="O593" s="46" t="str">
        <f t="shared" ca="1" si="28"/>
        <v/>
      </c>
      <c r="P593" s="56">
        <f t="shared" ca="1" si="29"/>
        <v>0</v>
      </c>
    </row>
    <row r="594" spans="1:16" hidden="1" x14ac:dyDescent="0.2">
      <c r="A594" s="56">
        <f ca="1">aanmeldingen!AK586</f>
        <v>0</v>
      </c>
      <c r="B594" s="99">
        <f>aanmeldingen!D586</f>
        <v>109588</v>
      </c>
      <c r="C594" s="98" t="str">
        <f>aanmeldingen!F586</f>
        <v>Tulen</v>
      </c>
      <c r="D594" s="98" t="str">
        <f>aanmeldingen!G586</f>
        <v>Rafael</v>
      </c>
      <c r="E594" s="98" t="str">
        <f>aanmeldingen!T586</f>
        <v>SCA</v>
      </c>
      <c r="F594" s="100">
        <f>aanmeldingen!K586</f>
        <v>43468</v>
      </c>
      <c r="G594" s="104" t="str">
        <f>IF(aanmeldingen!M586=0,"nvt",aanmeldingen!M586)</f>
        <v>nvt</v>
      </c>
      <c r="H594" s="98" t="str">
        <f>aanmeldingen!H586</f>
        <v>Vancouver</v>
      </c>
      <c r="I594" s="98" t="str">
        <f>aanmeldingen!I586</f>
        <v>WB Eq</v>
      </c>
      <c r="J594" s="203" t="str">
        <f t="shared" ca="1" si="27"/>
        <v/>
      </c>
      <c r="K594" s="100">
        <f>aanmeldingen!V586</f>
        <v>43506</v>
      </c>
      <c r="L594" s="100">
        <f>aanmeldingen!W586</f>
        <v>43506</v>
      </c>
      <c r="M594" s="63"/>
      <c r="N594" s="46">
        <f>VLOOKUP(B594,schermers!C:I,7,FALSE)</f>
        <v>35582</v>
      </c>
      <c r="O594" s="46" t="str">
        <f t="shared" ca="1" si="28"/>
        <v>U23</v>
      </c>
      <c r="P594" s="56">
        <f t="shared" ca="1" si="29"/>
        <v>0</v>
      </c>
    </row>
    <row r="595" spans="1:16" hidden="1" x14ac:dyDescent="0.2">
      <c r="A595" s="56">
        <f ca="1">aanmeldingen!AK587</f>
        <v>0</v>
      </c>
      <c r="B595" s="99">
        <f>aanmeldingen!D587</f>
        <v>108238</v>
      </c>
      <c r="C595" s="98" t="str">
        <f>aanmeldingen!F587</f>
        <v>Tulen</v>
      </c>
      <c r="D595" s="98" t="str">
        <f>aanmeldingen!G587</f>
        <v>Tristan</v>
      </c>
      <c r="E595" s="98" t="str">
        <f>aanmeldingen!T587</f>
        <v>SCA</v>
      </c>
      <c r="F595" s="100">
        <f>aanmeldingen!K587</f>
        <v>43468</v>
      </c>
      <c r="G595" s="104" t="str">
        <f>IF(aanmeldingen!M587=0,"nvt",aanmeldingen!M587)</f>
        <v>nvt</v>
      </c>
      <c r="H595" s="98" t="str">
        <f>aanmeldingen!H587</f>
        <v>Vancouver</v>
      </c>
      <c r="I595" s="98" t="str">
        <f>aanmeldingen!I587</f>
        <v>WB Eq</v>
      </c>
      <c r="J595" s="203" t="str">
        <f t="shared" ca="1" si="27"/>
        <v/>
      </c>
      <c r="K595" s="100">
        <f>aanmeldingen!V587</f>
        <v>43506</v>
      </c>
      <c r="L595" s="100">
        <f>aanmeldingen!W587</f>
        <v>43506</v>
      </c>
      <c r="M595" s="63"/>
      <c r="N595" s="46">
        <f>VLOOKUP(B595,schermers!C:I,7,FALSE)</f>
        <v>33441</v>
      </c>
      <c r="O595" s="46" t="str">
        <f t="shared" ca="1" si="28"/>
        <v/>
      </c>
      <c r="P595" s="56">
        <f t="shared" ca="1" si="29"/>
        <v>0</v>
      </c>
    </row>
    <row r="596" spans="1:16" hidden="1" x14ac:dyDescent="0.2">
      <c r="A596" s="56">
        <f ca="1">aanmeldingen!AK588</f>
        <v>0</v>
      </c>
      <c r="B596" s="99">
        <f>aanmeldingen!D588</f>
        <v>110891</v>
      </c>
      <c r="C596" s="98" t="str">
        <f>aanmeldingen!F588</f>
        <v>Van Nunen</v>
      </c>
      <c r="D596" s="98" t="str">
        <f>aanmeldingen!G588</f>
        <v>David</v>
      </c>
      <c r="E596" s="98" t="str">
        <f>aanmeldingen!T588</f>
        <v>DFC</v>
      </c>
      <c r="F596" s="100">
        <f>aanmeldingen!K588</f>
        <v>43468</v>
      </c>
      <c r="G596" s="104" t="str">
        <f>IF(aanmeldingen!M588=0,"nvt",aanmeldingen!M588)</f>
        <v>nvt</v>
      </c>
      <c r="H596" s="98" t="str">
        <f>aanmeldingen!H588</f>
        <v>Vancouver</v>
      </c>
      <c r="I596" s="98" t="str">
        <f>aanmeldingen!I588</f>
        <v>WB Eq</v>
      </c>
      <c r="J596" s="203" t="str">
        <f t="shared" ca="1" si="27"/>
        <v/>
      </c>
      <c r="K596" s="100">
        <f>aanmeldingen!V588</f>
        <v>43506</v>
      </c>
      <c r="L596" s="100">
        <f>aanmeldingen!W588</f>
        <v>43506</v>
      </c>
      <c r="M596" s="63"/>
      <c r="N596" s="46">
        <f>VLOOKUP(B596,schermers!C:I,7,FALSE)</f>
        <v>34897</v>
      </c>
      <c r="O596" s="46" t="str">
        <f t="shared" ca="1" si="28"/>
        <v/>
      </c>
      <c r="P596" s="56">
        <f t="shared" ca="1" si="29"/>
        <v>0</v>
      </c>
    </row>
    <row r="597" spans="1:16" hidden="1" x14ac:dyDescent="0.2">
      <c r="A597" s="56">
        <f ca="1">aanmeldingen!AK589</f>
        <v>0</v>
      </c>
      <c r="B597" s="99">
        <f>aanmeldingen!D589</f>
        <v>112104</v>
      </c>
      <c r="C597" s="98" t="str">
        <f>aanmeldingen!F589</f>
        <v>Postma</v>
      </c>
      <c r="D597" s="98" t="str">
        <f>aanmeldingen!G589</f>
        <v>Randy</v>
      </c>
      <c r="E597" s="98" t="str">
        <f>aanmeldingen!T589</f>
        <v>FCA</v>
      </c>
      <c r="F597" s="100">
        <f>aanmeldingen!K589</f>
        <v>43468</v>
      </c>
      <c r="G597" s="104" t="str">
        <f>IF(aanmeldingen!M589=0,"nvt",aanmeldingen!M589)</f>
        <v>nvt</v>
      </c>
      <c r="H597" s="98" t="str">
        <f>aanmeldingen!H589</f>
        <v>Vancouver</v>
      </c>
      <c r="I597" s="98" t="str">
        <f>aanmeldingen!I589</f>
        <v>WB Eq</v>
      </c>
      <c r="J597" s="203" t="str">
        <f t="shared" ca="1" si="27"/>
        <v/>
      </c>
      <c r="K597" s="100">
        <f>aanmeldingen!V589</f>
        <v>43506</v>
      </c>
      <c r="L597" s="100">
        <f>aanmeldingen!W589</f>
        <v>43506</v>
      </c>
      <c r="M597" s="63"/>
      <c r="N597" s="46">
        <f>VLOOKUP(B597,schermers!C:I,7,FALSE)</f>
        <v>36389</v>
      </c>
      <c r="O597" s="46" t="str">
        <f t="shared" ca="1" si="28"/>
        <v>U23</v>
      </c>
      <c r="P597" s="56">
        <f t="shared" ca="1" si="29"/>
        <v>0</v>
      </c>
    </row>
    <row r="598" spans="1:16" hidden="1" x14ac:dyDescent="0.2">
      <c r="A598" s="56">
        <f ca="1">aanmeldingen!AK590</f>
        <v>0</v>
      </c>
      <c r="B598" s="99">
        <f>aanmeldingen!D590</f>
        <v>109588</v>
      </c>
      <c r="C598" s="98" t="str">
        <f>aanmeldingen!F590</f>
        <v>Tulen</v>
      </c>
      <c r="D598" s="98" t="str">
        <f>aanmeldingen!G590</f>
        <v>Rafael</v>
      </c>
      <c r="E598" s="98" t="str">
        <f>aanmeldingen!T590</f>
        <v>SCA</v>
      </c>
      <c r="F598" s="100">
        <f>aanmeldingen!K590</f>
        <v>43468</v>
      </c>
      <c r="G598" s="104" t="str">
        <f>IF(aanmeldingen!M590=0,"nvt",aanmeldingen!M590)</f>
        <v>nvt</v>
      </c>
      <c r="H598" s="98" t="str">
        <f>aanmeldingen!H590</f>
        <v>Buenos Aires</v>
      </c>
      <c r="I598" s="98" t="str">
        <f>aanmeldingen!I590</f>
        <v>WB Eq</v>
      </c>
      <c r="J598" s="203" t="str">
        <f t="shared" ca="1" si="27"/>
        <v/>
      </c>
      <c r="K598" s="100">
        <f>aanmeldingen!V590</f>
        <v>43548</v>
      </c>
      <c r="L598" s="100">
        <f>aanmeldingen!W590</f>
        <v>43548</v>
      </c>
      <c r="M598" s="63"/>
      <c r="N598" s="46">
        <f>VLOOKUP(B598,schermers!C:I,7,FALSE)</f>
        <v>35582</v>
      </c>
      <c r="O598" s="46" t="str">
        <f t="shared" ca="1" si="28"/>
        <v>U23</v>
      </c>
      <c r="P598" s="56">
        <f t="shared" ca="1" si="29"/>
        <v>0</v>
      </c>
    </row>
    <row r="599" spans="1:16" hidden="1" x14ac:dyDescent="0.2">
      <c r="A599" s="56">
        <f ca="1">aanmeldingen!AK591</f>
        <v>0</v>
      </c>
      <c r="B599" s="99">
        <f>aanmeldingen!D591</f>
        <v>108238</v>
      </c>
      <c r="C599" s="98" t="str">
        <f>aanmeldingen!F591</f>
        <v>Tulen</v>
      </c>
      <c r="D599" s="98" t="str">
        <f>aanmeldingen!G591</f>
        <v>Tristan</v>
      </c>
      <c r="E599" s="98" t="str">
        <f>aanmeldingen!T591</f>
        <v>SCA</v>
      </c>
      <c r="F599" s="100">
        <f>aanmeldingen!K591</f>
        <v>43468</v>
      </c>
      <c r="G599" s="104" t="str">
        <f>IF(aanmeldingen!M591=0,"nvt",aanmeldingen!M591)</f>
        <v>nvt</v>
      </c>
      <c r="H599" s="98" t="str">
        <f>aanmeldingen!H591</f>
        <v>Buenos Aires</v>
      </c>
      <c r="I599" s="98" t="str">
        <f>aanmeldingen!I591</f>
        <v>WB Eq</v>
      </c>
      <c r="J599" s="203" t="str">
        <f t="shared" ca="1" si="27"/>
        <v/>
      </c>
      <c r="K599" s="100">
        <f>aanmeldingen!V591</f>
        <v>43548</v>
      </c>
      <c r="L599" s="100">
        <f>aanmeldingen!W591</f>
        <v>43548</v>
      </c>
      <c r="M599" s="122"/>
      <c r="N599" s="46">
        <f>VLOOKUP(B599,schermers!C:I,7,FALSE)</f>
        <v>33441</v>
      </c>
      <c r="O599" s="46" t="str">
        <f t="shared" ca="1" si="28"/>
        <v/>
      </c>
      <c r="P599" s="56">
        <f t="shared" ca="1" si="29"/>
        <v>0</v>
      </c>
    </row>
    <row r="600" spans="1:16" hidden="1" x14ac:dyDescent="0.2">
      <c r="A600" s="56">
        <f ca="1">aanmeldingen!AK592</f>
        <v>0</v>
      </c>
      <c r="B600" s="99">
        <f>aanmeldingen!D592</f>
        <v>110891</v>
      </c>
      <c r="C600" s="98" t="str">
        <f>aanmeldingen!F592</f>
        <v>Van Nunen</v>
      </c>
      <c r="D600" s="98" t="str">
        <f>aanmeldingen!G592</f>
        <v>David</v>
      </c>
      <c r="E600" s="98" t="str">
        <f>aanmeldingen!T592</f>
        <v>DFC</v>
      </c>
      <c r="F600" s="100">
        <f>aanmeldingen!K592</f>
        <v>43468</v>
      </c>
      <c r="G600" s="104" t="str">
        <f>IF(aanmeldingen!M592=0,"nvt",aanmeldingen!M592)</f>
        <v>nvt</v>
      </c>
      <c r="H600" s="98" t="str">
        <f>aanmeldingen!H592</f>
        <v>Buenos Aires</v>
      </c>
      <c r="I600" s="98" t="str">
        <f>aanmeldingen!I592</f>
        <v>WB Eq</v>
      </c>
      <c r="J600" s="203" t="str">
        <f t="shared" ca="1" si="27"/>
        <v/>
      </c>
      <c r="K600" s="100">
        <f>aanmeldingen!V592</f>
        <v>43548</v>
      </c>
      <c r="L600" s="100">
        <f>aanmeldingen!W592</f>
        <v>43548</v>
      </c>
      <c r="M600" s="63"/>
      <c r="N600" s="46">
        <f>VLOOKUP(B600,schermers!C:I,7,FALSE)</f>
        <v>34897</v>
      </c>
      <c r="O600" s="46" t="str">
        <f t="shared" ca="1" si="28"/>
        <v/>
      </c>
      <c r="P600" s="56">
        <f t="shared" ca="1" si="29"/>
        <v>0</v>
      </c>
    </row>
    <row r="601" spans="1:16" hidden="1" x14ac:dyDescent="0.2">
      <c r="A601" s="56">
        <f ca="1">aanmeldingen!AK593</f>
        <v>0</v>
      </c>
      <c r="B601" s="99">
        <f>aanmeldingen!D593</f>
        <v>112104</v>
      </c>
      <c r="C601" s="98" t="str">
        <f>aanmeldingen!F593</f>
        <v>Postma</v>
      </c>
      <c r="D601" s="98" t="str">
        <f>aanmeldingen!G593</f>
        <v>Randy</v>
      </c>
      <c r="E601" s="98" t="str">
        <f>aanmeldingen!T593</f>
        <v>FCA</v>
      </c>
      <c r="F601" s="100">
        <f>aanmeldingen!K593</f>
        <v>43468</v>
      </c>
      <c r="G601" s="104" t="str">
        <f>IF(aanmeldingen!M593=0,"nvt",aanmeldingen!M593)</f>
        <v>nvt</v>
      </c>
      <c r="H601" s="98" t="str">
        <f>aanmeldingen!H593</f>
        <v>Buenos Aires</v>
      </c>
      <c r="I601" s="98" t="str">
        <f>aanmeldingen!I593</f>
        <v>WB Eq</v>
      </c>
      <c r="J601" s="203" t="str">
        <f t="shared" ca="1" si="27"/>
        <v/>
      </c>
      <c r="K601" s="100">
        <f>aanmeldingen!V593</f>
        <v>43548</v>
      </c>
      <c r="L601" s="100">
        <f>aanmeldingen!W593</f>
        <v>43548</v>
      </c>
      <c r="M601" s="63"/>
      <c r="N601" s="46">
        <f>VLOOKUP(B601,schermers!C:I,7,FALSE)</f>
        <v>36389</v>
      </c>
      <c r="O601" s="46" t="str">
        <f t="shared" ca="1" si="28"/>
        <v>U23</v>
      </c>
      <c r="P601" s="56">
        <f t="shared" ca="1" si="29"/>
        <v>0</v>
      </c>
    </row>
    <row r="602" spans="1:16" hidden="1" x14ac:dyDescent="0.2">
      <c r="A602" s="56">
        <f ca="1">aanmeldingen!AK594</f>
        <v>0</v>
      </c>
      <c r="B602" s="99">
        <f>aanmeldingen!D594</f>
        <v>109588</v>
      </c>
      <c r="C602" s="98" t="str">
        <f>aanmeldingen!F594</f>
        <v>Tulen</v>
      </c>
      <c r="D602" s="98" t="str">
        <f>aanmeldingen!G594</f>
        <v>Rafael</v>
      </c>
      <c r="E602" s="98" t="str">
        <f>aanmeldingen!T594</f>
        <v>SCA</v>
      </c>
      <c r="F602" s="100">
        <f>aanmeldingen!K594</f>
        <v>43468</v>
      </c>
      <c r="G602" s="104" t="str">
        <f>IF(aanmeldingen!M594=0,"nvt",aanmeldingen!M594)</f>
        <v>nvt</v>
      </c>
      <c r="H602" s="98" t="str">
        <f>aanmeldingen!H594</f>
        <v>Parijs</v>
      </c>
      <c r="I602" s="98" t="str">
        <f>aanmeldingen!I594</f>
        <v>WB Eq</v>
      </c>
      <c r="J602" s="203" t="str">
        <f t="shared" ca="1" si="27"/>
        <v/>
      </c>
      <c r="K602" s="100">
        <f>aanmeldingen!V594</f>
        <v>43604</v>
      </c>
      <c r="L602" s="100">
        <f>aanmeldingen!W594</f>
        <v>43604</v>
      </c>
      <c r="M602" s="63"/>
      <c r="N602" s="46">
        <f>VLOOKUP(B602,schermers!C:I,7,FALSE)</f>
        <v>35582</v>
      </c>
      <c r="O602" s="46" t="str">
        <f t="shared" ca="1" si="28"/>
        <v>U23</v>
      </c>
      <c r="P602" s="56">
        <f t="shared" ca="1" si="29"/>
        <v>0</v>
      </c>
    </row>
    <row r="603" spans="1:16" hidden="1" x14ac:dyDescent="0.2">
      <c r="A603" s="56">
        <f ca="1">aanmeldingen!AK595</f>
        <v>0</v>
      </c>
      <c r="B603" s="99">
        <f>aanmeldingen!D595</f>
        <v>108238</v>
      </c>
      <c r="C603" s="98" t="str">
        <f>aanmeldingen!F595</f>
        <v>Tulen</v>
      </c>
      <c r="D603" s="98" t="str">
        <f>aanmeldingen!G595</f>
        <v>Tristan</v>
      </c>
      <c r="E603" s="98" t="str">
        <f>aanmeldingen!T595</f>
        <v>SCA</v>
      </c>
      <c r="F603" s="100">
        <f>aanmeldingen!K595</f>
        <v>43468</v>
      </c>
      <c r="G603" s="104" t="str">
        <f>IF(aanmeldingen!M595=0,"nvt",aanmeldingen!M595)</f>
        <v>nvt</v>
      </c>
      <c r="H603" s="98" t="str">
        <f>aanmeldingen!H595</f>
        <v>Parijs</v>
      </c>
      <c r="I603" s="98" t="str">
        <f>aanmeldingen!I595</f>
        <v>WB Eq</v>
      </c>
      <c r="J603" s="203" t="str">
        <f t="shared" ca="1" si="27"/>
        <v/>
      </c>
      <c r="K603" s="100">
        <f>aanmeldingen!V595</f>
        <v>43604</v>
      </c>
      <c r="L603" s="100">
        <f>aanmeldingen!W595</f>
        <v>43604</v>
      </c>
      <c r="M603" s="63"/>
      <c r="N603" s="46">
        <f>VLOOKUP(B603,schermers!C:I,7,FALSE)</f>
        <v>33441</v>
      </c>
      <c r="O603" s="46" t="str">
        <f t="shared" ca="1" si="28"/>
        <v/>
      </c>
      <c r="P603" s="56">
        <f t="shared" ca="1" si="29"/>
        <v>0</v>
      </c>
    </row>
    <row r="604" spans="1:16" hidden="1" x14ac:dyDescent="0.2">
      <c r="A604" s="56">
        <f ca="1">aanmeldingen!AK596</f>
        <v>0</v>
      </c>
      <c r="B604" s="99">
        <f>aanmeldingen!D596</f>
        <v>110891</v>
      </c>
      <c r="C604" s="98" t="str">
        <f>aanmeldingen!F596</f>
        <v>Van Nunen</v>
      </c>
      <c r="D604" s="98" t="str">
        <f>aanmeldingen!G596</f>
        <v>David</v>
      </c>
      <c r="E604" s="98" t="str">
        <f>aanmeldingen!T596</f>
        <v>DFC</v>
      </c>
      <c r="F604" s="100">
        <f>aanmeldingen!K596</f>
        <v>43468</v>
      </c>
      <c r="G604" s="104" t="str">
        <f>IF(aanmeldingen!M596=0,"nvt",aanmeldingen!M596)</f>
        <v>nvt</v>
      </c>
      <c r="H604" s="98" t="str">
        <f>aanmeldingen!H596</f>
        <v>Parijs</v>
      </c>
      <c r="I604" s="98" t="str">
        <f>aanmeldingen!I596</f>
        <v>WB Eq</v>
      </c>
      <c r="J604" s="203" t="str">
        <f t="shared" ca="1" si="27"/>
        <v/>
      </c>
      <c r="K604" s="100">
        <f>aanmeldingen!V596</f>
        <v>43604</v>
      </c>
      <c r="L604" s="100">
        <f>aanmeldingen!W596</f>
        <v>43604</v>
      </c>
      <c r="M604" s="122"/>
      <c r="N604" s="46">
        <f>VLOOKUP(B604,schermers!C:I,7,FALSE)</f>
        <v>34897</v>
      </c>
      <c r="O604" s="46" t="str">
        <f t="shared" ca="1" si="28"/>
        <v/>
      </c>
      <c r="P604" s="56">
        <f t="shared" ca="1" si="29"/>
        <v>0</v>
      </c>
    </row>
    <row r="605" spans="1:16" hidden="1" x14ac:dyDescent="0.2">
      <c r="A605" s="56">
        <f ca="1">aanmeldingen!AK597</f>
        <v>0</v>
      </c>
      <c r="B605" s="99">
        <f>aanmeldingen!D597</f>
        <v>112104</v>
      </c>
      <c r="C605" s="98" t="str">
        <f>aanmeldingen!F597</f>
        <v>Postma</v>
      </c>
      <c r="D605" s="98" t="str">
        <f>aanmeldingen!G597</f>
        <v>Randy</v>
      </c>
      <c r="E605" s="98" t="str">
        <f>aanmeldingen!T597</f>
        <v>FCA</v>
      </c>
      <c r="F605" s="100">
        <f>aanmeldingen!K597</f>
        <v>43468</v>
      </c>
      <c r="G605" s="104" t="str">
        <f>IF(aanmeldingen!M597=0,"nvt",aanmeldingen!M597)</f>
        <v>nvt</v>
      </c>
      <c r="H605" s="98" t="str">
        <f>aanmeldingen!H597</f>
        <v>Parijs</v>
      </c>
      <c r="I605" s="98" t="str">
        <f>aanmeldingen!I597</f>
        <v>WB Eq</v>
      </c>
      <c r="J605" s="203" t="str">
        <f t="shared" ca="1" si="27"/>
        <v/>
      </c>
      <c r="K605" s="100">
        <f>aanmeldingen!V597</f>
        <v>43604</v>
      </c>
      <c r="L605" s="100">
        <f>aanmeldingen!W597</f>
        <v>43604</v>
      </c>
      <c r="M605" s="63"/>
      <c r="N605" s="46">
        <f>VLOOKUP(B605,schermers!C:I,7,FALSE)</f>
        <v>36389</v>
      </c>
      <c r="O605" s="46" t="str">
        <f t="shared" ca="1" si="28"/>
        <v>U23</v>
      </c>
      <c r="P605" s="56">
        <f t="shared" ca="1" si="29"/>
        <v>0</v>
      </c>
    </row>
    <row r="606" spans="1:16" hidden="1" x14ac:dyDescent="0.2">
      <c r="A606" s="56">
        <f ca="1">aanmeldingen!AK598</f>
        <v>0</v>
      </c>
      <c r="B606" s="99">
        <f>aanmeldingen!D598</f>
        <v>112104</v>
      </c>
      <c r="C606" s="98" t="str">
        <f>aanmeldingen!F598</f>
        <v>Postma</v>
      </c>
      <c r="D606" s="98" t="str">
        <f>aanmeldingen!G598</f>
        <v>Randy</v>
      </c>
      <c r="E606" s="98" t="str">
        <f>aanmeldingen!T598</f>
        <v>FCA</v>
      </c>
      <c r="F606" s="100">
        <f>aanmeldingen!K598</f>
        <v>43466</v>
      </c>
      <c r="G606" s="104" t="str">
        <f>IF(aanmeldingen!M598=0,"nvt",aanmeldingen!M598)</f>
        <v>nvt</v>
      </c>
      <c r="H606" s="98" t="str">
        <f>aanmeldingen!H598</f>
        <v>Vancouver</v>
      </c>
      <c r="I606" s="98" t="str">
        <f>aanmeldingen!I598</f>
        <v>WB</v>
      </c>
      <c r="J606" s="203" t="str">
        <f t="shared" ca="1" si="27"/>
        <v/>
      </c>
      <c r="K606" s="100">
        <f>aanmeldingen!V598</f>
        <v>43504</v>
      </c>
      <c r="L606" s="100">
        <f>aanmeldingen!W598</f>
        <v>43505</v>
      </c>
      <c r="M606" s="122"/>
      <c r="N606" s="46">
        <f>VLOOKUP(B606,schermers!C:I,7,FALSE)</f>
        <v>36389</v>
      </c>
      <c r="O606" s="46" t="str">
        <f t="shared" ca="1" si="28"/>
        <v>U23</v>
      </c>
      <c r="P606" s="56">
        <f t="shared" ca="1" si="29"/>
        <v>0</v>
      </c>
    </row>
    <row r="607" spans="1:16" x14ac:dyDescent="0.2">
      <c r="A607" s="56">
        <f ca="1">aanmeldingen!AK599</f>
        <v>1</v>
      </c>
      <c r="B607" s="99">
        <f>aanmeldingen!D599</f>
        <v>115290</v>
      </c>
      <c r="C607" s="98" t="str">
        <f>aanmeldingen!F599</f>
        <v>Veenenbos</v>
      </c>
      <c r="D607" s="98" t="str">
        <f>aanmeldingen!G599</f>
        <v>Konrad</v>
      </c>
      <c r="E607" s="98" t="str">
        <f>aanmeldingen!T599</f>
        <v>FCA</v>
      </c>
      <c r="F607" s="100">
        <f>aanmeldingen!K599</f>
        <v>43466</v>
      </c>
      <c r="G607" s="104" t="str">
        <f>IF(aanmeldingen!M599=0,"nvt",aanmeldingen!M599)</f>
        <v>nvt</v>
      </c>
      <c r="H607" s="98" t="str">
        <f>aanmeldingen!H599</f>
        <v>Krakow</v>
      </c>
      <c r="I607" s="98" t="str">
        <f>aanmeldingen!I599</f>
        <v>ECC</v>
      </c>
      <c r="J607" s="203">
        <f t="shared" ca="1" si="27"/>
        <v>40.25</v>
      </c>
      <c r="K607" s="100">
        <f>aanmeldingen!V599</f>
        <v>43505</v>
      </c>
      <c r="L607" s="100">
        <f>aanmeldingen!W599</f>
        <v>43506</v>
      </c>
      <c r="M607" s="63"/>
      <c r="N607" s="46">
        <f>VLOOKUP(B607,schermers!C:I,7,FALSE)</f>
        <v>38174</v>
      </c>
      <c r="O607" s="46" t="str">
        <f t="shared" ca="1" si="28"/>
        <v>U23</v>
      </c>
      <c r="P607" s="56">
        <f t="shared" ca="1" si="29"/>
        <v>0</v>
      </c>
    </row>
    <row r="608" spans="1:16" x14ac:dyDescent="0.2">
      <c r="A608" s="56">
        <f ca="1">aanmeldingen!AK600</f>
        <v>1</v>
      </c>
      <c r="B608" s="99">
        <f>aanmeldingen!D600</f>
        <v>114456</v>
      </c>
      <c r="C608" s="98" t="str">
        <f>aanmeldingen!F600</f>
        <v>Post</v>
      </c>
      <c r="D608" s="98" t="str">
        <f>aanmeldingen!G600</f>
        <v>Arnout</v>
      </c>
      <c r="E608" s="98" t="str">
        <f>aanmeldingen!T600</f>
        <v>ERM</v>
      </c>
      <c r="F608" s="100">
        <f>aanmeldingen!K600</f>
        <v>43467</v>
      </c>
      <c r="G608" s="104" t="str">
        <f>IF(aanmeldingen!M600=0,"nvt",aanmeldingen!M600)</f>
        <v>nvt</v>
      </c>
      <c r="H608" s="98" t="str">
        <f>aanmeldingen!H600</f>
        <v>Krakow</v>
      </c>
      <c r="I608" s="98" t="str">
        <f>aanmeldingen!I600</f>
        <v>ECC</v>
      </c>
      <c r="J608" s="203">
        <f t="shared" ca="1" si="27"/>
        <v>40.25</v>
      </c>
      <c r="K608" s="100">
        <f>aanmeldingen!V600</f>
        <v>43505</v>
      </c>
      <c r="L608" s="100">
        <f>aanmeldingen!W600</f>
        <v>43506</v>
      </c>
      <c r="M608" s="122"/>
      <c r="N608" s="46">
        <f>VLOOKUP(B608,schermers!C:I,7,FALSE)</f>
        <v>37353</v>
      </c>
      <c r="O608" s="46" t="str">
        <f t="shared" ca="1" si="28"/>
        <v>U23</v>
      </c>
      <c r="P608" s="56">
        <f t="shared" ca="1" si="29"/>
        <v>0</v>
      </c>
    </row>
    <row r="609" spans="1:16" hidden="1" x14ac:dyDescent="0.2">
      <c r="A609" s="56">
        <f ca="1">aanmeldingen!AK601</f>
        <v>1</v>
      </c>
      <c r="B609" s="99">
        <f>aanmeldingen!D601</f>
        <v>114304</v>
      </c>
      <c r="C609" s="98" t="str">
        <f>aanmeldingen!F601</f>
        <v>Man</v>
      </c>
      <c r="D609" s="98" t="str">
        <f>aanmeldingen!G601</f>
        <v>Koen</v>
      </c>
      <c r="E609" s="98" t="str">
        <f>aanmeldingen!T601</f>
        <v>TRE</v>
      </c>
      <c r="F609" s="100">
        <f>aanmeldingen!K601</f>
        <v>43467</v>
      </c>
      <c r="G609" s="104" t="str">
        <f>IF(aanmeldingen!M601=0,"nvt",aanmeldingen!M601)</f>
        <v>nvt</v>
      </c>
      <c r="H609" s="98" t="str">
        <f>aanmeldingen!H601</f>
        <v>Warschau</v>
      </c>
      <c r="I609" s="98" t="str">
        <f>aanmeldingen!I601</f>
        <v>ECC</v>
      </c>
      <c r="J609" s="203">
        <f t="shared" ca="1" si="27"/>
        <v>40.25</v>
      </c>
      <c r="K609" s="100">
        <f>aanmeldingen!V601</f>
        <v>43505</v>
      </c>
      <c r="L609" s="100">
        <f>aanmeldingen!W601</f>
        <v>43506</v>
      </c>
      <c r="M609" s="122"/>
      <c r="N609" s="46">
        <f>VLOOKUP(B609,schermers!C:I,7,FALSE)</f>
        <v>37756</v>
      </c>
      <c r="O609" s="46" t="str">
        <f t="shared" ca="1" si="28"/>
        <v>U23</v>
      </c>
      <c r="P609" s="56">
        <f t="shared" ca="1" si="29"/>
        <v>0</v>
      </c>
    </row>
    <row r="610" spans="1:16" hidden="1" x14ac:dyDescent="0.2">
      <c r="A610" s="56">
        <f ca="1">aanmeldingen!AK602</f>
        <v>1</v>
      </c>
      <c r="B610" s="99">
        <f>aanmeldingen!D602</f>
        <v>114305</v>
      </c>
      <c r="C610" s="98" t="str">
        <f>aanmeldingen!F602</f>
        <v>Man</v>
      </c>
      <c r="D610" s="98" t="str">
        <f>aanmeldingen!G602</f>
        <v>Yin</v>
      </c>
      <c r="E610" s="98" t="str">
        <f>aanmeldingen!T602</f>
        <v>TRE</v>
      </c>
      <c r="F610" s="100">
        <f>aanmeldingen!K602</f>
        <v>43467</v>
      </c>
      <c r="G610" s="104" t="str">
        <f>IF(aanmeldingen!M602=0,"nvt",aanmeldingen!M602)</f>
        <v>nvt</v>
      </c>
      <c r="H610" s="98" t="str">
        <f>aanmeldingen!H602</f>
        <v>Warschau</v>
      </c>
      <c r="I610" s="98" t="str">
        <f>aanmeldingen!I602</f>
        <v>ECC</v>
      </c>
      <c r="J610" s="203">
        <f t="shared" ca="1" si="27"/>
        <v>40.25</v>
      </c>
      <c r="K610" s="100">
        <f>aanmeldingen!V602</f>
        <v>43505</v>
      </c>
      <c r="L610" s="100">
        <f>aanmeldingen!W602</f>
        <v>43506</v>
      </c>
      <c r="M610" s="122"/>
      <c r="N610" s="46">
        <f>VLOOKUP(B610,schermers!C:I,7,FALSE)</f>
        <v>38431</v>
      </c>
      <c r="O610" s="46" t="str">
        <f t="shared" ca="1" si="28"/>
        <v>U23</v>
      </c>
      <c r="P610" s="56">
        <f t="shared" ca="1" si="29"/>
        <v>0</v>
      </c>
    </row>
    <row r="611" spans="1:16" hidden="1" x14ac:dyDescent="0.2">
      <c r="A611" s="56">
        <f ca="1">aanmeldingen!AK603</f>
        <v>0</v>
      </c>
      <c r="B611" s="99">
        <f>aanmeldingen!D603</f>
        <v>113390</v>
      </c>
      <c r="C611" s="98" t="str">
        <f>aanmeldingen!F603</f>
        <v>Van den Bergh</v>
      </c>
      <c r="D611" s="98" t="str">
        <f>aanmeldingen!G603</f>
        <v>Eveline</v>
      </c>
      <c r="E611" s="98" t="str">
        <f>aanmeldingen!T603</f>
        <v>FCA</v>
      </c>
      <c r="F611" s="100">
        <f>aanmeldingen!K603</f>
        <v>43467</v>
      </c>
      <c r="G611" s="104" t="str">
        <f>IF(aanmeldingen!M603=0,"nvt",aanmeldingen!M603)</f>
        <v>nvt</v>
      </c>
      <c r="H611" s="98" t="str">
        <f>aanmeldingen!H603</f>
        <v>Barcelona</v>
      </c>
      <c r="I611" s="98" t="str">
        <f>aanmeldingen!I603</f>
        <v>WB</v>
      </c>
      <c r="J611" s="203" t="str">
        <f t="shared" ca="1" si="27"/>
        <v/>
      </c>
      <c r="K611" s="100">
        <f>aanmeldingen!V603</f>
        <v>43504</v>
      </c>
      <c r="L611" s="100">
        <f>aanmeldingen!W603</f>
        <v>43505</v>
      </c>
      <c r="M611" s="122"/>
      <c r="N611" s="46">
        <f>VLOOKUP(B611,schermers!C:I,7,FALSE)</f>
        <v>36019</v>
      </c>
      <c r="O611" s="46" t="str">
        <f t="shared" ca="1" si="28"/>
        <v>U23</v>
      </c>
      <c r="P611" s="56">
        <f t="shared" ca="1" si="29"/>
        <v>0</v>
      </c>
    </row>
    <row r="612" spans="1:16" hidden="1" x14ac:dyDescent="0.2">
      <c r="A612" s="56">
        <f ca="1">aanmeldingen!AK604</f>
        <v>0</v>
      </c>
      <c r="B612" s="99">
        <f>aanmeldingen!D604</f>
        <v>108238</v>
      </c>
      <c r="C612" s="98" t="str">
        <f>aanmeldingen!F604</f>
        <v>Tulen</v>
      </c>
      <c r="D612" s="98" t="str">
        <f>aanmeldingen!G604</f>
        <v>Tristan</v>
      </c>
      <c r="E612" s="98" t="str">
        <f>aanmeldingen!T604</f>
        <v>SCA</v>
      </c>
      <c r="F612" s="100">
        <f>aanmeldingen!K604</f>
        <v>43467</v>
      </c>
      <c r="G612" s="104" t="str">
        <f>IF(aanmeldingen!M604=0,"nvt",aanmeldingen!M604)</f>
        <v>nvt</v>
      </c>
      <c r="H612" s="98" t="str">
        <f>aanmeldingen!H604</f>
        <v>Buenos Aires</v>
      </c>
      <c r="I612" s="98" t="str">
        <f>aanmeldingen!I604</f>
        <v>WB</v>
      </c>
      <c r="J612" s="203" t="str">
        <f t="shared" ca="1" si="27"/>
        <v/>
      </c>
      <c r="K612" s="100">
        <f>aanmeldingen!V604</f>
        <v>43546</v>
      </c>
      <c r="L612" s="100">
        <f>aanmeldingen!W604</f>
        <v>43547</v>
      </c>
      <c r="M612" s="63"/>
      <c r="N612" s="46">
        <f>VLOOKUP(B612,schermers!C:I,7,FALSE)</f>
        <v>33441</v>
      </c>
      <c r="O612" s="46" t="str">
        <f t="shared" ca="1" si="28"/>
        <v/>
      </c>
      <c r="P612" s="56">
        <f t="shared" ca="1" si="29"/>
        <v>0</v>
      </c>
    </row>
    <row r="613" spans="1:16" hidden="1" x14ac:dyDescent="0.2">
      <c r="A613" s="56">
        <f ca="1">aanmeldingen!AK605</f>
        <v>0</v>
      </c>
      <c r="B613" s="99">
        <f>aanmeldingen!D605</f>
        <v>109588</v>
      </c>
      <c r="C613" s="98" t="str">
        <f>aanmeldingen!F605</f>
        <v>Tulen</v>
      </c>
      <c r="D613" s="98" t="str">
        <f>aanmeldingen!G605</f>
        <v>Rafael</v>
      </c>
      <c r="E613" s="98" t="str">
        <f>aanmeldingen!T605</f>
        <v>SCA</v>
      </c>
      <c r="F613" s="100">
        <f>aanmeldingen!K605</f>
        <v>43467</v>
      </c>
      <c r="G613" s="104" t="str">
        <f>IF(aanmeldingen!M605=0,"nvt",aanmeldingen!M605)</f>
        <v>nvt</v>
      </c>
      <c r="H613" s="98" t="str">
        <f>aanmeldingen!H605</f>
        <v>Buenos Aires</v>
      </c>
      <c r="I613" s="98" t="str">
        <f>aanmeldingen!I605</f>
        <v>WB</v>
      </c>
      <c r="J613" s="203" t="str">
        <f t="shared" ca="1" si="27"/>
        <v/>
      </c>
      <c r="K613" s="100">
        <f>aanmeldingen!V605</f>
        <v>43546</v>
      </c>
      <c r="L613" s="100">
        <f>aanmeldingen!W605</f>
        <v>43547</v>
      </c>
      <c r="M613" s="63"/>
      <c r="N613" s="46">
        <f>VLOOKUP(B613,schermers!C:I,7,FALSE)</f>
        <v>35582</v>
      </c>
      <c r="O613" s="46" t="str">
        <f t="shared" ca="1" si="28"/>
        <v>U23</v>
      </c>
      <c r="P613" s="56">
        <f t="shared" ca="1" si="29"/>
        <v>0</v>
      </c>
    </row>
    <row r="614" spans="1:16" hidden="1" x14ac:dyDescent="0.2">
      <c r="A614" s="56">
        <f ca="1">aanmeldingen!AK606</f>
        <v>0</v>
      </c>
      <c r="B614" s="99">
        <f>aanmeldingen!D606</f>
        <v>110891</v>
      </c>
      <c r="C614" s="98" t="str">
        <f>aanmeldingen!F606</f>
        <v>Van Nunen</v>
      </c>
      <c r="D614" s="98" t="str">
        <f>aanmeldingen!G606</f>
        <v>David</v>
      </c>
      <c r="E614" s="98" t="str">
        <f>aanmeldingen!T606</f>
        <v>DFC</v>
      </c>
      <c r="F614" s="100">
        <f>aanmeldingen!K606</f>
        <v>43467</v>
      </c>
      <c r="G614" s="104" t="str">
        <f>IF(aanmeldingen!M606=0,"nvt",aanmeldingen!M606)</f>
        <v>nvt</v>
      </c>
      <c r="H614" s="98" t="str">
        <f>aanmeldingen!H606</f>
        <v>Buenos Aires</v>
      </c>
      <c r="I614" s="98" t="str">
        <f>aanmeldingen!I606</f>
        <v>WB</v>
      </c>
      <c r="J614" s="203" t="str">
        <f t="shared" ca="1" si="27"/>
        <v/>
      </c>
      <c r="K614" s="100">
        <f>aanmeldingen!V606</f>
        <v>43546</v>
      </c>
      <c r="L614" s="100">
        <f>aanmeldingen!W606</f>
        <v>43547</v>
      </c>
      <c r="M614" s="63"/>
      <c r="N614" s="46">
        <f>VLOOKUP(B614,schermers!C:I,7,FALSE)</f>
        <v>34897</v>
      </c>
      <c r="O614" s="46" t="str">
        <f t="shared" ca="1" si="28"/>
        <v/>
      </c>
      <c r="P614" s="56">
        <f t="shared" ca="1" si="29"/>
        <v>0</v>
      </c>
    </row>
    <row r="615" spans="1:16" hidden="1" x14ac:dyDescent="0.2">
      <c r="A615" s="56">
        <f ca="1">aanmeldingen!AK607</f>
        <v>0</v>
      </c>
      <c r="B615" s="99">
        <f>aanmeldingen!D607</f>
        <v>110891</v>
      </c>
      <c r="C615" s="98" t="str">
        <f>aanmeldingen!F607</f>
        <v>Van Nunen</v>
      </c>
      <c r="D615" s="98" t="str">
        <f>aanmeldingen!G607</f>
        <v>David</v>
      </c>
      <c r="E615" s="98" t="str">
        <f>aanmeldingen!T607</f>
        <v>DFC</v>
      </c>
      <c r="F615" s="100">
        <f>aanmeldingen!K607</f>
        <v>43467</v>
      </c>
      <c r="G615" s="104" t="str">
        <f>IF(aanmeldingen!M607=0,"nvt",aanmeldingen!M607)</f>
        <v>nvt</v>
      </c>
      <c r="H615" s="98" t="str">
        <f>aanmeldingen!H607</f>
        <v>Vancouver</v>
      </c>
      <c r="I615" s="98" t="str">
        <f>aanmeldingen!I607</f>
        <v>WB</v>
      </c>
      <c r="J615" s="203" t="str">
        <f t="shared" ca="1" si="27"/>
        <v/>
      </c>
      <c r="K615" s="100">
        <f>aanmeldingen!V607</f>
        <v>43504</v>
      </c>
      <c r="L615" s="100">
        <f>aanmeldingen!W607</f>
        <v>43505</v>
      </c>
      <c r="M615" s="63"/>
      <c r="N615" s="46">
        <f>VLOOKUP(B615,schermers!C:I,7,FALSE)</f>
        <v>34897</v>
      </c>
      <c r="O615" s="46" t="str">
        <f t="shared" ca="1" si="28"/>
        <v/>
      </c>
      <c r="P615" s="56">
        <f t="shared" ca="1" si="29"/>
        <v>0</v>
      </c>
    </row>
    <row r="616" spans="1:16" hidden="1" x14ac:dyDescent="0.2">
      <c r="A616" s="56">
        <f ca="1">aanmeldingen!AK608</f>
        <v>1</v>
      </c>
      <c r="B616" s="99">
        <f>aanmeldingen!D608</f>
        <v>113849</v>
      </c>
      <c r="C616" s="98" t="str">
        <f>aanmeldingen!F608</f>
        <v>Butin Bik</v>
      </c>
      <c r="D616" s="98" t="str">
        <f>aanmeldingen!G608</f>
        <v>Elise</v>
      </c>
      <c r="E616" s="98" t="str">
        <f>aanmeldingen!T608</f>
        <v>BG</v>
      </c>
      <c r="F616" s="100">
        <f>aanmeldingen!K608</f>
        <v>43468</v>
      </c>
      <c r="G616" s="104" t="str">
        <f>IF(aanmeldingen!M608=0,"nvt",aanmeldingen!M608)</f>
        <v>nvt</v>
      </c>
      <c r="H616" s="98" t="str">
        <f>aanmeldingen!H608</f>
        <v>Satu Mare</v>
      </c>
      <c r="I616" s="98" t="str">
        <f>aanmeldingen!I608</f>
        <v>ECC</v>
      </c>
      <c r="J616" s="203">
        <f t="shared" ca="1" si="27"/>
        <v>40.25</v>
      </c>
      <c r="K616" s="100">
        <f>aanmeldingen!V608</f>
        <v>43505</v>
      </c>
      <c r="L616" s="100">
        <f>aanmeldingen!W608</f>
        <v>43506</v>
      </c>
      <c r="M616" s="63"/>
      <c r="N616" s="46">
        <f>VLOOKUP(B616,schermers!C:I,7,FALSE)</f>
        <v>37604</v>
      </c>
      <c r="O616" s="46" t="str">
        <f t="shared" ca="1" si="28"/>
        <v>U23</v>
      </c>
      <c r="P616" s="56">
        <f t="shared" ca="1" si="29"/>
        <v>0</v>
      </c>
    </row>
    <row r="617" spans="1:16" hidden="1" x14ac:dyDescent="0.2">
      <c r="A617" s="56">
        <f ca="1">aanmeldingen!AK609</f>
        <v>0</v>
      </c>
      <c r="B617" s="99">
        <f>aanmeldingen!D609</f>
        <v>113849</v>
      </c>
      <c r="C617" s="98" t="str">
        <f>aanmeldingen!F609</f>
        <v>Butin Bik</v>
      </c>
      <c r="D617" s="98" t="str">
        <f>aanmeldingen!G609</f>
        <v>Elise</v>
      </c>
      <c r="E617" s="98" t="str">
        <f>aanmeldingen!T609</f>
        <v>BG</v>
      </c>
      <c r="F617" s="100">
        <f>aanmeldingen!K609</f>
        <v>43468</v>
      </c>
      <c r="G617" s="104" t="str">
        <f>IF(aanmeldingen!M609=0,"nvt",aanmeldingen!M609)</f>
        <v>nvt</v>
      </c>
      <c r="H617" s="98" t="str">
        <f>aanmeldingen!H609</f>
        <v>Satu Mare</v>
      </c>
      <c r="I617" s="98" t="str">
        <f>aanmeldingen!I609</f>
        <v>ECC Eq</v>
      </c>
      <c r="J617" s="203" t="str">
        <f t="shared" ca="1" si="27"/>
        <v/>
      </c>
      <c r="K617" s="100">
        <f>aanmeldingen!V609</f>
        <v>43505</v>
      </c>
      <c r="L617" s="100">
        <f>aanmeldingen!W609</f>
        <v>43506</v>
      </c>
      <c r="M617" s="63"/>
      <c r="N617" s="46">
        <f>VLOOKUP(B617,schermers!C:I,7,FALSE)</f>
        <v>37604</v>
      </c>
      <c r="O617" s="46" t="str">
        <f t="shared" ca="1" si="28"/>
        <v>U23</v>
      </c>
      <c r="P617" s="56">
        <f t="shared" ca="1" si="29"/>
        <v>0</v>
      </c>
    </row>
    <row r="618" spans="1:16" hidden="1" x14ac:dyDescent="0.2">
      <c r="A618" s="56">
        <f ca="1">aanmeldingen!AK610</f>
        <v>0</v>
      </c>
      <c r="B618" s="99">
        <f>aanmeldingen!D610</f>
        <v>113146</v>
      </c>
      <c r="C618" s="98" t="str">
        <f>aanmeldingen!F610</f>
        <v>De Wijn</v>
      </c>
      <c r="D618" s="98" t="str">
        <f>aanmeldingen!G610</f>
        <v>Day</v>
      </c>
      <c r="E618" s="98" t="str">
        <f>aanmeldingen!T610</f>
        <v>DBO</v>
      </c>
      <c r="F618" s="100">
        <f>aanmeldingen!K610</f>
        <v>43468</v>
      </c>
      <c r="G618" s="104" t="str">
        <f>IF(aanmeldingen!M610=0,"nvt",aanmeldingen!M610)</f>
        <v>nvt</v>
      </c>
      <c r="H618" s="98" t="str">
        <f>aanmeldingen!H610</f>
        <v>Barcelona</v>
      </c>
      <c r="I618" s="98" t="str">
        <f>aanmeldingen!I610</f>
        <v>WB</v>
      </c>
      <c r="J618" s="203" t="str">
        <f t="shared" ca="1" si="27"/>
        <v/>
      </c>
      <c r="K618" s="100">
        <f>aanmeldingen!V610</f>
        <v>43504</v>
      </c>
      <c r="L618" s="100">
        <f>aanmeldingen!W610</f>
        <v>43505</v>
      </c>
      <c r="M618" s="63"/>
      <c r="N618" s="46">
        <f>VLOOKUP(B618,schermers!C:I,7,FALSE)</f>
        <v>35972</v>
      </c>
      <c r="O618" s="46" t="str">
        <f t="shared" ca="1" si="28"/>
        <v>U23</v>
      </c>
      <c r="P618" s="56">
        <f t="shared" ca="1" si="29"/>
        <v>0</v>
      </c>
    </row>
    <row r="619" spans="1:16" hidden="1" x14ac:dyDescent="0.2">
      <c r="A619" s="56">
        <f ca="1">aanmeldingen!AK611</f>
        <v>0</v>
      </c>
      <c r="B619" s="99">
        <f>aanmeldingen!D611</f>
        <v>112104</v>
      </c>
      <c r="C619" s="98" t="str">
        <f>aanmeldingen!F611</f>
        <v>Postma</v>
      </c>
      <c r="D619" s="98" t="str">
        <f>aanmeldingen!G611</f>
        <v>Randy</v>
      </c>
      <c r="E619" s="98" t="str">
        <f>aanmeldingen!T611</f>
        <v>FCA</v>
      </c>
      <c r="F619" s="100">
        <f>aanmeldingen!K611</f>
        <v>43468</v>
      </c>
      <c r="G619" s="104" t="str">
        <f>IF(aanmeldingen!M611=0,"nvt",aanmeldingen!M611)</f>
        <v>nvt</v>
      </c>
      <c r="H619" s="98" t="str">
        <f>aanmeldingen!H611</f>
        <v>Basel</v>
      </c>
      <c r="I619" s="98" t="str">
        <f>aanmeldingen!I611</f>
        <v>WB Jun Eq</v>
      </c>
      <c r="J619" s="203" t="str">
        <f t="shared" ca="1" si="27"/>
        <v/>
      </c>
      <c r="K619" s="100">
        <f>aanmeldingen!V611</f>
        <v>43513</v>
      </c>
      <c r="L619" s="100">
        <f>aanmeldingen!W611</f>
        <v>43513</v>
      </c>
      <c r="M619" s="63"/>
      <c r="N619" s="46">
        <f>VLOOKUP(B619,schermers!C:I,7,FALSE)</f>
        <v>36389</v>
      </c>
      <c r="O619" s="46" t="str">
        <f t="shared" ca="1" si="28"/>
        <v>U23</v>
      </c>
      <c r="P619" s="56">
        <f t="shared" ca="1" si="29"/>
        <v>0</v>
      </c>
    </row>
    <row r="620" spans="1:16" hidden="1" x14ac:dyDescent="0.2">
      <c r="A620" s="56">
        <f ca="1">aanmeldingen!AK612</f>
        <v>0</v>
      </c>
      <c r="B620" s="99">
        <f>aanmeldingen!D612</f>
        <v>112221</v>
      </c>
      <c r="C620" s="98" t="str">
        <f>aanmeldingen!F612</f>
        <v>Derksen</v>
      </c>
      <c r="D620" s="98" t="str">
        <f>aanmeldingen!G612</f>
        <v>Ruben</v>
      </c>
      <c r="E620" s="98" t="str">
        <f>aanmeldingen!T612</f>
        <v>SCA</v>
      </c>
      <c r="F620" s="100">
        <f>aanmeldingen!K612</f>
        <v>43468</v>
      </c>
      <c r="G620" s="104" t="str">
        <f>IF(aanmeldingen!M612=0,"nvt",aanmeldingen!M612)</f>
        <v>nvt</v>
      </c>
      <c r="H620" s="98" t="str">
        <f>aanmeldingen!H612</f>
        <v>Basel</v>
      </c>
      <c r="I620" s="98" t="str">
        <f>aanmeldingen!I612</f>
        <v>WB Jun Eq</v>
      </c>
      <c r="J620" s="203" t="str">
        <f t="shared" ca="1" si="27"/>
        <v/>
      </c>
      <c r="K620" s="100">
        <f>aanmeldingen!V612</f>
        <v>43513</v>
      </c>
      <c r="L620" s="100">
        <f>aanmeldingen!W612</f>
        <v>43513</v>
      </c>
      <c r="M620" s="63"/>
      <c r="N620" s="46">
        <f>VLOOKUP(B620,schermers!C:I,7,FALSE)</f>
        <v>36692</v>
      </c>
      <c r="O620" s="46" t="str">
        <f t="shared" ca="1" si="28"/>
        <v>U23</v>
      </c>
      <c r="P620" s="56">
        <f t="shared" ca="1" si="29"/>
        <v>0</v>
      </c>
    </row>
    <row r="621" spans="1:16" hidden="1" x14ac:dyDescent="0.2">
      <c r="A621" s="56">
        <f ca="1">aanmeldingen!AK613</f>
        <v>0</v>
      </c>
      <c r="B621" s="99">
        <f>aanmeldingen!D613</f>
        <v>117222</v>
      </c>
      <c r="C621" s="98" t="str">
        <f>aanmeldingen!F613</f>
        <v>Roubailo</v>
      </c>
      <c r="D621" s="98" t="str">
        <f>aanmeldingen!G613</f>
        <v>Niels</v>
      </c>
      <c r="E621" s="98" t="str">
        <f>aanmeldingen!T613</f>
        <v>RS</v>
      </c>
      <c r="F621" s="100">
        <f>aanmeldingen!K613</f>
        <v>43468</v>
      </c>
      <c r="G621" s="104" t="str">
        <f>IF(aanmeldingen!M613=0,"nvt",aanmeldingen!M613)</f>
        <v>nvt</v>
      </c>
      <c r="H621" s="98" t="str">
        <f>aanmeldingen!H613</f>
        <v>Basel</v>
      </c>
      <c r="I621" s="98" t="str">
        <f>aanmeldingen!I613</f>
        <v>WB Jun Eq</v>
      </c>
      <c r="J621" s="203" t="str">
        <f t="shared" ca="1" si="27"/>
        <v/>
      </c>
      <c r="K621" s="100">
        <f>aanmeldingen!V613</f>
        <v>43513</v>
      </c>
      <c r="L621" s="100">
        <f>aanmeldingen!W613</f>
        <v>43513</v>
      </c>
      <c r="M621" s="63"/>
      <c r="N621" s="46">
        <f>VLOOKUP(B621,schermers!C:I,7,FALSE)</f>
        <v>37929</v>
      </c>
      <c r="O621" s="46" t="str">
        <f t="shared" ca="1" si="28"/>
        <v>U23</v>
      </c>
      <c r="P621" s="56">
        <f t="shared" ca="1" si="29"/>
        <v>0</v>
      </c>
    </row>
    <row r="622" spans="1:16" hidden="1" x14ac:dyDescent="0.2">
      <c r="A622" s="56">
        <f ca="1">aanmeldingen!AK614</f>
        <v>1</v>
      </c>
      <c r="B622" s="99">
        <f>aanmeldingen!D614</f>
        <v>111968</v>
      </c>
      <c r="C622" s="98" t="str">
        <f>aanmeldingen!F614</f>
        <v>Lugtenburg</v>
      </c>
      <c r="D622" s="98" t="str">
        <f>aanmeldingen!G614</f>
        <v>Thomas</v>
      </c>
      <c r="E622" s="98" t="str">
        <f>aanmeldingen!T614</f>
        <v>AEW</v>
      </c>
      <c r="F622" s="100">
        <f>aanmeldingen!K614</f>
        <v>43468</v>
      </c>
      <c r="G622" s="104" t="str">
        <f>IF(aanmeldingen!M614=0,"nvt",aanmeldingen!M614)</f>
        <v>nvt</v>
      </c>
      <c r="H622" s="98" t="str">
        <f>aanmeldingen!H614</f>
        <v>Basel</v>
      </c>
      <c r="I622" s="98" t="str">
        <f>aanmeldingen!I614</f>
        <v>WB Jun</v>
      </c>
      <c r="J622" s="203">
        <f t="shared" ca="1" si="27"/>
        <v>40.25</v>
      </c>
      <c r="K622" s="100">
        <f>aanmeldingen!V614</f>
        <v>43512</v>
      </c>
      <c r="L622" s="100">
        <f>aanmeldingen!W614</f>
        <v>43512</v>
      </c>
      <c r="M622" s="122"/>
      <c r="N622" s="46">
        <f>VLOOKUP(B622,schermers!C:I,7,FALSE)</f>
        <v>36661</v>
      </c>
      <c r="O622" s="46" t="str">
        <f t="shared" ca="1" si="28"/>
        <v>U23</v>
      </c>
      <c r="P622" s="56">
        <f t="shared" ca="1" si="29"/>
        <v>0</v>
      </c>
    </row>
    <row r="623" spans="1:16" hidden="1" x14ac:dyDescent="0.2">
      <c r="A623" s="56">
        <f ca="1">aanmeldingen!AK615</f>
        <v>0</v>
      </c>
      <c r="B623" s="99">
        <f>aanmeldingen!D615</f>
        <v>108421</v>
      </c>
      <c r="C623" s="98" t="str">
        <f>aanmeldingen!F615</f>
        <v>Boone</v>
      </c>
      <c r="D623" s="98" t="str">
        <f>aanmeldingen!G615</f>
        <v>Kelly</v>
      </c>
      <c r="E623" s="98" t="str">
        <f>aanmeldingen!T615</f>
        <v>ZAI</v>
      </c>
      <c r="F623" s="100">
        <f>aanmeldingen!K615</f>
        <v>43470</v>
      </c>
      <c r="G623" s="104" t="str">
        <f>IF(aanmeldingen!M615=0,"nvt",aanmeldingen!M615)</f>
        <v>nvt</v>
      </c>
      <c r="H623" s="98" t="str">
        <f>aanmeldingen!H615</f>
        <v>Budapest</v>
      </c>
      <c r="I623" s="98" t="str">
        <f>aanmeldingen!I615</f>
        <v>GP</v>
      </c>
      <c r="J623" s="203" t="str">
        <f t="shared" ca="1" si="27"/>
        <v/>
      </c>
      <c r="K623" s="100">
        <f>aanmeldingen!V615</f>
        <v>43532</v>
      </c>
      <c r="L623" s="100">
        <f>aanmeldingen!W615</f>
        <v>43534</v>
      </c>
      <c r="M623" s="122"/>
      <c r="N623" s="46">
        <f>VLOOKUP(B623,schermers!C:I,7,FALSE)</f>
        <v>33615</v>
      </c>
      <c r="O623" s="46" t="str">
        <f t="shared" ca="1" si="28"/>
        <v/>
      </c>
      <c r="P623" s="56">
        <f t="shared" ca="1" si="29"/>
        <v>0</v>
      </c>
    </row>
    <row r="624" spans="1:16" hidden="1" x14ac:dyDescent="0.2">
      <c r="A624" s="56">
        <f ca="1">aanmeldingen!AK616</f>
        <v>0</v>
      </c>
      <c r="B624" s="99">
        <f>aanmeldingen!D616</f>
        <v>111968</v>
      </c>
      <c r="C624" s="98" t="str">
        <f>aanmeldingen!F616</f>
        <v>Lugtenburg</v>
      </c>
      <c r="D624" s="98" t="str">
        <f>aanmeldingen!G616</f>
        <v>Thomas</v>
      </c>
      <c r="E624" s="98" t="str">
        <f>aanmeldingen!T616</f>
        <v>AEW</v>
      </c>
      <c r="F624" s="100">
        <f>aanmeldingen!K616</f>
        <v>43471</v>
      </c>
      <c r="G624" s="104" t="str">
        <f>IF(aanmeldingen!M616=0,"nvt",aanmeldingen!M616)</f>
        <v>nvt</v>
      </c>
      <c r="H624" s="98" t="str">
        <f>aanmeldingen!H616</f>
        <v>Basel</v>
      </c>
      <c r="I624" s="98" t="str">
        <f>aanmeldingen!I616</f>
        <v>WB Jun Eq</v>
      </c>
      <c r="J624" s="203" t="str">
        <f t="shared" ca="1" si="27"/>
        <v/>
      </c>
      <c r="K624" s="100">
        <f>aanmeldingen!V616</f>
        <v>43513</v>
      </c>
      <c r="L624" s="100">
        <f>aanmeldingen!W616</f>
        <v>43513</v>
      </c>
      <c r="M624" s="63"/>
      <c r="N624" s="46">
        <f>VLOOKUP(B624,schermers!C:I,7,FALSE)</f>
        <v>36661</v>
      </c>
      <c r="O624" s="46" t="str">
        <f t="shared" ca="1" si="28"/>
        <v>U23</v>
      </c>
      <c r="P624" s="56">
        <f t="shared" ca="1" si="29"/>
        <v>0</v>
      </c>
    </row>
    <row r="625" spans="1:16" hidden="1" x14ac:dyDescent="0.2">
      <c r="A625" s="56">
        <f ca="1">aanmeldingen!AK617</f>
        <v>1</v>
      </c>
      <c r="B625" s="99">
        <f>aanmeldingen!D617</f>
        <v>113779</v>
      </c>
      <c r="C625" s="98" t="str">
        <f>aanmeldingen!F617</f>
        <v>Kroese</v>
      </c>
      <c r="D625" s="98" t="str">
        <f>aanmeldingen!G617</f>
        <v>Katelijne</v>
      </c>
      <c r="E625" s="98" t="str">
        <f>aanmeldingen!T617</f>
        <v>AMS</v>
      </c>
      <c r="F625" s="100">
        <f>aanmeldingen!K617</f>
        <v>43472</v>
      </c>
      <c r="G625" s="104" t="str">
        <f>IF(aanmeldingen!M617=0,"nvt",aanmeldingen!M617)</f>
        <v>nvt</v>
      </c>
      <c r="H625" s="98" t="str">
        <f>aanmeldingen!H617</f>
        <v>Mannheim</v>
      </c>
      <c r="I625" s="98" t="str">
        <f>aanmeldingen!I617</f>
        <v>U23</v>
      </c>
      <c r="J625" s="203">
        <f t="shared" ca="1" si="27"/>
        <v>40.25</v>
      </c>
      <c r="K625" s="100">
        <f>aanmeldingen!V617</f>
        <v>43519</v>
      </c>
      <c r="L625" s="100">
        <f>aanmeldingen!W617</f>
        <v>43520</v>
      </c>
      <c r="M625" s="63"/>
      <c r="N625" s="46">
        <f>VLOOKUP(B625,schermers!C:I,7,FALSE)</f>
        <v>37171</v>
      </c>
      <c r="O625" s="46" t="str">
        <f t="shared" ca="1" si="28"/>
        <v>U23</v>
      </c>
      <c r="P625" s="56">
        <f t="shared" ca="1" si="29"/>
        <v>0</v>
      </c>
    </row>
    <row r="626" spans="1:16" hidden="1" x14ac:dyDescent="0.2">
      <c r="A626" s="56">
        <f ca="1">aanmeldingen!AK618</f>
        <v>1</v>
      </c>
      <c r="B626" s="99">
        <f>aanmeldingen!D618</f>
        <v>114853</v>
      </c>
      <c r="C626" s="98" t="str">
        <f>aanmeldingen!F618</f>
        <v>Prommel</v>
      </c>
      <c r="D626" s="98" t="str">
        <f>aanmeldingen!G618</f>
        <v>Wouter</v>
      </c>
      <c r="E626" s="98" t="str">
        <f>aanmeldingen!T618</f>
        <v>AMS</v>
      </c>
      <c r="F626" s="100">
        <f>aanmeldingen!K618</f>
        <v>43472</v>
      </c>
      <c r="G626" s="104" t="str">
        <f>IF(aanmeldingen!M618=0,"nvt",aanmeldingen!M618)</f>
        <v>nvt</v>
      </c>
      <c r="H626" s="98" t="str">
        <f>aanmeldingen!H618</f>
        <v>Terrassa (Barcelona)</v>
      </c>
      <c r="I626" s="98" t="str">
        <f>aanmeldingen!I618</f>
        <v>WB Jun</v>
      </c>
      <c r="J626" s="203">
        <f t="shared" ca="1" si="27"/>
        <v>40.25</v>
      </c>
      <c r="K626" s="100">
        <f>aanmeldingen!V618</f>
        <v>43512</v>
      </c>
      <c r="L626" s="100">
        <f>aanmeldingen!W618</f>
        <v>43512</v>
      </c>
      <c r="M626" s="122"/>
      <c r="N626" s="46">
        <f>VLOOKUP(B626,schermers!C:I,7,FALSE)</f>
        <v>36685</v>
      </c>
      <c r="O626" s="46" t="str">
        <f t="shared" ca="1" si="28"/>
        <v>U23</v>
      </c>
      <c r="P626" s="56">
        <f t="shared" ca="1" si="29"/>
        <v>0</v>
      </c>
    </row>
    <row r="627" spans="1:16" hidden="1" x14ac:dyDescent="0.2">
      <c r="A627" s="56">
        <f ca="1">aanmeldingen!AK619</f>
        <v>0</v>
      </c>
      <c r="B627" s="99">
        <f>aanmeldingen!D619</f>
        <v>111007</v>
      </c>
      <c r="C627" s="98" t="str">
        <f>aanmeldingen!F619</f>
        <v>Buser</v>
      </c>
      <c r="D627" s="98" t="str">
        <f>aanmeldingen!G619</f>
        <v>Jimi</v>
      </c>
      <c r="E627" s="98" t="str">
        <f>aanmeldingen!T619</f>
        <v>AMS</v>
      </c>
      <c r="F627" s="100">
        <f>aanmeldingen!K619</f>
        <v>43472</v>
      </c>
      <c r="G627" s="104" t="str">
        <f>IF(aanmeldingen!M619=0,"nvt",aanmeldingen!M619)</f>
        <v>nvt</v>
      </c>
      <c r="H627" s="98" t="str">
        <f>aanmeldingen!H619</f>
        <v>Dourdan</v>
      </c>
      <c r="I627" s="98" t="str">
        <f>aanmeldingen!I619</f>
        <v>WB Jun Eq</v>
      </c>
      <c r="J627" s="203" t="str">
        <f t="shared" ca="1" si="27"/>
        <v/>
      </c>
      <c r="K627" s="100">
        <f>aanmeldingen!V619</f>
        <v>43513</v>
      </c>
      <c r="L627" s="100">
        <f>aanmeldingen!W619</f>
        <v>43513</v>
      </c>
      <c r="M627" s="63"/>
      <c r="N627" s="46">
        <f>VLOOKUP(B627,schermers!C:I,7,FALSE)</f>
        <v>36847</v>
      </c>
      <c r="O627" s="46" t="str">
        <f t="shared" ca="1" si="28"/>
        <v>U23</v>
      </c>
      <c r="P627" s="56">
        <f t="shared" ca="1" si="29"/>
        <v>0</v>
      </c>
    </row>
    <row r="628" spans="1:16" hidden="1" x14ac:dyDescent="0.2">
      <c r="A628" s="56">
        <f ca="1">aanmeldingen!AK620</f>
        <v>0</v>
      </c>
      <c r="B628" s="99">
        <f>aanmeldingen!D620</f>
        <v>112311</v>
      </c>
      <c r="C628" s="98" t="str">
        <f>aanmeldingen!F620</f>
        <v>Bouwman</v>
      </c>
      <c r="D628" s="98" t="str">
        <f>aanmeldingen!G620</f>
        <v>Dirk-Jan</v>
      </c>
      <c r="E628" s="98" t="str">
        <f>aanmeldingen!T620</f>
        <v>SUR</v>
      </c>
      <c r="F628" s="100">
        <f>aanmeldingen!K620</f>
        <v>43472</v>
      </c>
      <c r="G628" s="104" t="str">
        <f>IF(aanmeldingen!M620=0,"nvt",aanmeldingen!M620)</f>
        <v>nvt</v>
      </c>
      <c r="H628" s="98" t="str">
        <f>aanmeldingen!H620</f>
        <v>Dourdan</v>
      </c>
      <c r="I628" s="98" t="str">
        <f>aanmeldingen!I620</f>
        <v>WB Jun Eq</v>
      </c>
      <c r="J628" s="203" t="str">
        <f t="shared" ca="1" si="27"/>
        <v/>
      </c>
      <c r="K628" s="100">
        <f>aanmeldingen!V620</f>
        <v>43513</v>
      </c>
      <c r="L628" s="100">
        <f>aanmeldingen!W620</f>
        <v>43513</v>
      </c>
      <c r="M628" s="122"/>
      <c r="N628" s="46">
        <f>VLOOKUP(B628,schermers!C:I,7,FALSE)</f>
        <v>36705</v>
      </c>
      <c r="O628" s="46" t="str">
        <f t="shared" ca="1" si="28"/>
        <v>U23</v>
      </c>
      <c r="P628" s="56">
        <f t="shared" ca="1" si="29"/>
        <v>0</v>
      </c>
    </row>
    <row r="629" spans="1:16" hidden="1" x14ac:dyDescent="0.2">
      <c r="A629" s="56">
        <f ca="1">aanmeldingen!AK621</f>
        <v>0</v>
      </c>
      <c r="B629" s="99">
        <f>aanmeldingen!D621</f>
        <v>111035</v>
      </c>
      <c r="C629" s="98" t="str">
        <f>aanmeldingen!F621</f>
        <v>Faas</v>
      </c>
      <c r="D629" s="98" t="str">
        <f>aanmeldingen!G621</f>
        <v>Quinton</v>
      </c>
      <c r="E629" s="98" t="str">
        <f>aanmeldingen!T621</f>
        <v>SUR</v>
      </c>
      <c r="F629" s="100">
        <f>aanmeldingen!K621</f>
        <v>43472</v>
      </c>
      <c r="G629" s="104" t="str">
        <f>IF(aanmeldingen!M621=0,"nvt",aanmeldingen!M621)</f>
        <v>nvt</v>
      </c>
      <c r="H629" s="98" t="str">
        <f>aanmeldingen!H621</f>
        <v>Dourdan</v>
      </c>
      <c r="I629" s="98" t="str">
        <f>aanmeldingen!I621</f>
        <v>WB Jun Eq</v>
      </c>
      <c r="J629" s="203" t="str">
        <f t="shared" ca="1" si="27"/>
        <v/>
      </c>
      <c r="K629" s="100">
        <f>aanmeldingen!V621</f>
        <v>43513</v>
      </c>
      <c r="L629" s="100">
        <f>aanmeldingen!W621</f>
        <v>43513</v>
      </c>
      <c r="M629" s="63"/>
      <c r="N629" s="46">
        <f>VLOOKUP(B629,schermers!C:I,7,FALSE)</f>
        <v>36621</v>
      </c>
      <c r="O629" s="46" t="str">
        <f t="shared" ca="1" si="28"/>
        <v>U23</v>
      </c>
      <c r="P629" s="56">
        <f t="shared" ca="1" si="29"/>
        <v>0</v>
      </c>
    </row>
    <row r="630" spans="1:16" hidden="1" x14ac:dyDescent="0.2">
      <c r="A630" s="56">
        <f ca="1">aanmeldingen!AK622</f>
        <v>1</v>
      </c>
      <c r="B630" s="99">
        <f>aanmeldingen!D622</f>
        <v>110548</v>
      </c>
      <c r="C630" s="98" t="str">
        <f>aanmeldingen!F622</f>
        <v>Zoons</v>
      </c>
      <c r="D630" s="98" t="str">
        <f>aanmeldingen!G622</f>
        <v>Edo</v>
      </c>
      <c r="E630" s="98" t="str">
        <f>aanmeldingen!T622</f>
        <v>NRD</v>
      </c>
      <c r="F630" s="100">
        <f>aanmeldingen!K622</f>
        <v>43473</v>
      </c>
      <c r="G630" s="104" t="str">
        <f>IF(aanmeldingen!M622=0,"nvt",aanmeldingen!M622)</f>
        <v>nvt</v>
      </c>
      <c r="H630" s="98" t="str">
        <f>aanmeldingen!H622</f>
        <v>Terrassa (Barcelona)</v>
      </c>
      <c r="I630" s="98" t="str">
        <f>aanmeldingen!I622</f>
        <v>WB Jun</v>
      </c>
      <c r="J630" s="203">
        <f t="shared" ca="1" si="27"/>
        <v>40.25</v>
      </c>
      <c r="K630" s="100">
        <f>aanmeldingen!V622</f>
        <v>43512</v>
      </c>
      <c r="L630" s="100">
        <f>aanmeldingen!W622</f>
        <v>43512</v>
      </c>
      <c r="M630" s="122"/>
      <c r="N630" s="46">
        <f>VLOOKUP(B630,schermers!C:I,7,FALSE)</f>
        <v>36270</v>
      </c>
      <c r="O630" s="46" t="str">
        <f t="shared" ca="1" si="28"/>
        <v>U23</v>
      </c>
      <c r="P630" s="56">
        <f t="shared" ca="1" si="29"/>
        <v>0</v>
      </c>
    </row>
    <row r="631" spans="1:16" hidden="1" x14ac:dyDescent="0.2">
      <c r="A631" s="56">
        <f ca="1">aanmeldingen!AK623</f>
        <v>0</v>
      </c>
      <c r="B631" s="99">
        <f>aanmeldingen!D623</f>
        <v>114304</v>
      </c>
      <c r="C631" s="98" t="str">
        <f>aanmeldingen!F623</f>
        <v>Man</v>
      </c>
      <c r="D631" s="98" t="str">
        <f>aanmeldingen!G623</f>
        <v>Koen</v>
      </c>
      <c r="E631" s="98" t="str">
        <f>aanmeldingen!T623</f>
        <v>TRE</v>
      </c>
      <c r="F631" s="100">
        <f>aanmeldingen!K623</f>
        <v>43474</v>
      </c>
      <c r="G631" s="104" t="str">
        <f>IF(aanmeldingen!M623=0,"nvt",aanmeldingen!M623)</f>
        <v>nvt</v>
      </c>
      <c r="H631" s="98" t="str">
        <f>aanmeldingen!H623</f>
        <v>Warschau</v>
      </c>
      <c r="I631" s="98" t="str">
        <f>aanmeldingen!I623</f>
        <v>ECC Eq</v>
      </c>
      <c r="J631" s="203" t="str">
        <f t="shared" ca="1" si="27"/>
        <v/>
      </c>
      <c r="K631" s="100">
        <f>aanmeldingen!V623</f>
        <v>43505</v>
      </c>
      <c r="L631" s="100">
        <f>aanmeldingen!W623</f>
        <v>43506</v>
      </c>
      <c r="M631" s="122"/>
      <c r="N631" s="46">
        <f>VLOOKUP(B631,schermers!C:I,7,FALSE)</f>
        <v>37756</v>
      </c>
      <c r="O631" s="46" t="str">
        <f t="shared" ca="1" si="28"/>
        <v>U23</v>
      </c>
      <c r="P631" s="56">
        <f t="shared" ca="1" si="29"/>
        <v>0</v>
      </c>
    </row>
    <row r="632" spans="1:16" hidden="1" x14ac:dyDescent="0.2">
      <c r="A632" s="56">
        <f ca="1">aanmeldingen!AK624</f>
        <v>0</v>
      </c>
      <c r="B632" s="99">
        <f>aanmeldingen!D624</f>
        <v>114305</v>
      </c>
      <c r="C632" s="98" t="str">
        <f>aanmeldingen!F624</f>
        <v>Man</v>
      </c>
      <c r="D632" s="98" t="str">
        <f>aanmeldingen!G624</f>
        <v>Yin</v>
      </c>
      <c r="E632" s="98" t="str">
        <f>aanmeldingen!T624</f>
        <v>TRE</v>
      </c>
      <c r="F632" s="100">
        <f>aanmeldingen!K624</f>
        <v>43474</v>
      </c>
      <c r="G632" s="104" t="str">
        <f>IF(aanmeldingen!M624=0,"nvt",aanmeldingen!M624)</f>
        <v>nvt</v>
      </c>
      <c r="H632" s="98" t="str">
        <f>aanmeldingen!H624</f>
        <v>Warschau</v>
      </c>
      <c r="I632" s="98" t="str">
        <f>aanmeldingen!I624</f>
        <v>ECC Eq</v>
      </c>
      <c r="J632" s="203" t="str">
        <f t="shared" ca="1" si="27"/>
        <v/>
      </c>
      <c r="K632" s="100">
        <f>aanmeldingen!V624</f>
        <v>43505</v>
      </c>
      <c r="L632" s="100">
        <f>aanmeldingen!W624</f>
        <v>43506</v>
      </c>
      <c r="M632" s="63"/>
      <c r="N632" s="46">
        <f>VLOOKUP(B632,schermers!C:I,7,FALSE)</f>
        <v>38431</v>
      </c>
      <c r="O632" s="46" t="str">
        <f t="shared" ca="1" si="28"/>
        <v>U23</v>
      </c>
      <c r="P632" s="56">
        <f t="shared" ca="1" si="29"/>
        <v>0</v>
      </c>
    </row>
    <row r="633" spans="1:16" x14ac:dyDescent="0.2">
      <c r="A633" s="56">
        <f ca="1">aanmeldingen!AK625</f>
        <v>1</v>
      </c>
      <c r="B633" s="99">
        <f>aanmeldingen!D625</f>
        <v>114922</v>
      </c>
      <c r="C633" s="98" t="str">
        <f>aanmeldingen!F625</f>
        <v>Van Rooij</v>
      </c>
      <c r="D633" s="98" t="str">
        <f>aanmeldingen!G625</f>
        <v>Kevin</v>
      </c>
      <c r="E633" s="98" t="str">
        <f>aanmeldingen!T625</f>
        <v>DBO</v>
      </c>
      <c r="F633" s="100">
        <f>aanmeldingen!K625</f>
        <v>43477</v>
      </c>
      <c r="G633" s="104" t="str">
        <f>IF(aanmeldingen!M625=0,"nvt",aanmeldingen!M625)</f>
        <v>nvt</v>
      </c>
      <c r="H633" s="98" t="str">
        <f>aanmeldingen!H625</f>
        <v>Krakow</v>
      </c>
      <c r="I633" s="98" t="str">
        <f>aanmeldingen!I625</f>
        <v>ECC</v>
      </c>
      <c r="J633" s="203">
        <f t="shared" ca="1" si="27"/>
        <v>40.25</v>
      </c>
      <c r="K633" s="100">
        <f>aanmeldingen!V625</f>
        <v>43505</v>
      </c>
      <c r="L633" s="100">
        <f>aanmeldingen!W625</f>
        <v>43506</v>
      </c>
      <c r="M633" s="63"/>
      <c r="N633" s="46">
        <f>VLOOKUP(B633,schermers!C:I,7,FALSE)</f>
        <v>37453</v>
      </c>
      <c r="O633" s="46" t="str">
        <f t="shared" ca="1" si="28"/>
        <v>U23</v>
      </c>
      <c r="P633" s="56">
        <f t="shared" ca="1" si="29"/>
        <v>0</v>
      </c>
    </row>
    <row r="634" spans="1:16" hidden="1" x14ac:dyDescent="0.2">
      <c r="A634" s="56">
        <f ca="1">aanmeldingen!AK626</f>
        <v>1</v>
      </c>
      <c r="B634" s="99">
        <f>aanmeldingen!D626</f>
        <v>113146</v>
      </c>
      <c r="C634" s="98" t="str">
        <f>aanmeldingen!F626</f>
        <v>De Wijn</v>
      </c>
      <c r="D634" s="98" t="str">
        <f>aanmeldingen!G626</f>
        <v>Day</v>
      </c>
      <c r="E634" s="98" t="str">
        <f>aanmeldingen!T626</f>
        <v>DBO</v>
      </c>
      <c r="F634" s="100">
        <f>aanmeldingen!K626</f>
        <v>43477</v>
      </c>
      <c r="G634" s="104" t="str">
        <f>IF(aanmeldingen!M626=0,"nvt",aanmeldingen!M626)</f>
        <v>nvt</v>
      </c>
      <c r="H634" s="98" t="str">
        <f>aanmeldingen!H626</f>
        <v>Mannheim</v>
      </c>
      <c r="I634" s="98" t="str">
        <f>aanmeldingen!I626</f>
        <v>U23</v>
      </c>
      <c r="J634" s="203">
        <f t="shared" ca="1" si="27"/>
        <v>40.25</v>
      </c>
      <c r="K634" s="100">
        <f>aanmeldingen!V626</f>
        <v>43519</v>
      </c>
      <c r="L634" s="100">
        <f>aanmeldingen!W626</f>
        <v>43520</v>
      </c>
      <c r="M634" s="63"/>
      <c r="N634" s="46">
        <f>VLOOKUP(B634,schermers!C:I,7,FALSE)</f>
        <v>35972</v>
      </c>
      <c r="O634" s="46" t="str">
        <f t="shared" ca="1" si="28"/>
        <v>U23</v>
      </c>
      <c r="P634" s="56">
        <f t="shared" ca="1" si="29"/>
        <v>0</v>
      </c>
    </row>
    <row r="635" spans="1:16" hidden="1" x14ac:dyDescent="0.2">
      <c r="A635" s="56">
        <f ca="1">aanmeldingen!AK627</f>
        <v>1</v>
      </c>
      <c r="B635" s="99">
        <f>aanmeldingen!D627</f>
        <v>109895</v>
      </c>
      <c r="C635" s="98" t="str">
        <f>aanmeldingen!F627</f>
        <v>Split</v>
      </c>
      <c r="D635" s="98" t="str">
        <f>aanmeldingen!G627</f>
        <v>Olivier</v>
      </c>
      <c r="E635" s="98" t="str">
        <f>aanmeldingen!T627</f>
        <v>NRD</v>
      </c>
      <c r="F635" s="100">
        <f>aanmeldingen!K627</f>
        <v>43478</v>
      </c>
      <c r="G635" s="104" t="str">
        <f>IF(aanmeldingen!M627=0,"nvt",aanmeldingen!M627)</f>
        <v>nvt</v>
      </c>
      <c r="H635" s="98" t="str">
        <f>aanmeldingen!H627</f>
        <v>Terrassa (Barcelona)</v>
      </c>
      <c r="I635" s="98" t="str">
        <f>aanmeldingen!I627</f>
        <v>WB Jun</v>
      </c>
      <c r="J635" s="203">
        <f t="shared" ca="1" si="27"/>
        <v>40.25</v>
      </c>
      <c r="K635" s="100">
        <f>aanmeldingen!V627</f>
        <v>43512</v>
      </c>
      <c r="L635" s="100">
        <f>aanmeldingen!W627</f>
        <v>43512</v>
      </c>
      <c r="M635" s="63"/>
      <c r="N635" s="46">
        <f>VLOOKUP(B635,schermers!C:I,7,FALSE)</f>
        <v>36225</v>
      </c>
      <c r="O635" s="46" t="str">
        <f t="shared" ca="1" si="28"/>
        <v>U23</v>
      </c>
      <c r="P635" s="56">
        <f t="shared" ca="1" si="29"/>
        <v>0</v>
      </c>
    </row>
    <row r="636" spans="1:16" hidden="1" x14ac:dyDescent="0.2">
      <c r="A636" s="56">
        <f ca="1">aanmeldingen!AK628</f>
        <v>1</v>
      </c>
      <c r="B636" s="99">
        <f>aanmeldingen!D628</f>
        <v>109569</v>
      </c>
      <c r="C636" s="98" t="str">
        <f>aanmeldingen!F628</f>
        <v>Oosthof</v>
      </c>
      <c r="D636" s="98" t="str">
        <f>aanmeldingen!G628</f>
        <v>Collin</v>
      </c>
      <c r="E636" s="98" t="str">
        <f>aanmeldingen!T628</f>
        <v>MN</v>
      </c>
      <c r="F636" s="100">
        <f>aanmeldingen!K628</f>
        <v>43480</v>
      </c>
      <c r="G636" s="104" t="str">
        <f>IF(aanmeldingen!M628=0,"nvt",aanmeldingen!M628)</f>
        <v>nvt</v>
      </c>
      <c r="H636" s="98" t="str">
        <f>aanmeldingen!H628</f>
        <v>Berlijn</v>
      </c>
      <c r="I636" s="98" t="str">
        <f>aanmeldingen!I628</f>
        <v>U23</v>
      </c>
      <c r="J636" s="203">
        <f t="shared" ca="1" si="27"/>
        <v>40.25</v>
      </c>
      <c r="K636" s="100">
        <f>aanmeldingen!V628</f>
        <v>43519</v>
      </c>
      <c r="L636" s="100">
        <f>aanmeldingen!W628</f>
        <v>43520</v>
      </c>
      <c r="M636" s="63"/>
      <c r="N636" s="46">
        <f>VLOOKUP(B636,schermers!C:I,7,FALSE)</f>
        <v>32753</v>
      </c>
      <c r="O636" s="46" t="str">
        <f t="shared" ca="1" si="28"/>
        <v/>
      </c>
      <c r="P636" s="56">
        <f t="shared" ca="1" si="29"/>
        <v>0</v>
      </c>
    </row>
    <row r="637" spans="1:16" hidden="1" x14ac:dyDescent="0.2">
      <c r="A637" s="56">
        <f ca="1">aanmeldingen!AK629</f>
        <v>0</v>
      </c>
      <c r="B637" s="99">
        <f>aanmeldingen!D629</f>
        <v>112104</v>
      </c>
      <c r="C637" s="98" t="str">
        <f>aanmeldingen!F629</f>
        <v>Postma</v>
      </c>
      <c r="D637" s="98" t="str">
        <f>aanmeldingen!G629</f>
        <v>Randy</v>
      </c>
      <c r="E637" s="98" t="str">
        <f>aanmeldingen!T629</f>
        <v>FCA</v>
      </c>
      <c r="F637" s="100">
        <f>aanmeldingen!K629</f>
        <v>43480</v>
      </c>
      <c r="G637" s="104" t="str">
        <f>IF(aanmeldingen!M629=0,"nvt",aanmeldingen!M629)</f>
        <v>nvt</v>
      </c>
      <c r="H637" s="98" t="str">
        <f>aanmeldingen!H629</f>
        <v>Buenos Aires</v>
      </c>
      <c r="I637" s="98" t="str">
        <f>aanmeldingen!I629</f>
        <v>WB</v>
      </c>
      <c r="J637" s="203" t="str">
        <f t="shared" ca="1" si="27"/>
        <v/>
      </c>
      <c r="K637" s="100">
        <f>aanmeldingen!V629</f>
        <v>43546</v>
      </c>
      <c r="L637" s="100">
        <f>aanmeldingen!W629</f>
        <v>43547</v>
      </c>
      <c r="M637" s="63"/>
      <c r="N637" s="46">
        <f>VLOOKUP(B637,schermers!C:I,7,FALSE)</f>
        <v>36389</v>
      </c>
      <c r="O637" s="46" t="str">
        <f t="shared" ca="1" si="28"/>
        <v>U23</v>
      </c>
      <c r="P637" s="56">
        <f t="shared" ca="1" si="29"/>
        <v>0</v>
      </c>
    </row>
    <row r="638" spans="1:16" hidden="1" x14ac:dyDescent="0.2">
      <c r="A638" s="56">
        <f ca="1">aanmeldingen!AK630</f>
        <v>1</v>
      </c>
      <c r="B638" s="99">
        <f>aanmeldingen!D630</f>
        <v>109299</v>
      </c>
      <c r="C638" s="98" t="str">
        <f>aanmeldingen!F630</f>
        <v>Schanzleh</v>
      </c>
      <c r="D638" s="98" t="str">
        <f>aanmeldingen!G630</f>
        <v>Thom</v>
      </c>
      <c r="E638" s="98" t="str">
        <f>aanmeldingen!T630</f>
        <v>ZAI</v>
      </c>
      <c r="F638" s="100">
        <f>aanmeldingen!K630</f>
        <v>43480</v>
      </c>
      <c r="G638" s="104" t="str">
        <f>IF(aanmeldingen!M630=0,"nvt",aanmeldingen!M630)</f>
        <v>nvt</v>
      </c>
      <c r="H638" s="98" t="str">
        <f>aanmeldingen!H630</f>
        <v>Berlijn</v>
      </c>
      <c r="I638" s="98" t="str">
        <f>aanmeldingen!I630</f>
        <v>U23</v>
      </c>
      <c r="J638" s="203">
        <f t="shared" ca="1" si="27"/>
        <v>40.25</v>
      </c>
      <c r="K638" s="100">
        <f>aanmeldingen!V630</f>
        <v>43519</v>
      </c>
      <c r="L638" s="100">
        <f>aanmeldingen!W630</f>
        <v>43520</v>
      </c>
      <c r="M638" s="122"/>
      <c r="N638" s="46">
        <f>VLOOKUP(B638,schermers!C:I,7,FALSE)</f>
        <v>33037</v>
      </c>
      <c r="O638" s="46" t="str">
        <f t="shared" ca="1" si="28"/>
        <v/>
      </c>
      <c r="P638" s="56">
        <f t="shared" ca="1" si="29"/>
        <v>0</v>
      </c>
    </row>
    <row r="639" spans="1:16" hidden="1" x14ac:dyDescent="0.2">
      <c r="A639" s="56">
        <f ca="1">aanmeldingen!AK631</f>
        <v>1</v>
      </c>
      <c r="B639" s="99">
        <f>aanmeldingen!D631</f>
        <v>108421</v>
      </c>
      <c r="C639" s="98" t="str">
        <f>aanmeldingen!F631</f>
        <v>Boone</v>
      </c>
      <c r="D639" s="98" t="str">
        <f>aanmeldingen!G631</f>
        <v>Kelly</v>
      </c>
      <c r="E639" s="98" t="str">
        <f>aanmeldingen!T631</f>
        <v>ZAI</v>
      </c>
      <c r="F639" s="100">
        <f>aanmeldingen!K631</f>
        <v>43480</v>
      </c>
      <c r="G639" s="104" t="str">
        <f>IF(aanmeldingen!M631=0,"nvt",aanmeldingen!M631)</f>
        <v>nvt</v>
      </c>
      <c r="H639" s="98" t="str">
        <f>aanmeldingen!H631</f>
        <v>Mannheim</v>
      </c>
      <c r="I639" s="98" t="str">
        <f>aanmeldingen!I631</f>
        <v>U23</v>
      </c>
      <c r="J639" s="203">
        <f t="shared" ca="1" si="27"/>
        <v>40.25</v>
      </c>
      <c r="K639" s="100">
        <f>aanmeldingen!V631</f>
        <v>43519</v>
      </c>
      <c r="L639" s="100">
        <f>aanmeldingen!W631</f>
        <v>43520</v>
      </c>
      <c r="M639" s="63"/>
      <c r="N639" s="46">
        <f>VLOOKUP(B639,schermers!C:I,7,FALSE)</f>
        <v>33615</v>
      </c>
      <c r="O639" s="46" t="str">
        <f t="shared" ca="1" si="28"/>
        <v/>
      </c>
      <c r="P639" s="56">
        <f t="shared" ca="1" si="29"/>
        <v>0</v>
      </c>
    </row>
    <row r="640" spans="1:16" hidden="1" x14ac:dyDescent="0.2">
      <c r="A640" s="56">
        <f ca="1">aanmeldingen!AK632</f>
        <v>1</v>
      </c>
      <c r="B640" s="99">
        <f>aanmeldingen!D632</f>
        <v>108523</v>
      </c>
      <c r="C640" s="98" t="str">
        <f>aanmeldingen!F632</f>
        <v>Terzopoulos</v>
      </c>
      <c r="D640" s="98" t="str">
        <f>aanmeldingen!G632</f>
        <v>Marlies</v>
      </c>
      <c r="E640" s="98" t="str">
        <f>aanmeldingen!T632</f>
        <v>ZAI</v>
      </c>
      <c r="F640" s="100">
        <f>aanmeldingen!K632</f>
        <v>43480</v>
      </c>
      <c r="G640" s="104" t="str">
        <f>IF(aanmeldingen!M632=0,"nvt",aanmeldingen!M632)</f>
        <v>nvt</v>
      </c>
      <c r="H640" s="98" t="str">
        <f>aanmeldingen!H632</f>
        <v>Mannheim</v>
      </c>
      <c r="I640" s="98" t="str">
        <f>aanmeldingen!I632</f>
        <v>U23</v>
      </c>
      <c r="J640" s="203">
        <f t="shared" ca="1" si="27"/>
        <v>40.25</v>
      </c>
      <c r="K640" s="100">
        <f>aanmeldingen!V632</f>
        <v>43519</v>
      </c>
      <c r="L640" s="100">
        <f>aanmeldingen!W632</f>
        <v>43520</v>
      </c>
      <c r="M640" s="122"/>
      <c r="N640" s="46">
        <f>VLOOKUP(B640,schermers!C:I,7,FALSE)</f>
        <v>34201</v>
      </c>
      <c r="O640" s="46" t="str">
        <f t="shared" ca="1" si="28"/>
        <v/>
      </c>
      <c r="P640" s="56">
        <f t="shared" ca="1" si="29"/>
        <v>0</v>
      </c>
    </row>
    <row r="641" spans="1:16" hidden="1" x14ac:dyDescent="0.2">
      <c r="A641" s="56">
        <f ca="1">aanmeldingen!AK633</f>
        <v>0</v>
      </c>
      <c r="B641" s="99">
        <f>aanmeldingen!D633</f>
        <v>108869</v>
      </c>
      <c r="C641" s="98" t="str">
        <f>aanmeldingen!F633</f>
        <v>Tulen</v>
      </c>
      <c r="D641" s="98" t="str">
        <f>aanmeldingen!G633</f>
        <v>Carmel</v>
      </c>
      <c r="E641" s="98" t="str">
        <f>aanmeldingen!T633</f>
        <v>RS</v>
      </c>
      <c r="F641" s="100">
        <f>aanmeldingen!K633</f>
        <v>43480</v>
      </c>
      <c r="G641" s="104" t="str">
        <f>IF(aanmeldingen!M633=0,"nvt",aanmeldingen!M633)</f>
        <v>nvt</v>
      </c>
      <c r="H641" s="98" t="str">
        <f>aanmeldingen!H633</f>
        <v>Budapest</v>
      </c>
      <c r="I641" s="98" t="str">
        <f>aanmeldingen!I633</f>
        <v>GP</v>
      </c>
      <c r="J641" s="203" t="str">
        <f t="shared" ca="1" si="27"/>
        <v/>
      </c>
      <c r="K641" s="100">
        <f>aanmeldingen!V633</f>
        <v>43532</v>
      </c>
      <c r="L641" s="100">
        <f>aanmeldingen!W633</f>
        <v>43534</v>
      </c>
      <c r="M641" s="63"/>
      <c r="N641" s="46">
        <f>VLOOKUP(B641,schermers!C:I,7,FALSE)</f>
        <v>34541</v>
      </c>
      <c r="O641" s="46" t="str">
        <f t="shared" ca="1" si="28"/>
        <v/>
      </c>
      <c r="P641" s="56">
        <f t="shared" ca="1" si="29"/>
        <v>0</v>
      </c>
    </row>
    <row r="642" spans="1:16" hidden="1" x14ac:dyDescent="0.2">
      <c r="A642" s="56">
        <f ca="1">aanmeldingen!AK634</f>
        <v>1</v>
      </c>
      <c r="B642" s="99">
        <f>aanmeldingen!D634</f>
        <v>111005</v>
      </c>
      <c r="C642" s="98" t="str">
        <f>aanmeldingen!F634</f>
        <v>Zoons</v>
      </c>
      <c r="D642" s="98" t="str">
        <f>aanmeldingen!G634</f>
        <v>Axel</v>
      </c>
      <c r="E642" s="98" t="str">
        <f>aanmeldingen!T634</f>
        <v>NRD</v>
      </c>
      <c r="F642" s="100">
        <f>aanmeldingen!K634</f>
        <v>43481</v>
      </c>
      <c r="G642" s="104" t="str">
        <f>IF(aanmeldingen!M634=0,"nvt",aanmeldingen!M634)</f>
        <v>nvt</v>
      </c>
      <c r="H642" s="98" t="str">
        <f>aanmeldingen!H634</f>
        <v>Terrassa (Barcelona)</v>
      </c>
      <c r="I642" s="98" t="str">
        <f>aanmeldingen!I634</f>
        <v>WB Jun</v>
      </c>
      <c r="J642" s="203">
        <f t="shared" ca="1" si="27"/>
        <v>40.25</v>
      </c>
      <c r="K642" s="100">
        <f>aanmeldingen!V634</f>
        <v>43512</v>
      </c>
      <c r="L642" s="100">
        <f>aanmeldingen!W634</f>
        <v>43512</v>
      </c>
      <c r="M642" s="63"/>
      <c r="N642" s="46">
        <f>VLOOKUP(B642,schermers!C:I,7,FALSE)</f>
        <v>37105</v>
      </c>
      <c r="O642" s="46" t="str">
        <f t="shared" ca="1" si="28"/>
        <v>U23</v>
      </c>
      <c r="P642" s="56">
        <f t="shared" ca="1" si="29"/>
        <v>0</v>
      </c>
    </row>
    <row r="643" spans="1:16" hidden="1" x14ac:dyDescent="0.2">
      <c r="A643" s="56">
        <f ca="1">aanmeldingen!AK635</f>
        <v>1</v>
      </c>
      <c r="B643" s="99">
        <f>aanmeldingen!D635</f>
        <v>109235</v>
      </c>
      <c r="C643" s="98" t="str">
        <f>aanmeldingen!F635</f>
        <v>Obster</v>
      </c>
      <c r="D643" s="98" t="str">
        <f>aanmeldingen!G635</f>
        <v>Ellen</v>
      </c>
      <c r="E643" s="98" t="str">
        <f>aanmeldingen!T635</f>
        <v>QUI</v>
      </c>
      <c r="F643" s="100">
        <f>aanmeldingen!K635</f>
        <v>43481</v>
      </c>
      <c r="G643" s="104" t="str">
        <f>IF(aanmeldingen!M635=0,"nvt",aanmeldingen!M635)</f>
        <v>nvt</v>
      </c>
      <c r="H643" s="98" t="str">
        <f>aanmeldingen!H635</f>
        <v>Mannheim</v>
      </c>
      <c r="I643" s="98" t="str">
        <f>aanmeldingen!I635</f>
        <v>U23</v>
      </c>
      <c r="J643" s="203">
        <f t="shared" ca="1" si="27"/>
        <v>40.25</v>
      </c>
      <c r="K643" s="100">
        <f>aanmeldingen!V635</f>
        <v>43519</v>
      </c>
      <c r="L643" s="100">
        <f>aanmeldingen!W635</f>
        <v>43520</v>
      </c>
      <c r="M643" s="63"/>
      <c r="N643" s="46">
        <f>VLOOKUP(B643,schermers!C:I,7,FALSE)</f>
        <v>34350</v>
      </c>
      <c r="O643" s="46" t="str">
        <f t="shared" ca="1" si="28"/>
        <v/>
      </c>
      <c r="P643" s="56">
        <f t="shared" ca="1" si="29"/>
        <v>0</v>
      </c>
    </row>
    <row r="644" spans="1:16" hidden="1" x14ac:dyDescent="0.2">
      <c r="A644" s="56">
        <f ca="1">aanmeldingen!AK636</f>
        <v>1</v>
      </c>
      <c r="B644" s="99">
        <f>aanmeldingen!D636</f>
        <v>112104</v>
      </c>
      <c r="C644" s="98" t="str">
        <f>aanmeldingen!F636</f>
        <v>Postma</v>
      </c>
      <c r="D644" s="98" t="str">
        <f>aanmeldingen!G636</f>
        <v>Randy</v>
      </c>
      <c r="E644" s="98" t="str">
        <f>aanmeldingen!T636</f>
        <v>FCA</v>
      </c>
      <c r="F644" s="100">
        <f>aanmeldingen!K636</f>
        <v>43480</v>
      </c>
      <c r="G644" s="104" t="str">
        <f>IF(aanmeldingen!M636=0,"nvt",aanmeldingen!M636)</f>
        <v>nvt</v>
      </c>
      <c r="H644" s="98" t="str">
        <f>aanmeldingen!H636</f>
        <v>Basel</v>
      </c>
      <c r="I644" s="98" t="str">
        <f>aanmeldingen!I636</f>
        <v>WB Jun</v>
      </c>
      <c r="J644" s="203">
        <f t="shared" ca="1" si="27"/>
        <v>40.25</v>
      </c>
      <c r="K644" s="100">
        <f>aanmeldingen!V636</f>
        <v>43512</v>
      </c>
      <c r="L644" s="100">
        <f>aanmeldingen!W636</f>
        <v>43512</v>
      </c>
      <c r="M644" s="63"/>
      <c r="N644" s="46">
        <f>VLOOKUP(B644,schermers!C:I,7,FALSE)</f>
        <v>36389</v>
      </c>
      <c r="O644" s="46" t="str">
        <f t="shared" ca="1" si="28"/>
        <v>U23</v>
      </c>
      <c r="P644" s="56">
        <f t="shared" ca="1" si="29"/>
        <v>0</v>
      </c>
    </row>
    <row r="645" spans="1:16" hidden="1" x14ac:dyDescent="0.2">
      <c r="A645" s="56">
        <f ca="1">aanmeldingen!AK637</f>
        <v>0</v>
      </c>
      <c r="B645" s="99">
        <f>aanmeldingen!D637</f>
        <v>112806</v>
      </c>
      <c r="C645" s="98" t="str">
        <f>aanmeldingen!F637</f>
        <v>Dualeh</v>
      </c>
      <c r="D645" s="98" t="str">
        <f>aanmeldingen!G637</f>
        <v>Quincy</v>
      </c>
      <c r="E645" s="98" t="str">
        <f>aanmeldingen!T637</f>
        <v>TWE</v>
      </c>
      <c r="F645" s="100">
        <f>aanmeldingen!K637</f>
        <v>43486</v>
      </c>
      <c r="G645" s="104" t="str">
        <f>IF(aanmeldingen!M637=0,"nvt",aanmeldingen!M637)</f>
        <v>nvt</v>
      </c>
      <c r="H645" s="98" t="str">
        <f>aanmeldingen!H637</f>
        <v>Terrassa (Barcelona)</v>
      </c>
      <c r="I645" s="98" t="str">
        <f>aanmeldingen!I637</f>
        <v>WB Jun Eq</v>
      </c>
      <c r="J645" s="203" t="str">
        <f t="shared" ca="1" si="27"/>
        <v/>
      </c>
      <c r="K645" s="100">
        <f>aanmeldingen!V637</f>
        <v>43513</v>
      </c>
      <c r="L645" s="100">
        <f>aanmeldingen!W637</f>
        <v>43513</v>
      </c>
      <c r="M645" s="63"/>
      <c r="N645" s="46">
        <f>VLOOKUP(B645,schermers!C:I,7,FALSE)</f>
        <v>37134</v>
      </c>
      <c r="O645" s="46" t="str">
        <f t="shared" ca="1" si="28"/>
        <v>U23</v>
      </c>
      <c r="P645" s="56">
        <f t="shared" ca="1" si="29"/>
        <v>0</v>
      </c>
    </row>
    <row r="646" spans="1:16" hidden="1" x14ac:dyDescent="0.2">
      <c r="A646" s="56">
        <f ca="1">aanmeldingen!AK638</f>
        <v>0</v>
      </c>
      <c r="B646" s="99">
        <f>aanmeldingen!D638</f>
        <v>110792</v>
      </c>
      <c r="C646" s="98" t="str">
        <f>aanmeldingen!F638</f>
        <v>Giacon</v>
      </c>
      <c r="D646" s="98" t="str">
        <f>aanmeldingen!G638</f>
        <v>Daniel</v>
      </c>
      <c r="E646" s="98" t="str">
        <f>aanmeldingen!T638</f>
        <v>AMS</v>
      </c>
      <c r="F646" s="100">
        <f>aanmeldingen!K638</f>
        <v>43486</v>
      </c>
      <c r="G646" s="104" t="str">
        <f>IF(aanmeldingen!M638=0,"nvt",aanmeldingen!M638)</f>
        <v>nvt</v>
      </c>
      <c r="H646" s="98" t="str">
        <f>aanmeldingen!H638</f>
        <v>Terrassa (Barcelona)</v>
      </c>
      <c r="I646" s="98" t="str">
        <f>aanmeldingen!I638</f>
        <v>WB Jun Eq</v>
      </c>
      <c r="J646" s="203" t="str">
        <f t="shared" ca="1" si="27"/>
        <v/>
      </c>
      <c r="K646" s="100">
        <f>aanmeldingen!V638</f>
        <v>43513</v>
      </c>
      <c r="L646" s="100">
        <f>aanmeldingen!W638</f>
        <v>43513</v>
      </c>
      <c r="M646" s="63"/>
      <c r="N646" s="46">
        <f>VLOOKUP(B646,schermers!C:I,7,FALSE)</f>
        <v>36855</v>
      </c>
      <c r="O646" s="46" t="str">
        <f t="shared" ca="1" si="28"/>
        <v>U23</v>
      </c>
      <c r="P646" s="56">
        <f t="shared" ca="1" si="29"/>
        <v>0</v>
      </c>
    </row>
    <row r="647" spans="1:16" hidden="1" x14ac:dyDescent="0.2">
      <c r="A647" s="56">
        <f ca="1">aanmeldingen!AK639</f>
        <v>0</v>
      </c>
      <c r="B647" s="99">
        <f>aanmeldingen!D639</f>
        <v>111636</v>
      </c>
      <c r="C647" s="98" t="str">
        <f>aanmeldingen!F639</f>
        <v>Jans Kohneke</v>
      </c>
      <c r="D647" s="98" t="str">
        <f>aanmeldingen!G639</f>
        <v>Teun</v>
      </c>
      <c r="E647" s="98" t="str">
        <f>aanmeldingen!T639</f>
        <v>AMS</v>
      </c>
      <c r="F647" s="100">
        <f>aanmeldingen!K639</f>
        <v>43486</v>
      </c>
      <c r="G647" s="104" t="str">
        <f>IF(aanmeldingen!M639=0,"nvt",aanmeldingen!M639)</f>
        <v>nvt</v>
      </c>
      <c r="H647" s="98" t="str">
        <f>aanmeldingen!H639</f>
        <v>Terrassa (Barcelona)</v>
      </c>
      <c r="I647" s="98" t="str">
        <f>aanmeldingen!I639</f>
        <v>WB Jun Eq</v>
      </c>
      <c r="J647" s="203" t="str">
        <f t="shared" ca="1" si="27"/>
        <v/>
      </c>
      <c r="K647" s="100">
        <f>aanmeldingen!V639</f>
        <v>43513</v>
      </c>
      <c r="L647" s="100">
        <f>aanmeldingen!W639</f>
        <v>43513</v>
      </c>
      <c r="M647" s="63"/>
      <c r="N647" s="46">
        <f>VLOOKUP(B647,schermers!C:I,7,FALSE)</f>
        <v>36863</v>
      </c>
      <c r="O647" s="46" t="str">
        <f t="shared" ca="1" si="28"/>
        <v>U23</v>
      </c>
      <c r="P647" s="56">
        <f t="shared" ca="1" si="29"/>
        <v>0</v>
      </c>
    </row>
    <row r="648" spans="1:16" hidden="1" x14ac:dyDescent="0.2">
      <c r="A648" s="56">
        <f ca="1">aanmeldingen!AK640</f>
        <v>0</v>
      </c>
      <c r="B648" s="99">
        <f>aanmeldingen!D640</f>
        <v>109895</v>
      </c>
      <c r="C648" s="98" t="str">
        <f>aanmeldingen!F640</f>
        <v>Split</v>
      </c>
      <c r="D648" s="98" t="str">
        <f>aanmeldingen!G640</f>
        <v>Olivier</v>
      </c>
      <c r="E648" s="98" t="str">
        <f>aanmeldingen!T640</f>
        <v>NRD</v>
      </c>
      <c r="F648" s="100">
        <f>aanmeldingen!K640</f>
        <v>43486</v>
      </c>
      <c r="G648" s="104" t="str">
        <f>IF(aanmeldingen!M640=0,"nvt",aanmeldingen!M640)</f>
        <v>nvt</v>
      </c>
      <c r="H648" s="98" t="str">
        <f>aanmeldingen!H640</f>
        <v>Terrassa (Barcelona)</v>
      </c>
      <c r="I648" s="98" t="str">
        <f>aanmeldingen!I640</f>
        <v>WB Jun Eq</v>
      </c>
      <c r="J648" s="203" t="str">
        <f t="shared" ca="1" si="27"/>
        <v/>
      </c>
      <c r="K648" s="100">
        <f>aanmeldingen!V640</f>
        <v>43513</v>
      </c>
      <c r="L648" s="100">
        <f>aanmeldingen!W640</f>
        <v>43513</v>
      </c>
      <c r="M648" s="122"/>
      <c r="N648" s="46">
        <f>VLOOKUP(B648,schermers!C:I,7,FALSE)</f>
        <v>36225</v>
      </c>
      <c r="O648" s="46" t="str">
        <f t="shared" ca="1" si="28"/>
        <v>U23</v>
      </c>
      <c r="P648" s="56">
        <f t="shared" ca="1" si="29"/>
        <v>0</v>
      </c>
    </row>
    <row r="649" spans="1:16" hidden="1" x14ac:dyDescent="0.2">
      <c r="A649" s="56">
        <f ca="1">aanmeldingen!AK641</f>
        <v>1</v>
      </c>
      <c r="B649" s="99">
        <f>aanmeldingen!D641</f>
        <v>108238</v>
      </c>
      <c r="C649" s="98" t="str">
        <f>aanmeldingen!F641</f>
        <v>Tulen</v>
      </c>
      <c r="D649" s="98" t="str">
        <f>aanmeldingen!G641</f>
        <v>Tristan</v>
      </c>
      <c r="E649" s="98" t="str">
        <f>aanmeldingen!T641</f>
        <v>SCA</v>
      </c>
      <c r="F649" s="100">
        <f>aanmeldingen!K641</f>
        <v>43486</v>
      </c>
      <c r="G649" s="104" t="str">
        <f>IF(aanmeldingen!M641=0,"nvt",aanmeldingen!M641)</f>
        <v>nvt</v>
      </c>
      <c r="H649" s="98" t="str">
        <f>aanmeldingen!H641</f>
        <v>Berlijn</v>
      </c>
      <c r="I649" s="98" t="str">
        <f>aanmeldingen!I641</f>
        <v>U23</v>
      </c>
      <c r="J649" s="203">
        <f t="shared" ca="1" si="27"/>
        <v>40.25</v>
      </c>
      <c r="K649" s="100">
        <f>aanmeldingen!V641</f>
        <v>43519</v>
      </c>
      <c r="L649" s="100">
        <f>aanmeldingen!W641</f>
        <v>43520</v>
      </c>
      <c r="M649" s="122"/>
      <c r="N649" s="46">
        <f>VLOOKUP(B649,schermers!C:I,7,FALSE)</f>
        <v>33441</v>
      </c>
      <c r="O649" s="46" t="str">
        <f t="shared" ca="1" si="28"/>
        <v/>
      </c>
      <c r="P649" s="56">
        <f t="shared" ca="1" si="29"/>
        <v>0</v>
      </c>
    </row>
    <row r="650" spans="1:16" hidden="1" x14ac:dyDescent="0.2">
      <c r="A650" s="56">
        <f ca="1">aanmeldingen!AK642</f>
        <v>0</v>
      </c>
      <c r="B650" s="99">
        <f>aanmeldingen!D642</f>
        <v>113777</v>
      </c>
      <c r="C650" s="98" t="str">
        <f>aanmeldingen!F642</f>
        <v>Kroese</v>
      </c>
      <c r="D650" s="98" t="str">
        <f>aanmeldingen!G642</f>
        <v>Roos</v>
      </c>
      <c r="E650" s="98" t="str">
        <f>aanmeldingen!T642</f>
        <v>RS</v>
      </c>
      <c r="F650" s="100">
        <f>aanmeldingen!K642</f>
        <v>43487</v>
      </c>
      <c r="G650" s="104" t="str">
        <f>IF(aanmeldingen!M642=0,"nvt",aanmeldingen!M642)</f>
        <v>nvt</v>
      </c>
      <c r="H650" s="98" t="str">
        <f>aanmeldingen!H642</f>
        <v>Budapest</v>
      </c>
      <c r="I650" s="98" t="str">
        <f>aanmeldingen!I642</f>
        <v>GP</v>
      </c>
      <c r="J650" s="203" t="str">
        <f t="shared" ca="1" si="27"/>
        <v/>
      </c>
      <c r="K650" s="100">
        <f>aanmeldingen!V642</f>
        <v>43532</v>
      </c>
      <c r="L650" s="100">
        <f>aanmeldingen!W642</f>
        <v>43534</v>
      </c>
      <c r="M650" s="122"/>
      <c r="N650" s="46">
        <f>VLOOKUP(B650,schermers!C:I,7,FALSE)</f>
        <v>35411</v>
      </c>
      <c r="O650" s="46" t="str">
        <f t="shared" ca="1" si="28"/>
        <v>U23</v>
      </c>
      <c r="P650" s="56">
        <f t="shared" ca="1" si="29"/>
        <v>0</v>
      </c>
    </row>
    <row r="651" spans="1:16" hidden="1" x14ac:dyDescent="0.2">
      <c r="A651" s="56">
        <f ca="1">aanmeldingen!AK643</f>
        <v>0</v>
      </c>
      <c r="B651" s="99">
        <f>aanmeldingen!D643</f>
        <v>109630</v>
      </c>
      <c r="C651" s="98" t="str">
        <f>aanmeldingen!F643</f>
        <v>De Jong</v>
      </c>
      <c r="D651" s="98" t="str">
        <f>aanmeldingen!G643</f>
        <v>Cheryl</v>
      </c>
      <c r="E651" s="98" t="str">
        <f>aanmeldingen!T643</f>
        <v>DBO</v>
      </c>
      <c r="F651" s="100">
        <f>aanmeldingen!K643</f>
        <v>43488</v>
      </c>
      <c r="G651" s="104" t="str">
        <f>IF(aanmeldingen!M643=0,"nvt",aanmeldingen!M643)</f>
        <v>nvt</v>
      </c>
      <c r="H651" s="98" t="str">
        <f>aanmeldingen!H643</f>
        <v>Budapest</v>
      </c>
      <c r="I651" s="98" t="str">
        <f>aanmeldingen!I643</f>
        <v>GP</v>
      </c>
      <c r="J651" s="203" t="str">
        <f t="shared" ca="1" si="27"/>
        <v/>
      </c>
      <c r="K651" s="100">
        <f>aanmeldingen!V643</f>
        <v>43532</v>
      </c>
      <c r="L651" s="100">
        <f>aanmeldingen!W643</f>
        <v>43534</v>
      </c>
      <c r="M651" s="122"/>
      <c r="N651" s="46">
        <f>VLOOKUP(B651,schermers!C:I,7,FALSE)</f>
        <v>34702</v>
      </c>
      <c r="O651" s="46" t="str">
        <f t="shared" ca="1" si="28"/>
        <v/>
      </c>
      <c r="P651" s="56">
        <f t="shared" ca="1" si="29"/>
        <v>0</v>
      </c>
    </row>
    <row r="652" spans="1:16" hidden="1" x14ac:dyDescent="0.2">
      <c r="A652" s="56">
        <f ca="1">aanmeldingen!AK644</f>
        <v>1</v>
      </c>
      <c r="B652" s="99">
        <f>aanmeldingen!D644</f>
        <v>113390</v>
      </c>
      <c r="C652" s="98" t="str">
        <f>aanmeldingen!F644</f>
        <v>Van den Bergh</v>
      </c>
      <c r="D652" s="98" t="str">
        <f>aanmeldingen!G644</f>
        <v>Eveline</v>
      </c>
      <c r="E652" s="98" t="str">
        <f>aanmeldingen!T644</f>
        <v>FCA</v>
      </c>
      <c r="F652" s="100">
        <f>aanmeldingen!K644</f>
        <v>43491</v>
      </c>
      <c r="G652" s="104" t="str">
        <f>IF(aanmeldingen!M644=0,"nvt",aanmeldingen!M644)</f>
        <v>nvt</v>
      </c>
      <c r="H652" s="98" t="str">
        <f>aanmeldingen!H644</f>
        <v>Mannheim</v>
      </c>
      <c r="I652" s="98" t="str">
        <f>aanmeldingen!I644</f>
        <v>U23</v>
      </c>
      <c r="J652" s="203">
        <f t="shared" ref="J652:J715" ca="1" si="30">IF(A652=0,"",IF(K652-F652&gt;=8*7,$O$6*0.8,IF(F652&lt;$O$7,$O$6*0.8,$O$6*1.15)))</f>
        <v>40.25</v>
      </c>
      <c r="K652" s="100">
        <f>aanmeldingen!V644</f>
        <v>43519</v>
      </c>
      <c r="L652" s="100">
        <f>aanmeldingen!W644</f>
        <v>43520</v>
      </c>
      <c r="M652" s="122"/>
      <c r="N652" s="46">
        <f>VLOOKUP(B652,schermers!C:I,7,FALSE)</f>
        <v>36019</v>
      </c>
      <c r="O652" s="46" t="str">
        <f t="shared" ref="O652:O715" ca="1" si="31">IF(N652&gt;=$O$9,"U23","")</f>
        <v>U23</v>
      </c>
      <c r="P652" s="56">
        <f t="shared" ref="P652:P715" ca="1" si="32">IF(AND(I652="ECC",M652&lt;&gt;""),1,IF(AND(I652="U23",M642&lt;&gt;"",O652="U23"),1,0))</f>
        <v>0</v>
      </c>
    </row>
    <row r="653" spans="1:16" hidden="1" x14ac:dyDescent="0.2">
      <c r="A653" s="56">
        <f ca="1">aanmeldingen!AK645</f>
        <v>1</v>
      </c>
      <c r="B653" s="99">
        <f>aanmeldingen!D645</f>
        <v>112104</v>
      </c>
      <c r="C653" s="98" t="str">
        <f>aanmeldingen!F645</f>
        <v>Postma</v>
      </c>
      <c r="D653" s="98" t="str">
        <f>aanmeldingen!G645</f>
        <v>Randy</v>
      </c>
      <c r="E653" s="98" t="str">
        <f>aanmeldingen!T645</f>
        <v>FCA</v>
      </c>
      <c r="F653" s="100">
        <f>aanmeldingen!K645</f>
        <v>43491</v>
      </c>
      <c r="G653" s="104" t="str">
        <f>IF(aanmeldingen!M645=0,"nvt",aanmeldingen!M645)</f>
        <v>nvt</v>
      </c>
      <c r="H653" s="98" t="str">
        <f>aanmeldingen!H645</f>
        <v>Berlijn</v>
      </c>
      <c r="I653" s="98" t="str">
        <f>aanmeldingen!I645</f>
        <v>U23</v>
      </c>
      <c r="J653" s="203">
        <f t="shared" ca="1" si="30"/>
        <v>40.25</v>
      </c>
      <c r="K653" s="100">
        <f>aanmeldingen!V645</f>
        <v>43519</v>
      </c>
      <c r="L653" s="100">
        <f>aanmeldingen!W645</f>
        <v>43520</v>
      </c>
      <c r="M653" s="122"/>
      <c r="N653" s="46">
        <f>VLOOKUP(B653,schermers!C:I,7,FALSE)</f>
        <v>36389</v>
      </c>
      <c r="O653" s="46" t="str">
        <f t="shared" ca="1" si="31"/>
        <v>U23</v>
      </c>
      <c r="P653" s="56">
        <f t="shared" ca="1" si="32"/>
        <v>0</v>
      </c>
    </row>
    <row r="654" spans="1:16" hidden="1" x14ac:dyDescent="0.2">
      <c r="A654" s="56">
        <f ca="1">aanmeldingen!AK646</f>
        <v>0</v>
      </c>
      <c r="B654" s="99">
        <f>aanmeldingen!D646</f>
        <v>113146</v>
      </c>
      <c r="C654" s="98" t="str">
        <f>aanmeldingen!F646</f>
        <v>De Wijn</v>
      </c>
      <c r="D654" s="98" t="str">
        <f>aanmeldingen!G646</f>
        <v>Day</v>
      </c>
      <c r="E654" s="98" t="str">
        <f>aanmeldingen!T646</f>
        <v>DBO</v>
      </c>
      <c r="F654" s="100">
        <f>aanmeldingen!K646</f>
        <v>43494</v>
      </c>
      <c r="G654" s="104" t="str">
        <f>IF(aanmeldingen!M646=0,"nvt",aanmeldingen!M646)</f>
        <v>nvt</v>
      </c>
      <c r="H654" s="98" t="str">
        <f>aanmeldingen!H646</f>
        <v>Budapest</v>
      </c>
      <c r="I654" s="98" t="str">
        <f>aanmeldingen!I646</f>
        <v>GP</v>
      </c>
      <c r="J654" s="203" t="str">
        <f t="shared" ca="1" si="30"/>
        <v/>
      </c>
      <c r="K654" s="100">
        <f>aanmeldingen!V646</f>
        <v>43532</v>
      </c>
      <c r="L654" s="100">
        <f>aanmeldingen!W646</f>
        <v>43534</v>
      </c>
      <c r="M654" s="63"/>
      <c r="N654" s="46">
        <f>VLOOKUP(B654,schermers!C:I,7,FALSE)</f>
        <v>35972</v>
      </c>
      <c r="O654" s="46" t="str">
        <f t="shared" ca="1" si="31"/>
        <v>U23</v>
      </c>
      <c r="P654" s="56">
        <f t="shared" ca="1" si="32"/>
        <v>0</v>
      </c>
    </row>
    <row r="655" spans="1:16" hidden="1" x14ac:dyDescent="0.2">
      <c r="A655" s="56">
        <f ca="1">aanmeldingen!AK647</f>
        <v>1</v>
      </c>
      <c r="B655" s="99">
        <f>aanmeldingen!D647</f>
        <v>109235</v>
      </c>
      <c r="C655" s="98" t="str">
        <f>aanmeldingen!F647</f>
        <v>Obster</v>
      </c>
      <c r="D655" s="98" t="str">
        <f>aanmeldingen!G647</f>
        <v>Ellen</v>
      </c>
      <c r="E655" s="98" t="str">
        <f>aanmeldingen!T647</f>
        <v>QUI</v>
      </c>
      <c r="F655" s="100">
        <f>aanmeldingen!K647</f>
        <v>43496</v>
      </c>
      <c r="G655" s="104" t="str">
        <f>IF(aanmeldingen!M647=0,"nvt",aanmeldingen!M647)</f>
        <v>nvt</v>
      </c>
      <c r="H655" s="98" t="str">
        <f>aanmeldingen!H647</f>
        <v>Warschau</v>
      </c>
      <c r="I655" s="98" t="str">
        <f>aanmeldingen!I647</f>
        <v>U23</v>
      </c>
      <c r="J655" s="203">
        <f t="shared" ca="1" si="30"/>
        <v>40.25</v>
      </c>
      <c r="K655" s="100">
        <f>aanmeldingen!V647</f>
        <v>43540</v>
      </c>
      <c r="L655" s="100">
        <f>aanmeldingen!W647</f>
        <v>43541</v>
      </c>
      <c r="M655" s="63"/>
      <c r="N655" s="46">
        <f>VLOOKUP(B655,schermers!C:I,7,FALSE)</f>
        <v>34350</v>
      </c>
      <c r="O655" s="46" t="str">
        <f t="shared" ca="1" si="31"/>
        <v/>
      </c>
      <c r="P655" s="56">
        <f t="shared" ca="1" si="32"/>
        <v>0</v>
      </c>
    </row>
    <row r="656" spans="1:16" hidden="1" x14ac:dyDescent="0.2">
      <c r="A656" s="56">
        <f ca="1">aanmeldingen!AK648</f>
        <v>0</v>
      </c>
      <c r="B656" s="99">
        <f>aanmeldingen!D648</f>
        <v>112811</v>
      </c>
      <c r="C656" s="98" t="str">
        <f>aanmeldingen!F648</f>
        <v>De Jong</v>
      </c>
      <c r="D656" s="98" t="str">
        <f>aanmeldingen!G648</f>
        <v>Olivier</v>
      </c>
      <c r="E656" s="98" t="str">
        <f>aanmeldingen!T648</f>
        <v>HS</v>
      </c>
      <c r="F656" s="100">
        <f>aanmeldingen!K648</f>
        <v>43496</v>
      </c>
      <c r="G656" s="104" t="str">
        <f>IF(aanmeldingen!M648=0,"nvt",aanmeldingen!M648)</f>
        <v>nvt</v>
      </c>
      <c r="H656" s="98" t="str">
        <f>aanmeldingen!H648</f>
        <v>Cairo</v>
      </c>
      <c r="I656" s="98" t="str">
        <f>aanmeldingen!I648</f>
        <v>WB</v>
      </c>
      <c r="J656" s="203" t="str">
        <f t="shared" ca="1" si="30"/>
        <v/>
      </c>
      <c r="K656" s="100">
        <f>aanmeldingen!V648</f>
        <v>43525</v>
      </c>
      <c r="L656" s="100">
        <f>aanmeldingen!W648</f>
        <v>43526</v>
      </c>
      <c r="M656" s="63"/>
      <c r="N656" s="46">
        <f>VLOOKUP(B656,schermers!C:I,7,FALSE)</f>
        <v>35977</v>
      </c>
      <c r="O656" s="46" t="str">
        <f t="shared" ca="1" si="31"/>
        <v>U23</v>
      </c>
      <c r="P656" s="56">
        <f t="shared" ca="1" si="32"/>
        <v>0</v>
      </c>
    </row>
    <row r="657" spans="1:16" hidden="1" x14ac:dyDescent="0.2">
      <c r="A657" s="56">
        <f ca="1">aanmeldingen!AK649</f>
        <v>0</v>
      </c>
      <c r="B657" s="99">
        <f>aanmeldingen!D649</f>
        <v>113939</v>
      </c>
      <c r="C657" s="98" t="str">
        <f>aanmeldingen!F649</f>
        <v>Celie</v>
      </c>
      <c r="D657" s="98" t="str">
        <f>aanmeldingen!G649</f>
        <v>Jocy</v>
      </c>
      <c r="E657" s="98" t="str">
        <f>aanmeldingen!T649</f>
        <v>FCA</v>
      </c>
      <c r="F657" s="100">
        <f>aanmeldingen!K649</f>
        <v>43495</v>
      </c>
      <c r="G657" s="104" t="str">
        <f>IF(aanmeldingen!M649=0,"nvt",aanmeldingen!M649)</f>
        <v>nvt</v>
      </c>
      <c r="H657" s="98" t="str">
        <f>aanmeldingen!H649</f>
        <v>Foggia</v>
      </c>
      <c r="I657" s="98" t="str">
        <f>aanmeldingen!I649</f>
        <v>EK Cad</v>
      </c>
      <c r="J657" s="203" t="str">
        <f t="shared" ca="1" si="30"/>
        <v/>
      </c>
      <c r="K657" s="100">
        <f>aanmeldingen!V649</f>
        <v>43519</v>
      </c>
      <c r="L657" s="100">
        <f>aanmeldingen!W649</f>
        <v>43519</v>
      </c>
      <c r="M657" s="63"/>
      <c r="N657" s="46">
        <f>VLOOKUP(B657,schermers!C:I,7,FALSE)</f>
        <v>37717</v>
      </c>
      <c r="O657" s="46" t="str">
        <f t="shared" ca="1" si="31"/>
        <v>U23</v>
      </c>
      <c r="P657" s="56">
        <f t="shared" ca="1" si="32"/>
        <v>0</v>
      </c>
    </row>
    <row r="658" spans="1:16" hidden="1" x14ac:dyDescent="0.2">
      <c r="A658" s="56">
        <f ca="1">aanmeldingen!AK650</f>
        <v>0</v>
      </c>
      <c r="B658" s="99">
        <f>aanmeldingen!D650</f>
        <v>116069</v>
      </c>
      <c r="C658" s="98" t="str">
        <f>aanmeldingen!F650</f>
        <v>Kardol</v>
      </c>
      <c r="D658" s="98" t="str">
        <f>aanmeldingen!G650</f>
        <v>Klaartje</v>
      </c>
      <c r="E658" s="98" t="str">
        <f>aanmeldingen!T650</f>
        <v>RS</v>
      </c>
      <c r="F658" s="100">
        <f>aanmeldingen!K650</f>
        <v>43495</v>
      </c>
      <c r="G658" s="104" t="str">
        <f>IF(aanmeldingen!M650=0,"nvt",aanmeldingen!M650)</f>
        <v>nvt</v>
      </c>
      <c r="H658" s="98" t="str">
        <f>aanmeldingen!H650</f>
        <v>Foggia</v>
      </c>
      <c r="I658" s="98" t="str">
        <f>aanmeldingen!I650</f>
        <v>EK Cad</v>
      </c>
      <c r="J658" s="203" t="str">
        <f t="shared" ca="1" si="30"/>
        <v/>
      </c>
      <c r="K658" s="100">
        <f>aanmeldingen!V650</f>
        <v>43519</v>
      </c>
      <c r="L658" s="100">
        <f>aanmeldingen!W650</f>
        <v>43519</v>
      </c>
      <c r="M658" s="63"/>
      <c r="N658" s="46">
        <f>VLOOKUP(B658,schermers!C:I,7,FALSE)</f>
        <v>38163</v>
      </c>
      <c r="O658" s="46" t="str">
        <f t="shared" ca="1" si="31"/>
        <v>U23</v>
      </c>
      <c r="P658" s="56">
        <f t="shared" ca="1" si="32"/>
        <v>0</v>
      </c>
    </row>
    <row r="659" spans="1:16" hidden="1" x14ac:dyDescent="0.2">
      <c r="A659" s="56">
        <f ca="1">aanmeldingen!AK651</f>
        <v>0</v>
      </c>
      <c r="B659" s="99">
        <f>aanmeldingen!D651</f>
        <v>113779</v>
      </c>
      <c r="C659" s="98" t="str">
        <f>aanmeldingen!F651</f>
        <v>Kroese</v>
      </c>
      <c r="D659" s="98" t="str">
        <f>aanmeldingen!G651</f>
        <v>Katelijne</v>
      </c>
      <c r="E659" s="98" t="str">
        <f>aanmeldingen!T651</f>
        <v>AMS</v>
      </c>
      <c r="F659" s="100">
        <f>aanmeldingen!K651</f>
        <v>43495</v>
      </c>
      <c r="G659" s="104" t="str">
        <f>IF(aanmeldingen!M651=0,"nvt",aanmeldingen!M651)</f>
        <v>nvt</v>
      </c>
      <c r="H659" s="98" t="str">
        <f>aanmeldingen!H651</f>
        <v>Foggia</v>
      </c>
      <c r="I659" s="98" t="str">
        <f>aanmeldingen!I651</f>
        <v>EK Jun</v>
      </c>
      <c r="J659" s="203" t="str">
        <f t="shared" ca="1" si="30"/>
        <v/>
      </c>
      <c r="K659" s="100">
        <f>aanmeldingen!V651</f>
        <v>43524</v>
      </c>
      <c r="L659" s="100">
        <f>aanmeldingen!W651</f>
        <v>43524</v>
      </c>
      <c r="M659" s="63"/>
      <c r="N659" s="46">
        <f>VLOOKUP(B659,schermers!C:I,7,FALSE)</f>
        <v>37171</v>
      </c>
      <c r="O659" s="46" t="str">
        <f t="shared" ca="1" si="31"/>
        <v>U23</v>
      </c>
      <c r="P659" s="56">
        <f t="shared" ca="1" si="32"/>
        <v>0</v>
      </c>
    </row>
    <row r="660" spans="1:16" hidden="1" x14ac:dyDescent="0.2">
      <c r="A660" s="56">
        <f ca="1">aanmeldingen!AK652</f>
        <v>0</v>
      </c>
      <c r="B660" s="99">
        <f>aanmeldingen!D652</f>
        <v>117222</v>
      </c>
      <c r="C660" s="98" t="str">
        <f>aanmeldingen!F652</f>
        <v>Roubailo</v>
      </c>
      <c r="D660" s="98" t="str">
        <f>aanmeldingen!G652</f>
        <v>Niels</v>
      </c>
      <c r="E660" s="98" t="str">
        <f>aanmeldingen!T652</f>
        <v>RS</v>
      </c>
      <c r="F660" s="100">
        <f>aanmeldingen!K652</f>
        <v>43495</v>
      </c>
      <c r="G660" s="104" t="str">
        <f>IF(aanmeldingen!M652=0,"nvt",aanmeldingen!M652)</f>
        <v>nvt</v>
      </c>
      <c r="H660" s="98" t="str">
        <f>aanmeldingen!H652</f>
        <v>Foggia</v>
      </c>
      <c r="I660" s="98" t="str">
        <f>aanmeldingen!I652</f>
        <v>EK Cad</v>
      </c>
      <c r="J660" s="203" t="str">
        <f t="shared" ca="1" si="30"/>
        <v/>
      </c>
      <c r="K660" s="100">
        <f>aanmeldingen!V652</f>
        <v>43520</v>
      </c>
      <c r="L660" s="100">
        <f>aanmeldingen!W652</f>
        <v>43520</v>
      </c>
      <c r="M660" s="63"/>
      <c r="N660" s="46">
        <f>VLOOKUP(B660,schermers!C:I,7,FALSE)</f>
        <v>37929</v>
      </c>
      <c r="O660" s="46" t="str">
        <f t="shared" ca="1" si="31"/>
        <v>U23</v>
      </c>
      <c r="P660" s="56">
        <f t="shared" ca="1" si="32"/>
        <v>0</v>
      </c>
    </row>
    <row r="661" spans="1:16" hidden="1" x14ac:dyDescent="0.2">
      <c r="A661" s="56">
        <f ca="1">aanmeldingen!AK653</f>
        <v>0</v>
      </c>
      <c r="B661" s="99">
        <f>aanmeldingen!D653</f>
        <v>115371</v>
      </c>
      <c r="C661" s="98" t="str">
        <f>aanmeldingen!F653</f>
        <v>Warreman</v>
      </c>
      <c r="D661" s="98" t="str">
        <f>aanmeldingen!G653</f>
        <v>Daan</v>
      </c>
      <c r="E661" s="98" t="str">
        <f>aanmeldingen!T653</f>
        <v>RS</v>
      </c>
      <c r="F661" s="100">
        <f>aanmeldingen!K653</f>
        <v>43495</v>
      </c>
      <c r="G661" s="104" t="str">
        <f>IF(aanmeldingen!M653=0,"nvt",aanmeldingen!M653)</f>
        <v>nvt</v>
      </c>
      <c r="H661" s="98" t="str">
        <f>aanmeldingen!H653</f>
        <v>Foggia</v>
      </c>
      <c r="I661" s="98" t="str">
        <f>aanmeldingen!I653</f>
        <v>EK Cad</v>
      </c>
      <c r="J661" s="203" t="str">
        <f t="shared" ca="1" si="30"/>
        <v/>
      </c>
      <c r="K661" s="100">
        <f>aanmeldingen!V653</f>
        <v>43520</v>
      </c>
      <c r="L661" s="100">
        <f>aanmeldingen!W653</f>
        <v>43520</v>
      </c>
      <c r="M661" s="63"/>
      <c r="N661" s="46">
        <f>VLOOKUP(B661,schermers!C:I,7,FALSE)</f>
        <v>38206</v>
      </c>
      <c r="O661" s="46" t="str">
        <f t="shared" ca="1" si="31"/>
        <v>U23</v>
      </c>
      <c r="P661" s="56">
        <f t="shared" ca="1" si="32"/>
        <v>0</v>
      </c>
    </row>
    <row r="662" spans="1:16" hidden="1" x14ac:dyDescent="0.2">
      <c r="A662" s="56">
        <f ca="1">aanmeldingen!AK654</f>
        <v>0</v>
      </c>
      <c r="B662" s="99">
        <f>aanmeldingen!D654</f>
        <v>112221</v>
      </c>
      <c r="C662" s="98" t="str">
        <f>aanmeldingen!F654</f>
        <v>Derksen</v>
      </c>
      <c r="D662" s="98" t="str">
        <f>aanmeldingen!G654</f>
        <v>Ruben</v>
      </c>
      <c r="E662" s="98" t="str">
        <f>aanmeldingen!T654</f>
        <v>SCA</v>
      </c>
      <c r="F662" s="100">
        <f>aanmeldingen!K654</f>
        <v>43495</v>
      </c>
      <c r="G662" s="104" t="str">
        <f>IF(aanmeldingen!M654=0,"nvt",aanmeldingen!M654)</f>
        <v>nvt</v>
      </c>
      <c r="H662" s="98" t="str">
        <f>aanmeldingen!H654</f>
        <v>Foggia</v>
      </c>
      <c r="I662" s="98" t="str">
        <f>aanmeldingen!I654</f>
        <v>EK Jun</v>
      </c>
      <c r="J662" s="203" t="str">
        <f t="shared" ca="1" si="30"/>
        <v/>
      </c>
      <c r="K662" s="100">
        <f>aanmeldingen!V654</f>
        <v>43525</v>
      </c>
      <c r="L662" s="100">
        <f>aanmeldingen!W654</f>
        <v>43525</v>
      </c>
      <c r="M662" s="63"/>
      <c r="N662" s="46">
        <f>VLOOKUP(B662,schermers!C:I,7,FALSE)</f>
        <v>36692</v>
      </c>
      <c r="O662" s="46" t="str">
        <f t="shared" ca="1" si="31"/>
        <v>U23</v>
      </c>
      <c r="P662" s="56">
        <f t="shared" ca="1" si="32"/>
        <v>0</v>
      </c>
    </row>
    <row r="663" spans="1:16" hidden="1" x14ac:dyDescent="0.2">
      <c r="A663" s="56">
        <f ca="1">aanmeldingen!AK655</f>
        <v>0</v>
      </c>
      <c r="B663" s="99">
        <f>aanmeldingen!D655</f>
        <v>112104</v>
      </c>
      <c r="C663" s="98" t="str">
        <f>aanmeldingen!F655</f>
        <v>Postma</v>
      </c>
      <c r="D663" s="98" t="str">
        <f>aanmeldingen!G655</f>
        <v>Randy</v>
      </c>
      <c r="E663" s="98" t="str">
        <f>aanmeldingen!T655</f>
        <v>FCA</v>
      </c>
      <c r="F663" s="100">
        <f>aanmeldingen!K655</f>
        <v>43495</v>
      </c>
      <c r="G663" s="104" t="str">
        <f>IF(aanmeldingen!M655=0,"nvt",aanmeldingen!M655)</f>
        <v>nvt</v>
      </c>
      <c r="H663" s="98" t="str">
        <f>aanmeldingen!H655</f>
        <v>Foggia</v>
      </c>
      <c r="I663" s="98" t="str">
        <f>aanmeldingen!I655</f>
        <v>EK Jun</v>
      </c>
      <c r="J663" s="203" t="str">
        <f t="shared" ca="1" si="30"/>
        <v/>
      </c>
      <c r="K663" s="100">
        <f>aanmeldingen!V655</f>
        <v>43525</v>
      </c>
      <c r="L663" s="100">
        <f>aanmeldingen!W655</f>
        <v>43525</v>
      </c>
      <c r="M663" s="63"/>
      <c r="N663" s="46">
        <f>VLOOKUP(B663,schermers!C:I,7,FALSE)</f>
        <v>36389</v>
      </c>
      <c r="O663" s="46" t="str">
        <f t="shared" ca="1" si="31"/>
        <v>U23</v>
      </c>
      <c r="P663" s="56">
        <f t="shared" ca="1" si="32"/>
        <v>0</v>
      </c>
    </row>
    <row r="664" spans="1:16" hidden="1" x14ac:dyDescent="0.2">
      <c r="A664" s="56">
        <f ca="1">aanmeldingen!AK656</f>
        <v>0</v>
      </c>
      <c r="B664" s="99">
        <f>aanmeldingen!D656</f>
        <v>117222</v>
      </c>
      <c r="C664" s="98" t="str">
        <f>aanmeldingen!F656</f>
        <v>Roubailo</v>
      </c>
      <c r="D664" s="98" t="str">
        <f>aanmeldingen!G656</f>
        <v>Niels</v>
      </c>
      <c r="E664" s="98" t="str">
        <f>aanmeldingen!T656</f>
        <v>RS</v>
      </c>
      <c r="F664" s="100">
        <f>aanmeldingen!K656</f>
        <v>43495</v>
      </c>
      <c r="G664" s="104" t="str">
        <f>IF(aanmeldingen!M656=0,"nvt",aanmeldingen!M656)</f>
        <v>nvt</v>
      </c>
      <c r="H664" s="98" t="str">
        <f>aanmeldingen!H656</f>
        <v>Foggia</v>
      </c>
      <c r="I664" s="98" t="str">
        <f>aanmeldingen!I656</f>
        <v>EK Jun</v>
      </c>
      <c r="J664" s="203" t="str">
        <f t="shared" ca="1" si="30"/>
        <v/>
      </c>
      <c r="K664" s="100">
        <f>aanmeldingen!V656</f>
        <v>43525</v>
      </c>
      <c r="L664" s="100">
        <f>aanmeldingen!W656</f>
        <v>43525</v>
      </c>
      <c r="M664" s="63"/>
      <c r="N664" s="46">
        <f>VLOOKUP(B664,schermers!C:I,7,FALSE)</f>
        <v>37929</v>
      </c>
      <c r="O664" s="46" t="str">
        <f t="shared" ca="1" si="31"/>
        <v>U23</v>
      </c>
      <c r="P664" s="56">
        <f t="shared" ca="1" si="32"/>
        <v>0</v>
      </c>
    </row>
    <row r="665" spans="1:16" hidden="1" x14ac:dyDescent="0.2">
      <c r="A665" s="56">
        <f ca="1">aanmeldingen!AK657</f>
        <v>0</v>
      </c>
      <c r="B665" s="99">
        <f>aanmeldingen!D657</f>
        <v>113849</v>
      </c>
      <c r="C665" s="98" t="str">
        <f>aanmeldingen!F657</f>
        <v>Butin Bik</v>
      </c>
      <c r="D665" s="98" t="str">
        <f>aanmeldingen!G657</f>
        <v>Elise</v>
      </c>
      <c r="E665" s="98" t="str">
        <f>aanmeldingen!T657</f>
        <v>BG</v>
      </c>
      <c r="F665" s="100">
        <f>aanmeldingen!K657</f>
        <v>43495</v>
      </c>
      <c r="G665" s="104" t="str">
        <f>IF(aanmeldingen!M657=0,"nvt",aanmeldingen!M657)</f>
        <v>nvt</v>
      </c>
      <c r="H665" s="98" t="str">
        <f>aanmeldingen!H657</f>
        <v>Foggia</v>
      </c>
      <c r="I665" s="98" t="str">
        <f>aanmeldingen!I657</f>
        <v>EK Cad</v>
      </c>
      <c r="J665" s="203" t="str">
        <f t="shared" ca="1" si="30"/>
        <v/>
      </c>
      <c r="K665" s="100">
        <f>aanmeldingen!V657</f>
        <v>43520</v>
      </c>
      <c r="L665" s="100">
        <f>aanmeldingen!W657</f>
        <v>43520</v>
      </c>
      <c r="M665" s="63"/>
      <c r="N665" s="46">
        <f>VLOOKUP(B665,schermers!C:I,7,FALSE)</f>
        <v>37604</v>
      </c>
      <c r="O665" s="46" t="str">
        <f t="shared" ca="1" si="31"/>
        <v>U23</v>
      </c>
      <c r="P665" s="56">
        <f t="shared" ca="1" si="32"/>
        <v>0</v>
      </c>
    </row>
    <row r="666" spans="1:16" hidden="1" x14ac:dyDescent="0.2">
      <c r="A666" s="56">
        <f ca="1">aanmeldingen!AK658</f>
        <v>0</v>
      </c>
      <c r="B666" s="99">
        <f>aanmeldingen!D658</f>
        <v>115309</v>
      </c>
      <c r="C666" s="98" t="str">
        <f>aanmeldingen!F658</f>
        <v>Koster</v>
      </c>
      <c r="D666" s="98" t="str">
        <f>aanmeldingen!G658</f>
        <v>Tessa</v>
      </c>
      <c r="E666" s="98" t="str">
        <f>aanmeldingen!T658</f>
        <v>AMS</v>
      </c>
      <c r="F666" s="100">
        <f>aanmeldingen!K658</f>
        <v>43495</v>
      </c>
      <c r="G666" s="104" t="str">
        <f>IF(aanmeldingen!M658=0,"nvt",aanmeldingen!M658)</f>
        <v>nvt</v>
      </c>
      <c r="H666" s="98" t="str">
        <f>aanmeldingen!H658</f>
        <v>Foggia</v>
      </c>
      <c r="I666" s="98" t="str">
        <f>aanmeldingen!I658</f>
        <v>EK Cad</v>
      </c>
      <c r="J666" s="203" t="str">
        <f t="shared" ca="1" si="30"/>
        <v/>
      </c>
      <c r="K666" s="100">
        <f>aanmeldingen!V658</f>
        <v>43520</v>
      </c>
      <c r="L666" s="100">
        <f>aanmeldingen!W658</f>
        <v>43520</v>
      </c>
      <c r="M666" s="63"/>
      <c r="N666" s="46">
        <f>VLOOKUP(B666,schermers!C:I,7,FALSE)</f>
        <v>38011</v>
      </c>
      <c r="O666" s="46" t="str">
        <f t="shared" ca="1" si="31"/>
        <v>U23</v>
      </c>
      <c r="P666" s="56">
        <f t="shared" ca="1" si="32"/>
        <v>0</v>
      </c>
    </row>
    <row r="667" spans="1:16" hidden="1" x14ac:dyDescent="0.2">
      <c r="A667" s="56">
        <f ca="1">aanmeldingen!AK659</f>
        <v>0</v>
      </c>
      <c r="B667" s="99">
        <f>aanmeldingen!D659</f>
        <v>114165</v>
      </c>
      <c r="C667" s="98" t="str">
        <f>aanmeldingen!F659</f>
        <v>Yoshimori</v>
      </c>
      <c r="D667" s="98" t="str">
        <f>aanmeldingen!G659</f>
        <v>Rachika</v>
      </c>
      <c r="E667" s="98" t="str">
        <f>aanmeldingen!T659</f>
        <v>ZAI</v>
      </c>
      <c r="F667" s="100">
        <f>aanmeldingen!K659</f>
        <v>43495</v>
      </c>
      <c r="G667" s="104" t="str">
        <f>IF(aanmeldingen!M659=0,"nvt",aanmeldingen!M659)</f>
        <v>nvt</v>
      </c>
      <c r="H667" s="98" t="str">
        <f>aanmeldingen!H659</f>
        <v>Foggia</v>
      </c>
      <c r="I667" s="98" t="str">
        <f>aanmeldingen!I659</f>
        <v>EK Cad</v>
      </c>
      <c r="J667" s="203" t="str">
        <f t="shared" ca="1" si="30"/>
        <v/>
      </c>
      <c r="K667" s="100">
        <f>aanmeldingen!V659</f>
        <v>43520</v>
      </c>
      <c r="L667" s="100">
        <f>aanmeldingen!W659</f>
        <v>43520</v>
      </c>
      <c r="M667" s="63"/>
      <c r="N667" s="46">
        <f>VLOOKUP(B667,schermers!C:I,7,FALSE)</f>
        <v>38772</v>
      </c>
      <c r="O667" s="46" t="str">
        <f t="shared" ca="1" si="31"/>
        <v>U23</v>
      </c>
      <c r="P667" s="56">
        <f t="shared" ca="1" si="32"/>
        <v>0</v>
      </c>
    </row>
    <row r="668" spans="1:16" hidden="1" x14ac:dyDescent="0.2">
      <c r="A668" s="56">
        <f ca="1">aanmeldingen!AK660</f>
        <v>0</v>
      </c>
      <c r="B668" s="99">
        <f>aanmeldingen!D660</f>
        <v>113346</v>
      </c>
      <c r="C668" s="98" t="str">
        <f>aanmeldingen!F660</f>
        <v>Joemrati</v>
      </c>
      <c r="D668" s="98" t="str">
        <f>aanmeldingen!G660</f>
        <v>Ashwan</v>
      </c>
      <c r="E668" s="98" t="str">
        <f>aanmeldingen!T660</f>
        <v>HS</v>
      </c>
      <c r="F668" s="100">
        <f>aanmeldingen!K660</f>
        <v>43495</v>
      </c>
      <c r="G668" s="104" t="str">
        <f>IF(aanmeldingen!M660=0,"nvt",aanmeldingen!M660)</f>
        <v>nvt</v>
      </c>
      <c r="H668" s="98" t="str">
        <f>aanmeldingen!H660</f>
        <v>Foggia</v>
      </c>
      <c r="I668" s="98" t="str">
        <f>aanmeldingen!I660</f>
        <v>EK Cad</v>
      </c>
      <c r="J668" s="203" t="str">
        <f t="shared" ca="1" si="30"/>
        <v/>
      </c>
      <c r="K668" s="100">
        <f>aanmeldingen!V660</f>
        <v>43518</v>
      </c>
      <c r="L668" s="100">
        <f>aanmeldingen!W660</f>
        <v>43518</v>
      </c>
      <c r="M668" s="63"/>
      <c r="N668" s="46">
        <f>VLOOKUP(B668,schermers!C:I,7,FALSE)</f>
        <v>37470</v>
      </c>
      <c r="O668" s="46" t="str">
        <f t="shared" ca="1" si="31"/>
        <v>U23</v>
      </c>
      <c r="P668" s="56">
        <f t="shared" ca="1" si="32"/>
        <v>0</v>
      </c>
    </row>
    <row r="669" spans="1:16" hidden="1" x14ac:dyDescent="0.2">
      <c r="A669" s="56">
        <f ca="1">aanmeldingen!AK661</f>
        <v>0</v>
      </c>
      <c r="B669" s="99">
        <f>aanmeldingen!D661</f>
        <v>114851</v>
      </c>
      <c r="C669" s="98" t="str">
        <f>aanmeldingen!F661</f>
        <v>Nawar</v>
      </c>
      <c r="D669" s="98" t="str">
        <f>aanmeldingen!G661</f>
        <v>Suhayl</v>
      </c>
      <c r="E669" s="98" t="str">
        <f>aanmeldingen!T661</f>
        <v>AMS</v>
      </c>
      <c r="F669" s="100">
        <f>aanmeldingen!K661</f>
        <v>43495</v>
      </c>
      <c r="G669" s="104" t="str">
        <f>IF(aanmeldingen!M661=0,"nvt",aanmeldingen!M661)</f>
        <v>nvt</v>
      </c>
      <c r="H669" s="98" t="str">
        <f>aanmeldingen!H661</f>
        <v>Foggia</v>
      </c>
      <c r="I669" s="98" t="str">
        <f>aanmeldingen!I661</f>
        <v>EK Cad</v>
      </c>
      <c r="J669" s="203" t="str">
        <f t="shared" ca="1" si="30"/>
        <v/>
      </c>
      <c r="K669" s="100">
        <f>aanmeldingen!V661</f>
        <v>43518</v>
      </c>
      <c r="L669" s="100">
        <f>aanmeldingen!W661</f>
        <v>43518</v>
      </c>
      <c r="M669" s="63"/>
      <c r="N669" s="46">
        <f>VLOOKUP(B669,schermers!C:I,7,FALSE)</f>
        <v>37997</v>
      </c>
      <c r="O669" s="46" t="str">
        <f t="shared" ca="1" si="31"/>
        <v>U23</v>
      </c>
      <c r="P669" s="56">
        <f t="shared" ca="1" si="32"/>
        <v>0</v>
      </c>
    </row>
    <row r="670" spans="1:16" hidden="1" x14ac:dyDescent="0.2">
      <c r="A670" s="56">
        <f ca="1">aanmeldingen!AK662</f>
        <v>0</v>
      </c>
      <c r="B670" s="99">
        <f>aanmeldingen!D662</f>
        <v>114877</v>
      </c>
      <c r="C670" s="98" t="str">
        <f>aanmeldingen!F662</f>
        <v>Wanyama</v>
      </c>
      <c r="D670" s="98" t="str">
        <f>aanmeldingen!G662</f>
        <v>Sam</v>
      </c>
      <c r="E670" s="98" t="str">
        <f>aanmeldingen!T662</f>
        <v>HS</v>
      </c>
      <c r="F670" s="100">
        <f>aanmeldingen!K662</f>
        <v>43495</v>
      </c>
      <c r="G670" s="104" t="str">
        <f>IF(aanmeldingen!M662=0,"nvt",aanmeldingen!M662)</f>
        <v>nvt</v>
      </c>
      <c r="H670" s="98" t="str">
        <f>aanmeldingen!H662</f>
        <v>Foggia</v>
      </c>
      <c r="I670" s="98" t="str">
        <f>aanmeldingen!I662</f>
        <v>EK Cad</v>
      </c>
      <c r="J670" s="203" t="str">
        <f t="shared" ca="1" si="30"/>
        <v/>
      </c>
      <c r="K670" s="100">
        <f>aanmeldingen!V662</f>
        <v>43518</v>
      </c>
      <c r="L670" s="100">
        <f>aanmeldingen!W662</f>
        <v>43518</v>
      </c>
      <c r="M670" s="63"/>
      <c r="N670" s="46">
        <f>VLOOKUP(B670,schermers!C:I,7,FALSE)</f>
        <v>38038</v>
      </c>
      <c r="O670" s="46" t="str">
        <f t="shared" ca="1" si="31"/>
        <v>U23</v>
      </c>
      <c r="P670" s="56">
        <f t="shared" ca="1" si="32"/>
        <v>0</v>
      </c>
    </row>
    <row r="671" spans="1:16" hidden="1" x14ac:dyDescent="0.2">
      <c r="A671" s="56">
        <f ca="1">aanmeldingen!AK663</f>
        <v>0</v>
      </c>
      <c r="B671" s="99">
        <f>aanmeldingen!D663</f>
        <v>114740</v>
      </c>
      <c r="C671" s="98" t="str">
        <f>aanmeldingen!F663</f>
        <v>Vermeulen</v>
      </c>
      <c r="D671" s="98" t="str">
        <f>aanmeldingen!G663</f>
        <v>Olof</v>
      </c>
      <c r="E671" s="98" t="str">
        <f>aanmeldingen!T663</f>
        <v>NRD</v>
      </c>
      <c r="F671" s="100">
        <f>aanmeldingen!K663</f>
        <v>43495</v>
      </c>
      <c r="G671" s="104" t="str">
        <f>IF(aanmeldingen!M663=0,"nvt",aanmeldingen!M663)</f>
        <v>nvt</v>
      </c>
      <c r="H671" s="98" t="str">
        <f>aanmeldingen!H663</f>
        <v>Foggia</v>
      </c>
      <c r="I671" s="98" t="str">
        <f>aanmeldingen!I663</f>
        <v>EK Cad</v>
      </c>
      <c r="J671" s="203" t="str">
        <f t="shared" ca="1" si="30"/>
        <v/>
      </c>
      <c r="K671" s="100">
        <f>aanmeldingen!V663</f>
        <v>43518</v>
      </c>
      <c r="L671" s="100">
        <f>aanmeldingen!W663</f>
        <v>43518</v>
      </c>
      <c r="M671" s="63"/>
      <c r="N671" s="46">
        <f>VLOOKUP(B671,schermers!C:I,7,FALSE)</f>
        <v>37544</v>
      </c>
      <c r="O671" s="46" t="str">
        <f t="shared" ca="1" si="31"/>
        <v>U23</v>
      </c>
      <c r="P671" s="56">
        <f t="shared" ca="1" si="32"/>
        <v>0</v>
      </c>
    </row>
    <row r="672" spans="1:16" hidden="1" x14ac:dyDescent="0.2">
      <c r="A672" s="56">
        <f ca="1">aanmeldingen!AK664</f>
        <v>0</v>
      </c>
      <c r="B672" s="99">
        <f>aanmeldingen!D664</f>
        <v>112806</v>
      </c>
      <c r="C672" s="98" t="str">
        <f>aanmeldingen!F664</f>
        <v>Dualeh</v>
      </c>
      <c r="D672" s="98" t="str">
        <f>aanmeldingen!G664</f>
        <v>Quincy</v>
      </c>
      <c r="E672" s="98" t="str">
        <f>aanmeldingen!T664</f>
        <v>TWE</v>
      </c>
      <c r="F672" s="100">
        <f>aanmeldingen!K664</f>
        <v>43495</v>
      </c>
      <c r="G672" s="104" t="str">
        <f>IF(aanmeldingen!M664=0,"nvt",aanmeldingen!M664)</f>
        <v>nvt</v>
      </c>
      <c r="H672" s="98" t="str">
        <f>aanmeldingen!H664</f>
        <v>Foggia</v>
      </c>
      <c r="I672" s="98" t="str">
        <f>aanmeldingen!I664</f>
        <v>EK Jun</v>
      </c>
      <c r="J672" s="203" t="str">
        <f t="shared" ca="1" si="30"/>
        <v/>
      </c>
      <c r="K672" s="100">
        <f>aanmeldingen!V664</f>
        <v>43523</v>
      </c>
      <c r="L672" s="100">
        <f>aanmeldingen!W664</f>
        <v>43523</v>
      </c>
      <c r="M672" s="63"/>
      <c r="N672" s="46">
        <f>VLOOKUP(B672,schermers!C:I,7,FALSE)</f>
        <v>37134</v>
      </c>
      <c r="O672" s="46" t="str">
        <f t="shared" ca="1" si="31"/>
        <v>U23</v>
      </c>
      <c r="P672" s="56">
        <f t="shared" ca="1" si="32"/>
        <v>0</v>
      </c>
    </row>
    <row r="673" spans="1:16" hidden="1" x14ac:dyDescent="0.2">
      <c r="A673" s="56">
        <f ca="1">aanmeldingen!AK665</f>
        <v>0</v>
      </c>
      <c r="B673" s="99">
        <f>aanmeldingen!D665</f>
        <v>110792</v>
      </c>
      <c r="C673" s="98" t="str">
        <f>aanmeldingen!F665</f>
        <v>Giacon</v>
      </c>
      <c r="D673" s="98" t="str">
        <f>aanmeldingen!G665</f>
        <v>Daniel</v>
      </c>
      <c r="E673" s="98" t="str">
        <f>aanmeldingen!T665</f>
        <v>AMS</v>
      </c>
      <c r="F673" s="100">
        <f>aanmeldingen!K665</f>
        <v>43495</v>
      </c>
      <c r="G673" s="104" t="str">
        <f>IF(aanmeldingen!M665=0,"nvt",aanmeldingen!M665)</f>
        <v>nvt</v>
      </c>
      <c r="H673" s="98" t="str">
        <f>aanmeldingen!H665</f>
        <v>Foggia</v>
      </c>
      <c r="I673" s="98" t="str">
        <f>aanmeldingen!I665</f>
        <v>EK Jun</v>
      </c>
      <c r="J673" s="203" t="str">
        <f t="shared" ca="1" si="30"/>
        <v/>
      </c>
      <c r="K673" s="100">
        <f>aanmeldingen!V665</f>
        <v>43523</v>
      </c>
      <c r="L673" s="100">
        <f>aanmeldingen!W665</f>
        <v>43523</v>
      </c>
      <c r="M673" s="63"/>
      <c r="N673" s="46">
        <f>VLOOKUP(B673,schermers!C:I,7,FALSE)</f>
        <v>36855</v>
      </c>
      <c r="O673" s="46" t="str">
        <f t="shared" ca="1" si="31"/>
        <v>U23</v>
      </c>
      <c r="P673" s="56">
        <f t="shared" ca="1" si="32"/>
        <v>0</v>
      </c>
    </row>
    <row r="674" spans="1:16" hidden="1" x14ac:dyDescent="0.2">
      <c r="A674" s="56">
        <f ca="1">aanmeldingen!AK666</f>
        <v>0</v>
      </c>
      <c r="B674" s="99">
        <f>aanmeldingen!D666</f>
        <v>111636</v>
      </c>
      <c r="C674" s="98" t="str">
        <f>aanmeldingen!F666</f>
        <v>Jans Kohneke</v>
      </c>
      <c r="D674" s="98" t="str">
        <f>aanmeldingen!G666</f>
        <v>Teun</v>
      </c>
      <c r="E674" s="98" t="str">
        <f>aanmeldingen!T666</f>
        <v>AMS</v>
      </c>
      <c r="F674" s="100">
        <f>aanmeldingen!K666</f>
        <v>43495</v>
      </c>
      <c r="G674" s="104" t="str">
        <f>IF(aanmeldingen!M666=0,"nvt",aanmeldingen!M666)</f>
        <v>nvt</v>
      </c>
      <c r="H674" s="98" t="str">
        <f>aanmeldingen!H666</f>
        <v>Foggia</v>
      </c>
      <c r="I674" s="98" t="str">
        <f>aanmeldingen!I666</f>
        <v>EK Jun</v>
      </c>
      <c r="J674" s="203" t="str">
        <f t="shared" ca="1" si="30"/>
        <v/>
      </c>
      <c r="K674" s="100">
        <f>aanmeldingen!V666</f>
        <v>43523</v>
      </c>
      <c r="L674" s="100">
        <f>aanmeldingen!W666</f>
        <v>43523</v>
      </c>
      <c r="M674" s="122"/>
      <c r="N674" s="46">
        <f>VLOOKUP(B674,schermers!C:I,7,FALSE)</f>
        <v>36863</v>
      </c>
      <c r="O674" s="46" t="str">
        <f t="shared" ca="1" si="31"/>
        <v>U23</v>
      </c>
      <c r="P674" s="56">
        <f t="shared" ca="1" si="32"/>
        <v>0</v>
      </c>
    </row>
    <row r="675" spans="1:16" hidden="1" x14ac:dyDescent="0.2">
      <c r="A675" s="56">
        <f ca="1">aanmeldingen!AK667</f>
        <v>0</v>
      </c>
      <c r="B675" s="99">
        <f>aanmeldingen!D667</f>
        <v>109895</v>
      </c>
      <c r="C675" s="98" t="str">
        <f>aanmeldingen!F667</f>
        <v>Split</v>
      </c>
      <c r="D675" s="98" t="str">
        <f>aanmeldingen!G667</f>
        <v>Olivier</v>
      </c>
      <c r="E675" s="98" t="str">
        <f>aanmeldingen!T667</f>
        <v>NRD</v>
      </c>
      <c r="F675" s="100">
        <f>aanmeldingen!K667</f>
        <v>43495</v>
      </c>
      <c r="G675" s="104" t="str">
        <f>IF(aanmeldingen!M667=0,"nvt",aanmeldingen!M667)</f>
        <v>nvt</v>
      </c>
      <c r="H675" s="98" t="str">
        <f>aanmeldingen!H667</f>
        <v>Foggia</v>
      </c>
      <c r="I675" s="98" t="str">
        <f>aanmeldingen!I667</f>
        <v>EK Jun</v>
      </c>
      <c r="J675" s="203" t="str">
        <f t="shared" ca="1" si="30"/>
        <v/>
      </c>
      <c r="K675" s="100">
        <f>aanmeldingen!V667</f>
        <v>43523</v>
      </c>
      <c r="L675" s="100">
        <f>aanmeldingen!W667</f>
        <v>43523</v>
      </c>
      <c r="M675" s="63"/>
      <c r="N675" s="46">
        <f>VLOOKUP(B675,schermers!C:I,7,FALSE)</f>
        <v>36225</v>
      </c>
      <c r="O675" s="46" t="str">
        <f t="shared" ca="1" si="31"/>
        <v>U23</v>
      </c>
      <c r="P675" s="56">
        <f t="shared" ca="1" si="32"/>
        <v>0</v>
      </c>
    </row>
    <row r="676" spans="1:16" hidden="1" x14ac:dyDescent="0.2">
      <c r="A676" s="56">
        <f ca="1">aanmeldingen!AK668</f>
        <v>0</v>
      </c>
      <c r="B676" s="99">
        <f>aanmeldingen!D668</f>
        <v>111728</v>
      </c>
      <c r="C676" s="98" t="str">
        <f>aanmeldingen!F668</f>
        <v>Chiang</v>
      </c>
      <c r="D676" s="98" t="str">
        <f>aanmeldingen!G668</f>
        <v>Enli</v>
      </c>
      <c r="E676" s="98" t="str">
        <f>aanmeldingen!T668</f>
        <v>SUR</v>
      </c>
      <c r="F676" s="100">
        <f>aanmeldingen!K668</f>
        <v>43495</v>
      </c>
      <c r="G676" s="104" t="str">
        <f>IF(aanmeldingen!M668=0,"nvt",aanmeldingen!M668)</f>
        <v>nvt</v>
      </c>
      <c r="H676" s="98" t="str">
        <f>aanmeldingen!H668</f>
        <v>Foggia</v>
      </c>
      <c r="I676" s="98" t="str">
        <f>aanmeldingen!I668</f>
        <v>EK Cad</v>
      </c>
      <c r="J676" s="203" t="str">
        <f t="shared" ca="1" si="30"/>
        <v/>
      </c>
      <c r="K676" s="100">
        <f>aanmeldingen!V668</f>
        <v>43518</v>
      </c>
      <c r="L676" s="100">
        <f>aanmeldingen!W668</f>
        <v>43518</v>
      </c>
      <c r="M676" s="63"/>
      <c r="N676" s="46">
        <f>VLOOKUP(B676,schermers!C:I,7,FALSE)</f>
        <v>38033</v>
      </c>
      <c r="O676" s="46" t="str">
        <f t="shared" ca="1" si="31"/>
        <v>U23</v>
      </c>
      <c r="P676" s="56">
        <f t="shared" ca="1" si="32"/>
        <v>0</v>
      </c>
    </row>
    <row r="677" spans="1:16" hidden="1" x14ac:dyDescent="0.2">
      <c r="A677" s="56">
        <f ca="1">aanmeldingen!AK669</f>
        <v>0</v>
      </c>
      <c r="B677" s="99">
        <f>aanmeldingen!D669</f>
        <v>112796</v>
      </c>
      <c r="C677" s="98" t="str">
        <f>aanmeldingen!F669</f>
        <v>Buitenhuis</v>
      </c>
      <c r="D677" s="98" t="str">
        <f>aanmeldingen!G669</f>
        <v>Marleen</v>
      </c>
      <c r="E677" s="98" t="str">
        <f>aanmeldingen!T669</f>
        <v>AMS</v>
      </c>
      <c r="F677" s="100">
        <f>aanmeldingen!K669</f>
        <v>43495</v>
      </c>
      <c r="G677" s="104" t="str">
        <f>IF(aanmeldingen!M669=0,"nvt",aanmeldingen!M669)</f>
        <v>nvt</v>
      </c>
      <c r="H677" s="98" t="str">
        <f>aanmeldingen!H669</f>
        <v>Foggia</v>
      </c>
      <c r="I677" s="98" t="str">
        <f>aanmeldingen!I669</f>
        <v>EK Jun</v>
      </c>
      <c r="J677" s="203" t="str">
        <f t="shared" ca="1" si="30"/>
        <v/>
      </c>
      <c r="K677" s="100">
        <f>aanmeldingen!V669</f>
        <v>43523</v>
      </c>
      <c r="L677" s="100">
        <f>aanmeldingen!W669</f>
        <v>43523</v>
      </c>
      <c r="M677" s="63"/>
      <c r="N677" s="46">
        <f>VLOOKUP(B677,schermers!C:I,7,FALSE)</f>
        <v>36901</v>
      </c>
      <c r="O677" s="46" t="str">
        <f t="shared" ca="1" si="31"/>
        <v>U23</v>
      </c>
      <c r="P677" s="56">
        <f t="shared" ca="1" si="32"/>
        <v>0</v>
      </c>
    </row>
    <row r="678" spans="1:16" hidden="1" x14ac:dyDescent="0.2">
      <c r="A678" s="56">
        <f ca="1">aanmeldingen!AK670</f>
        <v>0</v>
      </c>
      <c r="B678" s="99">
        <f>aanmeldingen!D670</f>
        <v>113794</v>
      </c>
      <c r="C678" s="98" t="str">
        <f>aanmeldingen!F670</f>
        <v>Schaafsma</v>
      </c>
      <c r="D678" s="98" t="str">
        <f>aanmeldingen!G670</f>
        <v>Bote</v>
      </c>
      <c r="E678" s="98" t="str">
        <f>aanmeldingen!T670</f>
        <v>AMS</v>
      </c>
      <c r="F678" s="100">
        <f>aanmeldingen!K670</f>
        <v>43495</v>
      </c>
      <c r="G678" s="104" t="str">
        <f>IF(aanmeldingen!M670=0,"nvt",aanmeldingen!M670)</f>
        <v>nvt</v>
      </c>
      <c r="H678" s="98" t="str">
        <f>aanmeldingen!H670</f>
        <v>Foggia</v>
      </c>
      <c r="I678" s="98" t="str">
        <f>aanmeldingen!I670</f>
        <v>EK Cad</v>
      </c>
      <c r="J678" s="203" t="str">
        <f t="shared" ca="1" si="30"/>
        <v/>
      </c>
      <c r="K678" s="100">
        <f>aanmeldingen!V670</f>
        <v>43519</v>
      </c>
      <c r="L678" s="100">
        <f>aanmeldingen!W670</f>
        <v>43519</v>
      </c>
      <c r="M678" s="122"/>
      <c r="N678" s="46">
        <f>VLOOKUP(B678,schermers!C:I,7,FALSE)</f>
        <v>37507</v>
      </c>
      <c r="O678" s="46" t="str">
        <f t="shared" ca="1" si="31"/>
        <v>U23</v>
      </c>
      <c r="P678" s="56">
        <f t="shared" ca="1" si="32"/>
        <v>0</v>
      </c>
    </row>
    <row r="679" spans="1:16" hidden="1" x14ac:dyDescent="0.2">
      <c r="A679" s="56">
        <f ca="1">aanmeldingen!AK671</f>
        <v>0</v>
      </c>
      <c r="B679" s="99">
        <f>aanmeldingen!D671</f>
        <v>112311</v>
      </c>
      <c r="C679" s="98" t="str">
        <f>aanmeldingen!F671</f>
        <v>Bouwman</v>
      </c>
      <c r="D679" s="98" t="str">
        <f>aanmeldingen!G671</f>
        <v>Dirk-Jan</v>
      </c>
      <c r="E679" s="98" t="str">
        <f>aanmeldingen!T671</f>
        <v>SUR</v>
      </c>
      <c r="F679" s="100">
        <f>aanmeldingen!K671</f>
        <v>43495</v>
      </c>
      <c r="G679" s="104" t="str">
        <f>IF(aanmeldingen!M671=0,"nvt",aanmeldingen!M671)</f>
        <v>nvt</v>
      </c>
      <c r="H679" s="98" t="str">
        <f>aanmeldingen!H671</f>
        <v>Foggia</v>
      </c>
      <c r="I679" s="98" t="str">
        <f>aanmeldingen!I671</f>
        <v>EK Jun</v>
      </c>
      <c r="J679" s="203" t="str">
        <f t="shared" ca="1" si="30"/>
        <v/>
      </c>
      <c r="K679" s="100">
        <f>aanmeldingen!V671</f>
        <v>43524</v>
      </c>
      <c r="L679" s="100">
        <f>aanmeldingen!W671</f>
        <v>43524</v>
      </c>
      <c r="M679" s="122"/>
      <c r="N679" s="46">
        <f>VLOOKUP(B679,schermers!C:I,7,FALSE)</f>
        <v>36705</v>
      </c>
      <c r="O679" s="46" t="str">
        <f t="shared" ca="1" si="31"/>
        <v>U23</v>
      </c>
      <c r="P679" s="56">
        <f t="shared" ca="1" si="32"/>
        <v>0</v>
      </c>
    </row>
    <row r="680" spans="1:16" hidden="1" x14ac:dyDescent="0.2">
      <c r="A680" s="56">
        <f ca="1">aanmeldingen!AK672</f>
        <v>0</v>
      </c>
      <c r="B680" s="99">
        <f>aanmeldingen!D672</f>
        <v>111035</v>
      </c>
      <c r="C680" s="98" t="str">
        <f>aanmeldingen!F672</f>
        <v>Faas</v>
      </c>
      <c r="D680" s="98" t="str">
        <f>aanmeldingen!G672</f>
        <v>Quinton</v>
      </c>
      <c r="E680" s="98" t="str">
        <f>aanmeldingen!T672</f>
        <v>SUR</v>
      </c>
      <c r="F680" s="100">
        <f>aanmeldingen!K672</f>
        <v>43495</v>
      </c>
      <c r="G680" s="104" t="str">
        <f>IF(aanmeldingen!M672=0,"nvt",aanmeldingen!M672)</f>
        <v>nvt</v>
      </c>
      <c r="H680" s="98" t="str">
        <f>aanmeldingen!H672</f>
        <v>Foggia</v>
      </c>
      <c r="I680" s="98" t="str">
        <f>aanmeldingen!I672</f>
        <v>EK Jun</v>
      </c>
      <c r="J680" s="203" t="str">
        <f t="shared" ca="1" si="30"/>
        <v/>
      </c>
      <c r="K680" s="100">
        <f>aanmeldingen!V672</f>
        <v>43524</v>
      </c>
      <c r="L680" s="100">
        <f>aanmeldingen!W672</f>
        <v>43524</v>
      </c>
      <c r="M680" s="63"/>
      <c r="N680" s="46">
        <f>VLOOKUP(B680,schermers!C:I,7,FALSE)</f>
        <v>36621</v>
      </c>
      <c r="O680" s="46" t="str">
        <f t="shared" ca="1" si="31"/>
        <v>U23</v>
      </c>
      <c r="P680" s="56">
        <f t="shared" ca="1" si="32"/>
        <v>0</v>
      </c>
    </row>
    <row r="681" spans="1:16" hidden="1" x14ac:dyDescent="0.2">
      <c r="A681" s="56">
        <f ca="1">aanmeldingen!AK673</f>
        <v>0</v>
      </c>
      <c r="B681" s="99">
        <f>aanmeldingen!D673</f>
        <v>113794</v>
      </c>
      <c r="C681" s="98" t="str">
        <f>aanmeldingen!F673</f>
        <v>Schaafsma</v>
      </c>
      <c r="D681" s="98" t="str">
        <f>aanmeldingen!G673</f>
        <v>Bote</v>
      </c>
      <c r="E681" s="98" t="str">
        <f>aanmeldingen!T673</f>
        <v>AMS</v>
      </c>
      <c r="F681" s="100">
        <f>aanmeldingen!K673</f>
        <v>43495</v>
      </c>
      <c r="G681" s="104" t="str">
        <f>IF(aanmeldingen!M673=0,"nvt",aanmeldingen!M673)</f>
        <v>nvt</v>
      </c>
      <c r="H681" s="98" t="str">
        <f>aanmeldingen!H673</f>
        <v>Foggia</v>
      </c>
      <c r="I681" s="98" t="str">
        <f>aanmeldingen!I673</f>
        <v>EK Jun</v>
      </c>
      <c r="J681" s="203" t="str">
        <f t="shared" ca="1" si="30"/>
        <v/>
      </c>
      <c r="K681" s="100">
        <f>aanmeldingen!V673</f>
        <v>43524</v>
      </c>
      <c r="L681" s="100">
        <f>aanmeldingen!W673</f>
        <v>43524</v>
      </c>
      <c r="M681" s="122"/>
      <c r="N681" s="46">
        <f>VLOOKUP(B681,schermers!C:I,7,FALSE)</f>
        <v>37507</v>
      </c>
      <c r="O681" s="46" t="str">
        <f t="shared" ca="1" si="31"/>
        <v>U23</v>
      </c>
      <c r="P681" s="56">
        <f t="shared" ca="1" si="32"/>
        <v>0</v>
      </c>
    </row>
    <row r="682" spans="1:16" hidden="1" x14ac:dyDescent="0.2">
      <c r="A682" s="56">
        <f ca="1">aanmeldingen!AK674</f>
        <v>0</v>
      </c>
      <c r="B682" s="99">
        <f>aanmeldingen!D674</f>
        <v>111007</v>
      </c>
      <c r="C682" s="98" t="str">
        <f>aanmeldingen!F674</f>
        <v>Buser</v>
      </c>
      <c r="D682" s="98" t="str">
        <f>aanmeldingen!G674</f>
        <v>Jimi</v>
      </c>
      <c r="E682" s="98" t="str">
        <f>aanmeldingen!T674</f>
        <v>AMS</v>
      </c>
      <c r="F682" s="100">
        <f>aanmeldingen!K674</f>
        <v>43495</v>
      </c>
      <c r="G682" s="104" t="str">
        <f>IF(aanmeldingen!M674=0,"nvt",aanmeldingen!M674)</f>
        <v>nvt</v>
      </c>
      <c r="H682" s="98" t="str">
        <f>aanmeldingen!H674</f>
        <v>Foggia</v>
      </c>
      <c r="I682" s="98" t="str">
        <f>aanmeldingen!I674</f>
        <v>EK Jun</v>
      </c>
      <c r="J682" s="203" t="str">
        <f t="shared" ca="1" si="30"/>
        <v/>
      </c>
      <c r="K682" s="100">
        <f>aanmeldingen!V674</f>
        <v>43524</v>
      </c>
      <c r="L682" s="100">
        <f>aanmeldingen!W674</f>
        <v>43524</v>
      </c>
      <c r="M682" s="122"/>
      <c r="N682" s="46">
        <f>VLOOKUP(B682,schermers!C:I,7,FALSE)</f>
        <v>36847</v>
      </c>
      <c r="O682" s="46" t="str">
        <f t="shared" ca="1" si="31"/>
        <v>U23</v>
      </c>
      <c r="P682" s="56">
        <f t="shared" ca="1" si="32"/>
        <v>0</v>
      </c>
    </row>
    <row r="683" spans="1:16" hidden="1" x14ac:dyDescent="0.2">
      <c r="A683" s="56">
        <f ca="1">aanmeldingen!AK675</f>
        <v>0</v>
      </c>
      <c r="B683" s="99">
        <f>aanmeldingen!D675</f>
        <v>113346</v>
      </c>
      <c r="C683" s="98" t="str">
        <f>aanmeldingen!F675</f>
        <v>Joemrati</v>
      </c>
      <c r="D683" s="98" t="str">
        <f>aanmeldingen!G675</f>
        <v>Ashwan</v>
      </c>
      <c r="E683" s="98" t="str">
        <f>aanmeldingen!T675</f>
        <v>HS</v>
      </c>
      <c r="F683" s="100">
        <f>aanmeldingen!K675</f>
        <v>43495</v>
      </c>
      <c r="G683" s="104" t="str">
        <f>IF(aanmeldingen!M675=0,"nvt",aanmeldingen!M675)</f>
        <v>nvt</v>
      </c>
      <c r="H683" s="98" t="str">
        <f>aanmeldingen!H675</f>
        <v>Foggia</v>
      </c>
      <c r="I683" s="98" t="str">
        <f>aanmeldingen!I675</f>
        <v>EK Cad Eq</v>
      </c>
      <c r="J683" s="203" t="str">
        <f t="shared" ca="1" si="30"/>
        <v/>
      </c>
      <c r="K683" s="100">
        <f>aanmeldingen!V675</f>
        <v>43521</v>
      </c>
      <c r="L683" s="100">
        <f>aanmeldingen!W675</f>
        <v>43521</v>
      </c>
      <c r="M683" s="122"/>
      <c r="N683" s="46">
        <f>VLOOKUP(B683,schermers!C:I,7,FALSE)</f>
        <v>37470</v>
      </c>
      <c r="O683" s="46" t="str">
        <f t="shared" ca="1" si="31"/>
        <v>U23</v>
      </c>
      <c r="P683" s="56">
        <f t="shared" ca="1" si="32"/>
        <v>0</v>
      </c>
    </row>
    <row r="684" spans="1:16" hidden="1" x14ac:dyDescent="0.2">
      <c r="A684" s="56">
        <f ca="1">aanmeldingen!AK676</f>
        <v>0</v>
      </c>
      <c r="B684" s="99">
        <f>aanmeldingen!D676</f>
        <v>114851</v>
      </c>
      <c r="C684" s="98" t="str">
        <f>aanmeldingen!F676</f>
        <v>Nawar</v>
      </c>
      <c r="D684" s="98" t="str">
        <f>aanmeldingen!G676</f>
        <v>Suhayl</v>
      </c>
      <c r="E684" s="98" t="str">
        <f>aanmeldingen!T676</f>
        <v>AMS</v>
      </c>
      <c r="F684" s="100">
        <f>aanmeldingen!K676</f>
        <v>43495</v>
      </c>
      <c r="G684" s="104" t="str">
        <f>IF(aanmeldingen!M676=0,"nvt",aanmeldingen!M676)</f>
        <v>nvt</v>
      </c>
      <c r="H684" s="98" t="str">
        <f>aanmeldingen!H676</f>
        <v>Foggia</v>
      </c>
      <c r="I684" s="98" t="str">
        <f>aanmeldingen!I676</f>
        <v>EK Cad Eq</v>
      </c>
      <c r="J684" s="203" t="str">
        <f t="shared" ca="1" si="30"/>
        <v/>
      </c>
      <c r="K684" s="100">
        <f>aanmeldingen!V676</f>
        <v>43521</v>
      </c>
      <c r="L684" s="100">
        <f>aanmeldingen!W676</f>
        <v>43521</v>
      </c>
      <c r="M684" s="63"/>
      <c r="N684" s="46">
        <f>VLOOKUP(B684,schermers!C:I,7,FALSE)</f>
        <v>37997</v>
      </c>
      <c r="O684" s="46" t="str">
        <f t="shared" ca="1" si="31"/>
        <v>U23</v>
      </c>
      <c r="P684" s="56">
        <f t="shared" ca="1" si="32"/>
        <v>0</v>
      </c>
    </row>
    <row r="685" spans="1:16" hidden="1" x14ac:dyDescent="0.2">
      <c r="A685" s="56">
        <f ca="1">aanmeldingen!AK677</f>
        <v>0</v>
      </c>
      <c r="B685" s="99">
        <f>aanmeldingen!D677</f>
        <v>114877</v>
      </c>
      <c r="C685" s="98" t="str">
        <f>aanmeldingen!F677</f>
        <v>Wanyama</v>
      </c>
      <c r="D685" s="98" t="str">
        <f>aanmeldingen!G677</f>
        <v>Sam</v>
      </c>
      <c r="E685" s="98" t="str">
        <f>aanmeldingen!T677</f>
        <v>HS</v>
      </c>
      <c r="F685" s="100">
        <f>aanmeldingen!K677</f>
        <v>43495</v>
      </c>
      <c r="G685" s="104" t="str">
        <f>IF(aanmeldingen!M677=0,"nvt",aanmeldingen!M677)</f>
        <v>nvt</v>
      </c>
      <c r="H685" s="98" t="str">
        <f>aanmeldingen!H677</f>
        <v>Foggia</v>
      </c>
      <c r="I685" s="98" t="str">
        <f>aanmeldingen!I677</f>
        <v>EK Cad Eq</v>
      </c>
      <c r="J685" s="203" t="str">
        <f t="shared" ca="1" si="30"/>
        <v/>
      </c>
      <c r="K685" s="100">
        <f>aanmeldingen!V677</f>
        <v>43521</v>
      </c>
      <c r="L685" s="100">
        <f>aanmeldingen!W677</f>
        <v>43521</v>
      </c>
      <c r="M685" s="63"/>
      <c r="N685" s="46">
        <f>VLOOKUP(B685,schermers!C:I,7,FALSE)</f>
        <v>38038</v>
      </c>
      <c r="O685" s="46" t="str">
        <f t="shared" ca="1" si="31"/>
        <v>U23</v>
      </c>
      <c r="P685" s="56">
        <f t="shared" ca="1" si="32"/>
        <v>0</v>
      </c>
    </row>
    <row r="686" spans="1:16" hidden="1" x14ac:dyDescent="0.2">
      <c r="A686" s="56">
        <f ca="1">aanmeldingen!AK678</f>
        <v>0</v>
      </c>
      <c r="B686" s="99">
        <f>aanmeldingen!D678</f>
        <v>114740</v>
      </c>
      <c r="C686" s="98" t="str">
        <f>aanmeldingen!F678</f>
        <v>Vermeulen</v>
      </c>
      <c r="D686" s="98" t="str">
        <f>aanmeldingen!G678</f>
        <v>Olof</v>
      </c>
      <c r="E686" s="98" t="str">
        <f>aanmeldingen!T678</f>
        <v>NRD</v>
      </c>
      <c r="F686" s="100">
        <f>aanmeldingen!K678</f>
        <v>43495</v>
      </c>
      <c r="G686" s="104" t="str">
        <f>IF(aanmeldingen!M678=0,"nvt",aanmeldingen!M678)</f>
        <v>nvt</v>
      </c>
      <c r="H686" s="98" t="str">
        <f>aanmeldingen!H678</f>
        <v>Foggia</v>
      </c>
      <c r="I686" s="98" t="str">
        <f>aanmeldingen!I678</f>
        <v>EK Cad Eq</v>
      </c>
      <c r="J686" s="203" t="str">
        <f t="shared" ca="1" si="30"/>
        <v/>
      </c>
      <c r="K686" s="100">
        <f>aanmeldingen!V678</f>
        <v>43521</v>
      </c>
      <c r="L686" s="100">
        <f>aanmeldingen!W678</f>
        <v>43521</v>
      </c>
      <c r="M686" s="63"/>
      <c r="N686" s="46">
        <f>VLOOKUP(B686,schermers!C:I,7,FALSE)</f>
        <v>37544</v>
      </c>
      <c r="O686" s="46" t="str">
        <f t="shared" ca="1" si="31"/>
        <v>U23</v>
      </c>
      <c r="P686" s="56">
        <f t="shared" ca="1" si="32"/>
        <v>0</v>
      </c>
    </row>
    <row r="687" spans="1:16" hidden="1" x14ac:dyDescent="0.2">
      <c r="A687" s="56">
        <f ca="1">aanmeldingen!AK679</f>
        <v>0</v>
      </c>
      <c r="B687" s="99">
        <f>aanmeldingen!D679</f>
        <v>112806</v>
      </c>
      <c r="C687" s="98" t="str">
        <f>aanmeldingen!F679</f>
        <v>Dualeh</v>
      </c>
      <c r="D687" s="98" t="str">
        <f>aanmeldingen!G679</f>
        <v>Quincy</v>
      </c>
      <c r="E687" s="98" t="str">
        <f>aanmeldingen!T679</f>
        <v>TWE</v>
      </c>
      <c r="F687" s="100">
        <f>aanmeldingen!K679</f>
        <v>43495</v>
      </c>
      <c r="G687" s="104" t="str">
        <f>IF(aanmeldingen!M679=0,"nvt",aanmeldingen!M679)</f>
        <v>nvt</v>
      </c>
      <c r="H687" s="98" t="str">
        <f>aanmeldingen!H679</f>
        <v>Foggia</v>
      </c>
      <c r="I687" s="98" t="str">
        <f>aanmeldingen!I679</f>
        <v>EK Jun Eq</v>
      </c>
      <c r="J687" s="203" t="str">
        <f t="shared" ca="1" si="30"/>
        <v/>
      </c>
      <c r="K687" s="100">
        <f>aanmeldingen!V679</f>
        <v>43526</v>
      </c>
      <c r="L687" s="100">
        <f>aanmeldingen!W679</f>
        <v>43526</v>
      </c>
      <c r="M687" s="63"/>
      <c r="N687" s="46">
        <f>VLOOKUP(B687,schermers!C:I,7,FALSE)</f>
        <v>37134</v>
      </c>
      <c r="O687" s="46" t="str">
        <f t="shared" ca="1" si="31"/>
        <v>U23</v>
      </c>
      <c r="P687" s="56">
        <f t="shared" ca="1" si="32"/>
        <v>0</v>
      </c>
    </row>
    <row r="688" spans="1:16" hidden="1" x14ac:dyDescent="0.2">
      <c r="A688" s="56">
        <f ca="1">aanmeldingen!AK680</f>
        <v>0</v>
      </c>
      <c r="B688" s="99">
        <f>aanmeldingen!D680</f>
        <v>110792</v>
      </c>
      <c r="C688" s="98" t="str">
        <f>aanmeldingen!F680</f>
        <v>Giacon</v>
      </c>
      <c r="D688" s="98" t="str">
        <f>aanmeldingen!G680</f>
        <v>Daniel</v>
      </c>
      <c r="E688" s="98" t="str">
        <f>aanmeldingen!T680</f>
        <v>AMS</v>
      </c>
      <c r="F688" s="100">
        <f>aanmeldingen!K680</f>
        <v>43495</v>
      </c>
      <c r="G688" s="104" t="str">
        <f>IF(aanmeldingen!M680=0,"nvt",aanmeldingen!M680)</f>
        <v>nvt</v>
      </c>
      <c r="H688" s="98" t="str">
        <f>aanmeldingen!H680</f>
        <v>Foggia</v>
      </c>
      <c r="I688" s="98" t="str">
        <f>aanmeldingen!I680</f>
        <v>EK Jun Eq</v>
      </c>
      <c r="J688" s="203" t="str">
        <f t="shared" ca="1" si="30"/>
        <v/>
      </c>
      <c r="K688" s="100">
        <f>aanmeldingen!V680</f>
        <v>43526</v>
      </c>
      <c r="L688" s="100">
        <f>aanmeldingen!W680</f>
        <v>43526</v>
      </c>
      <c r="M688" s="63"/>
      <c r="N688" s="46">
        <f>VLOOKUP(B688,schermers!C:I,7,FALSE)</f>
        <v>36855</v>
      </c>
      <c r="O688" s="46" t="str">
        <f t="shared" ca="1" si="31"/>
        <v>U23</v>
      </c>
      <c r="P688" s="56">
        <f t="shared" ca="1" si="32"/>
        <v>0</v>
      </c>
    </row>
    <row r="689" spans="1:16" hidden="1" x14ac:dyDescent="0.2">
      <c r="A689" s="56">
        <f ca="1">aanmeldingen!AK681</f>
        <v>0</v>
      </c>
      <c r="B689" s="99">
        <f>aanmeldingen!D681</f>
        <v>111636</v>
      </c>
      <c r="C689" s="98" t="str">
        <f>aanmeldingen!F681</f>
        <v>Jans Kohneke</v>
      </c>
      <c r="D689" s="98" t="str">
        <f>aanmeldingen!G681</f>
        <v>Teun</v>
      </c>
      <c r="E689" s="98" t="str">
        <f>aanmeldingen!T681</f>
        <v>AMS</v>
      </c>
      <c r="F689" s="100">
        <f>aanmeldingen!K681</f>
        <v>43495</v>
      </c>
      <c r="G689" s="104" t="str">
        <f>IF(aanmeldingen!M681=0,"nvt",aanmeldingen!M681)</f>
        <v>nvt</v>
      </c>
      <c r="H689" s="98" t="str">
        <f>aanmeldingen!H681</f>
        <v>Foggia</v>
      </c>
      <c r="I689" s="98" t="str">
        <f>aanmeldingen!I681</f>
        <v>EK Jun Eq</v>
      </c>
      <c r="J689" s="203" t="str">
        <f t="shared" ca="1" si="30"/>
        <v/>
      </c>
      <c r="K689" s="100">
        <f>aanmeldingen!V681</f>
        <v>43526</v>
      </c>
      <c r="L689" s="100">
        <f>aanmeldingen!W681</f>
        <v>43526</v>
      </c>
      <c r="M689" s="63"/>
      <c r="N689" s="46">
        <f>VLOOKUP(B689,schermers!C:I,7,FALSE)</f>
        <v>36863</v>
      </c>
      <c r="O689" s="46" t="str">
        <f t="shared" ca="1" si="31"/>
        <v>U23</v>
      </c>
      <c r="P689" s="56">
        <f t="shared" ca="1" si="32"/>
        <v>0</v>
      </c>
    </row>
    <row r="690" spans="1:16" hidden="1" x14ac:dyDescent="0.2">
      <c r="A690" s="56">
        <f ca="1">aanmeldingen!AK682</f>
        <v>0</v>
      </c>
      <c r="B690" s="99">
        <f>aanmeldingen!D682</f>
        <v>109895</v>
      </c>
      <c r="C690" s="98" t="str">
        <f>aanmeldingen!F682</f>
        <v>Split</v>
      </c>
      <c r="D690" s="98" t="str">
        <f>aanmeldingen!G682</f>
        <v>Olivier</v>
      </c>
      <c r="E690" s="98" t="str">
        <f>aanmeldingen!T682</f>
        <v>NRD</v>
      </c>
      <c r="F690" s="100">
        <f>aanmeldingen!K682</f>
        <v>43495</v>
      </c>
      <c r="G690" s="104" t="str">
        <f>IF(aanmeldingen!M682=0,"nvt",aanmeldingen!M682)</f>
        <v>nvt</v>
      </c>
      <c r="H690" s="98" t="str">
        <f>aanmeldingen!H682</f>
        <v>Foggia</v>
      </c>
      <c r="I690" s="98" t="str">
        <f>aanmeldingen!I682</f>
        <v>EK Jun Eq</v>
      </c>
      <c r="J690" s="203" t="str">
        <f t="shared" ca="1" si="30"/>
        <v/>
      </c>
      <c r="K690" s="100">
        <f>aanmeldingen!V682</f>
        <v>43526</v>
      </c>
      <c r="L690" s="100">
        <f>aanmeldingen!W682</f>
        <v>43526</v>
      </c>
      <c r="M690" s="63"/>
      <c r="N690" s="46">
        <f>VLOOKUP(B690,schermers!C:I,7,FALSE)</f>
        <v>36225</v>
      </c>
      <c r="O690" s="46" t="str">
        <f t="shared" ca="1" si="31"/>
        <v>U23</v>
      </c>
      <c r="P690" s="56">
        <f t="shared" ca="1" si="32"/>
        <v>0</v>
      </c>
    </row>
    <row r="691" spans="1:16" hidden="1" x14ac:dyDescent="0.2">
      <c r="A691" s="56">
        <f ca="1">aanmeldingen!AK683</f>
        <v>0</v>
      </c>
      <c r="B691" s="99">
        <f>aanmeldingen!D683</f>
        <v>112311</v>
      </c>
      <c r="C691" s="98" t="str">
        <f>aanmeldingen!F683</f>
        <v>Bouwman</v>
      </c>
      <c r="D691" s="98" t="str">
        <f>aanmeldingen!G683</f>
        <v>Dirk-Jan</v>
      </c>
      <c r="E691" s="98" t="str">
        <f>aanmeldingen!T683</f>
        <v>SUR</v>
      </c>
      <c r="F691" s="100">
        <f>aanmeldingen!K683</f>
        <v>43495</v>
      </c>
      <c r="G691" s="104" t="str">
        <f>IF(aanmeldingen!M683=0,"nvt",aanmeldingen!M683)</f>
        <v>nvt</v>
      </c>
      <c r="H691" s="98" t="str">
        <f>aanmeldingen!H683</f>
        <v>Foggia</v>
      </c>
      <c r="I691" s="98" t="str">
        <f>aanmeldingen!I683</f>
        <v>EK Jun Eq</v>
      </c>
      <c r="J691" s="203" t="str">
        <f t="shared" ca="1" si="30"/>
        <v/>
      </c>
      <c r="K691" s="100">
        <f>aanmeldingen!V683</f>
        <v>43527</v>
      </c>
      <c r="L691" s="100">
        <f>aanmeldingen!W683</f>
        <v>43527</v>
      </c>
      <c r="M691" s="63"/>
      <c r="N691" s="46">
        <f>VLOOKUP(B691,schermers!C:I,7,FALSE)</f>
        <v>36705</v>
      </c>
      <c r="O691" s="46" t="str">
        <f t="shared" ca="1" si="31"/>
        <v>U23</v>
      </c>
      <c r="P691" s="56">
        <f t="shared" ca="1" si="32"/>
        <v>0</v>
      </c>
    </row>
    <row r="692" spans="1:16" hidden="1" x14ac:dyDescent="0.2">
      <c r="A692" s="56">
        <f ca="1">aanmeldingen!AK684</f>
        <v>0</v>
      </c>
      <c r="B692" s="99">
        <f>aanmeldingen!D684</f>
        <v>111035</v>
      </c>
      <c r="C692" s="98" t="str">
        <f>aanmeldingen!F684</f>
        <v>Faas</v>
      </c>
      <c r="D692" s="98" t="str">
        <f>aanmeldingen!G684</f>
        <v>Quinton</v>
      </c>
      <c r="E692" s="98" t="str">
        <f>aanmeldingen!T684</f>
        <v>SUR</v>
      </c>
      <c r="F692" s="100">
        <f>aanmeldingen!K684</f>
        <v>43495</v>
      </c>
      <c r="G692" s="104" t="str">
        <f>IF(aanmeldingen!M684=0,"nvt",aanmeldingen!M684)</f>
        <v>nvt</v>
      </c>
      <c r="H692" s="98" t="str">
        <f>aanmeldingen!H684</f>
        <v>Foggia</v>
      </c>
      <c r="I692" s="98" t="str">
        <f>aanmeldingen!I684</f>
        <v>EK Jun Eq</v>
      </c>
      <c r="J692" s="203" t="str">
        <f t="shared" ca="1" si="30"/>
        <v/>
      </c>
      <c r="K692" s="100">
        <f>aanmeldingen!V684</f>
        <v>43527</v>
      </c>
      <c r="L692" s="100">
        <f>aanmeldingen!W684</f>
        <v>43527</v>
      </c>
      <c r="M692" s="63"/>
      <c r="N692" s="46">
        <f>VLOOKUP(B692,schermers!C:I,7,FALSE)</f>
        <v>36621</v>
      </c>
      <c r="O692" s="46" t="str">
        <f t="shared" ca="1" si="31"/>
        <v>U23</v>
      </c>
      <c r="P692" s="56">
        <f t="shared" ca="1" si="32"/>
        <v>0</v>
      </c>
    </row>
    <row r="693" spans="1:16" hidden="1" x14ac:dyDescent="0.2">
      <c r="A693" s="56">
        <f ca="1">aanmeldingen!AK685</f>
        <v>0</v>
      </c>
      <c r="B693" s="99">
        <f>aanmeldingen!D685</f>
        <v>113794</v>
      </c>
      <c r="C693" s="98" t="str">
        <f>aanmeldingen!F685</f>
        <v>Schaafsma</v>
      </c>
      <c r="D693" s="98" t="str">
        <f>aanmeldingen!G685</f>
        <v>Bote</v>
      </c>
      <c r="E693" s="98" t="str">
        <f>aanmeldingen!T685</f>
        <v>AMS</v>
      </c>
      <c r="F693" s="100">
        <f>aanmeldingen!K685</f>
        <v>43495</v>
      </c>
      <c r="G693" s="104" t="str">
        <f>IF(aanmeldingen!M685=0,"nvt",aanmeldingen!M685)</f>
        <v>nvt</v>
      </c>
      <c r="H693" s="98" t="str">
        <f>aanmeldingen!H685</f>
        <v>Foggia</v>
      </c>
      <c r="I693" s="98" t="str">
        <f>aanmeldingen!I685</f>
        <v>EK Jun Eq</v>
      </c>
      <c r="J693" s="203" t="str">
        <f t="shared" ca="1" si="30"/>
        <v/>
      </c>
      <c r="K693" s="100">
        <f>aanmeldingen!V685</f>
        <v>43527</v>
      </c>
      <c r="L693" s="100">
        <f>aanmeldingen!W685</f>
        <v>43527</v>
      </c>
      <c r="M693" s="63"/>
      <c r="N693" s="46">
        <f>VLOOKUP(B693,schermers!C:I,7,FALSE)</f>
        <v>37507</v>
      </c>
      <c r="O693" s="46" t="str">
        <f t="shared" ca="1" si="31"/>
        <v>U23</v>
      </c>
      <c r="P693" s="56">
        <f t="shared" ca="1" si="32"/>
        <v>0</v>
      </c>
    </row>
    <row r="694" spans="1:16" hidden="1" x14ac:dyDescent="0.2">
      <c r="A694" s="56">
        <f ca="1">aanmeldingen!AK686</f>
        <v>0</v>
      </c>
      <c r="B694" s="99">
        <f>aanmeldingen!D686</f>
        <v>111007</v>
      </c>
      <c r="C694" s="98" t="str">
        <f>aanmeldingen!F686</f>
        <v>Buser</v>
      </c>
      <c r="D694" s="98" t="str">
        <f>aanmeldingen!G686</f>
        <v>Jimi</v>
      </c>
      <c r="E694" s="98" t="str">
        <f>aanmeldingen!T686</f>
        <v>AMS</v>
      </c>
      <c r="F694" s="100">
        <f>aanmeldingen!K686</f>
        <v>43495</v>
      </c>
      <c r="G694" s="104" t="str">
        <f>IF(aanmeldingen!M686=0,"nvt",aanmeldingen!M686)</f>
        <v>nvt</v>
      </c>
      <c r="H694" s="98" t="str">
        <f>aanmeldingen!H686</f>
        <v>Foggia</v>
      </c>
      <c r="I694" s="98" t="str">
        <f>aanmeldingen!I686</f>
        <v>EK Jun Eq</v>
      </c>
      <c r="J694" s="203" t="str">
        <f t="shared" ca="1" si="30"/>
        <v/>
      </c>
      <c r="K694" s="100">
        <f>aanmeldingen!V686</f>
        <v>43527</v>
      </c>
      <c r="L694" s="100">
        <f>aanmeldingen!W686</f>
        <v>43527</v>
      </c>
      <c r="M694" s="63"/>
      <c r="N694" s="46">
        <f>VLOOKUP(B694,schermers!C:I,7,FALSE)</f>
        <v>36847</v>
      </c>
      <c r="O694" s="46" t="str">
        <f t="shared" ca="1" si="31"/>
        <v>U23</v>
      </c>
      <c r="P694" s="56">
        <f t="shared" ca="1" si="32"/>
        <v>0</v>
      </c>
    </row>
    <row r="695" spans="1:16" hidden="1" x14ac:dyDescent="0.2">
      <c r="A695" s="56">
        <f ca="1">aanmeldingen!AK687</f>
        <v>1</v>
      </c>
      <c r="B695" s="99">
        <f>aanmeldingen!D687</f>
        <v>109588</v>
      </c>
      <c r="C695" s="98" t="str">
        <f>aanmeldingen!F687</f>
        <v>Tulen</v>
      </c>
      <c r="D695" s="98" t="str">
        <f>aanmeldingen!G687</f>
        <v>Rafael</v>
      </c>
      <c r="E695" s="98" t="str">
        <f>aanmeldingen!T687</f>
        <v>SCA</v>
      </c>
      <c r="F695" s="100">
        <f>aanmeldingen!K687</f>
        <v>43498</v>
      </c>
      <c r="G695" s="104" t="str">
        <f>IF(aanmeldingen!M687=0,"nvt",aanmeldingen!M687)</f>
        <v>nvt</v>
      </c>
      <c r="H695" s="98" t="str">
        <f>aanmeldingen!H687</f>
        <v>Lausanne</v>
      </c>
      <c r="I695" s="98" t="str">
        <f>aanmeldingen!I687</f>
        <v>U23</v>
      </c>
      <c r="J695" s="203">
        <f t="shared" ca="1" si="30"/>
        <v>28</v>
      </c>
      <c r="K695" s="100">
        <f>aanmeldingen!V687</f>
        <v>43561</v>
      </c>
      <c r="L695" s="100">
        <f>aanmeldingen!W687</f>
        <v>43562</v>
      </c>
      <c r="M695" s="63"/>
      <c r="N695" s="46">
        <f>VLOOKUP(B695,schermers!C:I,7,FALSE)</f>
        <v>35582</v>
      </c>
      <c r="O695" s="46" t="str">
        <f t="shared" ca="1" si="31"/>
        <v>U23</v>
      </c>
      <c r="P695" s="56">
        <f t="shared" ca="1" si="32"/>
        <v>0</v>
      </c>
    </row>
    <row r="696" spans="1:16" hidden="1" x14ac:dyDescent="0.2">
      <c r="A696" s="56">
        <f ca="1">aanmeldingen!AK688</f>
        <v>0</v>
      </c>
      <c r="B696" s="99">
        <f>aanmeldingen!D688</f>
        <v>108238</v>
      </c>
      <c r="C696" s="98" t="str">
        <f>aanmeldingen!F688</f>
        <v>Tulen</v>
      </c>
      <c r="D696" s="98" t="str">
        <f>aanmeldingen!G688</f>
        <v>Tristan</v>
      </c>
      <c r="E696" s="98" t="str">
        <f>aanmeldingen!T688</f>
        <v>SCA</v>
      </c>
      <c r="F696" s="100">
        <f>aanmeldingen!K688</f>
        <v>43499</v>
      </c>
      <c r="G696" s="104" t="str">
        <f>IF(aanmeldingen!M688=0,"nvt",aanmeldingen!M688)</f>
        <v>nvt</v>
      </c>
      <c r="H696" s="98" t="str">
        <f>aanmeldingen!H688</f>
        <v>Cali</v>
      </c>
      <c r="I696" s="98" t="str">
        <f>aanmeldingen!I688</f>
        <v>GP</v>
      </c>
      <c r="J696" s="203" t="str">
        <f t="shared" ca="1" si="30"/>
        <v/>
      </c>
      <c r="K696" s="100">
        <f>aanmeldingen!V688</f>
        <v>43588</v>
      </c>
      <c r="L696" s="100">
        <f>aanmeldingen!W688</f>
        <v>43590</v>
      </c>
      <c r="M696" s="63"/>
      <c r="N696" s="46">
        <f>VLOOKUP(B696,schermers!C:I,7,FALSE)</f>
        <v>33441</v>
      </c>
      <c r="O696" s="46" t="str">
        <f t="shared" ca="1" si="31"/>
        <v/>
      </c>
      <c r="P696" s="56">
        <f t="shared" ca="1" si="32"/>
        <v>0</v>
      </c>
    </row>
    <row r="697" spans="1:16" hidden="1" x14ac:dyDescent="0.2">
      <c r="A697" s="56">
        <f ca="1">aanmeldingen!AK689</f>
        <v>1</v>
      </c>
      <c r="B697" s="99">
        <f>aanmeldingen!D689</f>
        <v>109630</v>
      </c>
      <c r="C697" s="98" t="str">
        <f>aanmeldingen!F689</f>
        <v>De Jong</v>
      </c>
      <c r="D697" s="98" t="str">
        <f>aanmeldingen!G689</f>
        <v>Cheryl</v>
      </c>
      <c r="E697" s="98" t="str">
        <f>aanmeldingen!T689</f>
        <v>DBO</v>
      </c>
      <c r="F697" s="100">
        <f>aanmeldingen!K689</f>
        <v>43499</v>
      </c>
      <c r="G697" s="104" t="str">
        <f>IF(aanmeldingen!M689=0,"nvt",aanmeldingen!M689)</f>
        <v>nvt</v>
      </c>
      <c r="H697" s="98" t="str">
        <f>aanmeldingen!H689</f>
        <v>Warschau</v>
      </c>
      <c r="I697" s="98" t="str">
        <f>aanmeldingen!I689</f>
        <v>U23</v>
      </c>
      <c r="J697" s="203">
        <f t="shared" ca="1" si="30"/>
        <v>40.25</v>
      </c>
      <c r="K697" s="100">
        <f>aanmeldingen!V689</f>
        <v>43540</v>
      </c>
      <c r="L697" s="100">
        <f>aanmeldingen!W689</f>
        <v>43541</v>
      </c>
      <c r="M697" s="63"/>
      <c r="N697" s="46">
        <f>VLOOKUP(B697,schermers!C:I,7,FALSE)</f>
        <v>34702</v>
      </c>
      <c r="O697" s="46" t="str">
        <f t="shared" ca="1" si="31"/>
        <v/>
      </c>
      <c r="P697" s="56">
        <f t="shared" ca="1" si="32"/>
        <v>0</v>
      </c>
    </row>
    <row r="698" spans="1:16" hidden="1" x14ac:dyDescent="0.2">
      <c r="A698" s="56">
        <f ca="1">aanmeldingen!AK690</f>
        <v>1</v>
      </c>
      <c r="B698" s="99">
        <f>aanmeldingen!D690</f>
        <v>108869</v>
      </c>
      <c r="C698" s="98" t="str">
        <f>aanmeldingen!F690</f>
        <v>Tulen</v>
      </c>
      <c r="D698" s="98" t="str">
        <f>aanmeldingen!G690</f>
        <v>Carmel</v>
      </c>
      <c r="E698" s="98" t="str">
        <f>aanmeldingen!T690</f>
        <v>RS</v>
      </c>
      <c r="F698" s="100">
        <f>aanmeldingen!K690</f>
        <v>43499</v>
      </c>
      <c r="G698" s="104" t="str">
        <f>IF(aanmeldingen!M690=0,"nvt",aanmeldingen!M690)</f>
        <v>nvt</v>
      </c>
      <c r="H698" s="98" t="str">
        <f>aanmeldingen!H690</f>
        <v>Lausanne</v>
      </c>
      <c r="I698" s="98" t="str">
        <f>aanmeldingen!I690</f>
        <v>U23</v>
      </c>
      <c r="J698" s="203">
        <f t="shared" ca="1" si="30"/>
        <v>28</v>
      </c>
      <c r="K698" s="100">
        <f>aanmeldingen!V690</f>
        <v>43561</v>
      </c>
      <c r="L698" s="100">
        <f>aanmeldingen!W690</f>
        <v>43562</v>
      </c>
      <c r="M698" s="63"/>
      <c r="N698" s="46">
        <f>VLOOKUP(B698,schermers!C:I,7,FALSE)</f>
        <v>34541</v>
      </c>
      <c r="O698" s="46" t="str">
        <f t="shared" ca="1" si="31"/>
        <v/>
      </c>
      <c r="P698" s="56">
        <f t="shared" ca="1" si="32"/>
        <v>0</v>
      </c>
    </row>
    <row r="699" spans="1:16" hidden="1" x14ac:dyDescent="0.2">
      <c r="A699" s="56">
        <f ca="1">aanmeldingen!AK691</f>
        <v>1</v>
      </c>
      <c r="B699" s="99">
        <f>aanmeldingen!D691</f>
        <v>113658</v>
      </c>
      <c r="C699" s="98" t="str">
        <f>aanmeldingen!F691</f>
        <v>Keppel</v>
      </c>
      <c r="D699" s="98" t="str">
        <f>aanmeldingen!G691</f>
        <v>Colin</v>
      </c>
      <c r="E699" s="98" t="str">
        <f>aanmeldingen!T691</f>
        <v>DBO</v>
      </c>
      <c r="F699" s="100">
        <f>aanmeldingen!K691</f>
        <v>43501</v>
      </c>
      <c r="G699" s="104" t="str">
        <f>IF(aanmeldingen!M691=0,"nvt",aanmeldingen!M691)</f>
        <v>nvt</v>
      </c>
      <c r="H699" s="98" t="str">
        <f>aanmeldingen!H691</f>
        <v>Lausanne</v>
      </c>
      <c r="I699" s="98" t="str">
        <f>aanmeldingen!I691</f>
        <v>U23</v>
      </c>
      <c r="J699" s="203">
        <f t="shared" ca="1" si="30"/>
        <v>28</v>
      </c>
      <c r="K699" s="100">
        <f>aanmeldingen!V691</f>
        <v>43561</v>
      </c>
      <c r="L699" s="100">
        <f>aanmeldingen!W691</f>
        <v>43562</v>
      </c>
      <c r="M699" s="63"/>
      <c r="N699" s="46">
        <f>VLOOKUP(B699,schermers!C:I,7,FALSE)</f>
        <v>36020</v>
      </c>
      <c r="O699" s="46" t="str">
        <f t="shared" ca="1" si="31"/>
        <v>U23</v>
      </c>
      <c r="P699" s="56">
        <f t="shared" ca="1" si="32"/>
        <v>0</v>
      </c>
    </row>
    <row r="700" spans="1:16" hidden="1" x14ac:dyDescent="0.2">
      <c r="A700" s="56">
        <f ca="1">aanmeldingen!AK692</f>
        <v>0</v>
      </c>
      <c r="B700" s="99">
        <f>aanmeldingen!D692</f>
        <v>101711</v>
      </c>
      <c r="C700" s="98" t="str">
        <f>aanmeldingen!F692</f>
        <v>Water</v>
      </c>
      <c r="D700" s="98" t="str">
        <f>aanmeldingen!G692</f>
        <v>Paul</v>
      </c>
      <c r="E700" s="98" t="str">
        <f>aanmeldingen!T692</f>
        <v>DFC</v>
      </c>
      <c r="F700" s="100">
        <f>aanmeldingen!K692</f>
        <v>43506</v>
      </c>
      <c r="G700" s="104" t="str">
        <f>IF(aanmeldingen!M692=0,"nvt",aanmeldingen!M692)</f>
        <v>nvt</v>
      </c>
      <c r="H700" s="98" t="str">
        <f>aanmeldingen!H692</f>
        <v>Cognac</v>
      </c>
      <c r="I700" s="98" t="str">
        <f>aanmeldingen!I692</f>
        <v>EK Vet 50-59</v>
      </c>
      <c r="J700" s="203" t="str">
        <f t="shared" ca="1" si="30"/>
        <v/>
      </c>
      <c r="K700" s="100">
        <f>aanmeldingen!V692</f>
        <v>43618</v>
      </c>
      <c r="L700" s="100">
        <f>aanmeldingen!W692</f>
        <v>43618</v>
      </c>
      <c r="M700" s="63"/>
      <c r="N700" s="46">
        <f>VLOOKUP(B700,schermers!C:I,7,FALSE)</f>
        <v>24207</v>
      </c>
      <c r="O700" s="46" t="str">
        <f t="shared" ca="1" si="31"/>
        <v/>
      </c>
      <c r="P700" s="56">
        <f t="shared" ca="1" si="32"/>
        <v>0</v>
      </c>
    </row>
    <row r="701" spans="1:16" hidden="1" x14ac:dyDescent="0.2">
      <c r="A701" s="56">
        <f ca="1">aanmeldingen!AK693</f>
        <v>0</v>
      </c>
      <c r="B701" s="99">
        <f>aanmeldingen!D693</f>
        <v>112003</v>
      </c>
      <c r="C701" s="98" t="str">
        <f>aanmeldingen!F693</f>
        <v>Groenheide</v>
      </c>
      <c r="D701" s="98" t="str">
        <f>aanmeldingen!G693</f>
        <v>Esther</v>
      </c>
      <c r="E701" s="98" t="str">
        <f>aanmeldingen!T693</f>
        <v>HS</v>
      </c>
      <c r="F701" s="100">
        <f>aanmeldingen!K693</f>
        <v>43506</v>
      </c>
      <c r="G701" s="104" t="str">
        <f>IF(aanmeldingen!M693=0,"nvt",aanmeldingen!M693)</f>
        <v>nvt</v>
      </c>
      <c r="H701" s="98" t="str">
        <f>aanmeldingen!H693</f>
        <v>Cognac</v>
      </c>
      <c r="I701" s="98" t="str">
        <f>aanmeldingen!I693</f>
        <v>EK Vet 40-49</v>
      </c>
      <c r="J701" s="203" t="str">
        <f t="shared" ca="1" si="30"/>
        <v/>
      </c>
      <c r="K701" s="100">
        <f>aanmeldingen!V693</f>
        <v>43617</v>
      </c>
      <c r="L701" s="100">
        <f>aanmeldingen!W693</f>
        <v>43617</v>
      </c>
      <c r="M701" s="63"/>
      <c r="N701" s="46">
        <f>VLOOKUP(B701,schermers!C:I,7,FALSE)</f>
        <v>26873</v>
      </c>
      <c r="O701" s="46" t="str">
        <f t="shared" ca="1" si="31"/>
        <v/>
      </c>
      <c r="P701" s="56">
        <f t="shared" ca="1" si="32"/>
        <v>0</v>
      </c>
    </row>
    <row r="702" spans="1:16" hidden="1" x14ac:dyDescent="0.2">
      <c r="A702" s="56">
        <f ca="1">aanmeldingen!AK694</f>
        <v>0</v>
      </c>
      <c r="B702" s="99">
        <f>aanmeldingen!D694</f>
        <v>101711</v>
      </c>
      <c r="C702" s="98" t="str">
        <f>aanmeldingen!F694</f>
        <v>Water</v>
      </c>
      <c r="D702" s="98" t="str">
        <f>aanmeldingen!G694</f>
        <v>Paul</v>
      </c>
      <c r="E702" s="98" t="str">
        <f>aanmeldingen!T694</f>
        <v>DFC</v>
      </c>
      <c r="F702" s="100">
        <f>aanmeldingen!K694</f>
        <v>43506</v>
      </c>
      <c r="G702" s="104" t="str">
        <f>IF(aanmeldingen!M694=0,"nvt",aanmeldingen!M694)</f>
        <v>nvt</v>
      </c>
      <c r="H702" s="98" t="str">
        <f>aanmeldingen!H694</f>
        <v>Cairo</v>
      </c>
      <c r="I702" s="98" t="str">
        <f>aanmeldingen!I694</f>
        <v>WK Vet</v>
      </c>
      <c r="J702" s="203" t="str">
        <f t="shared" ca="1" si="30"/>
        <v/>
      </c>
      <c r="K702" s="100">
        <f>aanmeldingen!V694</f>
        <v>43743</v>
      </c>
      <c r="L702" s="100">
        <f>aanmeldingen!W694</f>
        <v>43748</v>
      </c>
      <c r="M702" s="63"/>
      <c r="N702" s="46">
        <f>VLOOKUP(B702,schermers!C:I,7,FALSE)</f>
        <v>24207</v>
      </c>
      <c r="O702" s="46" t="str">
        <f t="shared" ca="1" si="31"/>
        <v/>
      </c>
      <c r="P702" s="56">
        <f t="shared" ca="1" si="32"/>
        <v>0</v>
      </c>
    </row>
    <row r="703" spans="1:16" hidden="1" x14ac:dyDescent="0.2">
      <c r="A703" s="56">
        <f ca="1">aanmeldingen!AK695</f>
        <v>0</v>
      </c>
      <c r="B703" s="99">
        <f>aanmeldingen!D695</f>
        <v>111254</v>
      </c>
      <c r="C703" s="98" t="str">
        <f>aanmeldingen!F695</f>
        <v>Lendi</v>
      </c>
      <c r="D703" s="98" t="str">
        <f>aanmeldingen!G695</f>
        <v>Sonja</v>
      </c>
      <c r="E703" s="98" t="str">
        <f>aanmeldingen!T695</f>
        <v>HS</v>
      </c>
      <c r="F703" s="100">
        <f>aanmeldingen!K695</f>
        <v>43510</v>
      </c>
      <c r="G703" s="104" t="str">
        <f>IF(aanmeldingen!M695=0,"nvt",aanmeldingen!M695)</f>
        <v>nvt</v>
      </c>
      <c r="H703" s="98" t="str">
        <f>aanmeldingen!H695</f>
        <v>Cognac</v>
      </c>
      <c r="I703" s="98" t="str">
        <f>aanmeldingen!I695</f>
        <v>EK Vet 50-59</v>
      </c>
      <c r="J703" s="203" t="str">
        <f t="shared" ca="1" si="30"/>
        <v/>
      </c>
      <c r="K703" s="100">
        <f>aanmeldingen!V695</f>
        <v>43617</v>
      </c>
      <c r="L703" s="100">
        <f>aanmeldingen!W695</f>
        <v>43617</v>
      </c>
      <c r="M703" s="63"/>
      <c r="N703" s="46">
        <f>VLOOKUP(B703,schermers!C:I,7,FALSE)</f>
        <v>23954</v>
      </c>
      <c r="O703" s="46" t="str">
        <f t="shared" ca="1" si="31"/>
        <v/>
      </c>
      <c r="P703" s="56">
        <f t="shared" ca="1" si="32"/>
        <v>0</v>
      </c>
    </row>
    <row r="704" spans="1:16" hidden="1" x14ac:dyDescent="0.2">
      <c r="A704" s="56">
        <f ca="1">aanmeldingen!AK696</f>
        <v>1</v>
      </c>
      <c r="B704" s="99">
        <f>aanmeldingen!D696</f>
        <v>113146</v>
      </c>
      <c r="C704" s="98" t="str">
        <f>aanmeldingen!F696</f>
        <v>De Wijn</v>
      </c>
      <c r="D704" s="98" t="str">
        <f>aanmeldingen!G696</f>
        <v>Day</v>
      </c>
      <c r="E704" s="98" t="str">
        <f>aanmeldingen!T696</f>
        <v>DBO</v>
      </c>
      <c r="F704" s="100">
        <f>aanmeldingen!K696</f>
        <v>43510</v>
      </c>
      <c r="G704" s="104" t="str">
        <f>IF(aanmeldingen!M696=0,"nvt",aanmeldingen!M696)</f>
        <v>nvt</v>
      </c>
      <c r="H704" s="98" t="str">
        <f>aanmeldingen!H696</f>
        <v>Warschau</v>
      </c>
      <c r="I704" s="98" t="str">
        <f>aanmeldingen!I696</f>
        <v>U23</v>
      </c>
      <c r="J704" s="203">
        <f t="shared" ca="1" si="30"/>
        <v>40.25</v>
      </c>
      <c r="K704" s="100">
        <f>aanmeldingen!V696</f>
        <v>43540</v>
      </c>
      <c r="L704" s="100">
        <f>aanmeldingen!W696</f>
        <v>43541</v>
      </c>
      <c r="M704" s="63"/>
      <c r="N704" s="46">
        <f>VLOOKUP(B704,schermers!C:I,7,FALSE)</f>
        <v>35972</v>
      </c>
      <c r="O704" s="46" t="str">
        <f t="shared" ca="1" si="31"/>
        <v>U23</v>
      </c>
      <c r="P704" s="56">
        <f t="shared" ca="1" si="32"/>
        <v>0</v>
      </c>
    </row>
    <row r="705" spans="1:16" hidden="1" x14ac:dyDescent="0.2">
      <c r="A705" s="56">
        <f ca="1">aanmeldingen!AK697</f>
        <v>1</v>
      </c>
      <c r="B705" s="99">
        <f>aanmeldingen!D697</f>
        <v>108421</v>
      </c>
      <c r="C705" s="98" t="str">
        <f>aanmeldingen!F697</f>
        <v>Boone</v>
      </c>
      <c r="D705" s="98" t="str">
        <f>aanmeldingen!G697</f>
        <v>Kelly</v>
      </c>
      <c r="E705" s="98" t="str">
        <f>aanmeldingen!T697</f>
        <v>ZAI</v>
      </c>
      <c r="F705" s="100">
        <f>aanmeldingen!K697</f>
        <v>43511</v>
      </c>
      <c r="G705" s="104" t="str">
        <f>IF(aanmeldingen!M697=0,"nvt",aanmeldingen!M697)</f>
        <v>nvt</v>
      </c>
      <c r="H705" s="98" t="str">
        <f>aanmeldingen!H697</f>
        <v>Warschau</v>
      </c>
      <c r="I705" s="98" t="str">
        <f>aanmeldingen!I697</f>
        <v>U23</v>
      </c>
      <c r="J705" s="203">
        <f t="shared" ca="1" si="30"/>
        <v>40.25</v>
      </c>
      <c r="K705" s="100">
        <f>aanmeldingen!V697</f>
        <v>43540</v>
      </c>
      <c r="L705" s="100">
        <f>aanmeldingen!W697</f>
        <v>43541</v>
      </c>
      <c r="M705" s="63"/>
      <c r="N705" s="46">
        <f>VLOOKUP(B705,schermers!C:I,7,FALSE)</f>
        <v>33615</v>
      </c>
      <c r="O705" s="46" t="str">
        <f t="shared" ca="1" si="31"/>
        <v/>
      </c>
      <c r="P705" s="56">
        <f t="shared" ca="1" si="32"/>
        <v>0</v>
      </c>
    </row>
    <row r="706" spans="1:16" hidden="1" x14ac:dyDescent="0.2">
      <c r="A706" s="56">
        <f ca="1">aanmeldingen!AK698</f>
        <v>0</v>
      </c>
      <c r="B706" s="99">
        <f>aanmeldingen!D698</f>
        <v>108421</v>
      </c>
      <c r="C706" s="98" t="str">
        <f>aanmeldingen!F698</f>
        <v>Boone</v>
      </c>
      <c r="D706" s="98" t="str">
        <f>aanmeldingen!G698</f>
        <v>Kelly</v>
      </c>
      <c r="E706" s="98" t="str">
        <f>aanmeldingen!T698</f>
        <v>ZAI</v>
      </c>
      <c r="F706" s="100">
        <f>aanmeldingen!K698</f>
        <v>43511</v>
      </c>
      <c r="G706" s="104" t="str">
        <f>IF(aanmeldingen!M698=0,"nvt",aanmeldingen!M698)</f>
        <v>nvt</v>
      </c>
      <c r="H706" s="98" t="str">
        <f>aanmeldingen!H698</f>
        <v>Dubai</v>
      </c>
      <c r="I706" s="98" t="str">
        <f>aanmeldingen!I698</f>
        <v>WB</v>
      </c>
      <c r="J706" s="203" t="str">
        <f t="shared" ca="1" si="30"/>
        <v/>
      </c>
      <c r="K706" s="100">
        <f>aanmeldingen!V698</f>
        <v>43602</v>
      </c>
      <c r="L706" s="100">
        <f>aanmeldingen!W698</f>
        <v>43603</v>
      </c>
      <c r="M706" s="63"/>
      <c r="N706" s="46">
        <f>VLOOKUP(B706,schermers!C:I,7,FALSE)</f>
        <v>33615</v>
      </c>
      <c r="O706" s="46" t="str">
        <f t="shared" ca="1" si="31"/>
        <v/>
      </c>
      <c r="P706" s="56">
        <f t="shared" ca="1" si="32"/>
        <v>0</v>
      </c>
    </row>
    <row r="707" spans="1:16" hidden="1" x14ac:dyDescent="0.2">
      <c r="A707" s="56">
        <f ca="1">aanmeldingen!AK699</f>
        <v>0</v>
      </c>
      <c r="B707" s="99">
        <f>aanmeldingen!D699</f>
        <v>108421</v>
      </c>
      <c r="C707" s="98" t="str">
        <f>aanmeldingen!F699</f>
        <v>Boone</v>
      </c>
      <c r="D707" s="98" t="str">
        <f>aanmeldingen!G699</f>
        <v>Kelly</v>
      </c>
      <c r="E707" s="98" t="str">
        <f>aanmeldingen!T699</f>
        <v>ZAI</v>
      </c>
      <c r="F707" s="100">
        <f>aanmeldingen!K699</f>
        <v>43511</v>
      </c>
      <c r="G707" s="104" t="str">
        <f>IF(aanmeldingen!M699=0,"nvt",aanmeldingen!M699)</f>
        <v>nvt</v>
      </c>
      <c r="H707" s="98" t="str">
        <f>aanmeldingen!H699</f>
        <v>Cali</v>
      </c>
      <c r="I707" s="98" t="str">
        <f>aanmeldingen!I699</f>
        <v>GP</v>
      </c>
      <c r="J707" s="203" t="str">
        <f t="shared" ca="1" si="30"/>
        <v/>
      </c>
      <c r="K707" s="100">
        <f>aanmeldingen!V699</f>
        <v>43588</v>
      </c>
      <c r="L707" s="100">
        <f>aanmeldingen!W699</f>
        <v>43590</v>
      </c>
      <c r="M707" s="63"/>
      <c r="N707" s="46">
        <f>VLOOKUP(B707,schermers!C:I,7,FALSE)</f>
        <v>33615</v>
      </c>
      <c r="O707" s="46" t="str">
        <f t="shared" ca="1" si="31"/>
        <v/>
      </c>
      <c r="P707" s="56">
        <f t="shared" ca="1" si="32"/>
        <v>0</v>
      </c>
    </row>
    <row r="708" spans="1:16" hidden="1" x14ac:dyDescent="0.2">
      <c r="A708" s="56">
        <f ca="1">aanmeldingen!AK700</f>
        <v>0</v>
      </c>
      <c r="B708" s="99">
        <f>aanmeldingen!D700</f>
        <v>100482</v>
      </c>
      <c r="C708" s="98" t="str">
        <f>aanmeldingen!F700</f>
        <v>Kaho</v>
      </c>
      <c r="D708" s="98" t="str">
        <f>aanmeldingen!G700</f>
        <v>Hans</v>
      </c>
      <c r="E708" s="98" t="str">
        <f>aanmeldingen!T700</f>
        <v>ZAI</v>
      </c>
      <c r="F708" s="100">
        <f>aanmeldingen!K700</f>
        <v>43511</v>
      </c>
      <c r="G708" s="104">
        <f>IF(aanmeldingen!M700=0,"nvt",aanmeldingen!M700)</f>
        <v>43581</v>
      </c>
      <c r="H708" s="98" t="str">
        <f>aanmeldingen!H700</f>
        <v>Cognac</v>
      </c>
      <c r="I708" s="98" t="str">
        <f>aanmeldingen!I700</f>
        <v>EK Vet 40-49</v>
      </c>
      <c r="J708" s="203" t="str">
        <f t="shared" ca="1" si="30"/>
        <v/>
      </c>
      <c r="K708" s="100">
        <f>aanmeldingen!V700</f>
        <v>43618</v>
      </c>
      <c r="L708" s="100">
        <f>aanmeldingen!W700</f>
        <v>43618</v>
      </c>
      <c r="M708" s="63"/>
      <c r="N708" s="46">
        <f>VLOOKUP(B708,schermers!C:I,7,FALSE)</f>
        <v>26310</v>
      </c>
      <c r="O708" s="46" t="str">
        <f t="shared" ca="1" si="31"/>
        <v/>
      </c>
      <c r="P708" s="56">
        <f t="shared" ca="1" si="32"/>
        <v>0</v>
      </c>
    </row>
    <row r="709" spans="1:16" hidden="1" x14ac:dyDescent="0.2">
      <c r="A709" s="56">
        <f ca="1">aanmeldingen!AK701</f>
        <v>1</v>
      </c>
      <c r="B709" s="99">
        <f>aanmeldingen!D701</f>
        <v>113390</v>
      </c>
      <c r="C709" s="98" t="str">
        <f>aanmeldingen!F701</f>
        <v>Van den Bergh</v>
      </c>
      <c r="D709" s="98" t="str">
        <f>aanmeldingen!G701</f>
        <v>Eveline</v>
      </c>
      <c r="E709" s="98" t="str">
        <f>aanmeldingen!T701</f>
        <v>FCA</v>
      </c>
      <c r="F709" s="100">
        <f>aanmeldingen!K701</f>
        <v>43513</v>
      </c>
      <c r="G709" s="104" t="str">
        <f>IF(aanmeldingen!M701=0,"nvt",aanmeldingen!M701)</f>
        <v>nvt</v>
      </c>
      <c r="H709" s="98" t="str">
        <f>aanmeldingen!H701</f>
        <v>Warschau</v>
      </c>
      <c r="I709" s="98" t="str">
        <f>aanmeldingen!I701</f>
        <v>U23</v>
      </c>
      <c r="J709" s="203">
        <f t="shared" ca="1" si="30"/>
        <v>40.25</v>
      </c>
      <c r="K709" s="100">
        <f>aanmeldingen!V701</f>
        <v>43540</v>
      </c>
      <c r="L709" s="100">
        <f>aanmeldingen!W701</f>
        <v>43541</v>
      </c>
      <c r="M709" s="63"/>
      <c r="N709" s="46">
        <f>VLOOKUP(B709,schermers!C:I,7,FALSE)</f>
        <v>36019</v>
      </c>
      <c r="O709" s="46" t="str">
        <f t="shared" ca="1" si="31"/>
        <v>U23</v>
      </c>
      <c r="P709" s="56">
        <f t="shared" ca="1" si="32"/>
        <v>0</v>
      </c>
    </row>
    <row r="710" spans="1:16" hidden="1" x14ac:dyDescent="0.2">
      <c r="A710" s="56">
        <f ca="1">aanmeldingen!AK702</f>
        <v>1</v>
      </c>
      <c r="B710" s="99">
        <f>aanmeldingen!D702</f>
        <v>108421</v>
      </c>
      <c r="C710" s="98" t="str">
        <f>aanmeldingen!F702</f>
        <v>Boone</v>
      </c>
      <c r="D710" s="98" t="str">
        <f>aanmeldingen!G702</f>
        <v>Kelly</v>
      </c>
      <c r="E710" s="98" t="str">
        <f>aanmeldingen!T702</f>
        <v>ZAI</v>
      </c>
      <c r="F710" s="100">
        <f>aanmeldingen!K702</f>
        <v>43513</v>
      </c>
      <c r="G710" s="104" t="str">
        <f>IF(aanmeldingen!M702=0,"nvt",aanmeldingen!M702)</f>
        <v>nvt</v>
      </c>
      <c r="H710" s="98" t="str">
        <f>aanmeldingen!H702</f>
        <v>Budapest</v>
      </c>
      <c r="I710" s="98" t="str">
        <f>aanmeldingen!I702</f>
        <v>U23</v>
      </c>
      <c r="J710" s="203">
        <f t="shared" ca="1" si="30"/>
        <v>28</v>
      </c>
      <c r="K710" s="100">
        <f>aanmeldingen!V702</f>
        <v>43582</v>
      </c>
      <c r="L710" s="100">
        <f>aanmeldingen!W702</f>
        <v>43583</v>
      </c>
      <c r="M710" s="63"/>
      <c r="N710" s="46">
        <f>VLOOKUP(B710,schermers!C:I,7,FALSE)</f>
        <v>33615</v>
      </c>
      <c r="O710" s="46" t="str">
        <f t="shared" ca="1" si="31"/>
        <v/>
      </c>
      <c r="P710" s="56">
        <f t="shared" ca="1" si="32"/>
        <v>0</v>
      </c>
    </row>
    <row r="711" spans="1:16" hidden="1" x14ac:dyDescent="0.2">
      <c r="A711" s="56">
        <f ca="1">aanmeldingen!AK703</f>
        <v>0</v>
      </c>
      <c r="B711" s="99">
        <f>aanmeldingen!D703</f>
        <v>100052</v>
      </c>
      <c r="C711" s="98" t="str">
        <f>aanmeldingen!F703</f>
        <v>Verwijlen</v>
      </c>
      <c r="D711" s="98" t="str">
        <f>aanmeldingen!G703</f>
        <v>Bas</v>
      </c>
      <c r="E711" s="98" t="str">
        <f>aanmeldingen!T703</f>
        <v>DBO</v>
      </c>
      <c r="F711" s="100">
        <f>aanmeldingen!K703</f>
        <v>43514</v>
      </c>
      <c r="G711" s="104">
        <f>IF(aanmeldingen!M703=0,"nvt",aanmeldingen!M703)</f>
        <v>43535</v>
      </c>
      <c r="H711" s="98" t="str">
        <f>aanmeldingen!H703</f>
        <v>Buenos Aires</v>
      </c>
      <c r="I711" s="98" t="str">
        <f>aanmeldingen!I703</f>
        <v>WB</v>
      </c>
      <c r="J711" s="203" t="str">
        <f t="shared" ca="1" si="30"/>
        <v/>
      </c>
      <c r="K711" s="100">
        <f>aanmeldingen!V703</f>
        <v>43546</v>
      </c>
      <c r="L711" s="100">
        <f>aanmeldingen!W703</f>
        <v>43547</v>
      </c>
      <c r="M711" s="63"/>
      <c r="N711" s="46">
        <f>VLOOKUP(B711,schermers!C:I,7,FALSE)</f>
        <v>30590</v>
      </c>
      <c r="O711" s="46" t="str">
        <f t="shared" ca="1" si="31"/>
        <v/>
      </c>
      <c r="P711" s="56">
        <f t="shared" ca="1" si="32"/>
        <v>0</v>
      </c>
    </row>
    <row r="712" spans="1:16" hidden="1" x14ac:dyDescent="0.2">
      <c r="A712" s="56">
        <f ca="1">aanmeldingen!AK704</f>
        <v>0</v>
      </c>
      <c r="B712" s="99">
        <f>aanmeldingen!D704</f>
        <v>110842</v>
      </c>
      <c r="C712" s="98" t="str">
        <f>aanmeldingen!F704</f>
        <v>Van Haselen</v>
      </c>
      <c r="D712" s="98" t="str">
        <f>aanmeldingen!G704</f>
        <v>Christian</v>
      </c>
      <c r="E712" s="98" t="str">
        <f>aanmeldingen!T704</f>
        <v>SUR</v>
      </c>
      <c r="F712" s="100">
        <f>aanmeldingen!K704</f>
        <v>43515</v>
      </c>
      <c r="G712" s="104" t="str">
        <f>IF(aanmeldingen!M704=0,"nvt",aanmeldingen!M704)</f>
        <v>nvt</v>
      </c>
      <c r="H712" s="98" t="str">
        <f>aanmeldingen!H704</f>
        <v>Cognac</v>
      </c>
      <c r="I712" s="98" t="str">
        <f>aanmeldingen!I704</f>
        <v>EK Vet 50-59</v>
      </c>
      <c r="J712" s="203" t="str">
        <f t="shared" ca="1" si="30"/>
        <v/>
      </c>
      <c r="K712" s="100">
        <f>aanmeldingen!V704</f>
        <v>43618</v>
      </c>
      <c r="L712" s="100">
        <f>aanmeldingen!W704</f>
        <v>43618</v>
      </c>
      <c r="M712" s="63"/>
      <c r="N712" s="46">
        <f>VLOOKUP(B712,schermers!C:I,7,FALSE)</f>
        <v>24019</v>
      </c>
      <c r="O712" s="46" t="str">
        <f t="shared" ca="1" si="31"/>
        <v/>
      </c>
      <c r="P712" s="56">
        <f t="shared" ca="1" si="32"/>
        <v>0</v>
      </c>
    </row>
    <row r="713" spans="1:16" hidden="1" x14ac:dyDescent="0.2">
      <c r="A713" s="56">
        <f ca="1">aanmeldingen!AK705</f>
        <v>0</v>
      </c>
      <c r="B713" s="99">
        <f>aanmeldingen!D705</f>
        <v>113779</v>
      </c>
      <c r="C713" s="98" t="str">
        <f>aanmeldingen!F705</f>
        <v>Kroese</v>
      </c>
      <c r="D713" s="98" t="str">
        <f>aanmeldingen!G705</f>
        <v>Katelijne</v>
      </c>
      <c r="E713" s="98" t="str">
        <f>aanmeldingen!T705</f>
        <v>AMS</v>
      </c>
      <c r="F713" s="100">
        <f>aanmeldingen!K705</f>
        <v>43518</v>
      </c>
      <c r="G713" s="104">
        <f>IF(aanmeldingen!M705=0,"nvt",aanmeldingen!M705)</f>
        <v>43573</v>
      </c>
      <c r="H713" s="98" t="str">
        <f>aanmeldingen!H705</f>
        <v>Cali</v>
      </c>
      <c r="I713" s="98" t="str">
        <f>aanmeldingen!I705</f>
        <v>GP</v>
      </c>
      <c r="J713" s="203" t="str">
        <f t="shared" ca="1" si="30"/>
        <v/>
      </c>
      <c r="K713" s="100">
        <f>aanmeldingen!V705</f>
        <v>43588</v>
      </c>
      <c r="L713" s="100">
        <f>aanmeldingen!W705</f>
        <v>43590</v>
      </c>
      <c r="M713" s="63"/>
      <c r="N713" s="46">
        <f>VLOOKUP(B713,schermers!C:I,7,FALSE)</f>
        <v>37171</v>
      </c>
      <c r="O713" s="46" t="str">
        <f t="shared" ca="1" si="31"/>
        <v>U23</v>
      </c>
      <c r="P713" s="56">
        <f t="shared" ca="1" si="32"/>
        <v>0</v>
      </c>
    </row>
    <row r="714" spans="1:16" hidden="1" x14ac:dyDescent="0.2">
      <c r="A714" s="56">
        <f ca="1">aanmeldingen!AK706</f>
        <v>1</v>
      </c>
      <c r="B714" s="99">
        <f>aanmeldingen!D706</f>
        <v>109630</v>
      </c>
      <c r="C714" s="98" t="str">
        <f>aanmeldingen!F706</f>
        <v>De Jong</v>
      </c>
      <c r="D714" s="98" t="str">
        <f>aanmeldingen!G706</f>
        <v>Cheryl</v>
      </c>
      <c r="E714" s="98" t="str">
        <f>aanmeldingen!T706</f>
        <v>DBO</v>
      </c>
      <c r="F714" s="100">
        <f>aanmeldingen!K706</f>
        <v>43522</v>
      </c>
      <c r="G714" s="104" t="str">
        <f>IF(aanmeldingen!M706=0,"nvt",aanmeldingen!M706)</f>
        <v>nvt</v>
      </c>
      <c r="H714" s="98" t="str">
        <f>aanmeldingen!H706</f>
        <v>Budapest</v>
      </c>
      <c r="I714" s="98" t="str">
        <f>aanmeldingen!I706</f>
        <v>U23</v>
      </c>
      <c r="J714" s="203">
        <f t="shared" ca="1" si="30"/>
        <v>28</v>
      </c>
      <c r="K714" s="100">
        <f>aanmeldingen!V706</f>
        <v>43582</v>
      </c>
      <c r="L714" s="100">
        <f>aanmeldingen!W706</f>
        <v>43583</v>
      </c>
      <c r="M714" s="63"/>
      <c r="N714" s="46">
        <f>VLOOKUP(B714,schermers!C:I,7,FALSE)</f>
        <v>34702</v>
      </c>
      <c r="O714" s="46" t="str">
        <f t="shared" ca="1" si="31"/>
        <v/>
      </c>
      <c r="P714" s="56">
        <f t="shared" ca="1" si="32"/>
        <v>0</v>
      </c>
    </row>
    <row r="715" spans="1:16" hidden="1" x14ac:dyDescent="0.2">
      <c r="A715" s="56">
        <f ca="1">aanmeldingen!AK707</f>
        <v>0</v>
      </c>
      <c r="B715" s="99">
        <f>aanmeldingen!D707</f>
        <v>115121</v>
      </c>
      <c r="C715" s="98" t="str">
        <f>aanmeldingen!F707</f>
        <v>Wagenaar</v>
      </c>
      <c r="D715" s="98" t="str">
        <f>aanmeldingen!G707</f>
        <v>Julius</v>
      </c>
      <c r="E715" s="98" t="str">
        <f>aanmeldingen!T707</f>
        <v>MN</v>
      </c>
      <c r="F715" s="100">
        <f>aanmeldingen!K707</f>
        <v>43522</v>
      </c>
      <c r="G715" s="104" t="str">
        <f>IF(aanmeldingen!M707=0,"nvt",aanmeldingen!M707)</f>
        <v>nvt</v>
      </c>
      <c r="H715" s="98" t="str">
        <f>aanmeldingen!H707</f>
        <v>Cognac</v>
      </c>
      <c r="I715" s="98" t="str">
        <f>aanmeldingen!I707</f>
        <v>EK Vet 40-49</v>
      </c>
      <c r="J715" s="203" t="str">
        <f t="shared" ca="1" si="30"/>
        <v/>
      </c>
      <c r="K715" s="100">
        <f>aanmeldingen!V707</f>
        <v>43615</v>
      </c>
      <c r="L715" s="100">
        <f>aanmeldingen!W707</f>
        <v>43615</v>
      </c>
      <c r="M715" s="63"/>
      <c r="N715" s="46">
        <f>VLOOKUP(B715,schermers!C:I,7,FALSE)</f>
        <v>25722</v>
      </c>
      <c r="O715" s="46" t="str">
        <f t="shared" ca="1" si="31"/>
        <v/>
      </c>
      <c r="P715" s="56">
        <f t="shared" ca="1" si="32"/>
        <v>0</v>
      </c>
    </row>
    <row r="716" spans="1:16" hidden="1" x14ac:dyDescent="0.2">
      <c r="A716" s="56">
        <f ca="1">aanmeldingen!AK708</f>
        <v>0</v>
      </c>
      <c r="B716" s="99">
        <f>aanmeldingen!D708</f>
        <v>113939</v>
      </c>
      <c r="C716" s="98" t="str">
        <f>aanmeldingen!F708</f>
        <v>Celie</v>
      </c>
      <c r="D716" s="98" t="str">
        <f>aanmeldingen!G708</f>
        <v>Jocy</v>
      </c>
      <c r="E716" s="98" t="str">
        <f>aanmeldingen!T708</f>
        <v>FCA</v>
      </c>
      <c r="F716" s="100">
        <f>aanmeldingen!K708</f>
        <v>43522</v>
      </c>
      <c r="G716" s="104" t="str">
        <f>IF(aanmeldingen!M708=0,"nvt",aanmeldingen!M708)</f>
        <v>nvt</v>
      </c>
      <c r="H716" s="98" t="str">
        <f>aanmeldingen!H708</f>
        <v>Torun</v>
      </c>
      <c r="I716" s="98" t="str">
        <f>aanmeldingen!I708</f>
        <v>WK Cad</v>
      </c>
      <c r="J716" s="203" t="str">
        <f t="shared" ref="J716:J779" ca="1" si="33">IF(A716=0,"",IF(K716-F716&gt;=8*7,$O$6*0.8,IF(F716&lt;$O$7,$O$6*0.8,$O$6*1.15)))</f>
        <v/>
      </c>
      <c r="K716" s="100">
        <f>aanmeldingen!V708</f>
        <v>43568</v>
      </c>
      <c r="L716" s="100">
        <f>aanmeldingen!W708</f>
        <v>43568</v>
      </c>
      <c r="M716" s="63"/>
      <c r="N716" s="46">
        <f>VLOOKUP(B716,schermers!C:I,7,FALSE)</f>
        <v>37717</v>
      </c>
      <c r="O716" s="46" t="str">
        <f t="shared" ref="O716:O779" ca="1" si="34">IF(N716&gt;=$O$9,"U23","")</f>
        <v>U23</v>
      </c>
      <c r="P716" s="56">
        <f t="shared" ref="P716:P779" ca="1" si="35">IF(AND(I716="ECC",M716&lt;&gt;""),1,IF(AND(I716="U23",M706&lt;&gt;"",O716="U23"),1,0))</f>
        <v>0</v>
      </c>
    </row>
    <row r="717" spans="1:16" hidden="1" x14ac:dyDescent="0.2">
      <c r="A717" s="56">
        <f ca="1">aanmeldingen!AK709</f>
        <v>0</v>
      </c>
      <c r="B717" s="99">
        <f>aanmeldingen!D709</f>
        <v>113779</v>
      </c>
      <c r="C717" s="98" t="str">
        <f>aanmeldingen!F709</f>
        <v>Kroese</v>
      </c>
      <c r="D717" s="98" t="str">
        <f>aanmeldingen!G709</f>
        <v>Katelijne</v>
      </c>
      <c r="E717" s="98" t="str">
        <f>aanmeldingen!T709</f>
        <v>AMS</v>
      </c>
      <c r="F717" s="100">
        <f>aanmeldingen!K709</f>
        <v>43522</v>
      </c>
      <c r="G717" s="104" t="str">
        <f>IF(aanmeldingen!M709=0,"nvt",aanmeldingen!M709)</f>
        <v>nvt</v>
      </c>
      <c r="H717" s="98" t="str">
        <f>aanmeldingen!H709</f>
        <v>Torun</v>
      </c>
      <c r="I717" s="98" t="str">
        <f>aanmeldingen!I709</f>
        <v>WK Jun</v>
      </c>
      <c r="J717" s="203" t="str">
        <f t="shared" ca="1" si="33"/>
        <v/>
      </c>
      <c r="K717" s="100">
        <f>aanmeldingen!V709</f>
        <v>43567</v>
      </c>
      <c r="L717" s="100">
        <f>aanmeldingen!W709</f>
        <v>43567</v>
      </c>
      <c r="M717" s="63"/>
      <c r="N717" s="46">
        <f>VLOOKUP(B717,schermers!C:I,7,FALSE)</f>
        <v>37171</v>
      </c>
      <c r="O717" s="46" t="str">
        <f t="shared" ca="1" si="34"/>
        <v>U23</v>
      </c>
      <c r="P717" s="56">
        <f t="shared" ca="1" si="35"/>
        <v>0</v>
      </c>
    </row>
    <row r="718" spans="1:16" hidden="1" x14ac:dyDescent="0.2">
      <c r="A718" s="56">
        <f ca="1">aanmeldingen!AK710</f>
        <v>0</v>
      </c>
      <c r="B718" s="99">
        <f>aanmeldingen!D710</f>
        <v>112916</v>
      </c>
      <c r="C718" s="98" t="str">
        <f>aanmeldingen!F710</f>
        <v>Assmann</v>
      </c>
      <c r="D718" s="98" t="str">
        <f>aanmeldingen!G710</f>
        <v>Timothy</v>
      </c>
      <c r="E718" s="98" t="str">
        <f>aanmeldingen!T710</f>
        <v>DBO</v>
      </c>
      <c r="F718" s="100">
        <f>aanmeldingen!K710</f>
        <v>43522</v>
      </c>
      <c r="G718" s="104" t="str">
        <f>IF(aanmeldingen!M710=0,"nvt",aanmeldingen!M710)</f>
        <v>nvt</v>
      </c>
      <c r="H718" s="98" t="str">
        <f>aanmeldingen!H710</f>
        <v>Torun</v>
      </c>
      <c r="I718" s="98" t="str">
        <f>aanmeldingen!I710</f>
        <v>WK Cad</v>
      </c>
      <c r="J718" s="203" t="str">
        <f t="shared" ca="1" si="33"/>
        <v/>
      </c>
      <c r="K718" s="100">
        <f>aanmeldingen!V710</f>
        <v>43568</v>
      </c>
      <c r="L718" s="100">
        <f>aanmeldingen!W710</f>
        <v>43568</v>
      </c>
      <c r="M718" s="63"/>
      <c r="N718" s="46">
        <f>VLOOKUP(B718,schermers!C:I,7,FALSE)</f>
        <v>37462</v>
      </c>
      <c r="O718" s="46" t="str">
        <f t="shared" ca="1" si="34"/>
        <v>U23</v>
      </c>
      <c r="P718" s="56">
        <f t="shared" ca="1" si="35"/>
        <v>0</v>
      </c>
    </row>
    <row r="719" spans="1:16" hidden="1" x14ac:dyDescent="0.2">
      <c r="A719" s="56">
        <f ca="1">aanmeldingen!AK711</f>
        <v>0</v>
      </c>
      <c r="B719" s="99">
        <f>aanmeldingen!D711</f>
        <v>114922</v>
      </c>
      <c r="C719" s="98" t="str">
        <f>aanmeldingen!F711</f>
        <v>Van Rooij</v>
      </c>
      <c r="D719" s="98" t="str">
        <f>aanmeldingen!G711</f>
        <v>Kevin</v>
      </c>
      <c r="E719" s="98" t="str">
        <f>aanmeldingen!T711</f>
        <v>DBO</v>
      </c>
      <c r="F719" s="100">
        <f>aanmeldingen!K711</f>
        <v>43522</v>
      </c>
      <c r="G719" s="104" t="str">
        <f>IF(aanmeldingen!M711=0,"nvt",aanmeldingen!M711)</f>
        <v>nvt</v>
      </c>
      <c r="H719" s="98" t="str">
        <f>aanmeldingen!H711</f>
        <v>Torun</v>
      </c>
      <c r="I719" s="98" t="str">
        <f>aanmeldingen!I711</f>
        <v>WK Cad</v>
      </c>
      <c r="J719" s="203" t="str">
        <f t="shared" ca="1" si="33"/>
        <v/>
      </c>
      <c r="K719" s="100">
        <f>aanmeldingen!V711</f>
        <v>43568</v>
      </c>
      <c r="L719" s="100">
        <f>aanmeldingen!W711</f>
        <v>43568</v>
      </c>
      <c r="M719" s="63"/>
      <c r="N719" s="46">
        <f>VLOOKUP(B719,schermers!C:I,7,FALSE)</f>
        <v>37453</v>
      </c>
      <c r="O719" s="46" t="str">
        <f t="shared" ca="1" si="34"/>
        <v>U23</v>
      </c>
      <c r="P719" s="56">
        <f t="shared" ca="1" si="35"/>
        <v>0</v>
      </c>
    </row>
    <row r="720" spans="1:16" hidden="1" x14ac:dyDescent="0.2">
      <c r="A720" s="56">
        <f ca="1">aanmeldingen!AK712</f>
        <v>0</v>
      </c>
      <c r="B720" s="99">
        <f>aanmeldingen!D712</f>
        <v>117222</v>
      </c>
      <c r="C720" s="98" t="str">
        <f>aanmeldingen!F712</f>
        <v>Roubailo</v>
      </c>
      <c r="D720" s="98" t="str">
        <f>aanmeldingen!G712</f>
        <v>Niels</v>
      </c>
      <c r="E720" s="98" t="str">
        <f>aanmeldingen!T712</f>
        <v>RS</v>
      </c>
      <c r="F720" s="100">
        <f>aanmeldingen!K712</f>
        <v>43522</v>
      </c>
      <c r="G720" s="104" t="str">
        <f>IF(aanmeldingen!M712=0,"nvt",aanmeldingen!M712)</f>
        <v>nvt</v>
      </c>
      <c r="H720" s="98" t="str">
        <f>aanmeldingen!H712</f>
        <v>Torun</v>
      </c>
      <c r="I720" s="98" t="str">
        <f>aanmeldingen!I712</f>
        <v>WK Cad</v>
      </c>
      <c r="J720" s="203" t="str">
        <f t="shared" ca="1" si="33"/>
        <v/>
      </c>
      <c r="K720" s="100">
        <f>aanmeldingen!V712</f>
        <v>43568</v>
      </c>
      <c r="L720" s="100">
        <f>aanmeldingen!W712</f>
        <v>43568</v>
      </c>
      <c r="M720" s="63"/>
      <c r="N720" s="46">
        <f>VLOOKUP(B720,schermers!C:I,7,FALSE)</f>
        <v>37929</v>
      </c>
      <c r="O720" s="46" t="str">
        <f t="shared" ca="1" si="34"/>
        <v>U23</v>
      </c>
      <c r="P720" s="56">
        <f t="shared" ca="1" si="35"/>
        <v>0</v>
      </c>
    </row>
    <row r="721" spans="1:16" hidden="1" x14ac:dyDescent="0.2">
      <c r="A721" s="56">
        <f ca="1">aanmeldingen!AK713</f>
        <v>0</v>
      </c>
      <c r="B721" s="99">
        <f>aanmeldingen!D713</f>
        <v>112916</v>
      </c>
      <c r="C721" s="98" t="str">
        <f>aanmeldingen!F713</f>
        <v>Assmann</v>
      </c>
      <c r="D721" s="98" t="str">
        <f>aanmeldingen!G713</f>
        <v>Timothy</v>
      </c>
      <c r="E721" s="98" t="str">
        <f>aanmeldingen!T713</f>
        <v>DBO</v>
      </c>
      <c r="F721" s="100">
        <f>aanmeldingen!K713</f>
        <v>43522</v>
      </c>
      <c r="G721" s="104" t="str">
        <f>IF(aanmeldingen!M713=0,"nvt",aanmeldingen!M713)</f>
        <v>nvt</v>
      </c>
      <c r="H721" s="98" t="str">
        <f>aanmeldingen!H713</f>
        <v>Torun</v>
      </c>
      <c r="I721" s="98" t="str">
        <f>aanmeldingen!I713</f>
        <v>WK Jun</v>
      </c>
      <c r="J721" s="203" t="str">
        <f t="shared" ca="1" si="33"/>
        <v/>
      </c>
      <c r="K721" s="100">
        <f>aanmeldingen!V713</f>
        <v>43567</v>
      </c>
      <c r="L721" s="100">
        <f>aanmeldingen!W713</f>
        <v>43567</v>
      </c>
      <c r="M721" s="63"/>
      <c r="N721" s="46">
        <f>VLOOKUP(B721,schermers!C:I,7,FALSE)</f>
        <v>37462</v>
      </c>
      <c r="O721" s="46" t="str">
        <f t="shared" ca="1" si="34"/>
        <v>U23</v>
      </c>
      <c r="P721" s="56">
        <f t="shared" ca="1" si="35"/>
        <v>0</v>
      </c>
    </row>
    <row r="722" spans="1:16" hidden="1" x14ac:dyDescent="0.2">
      <c r="A722" s="56">
        <f ca="1">aanmeldingen!AK714</f>
        <v>0</v>
      </c>
      <c r="B722" s="99">
        <f>aanmeldingen!D714</f>
        <v>112221</v>
      </c>
      <c r="C722" s="98" t="str">
        <f>aanmeldingen!F714</f>
        <v>Derksen</v>
      </c>
      <c r="D722" s="98" t="str">
        <f>aanmeldingen!G714</f>
        <v>Ruben</v>
      </c>
      <c r="E722" s="98" t="str">
        <f>aanmeldingen!T714</f>
        <v>SCA</v>
      </c>
      <c r="F722" s="100">
        <f>aanmeldingen!K714</f>
        <v>43522</v>
      </c>
      <c r="G722" s="104" t="str">
        <f>IF(aanmeldingen!M714=0,"nvt",aanmeldingen!M714)</f>
        <v>nvt</v>
      </c>
      <c r="H722" s="98" t="str">
        <f>aanmeldingen!H714</f>
        <v>Torun</v>
      </c>
      <c r="I722" s="98" t="str">
        <f>aanmeldingen!I714</f>
        <v>WK Jun</v>
      </c>
      <c r="J722" s="203" t="str">
        <f t="shared" ca="1" si="33"/>
        <v/>
      </c>
      <c r="K722" s="100">
        <f>aanmeldingen!V714</f>
        <v>43567</v>
      </c>
      <c r="L722" s="100">
        <f>aanmeldingen!W714</f>
        <v>43567</v>
      </c>
      <c r="M722" s="63"/>
      <c r="N722" s="46">
        <f>VLOOKUP(B722,schermers!C:I,7,FALSE)</f>
        <v>36692</v>
      </c>
      <c r="O722" s="46" t="str">
        <f t="shared" ca="1" si="34"/>
        <v>U23</v>
      </c>
      <c r="P722" s="56">
        <f t="shared" ca="1" si="35"/>
        <v>0</v>
      </c>
    </row>
    <row r="723" spans="1:16" hidden="1" x14ac:dyDescent="0.2">
      <c r="A723" s="56">
        <f ca="1">aanmeldingen!AK715</f>
        <v>0</v>
      </c>
      <c r="B723" s="99">
        <f>aanmeldingen!D715</f>
        <v>112104</v>
      </c>
      <c r="C723" s="98" t="str">
        <f>aanmeldingen!F715</f>
        <v>Postma</v>
      </c>
      <c r="D723" s="98" t="str">
        <f>aanmeldingen!G715</f>
        <v>Randy</v>
      </c>
      <c r="E723" s="98" t="str">
        <f>aanmeldingen!T715</f>
        <v>FCA</v>
      </c>
      <c r="F723" s="100">
        <f>aanmeldingen!K715</f>
        <v>43522</v>
      </c>
      <c r="G723" s="104" t="str">
        <f>IF(aanmeldingen!M715=0,"nvt",aanmeldingen!M715)</f>
        <v>nvt</v>
      </c>
      <c r="H723" s="98" t="str">
        <f>aanmeldingen!H715</f>
        <v>Torun</v>
      </c>
      <c r="I723" s="98" t="str">
        <f>aanmeldingen!I715</f>
        <v>WK Jun</v>
      </c>
      <c r="J723" s="203" t="str">
        <f t="shared" ca="1" si="33"/>
        <v/>
      </c>
      <c r="K723" s="100">
        <f>aanmeldingen!V715</f>
        <v>43567</v>
      </c>
      <c r="L723" s="100">
        <f>aanmeldingen!W715</f>
        <v>43567</v>
      </c>
      <c r="M723" s="63"/>
      <c r="N723" s="46">
        <f>VLOOKUP(B723,schermers!C:I,7,FALSE)</f>
        <v>36389</v>
      </c>
      <c r="O723" s="46" t="str">
        <f t="shared" ca="1" si="34"/>
        <v>U23</v>
      </c>
      <c r="P723" s="56">
        <f t="shared" ca="1" si="35"/>
        <v>0</v>
      </c>
    </row>
    <row r="724" spans="1:16" hidden="1" x14ac:dyDescent="0.2">
      <c r="A724" s="56">
        <f ca="1">aanmeldingen!AK716</f>
        <v>0</v>
      </c>
      <c r="B724" s="99">
        <f>aanmeldingen!D716</f>
        <v>117222</v>
      </c>
      <c r="C724" s="98" t="str">
        <f>aanmeldingen!F716</f>
        <v>Roubailo</v>
      </c>
      <c r="D724" s="98" t="str">
        <f>aanmeldingen!G716</f>
        <v>Niels</v>
      </c>
      <c r="E724" s="98" t="str">
        <f>aanmeldingen!T716</f>
        <v>RS</v>
      </c>
      <c r="F724" s="100">
        <f>aanmeldingen!K716</f>
        <v>43522</v>
      </c>
      <c r="G724" s="104" t="str">
        <f>IF(aanmeldingen!M716=0,"nvt",aanmeldingen!M716)</f>
        <v>nvt</v>
      </c>
      <c r="H724" s="98" t="str">
        <f>aanmeldingen!H716</f>
        <v>Torun</v>
      </c>
      <c r="I724" s="98" t="str">
        <f>aanmeldingen!I716</f>
        <v>WK Jun</v>
      </c>
      <c r="J724" s="203" t="str">
        <f t="shared" ca="1" si="33"/>
        <v/>
      </c>
      <c r="K724" s="100">
        <f>aanmeldingen!V716</f>
        <v>43567</v>
      </c>
      <c r="L724" s="100">
        <f>aanmeldingen!W716</f>
        <v>43567</v>
      </c>
      <c r="M724" s="63"/>
      <c r="N724" s="46">
        <f>VLOOKUP(B724,schermers!C:I,7,FALSE)</f>
        <v>37929</v>
      </c>
      <c r="O724" s="46" t="str">
        <f t="shared" ca="1" si="34"/>
        <v>U23</v>
      </c>
      <c r="P724" s="56">
        <f t="shared" ca="1" si="35"/>
        <v>0</v>
      </c>
    </row>
    <row r="725" spans="1:16" hidden="1" x14ac:dyDescent="0.2">
      <c r="A725" s="56">
        <f ca="1">aanmeldingen!AK717</f>
        <v>0</v>
      </c>
      <c r="B725" s="99">
        <f>aanmeldingen!D717</f>
        <v>113849</v>
      </c>
      <c r="C725" s="98" t="str">
        <f>aanmeldingen!F717</f>
        <v>Butin Bik</v>
      </c>
      <c r="D725" s="98" t="str">
        <f>aanmeldingen!G717</f>
        <v>Elise</v>
      </c>
      <c r="E725" s="98" t="str">
        <f>aanmeldingen!T717</f>
        <v>BG</v>
      </c>
      <c r="F725" s="100">
        <f>aanmeldingen!K717</f>
        <v>43522</v>
      </c>
      <c r="G725" s="104" t="str">
        <f>IF(aanmeldingen!M717=0,"nvt",aanmeldingen!M717)</f>
        <v>nvt</v>
      </c>
      <c r="H725" s="98" t="str">
        <f>aanmeldingen!H717</f>
        <v>Torun</v>
      </c>
      <c r="I725" s="98" t="str">
        <f>aanmeldingen!I717</f>
        <v>WK Cad</v>
      </c>
      <c r="J725" s="203" t="str">
        <f t="shared" ca="1" si="33"/>
        <v/>
      </c>
      <c r="K725" s="100">
        <f>aanmeldingen!V717</f>
        <v>43565</v>
      </c>
      <c r="L725" s="100">
        <f>aanmeldingen!W717</f>
        <v>43565</v>
      </c>
      <c r="M725" s="63"/>
      <c r="N725" s="46">
        <f>VLOOKUP(B725,schermers!C:I,7,FALSE)</f>
        <v>37604</v>
      </c>
      <c r="O725" s="46" t="str">
        <f t="shared" ca="1" si="34"/>
        <v>U23</v>
      </c>
      <c r="P725" s="56">
        <f t="shared" ca="1" si="35"/>
        <v>0</v>
      </c>
    </row>
    <row r="726" spans="1:16" hidden="1" x14ac:dyDescent="0.2">
      <c r="A726" s="56">
        <f ca="1">aanmeldingen!AK718</f>
        <v>0</v>
      </c>
      <c r="B726" s="99">
        <f>aanmeldingen!D718</f>
        <v>115309</v>
      </c>
      <c r="C726" s="98" t="str">
        <f>aanmeldingen!F718</f>
        <v>Koster</v>
      </c>
      <c r="D726" s="98" t="str">
        <f>aanmeldingen!G718</f>
        <v>Tessa</v>
      </c>
      <c r="E726" s="98" t="str">
        <f>aanmeldingen!T718</f>
        <v>AMS</v>
      </c>
      <c r="F726" s="100">
        <f>aanmeldingen!K718</f>
        <v>43522</v>
      </c>
      <c r="G726" s="104" t="str">
        <f>IF(aanmeldingen!M718=0,"nvt",aanmeldingen!M718)</f>
        <v>nvt</v>
      </c>
      <c r="H726" s="98" t="str">
        <f>aanmeldingen!H718</f>
        <v>Torun</v>
      </c>
      <c r="I726" s="98" t="str">
        <f>aanmeldingen!I718</f>
        <v>WK Cad</v>
      </c>
      <c r="J726" s="203" t="str">
        <f t="shared" ca="1" si="33"/>
        <v/>
      </c>
      <c r="K726" s="100">
        <f>aanmeldingen!V718</f>
        <v>43565</v>
      </c>
      <c r="L726" s="100">
        <f>aanmeldingen!W718</f>
        <v>43565</v>
      </c>
      <c r="M726" s="63"/>
      <c r="N726" s="46">
        <f>VLOOKUP(B726,schermers!C:I,7,FALSE)</f>
        <v>38011</v>
      </c>
      <c r="O726" s="46" t="str">
        <f t="shared" ca="1" si="34"/>
        <v>U23</v>
      </c>
      <c r="P726" s="56">
        <f t="shared" ca="1" si="35"/>
        <v>0</v>
      </c>
    </row>
    <row r="727" spans="1:16" hidden="1" x14ac:dyDescent="0.2">
      <c r="A727" s="56">
        <f ca="1">aanmeldingen!AK719</f>
        <v>0</v>
      </c>
      <c r="B727" s="99">
        <f>aanmeldingen!D719</f>
        <v>114165</v>
      </c>
      <c r="C727" s="98" t="str">
        <f>aanmeldingen!F719</f>
        <v>Yoshimori</v>
      </c>
      <c r="D727" s="98" t="str">
        <f>aanmeldingen!G719</f>
        <v>Rachika</v>
      </c>
      <c r="E727" s="98" t="str">
        <f>aanmeldingen!T719</f>
        <v>ZAI</v>
      </c>
      <c r="F727" s="100">
        <f>aanmeldingen!K719</f>
        <v>43522</v>
      </c>
      <c r="G727" s="104" t="str">
        <f>IF(aanmeldingen!M719=0,"nvt",aanmeldingen!M719)</f>
        <v>nvt</v>
      </c>
      <c r="H727" s="98" t="str">
        <f>aanmeldingen!H719</f>
        <v>Torun</v>
      </c>
      <c r="I727" s="98" t="str">
        <f>aanmeldingen!I719</f>
        <v>WK Cad</v>
      </c>
      <c r="J727" s="203" t="str">
        <f t="shared" ca="1" si="33"/>
        <v/>
      </c>
      <c r="K727" s="100">
        <f>aanmeldingen!V719</f>
        <v>43565</v>
      </c>
      <c r="L727" s="100">
        <f>aanmeldingen!W719</f>
        <v>43565</v>
      </c>
      <c r="M727" s="63"/>
      <c r="N727" s="46">
        <f>VLOOKUP(B727,schermers!C:I,7,FALSE)</f>
        <v>38772</v>
      </c>
      <c r="O727" s="46" t="str">
        <f t="shared" ca="1" si="34"/>
        <v>U23</v>
      </c>
      <c r="P727" s="56">
        <f t="shared" ca="1" si="35"/>
        <v>0</v>
      </c>
    </row>
    <row r="728" spans="1:16" hidden="1" x14ac:dyDescent="0.2">
      <c r="A728" s="56">
        <f ca="1">aanmeldingen!AK720</f>
        <v>0</v>
      </c>
      <c r="B728" s="99">
        <f>aanmeldingen!D720</f>
        <v>113346</v>
      </c>
      <c r="C728" s="98" t="str">
        <f>aanmeldingen!F720</f>
        <v>Joemrati</v>
      </c>
      <c r="D728" s="98" t="str">
        <f>aanmeldingen!G720</f>
        <v>Ashwan</v>
      </c>
      <c r="E728" s="98" t="str">
        <f>aanmeldingen!T720</f>
        <v>HS</v>
      </c>
      <c r="F728" s="100">
        <f>aanmeldingen!K720</f>
        <v>43522</v>
      </c>
      <c r="G728" s="104" t="str">
        <f>IF(aanmeldingen!M720=0,"nvt",aanmeldingen!M720)</f>
        <v>nvt</v>
      </c>
      <c r="H728" s="98" t="str">
        <f>aanmeldingen!H720</f>
        <v>Torun</v>
      </c>
      <c r="I728" s="98" t="str">
        <f>aanmeldingen!I720</f>
        <v>WK Cad</v>
      </c>
      <c r="J728" s="203" t="str">
        <f t="shared" ca="1" si="33"/>
        <v/>
      </c>
      <c r="K728" s="100">
        <f>aanmeldingen!V720</f>
        <v>43565</v>
      </c>
      <c r="L728" s="100">
        <f>aanmeldingen!W720</f>
        <v>43565</v>
      </c>
      <c r="M728" s="63"/>
      <c r="N728" s="46">
        <f>VLOOKUP(B728,schermers!C:I,7,FALSE)</f>
        <v>37470</v>
      </c>
      <c r="O728" s="46" t="str">
        <f t="shared" ca="1" si="34"/>
        <v>U23</v>
      </c>
      <c r="P728" s="56">
        <f t="shared" ca="1" si="35"/>
        <v>0</v>
      </c>
    </row>
    <row r="729" spans="1:16" hidden="1" x14ac:dyDescent="0.2">
      <c r="A729" s="56">
        <f ca="1">aanmeldingen!AK721</f>
        <v>0</v>
      </c>
      <c r="B729" s="99">
        <f>aanmeldingen!D721</f>
        <v>114299</v>
      </c>
      <c r="C729" s="98" t="str">
        <f>aanmeldingen!F721</f>
        <v>Kowalczyk</v>
      </c>
      <c r="D729" s="98" t="str">
        <f>aanmeldingen!G721</f>
        <v>Fynn</v>
      </c>
      <c r="E729" s="98" t="str">
        <f>aanmeldingen!T721</f>
        <v>AMS</v>
      </c>
      <c r="F729" s="100">
        <f>aanmeldingen!K721</f>
        <v>43522</v>
      </c>
      <c r="G729" s="104" t="str">
        <f>IF(aanmeldingen!M721=0,"nvt",aanmeldingen!M721)</f>
        <v>nvt</v>
      </c>
      <c r="H729" s="98" t="str">
        <f>aanmeldingen!H721</f>
        <v>Torun</v>
      </c>
      <c r="I729" s="98" t="str">
        <f>aanmeldingen!I721</f>
        <v>WK Cad</v>
      </c>
      <c r="J729" s="203" t="str">
        <f t="shared" ca="1" si="33"/>
        <v/>
      </c>
      <c r="K729" s="100">
        <f>aanmeldingen!V721</f>
        <v>43565</v>
      </c>
      <c r="L729" s="100">
        <f>aanmeldingen!W721</f>
        <v>43565</v>
      </c>
      <c r="M729" s="63"/>
      <c r="N729" s="46">
        <f>VLOOKUP(B729,schermers!C:I,7,FALSE)</f>
        <v>37760</v>
      </c>
      <c r="O729" s="46" t="str">
        <f t="shared" ca="1" si="34"/>
        <v>U23</v>
      </c>
      <c r="P729" s="56">
        <f t="shared" ca="1" si="35"/>
        <v>0</v>
      </c>
    </row>
    <row r="730" spans="1:16" hidden="1" x14ac:dyDescent="0.2">
      <c r="A730" s="56">
        <f ca="1">aanmeldingen!AK722</f>
        <v>0</v>
      </c>
      <c r="B730" s="99">
        <f>aanmeldingen!D722</f>
        <v>114851</v>
      </c>
      <c r="C730" s="98" t="str">
        <f>aanmeldingen!F722</f>
        <v>Nawar</v>
      </c>
      <c r="D730" s="98" t="str">
        <f>aanmeldingen!G722</f>
        <v>Suhayl</v>
      </c>
      <c r="E730" s="98" t="str">
        <f>aanmeldingen!T722</f>
        <v>AMS</v>
      </c>
      <c r="F730" s="100">
        <f>aanmeldingen!K722</f>
        <v>43522</v>
      </c>
      <c r="G730" s="104" t="str">
        <f>IF(aanmeldingen!M722=0,"nvt",aanmeldingen!M722)</f>
        <v>nvt</v>
      </c>
      <c r="H730" s="98" t="str">
        <f>aanmeldingen!H722</f>
        <v>Torun</v>
      </c>
      <c r="I730" s="98" t="str">
        <f>aanmeldingen!I722</f>
        <v>WK Cad</v>
      </c>
      <c r="J730" s="203" t="str">
        <f t="shared" ca="1" si="33"/>
        <v/>
      </c>
      <c r="K730" s="100">
        <f>aanmeldingen!V722</f>
        <v>43565</v>
      </c>
      <c r="L730" s="100">
        <f>aanmeldingen!W722</f>
        <v>43565</v>
      </c>
      <c r="M730" s="63"/>
      <c r="N730" s="46">
        <f>VLOOKUP(B730,schermers!C:I,7,FALSE)</f>
        <v>37997</v>
      </c>
      <c r="O730" s="46" t="str">
        <f t="shared" ca="1" si="34"/>
        <v>U23</v>
      </c>
      <c r="P730" s="56">
        <f t="shared" ca="1" si="35"/>
        <v>0</v>
      </c>
    </row>
    <row r="731" spans="1:16" hidden="1" x14ac:dyDescent="0.2">
      <c r="A731" s="56">
        <f ca="1">aanmeldingen!AK723</f>
        <v>0</v>
      </c>
      <c r="B731" s="99">
        <f>aanmeldingen!D723</f>
        <v>112806</v>
      </c>
      <c r="C731" s="98" t="str">
        <f>aanmeldingen!F723</f>
        <v>Dualeh</v>
      </c>
      <c r="D731" s="98" t="str">
        <f>aanmeldingen!G723</f>
        <v>Quincy</v>
      </c>
      <c r="E731" s="98" t="str">
        <f>aanmeldingen!T723</f>
        <v>TWE</v>
      </c>
      <c r="F731" s="100">
        <f>aanmeldingen!K723</f>
        <v>43522</v>
      </c>
      <c r="G731" s="104" t="str">
        <f>IF(aanmeldingen!M723=0,"nvt",aanmeldingen!M723)</f>
        <v>nvt</v>
      </c>
      <c r="H731" s="98" t="str">
        <f>aanmeldingen!H723</f>
        <v>Torun</v>
      </c>
      <c r="I731" s="98" t="str">
        <f>aanmeldingen!I723</f>
        <v>WK Jun</v>
      </c>
      <c r="J731" s="203" t="str">
        <f t="shared" ca="1" si="33"/>
        <v/>
      </c>
      <c r="K731" s="100">
        <f>aanmeldingen!V723</f>
        <v>43564</v>
      </c>
      <c r="L731" s="100">
        <f>aanmeldingen!W723</f>
        <v>43564</v>
      </c>
      <c r="M731" s="63"/>
      <c r="N731" s="46">
        <f>VLOOKUP(B731,schermers!C:I,7,FALSE)</f>
        <v>37134</v>
      </c>
      <c r="O731" s="46" t="str">
        <f t="shared" ca="1" si="34"/>
        <v>U23</v>
      </c>
      <c r="P731" s="56">
        <f t="shared" ca="1" si="35"/>
        <v>0</v>
      </c>
    </row>
    <row r="732" spans="1:16" hidden="1" x14ac:dyDescent="0.2">
      <c r="A732" s="56">
        <f ca="1">aanmeldingen!AK724</f>
        <v>0</v>
      </c>
      <c r="B732" s="99">
        <f>aanmeldingen!D724</f>
        <v>110792</v>
      </c>
      <c r="C732" s="98" t="str">
        <f>aanmeldingen!F724</f>
        <v>Giacon</v>
      </c>
      <c r="D732" s="98" t="str">
        <f>aanmeldingen!G724</f>
        <v>Daniel</v>
      </c>
      <c r="E732" s="98" t="str">
        <f>aanmeldingen!T724</f>
        <v>AMS</v>
      </c>
      <c r="F732" s="100">
        <f>aanmeldingen!K724</f>
        <v>43522</v>
      </c>
      <c r="G732" s="104" t="str">
        <f>IF(aanmeldingen!M724=0,"nvt",aanmeldingen!M724)</f>
        <v>nvt</v>
      </c>
      <c r="H732" s="98" t="str">
        <f>aanmeldingen!H724</f>
        <v>Torun</v>
      </c>
      <c r="I732" s="98" t="str">
        <f>aanmeldingen!I724</f>
        <v>WK Jun</v>
      </c>
      <c r="J732" s="203" t="str">
        <f t="shared" ca="1" si="33"/>
        <v/>
      </c>
      <c r="K732" s="100">
        <f>aanmeldingen!V724</f>
        <v>43564</v>
      </c>
      <c r="L732" s="100">
        <f>aanmeldingen!W724</f>
        <v>43564</v>
      </c>
      <c r="M732" s="63"/>
      <c r="N732" s="46">
        <f>VLOOKUP(B732,schermers!C:I,7,FALSE)</f>
        <v>36855</v>
      </c>
      <c r="O732" s="46" t="str">
        <f t="shared" ca="1" si="34"/>
        <v>U23</v>
      </c>
      <c r="P732" s="56">
        <f t="shared" ca="1" si="35"/>
        <v>0</v>
      </c>
    </row>
    <row r="733" spans="1:16" hidden="1" x14ac:dyDescent="0.2">
      <c r="A733" s="56">
        <f ca="1">aanmeldingen!AK725</f>
        <v>0</v>
      </c>
      <c r="B733" s="99">
        <f>aanmeldingen!D725</f>
        <v>109895</v>
      </c>
      <c r="C733" s="98" t="str">
        <f>aanmeldingen!F725</f>
        <v>Split</v>
      </c>
      <c r="D733" s="98" t="str">
        <f>aanmeldingen!G725</f>
        <v>Olivier</v>
      </c>
      <c r="E733" s="98" t="str">
        <f>aanmeldingen!T725</f>
        <v>NRD</v>
      </c>
      <c r="F733" s="100">
        <f>aanmeldingen!K725</f>
        <v>43522</v>
      </c>
      <c r="G733" s="104" t="str">
        <f>IF(aanmeldingen!M725=0,"nvt",aanmeldingen!M725)</f>
        <v>nvt</v>
      </c>
      <c r="H733" s="98" t="str">
        <f>aanmeldingen!H725</f>
        <v>Torun</v>
      </c>
      <c r="I733" s="98" t="str">
        <f>aanmeldingen!I725</f>
        <v>WK Jun</v>
      </c>
      <c r="J733" s="203" t="str">
        <f t="shared" ca="1" si="33"/>
        <v/>
      </c>
      <c r="K733" s="100">
        <f>aanmeldingen!V725</f>
        <v>43564</v>
      </c>
      <c r="L733" s="100">
        <f>aanmeldingen!W725</f>
        <v>43564</v>
      </c>
      <c r="M733" s="63"/>
      <c r="N733" s="46">
        <f>VLOOKUP(B733,schermers!C:I,7,FALSE)</f>
        <v>36225</v>
      </c>
      <c r="O733" s="46" t="str">
        <f t="shared" ca="1" si="34"/>
        <v>U23</v>
      </c>
      <c r="P733" s="56">
        <f t="shared" ca="1" si="35"/>
        <v>0</v>
      </c>
    </row>
    <row r="734" spans="1:16" hidden="1" x14ac:dyDescent="0.2">
      <c r="A734" s="56">
        <f ca="1">aanmeldingen!AK726</f>
        <v>0</v>
      </c>
      <c r="B734" s="99">
        <f>aanmeldingen!D726</f>
        <v>110548</v>
      </c>
      <c r="C734" s="98" t="str">
        <f>aanmeldingen!F726</f>
        <v>Zoons</v>
      </c>
      <c r="D734" s="98" t="str">
        <f>aanmeldingen!G726</f>
        <v>Edo</v>
      </c>
      <c r="E734" s="98" t="str">
        <f>aanmeldingen!T726</f>
        <v>NRD</v>
      </c>
      <c r="F734" s="100">
        <f>aanmeldingen!K726</f>
        <v>43522</v>
      </c>
      <c r="G734" s="104" t="str">
        <f>IF(aanmeldingen!M726=0,"nvt",aanmeldingen!M726)</f>
        <v>nvt</v>
      </c>
      <c r="H734" s="98" t="str">
        <f>aanmeldingen!H726</f>
        <v>Torun</v>
      </c>
      <c r="I734" s="98" t="str">
        <f>aanmeldingen!I726</f>
        <v>WK Jun</v>
      </c>
      <c r="J734" s="203" t="str">
        <f t="shared" ca="1" si="33"/>
        <v/>
      </c>
      <c r="K734" s="100">
        <f>aanmeldingen!V726</f>
        <v>43564</v>
      </c>
      <c r="L734" s="100">
        <f>aanmeldingen!W726</f>
        <v>43564</v>
      </c>
      <c r="M734" s="63"/>
      <c r="N734" s="46">
        <f>VLOOKUP(B734,schermers!C:I,7,FALSE)</f>
        <v>36270</v>
      </c>
      <c r="O734" s="46" t="str">
        <f t="shared" ca="1" si="34"/>
        <v>U23</v>
      </c>
      <c r="P734" s="56">
        <f t="shared" ca="1" si="35"/>
        <v>0</v>
      </c>
    </row>
    <row r="735" spans="1:16" hidden="1" x14ac:dyDescent="0.2">
      <c r="A735" s="56">
        <f ca="1">aanmeldingen!AK727</f>
        <v>0</v>
      </c>
      <c r="B735" s="99">
        <f>aanmeldingen!D727</f>
        <v>111728</v>
      </c>
      <c r="C735" s="98" t="str">
        <f>aanmeldingen!F727</f>
        <v>Chiang</v>
      </c>
      <c r="D735" s="98" t="str">
        <f>aanmeldingen!G727</f>
        <v>Enli</v>
      </c>
      <c r="E735" s="98" t="str">
        <f>aanmeldingen!T727</f>
        <v>SUR</v>
      </c>
      <c r="F735" s="100">
        <f>aanmeldingen!K727</f>
        <v>43522</v>
      </c>
      <c r="G735" s="104" t="str">
        <f>IF(aanmeldingen!M727=0,"nvt",aanmeldingen!M727)</f>
        <v>nvt</v>
      </c>
      <c r="H735" s="98" t="str">
        <f>aanmeldingen!H727</f>
        <v>Torun</v>
      </c>
      <c r="I735" s="98" t="str">
        <f>aanmeldingen!I727</f>
        <v>WK Cad</v>
      </c>
      <c r="J735" s="203" t="str">
        <f t="shared" ca="1" si="33"/>
        <v/>
      </c>
      <c r="K735" s="100">
        <f>aanmeldingen!V727</f>
        <v>43562</v>
      </c>
      <c r="L735" s="100">
        <f>aanmeldingen!W727</f>
        <v>43562</v>
      </c>
      <c r="M735" s="63"/>
      <c r="N735" s="46">
        <f>VLOOKUP(B735,schermers!C:I,7,FALSE)</f>
        <v>38033</v>
      </c>
      <c r="O735" s="46" t="str">
        <f t="shared" ca="1" si="34"/>
        <v>U23</v>
      </c>
      <c r="P735" s="56">
        <f t="shared" ca="1" si="35"/>
        <v>0</v>
      </c>
    </row>
    <row r="736" spans="1:16" hidden="1" x14ac:dyDescent="0.2">
      <c r="A736" s="56">
        <f ca="1">aanmeldingen!AK728</f>
        <v>0</v>
      </c>
      <c r="B736" s="99">
        <f>aanmeldingen!D728</f>
        <v>115822</v>
      </c>
      <c r="C736" s="98" t="str">
        <f>aanmeldingen!F728</f>
        <v>van Laere</v>
      </c>
      <c r="D736" s="98" t="str">
        <f>aanmeldingen!G728</f>
        <v>Fleur</v>
      </c>
      <c r="E736" s="98" t="str">
        <f>aanmeldingen!T728</f>
        <v>AMS</v>
      </c>
      <c r="F736" s="100">
        <f>aanmeldingen!K728</f>
        <v>43522</v>
      </c>
      <c r="G736" s="104" t="str">
        <f>IF(aanmeldingen!M728=0,"nvt",aanmeldingen!M728)</f>
        <v>nvt</v>
      </c>
      <c r="H736" s="98" t="str">
        <f>aanmeldingen!H728</f>
        <v>Torun</v>
      </c>
      <c r="I736" s="98" t="str">
        <f>aanmeldingen!I728</f>
        <v>WK Cad</v>
      </c>
      <c r="J736" s="203" t="str">
        <f t="shared" ca="1" si="33"/>
        <v/>
      </c>
      <c r="K736" s="100">
        <f>aanmeldingen!V728</f>
        <v>43562</v>
      </c>
      <c r="L736" s="100">
        <f>aanmeldingen!W728</f>
        <v>43562</v>
      </c>
      <c r="M736" s="63"/>
      <c r="N736" s="46">
        <f>VLOOKUP(B736,schermers!C:I,7,FALSE)</f>
        <v>38229</v>
      </c>
      <c r="O736" s="46" t="str">
        <f t="shared" ca="1" si="34"/>
        <v>U23</v>
      </c>
      <c r="P736" s="56">
        <f t="shared" ca="1" si="35"/>
        <v>0</v>
      </c>
    </row>
    <row r="737" spans="1:16" hidden="1" x14ac:dyDescent="0.2">
      <c r="A737" s="56">
        <f ca="1">aanmeldingen!AK729</f>
        <v>0</v>
      </c>
      <c r="B737" s="99">
        <f>aanmeldingen!D729</f>
        <v>112796</v>
      </c>
      <c r="C737" s="98" t="str">
        <f>aanmeldingen!F729</f>
        <v>Buitenhuis</v>
      </c>
      <c r="D737" s="98" t="str">
        <f>aanmeldingen!G729</f>
        <v>Marleen</v>
      </c>
      <c r="E737" s="98" t="str">
        <f>aanmeldingen!T729</f>
        <v>AMS</v>
      </c>
      <c r="F737" s="100">
        <f>aanmeldingen!K729</f>
        <v>43522</v>
      </c>
      <c r="G737" s="104" t="str">
        <f>IF(aanmeldingen!M729=0,"nvt",aanmeldingen!M729)</f>
        <v>nvt</v>
      </c>
      <c r="H737" s="98" t="str">
        <f>aanmeldingen!H729</f>
        <v>Torun</v>
      </c>
      <c r="I737" s="98" t="str">
        <f>aanmeldingen!I729</f>
        <v>WK Jun</v>
      </c>
      <c r="J737" s="203" t="str">
        <f t="shared" ca="1" si="33"/>
        <v/>
      </c>
      <c r="K737" s="100">
        <f>aanmeldingen!V729</f>
        <v>43561</v>
      </c>
      <c r="L737" s="100">
        <f>aanmeldingen!W729</f>
        <v>43561</v>
      </c>
      <c r="M737" s="63"/>
      <c r="N737" s="46">
        <f>VLOOKUP(B737,schermers!C:I,7,FALSE)</f>
        <v>36901</v>
      </c>
      <c r="O737" s="46" t="str">
        <f t="shared" ca="1" si="34"/>
        <v>U23</v>
      </c>
      <c r="P737" s="56">
        <f t="shared" ca="1" si="35"/>
        <v>0</v>
      </c>
    </row>
    <row r="738" spans="1:16" hidden="1" x14ac:dyDescent="0.2">
      <c r="A738" s="56">
        <f ca="1">aanmeldingen!AK730</f>
        <v>0</v>
      </c>
      <c r="B738" s="99">
        <f>aanmeldingen!D730</f>
        <v>113794</v>
      </c>
      <c r="C738" s="98" t="str">
        <f>aanmeldingen!F730</f>
        <v>Schaafsma</v>
      </c>
      <c r="D738" s="98" t="str">
        <f>aanmeldingen!G730</f>
        <v>Bote</v>
      </c>
      <c r="E738" s="98" t="str">
        <f>aanmeldingen!T730</f>
        <v>AMS</v>
      </c>
      <c r="F738" s="100">
        <f>aanmeldingen!K730</f>
        <v>43522</v>
      </c>
      <c r="G738" s="104" t="str">
        <f>IF(aanmeldingen!M730=0,"nvt",aanmeldingen!M730)</f>
        <v>nvt</v>
      </c>
      <c r="H738" s="98" t="str">
        <f>aanmeldingen!H730</f>
        <v>Torun</v>
      </c>
      <c r="I738" s="98" t="str">
        <f>aanmeldingen!I730</f>
        <v>WK Cad</v>
      </c>
      <c r="J738" s="203" t="str">
        <f t="shared" ca="1" si="33"/>
        <v/>
      </c>
      <c r="K738" s="100">
        <f>aanmeldingen!V730</f>
        <v>43562</v>
      </c>
      <c r="L738" s="100">
        <f>aanmeldingen!W730</f>
        <v>43562</v>
      </c>
      <c r="M738" s="63"/>
      <c r="N738" s="46">
        <f>VLOOKUP(B738,schermers!C:I,7,FALSE)</f>
        <v>37507</v>
      </c>
      <c r="O738" s="46" t="str">
        <f t="shared" ca="1" si="34"/>
        <v>U23</v>
      </c>
      <c r="P738" s="56">
        <f t="shared" ca="1" si="35"/>
        <v>0</v>
      </c>
    </row>
    <row r="739" spans="1:16" hidden="1" x14ac:dyDescent="0.2">
      <c r="A739" s="56">
        <f ca="1">aanmeldingen!AK731</f>
        <v>0</v>
      </c>
      <c r="B739" s="99">
        <f>aanmeldingen!D731</f>
        <v>112311</v>
      </c>
      <c r="C739" s="98" t="str">
        <f>aanmeldingen!F731</f>
        <v>Bouwman</v>
      </c>
      <c r="D739" s="98" t="str">
        <f>aanmeldingen!G731</f>
        <v>Dirk-Jan</v>
      </c>
      <c r="E739" s="98" t="str">
        <f>aanmeldingen!T731</f>
        <v>SUR</v>
      </c>
      <c r="F739" s="100">
        <f>aanmeldingen!K731</f>
        <v>43522</v>
      </c>
      <c r="G739" s="104" t="str">
        <f>IF(aanmeldingen!M731=0,"nvt",aanmeldingen!M731)</f>
        <v>nvt</v>
      </c>
      <c r="H739" s="98" t="str">
        <f>aanmeldingen!H731</f>
        <v>Torun</v>
      </c>
      <c r="I739" s="98" t="str">
        <f>aanmeldingen!I731</f>
        <v>WK Jun</v>
      </c>
      <c r="J739" s="203" t="str">
        <f t="shared" ca="1" si="33"/>
        <v/>
      </c>
      <c r="K739" s="100">
        <f>aanmeldingen!V731</f>
        <v>43561</v>
      </c>
      <c r="L739" s="100">
        <f>aanmeldingen!W731</f>
        <v>43561</v>
      </c>
      <c r="M739" s="63"/>
      <c r="N739" s="46">
        <f>VLOOKUP(B739,schermers!C:I,7,FALSE)</f>
        <v>36705</v>
      </c>
      <c r="O739" s="46" t="str">
        <f t="shared" ca="1" si="34"/>
        <v>U23</v>
      </c>
      <c r="P739" s="56">
        <f t="shared" ca="1" si="35"/>
        <v>0</v>
      </c>
    </row>
    <row r="740" spans="1:16" hidden="1" x14ac:dyDescent="0.2">
      <c r="A740" s="56">
        <f ca="1">aanmeldingen!AK732</f>
        <v>0</v>
      </c>
      <c r="B740" s="99">
        <f>aanmeldingen!D732</f>
        <v>113794</v>
      </c>
      <c r="C740" s="98" t="str">
        <f>aanmeldingen!F732</f>
        <v>Schaafsma</v>
      </c>
      <c r="D740" s="98" t="str">
        <f>aanmeldingen!G732</f>
        <v>Bote</v>
      </c>
      <c r="E740" s="98" t="str">
        <f>aanmeldingen!T732</f>
        <v>AMS</v>
      </c>
      <c r="F740" s="100">
        <f>aanmeldingen!K732</f>
        <v>43522</v>
      </c>
      <c r="G740" s="104" t="str">
        <f>IF(aanmeldingen!M732=0,"nvt",aanmeldingen!M732)</f>
        <v>nvt</v>
      </c>
      <c r="H740" s="98" t="str">
        <f>aanmeldingen!H732</f>
        <v>Torun</v>
      </c>
      <c r="I740" s="98" t="str">
        <f>aanmeldingen!I732</f>
        <v>WK Jun</v>
      </c>
      <c r="J740" s="203" t="str">
        <f t="shared" ca="1" si="33"/>
        <v/>
      </c>
      <c r="K740" s="100">
        <f>aanmeldingen!V732</f>
        <v>43561</v>
      </c>
      <c r="L740" s="100">
        <f>aanmeldingen!W732</f>
        <v>43561</v>
      </c>
      <c r="M740" s="63"/>
      <c r="N740" s="46">
        <f>VLOOKUP(B740,schermers!C:I,7,FALSE)</f>
        <v>37507</v>
      </c>
      <c r="O740" s="46" t="str">
        <f t="shared" ca="1" si="34"/>
        <v>U23</v>
      </c>
      <c r="P740" s="56">
        <f t="shared" ca="1" si="35"/>
        <v>0</v>
      </c>
    </row>
    <row r="741" spans="1:16" hidden="1" x14ac:dyDescent="0.2">
      <c r="A741" s="56">
        <f ca="1">aanmeldingen!AK733</f>
        <v>0</v>
      </c>
      <c r="B741" s="99">
        <f>aanmeldingen!D733</f>
        <v>112916</v>
      </c>
      <c r="C741" s="98" t="str">
        <f>aanmeldingen!F733</f>
        <v>Assmann</v>
      </c>
      <c r="D741" s="98" t="str">
        <f>aanmeldingen!G733</f>
        <v>Timothy</v>
      </c>
      <c r="E741" s="98" t="str">
        <f>aanmeldingen!T733</f>
        <v>DBO</v>
      </c>
      <c r="F741" s="100">
        <f>aanmeldingen!K733</f>
        <v>43522</v>
      </c>
      <c r="G741" s="104" t="str">
        <f>IF(aanmeldingen!M733=0,"nvt",aanmeldingen!M733)</f>
        <v>nvt</v>
      </c>
      <c r="H741" s="98" t="str">
        <f>aanmeldingen!H733</f>
        <v>Torun</v>
      </c>
      <c r="I741" s="98" t="str">
        <f>aanmeldingen!I733</f>
        <v>WK Jun Eq</v>
      </c>
      <c r="J741" s="203" t="str">
        <f t="shared" ca="1" si="33"/>
        <v/>
      </c>
      <c r="K741" s="100">
        <f>aanmeldingen!V733</f>
        <v>43569</v>
      </c>
      <c r="L741" s="100">
        <f>aanmeldingen!W733</f>
        <v>43569</v>
      </c>
      <c r="M741" s="63"/>
      <c r="N741" s="46">
        <f>VLOOKUP(B741,schermers!C:I,7,FALSE)</f>
        <v>37462</v>
      </c>
      <c r="O741" s="46" t="str">
        <f t="shared" ca="1" si="34"/>
        <v>U23</v>
      </c>
      <c r="P741" s="56">
        <f t="shared" ca="1" si="35"/>
        <v>0</v>
      </c>
    </row>
    <row r="742" spans="1:16" hidden="1" x14ac:dyDescent="0.2">
      <c r="A742" s="56">
        <f ca="1">aanmeldingen!AK734</f>
        <v>0</v>
      </c>
      <c r="B742" s="99">
        <f>aanmeldingen!D734</f>
        <v>112221</v>
      </c>
      <c r="C742" s="98" t="str">
        <f>aanmeldingen!F734</f>
        <v>Derksen</v>
      </c>
      <c r="D742" s="98" t="str">
        <f>aanmeldingen!G734</f>
        <v>Ruben</v>
      </c>
      <c r="E742" s="98" t="str">
        <f>aanmeldingen!T734</f>
        <v>SCA</v>
      </c>
      <c r="F742" s="100">
        <f>aanmeldingen!K734</f>
        <v>43522</v>
      </c>
      <c r="G742" s="104" t="str">
        <f>IF(aanmeldingen!M734=0,"nvt",aanmeldingen!M734)</f>
        <v>nvt</v>
      </c>
      <c r="H742" s="98" t="str">
        <f>aanmeldingen!H734</f>
        <v>Torun</v>
      </c>
      <c r="I742" s="98" t="str">
        <f>aanmeldingen!I734</f>
        <v>WK Jun Eq</v>
      </c>
      <c r="J742" s="203" t="str">
        <f t="shared" ca="1" si="33"/>
        <v/>
      </c>
      <c r="K742" s="100">
        <f>aanmeldingen!V734</f>
        <v>43569</v>
      </c>
      <c r="L742" s="100">
        <f>aanmeldingen!W734</f>
        <v>43569</v>
      </c>
      <c r="M742" s="63"/>
      <c r="N742" s="46">
        <f>VLOOKUP(B742,schermers!C:I,7,FALSE)</f>
        <v>36692</v>
      </c>
      <c r="O742" s="46" t="str">
        <f t="shared" ca="1" si="34"/>
        <v>U23</v>
      </c>
      <c r="P742" s="56">
        <f t="shared" ca="1" si="35"/>
        <v>0</v>
      </c>
    </row>
    <row r="743" spans="1:16" hidden="1" x14ac:dyDescent="0.2">
      <c r="A743" s="56">
        <f ca="1">aanmeldingen!AK735</f>
        <v>0</v>
      </c>
      <c r="B743" s="99">
        <f>aanmeldingen!D735</f>
        <v>112104</v>
      </c>
      <c r="C743" s="98" t="str">
        <f>aanmeldingen!F735</f>
        <v>Postma</v>
      </c>
      <c r="D743" s="98" t="str">
        <f>aanmeldingen!G735</f>
        <v>Randy</v>
      </c>
      <c r="E743" s="98" t="str">
        <f>aanmeldingen!T735</f>
        <v>FCA</v>
      </c>
      <c r="F743" s="100">
        <f>aanmeldingen!K735</f>
        <v>43522</v>
      </c>
      <c r="G743" s="104" t="str">
        <f>IF(aanmeldingen!M735=0,"nvt",aanmeldingen!M735)</f>
        <v>nvt</v>
      </c>
      <c r="H743" s="98" t="str">
        <f>aanmeldingen!H735</f>
        <v>Torun</v>
      </c>
      <c r="I743" s="98" t="str">
        <f>aanmeldingen!I735</f>
        <v>WK Jun Eq</v>
      </c>
      <c r="J743" s="203" t="str">
        <f t="shared" ca="1" si="33"/>
        <v/>
      </c>
      <c r="K743" s="100">
        <f>aanmeldingen!V735</f>
        <v>43569</v>
      </c>
      <c r="L743" s="100">
        <f>aanmeldingen!W735</f>
        <v>43569</v>
      </c>
      <c r="M743" s="63"/>
      <c r="N743" s="46">
        <f>VLOOKUP(B743,schermers!C:I,7,FALSE)</f>
        <v>36389</v>
      </c>
      <c r="O743" s="46" t="str">
        <f t="shared" ca="1" si="34"/>
        <v>U23</v>
      </c>
      <c r="P743" s="56">
        <f t="shared" ca="1" si="35"/>
        <v>0</v>
      </c>
    </row>
    <row r="744" spans="1:16" hidden="1" x14ac:dyDescent="0.2">
      <c r="A744" s="56">
        <f ca="1">aanmeldingen!AK736</f>
        <v>0</v>
      </c>
      <c r="B744" s="99">
        <f>aanmeldingen!D736</f>
        <v>117222</v>
      </c>
      <c r="C744" s="98" t="str">
        <f>aanmeldingen!F736</f>
        <v>Roubailo</v>
      </c>
      <c r="D744" s="98" t="str">
        <f>aanmeldingen!G736</f>
        <v>Niels</v>
      </c>
      <c r="E744" s="98" t="str">
        <f>aanmeldingen!T736</f>
        <v>RS</v>
      </c>
      <c r="F744" s="100">
        <f>aanmeldingen!K736</f>
        <v>43522</v>
      </c>
      <c r="G744" s="104" t="str">
        <f>IF(aanmeldingen!M736=0,"nvt",aanmeldingen!M736)</f>
        <v>nvt</v>
      </c>
      <c r="H744" s="98" t="str">
        <f>aanmeldingen!H736</f>
        <v>Torun</v>
      </c>
      <c r="I744" s="98" t="str">
        <f>aanmeldingen!I736</f>
        <v>WK Jun Eq</v>
      </c>
      <c r="J744" s="203" t="str">
        <f t="shared" ca="1" si="33"/>
        <v/>
      </c>
      <c r="K744" s="100">
        <f>aanmeldingen!V736</f>
        <v>43569</v>
      </c>
      <c r="L744" s="100">
        <f>aanmeldingen!W736</f>
        <v>43569</v>
      </c>
      <c r="M744" s="63"/>
      <c r="N744" s="46">
        <f>VLOOKUP(B744,schermers!C:I,7,FALSE)</f>
        <v>37929</v>
      </c>
      <c r="O744" s="46" t="str">
        <f t="shared" ca="1" si="34"/>
        <v>U23</v>
      </c>
      <c r="P744" s="56">
        <f t="shared" ca="1" si="35"/>
        <v>0</v>
      </c>
    </row>
    <row r="745" spans="1:16" hidden="1" x14ac:dyDescent="0.2">
      <c r="A745" s="56">
        <f ca="1">aanmeldingen!AK737</f>
        <v>0</v>
      </c>
      <c r="B745" s="99">
        <f>aanmeldingen!D737</f>
        <v>112806</v>
      </c>
      <c r="C745" s="98" t="str">
        <f>aanmeldingen!F737</f>
        <v>Dualeh</v>
      </c>
      <c r="D745" s="98" t="str">
        <f>aanmeldingen!G737</f>
        <v>Quincy</v>
      </c>
      <c r="E745" s="98" t="str">
        <f>aanmeldingen!T737</f>
        <v>TWE</v>
      </c>
      <c r="F745" s="100">
        <f>aanmeldingen!K737</f>
        <v>43522</v>
      </c>
      <c r="G745" s="104" t="str">
        <f>IF(aanmeldingen!M737=0,"nvt",aanmeldingen!M737)</f>
        <v>nvt</v>
      </c>
      <c r="H745" s="98" t="str">
        <f>aanmeldingen!H737</f>
        <v>Torun</v>
      </c>
      <c r="I745" s="98" t="str">
        <f>aanmeldingen!I737</f>
        <v>WK Jun Eq</v>
      </c>
      <c r="J745" s="203" t="str">
        <f t="shared" ca="1" si="33"/>
        <v/>
      </c>
      <c r="K745" s="100">
        <f>aanmeldingen!V737</f>
        <v>43566</v>
      </c>
      <c r="L745" s="100">
        <f>aanmeldingen!W737</f>
        <v>43566</v>
      </c>
      <c r="M745" s="63"/>
      <c r="N745" s="46">
        <f>VLOOKUP(B745,schermers!C:I,7,FALSE)</f>
        <v>37134</v>
      </c>
      <c r="O745" s="46" t="str">
        <f t="shared" ca="1" si="34"/>
        <v>U23</v>
      </c>
      <c r="P745" s="56">
        <f t="shared" ca="1" si="35"/>
        <v>0</v>
      </c>
    </row>
    <row r="746" spans="1:16" hidden="1" x14ac:dyDescent="0.2">
      <c r="A746" s="56">
        <f ca="1">aanmeldingen!AK738</f>
        <v>0</v>
      </c>
      <c r="B746" s="99">
        <f>aanmeldingen!D738</f>
        <v>110792</v>
      </c>
      <c r="C746" s="98" t="str">
        <f>aanmeldingen!F738</f>
        <v>Giacon</v>
      </c>
      <c r="D746" s="98" t="str">
        <f>aanmeldingen!G738</f>
        <v>Daniel</v>
      </c>
      <c r="E746" s="98" t="str">
        <f>aanmeldingen!T738</f>
        <v>AMS</v>
      </c>
      <c r="F746" s="100">
        <f>aanmeldingen!K738</f>
        <v>43522</v>
      </c>
      <c r="G746" s="104" t="str">
        <f>IF(aanmeldingen!M738=0,"nvt",aanmeldingen!M738)</f>
        <v>nvt</v>
      </c>
      <c r="H746" s="98" t="str">
        <f>aanmeldingen!H738</f>
        <v>Torun</v>
      </c>
      <c r="I746" s="98" t="str">
        <f>aanmeldingen!I738</f>
        <v>WK Jun Eq</v>
      </c>
      <c r="J746" s="203" t="str">
        <f t="shared" ca="1" si="33"/>
        <v/>
      </c>
      <c r="K746" s="100">
        <f>aanmeldingen!V738</f>
        <v>43566</v>
      </c>
      <c r="L746" s="100">
        <f>aanmeldingen!W738</f>
        <v>43566</v>
      </c>
      <c r="M746" s="63"/>
      <c r="N746" s="46">
        <f>VLOOKUP(B746,schermers!C:I,7,FALSE)</f>
        <v>36855</v>
      </c>
      <c r="O746" s="46" t="str">
        <f t="shared" ca="1" si="34"/>
        <v>U23</v>
      </c>
      <c r="P746" s="56">
        <f t="shared" ca="1" si="35"/>
        <v>0</v>
      </c>
    </row>
    <row r="747" spans="1:16" hidden="1" x14ac:dyDescent="0.2">
      <c r="A747" s="56">
        <f ca="1">aanmeldingen!AK739</f>
        <v>0</v>
      </c>
      <c r="B747" s="99">
        <f>aanmeldingen!D739</f>
        <v>109895</v>
      </c>
      <c r="C747" s="98" t="str">
        <f>aanmeldingen!F739</f>
        <v>Split</v>
      </c>
      <c r="D747" s="98" t="str">
        <f>aanmeldingen!G739</f>
        <v>Olivier</v>
      </c>
      <c r="E747" s="98" t="str">
        <f>aanmeldingen!T739</f>
        <v>NRD</v>
      </c>
      <c r="F747" s="100">
        <f>aanmeldingen!K739</f>
        <v>43522</v>
      </c>
      <c r="G747" s="104" t="str">
        <f>IF(aanmeldingen!M739=0,"nvt",aanmeldingen!M739)</f>
        <v>nvt</v>
      </c>
      <c r="H747" s="98" t="str">
        <f>aanmeldingen!H739</f>
        <v>Torun</v>
      </c>
      <c r="I747" s="98" t="str">
        <f>aanmeldingen!I739</f>
        <v>WK Jun Eq</v>
      </c>
      <c r="J747" s="203" t="str">
        <f t="shared" ca="1" si="33"/>
        <v/>
      </c>
      <c r="K747" s="100">
        <f>aanmeldingen!V739</f>
        <v>43566</v>
      </c>
      <c r="L747" s="100">
        <f>aanmeldingen!W739</f>
        <v>43566</v>
      </c>
      <c r="M747" s="63"/>
      <c r="N747" s="46">
        <f>VLOOKUP(B747,schermers!C:I,7,FALSE)</f>
        <v>36225</v>
      </c>
      <c r="O747" s="46" t="str">
        <f t="shared" ca="1" si="34"/>
        <v>U23</v>
      </c>
      <c r="P747" s="56">
        <f t="shared" ca="1" si="35"/>
        <v>0</v>
      </c>
    </row>
    <row r="748" spans="1:16" hidden="1" x14ac:dyDescent="0.2">
      <c r="A748" s="56">
        <f ca="1">aanmeldingen!AK740</f>
        <v>0</v>
      </c>
      <c r="B748" s="99">
        <f>aanmeldingen!D740</f>
        <v>110548</v>
      </c>
      <c r="C748" s="98" t="str">
        <f>aanmeldingen!F740</f>
        <v>Zoons</v>
      </c>
      <c r="D748" s="98" t="str">
        <f>aanmeldingen!G740</f>
        <v>Edo</v>
      </c>
      <c r="E748" s="98" t="str">
        <f>aanmeldingen!T740</f>
        <v>NRD</v>
      </c>
      <c r="F748" s="100">
        <f>aanmeldingen!K740</f>
        <v>43522</v>
      </c>
      <c r="G748" s="104" t="str">
        <f>IF(aanmeldingen!M740=0,"nvt",aanmeldingen!M740)</f>
        <v>nvt</v>
      </c>
      <c r="H748" s="98" t="str">
        <f>aanmeldingen!H740</f>
        <v>Torun</v>
      </c>
      <c r="I748" s="98" t="str">
        <f>aanmeldingen!I740</f>
        <v>WK Jun Eq</v>
      </c>
      <c r="J748" s="203" t="str">
        <f t="shared" ca="1" si="33"/>
        <v/>
      </c>
      <c r="K748" s="100">
        <f>aanmeldingen!V740</f>
        <v>43566</v>
      </c>
      <c r="L748" s="100">
        <f>aanmeldingen!W740</f>
        <v>43566</v>
      </c>
      <c r="M748" s="63"/>
      <c r="N748" s="46">
        <f>VLOOKUP(B748,schermers!C:I,7,FALSE)</f>
        <v>36270</v>
      </c>
      <c r="O748" s="46" t="str">
        <f t="shared" ca="1" si="34"/>
        <v>U23</v>
      </c>
      <c r="P748" s="56">
        <f t="shared" ca="1" si="35"/>
        <v>0</v>
      </c>
    </row>
    <row r="749" spans="1:16" hidden="1" x14ac:dyDescent="0.2">
      <c r="A749" s="56">
        <f ca="1">aanmeldingen!AK741</f>
        <v>0</v>
      </c>
      <c r="B749" s="99">
        <f>aanmeldingen!D741</f>
        <v>111499</v>
      </c>
      <c r="C749" s="98" t="str">
        <f>aanmeldingen!F741</f>
        <v>Reinecke</v>
      </c>
      <c r="D749" s="98" t="str">
        <f>aanmeldingen!G741</f>
        <v>Liset</v>
      </c>
      <c r="E749" s="98" t="str">
        <f>aanmeldingen!T741</f>
        <v>JOR</v>
      </c>
      <c r="F749" s="100">
        <f>aanmeldingen!K741</f>
        <v>43526</v>
      </c>
      <c r="G749" s="104" t="str">
        <f>IF(aanmeldingen!M741=0,"nvt",aanmeldingen!M741)</f>
        <v>nvt</v>
      </c>
      <c r="H749" s="98" t="str">
        <f>aanmeldingen!H741</f>
        <v>Cognac</v>
      </c>
      <c r="I749" s="98" t="str">
        <f>aanmeldingen!I741</f>
        <v>EK Vet 50-59</v>
      </c>
      <c r="J749" s="203" t="str">
        <f t="shared" ca="1" si="33"/>
        <v/>
      </c>
      <c r="K749" s="100">
        <f>aanmeldingen!V741</f>
        <v>43618</v>
      </c>
      <c r="L749" s="100">
        <f>aanmeldingen!W741</f>
        <v>43618</v>
      </c>
      <c r="M749" s="63"/>
      <c r="N749" s="46">
        <f>VLOOKUP(B749,schermers!C:I,7,FALSE)</f>
        <v>22885</v>
      </c>
      <c r="O749" s="46" t="str">
        <f t="shared" ca="1" si="34"/>
        <v/>
      </c>
      <c r="P749" s="56">
        <f t="shared" ca="1" si="35"/>
        <v>0</v>
      </c>
    </row>
    <row r="750" spans="1:16" hidden="1" x14ac:dyDescent="0.2">
      <c r="A750" s="56">
        <f ca="1">aanmeldingen!AK742</f>
        <v>1</v>
      </c>
      <c r="B750" s="99">
        <f>aanmeldingen!D742</f>
        <v>113390</v>
      </c>
      <c r="C750" s="98" t="str">
        <f>aanmeldingen!F742</f>
        <v>Van den Bergh</v>
      </c>
      <c r="D750" s="98" t="str">
        <f>aanmeldingen!G742</f>
        <v>Eveline</v>
      </c>
      <c r="E750" s="98" t="str">
        <f>aanmeldingen!T742</f>
        <v>FCA</v>
      </c>
      <c r="F750" s="100">
        <f>aanmeldingen!K742</f>
        <v>43527</v>
      </c>
      <c r="G750" s="104">
        <f>IF(aanmeldingen!M742=0,"nvt",aanmeldingen!M742)</f>
        <v>43551</v>
      </c>
      <c r="H750" s="98" t="str">
        <f>aanmeldingen!H742</f>
        <v>Barcelona Vila Nova</v>
      </c>
      <c r="I750" s="98" t="str">
        <f>aanmeldingen!I742</f>
        <v>U23</v>
      </c>
      <c r="J750" s="203">
        <f t="shared" ca="1" si="33"/>
        <v>40.25</v>
      </c>
      <c r="K750" s="100">
        <f>aanmeldingen!V742</f>
        <v>43568</v>
      </c>
      <c r="L750" s="100">
        <f>aanmeldingen!W742</f>
        <v>43569</v>
      </c>
      <c r="M750" s="63"/>
      <c r="N750" s="46">
        <f>VLOOKUP(B750,schermers!C:I,7,FALSE)</f>
        <v>36019</v>
      </c>
      <c r="O750" s="46" t="str">
        <f t="shared" ca="1" si="34"/>
        <v>U23</v>
      </c>
      <c r="P750" s="56">
        <f t="shared" ca="1" si="35"/>
        <v>0</v>
      </c>
    </row>
    <row r="751" spans="1:16" hidden="1" x14ac:dyDescent="0.2">
      <c r="A751" s="56">
        <f ca="1">aanmeldingen!AK743</f>
        <v>0</v>
      </c>
      <c r="B751" s="99">
        <f>aanmeldingen!D743</f>
        <v>109588</v>
      </c>
      <c r="C751" s="98" t="str">
        <f>aanmeldingen!F743</f>
        <v>Tulen</v>
      </c>
      <c r="D751" s="98" t="str">
        <f>aanmeldingen!G743</f>
        <v>Rafael</v>
      </c>
      <c r="E751" s="98" t="str">
        <f>aanmeldingen!T743</f>
        <v>SCA</v>
      </c>
      <c r="F751" s="100">
        <f>aanmeldingen!K743</f>
        <v>43527</v>
      </c>
      <c r="G751" s="104" t="str">
        <f>IF(aanmeldingen!M743=0,"nvt",aanmeldingen!M743)</f>
        <v>nvt</v>
      </c>
      <c r="H751" s="98" t="str">
        <f>aanmeldingen!H743</f>
        <v>Cali</v>
      </c>
      <c r="I751" s="98" t="str">
        <f>aanmeldingen!I743</f>
        <v>GP</v>
      </c>
      <c r="J751" s="203" t="str">
        <f t="shared" ca="1" si="33"/>
        <v/>
      </c>
      <c r="K751" s="100">
        <f>aanmeldingen!V743</f>
        <v>43588</v>
      </c>
      <c r="L751" s="100">
        <f>aanmeldingen!W743</f>
        <v>43590</v>
      </c>
      <c r="M751" s="63"/>
      <c r="N751" s="46">
        <f>VLOOKUP(B751,schermers!C:I,7,FALSE)</f>
        <v>35582</v>
      </c>
      <c r="O751" s="46" t="str">
        <f t="shared" ca="1" si="34"/>
        <v>U23</v>
      </c>
      <c r="P751" s="56">
        <f t="shared" ca="1" si="35"/>
        <v>0</v>
      </c>
    </row>
    <row r="752" spans="1:16" hidden="1" x14ac:dyDescent="0.2">
      <c r="A752" s="56">
        <f ca="1">aanmeldingen!AK744</f>
        <v>1</v>
      </c>
      <c r="B752" s="99">
        <f>aanmeldingen!D744</f>
        <v>117222</v>
      </c>
      <c r="C752" s="98" t="str">
        <f>aanmeldingen!F744</f>
        <v>Roubailo</v>
      </c>
      <c r="D752" s="98" t="str">
        <f>aanmeldingen!G744</f>
        <v>Niels</v>
      </c>
      <c r="E752" s="98" t="str">
        <f>aanmeldingen!T744</f>
        <v>RS</v>
      </c>
      <c r="F752" s="100">
        <f>aanmeldingen!K744</f>
        <v>43528</v>
      </c>
      <c r="G752" s="104" t="str">
        <f>IF(aanmeldingen!M744=0,"nvt",aanmeldingen!M744)</f>
        <v>nvt</v>
      </c>
      <c r="H752" s="98" t="str">
        <f>aanmeldingen!H744</f>
        <v>Lausanne</v>
      </c>
      <c r="I752" s="98" t="str">
        <f>aanmeldingen!I744</f>
        <v>U23</v>
      </c>
      <c r="J752" s="203">
        <f t="shared" ca="1" si="33"/>
        <v>40.25</v>
      </c>
      <c r="K752" s="100">
        <f>aanmeldingen!V744</f>
        <v>43561</v>
      </c>
      <c r="L752" s="100">
        <f>aanmeldingen!W744</f>
        <v>43562</v>
      </c>
      <c r="M752" s="63"/>
      <c r="N752" s="46">
        <f>VLOOKUP(B752,schermers!C:I,7,FALSE)</f>
        <v>37929</v>
      </c>
      <c r="O752" s="46" t="str">
        <f t="shared" ca="1" si="34"/>
        <v>U23</v>
      </c>
      <c r="P752" s="56">
        <f t="shared" ca="1" si="35"/>
        <v>0</v>
      </c>
    </row>
    <row r="753" spans="1:16" hidden="1" x14ac:dyDescent="0.2">
      <c r="A753" s="56">
        <f ca="1">aanmeldingen!AK745</f>
        <v>0</v>
      </c>
      <c r="B753" s="99">
        <f>aanmeldingen!D745</f>
        <v>112221</v>
      </c>
      <c r="C753" s="98" t="str">
        <f>aanmeldingen!F745</f>
        <v>Derksen</v>
      </c>
      <c r="D753" s="98" t="str">
        <f>aanmeldingen!G745</f>
        <v>Ruben</v>
      </c>
      <c r="E753" s="98" t="str">
        <f>aanmeldingen!T745</f>
        <v>SCA</v>
      </c>
      <c r="F753" s="100">
        <f>aanmeldingen!K745</f>
        <v>43529</v>
      </c>
      <c r="G753" s="104" t="str">
        <f>IF(aanmeldingen!M745=0,"nvt",aanmeldingen!M745)</f>
        <v>nvt</v>
      </c>
      <c r="H753" s="98" t="str">
        <f>aanmeldingen!H745</f>
        <v>Parijs</v>
      </c>
      <c r="I753" s="98" t="str">
        <f>aanmeldingen!I745</f>
        <v>WB</v>
      </c>
      <c r="J753" s="203" t="str">
        <f t="shared" ca="1" si="33"/>
        <v/>
      </c>
      <c r="K753" s="100">
        <f>aanmeldingen!V745</f>
        <v>43602</v>
      </c>
      <c r="L753" s="100">
        <f>aanmeldingen!W745</f>
        <v>43603</v>
      </c>
      <c r="M753" s="63"/>
      <c r="N753" s="46">
        <f>VLOOKUP(B753,schermers!C:I,7,FALSE)</f>
        <v>36692</v>
      </c>
      <c r="O753" s="46" t="str">
        <f t="shared" ca="1" si="34"/>
        <v>U23</v>
      </c>
      <c r="P753" s="56">
        <f t="shared" ca="1" si="35"/>
        <v>0</v>
      </c>
    </row>
    <row r="754" spans="1:16" hidden="1" x14ac:dyDescent="0.2">
      <c r="A754" s="56">
        <f ca="1">aanmeldingen!AK746</f>
        <v>0</v>
      </c>
      <c r="B754" s="99">
        <f>aanmeldingen!D746</f>
        <v>100016</v>
      </c>
      <c r="C754" s="98" t="str">
        <f>aanmeldingen!F746</f>
        <v>Plantinga</v>
      </c>
      <c r="D754" s="98" t="str">
        <f>aanmeldingen!G746</f>
        <v>Teun</v>
      </c>
      <c r="E754" s="98" t="str">
        <f>aanmeldingen!T746</f>
        <v>DFC</v>
      </c>
      <c r="F754" s="100">
        <f>aanmeldingen!K746</f>
        <v>43534</v>
      </c>
      <c r="G754" s="104" t="str">
        <f>IF(aanmeldingen!M746=0,"nvt",aanmeldingen!M746)</f>
        <v>nvt</v>
      </c>
      <c r="H754" s="98" t="str">
        <f>aanmeldingen!H746</f>
        <v>Cognac</v>
      </c>
      <c r="I754" s="98" t="str">
        <f>aanmeldingen!I746</f>
        <v>EK Vet 40-49</v>
      </c>
      <c r="J754" s="203" t="str">
        <f t="shared" ca="1" si="33"/>
        <v/>
      </c>
      <c r="K754" s="100">
        <f>aanmeldingen!V746</f>
        <v>43616</v>
      </c>
      <c r="L754" s="100">
        <f>aanmeldingen!W746</f>
        <v>43616</v>
      </c>
      <c r="M754" s="63"/>
      <c r="N754" s="46">
        <f>VLOOKUP(B754,schermers!C:I,7,FALSE)</f>
        <v>27163</v>
      </c>
      <c r="O754" s="46" t="str">
        <f t="shared" ca="1" si="34"/>
        <v/>
      </c>
      <c r="P754" s="56">
        <f t="shared" ca="1" si="35"/>
        <v>0</v>
      </c>
    </row>
    <row r="755" spans="1:16" hidden="1" x14ac:dyDescent="0.2">
      <c r="A755" s="56">
        <f ca="1">aanmeldingen!AK747</f>
        <v>1</v>
      </c>
      <c r="B755" s="99">
        <f>aanmeldingen!D747</f>
        <v>111969</v>
      </c>
      <c r="C755" s="98" t="str">
        <f>aanmeldingen!F747</f>
        <v>Sizoo</v>
      </c>
      <c r="D755" s="98" t="str">
        <f>aanmeldingen!G747</f>
        <v>Isaura</v>
      </c>
      <c r="E755" s="98" t="str">
        <f>aanmeldingen!T747</f>
        <v>RS</v>
      </c>
      <c r="F755" s="100">
        <f>aanmeldingen!K747</f>
        <v>43536</v>
      </c>
      <c r="G755" s="104">
        <f>IF(aanmeldingen!M747=0,"nvt",aanmeldingen!M747)</f>
        <v>43557</v>
      </c>
      <c r="H755" s="98" t="str">
        <f>aanmeldingen!H747</f>
        <v>Budapest</v>
      </c>
      <c r="I755" s="98" t="str">
        <f>aanmeldingen!I747</f>
        <v>U23</v>
      </c>
      <c r="J755" s="203">
        <f t="shared" ca="1" si="33"/>
        <v>40.25</v>
      </c>
      <c r="K755" s="100">
        <f>aanmeldingen!V747</f>
        <v>43582</v>
      </c>
      <c r="L755" s="100">
        <f>aanmeldingen!W747</f>
        <v>43583</v>
      </c>
      <c r="M755" s="63"/>
      <c r="N755" s="46">
        <f>VLOOKUP(B755,schermers!C:I,7,FALSE)</f>
        <v>36070</v>
      </c>
      <c r="O755" s="46" t="str">
        <f t="shared" ca="1" si="34"/>
        <v>U23</v>
      </c>
      <c r="P755" s="56">
        <f t="shared" ca="1" si="35"/>
        <v>0</v>
      </c>
    </row>
    <row r="756" spans="1:16" hidden="1" x14ac:dyDescent="0.2">
      <c r="A756" s="56">
        <f ca="1">aanmeldingen!AK748</f>
        <v>0</v>
      </c>
      <c r="B756" s="99">
        <f>aanmeldingen!D748</f>
        <v>113390</v>
      </c>
      <c r="C756" s="98" t="str">
        <f>aanmeldingen!F748</f>
        <v>Van den Bergh</v>
      </c>
      <c r="D756" s="98" t="str">
        <f>aanmeldingen!G748</f>
        <v>Eveline</v>
      </c>
      <c r="E756" s="98" t="str">
        <f>aanmeldingen!T748</f>
        <v>FCA</v>
      </c>
      <c r="F756" s="100">
        <f>aanmeldingen!K748</f>
        <v>43536</v>
      </c>
      <c r="G756" s="104">
        <f>IF(aanmeldingen!M748=0,"nvt",aanmeldingen!M748)</f>
        <v>43551</v>
      </c>
      <c r="H756" s="98" t="str">
        <f>aanmeldingen!H748</f>
        <v>Budapest</v>
      </c>
      <c r="I756" s="98" t="str">
        <f>aanmeldingen!I748</f>
        <v>U23</v>
      </c>
      <c r="J756" s="203" t="str">
        <f t="shared" ca="1" si="33"/>
        <v/>
      </c>
      <c r="K756" s="100">
        <f>aanmeldingen!V748</f>
        <v>43582</v>
      </c>
      <c r="L756" s="100">
        <f>aanmeldingen!W748</f>
        <v>43583</v>
      </c>
      <c r="M756" s="63"/>
      <c r="N756" s="46">
        <f>VLOOKUP(B756,schermers!C:I,7,FALSE)</f>
        <v>36019</v>
      </c>
      <c r="O756" s="46" t="str">
        <f t="shared" ca="1" si="34"/>
        <v>U23</v>
      </c>
      <c r="P756" s="56">
        <f t="shared" ca="1" si="35"/>
        <v>0</v>
      </c>
    </row>
    <row r="757" spans="1:16" hidden="1" x14ac:dyDescent="0.2">
      <c r="A757" s="56">
        <f ca="1">aanmeldingen!AK749</f>
        <v>0</v>
      </c>
      <c r="B757" s="99">
        <f>aanmeldingen!D749</f>
        <v>108260</v>
      </c>
      <c r="C757" s="98" t="str">
        <f>aanmeldingen!F749</f>
        <v>Dammroff</v>
      </c>
      <c r="D757" s="98" t="str">
        <f>aanmeldingen!G749</f>
        <v>Ursula</v>
      </c>
      <c r="E757" s="98" t="str">
        <f>aanmeldingen!T749</f>
        <v>HS</v>
      </c>
      <c r="F757" s="100">
        <f>aanmeldingen!K749</f>
        <v>43543</v>
      </c>
      <c r="G757" s="104" t="str">
        <f>IF(aanmeldingen!M749=0,"nvt",aanmeldingen!M749)</f>
        <v>nvt</v>
      </c>
      <c r="H757" s="98" t="str">
        <f>aanmeldingen!H749</f>
        <v>Cognac</v>
      </c>
      <c r="I757" s="98" t="str">
        <f>aanmeldingen!I749</f>
        <v>EK Vet 40-49</v>
      </c>
      <c r="J757" s="203" t="str">
        <f t="shared" ca="1" si="33"/>
        <v/>
      </c>
      <c r="K757" s="100">
        <f>aanmeldingen!V749</f>
        <v>43615</v>
      </c>
      <c r="L757" s="100">
        <f>aanmeldingen!W749</f>
        <v>43615</v>
      </c>
      <c r="M757" s="63"/>
      <c r="N757" s="46">
        <f>VLOOKUP(B757,schermers!C:I,7,FALSE)</f>
        <v>26484</v>
      </c>
      <c r="O757" s="46" t="str">
        <f t="shared" ca="1" si="34"/>
        <v/>
      </c>
      <c r="P757" s="56">
        <f t="shared" ca="1" si="35"/>
        <v>0</v>
      </c>
    </row>
    <row r="758" spans="1:16" hidden="1" x14ac:dyDescent="0.2">
      <c r="A758" s="56">
        <f ca="1">aanmeldingen!AK750</f>
        <v>0</v>
      </c>
      <c r="B758" s="99">
        <f>aanmeldingen!D750</f>
        <v>101284</v>
      </c>
      <c r="C758" s="98" t="str">
        <f>aanmeldingen!F750</f>
        <v>De Graaf-Stoel</v>
      </c>
      <c r="D758" s="98" t="str">
        <f>aanmeldingen!G750</f>
        <v>Mieke</v>
      </c>
      <c r="E758" s="98" t="str">
        <f>aanmeldingen!T750</f>
        <v>SCA</v>
      </c>
      <c r="F758" s="100">
        <f>aanmeldingen!K750</f>
        <v>43538</v>
      </c>
      <c r="G758" s="104" t="str">
        <f>IF(aanmeldingen!M750=0,"nvt",aanmeldingen!M750)</f>
        <v>nvt</v>
      </c>
      <c r="H758" s="98" t="str">
        <f>aanmeldingen!H750</f>
        <v>Cognac</v>
      </c>
      <c r="I758" s="98" t="str">
        <f>aanmeldingen!I750</f>
        <v>EK Vet 60-69</v>
      </c>
      <c r="J758" s="203" t="str">
        <f t="shared" ca="1" si="33"/>
        <v/>
      </c>
      <c r="K758" s="100">
        <f>aanmeldingen!V750</f>
        <v>43617</v>
      </c>
      <c r="L758" s="100">
        <f>aanmeldingen!W750</f>
        <v>43617</v>
      </c>
      <c r="M758" s="63"/>
      <c r="N758" s="46">
        <f>VLOOKUP(B758,schermers!C:I,7,FALSE)</f>
        <v>20939</v>
      </c>
      <c r="O758" s="46" t="str">
        <f t="shared" ca="1" si="34"/>
        <v/>
      </c>
      <c r="P758" s="56">
        <f t="shared" ca="1" si="35"/>
        <v>0</v>
      </c>
    </row>
    <row r="759" spans="1:16" hidden="1" x14ac:dyDescent="0.2">
      <c r="A759" s="56">
        <f ca="1">aanmeldingen!AK751</f>
        <v>0</v>
      </c>
      <c r="B759" s="99">
        <f>aanmeldingen!D751</f>
        <v>112373</v>
      </c>
      <c r="C759" s="98" t="str">
        <f>aanmeldingen!F751</f>
        <v>Pimenau</v>
      </c>
      <c r="D759" s="98" t="str">
        <f>aanmeldingen!G751</f>
        <v>Aleh</v>
      </c>
      <c r="E759" s="98" t="str">
        <f>aanmeldingen!T751</f>
        <v>SCA</v>
      </c>
      <c r="F759" s="100">
        <f>aanmeldingen!K751</f>
        <v>43538</v>
      </c>
      <c r="G759" s="104" t="str">
        <f>IF(aanmeldingen!M751=0,"nvt",aanmeldingen!M751)</f>
        <v>nvt</v>
      </c>
      <c r="H759" s="98" t="str">
        <f>aanmeldingen!H751</f>
        <v>Cognac</v>
      </c>
      <c r="I759" s="98" t="str">
        <f>aanmeldingen!I751</f>
        <v>EK Vet 50-59</v>
      </c>
      <c r="J759" s="203" t="str">
        <f t="shared" ca="1" si="33"/>
        <v/>
      </c>
      <c r="K759" s="100">
        <f>aanmeldingen!V751</f>
        <v>43618</v>
      </c>
      <c r="L759" s="100">
        <f>aanmeldingen!W751</f>
        <v>43618</v>
      </c>
      <c r="M759" s="63"/>
      <c r="N759" s="46">
        <f>VLOOKUP(B759,schermers!C:I,7,FALSE)</f>
        <v>22394</v>
      </c>
      <c r="O759" s="46" t="str">
        <f t="shared" ca="1" si="34"/>
        <v/>
      </c>
      <c r="P759" s="56">
        <f t="shared" ca="1" si="35"/>
        <v>0</v>
      </c>
    </row>
    <row r="760" spans="1:16" hidden="1" x14ac:dyDescent="0.2">
      <c r="A760" s="56">
        <f ca="1">aanmeldingen!AK752</f>
        <v>0</v>
      </c>
      <c r="B760" s="99">
        <f>aanmeldingen!D752</f>
        <v>103125</v>
      </c>
      <c r="C760" s="98" t="str">
        <f>aanmeldingen!F752</f>
        <v>Stokkermans-Stam</v>
      </c>
      <c r="D760" s="98" t="str">
        <f>aanmeldingen!G752</f>
        <v>Jean-Marie</v>
      </c>
      <c r="E760" s="98" t="str">
        <f>aanmeldingen!T752</f>
        <v>VIV</v>
      </c>
      <c r="F760" s="100">
        <f>aanmeldingen!K752</f>
        <v>43538</v>
      </c>
      <c r="G760" s="104" t="str">
        <f>IF(aanmeldingen!M752=0,"nvt",aanmeldingen!M752)</f>
        <v>nvt</v>
      </c>
      <c r="H760" s="98" t="str">
        <f>aanmeldingen!H752</f>
        <v>Cognac</v>
      </c>
      <c r="I760" s="98" t="str">
        <f>aanmeldingen!I752</f>
        <v>EK Vet 50-59</v>
      </c>
      <c r="J760" s="203" t="str">
        <f t="shared" ca="1" si="33"/>
        <v/>
      </c>
      <c r="K760" s="100">
        <f>aanmeldingen!V752</f>
        <v>43617</v>
      </c>
      <c r="L760" s="100">
        <f>aanmeldingen!W752</f>
        <v>43617</v>
      </c>
      <c r="M760" s="63"/>
      <c r="N760" s="46">
        <f>VLOOKUP(B760,schermers!C:I,7,FALSE)</f>
        <v>0</v>
      </c>
      <c r="O760" s="46" t="str">
        <f t="shared" ca="1" si="34"/>
        <v/>
      </c>
      <c r="P760" s="56">
        <f t="shared" ca="1" si="35"/>
        <v>0</v>
      </c>
    </row>
    <row r="761" spans="1:16" hidden="1" x14ac:dyDescent="0.2">
      <c r="A761" s="56">
        <f ca="1">aanmeldingen!AK753</f>
        <v>0</v>
      </c>
      <c r="B761" s="99">
        <f>aanmeldingen!D753</f>
        <v>110838</v>
      </c>
      <c r="C761" s="98" t="str">
        <f>aanmeldingen!F753</f>
        <v>Jongejans</v>
      </c>
      <c r="D761" s="98" t="str">
        <f>aanmeldingen!G753</f>
        <v>Jacob</v>
      </c>
      <c r="E761" s="98" t="str">
        <f>aanmeldingen!T753</f>
        <v>ZEE</v>
      </c>
      <c r="F761" s="100">
        <f>aanmeldingen!K753</f>
        <v>43538</v>
      </c>
      <c r="G761" s="104" t="str">
        <f>IF(aanmeldingen!M753=0,"nvt",aanmeldingen!M753)</f>
        <v>nvt</v>
      </c>
      <c r="H761" s="98" t="str">
        <f>aanmeldingen!H753</f>
        <v>Cognac</v>
      </c>
      <c r="I761" s="98" t="str">
        <f>aanmeldingen!I753</f>
        <v>EK Vet 60-69</v>
      </c>
      <c r="J761" s="203" t="str">
        <f t="shared" ca="1" si="33"/>
        <v/>
      </c>
      <c r="K761" s="100">
        <f>aanmeldingen!V753</f>
        <v>43614</v>
      </c>
      <c r="L761" s="100">
        <f>aanmeldingen!W753</f>
        <v>43614</v>
      </c>
      <c r="M761" s="63"/>
      <c r="N761" s="46">
        <f>VLOOKUP(B761,schermers!C:I,7,FALSE)</f>
        <v>21587</v>
      </c>
      <c r="O761" s="46" t="str">
        <f t="shared" ca="1" si="34"/>
        <v/>
      </c>
      <c r="P761" s="56">
        <f t="shared" ca="1" si="35"/>
        <v>0</v>
      </c>
    </row>
    <row r="762" spans="1:16" hidden="1" x14ac:dyDescent="0.2">
      <c r="A762" s="56">
        <f ca="1">aanmeldingen!AK754</f>
        <v>0</v>
      </c>
      <c r="B762" s="99">
        <f>aanmeldingen!D754</f>
        <v>114932</v>
      </c>
      <c r="C762" s="98" t="str">
        <f>aanmeldingen!F754</f>
        <v>Shuqair</v>
      </c>
      <c r="D762" s="98" t="str">
        <f>aanmeldingen!G754</f>
        <v>Michel</v>
      </c>
      <c r="E762" s="98" t="str">
        <f>aanmeldingen!T754</f>
        <v>SCA</v>
      </c>
      <c r="F762" s="100">
        <f>aanmeldingen!K754</f>
        <v>43542</v>
      </c>
      <c r="G762" s="104" t="str">
        <f>IF(aanmeldingen!M754=0,"nvt",aanmeldingen!M754)</f>
        <v>nvt</v>
      </c>
      <c r="H762" s="98" t="str">
        <f>aanmeldingen!H754</f>
        <v>Cognac</v>
      </c>
      <c r="I762" s="98" t="str">
        <f>aanmeldingen!I754</f>
        <v>EK Vet 40-49</v>
      </c>
      <c r="J762" s="203" t="str">
        <f t="shared" ca="1" si="33"/>
        <v/>
      </c>
      <c r="K762" s="100">
        <f>aanmeldingen!V754</f>
        <v>43615</v>
      </c>
      <c r="L762" s="100">
        <f>aanmeldingen!W754</f>
        <v>43615</v>
      </c>
      <c r="M762" s="63"/>
      <c r="N762" s="46">
        <f>VLOOKUP(B762,schermers!C:I,7,FALSE)</f>
        <v>26788</v>
      </c>
      <c r="O762" s="46" t="str">
        <f t="shared" ca="1" si="34"/>
        <v/>
      </c>
      <c r="P762" s="56">
        <f t="shared" ca="1" si="35"/>
        <v>0</v>
      </c>
    </row>
    <row r="763" spans="1:16" hidden="1" x14ac:dyDescent="0.2">
      <c r="A763" s="56">
        <f ca="1">aanmeldingen!AK755</f>
        <v>0</v>
      </c>
      <c r="B763" s="99">
        <f>aanmeldingen!D755</f>
        <v>117728</v>
      </c>
      <c r="C763" s="98" t="str">
        <f>aanmeldingen!F755</f>
        <v>Farkas</v>
      </c>
      <c r="D763" s="98" t="str">
        <f>aanmeldingen!G755</f>
        <v>Mark</v>
      </c>
      <c r="E763" s="98" t="str">
        <f>aanmeldingen!T755</f>
        <v>AEW</v>
      </c>
      <c r="F763" s="100">
        <f>aanmeldingen!K755</f>
        <v>43542</v>
      </c>
      <c r="G763" s="104" t="str">
        <f>IF(aanmeldingen!M755=0,"nvt",aanmeldingen!M755)</f>
        <v>nvt</v>
      </c>
      <c r="H763" s="98" t="str">
        <f>aanmeldingen!H755</f>
        <v>Cognac</v>
      </c>
      <c r="I763" s="98" t="str">
        <f>aanmeldingen!I755</f>
        <v>EK Vet 40-49</v>
      </c>
      <c r="J763" s="203" t="str">
        <f t="shared" ca="1" si="33"/>
        <v/>
      </c>
      <c r="K763" s="100">
        <f>aanmeldingen!V755</f>
        <v>43615</v>
      </c>
      <c r="L763" s="100">
        <f>aanmeldingen!W755</f>
        <v>43615</v>
      </c>
      <c r="M763" s="63"/>
      <c r="N763" s="46">
        <f>VLOOKUP(B763,schermers!C:I,7,FALSE)</f>
        <v>28402</v>
      </c>
      <c r="O763" s="46" t="str">
        <f t="shared" ca="1" si="34"/>
        <v/>
      </c>
      <c r="P763" s="56">
        <f t="shared" ca="1" si="35"/>
        <v>0</v>
      </c>
    </row>
    <row r="764" spans="1:16" hidden="1" x14ac:dyDescent="0.2">
      <c r="A764" s="56">
        <f ca="1">aanmeldingen!AK756</f>
        <v>1</v>
      </c>
      <c r="B764" s="99">
        <f>aanmeldingen!D756</f>
        <v>109630</v>
      </c>
      <c r="C764" s="98" t="str">
        <f>aanmeldingen!F756</f>
        <v>De Jong</v>
      </c>
      <c r="D764" s="98" t="str">
        <f>aanmeldingen!G756</f>
        <v>Cheryl</v>
      </c>
      <c r="E764" s="98" t="str">
        <f>aanmeldingen!T756</f>
        <v>DBO</v>
      </c>
      <c r="F764" s="100">
        <f>aanmeldingen!K756</f>
        <v>43543</v>
      </c>
      <c r="G764" s="104" t="str">
        <f>IF(aanmeldingen!M756=0,"nvt",aanmeldingen!M756)</f>
        <v>nvt</v>
      </c>
      <c r="H764" s="98" t="str">
        <f>aanmeldingen!H756</f>
        <v>Kaunas</v>
      </c>
      <c r="I764" s="98" t="str">
        <f>aanmeldingen!I756</f>
        <v>U23</v>
      </c>
      <c r="J764" s="203">
        <f t="shared" ca="1" si="33"/>
        <v>40.25</v>
      </c>
      <c r="K764" s="100">
        <f>aanmeldingen!V756</f>
        <v>43589</v>
      </c>
      <c r="L764" s="100">
        <f>aanmeldingen!W756</f>
        <v>43590</v>
      </c>
      <c r="M764" s="63"/>
      <c r="N764" s="46">
        <f>VLOOKUP(B764,schermers!C:I,7,FALSE)</f>
        <v>34702</v>
      </c>
      <c r="O764" s="46" t="str">
        <f t="shared" ca="1" si="34"/>
        <v/>
      </c>
      <c r="P764" s="56">
        <f t="shared" ca="1" si="35"/>
        <v>0</v>
      </c>
    </row>
    <row r="765" spans="1:16" hidden="1" x14ac:dyDescent="0.2">
      <c r="A765" s="56">
        <f ca="1">aanmeldingen!AK757</f>
        <v>0</v>
      </c>
      <c r="B765" s="99">
        <f>aanmeldingen!D757</f>
        <v>100711</v>
      </c>
      <c r="C765" s="98" t="str">
        <f>aanmeldingen!F757</f>
        <v>Fleischer</v>
      </c>
      <c r="D765" s="98" t="str">
        <f>aanmeldingen!G757</f>
        <v>Flos</v>
      </c>
      <c r="E765" s="98" t="str">
        <f>aanmeldingen!T757</f>
        <v>HS</v>
      </c>
      <c r="F765" s="100">
        <f>aanmeldingen!K757</f>
        <v>43543</v>
      </c>
      <c r="G765" s="104" t="str">
        <f>IF(aanmeldingen!M757=0,"nvt",aanmeldingen!M757)</f>
        <v>nvt</v>
      </c>
      <c r="H765" s="98" t="str">
        <f>aanmeldingen!H757</f>
        <v>Cognac</v>
      </c>
      <c r="I765" s="98" t="str">
        <f>aanmeldingen!I757</f>
        <v>EK Vet 60-69</v>
      </c>
      <c r="J765" s="203" t="str">
        <f t="shared" ca="1" si="33"/>
        <v/>
      </c>
      <c r="K765" s="100">
        <f>aanmeldingen!V757</f>
        <v>43617</v>
      </c>
      <c r="L765" s="100">
        <f>aanmeldingen!W757</f>
        <v>43617</v>
      </c>
      <c r="M765" s="63"/>
      <c r="N765" s="46">
        <f>VLOOKUP(B765,schermers!C:I,7,FALSE)</f>
        <v>20910</v>
      </c>
      <c r="O765" s="46" t="str">
        <f t="shared" ca="1" si="34"/>
        <v/>
      </c>
      <c r="P765" s="56">
        <f t="shared" ca="1" si="35"/>
        <v>0</v>
      </c>
    </row>
    <row r="766" spans="1:16" hidden="1" x14ac:dyDescent="0.2">
      <c r="A766" s="56">
        <f ca="1">aanmeldingen!AK758</f>
        <v>0</v>
      </c>
      <c r="B766" s="99">
        <f>aanmeldingen!D758</f>
        <v>111255</v>
      </c>
      <c r="C766" s="98" t="str">
        <f>aanmeldingen!F758</f>
        <v>Mulder</v>
      </c>
      <c r="D766" s="98" t="str">
        <f>aanmeldingen!G758</f>
        <v>Hans</v>
      </c>
      <c r="E766" s="98" t="str">
        <f>aanmeldingen!T758</f>
        <v>HS</v>
      </c>
      <c r="F766" s="100">
        <f>aanmeldingen!K758</f>
        <v>43543</v>
      </c>
      <c r="G766" s="104">
        <f>IF(aanmeldingen!M758=0,"nvt",aanmeldingen!M758)</f>
        <v>43601</v>
      </c>
      <c r="H766" s="98" t="str">
        <f>aanmeldingen!H758</f>
        <v>Cognac</v>
      </c>
      <c r="I766" s="98" t="str">
        <f>aanmeldingen!I758</f>
        <v>EK Vet 50-59</v>
      </c>
      <c r="J766" s="203" t="str">
        <f t="shared" ca="1" si="33"/>
        <v/>
      </c>
      <c r="K766" s="100">
        <f>aanmeldingen!V758</f>
        <v>43614</v>
      </c>
      <c r="L766" s="100">
        <f>aanmeldingen!W758</f>
        <v>43614</v>
      </c>
      <c r="M766" s="63"/>
      <c r="N766" s="46">
        <f>VLOOKUP(B766,schermers!C:I,7,FALSE)</f>
        <v>22521</v>
      </c>
      <c r="O766" s="46" t="str">
        <f t="shared" ca="1" si="34"/>
        <v/>
      </c>
      <c r="P766" s="56">
        <f t="shared" ca="1" si="35"/>
        <v>0</v>
      </c>
    </row>
    <row r="767" spans="1:16" hidden="1" x14ac:dyDescent="0.2">
      <c r="A767" s="56">
        <f ca="1">aanmeldingen!AK759</f>
        <v>0</v>
      </c>
      <c r="B767" s="99">
        <f>aanmeldingen!D759</f>
        <v>106212</v>
      </c>
      <c r="C767" s="98" t="str">
        <f>aanmeldingen!F759</f>
        <v>Gijsbertsen</v>
      </c>
      <c r="D767" s="98" t="str">
        <f>aanmeldingen!G759</f>
        <v>Hans</v>
      </c>
      <c r="E767" s="98" t="str">
        <f>aanmeldingen!T759</f>
        <v>EPO</v>
      </c>
      <c r="F767" s="100">
        <f>aanmeldingen!K759</f>
        <v>43546</v>
      </c>
      <c r="G767" s="104" t="str">
        <f>IF(aanmeldingen!M759=0,"nvt",aanmeldingen!M759)</f>
        <v>nvt</v>
      </c>
      <c r="H767" s="98" t="str">
        <f>aanmeldingen!H759</f>
        <v>Cognac</v>
      </c>
      <c r="I767" s="98" t="str">
        <f>aanmeldingen!I759</f>
        <v>EK Vet 50-59</v>
      </c>
      <c r="J767" s="203" t="str">
        <f t="shared" ca="1" si="33"/>
        <v/>
      </c>
      <c r="K767" s="100">
        <f>aanmeldingen!V759</f>
        <v>43617</v>
      </c>
      <c r="L767" s="100">
        <f>aanmeldingen!W759</f>
        <v>43617</v>
      </c>
      <c r="M767" s="63"/>
      <c r="N767" s="46">
        <f>VLOOKUP(B767,schermers!C:I,7,FALSE)</f>
        <v>24645</v>
      </c>
      <c r="O767" s="46" t="str">
        <f t="shared" ca="1" si="34"/>
        <v/>
      </c>
      <c r="P767" s="56">
        <f t="shared" ca="1" si="35"/>
        <v>0</v>
      </c>
    </row>
    <row r="768" spans="1:16" hidden="1" x14ac:dyDescent="0.2">
      <c r="A768" s="56">
        <f ca="1">aanmeldingen!AK760</f>
        <v>1</v>
      </c>
      <c r="B768" s="99">
        <f>aanmeldingen!D760</f>
        <v>109235</v>
      </c>
      <c r="C768" s="98" t="str">
        <f>aanmeldingen!F760</f>
        <v>Obster</v>
      </c>
      <c r="D768" s="98" t="str">
        <f>aanmeldingen!G760</f>
        <v>Ellen</v>
      </c>
      <c r="E768" s="98" t="str">
        <f>aanmeldingen!T760</f>
        <v>QUI</v>
      </c>
      <c r="F768" s="100">
        <f>aanmeldingen!K760</f>
        <v>43550</v>
      </c>
      <c r="G768" s="104" t="str">
        <f>IF(aanmeldingen!M760=0,"nvt",aanmeldingen!M760)</f>
        <v>nvt</v>
      </c>
      <c r="H768" s="98" t="str">
        <f>aanmeldingen!H760</f>
        <v>Budapest</v>
      </c>
      <c r="I768" s="98" t="str">
        <f>aanmeldingen!I760</f>
        <v>U23</v>
      </c>
      <c r="J768" s="203">
        <f t="shared" ca="1" si="33"/>
        <v>40.25</v>
      </c>
      <c r="K768" s="100">
        <f>aanmeldingen!V760</f>
        <v>43582</v>
      </c>
      <c r="L768" s="100">
        <f>aanmeldingen!W760</f>
        <v>43583</v>
      </c>
      <c r="M768" s="63"/>
      <c r="N768" s="46">
        <f>VLOOKUP(B768,schermers!C:I,7,FALSE)</f>
        <v>34350</v>
      </c>
      <c r="O768" s="46" t="str">
        <f t="shared" ca="1" si="34"/>
        <v/>
      </c>
      <c r="P768" s="56">
        <f t="shared" ca="1" si="35"/>
        <v>0</v>
      </c>
    </row>
    <row r="769" spans="1:16" hidden="1" x14ac:dyDescent="0.2">
      <c r="A769" s="56">
        <f ca="1">aanmeldingen!AK761</f>
        <v>0</v>
      </c>
      <c r="B769" s="99">
        <f>aanmeldingen!D761</f>
        <v>100264</v>
      </c>
      <c r="C769" s="98" t="str">
        <f>aanmeldingen!F761</f>
        <v>Broodbakker</v>
      </c>
      <c r="D769" s="98" t="str">
        <f>aanmeldingen!G761</f>
        <v>Martin</v>
      </c>
      <c r="E769" s="98" t="str">
        <f>aanmeldingen!T761</f>
        <v>VAL</v>
      </c>
      <c r="F769" s="100">
        <f>aanmeldingen!K761</f>
        <v>43550</v>
      </c>
      <c r="G769" s="104" t="str">
        <f>IF(aanmeldingen!M761=0,"nvt",aanmeldingen!M761)</f>
        <v>nvt</v>
      </c>
      <c r="H769" s="98" t="str">
        <f>aanmeldingen!H761</f>
        <v>Cognac</v>
      </c>
      <c r="I769" s="98" t="str">
        <f>aanmeldingen!I761</f>
        <v>EK Vet 60-69</v>
      </c>
      <c r="J769" s="203" t="str">
        <f t="shared" ca="1" si="33"/>
        <v/>
      </c>
      <c r="K769" s="100">
        <f>aanmeldingen!V761</f>
        <v>43616</v>
      </c>
      <c r="L769" s="100">
        <f>aanmeldingen!W761</f>
        <v>43616</v>
      </c>
      <c r="M769" s="63"/>
      <c r="N769" s="46">
        <f>VLOOKUP(B769,schermers!C:I,7,FALSE)</f>
        <v>21212</v>
      </c>
      <c r="O769" s="46" t="str">
        <f t="shared" ca="1" si="34"/>
        <v/>
      </c>
      <c r="P769" s="56">
        <f t="shared" ca="1" si="35"/>
        <v>0</v>
      </c>
    </row>
    <row r="770" spans="1:16" hidden="1" x14ac:dyDescent="0.2">
      <c r="A770" s="56">
        <f ca="1">aanmeldingen!AK762</f>
        <v>0</v>
      </c>
      <c r="B770" s="99">
        <f>aanmeldingen!D762</f>
        <v>110019</v>
      </c>
      <c r="C770" s="98" t="str">
        <f>aanmeldingen!F762</f>
        <v>Bosveld</v>
      </c>
      <c r="D770" s="98" t="str">
        <f>aanmeldingen!G762</f>
        <v>Gerda</v>
      </c>
      <c r="E770" s="98" t="str">
        <f>aanmeldingen!T762</f>
        <v>VAL</v>
      </c>
      <c r="F770" s="100">
        <f>aanmeldingen!K762</f>
        <v>43550</v>
      </c>
      <c r="G770" s="104" t="str">
        <f>IF(aanmeldingen!M762=0,"nvt",aanmeldingen!M762)</f>
        <v>nvt</v>
      </c>
      <c r="H770" s="98" t="str">
        <f>aanmeldingen!H762</f>
        <v>Cognac</v>
      </c>
      <c r="I770" s="98" t="str">
        <f>aanmeldingen!I762</f>
        <v>EK Vet 60-69</v>
      </c>
      <c r="J770" s="203" t="str">
        <f t="shared" ca="1" si="33"/>
        <v/>
      </c>
      <c r="K770" s="100">
        <f>aanmeldingen!V762</f>
        <v>43614</v>
      </c>
      <c r="L770" s="100">
        <f>aanmeldingen!W762</f>
        <v>43614</v>
      </c>
      <c r="M770" s="63"/>
      <c r="N770" s="46">
        <f>VLOOKUP(B770,schermers!C:I,7,FALSE)</f>
        <v>21048</v>
      </c>
      <c r="O770" s="46" t="str">
        <f t="shared" ca="1" si="34"/>
        <v/>
      </c>
      <c r="P770" s="56">
        <f t="shared" ca="1" si="35"/>
        <v>0</v>
      </c>
    </row>
    <row r="771" spans="1:16" hidden="1" x14ac:dyDescent="0.2">
      <c r="A771" s="56">
        <f ca="1">aanmeldingen!AK763</f>
        <v>1</v>
      </c>
      <c r="B771" s="99">
        <f>aanmeldingen!D763</f>
        <v>108869</v>
      </c>
      <c r="C771" s="98" t="str">
        <f>aanmeldingen!F763</f>
        <v>Tulen</v>
      </c>
      <c r="D771" s="98" t="str">
        <f>aanmeldingen!G763</f>
        <v>Carmel</v>
      </c>
      <c r="E771" s="98" t="str">
        <f>aanmeldingen!T763</f>
        <v>RS</v>
      </c>
      <c r="F771" s="100">
        <f>aanmeldingen!K763</f>
        <v>43550</v>
      </c>
      <c r="G771" s="104" t="str">
        <f>IF(aanmeldingen!M763=0,"nvt",aanmeldingen!M763)</f>
        <v>nvt</v>
      </c>
      <c r="H771" s="98" t="str">
        <f>aanmeldingen!H763</f>
        <v>Budapest</v>
      </c>
      <c r="I771" s="98" t="str">
        <f>aanmeldingen!I763</f>
        <v>U23</v>
      </c>
      <c r="J771" s="203">
        <f t="shared" ca="1" si="33"/>
        <v>40.25</v>
      </c>
      <c r="K771" s="100">
        <f>aanmeldingen!V763</f>
        <v>43582</v>
      </c>
      <c r="L771" s="100">
        <f>aanmeldingen!W763</f>
        <v>43583</v>
      </c>
      <c r="M771" s="63"/>
      <c r="N771" s="46">
        <f>VLOOKUP(B771,schermers!C:I,7,FALSE)</f>
        <v>34541</v>
      </c>
      <c r="O771" s="46" t="str">
        <f t="shared" ca="1" si="34"/>
        <v/>
      </c>
      <c r="P771" s="56">
        <f t="shared" ca="1" si="35"/>
        <v>0</v>
      </c>
    </row>
    <row r="772" spans="1:16" hidden="1" x14ac:dyDescent="0.2">
      <c r="A772" s="56">
        <f ca="1">aanmeldingen!AK764</f>
        <v>0</v>
      </c>
      <c r="B772" s="99">
        <f>aanmeldingen!D764</f>
        <v>116809</v>
      </c>
      <c r="C772" s="98" t="str">
        <f>aanmeldingen!F764</f>
        <v>Ham</v>
      </c>
      <c r="D772" s="98" t="str">
        <f>aanmeldingen!G764</f>
        <v>Ed</v>
      </c>
      <c r="E772" s="98" t="str">
        <f>aanmeldingen!T764</f>
        <v>KAR</v>
      </c>
      <c r="F772" s="100">
        <f>aanmeldingen!K764</f>
        <v>43551</v>
      </c>
      <c r="G772" s="104" t="str">
        <f>IF(aanmeldingen!M764=0,"nvt",aanmeldingen!M764)</f>
        <v>nvt</v>
      </c>
      <c r="H772" s="98" t="str">
        <f>aanmeldingen!H764</f>
        <v>Cognac</v>
      </c>
      <c r="I772" s="98" t="str">
        <f>aanmeldingen!I764</f>
        <v>EK Vet 60-69</v>
      </c>
      <c r="J772" s="203" t="str">
        <f t="shared" ca="1" si="33"/>
        <v/>
      </c>
      <c r="K772" s="100">
        <f>aanmeldingen!V764</f>
        <v>43618</v>
      </c>
      <c r="L772" s="100">
        <f>aanmeldingen!W764</f>
        <v>43618</v>
      </c>
      <c r="M772" s="63"/>
      <c r="N772" s="46">
        <f>VLOOKUP(B772,schermers!C:I,7,FALSE)</f>
        <v>18397</v>
      </c>
      <c r="O772" s="46" t="str">
        <f t="shared" ca="1" si="34"/>
        <v/>
      </c>
      <c r="P772" s="56">
        <f t="shared" ca="1" si="35"/>
        <v>0</v>
      </c>
    </row>
    <row r="773" spans="1:16" hidden="1" x14ac:dyDescent="0.2">
      <c r="A773" s="56">
        <f ca="1">aanmeldingen!AK765</f>
        <v>1</v>
      </c>
      <c r="B773" s="99">
        <f>aanmeldingen!D765</f>
        <v>117222</v>
      </c>
      <c r="C773" s="98" t="str">
        <f>aanmeldingen!F765</f>
        <v>Roubailo</v>
      </c>
      <c r="D773" s="98" t="str">
        <f>aanmeldingen!G765</f>
        <v>Niels</v>
      </c>
      <c r="E773" s="98" t="str">
        <f>aanmeldingen!T765</f>
        <v>RS</v>
      </c>
      <c r="F773" s="100">
        <f>aanmeldingen!K765</f>
        <v>43551</v>
      </c>
      <c r="G773" s="104" t="str">
        <f>IF(aanmeldingen!M765=0,"nvt",aanmeldingen!M765)</f>
        <v>nvt</v>
      </c>
      <c r="H773" s="98" t="str">
        <f>aanmeldingen!H765</f>
        <v>Budapest</v>
      </c>
      <c r="I773" s="98" t="str">
        <f>aanmeldingen!I765</f>
        <v>U23</v>
      </c>
      <c r="J773" s="203">
        <f t="shared" ca="1" si="33"/>
        <v>40.25</v>
      </c>
      <c r="K773" s="100">
        <f>aanmeldingen!V765</f>
        <v>43582</v>
      </c>
      <c r="L773" s="100">
        <f>aanmeldingen!W765</f>
        <v>43583</v>
      </c>
      <c r="M773" s="63"/>
      <c r="N773" s="46">
        <f>VLOOKUP(B773,schermers!C:I,7,FALSE)</f>
        <v>37929</v>
      </c>
      <c r="O773" s="46" t="str">
        <f t="shared" ca="1" si="34"/>
        <v>U23</v>
      </c>
      <c r="P773" s="56">
        <f t="shared" ca="1" si="35"/>
        <v>0</v>
      </c>
    </row>
    <row r="774" spans="1:16" hidden="1" x14ac:dyDescent="0.2">
      <c r="A774" s="56">
        <f ca="1">aanmeldingen!AK766</f>
        <v>0</v>
      </c>
      <c r="B774" s="99">
        <f>aanmeldingen!D766</f>
        <v>106186</v>
      </c>
      <c r="C774" s="98" t="str">
        <f>aanmeldingen!F766</f>
        <v>Uijting</v>
      </c>
      <c r="D774" s="98" t="str">
        <f>aanmeldingen!G766</f>
        <v>Henk</v>
      </c>
      <c r="E774" s="98" t="str">
        <f>aanmeldingen!T766</f>
        <v>SCA</v>
      </c>
      <c r="F774" s="100">
        <f>aanmeldingen!K766</f>
        <v>43551</v>
      </c>
      <c r="G774" s="104" t="str">
        <f>IF(aanmeldingen!M766=0,"nvt",aanmeldingen!M766)</f>
        <v>nvt</v>
      </c>
      <c r="H774" s="98" t="str">
        <f>aanmeldingen!H766</f>
        <v>Cognac</v>
      </c>
      <c r="I774" s="98" t="str">
        <f>aanmeldingen!I766</f>
        <v>EK Vet 60-69</v>
      </c>
      <c r="J774" s="203" t="str">
        <f t="shared" ca="1" si="33"/>
        <v/>
      </c>
      <c r="K774" s="100">
        <f>aanmeldingen!V766</f>
        <v>43614</v>
      </c>
      <c r="L774" s="100">
        <f>aanmeldingen!W766</f>
        <v>43614</v>
      </c>
      <c r="M774" s="63"/>
      <c r="N774" s="46">
        <f>VLOOKUP(B774,schermers!C:I,7,FALSE)</f>
        <v>19440</v>
      </c>
      <c r="O774" s="46" t="str">
        <f t="shared" ca="1" si="34"/>
        <v/>
      </c>
      <c r="P774" s="56">
        <f t="shared" ca="1" si="35"/>
        <v>0</v>
      </c>
    </row>
    <row r="775" spans="1:16" hidden="1" x14ac:dyDescent="0.2">
      <c r="A775" s="56">
        <f ca="1">aanmeldingen!AK767</f>
        <v>0</v>
      </c>
      <c r="B775" s="99">
        <f>aanmeldingen!D767</f>
        <v>100218</v>
      </c>
      <c r="C775" s="98" t="str">
        <f>aanmeldingen!F767</f>
        <v>Somers</v>
      </c>
      <c r="D775" s="98" t="str">
        <f>aanmeldingen!G767</f>
        <v>Jan</v>
      </c>
      <c r="E775" s="98" t="str">
        <f>aanmeldingen!T767</f>
        <v>DAR</v>
      </c>
      <c r="F775" s="100">
        <f>aanmeldingen!K767</f>
        <v>43551</v>
      </c>
      <c r="G775" s="104" t="str">
        <f>IF(aanmeldingen!M767=0,"nvt",aanmeldingen!M767)</f>
        <v>nvt</v>
      </c>
      <c r="H775" s="98" t="str">
        <f>aanmeldingen!H767</f>
        <v>Cognac</v>
      </c>
      <c r="I775" s="98" t="str">
        <f>aanmeldingen!I767</f>
        <v>EK Vet 50-59</v>
      </c>
      <c r="J775" s="203" t="str">
        <f t="shared" ca="1" si="33"/>
        <v/>
      </c>
      <c r="K775" s="100">
        <f>aanmeldingen!V767</f>
        <v>43617</v>
      </c>
      <c r="L775" s="100">
        <f>aanmeldingen!W767</f>
        <v>43617</v>
      </c>
      <c r="M775" s="63"/>
      <c r="N775" s="46">
        <f>VLOOKUP(B775,schermers!C:I,7,FALSE)</f>
        <v>22445</v>
      </c>
      <c r="O775" s="46" t="str">
        <f t="shared" ca="1" si="34"/>
        <v/>
      </c>
      <c r="P775" s="56">
        <f t="shared" ca="1" si="35"/>
        <v>0</v>
      </c>
    </row>
    <row r="776" spans="1:16" hidden="1" x14ac:dyDescent="0.2">
      <c r="A776" s="56">
        <f ca="1">aanmeldingen!AK768</f>
        <v>0</v>
      </c>
      <c r="B776" s="99">
        <f>aanmeldingen!D768</f>
        <v>109299</v>
      </c>
      <c r="C776" s="98" t="str">
        <f>aanmeldingen!F768</f>
        <v>Schanzleh</v>
      </c>
      <c r="D776" s="98" t="str">
        <f>aanmeldingen!G768</f>
        <v>Thom</v>
      </c>
      <c r="E776" s="98" t="str">
        <f>aanmeldingen!T768</f>
        <v>ZAI</v>
      </c>
      <c r="F776" s="100">
        <f>aanmeldingen!K768</f>
        <v>43551</v>
      </c>
      <c r="G776" s="104" t="str">
        <f>IF(aanmeldingen!M768=0,"nvt",aanmeldingen!M768)</f>
        <v>nvt</v>
      </c>
      <c r="H776" s="98" t="str">
        <f>aanmeldingen!H768</f>
        <v>Parijs</v>
      </c>
      <c r="I776" s="98" t="str">
        <f>aanmeldingen!I768</f>
        <v>WB</v>
      </c>
      <c r="J776" s="203" t="str">
        <f t="shared" ca="1" si="33"/>
        <v/>
      </c>
      <c r="K776" s="100">
        <f>aanmeldingen!V768</f>
        <v>43602</v>
      </c>
      <c r="L776" s="100">
        <f>aanmeldingen!W768</f>
        <v>43603</v>
      </c>
      <c r="M776" s="63"/>
      <c r="N776" s="46">
        <f>VLOOKUP(B776,schermers!C:I,7,FALSE)</f>
        <v>33037</v>
      </c>
      <c r="O776" s="46" t="str">
        <f t="shared" ca="1" si="34"/>
        <v/>
      </c>
      <c r="P776" s="56">
        <f t="shared" ca="1" si="35"/>
        <v>0</v>
      </c>
    </row>
    <row r="777" spans="1:16" hidden="1" x14ac:dyDescent="0.2">
      <c r="A777" s="56">
        <f ca="1">aanmeldingen!AK769</f>
        <v>0</v>
      </c>
      <c r="B777" s="99">
        <f>aanmeldingen!D769</f>
        <v>100745</v>
      </c>
      <c r="C777" s="98" t="str">
        <f>aanmeldingen!F769</f>
        <v>Zijlstra</v>
      </c>
      <c r="D777" s="98" t="str">
        <f>aanmeldingen!G769</f>
        <v>Koos</v>
      </c>
      <c r="E777" s="98" t="str">
        <f>aanmeldingen!T769</f>
        <v>ZAZ</v>
      </c>
      <c r="F777" s="100">
        <f>aanmeldingen!K769</f>
        <v>43551</v>
      </c>
      <c r="G777" s="104" t="str">
        <f>IF(aanmeldingen!M769=0,"nvt",aanmeldingen!M769)</f>
        <v>nvt</v>
      </c>
      <c r="H777" s="98" t="str">
        <f>aanmeldingen!H769</f>
        <v>Cognac</v>
      </c>
      <c r="I777" s="98" t="str">
        <f>aanmeldingen!I769</f>
        <v>EK Vet 70+</v>
      </c>
      <c r="J777" s="203" t="str">
        <f t="shared" ca="1" si="33"/>
        <v/>
      </c>
      <c r="K777" s="100">
        <f>aanmeldingen!V769</f>
        <v>43614</v>
      </c>
      <c r="L777" s="100">
        <f>aanmeldingen!W769</f>
        <v>43614</v>
      </c>
      <c r="M777" s="63"/>
      <c r="N777" s="46">
        <f>VLOOKUP(B777,schermers!C:I,7,FALSE)</f>
        <v>17217</v>
      </c>
      <c r="O777" s="46" t="str">
        <f t="shared" ca="1" si="34"/>
        <v/>
      </c>
      <c r="P777" s="56">
        <f t="shared" ca="1" si="35"/>
        <v>0</v>
      </c>
    </row>
    <row r="778" spans="1:16" hidden="1" x14ac:dyDescent="0.2">
      <c r="A778" s="56">
        <f ca="1">aanmeldingen!AK770</f>
        <v>1</v>
      </c>
      <c r="B778" s="99">
        <f>aanmeldingen!D770</f>
        <v>112104</v>
      </c>
      <c r="C778" s="98" t="str">
        <f>aanmeldingen!F770</f>
        <v>Postma</v>
      </c>
      <c r="D778" s="98" t="str">
        <f>aanmeldingen!G770</f>
        <v>Randy</v>
      </c>
      <c r="E778" s="98" t="str">
        <f>aanmeldingen!T770</f>
        <v>FCA</v>
      </c>
      <c r="F778" s="100">
        <f>aanmeldingen!K770</f>
        <v>43553</v>
      </c>
      <c r="G778" s="104" t="str">
        <f>IF(aanmeldingen!M770=0,"nvt",aanmeldingen!M770)</f>
        <v>nvt</v>
      </c>
      <c r="H778" s="98" t="str">
        <f>aanmeldingen!H770</f>
        <v>Budapest</v>
      </c>
      <c r="I778" s="98" t="str">
        <f>aanmeldingen!I770</f>
        <v>U23</v>
      </c>
      <c r="J778" s="203">
        <f t="shared" ca="1" si="33"/>
        <v>40.25</v>
      </c>
      <c r="K778" s="100">
        <f>aanmeldingen!V770</f>
        <v>43582</v>
      </c>
      <c r="L778" s="100">
        <f>aanmeldingen!W770</f>
        <v>43583</v>
      </c>
      <c r="M778" s="63"/>
      <c r="N778" s="46">
        <f>VLOOKUP(B778,schermers!C:I,7,FALSE)</f>
        <v>36389</v>
      </c>
      <c r="O778" s="46" t="str">
        <f t="shared" ca="1" si="34"/>
        <v>U23</v>
      </c>
      <c r="P778" s="56">
        <f t="shared" ca="1" si="35"/>
        <v>0</v>
      </c>
    </row>
    <row r="779" spans="1:16" hidden="1" x14ac:dyDescent="0.2">
      <c r="A779" s="56">
        <f ca="1">aanmeldingen!AK771</f>
        <v>1</v>
      </c>
      <c r="B779" s="99">
        <f>aanmeldingen!D771</f>
        <v>113146</v>
      </c>
      <c r="C779" s="98" t="str">
        <f>aanmeldingen!F771</f>
        <v>De Wijn</v>
      </c>
      <c r="D779" s="98" t="str">
        <f>aanmeldingen!G771</f>
        <v>Day</v>
      </c>
      <c r="E779" s="98" t="str">
        <f>aanmeldingen!T771</f>
        <v>DBO</v>
      </c>
      <c r="F779" s="100">
        <f>aanmeldingen!K771</f>
        <v>43554</v>
      </c>
      <c r="G779" s="104" t="str">
        <f>IF(aanmeldingen!M771=0,"nvt",aanmeldingen!M771)</f>
        <v>nvt</v>
      </c>
      <c r="H779" s="98" t="str">
        <f>aanmeldingen!H771</f>
        <v>Budapest</v>
      </c>
      <c r="I779" s="98" t="str">
        <f>aanmeldingen!I771</f>
        <v>U23</v>
      </c>
      <c r="J779" s="203">
        <f t="shared" ca="1" si="33"/>
        <v>40.25</v>
      </c>
      <c r="K779" s="100">
        <f>aanmeldingen!V771</f>
        <v>43582</v>
      </c>
      <c r="L779" s="100">
        <f>aanmeldingen!W771</f>
        <v>43583</v>
      </c>
      <c r="M779" s="63"/>
      <c r="N779" s="46">
        <f>VLOOKUP(B779,schermers!C:I,7,FALSE)</f>
        <v>35972</v>
      </c>
      <c r="O779" s="46" t="str">
        <f t="shared" ca="1" si="34"/>
        <v>U23</v>
      </c>
      <c r="P779" s="56">
        <f t="shared" ca="1" si="35"/>
        <v>0</v>
      </c>
    </row>
    <row r="780" spans="1:16" hidden="1" x14ac:dyDescent="0.2">
      <c r="A780" s="56">
        <f ca="1">aanmeldingen!AK772</f>
        <v>1</v>
      </c>
      <c r="B780" s="99">
        <f>aanmeldingen!D772</f>
        <v>113658</v>
      </c>
      <c r="C780" s="98" t="str">
        <f>aanmeldingen!F772</f>
        <v>Keppel</v>
      </c>
      <c r="D780" s="98" t="str">
        <f>aanmeldingen!G772</f>
        <v>Colin</v>
      </c>
      <c r="E780" s="98" t="str">
        <f>aanmeldingen!T772</f>
        <v>DBO</v>
      </c>
      <c r="F780" s="100">
        <f>aanmeldingen!K772</f>
        <v>43554</v>
      </c>
      <c r="G780" s="104" t="str">
        <f>IF(aanmeldingen!M772=0,"nvt",aanmeldingen!M772)</f>
        <v>nvt</v>
      </c>
      <c r="H780" s="98" t="str">
        <f>aanmeldingen!H772</f>
        <v>Budapest</v>
      </c>
      <c r="I780" s="98" t="str">
        <f>aanmeldingen!I772</f>
        <v>U23</v>
      </c>
      <c r="J780" s="203">
        <f t="shared" ref="J780:J843" ca="1" si="36">IF(A780=0,"",IF(K780-F780&gt;=8*7,$O$6*0.8,IF(F780&lt;$O$7,$O$6*0.8,$O$6*1.15)))</f>
        <v>40.25</v>
      </c>
      <c r="K780" s="100">
        <f>aanmeldingen!V772</f>
        <v>43582</v>
      </c>
      <c r="L780" s="100">
        <f>aanmeldingen!W772</f>
        <v>43583</v>
      </c>
      <c r="M780" s="63"/>
      <c r="N780" s="46">
        <f>VLOOKUP(B780,schermers!C:I,7,FALSE)</f>
        <v>36020</v>
      </c>
      <c r="O780" s="46" t="str">
        <f t="shared" ref="O780:O843" ca="1" si="37">IF(N780&gt;=$O$9,"U23","")</f>
        <v>U23</v>
      </c>
      <c r="P780" s="56">
        <f t="shared" ref="P780:P843" ca="1" si="38">IF(AND(I780="ECC",M780&lt;&gt;""),1,IF(AND(I780="U23",M770&lt;&gt;"",O780="U23"),1,0))</f>
        <v>0</v>
      </c>
    </row>
    <row r="781" spans="1:16" hidden="1" x14ac:dyDescent="0.2">
      <c r="A781" s="56">
        <f ca="1">aanmeldingen!AK773</f>
        <v>0</v>
      </c>
      <c r="B781" s="99">
        <f>aanmeldingen!D773</f>
        <v>111709</v>
      </c>
      <c r="C781" s="98" t="str">
        <f>aanmeldingen!F773</f>
        <v>van der Weide</v>
      </c>
      <c r="D781" s="98" t="str">
        <f>aanmeldingen!G773</f>
        <v>Rick</v>
      </c>
      <c r="E781" s="98" t="str">
        <f>aanmeldingen!T773</f>
        <v>AMS</v>
      </c>
      <c r="F781" s="100">
        <f>aanmeldingen!K773</f>
        <v>43556</v>
      </c>
      <c r="G781" s="104" t="str">
        <f>IF(aanmeldingen!M773=0,"nvt",aanmeldingen!M773)</f>
        <v>nvt</v>
      </c>
      <c r="H781" s="98" t="str">
        <f>aanmeldingen!H773</f>
        <v>Cognac</v>
      </c>
      <c r="I781" s="98" t="str">
        <f>aanmeldingen!I773</f>
        <v>EK Vet 50-59</v>
      </c>
      <c r="J781" s="203" t="str">
        <f t="shared" ca="1" si="36"/>
        <v/>
      </c>
      <c r="K781" s="100">
        <f>aanmeldingen!V773</f>
        <v>43614</v>
      </c>
      <c r="L781" s="100">
        <f>aanmeldingen!W773</f>
        <v>43614</v>
      </c>
      <c r="M781" s="63"/>
      <c r="N781" s="46">
        <f>VLOOKUP(B781,schermers!C:I,7,FALSE)</f>
        <v>22679</v>
      </c>
      <c r="O781" s="46" t="str">
        <f t="shared" ca="1" si="37"/>
        <v/>
      </c>
      <c r="P781" s="56">
        <f t="shared" ca="1" si="38"/>
        <v>0</v>
      </c>
    </row>
    <row r="782" spans="1:16" hidden="1" x14ac:dyDescent="0.2">
      <c r="A782" s="56">
        <f ca="1">aanmeldingen!AK774</f>
        <v>0</v>
      </c>
      <c r="B782" s="99">
        <f>aanmeldingen!D774</f>
        <v>111709</v>
      </c>
      <c r="C782" s="98" t="str">
        <f>aanmeldingen!F774</f>
        <v>van der Weide</v>
      </c>
      <c r="D782" s="98" t="str">
        <f>aanmeldingen!G774</f>
        <v>Rick</v>
      </c>
      <c r="E782" s="98" t="str">
        <f>aanmeldingen!T774</f>
        <v>AMS</v>
      </c>
      <c r="F782" s="100">
        <f>aanmeldingen!K774</f>
        <v>43556</v>
      </c>
      <c r="G782" s="104" t="str">
        <f>IF(aanmeldingen!M774=0,"nvt",aanmeldingen!M774)</f>
        <v>nvt</v>
      </c>
      <c r="H782" s="98" t="str">
        <f>aanmeldingen!H774</f>
        <v>Cognac</v>
      </c>
      <c r="I782" s="98" t="str">
        <f>aanmeldingen!I774</f>
        <v>EK Vet 50-59</v>
      </c>
      <c r="J782" s="203" t="str">
        <f t="shared" ca="1" si="36"/>
        <v/>
      </c>
      <c r="K782" s="100">
        <f>aanmeldingen!V774</f>
        <v>43618</v>
      </c>
      <c r="L782" s="100">
        <f>aanmeldingen!W774</f>
        <v>43618</v>
      </c>
      <c r="M782" s="63"/>
      <c r="N782" s="46">
        <f>VLOOKUP(B782,schermers!C:I,7,FALSE)</f>
        <v>22679</v>
      </c>
      <c r="O782" s="46" t="str">
        <f t="shared" ca="1" si="37"/>
        <v/>
      </c>
      <c r="P782" s="56">
        <f t="shared" ca="1" si="38"/>
        <v>0</v>
      </c>
    </row>
    <row r="783" spans="1:16" hidden="1" x14ac:dyDescent="0.2">
      <c r="A783" s="56">
        <f ca="1">aanmeldingen!AK775</f>
        <v>0</v>
      </c>
      <c r="B783" s="99">
        <f>aanmeldingen!D775</f>
        <v>107025</v>
      </c>
      <c r="C783" s="98" t="str">
        <f>aanmeldingen!F775</f>
        <v>De Cock Buning</v>
      </c>
      <c r="D783" s="98" t="str">
        <f>aanmeldingen!G775</f>
        <v>Tjard</v>
      </c>
      <c r="E783" s="98" t="str">
        <f>aanmeldingen!T775</f>
        <v>AMS</v>
      </c>
      <c r="F783" s="100">
        <f>aanmeldingen!K775</f>
        <v>43556</v>
      </c>
      <c r="G783" s="104" t="str">
        <f>IF(aanmeldingen!M775=0,"nvt",aanmeldingen!M775)</f>
        <v>nvt</v>
      </c>
      <c r="H783" s="98" t="str">
        <f>aanmeldingen!H775</f>
        <v>Cognac</v>
      </c>
      <c r="I783" s="98" t="str">
        <f>aanmeldingen!I775</f>
        <v>EK Vet 60-69</v>
      </c>
      <c r="J783" s="203" t="str">
        <f t="shared" ca="1" si="36"/>
        <v/>
      </c>
      <c r="K783" s="100">
        <f>aanmeldingen!V775</f>
        <v>43618</v>
      </c>
      <c r="L783" s="100">
        <f>aanmeldingen!W775</f>
        <v>43618</v>
      </c>
      <c r="M783" s="63"/>
      <c r="N783" s="46">
        <f>VLOOKUP(B783,schermers!C:I,7,FALSE)</f>
        <v>18935</v>
      </c>
      <c r="O783" s="46" t="str">
        <f t="shared" ca="1" si="37"/>
        <v/>
      </c>
      <c r="P783" s="56">
        <f t="shared" ca="1" si="38"/>
        <v>0</v>
      </c>
    </row>
    <row r="784" spans="1:16" hidden="1" x14ac:dyDescent="0.2">
      <c r="A784" s="56">
        <f ca="1">aanmeldingen!AK776</f>
        <v>0</v>
      </c>
      <c r="B784" s="99">
        <f>aanmeldingen!D776</f>
        <v>100891</v>
      </c>
      <c r="C784" s="98" t="str">
        <f>aanmeldingen!F776</f>
        <v>Van den Berg</v>
      </c>
      <c r="D784" s="98" t="str">
        <f>aanmeldingen!G776</f>
        <v>Paul</v>
      </c>
      <c r="E784" s="98" t="str">
        <f>aanmeldingen!T776</f>
        <v>MVO</v>
      </c>
      <c r="F784" s="100">
        <f>aanmeldingen!K776</f>
        <v>43558</v>
      </c>
      <c r="G784" s="104" t="str">
        <f>IF(aanmeldingen!M776=0,"nvt",aanmeldingen!M776)</f>
        <v>nvt</v>
      </c>
      <c r="H784" s="98" t="str">
        <f>aanmeldingen!H776</f>
        <v>Cognac</v>
      </c>
      <c r="I784" s="98" t="str">
        <f>aanmeldingen!I776</f>
        <v>EK Vet 50-59</v>
      </c>
      <c r="J784" s="203" t="str">
        <f t="shared" ca="1" si="36"/>
        <v/>
      </c>
      <c r="K784" s="100">
        <f>aanmeldingen!V776</f>
        <v>43617</v>
      </c>
      <c r="L784" s="100">
        <f>aanmeldingen!W776</f>
        <v>43617</v>
      </c>
      <c r="M784" s="63"/>
      <c r="N784" s="46">
        <f>VLOOKUP(B784,schermers!C:I,7,FALSE)</f>
        <v>22964</v>
      </c>
      <c r="O784" s="46" t="str">
        <f t="shared" ca="1" si="37"/>
        <v/>
      </c>
      <c r="P784" s="56">
        <f t="shared" ca="1" si="38"/>
        <v>0</v>
      </c>
    </row>
    <row r="785" spans="1:16" hidden="1" x14ac:dyDescent="0.2">
      <c r="A785" s="56">
        <f ca="1">aanmeldingen!AK777</f>
        <v>0</v>
      </c>
      <c r="B785" s="99">
        <f>aanmeldingen!D777</f>
        <v>118096</v>
      </c>
      <c r="C785" s="98" t="str">
        <f>aanmeldingen!F777</f>
        <v>De Best</v>
      </c>
      <c r="D785" s="98" t="str">
        <f>aanmeldingen!G777</f>
        <v>Rob</v>
      </c>
      <c r="E785" s="98" t="str">
        <f>aanmeldingen!T777</f>
        <v>MVO</v>
      </c>
      <c r="F785" s="100">
        <f>aanmeldingen!K777</f>
        <v>43558</v>
      </c>
      <c r="G785" s="104">
        <f>IF(aanmeldingen!M777=0,"nvt",aanmeldingen!M777)</f>
        <v>43578</v>
      </c>
      <c r="H785" s="98" t="str">
        <f>aanmeldingen!H777</f>
        <v>Cognac</v>
      </c>
      <c r="I785" s="98" t="str">
        <f>aanmeldingen!I777</f>
        <v>EK Vet 60-69</v>
      </c>
      <c r="J785" s="203" t="str">
        <f t="shared" ca="1" si="36"/>
        <v/>
      </c>
      <c r="K785" s="100">
        <f>aanmeldingen!V777</f>
        <v>43614</v>
      </c>
      <c r="L785" s="100">
        <f>aanmeldingen!W777</f>
        <v>43614</v>
      </c>
      <c r="M785" s="63"/>
      <c r="N785" s="46">
        <f>VLOOKUP(B785,schermers!C:I,7,FALSE)</f>
        <v>21823</v>
      </c>
      <c r="O785" s="46" t="str">
        <f t="shared" ca="1" si="37"/>
        <v/>
      </c>
      <c r="P785" s="56">
        <f t="shared" ca="1" si="38"/>
        <v>0</v>
      </c>
    </row>
    <row r="786" spans="1:16" hidden="1" x14ac:dyDescent="0.2">
      <c r="A786" s="56">
        <f ca="1">aanmeldingen!AK778</f>
        <v>0</v>
      </c>
      <c r="B786" s="99">
        <f>aanmeldingen!D778</f>
        <v>104161</v>
      </c>
      <c r="C786" s="98" t="str">
        <f>aanmeldingen!F778</f>
        <v>Vitsas</v>
      </c>
      <c r="D786" s="98" t="str">
        <f>aanmeldingen!G778</f>
        <v>Jannis</v>
      </c>
      <c r="E786" s="98" t="str">
        <f>aanmeldingen!T778</f>
        <v>MVO</v>
      </c>
      <c r="F786" s="100">
        <f>aanmeldingen!K778</f>
        <v>43558</v>
      </c>
      <c r="G786" s="104" t="str">
        <f>IF(aanmeldingen!M778=0,"nvt",aanmeldingen!M778)</f>
        <v>nvt</v>
      </c>
      <c r="H786" s="98" t="str">
        <f>aanmeldingen!H778</f>
        <v>Cognac</v>
      </c>
      <c r="I786" s="98" t="str">
        <f>aanmeldingen!I778</f>
        <v>EK Vet 70+</v>
      </c>
      <c r="J786" s="203" t="str">
        <f t="shared" ca="1" si="36"/>
        <v/>
      </c>
      <c r="K786" s="100">
        <f>aanmeldingen!V778</f>
        <v>43616</v>
      </c>
      <c r="L786" s="100">
        <f>aanmeldingen!W778</f>
        <v>43616</v>
      </c>
      <c r="M786" s="63"/>
      <c r="N786" s="46">
        <f>VLOOKUP(B786,schermers!C:I,7,FALSE)</f>
        <v>14297</v>
      </c>
      <c r="O786" s="46" t="str">
        <f t="shared" ca="1" si="37"/>
        <v/>
      </c>
      <c r="P786" s="56">
        <f t="shared" ca="1" si="38"/>
        <v>0</v>
      </c>
    </row>
    <row r="787" spans="1:16" hidden="1" x14ac:dyDescent="0.2">
      <c r="A787" s="56">
        <f ca="1">aanmeldingen!AK779</f>
        <v>0</v>
      </c>
      <c r="B787" s="99">
        <f>aanmeldingen!D779</f>
        <v>103992</v>
      </c>
      <c r="C787" s="98" t="str">
        <f>aanmeldingen!F779</f>
        <v>Van Sterkenburg</v>
      </c>
      <c r="D787" s="98" t="str">
        <f>aanmeldingen!G779</f>
        <v>Nico</v>
      </c>
      <c r="E787" s="98" t="str">
        <f>aanmeldingen!T779</f>
        <v>US</v>
      </c>
      <c r="F787" s="100">
        <f>aanmeldingen!K779</f>
        <v>43559</v>
      </c>
      <c r="G787" s="104" t="str">
        <f>IF(aanmeldingen!M779=0,"nvt",aanmeldingen!M779)</f>
        <v>nvt</v>
      </c>
      <c r="H787" s="98" t="str">
        <f>aanmeldingen!H779</f>
        <v>Cognac</v>
      </c>
      <c r="I787" s="98" t="str">
        <f>aanmeldingen!I779</f>
        <v>EK Vet 50-59</v>
      </c>
      <c r="J787" s="203" t="str">
        <f t="shared" ca="1" si="36"/>
        <v/>
      </c>
      <c r="K787" s="100">
        <f>aanmeldingen!V779</f>
        <v>43618</v>
      </c>
      <c r="L787" s="100">
        <f>aanmeldingen!W779</f>
        <v>43618</v>
      </c>
      <c r="M787" s="63"/>
      <c r="N787" s="46">
        <f>VLOOKUP(B787,schermers!C:I,7,FALSE)</f>
        <v>23472</v>
      </c>
      <c r="O787" s="46" t="str">
        <f t="shared" ca="1" si="37"/>
        <v/>
      </c>
      <c r="P787" s="56">
        <f t="shared" ca="1" si="38"/>
        <v>0</v>
      </c>
    </row>
    <row r="788" spans="1:16" hidden="1" x14ac:dyDescent="0.2">
      <c r="A788" s="56">
        <f ca="1">aanmeldingen!AK780</f>
        <v>0</v>
      </c>
      <c r="B788" s="99">
        <f>aanmeldingen!D780</f>
        <v>105038</v>
      </c>
      <c r="C788" s="98" t="str">
        <f>aanmeldingen!F780</f>
        <v>Geeraedts</v>
      </c>
      <c r="D788" s="98" t="str">
        <f>aanmeldingen!G780</f>
        <v>Leo</v>
      </c>
      <c r="E788" s="98" t="str">
        <f>aanmeldingen!T780</f>
        <v>3M</v>
      </c>
      <c r="F788" s="100">
        <f>aanmeldingen!K780</f>
        <v>43560</v>
      </c>
      <c r="G788" s="104" t="str">
        <f>IF(aanmeldingen!M780=0,"nvt",aanmeldingen!M780)</f>
        <v>nvt</v>
      </c>
      <c r="H788" s="98" t="str">
        <f>aanmeldingen!H780</f>
        <v>Cognac</v>
      </c>
      <c r="I788" s="98" t="str">
        <f>aanmeldingen!I780</f>
        <v>EK Vet 50-59</v>
      </c>
      <c r="J788" s="203" t="str">
        <f t="shared" ca="1" si="36"/>
        <v/>
      </c>
      <c r="K788" s="100">
        <f>aanmeldingen!V780</f>
        <v>43617</v>
      </c>
      <c r="L788" s="100">
        <f>aanmeldingen!W780</f>
        <v>43617</v>
      </c>
      <c r="M788" s="63"/>
      <c r="N788" s="46">
        <f>VLOOKUP(B788,schermers!C:I,7,FALSE)</f>
        <v>24681</v>
      </c>
      <c r="O788" s="46" t="str">
        <f t="shared" ca="1" si="37"/>
        <v/>
      </c>
      <c r="P788" s="56">
        <f t="shared" ca="1" si="38"/>
        <v>0</v>
      </c>
    </row>
    <row r="789" spans="1:16" hidden="1" x14ac:dyDescent="0.2">
      <c r="A789" s="56">
        <f ca="1">aanmeldingen!AK781</f>
        <v>0</v>
      </c>
      <c r="B789" s="99">
        <f>aanmeldingen!D781</f>
        <v>112104</v>
      </c>
      <c r="C789" s="98" t="str">
        <f>aanmeldingen!F781</f>
        <v>Postma</v>
      </c>
      <c r="D789" s="98" t="str">
        <f>aanmeldingen!G781</f>
        <v>Randy</v>
      </c>
      <c r="E789" s="98" t="str">
        <f>aanmeldingen!T781</f>
        <v>FCA</v>
      </c>
      <c r="F789" s="100">
        <f>aanmeldingen!K781</f>
        <v>43562</v>
      </c>
      <c r="G789" s="104" t="str">
        <f>IF(aanmeldingen!M781=0,"nvt",aanmeldingen!M781)</f>
        <v>nvt</v>
      </c>
      <c r="H789" s="98" t="str">
        <f>aanmeldingen!H781</f>
        <v>Parijs</v>
      </c>
      <c r="I789" s="98" t="str">
        <f>aanmeldingen!I781</f>
        <v>WB</v>
      </c>
      <c r="J789" s="203" t="str">
        <f t="shared" ca="1" si="36"/>
        <v/>
      </c>
      <c r="K789" s="100">
        <f>aanmeldingen!V781</f>
        <v>43602</v>
      </c>
      <c r="L789" s="100">
        <f>aanmeldingen!W781</f>
        <v>43603</v>
      </c>
      <c r="M789" s="63"/>
      <c r="N789" s="46">
        <f>VLOOKUP(B789,schermers!C:I,7,FALSE)</f>
        <v>36389</v>
      </c>
      <c r="O789" s="46" t="str">
        <f t="shared" ca="1" si="37"/>
        <v>U23</v>
      </c>
      <c r="P789" s="56">
        <f t="shared" ca="1" si="38"/>
        <v>0</v>
      </c>
    </row>
    <row r="790" spans="1:16" hidden="1" x14ac:dyDescent="0.2">
      <c r="A790" s="56">
        <f ca="1">aanmeldingen!AK782</f>
        <v>0</v>
      </c>
      <c r="B790" s="99">
        <f>aanmeldingen!D782</f>
        <v>100290</v>
      </c>
      <c r="C790" s="98" t="str">
        <f>aanmeldingen!F782</f>
        <v>Van Gameren</v>
      </c>
      <c r="D790" s="98" t="str">
        <f>aanmeldingen!G782</f>
        <v>Axl</v>
      </c>
      <c r="E790" s="98" t="str">
        <f>aanmeldingen!T782</f>
        <v>ZAI</v>
      </c>
      <c r="F790" s="100">
        <f>aanmeldingen!K782</f>
        <v>43563</v>
      </c>
      <c r="G790" s="104" t="str">
        <f>IF(aanmeldingen!M782=0,"nvt",aanmeldingen!M782)</f>
        <v>nvt</v>
      </c>
      <c r="H790" s="98" t="str">
        <f>aanmeldingen!H782</f>
        <v>Parijs</v>
      </c>
      <c r="I790" s="98" t="str">
        <f>aanmeldingen!I782</f>
        <v>WB</v>
      </c>
      <c r="J790" s="203" t="str">
        <f t="shared" ca="1" si="36"/>
        <v/>
      </c>
      <c r="K790" s="100">
        <f>aanmeldingen!V782</f>
        <v>43602</v>
      </c>
      <c r="L790" s="100">
        <f>aanmeldingen!W782</f>
        <v>43603</v>
      </c>
      <c r="M790" s="63"/>
      <c r="N790" s="46">
        <f>VLOOKUP(B790,schermers!C:I,7,FALSE)</f>
        <v>34225</v>
      </c>
      <c r="O790" s="46" t="str">
        <f t="shared" ca="1" si="37"/>
        <v/>
      </c>
      <c r="P790" s="56">
        <f t="shared" ca="1" si="38"/>
        <v>0</v>
      </c>
    </row>
    <row r="791" spans="1:16" hidden="1" x14ac:dyDescent="0.2">
      <c r="A791" s="56">
        <f ca="1">aanmeldingen!AK783</f>
        <v>0</v>
      </c>
      <c r="B791" s="99">
        <f>aanmeldingen!D783</f>
        <v>112514</v>
      </c>
      <c r="C791" s="98" t="str">
        <f>aanmeldingen!F783</f>
        <v>Van der Veen</v>
      </c>
      <c r="D791" s="98" t="str">
        <f>aanmeldingen!G783</f>
        <v>Ynet</v>
      </c>
      <c r="E791" s="98" t="str">
        <f>aanmeldingen!T783</f>
        <v>ZAI</v>
      </c>
      <c r="F791" s="100">
        <f>aanmeldingen!K783</f>
        <v>43563</v>
      </c>
      <c r="G791" s="104" t="str">
        <f>IF(aanmeldingen!M783=0,"nvt",aanmeldingen!M783)</f>
        <v>nvt</v>
      </c>
      <c r="H791" s="98" t="str">
        <f>aanmeldingen!H783</f>
        <v>Cognac</v>
      </c>
      <c r="I791" s="98" t="str">
        <f>aanmeldingen!I783</f>
        <v>EK Vet 50-59</v>
      </c>
      <c r="J791" s="203" t="str">
        <f t="shared" ca="1" si="36"/>
        <v/>
      </c>
      <c r="K791" s="100">
        <f>aanmeldingen!V783</f>
        <v>43618</v>
      </c>
      <c r="L791" s="100">
        <f>aanmeldingen!W783</f>
        <v>43618</v>
      </c>
      <c r="M791" s="63"/>
      <c r="N791" s="46">
        <f>VLOOKUP(B791,schermers!C:I,7,FALSE)</f>
        <v>24676</v>
      </c>
      <c r="O791" s="46" t="str">
        <f t="shared" ca="1" si="37"/>
        <v/>
      </c>
      <c r="P791" s="56">
        <f t="shared" ca="1" si="38"/>
        <v>0</v>
      </c>
    </row>
    <row r="792" spans="1:16" hidden="1" x14ac:dyDescent="0.2">
      <c r="A792" s="56">
        <f ca="1">aanmeldingen!AK784</f>
        <v>0</v>
      </c>
      <c r="B792" s="99">
        <f>aanmeldingen!D784</f>
        <v>102006</v>
      </c>
      <c r="C792" s="98" t="str">
        <f>aanmeldingen!F784</f>
        <v>Rijsenbrij</v>
      </c>
      <c r="D792" s="98" t="str">
        <f>aanmeldingen!G784</f>
        <v>Hans</v>
      </c>
      <c r="E792" s="98" t="str">
        <f>aanmeldingen!T784</f>
        <v>ZAZ</v>
      </c>
      <c r="F792" s="100">
        <f>aanmeldingen!K784</f>
        <v>43563</v>
      </c>
      <c r="G792" s="104" t="str">
        <f>IF(aanmeldingen!M784=0,"nvt",aanmeldingen!M784)</f>
        <v>nvt</v>
      </c>
      <c r="H792" s="98" t="str">
        <f>aanmeldingen!H784</f>
        <v>Cognac</v>
      </c>
      <c r="I792" s="98" t="str">
        <f>aanmeldingen!I784</f>
        <v>EK Vet 50-59</v>
      </c>
      <c r="J792" s="203" t="str">
        <f t="shared" ca="1" si="36"/>
        <v/>
      </c>
      <c r="K792" s="100">
        <f>aanmeldingen!V784</f>
        <v>43614</v>
      </c>
      <c r="L792" s="100">
        <f>aanmeldingen!W784</f>
        <v>43614</v>
      </c>
      <c r="M792" s="63"/>
      <c r="N792" s="46">
        <f>VLOOKUP(B792,schermers!C:I,7,FALSE)</f>
        <v>22884</v>
      </c>
      <c r="O792" s="46" t="str">
        <f t="shared" ca="1" si="37"/>
        <v/>
      </c>
      <c r="P792" s="56">
        <f t="shared" ca="1" si="38"/>
        <v>0</v>
      </c>
    </row>
    <row r="793" spans="1:16" hidden="1" x14ac:dyDescent="0.2">
      <c r="A793" s="56">
        <f ca="1">aanmeldingen!AK785</f>
        <v>0</v>
      </c>
      <c r="B793" s="99">
        <f>aanmeldingen!D785</f>
        <v>101130</v>
      </c>
      <c r="C793" s="98" t="str">
        <f>aanmeldingen!F785</f>
        <v>Van Heerde</v>
      </c>
      <c r="D793" s="98" t="str">
        <f>aanmeldingen!G785</f>
        <v>George</v>
      </c>
      <c r="E793" s="98" t="str">
        <f>aanmeldingen!T785</f>
        <v>RAP</v>
      </c>
      <c r="F793" s="100">
        <f>aanmeldingen!K785</f>
        <v>43563</v>
      </c>
      <c r="G793" s="104" t="str">
        <f>IF(aanmeldingen!M785=0,"nvt",aanmeldingen!M785)</f>
        <v>nvt</v>
      </c>
      <c r="H793" s="98" t="str">
        <f>aanmeldingen!H785</f>
        <v>Cognac</v>
      </c>
      <c r="I793" s="98" t="str">
        <f>aanmeldingen!I785</f>
        <v>EK Vet 60-69</v>
      </c>
      <c r="J793" s="203" t="str">
        <f t="shared" ca="1" si="36"/>
        <v/>
      </c>
      <c r="K793" s="100">
        <f>aanmeldingen!V785</f>
        <v>43614</v>
      </c>
      <c r="L793" s="100">
        <f>aanmeldingen!W785</f>
        <v>43614</v>
      </c>
      <c r="M793" s="63"/>
      <c r="N793" s="46">
        <f>VLOOKUP(B793,schermers!C:I,7,FALSE)</f>
        <v>21397</v>
      </c>
      <c r="O793" s="46" t="str">
        <f t="shared" ca="1" si="37"/>
        <v/>
      </c>
      <c r="P793" s="56">
        <f t="shared" ca="1" si="38"/>
        <v>0</v>
      </c>
    </row>
    <row r="794" spans="1:16" hidden="1" x14ac:dyDescent="0.2">
      <c r="A794" s="56">
        <f ca="1">aanmeldingen!AK786</f>
        <v>0</v>
      </c>
      <c r="B794" s="99">
        <f>aanmeldingen!D786</f>
        <v>998877</v>
      </c>
      <c r="C794" s="98" t="str">
        <f>aanmeldingen!F786</f>
        <v>Knape</v>
      </c>
      <c r="D794" s="98" t="str">
        <f>aanmeldingen!G786</f>
        <v>Ineke</v>
      </c>
      <c r="E794" s="98" t="str">
        <f>aanmeldingen!T786</f>
        <v>RAP</v>
      </c>
      <c r="F794" s="100">
        <f>aanmeldingen!K786</f>
        <v>43563</v>
      </c>
      <c r="G794" s="104" t="str">
        <f>IF(aanmeldingen!M786=0,"nvt",aanmeldingen!M786)</f>
        <v>nvt</v>
      </c>
      <c r="H794" s="98" t="str">
        <f>aanmeldingen!H786</f>
        <v>Cognac</v>
      </c>
      <c r="I794" s="98" t="str">
        <f>aanmeldingen!I786</f>
        <v>EK Vet 60-69</v>
      </c>
      <c r="J794" s="203" t="str">
        <f t="shared" ca="1" si="36"/>
        <v/>
      </c>
      <c r="K794" s="100">
        <f>aanmeldingen!V786</f>
        <v>43614</v>
      </c>
      <c r="L794" s="100">
        <f>aanmeldingen!W786</f>
        <v>43614</v>
      </c>
      <c r="M794" s="63"/>
      <c r="N794" s="46">
        <f>VLOOKUP(B794,schermers!C:I,7,FALSE)</f>
        <v>21211</v>
      </c>
      <c r="O794" s="46" t="str">
        <f t="shared" ca="1" si="37"/>
        <v/>
      </c>
      <c r="P794" s="56">
        <f t="shared" ca="1" si="38"/>
        <v>0</v>
      </c>
    </row>
    <row r="795" spans="1:16" hidden="1" x14ac:dyDescent="0.2">
      <c r="A795" s="56">
        <f ca="1">aanmeldingen!AK787</f>
        <v>0</v>
      </c>
      <c r="B795" s="99">
        <f>aanmeldingen!D787</f>
        <v>100964</v>
      </c>
      <c r="C795" s="98" t="str">
        <f>aanmeldingen!F787</f>
        <v>Beekhuizen</v>
      </c>
      <c r="D795" s="98" t="str">
        <f>aanmeldingen!G787</f>
        <v>Gerrit</v>
      </c>
      <c r="E795" s="98" t="str">
        <f>aanmeldingen!T787</f>
        <v>KMS</v>
      </c>
      <c r="F795" s="100">
        <f>aanmeldingen!K787</f>
        <v>43564</v>
      </c>
      <c r="G795" s="104" t="str">
        <f>IF(aanmeldingen!M787=0,"nvt",aanmeldingen!M787)</f>
        <v>nvt</v>
      </c>
      <c r="H795" s="98" t="str">
        <f>aanmeldingen!H787</f>
        <v>Cognac</v>
      </c>
      <c r="I795" s="98" t="str">
        <f>aanmeldingen!I787</f>
        <v>EK Vet 70+</v>
      </c>
      <c r="J795" s="203" t="str">
        <f t="shared" ca="1" si="36"/>
        <v/>
      </c>
      <c r="K795" s="100">
        <f>aanmeldingen!V787</f>
        <v>43616</v>
      </c>
      <c r="L795" s="100">
        <f>aanmeldingen!W787</f>
        <v>43616</v>
      </c>
      <c r="M795" s="63"/>
      <c r="N795" s="46">
        <f>VLOOKUP(B795,schermers!C:I,7,FALSE)</f>
        <v>17981</v>
      </c>
      <c r="O795" s="46" t="str">
        <f t="shared" ca="1" si="37"/>
        <v/>
      </c>
      <c r="P795" s="56">
        <f t="shared" ca="1" si="38"/>
        <v>0</v>
      </c>
    </row>
    <row r="796" spans="1:16" hidden="1" x14ac:dyDescent="0.2">
      <c r="A796" s="56">
        <f ca="1">aanmeldingen!AK788</f>
        <v>0</v>
      </c>
      <c r="B796" s="99">
        <f>aanmeldingen!D788</f>
        <v>101672</v>
      </c>
      <c r="C796" s="98" t="str">
        <f>aanmeldingen!F788</f>
        <v>Van der Grinten</v>
      </c>
      <c r="D796" s="98" t="str">
        <f>aanmeldingen!G788</f>
        <v>Toon</v>
      </c>
      <c r="E796" s="98" t="str">
        <f>aanmeldingen!T788</f>
        <v>KMS</v>
      </c>
      <c r="F796" s="100">
        <f>aanmeldingen!K788</f>
        <v>43564</v>
      </c>
      <c r="G796" s="104" t="str">
        <f>IF(aanmeldingen!M788=0,"nvt",aanmeldingen!M788)</f>
        <v>nvt</v>
      </c>
      <c r="H796" s="98" t="str">
        <f>aanmeldingen!H788</f>
        <v>Cognac</v>
      </c>
      <c r="I796" s="98" t="str">
        <f>aanmeldingen!I788</f>
        <v>EK Vet 70+</v>
      </c>
      <c r="J796" s="203" t="str">
        <f t="shared" ca="1" si="36"/>
        <v/>
      </c>
      <c r="K796" s="100">
        <f>aanmeldingen!V788</f>
        <v>43616</v>
      </c>
      <c r="L796" s="100">
        <f>aanmeldingen!W788</f>
        <v>43616</v>
      </c>
      <c r="M796" s="63"/>
      <c r="N796" s="46">
        <f>VLOOKUP(B796,schermers!C:I,7,FALSE)</f>
        <v>18213</v>
      </c>
      <c r="O796" s="46" t="str">
        <f t="shared" ca="1" si="37"/>
        <v/>
      </c>
      <c r="P796" s="56">
        <f t="shared" ca="1" si="38"/>
        <v>0</v>
      </c>
    </row>
    <row r="797" spans="1:16" hidden="1" x14ac:dyDescent="0.2">
      <c r="A797" s="56">
        <f ca="1">aanmeldingen!AK789</f>
        <v>0</v>
      </c>
      <c r="B797" s="99">
        <f>aanmeldingen!D789</f>
        <v>113144</v>
      </c>
      <c r="C797" s="98" t="str">
        <f>aanmeldingen!F789</f>
        <v>De Wijn</v>
      </c>
      <c r="D797" s="98" t="str">
        <f>aanmeldingen!G789</f>
        <v>Peter</v>
      </c>
      <c r="E797" s="98" t="str">
        <f>aanmeldingen!T789</f>
        <v>DBO</v>
      </c>
      <c r="F797" s="100">
        <f>aanmeldingen!K789</f>
        <v>43564</v>
      </c>
      <c r="G797" s="104" t="str">
        <f>IF(aanmeldingen!M789=0,"nvt",aanmeldingen!M789)</f>
        <v>nvt</v>
      </c>
      <c r="H797" s="98" t="str">
        <f>aanmeldingen!H789</f>
        <v>Cognac</v>
      </c>
      <c r="I797" s="98" t="str">
        <f>aanmeldingen!I789</f>
        <v>EK Vet 60-69</v>
      </c>
      <c r="J797" s="203" t="str">
        <f t="shared" ca="1" si="36"/>
        <v/>
      </c>
      <c r="K797" s="100">
        <f>aanmeldingen!V789</f>
        <v>43614</v>
      </c>
      <c r="L797" s="100">
        <f>aanmeldingen!W789</f>
        <v>43614</v>
      </c>
      <c r="M797" s="63"/>
      <c r="N797" s="46">
        <f>VLOOKUP(B797,schermers!C:I,7,FALSE)</f>
        <v>19329</v>
      </c>
      <c r="O797" s="46" t="str">
        <f t="shared" ca="1" si="37"/>
        <v/>
      </c>
      <c r="P797" s="56">
        <f t="shared" ca="1" si="38"/>
        <v>0</v>
      </c>
    </row>
    <row r="798" spans="1:16" hidden="1" x14ac:dyDescent="0.2">
      <c r="A798" s="56">
        <f ca="1">aanmeldingen!AK790</f>
        <v>0</v>
      </c>
      <c r="B798" s="99">
        <f>aanmeldingen!D790</f>
        <v>110067</v>
      </c>
      <c r="C798" s="98" t="str">
        <f>aanmeldingen!F790</f>
        <v>Rentier</v>
      </c>
      <c r="D798" s="98" t="str">
        <f>aanmeldingen!G790</f>
        <v>Eline</v>
      </c>
      <c r="E798" s="98" t="str">
        <f>aanmeldingen!T790</f>
        <v>AMS</v>
      </c>
      <c r="F798" s="100">
        <f>aanmeldingen!K790</f>
        <v>43571</v>
      </c>
      <c r="G798" s="104" t="str">
        <f>IF(aanmeldingen!M790=0,"nvt",aanmeldingen!M790)</f>
        <v>nvt</v>
      </c>
      <c r="H798" s="98" t="str">
        <f>aanmeldingen!H790</f>
        <v>Plovdiv</v>
      </c>
      <c r="I798" s="98" t="str">
        <f>aanmeldingen!I790</f>
        <v>EK U23</v>
      </c>
      <c r="J798" s="203" t="str">
        <f t="shared" ca="1" si="36"/>
        <v/>
      </c>
      <c r="K798" s="100">
        <f>aanmeldingen!V790</f>
        <v>43615</v>
      </c>
      <c r="L798" s="100">
        <f>aanmeldingen!W790</f>
        <v>43615</v>
      </c>
      <c r="M798" s="63"/>
      <c r="N798" s="46">
        <f>VLOOKUP(B798,schermers!C:I,7,FALSE)</f>
        <v>35196</v>
      </c>
      <c r="O798" s="46" t="str">
        <f t="shared" ca="1" si="37"/>
        <v>U23</v>
      </c>
      <c r="P798" s="56">
        <f t="shared" ca="1" si="38"/>
        <v>0</v>
      </c>
    </row>
    <row r="799" spans="1:16" hidden="1" x14ac:dyDescent="0.2">
      <c r="A799" s="56">
        <f ca="1">aanmeldingen!AK791</f>
        <v>0</v>
      </c>
      <c r="B799" s="99">
        <f>aanmeldingen!D791</f>
        <v>113146</v>
      </c>
      <c r="C799" s="98" t="str">
        <f>aanmeldingen!F791</f>
        <v>De Wijn</v>
      </c>
      <c r="D799" s="98" t="str">
        <f>aanmeldingen!G791</f>
        <v>Day</v>
      </c>
      <c r="E799" s="98" t="str">
        <f>aanmeldingen!T791</f>
        <v>DBO</v>
      </c>
      <c r="F799" s="100">
        <f>aanmeldingen!K791</f>
        <v>43571</v>
      </c>
      <c r="G799" s="104" t="str">
        <f>IF(aanmeldingen!M791=0,"nvt",aanmeldingen!M791)</f>
        <v>nvt</v>
      </c>
      <c r="H799" s="98" t="str">
        <f>aanmeldingen!H791</f>
        <v>Plovdiv</v>
      </c>
      <c r="I799" s="98" t="str">
        <f>aanmeldingen!I791</f>
        <v>EK U23</v>
      </c>
      <c r="J799" s="203" t="str">
        <f t="shared" ca="1" si="36"/>
        <v/>
      </c>
      <c r="K799" s="100">
        <f>aanmeldingen!V791</f>
        <v>43614</v>
      </c>
      <c r="L799" s="100">
        <f>aanmeldingen!W791</f>
        <v>43614</v>
      </c>
      <c r="M799" s="63"/>
      <c r="N799" s="46">
        <f>VLOOKUP(B799,schermers!C:I,7,FALSE)</f>
        <v>35972</v>
      </c>
      <c r="O799" s="46" t="str">
        <f t="shared" ca="1" si="37"/>
        <v>U23</v>
      </c>
      <c r="P799" s="56">
        <f t="shared" ca="1" si="38"/>
        <v>0</v>
      </c>
    </row>
    <row r="800" spans="1:16" hidden="1" x14ac:dyDescent="0.2">
      <c r="A800" s="56">
        <f ca="1">aanmeldingen!AK792</f>
        <v>0</v>
      </c>
      <c r="B800" s="99">
        <f>aanmeldingen!D792</f>
        <v>113390</v>
      </c>
      <c r="C800" s="98" t="str">
        <f>aanmeldingen!F792</f>
        <v>Van den Bergh</v>
      </c>
      <c r="D800" s="98" t="str">
        <f>aanmeldingen!G792</f>
        <v>Eveline</v>
      </c>
      <c r="E800" s="98" t="str">
        <f>aanmeldingen!T792</f>
        <v>FCA</v>
      </c>
      <c r="F800" s="100">
        <f>aanmeldingen!K792</f>
        <v>43571</v>
      </c>
      <c r="G800" s="104" t="str">
        <f>IF(aanmeldingen!M792=0,"nvt",aanmeldingen!M792)</f>
        <v>nvt</v>
      </c>
      <c r="H800" s="98" t="str">
        <f>aanmeldingen!H792</f>
        <v>Plovdiv</v>
      </c>
      <c r="I800" s="98" t="str">
        <f>aanmeldingen!I792</f>
        <v>EK U23</v>
      </c>
      <c r="J800" s="203" t="str">
        <f t="shared" ca="1" si="36"/>
        <v/>
      </c>
      <c r="K800" s="100">
        <f>aanmeldingen!V792</f>
        <v>43614</v>
      </c>
      <c r="L800" s="100">
        <f>aanmeldingen!W792</f>
        <v>43614</v>
      </c>
      <c r="M800" s="63"/>
      <c r="N800" s="46">
        <f>VLOOKUP(B800,schermers!C:I,7,FALSE)</f>
        <v>36019</v>
      </c>
      <c r="O800" s="46" t="str">
        <f t="shared" ca="1" si="37"/>
        <v>U23</v>
      </c>
      <c r="P800" s="56">
        <f t="shared" ca="1" si="38"/>
        <v>0</v>
      </c>
    </row>
    <row r="801" spans="1:16" hidden="1" x14ac:dyDescent="0.2">
      <c r="A801" s="56">
        <f ca="1">aanmeldingen!AK793</f>
        <v>0</v>
      </c>
      <c r="B801" s="99">
        <f>aanmeldingen!D793</f>
        <v>109588</v>
      </c>
      <c r="C801" s="98" t="str">
        <f>aanmeldingen!F793</f>
        <v>Tulen</v>
      </c>
      <c r="D801" s="98" t="str">
        <f>aanmeldingen!G793</f>
        <v>Rafael</v>
      </c>
      <c r="E801" s="98" t="str">
        <f>aanmeldingen!T793</f>
        <v>SCA</v>
      </c>
      <c r="F801" s="100">
        <f>aanmeldingen!K793</f>
        <v>43571</v>
      </c>
      <c r="G801" s="104" t="str">
        <f>IF(aanmeldingen!M793=0,"nvt",aanmeldingen!M793)</f>
        <v>nvt</v>
      </c>
      <c r="H801" s="98" t="str">
        <f>aanmeldingen!H793</f>
        <v>Plovdiv</v>
      </c>
      <c r="I801" s="98" t="str">
        <f>aanmeldingen!I793</f>
        <v>EK U23</v>
      </c>
      <c r="J801" s="203" t="str">
        <f t="shared" ca="1" si="36"/>
        <v/>
      </c>
      <c r="K801" s="100">
        <f>aanmeldingen!V793</f>
        <v>43615</v>
      </c>
      <c r="L801" s="100">
        <f>aanmeldingen!W793</f>
        <v>43615</v>
      </c>
      <c r="M801" s="63"/>
      <c r="N801" s="46">
        <f>VLOOKUP(B801,schermers!C:I,7,FALSE)</f>
        <v>35582</v>
      </c>
      <c r="O801" s="46" t="str">
        <f t="shared" ca="1" si="37"/>
        <v>U23</v>
      </c>
      <c r="P801" s="56">
        <f t="shared" ca="1" si="38"/>
        <v>0</v>
      </c>
    </row>
    <row r="802" spans="1:16" hidden="1" x14ac:dyDescent="0.2">
      <c r="A802" s="56">
        <f ca="1">aanmeldingen!AK794</f>
        <v>0</v>
      </c>
      <c r="B802" s="99">
        <f>aanmeldingen!D794</f>
        <v>113658</v>
      </c>
      <c r="C802" s="98" t="str">
        <f>aanmeldingen!F794</f>
        <v>Keppel</v>
      </c>
      <c r="D802" s="98" t="str">
        <f>aanmeldingen!G794</f>
        <v>Colin</v>
      </c>
      <c r="E802" s="98" t="str">
        <f>aanmeldingen!T794</f>
        <v>DBO</v>
      </c>
      <c r="F802" s="100">
        <f>aanmeldingen!K794</f>
        <v>43571</v>
      </c>
      <c r="G802" s="104" t="str">
        <f>IF(aanmeldingen!M794=0,"nvt",aanmeldingen!M794)</f>
        <v>nvt</v>
      </c>
      <c r="H802" s="98" t="str">
        <f>aanmeldingen!H794</f>
        <v>Plovdiv</v>
      </c>
      <c r="I802" s="98" t="str">
        <f>aanmeldingen!I794</f>
        <v>EK U23</v>
      </c>
      <c r="J802" s="203" t="str">
        <f t="shared" ca="1" si="36"/>
        <v/>
      </c>
      <c r="K802" s="100">
        <f>aanmeldingen!V794</f>
        <v>43615</v>
      </c>
      <c r="L802" s="100">
        <f>aanmeldingen!W794</f>
        <v>43615</v>
      </c>
      <c r="M802" s="63"/>
      <c r="N802" s="46">
        <f>VLOOKUP(B802,schermers!C:I,7,FALSE)</f>
        <v>36020</v>
      </c>
      <c r="O802" s="46" t="str">
        <f t="shared" ca="1" si="37"/>
        <v>U23</v>
      </c>
      <c r="P802" s="56">
        <f t="shared" ca="1" si="38"/>
        <v>0</v>
      </c>
    </row>
    <row r="803" spans="1:16" hidden="1" x14ac:dyDescent="0.2">
      <c r="A803" s="56">
        <f ca="1">aanmeldingen!AK795</f>
        <v>0</v>
      </c>
      <c r="B803" s="99">
        <f>aanmeldingen!D795</f>
        <v>108421</v>
      </c>
      <c r="C803" s="98" t="str">
        <f>aanmeldingen!F795</f>
        <v>Boone</v>
      </c>
      <c r="D803" s="98" t="str">
        <f>aanmeldingen!G795</f>
        <v>Kelly</v>
      </c>
      <c r="E803" s="98" t="str">
        <f>aanmeldingen!T795</f>
        <v>ZAI</v>
      </c>
      <c r="F803" s="100">
        <f>aanmeldingen!K795</f>
        <v>43602</v>
      </c>
      <c r="G803" s="104" t="str">
        <f>IF(aanmeldingen!M795=0,"nvt",aanmeldingen!M795)</f>
        <v>nvt</v>
      </c>
      <c r="H803" s="98" t="str">
        <f>aanmeldingen!H795</f>
        <v>Dusseldorf</v>
      </c>
      <c r="I803" s="98" t="str">
        <f>aanmeldingen!I795</f>
        <v>EK</v>
      </c>
      <c r="J803" s="203" t="str">
        <f t="shared" ca="1" si="36"/>
        <v/>
      </c>
      <c r="K803" s="100">
        <f>aanmeldingen!V795</f>
        <v>43635</v>
      </c>
      <c r="L803" s="100">
        <f>aanmeldingen!W795</f>
        <v>43635</v>
      </c>
      <c r="M803" s="63"/>
      <c r="N803" s="46">
        <f>VLOOKUP(B803,schermers!C:I,7,FALSE)</f>
        <v>33615</v>
      </c>
      <c r="O803" s="46" t="str">
        <f t="shared" ca="1" si="37"/>
        <v/>
      </c>
      <c r="P803" s="56">
        <f t="shared" ca="1" si="38"/>
        <v>0</v>
      </c>
    </row>
    <row r="804" spans="1:16" hidden="1" x14ac:dyDescent="0.2">
      <c r="A804" s="56">
        <f ca="1">aanmeldingen!AK796</f>
        <v>0</v>
      </c>
      <c r="B804" s="99">
        <f>aanmeldingen!D796</f>
        <v>113146</v>
      </c>
      <c r="C804" s="98" t="str">
        <f>aanmeldingen!F796</f>
        <v>De Wijn</v>
      </c>
      <c r="D804" s="98" t="str">
        <f>aanmeldingen!G796</f>
        <v>Day</v>
      </c>
      <c r="E804" s="98" t="str">
        <f>aanmeldingen!T796</f>
        <v>DBO</v>
      </c>
      <c r="F804" s="100">
        <f>aanmeldingen!K796</f>
        <v>43602</v>
      </c>
      <c r="G804" s="104" t="str">
        <f>IF(aanmeldingen!M796=0,"nvt",aanmeldingen!M796)</f>
        <v>nvt</v>
      </c>
      <c r="H804" s="98" t="str">
        <f>aanmeldingen!H796</f>
        <v>Dusseldorf</v>
      </c>
      <c r="I804" s="98" t="str">
        <f>aanmeldingen!I796</f>
        <v>EK</v>
      </c>
      <c r="J804" s="203" t="str">
        <f t="shared" ca="1" si="36"/>
        <v/>
      </c>
      <c r="K804" s="100">
        <f>aanmeldingen!V796</f>
        <v>43635</v>
      </c>
      <c r="L804" s="100">
        <f>aanmeldingen!W796</f>
        <v>43635</v>
      </c>
      <c r="M804" s="63"/>
      <c r="N804" s="46">
        <f>VLOOKUP(B804,schermers!C:I,7,FALSE)</f>
        <v>35972</v>
      </c>
      <c r="O804" s="46" t="str">
        <f t="shared" ca="1" si="37"/>
        <v>U23</v>
      </c>
      <c r="P804" s="56">
        <f t="shared" ca="1" si="38"/>
        <v>0</v>
      </c>
    </row>
    <row r="805" spans="1:16" hidden="1" x14ac:dyDescent="0.2">
      <c r="A805" s="56">
        <f ca="1">aanmeldingen!AK797</f>
        <v>0</v>
      </c>
      <c r="B805" s="99">
        <f>aanmeldingen!D797</f>
        <v>110067</v>
      </c>
      <c r="C805" s="98" t="str">
        <f>aanmeldingen!F797</f>
        <v>Rentier</v>
      </c>
      <c r="D805" s="98" t="str">
        <f>aanmeldingen!G797</f>
        <v>Eline</v>
      </c>
      <c r="E805" s="98" t="str">
        <f>aanmeldingen!T797</f>
        <v>AMS</v>
      </c>
      <c r="F805" s="100">
        <f>aanmeldingen!K797</f>
        <v>43602</v>
      </c>
      <c r="G805" s="104" t="str">
        <f>IF(aanmeldingen!M797=0,"nvt",aanmeldingen!M797)</f>
        <v>nvt</v>
      </c>
      <c r="H805" s="98" t="str">
        <f>aanmeldingen!H797</f>
        <v>Dusseldorf</v>
      </c>
      <c r="I805" s="98" t="str">
        <f>aanmeldingen!I797</f>
        <v>EK</v>
      </c>
      <c r="J805" s="203" t="str">
        <f t="shared" ca="1" si="36"/>
        <v/>
      </c>
      <c r="K805" s="100">
        <f>aanmeldingen!V797</f>
        <v>43634</v>
      </c>
      <c r="L805" s="100">
        <f>aanmeldingen!W797</f>
        <v>43634</v>
      </c>
      <c r="M805" s="63"/>
      <c r="N805" s="46">
        <f>VLOOKUP(B805,schermers!C:I,7,FALSE)</f>
        <v>35196</v>
      </c>
      <c r="O805" s="46" t="str">
        <f t="shared" ca="1" si="37"/>
        <v>U23</v>
      </c>
      <c r="P805" s="56">
        <f t="shared" ca="1" si="38"/>
        <v>0</v>
      </c>
    </row>
    <row r="806" spans="1:16" hidden="1" x14ac:dyDescent="0.2">
      <c r="A806" s="56">
        <f ca="1">aanmeldingen!AK798</f>
        <v>0</v>
      </c>
      <c r="B806" s="99">
        <f>aanmeldingen!D798</f>
        <v>100052</v>
      </c>
      <c r="C806" s="98" t="str">
        <f>aanmeldingen!F798</f>
        <v>Verwijlen</v>
      </c>
      <c r="D806" s="98" t="str">
        <f>aanmeldingen!G798</f>
        <v>Bas</v>
      </c>
      <c r="E806" s="98" t="str">
        <f>aanmeldingen!T798</f>
        <v>DBO</v>
      </c>
      <c r="F806" s="100">
        <f>aanmeldingen!K798</f>
        <v>43602</v>
      </c>
      <c r="G806" s="104" t="str">
        <f>IF(aanmeldingen!M798=0,"nvt",aanmeldingen!M798)</f>
        <v>nvt</v>
      </c>
      <c r="H806" s="98" t="str">
        <f>aanmeldingen!H798</f>
        <v>Dusseldorf</v>
      </c>
      <c r="I806" s="98" t="str">
        <f>aanmeldingen!I798</f>
        <v>EK</v>
      </c>
      <c r="J806" s="203" t="str">
        <f t="shared" ca="1" si="36"/>
        <v/>
      </c>
      <c r="K806" s="100">
        <f>aanmeldingen!V798</f>
        <v>43634</v>
      </c>
      <c r="L806" s="100">
        <f>aanmeldingen!W798</f>
        <v>43634</v>
      </c>
      <c r="M806" s="63"/>
      <c r="N806" s="46">
        <f>VLOOKUP(B806,schermers!C:I,7,FALSE)</f>
        <v>30590</v>
      </c>
      <c r="O806" s="46" t="str">
        <f t="shared" ca="1" si="37"/>
        <v/>
      </c>
      <c r="P806" s="56">
        <f t="shared" ca="1" si="38"/>
        <v>0</v>
      </c>
    </row>
    <row r="807" spans="1:16" hidden="1" x14ac:dyDescent="0.2">
      <c r="A807" s="56">
        <f ca="1">aanmeldingen!AK799</f>
        <v>0</v>
      </c>
      <c r="B807" s="99">
        <f>aanmeldingen!D799</f>
        <v>108238</v>
      </c>
      <c r="C807" s="98" t="str">
        <f>aanmeldingen!F799</f>
        <v>Tulen</v>
      </c>
      <c r="D807" s="98" t="str">
        <f>aanmeldingen!G799</f>
        <v>Tristan</v>
      </c>
      <c r="E807" s="98" t="str">
        <f>aanmeldingen!T799</f>
        <v>SCA</v>
      </c>
      <c r="F807" s="100">
        <f>aanmeldingen!K799</f>
        <v>43602</v>
      </c>
      <c r="G807" s="104" t="str">
        <f>IF(aanmeldingen!M799=0,"nvt",aanmeldingen!M799)</f>
        <v>nvt</v>
      </c>
      <c r="H807" s="98" t="str">
        <f>aanmeldingen!H799</f>
        <v>Dusseldorf</v>
      </c>
      <c r="I807" s="98" t="str">
        <f>aanmeldingen!I799</f>
        <v>EK</v>
      </c>
      <c r="J807" s="203" t="str">
        <f t="shared" ca="1" si="36"/>
        <v/>
      </c>
      <c r="K807" s="100">
        <f>aanmeldingen!V799</f>
        <v>43634</v>
      </c>
      <c r="L807" s="100">
        <f>aanmeldingen!W799</f>
        <v>43634</v>
      </c>
      <c r="M807" s="63"/>
      <c r="N807" s="46">
        <f>VLOOKUP(B807,schermers!C:I,7,FALSE)</f>
        <v>33441</v>
      </c>
      <c r="O807" s="46" t="str">
        <f t="shared" ca="1" si="37"/>
        <v/>
      </c>
      <c r="P807" s="56">
        <f t="shared" ca="1" si="38"/>
        <v>0</v>
      </c>
    </row>
    <row r="808" spans="1:16" hidden="1" x14ac:dyDescent="0.2">
      <c r="A808" s="56">
        <f ca="1">aanmeldingen!AK800</f>
        <v>0</v>
      </c>
      <c r="B808" s="99">
        <f>aanmeldingen!D800</f>
        <v>109588</v>
      </c>
      <c r="C808" s="98" t="str">
        <f>aanmeldingen!F800</f>
        <v>Tulen</v>
      </c>
      <c r="D808" s="98" t="str">
        <f>aanmeldingen!G800</f>
        <v>Rafael</v>
      </c>
      <c r="E808" s="98" t="str">
        <f>aanmeldingen!T800</f>
        <v>SCA</v>
      </c>
      <c r="F808" s="100">
        <f>aanmeldingen!K800</f>
        <v>43602</v>
      </c>
      <c r="G808" s="104" t="str">
        <f>IF(aanmeldingen!M800=0,"nvt",aanmeldingen!M800)</f>
        <v>nvt</v>
      </c>
      <c r="H808" s="98" t="str">
        <f>aanmeldingen!H800</f>
        <v>Dusseldorf</v>
      </c>
      <c r="I808" s="98" t="str">
        <f>aanmeldingen!I800</f>
        <v>EK</v>
      </c>
      <c r="J808" s="203" t="str">
        <f t="shared" ca="1" si="36"/>
        <v/>
      </c>
      <c r="K808" s="100">
        <f>aanmeldingen!V800</f>
        <v>43634</v>
      </c>
      <c r="L808" s="100">
        <f>aanmeldingen!W800</f>
        <v>43634</v>
      </c>
      <c r="M808" s="63"/>
      <c r="N808" s="46">
        <f>VLOOKUP(B808,schermers!C:I,7,FALSE)</f>
        <v>35582</v>
      </c>
      <c r="O808" s="46" t="str">
        <f t="shared" ca="1" si="37"/>
        <v>U23</v>
      </c>
      <c r="P808" s="56">
        <f t="shared" ca="1" si="38"/>
        <v>0</v>
      </c>
    </row>
    <row r="809" spans="1:16" hidden="1" x14ac:dyDescent="0.2">
      <c r="A809" s="56">
        <f ca="1">aanmeldingen!AK801</f>
        <v>0</v>
      </c>
      <c r="B809" s="99">
        <f>aanmeldingen!D801</f>
        <v>112104</v>
      </c>
      <c r="C809" s="98" t="str">
        <f>aanmeldingen!F801</f>
        <v>Postma</v>
      </c>
      <c r="D809" s="98" t="str">
        <f>aanmeldingen!G801</f>
        <v>Randy</v>
      </c>
      <c r="E809" s="98" t="str">
        <f>aanmeldingen!T801</f>
        <v>FCA</v>
      </c>
      <c r="F809" s="100">
        <f>aanmeldingen!K801</f>
        <v>43602</v>
      </c>
      <c r="G809" s="104" t="str">
        <f>IF(aanmeldingen!M801=0,"nvt",aanmeldingen!M801)</f>
        <v>nvt</v>
      </c>
      <c r="H809" s="98" t="str">
        <f>aanmeldingen!H801</f>
        <v>Dusseldorf</v>
      </c>
      <c r="I809" s="98" t="str">
        <f>aanmeldingen!I801</f>
        <v>EK</v>
      </c>
      <c r="J809" s="203" t="str">
        <f t="shared" ca="1" si="36"/>
        <v/>
      </c>
      <c r="K809" s="100">
        <f>aanmeldingen!V801</f>
        <v>43634</v>
      </c>
      <c r="L809" s="100">
        <f>aanmeldingen!W801</f>
        <v>43634</v>
      </c>
      <c r="M809" s="63"/>
      <c r="N809" s="46">
        <f>VLOOKUP(B809,schermers!C:I,7,FALSE)</f>
        <v>36389</v>
      </c>
      <c r="O809" s="46" t="str">
        <f t="shared" ca="1" si="37"/>
        <v>U23</v>
      </c>
      <c r="P809" s="56">
        <f t="shared" ca="1" si="38"/>
        <v>0</v>
      </c>
    </row>
    <row r="810" spans="1:16" hidden="1" x14ac:dyDescent="0.2">
      <c r="A810" s="56">
        <f ca="1">aanmeldingen!AK802</f>
        <v>0</v>
      </c>
      <c r="B810" s="99">
        <f>aanmeldingen!D802</f>
        <v>108238</v>
      </c>
      <c r="C810" s="98" t="str">
        <f>aanmeldingen!F802</f>
        <v>Tulen</v>
      </c>
      <c r="D810" s="98" t="str">
        <f>aanmeldingen!G802</f>
        <v>Tristan</v>
      </c>
      <c r="E810" s="98" t="str">
        <f>aanmeldingen!T802</f>
        <v>SCA</v>
      </c>
      <c r="F810" s="100">
        <f>aanmeldingen!K802</f>
        <v>43602</v>
      </c>
      <c r="G810" s="104" t="str">
        <f>IF(aanmeldingen!M802=0,"nvt",aanmeldingen!M802)</f>
        <v>nvt</v>
      </c>
      <c r="H810" s="98" t="str">
        <f>aanmeldingen!H802</f>
        <v>Dusseldorf</v>
      </c>
      <c r="I810" s="98" t="str">
        <f>aanmeldingen!I802</f>
        <v>EK Eq</v>
      </c>
      <c r="J810" s="203" t="str">
        <f t="shared" ca="1" si="36"/>
        <v/>
      </c>
      <c r="K810" s="100">
        <f>aanmeldingen!V802</f>
        <v>43637</v>
      </c>
      <c r="L810" s="100">
        <f>aanmeldingen!W802</f>
        <v>43637</v>
      </c>
      <c r="M810" s="63"/>
      <c r="N810" s="46">
        <f>VLOOKUP(B810,schermers!C:I,7,FALSE)</f>
        <v>33441</v>
      </c>
      <c r="O810" s="46" t="str">
        <f t="shared" ca="1" si="37"/>
        <v/>
      </c>
      <c r="P810" s="56">
        <f t="shared" ca="1" si="38"/>
        <v>0</v>
      </c>
    </row>
    <row r="811" spans="1:16" hidden="1" x14ac:dyDescent="0.2">
      <c r="A811" s="56">
        <f ca="1">aanmeldingen!AK803</f>
        <v>0</v>
      </c>
      <c r="B811" s="99">
        <f>aanmeldingen!D803</f>
        <v>109588</v>
      </c>
      <c r="C811" s="98" t="str">
        <f>aanmeldingen!F803</f>
        <v>Tulen</v>
      </c>
      <c r="D811" s="98" t="str">
        <f>aanmeldingen!G803</f>
        <v>Rafael</v>
      </c>
      <c r="E811" s="98" t="str">
        <f>aanmeldingen!T803</f>
        <v>SCA</v>
      </c>
      <c r="F811" s="100">
        <f>aanmeldingen!K803</f>
        <v>43602</v>
      </c>
      <c r="G811" s="104" t="str">
        <f>IF(aanmeldingen!M803=0,"nvt",aanmeldingen!M803)</f>
        <v>nvt</v>
      </c>
      <c r="H811" s="98" t="str">
        <f>aanmeldingen!H803</f>
        <v>Dusseldorf</v>
      </c>
      <c r="I811" s="98" t="str">
        <f>aanmeldingen!I803</f>
        <v>EK Eq</v>
      </c>
      <c r="J811" s="203" t="str">
        <f t="shared" ca="1" si="36"/>
        <v/>
      </c>
      <c r="K811" s="100">
        <f>aanmeldingen!V803</f>
        <v>43637</v>
      </c>
      <c r="L811" s="100">
        <f>aanmeldingen!W803</f>
        <v>43637</v>
      </c>
      <c r="M811" s="63"/>
      <c r="N811" s="46">
        <f>VLOOKUP(B811,schermers!C:I,7,FALSE)</f>
        <v>35582</v>
      </c>
      <c r="O811" s="46" t="str">
        <f t="shared" ca="1" si="37"/>
        <v>U23</v>
      </c>
      <c r="P811" s="56">
        <f t="shared" ca="1" si="38"/>
        <v>0</v>
      </c>
    </row>
    <row r="812" spans="1:16" hidden="1" x14ac:dyDescent="0.2">
      <c r="A812" s="56">
        <f ca="1">aanmeldingen!AK804</f>
        <v>0</v>
      </c>
      <c r="B812" s="99">
        <f>aanmeldingen!D804</f>
        <v>112104</v>
      </c>
      <c r="C812" s="98" t="str">
        <f>aanmeldingen!F804</f>
        <v>Postma</v>
      </c>
      <c r="D812" s="98" t="str">
        <f>aanmeldingen!G804</f>
        <v>Randy</v>
      </c>
      <c r="E812" s="98" t="str">
        <f>aanmeldingen!T804</f>
        <v>FCA</v>
      </c>
      <c r="F812" s="100">
        <f>aanmeldingen!K804</f>
        <v>43602</v>
      </c>
      <c r="G812" s="104" t="str">
        <f>IF(aanmeldingen!M804=0,"nvt",aanmeldingen!M804)</f>
        <v>nvt</v>
      </c>
      <c r="H812" s="98" t="str">
        <f>aanmeldingen!H804</f>
        <v>Dusseldorf</v>
      </c>
      <c r="I812" s="98" t="str">
        <f>aanmeldingen!I804</f>
        <v>EK Eq</v>
      </c>
      <c r="J812" s="203" t="str">
        <f t="shared" ca="1" si="36"/>
        <v/>
      </c>
      <c r="K812" s="100">
        <f>aanmeldingen!V804</f>
        <v>43637</v>
      </c>
      <c r="L812" s="100">
        <f>aanmeldingen!W804</f>
        <v>43637</v>
      </c>
      <c r="M812" s="63"/>
      <c r="N812" s="46">
        <f>VLOOKUP(B812,schermers!C:I,7,FALSE)</f>
        <v>36389</v>
      </c>
      <c r="O812" s="46" t="str">
        <f t="shared" ca="1" si="37"/>
        <v>U23</v>
      </c>
      <c r="P812" s="56">
        <f t="shared" ca="1" si="38"/>
        <v>0</v>
      </c>
    </row>
    <row r="813" spans="1:16" hidden="1" x14ac:dyDescent="0.2">
      <c r="A813" s="56">
        <f ca="1">aanmeldingen!AK805</f>
        <v>0</v>
      </c>
      <c r="B813" s="99">
        <f>aanmeldingen!D805</f>
        <v>113658</v>
      </c>
      <c r="C813" s="98" t="str">
        <f>aanmeldingen!F805</f>
        <v>Keppel</v>
      </c>
      <c r="D813" s="98" t="str">
        <f>aanmeldingen!G805</f>
        <v>Colin</v>
      </c>
      <c r="E813" s="98" t="str">
        <f>aanmeldingen!T805</f>
        <v>DBO</v>
      </c>
      <c r="F813" s="100">
        <f>aanmeldingen!K805</f>
        <v>43602</v>
      </c>
      <c r="G813" s="104" t="str">
        <f>IF(aanmeldingen!M805=0,"nvt",aanmeldingen!M805)</f>
        <v>nvt</v>
      </c>
      <c r="H813" s="98" t="str">
        <f>aanmeldingen!H805</f>
        <v>Dusseldorf</v>
      </c>
      <c r="I813" s="98" t="str">
        <f>aanmeldingen!I805</f>
        <v>EK Eq</v>
      </c>
      <c r="J813" s="203" t="str">
        <f t="shared" ca="1" si="36"/>
        <v/>
      </c>
      <c r="K813" s="100">
        <f>aanmeldingen!V805</f>
        <v>43637</v>
      </c>
      <c r="L813" s="100">
        <f>aanmeldingen!W805</f>
        <v>43637</v>
      </c>
      <c r="M813" s="63"/>
      <c r="N813" s="46">
        <f>VLOOKUP(B813,schermers!C:I,7,FALSE)</f>
        <v>36020</v>
      </c>
      <c r="O813" s="46" t="str">
        <f t="shared" ca="1" si="37"/>
        <v>U23</v>
      </c>
      <c r="P813" s="56">
        <f t="shared" ca="1" si="38"/>
        <v>0</v>
      </c>
    </row>
    <row r="814" spans="1:16" hidden="1" x14ac:dyDescent="0.2">
      <c r="A814" s="56">
        <f ca="1">aanmeldingen!AK806</f>
        <v>0</v>
      </c>
      <c r="B814" s="99">
        <f>aanmeldingen!D806</f>
        <v>110792</v>
      </c>
      <c r="C814" s="98" t="str">
        <f>aanmeldingen!F806</f>
        <v>Giacon</v>
      </c>
      <c r="D814" s="98" t="str">
        <f>aanmeldingen!G806</f>
        <v>Daniel</v>
      </c>
      <c r="E814" s="98" t="str">
        <f>aanmeldingen!T806</f>
        <v>AMS</v>
      </c>
      <c r="F814" s="100">
        <f>aanmeldingen!K806</f>
        <v>43602</v>
      </c>
      <c r="G814" s="104" t="str">
        <f>IF(aanmeldingen!M806=0,"nvt",aanmeldingen!M806)</f>
        <v>nvt</v>
      </c>
      <c r="H814" s="98" t="str">
        <f>aanmeldingen!H806</f>
        <v>Dusseldorf</v>
      </c>
      <c r="I814" s="98" t="str">
        <f>aanmeldingen!I806</f>
        <v>EK</v>
      </c>
      <c r="J814" s="203" t="str">
        <f t="shared" ca="1" si="36"/>
        <v/>
      </c>
      <c r="K814" s="100">
        <f>aanmeldingen!V806</f>
        <v>43633</v>
      </c>
      <c r="L814" s="100">
        <f>aanmeldingen!W806</f>
        <v>43633</v>
      </c>
      <c r="M814" s="63"/>
      <c r="N814" s="46">
        <f>VLOOKUP(B814,schermers!C:I,7,FALSE)</f>
        <v>36855</v>
      </c>
      <c r="O814" s="46" t="str">
        <f t="shared" ca="1" si="37"/>
        <v>U23</v>
      </c>
      <c r="P814" s="56">
        <f t="shared" ca="1" si="38"/>
        <v>0</v>
      </c>
    </row>
    <row r="815" spans="1:16" hidden="1" x14ac:dyDescent="0.2">
      <c r="A815" s="56">
        <f ca="1">aanmeldingen!AK807</f>
        <v>0</v>
      </c>
      <c r="B815" s="99">
        <f>aanmeldingen!D807</f>
        <v>109655</v>
      </c>
      <c r="C815" s="98" t="str">
        <f>aanmeldingen!F807</f>
        <v>Yuno</v>
      </c>
      <c r="D815" s="98" t="str">
        <f>aanmeldingen!G807</f>
        <v>Elisha</v>
      </c>
      <c r="E815" s="98" t="str">
        <f>aanmeldingen!T807</f>
        <v>HS</v>
      </c>
      <c r="F815" s="100">
        <f>aanmeldingen!K807</f>
        <v>43602</v>
      </c>
      <c r="G815" s="104" t="str">
        <f>IF(aanmeldingen!M807=0,"nvt",aanmeldingen!M807)</f>
        <v>nvt</v>
      </c>
      <c r="H815" s="98" t="str">
        <f>aanmeldingen!H807</f>
        <v>Dusseldorf</v>
      </c>
      <c r="I815" s="98" t="str">
        <f>aanmeldingen!I807</f>
        <v>EK</v>
      </c>
      <c r="J815" s="203" t="str">
        <f t="shared" ca="1" si="36"/>
        <v/>
      </c>
      <c r="K815" s="100">
        <f>aanmeldingen!V807</f>
        <v>43633</v>
      </c>
      <c r="L815" s="100">
        <f>aanmeldingen!W807</f>
        <v>43633</v>
      </c>
      <c r="M815" s="63"/>
      <c r="N815" s="46">
        <f>VLOOKUP(B815,schermers!C:I,7,FALSE)</f>
        <v>35442</v>
      </c>
      <c r="O815" s="46" t="str">
        <f t="shared" ca="1" si="37"/>
        <v>U23</v>
      </c>
      <c r="P815" s="56">
        <f t="shared" ca="1" si="38"/>
        <v>0</v>
      </c>
    </row>
    <row r="816" spans="1:16" hidden="1" x14ac:dyDescent="0.2">
      <c r="A816" s="56">
        <f ca="1">aanmeldingen!AK808</f>
        <v>0</v>
      </c>
      <c r="B816" s="99">
        <f>aanmeldingen!D808</f>
        <v>103397</v>
      </c>
      <c r="C816" s="98" t="str">
        <f>aanmeldingen!F808</f>
        <v>Borst</v>
      </c>
      <c r="D816" s="98" t="str">
        <f>aanmeldingen!G808</f>
        <v>Sebastiaan</v>
      </c>
      <c r="E816" s="98" t="str">
        <f>aanmeldingen!T808</f>
        <v>OKK</v>
      </c>
      <c r="F816" s="100">
        <f>aanmeldingen!K808</f>
        <v>43602</v>
      </c>
      <c r="G816" s="104" t="str">
        <f>IF(aanmeldingen!M808=0,"nvt",aanmeldingen!M808)</f>
        <v>nvt</v>
      </c>
      <c r="H816" s="98" t="str">
        <f>aanmeldingen!H808</f>
        <v>Dusseldorf</v>
      </c>
      <c r="I816" s="98" t="str">
        <f>aanmeldingen!I808</f>
        <v>EK</v>
      </c>
      <c r="J816" s="203" t="str">
        <f t="shared" ca="1" si="36"/>
        <v/>
      </c>
      <c r="K816" s="100">
        <f>aanmeldingen!V808</f>
        <v>43633</v>
      </c>
      <c r="L816" s="100">
        <f>aanmeldingen!W808</f>
        <v>43633</v>
      </c>
      <c r="M816" s="63"/>
      <c r="N816" s="46">
        <f>VLOOKUP(B816,schermers!C:I,7,FALSE)</f>
        <v>30707</v>
      </c>
      <c r="O816" s="46" t="str">
        <f t="shared" ca="1" si="37"/>
        <v/>
      </c>
      <c r="P816" s="56">
        <f t="shared" ca="1" si="38"/>
        <v>0</v>
      </c>
    </row>
    <row r="817" spans="1:16" hidden="1" x14ac:dyDescent="0.2">
      <c r="A817" s="56">
        <f ca="1">aanmeldingen!AK809</f>
        <v>0</v>
      </c>
      <c r="B817" s="99">
        <f>aanmeldingen!D809</f>
        <v>108306</v>
      </c>
      <c r="C817" s="98" t="str">
        <f>aanmeldingen!F809</f>
        <v>Van Egmond</v>
      </c>
      <c r="D817" s="98" t="str">
        <f>aanmeldingen!G809</f>
        <v>Dirk Jan</v>
      </c>
      <c r="E817" s="98" t="str">
        <f>aanmeldingen!T809</f>
        <v>AMS</v>
      </c>
      <c r="F817" s="100">
        <f>aanmeldingen!K809</f>
        <v>43602</v>
      </c>
      <c r="G817" s="104" t="str">
        <f>IF(aanmeldingen!M809=0,"nvt",aanmeldingen!M809)</f>
        <v>nvt</v>
      </c>
      <c r="H817" s="98" t="str">
        <f>aanmeldingen!H809</f>
        <v>Dusseldorf</v>
      </c>
      <c r="I817" s="98" t="str">
        <f>aanmeldingen!I809</f>
        <v>EK</v>
      </c>
      <c r="J817" s="203" t="str">
        <f t="shared" ca="1" si="36"/>
        <v/>
      </c>
      <c r="K817" s="100">
        <f>aanmeldingen!V809</f>
        <v>43633</v>
      </c>
      <c r="L817" s="100">
        <f>aanmeldingen!W809</f>
        <v>43633</v>
      </c>
      <c r="M817" s="63"/>
      <c r="N817" s="46">
        <f>VLOOKUP(B817,schermers!C:I,7,FALSE)</f>
        <v>34171</v>
      </c>
      <c r="O817" s="46" t="str">
        <f t="shared" ca="1" si="37"/>
        <v/>
      </c>
      <c r="P817" s="56">
        <f t="shared" ca="1" si="38"/>
        <v>0</v>
      </c>
    </row>
    <row r="818" spans="1:16" hidden="1" x14ac:dyDescent="0.2">
      <c r="A818" s="56">
        <f ca="1">aanmeldingen!AK810</f>
        <v>0</v>
      </c>
      <c r="B818" s="99">
        <f>aanmeldingen!D810</f>
        <v>110792</v>
      </c>
      <c r="C818" s="98" t="str">
        <f>aanmeldingen!F810</f>
        <v>Giacon</v>
      </c>
      <c r="D818" s="98" t="str">
        <f>aanmeldingen!G810</f>
        <v>Daniel</v>
      </c>
      <c r="E818" s="98" t="str">
        <f>aanmeldingen!T810</f>
        <v>AMS</v>
      </c>
      <c r="F818" s="100">
        <f>aanmeldingen!K810</f>
        <v>43602</v>
      </c>
      <c r="G818" s="104" t="str">
        <f>IF(aanmeldingen!M810=0,"nvt",aanmeldingen!M810)</f>
        <v>nvt</v>
      </c>
      <c r="H818" s="98" t="str">
        <f>aanmeldingen!H810</f>
        <v>Dusseldorf</v>
      </c>
      <c r="I818" s="98" t="str">
        <f>aanmeldingen!I810</f>
        <v>EK Eq</v>
      </c>
      <c r="J818" s="203" t="str">
        <f t="shared" ca="1" si="36"/>
        <v/>
      </c>
      <c r="K818" s="100">
        <f>aanmeldingen!V810</f>
        <v>43636</v>
      </c>
      <c r="L818" s="100">
        <f>aanmeldingen!W810</f>
        <v>43636</v>
      </c>
      <c r="M818" s="63"/>
      <c r="N818" s="46">
        <f>VLOOKUP(B818,schermers!C:I,7,FALSE)</f>
        <v>36855</v>
      </c>
      <c r="O818" s="46" t="str">
        <f t="shared" ca="1" si="37"/>
        <v>U23</v>
      </c>
      <c r="P818" s="56">
        <f t="shared" ca="1" si="38"/>
        <v>0</v>
      </c>
    </row>
    <row r="819" spans="1:16" hidden="1" x14ac:dyDescent="0.2">
      <c r="A819" s="56">
        <f ca="1">aanmeldingen!AK811</f>
        <v>0</v>
      </c>
      <c r="B819" s="99">
        <f>aanmeldingen!D811</f>
        <v>109655</v>
      </c>
      <c r="C819" s="98" t="str">
        <f>aanmeldingen!F811</f>
        <v>Yuno</v>
      </c>
      <c r="D819" s="98" t="str">
        <f>aanmeldingen!G811</f>
        <v>Elisha</v>
      </c>
      <c r="E819" s="98" t="str">
        <f>aanmeldingen!T811</f>
        <v>HS</v>
      </c>
      <c r="F819" s="100">
        <f>aanmeldingen!K811</f>
        <v>43602</v>
      </c>
      <c r="G819" s="104" t="str">
        <f>IF(aanmeldingen!M811=0,"nvt",aanmeldingen!M811)</f>
        <v>nvt</v>
      </c>
      <c r="H819" s="98" t="str">
        <f>aanmeldingen!H811</f>
        <v>Dusseldorf</v>
      </c>
      <c r="I819" s="98" t="str">
        <f>aanmeldingen!I811</f>
        <v>EK Eq</v>
      </c>
      <c r="J819" s="203" t="str">
        <f t="shared" ca="1" si="36"/>
        <v/>
      </c>
      <c r="K819" s="100">
        <f>aanmeldingen!V811</f>
        <v>43636</v>
      </c>
      <c r="L819" s="100">
        <f>aanmeldingen!W811</f>
        <v>43636</v>
      </c>
      <c r="M819" s="63"/>
      <c r="N819" s="46">
        <f>VLOOKUP(B819,schermers!C:I,7,FALSE)</f>
        <v>35442</v>
      </c>
      <c r="O819" s="46" t="str">
        <f t="shared" ca="1" si="37"/>
        <v>U23</v>
      </c>
      <c r="P819" s="56">
        <f t="shared" ca="1" si="38"/>
        <v>0</v>
      </c>
    </row>
    <row r="820" spans="1:16" hidden="1" x14ac:dyDescent="0.2">
      <c r="A820" s="56">
        <f ca="1">aanmeldingen!AK812</f>
        <v>0</v>
      </c>
      <c r="B820" s="99">
        <f>aanmeldingen!D812</f>
        <v>103397</v>
      </c>
      <c r="C820" s="98" t="str">
        <f>aanmeldingen!F812</f>
        <v>Borst</v>
      </c>
      <c r="D820" s="98" t="str">
        <f>aanmeldingen!G812</f>
        <v>Sebastiaan</v>
      </c>
      <c r="E820" s="98" t="str">
        <f>aanmeldingen!T812</f>
        <v>OKK</v>
      </c>
      <c r="F820" s="100">
        <f>aanmeldingen!K812</f>
        <v>43602</v>
      </c>
      <c r="G820" s="104" t="str">
        <f>IF(aanmeldingen!M812=0,"nvt",aanmeldingen!M812)</f>
        <v>nvt</v>
      </c>
      <c r="H820" s="98" t="str">
        <f>aanmeldingen!H812</f>
        <v>Dusseldorf</v>
      </c>
      <c r="I820" s="98" t="str">
        <f>aanmeldingen!I812</f>
        <v>EK Eq</v>
      </c>
      <c r="J820" s="203" t="str">
        <f t="shared" ca="1" si="36"/>
        <v/>
      </c>
      <c r="K820" s="100">
        <f>aanmeldingen!V812</f>
        <v>43636</v>
      </c>
      <c r="L820" s="100">
        <f>aanmeldingen!W812</f>
        <v>43636</v>
      </c>
      <c r="M820" s="63"/>
      <c r="N820" s="46">
        <f>VLOOKUP(B820,schermers!C:I,7,FALSE)</f>
        <v>30707</v>
      </c>
      <c r="O820" s="46" t="str">
        <f t="shared" ca="1" si="37"/>
        <v/>
      </c>
      <c r="P820" s="56">
        <f t="shared" ca="1" si="38"/>
        <v>0</v>
      </c>
    </row>
    <row r="821" spans="1:16" hidden="1" x14ac:dyDescent="0.2">
      <c r="A821" s="56">
        <f ca="1">aanmeldingen!AK813</f>
        <v>0</v>
      </c>
      <c r="B821" s="99">
        <f>aanmeldingen!D813</f>
        <v>108306</v>
      </c>
      <c r="C821" s="98" t="str">
        <f>aanmeldingen!F813</f>
        <v>Van Egmond</v>
      </c>
      <c r="D821" s="98" t="str">
        <f>aanmeldingen!G813</f>
        <v>Dirk Jan</v>
      </c>
      <c r="E821" s="98" t="str">
        <f>aanmeldingen!T813</f>
        <v>AMS</v>
      </c>
      <c r="F821" s="100">
        <f>aanmeldingen!K813</f>
        <v>43602</v>
      </c>
      <c r="G821" s="104" t="str">
        <f>IF(aanmeldingen!M813=0,"nvt",aanmeldingen!M813)</f>
        <v>nvt</v>
      </c>
      <c r="H821" s="98" t="str">
        <f>aanmeldingen!H813</f>
        <v>Dusseldorf</v>
      </c>
      <c r="I821" s="98" t="str">
        <f>aanmeldingen!I813</f>
        <v>EK Eq</v>
      </c>
      <c r="J821" s="203" t="str">
        <f t="shared" ca="1" si="36"/>
        <v/>
      </c>
      <c r="K821" s="100">
        <f>aanmeldingen!V813</f>
        <v>43636</v>
      </c>
      <c r="L821" s="100">
        <f>aanmeldingen!W813</f>
        <v>43636</v>
      </c>
      <c r="M821" s="63"/>
      <c r="N821" s="46">
        <f>VLOOKUP(B821,schermers!C:I,7,FALSE)</f>
        <v>34171</v>
      </c>
      <c r="O821" s="46" t="str">
        <f t="shared" ca="1" si="37"/>
        <v/>
      </c>
      <c r="P821" s="56">
        <f t="shared" ca="1" si="38"/>
        <v>0</v>
      </c>
    </row>
    <row r="822" spans="1:16" hidden="1" x14ac:dyDescent="0.2">
      <c r="A822" s="56">
        <f ca="1">aanmeldingen!AK814</f>
        <v>0</v>
      </c>
      <c r="B822" s="99">
        <f>aanmeldingen!D814</f>
        <v>0</v>
      </c>
      <c r="C822" s="98">
        <f>aanmeldingen!F814</f>
        <v>0</v>
      </c>
      <c r="D822" s="98">
        <f>aanmeldingen!G814</f>
        <v>0</v>
      </c>
      <c r="E822" s="98">
        <f>aanmeldingen!T814</f>
        <v>0</v>
      </c>
      <c r="F822" s="100">
        <f>aanmeldingen!K814</f>
        <v>0</v>
      </c>
      <c r="G822" s="104" t="str">
        <f>IF(aanmeldingen!M814=0,"nvt",aanmeldingen!M814)</f>
        <v>nvt</v>
      </c>
      <c r="H822" s="98">
        <f>aanmeldingen!H814</f>
        <v>0</v>
      </c>
      <c r="I822" s="98">
        <f>aanmeldingen!I814</f>
        <v>0</v>
      </c>
      <c r="J822" s="203" t="str">
        <f t="shared" ca="1" si="36"/>
        <v/>
      </c>
      <c r="K822" s="100">
        <f>aanmeldingen!V814</f>
        <v>0</v>
      </c>
      <c r="L822" s="100">
        <f>aanmeldingen!W814</f>
        <v>0</v>
      </c>
      <c r="M822" s="63"/>
      <c r="N822" s="46">
        <f>VLOOKUP(B822,schermers!C:I,7,FALSE)</f>
        <v>28664</v>
      </c>
      <c r="O822" s="46" t="str">
        <f t="shared" ca="1" si="37"/>
        <v/>
      </c>
      <c r="P822" s="56">
        <f t="shared" ca="1" si="38"/>
        <v>0</v>
      </c>
    </row>
    <row r="823" spans="1:16" hidden="1" x14ac:dyDescent="0.2">
      <c r="A823" s="56">
        <f ca="1">aanmeldingen!AK815</f>
        <v>0</v>
      </c>
      <c r="B823" s="99">
        <f>aanmeldingen!D815</f>
        <v>0</v>
      </c>
      <c r="C823" s="98">
        <f>aanmeldingen!F815</f>
        <v>0</v>
      </c>
      <c r="D823" s="98">
        <f>aanmeldingen!G815</f>
        <v>0</v>
      </c>
      <c r="E823" s="98">
        <f>aanmeldingen!T815</f>
        <v>0</v>
      </c>
      <c r="F823" s="100">
        <f>aanmeldingen!K815</f>
        <v>0</v>
      </c>
      <c r="G823" s="104" t="str">
        <f>IF(aanmeldingen!M815=0,"nvt",aanmeldingen!M815)</f>
        <v>nvt</v>
      </c>
      <c r="H823" s="98">
        <f>aanmeldingen!H815</f>
        <v>0</v>
      </c>
      <c r="I823" s="98">
        <f>aanmeldingen!I815</f>
        <v>0</v>
      </c>
      <c r="J823" s="203" t="str">
        <f t="shared" ca="1" si="36"/>
        <v/>
      </c>
      <c r="K823" s="100">
        <f>aanmeldingen!V815</f>
        <v>0</v>
      </c>
      <c r="L823" s="100">
        <f>aanmeldingen!W815</f>
        <v>0</v>
      </c>
      <c r="M823" s="63"/>
      <c r="N823" s="46">
        <f>VLOOKUP(B823,schermers!C:I,7,FALSE)</f>
        <v>28664</v>
      </c>
      <c r="O823" s="46" t="str">
        <f t="shared" ca="1" si="37"/>
        <v/>
      </c>
      <c r="P823" s="56">
        <f t="shared" ca="1" si="38"/>
        <v>0</v>
      </c>
    </row>
    <row r="824" spans="1:16" hidden="1" x14ac:dyDescent="0.2">
      <c r="A824" s="56">
        <f ca="1">aanmeldingen!AK816</f>
        <v>0</v>
      </c>
      <c r="B824" s="99">
        <f>aanmeldingen!D816</f>
        <v>0</v>
      </c>
      <c r="C824" s="98">
        <f>aanmeldingen!F816</f>
        <v>0</v>
      </c>
      <c r="D824" s="98">
        <f>aanmeldingen!G816</f>
        <v>0</v>
      </c>
      <c r="E824" s="98">
        <f>aanmeldingen!T816</f>
        <v>0</v>
      </c>
      <c r="F824" s="100">
        <f>aanmeldingen!K816</f>
        <v>0</v>
      </c>
      <c r="G824" s="104" t="str">
        <f>IF(aanmeldingen!M816=0,"nvt",aanmeldingen!M816)</f>
        <v>nvt</v>
      </c>
      <c r="H824" s="98">
        <f>aanmeldingen!H816</f>
        <v>0</v>
      </c>
      <c r="I824" s="98">
        <f>aanmeldingen!I816</f>
        <v>0</v>
      </c>
      <c r="J824" s="203" t="str">
        <f t="shared" ca="1" si="36"/>
        <v/>
      </c>
      <c r="K824" s="100">
        <f>aanmeldingen!V816</f>
        <v>0</v>
      </c>
      <c r="L824" s="100">
        <f>aanmeldingen!W816</f>
        <v>0</v>
      </c>
      <c r="M824" s="63"/>
      <c r="N824" s="46">
        <f>VLOOKUP(B824,schermers!C:I,7,FALSE)</f>
        <v>28664</v>
      </c>
      <c r="O824" s="46" t="str">
        <f t="shared" ca="1" si="37"/>
        <v/>
      </c>
      <c r="P824" s="56">
        <f t="shared" ca="1" si="38"/>
        <v>0</v>
      </c>
    </row>
    <row r="825" spans="1:16" hidden="1" x14ac:dyDescent="0.2">
      <c r="A825" s="56">
        <f ca="1">aanmeldingen!AK817</f>
        <v>0</v>
      </c>
      <c r="B825" s="99">
        <f>aanmeldingen!D817</f>
        <v>0</v>
      </c>
      <c r="C825" s="98">
        <f>aanmeldingen!F817</f>
        <v>0</v>
      </c>
      <c r="D825" s="98">
        <f>aanmeldingen!G817</f>
        <v>0</v>
      </c>
      <c r="E825" s="98">
        <f>aanmeldingen!T817</f>
        <v>0</v>
      </c>
      <c r="F825" s="100">
        <f>aanmeldingen!K817</f>
        <v>0</v>
      </c>
      <c r="G825" s="104" t="str">
        <f>IF(aanmeldingen!M817=0,"nvt",aanmeldingen!M817)</f>
        <v>nvt</v>
      </c>
      <c r="H825" s="98">
        <f>aanmeldingen!H817</f>
        <v>0</v>
      </c>
      <c r="I825" s="98">
        <f>aanmeldingen!I817</f>
        <v>0</v>
      </c>
      <c r="J825" s="203" t="str">
        <f t="shared" ca="1" si="36"/>
        <v/>
      </c>
      <c r="K825" s="100">
        <f>aanmeldingen!V817</f>
        <v>0</v>
      </c>
      <c r="L825" s="100">
        <f>aanmeldingen!W817</f>
        <v>0</v>
      </c>
      <c r="M825" s="63"/>
      <c r="N825" s="46">
        <f>VLOOKUP(B825,schermers!C:I,7,FALSE)</f>
        <v>28664</v>
      </c>
      <c r="O825" s="46" t="str">
        <f t="shared" ca="1" si="37"/>
        <v/>
      </c>
      <c r="P825" s="56">
        <f t="shared" ca="1" si="38"/>
        <v>0</v>
      </c>
    </row>
    <row r="826" spans="1:16" hidden="1" x14ac:dyDescent="0.2">
      <c r="A826" s="56">
        <f ca="1">aanmeldingen!AK818</f>
        <v>0</v>
      </c>
      <c r="B826" s="99">
        <f>aanmeldingen!D818</f>
        <v>0</v>
      </c>
      <c r="C826" s="98">
        <f>aanmeldingen!F818</f>
        <v>0</v>
      </c>
      <c r="D826" s="98">
        <f>aanmeldingen!G818</f>
        <v>0</v>
      </c>
      <c r="E826" s="98">
        <f>aanmeldingen!T818</f>
        <v>0</v>
      </c>
      <c r="F826" s="100">
        <f>aanmeldingen!K818</f>
        <v>0</v>
      </c>
      <c r="G826" s="104" t="str">
        <f>IF(aanmeldingen!M818=0,"nvt",aanmeldingen!M818)</f>
        <v>nvt</v>
      </c>
      <c r="H826" s="98">
        <f>aanmeldingen!H818</f>
        <v>0</v>
      </c>
      <c r="I826" s="98">
        <f>aanmeldingen!I818</f>
        <v>0</v>
      </c>
      <c r="J826" s="203" t="str">
        <f t="shared" ca="1" si="36"/>
        <v/>
      </c>
      <c r="K826" s="100">
        <f>aanmeldingen!V818</f>
        <v>0</v>
      </c>
      <c r="L826" s="100">
        <f>aanmeldingen!W818</f>
        <v>0</v>
      </c>
      <c r="M826" s="63"/>
      <c r="N826" s="46">
        <f>VLOOKUP(B826,schermers!C:I,7,FALSE)</f>
        <v>28664</v>
      </c>
      <c r="O826" s="46" t="str">
        <f t="shared" ca="1" si="37"/>
        <v/>
      </c>
      <c r="P826" s="56">
        <f t="shared" ca="1" si="38"/>
        <v>0</v>
      </c>
    </row>
    <row r="827" spans="1:16" hidden="1" x14ac:dyDescent="0.2">
      <c r="A827" s="56">
        <f ca="1">aanmeldingen!AK819</f>
        <v>0</v>
      </c>
      <c r="B827" s="99">
        <f>aanmeldingen!D819</f>
        <v>0</v>
      </c>
      <c r="C827" s="98">
        <f>aanmeldingen!F819</f>
        <v>0</v>
      </c>
      <c r="D827" s="98">
        <f>aanmeldingen!G819</f>
        <v>0</v>
      </c>
      <c r="E827" s="98">
        <f>aanmeldingen!T819</f>
        <v>0</v>
      </c>
      <c r="F827" s="100">
        <f>aanmeldingen!K819</f>
        <v>0</v>
      </c>
      <c r="G827" s="104" t="str">
        <f>IF(aanmeldingen!M819=0,"nvt",aanmeldingen!M819)</f>
        <v>nvt</v>
      </c>
      <c r="H827" s="98">
        <f>aanmeldingen!H819</f>
        <v>0</v>
      </c>
      <c r="I827" s="98">
        <f>aanmeldingen!I819</f>
        <v>0</v>
      </c>
      <c r="J827" s="203" t="str">
        <f t="shared" ca="1" si="36"/>
        <v/>
      </c>
      <c r="K827" s="100">
        <f>aanmeldingen!V819</f>
        <v>0</v>
      </c>
      <c r="L827" s="100">
        <f>aanmeldingen!W819</f>
        <v>0</v>
      </c>
      <c r="M827" s="63"/>
      <c r="N827" s="46">
        <f>VLOOKUP(B827,schermers!C:I,7,FALSE)</f>
        <v>28664</v>
      </c>
      <c r="O827" s="46" t="str">
        <f t="shared" ca="1" si="37"/>
        <v/>
      </c>
      <c r="P827" s="56">
        <f t="shared" ca="1" si="38"/>
        <v>0</v>
      </c>
    </row>
    <row r="828" spans="1:16" hidden="1" x14ac:dyDescent="0.2">
      <c r="A828" s="56">
        <f ca="1">aanmeldingen!AK820</f>
        <v>0</v>
      </c>
      <c r="B828" s="99">
        <f>aanmeldingen!D820</f>
        <v>0</v>
      </c>
      <c r="C828" s="98">
        <f>aanmeldingen!F820</f>
        <v>0</v>
      </c>
      <c r="D828" s="98">
        <f>aanmeldingen!G820</f>
        <v>0</v>
      </c>
      <c r="E828" s="98">
        <f>aanmeldingen!T820</f>
        <v>0</v>
      </c>
      <c r="F828" s="100">
        <f>aanmeldingen!K820</f>
        <v>0</v>
      </c>
      <c r="G828" s="104" t="str">
        <f>IF(aanmeldingen!M820=0,"nvt",aanmeldingen!M820)</f>
        <v>nvt</v>
      </c>
      <c r="H828" s="98">
        <f>aanmeldingen!H820</f>
        <v>0</v>
      </c>
      <c r="I828" s="98">
        <f>aanmeldingen!I820</f>
        <v>0</v>
      </c>
      <c r="J828" s="203" t="str">
        <f t="shared" ca="1" si="36"/>
        <v/>
      </c>
      <c r="K828" s="100">
        <f>aanmeldingen!V820</f>
        <v>0</v>
      </c>
      <c r="L828" s="100">
        <f>aanmeldingen!W820</f>
        <v>0</v>
      </c>
      <c r="M828" s="63"/>
      <c r="N828" s="46">
        <f>VLOOKUP(B828,schermers!C:I,7,FALSE)</f>
        <v>28664</v>
      </c>
      <c r="O828" s="46" t="str">
        <f t="shared" ca="1" si="37"/>
        <v/>
      </c>
      <c r="P828" s="56">
        <f t="shared" ca="1" si="38"/>
        <v>0</v>
      </c>
    </row>
    <row r="829" spans="1:16" hidden="1" x14ac:dyDescent="0.2">
      <c r="A829" s="56">
        <f ca="1">aanmeldingen!AK821</f>
        <v>0</v>
      </c>
      <c r="B829" s="99">
        <f>aanmeldingen!D821</f>
        <v>0</v>
      </c>
      <c r="C829" s="98">
        <f>aanmeldingen!F821</f>
        <v>0</v>
      </c>
      <c r="D829" s="98">
        <f>aanmeldingen!G821</f>
        <v>0</v>
      </c>
      <c r="E829" s="98">
        <f>aanmeldingen!T821</f>
        <v>0</v>
      </c>
      <c r="F829" s="100">
        <f>aanmeldingen!K821</f>
        <v>0</v>
      </c>
      <c r="G829" s="104" t="str">
        <f>IF(aanmeldingen!M821=0,"nvt",aanmeldingen!M821)</f>
        <v>nvt</v>
      </c>
      <c r="H829" s="98">
        <f>aanmeldingen!H821</f>
        <v>0</v>
      </c>
      <c r="I829" s="98">
        <f>aanmeldingen!I821</f>
        <v>0</v>
      </c>
      <c r="J829" s="203" t="str">
        <f t="shared" ca="1" si="36"/>
        <v/>
      </c>
      <c r="K829" s="100">
        <f>aanmeldingen!V821</f>
        <v>0</v>
      </c>
      <c r="L829" s="100">
        <f>aanmeldingen!W821</f>
        <v>0</v>
      </c>
      <c r="M829" s="63"/>
      <c r="N829" s="46">
        <f>VLOOKUP(B829,schermers!C:I,7,FALSE)</f>
        <v>28664</v>
      </c>
      <c r="O829" s="46" t="str">
        <f t="shared" ca="1" si="37"/>
        <v/>
      </c>
      <c r="P829" s="56">
        <f t="shared" ca="1" si="38"/>
        <v>0</v>
      </c>
    </row>
    <row r="830" spans="1:16" hidden="1" x14ac:dyDescent="0.2">
      <c r="A830" s="56">
        <f ca="1">aanmeldingen!AK822</f>
        <v>0</v>
      </c>
      <c r="B830" s="99">
        <f>aanmeldingen!D822</f>
        <v>0</v>
      </c>
      <c r="C830" s="98">
        <f>aanmeldingen!F822</f>
        <v>0</v>
      </c>
      <c r="D830" s="98">
        <f>aanmeldingen!G822</f>
        <v>0</v>
      </c>
      <c r="E830" s="98">
        <f>aanmeldingen!T822</f>
        <v>0</v>
      </c>
      <c r="F830" s="100">
        <f>aanmeldingen!K822</f>
        <v>0</v>
      </c>
      <c r="G830" s="104" t="str">
        <f>IF(aanmeldingen!M822=0,"nvt",aanmeldingen!M822)</f>
        <v>nvt</v>
      </c>
      <c r="H830" s="98">
        <f>aanmeldingen!H822</f>
        <v>0</v>
      </c>
      <c r="I830" s="98">
        <f>aanmeldingen!I822</f>
        <v>0</v>
      </c>
      <c r="J830" s="203" t="str">
        <f t="shared" ca="1" si="36"/>
        <v/>
      </c>
      <c r="K830" s="100">
        <f>aanmeldingen!V822</f>
        <v>0</v>
      </c>
      <c r="L830" s="100">
        <f>aanmeldingen!W822</f>
        <v>0</v>
      </c>
      <c r="M830" s="63"/>
      <c r="N830" s="46">
        <f>VLOOKUP(B830,schermers!C:I,7,FALSE)</f>
        <v>28664</v>
      </c>
      <c r="O830" s="46" t="str">
        <f t="shared" ca="1" si="37"/>
        <v/>
      </c>
      <c r="P830" s="56">
        <f t="shared" ca="1" si="38"/>
        <v>0</v>
      </c>
    </row>
    <row r="831" spans="1:16" hidden="1" x14ac:dyDescent="0.2">
      <c r="A831" s="56">
        <f ca="1">aanmeldingen!AK823</f>
        <v>0</v>
      </c>
      <c r="B831" s="99">
        <f>aanmeldingen!D823</f>
        <v>0</v>
      </c>
      <c r="C831" s="98">
        <f>aanmeldingen!F823</f>
        <v>0</v>
      </c>
      <c r="D831" s="98">
        <f>aanmeldingen!G823</f>
        <v>0</v>
      </c>
      <c r="E831" s="98">
        <f>aanmeldingen!T823</f>
        <v>0</v>
      </c>
      <c r="F831" s="100">
        <f>aanmeldingen!K823</f>
        <v>0</v>
      </c>
      <c r="G831" s="104" t="str">
        <f>IF(aanmeldingen!M823=0,"nvt",aanmeldingen!M823)</f>
        <v>nvt</v>
      </c>
      <c r="H831" s="98">
        <f>aanmeldingen!H823</f>
        <v>0</v>
      </c>
      <c r="I831" s="98">
        <f>aanmeldingen!I823</f>
        <v>0</v>
      </c>
      <c r="J831" s="203" t="str">
        <f t="shared" ca="1" si="36"/>
        <v/>
      </c>
      <c r="K831" s="100">
        <f>aanmeldingen!V823</f>
        <v>0</v>
      </c>
      <c r="L831" s="100">
        <f>aanmeldingen!W823</f>
        <v>0</v>
      </c>
      <c r="M831" s="63"/>
      <c r="N831" s="46">
        <f>VLOOKUP(B831,schermers!C:I,7,FALSE)</f>
        <v>28664</v>
      </c>
      <c r="O831" s="46" t="str">
        <f t="shared" ca="1" si="37"/>
        <v/>
      </c>
      <c r="P831" s="56">
        <f t="shared" ca="1" si="38"/>
        <v>0</v>
      </c>
    </row>
    <row r="832" spans="1:16" hidden="1" x14ac:dyDescent="0.2">
      <c r="A832" s="56">
        <f ca="1">aanmeldingen!AK824</f>
        <v>0</v>
      </c>
      <c r="B832" s="99">
        <f>aanmeldingen!D824</f>
        <v>0</v>
      </c>
      <c r="C832" s="98">
        <f>aanmeldingen!F824</f>
        <v>0</v>
      </c>
      <c r="D832" s="98">
        <f>aanmeldingen!G824</f>
        <v>0</v>
      </c>
      <c r="E832" s="98">
        <f>aanmeldingen!T824</f>
        <v>0</v>
      </c>
      <c r="F832" s="100">
        <f>aanmeldingen!K824</f>
        <v>0</v>
      </c>
      <c r="G832" s="104" t="str">
        <f>IF(aanmeldingen!M824=0,"nvt",aanmeldingen!M824)</f>
        <v>nvt</v>
      </c>
      <c r="H832" s="98">
        <f>aanmeldingen!H824</f>
        <v>0</v>
      </c>
      <c r="I832" s="98">
        <f>aanmeldingen!I824</f>
        <v>0</v>
      </c>
      <c r="J832" s="203" t="str">
        <f t="shared" ca="1" si="36"/>
        <v/>
      </c>
      <c r="K832" s="100">
        <f>aanmeldingen!V824</f>
        <v>0</v>
      </c>
      <c r="L832" s="100">
        <f>aanmeldingen!W824</f>
        <v>0</v>
      </c>
      <c r="M832" s="63"/>
      <c r="N832" s="46">
        <f>VLOOKUP(B832,schermers!C:I,7,FALSE)</f>
        <v>28664</v>
      </c>
      <c r="O832" s="46" t="str">
        <f t="shared" ca="1" si="37"/>
        <v/>
      </c>
      <c r="P832" s="56">
        <f t="shared" ca="1" si="38"/>
        <v>0</v>
      </c>
    </row>
    <row r="833" spans="1:16" hidden="1" x14ac:dyDescent="0.2">
      <c r="A833" s="56">
        <f ca="1">aanmeldingen!AK825</f>
        <v>0</v>
      </c>
      <c r="B833" s="99">
        <f>aanmeldingen!D825</f>
        <v>0</v>
      </c>
      <c r="C833" s="98">
        <f>aanmeldingen!F825</f>
        <v>0</v>
      </c>
      <c r="D833" s="98">
        <f>aanmeldingen!G825</f>
        <v>0</v>
      </c>
      <c r="E833" s="98">
        <f>aanmeldingen!T825</f>
        <v>0</v>
      </c>
      <c r="F833" s="100">
        <f>aanmeldingen!K825</f>
        <v>0</v>
      </c>
      <c r="G833" s="104" t="str">
        <f>IF(aanmeldingen!M825=0,"nvt",aanmeldingen!M825)</f>
        <v>nvt</v>
      </c>
      <c r="H833" s="98">
        <f>aanmeldingen!H825</f>
        <v>0</v>
      </c>
      <c r="I833" s="98">
        <f>aanmeldingen!I825</f>
        <v>0</v>
      </c>
      <c r="J833" s="203" t="str">
        <f t="shared" ca="1" si="36"/>
        <v/>
      </c>
      <c r="K833" s="100">
        <f>aanmeldingen!V825</f>
        <v>0</v>
      </c>
      <c r="L833" s="100">
        <f>aanmeldingen!W825</f>
        <v>0</v>
      </c>
      <c r="M833" s="63"/>
      <c r="N833" s="46">
        <f>VLOOKUP(B833,schermers!C:I,7,FALSE)</f>
        <v>28664</v>
      </c>
      <c r="O833" s="46" t="str">
        <f t="shared" ca="1" si="37"/>
        <v/>
      </c>
      <c r="P833" s="56">
        <f t="shared" ca="1" si="38"/>
        <v>0</v>
      </c>
    </row>
    <row r="834" spans="1:16" hidden="1" x14ac:dyDescent="0.2">
      <c r="A834" s="56">
        <f ca="1">aanmeldingen!AK826</f>
        <v>0</v>
      </c>
      <c r="B834" s="99">
        <f>aanmeldingen!D826</f>
        <v>0</v>
      </c>
      <c r="C834" s="98">
        <f>aanmeldingen!F826</f>
        <v>0</v>
      </c>
      <c r="D834" s="98">
        <f>aanmeldingen!G826</f>
        <v>0</v>
      </c>
      <c r="E834" s="98">
        <f>aanmeldingen!T826</f>
        <v>0</v>
      </c>
      <c r="F834" s="100">
        <f>aanmeldingen!K826</f>
        <v>0</v>
      </c>
      <c r="G834" s="104" t="str">
        <f>IF(aanmeldingen!M826=0,"nvt",aanmeldingen!M826)</f>
        <v>nvt</v>
      </c>
      <c r="H834" s="98">
        <f>aanmeldingen!H826</f>
        <v>0</v>
      </c>
      <c r="I834" s="98">
        <f>aanmeldingen!I826</f>
        <v>0</v>
      </c>
      <c r="J834" s="203" t="str">
        <f t="shared" ca="1" si="36"/>
        <v/>
      </c>
      <c r="K834" s="100">
        <f>aanmeldingen!V826</f>
        <v>0</v>
      </c>
      <c r="L834" s="100">
        <f>aanmeldingen!W826</f>
        <v>0</v>
      </c>
      <c r="M834" s="63"/>
      <c r="N834" s="46">
        <f>VLOOKUP(B834,schermers!C:I,7,FALSE)</f>
        <v>28664</v>
      </c>
      <c r="O834" s="46" t="str">
        <f t="shared" ca="1" si="37"/>
        <v/>
      </c>
      <c r="P834" s="56">
        <f t="shared" ca="1" si="38"/>
        <v>0</v>
      </c>
    </row>
    <row r="835" spans="1:16" hidden="1" x14ac:dyDescent="0.2">
      <c r="A835" s="56">
        <f ca="1">aanmeldingen!AK827</f>
        <v>0</v>
      </c>
      <c r="B835" s="99">
        <f>aanmeldingen!D827</f>
        <v>0</v>
      </c>
      <c r="C835" s="98">
        <f>aanmeldingen!F827</f>
        <v>0</v>
      </c>
      <c r="D835" s="98">
        <f>aanmeldingen!G827</f>
        <v>0</v>
      </c>
      <c r="E835" s="98">
        <f>aanmeldingen!T827</f>
        <v>0</v>
      </c>
      <c r="F835" s="100">
        <f>aanmeldingen!K827</f>
        <v>0</v>
      </c>
      <c r="G835" s="104" t="str">
        <f>IF(aanmeldingen!M827=0,"nvt",aanmeldingen!M827)</f>
        <v>nvt</v>
      </c>
      <c r="H835" s="98">
        <f>aanmeldingen!H827</f>
        <v>0</v>
      </c>
      <c r="I835" s="98">
        <f>aanmeldingen!I827</f>
        <v>0</v>
      </c>
      <c r="J835" s="203" t="str">
        <f t="shared" ca="1" si="36"/>
        <v/>
      </c>
      <c r="K835" s="100">
        <f>aanmeldingen!V827</f>
        <v>0</v>
      </c>
      <c r="L835" s="100">
        <f>aanmeldingen!W827</f>
        <v>0</v>
      </c>
      <c r="M835" s="63"/>
      <c r="N835" s="46">
        <f>VLOOKUP(B835,schermers!C:I,7,FALSE)</f>
        <v>28664</v>
      </c>
      <c r="O835" s="46" t="str">
        <f t="shared" ca="1" si="37"/>
        <v/>
      </c>
      <c r="P835" s="56">
        <f t="shared" ca="1" si="38"/>
        <v>0</v>
      </c>
    </row>
    <row r="836" spans="1:16" hidden="1" x14ac:dyDescent="0.2">
      <c r="A836" s="56">
        <f ca="1">aanmeldingen!AK828</f>
        <v>0</v>
      </c>
      <c r="B836" s="99">
        <f>aanmeldingen!D828</f>
        <v>0</v>
      </c>
      <c r="C836" s="98">
        <f>aanmeldingen!F828</f>
        <v>0</v>
      </c>
      <c r="D836" s="98">
        <f>aanmeldingen!G828</f>
        <v>0</v>
      </c>
      <c r="E836" s="98">
        <f>aanmeldingen!T828</f>
        <v>0</v>
      </c>
      <c r="F836" s="100">
        <f>aanmeldingen!K828</f>
        <v>0</v>
      </c>
      <c r="G836" s="104" t="str">
        <f>IF(aanmeldingen!M828=0,"nvt",aanmeldingen!M828)</f>
        <v>nvt</v>
      </c>
      <c r="H836" s="98">
        <f>aanmeldingen!H828</f>
        <v>0</v>
      </c>
      <c r="I836" s="98">
        <f>aanmeldingen!I828</f>
        <v>0</v>
      </c>
      <c r="J836" s="203" t="str">
        <f t="shared" ca="1" si="36"/>
        <v/>
      </c>
      <c r="K836" s="100">
        <f>aanmeldingen!V828</f>
        <v>0</v>
      </c>
      <c r="L836" s="100">
        <f>aanmeldingen!W828</f>
        <v>0</v>
      </c>
      <c r="M836" s="63"/>
      <c r="N836" s="46">
        <f>VLOOKUP(B836,schermers!C:I,7,FALSE)</f>
        <v>28664</v>
      </c>
      <c r="O836" s="46" t="str">
        <f t="shared" ca="1" si="37"/>
        <v/>
      </c>
      <c r="P836" s="56">
        <f t="shared" ca="1" si="38"/>
        <v>0</v>
      </c>
    </row>
    <row r="837" spans="1:16" hidden="1" x14ac:dyDescent="0.2">
      <c r="A837" s="56">
        <f ca="1">aanmeldingen!AK829</f>
        <v>0</v>
      </c>
      <c r="B837" s="99">
        <f>aanmeldingen!D829</f>
        <v>0</v>
      </c>
      <c r="C837" s="98">
        <f>aanmeldingen!F829</f>
        <v>0</v>
      </c>
      <c r="D837" s="98">
        <f>aanmeldingen!G829</f>
        <v>0</v>
      </c>
      <c r="E837" s="98">
        <f>aanmeldingen!T829</f>
        <v>0</v>
      </c>
      <c r="F837" s="100">
        <f>aanmeldingen!K829</f>
        <v>0</v>
      </c>
      <c r="G837" s="104" t="str">
        <f>IF(aanmeldingen!M829=0,"nvt",aanmeldingen!M829)</f>
        <v>nvt</v>
      </c>
      <c r="H837" s="98">
        <f>aanmeldingen!H829</f>
        <v>0</v>
      </c>
      <c r="I837" s="98">
        <f>aanmeldingen!I829</f>
        <v>0</v>
      </c>
      <c r="J837" s="203" t="str">
        <f t="shared" ca="1" si="36"/>
        <v/>
      </c>
      <c r="K837" s="100">
        <f>aanmeldingen!V829</f>
        <v>0</v>
      </c>
      <c r="L837" s="100">
        <f>aanmeldingen!W829</f>
        <v>0</v>
      </c>
      <c r="M837" s="63"/>
      <c r="N837" s="46">
        <f>VLOOKUP(B837,schermers!C:I,7,FALSE)</f>
        <v>28664</v>
      </c>
      <c r="O837" s="46" t="str">
        <f t="shared" ca="1" si="37"/>
        <v/>
      </c>
      <c r="P837" s="56">
        <f t="shared" ca="1" si="38"/>
        <v>0</v>
      </c>
    </row>
    <row r="838" spans="1:16" hidden="1" x14ac:dyDescent="0.2">
      <c r="A838" s="56">
        <f ca="1">aanmeldingen!AK830</f>
        <v>0</v>
      </c>
      <c r="B838" s="99">
        <f>aanmeldingen!D830</f>
        <v>0</v>
      </c>
      <c r="C838" s="98">
        <f>aanmeldingen!F830</f>
        <v>0</v>
      </c>
      <c r="D838" s="98">
        <f>aanmeldingen!G830</f>
        <v>0</v>
      </c>
      <c r="E838" s="98">
        <f>aanmeldingen!T830</f>
        <v>0</v>
      </c>
      <c r="F838" s="100">
        <f>aanmeldingen!K830</f>
        <v>0</v>
      </c>
      <c r="G838" s="104" t="str">
        <f>IF(aanmeldingen!M830=0,"nvt",aanmeldingen!M830)</f>
        <v>nvt</v>
      </c>
      <c r="H838" s="98">
        <f>aanmeldingen!H830</f>
        <v>0</v>
      </c>
      <c r="I838" s="98">
        <f>aanmeldingen!I830</f>
        <v>0</v>
      </c>
      <c r="J838" s="203" t="str">
        <f t="shared" ca="1" si="36"/>
        <v/>
      </c>
      <c r="K838" s="100">
        <f>aanmeldingen!V830</f>
        <v>0</v>
      </c>
      <c r="L838" s="100">
        <f>aanmeldingen!W830</f>
        <v>0</v>
      </c>
      <c r="M838" s="63"/>
      <c r="N838" s="46">
        <f>VLOOKUP(B838,schermers!C:I,7,FALSE)</f>
        <v>28664</v>
      </c>
      <c r="O838" s="46" t="str">
        <f t="shared" ca="1" si="37"/>
        <v/>
      </c>
      <c r="P838" s="56">
        <f t="shared" ca="1" si="38"/>
        <v>0</v>
      </c>
    </row>
    <row r="839" spans="1:16" hidden="1" x14ac:dyDescent="0.2">
      <c r="A839" s="56">
        <f ca="1">aanmeldingen!AK831</f>
        <v>0</v>
      </c>
      <c r="B839" s="99">
        <f>aanmeldingen!D831</f>
        <v>0</v>
      </c>
      <c r="C839" s="98">
        <f>aanmeldingen!F831</f>
        <v>0</v>
      </c>
      <c r="D839" s="98">
        <f>aanmeldingen!G831</f>
        <v>0</v>
      </c>
      <c r="E839" s="98">
        <f>aanmeldingen!T831</f>
        <v>0</v>
      </c>
      <c r="F839" s="100">
        <f>aanmeldingen!K831</f>
        <v>0</v>
      </c>
      <c r="G839" s="104" t="str">
        <f>IF(aanmeldingen!M831=0,"nvt",aanmeldingen!M831)</f>
        <v>nvt</v>
      </c>
      <c r="H839" s="98">
        <f>aanmeldingen!H831</f>
        <v>0</v>
      </c>
      <c r="I839" s="98">
        <f>aanmeldingen!I831</f>
        <v>0</v>
      </c>
      <c r="J839" s="203" t="str">
        <f t="shared" ca="1" si="36"/>
        <v/>
      </c>
      <c r="K839" s="100">
        <f>aanmeldingen!V831</f>
        <v>0</v>
      </c>
      <c r="L839" s="100">
        <f>aanmeldingen!W831</f>
        <v>0</v>
      </c>
      <c r="M839" s="63"/>
      <c r="N839" s="46">
        <f>VLOOKUP(B839,schermers!C:I,7,FALSE)</f>
        <v>28664</v>
      </c>
      <c r="O839" s="46" t="str">
        <f t="shared" ca="1" si="37"/>
        <v/>
      </c>
      <c r="P839" s="56">
        <f t="shared" ca="1" si="38"/>
        <v>0</v>
      </c>
    </row>
    <row r="840" spans="1:16" hidden="1" x14ac:dyDescent="0.2">
      <c r="A840" s="56">
        <f ca="1">aanmeldingen!AK832</f>
        <v>0</v>
      </c>
      <c r="B840" s="99">
        <f>aanmeldingen!D832</f>
        <v>0</v>
      </c>
      <c r="C840" s="98">
        <f>aanmeldingen!F832</f>
        <v>0</v>
      </c>
      <c r="D840" s="98">
        <f>aanmeldingen!G832</f>
        <v>0</v>
      </c>
      <c r="E840" s="98">
        <f>aanmeldingen!T832</f>
        <v>0</v>
      </c>
      <c r="F840" s="100">
        <f>aanmeldingen!K832</f>
        <v>0</v>
      </c>
      <c r="G840" s="104" t="str">
        <f>IF(aanmeldingen!M832=0,"nvt",aanmeldingen!M832)</f>
        <v>nvt</v>
      </c>
      <c r="H840" s="98">
        <f>aanmeldingen!H832</f>
        <v>0</v>
      </c>
      <c r="I840" s="98">
        <f>aanmeldingen!I832</f>
        <v>0</v>
      </c>
      <c r="J840" s="203" t="str">
        <f t="shared" ca="1" si="36"/>
        <v/>
      </c>
      <c r="K840" s="100">
        <f>aanmeldingen!V832</f>
        <v>0</v>
      </c>
      <c r="L840" s="100">
        <f>aanmeldingen!W832</f>
        <v>0</v>
      </c>
      <c r="M840" s="63"/>
      <c r="N840" s="46">
        <f>VLOOKUP(B840,schermers!C:I,7,FALSE)</f>
        <v>28664</v>
      </c>
      <c r="O840" s="46" t="str">
        <f t="shared" ca="1" si="37"/>
        <v/>
      </c>
      <c r="P840" s="56">
        <f t="shared" ca="1" si="38"/>
        <v>0</v>
      </c>
    </row>
    <row r="841" spans="1:16" hidden="1" x14ac:dyDescent="0.2">
      <c r="A841" s="56">
        <f ca="1">aanmeldingen!AK833</f>
        <v>0</v>
      </c>
      <c r="B841" s="99">
        <f>aanmeldingen!D833</f>
        <v>0</v>
      </c>
      <c r="C841" s="98">
        <f>aanmeldingen!F833</f>
        <v>0</v>
      </c>
      <c r="D841" s="98">
        <f>aanmeldingen!G833</f>
        <v>0</v>
      </c>
      <c r="E841" s="98">
        <f>aanmeldingen!T833</f>
        <v>0</v>
      </c>
      <c r="F841" s="100">
        <f>aanmeldingen!K833</f>
        <v>0</v>
      </c>
      <c r="G841" s="104" t="str">
        <f>IF(aanmeldingen!M833=0,"nvt",aanmeldingen!M833)</f>
        <v>nvt</v>
      </c>
      <c r="H841" s="98">
        <f>aanmeldingen!H833</f>
        <v>0</v>
      </c>
      <c r="I841" s="98">
        <f>aanmeldingen!I833</f>
        <v>0</v>
      </c>
      <c r="J841" s="203" t="str">
        <f t="shared" ca="1" si="36"/>
        <v/>
      </c>
      <c r="K841" s="100">
        <f>aanmeldingen!V833</f>
        <v>0</v>
      </c>
      <c r="L841" s="100">
        <f>aanmeldingen!W833</f>
        <v>0</v>
      </c>
      <c r="M841" s="63"/>
      <c r="N841" s="46">
        <f>VLOOKUP(B841,schermers!C:I,7,FALSE)</f>
        <v>28664</v>
      </c>
      <c r="O841" s="46" t="str">
        <f t="shared" ca="1" si="37"/>
        <v/>
      </c>
      <c r="P841" s="56">
        <f t="shared" ca="1" si="38"/>
        <v>0</v>
      </c>
    </row>
    <row r="842" spans="1:16" hidden="1" x14ac:dyDescent="0.2">
      <c r="A842" s="56">
        <f ca="1">aanmeldingen!AK834</f>
        <v>0</v>
      </c>
      <c r="B842" s="99">
        <f>aanmeldingen!D834</f>
        <v>0</v>
      </c>
      <c r="C842" s="98">
        <f>aanmeldingen!F834</f>
        <v>0</v>
      </c>
      <c r="D842" s="98">
        <f>aanmeldingen!G834</f>
        <v>0</v>
      </c>
      <c r="E842" s="98">
        <f>aanmeldingen!T834</f>
        <v>0</v>
      </c>
      <c r="F842" s="100">
        <f>aanmeldingen!K834</f>
        <v>0</v>
      </c>
      <c r="G842" s="104" t="str">
        <f>IF(aanmeldingen!M834=0,"nvt",aanmeldingen!M834)</f>
        <v>nvt</v>
      </c>
      <c r="H842" s="98">
        <f>aanmeldingen!H834</f>
        <v>0</v>
      </c>
      <c r="I842" s="98">
        <f>aanmeldingen!I834</f>
        <v>0</v>
      </c>
      <c r="J842" s="203" t="str">
        <f t="shared" ca="1" si="36"/>
        <v/>
      </c>
      <c r="K842" s="100">
        <f>aanmeldingen!V834</f>
        <v>0</v>
      </c>
      <c r="L842" s="100">
        <f>aanmeldingen!W834</f>
        <v>0</v>
      </c>
      <c r="M842" s="63"/>
      <c r="N842" s="46">
        <f>VLOOKUP(B842,schermers!C:I,7,FALSE)</f>
        <v>28664</v>
      </c>
      <c r="O842" s="46" t="str">
        <f t="shared" ca="1" si="37"/>
        <v/>
      </c>
      <c r="P842" s="56">
        <f t="shared" ca="1" si="38"/>
        <v>0</v>
      </c>
    </row>
    <row r="843" spans="1:16" hidden="1" x14ac:dyDescent="0.2">
      <c r="A843" s="56">
        <f ca="1">aanmeldingen!AK835</f>
        <v>0</v>
      </c>
      <c r="B843" s="99">
        <f>aanmeldingen!D835</f>
        <v>0</v>
      </c>
      <c r="C843" s="98">
        <f>aanmeldingen!F835</f>
        <v>0</v>
      </c>
      <c r="D843" s="98">
        <f>aanmeldingen!G835</f>
        <v>0</v>
      </c>
      <c r="E843" s="98">
        <f>aanmeldingen!T835</f>
        <v>0</v>
      </c>
      <c r="F843" s="100">
        <f>aanmeldingen!K835</f>
        <v>0</v>
      </c>
      <c r="G843" s="104" t="str">
        <f>IF(aanmeldingen!M835=0,"nvt",aanmeldingen!M835)</f>
        <v>nvt</v>
      </c>
      <c r="H843" s="98">
        <f>aanmeldingen!H835</f>
        <v>0</v>
      </c>
      <c r="I843" s="98">
        <f>aanmeldingen!I835</f>
        <v>0</v>
      </c>
      <c r="J843" s="203" t="str">
        <f t="shared" ca="1" si="36"/>
        <v/>
      </c>
      <c r="K843" s="100">
        <f>aanmeldingen!V835</f>
        <v>0</v>
      </c>
      <c r="L843" s="100">
        <f>aanmeldingen!W835</f>
        <v>0</v>
      </c>
      <c r="M843" s="63"/>
      <c r="N843" s="46">
        <f>VLOOKUP(B843,schermers!C:I,7,FALSE)</f>
        <v>28664</v>
      </c>
      <c r="O843" s="46" t="str">
        <f t="shared" ca="1" si="37"/>
        <v/>
      </c>
      <c r="P843" s="56">
        <f t="shared" ca="1" si="38"/>
        <v>0</v>
      </c>
    </row>
    <row r="844" spans="1:16" hidden="1" x14ac:dyDescent="0.2">
      <c r="A844" s="56">
        <f ca="1">aanmeldingen!AK836</f>
        <v>0</v>
      </c>
      <c r="B844" s="99">
        <f>aanmeldingen!D836</f>
        <v>0</v>
      </c>
      <c r="C844" s="98">
        <f>aanmeldingen!F836</f>
        <v>0</v>
      </c>
      <c r="D844" s="98">
        <f>aanmeldingen!G836</f>
        <v>0</v>
      </c>
      <c r="E844" s="98">
        <f>aanmeldingen!T836</f>
        <v>0</v>
      </c>
      <c r="F844" s="100">
        <f>aanmeldingen!K836</f>
        <v>0</v>
      </c>
      <c r="G844" s="104" t="str">
        <f>IF(aanmeldingen!M836=0,"nvt",aanmeldingen!M836)</f>
        <v>nvt</v>
      </c>
      <c r="H844" s="98">
        <f>aanmeldingen!H836</f>
        <v>0</v>
      </c>
      <c r="I844" s="98">
        <f>aanmeldingen!I836</f>
        <v>0</v>
      </c>
      <c r="J844" s="203" t="str">
        <f t="shared" ref="J844:J907" ca="1" si="39">IF(A844=0,"",IF(K844-F844&gt;=8*7,$O$6*0.8,IF(F844&lt;$O$7,$O$6*0.8,$O$6*1.15)))</f>
        <v/>
      </c>
      <c r="K844" s="100">
        <f>aanmeldingen!V836</f>
        <v>0</v>
      </c>
      <c r="L844" s="100">
        <f>aanmeldingen!W836</f>
        <v>0</v>
      </c>
      <c r="M844" s="63"/>
      <c r="N844" s="46">
        <f>VLOOKUP(B844,schermers!C:I,7,FALSE)</f>
        <v>28664</v>
      </c>
      <c r="O844" s="46" t="str">
        <f t="shared" ref="O844:O907" ca="1" si="40">IF(N844&gt;=$O$9,"U23","")</f>
        <v/>
      </c>
      <c r="P844" s="56">
        <f t="shared" ref="P844:P907" ca="1" si="41">IF(AND(I844="ECC",M844&lt;&gt;""),1,IF(AND(I844="U23",M834&lt;&gt;"",O844="U23"),1,0))</f>
        <v>0</v>
      </c>
    </row>
    <row r="845" spans="1:16" hidden="1" x14ac:dyDescent="0.2">
      <c r="A845" s="56">
        <f ca="1">aanmeldingen!AK837</f>
        <v>0</v>
      </c>
      <c r="B845" s="99">
        <f>aanmeldingen!D837</f>
        <v>0</v>
      </c>
      <c r="C845" s="98">
        <f>aanmeldingen!F837</f>
        <v>0</v>
      </c>
      <c r="D845" s="98">
        <f>aanmeldingen!G837</f>
        <v>0</v>
      </c>
      <c r="E845" s="98">
        <f>aanmeldingen!T837</f>
        <v>0</v>
      </c>
      <c r="F845" s="100">
        <f>aanmeldingen!K837</f>
        <v>0</v>
      </c>
      <c r="G845" s="104" t="str">
        <f>IF(aanmeldingen!M837=0,"nvt",aanmeldingen!M837)</f>
        <v>nvt</v>
      </c>
      <c r="H845" s="98">
        <f>aanmeldingen!H837</f>
        <v>0</v>
      </c>
      <c r="I845" s="98">
        <f>aanmeldingen!I837</f>
        <v>0</v>
      </c>
      <c r="J845" s="203" t="str">
        <f t="shared" ca="1" si="39"/>
        <v/>
      </c>
      <c r="K845" s="100">
        <f>aanmeldingen!V837</f>
        <v>0</v>
      </c>
      <c r="L845" s="100">
        <f>aanmeldingen!W837</f>
        <v>0</v>
      </c>
      <c r="M845" s="63"/>
      <c r="N845" s="46">
        <f>VLOOKUP(B845,schermers!C:I,7,FALSE)</f>
        <v>28664</v>
      </c>
      <c r="O845" s="46" t="str">
        <f t="shared" ca="1" si="40"/>
        <v/>
      </c>
      <c r="P845" s="56">
        <f t="shared" ca="1" si="41"/>
        <v>0</v>
      </c>
    </row>
    <row r="846" spans="1:16" hidden="1" x14ac:dyDescent="0.2">
      <c r="A846" s="56">
        <f ca="1">aanmeldingen!AK838</f>
        <v>0</v>
      </c>
      <c r="B846" s="99">
        <f>aanmeldingen!D838</f>
        <v>0</v>
      </c>
      <c r="C846" s="98">
        <f>aanmeldingen!F838</f>
        <v>0</v>
      </c>
      <c r="D846" s="98">
        <f>aanmeldingen!G838</f>
        <v>0</v>
      </c>
      <c r="E846" s="98">
        <f>aanmeldingen!T838</f>
        <v>0</v>
      </c>
      <c r="F846" s="100">
        <f>aanmeldingen!K838</f>
        <v>0</v>
      </c>
      <c r="G846" s="104" t="str">
        <f>IF(aanmeldingen!M838=0,"nvt",aanmeldingen!M838)</f>
        <v>nvt</v>
      </c>
      <c r="H846" s="98">
        <f>aanmeldingen!H838</f>
        <v>0</v>
      </c>
      <c r="I846" s="98">
        <f>aanmeldingen!I838</f>
        <v>0</v>
      </c>
      <c r="J846" s="203" t="str">
        <f t="shared" ca="1" si="39"/>
        <v/>
      </c>
      <c r="K846" s="100">
        <f>aanmeldingen!V838</f>
        <v>0</v>
      </c>
      <c r="L846" s="100">
        <f>aanmeldingen!W838</f>
        <v>0</v>
      </c>
      <c r="M846" s="63"/>
      <c r="N846" s="46">
        <f>VLOOKUP(B846,schermers!C:I,7,FALSE)</f>
        <v>28664</v>
      </c>
      <c r="O846" s="46" t="str">
        <f t="shared" ca="1" si="40"/>
        <v/>
      </c>
      <c r="P846" s="56">
        <f t="shared" ca="1" si="41"/>
        <v>0</v>
      </c>
    </row>
    <row r="847" spans="1:16" hidden="1" x14ac:dyDescent="0.2">
      <c r="A847" s="56">
        <f ca="1">aanmeldingen!AK839</f>
        <v>0</v>
      </c>
      <c r="B847" s="99">
        <f>aanmeldingen!D839</f>
        <v>0</v>
      </c>
      <c r="C847" s="98">
        <f>aanmeldingen!F839</f>
        <v>0</v>
      </c>
      <c r="D847" s="98">
        <f>aanmeldingen!G839</f>
        <v>0</v>
      </c>
      <c r="E847" s="98">
        <f>aanmeldingen!T839</f>
        <v>0</v>
      </c>
      <c r="F847" s="100">
        <f>aanmeldingen!K839</f>
        <v>0</v>
      </c>
      <c r="G847" s="104" t="str">
        <f>IF(aanmeldingen!M839=0,"nvt",aanmeldingen!M839)</f>
        <v>nvt</v>
      </c>
      <c r="H847" s="98">
        <f>aanmeldingen!H839</f>
        <v>0</v>
      </c>
      <c r="I847" s="98">
        <f>aanmeldingen!I839</f>
        <v>0</v>
      </c>
      <c r="J847" s="203" t="str">
        <f t="shared" ca="1" si="39"/>
        <v/>
      </c>
      <c r="K847" s="100">
        <f>aanmeldingen!V839</f>
        <v>0</v>
      </c>
      <c r="L847" s="100">
        <f>aanmeldingen!W839</f>
        <v>0</v>
      </c>
      <c r="M847" s="63"/>
      <c r="N847" s="46">
        <f>VLOOKUP(B847,schermers!C:I,7,FALSE)</f>
        <v>28664</v>
      </c>
      <c r="O847" s="46" t="str">
        <f t="shared" ca="1" si="40"/>
        <v/>
      </c>
      <c r="P847" s="56">
        <f t="shared" ca="1" si="41"/>
        <v>0</v>
      </c>
    </row>
    <row r="848" spans="1:16" hidden="1" x14ac:dyDescent="0.2">
      <c r="A848" s="56">
        <f ca="1">aanmeldingen!AK840</f>
        <v>0</v>
      </c>
      <c r="B848" s="99">
        <f>aanmeldingen!D840</f>
        <v>0</v>
      </c>
      <c r="C848" s="98">
        <f>aanmeldingen!F840</f>
        <v>0</v>
      </c>
      <c r="D848" s="98">
        <f>aanmeldingen!G840</f>
        <v>0</v>
      </c>
      <c r="E848" s="98">
        <f>aanmeldingen!T840</f>
        <v>0</v>
      </c>
      <c r="F848" s="100">
        <f>aanmeldingen!K840</f>
        <v>0</v>
      </c>
      <c r="G848" s="104" t="str">
        <f>IF(aanmeldingen!M840=0,"nvt",aanmeldingen!M840)</f>
        <v>nvt</v>
      </c>
      <c r="H848" s="98">
        <f>aanmeldingen!H840</f>
        <v>0</v>
      </c>
      <c r="I848" s="98">
        <f>aanmeldingen!I840</f>
        <v>0</v>
      </c>
      <c r="J848" s="203" t="str">
        <f t="shared" ca="1" si="39"/>
        <v/>
      </c>
      <c r="K848" s="100">
        <f>aanmeldingen!V840</f>
        <v>0</v>
      </c>
      <c r="L848" s="100">
        <f>aanmeldingen!W840</f>
        <v>0</v>
      </c>
      <c r="M848" s="63"/>
      <c r="N848" s="46">
        <f>VLOOKUP(B848,schermers!C:I,7,FALSE)</f>
        <v>28664</v>
      </c>
      <c r="O848" s="46" t="str">
        <f t="shared" ca="1" si="40"/>
        <v/>
      </c>
      <c r="P848" s="56">
        <f t="shared" ca="1" si="41"/>
        <v>0</v>
      </c>
    </row>
    <row r="849" spans="1:16" hidden="1" x14ac:dyDescent="0.2">
      <c r="A849" s="56">
        <f ca="1">aanmeldingen!AK841</f>
        <v>0</v>
      </c>
      <c r="B849" s="99">
        <f>aanmeldingen!D841</f>
        <v>0</v>
      </c>
      <c r="C849" s="98">
        <f>aanmeldingen!F841</f>
        <v>0</v>
      </c>
      <c r="D849" s="98">
        <f>aanmeldingen!G841</f>
        <v>0</v>
      </c>
      <c r="E849" s="98">
        <f>aanmeldingen!T841</f>
        <v>0</v>
      </c>
      <c r="F849" s="100">
        <f>aanmeldingen!K841</f>
        <v>0</v>
      </c>
      <c r="G849" s="104" t="str">
        <f>IF(aanmeldingen!M841=0,"nvt",aanmeldingen!M841)</f>
        <v>nvt</v>
      </c>
      <c r="H849" s="98">
        <f>aanmeldingen!H841</f>
        <v>0</v>
      </c>
      <c r="I849" s="98">
        <f>aanmeldingen!I841</f>
        <v>0</v>
      </c>
      <c r="J849" s="203" t="str">
        <f t="shared" ca="1" si="39"/>
        <v/>
      </c>
      <c r="K849" s="100">
        <f>aanmeldingen!V841</f>
        <v>0</v>
      </c>
      <c r="L849" s="100">
        <f>aanmeldingen!W841</f>
        <v>0</v>
      </c>
      <c r="M849" s="63"/>
      <c r="N849" s="46">
        <f>VLOOKUP(B849,schermers!C:I,7,FALSE)</f>
        <v>28664</v>
      </c>
      <c r="O849" s="46" t="str">
        <f t="shared" ca="1" si="40"/>
        <v/>
      </c>
      <c r="P849" s="56">
        <f t="shared" ca="1" si="41"/>
        <v>0</v>
      </c>
    </row>
    <row r="850" spans="1:16" hidden="1" x14ac:dyDescent="0.2">
      <c r="A850" s="56">
        <f ca="1">aanmeldingen!AK842</f>
        <v>0</v>
      </c>
      <c r="B850" s="99">
        <f>aanmeldingen!D842</f>
        <v>0</v>
      </c>
      <c r="C850" s="98">
        <f>aanmeldingen!F842</f>
        <v>0</v>
      </c>
      <c r="D850" s="98">
        <f>aanmeldingen!G842</f>
        <v>0</v>
      </c>
      <c r="E850" s="98">
        <f>aanmeldingen!T842</f>
        <v>0</v>
      </c>
      <c r="F850" s="100">
        <f>aanmeldingen!K842</f>
        <v>0</v>
      </c>
      <c r="G850" s="104" t="str">
        <f>IF(aanmeldingen!M842=0,"nvt",aanmeldingen!M842)</f>
        <v>nvt</v>
      </c>
      <c r="H850" s="98">
        <f>aanmeldingen!H842</f>
        <v>0</v>
      </c>
      <c r="I850" s="98">
        <f>aanmeldingen!I842</f>
        <v>0</v>
      </c>
      <c r="J850" s="203" t="str">
        <f t="shared" ca="1" si="39"/>
        <v/>
      </c>
      <c r="K850" s="100">
        <f>aanmeldingen!V842</f>
        <v>0</v>
      </c>
      <c r="L850" s="100">
        <f>aanmeldingen!W842</f>
        <v>0</v>
      </c>
      <c r="M850" s="63"/>
      <c r="N850" s="46">
        <f>VLOOKUP(B850,schermers!C:I,7,FALSE)</f>
        <v>28664</v>
      </c>
      <c r="O850" s="46" t="str">
        <f t="shared" ca="1" si="40"/>
        <v/>
      </c>
      <c r="P850" s="56">
        <f t="shared" ca="1" si="41"/>
        <v>0</v>
      </c>
    </row>
    <row r="851" spans="1:16" hidden="1" x14ac:dyDescent="0.2">
      <c r="A851" s="56">
        <f ca="1">aanmeldingen!AK843</f>
        <v>0</v>
      </c>
      <c r="B851" s="99">
        <f>aanmeldingen!D843</f>
        <v>0</v>
      </c>
      <c r="C851" s="98">
        <f>aanmeldingen!F843</f>
        <v>0</v>
      </c>
      <c r="D851" s="98">
        <f>aanmeldingen!G843</f>
        <v>0</v>
      </c>
      <c r="E851" s="98">
        <f>aanmeldingen!T843</f>
        <v>0</v>
      </c>
      <c r="F851" s="100">
        <f>aanmeldingen!K843</f>
        <v>0</v>
      </c>
      <c r="G851" s="104" t="str">
        <f>IF(aanmeldingen!M843=0,"nvt",aanmeldingen!M843)</f>
        <v>nvt</v>
      </c>
      <c r="H851" s="98">
        <f>aanmeldingen!H843</f>
        <v>0</v>
      </c>
      <c r="I851" s="98">
        <f>aanmeldingen!I843</f>
        <v>0</v>
      </c>
      <c r="J851" s="203" t="str">
        <f t="shared" ca="1" si="39"/>
        <v/>
      </c>
      <c r="K851" s="100">
        <f>aanmeldingen!V843</f>
        <v>0</v>
      </c>
      <c r="L851" s="100">
        <f>aanmeldingen!W843</f>
        <v>0</v>
      </c>
      <c r="M851" s="63"/>
      <c r="N851" s="46">
        <f>VLOOKUP(B851,schermers!C:I,7,FALSE)</f>
        <v>28664</v>
      </c>
      <c r="O851" s="46" t="str">
        <f t="shared" ca="1" si="40"/>
        <v/>
      </c>
      <c r="P851" s="56">
        <f t="shared" ca="1" si="41"/>
        <v>0</v>
      </c>
    </row>
    <row r="852" spans="1:16" hidden="1" x14ac:dyDescent="0.2">
      <c r="A852" s="56">
        <f ca="1">aanmeldingen!AK844</f>
        <v>0</v>
      </c>
      <c r="B852" s="99">
        <f>aanmeldingen!D844</f>
        <v>0</v>
      </c>
      <c r="C852" s="98">
        <f>aanmeldingen!F844</f>
        <v>0</v>
      </c>
      <c r="D852" s="98">
        <f>aanmeldingen!G844</f>
        <v>0</v>
      </c>
      <c r="E852" s="98">
        <f>aanmeldingen!T844</f>
        <v>0</v>
      </c>
      <c r="F852" s="100">
        <f>aanmeldingen!K844</f>
        <v>0</v>
      </c>
      <c r="G852" s="104" t="str">
        <f>IF(aanmeldingen!M844=0,"nvt",aanmeldingen!M844)</f>
        <v>nvt</v>
      </c>
      <c r="H852" s="98">
        <f>aanmeldingen!H844</f>
        <v>0</v>
      </c>
      <c r="I852" s="98">
        <f>aanmeldingen!I844</f>
        <v>0</v>
      </c>
      <c r="J852" s="203" t="str">
        <f t="shared" ca="1" si="39"/>
        <v/>
      </c>
      <c r="K852" s="100">
        <f>aanmeldingen!V844</f>
        <v>0</v>
      </c>
      <c r="L852" s="100">
        <f>aanmeldingen!W844</f>
        <v>0</v>
      </c>
      <c r="M852" s="63"/>
      <c r="N852" s="46">
        <f>VLOOKUP(B852,schermers!C:I,7,FALSE)</f>
        <v>28664</v>
      </c>
      <c r="O852" s="46" t="str">
        <f t="shared" ca="1" si="40"/>
        <v/>
      </c>
      <c r="P852" s="56">
        <f t="shared" ca="1" si="41"/>
        <v>0</v>
      </c>
    </row>
    <row r="853" spans="1:16" hidden="1" x14ac:dyDescent="0.2">
      <c r="A853" s="56">
        <f ca="1">aanmeldingen!AK845</f>
        <v>0</v>
      </c>
      <c r="B853" s="99">
        <f>aanmeldingen!D845</f>
        <v>0</v>
      </c>
      <c r="C853" s="98">
        <f>aanmeldingen!F845</f>
        <v>0</v>
      </c>
      <c r="D853" s="98">
        <f>aanmeldingen!G845</f>
        <v>0</v>
      </c>
      <c r="E853" s="98">
        <f>aanmeldingen!T845</f>
        <v>0</v>
      </c>
      <c r="F853" s="100">
        <f>aanmeldingen!K845</f>
        <v>0</v>
      </c>
      <c r="G853" s="104" t="str">
        <f>IF(aanmeldingen!M845=0,"nvt",aanmeldingen!M845)</f>
        <v>nvt</v>
      </c>
      <c r="H853" s="98">
        <f>aanmeldingen!H845</f>
        <v>0</v>
      </c>
      <c r="I853" s="98">
        <f>aanmeldingen!I845</f>
        <v>0</v>
      </c>
      <c r="J853" s="203" t="str">
        <f t="shared" ca="1" si="39"/>
        <v/>
      </c>
      <c r="K853" s="100">
        <f>aanmeldingen!V845</f>
        <v>0</v>
      </c>
      <c r="L853" s="100">
        <f>aanmeldingen!W845</f>
        <v>0</v>
      </c>
      <c r="M853" s="63"/>
      <c r="N853" s="46">
        <f>VLOOKUP(B853,schermers!C:I,7,FALSE)</f>
        <v>28664</v>
      </c>
      <c r="O853" s="46" t="str">
        <f t="shared" ca="1" si="40"/>
        <v/>
      </c>
      <c r="P853" s="56">
        <f t="shared" ca="1" si="41"/>
        <v>0</v>
      </c>
    </row>
    <row r="854" spans="1:16" hidden="1" x14ac:dyDescent="0.2">
      <c r="A854" s="56">
        <f ca="1">aanmeldingen!AK846</f>
        <v>0</v>
      </c>
      <c r="B854" s="99">
        <f>aanmeldingen!D846</f>
        <v>0</v>
      </c>
      <c r="C854" s="98">
        <f>aanmeldingen!F846</f>
        <v>0</v>
      </c>
      <c r="D854" s="98">
        <f>aanmeldingen!G846</f>
        <v>0</v>
      </c>
      <c r="E854" s="98">
        <f>aanmeldingen!T846</f>
        <v>0</v>
      </c>
      <c r="F854" s="100">
        <f>aanmeldingen!K846</f>
        <v>0</v>
      </c>
      <c r="G854" s="104" t="str">
        <f>IF(aanmeldingen!M846=0,"nvt",aanmeldingen!M846)</f>
        <v>nvt</v>
      </c>
      <c r="H854" s="98">
        <f>aanmeldingen!H846</f>
        <v>0</v>
      </c>
      <c r="I854" s="98">
        <f>aanmeldingen!I846</f>
        <v>0</v>
      </c>
      <c r="J854" s="203" t="str">
        <f t="shared" ca="1" si="39"/>
        <v/>
      </c>
      <c r="K854" s="100">
        <f>aanmeldingen!V846</f>
        <v>0</v>
      </c>
      <c r="L854" s="100">
        <f>aanmeldingen!W846</f>
        <v>0</v>
      </c>
      <c r="M854" s="63"/>
      <c r="N854" s="46">
        <f>VLOOKUP(B854,schermers!C:I,7,FALSE)</f>
        <v>28664</v>
      </c>
      <c r="O854" s="46" t="str">
        <f t="shared" ca="1" si="40"/>
        <v/>
      </c>
      <c r="P854" s="56">
        <f t="shared" ca="1" si="41"/>
        <v>0</v>
      </c>
    </row>
    <row r="855" spans="1:16" hidden="1" x14ac:dyDescent="0.2">
      <c r="A855" s="56">
        <f ca="1">aanmeldingen!AK847</f>
        <v>0</v>
      </c>
      <c r="B855" s="99">
        <f>aanmeldingen!D847</f>
        <v>0</v>
      </c>
      <c r="C855" s="98">
        <f>aanmeldingen!F847</f>
        <v>0</v>
      </c>
      <c r="D855" s="98">
        <f>aanmeldingen!G847</f>
        <v>0</v>
      </c>
      <c r="E855" s="98">
        <f>aanmeldingen!T847</f>
        <v>0</v>
      </c>
      <c r="F855" s="100">
        <f>aanmeldingen!K847</f>
        <v>0</v>
      </c>
      <c r="G855" s="104" t="str">
        <f>IF(aanmeldingen!M847=0,"nvt",aanmeldingen!M847)</f>
        <v>nvt</v>
      </c>
      <c r="H855" s="98">
        <f>aanmeldingen!H847</f>
        <v>0</v>
      </c>
      <c r="I855" s="98">
        <f>aanmeldingen!I847</f>
        <v>0</v>
      </c>
      <c r="J855" s="203" t="str">
        <f t="shared" ca="1" si="39"/>
        <v/>
      </c>
      <c r="K855" s="100">
        <f>aanmeldingen!V847</f>
        <v>0</v>
      </c>
      <c r="L855" s="100">
        <f>aanmeldingen!W847</f>
        <v>0</v>
      </c>
      <c r="M855" s="63"/>
      <c r="N855" s="46">
        <f>VLOOKUP(B855,schermers!C:I,7,FALSE)</f>
        <v>28664</v>
      </c>
      <c r="O855" s="46" t="str">
        <f t="shared" ca="1" si="40"/>
        <v/>
      </c>
      <c r="P855" s="56">
        <f t="shared" ca="1" si="41"/>
        <v>0</v>
      </c>
    </row>
    <row r="856" spans="1:16" hidden="1" x14ac:dyDescent="0.2">
      <c r="A856" s="56">
        <f ca="1">aanmeldingen!AK848</f>
        <v>0</v>
      </c>
      <c r="B856" s="99">
        <f>aanmeldingen!D848</f>
        <v>0</v>
      </c>
      <c r="C856" s="98">
        <f>aanmeldingen!F848</f>
        <v>0</v>
      </c>
      <c r="D856" s="98">
        <f>aanmeldingen!G848</f>
        <v>0</v>
      </c>
      <c r="E856" s="98">
        <f>aanmeldingen!T848</f>
        <v>0</v>
      </c>
      <c r="F856" s="100">
        <f>aanmeldingen!K848</f>
        <v>0</v>
      </c>
      <c r="G856" s="104" t="str">
        <f>IF(aanmeldingen!M848=0,"nvt",aanmeldingen!M848)</f>
        <v>nvt</v>
      </c>
      <c r="H856" s="98">
        <f>aanmeldingen!H848</f>
        <v>0</v>
      </c>
      <c r="I856" s="98">
        <f>aanmeldingen!I848</f>
        <v>0</v>
      </c>
      <c r="J856" s="203" t="str">
        <f t="shared" ca="1" si="39"/>
        <v/>
      </c>
      <c r="K856" s="100">
        <f>aanmeldingen!V848</f>
        <v>0</v>
      </c>
      <c r="L856" s="100">
        <f>aanmeldingen!W848</f>
        <v>0</v>
      </c>
      <c r="M856" s="63"/>
      <c r="N856" s="46">
        <f>VLOOKUP(B856,schermers!C:I,7,FALSE)</f>
        <v>28664</v>
      </c>
      <c r="O856" s="46" t="str">
        <f t="shared" ca="1" si="40"/>
        <v/>
      </c>
      <c r="P856" s="56">
        <f t="shared" ca="1" si="41"/>
        <v>0</v>
      </c>
    </row>
    <row r="857" spans="1:16" hidden="1" x14ac:dyDescent="0.2">
      <c r="A857" s="56">
        <f ca="1">aanmeldingen!AK849</f>
        <v>0</v>
      </c>
      <c r="B857" s="99">
        <f>aanmeldingen!D849</f>
        <v>0</v>
      </c>
      <c r="C857" s="98">
        <f>aanmeldingen!F849</f>
        <v>0</v>
      </c>
      <c r="D857" s="98">
        <f>aanmeldingen!G849</f>
        <v>0</v>
      </c>
      <c r="E857" s="98">
        <f>aanmeldingen!T849</f>
        <v>0</v>
      </c>
      <c r="F857" s="100">
        <f>aanmeldingen!K849</f>
        <v>0</v>
      </c>
      <c r="G857" s="104" t="str">
        <f>IF(aanmeldingen!M849=0,"nvt",aanmeldingen!M849)</f>
        <v>nvt</v>
      </c>
      <c r="H857" s="98">
        <f>aanmeldingen!H849</f>
        <v>0</v>
      </c>
      <c r="I857" s="98">
        <f>aanmeldingen!I849</f>
        <v>0</v>
      </c>
      <c r="J857" s="203" t="str">
        <f t="shared" ca="1" si="39"/>
        <v/>
      </c>
      <c r="K857" s="100">
        <f>aanmeldingen!V849</f>
        <v>0</v>
      </c>
      <c r="L857" s="100">
        <f>aanmeldingen!W849</f>
        <v>0</v>
      </c>
      <c r="M857" s="63"/>
      <c r="N857" s="46">
        <f>VLOOKUP(B857,schermers!C:I,7,FALSE)</f>
        <v>28664</v>
      </c>
      <c r="O857" s="46" t="str">
        <f t="shared" ca="1" si="40"/>
        <v/>
      </c>
      <c r="P857" s="56">
        <f t="shared" ca="1" si="41"/>
        <v>0</v>
      </c>
    </row>
    <row r="858" spans="1:16" hidden="1" x14ac:dyDescent="0.2">
      <c r="A858" s="56">
        <f ca="1">aanmeldingen!AK850</f>
        <v>0</v>
      </c>
      <c r="B858" s="99">
        <f>aanmeldingen!D850</f>
        <v>0</v>
      </c>
      <c r="C858" s="98">
        <f>aanmeldingen!F850</f>
        <v>0</v>
      </c>
      <c r="D858" s="98">
        <f>aanmeldingen!G850</f>
        <v>0</v>
      </c>
      <c r="E858" s="98">
        <f>aanmeldingen!T850</f>
        <v>0</v>
      </c>
      <c r="F858" s="100">
        <f>aanmeldingen!K850</f>
        <v>0</v>
      </c>
      <c r="G858" s="104" t="str">
        <f>IF(aanmeldingen!M850=0,"nvt",aanmeldingen!M850)</f>
        <v>nvt</v>
      </c>
      <c r="H858" s="98">
        <f>aanmeldingen!H850</f>
        <v>0</v>
      </c>
      <c r="I858" s="98">
        <f>aanmeldingen!I850</f>
        <v>0</v>
      </c>
      <c r="J858" s="203" t="str">
        <f t="shared" ca="1" si="39"/>
        <v/>
      </c>
      <c r="K858" s="100">
        <f>aanmeldingen!V850</f>
        <v>0</v>
      </c>
      <c r="L858" s="100">
        <f>aanmeldingen!W850</f>
        <v>0</v>
      </c>
      <c r="M858" s="63"/>
      <c r="N858" s="46">
        <f>VLOOKUP(B858,schermers!C:I,7,FALSE)</f>
        <v>28664</v>
      </c>
      <c r="O858" s="46" t="str">
        <f t="shared" ca="1" si="40"/>
        <v/>
      </c>
      <c r="P858" s="56">
        <f t="shared" ca="1" si="41"/>
        <v>0</v>
      </c>
    </row>
    <row r="859" spans="1:16" hidden="1" x14ac:dyDescent="0.2">
      <c r="A859" s="56">
        <f ca="1">aanmeldingen!AK851</f>
        <v>0</v>
      </c>
      <c r="B859" s="99">
        <f>aanmeldingen!D851</f>
        <v>0</v>
      </c>
      <c r="C859" s="98">
        <f>aanmeldingen!F851</f>
        <v>0</v>
      </c>
      <c r="D859" s="98">
        <f>aanmeldingen!G851</f>
        <v>0</v>
      </c>
      <c r="E859" s="98">
        <f>aanmeldingen!T851</f>
        <v>0</v>
      </c>
      <c r="F859" s="100">
        <f>aanmeldingen!K851</f>
        <v>0</v>
      </c>
      <c r="G859" s="104" t="str">
        <f>IF(aanmeldingen!M851=0,"nvt",aanmeldingen!M851)</f>
        <v>nvt</v>
      </c>
      <c r="H859" s="98">
        <f>aanmeldingen!H851</f>
        <v>0</v>
      </c>
      <c r="I859" s="98">
        <f>aanmeldingen!I851</f>
        <v>0</v>
      </c>
      <c r="J859" s="203" t="str">
        <f t="shared" ca="1" si="39"/>
        <v/>
      </c>
      <c r="K859" s="100">
        <f>aanmeldingen!V851</f>
        <v>0</v>
      </c>
      <c r="L859" s="100">
        <f>aanmeldingen!W851</f>
        <v>0</v>
      </c>
      <c r="M859" s="63"/>
      <c r="N859" s="46">
        <f>VLOOKUP(B859,schermers!C:I,7,FALSE)</f>
        <v>28664</v>
      </c>
      <c r="O859" s="46" t="str">
        <f t="shared" ca="1" si="40"/>
        <v/>
      </c>
      <c r="P859" s="56">
        <f t="shared" ca="1" si="41"/>
        <v>0</v>
      </c>
    </row>
    <row r="860" spans="1:16" hidden="1" x14ac:dyDescent="0.2">
      <c r="A860" s="56">
        <f ca="1">aanmeldingen!AK852</f>
        <v>0</v>
      </c>
      <c r="B860" s="99">
        <f>aanmeldingen!D852</f>
        <v>0</v>
      </c>
      <c r="C860" s="98">
        <f>aanmeldingen!F852</f>
        <v>0</v>
      </c>
      <c r="D860" s="98">
        <f>aanmeldingen!G852</f>
        <v>0</v>
      </c>
      <c r="E860" s="98">
        <f>aanmeldingen!T852</f>
        <v>0</v>
      </c>
      <c r="F860" s="100">
        <f>aanmeldingen!K852</f>
        <v>0</v>
      </c>
      <c r="G860" s="104" t="str">
        <f>IF(aanmeldingen!M852=0,"nvt",aanmeldingen!M852)</f>
        <v>nvt</v>
      </c>
      <c r="H860" s="98">
        <f>aanmeldingen!H852</f>
        <v>0</v>
      </c>
      <c r="I860" s="98">
        <f>aanmeldingen!I852</f>
        <v>0</v>
      </c>
      <c r="J860" s="203" t="str">
        <f t="shared" ca="1" si="39"/>
        <v/>
      </c>
      <c r="K860" s="100">
        <f>aanmeldingen!V852</f>
        <v>0</v>
      </c>
      <c r="L860" s="100">
        <f>aanmeldingen!W852</f>
        <v>0</v>
      </c>
      <c r="M860" s="63"/>
      <c r="N860" s="46">
        <f>VLOOKUP(B860,schermers!C:I,7,FALSE)</f>
        <v>28664</v>
      </c>
      <c r="O860" s="46" t="str">
        <f t="shared" ca="1" si="40"/>
        <v/>
      </c>
      <c r="P860" s="56">
        <f t="shared" ca="1" si="41"/>
        <v>0</v>
      </c>
    </row>
    <row r="861" spans="1:16" hidden="1" x14ac:dyDescent="0.2">
      <c r="A861" s="56">
        <f ca="1">aanmeldingen!AK853</f>
        <v>0</v>
      </c>
      <c r="B861" s="99">
        <f>aanmeldingen!D853</f>
        <v>0</v>
      </c>
      <c r="C861" s="98">
        <f>aanmeldingen!F853</f>
        <v>0</v>
      </c>
      <c r="D861" s="98">
        <f>aanmeldingen!G853</f>
        <v>0</v>
      </c>
      <c r="E861" s="98">
        <f>aanmeldingen!T853</f>
        <v>0</v>
      </c>
      <c r="F861" s="100">
        <f>aanmeldingen!K853</f>
        <v>0</v>
      </c>
      <c r="G861" s="104" t="str">
        <f>IF(aanmeldingen!M853=0,"nvt",aanmeldingen!M853)</f>
        <v>nvt</v>
      </c>
      <c r="H861" s="98">
        <f>aanmeldingen!H853</f>
        <v>0</v>
      </c>
      <c r="I861" s="98">
        <f>aanmeldingen!I853</f>
        <v>0</v>
      </c>
      <c r="J861" s="203" t="str">
        <f t="shared" ca="1" si="39"/>
        <v/>
      </c>
      <c r="K861" s="100">
        <f>aanmeldingen!V853</f>
        <v>0</v>
      </c>
      <c r="L861" s="100">
        <f>aanmeldingen!W853</f>
        <v>0</v>
      </c>
      <c r="M861" s="63"/>
      <c r="N861" s="46">
        <f>VLOOKUP(B861,schermers!C:I,7,FALSE)</f>
        <v>28664</v>
      </c>
      <c r="O861" s="46" t="str">
        <f t="shared" ca="1" si="40"/>
        <v/>
      </c>
      <c r="P861" s="56">
        <f t="shared" ca="1" si="41"/>
        <v>0</v>
      </c>
    </row>
    <row r="862" spans="1:16" hidden="1" x14ac:dyDescent="0.2">
      <c r="A862" s="56">
        <f ca="1">aanmeldingen!AK854</f>
        <v>0</v>
      </c>
      <c r="B862" s="99">
        <f>aanmeldingen!D854</f>
        <v>0</v>
      </c>
      <c r="C862" s="98">
        <f>aanmeldingen!F854</f>
        <v>0</v>
      </c>
      <c r="D862" s="98">
        <f>aanmeldingen!G854</f>
        <v>0</v>
      </c>
      <c r="E862" s="98">
        <f>aanmeldingen!T854</f>
        <v>0</v>
      </c>
      <c r="F862" s="100">
        <f>aanmeldingen!K854</f>
        <v>0</v>
      </c>
      <c r="G862" s="104" t="str">
        <f>IF(aanmeldingen!M854=0,"nvt",aanmeldingen!M854)</f>
        <v>nvt</v>
      </c>
      <c r="H862" s="98">
        <f>aanmeldingen!H854</f>
        <v>0</v>
      </c>
      <c r="I862" s="98">
        <f>aanmeldingen!I854</f>
        <v>0</v>
      </c>
      <c r="J862" s="203" t="str">
        <f t="shared" ca="1" si="39"/>
        <v/>
      </c>
      <c r="K862" s="100">
        <f>aanmeldingen!V854</f>
        <v>0</v>
      </c>
      <c r="L862" s="100">
        <f>aanmeldingen!W854</f>
        <v>0</v>
      </c>
      <c r="M862" s="63"/>
      <c r="N862" s="46">
        <f>VLOOKUP(B862,schermers!C:I,7,FALSE)</f>
        <v>28664</v>
      </c>
      <c r="O862" s="46" t="str">
        <f t="shared" ca="1" si="40"/>
        <v/>
      </c>
      <c r="P862" s="56">
        <f t="shared" ca="1" si="41"/>
        <v>0</v>
      </c>
    </row>
    <row r="863" spans="1:16" hidden="1" x14ac:dyDescent="0.2">
      <c r="A863" s="56">
        <f ca="1">aanmeldingen!AK855</f>
        <v>0</v>
      </c>
      <c r="B863" s="99">
        <f>aanmeldingen!D855</f>
        <v>0</v>
      </c>
      <c r="C863" s="98">
        <f>aanmeldingen!F855</f>
        <v>0</v>
      </c>
      <c r="D863" s="98">
        <f>aanmeldingen!G855</f>
        <v>0</v>
      </c>
      <c r="E863" s="98">
        <f>aanmeldingen!T855</f>
        <v>0</v>
      </c>
      <c r="F863" s="100">
        <f>aanmeldingen!K855</f>
        <v>0</v>
      </c>
      <c r="G863" s="104" t="str">
        <f>IF(aanmeldingen!M855=0,"nvt",aanmeldingen!M855)</f>
        <v>nvt</v>
      </c>
      <c r="H863" s="98">
        <f>aanmeldingen!H855</f>
        <v>0</v>
      </c>
      <c r="I863" s="98">
        <f>aanmeldingen!I855</f>
        <v>0</v>
      </c>
      <c r="J863" s="203" t="str">
        <f t="shared" ca="1" si="39"/>
        <v/>
      </c>
      <c r="K863" s="100">
        <f>aanmeldingen!V855</f>
        <v>0</v>
      </c>
      <c r="L863" s="100">
        <f>aanmeldingen!W855</f>
        <v>0</v>
      </c>
      <c r="M863" s="63"/>
      <c r="N863" s="46">
        <f>VLOOKUP(B863,schermers!C:I,7,FALSE)</f>
        <v>28664</v>
      </c>
      <c r="O863" s="46" t="str">
        <f t="shared" ca="1" si="40"/>
        <v/>
      </c>
      <c r="P863" s="56">
        <f t="shared" ca="1" si="41"/>
        <v>0</v>
      </c>
    </row>
    <row r="864" spans="1:16" hidden="1" x14ac:dyDescent="0.2">
      <c r="A864" s="56">
        <f ca="1">aanmeldingen!AK856</f>
        <v>0</v>
      </c>
      <c r="B864" s="99">
        <f>aanmeldingen!D856</f>
        <v>0</v>
      </c>
      <c r="C864" s="98">
        <f>aanmeldingen!F856</f>
        <v>0</v>
      </c>
      <c r="D864" s="98">
        <f>aanmeldingen!G856</f>
        <v>0</v>
      </c>
      <c r="E864" s="98">
        <f>aanmeldingen!T856</f>
        <v>0</v>
      </c>
      <c r="F864" s="100">
        <f>aanmeldingen!K856</f>
        <v>0</v>
      </c>
      <c r="G864" s="104" t="str">
        <f>IF(aanmeldingen!M856=0,"nvt",aanmeldingen!M856)</f>
        <v>nvt</v>
      </c>
      <c r="H864" s="98">
        <f>aanmeldingen!H856</f>
        <v>0</v>
      </c>
      <c r="I864" s="98">
        <f>aanmeldingen!I856</f>
        <v>0</v>
      </c>
      <c r="J864" s="203" t="str">
        <f t="shared" ca="1" si="39"/>
        <v/>
      </c>
      <c r="K864" s="100">
        <f>aanmeldingen!V856</f>
        <v>0</v>
      </c>
      <c r="L864" s="100">
        <f>aanmeldingen!W856</f>
        <v>0</v>
      </c>
      <c r="M864" s="63"/>
      <c r="N864" s="46">
        <f>VLOOKUP(B864,schermers!C:I,7,FALSE)</f>
        <v>28664</v>
      </c>
      <c r="O864" s="46" t="str">
        <f t="shared" ca="1" si="40"/>
        <v/>
      </c>
      <c r="P864" s="56">
        <f t="shared" ca="1" si="41"/>
        <v>0</v>
      </c>
    </row>
    <row r="865" spans="1:16" hidden="1" x14ac:dyDescent="0.2">
      <c r="A865" s="56">
        <f ca="1">aanmeldingen!AK857</f>
        <v>0</v>
      </c>
      <c r="B865" s="99">
        <f>aanmeldingen!D857</f>
        <v>0</v>
      </c>
      <c r="C865" s="98">
        <f>aanmeldingen!F857</f>
        <v>0</v>
      </c>
      <c r="D865" s="98">
        <f>aanmeldingen!G857</f>
        <v>0</v>
      </c>
      <c r="E865" s="98">
        <f>aanmeldingen!T857</f>
        <v>0</v>
      </c>
      <c r="F865" s="100">
        <f>aanmeldingen!K857</f>
        <v>0</v>
      </c>
      <c r="G865" s="104" t="str">
        <f>IF(aanmeldingen!M857=0,"nvt",aanmeldingen!M857)</f>
        <v>nvt</v>
      </c>
      <c r="H865" s="98">
        <f>aanmeldingen!H857</f>
        <v>0</v>
      </c>
      <c r="I865" s="98">
        <f>aanmeldingen!I857</f>
        <v>0</v>
      </c>
      <c r="J865" s="203" t="str">
        <f t="shared" ca="1" si="39"/>
        <v/>
      </c>
      <c r="K865" s="100">
        <f>aanmeldingen!V857</f>
        <v>0</v>
      </c>
      <c r="L865" s="100">
        <f>aanmeldingen!W857</f>
        <v>0</v>
      </c>
      <c r="M865" s="63"/>
      <c r="N865" s="46">
        <f>VLOOKUP(B865,schermers!C:I,7,FALSE)</f>
        <v>28664</v>
      </c>
      <c r="O865" s="46" t="str">
        <f t="shared" ca="1" si="40"/>
        <v/>
      </c>
      <c r="P865" s="56">
        <f t="shared" ca="1" si="41"/>
        <v>0</v>
      </c>
    </row>
    <row r="866" spans="1:16" hidden="1" x14ac:dyDescent="0.2">
      <c r="A866" s="56">
        <f ca="1">aanmeldingen!AK858</f>
        <v>0</v>
      </c>
      <c r="B866" s="99">
        <f>aanmeldingen!D858</f>
        <v>0</v>
      </c>
      <c r="C866" s="98">
        <f>aanmeldingen!F858</f>
        <v>0</v>
      </c>
      <c r="D866" s="98">
        <f>aanmeldingen!G858</f>
        <v>0</v>
      </c>
      <c r="E866" s="98">
        <f>aanmeldingen!T858</f>
        <v>0</v>
      </c>
      <c r="F866" s="100">
        <f>aanmeldingen!K858</f>
        <v>0</v>
      </c>
      <c r="G866" s="104" t="str">
        <f>IF(aanmeldingen!M858=0,"nvt",aanmeldingen!M858)</f>
        <v>nvt</v>
      </c>
      <c r="H866" s="98">
        <f>aanmeldingen!H858</f>
        <v>0</v>
      </c>
      <c r="I866" s="98">
        <f>aanmeldingen!I858</f>
        <v>0</v>
      </c>
      <c r="J866" s="203" t="str">
        <f t="shared" ca="1" si="39"/>
        <v/>
      </c>
      <c r="K866" s="100">
        <f>aanmeldingen!V858</f>
        <v>0</v>
      </c>
      <c r="L866" s="100">
        <f>aanmeldingen!W858</f>
        <v>0</v>
      </c>
      <c r="M866" s="63"/>
      <c r="N866" s="46">
        <f>VLOOKUP(B866,schermers!C:I,7,FALSE)</f>
        <v>28664</v>
      </c>
      <c r="O866" s="46" t="str">
        <f t="shared" ca="1" si="40"/>
        <v/>
      </c>
      <c r="P866" s="56">
        <f t="shared" ca="1" si="41"/>
        <v>0</v>
      </c>
    </row>
    <row r="867" spans="1:16" hidden="1" x14ac:dyDescent="0.2">
      <c r="A867" s="56">
        <f ca="1">aanmeldingen!AK859</f>
        <v>0</v>
      </c>
      <c r="B867" s="99">
        <f>aanmeldingen!D859</f>
        <v>0</v>
      </c>
      <c r="C867" s="98">
        <f>aanmeldingen!F859</f>
        <v>0</v>
      </c>
      <c r="D867" s="98">
        <f>aanmeldingen!G859</f>
        <v>0</v>
      </c>
      <c r="E867" s="98">
        <f>aanmeldingen!T859</f>
        <v>0</v>
      </c>
      <c r="F867" s="100">
        <f>aanmeldingen!K859</f>
        <v>0</v>
      </c>
      <c r="G867" s="104" t="str">
        <f>IF(aanmeldingen!M859=0,"nvt",aanmeldingen!M859)</f>
        <v>nvt</v>
      </c>
      <c r="H867" s="98">
        <f>aanmeldingen!H859</f>
        <v>0</v>
      </c>
      <c r="I867" s="98">
        <f>aanmeldingen!I859</f>
        <v>0</v>
      </c>
      <c r="J867" s="203" t="str">
        <f t="shared" ca="1" si="39"/>
        <v/>
      </c>
      <c r="K867" s="100">
        <f>aanmeldingen!V859</f>
        <v>0</v>
      </c>
      <c r="L867" s="100">
        <f>aanmeldingen!W859</f>
        <v>0</v>
      </c>
      <c r="M867" s="63"/>
      <c r="N867" s="46">
        <f>VLOOKUP(B867,schermers!C:I,7,FALSE)</f>
        <v>28664</v>
      </c>
      <c r="O867" s="46" t="str">
        <f t="shared" ca="1" si="40"/>
        <v/>
      </c>
      <c r="P867" s="56">
        <f t="shared" ca="1" si="41"/>
        <v>0</v>
      </c>
    </row>
    <row r="868" spans="1:16" hidden="1" x14ac:dyDescent="0.2">
      <c r="A868" s="56">
        <f ca="1">aanmeldingen!AK860</f>
        <v>0</v>
      </c>
      <c r="B868" s="99">
        <f>aanmeldingen!D860</f>
        <v>0</v>
      </c>
      <c r="C868" s="98">
        <f>aanmeldingen!F860</f>
        <v>0</v>
      </c>
      <c r="D868" s="98">
        <f>aanmeldingen!G860</f>
        <v>0</v>
      </c>
      <c r="E868" s="98">
        <f>aanmeldingen!T860</f>
        <v>0</v>
      </c>
      <c r="F868" s="100">
        <f>aanmeldingen!K860</f>
        <v>0</v>
      </c>
      <c r="G868" s="104" t="str">
        <f>IF(aanmeldingen!M860=0,"nvt",aanmeldingen!M860)</f>
        <v>nvt</v>
      </c>
      <c r="H868" s="98">
        <f>aanmeldingen!H860</f>
        <v>0</v>
      </c>
      <c r="I868" s="98">
        <f>aanmeldingen!I860</f>
        <v>0</v>
      </c>
      <c r="J868" s="203" t="str">
        <f t="shared" ca="1" si="39"/>
        <v/>
      </c>
      <c r="K868" s="100">
        <f>aanmeldingen!V860</f>
        <v>0</v>
      </c>
      <c r="L868" s="100">
        <f>aanmeldingen!W860</f>
        <v>0</v>
      </c>
      <c r="M868" s="63"/>
      <c r="N868" s="46">
        <f>VLOOKUP(B868,schermers!C:I,7,FALSE)</f>
        <v>28664</v>
      </c>
      <c r="O868" s="46" t="str">
        <f t="shared" ca="1" si="40"/>
        <v/>
      </c>
      <c r="P868" s="56">
        <f t="shared" ca="1" si="41"/>
        <v>0</v>
      </c>
    </row>
    <row r="869" spans="1:16" hidden="1" x14ac:dyDescent="0.2">
      <c r="A869" s="56">
        <f ca="1">aanmeldingen!AK861</f>
        <v>0</v>
      </c>
      <c r="B869" s="99">
        <f>aanmeldingen!D861</f>
        <v>0</v>
      </c>
      <c r="C869" s="98">
        <f>aanmeldingen!F861</f>
        <v>0</v>
      </c>
      <c r="D869" s="98">
        <f>aanmeldingen!G861</f>
        <v>0</v>
      </c>
      <c r="E869" s="98">
        <f>aanmeldingen!T861</f>
        <v>0</v>
      </c>
      <c r="F869" s="100">
        <f>aanmeldingen!K861</f>
        <v>0</v>
      </c>
      <c r="G869" s="104" t="str">
        <f>IF(aanmeldingen!M861=0,"nvt",aanmeldingen!M861)</f>
        <v>nvt</v>
      </c>
      <c r="H869" s="98">
        <f>aanmeldingen!H861</f>
        <v>0</v>
      </c>
      <c r="I869" s="98">
        <f>aanmeldingen!I861</f>
        <v>0</v>
      </c>
      <c r="J869" s="203" t="str">
        <f t="shared" ca="1" si="39"/>
        <v/>
      </c>
      <c r="K869" s="100">
        <f>aanmeldingen!V861</f>
        <v>0</v>
      </c>
      <c r="L869" s="100">
        <f>aanmeldingen!W861</f>
        <v>0</v>
      </c>
      <c r="M869" s="63"/>
      <c r="N869" s="46">
        <f>VLOOKUP(B869,schermers!C:I,7,FALSE)</f>
        <v>28664</v>
      </c>
      <c r="O869" s="46" t="str">
        <f t="shared" ca="1" si="40"/>
        <v/>
      </c>
      <c r="P869" s="56">
        <f t="shared" ca="1" si="41"/>
        <v>0</v>
      </c>
    </row>
    <row r="870" spans="1:16" hidden="1" x14ac:dyDescent="0.2">
      <c r="A870" s="56">
        <f ca="1">aanmeldingen!AK862</f>
        <v>0</v>
      </c>
      <c r="B870" s="99">
        <f>aanmeldingen!D862</f>
        <v>0</v>
      </c>
      <c r="C870" s="98">
        <f>aanmeldingen!F862</f>
        <v>0</v>
      </c>
      <c r="D870" s="98">
        <f>aanmeldingen!G862</f>
        <v>0</v>
      </c>
      <c r="E870" s="98">
        <f>aanmeldingen!T862</f>
        <v>0</v>
      </c>
      <c r="F870" s="100">
        <f>aanmeldingen!K862</f>
        <v>0</v>
      </c>
      <c r="G870" s="104" t="str">
        <f>IF(aanmeldingen!M862=0,"nvt",aanmeldingen!M862)</f>
        <v>nvt</v>
      </c>
      <c r="H870" s="98">
        <f>aanmeldingen!H862</f>
        <v>0</v>
      </c>
      <c r="I870" s="98">
        <f>aanmeldingen!I862</f>
        <v>0</v>
      </c>
      <c r="J870" s="203" t="str">
        <f t="shared" ca="1" si="39"/>
        <v/>
      </c>
      <c r="K870" s="100">
        <f>aanmeldingen!V862</f>
        <v>0</v>
      </c>
      <c r="L870" s="100">
        <f>aanmeldingen!W862</f>
        <v>0</v>
      </c>
      <c r="M870" s="63"/>
      <c r="N870" s="46">
        <f>VLOOKUP(B870,schermers!C:I,7,FALSE)</f>
        <v>28664</v>
      </c>
      <c r="O870" s="46" t="str">
        <f t="shared" ca="1" si="40"/>
        <v/>
      </c>
      <c r="P870" s="56">
        <f t="shared" ca="1" si="41"/>
        <v>0</v>
      </c>
    </row>
    <row r="871" spans="1:16" hidden="1" x14ac:dyDescent="0.2">
      <c r="A871" s="56">
        <f ca="1">aanmeldingen!AK863</f>
        <v>0</v>
      </c>
      <c r="B871" s="99">
        <f>aanmeldingen!D863</f>
        <v>0</v>
      </c>
      <c r="C871" s="98">
        <f>aanmeldingen!F863</f>
        <v>0</v>
      </c>
      <c r="D871" s="98">
        <f>aanmeldingen!G863</f>
        <v>0</v>
      </c>
      <c r="E871" s="98">
        <f>aanmeldingen!T863</f>
        <v>0</v>
      </c>
      <c r="F871" s="100">
        <f>aanmeldingen!K863</f>
        <v>0</v>
      </c>
      <c r="G871" s="104" t="str">
        <f>IF(aanmeldingen!M863=0,"nvt",aanmeldingen!M863)</f>
        <v>nvt</v>
      </c>
      <c r="H871" s="98">
        <f>aanmeldingen!H863</f>
        <v>0</v>
      </c>
      <c r="I871" s="98">
        <f>aanmeldingen!I863</f>
        <v>0</v>
      </c>
      <c r="J871" s="203" t="str">
        <f t="shared" ca="1" si="39"/>
        <v/>
      </c>
      <c r="K871" s="100">
        <f>aanmeldingen!V863</f>
        <v>0</v>
      </c>
      <c r="L871" s="100">
        <f>aanmeldingen!W863</f>
        <v>0</v>
      </c>
      <c r="M871" s="63"/>
      <c r="N871" s="46">
        <f>VLOOKUP(B871,schermers!C:I,7,FALSE)</f>
        <v>28664</v>
      </c>
      <c r="O871" s="46" t="str">
        <f t="shared" ca="1" si="40"/>
        <v/>
      </c>
      <c r="P871" s="56">
        <f t="shared" ca="1" si="41"/>
        <v>0</v>
      </c>
    </row>
    <row r="872" spans="1:16" hidden="1" x14ac:dyDescent="0.2">
      <c r="A872" s="56">
        <f ca="1">aanmeldingen!AK864</f>
        <v>0</v>
      </c>
      <c r="B872" s="99">
        <f>aanmeldingen!D864</f>
        <v>0</v>
      </c>
      <c r="C872" s="98">
        <f>aanmeldingen!F864</f>
        <v>0</v>
      </c>
      <c r="D872" s="98">
        <f>aanmeldingen!G864</f>
        <v>0</v>
      </c>
      <c r="E872" s="98">
        <f>aanmeldingen!T864</f>
        <v>0</v>
      </c>
      <c r="F872" s="100">
        <f>aanmeldingen!K864</f>
        <v>0</v>
      </c>
      <c r="G872" s="104" t="str">
        <f>IF(aanmeldingen!M864=0,"nvt",aanmeldingen!M864)</f>
        <v>nvt</v>
      </c>
      <c r="H872" s="98">
        <f>aanmeldingen!H864</f>
        <v>0</v>
      </c>
      <c r="I872" s="98">
        <f>aanmeldingen!I864</f>
        <v>0</v>
      </c>
      <c r="J872" s="203" t="str">
        <f t="shared" ca="1" si="39"/>
        <v/>
      </c>
      <c r="K872" s="100">
        <f>aanmeldingen!V864</f>
        <v>0</v>
      </c>
      <c r="L872" s="100">
        <f>aanmeldingen!W864</f>
        <v>0</v>
      </c>
      <c r="M872" s="63"/>
      <c r="N872" s="46">
        <f>VLOOKUP(B872,schermers!C:I,7,FALSE)</f>
        <v>28664</v>
      </c>
      <c r="O872" s="46" t="str">
        <f t="shared" ca="1" si="40"/>
        <v/>
      </c>
      <c r="P872" s="56">
        <f t="shared" ca="1" si="41"/>
        <v>0</v>
      </c>
    </row>
    <row r="873" spans="1:16" hidden="1" x14ac:dyDescent="0.2">
      <c r="A873" s="56">
        <f ca="1">aanmeldingen!AK865</f>
        <v>0</v>
      </c>
      <c r="B873" s="99">
        <f>aanmeldingen!D865</f>
        <v>0</v>
      </c>
      <c r="C873" s="98">
        <f>aanmeldingen!F865</f>
        <v>0</v>
      </c>
      <c r="D873" s="98">
        <f>aanmeldingen!G865</f>
        <v>0</v>
      </c>
      <c r="E873" s="98">
        <f>aanmeldingen!T865</f>
        <v>0</v>
      </c>
      <c r="F873" s="100">
        <f>aanmeldingen!K865</f>
        <v>0</v>
      </c>
      <c r="G873" s="104" t="str">
        <f>IF(aanmeldingen!M865=0,"nvt",aanmeldingen!M865)</f>
        <v>nvt</v>
      </c>
      <c r="H873" s="98">
        <f>aanmeldingen!H865</f>
        <v>0</v>
      </c>
      <c r="I873" s="98">
        <f>aanmeldingen!I865</f>
        <v>0</v>
      </c>
      <c r="J873" s="203" t="str">
        <f t="shared" ca="1" si="39"/>
        <v/>
      </c>
      <c r="K873" s="100">
        <f>aanmeldingen!V865</f>
        <v>0</v>
      </c>
      <c r="L873" s="100">
        <f>aanmeldingen!W865</f>
        <v>0</v>
      </c>
      <c r="M873" s="63"/>
      <c r="N873" s="46">
        <f>VLOOKUP(B873,schermers!C:I,7,FALSE)</f>
        <v>28664</v>
      </c>
      <c r="O873" s="46" t="str">
        <f t="shared" ca="1" si="40"/>
        <v/>
      </c>
      <c r="P873" s="56">
        <f t="shared" ca="1" si="41"/>
        <v>0</v>
      </c>
    </row>
    <row r="874" spans="1:16" hidden="1" x14ac:dyDescent="0.2">
      <c r="A874" s="56">
        <f ca="1">aanmeldingen!AK866</f>
        <v>0</v>
      </c>
      <c r="B874" s="99">
        <f>aanmeldingen!D866</f>
        <v>0</v>
      </c>
      <c r="C874" s="98">
        <f>aanmeldingen!F866</f>
        <v>0</v>
      </c>
      <c r="D874" s="98">
        <f>aanmeldingen!G866</f>
        <v>0</v>
      </c>
      <c r="E874" s="98">
        <f>aanmeldingen!T866</f>
        <v>0</v>
      </c>
      <c r="F874" s="100">
        <f>aanmeldingen!K866</f>
        <v>0</v>
      </c>
      <c r="G874" s="104" t="str">
        <f>IF(aanmeldingen!M866=0,"nvt",aanmeldingen!M866)</f>
        <v>nvt</v>
      </c>
      <c r="H874" s="98">
        <f>aanmeldingen!H866</f>
        <v>0</v>
      </c>
      <c r="I874" s="98">
        <f>aanmeldingen!I866</f>
        <v>0</v>
      </c>
      <c r="J874" s="203" t="str">
        <f t="shared" ca="1" si="39"/>
        <v/>
      </c>
      <c r="K874" s="100">
        <f>aanmeldingen!V866</f>
        <v>0</v>
      </c>
      <c r="L874" s="100">
        <f>aanmeldingen!W866</f>
        <v>0</v>
      </c>
      <c r="M874" s="63"/>
      <c r="N874" s="46">
        <f>VLOOKUP(B874,schermers!C:I,7,FALSE)</f>
        <v>28664</v>
      </c>
      <c r="O874" s="46" t="str">
        <f t="shared" ca="1" si="40"/>
        <v/>
      </c>
      <c r="P874" s="56">
        <f t="shared" ca="1" si="41"/>
        <v>0</v>
      </c>
    </row>
    <row r="875" spans="1:16" hidden="1" x14ac:dyDescent="0.2">
      <c r="A875" s="56">
        <f ca="1">aanmeldingen!AK867</f>
        <v>0</v>
      </c>
      <c r="B875" s="99">
        <f>aanmeldingen!D867</f>
        <v>0</v>
      </c>
      <c r="C875" s="98">
        <f>aanmeldingen!F867</f>
        <v>0</v>
      </c>
      <c r="D875" s="98">
        <f>aanmeldingen!G867</f>
        <v>0</v>
      </c>
      <c r="E875" s="98">
        <f>aanmeldingen!T867</f>
        <v>0</v>
      </c>
      <c r="F875" s="100">
        <f>aanmeldingen!K867</f>
        <v>0</v>
      </c>
      <c r="G875" s="104" t="str">
        <f>IF(aanmeldingen!M867=0,"nvt",aanmeldingen!M867)</f>
        <v>nvt</v>
      </c>
      <c r="H875" s="98">
        <f>aanmeldingen!H867</f>
        <v>0</v>
      </c>
      <c r="I875" s="98">
        <f>aanmeldingen!I867</f>
        <v>0</v>
      </c>
      <c r="J875" s="203" t="str">
        <f t="shared" ca="1" si="39"/>
        <v/>
      </c>
      <c r="K875" s="100">
        <f>aanmeldingen!V867</f>
        <v>0</v>
      </c>
      <c r="L875" s="100">
        <f>aanmeldingen!W867</f>
        <v>0</v>
      </c>
      <c r="M875" s="63"/>
      <c r="N875" s="46">
        <f>VLOOKUP(B875,schermers!C:I,7,FALSE)</f>
        <v>28664</v>
      </c>
      <c r="O875" s="46" t="str">
        <f t="shared" ca="1" si="40"/>
        <v/>
      </c>
      <c r="P875" s="56">
        <f t="shared" ca="1" si="41"/>
        <v>0</v>
      </c>
    </row>
    <row r="876" spans="1:16" hidden="1" x14ac:dyDescent="0.2">
      <c r="A876" s="56">
        <f ca="1">aanmeldingen!AK868</f>
        <v>0</v>
      </c>
      <c r="B876" s="99">
        <f>aanmeldingen!D868</f>
        <v>0</v>
      </c>
      <c r="C876" s="98">
        <f>aanmeldingen!F868</f>
        <v>0</v>
      </c>
      <c r="D876" s="98">
        <f>aanmeldingen!G868</f>
        <v>0</v>
      </c>
      <c r="E876" s="98">
        <f>aanmeldingen!T868</f>
        <v>0</v>
      </c>
      <c r="F876" s="100">
        <f>aanmeldingen!K868</f>
        <v>0</v>
      </c>
      <c r="G876" s="104" t="str">
        <f>IF(aanmeldingen!M868=0,"nvt",aanmeldingen!M868)</f>
        <v>nvt</v>
      </c>
      <c r="H876" s="98">
        <f>aanmeldingen!H868</f>
        <v>0</v>
      </c>
      <c r="I876" s="98">
        <f>aanmeldingen!I868</f>
        <v>0</v>
      </c>
      <c r="J876" s="203" t="str">
        <f t="shared" ca="1" si="39"/>
        <v/>
      </c>
      <c r="K876" s="100">
        <f>aanmeldingen!V868</f>
        <v>0</v>
      </c>
      <c r="L876" s="100">
        <f>aanmeldingen!W868</f>
        <v>0</v>
      </c>
      <c r="M876" s="63"/>
      <c r="N876" s="46">
        <f>VLOOKUP(B876,schermers!C:I,7,FALSE)</f>
        <v>28664</v>
      </c>
      <c r="O876" s="46" t="str">
        <f t="shared" ca="1" si="40"/>
        <v/>
      </c>
      <c r="P876" s="56">
        <f t="shared" ca="1" si="41"/>
        <v>0</v>
      </c>
    </row>
    <row r="877" spans="1:16" hidden="1" x14ac:dyDescent="0.2">
      <c r="A877" s="56">
        <f ca="1">aanmeldingen!AK869</f>
        <v>0</v>
      </c>
      <c r="B877" s="99">
        <f>aanmeldingen!D869</f>
        <v>0</v>
      </c>
      <c r="C877" s="98">
        <f>aanmeldingen!F869</f>
        <v>0</v>
      </c>
      <c r="D877" s="98">
        <f>aanmeldingen!G869</f>
        <v>0</v>
      </c>
      <c r="E877" s="98">
        <f>aanmeldingen!T869</f>
        <v>0</v>
      </c>
      <c r="F877" s="100">
        <f>aanmeldingen!K869</f>
        <v>0</v>
      </c>
      <c r="G877" s="104" t="str">
        <f>IF(aanmeldingen!M869=0,"nvt",aanmeldingen!M869)</f>
        <v>nvt</v>
      </c>
      <c r="H877" s="98">
        <f>aanmeldingen!H869</f>
        <v>0</v>
      </c>
      <c r="I877" s="98">
        <f>aanmeldingen!I869</f>
        <v>0</v>
      </c>
      <c r="J877" s="203" t="str">
        <f t="shared" ca="1" si="39"/>
        <v/>
      </c>
      <c r="K877" s="100">
        <f>aanmeldingen!V869</f>
        <v>0</v>
      </c>
      <c r="L877" s="100">
        <f>aanmeldingen!W869</f>
        <v>0</v>
      </c>
      <c r="M877" s="63"/>
      <c r="N877" s="46">
        <f>VLOOKUP(B877,schermers!C:I,7,FALSE)</f>
        <v>28664</v>
      </c>
      <c r="O877" s="46" t="str">
        <f t="shared" ca="1" si="40"/>
        <v/>
      </c>
      <c r="P877" s="56">
        <f t="shared" ca="1" si="41"/>
        <v>0</v>
      </c>
    </row>
    <row r="878" spans="1:16" hidden="1" x14ac:dyDescent="0.2">
      <c r="A878" s="56">
        <f ca="1">aanmeldingen!AK870</f>
        <v>0</v>
      </c>
      <c r="B878" s="99">
        <f>aanmeldingen!D870</f>
        <v>0</v>
      </c>
      <c r="C878" s="98">
        <f>aanmeldingen!F870</f>
        <v>0</v>
      </c>
      <c r="D878" s="98">
        <f>aanmeldingen!G870</f>
        <v>0</v>
      </c>
      <c r="E878" s="98">
        <f>aanmeldingen!T870</f>
        <v>0</v>
      </c>
      <c r="F878" s="100">
        <f>aanmeldingen!K870</f>
        <v>0</v>
      </c>
      <c r="G878" s="104" t="str">
        <f>IF(aanmeldingen!M870=0,"nvt",aanmeldingen!M870)</f>
        <v>nvt</v>
      </c>
      <c r="H878" s="98">
        <f>aanmeldingen!H870</f>
        <v>0</v>
      </c>
      <c r="I878" s="98">
        <f>aanmeldingen!I870</f>
        <v>0</v>
      </c>
      <c r="J878" s="203" t="str">
        <f t="shared" ca="1" si="39"/>
        <v/>
      </c>
      <c r="K878" s="100">
        <f>aanmeldingen!V870</f>
        <v>0</v>
      </c>
      <c r="L878" s="100">
        <f>aanmeldingen!W870</f>
        <v>0</v>
      </c>
      <c r="M878" s="63"/>
      <c r="N878" s="46">
        <f>VLOOKUP(B878,schermers!C:I,7,FALSE)</f>
        <v>28664</v>
      </c>
      <c r="O878" s="46" t="str">
        <f t="shared" ca="1" si="40"/>
        <v/>
      </c>
      <c r="P878" s="56">
        <f t="shared" ca="1" si="41"/>
        <v>0</v>
      </c>
    </row>
    <row r="879" spans="1:16" hidden="1" x14ac:dyDescent="0.2">
      <c r="A879" s="56">
        <f ca="1">aanmeldingen!AK871</f>
        <v>0</v>
      </c>
      <c r="B879" s="99">
        <f>aanmeldingen!D871</f>
        <v>0</v>
      </c>
      <c r="C879" s="98">
        <f>aanmeldingen!F871</f>
        <v>0</v>
      </c>
      <c r="D879" s="98">
        <f>aanmeldingen!G871</f>
        <v>0</v>
      </c>
      <c r="E879" s="98">
        <f>aanmeldingen!T871</f>
        <v>0</v>
      </c>
      <c r="F879" s="100">
        <f>aanmeldingen!K871</f>
        <v>0</v>
      </c>
      <c r="G879" s="104" t="str">
        <f>IF(aanmeldingen!M871=0,"nvt",aanmeldingen!M871)</f>
        <v>nvt</v>
      </c>
      <c r="H879" s="98">
        <f>aanmeldingen!H871</f>
        <v>0</v>
      </c>
      <c r="I879" s="98">
        <f>aanmeldingen!I871</f>
        <v>0</v>
      </c>
      <c r="J879" s="203" t="str">
        <f t="shared" ca="1" si="39"/>
        <v/>
      </c>
      <c r="K879" s="100">
        <f>aanmeldingen!V871</f>
        <v>0</v>
      </c>
      <c r="L879" s="100">
        <f>aanmeldingen!W871</f>
        <v>0</v>
      </c>
      <c r="M879" s="63"/>
      <c r="N879" s="46">
        <f>VLOOKUP(B879,schermers!C:I,7,FALSE)</f>
        <v>28664</v>
      </c>
      <c r="O879" s="46" t="str">
        <f t="shared" ca="1" si="40"/>
        <v/>
      </c>
      <c r="P879" s="56">
        <f t="shared" ca="1" si="41"/>
        <v>0</v>
      </c>
    </row>
    <row r="880" spans="1:16" hidden="1" x14ac:dyDescent="0.2">
      <c r="A880" s="56">
        <f ca="1">aanmeldingen!AK872</f>
        <v>0</v>
      </c>
      <c r="B880" s="99">
        <f>aanmeldingen!D872</f>
        <v>0</v>
      </c>
      <c r="C880" s="98">
        <f>aanmeldingen!F872</f>
        <v>0</v>
      </c>
      <c r="D880" s="98">
        <f>aanmeldingen!G872</f>
        <v>0</v>
      </c>
      <c r="E880" s="98">
        <f>aanmeldingen!T872</f>
        <v>0</v>
      </c>
      <c r="F880" s="100">
        <f>aanmeldingen!K872</f>
        <v>0</v>
      </c>
      <c r="G880" s="104" t="str">
        <f>IF(aanmeldingen!M872=0,"nvt",aanmeldingen!M872)</f>
        <v>nvt</v>
      </c>
      <c r="H880" s="98">
        <f>aanmeldingen!H872</f>
        <v>0</v>
      </c>
      <c r="I880" s="98">
        <f>aanmeldingen!I872</f>
        <v>0</v>
      </c>
      <c r="J880" s="203" t="str">
        <f t="shared" ca="1" si="39"/>
        <v/>
      </c>
      <c r="K880" s="100">
        <f>aanmeldingen!V872</f>
        <v>0</v>
      </c>
      <c r="L880" s="100">
        <f>aanmeldingen!W872</f>
        <v>0</v>
      </c>
      <c r="M880" s="63"/>
      <c r="N880" s="46">
        <f>VLOOKUP(B880,schermers!C:I,7,FALSE)</f>
        <v>28664</v>
      </c>
      <c r="O880" s="46" t="str">
        <f t="shared" ca="1" si="40"/>
        <v/>
      </c>
      <c r="P880" s="56">
        <f t="shared" ca="1" si="41"/>
        <v>0</v>
      </c>
    </row>
    <row r="881" spans="1:16" hidden="1" x14ac:dyDescent="0.2">
      <c r="A881" s="56">
        <f ca="1">aanmeldingen!AK873</f>
        <v>0</v>
      </c>
      <c r="B881" s="99">
        <f>aanmeldingen!D873</f>
        <v>0</v>
      </c>
      <c r="C881" s="98">
        <f>aanmeldingen!F873</f>
        <v>0</v>
      </c>
      <c r="D881" s="98">
        <f>aanmeldingen!G873</f>
        <v>0</v>
      </c>
      <c r="E881" s="98">
        <f>aanmeldingen!T873</f>
        <v>0</v>
      </c>
      <c r="F881" s="100">
        <f>aanmeldingen!K873</f>
        <v>0</v>
      </c>
      <c r="G881" s="104" t="str">
        <f>IF(aanmeldingen!M873=0,"nvt",aanmeldingen!M873)</f>
        <v>nvt</v>
      </c>
      <c r="H881" s="98">
        <f>aanmeldingen!H873</f>
        <v>0</v>
      </c>
      <c r="I881" s="98">
        <f>aanmeldingen!I873</f>
        <v>0</v>
      </c>
      <c r="J881" s="203" t="str">
        <f t="shared" ca="1" si="39"/>
        <v/>
      </c>
      <c r="K881" s="100">
        <f>aanmeldingen!V873</f>
        <v>0</v>
      </c>
      <c r="L881" s="100">
        <f>aanmeldingen!W873</f>
        <v>0</v>
      </c>
      <c r="M881" s="63"/>
      <c r="N881" s="46">
        <f>VLOOKUP(B881,schermers!C:I,7,FALSE)</f>
        <v>28664</v>
      </c>
      <c r="O881" s="46" t="str">
        <f t="shared" ca="1" si="40"/>
        <v/>
      </c>
      <c r="P881" s="56">
        <f t="shared" ca="1" si="41"/>
        <v>0</v>
      </c>
    </row>
    <row r="882" spans="1:16" hidden="1" x14ac:dyDescent="0.2">
      <c r="A882" s="56">
        <f ca="1">aanmeldingen!AK874</f>
        <v>0</v>
      </c>
      <c r="B882" s="99">
        <f>aanmeldingen!D874</f>
        <v>0</v>
      </c>
      <c r="C882" s="98">
        <f>aanmeldingen!F874</f>
        <v>0</v>
      </c>
      <c r="D882" s="98">
        <f>aanmeldingen!G874</f>
        <v>0</v>
      </c>
      <c r="E882" s="98">
        <f>aanmeldingen!T874</f>
        <v>0</v>
      </c>
      <c r="F882" s="100">
        <f>aanmeldingen!K874</f>
        <v>0</v>
      </c>
      <c r="G882" s="104" t="str">
        <f>IF(aanmeldingen!M874=0,"nvt",aanmeldingen!M874)</f>
        <v>nvt</v>
      </c>
      <c r="H882" s="98">
        <f>aanmeldingen!H874</f>
        <v>0</v>
      </c>
      <c r="I882" s="98">
        <f>aanmeldingen!I874</f>
        <v>0</v>
      </c>
      <c r="J882" s="203" t="str">
        <f t="shared" ca="1" si="39"/>
        <v/>
      </c>
      <c r="K882" s="100">
        <f>aanmeldingen!V874</f>
        <v>0</v>
      </c>
      <c r="L882" s="100">
        <f>aanmeldingen!W874</f>
        <v>0</v>
      </c>
      <c r="M882" s="63"/>
      <c r="N882" s="46">
        <f>VLOOKUP(B882,schermers!C:I,7,FALSE)</f>
        <v>28664</v>
      </c>
      <c r="O882" s="46" t="str">
        <f t="shared" ca="1" si="40"/>
        <v/>
      </c>
      <c r="P882" s="56">
        <f t="shared" ca="1" si="41"/>
        <v>0</v>
      </c>
    </row>
    <row r="883" spans="1:16" hidden="1" x14ac:dyDescent="0.2">
      <c r="A883" s="56">
        <f ca="1">aanmeldingen!AK875</f>
        <v>0</v>
      </c>
      <c r="B883" s="99">
        <f>aanmeldingen!D875</f>
        <v>0</v>
      </c>
      <c r="C883" s="98">
        <f>aanmeldingen!F875</f>
        <v>0</v>
      </c>
      <c r="D883" s="98">
        <f>aanmeldingen!G875</f>
        <v>0</v>
      </c>
      <c r="E883" s="98">
        <f>aanmeldingen!T875</f>
        <v>0</v>
      </c>
      <c r="F883" s="100">
        <f>aanmeldingen!K875</f>
        <v>0</v>
      </c>
      <c r="G883" s="104" t="str">
        <f>IF(aanmeldingen!M875=0,"nvt",aanmeldingen!M875)</f>
        <v>nvt</v>
      </c>
      <c r="H883" s="98">
        <f>aanmeldingen!H875</f>
        <v>0</v>
      </c>
      <c r="I883" s="98">
        <f>aanmeldingen!I875</f>
        <v>0</v>
      </c>
      <c r="J883" s="203" t="str">
        <f t="shared" ca="1" si="39"/>
        <v/>
      </c>
      <c r="K883" s="100">
        <f>aanmeldingen!V875</f>
        <v>0</v>
      </c>
      <c r="L883" s="100">
        <f>aanmeldingen!W875</f>
        <v>0</v>
      </c>
      <c r="M883" s="63"/>
      <c r="N883" s="46">
        <f>VLOOKUP(B883,schermers!C:I,7,FALSE)</f>
        <v>28664</v>
      </c>
      <c r="O883" s="46" t="str">
        <f t="shared" ca="1" si="40"/>
        <v/>
      </c>
      <c r="P883" s="56">
        <f t="shared" ca="1" si="41"/>
        <v>0</v>
      </c>
    </row>
    <row r="884" spans="1:16" hidden="1" x14ac:dyDescent="0.2">
      <c r="A884" s="56">
        <f ca="1">aanmeldingen!AK876</f>
        <v>0</v>
      </c>
      <c r="B884" s="99">
        <f>aanmeldingen!D876</f>
        <v>0</v>
      </c>
      <c r="C884" s="98">
        <f>aanmeldingen!F876</f>
        <v>0</v>
      </c>
      <c r="D884" s="98">
        <f>aanmeldingen!G876</f>
        <v>0</v>
      </c>
      <c r="E884" s="98">
        <f>aanmeldingen!T876</f>
        <v>0</v>
      </c>
      <c r="F884" s="100">
        <f>aanmeldingen!K876</f>
        <v>0</v>
      </c>
      <c r="G884" s="104" t="str">
        <f>IF(aanmeldingen!M876=0,"nvt",aanmeldingen!M876)</f>
        <v>nvt</v>
      </c>
      <c r="H884" s="98">
        <f>aanmeldingen!H876</f>
        <v>0</v>
      </c>
      <c r="I884" s="98">
        <f>aanmeldingen!I876</f>
        <v>0</v>
      </c>
      <c r="J884" s="203" t="str">
        <f t="shared" ca="1" si="39"/>
        <v/>
      </c>
      <c r="K884" s="100">
        <f>aanmeldingen!V876</f>
        <v>0</v>
      </c>
      <c r="L884" s="100">
        <f>aanmeldingen!W876</f>
        <v>0</v>
      </c>
      <c r="M884" s="63"/>
      <c r="N884" s="46">
        <f>VLOOKUP(B884,schermers!C:I,7,FALSE)</f>
        <v>28664</v>
      </c>
      <c r="O884" s="46" t="str">
        <f t="shared" ca="1" si="40"/>
        <v/>
      </c>
      <c r="P884" s="56">
        <f t="shared" ca="1" si="41"/>
        <v>0</v>
      </c>
    </row>
    <row r="885" spans="1:16" hidden="1" x14ac:dyDescent="0.2">
      <c r="A885" s="56">
        <f ca="1">aanmeldingen!AK877</f>
        <v>0</v>
      </c>
      <c r="B885" s="99">
        <f>aanmeldingen!D877</f>
        <v>0</v>
      </c>
      <c r="C885" s="98">
        <f>aanmeldingen!F877</f>
        <v>0</v>
      </c>
      <c r="D885" s="98">
        <f>aanmeldingen!G877</f>
        <v>0</v>
      </c>
      <c r="E885" s="98">
        <f>aanmeldingen!T877</f>
        <v>0</v>
      </c>
      <c r="F885" s="100">
        <f>aanmeldingen!K877</f>
        <v>0</v>
      </c>
      <c r="G885" s="104" t="str">
        <f>IF(aanmeldingen!M877=0,"nvt",aanmeldingen!M877)</f>
        <v>nvt</v>
      </c>
      <c r="H885" s="98">
        <f>aanmeldingen!H877</f>
        <v>0</v>
      </c>
      <c r="I885" s="98">
        <f>aanmeldingen!I877</f>
        <v>0</v>
      </c>
      <c r="J885" s="203" t="str">
        <f t="shared" ca="1" si="39"/>
        <v/>
      </c>
      <c r="K885" s="100">
        <f>aanmeldingen!V877</f>
        <v>0</v>
      </c>
      <c r="L885" s="100">
        <f>aanmeldingen!W877</f>
        <v>0</v>
      </c>
      <c r="M885" s="63"/>
      <c r="N885" s="46">
        <f>VLOOKUP(B885,schermers!C:I,7,FALSE)</f>
        <v>28664</v>
      </c>
      <c r="O885" s="46" t="str">
        <f t="shared" ca="1" si="40"/>
        <v/>
      </c>
      <c r="P885" s="56">
        <f t="shared" ca="1" si="41"/>
        <v>0</v>
      </c>
    </row>
    <row r="886" spans="1:16" hidden="1" x14ac:dyDescent="0.2">
      <c r="A886" s="56">
        <f ca="1">aanmeldingen!AK878</f>
        <v>0</v>
      </c>
      <c r="B886" s="99">
        <f>aanmeldingen!D878</f>
        <v>0</v>
      </c>
      <c r="C886" s="98">
        <f>aanmeldingen!F878</f>
        <v>0</v>
      </c>
      <c r="D886" s="98">
        <f>aanmeldingen!G878</f>
        <v>0</v>
      </c>
      <c r="E886" s="98">
        <f>aanmeldingen!T878</f>
        <v>0</v>
      </c>
      <c r="F886" s="100">
        <f>aanmeldingen!K878</f>
        <v>0</v>
      </c>
      <c r="G886" s="104" t="str">
        <f>IF(aanmeldingen!M878=0,"nvt",aanmeldingen!M878)</f>
        <v>nvt</v>
      </c>
      <c r="H886" s="98">
        <f>aanmeldingen!H878</f>
        <v>0</v>
      </c>
      <c r="I886" s="98">
        <f>aanmeldingen!I878</f>
        <v>0</v>
      </c>
      <c r="J886" s="203" t="str">
        <f t="shared" ca="1" si="39"/>
        <v/>
      </c>
      <c r="K886" s="100">
        <f>aanmeldingen!V878</f>
        <v>0</v>
      </c>
      <c r="L886" s="100">
        <f>aanmeldingen!W878</f>
        <v>0</v>
      </c>
      <c r="M886" s="63"/>
      <c r="N886" s="46">
        <f>VLOOKUP(B886,schermers!C:I,7,FALSE)</f>
        <v>28664</v>
      </c>
      <c r="O886" s="46" t="str">
        <f t="shared" ca="1" si="40"/>
        <v/>
      </c>
      <c r="P886" s="56">
        <f t="shared" ca="1" si="41"/>
        <v>0</v>
      </c>
    </row>
    <row r="887" spans="1:16" hidden="1" x14ac:dyDescent="0.2">
      <c r="A887" s="56">
        <f ca="1">aanmeldingen!AK879</f>
        <v>0</v>
      </c>
      <c r="B887" s="99">
        <f>aanmeldingen!D879</f>
        <v>0</v>
      </c>
      <c r="C887" s="98">
        <f>aanmeldingen!F879</f>
        <v>0</v>
      </c>
      <c r="D887" s="98">
        <f>aanmeldingen!G879</f>
        <v>0</v>
      </c>
      <c r="E887" s="98">
        <f>aanmeldingen!T879</f>
        <v>0</v>
      </c>
      <c r="F887" s="100">
        <f>aanmeldingen!K879</f>
        <v>0</v>
      </c>
      <c r="G887" s="104" t="str">
        <f>IF(aanmeldingen!M879=0,"nvt",aanmeldingen!M879)</f>
        <v>nvt</v>
      </c>
      <c r="H887" s="98">
        <f>aanmeldingen!H879</f>
        <v>0</v>
      </c>
      <c r="I887" s="98">
        <f>aanmeldingen!I879</f>
        <v>0</v>
      </c>
      <c r="J887" s="203" t="str">
        <f t="shared" ca="1" si="39"/>
        <v/>
      </c>
      <c r="K887" s="100">
        <f>aanmeldingen!V879</f>
        <v>0</v>
      </c>
      <c r="L887" s="100">
        <f>aanmeldingen!W879</f>
        <v>0</v>
      </c>
      <c r="M887" s="63"/>
      <c r="N887" s="46">
        <f>VLOOKUP(B887,schermers!C:I,7,FALSE)</f>
        <v>28664</v>
      </c>
      <c r="O887" s="46" t="str">
        <f t="shared" ca="1" si="40"/>
        <v/>
      </c>
      <c r="P887" s="56">
        <f t="shared" ca="1" si="41"/>
        <v>0</v>
      </c>
    </row>
    <row r="888" spans="1:16" hidden="1" x14ac:dyDescent="0.2">
      <c r="A888" s="56">
        <f ca="1">aanmeldingen!AK880</f>
        <v>0</v>
      </c>
      <c r="B888" s="99">
        <f>aanmeldingen!D880</f>
        <v>0</v>
      </c>
      <c r="C888" s="98">
        <f>aanmeldingen!F880</f>
        <v>0</v>
      </c>
      <c r="D888" s="98">
        <f>aanmeldingen!G880</f>
        <v>0</v>
      </c>
      <c r="E888" s="98">
        <f>aanmeldingen!T880</f>
        <v>0</v>
      </c>
      <c r="F888" s="100">
        <f>aanmeldingen!K880</f>
        <v>0</v>
      </c>
      <c r="G888" s="104" t="str">
        <f>IF(aanmeldingen!M880=0,"nvt",aanmeldingen!M880)</f>
        <v>nvt</v>
      </c>
      <c r="H888" s="98">
        <f>aanmeldingen!H880</f>
        <v>0</v>
      </c>
      <c r="I888" s="98">
        <f>aanmeldingen!I880</f>
        <v>0</v>
      </c>
      <c r="J888" s="203" t="str">
        <f t="shared" ca="1" si="39"/>
        <v/>
      </c>
      <c r="K888" s="100">
        <f>aanmeldingen!V880</f>
        <v>0</v>
      </c>
      <c r="L888" s="100">
        <f>aanmeldingen!W880</f>
        <v>0</v>
      </c>
      <c r="M888" s="63"/>
      <c r="N888" s="46">
        <f>VLOOKUP(B888,schermers!C:I,7,FALSE)</f>
        <v>28664</v>
      </c>
      <c r="O888" s="46" t="str">
        <f t="shared" ca="1" si="40"/>
        <v/>
      </c>
      <c r="P888" s="56">
        <f t="shared" ca="1" si="41"/>
        <v>0</v>
      </c>
    </row>
    <row r="889" spans="1:16" hidden="1" x14ac:dyDescent="0.2">
      <c r="A889" s="56">
        <f ca="1">aanmeldingen!AK881</f>
        <v>0</v>
      </c>
      <c r="B889" s="99">
        <f>aanmeldingen!D881</f>
        <v>0</v>
      </c>
      <c r="C889" s="98">
        <f>aanmeldingen!F881</f>
        <v>0</v>
      </c>
      <c r="D889" s="98">
        <f>aanmeldingen!G881</f>
        <v>0</v>
      </c>
      <c r="E889" s="98">
        <f>aanmeldingen!T881</f>
        <v>0</v>
      </c>
      <c r="F889" s="100">
        <f>aanmeldingen!K881</f>
        <v>0</v>
      </c>
      <c r="G889" s="104" t="str">
        <f>IF(aanmeldingen!M881=0,"nvt",aanmeldingen!M881)</f>
        <v>nvt</v>
      </c>
      <c r="H889" s="98">
        <f>aanmeldingen!H881</f>
        <v>0</v>
      </c>
      <c r="I889" s="98">
        <f>aanmeldingen!I881</f>
        <v>0</v>
      </c>
      <c r="J889" s="203" t="str">
        <f t="shared" ca="1" si="39"/>
        <v/>
      </c>
      <c r="K889" s="100">
        <f>aanmeldingen!V881</f>
        <v>0</v>
      </c>
      <c r="L889" s="100">
        <f>aanmeldingen!W881</f>
        <v>0</v>
      </c>
      <c r="M889" s="63"/>
      <c r="N889" s="46">
        <f>VLOOKUP(B889,schermers!C:I,7,FALSE)</f>
        <v>28664</v>
      </c>
      <c r="O889" s="46" t="str">
        <f t="shared" ca="1" si="40"/>
        <v/>
      </c>
      <c r="P889" s="56">
        <f t="shared" ca="1" si="41"/>
        <v>0</v>
      </c>
    </row>
    <row r="890" spans="1:16" hidden="1" x14ac:dyDescent="0.2">
      <c r="A890" s="56">
        <f ca="1">aanmeldingen!AK882</f>
        <v>0</v>
      </c>
      <c r="B890" s="99">
        <f>aanmeldingen!D882</f>
        <v>0</v>
      </c>
      <c r="C890" s="98">
        <f>aanmeldingen!F882</f>
        <v>0</v>
      </c>
      <c r="D890" s="98">
        <f>aanmeldingen!G882</f>
        <v>0</v>
      </c>
      <c r="E890" s="98">
        <f>aanmeldingen!T882</f>
        <v>0</v>
      </c>
      <c r="F890" s="100">
        <f>aanmeldingen!K882</f>
        <v>0</v>
      </c>
      <c r="G890" s="104" t="str">
        <f>IF(aanmeldingen!M882=0,"nvt",aanmeldingen!M882)</f>
        <v>nvt</v>
      </c>
      <c r="H890" s="98">
        <f>aanmeldingen!H882</f>
        <v>0</v>
      </c>
      <c r="I890" s="98">
        <f>aanmeldingen!I882</f>
        <v>0</v>
      </c>
      <c r="J890" s="203" t="str">
        <f t="shared" ca="1" si="39"/>
        <v/>
      </c>
      <c r="K890" s="100">
        <f>aanmeldingen!V882</f>
        <v>0</v>
      </c>
      <c r="L890" s="100">
        <f>aanmeldingen!W882</f>
        <v>0</v>
      </c>
      <c r="M890" s="63"/>
      <c r="N890" s="46">
        <f>VLOOKUP(B890,schermers!C:I,7,FALSE)</f>
        <v>28664</v>
      </c>
      <c r="O890" s="46" t="str">
        <f t="shared" ca="1" si="40"/>
        <v/>
      </c>
      <c r="P890" s="56">
        <f t="shared" ca="1" si="41"/>
        <v>0</v>
      </c>
    </row>
    <row r="891" spans="1:16" hidden="1" x14ac:dyDescent="0.2">
      <c r="A891" s="56">
        <f ca="1">aanmeldingen!AK883</f>
        <v>0</v>
      </c>
      <c r="B891" s="99">
        <f>aanmeldingen!D883</f>
        <v>0</v>
      </c>
      <c r="C891" s="98">
        <f>aanmeldingen!F883</f>
        <v>0</v>
      </c>
      <c r="D891" s="98">
        <f>aanmeldingen!G883</f>
        <v>0</v>
      </c>
      <c r="E891" s="98">
        <f>aanmeldingen!T883</f>
        <v>0</v>
      </c>
      <c r="F891" s="100">
        <f>aanmeldingen!K883</f>
        <v>0</v>
      </c>
      <c r="G891" s="104" t="str">
        <f>IF(aanmeldingen!M883=0,"nvt",aanmeldingen!M883)</f>
        <v>nvt</v>
      </c>
      <c r="H891" s="98">
        <f>aanmeldingen!H883</f>
        <v>0</v>
      </c>
      <c r="I891" s="98">
        <f>aanmeldingen!I883</f>
        <v>0</v>
      </c>
      <c r="J891" s="203" t="str">
        <f t="shared" ca="1" si="39"/>
        <v/>
      </c>
      <c r="K891" s="100">
        <f>aanmeldingen!V883</f>
        <v>0</v>
      </c>
      <c r="L891" s="100">
        <f>aanmeldingen!W883</f>
        <v>0</v>
      </c>
      <c r="M891" s="63"/>
      <c r="N891" s="46">
        <f>VLOOKUP(B891,schermers!C:I,7,FALSE)</f>
        <v>28664</v>
      </c>
      <c r="O891" s="46" t="str">
        <f t="shared" ca="1" si="40"/>
        <v/>
      </c>
      <c r="P891" s="56">
        <f t="shared" ca="1" si="41"/>
        <v>0</v>
      </c>
    </row>
    <row r="892" spans="1:16" hidden="1" x14ac:dyDescent="0.2">
      <c r="A892" s="56">
        <f ca="1">aanmeldingen!AK884</f>
        <v>0</v>
      </c>
      <c r="B892" s="99">
        <f>aanmeldingen!D884</f>
        <v>0</v>
      </c>
      <c r="C892" s="98">
        <f>aanmeldingen!F884</f>
        <v>0</v>
      </c>
      <c r="D892" s="98">
        <f>aanmeldingen!G884</f>
        <v>0</v>
      </c>
      <c r="E892" s="98">
        <f>aanmeldingen!T884</f>
        <v>0</v>
      </c>
      <c r="F892" s="100">
        <f>aanmeldingen!K884</f>
        <v>0</v>
      </c>
      <c r="G892" s="104" t="str">
        <f>IF(aanmeldingen!M884=0,"nvt",aanmeldingen!M884)</f>
        <v>nvt</v>
      </c>
      <c r="H892" s="98">
        <f>aanmeldingen!H884</f>
        <v>0</v>
      </c>
      <c r="I892" s="98">
        <f>aanmeldingen!I884</f>
        <v>0</v>
      </c>
      <c r="J892" s="203" t="str">
        <f t="shared" ca="1" si="39"/>
        <v/>
      </c>
      <c r="K892" s="100">
        <f>aanmeldingen!V884</f>
        <v>0</v>
      </c>
      <c r="L892" s="100">
        <f>aanmeldingen!W884</f>
        <v>0</v>
      </c>
      <c r="M892" s="63"/>
      <c r="N892" s="46">
        <f>VLOOKUP(B892,schermers!C:I,7,FALSE)</f>
        <v>28664</v>
      </c>
      <c r="O892" s="46" t="str">
        <f t="shared" ca="1" si="40"/>
        <v/>
      </c>
      <c r="P892" s="56">
        <f t="shared" ca="1" si="41"/>
        <v>0</v>
      </c>
    </row>
    <row r="893" spans="1:16" hidden="1" x14ac:dyDescent="0.2">
      <c r="A893" s="56">
        <f ca="1">aanmeldingen!AK885</f>
        <v>0</v>
      </c>
      <c r="B893" s="99">
        <f>aanmeldingen!D885</f>
        <v>0</v>
      </c>
      <c r="C893" s="98">
        <f>aanmeldingen!F885</f>
        <v>0</v>
      </c>
      <c r="D893" s="98">
        <f>aanmeldingen!G885</f>
        <v>0</v>
      </c>
      <c r="E893" s="98">
        <f>aanmeldingen!T885</f>
        <v>0</v>
      </c>
      <c r="F893" s="100">
        <f>aanmeldingen!K885</f>
        <v>0</v>
      </c>
      <c r="G893" s="104" t="str">
        <f>IF(aanmeldingen!M885=0,"nvt",aanmeldingen!M885)</f>
        <v>nvt</v>
      </c>
      <c r="H893" s="98">
        <f>aanmeldingen!H885</f>
        <v>0</v>
      </c>
      <c r="I893" s="98">
        <f>aanmeldingen!I885</f>
        <v>0</v>
      </c>
      <c r="J893" s="203" t="str">
        <f t="shared" ca="1" si="39"/>
        <v/>
      </c>
      <c r="K893" s="100">
        <f>aanmeldingen!V885</f>
        <v>0</v>
      </c>
      <c r="L893" s="100">
        <f>aanmeldingen!W885</f>
        <v>0</v>
      </c>
      <c r="M893" s="63"/>
      <c r="N893" s="46">
        <f>VLOOKUP(B893,schermers!C:I,7,FALSE)</f>
        <v>28664</v>
      </c>
      <c r="O893" s="46" t="str">
        <f t="shared" ca="1" si="40"/>
        <v/>
      </c>
      <c r="P893" s="56">
        <f t="shared" ca="1" si="41"/>
        <v>0</v>
      </c>
    </row>
    <row r="894" spans="1:16" hidden="1" x14ac:dyDescent="0.2">
      <c r="A894" s="56">
        <f ca="1">aanmeldingen!AK886</f>
        <v>0</v>
      </c>
      <c r="B894" s="99">
        <f>aanmeldingen!D886</f>
        <v>0</v>
      </c>
      <c r="C894" s="98">
        <f>aanmeldingen!F886</f>
        <v>0</v>
      </c>
      <c r="D894" s="98">
        <f>aanmeldingen!G886</f>
        <v>0</v>
      </c>
      <c r="E894" s="98">
        <f>aanmeldingen!T886</f>
        <v>0</v>
      </c>
      <c r="F894" s="100">
        <f>aanmeldingen!K886</f>
        <v>0</v>
      </c>
      <c r="G894" s="104" t="str">
        <f>IF(aanmeldingen!M886=0,"nvt",aanmeldingen!M886)</f>
        <v>nvt</v>
      </c>
      <c r="H894" s="98">
        <f>aanmeldingen!H886</f>
        <v>0</v>
      </c>
      <c r="I894" s="98">
        <f>aanmeldingen!I886</f>
        <v>0</v>
      </c>
      <c r="J894" s="203" t="str">
        <f t="shared" ca="1" si="39"/>
        <v/>
      </c>
      <c r="K894" s="100">
        <f>aanmeldingen!V886</f>
        <v>0</v>
      </c>
      <c r="L894" s="100">
        <f>aanmeldingen!W886</f>
        <v>0</v>
      </c>
      <c r="M894" s="63"/>
      <c r="N894" s="46">
        <f>VLOOKUP(B894,schermers!C:I,7,FALSE)</f>
        <v>28664</v>
      </c>
      <c r="O894" s="46" t="str">
        <f t="shared" ca="1" si="40"/>
        <v/>
      </c>
      <c r="P894" s="56">
        <f t="shared" ca="1" si="41"/>
        <v>0</v>
      </c>
    </row>
    <row r="895" spans="1:16" hidden="1" x14ac:dyDescent="0.2">
      <c r="A895" s="56">
        <f ca="1">aanmeldingen!AK887</f>
        <v>0</v>
      </c>
      <c r="B895" s="99">
        <f>aanmeldingen!D887</f>
        <v>0</v>
      </c>
      <c r="C895" s="98">
        <f>aanmeldingen!F887</f>
        <v>0</v>
      </c>
      <c r="D895" s="98">
        <f>aanmeldingen!G887</f>
        <v>0</v>
      </c>
      <c r="E895" s="98">
        <f>aanmeldingen!T887</f>
        <v>0</v>
      </c>
      <c r="F895" s="100">
        <f>aanmeldingen!K887</f>
        <v>0</v>
      </c>
      <c r="G895" s="104" t="str">
        <f>IF(aanmeldingen!M887=0,"nvt",aanmeldingen!M887)</f>
        <v>nvt</v>
      </c>
      <c r="H895" s="98">
        <f>aanmeldingen!H887</f>
        <v>0</v>
      </c>
      <c r="I895" s="98">
        <f>aanmeldingen!I887</f>
        <v>0</v>
      </c>
      <c r="J895" s="203" t="str">
        <f t="shared" ca="1" si="39"/>
        <v/>
      </c>
      <c r="K895" s="100">
        <f>aanmeldingen!V887</f>
        <v>0</v>
      </c>
      <c r="L895" s="100">
        <f>aanmeldingen!W887</f>
        <v>0</v>
      </c>
      <c r="M895" s="63"/>
      <c r="N895" s="46">
        <f>VLOOKUP(B895,schermers!C:I,7,FALSE)</f>
        <v>28664</v>
      </c>
      <c r="O895" s="46" t="str">
        <f t="shared" ca="1" si="40"/>
        <v/>
      </c>
      <c r="P895" s="56">
        <f t="shared" ca="1" si="41"/>
        <v>0</v>
      </c>
    </row>
    <row r="896" spans="1:16" hidden="1" x14ac:dyDescent="0.2">
      <c r="A896" s="56">
        <f ca="1">aanmeldingen!AK888</f>
        <v>0</v>
      </c>
      <c r="B896" s="99">
        <f>aanmeldingen!D888</f>
        <v>0</v>
      </c>
      <c r="C896" s="98">
        <f>aanmeldingen!F888</f>
        <v>0</v>
      </c>
      <c r="D896" s="98">
        <f>aanmeldingen!G888</f>
        <v>0</v>
      </c>
      <c r="E896" s="98">
        <f>aanmeldingen!T888</f>
        <v>0</v>
      </c>
      <c r="F896" s="100">
        <f>aanmeldingen!K888</f>
        <v>0</v>
      </c>
      <c r="G896" s="104" t="str">
        <f>IF(aanmeldingen!M888=0,"nvt",aanmeldingen!M888)</f>
        <v>nvt</v>
      </c>
      <c r="H896" s="98">
        <f>aanmeldingen!H888</f>
        <v>0</v>
      </c>
      <c r="I896" s="98">
        <f>aanmeldingen!I888</f>
        <v>0</v>
      </c>
      <c r="J896" s="203" t="str">
        <f t="shared" ca="1" si="39"/>
        <v/>
      </c>
      <c r="K896" s="100">
        <f>aanmeldingen!V888</f>
        <v>0</v>
      </c>
      <c r="L896" s="100">
        <f>aanmeldingen!W888</f>
        <v>0</v>
      </c>
      <c r="M896" s="63"/>
      <c r="N896" s="46">
        <f>VLOOKUP(B896,schermers!C:I,7,FALSE)</f>
        <v>28664</v>
      </c>
      <c r="O896" s="46" t="str">
        <f t="shared" ca="1" si="40"/>
        <v/>
      </c>
      <c r="P896" s="56">
        <f t="shared" ca="1" si="41"/>
        <v>0</v>
      </c>
    </row>
    <row r="897" spans="1:16" hidden="1" x14ac:dyDescent="0.2">
      <c r="A897" s="56">
        <f ca="1">aanmeldingen!AK889</f>
        <v>0</v>
      </c>
      <c r="B897" s="99">
        <f>aanmeldingen!D889</f>
        <v>0</v>
      </c>
      <c r="C897" s="98">
        <f>aanmeldingen!F889</f>
        <v>0</v>
      </c>
      <c r="D897" s="98">
        <f>aanmeldingen!G889</f>
        <v>0</v>
      </c>
      <c r="E897" s="98">
        <f>aanmeldingen!T889</f>
        <v>0</v>
      </c>
      <c r="F897" s="100">
        <f>aanmeldingen!K889</f>
        <v>0</v>
      </c>
      <c r="G897" s="104" t="str">
        <f>IF(aanmeldingen!M889=0,"nvt",aanmeldingen!M889)</f>
        <v>nvt</v>
      </c>
      <c r="H897" s="98">
        <f>aanmeldingen!H889</f>
        <v>0</v>
      </c>
      <c r="I897" s="98">
        <f>aanmeldingen!I889</f>
        <v>0</v>
      </c>
      <c r="J897" s="203" t="str">
        <f t="shared" ca="1" si="39"/>
        <v/>
      </c>
      <c r="K897" s="100">
        <f>aanmeldingen!V889</f>
        <v>0</v>
      </c>
      <c r="L897" s="100">
        <f>aanmeldingen!W889</f>
        <v>0</v>
      </c>
      <c r="M897" s="63"/>
      <c r="N897" s="46">
        <f>VLOOKUP(B897,schermers!C:I,7,FALSE)</f>
        <v>28664</v>
      </c>
      <c r="O897" s="46" t="str">
        <f t="shared" ca="1" si="40"/>
        <v/>
      </c>
      <c r="P897" s="56">
        <f t="shared" ca="1" si="41"/>
        <v>0</v>
      </c>
    </row>
    <row r="898" spans="1:16" hidden="1" x14ac:dyDescent="0.2">
      <c r="A898" s="56">
        <f ca="1">aanmeldingen!AK890</f>
        <v>0</v>
      </c>
      <c r="B898" s="99">
        <f>aanmeldingen!D890</f>
        <v>0</v>
      </c>
      <c r="C898" s="98">
        <f>aanmeldingen!F890</f>
        <v>0</v>
      </c>
      <c r="D898" s="98">
        <f>aanmeldingen!G890</f>
        <v>0</v>
      </c>
      <c r="E898" s="98">
        <f>aanmeldingen!T890</f>
        <v>0</v>
      </c>
      <c r="F898" s="100">
        <f>aanmeldingen!K890</f>
        <v>0</v>
      </c>
      <c r="G898" s="104" t="str">
        <f>IF(aanmeldingen!M890=0,"nvt",aanmeldingen!M890)</f>
        <v>nvt</v>
      </c>
      <c r="H898" s="98">
        <f>aanmeldingen!H890</f>
        <v>0</v>
      </c>
      <c r="I898" s="98">
        <f>aanmeldingen!I890</f>
        <v>0</v>
      </c>
      <c r="J898" s="203" t="str">
        <f t="shared" ca="1" si="39"/>
        <v/>
      </c>
      <c r="K898" s="100">
        <f>aanmeldingen!V890</f>
        <v>0</v>
      </c>
      <c r="L898" s="100">
        <f>aanmeldingen!W890</f>
        <v>0</v>
      </c>
      <c r="M898" s="63"/>
      <c r="N898" s="46">
        <f>VLOOKUP(B898,schermers!C:I,7,FALSE)</f>
        <v>28664</v>
      </c>
      <c r="O898" s="46" t="str">
        <f t="shared" ca="1" si="40"/>
        <v/>
      </c>
      <c r="P898" s="56">
        <f t="shared" ca="1" si="41"/>
        <v>0</v>
      </c>
    </row>
    <row r="899" spans="1:16" hidden="1" x14ac:dyDescent="0.2">
      <c r="A899" s="56">
        <f ca="1">aanmeldingen!AK891</f>
        <v>0</v>
      </c>
      <c r="B899" s="99">
        <f>aanmeldingen!D891</f>
        <v>0</v>
      </c>
      <c r="C899" s="98">
        <f>aanmeldingen!F891</f>
        <v>0</v>
      </c>
      <c r="D899" s="98">
        <f>aanmeldingen!G891</f>
        <v>0</v>
      </c>
      <c r="E899" s="98">
        <f>aanmeldingen!T891</f>
        <v>0</v>
      </c>
      <c r="F899" s="100">
        <f>aanmeldingen!K891</f>
        <v>0</v>
      </c>
      <c r="G899" s="104" t="str">
        <f>IF(aanmeldingen!M891=0,"nvt",aanmeldingen!M891)</f>
        <v>nvt</v>
      </c>
      <c r="H899" s="98">
        <f>aanmeldingen!H891</f>
        <v>0</v>
      </c>
      <c r="I899" s="98">
        <f>aanmeldingen!I891</f>
        <v>0</v>
      </c>
      <c r="J899" s="203" t="str">
        <f t="shared" ca="1" si="39"/>
        <v/>
      </c>
      <c r="K899" s="100">
        <f>aanmeldingen!V891</f>
        <v>0</v>
      </c>
      <c r="L899" s="100">
        <f>aanmeldingen!W891</f>
        <v>0</v>
      </c>
      <c r="M899" s="63"/>
      <c r="N899" s="46">
        <f>VLOOKUP(B899,schermers!C:I,7,FALSE)</f>
        <v>28664</v>
      </c>
      <c r="O899" s="46" t="str">
        <f t="shared" ca="1" si="40"/>
        <v/>
      </c>
      <c r="P899" s="56">
        <f t="shared" ca="1" si="41"/>
        <v>0</v>
      </c>
    </row>
    <row r="900" spans="1:16" hidden="1" x14ac:dyDescent="0.2">
      <c r="A900" s="56">
        <f ca="1">aanmeldingen!AK892</f>
        <v>0</v>
      </c>
      <c r="B900" s="99">
        <f>aanmeldingen!D892</f>
        <v>0</v>
      </c>
      <c r="C900" s="98">
        <f>aanmeldingen!F892</f>
        <v>0</v>
      </c>
      <c r="D900" s="98">
        <f>aanmeldingen!G892</f>
        <v>0</v>
      </c>
      <c r="E900" s="98">
        <f>aanmeldingen!T892</f>
        <v>0</v>
      </c>
      <c r="F900" s="100">
        <f>aanmeldingen!K892</f>
        <v>0</v>
      </c>
      <c r="G900" s="104" t="str">
        <f>IF(aanmeldingen!M892=0,"nvt",aanmeldingen!M892)</f>
        <v>nvt</v>
      </c>
      <c r="H900" s="98">
        <f>aanmeldingen!H892</f>
        <v>0</v>
      </c>
      <c r="I900" s="98">
        <f>aanmeldingen!I892</f>
        <v>0</v>
      </c>
      <c r="J900" s="203" t="str">
        <f t="shared" ca="1" si="39"/>
        <v/>
      </c>
      <c r="K900" s="100">
        <f>aanmeldingen!V892</f>
        <v>0</v>
      </c>
      <c r="L900" s="100">
        <f>aanmeldingen!W892</f>
        <v>0</v>
      </c>
      <c r="M900" s="63"/>
      <c r="N900" s="46">
        <f>VLOOKUP(B900,schermers!C:I,7,FALSE)</f>
        <v>28664</v>
      </c>
      <c r="O900" s="46" t="str">
        <f t="shared" ca="1" si="40"/>
        <v/>
      </c>
      <c r="P900" s="56">
        <f t="shared" ca="1" si="41"/>
        <v>0</v>
      </c>
    </row>
    <row r="901" spans="1:16" hidden="1" x14ac:dyDescent="0.2">
      <c r="A901" s="56">
        <f ca="1">aanmeldingen!AK893</f>
        <v>0</v>
      </c>
      <c r="B901" s="99">
        <f>aanmeldingen!D893</f>
        <v>0</v>
      </c>
      <c r="C901" s="98">
        <f>aanmeldingen!F893</f>
        <v>0</v>
      </c>
      <c r="D901" s="98">
        <f>aanmeldingen!G893</f>
        <v>0</v>
      </c>
      <c r="E901" s="98">
        <f>aanmeldingen!T893</f>
        <v>0</v>
      </c>
      <c r="F901" s="100">
        <f>aanmeldingen!K893</f>
        <v>0</v>
      </c>
      <c r="G901" s="104" t="str">
        <f>IF(aanmeldingen!M893=0,"nvt",aanmeldingen!M893)</f>
        <v>nvt</v>
      </c>
      <c r="H901" s="98">
        <f>aanmeldingen!H893</f>
        <v>0</v>
      </c>
      <c r="I901" s="98">
        <f>aanmeldingen!I893</f>
        <v>0</v>
      </c>
      <c r="J901" s="203" t="str">
        <f t="shared" ca="1" si="39"/>
        <v/>
      </c>
      <c r="K901" s="100">
        <f>aanmeldingen!V893</f>
        <v>0</v>
      </c>
      <c r="L901" s="100">
        <f>aanmeldingen!W893</f>
        <v>0</v>
      </c>
      <c r="M901" s="63"/>
      <c r="N901" s="46">
        <f>VLOOKUP(B901,schermers!C:I,7,FALSE)</f>
        <v>28664</v>
      </c>
      <c r="O901" s="46" t="str">
        <f t="shared" ca="1" si="40"/>
        <v/>
      </c>
      <c r="P901" s="56">
        <f t="shared" ca="1" si="41"/>
        <v>0</v>
      </c>
    </row>
    <row r="902" spans="1:16" hidden="1" x14ac:dyDescent="0.2">
      <c r="A902" s="56">
        <f ca="1">aanmeldingen!AK894</f>
        <v>0</v>
      </c>
      <c r="B902" s="99">
        <f>aanmeldingen!D894</f>
        <v>0</v>
      </c>
      <c r="C902" s="98">
        <f>aanmeldingen!F894</f>
        <v>0</v>
      </c>
      <c r="D902" s="98">
        <f>aanmeldingen!G894</f>
        <v>0</v>
      </c>
      <c r="E902" s="98">
        <f>aanmeldingen!T894</f>
        <v>0</v>
      </c>
      <c r="F902" s="100">
        <f>aanmeldingen!K894</f>
        <v>0</v>
      </c>
      <c r="G902" s="104" t="str">
        <f>IF(aanmeldingen!M894=0,"nvt",aanmeldingen!M894)</f>
        <v>nvt</v>
      </c>
      <c r="H902" s="98">
        <f>aanmeldingen!H894</f>
        <v>0</v>
      </c>
      <c r="I902" s="98">
        <f>aanmeldingen!I894</f>
        <v>0</v>
      </c>
      <c r="J902" s="203" t="str">
        <f t="shared" ca="1" si="39"/>
        <v/>
      </c>
      <c r="K902" s="100">
        <f>aanmeldingen!V894</f>
        <v>0</v>
      </c>
      <c r="L902" s="100">
        <f>aanmeldingen!W894</f>
        <v>0</v>
      </c>
      <c r="M902" s="63"/>
      <c r="N902" s="46">
        <f>VLOOKUP(B902,schermers!C:I,7,FALSE)</f>
        <v>28664</v>
      </c>
      <c r="O902" s="46" t="str">
        <f t="shared" ca="1" si="40"/>
        <v/>
      </c>
      <c r="P902" s="56">
        <f t="shared" ca="1" si="41"/>
        <v>0</v>
      </c>
    </row>
    <row r="903" spans="1:16" hidden="1" x14ac:dyDescent="0.2">
      <c r="A903" s="56">
        <f ca="1">aanmeldingen!AK895</f>
        <v>0</v>
      </c>
      <c r="B903" s="99">
        <f>aanmeldingen!D895</f>
        <v>0</v>
      </c>
      <c r="C903" s="98">
        <f>aanmeldingen!F895</f>
        <v>0</v>
      </c>
      <c r="D903" s="98">
        <f>aanmeldingen!G895</f>
        <v>0</v>
      </c>
      <c r="E903" s="98">
        <f>aanmeldingen!T895</f>
        <v>0</v>
      </c>
      <c r="F903" s="100">
        <f>aanmeldingen!K895</f>
        <v>0</v>
      </c>
      <c r="G903" s="104" t="str">
        <f>IF(aanmeldingen!M895=0,"nvt",aanmeldingen!M895)</f>
        <v>nvt</v>
      </c>
      <c r="H903" s="98">
        <f>aanmeldingen!H895</f>
        <v>0</v>
      </c>
      <c r="I903" s="98">
        <f>aanmeldingen!I895</f>
        <v>0</v>
      </c>
      <c r="J903" s="203" t="str">
        <f t="shared" ca="1" si="39"/>
        <v/>
      </c>
      <c r="K903" s="100">
        <f>aanmeldingen!V895</f>
        <v>0</v>
      </c>
      <c r="L903" s="100">
        <f>aanmeldingen!W895</f>
        <v>0</v>
      </c>
      <c r="M903" s="63"/>
      <c r="N903" s="46">
        <f>VLOOKUP(B903,schermers!C:I,7,FALSE)</f>
        <v>28664</v>
      </c>
      <c r="O903" s="46" t="str">
        <f t="shared" ca="1" si="40"/>
        <v/>
      </c>
      <c r="P903" s="56">
        <f t="shared" ca="1" si="41"/>
        <v>0</v>
      </c>
    </row>
    <row r="904" spans="1:16" hidden="1" x14ac:dyDescent="0.2">
      <c r="A904" s="56">
        <f ca="1">aanmeldingen!AK896</f>
        <v>0</v>
      </c>
      <c r="B904" s="99">
        <f>aanmeldingen!D896</f>
        <v>0</v>
      </c>
      <c r="C904" s="98">
        <f>aanmeldingen!F896</f>
        <v>0</v>
      </c>
      <c r="D904" s="98">
        <f>aanmeldingen!G896</f>
        <v>0</v>
      </c>
      <c r="E904" s="98">
        <f>aanmeldingen!T896</f>
        <v>0</v>
      </c>
      <c r="F904" s="100">
        <f>aanmeldingen!K896</f>
        <v>0</v>
      </c>
      <c r="G904" s="104" t="str">
        <f>IF(aanmeldingen!M896=0,"nvt",aanmeldingen!M896)</f>
        <v>nvt</v>
      </c>
      <c r="H904" s="98">
        <f>aanmeldingen!H896</f>
        <v>0</v>
      </c>
      <c r="I904" s="98">
        <f>aanmeldingen!I896</f>
        <v>0</v>
      </c>
      <c r="J904" s="203" t="str">
        <f t="shared" ca="1" si="39"/>
        <v/>
      </c>
      <c r="K904" s="100">
        <f>aanmeldingen!V896</f>
        <v>0</v>
      </c>
      <c r="L904" s="100">
        <f>aanmeldingen!W896</f>
        <v>0</v>
      </c>
      <c r="M904" s="63"/>
      <c r="N904" s="46">
        <f>VLOOKUP(B904,schermers!C:I,7,FALSE)</f>
        <v>28664</v>
      </c>
      <c r="O904" s="46" t="str">
        <f t="shared" ca="1" si="40"/>
        <v/>
      </c>
      <c r="P904" s="56">
        <f t="shared" ca="1" si="41"/>
        <v>0</v>
      </c>
    </row>
    <row r="905" spans="1:16" hidden="1" x14ac:dyDescent="0.2">
      <c r="A905" s="56">
        <f ca="1">aanmeldingen!AK897</f>
        <v>0</v>
      </c>
      <c r="B905" s="99">
        <f>aanmeldingen!D897</f>
        <v>0</v>
      </c>
      <c r="C905" s="98">
        <f>aanmeldingen!F897</f>
        <v>0</v>
      </c>
      <c r="D905" s="98">
        <f>aanmeldingen!G897</f>
        <v>0</v>
      </c>
      <c r="E905" s="98">
        <f>aanmeldingen!T897</f>
        <v>0</v>
      </c>
      <c r="F905" s="100">
        <f>aanmeldingen!K897</f>
        <v>0</v>
      </c>
      <c r="G905" s="104" t="str">
        <f>IF(aanmeldingen!M897=0,"nvt",aanmeldingen!M897)</f>
        <v>nvt</v>
      </c>
      <c r="H905" s="98">
        <f>aanmeldingen!H897</f>
        <v>0</v>
      </c>
      <c r="I905" s="98">
        <f>aanmeldingen!I897</f>
        <v>0</v>
      </c>
      <c r="J905" s="203" t="str">
        <f t="shared" ca="1" si="39"/>
        <v/>
      </c>
      <c r="K905" s="100">
        <f>aanmeldingen!V897</f>
        <v>0</v>
      </c>
      <c r="L905" s="100">
        <f>aanmeldingen!W897</f>
        <v>0</v>
      </c>
      <c r="M905" s="63"/>
      <c r="N905" s="46">
        <f>VLOOKUP(B905,schermers!C:I,7,FALSE)</f>
        <v>28664</v>
      </c>
      <c r="O905" s="46" t="str">
        <f t="shared" ca="1" si="40"/>
        <v/>
      </c>
      <c r="P905" s="56">
        <f t="shared" ca="1" si="41"/>
        <v>0</v>
      </c>
    </row>
    <row r="906" spans="1:16" hidden="1" x14ac:dyDescent="0.2">
      <c r="A906" s="56">
        <f ca="1">aanmeldingen!AK898</f>
        <v>0</v>
      </c>
      <c r="B906" s="99">
        <f>aanmeldingen!D898</f>
        <v>0</v>
      </c>
      <c r="C906" s="98">
        <f>aanmeldingen!F898</f>
        <v>0</v>
      </c>
      <c r="D906" s="98">
        <f>aanmeldingen!G898</f>
        <v>0</v>
      </c>
      <c r="E906" s="98">
        <f>aanmeldingen!T898</f>
        <v>0</v>
      </c>
      <c r="F906" s="100">
        <f>aanmeldingen!K898</f>
        <v>0</v>
      </c>
      <c r="G906" s="104" t="str">
        <f>IF(aanmeldingen!M898=0,"nvt",aanmeldingen!M898)</f>
        <v>nvt</v>
      </c>
      <c r="H906" s="98">
        <f>aanmeldingen!H898</f>
        <v>0</v>
      </c>
      <c r="I906" s="98">
        <f>aanmeldingen!I898</f>
        <v>0</v>
      </c>
      <c r="J906" s="203" t="str">
        <f t="shared" ca="1" si="39"/>
        <v/>
      </c>
      <c r="K906" s="100">
        <f>aanmeldingen!V898</f>
        <v>0</v>
      </c>
      <c r="L906" s="100">
        <f>aanmeldingen!W898</f>
        <v>0</v>
      </c>
      <c r="M906" s="63"/>
      <c r="N906" s="46">
        <f>VLOOKUP(B906,schermers!C:I,7,FALSE)</f>
        <v>28664</v>
      </c>
      <c r="O906" s="46" t="str">
        <f t="shared" ca="1" si="40"/>
        <v/>
      </c>
      <c r="P906" s="56">
        <f t="shared" ca="1" si="41"/>
        <v>0</v>
      </c>
    </row>
    <row r="907" spans="1:16" hidden="1" x14ac:dyDescent="0.2">
      <c r="A907" s="56">
        <f ca="1">aanmeldingen!AK899</f>
        <v>0</v>
      </c>
      <c r="B907" s="99">
        <f>aanmeldingen!D899</f>
        <v>0</v>
      </c>
      <c r="C907" s="98">
        <f>aanmeldingen!F899</f>
        <v>0</v>
      </c>
      <c r="D907" s="98">
        <f>aanmeldingen!G899</f>
        <v>0</v>
      </c>
      <c r="E907" s="98">
        <f>aanmeldingen!T899</f>
        <v>0</v>
      </c>
      <c r="F907" s="100">
        <f>aanmeldingen!K899</f>
        <v>0</v>
      </c>
      <c r="G907" s="104" t="str">
        <f>IF(aanmeldingen!M899=0,"nvt",aanmeldingen!M899)</f>
        <v>nvt</v>
      </c>
      <c r="H907" s="98">
        <f>aanmeldingen!H899</f>
        <v>0</v>
      </c>
      <c r="I907" s="98">
        <f>aanmeldingen!I899</f>
        <v>0</v>
      </c>
      <c r="J907" s="203" t="str">
        <f t="shared" ca="1" si="39"/>
        <v/>
      </c>
      <c r="K907" s="100">
        <f>aanmeldingen!V899</f>
        <v>0</v>
      </c>
      <c r="L907" s="100">
        <f>aanmeldingen!W899</f>
        <v>0</v>
      </c>
      <c r="M907" s="63"/>
      <c r="N907" s="46">
        <f>VLOOKUP(B907,schermers!C:I,7,FALSE)</f>
        <v>28664</v>
      </c>
      <c r="O907" s="46" t="str">
        <f t="shared" ca="1" si="40"/>
        <v/>
      </c>
      <c r="P907" s="56">
        <f t="shared" ca="1" si="41"/>
        <v>0</v>
      </c>
    </row>
    <row r="908" spans="1:16" hidden="1" x14ac:dyDescent="0.2">
      <c r="A908" s="56">
        <f ca="1">aanmeldingen!AK900</f>
        <v>0</v>
      </c>
      <c r="B908" s="99">
        <f>aanmeldingen!D900</f>
        <v>0</v>
      </c>
      <c r="C908" s="98">
        <f>aanmeldingen!F900</f>
        <v>0</v>
      </c>
      <c r="D908" s="98">
        <f>aanmeldingen!G900</f>
        <v>0</v>
      </c>
      <c r="E908" s="98">
        <f>aanmeldingen!T900</f>
        <v>0</v>
      </c>
      <c r="F908" s="100">
        <f>aanmeldingen!K900</f>
        <v>0</v>
      </c>
      <c r="G908" s="104" t="str">
        <f>IF(aanmeldingen!M900=0,"nvt",aanmeldingen!M900)</f>
        <v>nvt</v>
      </c>
      <c r="H908" s="98">
        <f>aanmeldingen!H900</f>
        <v>0</v>
      </c>
      <c r="I908" s="98">
        <f>aanmeldingen!I900</f>
        <v>0</v>
      </c>
      <c r="J908" s="203" t="str">
        <f t="shared" ref="J908:J971" ca="1" si="42">IF(A908=0,"",IF(K908-F908&gt;=8*7,$O$6*0.8,IF(F908&lt;$O$7,$O$6*0.8,$O$6*1.15)))</f>
        <v/>
      </c>
      <c r="K908" s="100">
        <f>aanmeldingen!V900</f>
        <v>0</v>
      </c>
      <c r="L908" s="100">
        <f>aanmeldingen!W900</f>
        <v>0</v>
      </c>
      <c r="M908" s="63"/>
      <c r="N908" s="46">
        <f>VLOOKUP(B908,schermers!C:I,7,FALSE)</f>
        <v>28664</v>
      </c>
      <c r="O908" s="46" t="str">
        <f t="shared" ref="O908:O971" ca="1" si="43">IF(N908&gt;=$O$9,"U23","")</f>
        <v/>
      </c>
      <c r="P908" s="56">
        <f t="shared" ref="P908:P971" ca="1" si="44">IF(AND(I908="ECC",M908&lt;&gt;""),1,IF(AND(I908="U23",M898&lt;&gt;"",O908="U23"),1,0))</f>
        <v>0</v>
      </c>
    </row>
    <row r="909" spans="1:16" hidden="1" x14ac:dyDescent="0.2">
      <c r="A909" s="56">
        <f ca="1">aanmeldingen!AK901</f>
        <v>0</v>
      </c>
      <c r="B909" s="99">
        <f>aanmeldingen!D901</f>
        <v>0</v>
      </c>
      <c r="C909" s="98">
        <f>aanmeldingen!F901</f>
        <v>0</v>
      </c>
      <c r="D909" s="98">
        <f>aanmeldingen!G901</f>
        <v>0</v>
      </c>
      <c r="E909" s="98">
        <f>aanmeldingen!T901</f>
        <v>0</v>
      </c>
      <c r="F909" s="100">
        <f>aanmeldingen!K901</f>
        <v>0</v>
      </c>
      <c r="G909" s="104" t="str">
        <f>IF(aanmeldingen!M901=0,"nvt",aanmeldingen!M901)</f>
        <v>nvt</v>
      </c>
      <c r="H909" s="98">
        <f>aanmeldingen!H901</f>
        <v>0</v>
      </c>
      <c r="I909" s="98">
        <f>aanmeldingen!I901</f>
        <v>0</v>
      </c>
      <c r="J909" s="203" t="str">
        <f t="shared" ca="1" si="42"/>
        <v/>
      </c>
      <c r="K909" s="100">
        <f>aanmeldingen!V901</f>
        <v>0</v>
      </c>
      <c r="L909" s="100">
        <f>aanmeldingen!W901</f>
        <v>0</v>
      </c>
      <c r="M909" s="63"/>
      <c r="N909" s="46">
        <f>VLOOKUP(B909,schermers!C:I,7,FALSE)</f>
        <v>28664</v>
      </c>
      <c r="O909" s="46" t="str">
        <f t="shared" ca="1" si="43"/>
        <v/>
      </c>
      <c r="P909" s="56">
        <f t="shared" ca="1" si="44"/>
        <v>0</v>
      </c>
    </row>
    <row r="910" spans="1:16" hidden="1" x14ac:dyDescent="0.2">
      <c r="A910" s="56">
        <f ca="1">aanmeldingen!AK902</f>
        <v>0</v>
      </c>
      <c r="B910" s="99">
        <f>aanmeldingen!D902</f>
        <v>0</v>
      </c>
      <c r="C910" s="98">
        <f>aanmeldingen!F902</f>
        <v>0</v>
      </c>
      <c r="D910" s="98">
        <f>aanmeldingen!G902</f>
        <v>0</v>
      </c>
      <c r="E910" s="98">
        <f>aanmeldingen!T902</f>
        <v>0</v>
      </c>
      <c r="F910" s="100">
        <f>aanmeldingen!K902</f>
        <v>0</v>
      </c>
      <c r="G910" s="104" t="str">
        <f>IF(aanmeldingen!M902=0,"nvt",aanmeldingen!M902)</f>
        <v>nvt</v>
      </c>
      <c r="H910" s="98">
        <f>aanmeldingen!H902</f>
        <v>0</v>
      </c>
      <c r="I910" s="98">
        <f>aanmeldingen!I902</f>
        <v>0</v>
      </c>
      <c r="J910" s="203" t="str">
        <f t="shared" ca="1" si="42"/>
        <v/>
      </c>
      <c r="K910" s="100">
        <f>aanmeldingen!V902</f>
        <v>0</v>
      </c>
      <c r="L910" s="100">
        <f>aanmeldingen!W902</f>
        <v>0</v>
      </c>
      <c r="M910" s="63"/>
      <c r="N910" s="46">
        <f>VLOOKUP(B910,schermers!C:I,7,FALSE)</f>
        <v>28664</v>
      </c>
      <c r="O910" s="46" t="str">
        <f t="shared" ca="1" si="43"/>
        <v/>
      </c>
      <c r="P910" s="56">
        <f t="shared" ca="1" si="44"/>
        <v>0</v>
      </c>
    </row>
    <row r="911" spans="1:16" hidden="1" x14ac:dyDescent="0.2">
      <c r="A911" s="56">
        <f ca="1">aanmeldingen!AK903</f>
        <v>0</v>
      </c>
      <c r="B911" s="99">
        <f>aanmeldingen!D903</f>
        <v>0</v>
      </c>
      <c r="C911" s="98">
        <f>aanmeldingen!F903</f>
        <v>0</v>
      </c>
      <c r="D911" s="98">
        <f>aanmeldingen!G903</f>
        <v>0</v>
      </c>
      <c r="E911" s="98">
        <f>aanmeldingen!T903</f>
        <v>0</v>
      </c>
      <c r="F911" s="100">
        <f>aanmeldingen!K903</f>
        <v>0</v>
      </c>
      <c r="G911" s="104" t="str">
        <f>IF(aanmeldingen!M903=0,"nvt",aanmeldingen!M903)</f>
        <v>nvt</v>
      </c>
      <c r="H911" s="98">
        <f>aanmeldingen!H903</f>
        <v>0</v>
      </c>
      <c r="I911" s="98">
        <f>aanmeldingen!I903</f>
        <v>0</v>
      </c>
      <c r="J911" s="203" t="str">
        <f t="shared" ca="1" si="42"/>
        <v/>
      </c>
      <c r="K911" s="100">
        <f>aanmeldingen!V903</f>
        <v>0</v>
      </c>
      <c r="L911" s="100">
        <f>aanmeldingen!W903</f>
        <v>0</v>
      </c>
      <c r="M911" s="63"/>
      <c r="N911" s="46">
        <f>VLOOKUP(B911,schermers!C:I,7,FALSE)</f>
        <v>28664</v>
      </c>
      <c r="O911" s="46" t="str">
        <f t="shared" ca="1" si="43"/>
        <v/>
      </c>
      <c r="P911" s="56">
        <f t="shared" ca="1" si="44"/>
        <v>0</v>
      </c>
    </row>
    <row r="912" spans="1:16" hidden="1" x14ac:dyDescent="0.2">
      <c r="A912" s="56">
        <f ca="1">aanmeldingen!AK904</f>
        <v>0</v>
      </c>
      <c r="B912" s="99">
        <f>aanmeldingen!D904</f>
        <v>0</v>
      </c>
      <c r="C912" s="98">
        <f>aanmeldingen!F904</f>
        <v>0</v>
      </c>
      <c r="D912" s="98">
        <f>aanmeldingen!G904</f>
        <v>0</v>
      </c>
      <c r="E912" s="98">
        <f>aanmeldingen!T904</f>
        <v>0</v>
      </c>
      <c r="F912" s="100">
        <f>aanmeldingen!K904</f>
        <v>0</v>
      </c>
      <c r="G912" s="104" t="str">
        <f>IF(aanmeldingen!M904=0,"nvt",aanmeldingen!M904)</f>
        <v>nvt</v>
      </c>
      <c r="H912" s="98">
        <f>aanmeldingen!H904</f>
        <v>0</v>
      </c>
      <c r="I912" s="98">
        <f>aanmeldingen!I904</f>
        <v>0</v>
      </c>
      <c r="J912" s="203" t="str">
        <f t="shared" ca="1" si="42"/>
        <v/>
      </c>
      <c r="K912" s="100">
        <f>aanmeldingen!V904</f>
        <v>0</v>
      </c>
      <c r="L912" s="100">
        <f>aanmeldingen!W904</f>
        <v>0</v>
      </c>
      <c r="M912" s="63"/>
      <c r="N912" s="46">
        <f>VLOOKUP(B912,schermers!C:I,7,FALSE)</f>
        <v>28664</v>
      </c>
      <c r="O912" s="46" t="str">
        <f t="shared" ca="1" si="43"/>
        <v/>
      </c>
      <c r="P912" s="56">
        <f t="shared" ca="1" si="44"/>
        <v>0</v>
      </c>
    </row>
    <row r="913" spans="1:16" hidden="1" x14ac:dyDescent="0.2">
      <c r="A913" s="56">
        <f ca="1">aanmeldingen!AK905</f>
        <v>0</v>
      </c>
      <c r="B913" s="99">
        <f>aanmeldingen!D905</f>
        <v>0</v>
      </c>
      <c r="C913" s="98">
        <f>aanmeldingen!F905</f>
        <v>0</v>
      </c>
      <c r="D913" s="98">
        <f>aanmeldingen!G905</f>
        <v>0</v>
      </c>
      <c r="E913" s="98">
        <f>aanmeldingen!T905</f>
        <v>0</v>
      </c>
      <c r="F913" s="100">
        <f>aanmeldingen!K905</f>
        <v>0</v>
      </c>
      <c r="G913" s="104" t="str">
        <f>IF(aanmeldingen!M905=0,"nvt",aanmeldingen!M905)</f>
        <v>nvt</v>
      </c>
      <c r="H913" s="98">
        <f>aanmeldingen!H905</f>
        <v>0</v>
      </c>
      <c r="I913" s="98">
        <f>aanmeldingen!I905</f>
        <v>0</v>
      </c>
      <c r="J913" s="203" t="str">
        <f t="shared" ca="1" si="42"/>
        <v/>
      </c>
      <c r="K913" s="100">
        <f>aanmeldingen!V905</f>
        <v>0</v>
      </c>
      <c r="L913" s="100">
        <f>aanmeldingen!W905</f>
        <v>0</v>
      </c>
      <c r="M913" s="63"/>
      <c r="N913" s="46">
        <f>VLOOKUP(B913,schermers!C:I,7,FALSE)</f>
        <v>28664</v>
      </c>
      <c r="O913" s="46" t="str">
        <f t="shared" ca="1" si="43"/>
        <v/>
      </c>
      <c r="P913" s="56">
        <f t="shared" ca="1" si="44"/>
        <v>0</v>
      </c>
    </row>
    <row r="914" spans="1:16" hidden="1" x14ac:dyDescent="0.2">
      <c r="A914" s="56">
        <f ca="1">aanmeldingen!AK906</f>
        <v>0</v>
      </c>
      <c r="B914" s="99">
        <f>aanmeldingen!D906</f>
        <v>0</v>
      </c>
      <c r="C914" s="98">
        <f>aanmeldingen!F906</f>
        <v>0</v>
      </c>
      <c r="D914" s="98">
        <f>aanmeldingen!G906</f>
        <v>0</v>
      </c>
      <c r="E914" s="98">
        <f>aanmeldingen!T906</f>
        <v>0</v>
      </c>
      <c r="F914" s="100">
        <f>aanmeldingen!K906</f>
        <v>0</v>
      </c>
      <c r="G914" s="104" t="str">
        <f>IF(aanmeldingen!M906=0,"nvt",aanmeldingen!M906)</f>
        <v>nvt</v>
      </c>
      <c r="H914" s="98">
        <f>aanmeldingen!H906</f>
        <v>0</v>
      </c>
      <c r="I914" s="98">
        <f>aanmeldingen!I906</f>
        <v>0</v>
      </c>
      <c r="J914" s="203" t="str">
        <f t="shared" ca="1" si="42"/>
        <v/>
      </c>
      <c r="K914" s="100">
        <f>aanmeldingen!V906</f>
        <v>0</v>
      </c>
      <c r="L914" s="100">
        <f>aanmeldingen!W906</f>
        <v>0</v>
      </c>
      <c r="M914" s="63"/>
      <c r="N914" s="46">
        <f>VLOOKUP(B914,schermers!C:I,7,FALSE)</f>
        <v>28664</v>
      </c>
      <c r="O914" s="46" t="str">
        <f t="shared" ca="1" si="43"/>
        <v/>
      </c>
      <c r="P914" s="56">
        <f t="shared" ca="1" si="44"/>
        <v>0</v>
      </c>
    </row>
    <row r="915" spans="1:16" hidden="1" x14ac:dyDescent="0.2">
      <c r="A915" s="56">
        <f ca="1">aanmeldingen!AK907</f>
        <v>0</v>
      </c>
      <c r="B915" s="99">
        <f>aanmeldingen!D907</f>
        <v>0</v>
      </c>
      <c r="C915" s="98">
        <f>aanmeldingen!F907</f>
        <v>0</v>
      </c>
      <c r="D915" s="98">
        <f>aanmeldingen!G907</f>
        <v>0</v>
      </c>
      <c r="E915" s="98">
        <f>aanmeldingen!T907</f>
        <v>0</v>
      </c>
      <c r="F915" s="100">
        <f>aanmeldingen!K907</f>
        <v>0</v>
      </c>
      <c r="G915" s="104" t="str">
        <f>IF(aanmeldingen!M907=0,"nvt",aanmeldingen!M907)</f>
        <v>nvt</v>
      </c>
      <c r="H915" s="98">
        <f>aanmeldingen!H907</f>
        <v>0</v>
      </c>
      <c r="I915" s="98">
        <f>aanmeldingen!I907</f>
        <v>0</v>
      </c>
      <c r="J915" s="203" t="str">
        <f t="shared" ca="1" si="42"/>
        <v/>
      </c>
      <c r="K915" s="100">
        <f>aanmeldingen!V907</f>
        <v>0</v>
      </c>
      <c r="L915" s="100">
        <f>aanmeldingen!W907</f>
        <v>0</v>
      </c>
      <c r="M915" s="63"/>
      <c r="N915" s="46">
        <f>VLOOKUP(B915,schermers!C:I,7,FALSE)</f>
        <v>28664</v>
      </c>
      <c r="O915" s="46" t="str">
        <f t="shared" ca="1" si="43"/>
        <v/>
      </c>
      <c r="P915" s="56">
        <f t="shared" ca="1" si="44"/>
        <v>0</v>
      </c>
    </row>
    <row r="916" spans="1:16" hidden="1" x14ac:dyDescent="0.2">
      <c r="A916" s="56">
        <f ca="1">aanmeldingen!AK908</f>
        <v>0</v>
      </c>
      <c r="B916" s="99">
        <f>aanmeldingen!D908</f>
        <v>0</v>
      </c>
      <c r="C916" s="98">
        <f>aanmeldingen!F908</f>
        <v>0</v>
      </c>
      <c r="D916" s="98">
        <f>aanmeldingen!G908</f>
        <v>0</v>
      </c>
      <c r="E916" s="98">
        <f>aanmeldingen!T908</f>
        <v>0</v>
      </c>
      <c r="F916" s="100">
        <f>aanmeldingen!K908</f>
        <v>0</v>
      </c>
      <c r="G916" s="104" t="str">
        <f>IF(aanmeldingen!M908=0,"nvt",aanmeldingen!M908)</f>
        <v>nvt</v>
      </c>
      <c r="H916" s="98">
        <f>aanmeldingen!H908</f>
        <v>0</v>
      </c>
      <c r="I916" s="98">
        <f>aanmeldingen!I908</f>
        <v>0</v>
      </c>
      <c r="J916" s="203" t="str">
        <f t="shared" ca="1" si="42"/>
        <v/>
      </c>
      <c r="K916" s="100">
        <f>aanmeldingen!V908</f>
        <v>0</v>
      </c>
      <c r="L916" s="100">
        <f>aanmeldingen!W908</f>
        <v>0</v>
      </c>
      <c r="M916" s="63"/>
      <c r="N916" s="46">
        <f>VLOOKUP(B916,schermers!C:I,7,FALSE)</f>
        <v>28664</v>
      </c>
      <c r="O916" s="46" t="str">
        <f t="shared" ca="1" si="43"/>
        <v/>
      </c>
      <c r="P916" s="56">
        <f t="shared" ca="1" si="44"/>
        <v>0</v>
      </c>
    </row>
    <row r="917" spans="1:16" hidden="1" x14ac:dyDescent="0.2">
      <c r="A917" s="56">
        <f ca="1">aanmeldingen!AK909</f>
        <v>0</v>
      </c>
      <c r="B917" s="99">
        <f>aanmeldingen!D909</f>
        <v>0</v>
      </c>
      <c r="C917" s="98">
        <f>aanmeldingen!F909</f>
        <v>0</v>
      </c>
      <c r="D917" s="98">
        <f>aanmeldingen!G909</f>
        <v>0</v>
      </c>
      <c r="E917" s="98">
        <f>aanmeldingen!T909</f>
        <v>0</v>
      </c>
      <c r="F917" s="100">
        <f>aanmeldingen!K909</f>
        <v>0</v>
      </c>
      <c r="G917" s="104" t="str">
        <f>IF(aanmeldingen!M909=0,"nvt",aanmeldingen!M909)</f>
        <v>nvt</v>
      </c>
      <c r="H917" s="98">
        <f>aanmeldingen!H909</f>
        <v>0</v>
      </c>
      <c r="I917" s="98">
        <f>aanmeldingen!I909</f>
        <v>0</v>
      </c>
      <c r="J917" s="203" t="str">
        <f t="shared" ca="1" si="42"/>
        <v/>
      </c>
      <c r="K917" s="100">
        <f>aanmeldingen!V909</f>
        <v>0</v>
      </c>
      <c r="L917" s="100">
        <f>aanmeldingen!W909</f>
        <v>0</v>
      </c>
      <c r="M917" s="63"/>
      <c r="N917" s="46">
        <f>VLOOKUP(B917,schermers!C:I,7,FALSE)</f>
        <v>28664</v>
      </c>
      <c r="O917" s="46" t="str">
        <f t="shared" ca="1" si="43"/>
        <v/>
      </c>
      <c r="P917" s="56">
        <f t="shared" ca="1" si="44"/>
        <v>0</v>
      </c>
    </row>
    <row r="918" spans="1:16" hidden="1" x14ac:dyDescent="0.2">
      <c r="A918" s="56">
        <f ca="1">aanmeldingen!AK910</f>
        <v>0</v>
      </c>
      <c r="B918" s="99">
        <f>aanmeldingen!D910</f>
        <v>0</v>
      </c>
      <c r="C918" s="98">
        <f>aanmeldingen!F910</f>
        <v>0</v>
      </c>
      <c r="D918" s="98">
        <f>aanmeldingen!G910</f>
        <v>0</v>
      </c>
      <c r="E918" s="98">
        <f>aanmeldingen!T910</f>
        <v>0</v>
      </c>
      <c r="F918" s="100">
        <f>aanmeldingen!K910</f>
        <v>0</v>
      </c>
      <c r="G918" s="104" t="str">
        <f>IF(aanmeldingen!M910=0,"nvt",aanmeldingen!M910)</f>
        <v>nvt</v>
      </c>
      <c r="H918" s="98">
        <f>aanmeldingen!H910</f>
        <v>0</v>
      </c>
      <c r="I918" s="98">
        <f>aanmeldingen!I910</f>
        <v>0</v>
      </c>
      <c r="J918" s="203" t="str">
        <f t="shared" ca="1" si="42"/>
        <v/>
      </c>
      <c r="K918" s="100">
        <f>aanmeldingen!V910</f>
        <v>0</v>
      </c>
      <c r="L918" s="100">
        <f>aanmeldingen!W910</f>
        <v>0</v>
      </c>
      <c r="M918" s="63"/>
      <c r="N918" s="46">
        <f>VLOOKUP(B918,schermers!C:I,7,FALSE)</f>
        <v>28664</v>
      </c>
      <c r="O918" s="46" t="str">
        <f t="shared" ca="1" si="43"/>
        <v/>
      </c>
      <c r="P918" s="56">
        <f t="shared" ca="1" si="44"/>
        <v>0</v>
      </c>
    </row>
    <row r="919" spans="1:16" hidden="1" x14ac:dyDescent="0.2">
      <c r="A919" s="56">
        <f ca="1">aanmeldingen!AK911</f>
        <v>0</v>
      </c>
      <c r="B919" s="99">
        <f>aanmeldingen!D911</f>
        <v>0</v>
      </c>
      <c r="C919" s="98">
        <f>aanmeldingen!F911</f>
        <v>0</v>
      </c>
      <c r="D919" s="98">
        <f>aanmeldingen!G911</f>
        <v>0</v>
      </c>
      <c r="E919" s="98">
        <f>aanmeldingen!T911</f>
        <v>0</v>
      </c>
      <c r="F919" s="100">
        <f>aanmeldingen!K911</f>
        <v>0</v>
      </c>
      <c r="G919" s="104" t="str">
        <f>IF(aanmeldingen!M911=0,"nvt",aanmeldingen!M911)</f>
        <v>nvt</v>
      </c>
      <c r="H919" s="98">
        <f>aanmeldingen!H911</f>
        <v>0</v>
      </c>
      <c r="I919" s="98">
        <f>aanmeldingen!I911</f>
        <v>0</v>
      </c>
      <c r="J919" s="203" t="str">
        <f t="shared" ca="1" si="42"/>
        <v/>
      </c>
      <c r="K919" s="100">
        <f>aanmeldingen!V911</f>
        <v>0</v>
      </c>
      <c r="L919" s="100">
        <f>aanmeldingen!W911</f>
        <v>0</v>
      </c>
      <c r="M919" s="63"/>
      <c r="N919" s="46">
        <f>VLOOKUP(B919,schermers!C:I,7,FALSE)</f>
        <v>28664</v>
      </c>
      <c r="O919" s="46" t="str">
        <f t="shared" ca="1" si="43"/>
        <v/>
      </c>
      <c r="P919" s="56">
        <f t="shared" ca="1" si="44"/>
        <v>0</v>
      </c>
    </row>
    <row r="920" spans="1:16" hidden="1" x14ac:dyDescent="0.2">
      <c r="A920" s="56">
        <f ca="1">aanmeldingen!AK912</f>
        <v>0</v>
      </c>
      <c r="B920" s="99">
        <f>aanmeldingen!D912</f>
        <v>0</v>
      </c>
      <c r="C920" s="98">
        <f>aanmeldingen!F912</f>
        <v>0</v>
      </c>
      <c r="D920" s="98">
        <f>aanmeldingen!G912</f>
        <v>0</v>
      </c>
      <c r="E920" s="98">
        <f>aanmeldingen!T912</f>
        <v>0</v>
      </c>
      <c r="F920" s="100">
        <f>aanmeldingen!K912</f>
        <v>0</v>
      </c>
      <c r="G920" s="104" t="str">
        <f>IF(aanmeldingen!M912=0,"nvt",aanmeldingen!M912)</f>
        <v>nvt</v>
      </c>
      <c r="H920" s="98">
        <f>aanmeldingen!H912</f>
        <v>0</v>
      </c>
      <c r="I920" s="98">
        <f>aanmeldingen!I912</f>
        <v>0</v>
      </c>
      <c r="J920" s="203" t="str">
        <f t="shared" ca="1" si="42"/>
        <v/>
      </c>
      <c r="K920" s="100">
        <f>aanmeldingen!V912</f>
        <v>0</v>
      </c>
      <c r="L920" s="100">
        <f>aanmeldingen!W912</f>
        <v>0</v>
      </c>
      <c r="M920" s="63"/>
      <c r="N920" s="46">
        <f>VLOOKUP(B920,schermers!C:I,7,FALSE)</f>
        <v>28664</v>
      </c>
      <c r="O920" s="46" t="str">
        <f t="shared" ca="1" si="43"/>
        <v/>
      </c>
      <c r="P920" s="56">
        <f t="shared" ca="1" si="44"/>
        <v>0</v>
      </c>
    </row>
    <row r="921" spans="1:16" hidden="1" x14ac:dyDescent="0.2">
      <c r="A921" s="56">
        <f ca="1">aanmeldingen!AK913</f>
        <v>0</v>
      </c>
      <c r="B921" s="99">
        <f>aanmeldingen!D913</f>
        <v>0</v>
      </c>
      <c r="C921" s="98">
        <f>aanmeldingen!F913</f>
        <v>0</v>
      </c>
      <c r="D921" s="98">
        <f>aanmeldingen!G913</f>
        <v>0</v>
      </c>
      <c r="E921" s="98">
        <f>aanmeldingen!T913</f>
        <v>0</v>
      </c>
      <c r="F921" s="100">
        <f>aanmeldingen!K913</f>
        <v>0</v>
      </c>
      <c r="G921" s="104" t="str">
        <f>IF(aanmeldingen!M913=0,"nvt",aanmeldingen!M913)</f>
        <v>nvt</v>
      </c>
      <c r="H921" s="98">
        <f>aanmeldingen!H913</f>
        <v>0</v>
      </c>
      <c r="I921" s="98">
        <f>aanmeldingen!I913</f>
        <v>0</v>
      </c>
      <c r="J921" s="203" t="str">
        <f t="shared" ca="1" si="42"/>
        <v/>
      </c>
      <c r="K921" s="100">
        <f>aanmeldingen!V913</f>
        <v>0</v>
      </c>
      <c r="L921" s="100">
        <f>aanmeldingen!W913</f>
        <v>0</v>
      </c>
      <c r="M921" s="63"/>
      <c r="N921" s="46">
        <f>VLOOKUP(B921,schermers!C:I,7,FALSE)</f>
        <v>28664</v>
      </c>
      <c r="O921" s="46" t="str">
        <f t="shared" ca="1" si="43"/>
        <v/>
      </c>
      <c r="P921" s="56">
        <f t="shared" ca="1" si="44"/>
        <v>0</v>
      </c>
    </row>
    <row r="922" spans="1:16" hidden="1" x14ac:dyDescent="0.2">
      <c r="A922" s="56">
        <f ca="1">aanmeldingen!AK914</f>
        <v>0</v>
      </c>
      <c r="B922" s="99">
        <f>aanmeldingen!D914</f>
        <v>0</v>
      </c>
      <c r="C922" s="98">
        <f>aanmeldingen!F914</f>
        <v>0</v>
      </c>
      <c r="D922" s="98">
        <f>aanmeldingen!G914</f>
        <v>0</v>
      </c>
      <c r="E922" s="98">
        <f>aanmeldingen!T914</f>
        <v>0</v>
      </c>
      <c r="F922" s="100">
        <f>aanmeldingen!K914</f>
        <v>0</v>
      </c>
      <c r="G922" s="104" t="str">
        <f>IF(aanmeldingen!M914=0,"nvt",aanmeldingen!M914)</f>
        <v>nvt</v>
      </c>
      <c r="H922" s="98">
        <f>aanmeldingen!H914</f>
        <v>0</v>
      </c>
      <c r="I922" s="98">
        <f>aanmeldingen!I914</f>
        <v>0</v>
      </c>
      <c r="J922" s="203" t="str">
        <f t="shared" ca="1" si="42"/>
        <v/>
      </c>
      <c r="K922" s="100">
        <f>aanmeldingen!V914</f>
        <v>0</v>
      </c>
      <c r="L922" s="100">
        <f>aanmeldingen!W914</f>
        <v>0</v>
      </c>
      <c r="M922" s="63"/>
      <c r="N922" s="46">
        <f>VLOOKUP(B922,schermers!C:I,7,FALSE)</f>
        <v>28664</v>
      </c>
      <c r="O922" s="46" t="str">
        <f t="shared" ca="1" si="43"/>
        <v/>
      </c>
      <c r="P922" s="56">
        <f t="shared" ca="1" si="44"/>
        <v>0</v>
      </c>
    </row>
    <row r="923" spans="1:16" hidden="1" x14ac:dyDescent="0.2">
      <c r="A923" s="56">
        <f ca="1">aanmeldingen!AK915</f>
        <v>0</v>
      </c>
      <c r="B923" s="99">
        <f>aanmeldingen!D915</f>
        <v>0</v>
      </c>
      <c r="C923" s="98">
        <f>aanmeldingen!F915</f>
        <v>0</v>
      </c>
      <c r="D923" s="98">
        <f>aanmeldingen!G915</f>
        <v>0</v>
      </c>
      <c r="E923" s="98">
        <f>aanmeldingen!T915</f>
        <v>0</v>
      </c>
      <c r="F923" s="100">
        <f>aanmeldingen!K915</f>
        <v>0</v>
      </c>
      <c r="G923" s="104" t="str">
        <f>IF(aanmeldingen!M915=0,"nvt",aanmeldingen!M915)</f>
        <v>nvt</v>
      </c>
      <c r="H923" s="98">
        <f>aanmeldingen!H915</f>
        <v>0</v>
      </c>
      <c r="I923" s="98">
        <f>aanmeldingen!I915</f>
        <v>0</v>
      </c>
      <c r="J923" s="203" t="str">
        <f t="shared" ca="1" si="42"/>
        <v/>
      </c>
      <c r="K923" s="100">
        <f>aanmeldingen!V915</f>
        <v>0</v>
      </c>
      <c r="L923" s="100">
        <f>aanmeldingen!W915</f>
        <v>0</v>
      </c>
      <c r="M923" s="63"/>
      <c r="N923" s="46">
        <f>VLOOKUP(B923,schermers!C:I,7,FALSE)</f>
        <v>28664</v>
      </c>
      <c r="O923" s="46" t="str">
        <f t="shared" ca="1" si="43"/>
        <v/>
      </c>
      <c r="P923" s="56">
        <f t="shared" ca="1" si="44"/>
        <v>0</v>
      </c>
    </row>
    <row r="924" spans="1:16" hidden="1" x14ac:dyDescent="0.2">
      <c r="A924" s="56">
        <f ca="1">aanmeldingen!AK916</f>
        <v>0</v>
      </c>
      <c r="B924" s="99">
        <f>aanmeldingen!D916</f>
        <v>0</v>
      </c>
      <c r="C924" s="98">
        <f>aanmeldingen!F916</f>
        <v>0</v>
      </c>
      <c r="D924" s="98">
        <f>aanmeldingen!G916</f>
        <v>0</v>
      </c>
      <c r="E924" s="98">
        <f>aanmeldingen!T916</f>
        <v>0</v>
      </c>
      <c r="F924" s="100">
        <f>aanmeldingen!K916</f>
        <v>0</v>
      </c>
      <c r="G924" s="104" t="str">
        <f>IF(aanmeldingen!M916=0,"nvt",aanmeldingen!M916)</f>
        <v>nvt</v>
      </c>
      <c r="H924" s="98">
        <f>aanmeldingen!H916</f>
        <v>0</v>
      </c>
      <c r="I924" s="98">
        <f>aanmeldingen!I916</f>
        <v>0</v>
      </c>
      <c r="J924" s="203" t="str">
        <f t="shared" ca="1" si="42"/>
        <v/>
      </c>
      <c r="K924" s="100">
        <f>aanmeldingen!V916</f>
        <v>0</v>
      </c>
      <c r="L924" s="100">
        <f>aanmeldingen!W916</f>
        <v>0</v>
      </c>
      <c r="M924" s="63"/>
      <c r="N924" s="46">
        <f>VLOOKUP(B924,schermers!C:I,7,FALSE)</f>
        <v>28664</v>
      </c>
      <c r="O924" s="46" t="str">
        <f t="shared" ca="1" si="43"/>
        <v/>
      </c>
      <c r="P924" s="56">
        <f t="shared" ca="1" si="44"/>
        <v>0</v>
      </c>
    </row>
    <row r="925" spans="1:16" hidden="1" x14ac:dyDescent="0.2">
      <c r="A925" s="56">
        <f ca="1">aanmeldingen!AK917</f>
        <v>0</v>
      </c>
      <c r="B925" s="99">
        <f>aanmeldingen!D917</f>
        <v>0</v>
      </c>
      <c r="C925" s="98">
        <f>aanmeldingen!F917</f>
        <v>0</v>
      </c>
      <c r="D925" s="98">
        <f>aanmeldingen!G917</f>
        <v>0</v>
      </c>
      <c r="E925" s="98">
        <f>aanmeldingen!T917</f>
        <v>0</v>
      </c>
      <c r="F925" s="100">
        <f>aanmeldingen!K917</f>
        <v>0</v>
      </c>
      <c r="G925" s="104" t="str">
        <f>IF(aanmeldingen!M917=0,"nvt",aanmeldingen!M917)</f>
        <v>nvt</v>
      </c>
      <c r="H925" s="98">
        <f>aanmeldingen!H917</f>
        <v>0</v>
      </c>
      <c r="I925" s="98">
        <f>aanmeldingen!I917</f>
        <v>0</v>
      </c>
      <c r="J925" s="203" t="str">
        <f t="shared" ca="1" si="42"/>
        <v/>
      </c>
      <c r="K925" s="100">
        <f>aanmeldingen!V917</f>
        <v>0</v>
      </c>
      <c r="L925" s="100">
        <f>aanmeldingen!W917</f>
        <v>0</v>
      </c>
      <c r="M925" s="63"/>
      <c r="N925" s="46">
        <f>VLOOKUP(B925,schermers!C:I,7,FALSE)</f>
        <v>28664</v>
      </c>
      <c r="O925" s="46" t="str">
        <f t="shared" ca="1" si="43"/>
        <v/>
      </c>
      <c r="P925" s="56">
        <f t="shared" ca="1" si="44"/>
        <v>0</v>
      </c>
    </row>
    <row r="926" spans="1:16" hidden="1" x14ac:dyDescent="0.2">
      <c r="A926" s="56">
        <f ca="1">aanmeldingen!AK918</f>
        <v>0</v>
      </c>
      <c r="B926" s="99">
        <f>aanmeldingen!D918</f>
        <v>0</v>
      </c>
      <c r="C926" s="98">
        <f>aanmeldingen!F918</f>
        <v>0</v>
      </c>
      <c r="D926" s="98">
        <f>aanmeldingen!G918</f>
        <v>0</v>
      </c>
      <c r="E926" s="98">
        <f>aanmeldingen!T918</f>
        <v>0</v>
      </c>
      <c r="F926" s="100">
        <f>aanmeldingen!K918</f>
        <v>0</v>
      </c>
      <c r="G926" s="104" t="str">
        <f>IF(aanmeldingen!M918=0,"nvt",aanmeldingen!M918)</f>
        <v>nvt</v>
      </c>
      <c r="H926" s="98">
        <f>aanmeldingen!H918</f>
        <v>0</v>
      </c>
      <c r="I926" s="98">
        <f>aanmeldingen!I918</f>
        <v>0</v>
      </c>
      <c r="J926" s="203" t="str">
        <f t="shared" ca="1" si="42"/>
        <v/>
      </c>
      <c r="K926" s="100">
        <f>aanmeldingen!V918</f>
        <v>0</v>
      </c>
      <c r="L926" s="100">
        <f>aanmeldingen!W918</f>
        <v>0</v>
      </c>
      <c r="M926" s="63"/>
      <c r="N926" s="46">
        <f>VLOOKUP(B926,schermers!C:I,7,FALSE)</f>
        <v>28664</v>
      </c>
      <c r="O926" s="46" t="str">
        <f t="shared" ca="1" si="43"/>
        <v/>
      </c>
      <c r="P926" s="56">
        <f t="shared" ca="1" si="44"/>
        <v>0</v>
      </c>
    </row>
    <row r="927" spans="1:16" hidden="1" x14ac:dyDescent="0.2">
      <c r="A927" s="56">
        <f ca="1">aanmeldingen!AK919</f>
        <v>0</v>
      </c>
      <c r="B927" s="99">
        <f>aanmeldingen!D919</f>
        <v>0</v>
      </c>
      <c r="C927" s="98">
        <f>aanmeldingen!F919</f>
        <v>0</v>
      </c>
      <c r="D927" s="98">
        <f>aanmeldingen!G919</f>
        <v>0</v>
      </c>
      <c r="E927" s="98">
        <f>aanmeldingen!T919</f>
        <v>0</v>
      </c>
      <c r="F927" s="100">
        <f>aanmeldingen!K919</f>
        <v>0</v>
      </c>
      <c r="G927" s="104" t="str">
        <f>IF(aanmeldingen!M919=0,"nvt",aanmeldingen!M919)</f>
        <v>nvt</v>
      </c>
      <c r="H927" s="98">
        <f>aanmeldingen!H919</f>
        <v>0</v>
      </c>
      <c r="I927" s="98">
        <f>aanmeldingen!I919</f>
        <v>0</v>
      </c>
      <c r="J927" s="203" t="str">
        <f t="shared" ca="1" si="42"/>
        <v/>
      </c>
      <c r="K927" s="100">
        <f>aanmeldingen!V919</f>
        <v>0</v>
      </c>
      <c r="L927" s="100">
        <f>aanmeldingen!W919</f>
        <v>0</v>
      </c>
      <c r="M927" s="63"/>
      <c r="N927" s="46">
        <f>VLOOKUP(B927,schermers!C:I,7,FALSE)</f>
        <v>28664</v>
      </c>
      <c r="O927" s="46" t="str">
        <f t="shared" ca="1" si="43"/>
        <v/>
      </c>
      <c r="P927" s="56">
        <f t="shared" ca="1" si="44"/>
        <v>0</v>
      </c>
    </row>
    <row r="928" spans="1:16" hidden="1" x14ac:dyDescent="0.2">
      <c r="A928" s="56">
        <f ca="1">aanmeldingen!AK920</f>
        <v>0</v>
      </c>
      <c r="B928" s="99">
        <f>aanmeldingen!D920</f>
        <v>0</v>
      </c>
      <c r="C928" s="98">
        <f>aanmeldingen!F920</f>
        <v>0</v>
      </c>
      <c r="D928" s="98">
        <f>aanmeldingen!G920</f>
        <v>0</v>
      </c>
      <c r="E928" s="98">
        <f>aanmeldingen!T920</f>
        <v>0</v>
      </c>
      <c r="F928" s="100">
        <f>aanmeldingen!K920</f>
        <v>0</v>
      </c>
      <c r="G928" s="104" t="str">
        <f>IF(aanmeldingen!M920=0,"nvt",aanmeldingen!M920)</f>
        <v>nvt</v>
      </c>
      <c r="H928" s="98">
        <f>aanmeldingen!H920</f>
        <v>0</v>
      </c>
      <c r="I928" s="98">
        <f>aanmeldingen!I920</f>
        <v>0</v>
      </c>
      <c r="J928" s="203" t="str">
        <f t="shared" ca="1" si="42"/>
        <v/>
      </c>
      <c r="K928" s="100">
        <f>aanmeldingen!V920</f>
        <v>0</v>
      </c>
      <c r="L928" s="100">
        <f>aanmeldingen!W920</f>
        <v>0</v>
      </c>
      <c r="M928" s="63"/>
      <c r="N928" s="46">
        <f>VLOOKUP(B928,schermers!C:I,7,FALSE)</f>
        <v>28664</v>
      </c>
      <c r="O928" s="46" t="str">
        <f t="shared" ca="1" si="43"/>
        <v/>
      </c>
      <c r="P928" s="56">
        <f t="shared" ca="1" si="44"/>
        <v>0</v>
      </c>
    </row>
    <row r="929" spans="1:16" hidden="1" x14ac:dyDescent="0.2">
      <c r="A929" s="56">
        <f ca="1">aanmeldingen!AK921</f>
        <v>0</v>
      </c>
      <c r="B929" s="99">
        <f>aanmeldingen!D921</f>
        <v>0</v>
      </c>
      <c r="C929" s="98">
        <f>aanmeldingen!F921</f>
        <v>0</v>
      </c>
      <c r="D929" s="98">
        <f>aanmeldingen!G921</f>
        <v>0</v>
      </c>
      <c r="E929" s="98">
        <f>aanmeldingen!T921</f>
        <v>0</v>
      </c>
      <c r="F929" s="100">
        <f>aanmeldingen!K921</f>
        <v>0</v>
      </c>
      <c r="G929" s="104" t="str">
        <f>IF(aanmeldingen!M921=0,"nvt",aanmeldingen!M921)</f>
        <v>nvt</v>
      </c>
      <c r="H929" s="98">
        <f>aanmeldingen!H921</f>
        <v>0</v>
      </c>
      <c r="I929" s="98">
        <f>aanmeldingen!I921</f>
        <v>0</v>
      </c>
      <c r="J929" s="203" t="str">
        <f t="shared" ca="1" si="42"/>
        <v/>
      </c>
      <c r="K929" s="100">
        <f>aanmeldingen!V921</f>
        <v>0</v>
      </c>
      <c r="L929" s="100">
        <f>aanmeldingen!W921</f>
        <v>0</v>
      </c>
      <c r="M929" s="63"/>
      <c r="N929" s="46">
        <f>VLOOKUP(B929,schermers!C:I,7,FALSE)</f>
        <v>28664</v>
      </c>
      <c r="O929" s="46" t="str">
        <f t="shared" ca="1" si="43"/>
        <v/>
      </c>
      <c r="P929" s="56">
        <f t="shared" ca="1" si="44"/>
        <v>0</v>
      </c>
    </row>
    <row r="930" spans="1:16" hidden="1" x14ac:dyDescent="0.2">
      <c r="A930" s="56">
        <f ca="1">aanmeldingen!AK922</f>
        <v>0</v>
      </c>
      <c r="B930" s="99">
        <f>aanmeldingen!D922</f>
        <v>0</v>
      </c>
      <c r="C930" s="98">
        <f>aanmeldingen!F922</f>
        <v>0</v>
      </c>
      <c r="D930" s="98">
        <f>aanmeldingen!G922</f>
        <v>0</v>
      </c>
      <c r="E930" s="98">
        <f>aanmeldingen!T922</f>
        <v>0</v>
      </c>
      <c r="F930" s="100">
        <f>aanmeldingen!K922</f>
        <v>0</v>
      </c>
      <c r="G930" s="104" t="str">
        <f>IF(aanmeldingen!M922=0,"nvt",aanmeldingen!M922)</f>
        <v>nvt</v>
      </c>
      <c r="H930" s="98">
        <f>aanmeldingen!H922</f>
        <v>0</v>
      </c>
      <c r="I930" s="98">
        <f>aanmeldingen!I922</f>
        <v>0</v>
      </c>
      <c r="J930" s="203" t="str">
        <f t="shared" ca="1" si="42"/>
        <v/>
      </c>
      <c r="K930" s="100">
        <f>aanmeldingen!V922</f>
        <v>0</v>
      </c>
      <c r="L930" s="100">
        <f>aanmeldingen!W922</f>
        <v>0</v>
      </c>
      <c r="M930" s="63"/>
      <c r="N930" s="46">
        <f>VLOOKUP(B930,schermers!C:I,7,FALSE)</f>
        <v>28664</v>
      </c>
      <c r="O930" s="46" t="str">
        <f t="shared" ca="1" si="43"/>
        <v/>
      </c>
      <c r="P930" s="56">
        <f t="shared" ca="1" si="44"/>
        <v>0</v>
      </c>
    </row>
    <row r="931" spans="1:16" hidden="1" x14ac:dyDescent="0.2">
      <c r="A931" s="56">
        <f ca="1">aanmeldingen!AK923</f>
        <v>0</v>
      </c>
      <c r="B931" s="99">
        <f>aanmeldingen!D923</f>
        <v>0</v>
      </c>
      <c r="C931" s="98">
        <f>aanmeldingen!F923</f>
        <v>0</v>
      </c>
      <c r="D931" s="98">
        <f>aanmeldingen!G923</f>
        <v>0</v>
      </c>
      <c r="E931" s="98">
        <f>aanmeldingen!T923</f>
        <v>0</v>
      </c>
      <c r="F931" s="100">
        <f>aanmeldingen!K923</f>
        <v>0</v>
      </c>
      <c r="G931" s="104" t="str">
        <f>IF(aanmeldingen!M923=0,"nvt",aanmeldingen!M923)</f>
        <v>nvt</v>
      </c>
      <c r="H931" s="98">
        <f>aanmeldingen!H923</f>
        <v>0</v>
      </c>
      <c r="I931" s="98">
        <f>aanmeldingen!I923</f>
        <v>0</v>
      </c>
      <c r="J931" s="203" t="str">
        <f t="shared" ca="1" si="42"/>
        <v/>
      </c>
      <c r="K931" s="100">
        <f>aanmeldingen!V923</f>
        <v>0</v>
      </c>
      <c r="L931" s="100">
        <f>aanmeldingen!W923</f>
        <v>0</v>
      </c>
      <c r="M931" s="63"/>
      <c r="N931" s="46">
        <f>VLOOKUP(B931,schermers!C:I,7,FALSE)</f>
        <v>28664</v>
      </c>
      <c r="O931" s="46" t="str">
        <f t="shared" ca="1" si="43"/>
        <v/>
      </c>
      <c r="P931" s="56">
        <f t="shared" ca="1" si="44"/>
        <v>0</v>
      </c>
    </row>
    <row r="932" spans="1:16" hidden="1" x14ac:dyDescent="0.2">
      <c r="A932" s="56">
        <f ca="1">aanmeldingen!AK924</f>
        <v>0</v>
      </c>
      <c r="B932" s="99">
        <f>aanmeldingen!D924</f>
        <v>0</v>
      </c>
      <c r="C932" s="98">
        <f>aanmeldingen!F924</f>
        <v>0</v>
      </c>
      <c r="D932" s="98">
        <f>aanmeldingen!G924</f>
        <v>0</v>
      </c>
      <c r="E932" s="98">
        <f>aanmeldingen!T924</f>
        <v>0</v>
      </c>
      <c r="F932" s="100">
        <f>aanmeldingen!K924</f>
        <v>0</v>
      </c>
      <c r="G932" s="104" t="str">
        <f>IF(aanmeldingen!M924=0,"nvt",aanmeldingen!M924)</f>
        <v>nvt</v>
      </c>
      <c r="H932" s="98">
        <f>aanmeldingen!H924</f>
        <v>0</v>
      </c>
      <c r="I932" s="98">
        <f>aanmeldingen!I924</f>
        <v>0</v>
      </c>
      <c r="J932" s="203" t="str">
        <f t="shared" ca="1" si="42"/>
        <v/>
      </c>
      <c r="K932" s="100">
        <f>aanmeldingen!V924</f>
        <v>0</v>
      </c>
      <c r="L932" s="100">
        <f>aanmeldingen!W924</f>
        <v>0</v>
      </c>
      <c r="M932" s="63"/>
      <c r="N932" s="46">
        <f>VLOOKUP(B932,schermers!C:I,7,FALSE)</f>
        <v>28664</v>
      </c>
      <c r="O932" s="46" t="str">
        <f t="shared" ca="1" si="43"/>
        <v/>
      </c>
      <c r="P932" s="56">
        <f t="shared" ca="1" si="44"/>
        <v>0</v>
      </c>
    </row>
    <row r="933" spans="1:16" hidden="1" x14ac:dyDescent="0.2">
      <c r="A933" s="56">
        <f ca="1">aanmeldingen!AK925</f>
        <v>0</v>
      </c>
      <c r="B933" s="99">
        <f>aanmeldingen!D925</f>
        <v>0</v>
      </c>
      <c r="C933" s="98">
        <f>aanmeldingen!F925</f>
        <v>0</v>
      </c>
      <c r="D933" s="98">
        <f>aanmeldingen!G925</f>
        <v>0</v>
      </c>
      <c r="E933" s="98">
        <f>aanmeldingen!T925</f>
        <v>0</v>
      </c>
      <c r="F933" s="100">
        <f>aanmeldingen!K925</f>
        <v>0</v>
      </c>
      <c r="G933" s="104" t="str">
        <f>IF(aanmeldingen!M925=0,"nvt",aanmeldingen!M925)</f>
        <v>nvt</v>
      </c>
      <c r="H933" s="98">
        <f>aanmeldingen!H925</f>
        <v>0</v>
      </c>
      <c r="I933" s="98">
        <f>aanmeldingen!I925</f>
        <v>0</v>
      </c>
      <c r="J933" s="203" t="str">
        <f t="shared" ca="1" si="42"/>
        <v/>
      </c>
      <c r="K933" s="100">
        <f>aanmeldingen!V925</f>
        <v>0</v>
      </c>
      <c r="L933" s="100">
        <f>aanmeldingen!W925</f>
        <v>0</v>
      </c>
      <c r="M933" s="63"/>
      <c r="N933" s="46">
        <f>VLOOKUP(B933,schermers!C:I,7,FALSE)</f>
        <v>28664</v>
      </c>
      <c r="O933" s="46" t="str">
        <f t="shared" ca="1" si="43"/>
        <v/>
      </c>
      <c r="P933" s="56">
        <f t="shared" ca="1" si="44"/>
        <v>0</v>
      </c>
    </row>
    <row r="934" spans="1:16" hidden="1" x14ac:dyDescent="0.2">
      <c r="A934" s="56">
        <f ca="1">aanmeldingen!AK926</f>
        <v>0</v>
      </c>
      <c r="B934" s="99">
        <f>aanmeldingen!D926</f>
        <v>0</v>
      </c>
      <c r="C934" s="98">
        <f>aanmeldingen!F926</f>
        <v>0</v>
      </c>
      <c r="D934" s="98">
        <f>aanmeldingen!G926</f>
        <v>0</v>
      </c>
      <c r="E934" s="98">
        <f>aanmeldingen!T926</f>
        <v>0</v>
      </c>
      <c r="F934" s="100">
        <f>aanmeldingen!K926</f>
        <v>0</v>
      </c>
      <c r="G934" s="104" t="str">
        <f>IF(aanmeldingen!M926=0,"nvt",aanmeldingen!M926)</f>
        <v>nvt</v>
      </c>
      <c r="H934" s="98">
        <f>aanmeldingen!H926</f>
        <v>0</v>
      </c>
      <c r="I934" s="98">
        <f>aanmeldingen!I926</f>
        <v>0</v>
      </c>
      <c r="J934" s="203" t="str">
        <f t="shared" ca="1" si="42"/>
        <v/>
      </c>
      <c r="K934" s="100">
        <f>aanmeldingen!V926</f>
        <v>0</v>
      </c>
      <c r="L934" s="100">
        <f>aanmeldingen!W926</f>
        <v>0</v>
      </c>
      <c r="M934" s="63"/>
      <c r="N934" s="46">
        <f>VLOOKUP(B934,schermers!C:I,7,FALSE)</f>
        <v>28664</v>
      </c>
      <c r="O934" s="46" t="str">
        <f t="shared" ca="1" si="43"/>
        <v/>
      </c>
      <c r="P934" s="56">
        <f t="shared" ca="1" si="44"/>
        <v>0</v>
      </c>
    </row>
    <row r="935" spans="1:16" hidden="1" x14ac:dyDescent="0.2">
      <c r="A935" s="56">
        <f ca="1">aanmeldingen!AK927</f>
        <v>0</v>
      </c>
      <c r="B935" s="99">
        <f>aanmeldingen!D927</f>
        <v>0</v>
      </c>
      <c r="C935" s="98">
        <f>aanmeldingen!F927</f>
        <v>0</v>
      </c>
      <c r="D935" s="98">
        <f>aanmeldingen!G927</f>
        <v>0</v>
      </c>
      <c r="E935" s="98">
        <f>aanmeldingen!T927</f>
        <v>0</v>
      </c>
      <c r="F935" s="100">
        <f>aanmeldingen!K927</f>
        <v>0</v>
      </c>
      <c r="G935" s="104" t="str">
        <f>IF(aanmeldingen!M927=0,"nvt",aanmeldingen!M927)</f>
        <v>nvt</v>
      </c>
      <c r="H935" s="98">
        <f>aanmeldingen!H927</f>
        <v>0</v>
      </c>
      <c r="I935" s="98">
        <f>aanmeldingen!I927</f>
        <v>0</v>
      </c>
      <c r="J935" s="203" t="str">
        <f t="shared" ca="1" si="42"/>
        <v/>
      </c>
      <c r="K935" s="100">
        <f>aanmeldingen!V927</f>
        <v>0</v>
      </c>
      <c r="L935" s="100">
        <f>aanmeldingen!W927</f>
        <v>0</v>
      </c>
      <c r="M935" s="63"/>
      <c r="N935" s="46">
        <f>VLOOKUP(B935,schermers!C:I,7,FALSE)</f>
        <v>28664</v>
      </c>
      <c r="O935" s="46" t="str">
        <f t="shared" ca="1" si="43"/>
        <v/>
      </c>
      <c r="P935" s="56">
        <f t="shared" ca="1" si="44"/>
        <v>0</v>
      </c>
    </row>
    <row r="936" spans="1:16" hidden="1" x14ac:dyDescent="0.2">
      <c r="A936" s="56">
        <f ca="1">aanmeldingen!AK928</f>
        <v>0</v>
      </c>
      <c r="B936" s="99">
        <f>aanmeldingen!D928</f>
        <v>0</v>
      </c>
      <c r="C936" s="98">
        <f>aanmeldingen!F928</f>
        <v>0</v>
      </c>
      <c r="D936" s="98">
        <f>aanmeldingen!G928</f>
        <v>0</v>
      </c>
      <c r="E936" s="98">
        <f>aanmeldingen!T928</f>
        <v>0</v>
      </c>
      <c r="F936" s="100">
        <f>aanmeldingen!K928</f>
        <v>0</v>
      </c>
      <c r="G936" s="104" t="str">
        <f>IF(aanmeldingen!M928=0,"nvt",aanmeldingen!M928)</f>
        <v>nvt</v>
      </c>
      <c r="H936" s="98">
        <f>aanmeldingen!H928</f>
        <v>0</v>
      </c>
      <c r="I936" s="98">
        <f>aanmeldingen!I928</f>
        <v>0</v>
      </c>
      <c r="J936" s="203" t="str">
        <f t="shared" ca="1" si="42"/>
        <v/>
      </c>
      <c r="K936" s="100">
        <f>aanmeldingen!V928</f>
        <v>0</v>
      </c>
      <c r="L936" s="100">
        <f>aanmeldingen!W928</f>
        <v>0</v>
      </c>
      <c r="M936" s="63"/>
      <c r="N936" s="46">
        <f>VLOOKUP(B936,schermers!C:I,7,FALSE)</f>
        <v>28664</v>
      </c>
      <c r="O936" s="46" t="str">
        <f t="shared" ca="1" si="43"/>
        <v/>
      </c>
      <c r="P936" s="56">
        <f t="shared" ca="1" si="44"/>
        <v>0</v>
      </c>
    </row>
    <row r="937" spans="1:16" hidden="1" x14ac:dyDescent="0.2">
      <c r="A937" s="56">
        <f ca="1">aanmeldingen!AK929</f>
        <v>0</v>
      </c>
      <c r="B937" s="99">
        <f>aanmeldingen!D929</f>
        <v>0</v>
      </c>
      <c r="C937" s="98">
        <f>aanmeldingen!F929</f>
        <v>0</v>
      </c>
      <c r="D937" s="98">
        <f>aanmeldingen!G929</f>
        <v>0</v>
      </c>
      <c r="E937" s="98">
        <f>aanmeldingen!T929</f>
        <v>0</v>
      </c>
      <c r="F937" s="100">
        <f>aanmeldingen!K929</f>
        <v>0</v>
      </c>
      <c r="G937" s="104" t="str">
        <f>IF(aanmeldingen!M929=0,"nvt",aanmeldingen!M929)</f>
        <v>nvt</v>
      </c>
      <c r="H937" s="98">
        <f>aanmeldingen!H929</f>
        <v>0</v>
      </c>
      <c r="I937" s="98">
        <f>aanmeldingen!I929</f>
        <v>0</v>
      </c>
      <c r="J937" s="203" t="str">
        <f t="shared" ca="1" si="42"/>
        <v/>
      </c>
      <c r="K937" s="100">
        <f>aanmeldingen!V929</f>
        <v>0</v>
      </c>
      <c r="L937" s="100">
        <f>aanmeldingen!W929</f>
        <v>0</v>
      </c>
      <c r="M937" s="63"/>
      <c r="N937" s="46">
        <f>VLOOKUP(B937,schermers!C:I,7,FALSE)</f>
        <v>28664</v>
      </c>
      <c r="O937" s="46" t="str">
        <f t="shared" ca="1" si="43"/>
        <v/>
      </c>
      <c r="P937" s="56">
        <f t="shared" ca="1" si="44"/>
        <v>0</v>
      </c>
    </row>
    <row r="938" spans="1:16" hidden="1" x14ac:dyDescent="0.2">
      <c r="A938" s="56">
        <f ca="1">aanmeldingen!AK930</f>
        <v>0</v>
      </c>
      <c r="B938" s="99">
        <f>aanmeldingen!D930</f>
        <v>0</v>
      </c>
      <c r="C938" s="98">
        <f>aanmeldingen!F930</f>
        <v>0</v>
      </c>
      <c r="D938" s="98">
        <f>aanmeldingen!G930</f>
        <v>0</v>
      </c>
      <c r="E938" s="98">
        <f>aanmeldingen!T930</f>
        <v>0</v>
      </c>
      <c r="F938" s="100">
        <f>aanmeldingen!K930</f>
        <v>0</v>
      </c>
      <c r="G938" s="104" t="str">
        <f>IF(aanmeldingen!M930=0,"nvt",aanmeldingen!M930)</f>
        <v>nvt</v>
      </c>
      <c r="H938" s="98">
        <f>aanmeldingen!H930</f>
        <v>0</v>
      </c>
      <c r="I938" s="98">
        <f>aanmeldingen!I930</f>
        <v>0</v>
      </c>
      <c r="J938" s="203" t="str">
        <f t="shared" ca="1" si="42"/>
        <v/>
      </c>
      <c r="K938" s="100">
        <f>aanmeldingen!V930</f>
        <v>0</v>
      </c>
      <c r="L938" s="100">
        <f>aanmeldingen!W930</f>
        <v>0</v>
      </c>
      <c r="M938" s="63"/>
      <c r="N938" s="46">
        <f>VLOOKUP(B938,schermers!C:I,7,FALSE)</f>
        <v>28664</v>
      </c>
      <c r="O938" s="46" t="str">
        <f t="shared" ca="1" si="43"/>
        <v/>
      </c>
      <c r="P938" s="56">
        <f t="shared" ca="1" si="44"/>
        <v>0</v>
      </c>
    </row>
    <row r="939" spans="1:16" hidden="1" x14ac:dyDescent="0.2">
      <c r="A939" s="56">
        <f ca="1">aanmeldingen!AK931</f>
        <v>0</v>
      </c>
      <c r="B939" s="99">
        <f>aanmeldingen!D931</f>
        <v>0</v>
      </c>
      <c r="C939" s="98">
        <f>aanmeldingen!F931</f>
        <v>0</v>
      </c>
      <c r="D939" s="98">
        <f>aanmeldingen!G931</f>
        <v>0</v>
      </c>
      <c r="E939" s="98">
        <f>aanmeldingen!T931</f>
        <v>0</v>
      </c>
      <c r="F939" s="100">
        <f>aanmeldingen!K931</f>
        <v>0</v>
      </c>
      <c r="G939" s="104" t="str">
        <f>IF(aanmeldingen!M931=0,"nvt",aanmeldingen!M931)</f>
        <v>nvt</v>
      </c>
      <c r="H939" s="98">
        <f>aanmeldingen!H931</f>
        <v>0</v>
      </c>
      <c r="I939" s="98">
        <f>aanmeldingen!I931</f>
        <v>0</v>
      </c>
      <c r="J939" s="203" t="str">
        <f t="shared" ca="1" si="42"/>
        <v/>
      </c>
      <c r="K939" s="100">
        <f>aanmeldingen!V931</f>
        <v>0</v>
      </c>
      <c r="L939" s="100">
        <f>aanmeldingen!W931</f>
        <v>0</v>
      </c>
      <c r="M939" s="63"/>
      <c r="N939" s="46">
        <f>VLOOKUP(B939,schermers!C:I,7,FALSE)</f>
        <v>28664</v>
      </c>
      <c r="O939" s="46" t="str">
        <f t="shared" ca="1" si="43"/>
        <v/>
      </c>
      <c r="P939" s="56">
        <f t="shared" ca="1" si="44"/>
        <v>0</v>
      </c>
    </row>
    <row r="940" spans="1:16" hidden="1" x14ac:dyDescent="0.2">
      <c r="A940" s="56">
        <f ca="1">aanmeldingen!AK932</f>
        <v>0</v>
      </c>
      <c r="B940" s="99">
        <f>aanmeldingen!D932</f>
        <v>0</v>
      </c>
      <c r="C940" s="98">
        <f>aanmeldingen!F932</f>
        <v>0</v>
      </c>
      <c r="D940" s="98">
        <f>aanmeldingen!G932</f>
        <v>0</v>
      </c>
      <c r="E940" s="98">
        <f>aanmeldingen!T932</f>
        <v>0</v>
      </c>
      <c r="F940" s="100">
        <f>aanmeldingen!K932</f>
        <v>0</v>
      </c>
      <c r="G940" s="104" t="str">
        <f>IF(aanmeldingen!M932=0,"nvt",aanmeldingen!M932)</f>
        <v>nvt</v>
      </c>
      <c r="H940" s="98">
        <f>aanmeldingen!H932</f>
        <v>0</v>
      </c>
      <c r="I940" s="98">
        <f>aanmeldingen!I932</f>
        <v>0</v>
      </c>
      <c r="J940" s="203" t="str">
        <f t="shared" ca="1" si="42"/>
        <v/>
      </c>
      <c r="K940" s="100">
        <f>aanmeldingen!V932</f>
        <v>0</v>
      </c>
      <c r="L940" s="100">
        <f>aanmeldingen!W932</f>
        <v>0</v>
      </c>
      <c r="M940" s="63"/>
      <c r="N940" s="46">
        <f>VLOOKUP(B940,schermers!C:I,7,FALSE)</f>
        <v>28664</v>
      </c>
      <c r="O940" s="46" t="str">
        <f t="shared" ca="1" si="43"/>
        <v/>
      </c>
      <c r="P940" s="56">
        <f t="shared" ca="1" si="44"/>
        <v>0</v>
      </c>
    </row>
    <row r="941" spans="1:16" hidden="1" x14ac:dyDescent="0.2">
      <c r="A941" s="56">
        <f ca="1">aanmeldingen!AK933</f>
        <v>0</v>
      </c>
      <c r="B941" s="99">
        <f>aanmeldingen!D933</f>
        <v>0</v>
      </c>
      <c r="C941" s="98">
        <f>aanmeldingen!F933</f>
        <v>0</v>
      </c>
      <c r="D941" s="98">
        <f>aanmeldingen!G933</f>
        <v>0</v>
      </c>
      <c r="E941" s="98">
        <f>aanmeldingen!T933</f>
        <v>0</v>
      </c>
      <c r="F941" s="100">
        <f>aanmeldingen!K933</f>
        <v>0</v>
      </c>
      <c r="G941" s="104" t="str">
        <f>IF(aanmeldingen!M933=0,"nvt",aanmeldingen!M933)</f>
        <v>nvt</v>
      </c>
      <c r="H941" s="98">
        <f>aanmeldingen!H933</f>
        <v>0</v>
      </c>
      <c r="I941" s="98">
        <f>aanmeldingen!I933</f>
        <v>0</v>
      </c>
      <c r="J941" s="203" t="str">
        <f t="shared" ca="1" si="42"/>
        <v/>
      </c>
      <c r="K941" s="100">
        <f>aanmeldingen!V933</f>
        <v>0</v>
      </c>
      <c r="L941" s="100">
        <f>aanmeldingen!W933</f>
        <v>0</v>
      </c>
      <c r="M941" s="63"/>
      <c r="N941" s="46">
        <f>VLOOKUP(B941,schermers!C:I,7,FALSE)</f>
        <v>28664</v>
      </c>
      <c r="O941" s="46" t="str">
        <f t="shared" ca="1" si="43"/>
        <v/>
      </c>
      <c r="P941" s="56">
        <f t="shared" ca="1" si="44"/>
        <v>0</v>
      </c>
    </row>
    <row r="942" spans="1:16" hidden="1" x14ac:dyDescent="0.2">
      <c r="A942" s="56">
        <f ca="1">aanmeldingen!AK934</f>
        <v>0</v>
      </c>
      <c r="B942" s="99">
        <f>aanmeldingen!D934</f>
        <v>0</v>
      </c>
      <c r="C942" s="98">
        <f>aanmeldingen!F934</f>
        <v>0</v>
      </c>
      <c r="D942" s="98">
        <f>aanmeldingen!G934</f>
        <v>0</v>
      </c>
      <c r="E942" s="98">
        <f>aanmeldingen!T934</f>
        <v>0</v>
      </c>
      <c r="F942" s="100">
        <f>aanmeldingen!K934</f>
        <v>0</v>
      </c>
      <c r="G942" s="104" t="str">
        <f>IF(aanmeldingen!M934=0,"nvt",aanmeldingen!M934)</f>
        <v>nvt</v>
      </c>
      <c r="H942" s="98">
        <f>aanmeldingen!H934</f>
        <v>0</v>
      </c>
      <c r="I942" s="98">
        <f>aanmeldingen!I934</f>
        <v>0</v>
      </c>
      <c r="J942" s="203" t="str">
        <f t="shared" ca="1" si="42"/>
        <v/>
      </c>
      <c r="K942" s="100">
        <f>aanmeldingen!V934</f>
        <v>0</v>
      </c>
      <c r="L942" s="100">
        <f>aanmeldingen!W934</f>
        <v>0</v>
      </c>
      <c r="M942" s="63"/>
      <c r="N942" s="46">
        <f>VLOOKUP(B942,schermers!C:I,7,FALSE)</f>
        <v>28664</v>
      </c>
      <c r="O942" s="46" t="str">
        <f t="shared" ca="1" si="43"/>
        <v/>
      </c>
      <c r="P942" s="56">
        <f t="shared" ca="1" si="44"/>
        <v>0</v>
      </c>
    </row>
    <row r="943" spans="1:16" hidden="1" x14ac:dyDescent="0.2">
      <c r="A943" s="56">
        <f ca="1">aanmeldingen!AK935</f>
        <v>0</v>
      </c>
      <c r="B943" s="99">
        <f>aanmeldingen!D935</f>
        <v>0</v>
      </c>
      <c r="C943" s="98">
        <f>aanmeldingen!F935</f>
        <v>0</v>
      </c>
      <c r="D943" s="98">
        <f>aanmeldingen!G935</f>
        <v>0</v>
      </c>
      <c r="E943" s="98">
        <f>aanmeldingen!T935</f>
        <v>0</v>
      </c>
      <c r="F943" s="100">
        <f>aanmeldingen!K935</f>
        <v>0</v>
      </c>
      <c r="G943" s="104" t="str">
        <f>IF(aanmeldingen!M935=0,"nvt",aanmeldingen!M935)</f>
        <v>nvt</v>
      </c>
      <c r="H943" s="98">
        <f>aanmeldingen!H935</f>
        <v>0</v>
      </c>
      <c r="I943" s="98">
        <f>aanmeldingen!I935</f>
        <v>0</v>
      </c>
      <c r="J943" s="203" t="str">
        <f t="shared" ca="1" si="42"/>
        <v/>
      </c>
      <c r="K943" s="100">
        <f>aanmeldingen!V935</f>
        <v>0</v>
      </c>
      <c r="L943" s="100">
        <f>aanmeldingen!W935</f>
        <v>0</v>
      </c>
      <c r="M943" s="63"/>
      <c r="N943" s="46">
        <f>VLOOKUP(B943,schermers!C:I,7,FALSE)</f>
        <v>28664</v>
      </c>
      <c r="O943" s="46" t="str">
        <f t="shared" ca="1" si="43"/>
        <v/>
      </c>
      <c r="P943" s="56">
        <f t="shared" ca="1" si="44"/>
        <v>0</v>
      </c>
    </row>
    <row r="944" spans="1:16" hidden="1" x14ac:dyDescent="0.2">
      <c r="A944" s="56">
        <f ca="1">aanmeldingen!AK936</f>
        <v>0</v>
      </c>
      <c r="B944" s="99">
        <f>aanmeldingen!D936</f>
        <v>0</v>
      </c>
      <c r="C944" s="98">
        <f>aanmeldingen!F936</f>
        <v>0</v>
      </c>
      <c r="D944" s="98">
        <f>aanmeldingen!G936</f>
        <v>0</v>
      </c>
      <c r="E944" s="98">
        <f>aanmeldingen!T936</f>
        <v>0</v>
      </c>
      <c r="F944" s="100">
        <f>aanmeldingen!K936</f>
        <v>0</v>
      </c>
      <c r="G944" s="104" t="str">
        <f>IF(aanmeldingen!M936=0,"nvt",aanmeldingen!M936)</f>
        <v>nvt</v>
      </c>
      <c r="H944" s="98">
        <f>aanmeldingen!H936</f>
        <v>0</v>
      </c>
      <c r="I944" s="98">
        <f>aanmeldingen!I936</f>
        <v>0</v>
      </c>
      <c r="J944" s="203" t="str">
        <f t="shared" ca="1" si="42"/>
        <v/>
      </c>
      <c r="K944" s="100">
        <f>aanmeldingen!V936</f>
        <v>0</v>
      </c>
      <c r="L944" s="100">
        <f>aanmeldingen!W936</f>
        <v>0</v>
      </c>
      <c r="M944" s="63"/>
      <c r="N944" s="46">
        <f>VLOOKUP(B944,schermers!C:I,7,FALSE)</f>
        <v>28664</v>
      </c>
      <c r="O944" s="46" t="str">
        <f t="shared" ca="1" si="43"/>
        <v/>
      </c>
      <c r="P944" s="56">
        <f t="shared" ca="1" si="44"/>
        <v>0</v>
      </c>
    </row>
    <row r="945" spans="1:16" hidden="1" x14ac:dyDescent="0.2">
      <c r="A945" s="56">
        <f ca="1">aanmeldingen!AK937</f>
        <v>0</v>
      </c>
      <c r="B945" s="99">
        <f>aanmeldingen!D937</f>
        <v>0</v>
      </c>
      <c r="C945" s="98">
        <f>aanmeldingen!F937</f>
        <v>0</v>
      </c>
      <c r="D945" s="98">
        <f>aanmeldingen!G937</f>
        <v>0</v>
      </c>
      <c r="E945" s="98">
        <f>aanmeldingen!T937</f>
        <v>0</v>
      </c>
      <c r="F945" s="100">
        <f>aanmeldingen!K937</f>
        <v>0</v>
      </c>
      <c r="G945" s="104" t="str">
        <f>IF(aanmeldingen!M937=0,"nvt",aanmeldingen!M937)</f>
        <v>nvt</v>
      </c>
      <c r="H945" s="98">
        <f>aanmeldingen!H937</f>
        <v>0</v>
      </c>
      <c r="I945" s="98">
        <f>aanmeldingen!I937</f>
        <v>0</v>
      </c>
      <c r="J945" s="203" t="str">
        <f t="shared" ca="1" si="42"/>
        <v/>
      </c>
      <c r="K945" s="100">
        <f>aanmeldingen!V937</f>
        <v>0</v>
      </c>
      <c r="L945" s="100">
        <f>aanmeldingen!W937</f>
        <v>0</v>
      </c>
      <c r="M945" s="63"/>
      <c r="N945" s="46">
        <f>VLOOKUP(B945,schermers!C:I,7,FALSE)</f>
        <v>28664</v>
      </c>
      <c r="O945" s="46" t="str">
        <f t="shared" ca="1" si="43"/>
        <v/>
      </c>
      <c r="P945" s="56">
        <f t="shared" ca="1" si="44"/>
        <v>0</v>
      </c>
    </row>
    <row r="946" spans="1:16" hidden="1" x14ac:dyDescent="0.2">
      <c r="A946" s="56">
        <f ca="1">aanmeldingen!AK938</f>
        <v>0</v>
      </c>
      <c r="B946" s="99">
        <f>aanmeldingen!D938</f>
        <v>0</v>
      </c>
      <c r="C946" s="98">
        <f>aanmeldingen!F938</f>
        <v>0</v>
      </c>
      <c r="D946" s="98">
        <f>aanmeldingen!G938</f>
        <v>0</v>
      </c>
      <c r="E946" s="98">
        <f>aanmeldingen!T938</f>
        <v>0</v>
      </c>
      <c r="F946" s="100">
        <f>aanmeldingen!K938</f>
        <v>0</v>
      </c>
      <c r="G946" s="104" t="str">
        <f>IF(aanmeldingen!M938=0,"nvt",aanmeldingen!M938)</f>
        <v>nvt</v>
      </c>
      <c r="H946" s="98">
        <f>aanmeldingen!H938</f>
        <v>0</v>
      </c>
      <c r="I946" s="98">
        <f>aanmeldingen!I938</f>
        <v>0</v>
      </c>
      <c r="J946" s="203" t="str">
        <f t="shared" ca="1" si="42"/>
        <v/>
      </c>
      <c r="K946" s="100">
        <f>aanmeldingen!V938</f>
        <v>0</v>
      </c>
      <c r="L946" s="100">
        <f>aanmeldingen!W938</f>
        <v>0</v>
      </c>
      <c r="M946" s="63"/>
      <c r="N946" s="46">
        <f>VLOOKUP(B946,schermers!C:I,7,FALSE)</f>
        <v>28664</v>
      </c>
      <c r="O946" s="46" t="str">
        <f t="shared" ca="1" si="43"/>
        <v/>
      </c>
      <c r="P946" s="56">
        <f t="shared" ca="1" si="44"/>
        <v>0</v>
      </c>
    </row>
    <row r="947" spans="1:16" hidden="1" x14ac:dyDescent="0.2">
      <c r="A947" s="56">
        <f ca="1">aanmeldingen!AK939</f>
        <v>0</v>
      </c>
      <c r="B947" s="99">
        <f>aanmeldingen!D939</f>
        <v>0</v>
      </c>
      <c r="C947" s="98">
        <f>aanmeldingen!F939</f>
        <v>0</v>
      </c>
      <c r="D947" s="98">
        <f>aanmeldingen!G939</f>
        <v>0</v>
      </c>
      <c r="E947" s="98">
        <f>aanmeldingen!T939</f>
        <v>0</v>
      </c>
      <c r="F947" s="100">
        <f>aanmeldingen!K939</f>
        <v>0</v>
      </c>
      <c r="G947" s="104" t="str">
        <f>IF(aanmeldingen!M939=0,"nvt",aanmeldingen!M939)</f>
        <v>nvt</v>
      </c>
      <c r="H947" s="98">
        <f>aanmeldingen!H939</f>
        <v>0</v>
      </c>
      <c r="I947" s="98">
        <f>aanmeldingen!I939</f>
        <v>0</v>
      </c>
      <c r="J947" s="203" t="str">
        <f t="shared" ca="1" si="42"/>
        <v/>
      </c>
      <c r="K947" s="100">
        <f>aanmeldingen!V939</f>
        <v>0</v>
      </c>
      <c r="L947" s="100">
        <f>aanmeldingen!W939</f>
        <v>0</v>
      </c>
      <c r="M947" s="63"/>
      <c r="N947" s="46">
        <f>VLOOKUP(B947,schermers!C:I,7,FALSE)</f>
        <v>28664</v>
      </c>
      <c r="O947" s="46" t="str">
        <f t="shared" ca="1" si="43"/>
        <v/>
      </c>
      <c r="P947" s="56">
        <f t="shared" ca="1" si="44"/>
        <v>0</v>
      </c>
    </row>
    <row r="948" spans="1:16" hidden="1" x14ac:dyDescent="0.2">
      <c r="A948" s="56">
        <f ca="1">aanmeldingen!AK940</f>
        <v>0</v>
      </c>
      <c r="B948" s="99">
        <f>aanmeldingen!D940</f>
        <v>0</v>
      </c>
      <c r="C948" s="98">
        <f>aanmeldingen!F940</f>
        <v>0</v>
      </c>
      <c r="D948" s="98">
        <f>aanmeldingen!G940</f>
        <v>0</v>
      </c>
      <c r="E948" s="98">
        <f>aanmeldingen!T940</f>
        <v>0</v>
      </c>
      <c r="F948" s="100">
        <f>aanmeldingen!K940</f>
        <v>0</v>
      </c>
      <c r="G948" s="104" t="str">
        <f>IF(aanmeldingen!M940=0,"nvt",aanmeldingen!M940)</f>
        <v>nvt</v>
      </c>
      <c r="H948" s="98">
        <f>aanmeldingen!H940</f>
        <v>0</v>
      </c>
      <c r="I948" s="98">
        <f>aanmeldingen!I940</f>
        <v>0</v>
      </c>
      <c r="J948" s="203" t="str">
        <f t="shared" ca="1" si="42"/>
        <v/>
      </c>
      <c r="K948" s="100">
        <f>aanmeldingen!V940</f>
        <v>0</v>
      </c>
      <c r="L948" s="100">
        <f>aanmeldingen!W940</f>
        <v>0</v>
      </c>
      <c r="M948" s="63"/>
      <c r="N948" s="46">
        <f>VLOOKUP(B948,schermers!C:I,7,FALSE)</f>
        <v>28664</v>
      </c>
      <c r="O948" s="46" t="str">
        <f t="shared" ca="1" si="43"/>
        <v/>
      </c>
      <c r="P948" s="56">
        <f t="shared" ca="1" si="44"/>
        <v>0</v>
      </c>
    </row>
    <row r="949" spans="1:16" hidden="1" x14ac:dyDescent="0.2">
      <c r="A949" s="56">
        <f ca="1">aanmeldingen!AK941</f>
        <v>0</v>
      </c>
      <c r="B949" s="99">
        <f>aanmeldingen!D941</f>
        <v>0</v>
      </c>
      <c r="C949" s="98">
        <f>aanmeldingen!F941</f>
        <v>0</v>
      </c>
      <c r="D949" s="98">
        <f>aanmeldingen!G941</f>
        <v>0</v>
      </c>
      <c r="E949" s="98">
        <f>aanmeldingen!T941</f>
        <v>0</v>
      </c>
      <c r="F949" s="100">
        <f>aanmeldingen!K941</f>
        <v>0</v>
      </c>
      <c r="G949" s="104" t="str">
        <f>IF(aanmeldingen!M941=0,"nvt",aanmeldingen!M941)</f>
        <v>nvt</v>
      </c>
      <c r="H949" s="98">
        <f>aanmeldingen!H941</f>
        <v>0</v>
      </c>
      <c r="I949" s="98">
        <f>aanmeldingen!I941</f>
        <v>0</v>
      </c>
      <c r="J949" s="203" t="str">
        <f t="shared" ca="1" si="42"/>
        <v/>
      </c>
      <c r="K949" s="100">
        <f>aanmeldingen!V941</f>
        <v>0</v>
      </c>
      <c r="L949" s="100">
        <f>aanmeldingen!W941</f>
        <v>0</v>
      </c>
      <c r="M949" s="63"/>
      <c r="N949" s="46">
        <f>VLOOKUP(B949,schermers!C:I,7,FALSE)</f>
        <v>28664</v>
      </c>
      <c r="O949" s="46" t="str">
        <f t="shared" ca="1" si="43"/>
        <v/>
      </c>
      <c r="P949" s="56">
        <f t="shared" ca="1" si="44"/>
        <v>0</v>
      </c>
    </row>
    <row r="950" spans="1:16" hidden="1" x14ac:dyDescent="0.2">
      <c r="A950" s="56">
        <f ca="1">aanmeldingen!AK942</f>
        <v>0</v>
      </c>
      <c r="B950" s="99">
        <f>aanmeldingen!D942</f>
        <v>0</v>
      </c>
      <c r="C950" s="98">
        <f>aanmeldingen!F942</f>
        <v>0</v>
      </c>
      <c r="D950" s="98">
        <f>aanmeldingen!G942</f>
        <v>0</v>
      </c>
      <c r="E950" s="98">
        <f>aanmeldingen!T942</f>
        <v>0</v>
      </c>
      <c r="F950" s="100">
        <f>aanmeldingen!K942</f>
        <v>0</v>
      </c>
      <c r="G950" s="104" t="str">
        <f>IF(aanmeldingen!M942=0,"nvt",aanmeldingen!M942)</f>
        <v>nvt</v>
      </c>
      <c r="H950" s="98">
        <f>aanmeldingen!H942</f>
        <v>0</v>
      </c>
      <c r="I950" s="98">
        <f>aanmeldingen!I942</f>
        <v>0</v>
      </c>
      <c r="J950" s="203" t="str">
        <f t="shared" ca="1" si="42"/>
        <v/>
      </c>
      <c r="K950" s="100">
        <f>aanmeldingen!V942</f>
        <v>0</v>
      </c>
      <c r="L950" s="100">
        <f>aanmeldingen!W942</f>
        <v>0</v>
      </c>
      <c r="M950" s="63"/>
      <c r="N950" s="46">
        <f>VLOOKUP(B950,schermers!C:I,7,FALSE)</f>
        <v>28664</v>
      </c>
      <c r="O950" s="46" t="str">
        <f t="shared" ca="1" si="43"/>
        <v/>
      </c>
      <c r="P950" s="56">
        <f t="shared" ca="1" si="44"/>
        <v>0</v>
      </c>
    </row>
    <row r="951" spans="1:16" hidden="1" x14ac:dyDescent="0.2">
      <c r="A951" s="56">
        <f ca="1">aanmeldingen!AK943</f>
        <v>0</v>
      </c>
      <c r="B951" s="99">
        <f>aanmeldingen!D943</f>
        <v>0</v>
      </c>
      <c r="C951" s="98">
        <f>aanmeldingen!F943</f>
        <v>0</v>
      </c>
      <c r="D951" s="98">
        <f>aanmeldingen!G943</f>
        <v>0</v>
      </c>
      <c r="E951" s="98">
        <f>aanmeldingen!T943</f>
        <v>0</v>
      </c>
      <c r="F951" s="100">
        <f>aanmeldingen!K943</f>
        <v>0</v>
      </c>
      <c r="G951" s="104" t="str">
        <f>IF(aanmeldingen!M943=0,"nvt",aanmeldingen!M943)</f>
        <v>nvt</v>
      </c>
      <c r="H951" s="98">
        <f>aanmeldingen!H943</f>
        <v>0</v>
      </c>
      <c r="I951" s="98">
        <f>aanmeldingen!I943</f>
        <v>0</v>
      </c>
      <c r="J951" s="203" t="str">
        <f t="shared" ca="1" si="42"/>
        <v/>
      </c>
      <c r="K951" s="100">
        <f>aanmeldingen!V943</f>
        <v>0</v>
      </c>
      <c r="L951" s="100">
        <f>aanmeldingen!W943</f>
        <v>0</v>
      </c>
      <c r="M951" s="63"/>
      <c r="N951" s="46">
        <f>VLOOKUP(B951,schermers!C:I,7,FALSE)</f>
        <v>28664</v>
      </c>
      <c r="O951" s="46" t="str">
        <f t="shared" ca="1" si="43"/>
        <v/>
      </c>
      <c r="P951" s="56">
        <f t="shared" ca="1" si="44"/>
        <v>0</v>
      </c>
    </row>
    <row r="952" spans="1:16" hidden="1" x14ac:dyDescent="0.2">
      <c r="A952" s="56">
        <f ca="1">aanmeldingen!AK944</f>
        <v>0</v>
      </c>
      <c r="B952" s="99">
        <f>aanmeldingen!D944</f>
        <v>0</v>
      </c>
      <c r="C952" s="98">
        <f>aanmeldingen!F944</f>
        <v>0</v>
      </c>
      <c r="D952" s="98">
        <f>aanmeldingen!G944</f>
        <v>0</v>
      </c>
      <c r="E952" s="98">
        <f>aanmeldingen!T944</f>
        <v>0</v>
      </c>
      <c r="F952" s="100">
        <f>aanmeldingen!K944</f>
        <v>0</v>
      </c>
      <c r="G952" s="104" t="str">
        <f>IF(aanmeldingen!M944=0,"nvt",aanmeldingen!M944)</f>
        <v>nvt</v>
      </c>
      <c r="H952" s="98">
        <f>aanmeldingen!H944</f>
        <v>0</v>
      </c>
      <c r="I952" s="98">
        <f>aanmeldingen!I944</f>
        <v>0</v>
      </c>
      <c r="J952" s="203" t="str">
        <f t="shared" ca="1" si="42"/>
        <v/>
      </c>
      <c r="K952" s="100">
        <f>aanmeldingen!V944</f>
        <v>0</v>
      </c>
      <c r="L952" s="100">
        <f>aanmeldingen!W944</f>
        <v>0</v>
      </c>
      <c r="M952" s="63"/>
      <c r="N952" s="46">
        <f>VLOOKUP(B952,schermers!C:I,7,FALSE)</f>
        <v>28664</v>
      </c>
      <c r="O952" s="46" t="str">
        <f t="shared" ca="1" si="43"/>
        <v/>
      </c>
      <c r="P952" s="56">
        <f t="shared" ca="1" si="44"/>
        <v>0</v>
      </c>
    </row>
    <row r="953" spans="1:16" hidden="1" x14ac:dyDescent="0.2">
      <c r="A953" s="56">
        <f ca="1">aanmeldingen!AK945</f>
        <v>0</v>
      </c>
      <c r="B953" s="99">
        <f>aanmeldingen!D945</f>
        <v>0</v>
      </c>
      <c r="C953" s="98">
        <f>aanmeldingen!F945</f>
        <v>0</v>
      </c>
      <c r="D953" s="98">
        <f>aanmeldingen!G945</f>
        <v>0</v>
      </c>
      <c r="E953" s="98">
        <f>aanmeldingen!T945</f>
        <v>0</v>
      </c>
      <c r="F953" s="100">
        <f>aanmeldingen!K945</f>
        <v>0</v>
      </c>
      <c r="G953" s="104" t="str">
        <f>IF(aanmeldingen!M945=0,"nvt",aanmeldingen!M945)</f>
        <v>nvt</v>
      </c>
      <c r="H953" s="98">
        <f>aanmeldingen!H945</f>
        <v>0</v>
      </c>
      <c r="I953" s="98">
        <f>aanmeldingen!I945</f>
        <v>0</v>
      </c>
      <c r="J953" s="203" t="str">
        <f t="shared" ca="1" si="42"/>
        <v/>
      </c>
      <c r="K953" s="100">
        <f>aanmeldingen!V945</f>
        <v>0</v>
      </c>
      <c r="L953" s="100">
        <f>aanmeldingen!W945</f>
        <v>0</v>
      </c>
      <c r="M953" s="63"/>
      <c r="N953" s="46">
        <f>VLOOKUP(B953,schermers!C:I,7,FALSE)</f>
        <v>28664</v>
      </c>
      <c r="O953" s="46" t="str">
        <f t="shared" ca="1" si="43"/>
        <v/>
      </c>
      <c r="P953" s="56">
        <f t="shared" ca="1" si="44"/>
        <v>0</v>
      </c>
    </row>
    <row r="954" spans="1:16" hidden="1" x14ac:dyDescent="0.2">
      <c r="A954" s="56">
        <f ca="1">aanmeldingen!AK946</f>
        <v>0</v>
      </c>
      <c r="B954" s="99">
        <f>aanmeldingen!D946</f>
        <v>0</v>
      </c>
      <c r="C954" s="98">
        <f>aanmeldingen!F946</f>
        <v>0</v>
      </c>
      <c r="D954" s="98">
        <f>aanmeldingen!G946</f>
        <v>0</v>
      </c>
      <c r="E954" s="98">
        <f>aanmeldingen!T946</f>
        <v>0</v>
      </c>
      <c r="F954" s="100">
        <f>aanmeldingen!K946</f>
        <v>0</v>
      </c>
      <c r="G954" s="104" t="str">
        <f>IF(aanmeldingen!M946=0,"nvt",aanmeldingen!M946)</f>
        <v>nvt</v>
      </c>
      <c r="H954" s="98">
        <f>aanmeldingen!H946</f>
        <v>0</v>
      </c>
      <c r="I954" s="98">
        <f>aanmeldingen!I946</f>
        <v>0</v>
      </c>
      <c r="J954" s="203" t="str">
        <f t="shared" ca="1" si="42"/>
        <v/>
      </c>
      <c r="K954" s="100">
        <f>aanmeldingen!V946</f>
        <v>0</v>
      </c>
      <c r="L954" s="100">
        <f>aanmeldingen!W946</f>
        <v>0</v>
      </c>
      <c r="M954" s="63"/>
      <c r="N954" s="46">
        <f>VLOOKUP(B954,schermers!C:I,7,FALSE)</f>
        <v>28664</v>
      </c>
      <c r="O954" s="46" t="str">
        <f t="shared" ca="1" si="43"/>
        <v/>
      </c>
      <c r="P954" s="56">
        <f t="shared" ca="1" si="44"/>
        <v>0</v>
      </c>
    </row>
    <row r="955" spans="1:16" hidden="1" x14ac:dyDescent="0.2">
      <c r="A955" s="56">
        <f ca="1">aanmeldingen!AK947</f>
        <v>0</v>
      </c>
      <c r="B955" s="99">
        <f>aanmeldingen!D947</f>
        <v>0</v>
      </c>
      <c r="C955" s="98">
        <f>aanmeldingen!F947</f>
        <v>0</v>
      </c>
      <c r="D955" s="98">
        <f>aanmeldingen!G947</f>
        <v>0</v>
      </c>
      <c r="E955" s="98">
        <f>aanmeldingen!T947</f>
        <v>0</v>
      </c>
      <c r="F955" s="100">
        <f>aanmeldingen!K947</f>
        <v>0</v>
      </c>
      <c r="G955" s="104" t="str">
        <f>IF(aanmeldingen!M947=0,"nvt",aanmeldingen!M947)</f>
        <v>nvt</v>
      </c>
      <c r="H955" s="98">
        <f>aanmeldingen!H947</f>
        <v>0</v>
      </c>
      <c r="I955" s="98">
        <f>aanmeldingen!I947</f>
        <v>0</v>
      </c>
      <c r="J955" s="203" t="str">
        <f t="shared" ca="1" si="42"/>
        <v/>
      </c>
      <c r="K955" s="100">
        <f>aanmeldingen!V947</f>
        <v>0</v>
      </c>
      <c r="L955" s="100">
        <f>aanmeldingen!W947</f>
        <v>0</v>
      </c>
      <c r="M955" s="63"/>
      <c r="N955" s="46">
        <f>VLOOKUP(B955,schermers!C:I,7,FALSE)</f>
        <v>28664</v>
      </c>
      <c r="O955" s="46" t="str">
        <f t="shared" ca="1" si="43"/>
        <v/>
      </c>
      <c r="P955" s="56">
        <f t="shared" ca="1" si="44"/>
        <v>0</v>
      </c>
    </row>
    <row r="956" spans="1:16" hidden="1" x14ac:dyDescent="0.2">
      <c r="A956" s="56">
        <f ca="1">aanmeldingen!AK948</f>
        <v>0</v>
      </c>
      <c r="B956" s="99">
        <f>aanmeldingen!D948</f>
        <v>0</v>
      </c>
      <c r="C956" s="98">
        <f>aanmeldingen!F948</f>
        <v>0</v>
      </c>
      <c r="D956" s="98">
        <f>aanmeldingen!G948</f>
        <v>0</v>
      </c>
      <c r="E956" s="98">
        <f>aanmeldingen!T948</f>
        <v>0</v>
      </c>
      <c r="F956" s="100">
        <f>aanmeldingen!K948</f>
        <v>0</v>
      </c>
      <c r="G956" s="104" t="str">
        <f>IF(aanmeldingen!M948=0,"nvt",aanmeldingen!M948)</f>
        <v>nvt</v>
      </c>
      <c r="H956" s="98">
        <f>aanmeldingen!H948</f>
        <v>0</v>
      </c>
      <c r="I956" s="98">
        <f>aanmeldingen!I948</f>
        <v>0</v>
      </c>
      <c r="J956" s="203" t="str">
        <f t="shared" ca="1" si="42"/>
        <v/>
      </c>
      <c r="K956" s="100">
        <f>aanmeldingen!V948</f>
        <v>0</v>
      </c>
      <c r="L956" s="100">
        <f>aanmeldingen!W948</f>
        <v>0</v>
      </c>
      <c r="M956" s="63"/>
      <c r="N956" s="46">
        <f>VLOOKUP(B956,schermers!C:I,7,FALSE)</f>
        <v>28664</v>
      </c>
      <c r="O956" s="46" t="str">
        <f t="shared" ca="1" si="43"/>
        <v/>
      </c>
      <c r="P956" s="56">
        <f t="shared" ca="1" si="44"/>
        <v>0</v>
      </c>
    </row>
    <row r="957" spans="1:16" hidden="1" x14ac:dyDescent="0.2">
      <c r="A957" s="56">
        <f ca="1">aanmeldingen!AK949</f>
        <v>0</v>
      </c>
      <c r="B957" s="99">
        <f>aanmeldingen!D949</f>
        <v>0</v>
      </c>
      <c r="C957" s="98">
        <f>aanmeldingen!F949</f>
        <v>0</v>
      </c>
      <c r="D957" s="98">
        <f>aanmeldingen!G949</f>
        <v>0</v>
      </c>
      <c r="E957" s="98">
        <f>aanmeldingen!T949</f>
        <v>0</v>
      </c>
      <c r="F957" s="100">
        <f>aanmeldingen!K949</f>
        <v>0</v>
      </c>
      <c r="G957" s="104" t="str">
        <f>IF(aanmeldingen!M949=0,"nvt",aanmeldingen!M949)</f>
        <v>nvt</v>
      </c>
      <c r="H957" s="98">
        <f>aanmeldingen!H949</f>
        <v>0</v>
      </c>
      <c r="I957" s="98">
        <f>aanmeldingen!I949</f>
        <v>0</v>
      </c>
      <c r="J957" s="203" t="str">
        <f t="shared" ca="1" si="42"/>
        <v/>
      </c>
      <c r="K957" s="100">
        <f>aanmeldingen!V949</f>
        <v>0</v>
      </c>
      <c r="L957" s="100">
        <f>aanmeldingen!W949</f>
        <v>0</v>
      </c>
      <c r="M957" s="63"/>
      <c r="N957" s="46">
        <f>VLOOKUP(B957,schermers!C:I,7,FALSE)</f>
        <v>28664</v>
      </c>
      <c r="O957" s="46" t="str">
        <f t="shared" ca="1" si="43"/>
        <v/>
      </c>
      <c r="P957" s="56">
        <f t="shared" ca="1" si="44"/>
        <v>0</v>
      </c>
    </row>
    <row r="958" spans="1:16" hidden="1" x14ac:dyDescent="0.2">
      <c r="A958" s="56">
        <f ca="1">aanmeldingen!AK950</f>
        <v>0</v>
      </c>
      <c r="B958" s="99">
        <f>aanmeldingen!D950</f>
        <v>0</v>
      </c>
      <c r="C958" s="98">
        <f>aanmeldingen!F950</f>
        <v>0</v>
      </c>
      <c r="D958" s="98">
        <f>aanmeldingen!G950</f>
        <v>0</v>
      </c>
      <c r="E958" s="98">
        <f>aanmeldingen!T950</f>
        <v>0</v>
      </c>
      <c r="F958" s="100">
        <f>aanmeldingen!K950</f>
        <v>0</v>
      </c>
      <c r="G958" s="104" t="str">
        <f>IF(aanmeldingen!M950=0,"nvt",aanmeldingen!M950)</f>
        <v>nvt</v>
      </c>
      <c r="H958" s="98">
        <f>aanmeldingen!H950</f>
        <v>0</v>
      </c>
      <c r="I958" s="98">
        <f>aanmeldingen!I950</f>
        <v>0</v>
      </c>
      <c r="J958" s="203" t="str">
        <f t="shared" ca="1" si="42"/>
        <v/>
      </c>
      <c r="K958" s="100">
        <f>aanmeldingen!V950</f>
        <v>0</v>
      </c>
      <c r="L958" s="100">
        <f>aanmeldingen!W950</f>
        <v>0</v>
      </c>
      <c r="M958" s="63"/>
      <c r="N958" s="46">
        <f>VLOOKUP(B958,schermers!C:I,7,FALSE)</f>
        <v>28664</v>
      </c>
      <c r="O958" s="46" t="str">
        <f t="shared" ca="1" si="43"/>
        <v/>
      </c>
      <c r="P958" s="56">
        <f t="shared" ca="1" si="44"/>
        <v>0</v>
      </c>
    </row>
    <row r="959" spans="1:16" hidden="1" x14ac:dyDescent="0.2">
      <c r="A959" s="56">
        <f ca="1">aanmeldingen!AK951</f>
        <v>0</v>
      </c>
      <c r="B959" s="99">
        <f>aanmeldingen!D951</f>
        <v>0</v>
      </c>
      <c r="C959" s="98">
        <f>aanmeldingen!F951</f>
        <v>0</v>
      </c>
      <c r="D959" s="98">
        <f>aanmeldingen!G951</f>
        <v>0</v>
      </c>
      <c r="E959" s="98">
        <f>aanmeldingen!T951</f>
        <v>0</v>
      </c>
      <c r="F959" s="100">
        <f>aanmeldingen!K951</f>
        <v>0</v>
      </c>
      <c r="G959" s="104" t="str">
        <f>IF(aanmeldingen!M951=0,"nvt",aanmeldingen!M951)</f>
        <v>nvt</v>
      </c>
      <c r="H959" s="98">
        <f>aanmeldingen!H951</f>
        <v>0</v>
      </c>
      <c r="I959" s="98">
        <f>aanmeldingen!I951</f>
        <v>0</v>
      </c>
      <c r="J959" s="203" t="str">
        <f t="shared" ca="1" si="42"/>
        <v/>
      </c>
      <c r="K959" s="100">
        <f>aanmeldingen!V951</f>
        <v>0</v>
      </c>
      <c r="L959" s="100">
        <f>aanmeldingen!W951</f>
        <v>0</v>
      </c>
      <c r="M959" s="63"/>
      <c r="N959" s="46">
        <f>VLOOKUP(B959,schermers!C:I,7,FALSE)</f>
        <v>28664</v>
      </c>
      <c r="O959" s="46" t="str">
        <f t="shared" ca="1" si="43"/>
        <v/>
      </c>
      <c r="P959" s="56">
        <f t="shared" ca="1" si="44"/>
        <v>0</v>
      </c>
    </row>
    <row r="960" spans="1:16" hidden="1" x14ac:dyDescent="0.2">
      <c r="A960" s="56">
        <f ca="1">aanmeldingen!AK952</f>
        <v>0</v>
      </c>
      <c r="B960" s="99">
        <f>aanmeldingen!D952</f>
        <v>0</v>
      </c>
      <c r="C960" s="98">
        <f>aanmeldingen!F952</f>
        <v>0</v>
      </c>
      <c r="D960" s="98">
        <f>aanmeldingen!G952</f>
        <v>0</v>
      </c>
      <c r="E960" s="98">
        <f>aanmeldingen!T952</f>
        <v>0</v>
      </c>
      <c r="F960" s="100">
        <f>aanmeldingen!K952</f>
        <v>0</v>
      </c>
      <c r="G960" s="104" t="str">
        <f>IF(aanmeldingen!M952=0,"nvt",aanmeldingen!M952)</f>
        <v>nvt</v>
      </c>
      <c r="H960" s="98">
        <f>aanmeldingen!H952</f>
        <v>0</v>
      </c>
      <c r="I960" s="98">
        <f>aanmeldingen!I952</f>
        <v>0</v>
      </c>
      <c r="J960" s="203" t="str">
        <f t="shared" ca="1" si="42"/>
        <v/>
      </c>
      <c r="K960" s="100">
        <f>aanmeldingen!V952</f>
        <v>0</v>
      </c>
      <c r="L960" s="100">
        <f>aanmeldingen!W952</f>
        <v>0</v>
      </c>
      <c r="M960" s="63"/>
      <c r="N960" s="46">
        <f>VLOOKUP(B960,schermers!C:I,7,FALSE)</f>
        <v>28664</v>
      </c>
      <c r="O960" s="46" t="str">
        <f t="shared" ca="1" si="43"/>
        <v/>
      </c>
      <c r="P960" s="56">
        <f t="shared" ca="1" si="44"/>
        <v>0</v>
      </c>
    </row>
    <row r="961" spans="1:16" hidden="1" x14ac:dyDescent="0.2">
      <c r="A961" s="56">
        <f ca="1">aanmeldingen!AK953</f>
        <v>0</v>
      </c>
      <c r="B961" s="99">
        <f>aanmeldingen!D953</f>
        <v>0</v>
      </c>
      <c r="C961" s="98">
        <f>aanmeldingen!F953</f>
        <v>0</v>
      </c>
      <c r="D961" s="98">
        <f>aanmeldingen!G953</f>
        <v>0</v>
      </c>
      <c r="E961" s="98">
        <f>aanmeldingen!T953</f>
        <v>0</v>
      </c>
      <c r="F961" s="100">
        <f>aanmeldingen!K953</f>
        <v>0</v>
      </c>
      <c r="G961" s="104" t="str">
        <f>IF(aanmeldingen!M953=0,"nvt",aanmeldingen!M953)</f>
        <v>nvt</v>
      </c>
      <c r="H961" s="98">
        <f>aanmeldingen!H953</f>
        <v>0</v>
      </c>
      <c r="I961" s="98">
        <f>aanmeldingen!I953</f>
        <v>0</v>
      </c>
      <c r="J961" s="203" t="str">
        <f t="shared" ca="1" si="42"/>
        <v/>
      </c>
      <c r="K961" s="100">
        <f>aanmeldingen!V953</f>
        <v>0</v>
      </c>
      <c r="L961" s="100">
        <f>aanmeldingen!W953</f>
        <v>0</v>
      </c>
      <c r="M961" s="63"/>
      <c r="N961" s="46">
        <f>VLOOKUP(B961,schermers!C:I,7,FALSE)</f>
        <v>28664</v>
      </c>
      <c r="O961" s="46" t="str">
        <f t="shared" ca="1" si="43"/>
        <v/>
      </c>
      <c r="P961" s="56">
        <f t="shared" ca="1" si="44"/>
        <v>0</v>
      </c>
    </row>
    <row r="962" spans="1:16" hidden="1" x14ac:dyDescent="0.2">
      <c r="A962" s="56">
        <f ca="1">aanmeldingen!AK954</f>
        <v>0</v>
      </c>
      <c r="B962" s="99">
        <f>aanmeldingen!D954</f>
        <v>0</v>
      </c>
      <c r="C962" s="98">
        <f>aanmeldingen!F954</f>
        <v>0</v>
      </c>
      <c r="D962" s="98">
        <f>aanmeldingen!G954</f>
        <v>0</v>
      </c>
      <c r="E962" s="98">
        <f>aanmeldingen!T954</f>
        <v>0</v>
      </c>
      <c r="F962" s="100">
        <f>aanmeldingen!K954</f>
        <v>0</v>
      </c>
      <c r="G962" s="104" t="str">
        <f>IF(aanmeldingen!M954=0,"nvt",aanmeldingen!M954)</f>
        <v>nvt</v>
      </c>
      <c r="H962" s="98">
        <f>aanmeldingen!H954</f>
        <v>0</v>
      </c>
      <c r="I962" s="98">
        <f>aanmeldingen!I954</f>
        <v>0</v>
      </c>
      <c r="J962" s="203" t="str">
        <f t="shared" ca="1" si="42"/>
        <v/>
      </c>
      <c r="K962" s="100">
        <f>aanmeldingen!V954</f>
        <v>0</v>
      </c>
      <c r="L962" s="100">
        <f>aanmeldingen!W954</f>
        <v>0</v>
      </c>
      <c r="M962" s="63"/>
      <c r="N962" s="46">
        <f>VLOOKUP(B962,schermers!C:I,7,FALSE)</f>
        <v>28664</v>
      </c>
      <c r="O962" s="46" t="str">
        <f t="shared" ca="1" si="43"/>
        <v/>
      </c>
      <c r="P962" s="56">
        <f t="shared" ca="1" si="44"/>
        <v>0</v>
      </c>
    </row>
    <row r="963" spans="1:16" hidden="1" x14ac:dyDescent="0.2">
      <c r="A963" s="56">
        <f ca="1">aanmeldingen!AK955</f>
        <v>0</v>
      </c>
      <c r="B963" s="99">
        <f>aanmeldingen!D955</f>
        <v>0</v>
      </c>
      <c r="C963" s="98">
        <f>aanmeldingen!F955</f>
        <v>0</v>
      </c>
      <c r="D963" s="98">
        <f>aanmeldingen!G955</f>
        <v>0</v>
      </c>
      <c r="E963" s="98">
        <f>aanmeldingen!T955</f>
        <v>0</v>
      </c>
      <c r="F963" s="100">
        <f>aanmeldingen!K955</f>
        <v>0</v>
      </c>
      <c r="G963" s="104" t="str">
        <f>IF(aanmeldingen!M955=0,"nvt",aanmeldingen!M955)</f>
        <v>nvt</v>
      </c>
      <c r="H963" s="98">
        <f>aanmeldingen!H955</f>
        <v>0</v>
      </c>
      <c r="I963" s="98">
        <f>aanmeldingen!I955</f>
        <v>0</v>
      </c>
      <c r="J963" s="203" t="str">
        <f t="shared" ca="1" si="42"/>
        <v/>
      </c>
      <c r="K963" s="100">
        <f>aanmeldingen!V955</f>
        <v>0</v>
      </c>
      <c r="L963" s="100">
        <f>aanmeldingen!W955</f>
        <v>0</v>
      </c>
      <c r="M963" s="63"/>
      <c r="N963" s="46">
        <f>VLOOKUP(B963,schermers!C:I,7,FALSE)</f>
        <v>28664</v>
      </c>
      <c r="O963" s="46" t="str">
        <f t="shared" ca="1" si="43"/>
        <v/>
      </c>
      <c r="P963" s="56">
        <f t="shared" ca="1" si="44"/>
        <v>0</v>
      </c>
    </row>
    <row r="964" spans="1:16" hidden="1" x14ac:dyDescent="0.2">
      <c r="A964" s="56">
        <f ca="1">aanmeldingen!AK956</f>
        <v>0</v>
      </c>
      <c r="B964" s="99">
        <f>aanmeldingen!D956</f>
        <v>0</v>
      </c>
      <c r="C964" s="98">
        <f>aanmeldingen!F956</f>
        <v>0</v>
      </c>
      <c r="D964" s="98">
        <f>aanmeldingen!G956</f>
        <v>0</v>
      </c>
      <c r="E964" s="98">
        <f>aanmeldingen!T956</f>
        <v>0</v>
      </c>
      <c r="F964" s="100">
        <f>aanmeldingen!K956</f>
        <v>0</v>
      </c>
      <c r="G964" s="104" t="str">
        <f>IF(aanmeldingen!M956=0,"nvt",aanmeldingen!M956)</f>
        <v>nvt</v>
      </c>
      <c r="H964" s="98">
        <f>aanmeldingen!H956</f>
        <v>0</v>
      </c>
      <c r="I964" s="98">
        <f>aanmeldingen!I956</f>
        <v>0</v>
      </c>
      <c r="J964" s="203" t="str">
        <f t="shared" ca="1" si="42"/>
        <v/>
      </c>
      <c r="K964" s="100">
        <f>aanmeldingen!V956</f>
        <v>0</v>
      </c>
      <c r="L964" s="100">
        <f>aanmeldingen!W956</f>
        <v>0</v>
      </c>
      <c r="M964" s="63"/>
      <c r="N964" s="46">
        <f>VLOOKUP(B964,schermers!C:I,7,FALSE)</f>
        <v>28664</v>
      </c>
      <c r="O964" s="46" t="str">
        <f t="shared" ca="1" si="43"/>
        <v/>
      </c>
      <c r="P964" s="56">
        <f t="shared" ca="1" si="44"/>
        <v>0</v>
      </c>
    </row>
    <row r="965" spans="1:16" hidden="1" x14ac:dyDescent="0.2">
      <c r="A965" s="56">
        <f ca="1">aanmeldingen!AK957</f>
        <v>0</v>
      </c>
      <c r="B965" s="99">
        <f>aanmeldingen!D957</f>
        <v>0</v>
      </c>
      <c r="C965" s="98">
        <f>aanmeldingen!F957</f>
        <v>0</v>
      </c>
      <c r="D965" s="98">
        <f>aanmeldingen!G957</f>
        <v>0</v>
      </c>
      <c r="E965" s="98">
        <f>aanmeldingen!T957</f>
        <v>0</v>
      </c>
      <c r="F965" s="100">
        <f>aanmeldingen!K957</f>
        <v>0</v>
      </c>
      <c r="G965" s="104" t="str">
        <f>IF(aanmeldingen!M957=0,"nvt",aanmeldingen!M957)</f>
        <v>nvt</v>
      </c>
      <c r="H965" s="98">
        <f>aanmeldingen!H957</f>
        <v>0</v>
      </c>
      <c r="I965" s="98">
        <f>aanmeldingen!I957</f>
        <v>0</v>
      </c>
      <c r="J965" s="203" t="str">
        <f t="shared" ca="1" si="42"/>
        <v/>
      </c>
      <c r="K965" s="100">
        <f>aanmeldingen!V957</f>
        <v>0</v>
      </c>
      <c r="L965" s="100">
        <f>aanmeldingen!W957</f>
        <v>0</v>
      </c>
      <c r="M965" s="63"/>
      <c r="N965" s="46">
        <f>VLOOKUP(B965,schermers!C:I,7,FALSE)</f>
        <v>28664</v>
      </c>
      <c r="O965" s="46" t="str">
        <f t="shared" ca="1" si="43"/>
        <v/>
      </c>
      <c r="P965" s="56">
        <f t="shared" ca="1" si="44"/>
        <v>0</v>
      </c>
    </row>
    <row r="966" spans="1:16" hidden="1" x14ac:dyDescent="0.2">
      <c r="A966" s="56">
        <f ca="1">aanmeldingen!AK958</f>
        <v>0</v>
      </c>
      <c r="B966" s="99">
        <f>aanmeldingen!D958</f>
        <v>0</v>
      </c>
      <c r="C966" s="98">
        <f>aanmeldingen!F958</f>
        <v>0</v>
      </c>
      <c r="D966" s="98">
        <f>aanmeldingen!G958</f>
        <v>0</v>
      </c>
      <c r="E966" s="98">
        <f>aanmeldingen!T958</f>
        <v>0</v>
      </c>
      <c r="F966" s="100">
        <f>aanmeldingen!K958</f>
        <v>0</v>
      </c>
      <c r="G966" s="104" t="str">
        <f>IF(aanmeldingen!M958=0,"nvt",aanmeldingen!M958)</f>
        <v>nvt</v>
      </c>
      <c r="H966" s="98">
        <f>aanmeldingen!H958</f>
        <v>0</v>
      </c>
      <c r="I966" s="98">
        <f>aanmeldingen!I958</f>
        <v>0</v>
      </c>
      <c r="J966" s="203" t="str">
        <f t="shared" ca="1" si="42"/>
        <v/>
      </c>
      <c r="K966" s="100">
        <f>aanmeldingen!V958</f>
        <v>0</v>
      </c>
      <c r="L966" s="100">
        <f>aanmeldingen!W958</f>
        <v>0</v>
      </c>
      <c r="M966" s="63"/>
      <c r="N966" s="46">
        <f>VLOOKUP(B966,schermers!C:I,7,FALSE)</f>
        <v>28664</v>
      </c>
      <c r="O966" s="46" t="str">
        <f t="shared" ca="1" si="43"/>
        <v/>
      </c>
      <c r="P966" s="56">
        <f t="shared" ca="1" si="44"/>
        <v>0</v>
      </c>
    </row>
    <row r="967" spans="1:16" hidden="1" x14ac:dyDescent="0.2">
      <c r="A967" s="56">
        <f ca="1">aanmeldingen!AK959</f>
        <v>0</v>
      </c>
      <c r="B967" s="99">
        <f>aanmeldingen!D959</f>
        <v>0</v>
      </c>
      <c r="C967" s="98">
        <f>aanmeldingen!F959</f>
        <v>0</v>
      </c>
      <c r="D967" s="98">
        <f>aanmeldingen!G959</f>
        <v>0</v>
      </c>
      <c r="E967" s="98">
        <f>aanmeldingen!T959</f>
        <v>0</v>
      </c>
      <c r="F967" s="100">
        <f>aanmeldingen!K959</f>
        <v>0</v>
      </c>
      <c r="G967" s="104" t="str">
        <f>IF(aanmeldingen!M959=0,"nvt",aanmeldingen!M959)</f>
        <v>nvt</v>
      </c>
      <c r="H967" s="98">
        <f>aanmeldingen!H959</f>
        <v>0</v>
      </c>
      <c r="I967" s="98">
        <f>aanmeldingen!I959</f>
        <v>0</v>
      </c>
      <c r="J967" s="203" t="str">
        <f t="shared" ca="1" si="42"/>
        <v/>
      </c>
      <c r="K967" s="100">
        <f>aanmeldingen!V959</f>
        <v>0</v>
      </c>
      <c r="L967" s="100">
        <f>aanmeldingen!W959</f>
        <v>0</v>
      </c>
      <c r="M967" s="63"/>
      <c r="N967" s="46">
        <f>VLOOKUP(B967,schermers!C:I,7,FALSE)</f>
        <v>28664</v>
      </c>
      <c r="O967" s="46" t="str">
        <f t="shared" ca="1" si="43"/>
        <v/>
      </c>
      <c r="P967" s="56">
        <f t="shared" ca="1" si="44"/>
        <v>0</v>
      </c>
    </row>
    <row r="968" spans="1:16" hidden="1" x14ac:dyDescent="0.2">
      <c r="A968" s="56">
        <f ca="1">aanmeldingen!AK960</f>
        <v>0</v>
      </c>
      <c r="B968" s="99">
        <f>aanmeldingen!D960</f>
        <v>0</v>
      </c>
      <c r="C968" s="98">
        <f>aanmeldingen!F960</f>
        <v>0</v>
      </c>
      <c r="D968" s="98">
        <f>aanmeldingen!G960</f>
        <v>0</v>
      </c>
      <c r="E968" s="98">
        <f>aanmeldingen!T960</f>
        <v>0</v>
      </c>
      <c r="F968" s="100">
        <f>aanmeldingen!K960</f>
        <v>0</v>
      </c>
      <c r="G968" s="104" t="str">
        <f>IF(aanmeldingen!M960=0,"nvt",aanmeldingen!M960)</f>
        <v>nvt</v>
      </c>
      <c r="H968" s="98">
        <f>aanmeldingen!H960</f>
        <v>0</v>
      </c>
      <c r="I968" s="98">
        <f>aanmeldingen!I960</f>
        <v>0</v>
      </c>
      <c r="J968" s="203" t="str">
        <f t="shared" ca="1" si="42"/>
        <v/>
      </c>
      <c r="K968" s="100">
        <f>aanmeldingen!V960</f>
        <v>0</v>
      </c>
      <c r="L968" s="100">
        <f>aanmeldingen!W960</f>
        <v>0</v>
      </c>
      <c r="M968" s="63"/>
      <c r="N968" s="46">
        <f>VLOOKUP(B968,schermers!C:I,7,FALSE)</f>
        <v>28664</v>
      </c>
      <c r="O968" s="46" t="str">
        <f t="shared" ca="1" si="43"/>
        <v/>
      </c>
      <c r="P968" s="56">
        <f t="shared" ca="1" si="44"/>
        <v>0</v>
      </c>
    </row>
    <row r="969" spans="1:16" hidden="1" x14ac:dyDescent="0.2">
      <c r="A969" s="56">
        <f ca="1">aanmeldingen!AK961</f>
        <v>0</v>
      </c>
      <c r="B969" s="99">
        <f>aanmeldingen!D961</f>
        <v>0</v>
      </c>
      <c r="C969" s="98">
        <f>aanmeldingen!F961</f>
        <v>0</v>
      </c>
      <c r="D969" s="98">
        <f>aanmeldingen!G961</f>
        <v>0</v>
      </c>
      <c r="E969" s="98">
        <f>aanmeldingen!T961</f>
        <v>0</v>
      </c>
      <c r="F969" s="100">
        <f>aanmeldingen!K961</f>
        <v>0</v>
      </c>
      <c r="G969" s="104" t="str">
        <f>IF(aanmeldingen!M961=0,"nvt",aanmeldingen!M961)</f>
        <v>nvt</v>
      </c>
      <c r="H969" s="98">
        <f>aanmeldingen!H961</f>
        <v>0</v>
      </c>
      <c r="I969" s="98">
        <f>aanmeldingen!I961</f>
        <v>0</v>
      </c>
      <c r="J969" s="203" t="str">
        <f t="shared" ca="1" si="42"/>
        <v/>
      </c>
      <c r="K969" s="100">
        <f>aanmeldingen!V961</f>
        <v>0</v>
      </c>
      <c r="L969" s="100">
        <f>aanmeldingen!W961</f>
        <v>0</v>
      </c>
      <c r="M969" s="63"/>
      <c r="N969" s="46">
        <f>VLOOKUP(B969,schermers!C:I,7,FALSE)</f>
        <v>28664</v>
      </c>
      <c r="O969" s="46" t="str">
        <f t="shared" ca="1" si="43"/>
        <v/>
      </c>
      <c r="P969" s="56">
        <f t="shared" ca="1" si="44"/>
        <v>0</v>
      </c>
    </row>
    <row r="970" spans="1:16" hidden="1" x14ac:dyDescent="0.2">
      <c r="A970" s="56">
        <f ca="1">aanmeldingen!AK962</f>
        <v>0</v>
      </c>
      <c r="B970" s="99">
        <f>aanmeldingen!D962</f>
        <v>0</v>
      </c>
      <c r="C970" s="98">
        <f>aanmeldingen!F962</f>
        <v>0</v>
      </c>
      <c r="D970" s="98">
        <f>aanmeldingen!G962</f>
        <v>0</v>
      </c>
      <c r="E970" s="98">
        <f>aanmeldingen!T962</f>
        <v>0</v>
      </c>
      <c r="F970" s="100">
        <f>aanmeldingen!K962</f>
        <v>0</v>
      </c>
      <c r="G970" s="104" t="str">
        <f>IF(aanmeldingen!M962=0,"nvt",aanmeldingen!M962)</f>
        <v>nvt</v>
      </c>
      <c r="H970" s="98">
        <f>aanmeldingen!H962</f>
        <v>0</v>
      </c>
      <c r="I970" s="98">
        <f>aanmeldingen!I962</f>
        <v>0</v>
      </c>
      <c r="J970" s="203" t="str">
        <f t="shared" ca="1" si="42"/>
        <v/>
      </c>
      <c r="K970" s="100">
        <f>aanmeldingen!V962</f>
        <v>0</v>
      </c>
      <c r="L970" s="100">
        <f>aanmeldingen!W962</f>
        <v>0</v>
      </c>
      <c r="M970" s="63"/>
      <c r="N970" s="46">
        <f>VLOOKUP(B970,schermers!C:I,7,FALSE)</f>
        <v>28664</v>
      </c>
      <c r="O970" s="46" t="str">
        <f t="shared" ca="1" si="43"/>
        <v/>
      </c>
      <c r="P970" s="56">
        <f t="shared" ca="1" si="44"/>
        <v>0</v>
      </c>
    </row>
    <row r="971" spans="1:16" hidden="1" x14ac:dyDescent="0.2">
      <c r="A971" s="56">
        <f ca="1">aanmeldingen!AK963</f>
        <v>0</v>
      </c>
      <c r="B971" s="99">
        <f>aanmeldingen!D963</f>
        <v>0</v>
      </c>
      <c r="C971" s="98">
        <f>aanmeldingen!F963</f>
        <v>0</v>
      </c>
      <c r="D971" s="98">
        <f>aanmeldingen!G963</f>
        <v>0</v>
      </c>
      <c r="E971" s="98">
        <f>aanmeldingen!T963</f>
        <v>0</v>
      </c>
      <c r="F971" s="100">
        <f>aanmeldingen!K963</f>
        <v>0</v>
      </c>
      <c r="G971" s="104" t="str">
        <f>IF(aanmeldingen!M963=0,"nvt",aanmeldingen!M963)</f>
        <v>nvt</v>
      </c>
      <c r="H971" s="98">
        <f>aanmeldingen!H963</f>
        <v>0</v>
      </c>
      <c r="I971" s="98">
        <f>aanmeldingen!I963</f>
        <v>0</v>
      </c>
      <c r="J971" s="203" t="str">
        <f t="shared" ca="1" si="42"/>
        <v/>
      </c>
      <c r="K971" s="100">
        <f>aanmeldingen!V963</f>
        <v>0</v>
      </c>
      <c r="L971" s="100">
        <f>aanmeldingen!W963</f>
        <v>0</v>
      </c>
      <c r="M971" s="63"/>
      <c r="N971" s="46">
        <f>VLOOKUP(B971,schermers!C:I,7,FALSE)</f>
        <v>28664</v>
      </c>
      <c r="O971" s="46" t="str">
        <f t="shared" ca="1" si="43"/>
        <v/>
      </c>
      <c r="P971" s="56">
        <f t="shared" ca="1" si="44"/>
        <v>0</v>
      </c>
    </row>
    <row r="972" spans="1:16" hidden="1" x14ac:dyDescent="0.2">
      <c r="A972" s="56">
        <f ca="1">aanmeldingen!AK964</f>
        <v>0</v>
      </c>
      <c r="B972" s="99">
        <f>aanmeldingen!D964</f>
        <v>0</v>
      </c>
      <c r="C972" s="98">
        <f>aanmeldingen!F964</f>
        <v>0</v>
      </c>
      <c r="D972" s="98">
        <f>aanmeldingen!G964</f>
        <v>0</v>
      </c>
      <c r="E972" s="98">
        <f>aanmeldingen!T964</f>
        <v>0</v>
      </c>
      <c r="F972" s="100">
        <f>aanmeldingen!K964</f>
        <v>0</v>
      </c>
      <c r="G972" s="104" t="str">
        <f>IF(aanmeldingen!M964=0,"nvt",aanmeldingen!M964)</f>
        <v>nvt</v>
      </c>
      <c r="H972" s="98">
        <f>aanmeldingen!H964</f>
        <v>0</v>
      </c>
      <c r="I972" s="98">
        <f>aanmeldingen!I964</f>
        <v>0</v>
      </c>
      <c r="J972" s="203" t="str">
        <f t="shared" ref="J972:J1000" ca="1" si="45">IF(A972=0,"",IF(K972-F972&gt;=8*7,$O$6*0.8,IF(F972&lt;$O$7,$O$6*0.8,$O$6*1.15)))</f>
        <v/>
      </c>
      <c r="K972" s="100">
        <f>aanmeldingen!V964</f>
        <v>0</v>
      </c>
      <c r="L972" s="100">
        <f>aanmeldingen!W964</f>
        <v>0</v>
      </c>
      <c r="M972" s="63"/>
      <c r="N972" s="46">
        <f>VLOOKUP(B972,schermers!C:I,7,FALSE)</f>
        <v>28664</v>
      </c>
      <c r="O972" s="46" t="str">
        <f t="shared" ref="O972:O1000" ca="1" si="46">IF(N972&gt;=$O$9,"U23","")</f>
        <v/>
      </c>
      <c r="P972" s="56">
        <f t="shared" ref="P972:P1000" ca="1" si="47">IF(AND(I972="ECC",M972&lt;&gt;""),1,IF(AND(I972="U23",M962&lt;&gt;"",O972="U23"),1,0))</f>
        <v>0</v>
      </c>
    </row>
    <row r="973" spans="1:16" hidden="1" x14ac:dyDescent="0.2">
      <c r="A973" s="56">
        <f ca="1">aanmeldingen!AK965</f>
        <v>0</v>
      </c>
      <c r="B973" s="99">
        <f>aanmeldingen!D965</f>
        <v>0</v>
      </c>
      <c r="C973" s="98">
        <f>aanmeldingen!F965</f>
        <v>0</v>
      </c>
      <c r="D973" s="98">
        <f>aanmeldingen!G965</f>
        <v>0</v>
      </c>
      <c r="E973" s="98">
        <f>aanmeldingen!T965</f>
        <v>0</v>
      </c>
      <c r="F973" s="100">
        <f>aanmeldingen!K965</f>
        <v>0</v>
      </c>
      <c r="G973" s="104" t="str">
        <f>IF(aanmeldingen!M965=0,"nvt",aanmeldingen!M965)</f>
        <v>nvt</v>
      </c>
      <c r="H973" s="98">
        <f>aanmeldingen!H965</f>
        <v>0</v>
      </c>
      <c r="I973" s="98">
        <f>aanmeldingen!I965</f>
        <v>0</v>
      </c>
      <c r="J973" s="203" t="str">
        <f t="shared" ca="1" si="45"/>
        <v/>
      </c>
      <c r="K973" s="100">
        <f>aanmeldingen!V965</f>
        <v>0</v>
      </c>
      <c r="L973" s="100">
        <f>aanmeldingen!W965</f>
        <v>0</v>
      </c>
      <c r="M973" s="63"/>
      <c r="N973" s="46">
        <f>VLOOKUP(B973,schermers!C:I,7,FALSE)</f>
        <v>28664</v>
      </c>
      <c r="O973" s="46" t="str">
        <f t="shared" ca="1" si="46"/>
        <v/>
      </c>
      <c r="P973" s="56">
        <f t="shared" ca="1" si="47"/>
        <v>0</v>
      </c>
    </row>
    <row r="974" spans="1:16" hidden="1" x14ac:dyDescent="0.2">
      <c r="A974" s="56">
        <f ca="1">aanmeldingen!AK966</f>
        <v>0</v>
      </c>
      <c r="B974" s="99">
        <f>aanmeldingen!D966</f>
        <v>0</v>
      </c>
      <c r="C974" s="98">
        <f>aanmeldingen!F966</f>
        <v>0</v>
      </c>
      <c r="D974" s="98">
        <f>aanmeldingen!G966</f>
        <v>0</v>
      </c>
      <c r="E974" s="98">
        <f>aanmeldingen!T966</f>
        <v>0</v>
      </c>
      <c r="F974" s="100">
        <f>aanmeldingen!K966</f>
        <v>0</v>
      </c>
      <c r="G974" s="104" t="str">
        <f>IF(aanmeldingen!M966=0,"nvt",aanmeldingen!M966)</f>
        <v>nvt</v>
      </c>
      <c r="H974" s="98">
        <f>aanmeldingen!H966</f>
        <v>0</v>
      </c>
      <c r="I974" s="98">
        <f>aanmeldingen!I966</f>
        <v>0</v>
      </c>
      <c r="J974" s="203" t="str">
        <f t="shared" ca="1" si="45"/>
        <v/>
      </c>
      <c r="K974" s="100">
        <f>aanmeldingen!V966</f>
        <v>0</v>
      </c>
      <c r="L974" s="100">
        <f>aanmeldingen!W966</f>
        <v>0</v>
      </c>
      <c r="M974" s="63"/>
      <c r="N974" s="46">
        <f>VLOOKUP(B974,schermers!C:I,7,FALSE)</f>
        <v>28664</v>
      </c>
      <c r="O974" s="46" t="str">
        <f t="shared" ca="1" si="46"/>
        <v/>
      </c>
      <c r="P974" s="56">
        <f t="shared" ca="1" si="47"/>
        <v>0</v>
      </c>
    </row>
    <row r="975" spans="1:16" hidden="1" x14ac:dyDescent="0.2">
      <c r="A975" s="56">
        <f ca="1">aanmeldingen!AK967</f>
        <v>0</v>
      </c>
      <c r="B975" s="99">
        <f>aanmeldingen!D967</f>
        <v>0</v>
      </c>
      <c r="C975" s="98">
        <f>aanmeldingen!F967</f>
        <v>0</v>
      </c>
      <c r="D975" s="98">
        <f>aanmeldingen!G967</f>
        <v>0</v>
      </c>
      <c r="E975" s="98">
        <f>aanmeldingen!T967</f>
        <v>0</v>
      </c>
      <c r="F975" s="100">
        <f>aanmeldingen!K967</f>
        <v>0</v>
      </c>
      <c r="G975" s="104" t="str">
        <f>IF(aanmeldingen!M967=0,"nvt",aanmeldingen!M967)</f>
        <v>nvt</v>
      </c>
      <c r="H975" s="98">
        <f>aanmeldingen!H967</f>
        <v>0</v>
      </c>
      <c r="I975" s="98">
        <f>aanmeldingen!I967</f>
        <v>0</v>
      </c>
      <c r="J975" s="203" t="str">
        <f t="shared" ca="1" si="45"/>
        <v/>
      </c>
      <c r="K975" s="100">
        <f>aanmeldingen!V967</f>
        <v>0</v>
      </c>
      <c r="L975" s="100">
        <f>aanmeldingen!W967</f>
        <v>0</v>
      </c>
      <c r="M975" s="63"/>
      <c r="N975" s="46">
        <f>VLOOKUP(B975,schermers!C:I,7,FALSE)</f>
        <v>28664</v>
      </c>
      <c r="O975" s="46" t="str">
        <f t="shared" ca="1" si="46"/>
        <v/>
      </c>
      <c r="P975" s="56">
        <f t="shared" ca="1" si="47"/>
        <v>0</v>
      </c>
    </row>
    <row r="976" spans="1:16" hidden="1" x14ac:dyDescent="0.2">
      <c r="A976" s="56">
        <f ca="1">aanmeldingen!AK968</f>
        <v>0</v>
      </c>
      <c r="B976" s="99">
        <f>aanmeldingen!D968</f>
        <v>0</v>
      </c>
      <c r="C976" s="98">
        <f>aanmeldingen!F968</f>
        <v>0</v>
      </c>
      <c r="D976" s="98">
        <f>aanmeldingen!G968</f>
        <v>0</v>
      </c>
      <c r="E976" s="98">
        <f>aanmeldingen!T968</f>
        <v>0</v>
      </c>
      <c r="F976" s="100">
        <f>aanmeldingen!K968</f>
        <v>0</v>
      </c>
      <c r="G976" s="104" t="str">
        <f>IF(aanmeldingen!M968=0,"nvt",aanmeldingen!M968)</f>
        <v>nvt</v>
      </c>
      <c r="H976" s="98">
        <f>aanmeldingen!H968</f>
        <v>0</v>
      </c>
      <c r="I976" s="98">
        <f>aanmeldingen!I968</f>
        <v>0</v>
      </c>
      <c r="J976" s="203" t="str">
        <f t="shared" ca="1" si="45"/>
        <v/>
      </c>
      <c r="K976" s="100">
        <f>aanmeldingen!V968</f>
        <v>0</v>
      </c>
      <c r="L976" s="100">
        <f>aanmeldingen!W968</f>
        <v>0</v>
      </c>
      <c r="M976" s="63"/>
      <c r="N976" s="46">
        <f>VLOOKUP(B976,schermers!C:I,7,FALSE)</f>
        <v>28664</v>
      </c>
      <c r="O976" s="46" t="str">
        <f t="shared" ca="1" si="46"/>
        <v/>
      </c>
      <c r="P976" s="56">
        <f t="shared" ca="1" si="47"/>
        <v>0</v>
      </c>
    </row>
    <row r="977" spans="1:16" hidden="1" x14ac:dyDescent="0.2">
      <c r="A977" s="56">
        <f ca="1">aanmeldingen!AK969</f>
        <v>0</v>
      </c>
      <c r="B977" s="99">
        <f>aanmeldingen!D969</f>
        <v>0</v>
      </c>
      <c r="C977" s="98">
        <f>aanmeldingen!F969</f>
        <v>0</v>
      </c>
      <c r="D977" s="98">
        <f>aanmeldingen!G969</f>
        <v>0</v>
      </c>
      <c r="E977" s="98">
        <f>aanmeldingen!T969</f>
        <v>0</v>
      </c>
      <c r="F977" s="100">
        <f>aanmeldingen!K969</f>
        <v>0</v>
      </c>
      <c r="G977" s="104" t="str">
        <f>IF(aanmeldingen!M969=0,"nvt",aanmeldingen!M969)</f>
        <v>nvt</v>
      </c>
      <c r="H977" s="98">
        <f>aanmeldingen!H969</f>
        <v>0</v>
      </c>
      <c r="I977" s="98">
        <f>aanmeldingen!I969</f>
        <v>0</v>
      </c>
      <c r="J977" s="203" t="str">
        <f t="shared" ca="1" si="45"/>
        <v/>
      </c>
      <c r="K977" s="100">
        <f>aanmeldingen!V969</f>
        <v>0</v>
      </c>
      <c r="L977" s="100">
        <f>aanmeldingen!W969</f>
        <v>0</v>
      </c>
      <c r="M977" s="63"/>
      <c r="N977" s="46">
        <f>VLOOKUP(B977,schermers!C:I,7,FALSE)</f>
        <v>28664</v>
      </c>
      <c r="O977" s="46" t="str">
        <f t="shared" ca="1" si="46"/>
        <v/>
      </c>
      <c r="P977" s="56">
        <f t="shared" ca="1" si="47"/>
        <v>0</v>
      </c>
    </row>
    <row r="978" spans="1:16" hidden="1" x14ac:dyDescent="0.2">
      <c r="A978" s="56">
        <f ca="1">aanmeldingen!AK970</f>
        <v>0</v>
      </c>
      <c r="B978" s="99">
        <f>aanmeldingen!D970</f>
        <v>0</v>
      </c>
      <c r="C978" s="98">
        <f>aanmeldingen!F970</f>
        <v>0</v>
      </c>
      <c r="D978" s="98">
        <f>aanmeldingen!G970</f>
        <v>0</v>
      </c>
      <c r="E978" s="98">
        <f>aanmeldingen!T970</f>
        <v>0</v>
      </c>
      <c r="F978" s="100">
        <f>aanmeldingen!K970</f>
        <v>0</v>
      </c>
      <c r="G978" s="104" t="str">
        <f>IF(aanmeldingen!M970=0,"nvt",aanmeldingen!M970)</f>
        <v>nvt</v>
      </c>
      <c r="H978" s="98">
        <f>aanmeldingen!H970</f>
        <v>0</v>
      </c>
      <c r="I978" s="98">
        <f>aanmeldingen!I970</f>
        <v>0</v>
      </c>
      <c r="J978" s="203" t="str">
        <f t="shared" ca="1" si="45"/>
        <v/>
      </c>
      <c r="K978" s="100">
        <f>aanmeldingen!V970</f>
        <v>0</v>
      </c>
      <c r="L978" s="100">
        <f>aanmeldingen!W970</f>
        <v>0</v>
      </c>
      <c r="M978" s="63"/>
      <c r="N978" s="46">
        <f>VLOOKUP(B978,schermers!C:I,7,FALSE)</f>
        <v>28664</v>
      </c>
      <c r="O978" s="46" t="str">
        <f t="shared" ca="1" si="46"/>
        <v/>
      </c>
      <c r="P978" s="56">
        <f t="shared" ca="1" si="47"/>
        <v>0</v>
      </c>
    </row>
    <row r="979" spans="1:16" hidden="1" x14ac:dyDescent="0.2">
      <c r="A979" s="56">
        <f ca="1">aanmeldingen!AK971</f>
        <v>0</v>
      </c>
      <c r="B979" s="99">
        <f>aanmeldingen!D971</f>
        <v>0</v>
      </c>
      <c r="C979" s="98">
        <f>aanmeldingen!F971</f>
        <v>0</v>
      </c>
      <c r="D979" s="98">
        <f>aanmeldingen!G971</f>
        <v>0</v>
      </c>
      <c r="E979" s="98">
        <f>aanmeldingen!T971</f>
        <v>0</v>
      </c>
      <c r="F979" s="100">
        <f>aanmeldingen!K971</f>
        <v>0</v>
      </c>
      <c r="G979" s="104" t="str">
        <f>IF(aanmeldingen!M971=0,"nvt",aanmeldingen!M971)</f>
        <v>nvt</v>
      </c>
      <c r="H979" s="98">
        <f>aanmeldingen!H971</f>
        <v>0</v>
      </c>
      <c r="I979" s="98">
        <f>aanmeldingen!I971</f>
        <v>0</v>
      </c>
      <c r="J979" s="203" t="str">
        <f t="shared" ca="1" si="45"/>
        <v/>
      </c>
      <c r="K979" s="100">
        <f>aanmeldingen!V971</f>
        <v>0</v>
      </c>
      <c r="L979" s="100">
        <f>aanmeldingen!W971</f>
        <v>0</v>
      </c>
      <c r="M979" s="63"/>
      <c r="N979" s="46">
        <f>VLOOKUP(B979,schermers!C:I,7,FALSE)</f>
        <v>28664</v>
      </c>
      <c r="O979" s="46" t="str">
        <f t="shared" ca="1" si="46"/>
        <v/>
      </c>
      <c r="P979" s="56">
        <f t="shared" ca="1" si="47"/>
        <v>0</v>
      </c>
    </row>
    <row r="980" spans="1:16" hidden="1" x14ac:dyDescent="0.2">
      <c r="A980" s="56">
        <f ca="1">aanmeldingen!AK972</f>
        <v>0</v>
      </c>
      <c r="B980" s="99">
        <f>aanmeldingen!D972</f>
        <v>0</v>
      </c>
      <c r="C980" s="98">
        <f>aanmeldingen!F972</f>
        <v>0</v>
      </c>
      <c r="D980" s="98">
        <f>aanmeldingen!G972</f>
        <v>0</v>
      </c>
      <c r="E980" s="98">
        <f>aanmeldingen!T972</f>
        <v>0</v>
      </c>
      <c r="F980" s="100">
        <f>aanmeldingen!K972</f>
        <v>0</v>
      </c>
      <c r="G980" s="104" t="str">
        <f>IF(aanmeldingen!M972=0,"nvt",aanmeldingen!M972)</f>
        <v>nvt</v>
      </c>
      <c r="H980" s="98">
        <f>aanmeldingen!H972</f>
        <v>0</v>
      </c>
      <c r="I980" s="98">
        <f>aanmeldingen!I972</f>
        <v>0</v>
      </c>
      <c r="J980" s="203" t="str">
        <f t="shared" ca="1" si="45"/>
        <v/>
      </c>
      <c r="K980" s="100">
        <f>aanmeldingen!V972</f>
        <v>0</v>
      </c>
      <c r="L980" s="100">
        <f>aanmeldingen!W972</f>
        <v>0</v>
      </c>
      <c r="M980" s="63"/>
      <c r="N980" s="46">
        <f>VLOOKUP(B980,schermers!C:I,7,FALSE)</f>
        <v>28664</v>
      </c>
      <c r="O980" s="46" t="str">
        <f t="shared" ca="1" si="46"/>
        <v/>
      </c>
      <c r="P980" s="56">
        <f t="shared" ca="1" si="47"/>
        <v>0</v>
      </c>
    </row>
    <row r="981" spans="1:16" hidden="1" x14ac:dyDescent="0.2">
      <c r="A981" s="56">
        <f ca="1">aanmeldingen!AK973</f>
        <v>0</v>
      </c>
      <c r="B981" s="99">
        <f>aanmeldingen!D973</f>
        <v>0</v>
      </c>
      <c r="C981" s="98">
        <f>aanmeldingen!F973</f>
        <v>0</v>
      </c>
      <c r="D981" s="98">
        <f>aanmeldingen!G973</f>
        <v>0</v>
      </c>
      <c r="E981" s="98">
        <f>aanmeldingen!T973</f>
        <v>0</v>
      </c>
      <c r="F981" s="100">
        <f>aanmeldingen!K973</f>
        <v>0</v>
      </c>
      <c r="G981" s="104" t="str">
        <f>IF(aanmeldingen!M973=0,"nvt",aanmeldingen!M973)</f>
        <v>nvt</v>
      </c>
      <c r="H981" s="98">
        <f>aanmeldingen!H973</f>
        <v>0</v>
      </c>
      <c r="I981" s="98">
        <f>aanmeldingen!I973</f>
        <v>0</v>
      </c>
      <c r="J981" s="203" t="str">
        <f t="shared" ca="1" si="45"/>
        <v/>
      </c>
      <c r="K981" s="100">
        <f>aanmeldingen!V973</f>
        <v>0</v>
      </c>
      <c r="L981" s="100">
        <f>aanmeldingen!W973</f>
        <v>0</v>
      </c>
      <c r="M981" s="63"/>
      <c r="N981" s="46">
        <f>VLOOKUP(B981,schermers!C:I,7,FALSE)</f>
        <v>28664</v>
      </c>
      <c r="O981" s="46" t="str">
        <f t="shared" ca="1" si="46"/>
        <v/>
      </c>
      <c r="P981" s="56">
        <f t="shared" ca="1" si="47"/>
        <v>0</v>
      </c>
    </row>
    <row r="982" spans="1:16" hidden="1" x14ac:dyDescent="0.2">
      <c r="A982" s="56">
        <f ca="1">aanmeldingen!AK974</f>
        <v>0</v>
      </c>
      <c r="B982" s="99">
        <f>aanmeldingen!D974</f>
        <v>0</v>
      </c>
      <c r="C982" s="98">
        <f>aanmeldingen!F974</f>
        <v>0</v>
      </c>
      <c r="D982" s="98">
        <f>aanmeldingen!G974</f>
        <v>0</v>
      </c>
      <c r="E982" s="98">
        <f>aanmeldingen!T974</f>
        <v>0</v>
      </c>
      <c r="F982" s="100">
        <f>aanmeldingen!K974</f>
        <v>0</v>
      </c>
      <c r="G982" s="104" t="str">
        <f>IF(aanmeldingen!M974=0,"nvt",aanmeldingen!M974)</f>
        <v>nvt</v>
      </c>
      <c r="H982" s="98">
        <f>aanmeldingen!H974</f>
        <v>0</v>
      </c>
      <c r="I982" s="98">
        <f>aanmeldingen!I974</f>
        <v>0</v>
      </c>
      <c r="J982" s="203" t="str">
        <f t="shared" ca="1" si="45"/>
        <v/>
      </c>
      <c r="K982" s="100">
        <f>aanmeldingen!V974</f>
        <v>0</v>
      </c>
      <c r="L982" s="100">
        <f>aanmeldingen!W974</f>
        <v>0</v>
      </c>
      <c r="M982" s="63"/>
      <c r="N982" s="46">
        <f>VLOOKUP(B982,schermers!C:I,7,FALSE)</f>
        <v>28664</v>
      </c>
      <c r="O982" s="46" t="str">
        <f t="shared" ca="1" si="46"/>
        <v/>
      </c>
      <c r="P982" s="56">
        <f t="shared" ca="1" si="47"/>
        <v>0</v>
      </c>
    </row>
    <row r="983" spans="1:16" hidden="1" x14ac:dyDescent="0.2">
      <c r="A983" s="56">
        <f ca="1">aanmeldingen!AK975</f>
        <v>0</v>
      </c>
      <c r="B983" s="99">
        <f>aanmeldingen!D975</f>
        <v>0</v>
      </c>
      <c r="C983" s="98">
        <f>aanmeldingen!F975</f>
        <v>0</v>
      </c>
      <c r="D983" s="98">
        <f>aanmeldingen!G975</f>
        <v>0</v>
      </c>
      <c r="E983" s="98">
        <f>aanmeldingen!T975</f>
        <v>0</v>
      </c>
      <c r="F983" s="100">
        <f>aanmeldingen!K975</f>
        <v>0</v>
      </c>
      <c r="G983" s="104" t="str">
        <f>IF(aanmeldingen!M975=0,"nvt",aanmeldingen!M975)</f>
        <v>nvt</v>
      </c>
      <c r="H983" s="98">
        <f>aanmeldingen!H975</f>
        <v>0</v>
      </c>
      <c r="I983" s="98">
        <f>aanmeldingen!I975</f>
        <v>0</v>
      </c>
      <c r="J983" s="203" t="str">
        <f t="shared" ca="1" si="45"/>
        <v/>
      </c>
      <c r="K983" s="100">
        <f>aanmeldingen!V975</f>
        <v>0</v>
      </c>
      <c r="L983" s="100">
        <f>aanmeldingen!W975</f>
        <v>0</v>
      </c>
      <c r="M983" s="63"/>
      <c r="N983" s="46">
        <f>VLOOKUP(B983,schermers!C:I,7,FALSE)</f>
        <v>28664</v>
      </c>
      <c r="O983" s="46" t="str">
        <f t="shared" ca="1" si="46"/>
        <v/>
      </c>
      <c r="P983" s="56">
        <f t="shared" ca="1" si="47"/>
        <v>0</v>
      </c>
    </row>
    <row r="984" spans="1:16" hidden="1" x14ac:dyDescent="0.2">
      <c r="A984" s="56">
        <f ca="1">aanmeldingen!AK976</f>
        <v>0</v>
      </c>
      <c r="B984" s="99">
        <f>aanmeldingen!D976</f>
        <v>0</v>
      </c>
      <c r="C984" s="98">
        <f>aanmeldingen!F976</f>
        <v>0</v>
      </c>
      <c r="D984" s="98">
        <f>aanmeldingen!G976</f>
        <v>0</v>
      </c>
      <c r="E984" s="98">
        <f>aanmeldingen!T976</f>
        <v>0</v>
      </c>
      <c r="F984" s="100">
        <f>aanmeldingen!K976</f>
        <v>0</v>
      </c>
      <c r="G984" s="104" t="str">
        <f>IF(aanmeldingen!M976=0,"nvt",aanmeldingen!M976)</f>
        <v>nvt</v>
      </c>
      <c r="H984" s="98">
        <f>aanmeldingen!H976</f>
        <v>0</v>
      </c>
      <c r="I984" s="98">
        <f>aanmeldingen!I976</f>
        <v>0</v>
      </c>
      <c r="J984" s="203" t="str">
        <f t="shared" ca="1" si="45"/>
        <v/>
      </c>
      <c r="K984" s="100">
        <f>aanmeldingen!V976</f>
        <v>0</v>
      </c>
      <c r="L984" s="100">
        <f>aanmeldingen!W976</f>
        <v>0</v>
      </c>
      <c r="M984" s="63"/>
      <c r="N984" s="46">
        <f>VLOOKUP(B984,schermers!C:I,7,FALSE)</f>
        <v>28664</v>
      </c>
      <c r="O984" s="46" t="str">
        <f t="shared" ca="1" si="46"/>
        <v/>
      </c>
      <c r="P984" s="56">
        <f t="shared" ca="1" si="47"/>
        <v>0</v>
      </c>
    </row>
    <row r="985" spans="1:16" hidden="1" x14ac:dyDescent="0.2">
      <c r="A985" s="56">
        <f ca="1">aanmeldingen!AK977</f>
        <v>0</v>
      </c>
      <c r="B985" s="99">
        <f>aanmeldingen!D977</f>
        <v>0</v>
      </c>
      <c r="C985" s="98">
        <f>aanmeldingen!F977</f>
        <v>0</v>
      </c>
      <c r="D985" s="98">
        <f>aanmeldingen!G977</f>
        <v>0</v>
      </c>
      <c r="E985" s="98">
        <f>aanmeldingen!T977</f>
        <v>0</v>
      </c>
      <c r="F985" s="100">
        <f>aanmeldingen!K977</f>
        <v>0</v>
      </c>
      <c r="G985" s="104" t="str">
        <f>IF(aanmeldingen!M977=0,"nvt",aanmeldingen!M977)</f>
        <v>nvt</v>
      </c>
      <c r="H985" s="98">
        <f>aanmeldingen!H977</f>
        <v>0</v>
      </c>
      <c r="I985" s="98">
        <f>aanmeldingen!I977</f>
        <v>0</v>
      </c>
      <c r="J985" s="203" t="str">
        <f t="shared" ca="1" si="45"/>
        <v/>
      </c>
      <c r="K985" s="100">
        <f>aanmeldingen!V977</f>
        <v>0</v>
      </c>
      <c r="L985" s="100">
        <f>aanmeldingen!W977</f>
        <v>0</v>
      </c>
      <c r="M985" s="63"/>
      <c r="N985" s="46">
        <f>VLOOKUP(B985,schermers!C:I,7,FALSE)</f>
        <v>28664</v>
      </c>
      <c r="O985" s="46" t="str">
        <f t="shared" ca="1" si="46"/>
        <v/>
      </c>
      <c r="P985" s="56">
        <f t="shared" ca="1" si="47"/>
        <v>0</v>
      </c>
    </row>
    <row r="986" spans="1:16" hidden="1" x14ac:dyDescent="0.2">
      <c r="A986" s="56">
        <f ca="1">aanmeldingen!AK978</f>
        <v>0</v>
      </c>
      <c r="B986" s="99">
        <f>aanmeldingen!D978</f>
        <v>0</v>
      </c>
      <c r="C986" s="98">
        <f>aanmeldingen!F978</f>
        <v>0</v>
      </c>
      <c r="D986" s="98">
        <f>aanmeldingen!G978</f>
        <v>0</v>
      </c>
      <c r="E986" s="98">
        <f>aanmeldingen!T978</f>
        <v>0</v>
      </c>
      <c r="F986" s="100">
        <f>aanmeldingen!K978</f>
        <v>0</v>
      </c>
      <c r="G986" s="104" t="str">
        <f>IF(aanmeldingen!M978=0,"nvt",aanmeldingen!M978)</f>
        <v>nvt</v>
      </c>
      <c r="H986" s="98">
        <f>aanmeldingen!H978</f>
        <v>0</v>
      </c>
      <c r="I986" s="98">
        <f>aanmeldingen!I978</f>
        <v>0</v>
      </c>
      <c r="J986" s="203" t="str">
        <f t="shared" ca="1" si="45"/>
        <v/>
      </c>
      <c r="K986" s="100">
        <f>aanmeldingen!V978</f>
        <v>0</v>
      </c>
      <c r="L986" s="100">
        <f>aanmeldingen!W978</f>
        <v>0</v>
      </c>
      <c r="M986" s="63"/>
      <c r="N986" s="46">
        <f>VLOOKUP(B986,schermers!C:I,7,FALSE)</f>
        <v>28664</v>
      </c>
      <c r="O986" s="46" t="str">
        <f t="shared" ca="1" si="46"/>
        <v/>
      </c>
      <c r="P986" s="56">
        <f t="shared" ca="1" si="47"/>
        <v>0</v>
      </c>
    </row>
    <row r="987" spans="1:16" hidden="1" x14ac:dyDescent="0.2">
      <c r="A987" s="56">
        <f ca="1">aanmeldingen!AK979</f>
        <v>0</v>
      </c>
      <c r="B987" s="99">
        <f>aanmeldingen!D979</f>
        <v>0</v>
      </c>
      <c r="C987" s="98">
        <f>aanmeldingen!F979</f>
        <v>0</v>
      </c>
      <c r="D987" s="98">
        <f>aanmeldingen!G979</f>
        <v>0</v>
      </c>
      <c r="E987" s="98">
        <f>aanmeldingen!T979</f>
        <v>0</v>
      </c>
      <c r="F987" s="100">
        <f>aanmeldingen!K979</f>
        <v>0</v>
      </c>
      <c r="G987" s="104" t="str">
        <f>IF(aanmeldingen!M979=0,"nvt",aanmeldingen!M979)</f>
        <v>nvt</v>
      </c>
      <c r="H987" s="98">
        <f>aanmeldingen!H979</f>
        <v>0</v>
      </c>
      <c r="I987" s="98">
        <f>aanmeldingen!I979</f>
        <v>0</v>
      </c>
      <c r="J987" s="203" t="str">
        <f t="shared" ca="1" si="45"/>
        <v/>
      </c>
      <c r="K987" s="100">
        <f>aanmeldingen!V979</f>
        <v>0</v>
      </c>
      <c r="L987" s="100">
        <f>aanmeldingen!W979</f>
        <v>0</v>
      </c>
      <c r="M987" s="63"/>
      <c r="N987" s="46">
        <f>VLOOKUP(B987,schermers!C:I,7,FALSE)</f>
        <v>28664</v>
      </c>
      <c r="O987" s="46" t="str">
        <f t="shared" ca="1" si="46"/>
        <v/>
      </c>
      <c r="P987" s="56">
        <f t="shared" ca="1" si="47"/>
        <v>0</v>
      </c>
    </row>
    <row r="988" spans="1:16" hidden="1" x14ac:dyDescent="0.2">
      <c r="A988" s="56">
        <f ca="1">aanmeldingen!AK980</f>
        <v>0</v>
      </c>
      <c r="B988" s="99">
        <f>aanmeldingen!D980</f>
        <v>0</v>
      </c>
      <c r="C988" s="98">
        <f>aanmeldingen!F980</f>
        <v>0</v>
      </c>
      <c r="D988" s="98">
        <f>aanmeldingen!G980</f>
        <v>0</v>
      </c>
      <c r="E988" s="98">
        <f>aanmeldingen!T980</f>
        <v>0</v>
      </c>
      <c r="F988" s="100">
        <f>aanmeldingen!K980</f>
        <v>0</v>
      </c>
      <c r="G988" s="104" t="str">
        <f>IF(aanmeldingen!M980=0,"nvt",aanmeldingen!M980)</f>
        <v>nvt</v>
      </c>
      <c r="H988" s="98">
        <f>aanmeldingen!H980</f>
        <v>0</v>
      </c>
      <c r="I988" s="98">
        <f>aanmeldingen!I980</f>
        <v>0</v>
      </c>
      <c r="J988" s="203" t="str">
        <f t="shared" ca="1" si="45"/>
        <v/>
      </c>
      <c r="K988" s="100">
        <f>aanmeldingen!V980</f>
        <v>0</v>
      </c>
      <c r="L988" s="100">
        <f>aanmeldingen!W980</f>
        <v>0</v>
      </c>
      <c r="M988" s="63"/>
      <c r="N988" s="46">
        <f>VLOOKUP(B988,schermers!C:I,7,FALSE)</f>
        <v>28664</v>
      </c>
      <c r="O988" s="46" t="str">
        <f t="shared" ca="1" si="46"/>
        <v/>
      </c>
      <c r="P988" s="56">
        <f t="shared" ca="1" si="47"/>
        <v>0</v>
      </c>
    </row>
    <row r="989" spans="1:16" hidden="1" x14ac:dyDescent="0.2">
      <c r="A989" s="56">
        <f ca="1">aanmeldingen!AK981</f>
        <v>0</v>
      </c>
      <c r="B989" s="99">
        <f>aanmeldingen!D981</f>
        <v>0</v>
      </c>
      <c r="C989" s="98">
        <f>aanmeldingen!F981</f>
        <v>0</v>
      </c>
      <c r="D989" s="98">
        <f>aanmeldingen!G981</f>
        <v>0</v>
      </c>
      <c r="E989" s="98">
        <f>aanmeldingen!T981</f>
        <v>0</v>
      </c>
      <c r="F989" s="100">
        <f>aanmeldingen!K981</f>
        <v>0</v>
      </c>
      <c r="G989" s="104" t="str">
        <f>IF(aanmeldingen!M981=0,"nvt",aanmeldingen!M981)</f>
        <v>nvt</v>
      </c>
      <c r="H989" s="98">
        <f>aanmeldingen!H981</f>
        <v>0</v>
      </c>
      <c r="I989" s="98">
        <f>aanmeldingen!I981</f>
        <v>0</v>
      </c>
      <c r="J989" s="203" t="str">
        <f t="shared" ca="1" si="45"/>
        <v/>
      </c>
      <c r="K989" s="100">
        <f>aanmeldingen!V981</f>
        <v>0</v>
      </c>
      <c r="L989" s="100">
        <f>aanmeldingen!W981</f>
        <v>0</v>
      </c>
      <c r="M989" s="63"/>
      <c r="N989" s="46">
        <f>VLOOKUP(B989,schermers!C:I,7,FALSE)</f>
        <v>28664</v>
      </c>
      <c r="O989" s="46" t="str">
        <f t="shared" ca="1" si="46"/>
        <v/>
      </c>
      <c r="P989" s="56">
        <f t="shared" ca="1" si="47"/>
        <v>0</v>
      </c>
    </row>
    <row r="990" spans="1:16" hidden="1" x14ac:dyDescent="0.2">
      <c r="A990" s="56">
        <f ca="1">aanmeldingen!AK982</f>
        <v>0</v>
      </c>
      <c r="B990" s="99">
        <f>aanmeldingen!D982</f>
        <v>0</v>
      </c>
      <c r="C990" s="98">
        <f>aanmeldingen!F982</f>
        <v>0</v>
      </c>
      <c r="D990" s="98">
        <f>aanmeldingen!G982</f>
        <v>0</v>
      </c>
      <c r="E990" s="98">
        <f>aanmeldingen!T982</f>
        <v>0</v>
      </c>
      <c r="F990" s="100">
        <f>aanmeldingen!K982</f>
        <v>0</v>
      </c>
      <c r="G990" s="104" t="str">
        <f>IF(aanmeldingen!M982=0,"nvt",aanmeldingen!M982)</f>
        <v>nvt</v>
      </c>
      <c r="H990" s="98">
        <f>aanmeldingen!H982</f>
        <v>0</v>
      </c>
      <c r="I990" s="98">
        <f>aanmeldingen!I982</f>
        <v>0</v>
      </c>
      <c r="J990" s="203" t="str">
        <f t="shared" ca="1" si="45"/>
        <v/>
      </c>
      <c r="K990" s="100">
        <f>aanmeldingen!V982</f>
        <v>0</v>
      </c>
      <c r="L990" s="100">
        <f>aanmeldingen!W982</f>
        <v>0</v>
      </c>
      <c r="M990" s="63"/>
      <c r="N990" s="46">
        <f>VLOOKUP(B990,schermers!C:I,7,FALSE)</f>
        <v>28664</v>
      </c>
      <c r="O990" s="46" t="str">
        <f t="shared" ca="1" si="46"/>
        <v/>
      </c>
      <c r="P990" s="56">
        <f t="shared" ca="1" si="47"/>
        <v>0</v>
      </c>
    </row>
    <row r="991" spans="1:16" hidden="1" x14ac:dyDescent="0.2">
      <c r="A991" s="56">
        <f ca="1">aanmeldingen!AK983</f>
        <v>0</v>
      </c>
      <c r="B991" s="99">
        <f>aanmeldingen!D983</f>
        <v>0</v>
      </c>
      <c r="C991" s="98">
        <f>aanmeldingen!F983</f>
        <v>0</v>
      </c>
      <c r="D991" s="98">
        <f>aanmeldingen!G983</f>
        <v>0</v>
      </c>
      <c r="E991" s="98">
        <f>aanmeldingen!T983</f>
        <v>0</v>
      </c>
      <c r="F991" s="100">
        <f>aanmeldingen!K983</f>
        <v>0</v>
      </c>
      <c r="G991" s="104" t="str">
        <f>IF(aanmeldingen!M983=0,"nvt",aanmeldingen!M983)</f>
        <v>nvt</v>
      </c>
      <c r="H991" s="98">
        <f>aanmeldingen!H983</f>
        <v>0</v>
      </c>
      <c r="I991" s="98">
        <f>aanmeldingen!I983</f>
        <v>0</v>
      </c>
      <c r="J991" s="203" t="str">
        <f t="shared" ca="1" si="45"/>
        <v/>
      </c>
      <c r="K991" s="100">
        <f>aanmeldingen!V983</f>
        <v>0</v>
      </c>
      <c r="L991" s="100">
        <f>aanmeldingen!W983</f>
        <v>0</v>
      </c>
      <c r="M991" s="63"/>
      <c r="N991" s="46">
        <f>VLOOKUP(B991,schermers!C:I,7,FALSE)</f>
        <v>28664</v>
      </c>
      <c r="O991" s="46" t="str">
        <f t="shared" ca="1" si="46"/>
        <v/>
      </c>
      <c r="P991" s="56">
        <f t="shared" ca="1" si="47"/>
        <v>0</v>
      </c>
    </row>
    <row r="992" spans="1:16" hidden="1" x14ac:dyDescent="0.2">
      <c r="A992" s="56">
        <f ca="1">aanmeldingen!AK984</f>
        <v>0</v>
      </c>
      <c r="B992" s="99">
        <f>aanmeldingen!D984</f>
        <v>0</v>
      </c>
      <c r="C992" s="98">
        <f>aanmeldingen!F984</f>
        <v>0</v>
      </c>
      <c r="D992" s="98">
        <f>aanmeldingen!G984</f>
        <v>0</v>
      </c>
      <c r="E992" s="98">
        <f>aanmeldingen!T984</f>
        <v>0</v>
      </c>
      <c r="F992" s="100">
        <f>aanmeldingen!K984</f>
        <v>0</v>
      </c>
      <c r="G992" s="104" t="str">
        <f>IF(aanmeldingen!M984=0,"nvt",aanmeldingen!M984)</f>
        <v>nvt</v>
      </c>
      <c r="H992" s="98">
        <f>aanmeldingen!H984</f>
        <v>0</v>
      </c>
      <c r="I992" s="98">
        <f>aanmeldingen!I984</f>
        <v>0</v>
      </c>
      <c r="J992" s="203" t="str">
        <f t="shared" ca="1" si="45"/>
        <v/>
      </c>
      <c r="K992" s="100">
        <f>aanmeldingen!V984</f>
        <v>0</v>
      </c>
      <c r="L992" s="100">
        <f>aanmeldingen!W984</f>
        <v>0</v>
      </c>
      <c r="M992" s="63"/>
      <c r="N992" s="46">
        <f>VLOOKUP(B992,schermers!C:I,7,FALSE)</f>
        <v>28664</v>
      </c>
      <c r="O992" s="46" t="str">
        <f t="shared" ca="1" si="46"/>
        <v/>
      </c>
      <c r="P992" s="56">
        <f t="shared" ca="1" si="47"/>
        <v>0</v>
      </c>
    </row>
    <row r="993" spans="1:16" hidden="1" x14ac:dyDescent="0.2">
      <c r="A993" s="56">
        <f ca="1">aanmeldingen!AK985</f>
        <v>0</v>
      </c>
      <c r="B993" s="99">
        <f>aanmeldingen!D985</f>
        <v>0</v>
      </c>
      <c r="C993" s="98">
        <f>aanmeldingen!F985</f>
        <v>0</v>
      </c>
      <c r="D993" s="98">
        <f>aanmeldingen!G985</f>
        <v>0</v>
      </c>
      <c r="E993" s="98">
        <f>aanmeldingen!T985</f>
        <v>0</v>
      </c>
      <c r="F993" s="100">
        <f>aanmeldingen!K985</f>
        <v>0</v>
      </c>
      <c r="G993" s="104" t="str">
        <f>IF(aanmeldingen!M985=0,"nvt",aanmeldingen!M985)</f>
        <v>nvt</v>
      </c>
      <c r="H993" s="98">
        <f>aanmeldingen!H985</f>
        <v>0</v>
      </c>
      <c r="I993" s="98">
        <f>aanmeldingen!I985</f>
        <v>0</v>
      </c>
      <c r="J993" s="203" t="str">
        <f t="shared" ca="1" si="45"/>
        <v/>
      </c>
      <c r="K993" s="100">
        <f>aanmeldingen!V985</f>
        <v>0</v>
      </c>
      <c r="L993" s="100">
        <f>aanmeldingen!W985</f>
        <v>0</v>
      </c>
      <c r="M993" s="63"/>
      <c r="N993" s="46">
        <f>VLOOKUP(B993,schermers!C:I,7,FALSE)</f>
        <v>28664</v>
      </c>
      <c r="O993" s="46" t="str">
        <f t="shared" ca="1" si="46"/>
        <v/>
      </c>
      <c r="P993" s="56">
        <f t="shared" ca="1" si="47"/>
        <v>0</v>
      </c>
    </row>
    <row r="994" spans="1:16" hidden="1" x14ac:dyDescent="0.2">
      <c r="A994" s="56">
        <f ca="1">aanmeldingen!AK986</f>
        <v>0</v>
      </c>
      <c r="B994" s="99">
        <f>aanmeldingen!D986</f>
        <v>0</v>
      </c>
      <c r="C994" s="98">
        <f>aanmeldingen!F986</f>
        <v>0</v>
      </c>
      <c r="D994" s="98">
        <f>aanmeldingen!G986</f>
        <v>0</v>
      </c>
      <c r="E994" s="98">
        <f>aanmeldingen!T986</f>
        <v>0</v>
      </c>
      <c r="F994" s="100">
        <f>aanmeldingen!K986</f>
        <v>0</v>
      </c>
      <c r="G994" s="104" t="str">
        <f>IF(aanmeldingen!M986=0,"nvt",aanmeldingen!M986)</f>
        <v>nvt</v>
      </c>
      <c r="H994" s="98">
        <f>aanmeldingen!H986</f>
        <v>0</v>
      </c>
      <c r="I994" s="98">
        <f>aanmeldingen!I986</f>
        <v>0</v>
      </c>
      <c r="J994" s="203" t="str">
        <f t="shared" ca="1" si="45"/>
        <v/>
      </c>
      <c r="K994" s="100">
        <f>aanmeldingen!V986</f>
        <v>0</v>
      </c>
      <c r="L994" s="100">
        <f>aanmeldingen!W986</f>
        <v>0</v>
      </c>
      <c r="M994" s="63"/>
      <c r="N994" s="46">
        <f>VLOOKUP(B994,schermers!C:I,7,FALSE)</f>
        <v>28664</v>
      </c>
      <c r="O994" s="46" t="str">
        <f t="shared" ca="1" si="46"/>
        <v/>
      </c>
      <c r="P994" s="56">
        <f t="shared" ca="1" si="47"/>
        <v>0</v>
      </c>
    </row>
    <row r="995" spans="1:16" hidden="1" x14ac:dyDescent="0.2">
      <c r="A995" s="56">
        <f ca="1">aanmeldingen!AK987</f>
        <v>0</v>
      </c>
      <c r="B995" s="99">
        <f>aanmeldingen!D987</f>
        <v>0</v>
      </c>
      <c r="C995" s="98">
        <f>aanmeldingen!F987</f>
        <v>0</v>
      </c>
      <c r="D995" s="98">
        <f>aanmeldingen!G987</f>
        <v>0</v>
      </c>
      <c r="E995" s="98">
        <f>aanmeldingen!T987</f>
        <v>0</v>
      </c>
      <c r="F995" s="100">
        <f>aanmeldingen!K987</f>
        <v>0</v>
      </c>
      <c r="G995" s="104" t="str">
        <f>IF(aanmeldingen!M987=0,"nvt",aanmeldingen!M987)</f>
        <v>nvt</v>
      </c>
      <c r="H995" s="98">
        <f>aanmeldingen!H987</f>
        <v>0</v>
      </c>
      <c r="I995" s="98">
        <f>aanmeldingen!I987</f>
        <v>0</v>
      </c>
      <c r="J995" s="203" t="str">
        <f t="shared" ca="1" si="45"/>
        <v/>
      </c>
      <c r="K995" s="100">
        <f>aanmeldingen!V987</f>
        <v>0</v>
      </c>
      <c r="L995" s="100">
        <f>aanmeldingen!W987</f>
        <v>0</v>
      </c>
      <c r="M995" s="63"/>
      <c r="N995" s="46">
        <f>VLOOKUP(B995,schermers!C:I,7,FALSE)</f>
        <v>28664</v>
      </c>
      <c r="O995" s="46" t="str">
        <f t="shared" ca="1" si="46"/>
        <v/>
      </c>
      <c r="P995" s="56">
        <f t="shared" ca="1" si="47"/>
        <v>0</v>
      </c>
    </row>
    <row r="996" spans="1:16" hidden="1" x14ac:dyDescent="0.2">
      <c r="A996" s="56">
        <f ca="1">aanmeldingen!AK988</f>
        <v>0</v>
      </c>
      <c r="B996" s="99">
        <f>aanmeldingen!D988</f>
        <v>0</v>
      </c>
      <c r="C996" s="98">
        <f>aanmeldingen!F988</f>
        <v>0</v>
      </c>
      <c r="D996" s="98">
        <f>aanmeldingen!G988</f>
        <v>0</v>
      </c>
      <c r="E996" s="98">
        <f>aanmeldingen!T988</f>
        <v>0</v>
      </c>
      <c r="F996" s="100">
        <f>aanmeldingen!K988</f>
        <v>0</v>
      </c>
      <c r="G996" s="104" t="str">
        <f>IF(aanmeldingen!M988=0,"nvt",aanmeldingen!M988)</f>
        <v>nvt</v>
      </c>
      <c r="H996" s="98">
        <f>aanmeldingen!H988</f>
        <v>0</v>
      </c>
      <c r="I996" s="98">
        <f>aanmeldingen!I988</f>
        <v>0</v>
      </c>
      <c r="J996" s="203" t="str">
        <f t="shared" ca="1" si="45"/>
        <v/>
      </c>
      <c r="K996" s="100">
        <f>aanmeldingen!V988</f>
        <v>0</v>
      </c>
      <c r="L996" s="100">
        <f>aanmeldingen!W988</f>
        <v>0</v>
      </c>
      <c r="M996" s="63"/>
      <c r="N996" s="46">
        <f>VLOOKUP(B996,schermers!C:I,7,FALSE)</f>
        <v>28664</v>
      </c>
      <c r="O996" s="46" t="str">
        <f t="shared" ca="1" si="46"/>
        <v/>
      </c>
      <c r="P996" s="56">
        <f t="shared" ca="1" si="47"/>
        <v>0</v>
      </c>
    </row>
    <row r="997" spans="1:16" hidden="1" x14ac:dyDescent="0.2">
      <c r="A997" s="56">
        <f ca="1">aanmeldingen!AK989</f>
        <v>0</v>
      </c>
      <c r="B997" s="99">
        <f>aanmeldingen!D989</f>
        <v>0</v>
      </c>
      <c r="C997" s="98">
        <f>aanmeldingen!F989</f>
        <v>0</v>
      </c>
      <c r="D997" s="98">
        <f>aanmeldingen!G989</f>
        <v>0</v>
      </c>
      <c r="E997" s="98">
        <f>aanmeldingen!T989</f>
        <v>0</v>
      </c>
      <c r="F997" s="100">
        <f>aanmeldingen!K989</f>
        <v>0</v>
      </c>
      <c r="G997" s="104" t="str">
        <f>IF(aanmeldingen!M989=0,"nvt",aanmeldingen!M989)</f>
        <v>nvt</v>
      </c>
      <c r="H997" s="98">
        <f>aanmeldingen!H989</f>
        <v>0</v>
      </c>
      <c r="I997" s="98">
        <f>aanmeldingen!I989</f>
        <v>0</v>
      </c>
      <c r="J997" s="203" t="str">
        <f t="shared" ca="1" si="45"/>
        <v/>
      </c>
      <c r="K997" s="100">
        <f>aanmeldingen!V989</f>
        <v>0</v>
      </c>
      <c r="L997" s="100">
        <f>aanmeldingen!W989</f>
        <v>0</v>
      </c>
      <c r="M997" s="63"/>
      <c r="N997" s="46">
        <f>VLOOKUP(B997,schermers!C:I,7,FALSE)</f>
        <v>28664</v>
      </c>
      <c r="O997" s="46" t="str">
        <f t="shared" ca="1" si="46"/>
        <v/>
      </c>
      <c r="P997" s="56">
        <f t="shared" ca="1" si="47"/>
        <v>0</v>
      </c>
    </row>
    <row r="998" spans="1:16" hidden="1" x14ac:dyDescent="0.2">
      <c r="A998" s="56">
        <f ca="1">aanmeldingen!AK990</f>
        <v>0</v>
      </c>
      <c r="B998" s="99">
        <f>aanmeldingen!D990</f>
        <v>0</v>
      </c>
      <c r="C998" s="98">
        <f>aanmeldingen!F990</f>
        <v>0</v>
      </c>
      <c r="D998" s="98">
        <f>aanmeldingen!G990</f>
        <v>0</v>
      </c>
      <c r="E998" s="98">
        <f>aanmeldingen!T990</f>
        <v>0</v>
      </c>
      <c r="F998" s="100">
        <f>aanmeldingen!K990</f>
        <v>0</v>
      </c>
      <c r="G998" s="104" t="str">
        <f>IF(aanmeldingen!M990=0,"nvt",aanmeldingen!M990)</f>
        <v>nvt</v>
      </c>
      <c r="H998" s="98">
        <f>aanmeldingen!H990</f>
        <v>0</v>
      </c>
      <c r="I998" s="98">
        <f>aanmeldingen!I990</f>
        <v>0</v>
      </c>
      <c r="J998" s="203" t="str">
        <f t="shared" ca="1" si="45"/>
        <v/>
      </c>
      <c r="K998" s="100">
        <f>aanmeldingen!V990</f>
        <v>0</v>
      </c>
      <c r="L998" s="100">
        <f>aanmeldingen!W990</f>
        <v>0</v>
      </c>
      <c r="M998" s="63"/>
      <c r="N998" s="46">
        <f>VLOOKUP(B998,schermers!C:I,7,FALSE)</f>
        <v>28664</v>
      </c>
      <c r="O998" s="46" t="str">
        <f t="shared" ca="1" si="46"/>
        <v/>
      </c>
      <c r="P998" s="56">
        <f t="shared" ca="1" si="47"/>
        <v>0</v>
      </c>
    </row>
    <row r="999" spans="1:16" hidden="1" x14ac:dyDescent="0.2">
      <c r="A999" s="56">
        <f ca="1">aanmeldingen!AK991</f>
        <v>0</v>
      </c>
      <c r="B999" s="99">
        <f>aanmeldingen!D991</f>
        <v>0</v>
      </c>
      <c r="C999" s="98">
        <f>aanmeldingen!F991</f>
        <v>0</v>
      </c>
      <c r="D999" s="98">
        <f>aanmeldingen!G991</f>
        <v>0</v>
      </c>
      <c r="E999" s="98">
        <f>aanmeldingen!T991</f>
        <v>0</v>
      </c>
      <c r="F999" s="100">
        <f>aanmeldingen!K991</f>
        <v>0</v>
      </c>
      <c r="G999" s="104" t="str">
        <f>IF(aanmeldingen!M991=0,"nvt",aanmeldingen!M991)</f>
        <v>nvt</v>
      </c>
      <c r="H999" s="98">
        <f>aanmeldingen!H991</f>
        <v>0</v>
      </c>
      <c r="I999" s="98">
        <f>aanmeldingen!I991</f>
        <v>0</v>
      </c>
      <c r="J999" s="203" t="str">
        <f t="shared" ca="1" si="45"/>
        <v/>
      </c>
      <c r="K999" s="100">
        <f>aanmeldingen!V991</f>
        <v>0</v>
      </c>
      <c r="L999" s="100">
        <f>aanmeldingen!W991</f>
        <v>0</v>
      </c>
      <c r="M999" s="63"/>
      <c r="N999" s="46">
        <f>VLOOKUP(B999,schermers!C:I,7,FALSE)</f>
        <v>28664</v>
      </c>
      <c r="O999" s="46" t="str">
        <f t="shared" ca="1" si="46"/>
        <v/>
      </c>
      <c r="P999" s="56">
        <f t="shared" ca="1" si="47"/>
        <v>0</v>
      </c>
    </row>
    <row r="1000" spans="1:16" hidden="1" x14ac:dyDescent="0.2">
      <c r="A1000" s="56">
        <f ca="1">aanmeldingen!AK992</f>
        <v>0</v>
      </c>
      <c r="B1000" s="99">
        <f>aanmeldingen!D992</f>
        <v>0</v>
      </c>
      <c r="C1000" s="98">
        <f>aanmeldingen!F992</f>
        <v>0</v>
      </c>
      <c r="D1000" s="98">
        <f>aanmeldingen!G992</f>
        <v>0</v>
      </c>
      <c r="E1000" s="98">
        <f>aanmeldingen!T992</f>
        <v>0</v>
      </c>
      <c r="F1000" s="100">
        <f>aanmeldingen!K992</f>
        <v>0</v>
      </c>
      <c r="G1000" s="104" t="str">
        <f>IF(aanmeldingen!M992=0,"nvt",aanmeldingen!M992)</f>
        <v>nvt</v>
      </c>
      <c r="H1000" s="98">
        <f>aanmeldingen!H992</f>
        <v>0</v>
      </c>
      <c r="I1000" s="98">
        <f>aanmeldingen!I992</f>
        <v>0</v>
      </c>
      <c r="J1000" s="203" t="str">
        <f t="shared" ca="1" si="45"/>
        <v/>
      </c>
      <c r="K1000" s="100">
        <f>aanmeldingen!V992</f>
        <v>0</v>
      </c>
      <c r="L1000" s="100">
        <f>aanmeldingen!W992</f>
        <v>0</v>
      </c>
      <c r="M1000" s="63"/>
      <c r="N1000" s="46">
        <f>VLOOKUP(B1000,schermers!C:I,7,FALSE)</f>
        <v>28664</v>
      </c>
      <c r="O1000" s="46" t="str">
        <f t="shared" ca="1" si="46"/>
        <v/>
      </c>
      <c r="P1000" s="56">
        <f t="shared" ca="1" si="47"/>
        <v>0</v>
      </c>
    </row>
    <row r="1001" spans="1:16" hidden="1" x14ac:dyDescent="0.2">
      <c r="A1001" s="56">
        <f>311*25</f>
        <v>7775</v>
      </c>
    </row>
  </sheetData>
  <autoFilter ref="A10:P1001">
    <filterColumn colId="0">
      <filters>
        <filter val="1"/>
      </filters>
    </filterColumn>
    <filterColumn colId="7">
      <filters>
        <filter val="Krakow"/>
      </filters>
    </filterColumn>
    <filterColumn colId="10" showButton="0"/>
  </autoFilter>
  <mergeCells count="9">
    <mergeCell ref="K10:L10"/>
    <mergeCell ref="B1:L1"/>
    <mergeCell ref="B2:L2"/>
    <mergeCell ref="B3:L3"/>
    <mergeCell ref="B4:L4"/>
    <mergeCell ref="B5:L5"/>
    <mergeCell ref="B6:L6"/>
    <mergeCell ref="B7:L7"/>
    <mergeCell ref="B8:L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990"/>
  <sheetViews>
    <sheetView topLeftCell="C13" zoomScaleNormal="100" workbookViewId="0">
      <selection activeCell="U3" sqref="U3:U22"/>
    </sheetView>
  </sheetViews>
  <sheetFormatPr defaultColWidth="9.140625" defaultRowHeight="11.25" x14ac:dyDescent="0.2"/>
  <cols>
    <col min="1" max="4" width="1.5703125" style="1" customWidth="1"/>
    <col min="5" max="6" width="8.140625" style="1" customWidth="1"/>
    <col min="7" max="7" width="6" style="1" customWidth="1"/>
    <col min="8" max="8" width="8" style="24" customWidth="1"/>
    <col min="9" max="9" width="4.42578125" style="1" customWidth="1"/>
    <col min="10" max="10" width="11.42578125" style="1" customWidth="1"/>
    <col min="11" max="12" width="8.85546875" style="95" customWidth="1"/>
    <col min="13" max="14" width="6.140625" style="1" customWidth="1"/>
    <col min="15" max="15" width="12" style="1" bestFit="1" customWidth="1"/>
    <col min="16" max="16" width="8.7109375" style="1" bestFit="1" customWidth="1"/>
    <col min="17" max="17" width="4.42578125" style="1" customWidth="1"/>
    <col min="18" max="18" width="9.7109375" style="54" customWidth="1"/>
    <col min="19" max="19" width="5.42578125" style="54" customWidth="1"/>
    <col min="20" max="20" width="7.85546875" style="54" customWidth="1"/>
    <col min="21" max="21" width="76.140625" style="1" customWidth="1"/>
    <col min="22" max="22" width="2.140625" style="1" customWidth="1"/>
    <col min="23" max="23" width="2.5703125" style="1" customWidth="1"/>
    <col min="24" max="24" width="62" style="1" customWidth="1"/>
    <col min="25" max="26" width="9.140625" style="1"/>
    <col min="27" max="29" width="9.140625" style="54"/>
    <col min="30" max="30" width="9.140625" style="81"/>
    <col min="31" max="39" width="9.140625" style="54"/>
    <col min="40" max="45" width="9.140625" style="1"/>
    <col min="46" max="46" width="66" style="1" bestFit="1" customWidth="1"/>
    <col min="47" max="16384" width="9.140625" style="1"/>
  </cols>
  <sheetData>
    <row r="1" spans="1:47" x14ac:dyDescent="0.2">
      <c r="A1" s="54"/>
      <c r="B1" s="54"/>
      <c r="C1" s="54"/>
      <c r="D1" s="54"/>
      <c r="E1" s="54"/>
      <c r="F1" s="54">
        <v>4</v>
      </c>
      <c r="G1" s="54"/>
      <c r="H1" s="73">
        <v>7</v>
      </c>
      <c r="I1" s="54">
        <v>18</v>
      </c>
      <c r="J1" s="54">
        <v>8</v>
      </c>
      <c r="K1" s="54">
        <v>21</v>
      </c>
      <c r="L1" s="54">
        <v>22</v>
      </c>
      <c r="M1" s="54">
        <v>15</v>
      </c>
      <c r="N1" s="54">
        <v>16</v>
      </c>
      <c r="O1" s="54">
        <v>5</v>
      </c>
      <c r="P1" s="54">
        <v>6</v>
      </c>
      <c r="Q1" s="54">
        <v>19</v>
      </c>
      <c r="R1" s="97">
        <v>43602</v>
      </c>
      <c r="S1" s="106"/>
      <c r="U1" s="42" t="s">
        <v>810</v>
      </c>
      <c r="V1" s="1" t="s">
        <v>705</v>
      </c>
    </row>
    <row r="2" spans="1:47" ht="15" x14ac:dyDescent="0.25">
      <c r="B2" s="1" t="s">
        <v>587</v>
      </c>
      <c r="C2" s="1" t="s">
        <v>572</v>
      </c>
      <c r="D2" s="1" t="s">
        <v>570</v>
      </c>
      <c r="E2" s="1" t="s">
        <v>583</v>
      </c>
      <c r="F2" s="1" t="s">
        <v>520</v>
      </c>
      <c r="J2" s="31"/>
      <c r="R2" s="97">
        <v>43604</v>
      </c>
      <c r="S2" s="106"/>
      <c r="U2" s="34" t="s">
        <v>621</v>
      </c>
      <c r="V2" s="34"/>
    </row>
    <row r="3" spans="1:47" ht="12.75" x14ac:dyDescent="0.2">
      <c r="U3" s="33" t="s">
        <v>745</v>
      </c>
      <c r="V3" s="33"/>
      <c r="X3" s="33" t="str">
        <f>U3</f>
        <v>Uitslagen Wereldbeker Circuit / Europees Cadetten Circuit / Europees U23 Circuit</v>
      </c>
      <c r="AG3" s="54">
        <v>15</v>
      </c>
      <c r="AH3" s="54">
        <v>16</v>
      </c>
      <c r="AI3" s="54">
        <v>17</v>
      </c>
      <c r="AJ3" s="54">
        <v>18</v>
      </c>
      <c r="AT3" s="24"/>
    </row>
    <row r="4" spans="1:47" ht="12.75" x14ac:dyDescent="0.2">
      <c r="H4" s="21" t="s">
        <v>3</v>
      </c>
      <c r="I4" s="22" t="s">
        <v>13</v>
      </c>
      <c r="J4" s="22" t="s">
        <v>474</v>
      </c>
      <c r="K4" s="96" t="s">
        <v>573</v>
      </c>
      <c r="L4" s="96" t="s">
        <v>574</v>
      </c>
      <c r="M4" s="226" t="s">
        <v>15</v>
      </c>
      <c r="N4" s="226"/>
      <c r="O4" s="227" t="s">
        <v>575</v>
      </c>
      <c r="P4" s="227"/>
      <c r="Q4" s="227"/>
      <c r="R4" s="54" t="s">
        <v>584</v>
      </c>
      <c r="S4" s="56" t="s">
        <v>1017</v>
      </c>
      <c r="U4" s="33" t="str">
        <f>DAY(R1)&amp;"/"&amp;MONTH(R1)&amp;"/"&amp;YEAR(R1)&amp;" - "&amp;DAY(R2)&amp;"/"&amp;MONTH(R2)&amp;"/"&amp;YEAR(R2)</f>
        <v>17/5/2019 - 19/5/2019</v>
      </c>
      <c r="V4" s="33"/>
      <c r="X4" s="33" t="str">
        <f>U4</f>
        <v>17/5/2019 - 19/5/2019</v>
      </c>
      <c r="AA4" s="54" t="s">
        <v>585</v>
      </c>
      <c r="AB4" s="54" t="s">
        <v>588</v>
      </c>
      <c r="AC4" s="54" t="s">
        <v>586</v>
      </c>
      <c r="AD4" s="54" t="s">
        <v>620</v>
      </c>
      <c r="AG4" s="54">
        <v>3</v>
      </c>
      <c r="AH4" s="54">
        <v>4</v>
      </c>
      <c r="AI4" s="54">
        <v>5</v>
      </c>
      <c r="AJ4" s="54">
        <v>6</v>
      </c>
      <c r="AK4" s="54">
        <v>7</v>
      </c>
      <c r="AL4" s="54">
        <v>8</v>
      </c>
      <c r="AM4" s="54">
        <v>9</v>
      </c>
      <c r="AP4" s="54">
        <v>14</v>
      </c>
      <c r="AT4" s="24"/>
      <c r="AU4" s="42" t="s">
        <v>858</v>
      </c>
    </row>
    <row r="5" spans="1:47" x14ac:dyDescent="0.2">
      <c r="A5" s="1">
        <f t="shared" ref="A5:A22" si="0">F5+IF(R5&lt;&gt;"",R5/1000,E5/1000)</f>
        <v>2.0070000000000001</v>
      </c>
      <c r="B5" s="1">
        <f>IF(F5=F4,B4+1,1)</f>
        <v>1</v>
      </c>
      <c r="C5" s="1">
        <v>1</v>
      </c>
      <c r="D5" s="1">
        <f>IF(F5="-",0,IF(F5=F4,0,1))</f>
        <v>1</v>
      </c>
      <c r="E5" s="1">
        <f>E4+1</f>
        <v>1</v>
      </c>
      <c r="F5" s="1">
        <f>IFERROR(VLOOKUP($E5,aanmeldingen!$B:$AB,F$1,FALSE),"-")</f>
        <v>2</v>
      </c>
      <c r="H5" s="25" t="str">
        <f>IF($D5=1,VLOOKUP($E5,aanmeldingen!$B:$AB,H$1,FALSE),"")</f>
        <v>Belgrado</v>
      </c>
      <c r="I5" s="1" t="str">
        <f>IF($D5=1,VLOOKUP($E5,aanmeldingen!$B:$AB,I$1,FALSE),"")</f>
        <v>SRB</v>
      </c>
      <c r="J5" s="1" t="str">
        <f>IF($D5=1,VLOOKUP($E5,aanmeldingen!$B:$AB,J$1,FALSE),"")</f>
        <v>Sat</v>
      </c>
      <c r="K5" s="95">
        <f>IF($D5=1,VLOOKUP($E5,aanmeldingen!$B:$AB,K$1,FALSE),"")</f>
        <v>43344</v>
      </c>
      <c r="L5" s="95">
        <f>IF($D5=1,VLOOKUP($E5,aanmeldingen!$B:$AB,L$1,FALSE),"")</f>
        <v>43345</v>
      </c>
      <c r="M5" s="18" t="str">
        <f>IF($D5=1,VLOOKUP($E5,aanmeldingen!$B:$AB,M$1,FALSE),"")</f>
        <v>Heren</v>
      </c>
      <c r="N5" s="1" t="str">
        <f>IF($D5=1,VLOOKUP($E5,aanmeldingen!$B:$AB,N$1,FALSE),"")</f>
        <v>Degen</v>
      </c>
      <c r="O5" s="1" t="str">
        <f>IF($F5="-","",VLOOKUP($E5,aanmeldingen!$B:$AB,O$1,FALSE))</f>
        <v>Tulen</v>
      </c>
      <c r="P5" s="1" t="str">
        <f>IF($F5="-","",VLOOKUP($E5,aanmeldingen!$B:$AB,P$1,FALSE))</f>
        <v>Tristan</v>
      </c>
      <c r="Q5" s="1" t="str">
        <f>IF($F5="-","",VLOOKUP($E5,aanmeldingen!$B:$AB,Q$1,FALSE))</f>
        <v>SCA</v>
      </c>
      <c r="R5" s="123">
        <v>7</v>
      </c>
      <c r="S5" s="123">
        <v>63</v>
      </c>
      <c r="T5" s="54">
        <v>1</v>
      </c>
      <c r="U5" s="1" t="str">
        <f>IF(AF5="W",AI5&amp;" - "&amp;AL5&amp;" "&amp;AM5&amp;" - "&amp;AG5&amp;" "&amp;AH5&amp;" - "&amp;DAY(AK5)&amp;"/"&amp;MONTH(AK5)&amp;"/"&amp;YEAR(AK5)&amp;" ("&amp;AP5&amp;" deelnemers)","     • "&amp;IF(OR(AJ5="Uitslag onbekend",AJ5="Niet deelgenomen"),AJ5,TRUNC(AJ5))&amp;" - "&amp;AH5&amp;" "&amp;AG5&amp;" - "&amp;AN5)</f>
        <v>WB - Dames Degen - Dubai UAE - 18/5/2019 (238 deelnemers)</v>
      </c>
      <c r="V5" s="1" t="str">
        <f>IF(LEFT(U5,1)=" ",VALUE(LEFT(U5,8)),"")</f>
        <v/>
      </c>
      <c r="W5" s="1">
        <v>1</v>
      </c>
      <c r="X5" s="1" t="str">
        <f>VLOOKUP(W5,$T$5:$U$72,2,FALSE)</f>
        <v>WB - Dames Degen - Dubai UAE - 18/5/2019 (238 deelnemers)</v>
      </c>
      <c r="AA5" s="54">
        <f t="shared" ref="AA5:AA68" si="1">IF(K5="",AA4,IF(AND(K5&gt;=$R$1,L5&lt;=$R$2),1,0))</f>
        <v>0</v>
      </c>
      <c r="AB5" s="54" t="e">
        <f t="shared" ref="AB5:AB68" si="2">RANK(AC5,$AC$5:$AC$1990,1)</f>
        <v>#VALUE!</v>
      </c>
      <c r="AC5" s="82" t="str">
        <f>IF(AA5=1,F5+IF(R5&lt;&gt;"",R5/1000,E5/1000),"")</f>
        <v/>
      </c>
      <c r="AD5" s="54">
        <v>1</v>
      </c>
      <c r="AE5" s="54">
        <f t="shared" ref="AE5:AE26" si="3">IFERROR(VLOOKUP(AD5,$AB$5:$AC$1990,2,FALSE),"")</f>
        <v>385</v>
      </c>
      <c r="AF5" s="54" t="str">
        <f t="shared" ref="AF5:AF26" si="4">IF(AE5="","",IF(AE5=TRUNC(AE5),"W","S"))</f>
        <v>W</v>
      </c>
      <c r="AG5" s="54" t="str">
        <f t="shared" ref="AG5:AI24" si="5">IF($AF5="W",VLOOKUP($AE5,$F$5:$N$997,AG$4,FALSE),IF($AF5="S",VLOOKUP($AE5,$A$5:$R$997,AG$3,FALSE),""))</f>
        <v>Dubai</v>
      </c>
      <c r="AH5" s="54" t="str">
        <f t="shared" si="5"/>
        <v>UAE</v>
      </c>
      <c r="AI5" s="54" t="str">
        <f t="shared" si="5"/>
        <v>WB</v>
      </c>
      <c r="AJ5" s="54">
        <f t="shared" ref="AJ5:AJ31" si="6">IF($AF5="W",VLOOKUP($AE5,$F$5:$N$997,AJ$4,FALSE),IF($AF5="S",IF(VLOOKUP($AE5,$A$5:$R$997,AJ$3,FALSE)=0,"Uitslag onbekend",IF(TRUNC(VLOOKUP($AE5,$A$5:$R$997,AJ$3,FALSE))=999,"Niet deelgenomen",IF(VLOOKUP($AE5,$A$5:$R$997,AJ$3,FALSE)=998,"Zwarte kaart",VLOOKUP($AE5,$A$5:$R$997,AJ$3,FALSE)))),""))</f>
        <v>43602</v>
      </c>
      <c r="AK5" s="54">
        <f t="shared" ref="AK5:AM24" si="7">IF($AF5="W",VLOOKUP($AE5,$F$5:$N$997,AK$4,FALSE),"")</f>
        <v>43603</v>
      </c>
      <c r="AL5" s="54" t="str">
        <f t="shared" si="7"/>
        <v>Dames</v>
      </c>
      <c r="AM5" s="54" t="str">
        <f t="shared" si="7"/>
        <v>Degen</v>
      </c>
      <c r="AN5" s="1" t="str">
        <f>IF(AF5="S",VLOOKUP(AI5,lookups!$N$1:$O$100,2,FALSE),"NVT")</f>
        <v>NVT</v>
      </c>
      <c r="AO5" s="1" t="str">
        <f>IF(AF5="S",VLOOKUP(AG5&amp;AH5,schermers!B:K,10,FALSE),"")</f>
        <v/>
      </c>
      <c r="AP5" s="54">
        <f>IF($AF5="W",VLOOKUP($AE5,$F$5:$S$997,AP$4,FALSE),"")</f>
        <v>238</v>
      </c>
      <c r="AT5" s="24"/>
      <c r="AU5" s="42" t="s">
        <v>858</v>
      </c>
    </row>
    <row r="6" spans="1:47" x14ac:dyDescent="0.2">
      <c r="A6" s="1">
        <f t="shared" si="0"/>
        <v>3.0070000000000001</v>
      </c>
      <c r="B6" s="1">
        <f t="shared" ref="B6:B69" si="8">IF(F6=F5,B5+1,1)</f>
        <v>1</v>
      </c>
      <c r="C6" s="1">
        <f>IF(F6=F5,C5,IF(C5=1,0,1))</f>
        <v>0</v>
      </c>
      <c r="D6" s="1">
        <f t="shared" ref="D6:D68" si="9">IF(F6="-",0,IF(F6=F5,0,1))</f>
        <v>1</v>
      </c>
      <c r="E6" s="1">
        <f t="shared" ref="E6:E68" si="10">E5+1</f>
        <v>2</v>
      </c>
      <c r="F6" s="1">
        <f>IFERROR(VLOOKUP($E6,aanmeldingen!$B:$AB,F$1,FALSE),"-")</f>
        <v>3</v>
      </c>
      <c r="H6" s="25" t="str">
        <f>IF($D6=1,VLOOKUP($E6,aanmeldingen!$B:$AB,H$1,FALSE),"")</f>
        <v>Amsterdam</v>
      </c>
      <c r="I6" s="1" t="str">
        <f>IF($D6=1,VLOOKUP($E6,aanmeldingen!$B:$AB,I$1,FALSE),"")</f>
        <v>NED</v>
      </c>
      <c r="J6" s="1" t="str">
        <f>IF($D6=1,VLOOKUP($E6,aanmeldingen!$B:$AB,J$1,FALSE),"")</f>
        <v>Sat</v>
      </c>
      <c r="K6" s="95">
        <f>IF($D6=1,VLOOKUP($E6,aanmeldingen!$B:$AB,K$1,FALSE),"")</f>
        <v>43351</v>
      </c>
      <c r="L6" s="95">
        <f>IF($D6=1,VLOOKUP($E6,aanmeldingen!$B:$AB,L$1,FALSE),"")</f>
        <v>43351</v>
      </c>
      <c r="M6" s="18" t="str">
        <f>IF($D6=1,VLOOKUP($E6,aanmeldingen!$B:$AB,M$1,FALSE),"")</f>
        <v>Heren</v>
      </c>
      <c r="N6" s="1" t="str">
        <f>IF($D6=1,VLOOKUP($E6,aanmeldingen!$B:$AB,N$1,FALSE),"")</f>
        <v>Floret</v>
      </c>
      <c r="O6" s="1" t="str">
        <f>IF($F6="-","",VLOOKUP($E6,aanmeldingen!$B:$AB,O$1,FALSE))</f>
        <v>Rohlfs</v>
      </c>
      <c r="P6" s="1" t="str">
        <f>IF($F6="-","",VLOOKUP($E6,aanmeldingen!$B:$AB,P$1,FALSE))</f>
        <v>Matthijs</v>
      </c>
      <c r="Q6" s="1" t="str">
        <f>IF($F6="-","",VLOOKUP($E6,aanmeldingen!$B:$AB,Q$1,FALSE))</f>
        <v>AMS</v>
      </c>
      <c r="R6" s="123">
        <v>7</v>
      </c>
      <c r="S6" s="123">
        <v>63</v>
      </c>
      <c r="T6" s="54" t="str">
        <f>IF(LEFT(U6,1)=" ","",MAX($T$5:T5)+1)</f>
        <v/>
      </c>
      <c r="U6" s="1" t="str">
        <f>IF(AF6="W",AI6&amp;" - "&amp;AL6&amp;" "&amp;AM6&amp;" - "&amp;AG6&amp;" "&amp;AH6&amp;" - "&amp;DAY(AK6)&amp;"/"&amp;MONTH(AK6)&amp;"/"&amp;YEAR(AK6)&amp;" ("&amp;AP6&amp;" deelnemers)","     • "&amp;IF(OR(AJ6="Uitslag onbekend",AJ6="Niet deelgenomen"),AJ6,TRUNC(AJ6))&amp;" - "&amp;AH6&amp;" "&amp;AG6&amp;" - "&amp;AN6)</f>
        <v xml:space="preserve">     • 94 - Kelly Boone - SV Zair - Rotterdam</v>
      </c>
      <c r="V6" s="1" t="e">
        <f>IF(LEFT(U6,1)=" ",VALUE(LEFT(U6,SEARCH("-",U6)-1)),"")</f>
        <v>#VALUE!</v>
      </c>
      <c r="W6" s="1">
        <f>W5+1</f>
        <v>2</v>
      </c>
      <c r="X6" s="1" t="str">
        <f t="shared" ref="X6:X25" si="11">VLOOKUP(W6,$T$5:$U$72,2,FALSE)</f>
        <v>WB - Heren Degen - Parijs FRA - 18/5/2019 (369 deelnemers)</v>
      </c>
      <c r="AA6" s="54">
        <f t="shared" si="1"/>
        <v>0</v>
      </c>
      <c r="AB6" s="54" t="e">
        <f t="shared" si="2"/>
        <v>#VALUE!</v>
      </c>
      <c r="AC6" s="83" t="str">
        <f t="shared" ref="AC6:AC69" si="12">IF(AA6=1,F6+IF(R6&lt;&gt;"",R6/1000,E6/1000),"")</f>
        <v/>
      </c>
      <c r="AD6" s="54">
        <f>AD5+1</f>
        <v>2</v>
      </c>
      <c r="AE6" s="54">
        <f t="shared" si="3"/>
        <v>385.09399999999999</v>
      </c>
      <c r="AF6" s="54" t="str">
        <f t="shared" si="4"/>
        <v>S</v>
      </c>
      <c r="AG6" s="54" t="str">
        <f t="shared" si="5"/>
        <v>Boone</v>
      </c>
      <c r="AH6" s="54" t="str">
        <f t="shared" si="5"/>
        <v>Kelly</v>
      </c>
      <c r="AI6" s="54" t="str">
        <f t="shared" si="5"/>
        <v>ZAI</v>
      </c>
      <c r="AJ6" s="54">
        <f t="shared" si="6"/>
        <v>94</v>
      </c>
      <c r="AK6" s="54" t="str">
        <f t="shared" si="7"/>
        <v/>
      </c>
      <c r="AL6" s="54" t="str">
        <f t="shared" si="7"/>
        <v/>
      </c>
      <c r="AM6" s="54" t="str">
        <f t="shared" si="7"/>
        <v/>
      </c>
      <c r="AN6" s="1" t="str">
        <f>IF(AF6="S",VLOOKUP(AI6,lookups!$N$1:$O$100,2,FALSE),"NVT")</f>
        <v>SV Zair - Rotterdam</v>
      </c>
      <c r="AP6" s="54" t="str">
        <f t="shared" ref="AP6:AP69" si="13">IF($AF6="W",VLOOKUP($AE6,$F$5:$S$997,AP$4,FALSE),"")</f>
        <v/>
      </c>
      <c r="AT6" s="42"/>
      <c r="AU6" s="42" t="s">
        <v>859</v>
      </c>
    </row>
    <row r="7" spans="1:47" x14ac:dyDescent="0.2">
      <c r="A7" s="1">
        <f t="shared" si="0"/>
        <v>3.0179999999999998</v>
      </c>
      <c r="B7" s="1">
        <f t="shared" si="8"/>
        <v>2</v>
      </c>
      <c r="C7" s="1">
        <f t="shared" ref="C7:C70" si="14">IF(F7=F6,C6,IF(C6=1,0,1))</f>
        <v>0</v>
      </c>
      <c r="D7" s="1">
        <f t="shared" si="9"/>
        <v>0</v>
      </c>
      <c r="E7" s="1">
        <f t="shared" si="10"/>
        <v>3</v>
      </c>
      <c r="F7" s="1">
        <f>IFERROR(VLOOKUP($E7,aanmeldingen!$B:$AB,F$1,FALSE),"-")</f>
        <v>3</v>
      </c>
      <c r="H7" s="25" t="str">
        <f>IF($D7=1,VLOOKUP($E7,aanmeldingen!$B:$AB,H$1,FALSE),"")</f>
        <v/>
      </c>
      <c r="I7" s="1" t="str">
        <f>IF($D7=1,VLOOKUP($E7,aanmeldingen!$B:$AB,I$1,FALSE),"")</f>
        <v/>
      </c>
      <c r="J7" s="1" t="str">
        <f>IF($D7=1,VLOOKUP($E7,aanmeldingen!$B:$AB,J$1,FALSE),"")</f>
        <v/>
      </c>
      <c r="K7" s="95" t="str">
        <f>IF($D7=1,VLOOKUP($E7,aanmeldingen!$B:$AB,K$1,FALSE),"")</f>
        <v/>
      </c>
      <c r="L7" s="95" t="str">
        <f>IF($D7=1,VLOOKUP($E7,aanmeldingen!$B:$AB,L$1,FALSE),"")</f>
        <v/>
      </c>
      <c r="M7" s="18" t="str">
        <f>IF($D7=1,VLOOKUP($E7,aanmeldingen!$B:$AB,M$1,FALSE),"")</f>
        <v/>
      </c>
      <c r="N7" s="1" t="str">
        <f>IF($D7=1,VLOOKUP($E7,aanmeldingen!$B:$AB,N$1,FALSE),"")</f>
        <v/>
      </c>
      <c r="O7" s="1" t="str">
        <f>IF($F7="-","",VLOOKUP($E7,aanmeldingen!$B:$AB,O$1,FALSE))</f>
        <v>Borst</v>
      </c>
      <c r="P7" s="1" t="str">
        <f>IF($F7="-","",VLOOKUP($E7,aanmeldingen!$B:$AB,P$1,FALSE))</f>
        <v>Sebastiaan</v>
      </c>
      <c r="Q7" s="1" t="str">
        <f>IF($F7="-","",VLOOKUP($E7,aanmeldingen!$B:$AB,Q$1,FALSE))</f>
        <v>OKK</v>
      </c>
      <c r="R7" s="123">
        <v>18</v>
      </c>
      <c r="S7" s="123"/>
      <c r="T7" s="54">
        <f>IF(LEFT(U7,1)=" ","",MAX($T$5:T6)+1)</f>
        <v>2</v>
      </c>
      <c r="U7" s="1" t="str">
        <f t="shared" ref="U7:U70" si="15">IF(AF7="W",AI7&amp;" - "&amp;AL7&amp;" "&amp;AM7&amp;" - "&amp;AG7&amp;" "&amp;AH7&amp;" - "&amp;DAY(AK7)&amp;"/"&amp;MONTH(AK7)&amp;"/"&amp;YEAR(AK7)&amp;" ("&amp;AP7&amp;" deelnemers)","     • "&amp;IF(OR(AJ7="Uitslag onbekend",AJ7="Niet deelgenomen"),AJ7,TRUNC(AJ7))&amp;" - "&amp;AH7&amp;" "&amp;AG7&amp;" - "&amp;AN7)</f>
        <v>WB - Heren Degen - Parijs FRA - 18/5/2019 (369 deelnemers)</v>
      </c>
      <c r="V7" s="1" t="str">
        <f t="shared" ref="V7:V36" si="16">IF(LEFT(U7,1)=" ",VALUE(LEFT(U7,SEARCH("-",U7)-1)),"")</f>
        <v/>
      </c>
      <c r="W7" s="1">
        <f t="shared" ref="W7:W25" si="17">W6+1</f>
        <v>3</v>
      </c>
      <c r="X7" s="1" t="str">
        <f t="shared" si="11"/>
        <v>GP - Dames Floret - Shanghai CHN - 19/5/2019 (182 deelnemers)</v>
      </c>
      <c r="AA7" s="54">
        <f t="shared" si="1"/>
        <v>0</v>
      </c>
      <c r="AB7" s="54" t="e">
        <f t="shared" si="2"/>
        <v>#VALUE!</v>
      </c>
      <c r="AC7" s="83" t="str">
        <f t="shared" si="12"/>
        <v/>
      </c>
      <c r="AD7" s="54">
        <f t="shared" ref="AD7:AD70" si="18">AD6+1</f>
        <v>3</v>
      </c>
      <c r="AE7" s="54">
        <f t="shared" si="3"/>
        <v>386</v>
      </c>
      <c r="AF7" s="54" t="str">
        <f t="shared" si="4"/>
        <v>W</v>
      </c>
      <c r="AG7" s="54" t="str">
        <f t="shared" si="5"/>
        <v>Parijs</v>
      </c>
      <c r="AH7" s="54" t="str">
        <f t="shared" si="5"/>
        <v>FRA</v>
      </c>
      <c r="AI7" s="54" t="str">
        <f t="shared" si="5"/>
        <v>WB</v>
      </c>
      <c r="AJ7" s="54">
        <f t="shared" si="6"/>
        <v>43602</v>
      </c>
      <c r="AK7" s="54">
        <f t="shared" si="7"/>
        <v>43603</v>
      </c>
      <c r="AL7" s="54" t="str">
        <f t="shared" si="7"/>
        <v>Heren</v>
      </c>
      <c r="AM7" s="54" t="str">
        <f t="shared" si="7"/>
        <v>Degen</v>
      </c>
      <c r="AN7" s="1" t="str">
        <f>IF(AF7="S",VLOOKUP(AI7,lookups!$N$1:$O$100,2,FALSE),"NVT")</f>
        <v>NVT</v>
      </c>
      <c r="AP7" s="54">
        <f t="shared" si="13"/>
        <v>369</v>
      </c>
      <c r="AT7" s="42"/>
    </row>
    <row r="8" spans="1:47" x14ac:dyDescent="0.2">
      <c r="A8" s="1">
        <f t="shared" si="0"/>
        <v>3.0209999999999999</v>
      </c>
      <c r="B8" s="1">
        <f t="shared" si="8"/>
        <v>3</v>
      </c>
      <c r="C8" s="1">
        <f t="shared" si="14"/>
        <v>0</v>
      </c>
      <c r="D8" s="1">
        <f t="shared" si="9"/>
        <v>0</v>
      </c>
      <c r="E8" s="1">
        <f t="shared" si="10"/>
        <v>4</v>
      </c>
      <c r="F8" s="1">
        <f>IFERROR(VLOOKUP($E8,aanmeldingen!$B:$AB,F$1,FALSE),"-")</f>
        <v>3</v>
      </c>
      <c r="H8" s="25" t="str">
        <f>IF($D8=1,VLOOKUP($E8,aanmeldingen!$B:$AB,H$1,FALSE),"")</f>
        <v/>
      </c>
      <c r="I8" s="1" t="str">
        <f>IF($D8=1,VLOOKUP($E8,aanmeldingen!$B:$AB,I$1,FALSE),"")</f>
        <v/>
      </c>
      <c r="J8" s="1" t="str">
        <f>IF($D8=1,VLOOKUP($E8,aanmeldingen!$B:$AB,J$1,FALSE),"")</f>
        <v/>
      </c>
      <c r="K8" s="95" t="str">
        <f>IF($D8=1,VLOOKUP($E8,aanmeldingen!$B:$AB,K$1,FALSE),"")</f>
        <v/>
      </c>
      <c r="L8" s="95" t="str">
        <f>IF($D8=1,VLOOKUP($E8,aanmeldingen!$B:$AB,L$1,FALSE),"")</f>
        <v/>
      </c>
      <c r="M8" s="18" t="str">
        <f>IF($D8=1,VLOOKUP($E8,aanmeldingen!$B:$AB,M$1,FALSE),"")</f>
        <v/>
      </c>
      <c r="N8" s="1" t="str">
        <f>IF($D8=1,VLOOKUP($E8,aanmeldingen!$B:$AB,N$1,FALSE),"")</f>
        <v/>
      </c>
      <c r="O8" s="1" t="str">
        <f>IF($F8="-","",VLOOKUP($E8,aanmeldingen!$B:$AB,O$1,FALSE))</f>
        <v>Tulen</v>
      </c>
      <c r="P8" s="1" t="str">
        <f>IF($F8="-","",VLOOKUP($E8,aanmeldingen!$B:$AB,P$1,FALSE))</f>
        <v>Tristan</v>
      </c>
      <c r="Q8" s="1" t="str">
        <f>IF($F8="-","",VLOOKUP($E8,aanmeldingen!$B:$AB,Q$1,FALSE))</f>
        <v>SCA</v>
      </c>
      <c r="R8" s="123">
        <v>21</v>
      </c>
      <c r="S8" s="123"/>
      <c r="T8" s="54" t="str">
        <f>IF(LEFT(U8,1)=" ","",MAX($T$5:T7)+1)</f>
        <v/>
      </c>
      <c r="U8" s="1" t="str">
        <f t="shared" si="15"/>
        <v xml:space="preserve">     • 39 - Bas Verwijlen - Schermclub Den Bosch</v>
      </c>
      <c r="V8" s="1" t="e">
        <f t="shared" si="16"/>
        <v>#VALUE!</v>
      </c>
      <c r="W8" s="1">
        <f t="shared" si="17"/>
        <v>4</v>
      </c>
      <c r="X8" s="1" t="str">
        <f t="shared" si="11"/>
        <v>WB Eq - Heren Degen - Parijs FRA - 19/5/2019 (0 deelnemers)</v>
      </c>
      <c r="AA8" s="54">
        <f t="shared" si="1"/>
        <v>0</v>
      </c>
      <c r="AB8" s="54" t="e">
        <f t="shared" si="2"/>
        <v>#VALUE!</v>
      </c>
      <c r="AC8" s="83" t="str">
        <f t="shared" si="12"/>
        <v/>
      </c>
      <c r="AD8" s="54">
        <f t="shared" si="18"/>
        <v>4</v>
      </c>
      <c r="AE8" s="54">
        <f t="shared" si="3"/>
        <v>386.03899999999999</v>
      </c>
      <c r="AF8" s="54" t="str">
        <f t="shared" si="4"/>
        <v>S</v>
      </c>
      <c r="AG8" s="54" t="str">
        <f t="shared" si="5"/>
        <v>Verwijlen</v>
      </c>
      <c r="AH8" s="54" t="str">
        <f t="shared" si="5"/>
        <v>Bas</v>
      </c>
      <c r="AI8" s="54" t="str">
        <f t="shared" si="5"/>
        <v>DBO</v>
      </c>
      <c r="AJ8" s="54">
        <f t="shared" si="6"/>
        <v>39</v>
      </c>
      <c r="AK8" s="54" t="str">
        <f t="shared" si="7"/>
        <v/>
      </c>
      <c r="AL8" s="54" t="str">
        <f t="shared" si="7"/>
        <v/>
      </c>
      <c r="AM8" s="54" t="str">
        <f t="shared" si="7"/>
        <v/>
      </c>
      <c r="AN8" s="1" t="str">
        <f>IF(AF8="S",VLOOKUP(AI8,lookups!$N$1:$O$100,2,FALSE),"NVT")</f>
        <v>Schermclub Den Bosch</v>
      </c>
      <c r="AP8" s="54" t="str">
        <f t="shared" si="13"/>
        <v/>
      </c>
      <c r="AT8" s="24"/>
    </row>
    <row r="9" spans="1:47" x14ac:dyDescent="0.2">
      <c r="A9" s="1">
        <f t="shared" si="0"/>
        <v>3.0489999999999999</v>
      </c>
      <c r="B9" s="1">
        <f t="shared" si="8"/>
        <v>4</v>
      </c>
      <c r="C9" s="1">
        <f t="shared" si="14"/>
        <v>0</v>
      </c>
      <c r="D9" s="1">
        <f t="shared" si="9"/>
        <v>0</v>
      </c>
      <c r="E9" s="1">
        <f t="shared" si="10"/>
        <v>5</v>
      </c>
      <c r="F9" s="1">
        <f>IFERROR(VLOOKUP($E9,aanmeldingen!$B:$AB,F$1,FALSE),"-")</f>
        <v>3</v>
      </c>
      <c r="H9" s="25" t="str">
        <f>IF($D9=1,VLOOKUP($E9,aanmeldingen!$B:$AB,H$1,FALSE),"")</f>
        <v/>
      </c>
      <c r="I9" s="1" t="str">
        <f>IF($D9=1,VLOOKUP($E9,aanmeldingen!$B:$AB,I$1,FALSE),"")</f>
        <v/>
      </c>
      <c r="J9" s="1" t="str">
        <f>IF($D9=1,VLOOKUP($E9,aanmeldingen!$B:$AB,J$1,FALSE),"")</f>
        <v/>
      </c>
      <c r="K9" s="95" t="str">
        <f>IF($D9=1,VLOOKUP($E9,aanmeldingen!$B:$AB,K$1,FALSE),"")</f>
        <v/>
      </c>
      <c r="L9" s="95" t="str">
        <f>IF($D9=1,VLOOKUP($E9,aanmeldingen!$B:$AB,L$1,FALSE),"")</f>
        <v/>
      </c>
      <c r="M9" s="18" t="str">
        <f>IF($D9=1,VLOOKUP($E9,aanmeldingen!$B:$AB,M$1,FALSE),"")</f>
        <v/>
      </c>
      <c r="N9" s="1" t="str">
        <f>IF($D9=1,VLOOKUP($E9,aanmeldingen!$B:$AB,N$1,FALSE),"")</f>
        <v/>
      </c>
      <c r="O9" s="1" t="str">
        <f>IF($F9="-","",VLOOKUP($E9,aanmeldingen!$B:$AB,O$1,FALSE))</f>
        <v>Mondt</v>
      </c>
      <c r="P9" s="1" t="str">
        <f>IF($F9="-","",VLOOKUP($E9,aanmeldingen!$B:$AB,P$1,FALSE))</f>
        <v>Bas</v>
      </c>
      <c r="Q9" s="1" t="str">
        <f>IF($F9="-","",VLOOKUP($E9,aanmeldingen!$B:$AB,Q$1,FALSE))</f>
        <v>HS</v>
      </c>
      <c r="R9" s="123">
        <v>49</v>
      </c>
      <c r="S9" s="123"/>
      <c r="T9" s="54" t="str">
        <f>IF(LEFT(U9,1)=" ","",MAX($T$5:T8)+1)</f>
        <v/>
      </c>
      <c r="U9" s="1" t="str">
        <f t="shared" si="15"/>
        <v xml:space="preserve">     • 93 - David Van Nunen - Delft Fencing Club</v>
      </c>
      <c r="V9" s="1" t="e">
        <f t="shared" si="16"/>
        <v>#VALUE!</v>
      </c>
      <c r="W9" s="1">
        <f t="shared" si="17"/>
        <v>5</v>
      </c>
      <c r="X9" s="1" t="e">
        <f t="shared" si="11"/>
        <v>#N/A</v>
      </c>
      <c r="AA9" s="54">
        <f t="shared" si="1"/>
        <v>0</v>
      </c>
      <c r="AB9" s="54" t="e">
        <f t="shared" si="2"/>
        <v>#VALUE!</v>
      </c>
      <c r="AC9" s="83" t="str">
        <f t="shared" si="12"/>
        <v/>
      </c>
      <c r="AD9" s="54">
        <f t="shared" si="18"/>
        <v>5</v>
      </c>
      <c r="AE9" s="54">
        <f t="shared" si="3"/>
        <v>386.09300000000002</v>
      </c>
      <c r="AF9" s="54" t="str">
        <f t="shared" si="4"/>
        <v>S</v>
      </c>
      <c r="AG9" s="54" t="str">
        <f t="shared" si="5"/>
        <v>Van Nunen</v>
      </c>
      <c r="AH9" s="54" t="str">
        <f t="shared" si="5"/>
        <v>David</v>
      </c>
      <c r="AI9" s="54" t="str">
        <f t="shared" si="5"/>
        <v>DFC</v>
      </c>
      <c r="AJ9" s="54">
        <f t="shared" si="6"/>
        <v>93</v>
      </c>
      <c r="AK9" s="54" t="str">
        <f t="shared" si="7"/>
        <v/>
      </c>
      <c r="AL9" s="54" t="str">
        <f t="shared" si="7"/>
        <v/>
      </c>
      <c r="AM9" s="54" t="str">
        <f t="shared" si="7"/>
        <v/>
      </c>
      <c r="AN9" s="1" t="str">
        <f>IF(AF9="S",VLOOKUP(AI9,lookups!$N$1:$O$100,2,FALSE),"NVT")</f>
        <v>Delft Fencing Club</v>
      </c>
      <c r="AP9" s="54" t="str">
        <f t="shared" si="13"/>
        <v/>
      </c>
      <c r="AT9" s="42"/>
    </row>
    <row r="10" spans="1:47" x14ac:dyDescent="0.2">
      <c r="A10" s="1">
        <f t="shared" si="0"/>
        <v>3.0089999999999999</v>
      </c>
      <c r="B10" s="1">
        <f t="shared" si="8"/>
        <v>5</v>
      </c>
      <c r="C10" s="1">
        <f t="shared" si="14"/>
        <v>0</v>
      </c>
      <c r="D10" s="1">
        <f t="shared" si="9"/>
        <v>0</v>
      </c>
      <c r="E10" s="1">
        <f t="shared" si="10"/>
        <v>6</v>
      </c>
      <c r="F10" s="1">
        <f>IFERROR(VLOOKUP($E10,aanmeldingen!$B:$AB,F$1,FALSE),"-")</f>
        <v>3</v>
      </c>
      <c r="H10" s="25" t="str">
        <f>IF($D10=1,VLOOKUP($E10,aanmeldingen!$B:$AB,H$1,FALSE),"")</f>
        <v/>
      </c>
      <c r="I10" s="1" t="str">
        <f>IF($D10=1,VLOOKUP($E10,aanmeldingen!$B:$AB,I$1,FALSE),"")</f>
        <v/>
      </c>
      <c r="J10" s="1" t="str">
        <f>IF($D10=1,VLOOKUP($E10,aanmeldingen!$B:$AB,J$1,FALSE),"")</f>
        <v/>
      </c>
      <c r="K10" s="95" t="str">
        <f>IF($D10=1,VLOOKUP($E10,aanmeldingen!$B:$AB,K$1,FALSE),"")</f>
        <v/>
      </c>
      <c r="L10" s="95" t="str">
        <f>IF($D10=1,VLOOKUP($E10,aanmeldingen!$B:$AB,L$1,FALSE),"")</f>
        <v/>
      </c>
      <c r="M10" s="18" t="str">
        <f>IF($D10=1,VLOOKUP($E10,aanmeldingen!$B:$AB,M$1,FALSE),"")</f>
        <v/>
      </c>
      <c r="N10" s="1" t="str">
        <f>IF($D10=1,VLOOKUP($E10,aanmeldingen!$B:$AB,N$1,FALSE),"")</f>
        <v/>
      </c>
      <c r="O10" s="1" t="str">
        <f>IF($F10="-","",VLOOKUP($E10,aanmeldingen!$B:$AB,O$1,FALSE))</f>
        <v>Van Egmond</v>
      </c>
      <c r="P10" s="1" t="str">
        <f>IF($F10="-","",VLOOKUP($E10,aanmeldingen!$B:$AB,P$1,FALSE))</f>
        <v>Dirk Jan</v>
      </c>
      <c r="Q10" s="1" t="str">
        <f>IF($F10="-","",VLOOKUP($E10,aanmeldingen!$B:$AB,Q$1,FALSE))</f>
        <v>AMS</v>
      </c>
      <c r="R10" s="123">
        <v>9</v>
      </c>
      <c r="S10" s="123"/>
      <c r="T10" s="54" t="str">
        <f>IF(LEFT(U10,1)=" ","",MAX($T$5:T9)+1)</f>
        <v/>
      </c>
      <c r="U10" s="1" t="str">
        <f t="shared" si="15"/>
        <v xml:space="preserve">     • 217 - Randy Postma - Fencing Club Almere</v>
      </c>
      <c r="V10" s="1" t="e">
        <f t="shared" si="16"/>
        <v>#VALUE!</v>
      </c>
      <c r="W10" s="1">
        <f t="shared" si="17"/>
        <v>6</v>
      </c>
      <c r="X10" s="1" t="e">
        <f t="shared" si="11"/>
        <v>#N/A</v>
      </c>
      <c r="AA10" s="54">
        <f t="shared" si="1"/>
        <v>0</v>
      </c>
      <c r="AB10" s="54" t="e">
        <f t="shared" si="2"/>
        <v>#VALUE!</v>
      </c>
      <c r="AC10" s="83" t="str">
        <f t="shared" si="12"/>
        <v/>
      </c>
      <c r="AD10" s="54">
        <f t="shared" si="18"/>
        <v>6</v>
      </c>
      <c r="AE10" s="54">
        <f t="shared" si="3"/>
        <v>386.21699999999998</v>
      </c>
      <c r="AF10" s="54" t="str">
        <f t="shared" si="4"/>
        <v>S</v>
      </c>
      <c r="AG10" s="54" t="str">
        <f t="shared" si="5"/>
        <v>Postma</v>
      </c>
      <c r="AH10" s="54" t="str">
        <f t="shared" si="5"/>
        <v>Randy</v>
      </c>
      <c r="AI10" s="54" t="str">
        <f t="shared" si="5"/>
        <v>FCA</v>
      </c>
      <c r="AJ10" s="54">
        <f t="shared" si="6"/>
        <v>217</v>
      </c>
      <c r="AK10" s="54" t="str">
        <f t="shared" si="7"/>
        <v/>
      </c>
      <c r="AL10" s="54" t="str">
        <f t="shared" si="7"/>
        <v/>
      </c>
      <c r="AM10" s="54" t="str">
        <f t="shared" si="7"/>
        <v/>
      </c>
      <c r="AN10" s="1" t="str">
        <f>IF(AF10="S",VLOOKUP(AI10,lookups!$N$1:$O$100,2,FALSE),"NVT")</f>
        <v>Fencing Club Almere</v>
      </c>
      <c r="AP10" s="54" t="str">
        <f t="shared" si="13"/>
        <v/>
      </c>
      <c r="AT10" s="24"/>
    </row>
    <row r="11" spans="1:47" x14ac:dyDescent="0.2">
      <c r="A11" s="1">
        <f t="shared" si="0"/>
        <v>3.0249999999999999</v>
      </c>
      <c r="B11" s="1">
        <f t="shared" si="8"/>
        <v>6</v>
      </c>
      <c r="C11" s="1">
        <f t="shared" si="14"/>
        <v>0</v>
      </c>
      <c r="D11" s="1">
        <f t="shared" si="9"/>
        <v>0</v>
      </c>
      <c r="E11" s="1">
        <f t="shared" si="10"/>
        <v>7</v>
      </c>
      <c r="F11" s="1">
        <f>IFERROR(VLOOKUP($E11,aanmeldingen!$B:$AB,F$1,FALSE),"-")</f>
        <v>3</v>
      </c>
      <c r="H11" s="25" t="str">
        <f>IF($D11=1,VLOOKUP($E11,aanmeldingen!$B:$AB,H$1,FALSE),"")</f>
        <v/>
      </c>
      <c r="I11" s="1" t="str">
        <f>IF($D11=1,VLOOKUP($E11,aanmeldingen!$B:$AB,I$1,FALSE),"")</f>
        <v/>
      </c>
      <c r="J11" s="1" t="str">
        <f>IF($D11=1,VLOOKUP($E11,aanmeldingen!$B:$AB,J$1,FALSE),"")</f>
        <v/>
      </c>
      <c r="K11" s="95" t="str">
        <f>IF($D11=1,VLOOKUP($E11,aanmeldingen!$B:$AB,K$1,FALSE),"")</f>
        <v/>
      </c>
      <c r="L11" s="95" t="str">
        <f>IF($D11=1,VLOOKUP($E11,aanmeldingen!$B:$AB,L$1,FALSE),"")</f>
        <v/>
      </c>
      <c r="M11" s="18" t="str">
        <f>IF($D11=1,VLOOKUP($E11,aanmeldingen!$B:$AB,M$1,FALSE),"")</f>
        <v/>
      </c>
      <c r="N11" s="1" t="str">
        <f>IF($D11=1,VLOOKUP($E11,aanmeldingen!$B:$AB,N$1,FALSE),"")</f>
        <v/>
      </c>
      <c r="O11" s="1" t="str">
        <f>IF($F11="-","",VLOOKUP($E11,aanmeldingen!$B:$AB,O$1,FALSE))</f>
        <v>Post</v>
      </c>
      <c r="P11" s="1" t="str">
        <f>IF($F11="-","",VLOOKUP($E11,aanmeldingen!$B:$AB,P$1,FALSE))</f>
        <v>Patrick</v>
      </c>
      <c r="Q11" s="1" t="str">
        <f>IF($F11="-","",VLOOKUP($E11,aanmeldingen!$B:$AB,Q$1,FALSE))</f>
        <v>NRD</v>
      </c>
      <c r="R11" s="123">
        <v>25</v>
      </c>
      <c r="S11" s="123"/>
      <c r="T11" s="54" t="str">
        <f>IF(LEFT(U11,1)=" ","",MAX($T$5:T10)+1)</f>
        <v/>
      </c>
      <c r="U11" s="1" t="str">
        <f t="shared" si="15"/>
        <v xml:space="preserve">     • 228 - Rafael Tulen - ASV Scaramouche - Arnhem</v>
      </c>
      <c r="V11" s="1" t="e">
        <f t="shared" si="16"/>
        <v>#VALUE!</v>
      </c>
      <c r="W11" s="1">
        <f t="shared" si="17"/>
        <v>7</v>
      </c>
      <c r="X11" s="1" t="e">
        <f t="shared" si="11"/>
        <v>#N/A</v>
      </c>
      <c r="AA11" s="54">
        <f t="shared" si="1"/>
        <v>0</v>
      </c>
      <c r="AB11" s="54" t="e">
        <f t="shared" si="2"/>
        <v>#VALUE!</v>
      </c>
      <c r="AC11" s="83" t="str">
        <f t="shared" si="12"/>
        <v/>
      </c>
      <c r="AD11" s="54">
        <f t="shared" si="18"/>
        <v>7</v>
      </c>
      <c r="AE11" s="54">
        <f t="shared" si="3"/>
        <v>386.22800000000001</v>
      </c>
      <c r="AF11" s="54" t="str">
        <f t="shared" si="4"/>
        <v>S</v>
      </c>
      <c r="AG11" s="54" t="str">
        <f t="shared" si="5"/>
        <v>Tulen</v>
      </c>
      <c r="AH11" s="54" t="str">
        <f t="shared" si="5"/>
        <v>Rafael</v>
      </c>
      <c r="AI11" s="54" t="str">
        <f t="shared" si="5"/>
        <v>SCA</v>
      </c>
      <c r="AJ11" s="54">
        <f t="shared" si="6"/>
        <v>228</v>
      </c>
      <c r="AK11" s="54" t="str">
        <f t="shared" si="7"/>
        <v/>
      </c>
      <c r="AL11" s="54" t="str">
        <f t="shared" si="7"/>
        <v/>
      </c>
      <c r="AM11" s="54" t="str">
        <f t="shared" si="7"/>
        <v/>
      </c>
      <c r="AN11" s="1" t="str">
        <f>IF(AF11="S",VLOOKUP(AI11,lookups!$N$1:$O$100,2,FALSE),"NVT")</f>
        <v>ASV Scaramouche - Arnhem</v>
      </c>
      <c r="AP11" s="54" t="str">
        <f t="shared" si="13"/>
        <v/>
      </c>
      <c r="AT11" s="42"/>
    </row>
    <row r="12" spans="1:47" x14ac:dyDescent="0.2">
      <c r="A12" s="1">
        <f t="shared" si="0"/>
        <v>3.0310000000000001</v>
      </c>
      <c r="B12" s="1">
        <f t="shared" si="8"/>
        <v>7</v>
      </c>
      <c r="C12" s="1">
        <f t="shared" si="14"/>
        <v>0</v>
      </c>
      <c r="D12" s="1">
        <f t="shared" si="9"/>
        <v>0</v>
      </c>
      <c r="E12" s="1">
        <f t="shared" si="10"/>
        <v>8</v>
      </c>
      <c r="F12" s="1">
        <f>IFERROR(VLOOKUP($E12,aanmeldingen!$B:$AB,F$1,FALSE),"-")</f>
        <v>3</v>
      </c>
      <c r="H12" s="25" t="str">
        <f>IF($D12=1,VLOOKUP($E12,aanmeldingen!$B:$AB,H$1,FALSE),"")</f>
        <v/>
      </c>
      <c r="I12" s="1" t="str">
        <f>IF($D12=1,VLOOKUP($E12,aanmeldingen!$B:$AB,I$1,FALSE),"")</f>
        <v/>
      </c>
      <c r="J12" s="1" t="str">
        <f>IF($D12=1,VLOOKUP($E12,aanmeldingen!$B:$AB,J$1,FALSE),"")</f>
        <v/>
      </c>
      <c r="K12" s="95" t="str">
        <f>IF($D12=1,VLOOKUP($E12,aanmeldingen!$B:$AB,K$1,FALSE),"")</f>
        <v/>
      </c>
      <c r="L12" s="95" t="str">
        <f>IF($D12=1,VLOOKUP($E12,aanmeldingen!$B:$AB,L$1,FALSE),"")</f>
        <v/>
      </c>
      <c r="M12" s="18" t="str">
        <f>IF($D12=1,VLOOKUP($E12,aanmeldingen!$B:$AB,M$1,FALSE),"")</f>
        <v/>
      </c>
      <c r="N12" s="1" t="str">
        <f>IF($D12=1,VLOOKUP($E12,aanmeldingen!$B:$AB,N$1,FALSE),"")</f>
        <v/>
      </c>
      <c r="O12" s="1" t="str">
        <f>IF($F12="-","",VLOOKUP($E12,aanmeldingen!$B:$AB,O$1,FALSE))</f>
        <v>Yuno</v>
      </c>
      <c r="P12" s="1" t="str">
        <f>IF($F12="-","",VLOOKUP($E12,aanmeldingen!$B:$AB,P$1,FALSE))</f>
        <v>Elisha</v>
      </c>
      <c r="Q12" s="1" t="str">
        <f>IF($F12="-","",VLOOKUP($E12,aanmeldingen!$B:$AB,Q$1,FALSE))</f>
        <v>HS</v>
      </c>
      <c r="R12" s="123">
        <v>31</v>
      </c>
      <c r="S12" s="123"/>
      <c r="T12" s="54" t="str">
        <f>IF(LEFT(U12,1)=" ","",MAX($T$5:T11)+1)</f>
        <v/>
      </c>
      <c r="U12" s="1" t="str">
        <f t="shared" si="15"/>
        <v xml:space="preserve">     • 249 - Ruben Derksen - ASV Scaramouche - Arnhem</v>
      </c>
      <c r="V12" s="1" t="e">
        <f t="shared" si="16"/>
        <v>#VALUE!</v>
      </c>
      <c r="W12" s="1">
        <f t="shared" si="17"/>
        <v>8</v>
      </c>
      <c r="X12" s="1" t="e">
        <f t="shared" si="11"/>
        <v>#N/A</v>
      </c>
      <c r="AA12" s="54">
        <f t="shared" si="1"/>
        <v>0</v>
      </c>
      <c r="AB12" s="54" t="e">
        <f t="shared" si="2"/>
        <v>#VALUE!</v>
      </c>
      <c r="AC12" s="83" t="str">
        <f t="shared" si="12"/>
        <v/>
      </c>
      <c r="AD12" s="54">
        <f t="shared" si="18"/>
        <v>8</v>
      </c>
      <c r="AE12" s="54">
        <f t="shared" si="3"/>
        <v>386.24900000000002</v>
      </c>
      <c r="AF12" s="54" t="str">
        <f t="shared" si="4"/>
        <v>S</v>
      </c>
      <c r="AG12" s="54" t="str">
        <f t="shared" si="5"/>
        <v>Derksen</v>
      </c>
      <c r="AH12" s="54" t="str">
        <f t="shared" si="5"/>
        <v>Ruben</v>
      </c>
      <c r="AI12" s="54" t="str">
        <f t="shared" si="5"/>
        <v>SCA</v>
      </c>
      <c r="AJ12" s="54">
        <f t="shared" si="6"/>
        <v>249</v>
      </c>
      <c r="AK12" s="54" t="str">
        <f t="shared" si="7"/>
        <v/>
      </c>
      <c r="AL12" s="54" t="str">
        <f t="shared" si="7"/>
        <v/>
      </c>
      <c r="AM12" s="54" t="str">
        <f t="shared" si="7"/>
        <v/>
      </c>
      <c r="AN12" s="1" t="str">
        <f>IF(AF12="S",VLOOKUP(AI12,lookups!$N$1:$O$100,2,FALSE),"NVT")</f>
        <v>ASV Scaramouche - Arnhem</v>
      </c>
      <c r="AP12" s="54" t="str">
        <f t="shared" si="13"/>
        <v/>
      </c>
      <c r="AT12" s="42"/>
    </row>
    <row r="13" spans="1:47" x14ac:dyDescent="0.2">
      <c r="A13" s="1">
        <f t="shared" si="0"/>
        <v>3.0190000000000001</v>
      </c>
      <c r="B13" s="1">
        <f t="shared" si="8"/>
        <v>8</v>
      </c>
      <c r="C13" s="1">
        <f t="shared" si="14"/>
        <v>0</v>
      </c>
      <c r="D13" s="1">
        <f t="shared" si="9"/>
        <v>0</v>
      </c>
      <c r="E13" s="1">
        <f t="shared" si="10"/>
        <v>9</v>
      </c>
      <c r="F13" s="1">
        <f>IFERROR(VLOOKUP($E13,aanmeldingen!$B:$AB,F$1,FALSE),"-")</f>
        <v>3</v>
      </c>
      <c r="H13" s="25" t="str">
        <f>IF($D13=1,VLOOKUP($E13,aanmeldingen!$B:$AB,H$1,FALSE),"")</f>
        <v/>
      </c>
      <c r="I13" s="1" t="str">
        <f>IF($D13=1,VLOOKUP($E13,aanmeldingen!$B:$AB,I$1,FALSE),"")</f>
        <v/>
      </c>
      <c r="J13" s="1" t="str">
        <f>IF($D13=1,VLOOKUP($E13,aanmeldingen!$B:$AB,J$1,FALSE),"")</f>
        <v/>
      </c>
      <c r="K13" s="95" t="str">
        <f>IF($D13=1,VLOOKUP($E13,aanmeldingen!$B:$AB,K$1,FALSE),"")</f>
        <v/>
      </c>
      <c r="L13" s="95" t="str">
        <f>IF($D13=1,VLOOKUP($E13,aanmeldingen!$B:$AB,L$1,FALSE),"")</f>
        <v/>
      </c>
      <c r="M13" s="18" t="str">
        <f>IF($D13=1,VLOOKUP($E13,aanmeldingen!$B:$AB,M$1,FALSE),"")</f>
        <v/>
      </c>
      <c r="N13" s="1" t="str">
        <f>IF($D13=1,VLOOKUP($E13,aanmeldingen!$B:$AB,N$1,FALSE),"")</f>
        <v/>
      </c>
      <c r="O13" s="1" t="str">
        <f>IF($F13="-","",VLOOKUP($E13,aanmeldingen!$B:$AB,O$1,FALSE))</f>
        <v>Split</v>
      </c>
      <c r="P13" s="1" t="str">
        <f>IF($F13="-","",VLOOKUP($E13,aanmeldingen!$B:$AB,P$1,FALSE))</f>
        <v>Olivier</v>
      </c>
      <c r="Q13" s="1" t="str">
        <f>IF($F13="-","",VLOOKUP($E13,aanmeldingen!$B:$AB,Q$1,FALSE))</f>
        <v>NRD</v>
      </c>
      <c r="R13" s="123">
        <v>19</v>
      </c>
      <c r="S13" s="123"/>
      <c r="T13" s="54" t="str">
        <f>IF(LEFT(U13,1)=" ","",MAX($T$5:T12)+1)</f>
        <v/>
      </c>
      <c r="U13" s="1" t="str">
        <f t="shared" si="15"/>
        <v xml:space="preserve">     • 301 - Colin Keppel - Schermclub Den Bosch</v>
      </c>
      <c r="V13" s="1" t="e">
        <f t="shared" si="16"/>
        <v>#VALUE!</v>
      </c>
      <c r="W13" s="1">
        <f t="shared" si="17"/>
        <v>9</v>
      </c>
      <c r="X13" s="1" t="e">
        <f t="shared" si="11"/>
        <v>#N/A</v>
      </c>
      <c r="AA13" s="54">
        <f t="shared" si="1"/>
        <v>0</v>
      </c>
      <c r="AB13" s="54" t="e">
        <f t="shared" si="2"/>
        <v>#VALUE!</v>
      </c>
      <c r="AC13" s="83" t="str">
        <f t="shared" si="12"/>
        <v/>
      </c>
      <c r="AD13" s="54">
        <f t="shared" si="18"/>
        <v>9</v>
      </c>
      <c r="AE13" s="54">
        <f t="shared" si="3"/>
        <v>386.30099999999999</v>
      </c>
      <c r="AF13" s="54" t="str">
        <f t="shared" si="4"/>
        <v>S</v>
      </c>
      <c r="AG13" s="54" t="str">
        <f t="shared" si="5"/>
        <v>Keppel</v>
      </c>
      <c r="AH13" s="54" t="str">
        <f t="shared" si="5"/>
        <v>Colin</v>
      </c>
      <c r="AI13" s="54" t="str">
        <f t="shared" si="5"/>
        <v>DBO</v>
      </c>
      <c r="AJ13" s="54">
        <f t="shared" si="6"/>
        <v>301</v>
      </c>
      <c r="AK13" s="54" t="str">
        <f t="shared" si="7"/>
        <v/>
      </c>
      <c r="AL13" s="54" t="str">
        <f t="shared" si="7"/>
        <v/>
      </c>
      <c r="AM13" s="54" t="str">
        <f t="shared" si="7"/>
        <v/>
      </c>
      <c r="AN13" s="1" t="str">
        <f>IF(AF13="S",VLOOKUP(AI13,lookups!$N$1:$O$100,2,FALSE),"NVT")</f>
        <v>Schermclub Den Bosch</v>
      </c>
      <c r="AP13" s="54" t="str">
        <f t="shared" si="13"/>
        <v/>
      </c>
      <c r="AT13" s="42"/>
    </row>
    <row r="14" spans="1:47" x14ac:dyDescent="0.2">
      <c r="A14" s="1">
        <f t="shared" si="0"/>
        <v>3.0419999999999998</v>
      </c>
      <c r="B14" s="1">
        <f t="shared" si="8"/>
        <v>9</v>
      </c>
      <c r="C14" s="1">
        <f t="shared" si="14"/>
        <v>0</v>
      </c>
      <c r="D14" s="1">
        <f t="shared" si="9"/>
        <v>0</v>
      </c>
      <c r="E14" s="1">
        <f t="shared" si="10"/>
        <v>10</v>
      </c>
      <c r="F14" s="1">
        <f>IFERROR(VLOOKUP($E14,aanmeldingen!$B:$AB,F$1,FALSE),"-")</f>
        <v>3</v>
      </c>
      <c r="H14" s="25" t="str">
        <f>IF($D14=1,VLOOKUP($E14,aanmeldingen!$B:$AB,H$1,FALSE),"")</f>
        <v/>
      </c>
      <c r="I14" s="1" t="str">
        <f>IF($D14=1,VLOOKUP($E14,aanmeldingen!$B:$AB,I$1,FALSE),"")</f>
        <v/>
      </c>
      <c r="J14" s="1" t="str">
        <f>IF($D14=1,VLOOKUP($E14,aanmeldingen!$B:$AB,J$1,FALSE),"")</f>
        <v/>
      </c>
      <c r="K14" s="95" t="str">
        <f>IF($D14=1,VLOOKUP($E14,aanmeldingen!$B:$AB,K$1,FALSE),"")</f>
        <v/>
      </c>
      <c r="L14" s="95" t="str">
        <f>IF($D14=1,VLOOKUP($E14,aanmeldingen!$B:$AB,L$1,FALSE),"")</f>
        <v/>
      </c>
      <c r="M14" s="18" t="str">
        <f>IF($D14=1,VLOOKUP($E14,aanmeldingen!$B:$AB,M$1,FALSE),"")</f>
        <v/>
      </c>
      <c r="N14" s="1" t="str">
        <f>IF($D14=1,VLOOKUP($E14,aanmeldingen!$B:$AB,N$1,FALSE),"")</f>
        <v/>
      </c>
      <c r="O14" s="1" t="str">
        <f>IF($F14="-","",VLOOKUP($E14,aanmeldingen!$B:$AB,O$1,FALSE))</f>
        <v>Fens</v>
      </c>
      <c r="P14" s="1" t="str">
        <f>IF($F14="-","",VLOOKUP($E14,aanmeldingen!$B:$AB,P$1,FALSE))</f>
        <v>Julian</v>
      </c>
      <c r="Q14" s="1" t="str">
        <f>IF($F14="-","",VLOOKUP($E14,aanmeldingen!$B:$AB,Q$1,FALSE))</f>
        <v>PAS</v>
      </c>
      <c r="R14" s="123">
        <v>42</v>
      </c>
      <c r="S14" s="123"/>
      <c r="T14" s="54" t="str">
        <f>IF(LEFT(U14,1)=" ","",MAX($T$5:T13)+1)</f>
        <v/>
      </c>
      <c r="U14" s="1" t="str">
        <f t="shared" si="15"/>
        <v xml:space="preserve">     • 327 - Thom Schanzleh - SV Zair - Rotterdam</v>
      </c>
      <c r="V14" s="1" t="e">
        <f t="shared" si="16"/>
        <v>#VALUE!</v>
      </c>
      <c r="W14" s="1">
        <f t="shared" si="17"/>
        <v>10</v>
      </c>
      <c r="X14" s="1" t="e">
        <f t="shared" si="11"/>
        <v>#N/A</v>
      </c>
      <c r="AA14" s="54">
        <f t="shared" si="1"/>
        <v>0</v>
      </c>
      <c r="AB14" s="54" t="e">
        <f t="shared" si="2"/>
        <v>#VALUE!</v>
      </c>
      <c r="AC14" s="83" t="str">
        <f t="shared" si="12"/>
        <v/>
      </c>
      <c r="AD14" s="54">
        <f t="shared" si="18"/>
        <v>10</v>
      </c>
      <c r="AE14" s="54">
        <f t="shared" si="3"/>
        <v>386.327</v>
      </c>
      <c r="AF14" s="54" t="str">
        <f t="shared" si="4"/>
        <v>S</v>
      </c>
      <c r="AG14" s="54" t="str">
        <f t="shared" si="5"/>
        <v>Schanzleh</v>
      </c>
      <c r="AH14" s="54" t="str">
        <f t="shared" si="5"/>
        <v>Thom</v>
      </c>
      <c r="AI14" s="54" t="str">
        <f t="shared" si="5"/>
        <v>ZAI</v>
      </c>
      <c r="AJ14" s="54">
        <f t="shared" si="6"/>
        <v>327</v>
      </c>
      <c r="AK14" s="54" t="str">
        <f t="shared" si="7"/>
        <v/>
      </c>
      <c r="AL14" s="54" t="str">
        <f t="shared" si="7"/>
        <v/>
      </c>
      <c r="AM14" s="54" t="str">
        <f t="shared" si="7"/>
        <v/>
      </c>
      <c r="AN14" s="1" t="str">
        <f>IF(AF14="S",VLOOKUP(AI14,lookups!$N$1:$O$100,2,FALSE),"NVT")</f>
        <v>SV Zair - Rotterdam</v>
      </c>
      <c r="AP14" s="54" t="str">
        <f t="shared" si="13"/>
        <v/>
      </c>
      <c r="AT14" s="24"/>
    </row>
    <row r="15" spans="1:47" x14ac:dyDescent="0.2">
      <c r="A15" s="1">
        <f t="shared" si="0"/>
        <v>3.0259999999999998</v>
      </c>
      <c r="B15" s="1">
        <f t="shared" si="8"/>
        <v>10</v>
      </c>
      <c r="C15" s="1">
        <f t="shared" si="14"/>
        <v>0</v>
      </c>
      <c r="D15" s="1">
        <f t="shared" si="9"/>
        <v>0</v>
      </c>
      <c r="E15" s="1">
        <f t="shared" si="10"/>
        <v>11</v>
      </c>
      <c r="F15" s="1">
        <f>IFERROR(VLOOKUP($E15,aanmeldingen!$B:$AB,F$1,FALSE),"-")</f>
        <v>3</v>
      </c>
      <c r="H15" s="25" t="str">
        <f>IF($D15=1,VLOOKUP($E15,aanmeldingen!$B:$AB,H$1,FALSE),"")</f>
        <v/>
      </c>
      <c r="I15" s="1" t="str">
        <f>IF($D15=1,VLOOKUP($E15,aanmeldingen!$B:$AB,I$1,FALSE),"")</f>
        <v/>
      </c>
      <c r="J15" s="1" t="str">
        <f>IF($D15=1,VLOOKUP($E15,aanmeldingen!$B:$AB,J$1,FALSE),"")</f>
        <v/>
      </c>
      <c r="K15" s="95" t="str">
        <f>IF($D15=1,VLOOKUP($E15,aanmeldingen!$B:$AB,K$1,FALSE),"")</f>
        <v/>
      </c>
      <c r="L15" s="95" t="str">
        <f>IF($D15=1,VLOOKUP($E15,aanmeldingen!$B:$AB,L$1,FALSE),"")</f>
        <v/>
      </c>
      <c r="M15" s="18" t="str">
        <f>IF($D15=1,VLOOKUP($E15,aanmeldingen!$B:$AB,M$1,FALSE),"")</f>
        <v/>
      </c>
      <c r="N15" s="1" t="str">
        <f>IF($D15=1,VLOOKUP($E15,aanmeldingen!$B:$AB,N$1,FALSE),"")</f>
        <v/>
      </c>
      <c r="O15" s="1" t="str">
        <f>IF($F15="-","",VLOOKUP($E15,aanmeldingen!$B:$AB,O$1,FALSE))</f>
        <v>Zoons</v>
      </c>
      <c r="P15" s="1" t="str">
        <f>IF($F15="-","",VLOOKUP($E15,aanmeldingen!$B:$AB,P$1,FALSE))</f>
        <v>Edo</v>
      </c>
      <c r="Q15" s="1" t="str">
        <f>IF($F15="-","",VLOOKUP($E15,aanmeldingen!$B:$AB,Q$1,FALSE))</f>
        <v>NRD</v>
      </c>
      <c r="R15" s="123">
        <v>26</v>
      </c>
      <c r="S15" s="123"/>
      <c r="T15" s="54" t="str">
        <f>IF(LEFT(U15,1)=" ","",MAX($T$5:T14)+1)</f>
        <v/>
      </c>
      <c r="U15" s="1" t="str">
        <f t="shared" si="15"/>
        <v xml:space="preserve">     • Uitslag onbekend - Tristan Tulen - ASV Scaramouche - Arnhem</v>
      </c>
      <c r="V15" s="1" t="e">
        <f t="shared" si="16"/>
        <v>#VALUE!</v>
      </c>
      <c r="W15" s="1">
        <f t="shared" si="17"/>
        <v>11</v>
      </c>
      <c r="X15" s="1" t="e">
        <f t="shared" si="11"/>
        <v>#N/A</v>
      </c>
      <c r="AA15" s="54">
        <f t="shared" si="1"/>
        <v>0</v>
      </c>
      <c r="AB15" s="54" t="e">
        <f t="shared" si="2"/>
        <v>#VALUE!</v>
      </c>
      <c r="AC15" s="83" t="str">
        <f t="shared" si="12"/>
        <v/>
      </c>
      <c r="AD15" s="54">
        <f t="shared" si="18"/>
        <v>11</v>
      </c>
      <c r="AE15" s="54">
        <f t="shared" si="3"/>
        <v>386.65899999999999</v>
      </c>
      <c r="AF15" s="54" t="str">
        <f t="shared" si="4"/>
        <v>S</v>
      </c>
      <c r="AG15" s="54" t="str">
        <f t="shared" si="5"/>
        <v>Tulen</v>
      </c>
      <c r="AH15" s="54" t="str">
        <f t="shared" si="5"/>
        <v>Tristan</v>
      </c>
      <c r="AI15" s="54" t="str">
        <f t="shared" si="5"/>
        <v>SCA</v>
      </c>
      <c r="AJ15" s="54" t="str">
        <f t="shared" si="6"/>
        <v>Uitslag onbekend</v>
      </c>
      <c r="AK15" s="54" t="str">
        <f t="shared" si="7"/>
        <v/>
      </c>
      <c r="AL15" s="54" t="str">
        <f t="shared" si="7"/>
        <v/>
      </c>
      <c r="AM15" s="54" t="str">
        <f t="shared" si="7"/>
        <v/>
      </c>
      <c r="AN15" s="1" t="str">
        <f>IF(AF15="S",VLOOKUP(AI15,lookups!$N$1:$O$100,2,FALSE),"NVT")</f>
        <v>ASV Scaramouche - Arnhem</v>
      </c>
      <c r="AP15" s="54" t="str">
        <f t="shared" si="13"/>
        <v/>
      </c>
      <c r="AT15" s="42"/>
    </row>
    <row r="16" spans="1:47" x14ac:dyDescent="0.2">
      <c r="A16" s="1">
        <f t="shared" si="0"/>
        <v>3.0049999999999999</v>
      </c>
      <c r="B16" s="1">
        <f t="shared" si="8"/>
        <v>11</v>
      </c>
      <c r="C16" s="1">
        <f t="shared" si="14"/>
        <v>0</v>
      </c>
      <c r="D16" s="1">
        <f t="shared" si="9"/>
        <v>0</v>
      </c>
      <c r="E16" s="1">
        <f t="shared" si="10"/>
        <v>12</v>
      </c>
      <c r="F16" s="1">
        <f>IFERROR(VLOOKUP($E16,aanmeldingen!$B:$AB,F$1,FALSE),"-")</f>
        <v>3</v>
      </c>
      <c r="H16" s="25" t="str">
        <f>IF($D16=1,VLOOKUP($E16,aanmeldingen!$B:$AB,H$1,FALSE),"")</f>
        <v/>
      </c>
      <c r="I16" s="1" t="str">
        <f>IF($D16=1,VLOOKUP($E16,aanmeldingen!$B:$AB,I$1,FALSE),"")</f>
        <v/>
      </c>
      <c r="J16" s="1" t="str">
        <f>IF($D16=1,VLOOKUP($E16,aanmeldingen!$B:$AB,J$1,FALSE),"")</f>
        <v/>
      </c>
      <c r="K16" s="95" t="str">
        <f>IF($D16=1,VLOOKUP($E16,aanmeldingen!$B:$AB,K$1,FALSE),"")</f>
        <v/>
      </c>
      <c r="L16" s="95" t="str">
        <f>IF($D16=1,VLOOKUP($E16,aanmeldingen!$B:$AB,L$1,FALSE),"")</f>
        <v/>
      </c>
      <c r="M16" s="18" t="str">
        <f>IF($D16=1,VLOOKUP($E16,aanmeldingen!$B:$AB,M$1,FALSE),"")</f>
        <v/>
      </c>
      <c r="N16" s="1" t="str">
        <f>IF($D16=1,VLOOKUP($E16,aanmeldingen!$B:$AB,N$1,FALSE),"")</f>
        <v/>
      </c>
      <c r="O16" s="1" t="str">
        <f>IF($F16="-","",VLOOKUP($E16,aanmeldingen!$B:$AB,O$1,FALSE))</f>
        <v>Giacon</v>
      </c>
      <c r="P16" s="1" t="str">
        <f>IF($F16="-","",VLOOKUP($E16,aanmeldingen!$B:$AB,P$1,FALSE))</f>
        <v>Daniel</v>
      </c>
      <c r="Q16" s="1" t="str">
        <f>IF($F16="-","",VLOOKUP($E16,aanmeldingen!$B:$AB,Q$1,FALSE))</f>
        <v>AMS</v>
      </c>
      <c r="R16" s="123">
        <v>5</v>
      </c>
      <c r="S16" s="123"/>
      <c r="T16" s="54">
        <f>IF(LEFT(U16,1)=" ","",MAX($T$5:T15)+1)</f>
        <v>3</v>
      </c>
      <c r="U16" s="1" t="str">
        <f t="shared" si="15"/>
        <v>GP - Dames Floret - Shanghai CHN - 19/5/2019 (182 deelnemers)</v>
      </c>
      <c r="V16" s="1" t="str">
        <f t="shared" si="16"/>
        <v/>
      </c>
      <c r="W16" s="1">
        <f t="shared" si="17"/>
        <v>12</v>
      </c>
      <c r="X16" s="1" t="e">
        <f t="shared" si="11"/>
        <v>#N/A</v>
      </c>
      <c r="AA16" s="54">
        <f t="shared" si="1"/>
        <v>0</v>
      </c>
      <c r="AB16" s="54" t="e">
        <f t="shared" si="2"/>
        <v>#VALUE!</v>
      </c>
      <c r="AC16" s="83" t="str">
        <f t="shared" si="12"/>
        <v/>
      </c>
      <c r="AD16" s="54">
        <f t="shared" si="18"/>
        <v>12</v>
      </c>
      <c r="AE16" s="54">
        <f t="shared" si="3"/>
        <v>387</v>
      </c>
      <c r="AF16" s="54" t="str">
        <f t="shared" si="4"/>
        <v>W</v>
      </c>
      <c r="AG16" s="54" t="str">
        <f t="shared" si="5"/>
        <v>Shanghai</v>
      </c>
      <c r="AH16" s="54" t="str">
        <f t="shared" si="5"/>
        <v>CHN</v>
      </c>
      <c r="AI16" s="54" t="str">
        <f t="shared" si="5"/>
        <v>GP</v>
      </c>
      <c r="AJ16" s="54">
        <f t="shared" si="6"/>
        <v>43602</v>
      </c>
      <c r="AK16" s="54">
        <f t="shared" si="7"/>
        <v>43604</v>
      </c>
      <c r="AL16" s="54" t="str">
        <f t="shared" si="7"/>
        <v>Dames</v>
      </c>
      <c r="AM16" s="54" t="str">
        <f t="shared" si="7"/>
        <v>Floret</v>
      </c>
      <c r="AN16" s="1" t="str">
        <f>IF(AF16="S",VLOOKUP(AI16,lookups!$N$1:$O$100,2,FALSE),"NVT")</f>
        <v>NVT</v>
      </c>
      <c r="AP16" s="54">
        <f t="shared" si="13"/>
        <v>182</v>
      </c>
      <c r="AT16" s="24"/>
    </row>
    <row r="17" spans="1:46" x14ac:dyDescent="0.2">
      <c r="A17" s="1">
        <f t="shared" si="0"/>
        <v>3.0470000000000002</v>
      </c>
      <c r="B17" s="1">
        <f t="shared" si="8"/>
        <v>12</v>
      </c>
      <c r="C17" s="1">
        <f t="shared" si="14"/>
        <v>0</v>
      </c>
      <c r="D17" s="1">
        <f t="shared" si="9"/>
        <v>0</v>
      </c>
      <c r="E17" s="1">
        <f t="shared" si="10"/>
        <v>13</v>
      </c>
      <c r="F17" s="1">
        <f>IFERROR(VLOOKUP($E17,aanmeldingen!$B:$AB,F$1,FALSE),"-")</f>
        <v>3</v>
      </c>
      <c r="H17" s="25" t="str">
        <f>IF($D17=1,VLOOKUP($E17,aanmeldingen!$B:$AB,H$1,FALSE),"")</f>
        <v/>
      </c>
      <c r="I17" s="1" t="str">
        <f>IF($D17=1,VLOOKUP($E17,aanmeldingen!$B:$AB,I$1,FALSE),"")</f>
        <v/>
      </c>
      <c r="J17" s="1" t="str">
        <f>IF($D17=1,VLOOKUP($E17,aanmeldingen!$B:$AB,J$1,FALSE),"")</f>
        <v/>
      </c>
      <c r="K17" s="95" t="str">
        <f>IF($D17=1,VLOOKUP($E17,aanmeldingen!$B:$AB,K$1,FALSE),"")</f>
        <v/>
      </c>
      <c r="L17" s="95" t="str">
        <f>IF($D17=1,VLOOKUP($E17,aanmeldingen!$B:$AB,L$1,FALSE),"")</f>
        <v/>
      </c>
      <c r="M17" s="18" t="str">
        <f>IF($D17=1,VLOOKUP($E17,aanmeldingen!$B:$AB,M$1,FALSE),"")</f>
        <v/>
      </c>
      <c r="N17" s="1" t="str">
        <f>IF($D17=1,VLOOKUP($E17,aanmeldingen!$B:$AB,N$1,FALSE),"")</f>
        <v/>
      </c>
      <c r="O17" s="1" t="str">
        <f>IF($F17="-","",VLOOKUP($E17,aanmeldingen!$B:$AB,O$1,FALSE))</f>
        <v>Zoons</v>
      </c>
      <c r="P17" s="1" t="str">
        <f>IF($F17="-","",VLOOKUP($E17,aanmeldingen!$B:$AB,P$1,FALSE))</f>
        <v>Axel</v>
      </c>
      <c r="Q17" s="1" t="str">
        <f>IF($F17="-","",VLOOKUP($E17,aanmeldingen!$B:$AB,Q$1,FALSE))</f>
        <v>NRD</v>
      </c>
      <c r="R17" s="123">
        <v>47</v>
      </c>
      <c r="S17" s="123"/>
      <c r="T17" s="54" t="str">
        <f>IF(LEFT(U17,1)=" ","",MAX($T$5:T16)+1)</f>
        <v/>
      </c>
      <c r="U17" s="1" t="str">
        <f t="shared" si="15"/>
        <v xml:space="preserve">     • 103 - Eline Rentier - SchermCentrum Amsterdam</v>
      </c>
      <c r="V17" s="1" t="e">
        <f t="shared" si="16"/>
        <v>#VALUE!</v>
      </c>
      <c r="W17" s="1">
        <f t="shared" si="17"/>
        <v>13</v>
      </c>
      <c r="X17" s="1" t="e">
        <f t="shared" si="11"/>
        <v>#N/A</v>
      </c>
      <c r="AA17" s="54">
        <f t="shared" si="1"/>
        <v>0</v>
      </c>
      <c r="AB17" s="54" t="e">
        <f t="shared" si="2"/>
        <v>#VALUE!</v>
      </c>
      <c r="AC17" s="83" t="str">
        <f t="shared" si="12"/>
        <v/>
      </c>
      <c r="AD17" s="54">
        <f t="shared" si="18"/>
        <v>13</v>
      </c>
      <c r="AE17" s="54">
        <f t="shared" si="3"/>
        <v>387.10300000000001</v>
      </c>
      <c r="AF17" s="54" t="str">
        <f t="shared" si="4"/>
        <v>S</v>
      </c>
      <c r="AG17" s="54" t="str">
        <f t="shared" si="5"/>
        <v>Rentier</v>
      </c>
      <c r="AH17" s="54" t="str">
        <f t="shared" si="5"/>
        <v>Eline</v>
      </c>
      <c r="AI17" s="54" t="str">
        <f t="shared" si="5"/>
        <v>AMS</v>
      </c>
      <c r="AJ17" s="54">
        <f t="shared" si="6"/>
        <v>103</v>
      </c>
      <c r="AK17" s="54" t="str">
        <f t="shared" si="7"/>
        <v/>
      </c>
      <c r="AL17" s="54" t="str">
        <f t="shared" si="7"/>
        <v/>
      </c>
      <c r="AM17" s="54" t="str">
        <f t="shared" si="7"/>
        <v/>
      </c>
      <c r="AN17" s="1" t="str">
        <f>IF(AF17="S",VLOOKUP(AI17,lookups!$N$1:$O$100,2,FALSE),"NVT")</f>
        <v>SchermCentrum Amsterdam</v>
      </c>
      <c r="AP17" s="54" t="str">
        <f t="shared" si="13"/>
        <v/>
      </c>
      <c r="AT17" s="42"/>
    </row>
    <row r="18" spans="1:46" x14ac:dyDescent="0.2">
      <c r="A18" s="1">
        <f t="shared" si="0"/>
        <v>3.024</v>
      </c>
      <c r="B18" s="1">
        <f t="shared" si="8"/>
        <v>13</v>
      </c>
      <c r="C18" s="1">
        <f t="shared" si="14"/>
        <v>0</v>
      </c>
      <c r="D18" s="1">
        <f t="shared" si="9"/>
        <v>0</v>
      </c>
      <c r="E18" s="1">
        <f t="shared" si="10"/>
        <v>14</v>
      </c>
      <c r="F18" s="1">
        <f>IFERROR(VLOOKUP($E18,aanmeldingen!$B:$AB,F$1,FALSE),"-")</f>
        <v>3</v>
      </c>
      <c r="H18" s="25" t="str">
        <f>IF($D18=1,VLOOKUP($E18,aanmeldingen!$B:$AB,H$1,FALSE),"")</f>
        <v/>
      </c>
      <c r="I18" s="1" t="str">
        <f>IF($D18=1,VLOOKUP($E18,aanmeldingen!$B:$AB,I$1,FALSE),"")</f>
        <v/>
      </c>
      <c r="J18" s="1" t="str">
        <f>IF($D18=1,VLOOKUP($E18,aanmeldingen!$B:$AB,J$1,FALSE),"")</f>
        <v/>
      </c>
      <c r="K18" s="95" t="str">
        <f>IF($D18=1,VLOOKUP($E18,aanmeldingen!$B:$AB,K$1,FALSE),"")</f>
        <v/>
      </c>
      <c r="L18" s="95" t="str">
        <f>IF($D18=1,VLOOKUP($E18,aanmeldingen!$B:$AB,L$1,FALSE),"")</f>
        <v/>
      </c>
      <c r="M18" s="18" t="str">
        <f>IF($D18=1,VLOOKUP($E18,aanmeldingen!$B:$AB,M$1,FALSE),"")</f>
        <v/>
      </c>
      <c r="N18" s="1" t="str">
        <f>IF($D18=1,VLOOKUP($E18,aanmeldingen!$B:$AB,N$1,FALSE),"")</f>
        <v/>
      </c>
      <c r="O18" s="1" t="str">
        <f>IF($F18="-","",VLOOKUP($E18,aanmeldingen!$B:$AB,O$1,FALSE))</f>
        <v>Jans Kohneke</v>
      </c>
      <c r="P18" s="1" t="str">
        <f>IF($F18="-","",VLOOKUP($E18,aanmeldingen!$B:$AB,P$1,FALSE))</f>
        <v>Teun</v>
      </c>
      <c r="Q18" s="1" t="str">
        <f>IF($F18="-","",VLOOKUP($E18,aanmeldingen!$B:$AB,Q$1,FALSE))</f>
        <v>AMS</v>
      </c>
      <c r="R18" s="123">
        <v>24</v>
      </c>
      <c r="S18" s="123"/>
      <c r="T18" s="54">
        <f>IF(LEFT(U18,1)=" ","",MAX($T$5:T17)+1)</f>
        <v>4</v>
      </c>
      <c r="U18" s="1" t="str">
        <f t="shared" si="15"/>
        <v>WB Eq - Heren Degen - Parijs FRA - 19/5/2019 (0 deelnemers)</v>
      </c>
      <c r="V18" s="1" t="str">
        <f t="shared" si="16"/>
        <v/>
      </c>
      <c r="W18" s="1">
        <f t="shared" si="17"/>
        <v>14</v>
      </c>
      <c r="X18" s="1" t="e">
        <f t="shared" si="11"/>
        <v>#N/A</v>
      </c>
      <c r="AA18" s="54">
        <f t="shared" si="1"/>
        <v>0</v>
      </c>
      <c r="AB18" s="54" t="e">
        <f t="shared" si="2"/>
        <v>#VALUE!</v>
      </c>
      <c r="AC18" s="83" t="str">
        <f t="shared" si="12"/>
        <v/>
      </c>
      <c r="AD18" s="54">
        <f t="shared" si="18"/>
        <v>14</v>
      </c>
      <c r="AE18" s="54">
        <f t="shared" si="3"/>
        <v>390</v>
      </c>
      <c r="AF18" s="54" t="str">
        <f t="shared" si="4"/>
        <v>W</v>
      </c>
      <c r="AG18" s="54" t="str">
        <f t="shared" si="5"/>
        <v>Parijs</v>
      </c>
      <c r="AH18" s="54" t="str">
        <f t="shared" si="5"/>
        <v>FRA</v>
      </c>
      <c r="AI18" s="54" t="str">
        <f t="shared" si="5"/>
        <v>WB Eq</v>
      </c>
      <c r="AJ18" s="54">
        <f t="shared" si="6"/>
        <v>43604</v>
      </c>
      <c r="AK18" s="54">
        <f t="shared" si="7"/>
        <v>43604</v>
      </c>
      <c r="AL18" s="54" t="str">
        <f t="shared" si="7"/>
        <v>Heren</v>
      </c>
      <c r="AM18" s="54" t="str">
        <f t="shared" si="7"/>
        <v>Degen</v>
      </c>
      <c r="AN18" s="1" t="str">
        <f>IF(AF18="S",VLOOKUP(AI18,lookups!$N$1:$O$100,2,FALSE),"NVT")</f>
        <v>NVT</v>
      </c>
      <c r="AP18" s="54">
        <f t="shared" si="13"/>
        <v>0</v>
      </c>
      <c r="AT18" s="42"/>
    </row>
    <row r="19" spans="1:46" x14ac:dyDescent="0.2">
      <c r="A19" s="1">
        <f t="shared" si="0"/>
        <v>3.0529999999999999</v>
      </c>
      <c r="B19" s="1">
        <f t="shared" si="8"/>
        <v>14</v>
      </c>
      <c r="C19" s="1">
        <f t="shared" si="14"/>
        <v>0</v>
      </c>
      <c r="D19" s="1">
        <f t="shared" si="9"/>
        <v>0</v>
      </c>
      <c r="E19" s="1">
        <f t="shared" si="10"/>
        <v>15</v>
      </c>
      <c r="F19" s="1">
        <f>IFERROR(VLOOKUP($E19,aanmeldingen!$B:$AB,F$1,FALSE),"-")</f>
        <v>3</v>
      </c>
      <c r="H19" s="25" t="str">
        <f>IF($D19=1,VLOOKUP($E19,aanmeldingen!$B:$AB,H$1,FALSE),"")</f>
        <v/>
      </c>
      <c r="I19" s="1" t="str">
        <f>IF($D19=1,VLOOKUP($E19,aanmeldingen!$B:$AB,I$1,FALSE),"")</f>
        <v/>
      </c>
      <c r="J19" s="1" t="str">
        <f>IF($D19=1,VLOOKUP($E19,aanmeldingen!$B:$AB,J$1,FALSE),"")</f>
        <v/>
      </c>
      <c r="K19" s="95" t="str">
        <f>IF($D19=1,VLOOKUP($E19,aanmeldingen!$B:$AB,K$1,FALSE),"")</f>
        <v/>
      </c>
      <c r="L19" s="95" t="str">
        <f>IF($D19=1,VLOOKUP($E19,aanmeldingen!$B:$AB,L$1,FALSE),"")</f>
        <v/>
      </c>
      <c r="M19" s="18" t="str">
        <f>IF($D19=1,VLOOKUP($E19,aanmeldingen!$B:$AB,M$1,FALSE),"")</f>
        <v/>
      </c>
      <c r="N19" s="1" t="str">
        <f>IF($D19=1,VLOOKUP($E19,aanmeldingen!$B:$AB,N$1,FALSE),"")</f>
        <v/>
      </c>
      <c r="O19" s="1" t="str">
        <f>IF($F19="-","",VLOOKUP($E19,aanmeldingen!$B:$AB,O$1,FALSE))</f>
        <v>De Waal</v>
      </c>
      <c r="P19" s="1" t="str">
        <f>IF($F19="-","",VLOOKUP($E19,aanmeldingen!$B:$AB,P$1,FALSE))</f>
        <v>Dieter</v>
      </c>
      <c r="Q19" s="1" t="str">
        <f>IF($F19="-","",VLOOKUP($E19,aanmeldingen!$B:$AB,Q$1,FALSE))</f>
        <v>HS</v>
      </c>
      <c r="R19" s="123">
        <v>53</v>
      </c>
      <c r="S19" s="123"/>
      <c r="T19" s="54" t="str">
        <f>IF(LEFT(U19,1)=" ","",MAX($T$5:T18)+1)</f>
        <v/>
      </c>
      <c r="U19" s="1" t="str">
        <f t="shared" si="15"/>
        <v xml:space="preserve">     • Uitslag onbekend - Tristan Tulen - ASV Scaramouche - Arnhem</v>
      </c>
      <c r="V19" s="1" t="e">
        <f t="shared" si="16"/>
        <v>#VALUE!</v>
      </c>
      <c r="W19" s="1">
        <f t="shared" si="17"/>
        <v>15</v>
      </c>
      <c r="X19" s="1" t="e">
        <f t="shared" si="11"/>
        <v>#N/A</v>
      </c>
      <c r="AA19" s="54">
        <f t="shared" si="1"/>
        <v>0</v>
      </c>
      <c r="AB19" s="54" t="e">
        <f t="shared" si="2"/>
        <v>#VALUE!</v>
      </c>
      <c r="AC19" s="83" t="str">
        <f t="shared" si="12"/>
        <v/>
      </c>
      <c r="AD19" s="54">
        <f t="shared" si="18"/>
        <v>15</v>
      </c>
      <c r="AE19" s="54">
        <f t="shared" si="3"/>
        <v>390.66699999999997</v>
      </c>
      <c r="AF19" s="54" t="str">
        <f t="shared" si="4"/>
        <v>S</v>
      </c>
      <c r="AG19" s="54" t="str">
        <f t="shared" si="5"/>
        <v>Tulen</v>
      </c>
      <c r="AH19" s="54" t="str">
        <f t="shared" si="5"/>
        <v>Tristan</v>
      </c>
      <c r="AI19" s="54" t="str">
        <f t="shared" si="5"/>
        <v>SCA</v>
      </c>
      <c r="AJ19" s="54" t="str">
        <f t="shared" si="6"/>
        <v>Uitslag onbekend</v>
      </c>
      <c r="AK19" s="54" t="str">
        <f t="shared" si="7"/>
        <v/>
      </c>
      <c r="AL19" s="54" t="str">
        <f t="shared" si="7"/>
        <v/>
      </c>
      <c r="AM19" s="54" t="str">
        <f t="shared" si="7"/>
        <v/>
      </c>
      <c r="AN19" s="1" t="str">
        <f>IF(AF19="S",VLOOKUP(AI19,lookups!$N$1:$O$100,2,FALSE),"NVT")</f>
        <v>ASV Scaramouche - Arnhem</v>
      </c>
      <c r="AP19" s="54" t="str">
        <f t="shared" si="13"/>
        <v/>
      </c>
      <c r="AT19" s="42"/>
    </row>
    <row r="20" spans="1:46" x14ac:dyDescent="0.2">
      <c r="A20" s="1">
        <f t="shared" si="0"/>
        <v>3.012</v>
      </c>
      <c r="B20" s="1">
        <f t="shared" si="8"/>
        <v>15</v>
      </c>
      <c r="C20" s="1">
        <f t="shared" si="14"/>
        <v>0</v>
      </c>
      <c r="D20" s="1">
        <f t="shared" si="9"/>
        <v>0</v>
      </c>
      <c r="E20" s="1">
        <f t="shared" si="10"/>
        <v>16</v>
      </c>
      <c r="F20" s="1">
        <f>IFERROR(VLOOKUP($E20,aanmeldingen!$B:$AB,F$1,FALSE),"-")</f>
        <v>3</v>
      </c>
      <c r="H20" s="25" t="str">
        <f>IF($D20=1,VLOOKUP($E20,aanmeldingen!$B:$AB,H$1,FALSE),"")</f>
        <v/>
      </c>
      <c r="I20" s="1" t="str">
        <f>IF($D20=1,VLOOKUP($E20,aanmeldingen!$B:$AB,I$1,FALSE),"")</f>
        <v/>
      </c>
      <c r="J20" s="1" t="str">
        <f>IF($D20=1,VLOOKUP($E20,aanmeldingen!$B:$AB,J$1,FALSE),"")</f>
        <v/>
      </c>
      <c r="K20" s="95" t="str">
        <f>IF($D20=1,VLOOKUP($E20,aanmeldingen!$B:$AB,K$1,FALSE),"")</f>
        <v/>
      </c>
      <c r="L20" s="95" t="str">
        <f>IF($D20=1,VLOOKUP($E20,aanmeldingen!$B:$AB,L$1,FALSE),"")</f>
        <v/>
      </c>
      <c r="M20" s="18" t="str">
        <f>IF($D20=1,VLOOKUP($E20,aanmeldingen!$B:$AB,M$1,FALSE),"")</f>
        <v/>
      </c>
      <c r="N20" s="1" t="str">
        <f>IF($D20=1,VLOOKUP($E20,aanmeldingen!$B:$AB,N$1,FALSE),"")</f>
        <v/>
      </c>
      <c r="O20" s="1" t="str">
        <f>IF($F20="-","",VLOOKUP($E20,aanmeldingen!$B:$AB,O$1,FALSE))</f>
        <v>Weber</v>
      </c>
      <c r="P20" s="1" t="str">
        <f>IF($F20="-","",VLOOKUP($E20,aanmeldingen!$B:$AB,P$1,FALSE))</f>
        <v>Daan</v>
      </c>
      <c r="Q20" s="1" t="str">
        <f>IF($F20="-","",VLOOKUP($E20,aanmeldingen!$B:$AB,Q$1,FALSE))</f>
        <v>HS</v>
      </c>
      <c r="R20" s="123">
        <v>12</v>
      </c>
      <c r="S20" s="123"/>
      <c r="T20" s="54" t="str">
        <f>IF(LEFT(U20,1)=" ","",MAX($T$5:T19)+1)</f>
        <v/>
      </c>
      <c r="U20" s="1" t="str">
        <f t="shared" si="15"/>
        <v xml:space="preserve">     • Uitslag onbekend - Rafael Tulen - ASV Scaramouche - Arnhem</v>
      </c>
      <c r="V20" s="1" t="e">
        <f t="shared" si="16"/>
        <v>#VALUE!</v>
      </c>
      <c r="W20" s="1">
        <f t="shared" si="17"/>
        <v>16</v>
      </c>
      <c r="X20" s="1" t="e">
        <f t="shared" si="11"/>
        <v>#N/A</v>
      </c>
      <c r="AA20" s="54">
        <f t="shared" si="1"/>
        <v>0</v>
      </c>
      <c r="AB20" s="54" t="e">
        <f t="shared" si="2"/>
        <v>#VALUE!</v>
      </c>
      <c r="AC20" s="83" t="str">
        <f t="shared" si="12"/>
        <v/>
      </c>
      <c r="AD20" s="54">
        <f t="shared" si="18"/>
        <v>16</v>
      </c>
      <c r="AE20" s="54">
        <f t="shared" si="3"/>
        <v>390.66800000000001</v>
      </c>
      <c r="AF20" s="54" t="str">
        <f t="shared" si="4"/>
        <v>S</v>
      </c>
      <c r="AG20" s="54" t="str">
        <f t="shared" si="5"/>
        <v>Tulen</v>
      </c>
      <c r="AH20" s="54" t="str">
        <f t="shared" si="5"/>
        <v>Rafael</v>
      </c>
      <c r="AI20" s="54" t="str">
        <f t="shared" si="5"/>
        <v>SCA</v>
      </c>
      <c r="AJ20" s="54" t="str">
        <f t="shared" si="6"/>
        <v>Uitslag onbekend</v>
      </c>
      <c r="AK20" s="54" t="str">
        <f t="shared" si="7"/>
        <v/>
      </c>
      <c r="AL20" s="54" t="str">
        <f t="shared" si="7"/>
        <v/>
      </c>
      <c r="AM20" s="54" t="str">
        <f t="shared" si="7"/>
        <v/>
      </c>
      <c r="AN20" s="1" t="str">
        <f>IF(AF20="S",VLOOKUP(AI20,lookups!$N$1:$O$100,2,FALSE),"NVT")</f>
        <v>ASV Scaramouche - Arnhem</v>
      </c>
      <c r="AP20" s="54" t="str">
        <f t="shared" si="13"/>
        <v/>
      </c>
      <c r="AT20" s="24"/>
    </row>
    <row r="21" spans="1:46" x14ac:dyDescent="0.2">
      <c r="A21" s="1">
        <f t="shared" si="0"/>
        <v>3.0219999999999998</v>
      </c>
      <c r="B21" s="1">
        <f t="shared" si="8"/>
        <v>16</v>
      </c>
      <c r="C21" s="1">
        <f t="shared" si="14"/>
        <v>0</v>
      </c>
      <c r="D21" s="1">
        <f t="shared" si="9"/>
        <v>0</v>
      </c>
      <c r="E21" s="1">
        <f t="shared" si="10"/>
        <v>17</v>
      </c>
      <c r="F21" s="1">
        <f>IFERROR(VLOOKUP($E21,aanmeldingen!$B:$AB,F$1,FALSE),"-")</f>
        <v>3</v>
      </c>
      <c r="H21" s="25" t="str">
        <f>IF($D21=1,VLOOKUP($E21,aanmeldingen!$B:$AB,H$1,FALSE),"")</f>
        <v/>
      </c>
      <c r="I21" s="1" t="str">
        <f>IF($D21=1,VLOOKUP($E21,aanmeldingen!$B:$AB,I$1,FALSE),"")</f>
        <v/>
      </c>
      <c r="J21" s="1" t="str">
        <f>IF($D21=1,VLOOKUP($E21,aanmeldingen!$B:$AB,J$1,FALSE),"")</f>
        <v/>
      </c>
      <c r="K21" s="95" t="str">
        <f>IF($D21=1,VLOOKUP($E21,aanmeldingen!$B:$AB,K$1,FALSE),"")</f>
        <v/>
      </c>
      <c r="L21" s="95" t="str">
        <f>IF($D21=1,VLOOKUP($E21,aanmeldingen!$B:$AB,L$1,FALSE),"")</f>
        <v/>
      </c>
      <c r="M21" s="18" t="str">
        <f>IF($D21=1,VLOOKUP($E21,aanmeldingen!$B:$AB,M$1,FALSE),"")</f>
        <v/>
      </c>
      <c r="N21" s="1" t="str">
        <f>IF($D21=1,VLOOKUP($E21,aanmeldingen!$B:$AB,N$1,FALSE),"")</f>
        <v/>
      </c>
      <c r="O21" s="1" t="str">
        <f>IF($F21="-","",VLOOKUP($E21,aanmeldingen!$B:$AB,O$1,FALSE))</f>
        <v>De Ruiter</v>
      </c>
      <c r="P21" s="1" t="str">
        <f>IF($F21="-","",VLOOKUP($E21,aanmeldingen!$B:$AB,P$1,FALSE))</f>
        <v>Job</v>
      </c>
      <c r="Q21" s="1" t="str">
        <f>IF($F21="-","",VLOOKUP($E21,aanmeldingen!$B:$AB,Q$1,FALSE))</f>
        <v>HS</v>
      </c>
      <c r="R21" s="123">
        <v>22</v>
      </c>
      <c r="S21" s="123"/>
      <c r="T21" s="54" t="str">
        <f>IF(LEFT(U21,1)=" ","",MAX($T$5:T20)+1)</f>
        <v/>
      </c>
      <c r="U21" s="1" t="str">
        <f t="shared" si="15"/>
        <v xml:space="preserve">     • Uitslag onbekend - David Van Nunen - Delft Fencing Club</v>
      </c>
      <c r="V21" s="1" t="e">
        <f t="shared" si="16"/>
        <v>#VALUE!</v>
      </c>
      <c r="W21" s="1">
        <f t="shared" si="17"/>
        <v>17</v>
      </c>
      <c r="X21" s="1" t="e">
        <f t="shared" si="11"/>
        <v>#N/A</v>
      </c>
      <c r="AA21" s="54">
        <f t="shared" si="1"/>
        <v>0</v>
      </c>
      <c r="AB21" s="54" t="e">
        <f t="shared" si="2"/>
        <v>#VALUE!</v>
      </c>
      <c r="AC21" s="83" t="str">
        <f t="shared" si="12"/>
        <v/>
      </c>
      <c r="AD21" s="54">
        <f t="shared" si="18"/>
        <v>17</v>
      </c>
      <c r="AE21" s="54">
        <f t="shared" si="3"/>
        <v>390.66899999999998</v>
      </c>
      <c r="AF21" s="54" t="str">
        <f t="shared" si="4"/>
        <v>S</v>
      </c>
      <c r="AG21" s="54" t="str">
        <f t="shared" si="5"/>
        <v>Van Nunen</v>
      </c>
      <c r="AH21" s="54" t="str">
        <f t="shared" si="5"/>
        <v>David</v>
      </c>
      <c r="AI21" s="54" t="str">
        <f t="shared" si="5"/>
        <v>DFC</v>
      </c>
      <c r="AJ21" s="54" t="str">
        <f t="shared" si="6"/>
        <v>Uitslag onbekend</v>
      </c>
      <c r="AK21" s="54" t="str">
        <f t="shared" si="7"/>
        <v/>
      </c>
      <c r="AL21" s="54" t="str">
        <f t="shared" si="7"/>
        <v/>
      </c>
      <c r="AM21" s="54" t="str">
        <f t="shared" si="7"/>
        <v/>
      </c>
      <c r="AN21" s="1" t="str">
        <f>IF(AF21="S",VLOOKUP(AI21,lookups!$N$1:$O$100,2,FALSE),"NVT")</f>
        <v>Delft Fencing Club</v>
      </c>
      <c r="AP21" s="54" t="str">
        <f t="shared" si="13"/>
        <v/>
      </c>
      <c r="AT21" s="42"/>
    </row>
    <row r="22" spans="1:46" x14ac:dyDescent="0.2">
      <c r="A22" s="1">
        <f t="shared" si="0"/>
        <v>3.0329999999999999</v>
      </c>
      <c r="B22" s="1">
        <f t="shared" si="8"/>
        <v>17</v>
      </c>
      <c r="C22" s="1">
        <f t="shared" si="14"/>
        <v>0</v>
      </c>
      <c r="D22" s="1">
        <f t="shared" si="9"/>
        <v>0</v>
      </c>
      <c r="E22" s="1">
        <f t="shared" si="10"/>
        <v>18</v>
      </c>
      <c r="F22" s="1">
        <f>IFERROR(VLOOKUP($E22,aanmeldingen!$B:$AB,F$1,FALSE),"-")</f>
        <v>3</v>
      </c>
      <c r="H22" s="25" t="str">
        <f>IF($D22=1,VLOOKUP($E22,aanmeldingen!$B:$AB,H$1,FALSE),"")</f>
        <v/>
      </c>
      <c r="I22" s="1" t="str">
        <f>IF($D22=1,VLOOKUP($E22,aanmeldingen!$B:$AB,I$1,FALSE),"")</f>
        <v/>
      </c>
      <c r="J22" s="1" t="str">
        <f>IF($D22=1,VLOOKUP($E22,aanmeldingen!$B:$AB,J$1,FALSE),"")</f>
        <v/>
      </c>
      <c r="K22" s="95" t="str">
        <f>IF($D22=1,VLOOKUP($E22,aanmeldingen!$B:$AB,K$1,FALSE),"")</f>
        <v/>
      </c>
      <c r="L22" s="95" t="str">
        <f>IF($D22=1,VLOOKUP($E22,aanmeldingen!$B:$AB,L$1,FALSE),"")</f>
        <v/>
      </c>
      <c r="M22" s="18" t="str">
        <f>IF($D22=1,VLOOKUP($E22,aanmeldingen!$B:$AB,M$1,FALSE),"")</f>
        <v/>
      </c>
      <c r="N22" s="1" t="str">
        <f>IF($D22=1,VLOOKUP($E22,aanmeldingen!$B:$AB,N$1,FALSE),"")</f>
        <v/>
      </c>
      <c r="O22" s="1" t="str">
        <f>IF($F22="-","",VLOOKUP($E22,aanmeldingen!$B:$AB,O$1,FALSE))</f>
        <v>Dualeh</v>
      </c>
      <c r="P22" s="1" t="str">
        <f>IF($F22="-","",VLOOKUP($E22,aanmeldingen!$B:$AB,P$1,FALSE))</f>
        <v>Quincy</v>
      </c>
      <c r="Q22" s="1" t="str">
        <f>IF($F22="-","",VLOOKUP($E22,aanmeldingen!$B:$AB,Q$1,FALSE))</f>
        <v>TWE</v>
      </c>
      <c r="R22" s="123">
        <v>33</v>
      </c>
      <c r="S22" s="123"/>
      <c r="T22" s="54" t="str">
        <f>IF(LEFT(U22,1)=" ","",MAX($T$5:T21)+1)</f>
        <v/>
      </c>
      <c r="U22" s="1" t="str">
        <f t="shared" si="15"/>
        <v xml:space="preserve">     • Uitslag onbekend - Randy Postma - Fencing Club Almere</v>
      </c>
      <c r="V22" s="1" t="e">
        <f t="shared" si="16"/>
        <v>#VALUE!</v>
      </c>
      <c r="W22" s="1">
        <f t="shared" si="17"/>
        <v>18</v>
      </c>
      <c r="X22" s="1" t="e">
        <f t="shared" si="11"/>
        <v>#N/A</v>
      </c>
      <c r="AA22" s="54">
        <f t="shared" si="1"/>
        <v>0</v>
      </c>
      <c r="AB22" s="54" t="e">
        <f t="shared" si="2"/>
        <v>#VALUE!</v>
      </c>
      <c r="AC22" s="83" t="str">
        <f t="shared" si="12"/>
        <v/>
      </c>
      <c r="AD22" s="54">
        <f t="shared" si="18"/>
        <v>18</v>
      </c>
      <c r="AE22" s="54">
        <f t="shared" si="3"/>
        <v>390.67</v>
      </c>
      <c r="AF22" s="54" t="str">
        <f t="shared" si="4"/>
        <v>S</v>
      </c>
      <c r="AG22" s="54" t="str">
        <f t="shared" si="5"/>
        <v>Postma</v>
      </c>
      <c r="AH22" s="54" t="str">
        <f t="shared" si="5"/>
        <v>Randy</v>
      </c>
      <c r="AI22" s="54" t="str">
        <f t="shared" si="5"/>
        <v>FCA</v>
      </c>
      <c r="AJ22" s="54" t="str">
        <f t="shared" si="6"/>
        <v>Uitslag onbekend</v>
      </c>
      <c r="AK22" s="54" t="str">
        <f t="shared" si="7"/>
        <v/>
      </c>
      <c r="AL22" s="54" t="str">
        <f t="shared" si="7"/>
        <v/>
      </c>
      <c r="AM22" s="54" t="str">
        <f t="shared" si="7"/>
        <v/>
      </c>
      <c r="AN22" s="1" t="str">
        <f>IF(AF22="S",VLOOKUP(AI22,lookups!$N$1:$O$100,2,FALSE),"NVT")</f>
        <v>Fencing Club Almere</v>
      </c>
      <c r="AP22" s="54" t="str">
        <f t="shared" si="13"/>
        <v/>
      </c>
      <c r="AT22" s="42"/>
    </row>
    <row r="23" spans="1:46" x14ac:dyDescent="0.2">
      <c r="A23" s="1">
        <f>F23+IF(R23&lt;&gt;"",R23/1000,E23/1000)</f>
        <v>3.0579999999999998</v>
      </c>
      <c r="B23" s="42" t="s">
        <v>1007</v>
      </c>
      <c r="C23" s="1">
        <f t="shared" si="14"/>
        <v>0</v>
      </c>
      <c r="D23" s="1">
        <f t="shared" si="9"/>
        <v>0</v>
      </c>
      <c r="E23" s="1">
        <f t="shared" si="10"/>
        <v>19</v>
      </c>
      <c r="F23" s="1">
        <f>IFERROR(VLOOKUP($E23,aanmeldingen!$B:$AB,F$1,FALSE),"-")</f>
        <v>3</v>
      </c>
      <c r="H23" s="25" t="str">
        <f>IF($D23=1,VLOOKUP($E23,aanmeldingen!$B:$AB,H$1,FALSE),"")</f>
        <v/>
      </c>
      <c r="I23" s="1" t="str">
        <f>IF($D23=1,VLOOKUP($E23,aanmeldingen!$B:$AB,I$1,FALSE),"")</f>
        <v/>
      </c>
      <c r="J23" s="1" t="str">
        <f>IF($D23=1,VLOOKUP($E23,aanmeldingen!$B:$AB,J$1,FALSE),"")</f>
        <v/>
      </c>
      <c r="K23" s="95" t="str">
        <f>IF($D23=1,VLOOKUP($E23,aanmeldingen!$B:$AB,K$1,FALSE),"")</f>
        <v/>
      </c>
      <c r="L23" s="95" t="str">
        <f>IF($D23=1,VLOOKUP($E23,aanmeldingen!$B:$AB,L$1,FALSE),"")</f>
        <v/>
      </c>
      <c r="M23" s="18" t="str">
        <f>IF($D23=1,VLOOKUP($E23,aanmeldingen!$B:$AB,M$1,FALSE),"")</f>
        <v/>
      </c>
      <c r="N23" s="1" t="str">
        <f>IF($D23=1,VLOOKUP($E23,aanmeldingen!$B:$AB,N$1,FALSE),"")</f>
        <v/>
      </c>
      <c r="O23" s="1" t="str">
        <f>IF($F23="-","",VLOOKUP($E23,aanmeldingen!$B:$AB,O$1,FALSE))</f>
        <v>Snijder</v>
      </c>
      <c r="P23" s="1" t="str">
        <f>IF($F23="-","",VLOOKUP($E23,aanmeldingen!$B:$AB,P$1,FALSE))</f>
        <v>Ivo</v>
      </c>
      <c r="Q23" s="1" t="str">
        <f>IF($F23="-","",VLOOKUP($E23,aanmeldingen!$B:$AB,Q$1,FALSE))</f>
        <v>HS</v>
      </c>
      <c r="R23" s="123">
        <v>58</v>
      </c>
      <c r="S23" s="123"/>
      <c r="T23" s="54" t="e">
        <f>IF(LEFT(U23,1)=" ","",MAX($T$5:T22)+1)</f>
        <v>#VALUE!</v>
      </c>
      <c r="U23" s="1" t="e">
        <f t="shared" si="15"/>
        <v>#VALUE!</v>
      </c>
      <c r="V23" s="1" t="e">
        <f t="shared" si="16"/>
        <v>#VALUE!</v>
      </c>
      <c r="W23" s="1">
        <f t="shared" si="17"/>
        <v>19</v>
      </c>
      <c r="X23" s="1" t="e">
        <f t="shared" si="11"/>
        <v>#N/A</v>
      </c>
      <c r="AA23" s="54">
        <f t="shared" si="1"/>
        <v>0</v>
      </c>
      <c r="AB23" s="54" t="e">
        <f t="shared" si="2"/>
        <v>#VALUE!</v>
      </c>
      <c r="AC23" s="83" t="str">
        <f t="shared" si="12"/>
        <v/>
      </c>
      <c r="AD23" s="54">
        <f t="shared" si="18"/>
        <v>19</v>
      </c>
      <c r="AE23" s="54" t="str">
        <f t="shared" si="3"/>
        <v/>
      </c>
      <c r="AF23" s="54" t="str">
        <f t="shared" si="4"/>
        <v/>
      </c>
      <c r="AG23" s="54" t="str">
        <f t="shared" si="5"/>
        <v/>
      </c>
      <c r="AH23" s="54" t="str">
        <f t="shared" si="5"/>
        <v/>
      </c>
      <c r="AI23" s="54" t="str">
        <f t="shared" si="5"/>
        <v/>
      </c>
      <c r="AJ23" s="54" t="str">
        <f t="shared" si="6"/>
        <v/>
      </c>
      <c r="AK23" s="54" t="str">
        <f t="shared" si="7"/>
        <v/>
      </c>
      <c r="AL23" s="54" t="str">
        <f t="shared" si="7"/>
        <v/>
      </c>
      <c r="AM23" s="54" t="str">
        <f t="shared" si="7"/>
        <v/>
      </c>
      <c r="AN23" s="1" t="str">
        <f>IF(AF23="S",VLOOKUP(AI23,lookups!$N$1:$O$100,2,FALSE),"NVT")</f>
        <v>NVT</v>
      </c>
      <c r="AP23" s="54" t="str">
        <f t="shared" si="13"/>
        <v/>
      </c>
      <c r="AT23" s="42"/>
    </row>
    <row r="24" spans="1:46" x14ac:dyDescent="0.2">
      <c r="A24" s="1">
        <f t="shared" ref="A24:A87" si="19">F24+IF(R24&lt;&gt;"",R24/1000,E24/1000)</f>
        <v>3.0569999999999999</v>
      </c>
      <c r="B24" s="1" t="e">
        <f t="shared" si="8"/>
        <v>#VALUE!</v>
      </c>
      <c r="C24" s="1">
        <f t="shared" si="14"/>
        <v>0</v>
      </c>
      <c r="D24" s="1">
        <f t="shared" si="9"/>
        <v>0</v>
      </c>
      <c r="E24" s="1">
        <f t="shared" si="10"/>
        <v>20</v>
      </c>
      <c r="F24" s="1">
        <f>IFERROR(VLOOKUP($E24,aanmeldingen!$B:$AB,F$1,FALSE),"-")</f>
        <v>3</v>
      </c>
      <c r="H24" s="25" t="str">
        <f>IF($D24=1,VLOOKUP($E24,aanmeldingen!$B:$AB,H$1,FALSE),"")</f>
        <v/>
      </c>
      <c r="I24" s="1" t="str">
        <f>IF($D24=1,VLOOKUP($E24,aanmeldingen!$B:$AB,I$1,FALSE),"")</f>
        <v/>
      </c>
      <c r="J24" s="1" t="str">
        <f>IF($D24=1,VLOOKUP($E24,aanmeldingen!$B:$AB,J$1,FALSE),"")</f>
        <v/>
      </c>
      <c r="K24" s="95" t="str">
        <f>IF($D24=1,VLOOKUP($E24,aanmeldingen!$B:$AB,K$1,FALSE),"")</f>
        <v/>
      </c>
      <c r="L24" s="95" t="str">
        <f>IF($D24=1,VLOOKUP($E24,aanmeldingen!$B:$AB,L$1,FALSE),"")</f>
        <v/>
      </c>
      <c r="M24" s="18" t="str">
        <f>IF($D24=1,VLOOKUP($E24,aanmeldingen!$B:$AB,M$1,FALSE),"")</f>
        <v/>
      </c>
      <c r="N24" s="1" t="str">
        <f>IF($D24=1,VLOOKUP($E24,aanmeldingen!$B:$AB,N$1,FALSE),"")</f>
        <v/>
      </c>
      <c r="O24" s="1" t="str">
        <f>IF($F24="-","",VLOOKUP($E24,aanmeldingen!$B:$AB,O$1,FALSE))</f>
        <v>Sluman</v>
      </c>
      <c r="P24" s="1" t="str">
        <f>IF($F24="-","",VLOOKUP($E24,aanmeldingen!$B:$AB,P$1,FALSE))</f>
        <v>Patrick</v>
      </c>
      <c r="Q24" s="1" t="str">
        <f>IF($F24="-","",VLOOKUP($E24,aanmeldingen!$B:$AB,Q$1,FALSE))</f>
        <v>HS</v>
      </c>
      <c r="R24" s="123">
        <v>57</v>
      </c>
      <c r="S24" s="123"/>
      <c r="T24" s="54" t="e">
        <f>IF(LEFT(U24,1)=" ","",MAX($T$5:T23)+1)</f>
        <v>#VALUE!</v>
      </c>
      <c r="U24" s="1" t="e">
        <f t="shared" si="15"/>
        <v>#VALUE!</v>
      </c>
      <c r="V24" s="1" t="e">
        <f t="shared" si="16"/>
        <v>#VALUE!</v>
      </c>
      <c r="W24" s="1">
        <f t="shared" si="17"/>
        <v>20</v>
      </c>
      <c r="X24" s="1" t="e">
        <f t="shared" si="11"/>
        <v>#N/A</v>
      </c>
      <c r="AA24" s="54">
        <f t="shared" si="1"/>
        <v>0</v>
      </c>
      <c r="AB24" s="54" t="e">
        <f t="shared" si="2"/>
        <v>#VALUE!</v>
      </c>
      <c r="AC24" s="83" t="str">
        <f t="shared" si="12"/>
        <v/>
      </c>
      <c r="AD24" s="54">
        <f t="shared" si="18"/>
        <v>20</v>
      </c>
      <c r="AE24" s="54" t="str">
        <f t="shared" si="3"/>
        <v/>
      </c>
      <c r="AF24" s="54" t="str">
        <f t="shared" si="4"/>
        <v/>
      </c>
      <c r="AG24" s="54" t="str">
        <f t="shared" si="5"/>
        <v/>
      </c>
      <c r="AH24" s="54" t="str">
        <f t="shared" si="5"/>
        <v/>
      </c>
      <c r="AI24" s="54" t="str">
        <f t="shared" si="5"/>
        <v/>
      </c>
      <c r="AJ24" s="54" t="str">
        <f t="shared" si="6"/>
        <v/>
      </c>
      <c r="AK24" s="54" t="str">
        <f t="shared" si="7"/>
        <v/>
      </c>
      <c r="AL24" s="54" t="str">
        <f t="shared" si="7"/>
        <v/>
      </c>
      <c r="AM24" s="54" t="str">
        <f t="shared" si="7"/>
        <v/>
      </c>
      <c r="AN24" s="1" t="str">
        <f>IF(AF24="S",VLOOKUP(AI24,lookups!$N$1:$O$100,2,FALSE),"NVT")</f>
        <v>NVT</v>
      </c>
      <c r="AP24" s="54" t="str">
        <f t="shared" si="13"/>
        <v/>
      </c>
      <c r="AT24" s="24"/>
    </row>
    <row r="25" spans="1:46" x14ac:dyDescent="0.2">
      <c r="A25" s="1">
        <f t="shared" si="19"/>
        <v>3.0430000000000001</v>
      </c>
      <c r="B25" s="1" t="e">
        <f t="shared" si="8"/>
        <v>#VALUE!</v>
      </c>
      <c r="C25" s="1">
        <f t="shared" si="14"/>
        <v>0</v>
      </c>
      <c r="D25" s="1">
        <f t="shared" si="9"/>
        <v>0</v>
      </c>
      <c r="E25" s="1">
        <f t="shared" si="10"/>
        <v>21</v>
      </c>
      <c r="F25" s="1">
        <f>IFERROR(VLOOKUP($E25,aanmeldingen!$B:$AB,F$1,FALSE),"-")</f>
        <v>3</v>
      </c>
      <c r="H25" s="25" t="str">
        <f>IF($D25=1,VLOOKUP($E25,aanmeldingen!$B:$AB,H$1,FALSE),"")</f>
        <v/>
      </c>
      <c r="I25" s="1" t="str">
        <f>IF($D25=1,VLOOKUP($E25,aanmeldingen!$B:$AB,I$1,FALSE),"")</f>
        <v/>
      </c>
      <c r="J25" s="1" t="str">
        <f>IF($D25=1,VLOOKUP($E25,aanmeldingen!$B:$AB,J$1,FALSE),"")</f>
        <v/>
      </c>
      <c r="K25" s="95" t="str">
        <f>IF($D25=1,VLOOKUP($E25,aanmeldingen!$B:$AB,K$1,FALSE),"")</f>
        <v/>
      </c>
      <c r="L25" s="95" t="str">
        <f>IF($D25=1,VLOOKUP($E25,aanmeldingen!$B:$AB,L$1,FALSE),"")</f>
        <v/>
      </c>
      <c r="M25" s="18" t="str">
        <f>IF($D25=1,VLOOKUP($E25,aanmeldingen!$B:$AB,M$1,FALSE),"")</f>
        <v/>
      </c>
      <c r="N25" s="1" t="str">
        <f>IF($D25=1,VLOOKUP($E25,aanmeldingen!$B:$AB,N$1,FALSE),"")</f>
        <v/>
      </c>
      <c r="O25" s="1" t="str">
        <f>IF($F25="-","",VLOOKUP($E25,aanmeldingen!$B:$AB,O$1,FALSE))</f>
        <v>Kowalczyk</v>
      </c>
      <c r="P25" s="1" t="str">
        <f>IF($F25="-","",VLOOKUP($E25,aanmeldingen!$B:$AB,P$1,FALSE))</f>
        <v>Fynn</v>
      </c>
      <c r="Q25" s="1" t="str">
        <f>IF($F25="-","",VLOOKUP($E25,aanmeldingen!$B:$AB,Q$1,FALSE))</f>
        <v>AMS</v>
      </c>
      <c r="R25" s="123">
        <v>43</v>
      </c>
      <c r="S25" s="123"/>
      <c r="T25" s="54" t="e">
        <f>IF(LEFT(U25,1)=" ","",MAX($T$5:T24)+1)</f>
        <v>#VALUE!</v>
      </c>
      <c r="U25" s="1" t="e">
        <f t="shared" si="15"/>
        <v>#VALUE!</v>
      </c>
      <c r="V25" s="1" t="e">
        <f t="shared" si="16"/>
        <v>#VALUE!</v>
      </c>
      <c r="W25" s="1">
        <f t="shared" si="17"/>
        <v>21</v>
      </c>
      <c r="X25" s="1" t="e">
        <f t="shared" si="11"/>
        <v>#N/A</v>
      </c>
      <c r="AA25" s="54">
        <f t="shared" si="1"/>
        <v>0</v>
      </c>
      <c r="AB25" s="54" t="e">
        <f t="shared" si="2"/>
        <v>#VALUE!</v>
      </c>
      <c r="AC25" s="83" t="str">
        <f t="shared" si="12"/>
        <v/>
      </c>
      <c r="AD25" s="54">
        <f t="shared" si="18"/>
        <v>21</v>
      </c>
      <c r="AE25" s="54" t="str">
        <f t="shared" si="3"/>
        <v/>
      </c>
      <c r="AF25" s="54" t="str">
        <f t="shared" si="4"/>
        <v/>
      </c>
      <c r="AG25" s="54" t="str">
        <f t="shared" ref="AG25:AI44" si="20">IF($AF25="W",VLOOKUP($AE25,$F$5:$N$997,AG$4,FALSE),IF($AF25="S",VLOOKUP($AE25,$A$5:$R$997,AG$3,FALSE),""))</f>
        <v/>
      </c>
      <c r="AH25" s="54" t="str">
        <f t="shared" si="20"/>
        <v/>
      </c>
      <c r="AI25" s="54" t="str">
        <f t="shared" si="20"/>
        <v/>
      </c>
      <c r="AJ25" s="54" t="str">
        <f t="shared" si="6"/>
        <v/>
      </c>
      <c r="AK25" s="54" t="str">
        <f t="shared" ref="AK25:AM44" si="21">IF($AF25="W",VLOOKUP($AE25,$F$5:$N$997,AK$4,FALSE),"")</f>
        <v/>
      </c>
      <c r="AL25" s="54" t="str">
        <f t="shared" si="21"/>
        <v/>
      </c>
      <c r="AM25" s="54" t="str">
        <f t="shared" si="21"/>
        <v/>
      </c>
      <c r="AN25" s="1" t="str">
        <f>IF(AF25="S",VLOOKUP(AI25,lookups!$N$1:$O$100,2,FALSE),"NVT")</f>
        <v>NVT</v>
      </c>
      <c r="AP25" s="54" t="str">
        <f t="shared" si="13"/>
        <v/>
      </c>
      <c r="AT25" s="42"/>
    </row>
    <row r="26" spans="1:46" x14ac:dyDescent="0.2">
      <c r="A26" s="1">
        <f t="shared" si="19"/>
        <v>3.0610002000000001</v>
      </c>
      <c r="B26" s="1" t="e">
        <f t="shared" si="8"/>
        <v>#VALUE!</v>
      </c>
      <c r="C26" s="1">
        <f t="shared" si="14"/>
        <v>0</v>
      </c>
      <c r="D26" s="1">
        <f t="shared" si="9"/>
        <v>0</v>
      </c>
      <c r="E26" s="1">
        <f t="shared" si="10"/>
        <v>22</v>
      </c>
      <c r="F26" s="1">
        <f>IFERROR(VLOOKUP($E26,aanmeldingen!$B:$AB,F$1,FALSE),"-")</f>
        <v>3</v>
      </c>
      <c r="H26" s="25" t="str">
        <f>IF($D26=1,VLOOKUP($E26,aanmeldingen!$B:$AB,H$1,FALSE),"")</f>
        <v/>
      </c>
      <c r="I26" s="1" t="str">
        <f>IF($D26=1,VLOOKUP($E26,aanmeldingen!$B:$AB,I$1,FALSE),"")</f>
        <v/>
      </c>
      <c r="J26" s="1" t="str">
        <f>IF($D26=1,VLOOKUP($E26,aanmeldingen!$B:$AB,J$1,FALSE),"")</f>
        <v/>
      </c>
      <c r="K26" s="95" t="str">
        <f>IF($D26=1,VLOOKUP($E26,aanmeldingen!$B:$AB,K$1,FALSE),"")</f>
        <v/>
      </c>
      <c r="L26" s="95" t="str">
        <f>IF($D26=1,VLOOKUP($E26,aanmeldingen!$B:$AB,L$1,FALSE),"")</f>
        <v/>
      </c>
      <c r="M26" s="18" t="str">
        <f>IF($D26=1,VLOOKUP($E26,aanmeldingen!$B:$AB,M$1,FALSE),"")</f>
        <v/>
      </c>
      <c r="N26" s="1" t="str">
        <f>IF($D26=1,VLOOKUP($E26,aanmeldingen!$B:$AB,N$1,FALSE),"")</f>
        <v/>
      </c>
      <c r="O26" s="1" t="str">
        <f>IF($F26="-","",VLOOKUP($E26,aanmeldingen!$B:$AB,O$1,FALSE))</f>
        <v>Kennedy</v>
      </c>
      <c r="P26" s="1" t="str">
        <f>IF($F26="-","",VLOOKUP($E26,aanmeldingen!$B:$AB,P$1,FALSE))</f>
        <v>Juriaan</v>
      </c>
      <c r="Q26" s="1" t="str">
        <f>IF($F26="-","",VLOOKUP($E26,aanmeldingen!$B:$AB,Q$1,FALSE))</f>
        <v>ZAZ</v>
      </c>
      <c r="R26" s="123">
        <v>61.0002</v>
      </c>
      <c r="S26" s="123"/>
      <c r="T26" s="54" t="e">
        <f>IF(LEFT(U26,1)=" ","",MAX($T$5:T25)+1)</f>
        <v>#VALUE!</v>
      </c>
      <c r="U26" s="1" t="e">
        <f t="shared" si="15"/>
        <v>#VALUE!</v>
      </c>
      <c r="V26" s="1" t="e">
        <f t="shared" si="16"/>
        <v>#VALUE!</v>
      </c>
      <c r="AA26" s="54">
        <f t="shared" si="1"/>
        <v>0</v>
      </c>
      <c r="AB26" s="54" t="e">
        <f t="shared" si="2"/>
        <v>#VALUE!</v>
      </c>
      <c r="AC26" s="83" t="str">
        <f t="shared" si="12"/>
        <v/>
      </c>
      <c r="AD26" s="54">
        <f t="shared" si="18"/>
        <v>22</v>
      </c>
      <c r="AE26" s="54" t="str">
        <f t="shared" si="3"/>
        <v/>
      </c>
      <c r="AF26" s="54" t="str">
        <f t="shared" si="4"/>
        <v/>
      </c>
      <c r="AG26" s="54" t="str">
        <f t="shared" si="20"/>
        <v/>
      </c>
      <c r="AH26" s="54" t="str">
        <f t="shared" si="20"/>
        <v/>
      </c>
      <c r="AI26" s="54" t="str">
        <f t="shared" si="20"/>
        <v/>
      </c>
      <c r="AJ26" s="54" t="str">
        <f t="shared" si="6"/>
        <v/>
      </c>
      <c r="AK26" s="54" t="str">
        <f t="shared" si="21"/>
        <v/>
      </c>
      <c r="AL26" s="54" t="str">
        <f t="shared" si="21"/>
        <v/>
      </c>
      <c r="AM26" s="54" t="str">
        <f t="shared" si="21"/>
        <v/>
      </c>
      <c r="AN26" s="1" t="str">
        <f>IF(AF26="S",VLOOKUP(AI26,lookups!$N$1:$O$100,2,FALSE),"NVT")</f>
        <v>NVT</v>
      </c>
      <c r="AP26" s="54" t="str">
        <f t="shared" si="13"/>
        <v/>
      </c>
      <c r="AT26" s="42"/>
    </row>
    <row r="27" spans="1:46" x14ac:dyDescent="0.2">
      <c r="A27" s="1">
        <f t="shared" si="19"/>
        <v>3.056</v>
      </c>
      <c r="B27" s="1" t="e">
        <f t="shared" si="8"/>
        <v>#VALUE!</v>
      </c>
      <c r="C27" s="1">
        <f t="shared" si="14"/>
        <v>0</v>
      </c>
      <c r="D27" s="1">
        <f t="shared" si="9"/>
        <v>0</v>
      </c>
      <c r="E27" s="1">
        <f t="shared" si="10"/>
        <v>23</v>
      </c>
      <c r="F27" s="1">
        <f>IFERROR(VLOOKUP($E27,aanmeldingen!$B:$AB,F$1,FALSE),"-")</f>
        <v>3</v>
      </c>
      <c r="H27" s="25" t="str">
        <f>IF($D27=1,VLOOKUP($E27,aanmeldingen!$B:$AB,H$1,FALSE),"")</f>
        <v/>
      </c>
      <c r="I27" s="1" t="str">
        <f>IF($D27=1,VLOOKUP($E27,aanmeldingen!$B:$AB,I$1,FALSE),"")</f>
        <v/>
      </c>
      <c r="J27" s="1" t="str">
        <f>IF($D27=1,VLOOKUP($E27,aanmeldingen!$B:$AB,J$1,FALSE),"")</f>
        <v/>
      </c>
      <c r="K27" s="95" t="str">
        <f>IF($D27=1,VLOOKUP($E27,aanmeldingen!$B:$AB,K$1,FALSE),"")</f>
        <v/>
      </c>
      <c r="L27" s="95" t="str">
        <f>IF($D27=1,VLOOKUP($E27,aanmeldingen!$B:$AB,L$1,FALSE),"")</f>
        <v/>
      </c>
      <c r="M27" s="18" t="str">
        <f>IF($D27=1,VLOOKUP($E27,aanmeldingen!$B:$AB,M$1,FALSE),"")</f>
        <v/>
      </c>
      <c r="N27" s="1" t="str">
        <f>IF($D27=1,VLOOKUP($E27,aanmeldingen!$B:$AB,N$1,FALSE),"")</f>
        <v/>
      </c>
      <c r="O27" s="1" t="str">
        <f>IF($F27="-","",VLOOKUP($E27,aanmeldingen!$B:$AB,O$1,FALSE))</f>
        <v>Vermeulen</v>
      </c>
      <c r="P27" s="1" t="str">
        <f>IF($F27="-","",VLOOKUP($E27,aanmeldingen!$B:$AB,P$1,FALSE))</f>
        <v>Olof</v>
      </c>
      <c r="Q27" s="1" t="str">
        <f>IF($F27="-","",VLOOKUP($E27,aanmeldingen!$B:$AB,Q$1,FALSE))</f>
        <v>NRD</v>
      </c>
      <c r="R27" s="123">
        <v>56</v>
      </c>
      <c r="S27" s="123"/>
      <c r="T27" s="54" t="e">
        <f>IF(LEFT(U27,1)=" ","",MAX($T$5:T26)+1)</f>
        <v>#VALUE!</v>
      </c>
      <c r="U27" s="1" t="e">
        <f t="shared" si="15"/>
        <v>#VALUE!</v>
      </c>
      <c r="V27" s="1" t="e">
        <f t="shared" si="16"/>
        <v>#VALUE!</v>
      </c>
      <c r="AA27" s="54">
        <f t="shared" si="1"/>
        <v>0</v>
      </c>
      <c r="AB27" s="54" t="e">
        <f t="shared" si="2"/>
        <v>#VALUE!</v>
      </c>
      <c r="AC27" s="83" t="str">
        <f t="shared" si="12"/>
        <v/>
      </c>
      <c r="AD27" s="54">
        <f t="shared" si="18"/>
        <v>23</v>
      </c>
      <c r="AE27" s="54" t="str">
        <f>IFERROR(VLOOKUP(AD27,$AB$5:$AC$1990,2,FALSE),"")</f>
        <v/>
      </c>
      <c r="AF27" s="54" t="str">
        <f>IF(AE27="","",IF(AE27=TRUNC(AE27),"W","S"))</f>
        <v/>
      </c>
      <c r="AG27" s="54" t="str">
        <f t="shared" si="20"/>
        <v/>
      </c>
      <c r="AH27" s="54" t="str">
        <f t="shared" si="20"/>
        <v/>
      </c>
      <c r="AI27" s="54" t="str">
        <f t="shared" si="20"/>
        <v/>
      </c>
      <c r="AJ27" s="54" t="str">
        <f t="shared" si="6"/>
        <v/>
      </c>
      <c r="AK27" s="54" t="str">
        <f t="shared" si="21"/>
        <v/>
      </c>
      <c r="AL27" s="54" t="str">
        <f t="shared" si="21"/>
        <v/>
      </c>
      <c r="AM27" s="54" t="str">
        <f t="shared" si="21"/>
        <v/>
      </c>
      <c r="AN27" s="1" t="str">
        <f>IF(AF27="S",VLOOKUP(AI27,lookups!$N$1:$O$100,2,FALSE),"NVT")</f>
        <v>NVT</v>
      </c>
      <c r="AP27" s="54" t="str">
        <f t="shared" si="13"/>
        <v/>
      </c>
      <c r="AT27" s="42"/>
    </row>
    <row r="28" spans="1:46" x14ac:dyDescent="0.2">
      <c r="A28" s="1">
        <f t="shared" si="19"/>
        <v>3.044</v>
      </c>
      <c r="B28" s="1" t="e">
        <f t="shared" si="8"/>
        <v>#VALUE!</v>
      </c>
      <c r="C28" s="1">
        <f t="shared" si="14"/>
        <v>0</v>
      </c>
      <c r="D28" s="1">
        <f t="shared" si="9"/>
        <v>0</v>
      </c>
      <c r="E28" s="1">
        <f t="shared" si="10"/>
        <v>24</v>
      </c>
      <c r="F28" s="1">
        <f>IFERROR(VLOOKUP($E28,aanmeldingen!$B:$AB,F$1,FALSE),"-")</f>
        <v>3</v>
      </c>
      <c r="H28" s="25" t="str">
        <f>IF($D28=1,VLOOKUP($E28,aanmeldingen!$B:$AB,H$1,FALSE),"")</f>
        <v/>
      </c>
      <c r="I28" s="1" t="str">
        <f>IF($D28=1,VLOOKUP($E28,aanmeldingen!$B:$AB,I$1,FALSE),"")</f>
        <v/>
      </c>
      <c r="J28" s="1" t="str">
        <f>IF($D28=1,VLOOKUP($E28,aanmeldingen!$B:$AB,J$1,FALSE),"")</f>
        <v/>
      </c>
      <c r="K28" s="95" t="str">
        <f>IF($D28=1,VLOOKUP($E28,aanmeldingen!$B:$AB,K$1,FALSE),"")</f>
        <v/>
      </c>
      <c r="L28" s="95" t="str">
        <f>IF($D28=1,VLOOKUP($E28,aanmeldingen!$B:$AB,L$1,FALSE),"")</f>
        <v/>
      </c>
      <c r="M28" s="18" t="str">
        <f>IF($D28=1,VLOOKUP($E28,aanmeldingen!$B:$AB,M$1,FALSE),"")</f>
        <v/>
      </c>
      <c r="N28" s="1" t="str">
        <f>IF($D28=1,VLOOKUP($E28,aanmeldingen!$B:$AB,N$1,FALSE),"")</f>
        <v/>
      </c>
      <c r="O28" s="1" t="str">
        <f>IF($F28="-","",VLOOKUP($E28,aanmeldingen!$B:$AB,O$1,FALSE))</f>
        <v>Nawar</v>
      </c>
      <c r="P28" s="1" t="str">
        <f>IF($F28="-","",VLOOKUP($E28,aanmeldingen!$B:$AB,P$1,FALSE))</f>
        <v>Suhayl</v>
      </c>
      <c r="Q28" s="1" t="str">
        <f>IF($F28="-","",VLOOKUP($E28,aanmeldingen!$B:$AB,Q$1,FALSE))</f>
        <v>AMS</v>
      </c>
      <c r="R28" s="123">
        <v>44</v>
      </c>
      <c r="S28" s="123"/>
      <c r="T28" s="54" t="e">
        <f>IF(LEFT(U28,1)=" ","",MAX($T$5:T27)+1)</f>
        <v>#VALUE!</v>
      </c>
      <c r="U28" s="1" t="e">
        <f t="shared" si="15"/>
        <v>#VALUE!</v>
      </c>
      <c r="V28" s="1" t="e">
        <f t="shared" si="16"/>
        <v>#VALUE!</v>
      </c>
      <c r="AA28" s="54">
        <f t="shared" si="1"/>
        <v>0</v>
      </c>
      <c r="AB28" s="54" t="e">
        <f t="shared" si="2"/>
        <v>#VALUE!</v>
      </c>
      <c r="AC28" s="83" t="str">
        <f t="shared" si="12"/>
        <v/>
      </c>
      <c r="AD28" s="54">
        <f t="shared" si="18"/>
        <v>24</v>
      </c>
      <c r="AE28" s="54" t="str">
        <f>IFERROR(VLOOKUP(AD28,$AB$5:$AC$1990,2,FALSE),"")</f>
        <v/>
      </c>
      <c r="AF28" s="54" t="str">
        <f t="shared" ref="AF28:AF91" si="22">IF(AE28="","",IF(AE28=TRUNC(AE28),"W","S"))</f>
        <v/>
      </c>
      <c r="AG28" s="54" t="str">
        <f t="shared" si="20"/>
        <v/>
      </c>
      <c r="AH28" s="54" t="str">
        <f t="shared" si="20"/>
        <v/>
      </c>
      <c r="AI28" s="54" t="str">
        <f t="shared" si="20"/>
        <v/>
      </c>
      <c r="AJ28" s="54" t="str">
        <f t="shared" si="6"/>
        <v/>
      </c>
      <c r="AK28" s="54" t="str">
        <f t="shared" si="21"/>
        <v/>
      </c>
      <c r="AL28" s="54" t="str">
        <f t="shared" si="21"/>
        <v/>
      </c>
      <c r="AM28" s="54" t="str">
        <f t="shared" si="21"/>
        <v/>
      </c>
      <c r="AN28" s="1" t="str">
        <f>IF(AF28="S",VLOOKUP(AI28,lookups!$N$1:$O$100,2,FALSE),"NVT")</f>
        <v>NVT</v>
      </c>
      <c r="AP28" s="54" t="str">
        <f t="shared" si="13"/>
        <v/>
      </c>
      <c r="AT28" s="42"/>
    </row>
    <row r="29" spans="1:46" x14ac:dyDescent="0.2">
      <c r="A29" s="1">
        <f t="shared" si="19"/>
        <v>3.0379999999999998</v>
      </c>
      <c r="B29" s="1" t="e">
        <f t="shared" si="8"/>
        <v>#VALUE!</v>
      </c>
      <c r="C29" s="1">
        <f t="shared" si="14"/>
        <v>0</v>
      </c>
      <c r="D29" s="1">
        <f t="shared" si="9"/>
        <v>0</v>
      </c>
      <c r="E29" s="1">
        <f t="shared" si="10"/>
        <v>25</v>
      </c>
      <c r="F29" s="1">
        <f>IFERROR(VLOOKUP($E29,aanmeldingen!$B:$AB,F$1,FALSE),"-")</f>
        <v>3</v>
      </c>
      <c r="H29" s="25" t="str">
        <f>IF($D29=1,VLOOKUP($E29,aanmeldingen!$B:$AB,H$1,FALSE),"")</f>
        <v/>
      </c>
      <c r="I29" s="1" t="str">
        <f>IF($D29=1,VLOOKUP($E29,aanmeldingen!$B:$AB,I$1,FALSE),"")</f>
        <v/>
      </c>
      <c r="J29" s="1" t="str">
        <f>IF($D29=1,VLOOKUP($E29,aanmeldingen!$B:$AB,J$1,FALSE),"")</f>
        <v/>
      </c>
      <c r="K29" s="95" t="str">
        <f>IF($D29=1,VLOOKUP($E29,aanmeldingen!$B:$AB,K$1,FALSE),"")</f>
        <v/>
      </c>
      <c r="L29" s="95" t="str">
        <f>IF($D29=1,VLOOKUP($E29,aanmeldingen!$B:$AB,L$1,FALSE),"")</f>
        <v/>
      </c>
      <c r="M29" s="18" t="str">
        <f>IF($D29=1,VLOOKUP($E29,aanmeldingen!$B:$AB,M$1,FALSE),"")</f>
        <v/>
      </c>
      <c r="N29" s="1" t="str">
        <f>IF($D29=1,VLOOKUP($E29,aanmeldingen!$B:$AB,N$1,FALSE),"")</f>
        <v/>
      </c>
      <c r="O29" s="1" t="str">
        <f>IF($F29="-","",VLOOKUP($E29,aanmeldingen!$B:$AB,O$1,FALSE))</f>
        <v>Prommel</v>
      </c>
      <c r="P29" s="1" t="str">
        <f>IF($F29="-","",VLOOKUP($E29,aanmeldingen!$B:$AB,P$1,FALSE))</f>
        <v>Wouter</v>
      </c>
      <c r="Q29" s="1" t="str">
        <f>IF($F29="-","",VLOOKUP($E29,aanmeldingen!$B:$AB,Q$1,FALSE))</f>
        <v>AMS</v>
      </c>
      <c r="R29" s="124">
        <v>38</v>
      </c>
      <c r="S29" s="124"/>
      <c r="T29" s="54" t="e">
        <f>IF(LEFT(U29,1)=" ","",MAX($T$5:T28)+1)</f>
        <v>#VALUE!</v>
      </c>
      <c r="U29" s="1" t="e">
        <f t="shared" si="15"/>
        <v>#VALUE!</v>
      </c>
      <c r="V29" s="1" t="e">
        <f t="shared" si="16"/>
        <v>#VALUE!</v>
      </c>
      <c r="AA29" s="54">
        <f t="shared" si="1"/>
        <v>0</v>
      </c>
      <c r="AB29" s="54" t="e">
        <f t="shared" si="2"/>
        <v>#VALUE!</v>
      </c>
      <c r="AC29" s="83" t="str">
        <f t="shared" si="12"/>
        <v/>
      </c>
      <c r="AD29" s="54">
        <f t="shared" si="18"/>
        <v>25</v>
      </c>
      <c r="AE29" s="54" t="str">
        <f t="shared" ref="AE29:AE91" si="23">IFERROR(VLOOKUP(AD29,$AB$5:$AC$1990,2,FALSE),"")</f>
        <v/>
      </c>
      <c r="AF29" s="54" t="str">
        <f t="shared" si="22"/>
        <v/>
      </c>
      <c r="AG29" s="54" t="str">
        <f t="shared" si="20"/>
        <v/>
      </c>
      <c r="AH29" s="54" t="str">
        <f t="shared" si="20"/>
        <v/>
      </c>
      <c r="AI29" s="54" t="str">
        <f t="shared" si="20"/>
        <v/>
      </c>
      <c r="AJ29" s="54" t="str">
        <f t="shared" si="6"/>
        <v/>
      </c>
      <c r="AK29" s="54" t="str">
        <f t="shared" si="21"/>
        <v/>
      </c>
      <c r="AL29" s="54" t="str">
        <f t="shared" si="21"/>
        <v/>
      </c>
      <c r="AM29" s="54" t="str">
        <f t="shared" si="21"/>
        <v/>
      </c>
      <c r="AN29" s="1" t="str">
        <f>IF(AF29="S",VLOOKUP(AI29,lookups!$N$1:$O$100,2,FALSE),"NVT")</f>
        <v>NVT</v>
      </c>
      <c r="AP29" s="54" t="str">
        <f t="shared" si="13"/>
        <v/>
      </c>
      <c r="AT29" s="42"/>
    </row>
    <row r="30" spans="1:46" x14ac:dyDescent="0.2">
      <c r="A30" s="1">
        <f t="shared" si="19"/>
        <v>3.06</v>
      </c>
      <c r="B30" s="1" t="e">
        <f t="shared" si="8"/>
        <v>#VALUE!</v>
      </c>
      <c r="C30" s="1">
        <f t="shared" si="14"/>
        <v>0</v>
      </c>
      <c r="D30" s="1">
        <f t="shared" si="9"/>
        <v>0</v>
      </c>
      <c r="E30" s="1">
        <f t="shared" si="10"/>
        <v>26</v>
      </c>
      <c r="F30" s="1">
        <f>IFERROR(VLOOKUP($E30,aanmeldingen!$B:$AB,F$1,FALSE),"-")</f>
        <v>3</v>
      </c>
      <c r="H30" s="25" t="str">
        <f>IF($D30=1,VLOOKUP($E30,aanmeldingen!$B:$AB,H$1,FALSE),"")</f>
        <v/>
      </c>
      <c r="I30" s="1" t="str">
        <f>IF($D30=1,VLOOKUP($E30,aanmeldingen!$B:$AB,I$1,FALSE),"")</f>
        <v/>
      </c>
      <c r="J30" s="1" t="str">
        <f>IF($D30=1,VLOOKUP($E30,aanmeldingen!$B:$AB,J$1,FALSE),"")</f>
        <v/>
      </c>
      <c r="K30" s="95" t="str">
        <f>IF($D30=1,VLOOKUP($E30,aanmeldingen!$B:$AB,K$1,FALSE),"")</f>
        <v/>
      </c>
      <c r="L30" s="95" t="str">
        <f>IF($D30=1,VLOOKUP($E30,aanmeldingen!$B:$AB,L$1,FALSE),"")</f>
        <v/>
      </c>
      <c r="M30" s="18" t="str">
        <f>IF($D30=1,VLOOKUP($E30,aanmeldingen!$B:$AB,M$1,FALSE),"")</f>
        <v/>
      </c>
      <c r="N30" s="1" t="str">
        <f>IF($D30=1,VLOOKUP($E30,aanmeldingen!$B:$AB,N$1,FALSE),"")</f>
        <v/>
      </c>
      <c r="O30" s="1" t="str">
        <f>IF($F30="-","",VLOOKUP($E30,aanmeldingen!$B:$AB,O$1,FALSE))</f>
        <v>De Jong</v>
      </c>
      <c r="P30" s="1" t="str">
        <f>IF($F30="-","",VLOOKUP($E30,aanmeldingen!$B:$AB,P$1,FALSE))</f>
        <v>Nighel</v>
      </c>
      <c r="Q30" s="1" t="str">
        <f>IF($F30="-","",VLOOKUP($E30,aanmeldingen!$B:$AB,Q$1,FALSE))</f>
        <v>HS</v>
      </c>
      <c r="R30" s="123">
        <v>60</v>
      </c>
      <c r="S30" s="123"/>
      <c r="T30" s="54" t="e">
        <f>IF(LEFT(U30,1)=" ","",MAX($T$5:T29)+1)</f>
        <v>#VALUE!</v>
      </c>
      <c r="U30" s="1" t="e">
        <f t="shared" si="15"/>
        <v>#VALUE!</v>
      </c>
      <c r="V30" s="1" t="e">
        <f t="shared" si="16"/>
        <v>#VALUE!</v>
      </c>
      <c r="AA30" s="54">
        <f t="shared" si="1"/>
        <v>0</v>
      </c>
      <c r="AB30" s="54" t="e">
        <f t="shared" si="2"/>
        <v>#VALUE!</v>
      </c>
      <c r="AC30" s="83" t="str">
        <f t="shared" si="12"/>
        <v/>
      </c>
      <c r="AD30" s="54">
        <f t="shared" si="18"/>
        <v>26</v>
      </c>
      <c r="AE30" s="54" t="str">
        <f t="shared" si="23"/>
        <v/>
      </c>
      <c r="AF30" s="54" t="str">
        <f t="shared" si="22"/>
        <v/>
      </c>
      <c r="AG30" s="54" t="str">
        <f t="shared" si="20"/>
        <v/>
      </c>
      <c r="AH30" s="54" t="str">
        <f t="shared" si="20"/>
        <v/>
      </c>
      <c r="AI30" s="54" t="str">
        <f t="shared" si="20"/>
        <v/>
      </c>
      <c r="AJ30" s="54" t="str">
        <f t="shared" si="6"/>
        <v/>
      </c>
      <c r="AK30" s="54" t="str">
        <f t="shared" si="21"/>
        <v/>
      </c>
      <c r="AL30" s="54" t="str">
        <f t="shared" si="21"/>
        <v/>
      </c>
      <c r="AM30" s="54" t="str">
        <f t="shared" si="21"/>
        <v/>
      </c>
      <c r="AN30" s="1" t="str">
        <f>IF(AF30="S",VLOOKUP(AI30,lookups!$N$1:$O$100,2,FALSE),"NVT")</f>
        <v>NVT</v>
      </c>
      <c r="AP30" s="54" t="str">
        <f t="shared" si="13"/>
        <v/>
      </c>
      <c r="AT30" s="42"/>
    </row>
    <row r="31" spans="1:46" x14ac:dyDescent="0.2">
      <c r="A31" s="1">
        <f t="shared" si="19"/>
        <v>3.0610001000000002</v>
      </c>
      <c r="B31" s="1" t="e">
        <f t="shared" si="8"/>
        <v>#VALUE!</v>
      </c>
      <c r="C31" s="1">
        <f t="shared" si="14"/>
        <v>0</v>
      </c>
      <c r="D31" s="1">
        <f t="shared" si="9"/>
        <v>0</v>
      </c>
      <c r="E31" s="1">
        <f t="shared" si="10"/>
        <v>27</v>
      </c>
      <c r="F31" s="1">
        <f>IFERROR(VLOOKUP($E31,aanmeldingen!$B:$AB,F$1,FALSE),"-")</f>
        <v>3</v>
      </c>
      <c r="H31" s="25" t="str">
        <f>IF($D31=1,VLOOKUP($E31,aanmeldingen!$B:$AB,H$1,FALSE),"")</f>
        <v/>
      </c>
      <c r="I31" s="1" t="str">
        <f>IF($D31=1,VLOOKUP($E31,aanmeldingen!$B:$AB,I$1,FALSE),"")</f>
        <v/>
      </c>
      <c r="J31" s="1" t="str">
        <f>IF($D31=1,VLOOKUP($E31,aanmeldingen!$B:$AB,J$1,FALSE),"")</f>
        <v/>
      </c>
      <c r="K31" s="95" t="str">
        <f>IF($D31=1,VLOOKUP($E31,aanmeldingen!$B:$AB,K$1,FALSE),"")</f>
        <v/>
      </c>
      <c r="L31" s="95" t="str">
        <f>IF($D31=1,VLOOKUP($E31,aanmeldingen!$B:$AB,L$1,FALSE),"")</f>
        <v/>
      </c>
      <c r="M31" s="18" t="str">
        <f>IF($D31=1,VLOOKUP($E31,aanmeldingen!$B:$AB,M$1,FALSE),"")</f>
        <v/>
      </c>
      <c r="N31" s="1" t="str">
        <f>IF($D31=1,VLOOKUP($E31,aanmeldingen!$B:$AB,N$1,FALSE),"")</f>
        <v/>
      </c>
      <c r="O31" s="1" t="str">
        <f>IF($F31="-","",VLOOKUP($E31,aanmeldingen!$B:$AB,O$1,FALSE))</f>
        <v>Newalsing</v>
      </c>
      <c r="P31" s="1" t="str">
        <f>IF($F31="-","",VLOOKUP($E31,aanmeldingen!$B:$AB,P$1,FALSE))</f>
        <v>Resham</v>
      </c>
      <c r="Q31" s="1" t="str">
        <f>IF($F31="-","",VLOOKUP($E31,aanmeldingen!$B:$AB,Q$1,FALSE))</f>
        <v>AMS</v>
      </c>
      <c r="R31" s="123">
        <v>61.000100000000003</v>
      </c>
      <c r="S31" s="123"/>
      <c r="T31" s="54" t="e">
        <f>IF(LEFT(U31,1)=" ","",MAX($T$5:T30)+1)</f>
        <v>#VALUE!</v>
      </c>
      <c r="U31" s="1" t="e">
        <f t="shared" si="15"/>
        <v>#VALUE!</v>
      </c>
      <c r="V31" s="1" t="e">
        <f t="shared" si="16"/>
        <v>#VALUE!</v>
      </c>
      <c r="AA31" s="54">
        <f t="shared" si="1"/>
        <v>0</v>
      </c>
      <c r="AB31" s="54" t="e">
        <f t="shared" si="2"/>
        <v>#VALUE!</v>
      </c>
      <c r="AC31" s="83" t="str">
        <f t="shared" si="12"/>
        <v/>
      </c>
      <c r="AD31" s="54">
        <f t="shared" si="18"/>
        <v>27</v>
      </c>
      <c r="AE31" s="54" t="str">
        <f t="shared" si="23"/>
        <v/>
      </c>
      <c r="AF31" s="54" t="str">
        <f t="shared" si="22"/>
        <v/>
      </c>
      <c r="AG31" s="54" t="str">
        <f t="shared" si="20"/>
        <v/>
      </c>
      <c r="AH31" s="54" t="str">
        <f t="shared" si="20"/>
        <v/>
      </c>
      <c r="AI31" s="54" t="str">
        <f t="shared" si="20"/>
        <v/>
      </c>
      <c r="AJ31" s="54" t="str">
        <f t="shared" si="6"/>
        <v/>
      </c>
      <c r="AK31" s="54" t="str">
        <f t="shared" si="21"/>
        <v/>
      </c>
      <c r="AL31" s="54" t="str">
        <f t="shared" si="21"/>
        <v/>
      </c>
      <c r="AM31" s="54" t="str">
        <f t="shared" si="21"/>
        <v/>
      </c>
      <c r="AN31" s="1" t="str">
        <f>IF(AF31="S",VLOOKUP(AI31,lookups!$N$1:$O$100,2,FALSE),"NVT")</f>
        <v>NVT</v>
      </c>
      <c r="AP31" s="54" t="str">
        <f t="shared" si="13"/>
        <v/>
      </c>
    </row>
    <row r="32" spans="1:46" x14ac:dyDescent="0.2">
      <c r="A32" s="1">
        <f t="shared" si="19"/>
        <v>3.0550000000000002</v>
      </c>
      <c r="B32" s="1" t="e">
        <f t="shared" si="8"/>
        <v>#VALUE!</v>
      </c>
      <c r="C32" s="1">
        <f t="shared" si="14"/>
        <v>0</v>
      </c>
      <c r="D32" s="1">
        <f t="shared" si="9"/>
        <v>0</v>
      </c>
      <c r="E32" s="1">
        <f t="shared" si="10"/>
        <v>28</v>
      </c>
      <c r="F32" s="1">
        <f>IFERROR(VLOOKUP($E32,aanmeldingen!$B:$AB,F$1,FALSE),"-")</f>
        <v>3</v>
      </c>
      <c r="H32" s="25" t="str">
        <f>IF($D32=1,VLOOKUP($E32,aanmeldingen!$B:$AB,H$1,FALSE),"")</f>
        <v/>
      </c>
      <c r="I32" s="1" t="str">
        <f>IF($D32=1,VLOOKUP($E32,aanmeldingen!$B:$AB,I$1,FALSE),"")</f>
        <v/>
      </c>
      <c r="J32" s="1" t="str">
        <f>IF($D32=1,VLOOKUP($E32,aanmeldingen!$B:$AB,J$1,FALSE),"")</f>
        <v/>
      </c>
      <c r="K32" s="95" t="str">
        <f>IF($D32=1,VLOOKUP($E32,aanmeldingen!$B:$AB,K$1,FALSE),"")</f>
        <v/>
      </c>
      <c r="L32" s="95" t="str">
        <f>IF($D32=1,VLOOKUP($E32,aanmeldingen!$B:$AB,L$1,FALSE),"")</f>
        <v/>
      </c>
      <c r="M32" s="18" t="str">
        <f>IF($D32=1,VLOOKUP($E32,aanmeldingen!$B:$AB,M$1,FALSE),"")</f>
        <v/>
      </c>
      <c r="N32" s="1" t="str">
        <f>IF($D32=1,VLOOKUP($E32,aanmeldingen!$B:$AB,N$1,FALSE),"")</f>
        <v/>
      </c>
      <c r="O32" s="1" t="str">
        <f>IF($F32="-","",VLOOKUP($E32,aanmeldingen!$B:$AB,O$1,FALSE))</f>
        <v>Hviid Bouwman</v>
      </c>
      <c r="P32" s="1" t="str">
        <f>IF($F32="-","",VLOOKUP($E32,aanmeldingen!$B:$AB,P$1,FALSE))</f>
        <v>Elias</v>
      </c>
      <c r="Q32" s="1" t="str">
        <f>IF($F32="-","",VLOOKUP($E32,aanmeldingen!$B:$AB,Q$1,FALSE))</f>
        <v>ZAZ</v>
      </c>
      <c r="R32" s="123">
        <v>55</v>
      </c>
      <c r="S32" s="123"/>
      <c r="T32" s="54" t="e">
        <f>IF(LEFT(U32,1)=" ","",MAX($T$5:T31)+1)</f>
        <v>#VALUE!</v>
      </c>
      <c r="U32" s="1" t="e">
        <f t="shared" si="15"/>
        <v>#VALUE!</v>
      </c>
      <c r="V32" s="1" t="e">
        <f t="shared" si="16"/>
        <v>#VALUE!</v>
      </c>
      <c r="AA32" s="54">
        <f t="shared" si="1"/>
        <v>0</v>
      </c>
      <c r="AB32" s="54" t="e">
        <f t="shared" si="2"/>
        <v>#VALUE!</v>
      </c>
      <c r="AC32" s="83" t="str">
        <f t="shared" si="12"/>
        <v/>
      </c>
      <c r="AD32" s="54">
        <f t="shared" si="18"/>
        <v>28</v>
      </c>
      <c r="AE32" s="54" t="str">
        <f t="shared" si="23"/>
        <v/>
      </c>
      <c r="AF32" s="54" t="str">
        <f t="shared" si="22"/>
        <v/>
      </c>
      <c r="AG32" s="54" t="str">
        <f t="shared" si="20"/>
        <v/>
      </c>
      <c r="AH32" s="54" t="str">
        <f t="shared" si="20"/>
        <v/>
      </c>
      <c r="AI32" s="54" t="str">
        <f t="shared" si="20"/>
        <v/>
      </c>
      <c r="AJ32" s="54" t="str">
        <f>IF($AF32="W",VLOOKUP($AE32,$F$5:$N$997,AJ$4,FALSE),IF($AF32="S",IF(VLOOKUP($AE32,$A$5:$R$997,AJ$3,FALSE)=0,"Uitslag onbekend",IF(TRUNC(VLOOKUP($AE32,$A$5:$R$997,AJ$3,FALSE))=999,"Niet deelgenomen",IF(VLOOKUP($AE32,$A$5:$R$997,AJ$3,FALSE)=998,"Zwarte kaart",VLOOKUP($AE32,$A$5:$R$997,AJ$3,FALSE)))),""))</f>
        <v/>
      </c>
      <c r="AK32" s="54" t="str">
        <f t="shared" si="21"/>
        <v/>
      </c>
      <c r="AL32" s="54" t="str">
        <f t="shared" si="21"/>
        <v/>
      </c>
      <c r="AM32" s="54" t="str">
        <f t="shared" si="21"/>
        <v/>
      </c>
      <c r="AN32" s="1" t="str">
        <f>IF(AF32="S",VLOOKUP(AI32,lookups!$N$1:$O$100,2,FALSE),"NVT")</f>
        <v>NVT</v>
      </c>
      <c r="AP32" s="54" t="str">
        <f t="shared" si="13"/>
        <v/>
      </c>
    </row>
    <row r="33" spans="1:46" x14ac:dyDescent="0.2">
      <c r="A33" s="1">
        <f t="shared" si="19"/>
        <v>3.0590000000000002</v>
      </c>
      <c r="B33" s="1" t="e">
        <f t="shared" si="8"/>
        <v>#VALUE!</v>
      </c>
      <c r="C33" s="1">
        <f t="shared" si="14"/>
        <v>0</v>
      </c>
      <c r="D33" s="1">
        <f t="shared" si="9"/>
        <v>0</v>
      </c>
      <c r="E33" s="1">
        <f t="shared" si="10"/>
        <v>29</v>
      </c>
      <c r="F33" s="1">
        <f>IFERROR(VLOOKUP($E33,aanmeldingen!$B:$AB,F$1,FALSE),"-")</f>
        <v>3</v>
      </c>
      <c r="H33" s="25" t="str">
        <f>IF($D33=1,VLOOKUP($E33,aanmeldingen!$B:$AB,H$1,FALSE),"")</f>
        <v/>
      </c>
      <c r="I33" s="1" t="str">
        <f>IF($D33=1,VLOOKUP($E33,aanmeldingen!$B:$AB,I$1,FALSE),"")</f>
        <v/>
      </c>
      <c r="J33" s="1" t="str">
        <f>IF($D33=1,VLOOKUP($E33,aanmeldingen!$B:$AB,J$1,FALSE),"")</f>
        <v/>
      </c>
      <c r="K33" s="95" t="str">
        <f>IF($D33=1,VLOOKUP($E33,aanmeldingen!$B:$AB,K$1,FALSE),"")</f>
        <v/>
      </c>
      <c r="L33" s="95" t="str">
        <f>IF($D33=1,VLOOKUP($E33,aanmeldingen!$B:$AB,L$1,FALSE),"")</f>
        <v/>
      </c>
      <c r="M33" s="18" t="str">
        <f>IF($D33=1,VLOOKUP($E33,aanmeldingen!$B:$AB,M$1,FALSE),"")</f>
        <v/>
      </c>
      <c r="N33" s="1" t="str">
        <f>IF($D33=1,VLOOKUP($E33,aanmeldingen!$B:$AB,N$1,FALSE),"")</f>
        <v/>
      </c>
      <c r="O33" s="1" t="str">
        <f>IF($F33="-","",VLOOKUP($E33,aanmeldingen!$B:$AB,O$1,FALSE))</f>
        <v>Van Aarsen</v>
      </c>
      <c r="P33" s="1" t="str">
        <f>IF($F33="-","",VLOOKUP($E33,aanmeldingen!$B:$AB,P$1,FALSE))</f>
        <v>Geert Johannes</v>
      </c>
      <c r="Q33" s="1" t="str">
        <f>IF($F33="-","",VLOOKUP($E33,aanmeldingen!$B:$AB,Q$1,FALSE))</f>
        <v>SCA</v>
      </c>
      <c r="R33" s="123">
        <v>59</v>
      </c>
      <c r="S33" s="123"/>
      <c r="T33" s="54" t="e">
        <f>IF(LEFT(U33,1)=" ","",MAX($T$5:T32)+1)</f>
        <v>#VALUE!</v>
      </c>
      <c r="U33" s="1" t="e">
        <f t="shared" si="15"/>
        <v>#VALUE!</v>
      </c>
      <c r="V33" s="1" t="e">
        <f t="shared" si="16"/>
        <v>#VALUE!</v>
      </c>
      <c r="AA33" s="54">
        <f t="shared" si="1"/>
        <v>0</v>
      </c>
      <c r="AB33" s="54" t="e">
        <f t="shared" si="2"/>
        <v>#VALUE!</v>
      </c>
      <c r="AC33" s="83" t="str">
        <f t="shared" si="12"/>
        <v/>
      </c>
      <c r="AD33" s="54">
        <f t="shared" si="18"/>
        <v>29</v>
      </c>
      <c r="AE33" s="54" t="str">
        <f t="shared" si="23"/>
        <v/>
      </c>
      <c r="AF33" s="54" t="str">
        <f t="shared" si="22"/>
        <v/>
      </c>
      <c r="AG33" s="54" t="str">
        <f t="shared" si="20"/>
        <v/>
      </c>
      <c r="AH33" s="54" t="str">
        <f t="shared" si="20"/>
        <v/>
      </c>
      <c r="AI33" s="54" t="str">
        <f t="shared" si="20"/>
        <v/>
      </c>
      <c r="AJ33" s="54" t="str">
        <f t="shared" ref="AJ33:AJ96" si="24">IF($AF33="W",VLOOKUP($AE33,$F$5:$N$997,AJ$4,FALSE),IF($AF33="S",IF(VLOOKUP($AE33,$A$5:$R$997,AJ$3,FALSE)=0,"Uitslag onbekend",IF(TRUNC(VLOOKUP($AE33,$A$5:$R$997,AJ$3,FALSE))=999,"Niet deelgenomen",IF(VLOOKUP($AE33,$A$5:$R$997,AJ$3,FALSE)=998,"Zwarte kaart",VLOOKUP($AE33,$A$5:$R$997,AJ$3,FALSE)))),""))</f>
        <v/>
      </c>
      <c r="AK33" s="54" t="str">
        <f t="shared" si="21"/>
        <v/>
      </c>
      <c r="AL33" s="54" t="str">
        <f t="shared" si="21"/>
        <v/>
      </c>
      <c r="AM33" s="54" t="str">
        <f t="shared" si="21"/>
        <v/>
      </c>
      <c r="AN33" s="1" t="str">
        <f>IF(AF33="S",VLOOKUP(AI33,lookups!$N$1:$O$100,2,FALSE),"NVT")</f>
        <v>NVT</v>
      </c>
      <c r="AP33" s="54" t="str">
        <f t="shared" si="13"/>
        <v/>
      </c>
    </row>
    <row r="34" spans="1:46" x14ac:dyDescent="0.2">
      <c r="A34" s="1">
        <f t="shared" si="19"/>
        <v>5.0179999999999998</v>
      </c>
      <c r="B34" s="1">
        <f t="shared" si="8"/>
        <v>1</v>
      </c>
      <c r="C34" s="1">
        <f t="shared" si="14"/>
        <v>1</v>
      </c>
      <c r="D34" s="1">
        <f t="shared" si="9"/>
        <v>1</v>
      </c>
      <c r="E34" s="1">
        <f t="shared" si="10"/>
        <v>30</v>
      </c>
      <c r="F34" s="1">
        <f>IFERROR(VLOOKUP($E34,aanmeldingen!$B:$AB,F$1,FALSE),"-")</f>
        <v>5</v>
      </c>
      <c r="H34" s="25" t="str">
        <f>IF($D34=1,VLOOKUP($E34,aanmeldingen!$B:$AB,H$1,FALSE),"")</f>
        <v>Amsterdam</v>
      </c>
      <c r="I34" s="1" t="str">
        <f>IF($D34=1,VLOOKUP($E34,aanmeldingen!$B:$AB,I$1,FALSE),"")</f>
        <v>NED</v>
      </c>
      <c r="J34" s="1" t="str">
        <f>IF($D34=1,VLOOKUP($E34,aanmeldingen!$B:$AB,J$1,FALSE),"")</f>
        <v>Sat</v>
      </c>
      <c r="K34" s="95">
        <f>IF($D34=1,VLOOKUP($E34,aanmeldingen!$B:$AB,K$1,FALSE),"")</f>
        <v>43352</v>
      </c>
      <c r="L34" s="95">
        <f>IF($D34=1,VLOOKUP($E34,aanmeldingen!$B:$AB,L$1,FALSE),"")</f>
        <v>43352</v>
      </c>
      <c r="M34" s="18" t="str">
        <f>IF($D34=1,VLOOKUP($E34,aanmeldingen!$B:$AB,M$1,FALSE),"")</f>
        <v>Dames</v>
      </c>
      <c r="N34" s="1" t="str">
        <f>IF($D34=1,VLOOKUP($E34,aanmeldingen!$B:$AB,N$1,FALSE),"")</f>
        <v>Floret</v>
      </c>
      <c r="O34" s="1" t="str">
        <f>IF($F34="-","",VLOOKUP($E34,aanmeldingen!$B:$AB,O$1,FALSE))</f>
        <v>Tulen</v>
      </c>
      <c r="P34" s="1" t="str">
        <f>IF($F34="-","",VLOOKUP($E34,aanmeldingen!$B:$AB,P$1,FALSE))</f>
        <v>Lola</v>
      </c>
      <c r="Q34" s="1" t="str">
        <f>IF($F34="-","",VLOOKUP($E34,aanmeldingen!$B:$AB,Q$1,FALSE))</f>
        <v>AMS</v>
      </c>
      <c r="R34" s="123">
        <v>18</v>
      </c>
      <c r="S34" s="123">
        <v>28</v>
      </c>
      <c r="T34" s="54" t="e">
        <f>IF(LEFT(U34,1)=" ","",MAX($T$5:T33)+1)</f>
        <v>#VALUE!</v>
      </c>
      <c r="U34" s="1" t="e">
        <f t="shared" si="15"/>
        <v>#VALUE!</v>
      </c>
      <c r="V34" s="1" t="e">
        <f t="shared" si="16"/>
        <v>#VALUE!</v>
      </c>
      <c r="AA34" s="54">
        <f t="shared" si="1"/>
        <v>0</v>
      </c>
      <c r="AB34" s="54" t="e">
        <f t="shared" si="2"/>
        <v>#VALUE!</v>
      </c>
      <c r="AC34" s="83" t="str">
        <f t="shared" si="12"/>
        <v/>
      </c>
      <c r="AD34" s="54">
        <f t="shared" si="18"/>
        <v>30</v>
      </c>
      <c r="AE34" s="54" t="str">
        <f t="shared" si="23"/>
        <v/>
      </c>
      <c r="AF34" s="54" t="str">
        <f t="shared" si="22"/>
        <v/>
      </c>
      <c r="AG34" s="54" t="str">
        <f t="shared" si="20"/>
        <v/>
      </c>
      <c r="AH34" s="54" t="str">
        <f t="shared" si="20"/>
        <v/>
      </c>
      <c r="AI34" s="54" t="str">
        <f t="shared" si="20"/>
        <v/>
      </c>
      <c r="AJ34" s="54" t="str">
        <f t="shared" si="24"/>
        <v/>
      </c>
      <c r="AK34" s="54" t="str">
        <f t="shared" si="21"/>
        <v/>
      </c>
      <c r="AL34" s="54" t="str">
        <f t="shared" si="21"/>
        <v/>
      </c>
      <c r="AM34" s="54" t="str">
        <f t="shared" si="21"/>
        <v/>
      </c>
      <c r="AN34" s="1" t="str">
        <f>IF(AF34="S",VLOOKUP(AI34,lookups!$N$1:$O$100,2,FALSE),"NVT")</f>
        <v>NVT</v>
      </c>
      <c r="AP34" s="54" t="str">
        <f t="shared" si="13"/>
        <v/>
      </c>
    </row>
    <row r="35" spans="1:46" x14ac:dyDescent="0.2">
      <c r="A35" s="1">
        <f t="shared" si="19"/>
        <v>5.0140000000000002</v>
      </c>
      <c r="B35" s="1">
        <f t="shared" si="8"/>
        <v>2</v>
      </c>
      <c r="C35" s="1">
        <f t="shared" si="14"/>
        <v>1</v>
      </c>
      <c r="D35" s="1">
        <f t="shared" si="9"/>
        <v>0</v>
      </c>
      <c r="E35" s="1">
        <f t="shared" si="10"/>
        <v>31</v>
      </c>
      <c r="F35" s="1">
        <f>IFERROR(VLOOKUP($E35,aanmeldingen!$B:$AB,F$1,FALSE),"-")</f>
        <v>5</v>
      </c>
      <c r="H35" s="25" t="str">
        <f>IF($D35=1,VLOOKUP($E35,aanmeldingen!$B:$AB,H$1,FALSE),"")</f>
        <v/>
      </c>
      <c r="I35" s="1" t="str">
        <f>IF($D35=1,VLOOKUP($E35,aanmeldingen!$B:$AB,I$1,FALSE),"")</f>
        <v/>
      </c>
      <c r="J35" s="1" t="str">
        <f>IF($D35=1,VLOOKUP($E35,aanmeldingen!$B:$AB,J$1,FALSE),"")</f>
        <v/>
      </c>
      <c r="K35" s="95" t="str">
        <f>IF($D35=1,VLOOKUP($E35,aanmeldingen!$B:$AB,K$1,FALSE),"")</f>
        <v/>
      </c>
      <c r="L35" s="95" t="str">
        <f>IF($D35=1,VLOOKUP($E35,aanmeldingen!$B:$AB,L$1,FALSE),"")</f>
        <v/>
      </c>
      <c r="M35" s="18" t="str">
        <f>IF($D35=1,VLOOKUP($E35,aanmeldingen!$B:$AB,M$1,FALSE),"")</f>
        <v/>
      </c>
      <c r="N35" s="1" t="str">
        <f>IF($D35=1,VLOOKUP($E35,aanmeldingen!$B:$AB,N$1,FALSE),"")</f>
        <v/>
      </c>
      <c r="O35" s="1" t="str">
        <f>IF($F35="-","",VLOOKUP($E35,aanmeldingen!$B:$AB,O$1,FALSE))</f>
        <v>Noe</v>
      </c>
      <c r="P35" s="1" t="str">
        <f>IF($F35="-","",VLOOKUP($E35,aanmeldingen!$B:$AB,P$1,FALSE))</f>
        <v>Else</v>
      </c>
      <c r="Q35" s="1" t="str">
        <f>IF($F35="-","",VLOOKUP($E35,aanmeldingen!$B:$AB,Q$1,FALSE))</f>
        <v>POS</v>
      </c>
      <c r="R35" s="123">
        <v>14</v>
      </c>
      <c r="S35" s="123"/>
      <c r="T35" s="54" t="e">
        <f>IF(LEFT(U35,1)=" ","",MAX($T$5:T34)+1)</f>
        <v>#VALUE!</v>
      </c>
      <c r="U35" s="1" t="e">
        <f t="shared" si="15"/>
        <v>#VALUE!</v>
      </c>
      <c r="V35" s="1" t="e">
        <f t="shared" si="16"/>
        <v>#VALUE!</v>
      </c>
      <c r="AA35" s="54">
        <f t="shared" si="1"/>
        <v>0</v>
      </c>
      <c r="AB35" s="54" t="e">
        <f t="shared" si="2"/>
        <v>#VALUE!</v>
      </c>
      <c r="AC35" s="83" t="str">
        <f t="shared" si="12"/>
        <v/>
      </c>
      <c r="AD35" s="54">
        <f t="shared" si="18"/>
        <v>31</v>
      </c>
      <c r="AE35" s="54" t="str">
        <f t="shared" si="23"/>
        <v/>
      </c>
      <c r="AF35" s="54" t="str">
        <f t="shared" si="22"/>
        <v/>
      </c>
      <c r="AG35" s="54" t="str">
        <f t="shared" si="20"/>
        <v/>
      </c>
      <c r="AH35" s="54" t="str">
        <f t="shared" si="20"/>
        <v/>
      </c>
      <c r="AI35" s="54" t="str">
        <f t="shared" si="20"/>
        <v/>
      </c>
      <c r="AJ35" s="54" t="str">
        <f t="shared" si="24"/>
        <v/>
      </c>
      <c r="AK35" s="54" t="str">
        <f t="shared" si="21"/>
        <v/>
      </c>
      <c r="AL35" s="54" t="str">
        <f t="shared" si="21"/>
        <v/>
      </c>
      <c r="AM35" s="54" t="str">
        <f t="shared" si="21"/>
        <v/>
      </c>
      <c r="AN35" s="1" t="str">
        <f>IF(AF35="S",VLOOKUP(AI35,lookups!$N$1:$O$100,2,FALSE),"NVT")</f>
        <v>NVT</v>
      </c>
      <c r="AP35" s="54" t="str">
        <f t="shared" si="13"/>
        <v/>
      </c>
    </row>
    <row r="36" spans="1:46" x14ac:dyDescent="0.2">
      <c r="A36" s="1">
        <f t="shared" si="19"/>
        <v>5.0090000000000003</v>
      </c>
      <c r="B36" s="1">
        <f t="shared" si="8"/>
        <v>3</v>
      </c>
      <c r="C36" s="1">
        <f t="shared" si="14"/>
        <v>1</v>
      </c>
      <c r="D36" s="1">
        <f t="shared" si="9"/>
        <v>0</v>
      </c>
      <c r="E36" s="1">
        <f t="shared" si="10"/>
        <v>32</v>
      </c>
      <c r="F36" s="1">
        <f>IFERROR(VLOOKUP($E36,aanmeldingen!$B:$AB,F$1,FALSE),"-")</f>
        <v>5</v>
      </c>
      <c r="H36" s="25" t="str">
        <f>IF($D36=1,VLOOKUP($E36,aanmeldingen!$B:$AB,H$1,FALSE),"")</f>
        <v/>
      </c>
      <c r="I36" s="1" t="str">
        <f>IF($D36=1,VLOOKUP($E36,aanmeldingen!$B:$AB,I$1,FALSE),"")</f>
        <v/>
      </c>
      <c r="J36" s="1" t="str">
        <f>IF($D36=1,VLOOKUP($E36,aanmeldingen!$B:$AB,J$1,FALSE),"")</f>
        <v/>
      </c>
      <c r="K36" s="95" t="str">
        <f>IF($D36=1,VLOOKUP($E36,aanmeldingen!$B:$AB,K$1,FALSE),"")</f>
        <v/>
      </c>
      <c r="L36" s="95" t="str">
        <f>IF($D36=1,VLOOKUP($E36,aanmeldingen!$B:$AB,L$1,FALSE),"")</f>
        <v/>
      </c>
      <c r="M36" s="18" t="str">
        <f>IF($D36=1,VLOOKUP($E36,aanmeldingen!$B:$AB,M$1,FALSE),"")</f>
        <v/>
      </c>
      <c r="N36" s="1" t="str">
        <f>IF($D36=1,VLOOKUP($E36,aanmeldingen!$B:$AB,N$1,FALSE),"")</f>
        <v/>
      </c>
      <c r="O36" s="1" t="str">
        <f>IF($F36="-","",VLOOKUP($E36,aanmeldingen!$B:$AB,O$1,FALSE))</f>
        <v>Rentier</v>
      </c>
      <c r="P36" s="1" t="str">
        <f>IF($F36="-","",VLOOKUP($E36,aanmeldingen!$B:$AB,P$1,FALSE))</f>
        <v>Eline</v>
      </c>
      <c r="Q36" s="1" t="str">
        <f>IF($F36="-","",VLOOKUP($E36,aanmeldingen!$B:$AB,Q$1,FALSE))</f>
        <v>AMS</v>
      </c>
      <c r="R36" s="123">
        <v>9</v>
      </c>
      <c r="S36" s="123"/>
      <c r="T36" s="54" t="e">
        <f>IF(LEFT(U36,1)=" ","",MAX($T$5:T35)+1)</f>
        <v>#VALUE!</v>
      </c>
      <c r="U36" s="1" t="e">
        <f t="shared" si="15"/>
        <v>#VALUE!</v>
      </c>
      <c r="V36" s="1" t="e">
        <f t="shared" si="16"/>
        <v>#VALUE!</v>
      </c>
      <c r="AA36" s="54">
        <f t="shared" si="1"/>
        <v>0</v>
      </c>
      <c r="AB36" s="54" t="e">
        <f t="shared" si="2"/>
        <v>#VALUE!</v>
      </c>
      <c r="AC36" s="83" t="str">
        <f t="shared" si="12"/>
        <v/>
      </c>
      <c r="AD36" s="54">
        <f t="shared" si="18"/>
        <v>32</v>
      </c>
      <c r="AE36" s="54" t="str">
        <f t="shared" si="23"/>
        <v/>
      </c>
      <c r="AF36" s="54" t="str">
        <f t="shared" si="22"/>
        <v/>
      </c>
      <c r="AG36" s="54" t="str">
        <f t="shared" si="20"/>
        <v/>
      </c>
      <c r="AH36" s="54" t="str">
        <f t="shared" si="20"/>
        <v/>
      </c>
      <c r="AI36" s="54" t="str">
        <f t="shared" si="20"/>
        <v/>
      </c>
      <c r="AJ36" s="54" t="str">
        <f t="shared" si="24"/>
        <v/>
      </c>
      <c r="AK36" s="54" t="str">
        <f t="shared" si="21"/>
        <v/>
      </c>
      <c r="AL36" s="54" t="str">
        <f t="shared" si="21"/>
        <v/>
      </c>
      <c r="AM36" s="54" t="str">
        <f t="shared" si="21"/>
        <v/>
      </c>
      <c r="AN36" s="1" t="str">
        <f>IF(AF36="S",VLOOKUP(AI36,lookups!$N$1:$O$100,2,FALSE),"NVT")</f>
        <v>NVT</v>
      </c>
      <c r="AP36" s="54" t="str">
        <f t="shared" si="13"/>
        <v/>
      </c>
      <c r="AT36" s="42"/>
    </row>
    <row r="37" spans="1:46" x14ac:dyDescent="0.2">
      <c r="A37" s="1">
        <f t="shared" si="19"/>
        <v>5.0270020000000004</v>
      </c>
      <c r="B37" s="1">
        <f t="shared" si="8"/>
        <v>4</v>
      </c>
      <c r="C37" s="1">
        <f t="shared" si="14"/>
        <v>1</v>
      </c>
      <c r="D37" s="1">
        <f t="shared" si="9"/>
        <v>0</v>
      </c>
      <c r="E37" s="1">
        <f t="shared" si="10"/>
        <v>33</v>
      </c>
      <c r="F37" s="1">
        <f>IFERROR(VLOOKUP($E37,aanmeldingen!$B:$AB,F$1,FALSE),"-")</f>
        <v>5</v>
      </c>
      <c r="H37" s="25" t="str">
        <f>IF($D37=1,VLOOKUP($E37,aanmeldingen!$B:$AB,H$1,FALSE),"")</f>
        <v/>
      </c>
      <c r="I37" s="1" t="str">
        <f>IF($D37=1,VLOOKUP($E37,aanmeldingen!$B:$AB,I$1,FALSE),"")</f>
        <v/>
      </c>
      <c r="J37" s="1" t="str">
        <f>IF($D37=1,VLOOKUP($E37,aanmeldingen!$B:$AB,J$1,FALSE),"")</f>
        <v/>
      </c>
      <c r="K37" s="95" t="str">
        <f>IF($D37=1,VLOOKUP($E37,aanmeldingen!$B:$AB,K$1,FALSE),"")</f>
        <v/>
      </c>
      <c r="L37" s="95" t="str">
        <f>IF($D37=1,VLOOKUP($E37,aanmeldingen!$B:$AB,L$1,FALSE),"")</f>
        <v/>
      </c>
      <c r="M37" s="18" t="str">
        <f>IF($D37=1,VLOOKUP($E37,aanmeldingen!$B:$AB,M$1,FALSE),"")</f>
        <v/>
      </c>
      <c r="N37" s="1" t="str">
        <f>IF($D37=1,VLOOKUP($E37,aanmeldingen!$B:$AB,N$1,FALSE),"")</f>
        <v/>
      </c>
      <c r="O37" s="1" t="str">
        <f>IF($F37="-","",VLOOKUP($E37,aanmeldingen!$B:$AB,O$1,FALSE))</f>
        <v>Meulenaar</v>
      </c>
      <c r="P37" s="1" t="str">
        <f>IF($F37="-","",VLOOKUP($E37,aanmeldingen!$B:$AB,P$1,FALSE))</f>
        <v>Veerle</v>
      </c>
      <c r="Q37" s="1" t="str">
        <f>IF($F37="-","",VLOOKUP($E37,aanmeldingen!$B:$AB,Q$1,FALSE))</f>
        <v>HS</v>
      </c>
      <c r="R37" s="123">
        <v>27.001999999999999</v>
      </c>
      <c r="S37" s="123"/>
      <c r="T37" s="54" t="e">
        <f>IF(LEFT(U37,1)=" ","",MAX($T$5:T36)+1)</f>
        <v>#VALUE!</v>
      </c>
      <c r="U37" s="1" t="e">
        <f t="shared" si="15"/>
        <v>#VALUE!</v>
      </c>
      <c r="V37" s="1" t="e">
        <f t="shared" ref="V37:V50" si="25">IF(LEFT(U37,1)=" ",VALUE(LEFT(U37,SEARCH("-",U37)-1)),"")</f>
        <v>#VALUE!</v>
      </c>
      <c r="AA37" s="54">
        <f t="shared" si="1"/>
        <v>0</v>
      </c>
      <c r="AB37" s="54" t="e">
        <f t="shared" si="2"/>
        <v>#VALUE!</v>
      </c>
      <c r="AC37" s="83" t="str">
        <f t="shared" si="12"/>
        <v/>
      </c>
      <c r="AD37" s="54">
        <f t="shared" si="18"/>
        <v>33</v>
      </c>
      <c r="AE37" s="54" t="str">
        <f t="shared" si="23"/>
        <v/>
      </c>
      <c r="AF37" s="54" t="str">
        <f t="shared" si="22"/>
        <v/>
      </c>
      <c r="AG37" s="54" t="str">
        <f t="shared" si="20"/>
        <v/>
      </c>
      <c r="AH37" s="54" t="str">
        <f t="shared" si="20"/>
        <v/>
      </c>
      <c r="AI37" s="54" t="str">
        <f t="shared" si="20"/>
        <v/>
      </c>
      <c r="AJ37" s="54" t="str">
        <f t="shared" si="24"/>
        <v/>
      </c>
      <c r="AK37" s="54" t="str">
        <f t="shared" si="21"/>
        <v/>
      </c>
      <c r="AL37" s="54" t="str">
        <f t="shared" si="21"/>
        <v/>
      </c>
      <c r="AM37" s="54" t="str">
        <f t="shared" si="21"/>
        <v/>
      </c>
      <c r="AN37" s="1" t="str">
        <f>IF(AF37="S",VLOOKUP(AI37,lookups!$N$1:$O$100,2,FALSE),"NVT")</f>
        <v>NVT</v>
      </c>
      <c r="AP37" s="54" t="str">
        <f t="shared" si="13"/>
        <v/>
      </c>
      <c r="AT37" s="42"/>
    </row>
    <row r="38" spans="1:46" x14ac:dyDescent="0.2">
      <c r="A38" s="1">
        <f t="shared" si="19"/>
        <v>5.0259999999999998</v>
      </c>
      <c r="B38" s="1">
        <f t="shared" si="8"/>
        <v>5</v>
      </c>
      <c r="C38" s="1">
        <f t="shared" si="14"/>
        <v>1</v>
      </c>
      <c r="D38" s="1">
        <f t="shared" si="9"/>
        <v>0</v>
      </c>
      <c r="E38" s="1">
        <f t="shared" si="10"/>
        <v>34</v>
      </c>
      <c r="F38" s="1">
        <f>IFERROR(VLOOKUP($E38,aanmeldingen!$B:$AB,F$1,FALSE),"-")</f>
        <v>5</v>
      </c>
      <c r="H38" s="25" t="str">
        <f>IF($D38=1,VLOOKUP($E38,aanmeldingen!$B:$AB,H$1,FALSE),"")</f>
        <v/>
      </c>
      <c r="I38" s="1" t="str">
        <f>IF($D38=1,VLOOKUP($E38,aanmeldingen!$B:$AB,I$1,FALSE),"")</f>
        <v/>
      </c>
      <c r="J38" s="1" t="str">
        <f>IF($D38=1,VLOOKUP($E38,aanmeldingen!$B:$AB,J$1,FALSE),"")</f>
        <v/>
      </c>
      <c r="K38" s="95" t="str">
        <f>IF($D38=1,VLOOKUP($E38,aanmeldingen!$B:$AB,K$1,FALSE),"")</f>
        <v/>
      </c>
      <c r="L38" s="95" t="str">
        <f>IF($D38=1,VLOOKUP($E38,aanmeldingen!$B:$AB,L$1,FALSE),"")</f>
        <v/>
      </c>
      <c r="M38" s="18" t="str">
        <f>IF($D38=1,VLOOKUP($E38,aanmeldingen!$B:$AB,M$1,FALSE),"")</f>
        <v/>
      </c>
      <c r="N38" s="1" t="str">
        <f>IF($D38=1,VLOOKUP($E38,aanmeldingen!$B:$AB,N$1,FALSE),"")</f>
        <v/>
      </c>
      <c r="O38" s="1" t="str">
        <f>IF($F38="-","",VLOOKUP($E38,aanmeldingen!$B:$AB,O$1,FALSE))</f>
        <v>Jans Kohneke</v>
      </c>
      <c r="P38" s="1" t="str">
        <f>IF($F38="-","",VLOOKUP($E38,aanmeldingen!$B:$AB,P$1,FALSE))</f>
        <v>Maria</v>
      </c>
      <c r="Q38" s="1" t="str">
        <f>IF($F38="-","",VLOOKUP($E38,aanmeldingen!$B:$AB,Q$1,FALSE))</f>
        <v>AMS</v>
      </c>
      <c r="R38" s="123">
        <v>26</v>
      </c>
      <c r="S38" s="123"/>
      <c r="T38" s="54" t="e">
        <f>IF(LEFT(U38,1)=" ","",MAX($T$5:T37)+1)</f>
        <v>#VALUE!</v>
      </c>
      <c r="U38" s="1" t="e">
        <f>IF(AF38="W",AI38&amp;" - "&amp;AL38&amp;" "&amp;AM38&amp;" - "&amp;AG38&amp;" "&amp;AH38&amp;" - "&amp;DAY(AK38)&amp;"/"&amp;MONTH(AK38)&amp;"/"&amp;YEAR(AK38)&amp;" ("&amp;AP38&amp;" deelnemers)","     • "&amp;IF(OR(AJ38="Uitslag onbekend",AJ38="Niet deelgenomen"),AJ38,TRUNC(AJ38))&amp;" - "&amp;AH38&amp;" "&amp;AG38&amp;" - "&amp;AN38)</f>
        <v>#VALUE!</v>
      </c>
      <c r="V38" s="1" t="e">
        <f t="shared" si="25"/>
        <v>#VALUE!</v>
      </c>
      <c r="AA38" s="54">
        <f t="shared" si="1"/>
        <v>0</v>
      </c>
      <c r="AB38" s="54" t="e">
        <f t="shared" si="2"/>
        <v>#VALUE!</v>
      </c>
      <c r="AC38" s="83" t="str">
        <f t="shared" si="12"/>
        <v/>
      </c>
      <c r="AD38" s="54">
        <f t="shared" si="18"/>
        <v>34</v>
      </c>
      <c r="AE38" s="54" t="str">
        <f t="shared" si="23"/>
        <v/>
      </c>
      <c r="AF38" s="54" t="str">
        <f t="shared" si="22"/>
        <v/>
      </c>
      <c r="AG38" s="54" t="str">
        <f t="shared" si="20"/>
        <v/>
      </c>
      <c r="AH38" s="54" t="str">
        <f t="shared" si="20"/>
        <v/>
      </c>
      <c r="AI38" s="54" t="str">
        <f t="shared" si="20"/>
        <v/>
      </c>
      <c r="AJ38" s="54" t="str">
        <f t="shared" si="24"/>
        <v/>
      </c>
      <c r="AK38" s="54" t="str">
        <f t="shared" si="21"/>
        <v/>
      </c>
      <c r="AL38" s="54" t="str">
        <f t="shared" si="21"/>
        <v/>
      </c>
      <c r="AM38" s="54" t="str">
        <f t="shared" si="21"/>
        <v/>
      </c>
      <c r="AN38" s="1" t="str">
        <f>IF(AF38="S",VLOOKUP(AI38,lookups!$N$1:$O$100,2,FALSE),"NVT")</f>
        <v>NVT</v>
      </c>
      <c r="AP38" s="54" t="str">
        <f t="shared" si="13"/>
        <v/>
      </c>
      <c r="AT38" s="42"/>
    </row>
    <row r="39" spans="1:46" x14ac:dyDescent="0.2">
      <c r="A39" s="1">
        <f t="shared" si="19"/>
        <v>5.024</v>
      </c>
      <c r="B39" s="1">
        <f t="shared" si="8"/>
        <v>6</v>
      </c>
      <c r="C39" s="1">
        <f t="shared" si="14"/>
        <v>1</v>
      </c>
      <c r="D39" s="1">
        <f t="shared" si="9"/>
        <v>0</v>
      </c>
      <c r="E39" s="1">
        <f t="shared" si="10"/>
        <v>35</v>
      </c>
      <c r="F39" s="1">
        <f>IFERROR(VLOOKUP($E39,aanmeldingen!$B:$AB,F$1,FALSE),"-")</f>
        <v>5</v>
      </c>
      <c r="H39" s="25" t="str">
        <f>IF($D39=1,VLOOKUP($E39,aanmeldingen!$B:$AB,H$1,FALSE),"")</f>
        <v/>
      </c>
      <c r="I39" s="1" t="str">
        <f>IF($D39=1,VLOOKUP($E39,aanmeldingen!$B:$AB,I$1,FALSE),"")</f>
        <v/>
      </c>
      <c r="J39" s="1" t="str">
        <f>IF($D39=1,VLOOKUP($E39,aanmeldingen!$B:$AB,J$1,FALSE),"")</f>
        <v/>
      </c>
      <c r="K39" s="95" t="str">
        <f>IF($D39=1,VLOOKUP($E39,aanmeldingen!$B:$AB,K$1,FALSE),"")</f>
        <v/>
      </c>
      <c r="L39" s="95" t="str">
        <f>IF($D39=1,VLOOKUP($E39,aanmeldingen!$B:$AB,L$1,FALSE),"")</f>
        <v/>
      </c>
      <c r="M39" s="18" t="str">
        <f>IF($D39=1,VLOOKUP($E39,aanmeldingen!$B:$AB,M$1,FALSE),"")</f>
        <v/>
      </c>
      <c r="N39" s="1" t="str">
        <f>IF($D39=1,VLOOKUP($E39,aanmeldingen!$B:$AB,N$1,FALSE),"")</f>
        <v/>
      </c>
      <c r="O39" s="1" t="str">
        <f>IF($F39="-","",VLOOKUP($E39,aanmeldingen!$B:$AB,O$1,FALSE))</f>
        <v>Koster</v>
      </c>
      <c r="P39" s="1" t="str">
        <f>IF($F39="-","",VLOOKUP($E39,aanmeldingen!$B:$AB,P$1,FALSE))</f>
        <v>Tessa</v>
      </c>
      <c r="Q39" s="1" t="str">
        <f>IF($F39="-","",VLOOKUP($E39,aanmeldingen!$B:$AB,Q$1,FALSE))</f>
        <v>AMS</v>
      </c>
      <c r="R39" s="123">
        <v>24</v>
      </c>
      <c r="S39" s="123"/>
      <c r="T39" s="54" t="e">
        <f>IF(LEFT(U39,1)=" ","",MAX($T$5:T38)+1)</f>
        <v>#VALUE!</v>
      </c>
      <c r="U39" s="1" t="e">
        <f t="shared" si="15"/>
        <v>#VALUE!</v>
      </c>
      <c r="V39" s="1" t="e">
        <f t="shared" si="25"/>
        <v>#VALUE!</v>
      </c>
      <c r="AA39" s="54">
        <f t="shared" si="1"/>
        <v>0</v>
      </c>
      <c r="AB39" s="54" t="e">
        <f t="shared" si="2"/>
        <v>#VALUE!</v>
      </c>
      <c r="AC39" s="83" t="str">
        <f t="shared" si="12"/>
        <v/>
      </c>
      <c r="AD39" s="54">
        <f t="shared" si="18"/>
        <v>35</v>
      </c>
      <c r="AE39" s="54" t="str">
        <f t="shared" si="23"/>
        <v/>
      </c>
      <c r="AF39" s="54" t="str">
        <f t="shared" si="22"/>
        <v/>
      </c>
      <c r="AG39" s="54" t="str">
        <f t="shared" si="20"/>
        <v/>
      </c>
      <c r="AH39" s="54" t="str">
        <f t="shared" si="20"/>
        <v/>
      </c>
      <c r="AI39" s="54" t="str">
        <f t="shared" si="20"/>
        <v/>
      </c>
      <c r="AJ39" s="54" t="str">
        <f t="shared" si="24"/>
        <v/>
      </c>
      <c r="AK39" s="54" t="str">
        <f t="shared" si="21"/>
        <v/>
      </c>
      <c r="AL39" s="54" t="str">
        <f t="shared" si="21"/>
        <v/>
      </c>
      <c r="AM39" s="54" t="str">
        <f t="shared" si="21"/>
        <v/>
      </c>
      <c r="AN39" s="1" t="str">
        <f>IF(AF39="S",VLOOKUP(AI39,lookups!$N$1:$O$100,2,FALSE),"NVT")</f>
        <v>NVT</v>
      </c>
      <c r="AP39" s="54" t="str">
        <f t="shared" si="13"/>
        <v/>
      </c>
      <c r="AT39" s="42"/>
    </row>
    <row r="40" spans="1:46" x14ac:dyDescent="0.2">
      <c r="A40" s="1">
        <f t="shared" si="19"/>
        <v>5.0270010000000003</v>
      </c>
      <c r="B40" s="1">
        <f t="shared" si="8"/>
        <v>7</v>
      </c>
      <c r="C40" s="1">
        <f t="shared" si="14"/>
        <v>1</v>
      </c>
      <c r="D40" s="1">
        <f t="shared" si="9"/>
        <v>0</v>
      </c>
      <c r="E40" s="1">
        <f t="shared" si="10"/>
        <v>36</v>
      </c>
      <c r="F40" s="1">
        <f>IFERROR(VLOOKUP($E40,aanmeldingen!$B:$AB,F$1,FALSE),"-")</f>
        <v>5</v>
      </c>
      <c r="H40" s="25" t="str">
        <f>IF($D40=1,VLOOKUP($E40,aanmeldingen!$B:$AB,H$1,FALSE),"")</f>
        <v/>
      </c>
      <c r="I40" s="1" t="str">
        <f>IF($D40=1,VLOOKUP($E40,aanmeldingen!$B:$AB,I$1,FALSE),"")</f>
        <v/>
      </c>
      <c r="J40" s="1" t="str">
        <f>IF($D40=1,VLOOKUP($E40,aanmeldingen!$B:$AB,J$1,FALSE),"")</f>
        <v/>
      </c>
      <c r="K40" s="95" t="str">
        <f>IF($D40=1,VLOOKUP($E40,aanmeldingen!$B:$AB,K$1,FALSE),"")</f>
        <v/>
      </c>
      <c r="L40" s="95" t="str">
        <f>IF($D40=1,VLOOKUP($E40,aanmeldingen!$B:$AB,L$1,FALSE),"")</f>
        <v/>
      </c>
      <c r="M40" s="18" t="str">
        <f>IF($D40=1,VLOOKUP($E40,aanmeldingen!$B:$AB,M$1,FALSE),"")</f>
        <v/>
      </c>
      <c r="N40" s="1" t="str">
        <f>IF($D40=1,VLOOKUP($E40,aanmeldingen!$B:$AB,N$1,FALSE),"")</f>
        <v/>
      </c>
      <c r="O40" s="1" t="str">
        <f>IF($F40="-","",VLOOKUP($E40,aanmeldingen!$B:$AB,O$1,FALSE))</f>
        <v>Nahr</v>
      </c>
      <c r="P40" s="1" t="str">
        <f>IF($F40="-","",VLOOKUP($E40,aanmeldingen!$B:$AB,P$1,FALSE))</f>
        <v>Chantal</v>
      </c>
      <c r="Q40" s="1" t="str">
        <f>IF($F40="-","",VLOOKUP($E40,aanmeldingen!$B:$AB,Q$1,FALSE))</f>
        <v>DBO</v>
      </c>
      <c r="R40" s="123">
        <v>27.001000000000001</v>
      </c>
      <c r="S40" s="123"/>
      <c r="T40" s="54" t="e">
        <f>IF(LEFT(U40,1)=" ","",MAX($T$5:T39)+1)</f>
        <v>#VALUE!</v>
      </c>
      <c r="U40" s="1" t="e">
        <f t="shared" si="15"/>
        <v>#VALUE!</v>
      </c>
      <c r="V40" s="1" t="e">
        <f t="shared" si="25"/>
        <v>#VALUE!</v>
      </c>
      <c r="AA40" s="54">
        <f t="shared" si="1"/>
        <v>0</v>
      </c>
      <c r="AB40" s="54" t="e">
        <f t="shared" si="2"/>
        <v>#VALUE!</v>
      </c>
      <c r="AC40" s="83" t="str">
        <f t="shared" si="12"/>
        <v/>
      </c>
      <c r="AD40" s="54">
        <f t="shared" si="18"/>
        <v>36</v>
      </c>
      <c r="AE40" s="54" t="str">
        <f t="shared" si="23"/>
        <v/>
      </c>
      <c r="AF40" s="54" t="str">
        <f t="shared" si="22"/>
        <v/>
      </c>
      <c r="AG40" s="54" t="str">
        <f t="shared" si="20"/>
        <v/>
      </c>
      <c r="AH40" s="54" t="str">
        <f t="shared" si="20"/>
        <v/>
      </c>
      <c r="AI40" s="54" t="str">
        <f t="shared" si="20"/>
        <v/>
      </c>
      <c r="AJ40" s="54" t="str">
        <f t="shared" si="24"/>
        <v/>
      </c>
      <c r="AK40" s="54" t="str">
        <f t="shared" si="21"/>
        <v/>
      </c>
      <c r="AL40" s="54" t="str">
        <f t="shared" si="21"/>
        <v/>
      </c>
      <c r="AM40" s="54" t="str">
        <f t="shared" si="21"/>
        <v/>
      </c>
      <c r="AN40" s="1" t="str">
        <f>IF(AF40="S",VLOOKUP(AI40,lookups!$N$1:$O$100,2,FALSE),"NVT")</f>
        <v>NVT</v>
      </c>
      <c r="AP40" s="54" t="str">
        <f t="shared" si="13"/>
        <v/>
      </c>
      <c r="AT40" s="42"/>
    </row>
    <row r="41" spans="1:46" x14ac:dyDescent="0.2">
      <c r="A41" s="1">
        <f t="shared" si="19"/>
        <v>6.0229999999999997</v>
      </c>
      <c r="B41" s="1">
        <f t="shared" si="8"/>
        <v>1</v>
      </c>
      <c r="C41" s="1">
        <f t="shared" si="14"/>
        <v>0</v>
      </c>
      <c r="D41" s="1">
        <f t="shared" si="9"/>
        <v>1</v>
      </c>
      <c r="E41" s="1">
        <f t="shared" si="10"/>
        <v>37</v>
      </c>
      <c r="F41" s="1">
        <f>IFERROR(VLOOKUP($E41,aanmeldingen!$B:$AB,F$1,FALSE),"-")</f>
        <v>6</v>
      </c>
      <c r="H41" s="25" t="str">
        <f>IF($D41=1,VLOOKUP($E41,aanmeldingen!$B:$AB,H$1,FALSE),"")</f>
        <v>Amsterdam</v>
      </c>
      <c r="I41" s="1" t="str">
        <f>IF($D41=1,VLOOKUP($E41,aanmeldingen!$B:$AB,I$1,FALSE),"")</f>
        <v>NED</v>
      </c>
      <c r="J41" s="1" t="str">
        <f>IF($D41=1,VLOOKUP($E41,aanmeldingen!$B:$AB,J$1,FALSE),"")</f>
        <v>Sat</v>
      </c>
      <c r="K41" s="95">
        <f>IF($D41=1,VLOOKUP($E41,aanmeldingen!$B:$AB,K$1,FALSE),"")</f>
        <v>43352</v>
      </c>
      <c r="L41" s="95">
        <f>IF($D41=1,VLOOKUP($E41,aanmeldingen!$B:$AB,L$1,FALSE),"")</f>
        <v>43352</v>
      </c>
      <c r="M41" s="18" t="str">
        <f>IF($D41=1,VLOOKUP($E41,aanmeldingen!$B:$AB,M$1,FALSE),"")</f>
        <v>Heren</v>
      </c>
      <c r="N41" s="1" t="str">
        <f>IF($D41=1,VLOOKUP($E41,aanmeldingen!$B:$AB,N$1,FALSE),"")</f>
        <v>Sabel</v>
      </c>
      <c r="O41" s="1" t="str">
        <f>IF($F41="-","",VLOOKUP($E41,aanmeldingen!$B:$AB,O$1,FALSE))</f>
        <v>Roesink</v>
      </c>
      <c r="P41" s="1" t="str">
        <f>IF($F41="-","",VLOOKUP($E41,aanmeldingen!$B:$AB,P$1,FALSE))</f>
        <v>Bela</v>
      </c>
      <c r="Q41" s="1" t="str">
        <f>IF($F41="-","",VLOOKUP($E41,aanmeldingen!$B:$AB,Q$1,FALSE))</f>
        <v>QUI</v>
      </c>
      <c r="R41" s="123">
        <v>23</v>
      </c>
      <c r="S41" s="123">
        <v>51</v>
      </c>
      <c r="T41" s="54" t="e">
        <f>IF(LEFT(U41,1)=" ","",MAX($T$5:T40)+1)</f>
        <v>#VALUE!</v>
      </c>
      <c r="U41" s="1" t="e">
        <f t="shared" si="15"/>
        <v>#VALUE!</v>
      </c>
      <c r="V41" s="1" t="e">
        <f t="shared" si="25"/>
        <v>#VALUE!</v>
      </c>
      <c r="AA41" s="54">
        <f t="shared" si="1"/>
        <v>0</v>
      </c>
      <c r="AB41" s="54" t="e">
        <f t="shared" si="2"/>
        <v>#VALUE!</v>
      </c>
      <c r="AC41" s="83" t="str">
        <f t="shared" si="12"/>
        <v/>
      </c>
      <c r="AD41" s="54">
        <f t="shared" si="18"/>
        <v>37</v>
      </c>
      <c r="AE41" s="54" t="str">
        <f t="shared" si="23"/>
        <v/>
      </c>
      <c r="AF41" s="54" t="str">
        <f t="shared" si="22"/>
        <v/>
      </c>
      <c r="AG41" s="54" t="str">
        <f t="shared" si="20"/>
        <v/>
      </c>
      <c r="AH41" s="54" t="str">
        <f t="shared" si="20"/>
        <v/>
      </c>
      <c r="AI41" s="54" t="str">
        <f t="shared" si="20"/>
        <v/>
      </c>
      <c r="AJ41" s="54" t="str">
        <f t="shared" si="24"/>
        <v/>
      </c>
      <c r="AK41" s="54" t="str">
        <f t="shared" si="21"/>
        <v/>
      </c>
      <c r="AL41" s="54" t="str">
        <f t="shared" si="21"/>
        <v/>
      </c>
      <c r="AM41" s="54" t="str">
        <f t="shared" si="21"/>
        <v/>
      </c>
      <c r="AN41" s="1" t="str">
        <f>IF(AF41="S",VLOOKUP(AI41,lookups!$N$1:$O$100,2,FALSE),"NVT")</f>
        <v>NVT</v>
      </c>
      <c r="AP41" s="54" t="str">
        <f t="shared" si="13"/>
        <v/>
      </c>
      <c r="AT41" s="42"/>
    </row>
    <row r="42" spans="1:46" x14ac:dyDescent="0.2">
      <c r="A42" s="1">
        <f t="shared" si="19"/>
        <v>6.0500020000000001</v>
      </c>
      <c r="B42" s="1">
        <f t="shared" si="8"/>
        <v>2</v>
      </c>
      <c r="C42" s="1">
        <f t="shared" si="14"/>
        <v>0</v>
      </c>
      <c r="D42" s="1">
        <f t="shared" si="9"/>
        <v>0</v>
      </c>
      <c r="E42" s="1">
        <f t="shared" si="10"/>
        <v>38</v>
      </c>
      <c r="F42" s="1">
        <f>IFERROR(VLOOKUP($E42,aanmeldingen!$B:$AB,F$1,FALSE),"-")</f>
        <v>6</v>
      </c>
      <c r="H42" s="25" t="str">
        <f>IF($D42=1,VLOOKUP($E42,aanmeldingen!$B:$AB,H$1,FALSE),"")</f>
        <v/>
      </c>
      <c r="I42" s="1" t="str">
        <f>IF($D42=1,VLOOKUP($E42,aanmeldingen!$B:$AB,I$1,FALSE),"")</f>
        <v/>
      </c>
      <c r="J42" s="1" t="str">
        <f>IF($D42=1,VLOOKUP($E42,aanmeldingen!$B:$AB,J$1,FALSE),"")</f>
        <v/>
      </c>
      <c r="K42" s="95" t="str">
        <f>IF($D42=1,VLOOKUP($E42,aanmeldingen!$B:$AB,K$1,FALSE),"")</f>
        <v/>
      </c>
      <c r="L42" s="95" t="str">
        <f>IF($D42=1,VLOOKUP($E42,aanmeldingen!$B:$AB,L$1,FALSE),"")</f>
        <v/>
      </c>
      <c r="M42" s="18" t="str">
        <f>IF($D42=1,VLOOKUP($E42,aanmeldingen!$B:$AB,M$1,FALSE),"")</f>
        <v/>
      </c>
      <c r="N42" s="1" t="str">
        <f>IF($D42=1,VLOOKUP($E42,aanmeldingen!$B:$AB,N$1,FALSE),"")</f>
        <v/>
      </c>
      <c r="O42" s="1" t="str">
        <f>IF($F42="-","",VLOOKUP($E42,aanmeldingen!$B:$AB,O$1,FALSE))</f>
        <v>Water</v>
      </c>
      <c r="P42" s="1" t="str">
        <f>IF($F42="-","",VLOOKUP($E42,aanmeldingen!$B:$AB,P$1,FALSE))</f>
        <v>Paul</v>
      </c>
      <c r="Q42" s="1" t="str">
        <f>IF($F42="-","",VLOOKUP($E42,aanmeldingen!$B:$AB,Q$1,FALSE))</f>
        <v>DFC</v>
      </c>
      <c r="R42" s="123">
        <v>50.002000000000002</v>
      </c>
      <c r="S42" s="123"/>
      <c r="T42" s="54" t="e">
        <f>IF(LEFT(U42,1)=" ","",MAX($T$5:T41)+1)</f>
        <v>#VALUE!</v>
      </c>
      <c r="U42" s="1" t="e">
        <f t="shared" si="15"/>
        <v>#VALUE!</v>
      </c>
      <c r="V42" s="1" t="e">
        <f t="shared" si="25"/>
        <v>#VALUE!</v>
      </c>
      <c r="AA42" s="54">
        <f t="shared" si="1"/>
        <v>0</v>
      </c>
      <c r="AB42" s="54" t="e">
        <f t="shared" si="2"/>
        <v>#VALUE!</v>
      </c>
      <c r="AC42" s="83" t="str">
        <f t="shared" si="12"/>
        <v/>
      </c>
      <c r="AD42" s="54">
        <f t="shared" si="18"/>
        <v>38</v>
      </c>
      <c r="AE42" s="54" t="str">
        <f t="shared" si="23"/>
        <v/>
      </c>
      <c r="AF42" s="54" t="str">
        <f t="shared" si="22"/>
        <v/>
      </c>
      <c r="AG42" s="54" t="str">
        <f t="shared" si="20"/>
        <v/>
      </c>
      <c r="AH42" s="54" t="str">
        <f t="shared" si="20"/>
        <v/>
      </c>
      <c r="AI42" s="54" t="str">
        <f t="shared" si="20"/>
        <v/>
      </c>
      <c r="AJ42" s="54" t="str">
        <f t="shared" si="24"/>
        <v/>
      </c>
      <c r="AK42" s="54" t="str">
        <f t="shared" si="21"/>
        <v/>
      </c>
      <c r="AL42" s="54" t="str">
        <f t="shared" si="21"/>
        <v/>
      </c>
      <c r="AM42" s="54" t="str">
        <f t="shared" si="21"/>
        <v/>
      </c>
      <c r="AN42" s="1" t="str">
        <f>IF(AF42="S",VLOOKUP(AI42,lookups!$N$1:$O$100,2,FALSE),"NVT")</f>
        <v>NVT</v>
      </c>
      <c r="AP42" s="54" t="str">
        <f t="shared" si="13"/>
        <v/>
      </c>
      <c r="AT42" s="24"/>
    </row>
    <row r="43" spans="1:46" x14ac:dyDescent="0.2">
      <c r="A43" s="1">
        <f t="shared" si="19"/>
        <v>6.0419999999999998</v>
      </c>
      <c r="B43" s="1">
        <f t="shared" si="8"/>
        <v>3</v>
      </c>
      <c r="C43" s="1">
        <f t="shared" si="14"/>
        <v>0</v>
      </c>
      <c r="D43" s="1">
        <f t="shared" si="9"/>
        <v>0</v>
      </c>
      <c r="E43" s="1">
        <f t="shared" si="10"/>
        <v>39</v>
      </c>
      <c r="F43" s="1">
        <f>IFERROR(VLOOKUP($E43,aanmeldingen!$B:$AB,F$1,FALSE),"-")</f>
        <v>6</v>
      </c>
      <c r="H43" s="25" t="str">
        <f>IF($D43=1,VLOOKUP($E43,aanmeldingen!$B:$AB,H$1,FALSE),"")</f>
        <v/>
      </c>
      <c r="I43" s="1" t="str">
        <f>IF($D43=1,VLOOKUP($E43,aanmeldingen!$B:$AB,I$1,FALSE),"")</f>
        <v/>
      </c>
      <c r="J43" s="1" t="str">
        <f>IF($D43=1,VLOOKUP($E43,aanmeldingen!$B:$AB,J$1,FALSE),"")</f>
        <v/>
      </c>
      <c r="K43" s="95" t="str">
        <f>IF($D43=1,VLOOKUP($E43,aanmeldingen!$B:$AB,K$1,FALSE),"")</f>
        <v/>
      </c>
      <c r="L43" s="95" t="str">
        <f>IF($D43=1,VLOOKUP($E43,aanmeldingen!$B:$AB,L$1,FALSE),"")</f>
        <v/>
      </c>
      <c r="M43" s="18" t="str">
        <f>IF($D43=1,VLOOKUP($E43,aanmeldingen!$B:$AB,M$1,FALSE),"")</f>
        <v/>
      </c>
      <c r="N43" s="1" t="str">
        <f>IF($D43=1,VLOOKUP($E43,aanmeldingen!$B:$AB,N$1,FALSE),"")</f>
        <v/>
      </c>
      <c r="O43" s="1" t="str">
        <f>IF($F43="-","",VLOOKUP($E43,aanmeldingen!$B:$AB,O$1,FALSE))</f>
        <v>Polak</v>
      </c>
      <c r="P43" s="1" t="str">
        <f>IF($F43="-","",VLOOKUP($E43,aanmeldingen!$B:$AB,P$1,FALSE))</f>
        <v>Martijn</v>
      </c>
      <c r="Q43" s="1" t="str">
        <f>IF($F43="-","",VLOOKUP($E43,aanmeldingen!$B:$AB,Q$1,FALSE))</f>
        <v>SCA</v>
      </c>
      <c r="R43" s="123">
        <v>42</v>
      </c>
      <c r="S43" s="123"/>
      <c r="T43" s="54" t="e">
        <f>IF(LEFT(U43,1)=" ","",MAX($T$5:T42)+1)</f>
        <v>#VALUE!</v>
      </c>
      <c r="U43" s="1" t="e">
        <f t="shared" si="15"/>
        <v>#VALUE!</v>
      </c>
      <c r="V43" s="1" t="e">
        <f t="shared" si="25"/>
        <v>#VALUE!</v>
      </c>
      <c r="AA43" s="54">
        <f t="shared" si="1"/>
        <v>0</v>
      </c>
      <c r="AB43" s="54" t="e">
        <f t="shared" si="2"/>
        <v>#VALUE!</v>
      </c>
      <c r="AC43" s="83" t="str">
        <f t="shared" si="12"/>
        <v/>
      </c>
      <c r="AD43" s="54">
        <f t="shared" si="18"/>
        <v>39</v>
      </c>
      <c r="AE43" s="54" t="str">
        <f t="shared" si="23"/>
        <v/>
      </c>
      <c r="AF43" s="54" t="str">
        <f t="shared" si="22"/>
        <v/>
      </c>
      <c r="AG43" s="54" t="str">
        <f t="shared" si="20"/>
        <v/>
      </c>
      <c r="AH43" s="54" t="str">
        <f t="shared" si="20"/>
        <v/>
      </c>
      <c r="AI43" s="54" t="str">
        <f t="shared" si="20"/>
        <v/>
      </c>
      <c r="AJ43" s="54" t="str">
        <f t="shared" si="24"/>
        <v/>
      </c>
      <c r="AK43" s="54" t="str">
        <f t="shared" si="21"/>
        <v/>
      </c>
      <c r="AL43" s="54" t="str">
        <f t="shared" si="21"/>
        <v/>
      </c>
      <c r="AM43" s="54" t="str">
        <f t="shared" si="21"/>
        <v/>
      </c>
      <c r="AN43" s="1" t="str">
        <f>IF(AF43="S",VLOOKUP(AI43,lookups!$N$1:$O$100,2,FALSE),"NVT")</f>
        <v>NVT</v>
      </c>
      <c r="AP43" s="54" t="str">
        <f t="shared" si="13"/>
        <v/>
      </c>
      <c r="AT43" s="42"/>
    </row>
    <row r="44" spans="1:46" x14ac:dyDescent="0.2">
      <c r="A44" s="1">
        <f t="shared" si="19"/>
        <v>6.032</v>
      </c>
      <c r="B44" s="1">
        <f t="shared" si="8"/>
        <v>4</v>
      </c>
      <c r="C44" s="1">
        <f t="shared" si="14"/>
        <v>0</v>
      </c>
      <c r="D44" s="1">
        <f t="shared" si="9"/>
        <v>0</v>
      </c>
      <c r="E44" s="1">
        <f t="shared" si="10"/>
        <v>40</v>
      </c>
      <c r="F44" s="1">
        <f>IFERROR(VLOOKUP($E44,aanmeldingen!$B:$AB,F$1,FALSE),"-")</f>
        <v>6</v>
      </c>
      <c r="H44" s="25" t="str">
        <f>IF($D44=1,VLOOKUP($E44,aanmeldingen!$B:$AB,H$1,FALSE),"")</f>
        <v/>
      </c>
      <c r="I44" s="1" t="str">
        <f>IF($D44=1,VLOOKUP($E44,aanmeldingen!$B:$AB,I$1,FALSE),"")</f>
        <v/>
      </c>
      <c r="J44" s="1" t="str">
        <f>IF($D44=1,VLOOKUP($E44,aanmeldingen!$B:$AB,J$1,FALSE),"")</f>
        <v/>
      </c>
      <c r="K44" s="95" t="str">
        <f>IF($D44=1,VLOOKUP($E44,aanmeldingen!$B:$AB,K$1,FALSE),"")</f>
        <v/>
      </c>
      <c r="L44" s="95" t="str">
        <f>IF($D44=1,VLOOKUP($E44,aanmeldingen!$B:$AB,L$1,FALSE),"")</f>
        <v/>
      </c>
      <c r="M44" s="18" t="str">
        <f>IF($D44=1,VLOOKUP($E44,aanmeldingen!$B:$AB,M$1,FALSE),"")</f>
        <v/>
      </c>
      <c r="N44" s="1" t="str">
        <f>IF($D44=1,VLOOKUP($E44,aanmeldingen!$B:$AB,N$1,FALSE),"")</f>
        <v/>
      </c>
      <c r="O44" s="1" t="str">
        <f>IF($F44="-","",VLOOKUP($E44,aanmeldingen!$B:$AB,O$1,FALSE))</f>
        <v>Speelman</v>
      </c>
      <c r="P44" s="1" t="str">
        <f>IF($F44="-","",VLOOKUP($E44,aanmeldingen!$B:$AB,P$1,FALSE))</f>
        <v>Nico</v>
      </c>
      <c r="Q44" s="1" t="str">
        <f>IF($F44="-","",VLOOKUP($E44,aanmeldingen!$B:$AB,Q$1,FALSE))</f>
        <v>QUI</v>
      </c>
      <c r="R44" s="123">
        <v>32</v>
      </c>
      <c r="S44" s="123"/>
      <c r="T44" s="54" t="e">
        <f>IF(LEFT(U44,1)=" ","",MAX($T$5:T43)+1)</f>
        <v>#VALUE!</v>
      </c>
      <c r="U44" s="1" t="e">
        <f t="shared" si="15"/>
        <v>#VALUE!</v>
      </c>
      <c r="V44" s="1" t="e">
        <f t="shared" si="25"/>
        <v>#VALUE!</v>
      </c>
      <c r="AA44" s="54">
        <f t="shared" si="1"/>
        <v>0</v>
      </c>
      <c r="AB44" s="54" t="e">
        <f t="shared" si="2"/>
        <v>#VALUE!</v>
      </c>
      <c r="AC44" s="83" t="str">
        <f t="shared" si="12"/>
        <v/>
      </c>
      <c r="AD44" s="54">
        <f t="shared" si="18"/>
        <v>40</v>
      </c>
      <c r="AE44" s="54" t="str">
        <f t="shared" si="23"/>
        <v/>
      </c>
      <c r="AF44" s="54" t="str">
        <f t="shared" si="22"/>
        <v/>
      </c>
      <c r="AG44" s="54" t="str">
        <f t="shared" si="20"/>
        <v/>
      </c>
      <c r="AH44" s="54" t="str">
        <f t="shared" si="20"/>
        <v/>
      </c>
      <c r="AI44" s="54" t="str">
        <f t="shared" si="20"/>
        <v/>
      </c>
      <c r="AJ44" s="54" t="str">
        <f t="shared" si="24"/>
        <v/>
      </c>
      <c r="AK44" s="54" t="str">
        <f t="shared" si="21"/>
        <v/>
      </c>
      <c r="AL44" s="54" t="str">
        <f t="shared" si="21"/>
        <v/>
      </c>
      <c r="AM44" s="54" t="str">
        <f t="shared" si="21"/>
        <v/>
      </c>
      <c r="AN44" s="1" t="str">
        <f>IF(AF44="S",VLOOKUP(AI44,lookups!$N$1:$O$100,2,FALSE),"NVT")</f>
        <v>NVT</v>
      </c>
      <c r="AP44" s="54" t="str">
        <f t="shared" si="13"/>
        <v/>
      </c>
      <c r="AT44" s="42"/>
    </row>
    <row r="45" spans="1:46" x14ac:dyDescent="0.2">
      <c r="A45" s="1">
        <f t="shared" si="19"/>
        <v>6.0449999999999999</v>
      </c>
      <c r="B45" s="1">
        <f t="shared" si="8"/>
        <v>5</v>
      </c>
      <c r="C45" s="1">
        <f t="shared" si="14"/>
        <v>0</v>
      </c>
      <c r="D45" s="1">
        <f t="shared" si="9"/>
        <v>0</v>
      </c>
      <c r="E45" s="1">
        <f t="shared" si="10"/>
        <v>41</v>
      </c>
      <c r="F45" s="1">
        <f>IFERROR(VLOOKUP($E45,aanmeldingen!$B:$AB,F$1,FALSE),"-")</f>
        <v>6</v>
      </c>
      <c r="H45" s="25" t="str">
        <f>IF($D45=1,VLOOKUP($E45,aanmeldingen!$B:$AB,H$1,FALSE),"")</f>
        <v/>
      </c>
      <c r="I45" s="1" t="str">
        <f>IF($D45=1,VLOOKUP($E45,aanmeldingen!$B:$AB,I$1,FALSE),"")</f>
        <v/>
      </c>
      <c r="J45" s="1" t="str">
        <f>IF($D45=1,VLOOKUP($E45,aanmeldingen!$B:$AB,J$1,FALSE),"")</f>
        <v/>
      </c>
      <c r="K45" s="95" t="str">
        <f>IF($D45=1,VLOOKUP($E45,aanmeldingen!$B:$AB,K$1,FALSE),"")</f>
        <v/>
      </c>
      <c r="L45" s="95" t="str">
        <f>IF($D45=1,VLOOKUP($E45,aanmeldingen!$B:$AB,L$1,FALSE),"")</f>
        <v/>
      </c>
      <c r="M45" s="18" t="str">
        <f>IF($D45=1,VLOOKUP($E45,aanmeldingen!$B:$AB,M$1,FALSE),"")</f>
        <v/>
      </c>
      <c r="N45" s="1" t="str">
        <f>IF($D45=1,VLOOKUP($E45,aanmeldingen!$B:$AB,N$1,FALSE),"")</f>
        <v/>
      </c>
      <c r="O45" s="1" t="str">
        <f>IF($F45="-","",VLOOKUP($E45,aanmeldingen!$B:$AB,O$1,FALSE))</f>
        <v>Nivard</v>
      </c>
      <c r="P45" s="1" t="str">
        <f>IF($F45="-","",VLOOKUP($E45,aanmeldingen!$B:$AB,P$1,FALSE))</f>
        <v>Daniel</v>
      </c>
      <c r="Q45" s="1" t="str">
        <f>IF($F45="-","",VLOOKUP($E45,aanmeldingen!$B:$AB,Q$1,FALSE))</f>
        <v>AMS</v>
      </c>
      <c r="R45" s="123">
        <v>45</v>
      </c>
      <c r="S45" s="123"/>
      <c r="T45" s="54" t="e">
        <f>IF(LEFT(U45,1)=" ","",MAX($T$5:T44)+1)</f>
        <v>#VALUE!</v>
      </c>
      <c r="U45" s="1" t="e">
        <f t="shared" si="15"/>
        <v>#VALUE!</v>
      </c>
      <c r="V45" s="1" t="e">
        <f t="shared" si="25"/>
        <v>#VALUE!</v>
      </c>
      <c r="AA45" s="54">
        <f t="shared" si="1"/>
        <v>0</v>
      </c>
      <c r="AB45" s="54" t="e">
        <f t="shared" si="2"/>
        <v>#VALUE!</v>
      </c>
      <c r="AC45" s="83" t="str">
        <f t="shared" si="12"/>
        <v/>
      </c>
      <c r="AD45" s="54">
        <f t="shared" si="18"/>
        <v>41</v>
      </c>
      <c r="AE45" s="54" t="str">
        <f t="shared" si="23"/>
        <v/>
      </c>
      <c r="AF45" s="54" t="str">
        <f t="shared" si="22"/>
        <v/>
      </c>
      <c r="AG45" s="54" t="str">
        <f t="shared" ref="AG45:AI64" si="26">IF($AF45="W",VLOOKUP($AE45,$F$5:$N$997,AG$4,FALSE),IF($AF45="S",VLOOKUP($AE45,$A$5:$R$997,AG$3,FALSE),""))</f>
        <v/>
      </c>
      <c r="AH45" s="54" t="str">
        <f t="shared" si="26"/>
        <v/>
      </c>
      <c r="AI45" s="54" t="str">
        <f t="shared" si="26"/>
        <v/>
      </c>
      <c r="AJ45" s="54" t="str">
        <f t="shared" si="24"/>
        <v/>
      </c>
      <c r="AK45" s="54" t="str">
        <f t="shared" ref="AK45:AM64" si="27">IF($AF45="W",VLOOKUP($AE45,$F$5:$N$997,AK$4,FALSE),"")</f>
        <v/>
      </c>
      <c r="AL45" s="54" t="str">
        <f t="shared" si="27"/>
        <v/>
      </c>
      <c r="AM45" s="54" t="str">
        <f t="shared" si="27"/>
        <v/>
      </c>
      <c r="AN45" s="1" t="str">
        <f>IF(AF45="S",VLOOKUP(AI45,lookups!$N$1:$O$100,2,FALSE),"NVT")</f>
        <v>NVT</v>
      </c>
      <c r="AP45" s="54" t="str">
        <f t="shared" si="13"/>
        <v/>
      </c>
      <c r="AT45" s="42"/>
    </row>
    <row r="46" spans="1:46" x14ac:dyDescent="0.2">
      <c r="A46" s="1">
        <f t="shared" si="19"/>
        <v>6.0430000000000001</v>
      </c>
      <c r="B46" s="1">
        <f t="shared" si="8"/>
        <v>6</v>
      </c>
      <c r="C46" s="1">
        <f t="shared" si="14"/>
        <v>0</v>
      </c>
      <c r="D46" s="1">
        <f t="shared" si="9"/>
        <v>0</v>
      </c>
      <c r="E46" s="1">
        <f t="shared" si="10"/>
        <v>42</v>
      </c>
      <c r="F46" s="1">
        <f>IFERROR(VLOOKUP($E46,aanmeldingen!$B:$AB,F$1,FALSE),"-")</f>
        <v>6</v>
      </c>
      <c r="H46" s="25" t="str">
        <f>IF($D46=1,VLOOKUP($E46,aanmeldingen!$B:$AB,H$1,FALSE),"")</f>
        <v/>
      </c>
      <c r="I46" s="1" t="str">
        <f>IF($D46=1,VLOOKUP($E46,aanmeldingen!$B:$AB,I$1,FALSE),"")</f>
        <v/>
      </c>
      <c r="J46" s="1" t="str">
        <f>IF($D46=1,VLOOKUP($E46,aanmeldingen!$B:$AB,J$1,FALSE),"")</f>
        <v/>
      </c>
      <c r="K46" s="95" t="str">
        <f>IF($D46=1,VLOOKUP($E46,aanmeldingen!$B:$AB,K$1,FALSE),"")</f>
        <v/>
      </c>
      <c r="L46" s="95" t="str">
        <f>IF($D46=1,VLOOKUP($E46,aanmeldingen!$B:$AB,L$1,FALSE),"")</f>
        <v/>
      </c>
      <c r="M46" s="18" t="str">
        <f>IF($D46=1,VLOOKUP($E46,aanmeldingen!$B:$AB,M$1,FALSE),"")</f>
        <v/>
      </c>
      <c r="N46" s="1" t="str">
        <f>IF($D46=1,VLOOKUP($E46,aanmeldingen!$B:$AB,N$1,FALSE),"")</f>
        <v/>
      </c>
      <c r="O46" s="1" t="str">
        <f>IF($F46="-","",VLOOKUP($E46,aanmeldingen!$B:$AB,O$1,FALSE))</f>
        <v>Van Haselen</v>
      </c>
      <c r="P46" s="1" t="str">
        <f>IF($F46="-","",VLOOKUP($E46,aanmeldingen!$B:$AB,P$1,FALSE))</f>
        <v>Christian</v>
      </c>
      <c r="Q46" s="1" t="str">
        <f>IF($F46="-","",VLOOKUP($E46,aanmeldingen!$B:$AB,Q$1,FALSE))</f>
        <v>SUR</v>
      </c>
      <c r="R46" s="123">
        <v>43</v>
      </c>
      <c r="S46" s="123"/>
      <c r="T46" s="54" t="e">
        <f>IF(LEFT(U46,1)=" ","",MAX($T$5:T45)+1)</f>
        <v>#VALUE!</v>
      </c>
      <c r="U46" s="1" t="e">
        <f t="shared" si="15"/>
        <v>#VALUE!</v>
      </c>
      <c r="V46" s="1" t="e">
        <f t="shared" si="25"/>
        <v>#VALUE!</v>
      </c>
      <c r="AA46" s="54">
        <f t="shared" si="1"/>
        <v>0</v>
      </c>
      <c r="AB46" s="54" t="e">
        <f t="shared" si="2"/>
        <v>#VALUE!</v>
      </c>
      <c r="AC46" s="83" t="str">
        <f t="shared" si="12"/>
        <v/>
      </c>
      <c r="AD46" s="54">
        <f t="shared" si="18"/>
        <v>42</v>
      </c>
      <c r="AE46" s="54" t="str">
        <f t="shared" si="23"/>
        <v/>
      </c>
      <c r="AF46" s="54" t="str">
        <f t="shared" si="22"/>
        <v/>
      </c>
      <c r="AG46" s="54" t="str">
        <f t="shared" si="26"/>
        <v/>
      </c>
      <c r="AH46" s="54" t="str">
        <f t="shared" si="26"/>
        <v/>
      </c>
      <c r="AI46" s="54" t="str">
        <f t="shared" si="26"/>
        <v/>
      </c>
      <c r="AJ46" s="54" t="str">
        <f t="shared" si="24"/>
        <v/>
      </c>
      <c r="AK46" s="54" t="str">
        <f t="shared" si="27"/>
        <v/>
      </c>
      <c r="AL46" s="54" t="str">
        <f t="shared" si="27"/>
        <v/>
      </c>
      <c r="AM46" s="54" t="str">
        <f t="shared" si="27"/>
        <v/>
      </c>
      <c r="AN46" s="1" t="str">
        <f>IF(AF46="S",VLOOKUP(AI46,lookups!$N$1:$O$100,2,FALSE),"NVT")</f>
        <v>NVT</v>
      </c>
      <c r="AP46" s="54" t="str">
        <f t="shared" si="13"/>
        <v/>
      </c>
      <c r="AT46" s="42"/>
    </row>
    <row r="47" spans="1:46" x14ac:dyDescent="0.2">
      <c r="A47" s="1">
        <f t="shared" si="19"/>
        <v>6.9989999999999997</v>
      </c>
      <c r="B47" s="1">
        <f t="shared" si="8"/>
        <v>7</v>
      </c>
      <c r="C47" s="1">
        <f t="shared" si="14"/>
        <v>0</v>
      </c>
      <c r="D47" s="1">
        <f t="shared" si="9"/>
        <v>0</v>
      </c>
      <c r="E47" s="1">
        <f t="shared" si="10"/>
        <v>43</v>
      </c>
      <c r="F47" s="1">
        <f>IFERROR(VLOOKUP($E47,aanmeldingen!$B:$AB,F$1,FALSE),"-")</f>
        <v>6</v>
      </c>
      <c r="H47" s="25" t="str">
        <f>IF($D47=1,VLOOKUP($E47,aanmeldingen!$B:$AB,H$1,FALSE),"")</f>
        <v/>
      </c>
      <c r="I47" s="1" t="str">
        <f>IF($D47=1,VLOOKUP($E47,aanmeldingen!$B:$AB,I$1,FALSE),"")</f>
        <v/>
      </c>
      <c r="J47" s="1" t="str">
        <f>IF($D47=1,VLOOKUP($E47,aanmeldingen!$B:$AB,J$1,FALSE),"")</f>
        <v/>
      </c>
      <c r="K47" s="95" t="str">
        <f>IF($D47=1,VLOOKUP($E47,aanmeldingen!$B:$AB,K$1,FALSE),"")</f>
        <v/>
      </c>
      <c r="L47" s="95" t="str">
        <f>IF($D47=1,VLOOKUP($E47,aanmeldingen!$B:$AB,L$1,FALSE),"")</f>
        <v/>
      </c>
      <c r="M47" s="18" t="str">
        <f>IF($D47=1,VLOOKUP($E47,aanmeldingen!$B:$AB,M$1,FALSE),"")</f>
        <v/>
      </c>
      <c r="N47" s="1" t="str">
        <f>IF($D47=1,VLOOKUP($E47,aanmeldingen!$B:$AB,N$1,FALSE),"")</f>
        <v/>
      </c>
      <c r="O47" s="1" t="str">
        <f>IF($F47="-","",VLOOKUP($E47,aanmeldingen!$B:$AB,O$1,FALSE))</f>
        <v>Boggia</v>
      </c>
      <c r="P47" s="1" t="str">
        <f>IF($F47="-","",VLOOKUP($E47,aanmeldingen!$B:$AB,P$1,FALSE))</f>
        <v>Jarno</v>
      </c>
      <c r="Q47" s="1" t="str">
        <f>IF($F47="-","",VLOOKUP($E47,aanmeldingen!$B:$AB,Q$1,FALSE))</f>
        <v>NRD</v>
      </c>
      <c r="R47" s="123">
        <v>999</v>
      </c>
      <c r="S47" s="123"/>
      <c r="T47" s="54" t="e">
        <f>IF(LEFT(U47,1)=" ","",MAX($T$5:T46)+1)</f>
        <v>#VALUE!</v>
      </c>
      <c r="U47" s="1" t="e">
        <f t="shared" si="15"/>
        <v>#VALUE!</v>
      </c>
      <c r="V47" s="1" t="e">
        <f t="shared" si="25"/>
        <v>#VALUE!</v>
      </c>
      <c r="AA47" s="54">
        <f t="shared" si="1"/>
        <v>0</v>
      </c>
      <c r="AB47" s="54" t="e">
        <f t="shared" si="2"/>
        <v>#VALUE!</v>
      </c>
      <c r="AC47" s="83" t="str">
        <f t="shared" si="12"/>
        <v/>
      </c>
      <c r="AD47" s="54">
        <f t="shared" si="18"/>
        <v>43</v>
      </c>
      <c r="AE47" s="54" t="str">
        <f t="shared" si="23"/>
        <v/>
      </c>
      <c r="AF47" s="54" t="str">
        <f t="shared" si="22"/>
        <v/>
      </c>
      <c r="AG47" s="54" t="str">
        <f t="shared" si="26"/>
        <v/>
      </c>
      <c r="AH47" s="54" t="str">
        <f t="shared" si="26"/>
        <v/>
      </c>
      <c r="AI47" s="54" t="str">
        <f t="shared" si="26"/>
        <v/>
      </c>
      <c r="AJ47" s="54" t="str">
        <f t="shared" si="24"/>
        <v/>
      </c>
      <c r="AK47" s="54" t="str">
        <f t="shared" si="27"/>
        <v/>
      </c>
      <c r="AL47" s="54" t="str">
        <f t="shared" si="27"/>
        <v/>
      </c>
      <c r="AM47" s="54" t="str">
        <f t="shared" si="27"/>
        <v/>
      </c>
      <c r="AN47" s="1" t="str">
        <f>IF(AF47="S",VLOOKUP(AI47,lookups!$N$1:$O$100,2,FALSE),"NVT")</f>
        <v>NVT</v>
      </c>
      <c r="AP47" s="54" t="str">
        <f t="shared" si="13"/>
        <v/>
      </c>
      <c r="AT47" s="42"/>
    </row>
    <row r="48" spans="1:46" x14ac:dyDescent="0.2">
      <c r="A48" s="1">
        <f t="shared" si="19"/>
        <v>6.0389999999999997</v>
      </c>
      <c r="B48" s="1">
        <f t="shared" si="8"/>
        <v>8</v>
      </c>
      <c r="C48" s="1">
        <f t="shared" si="14"/>
        <v>0</v>
      </c>
      <c r="D48" s="1">
        <f t="shared" si="9"/>
        <v>0</v>
      </c>
      <c r="E48" s="1">
        <f t="shared" si="10"/>
        <v>44</v>
      </c>
      <c r="F48" s="1">
        <f>IFERROR(VLOOKUP($E48,aanmeldingen!$B:$AB,F$1,FALSE),"-")</f>
        <v>6</v>
      </c>
      <c r="H48" s="25" t="str">
        <f>IF($D48=1,VLOOKUP($E48,aanmeldingen!$B:$AB,H$1,FALSE),"")</f>
        <v/>
      </c>
      <c r="I48" s="1" t="str">
        <f>IF($D48=1,VLOOKUP($E48,aanmeldingen!$B:$AB,I$1,FALSE),"")</f>
        <v/>
      </c>
      <c r="J48" s="1" t="str">
        <f>IF($D48=1,VLOOKUP($E48,aanmeldingen!$B:$AB,J$1,FALSE),"")</f>
        <v/>
      </c>
      <c r="K48" s="95" t="str">
        <f>IF($D48=1,VLOOKUP($E48,aanmeldingen!$B:$AB,K$1,FALSE),"")</f>
        <v/>
      </c>
      <c r="L48" s="95" t="str">
        <f>IF($D48=1,VLOOKUP($E48,aanmeldingen!$B:$AB,L$1,FALSE),"")</f>
        <v/>
      </c>
      <c r="M48" s="18" t="str">
        <f>IF($D48=1,VLOOKUP($E48,aanmeldingen!$B:$AB,M$1,FALSE),"")</f>
        <v/>
      </c>
      <c r="N48" s="1" t="str">
        <f>IF($D48=1,VLOOKUP($E48,aanmeldingen!$B:$AB,N$1,FALSE),"")</f>
        <v/>
      </c>
      <c r="O48" s="1" t="str">
        <f>IF($F48="-","",VLOOKUP($E48,aanmeldingen!$B:$AB,O$1,FALSE))</f>
        <v>Buser</v>
      </c>
      <c r="P48" s="1" t="str">
        <f>IF($F48="-","",VLOOKUP($E48,aanmeldingen!$B:$AB,P$1,FALSE))</f>
        <v>Jimi</v>
      </c>
      <c r="Q48" s="1" t="str">
        <f>IF($F48="-","",VLOOKUP($E48,aanmeldingen!$B:$AB,Q$1,FALSE))</f>
        <v>AMS</v>
      </c>
      <c r="R48" s="123">
        <v>39</v>
      </c>
      <c r="S48" s="123"/>
      <c r="T48" s="54" t="e">
        <f>IF(LEFT(U48,1)=" ","",MAX($T$5:T47)+1)</f>
        <v>#VALUE!</v>
      </c>
      <c r="U48" s="1" t="e">
        <f t="shared" si="15"/>
        <v>#VALUE!</v>
      </c>
      <c r="V48" s="1" t="e">
        <f t="shared" si="25"/>
        <v>#VALUE!</v>
      </c>
      <c r="AA48" s="54">
        <f t="shared" si="1"/>
        <v>0</v>
      </c>
      <c r="AB48" s="54" t="e">
        <f t="shared" si="2"/>
        <v>#VALUE!</v>
      </c>
      <c r="AC48" s="83" t="str">
        <f t="shared" si="12"/>
        <v/>
      </c>
      <c r="AD48" s="54">
        <f t="shared" si="18"/>
        <v>44</v>
      </c>
      <c r="AE48" s="54" t="str">
        <f t="shared" si="23"/>
        <v/>
      </c>
      <c r="AF48" s="54" t="str">
        <f t="shared" si="22"/>
        <v/>
      </c>
      <c r="AG48" s="54" t="str">
        <f t="shared" si="26"/>
        <v/>
      </c>
      <c r="AH48" s="54" t="str">
        <f t="shared" si="26"/>
        <v/>
      </c>
      <c r="AI48" s="54" t="str">
        <f t="shared" si="26"/>
        <v/>
      </c>
      <c r="AJ48" s="54" t="str">
        <f t="shared" si="24"/>
        <v/>
      </c>
      <c r="AK48" s="54" t="str">
        <f t="shared" si="27"/>
        <v/>
      </c>
      <c r="AL48" s="54" t="str">
        <f t="shared" si="27"/>
        <v/>
      </c>
      <c r="AM48" s="54" t="str">
        <f t="shared" si="27"/>
        <v/>
      </c>
      <c r="AN48" s="1" t="str">
        <f>IF(AF48="S",VLOOKUP(AI48,lookups!$N$1:$O$100,2,FALSE),"NVT")</f>
        <v>NVT</v>
      </c>
      <c r="AP48" s="54" t="str">
        <f t="shared" si="13"/>
        <v/>
      </c>
      <c r="AT48" s="42"/>
    </row>
    <row r="49" spans="1:46" x14ac:dyDescent="0.2">
      <c r="A49" s="1">
        <f t="shared" si="19"/>
        <v>6.02</v>
      </c>
      <c r="B49" s="1">
        <f t="shared" si="8"/>
        <v>9</v>
      </c>
      <c r="C49" s="1">
        <f t="shared" si="14"/>
        <v>0</v>
      </c>
      <c r="D49" s="1">
        <f t="shared" si="9"/>
        <v>0</v>
      </c>
      <c r="E49" s="1">
        <f t="shared" si="10"/>
        <v>45</v>
      </c>
      <c r="F49" s="1">
        <f>IFERROR(VLOOKUP($E49,aanmeldingen!$B:$AB,F$1,FALSE),"-")</f>
        <v>6</v>
      </c>
      <c r="H49" s="25" t="str">
        <f>IF($D49=1,VLOOKUP($E49,aanmeldingen!$B:$AB,H$1,FALSE),"")</f>
        <v/>
      </c>
      <c r="I49" s="1" t="str">
        <f>IF($D49=1,VLOOKUP($E49,aanmeldingen!$B:$AB,I$1,FALSE),"")</f>
        <v/>
      </c>
      <c r="J49" s="1" t="str">
        <f>IF($D49=1,VLOOKUP($E49,aanmeldingen!$B:$AB,J$1,FALSE),"")</f>
        <v/>
      </c>
      <c r="K49" s="95" t="str">
        <f>IF($D49=1,VLOOKUP($E49,aanmeldingen!$B:$AB,K$1,FALSE),"")</f>
        <v/>
      </c>
      <c r="L49" s="95" t="str">
        <f>IF($D49=1,VLOOKUP($E49,aanmeldingen!$B:$AB,L$1,FALSE),"")</f>
        <v/>
      </c>
      <c r="M49" s="18" t="str">
        <f>IF($D49=1,VLOOKUP($E49,aanmeldingen!$B:$AB,M$1,FALSE),"")</f>
        <v/>
      </c>
      <c r="N49" s="1" t="str">
        <f>IF($D49=1,VLOOKUP($E49,aanmeldingen!$B:$AB,N$1,FALSE),"")</f>
        <v/>
      </c>
      <c r="O49" s="1" t="str">
        <f>IF($F49="-","",VLOOKUP($E49,aanmeldingen!$B:$AB,O$1,FALSE))</f>
        <v>Faas</v>
      </c>
      <c r="P49" s="1" t="str">
        <f>IF($F49="-","",VLOOKUP($E49,aanmeldingen!$B:$AB,P$1,FALSE))</f>
        <v>Quinton</v>
      </c>
      <c r="Q49" s="1" t="str">
        <f>IF($F49="-","",VLOOKUP($E49,aanmeldingen!$B:$AB,Q$1,FALSE))</f>
        <v>SUR</v>
      </c>
      <c r="R49" s="123">
        <v>20</v>
      </c>
      <c r="S49" s="123"/>
      <c r="T49" s="54" t="e">
        <f>IF(LEFT(U49,1)=" ","",MAX($T$5:T48)+1)</f>
        <v>#VALUE!</v>
      </c>
      <c r="U49" s="1" t="e">
        <f t="shared" si="15"/>
        <v>#VALUE!</v>
      </c>
      <c r="V49" s="1" t="e">
        <f t="shared" si="25"/>
        <v>#VALUE!</v>
      </c>
      <c r="AA49" s="54">
        <f t="shared" si="1"/>
        <v>0</v>
      </c>
      <c r="AB49" s="54" t="e">
        <f t="shared" si="2"/>
        <v>#VALUE!</v>
      </c>
      <c r="AC49" s="83" t="str">
        <f t="shared" si="12"/>
        <v/>
      </c>
      <c r="AD49" s="54">
        <f t="shared" si="18"/>
        <v>45</v>
      </c>
      <c r="AE49" s="54" t="str">
        <f t="shared" si="23"/>
        <v/>
      </c>
      <c r="AF49" s="54" t="str">
        <f t="shared" si="22"/>
        <v/>
      </c>
      <c r="AG49" s="54" t="str">
        <f t="shared" si="26"/>
        <v/>
      </c>
      <c r="AH49" s="54" t="str">
        <f t="shared" si="26"/>
        <v/>
      </c>
      <c r="AI49" s="54" t="str">
        <f t="shared" si="26"/>
        <v/>
      </c>
      <c r="AJ49" s="54" t="str">
        <f t="shared" si="24"/>
        <v/>
      </c>
      <c r="AK49" s="54" t="str">
        <f t="shared" si="27"/>
        <v/>
      </c>
      <c r="AL49" s="54" t="str">
        <f t="shared" si="27"/>
        <v/>
      </c>
      <c r="AM49" s="54" t="str">
        <f t="shared" si="27"/>
        <v/>
      </c>
      <c r="AN49" s="1" t="str">
        <f>IF(AF49="S",VLOOKUP(AI49,lookups!$N$1:$O$100,2,FALSE),"NVT")</f>
        <v>NVT</v>
      </c>
      <c r="AP49" s="54" t="str">
        <f t="shared" si="13"/>
        <v/>
      </c>
      <c r="AT49" s="42"/>
    </row>
    <row r="50" spans="1:46" x14ac:dyDescent="0.2">
      <c r="A50" s="1">
        <f t="shared" si="19"/>
        <v>6.03</v>
      </c>
      <c r="B50" s="1">
        <f t="shared" si="8"/>
        <v>10</v>
      </c>
      <c r="C50" s="1">
        <f t="shared" si="14"/>
        <v>0</v>
      </c>
      <c r="D50" s="1">
        <f t="shared" si="9"/>
        <v>0</v>
      </c>
      <c r="E50" s="1">
        <f t="shared" si="10"/>
        <v>46</v>
      </c>
      <c r="F50" s="1">
        <f>IFERROR(VLOOKUP($E50,aanmeldingen!$B:$AB,F$1,FALSE),"-")</f>
        <v>6</v>
      </c>
      <c r="H50" s="25" t="str">
        <f>IF($D50=1,VLOOKUP($E50,aanmeldingen!$B:$AB,H$1,FALSE),"")</f>
        <v/>
      </c>
      <c r="I50" s="1" t="str">
        <f>IF($D50=1,VLOOKUP($E50,aanmeldingen!$B:$AB,I$1,FALSE),"")</f>
        <v/>
      </c>
      <c r="J50" s="1" t="str">
        <f>IF($D50=1,VLOOKUP($E50,aanmeldingen!$B:$AB,J$1,FALSE),"")</f>
        <v/>
      </c>
      <c r="K50" s="95" t="str">
        <f>IF($D50=1,VLOOKUP($E50,aanmeldingen!$B:$AB,K$1,FALSE),"")</f>
        <v/>
      </c>
      <c r="L50" s="95" t="str">
        <f>IF($D50=1,VLOOKUP($E50,aanmeldingen!$B:$AB,L$1,FALSE),"")</f>
        <v/>
      </c>
      <c r="M50" s="18" t="str">
        <f>IF($D50=1,VLOOKUP($E50,aanmeldingen!$B:$AB,M$1,FALSE),"")</f>
        <v/>
      </c>
      <c r="N50" s="1" t="str">
        <f>IF($D50=1,VLOOKUP($E50,aanmeldingen!$B:$AB,N$1,FALSE),"")</f>
        <v/>
      </c>
      <c r="O50" s="1" t="str">
        <f>IF($F50="-","",VLOOKUP($E50,aanmeldingen!$B:$AB,O$1,FALSE))</f>
        <v>Bouwman</v>
      </c>
      <c r="P50" s="1" t="str">
        <f>IF($F50="-","",VLOOKUP($E50,aanmeldingen!$B:$AB,P$1,FALSE))</f>
        <v>Dirk-Jan</v>
      </c>
      <c r="Q50" s="1" t="str">
        <f>IF($F50="-","",VLOOKUP($E50,aanmeldingen!$B:$AB,Q$1,FALSE))</f>
        <v>SUR</v>
      </c>
      <c r="R50" s="123">
        <v>30</v>
      </c>
      <c r="S50" s="123"/>
      <c r="T50" s="54" t="e">
        <f>IF(LEFT(U50,1)=" ","",MAX($T$5:T49)+1)</f>
        <v>#VALUE!</v>
      </c>
      <c r="U50" s="1" t="e">
        <f t="shared" si="15"/>
        <v>#VALUE!</v>
      </c>
      <c r="V50" s="1" t="e">
        <f t="shared" si="25"/>
        <v>#VALUE!</v>
      </c>
      <c r="AA50" s="54">
        <f t="shared" si="1"/>
        <v>0</v>
      </c>
      <c r="AB50" s="54" t="e">
        <f t="shared" si="2"/>
        <v>#VALUE!</v>
      </c>
      <c r="AC50" s="83" t="str">
        <f t="shared" si="12"/>
        <v/>
      </c>
      <c r="AD50" s="54">
        <f t="shared" si="18"/>
        <v>46</v>
      </c>
      <c r="AE50" s="54" t="str">
        <f t="shared" si="23"/>
        <v/>
      </c>
      <c r="AF50" s="54" t="str">
        <f t="shared" si="22"/>
        <v/>
      </c>
      <c r="AG50" s="54" t="str">
        <f t="shared" si="26"/>
        <v/>
      </c>
      <c r="AH50" s="54" t="str">
        <f t="shared" si="26"/>
        <v/>
      </c>
      <c r="AI50" s="54" t="str">
        <f t="shared" si="26"/>
        <v/>
      </c>
      <c r="AJ50" s="54" t="str">
        <f t="shared" si="24"/>
        <v/>
      </c>
      <c r="AK50" s="54" t="str">
        <f t="shared" si="27"/>
        <v/>
      </c>
      <c r="AL50" s="54" t="str">
        <f t="shared" si="27"/>
        <v/>
      </c>
      <c r="AM50" s="54" t="str">
        <f t="shared" si="27"/>
        <v/>
      </c>
      <c r="AN50" s="1" t="str">
        <f>IF(AF50="S",VLOOKUP(AI50,lookups!$N$1:$O$100,2,FALSE),"NVT")</f>
        <v>NVT</v>
      </c>
      <c r="AP50" s="54" t="str">
        <f t="shared" si="13"/>
        <v/>
      </c>
      <c r="AT50" s="42"/>
    </row>
    <row r="51" spans="1:46" x14ac:dyDescent="0.2">
      <c r="A51" s="1">
        <f t="shared" si="19"/>
        <v>6.0179999999999998</v>
      </c>
      <c r="B51" s="1">
        <f t="shared" si="8"/>
        <v>11</v>
      </c>
      <c r="C51" s="1">
        <f t="shared" si="14"/>
        <v>0</v>
      </c>
      <c r="D51" s="1">
        <f t="shared" si="9"/>
        <v>0</v>
      </c>
      <c r="E51" s="1">
        <f t="shared" si="10"/>
        <v>47</v>
      </c>
      <c r="F51" s="1">
        <f>IFERROR(VLOOKUP($E51,aanmeldingen!$B:$AB,F$1,FALSE),"-")</f>
        <v>6</v>
      </c>
      <c r="H51" s="25" t="str">
        <f>IF($D51=1,VLOOKUP($E51,aanmeldingen!$B:$AB,H$1,FALSE),"")</f>
        <v/>
      </c>
      <c r="I51" s="1" t="str">
        <f>IF($D51=1,VLOOKUP($E51,aanmeldingen!$B:$AB,I$1,FALSE),"")</f>
        <v/>
      </c>
      <c r="J51" s="1" t="str">
        <f>IF($D51=1,VLOOKUP($E51,aanmeldingen!$B:$AB,J$1,FALSE),"")</f>
        <v/>
      </c>
      <c r="K51" s="95" t="str">
        <f>IF($D51=1,VLOOKUP($E51,aanmeldingen!$B:$AB,K$1,FALSE),"")</f>
        <v/>
      </c>
      <c r="L51" s="95" t="str">
        <f>IF($D51=1,VLOOKUP($E51,aanmeldingen!$B:$AB,L$1,FALSE),"")</f>
        <v/>
      </c>
      <c r="M51" s="18" t="str">
        <f>IF($D51=1,VLOOKUP($E51,aanmeldingen!$B:$AB,M$1,FALSE),"")</f>
        <v/>
      </c>
      <c r="N51" s="1" t="str">
        <f>IF($D51=1,VLOOKUP($E51,aanmeldingen!$B:$AB,N$1,FALSE),"")</f>
        <v/>
      </c>
      <c r="O51" s="1" t="str">
        <f>IF($F51="-","",VLOOKUP($E51,aanmeldingen!$B:$AB,O$1,FALSE))</f>
        <v>Pimenau</v>
      </c>
      <c r="P51" s="1" t="str">
        <f>IF($F51="-","",VLOOKUP($E51,aanmeldingen!$B:$AB,P$1,FALSE))</f>
        <v>Aleh</v>
      </c>
      <c r="Q51" s="1" t="str">
        <f>IF($F51="-","",VLOOKUP($E51,aanmeldingen!$B:$AB,Q$1,FALSE))</f>
        <v>SCA</v>
      </c>
      <c r="R51" s="123">
        <v>18</v>
      </c>
      <c r="S51" s="123"/>
      <c r="T51" s="54" t="e">
        <f>IF(LEFT(U51,1)=" ","",MAX($T$5:T50)+1)</f>
        <v>#VALUE!</v>
      </c>
      <c r="U51" s="1" t="e">
        <f t="shared" si="15"/>
        <v>#VALUE!</v>
      </c>
      <c r="V51" s="1" t="e">
        <f>IF(LEFT(U51,1)=" ",VALUE(LEFT(U51,SEARCH("-",U51)-1)),"")</f>
        <v>#VALUE!</v>
      </c>
      <c r="AA51" s="54">
        <f t="shared" si="1"/>
        <v>0</v>
      </c>
      <c r="AB51" s="54" t="e">
        <f t="shared" si="2"/>
        <v>#VALUE!</v>
      </c>
      <c r="AC51" s="83" t="str">
        <f t="shared" si="12"/>
        <v/>
      </c>
      <c r="AD51" s="54">
        <f t="shared" si="18"/>
        <v>47</v>
      </c>
      <c r="AE51" s="54" t="str">
        <f t="shared" si="23"/>
        <v/>
      </c>
      <c r="AF51" s="54" t="str">
        <f t="shared" si="22"/>
        <v/>
      </c>
      <c r="AG51" s="54" t="str">
        <f t="shared" si="26"/>
        <v/>
      </c>
      <c r="AH51" s="54" t="str">
        <f t="shared" si="26"/>
        <v/>
      </c>
      <c r="AI51" s="54" t="str">
        <f t="shared" si="26"/>
        <v/>
      </c>
      <c r="AJ51" s="54" t="str">
        <f t="shared" si="24"/>
        <v/>
      </c>
      <c r="AK51" s="54" t="str">
        <f t="shared" si="27"/>
        <v/>
      </c>
      <c r="AL51" s="54" t="str">
        <f t="shared" si="27"/>
        <v/>
      </c>
      <c r="AM51" s="54" t="str">
        <f t="shared" si="27"/>
        <v/>
      </c>
      <c r="AN51" s="1" t="str">
        <f>IF(AF51="S",VLOOKUP(AI51,lookups!$N$1:$O$100,2,FALSE),"NVT")</f>
        <v>NVT</v>
      </c>
      <c r="AP51" s="54" t="str">
        <f t="shared" si="13"/>
        <v/>
      </c>
      <c r="AT51" s="42"/>
    </row>
    <row r="52" spans="1:46" x14ac:dyDescent="0.2">
      <c r="A52" s="1">
        <f t="shared" si="19"/>
        <v>6.0149999999999997</v>
      </c>
      <c r="B52" s="1">
        <f t="shared" si="8"/>
        <v>12</v>
      </c>
      <c r="C52" s="1">
        <f t="shared" si="14"/>
        <v>0</v>
      </c>
      <c r="D52" s="1">
        <f t="shared" si="9"/>
        <v>0</v>
      </c>
      <c r="E52" s="1">
        <f t="shared" si="10"/>
        <v>48</v>
      </c>
      <c r="F52" s="1">
        <f>IFERROR(VLOOKUP($E52,aanmeldingen!$B:$AB,F$1,FALSE),"-")</f>
        <v>6</v>
      </c>
      <c r="H52" s="25" t="str">
        <f>IF($D52=1,VLOOKUP($E52,aanmeldingen!$B:$AB,H$1,FALSE),"")</f>
        <v/>
      </c>
      <c r="I52" s="1" t="str">
        <f>IF($D52=1,VLOOKUP($E52,aanmeldingen!$B:$AB,I$1,FALSE),"")</f>
        <v/>
      </c>
      <c r="J52" s="1" t="str">
        <f>IF($D52=1,VLOOKUP($E52,aanmeldingen!$B:$AB,J$1,FALSE),"")</f>
        <v/>
      </c>
      <c r="K52" s="95" t="str">
        <f>IF($D52=1,VLOOKUP($E52,aanmeldingen!$B:$AB,K$1,FALSE),"")</f>
        <v/>
      </c>
      <c r="L52" s="95" t="str">
        <f>IF($D52=1,VLOOKUP($E52,aanmeldingen!$B:$AB,L$1,FALSE),"")</f>
        <v/>
      </c>
      <c r="M52" s="18" t="str">
        <f>IF($D52=1,VLOOKUP($E52,aanmeldingen!$B:$AB,M$1,FALSE),"")</f>
        <v/>
      </c>
      <c r="N52" s="1" t="str">
        <f>IF($D52=1,VLOOKUP($E52,aanmeldingen!$B:$AB,N$1,FALSE),"")</f>
        <v/>
      </c>
      <c r="O52" s="1" t="str">
        <f>IF($F52="-","",VLOOKUP($E52,aanmeldingen!$B:$AB,O$1,FALSE))</f>
        <v>Schaafsma</v>
      </c>
      <c r="P52" s="1" t="str">
        <f>IF($F52="-","",VLOOKUP($E52,aanmeldingen!$B:$AB,P$1,FALSE))</f>
        <v>Bote</v>
      </c>
      <c r="Q52" s="1" t="str">
        <f>IF($F52="-","",VLOOKUP($E52,aanmeldingen!$B:$AB,Q$1,FALSE))</f>
        <v>AMS</v>
      </c>
      <c r="R52" s="123">
        <v>15</v>
      </c>
      <c r="S52" s="123"/>
      <c r="T52" s="54" t="e">
        <f>IF(LEFT(U52,1)=" ","",MAX($T$5:T51)+1)</f>
        <v>#VALUE!</v>
      </c>
      <c r="U52" s="1" t="e">
        <f t="shared" si="15"/>
        <v>#VALUE!</v>
      </c>
      <c r="V52" s="1" t="e">
        <f>IF(LEFT(U52,1)=" ",VALUE(LEFT(U52,SEARCH("-",U52)-1)),"")</f>
        <v>#VALUE!</v>
      </c>
      <c r="AA52" s="54">
        <f t="shared" si="1"/>
        <v>0</v>
      </c>
      <c r="AB52" s="54" t="e">
        <f t="shared" si="2"/>
        <v>#VALUE!</v>
      </c>
      <c r="AC52" s="83" t="str">
        <f t="shared" si="12"/>
        <v/>
      </c>
      <c r="AD52" s="54">
        <f t="shared" si="18"/>
        <v>48</v>
      </c>
      <c r="AE52" s="54" t="str">
        <f t="shared" si="23"/>
        <v/>
      </c>
      <c r="AF52" s="54" t="str">
        <f t="shared" si="22"/>
        <v/>
      </c>
      <c r="AG52" s="54" t="str">
        <f t="shared" si="26"/>
        <v/>
      </c>
      <c r="AH52" s="54" t="str">
        <f t="shared" si="26"/>
        <v/>
      </c>
      <c r="AI52" s="54" t="str">
        <f t="shared" si="26"/>
        <v/>
      </c>
      <c r="AJ52" s="54" t="str">
        <f t="shared" si="24"/>
        <v/>
      </c>
      <c r="AK52" s="54" t="str">
        <f t="shared" si="27"/>
        <v/>
      </c>
      <c r="AL52" s="54" t="str">
        <f t="shared" si="27"/>
        <v/>
      </c>
      <c r="AM52" s="54" t="str">
        <f t="shared" si="27"/>
        <v/>
      </c>
      <c r="AN52" s="1" t="str">
        <f>IF(AF52="S",VLOOKUP(AI52,lookups!$N$1:$O$100,2,FALSE),"NVT")</f>
        <v>NVT</v>
      </c>
      <c r="AP52" s="54" t="str">
        <f t="shared" si="13"/>
        <v/>
      </c>
      <c r="AT52" s="42"/>
    </row>
    <row r="53" spans="1:46" x14ac:dyDescent="0.2">
      <c r="A53" s="1">
        <f t="shared" si="19"/>
        <v>6.0369999999999999</v>
      </c>
      <c r="B53" s="1">
        <f t="shared" si="8"/>
        <v>13</v>
      </c>
      <c r="C53" s="1">
        <f t="shared" si="14"/>
        <v>0</v>
      </c>
      <c r="D53" s="1">
        <f t="shared" si="9"/>
        <v>0</v>
      </c>
      <c r="E53" s="1">
        <f t="shared" si="10"/>
        <v>49</v>
      </c>
      <c r="F53" s="1">
        <f>IFERROR(VLOOKUP($E53,aanmeldingen!$B:$AB,F$1,FALSE),"-")</f>
        <v>6</v>
      </c>
      <c r="H53" s="25" t="str">
        <f>IF($D53=1,VLOOKUP($E53,aanmeldingen!$B:$AB,H$1,FALSE),"")</f>
        <v/>
      </c>
      <c r="I53" s="1" t="str">
        <f>IF($D53=1,VLOOKUP($E53,aanmeldingen!$B:$AB,I$1,FALSE),"")</f>
        <v/>
      </c>
      <c r="J53" s="1" t="str">
        <f>IF($D53=1,VLOOKUP($E53,aanmeldingen!$B:$AB,J$1,FALSE),"")</f>
        <v/>
      </c>
      <c r="K53" s="95" t="str">
        <f>IF($D53=1,VLOOKUP($E53,aanmeldingen!$B:$AB,K$1,FALSE),"")</f>
        <v/>
      </c>
      <c r="L53" s="95" t="str">
        <f>IF($D53=1,VLOOKUP($E53,aanmeldingen!$B:$AB,L$1,FALSE),"")</f>
        <v/>
      </c>
      <c r="M53" s="18" t="str">
        <f>IF($D53=1,VLOOKUP($E53,aanmeldingen!$B:$AB,M$1,FALSE),"")</f>
        <v/>
      </c>
      <c r="N53" s="1" t="str">
        <f>IF($D53=1,VLOOKUP($E53,aanmeldingen!$B:$AB,N$1,FALSE),"")</f>
        <v/>
      </c>
      <c r="O53" s="1" t="str">
        <f>IF($F53="-","",VLOOKUP($E53,aanmeldingen!$B:$AB,O$1,FALSE))</f>
        <v>Gardenier</v>
      </c>
      <c r="P53" s="1" t="str">
        <f>IF($F53="-","",VLOOKUP($E53,aanmeldingen!$B:$AB,P$1,FALSE))</f>
        <v>David</v>
      </c>
      <c r="Q53" s="1" t="str">
        <f>IF($F53="-","",VLOOKUP($E53,aanmeldingen!$B:$AB,Q$1,FALSE))</f>
        <v>ESP</v>
      </c>
      <c r="R53" s="123">
        <v>37</v>
      </c>
      <c r="S53" s="123"/>
      <c r="T53" s="54" t="e">
        <f>IF(LEFT(U53,1)=" ","",MAX($T$5:T52)+1)</f>
        <v>#VALUE!</v>
      </c>
      <c r="U53" s="1" t="e">
        <f t="shared" si="15"/>
        <v>#VALUE!</v>
      </c>
      <c r="V53" s="1" t="e">
        <f t="shared" ref="V53:V72" si="28">IF(LEFT(U53,1)=" ",VALUE(LEFT(U53,SEARCH("-",U53)-1)),"")</f>
        <v>#VALUE!</v>
      </c>
      <c r="AA53" s="54">
        <f t="shared" si="1"/>
        <v>0</v>
      </c>
      <c r="AB53" s="54" t="e">
        <f t="shared" si="2"/>
        <v>#VALUE!</v>
      </c>
      <c r="AC53" s="83" t="str">
        <f t="shared" si="12"/>
        <v/>
      </c>
      <c r="AD53" s="54">
        <f t="shared" si="18"/>
        <v>49</v>
      </c>
      <c r="AE53" s="54" t="str">
        <f t="shared" si="23"/>
        <v/>
      </c>
      <c r="AF53" s="54" t="str">
        <f t="shared" si="22"/>
        <v/>
      </c>
      <c r="AG53" s="54" t="str">
        <f t="shared" si="26"/>
        <v/>
      </c>
      <c r="AH53" s="54" t="str">
        <f t="shared" si="26"/>
        <v/>
      </c>
      <c r="AI53" s="54" t="str">
        <f t="shared" si="26"/>
        <v/>
      </c>
      <c r="AJ53" s="54" t="str">
        <f t="shared" si="24"/>
        <v/>
      </c>
      <c r="AK53" s="54" t="str">
        <f t="shared" si="27"/>
        <v/>
      </c>
      <c r="AL53" s="54" t="str">
        <f t="shared" si="27"/>
        <v/>
      </c>
      <c r="AM53" s="54" t="str">
        <f t="shared" si="27"/>
        <v/>
      </c>
      <c r="AN53" s="1" t="str">
        <f>IF(AF53="S",VLOOKUP(AI53,lookups!$N$1:$O$100,2,FALSE),"NVT")</f>
        <v>NVT</v>
      </c>
      <c r="AP53" s="54" t="str">
        <f t="shared" si="13"/>
        <v/>
      </c>
      <c r="AT53" s="42"/>
    </row>
    <row r="54" spans="1:46" x14ac:dyDescent="0.2">
      <c r="A54" s="1">
        <f t="shared" si="19"/>
        <v>6.0140000000000002</v>
      </c>
      <c r="B54" s="1">
        <f t="shared" si="8"/>
        <v>14</v>
      </c>
      <c r="C54" s="1">
        <f t="shared" si="14"/>
        <v>0</v>
      </c>
      <c r="D54" s="1">
        <f t="shared" si="9"/>
        <v>0</v>
      </c>
      <c r="E54" s="1">
        <f t="shared" si="10"/>
        <v>50</v>
      </c>
      <c r="F54" s="1">
        <f>IFERROR(VLOOKUP($E54,aanmeldingen!$B:$AB,F$1,FALSE),"-")</f>
        <v>6</v>
      </c>
      <c r="H54" s="25" t="str">
        <f>IF($D54=1,VLOOKUP($E54,aanmeldingen!$B:$AB,H$1,FALSE),"")</f>
        <v/>
      </c>
      <c r="I54" s="1" t="str">
        <f>IF($D54=1,VLOOKUP($E54,aanmeldingen!$B:$AB,I$1,FALSE),"")</f>
        <v/>
      </c>
      <c r="J54" s="1" t="str">
        <f>IF($D54=1,VLOOKUP($E54,aanmeldingen!$B:$AB,J$1,FALSE),"")</f>
        <v/>
      </c>
      <c r="K54" s="95" t="str">
        <f>IF($D54=1,VLOOKUP($E54,aanmeldingen!$B:$AB,K$1,FALSE),"")</f>
        <v/>
      </c>
      <c r="L54" s="95" t="str">
        <f>IF($D54=1,VLOOKUP($E54,aanmeldingen!$B:$AB,L$1,FALSE),"")</f>
        <v/>
      </c>
      <c r="M54" s="18" t="str">
        <f>IF($D54=1,VLOOKUP($E54,aanmeldingen!$B:$AB,M$1,FALSE),"")</f>
        <v/>
      </c>
      <c r="N54" s="1" t="str">
        <f>IF($D54=1,VLOOKUP($E54,aanmeldingen!$B:$AB,N$1,FALSE),"")</f>
        <v/>
      </c>
      <c r="O54" s="1" t="str">
        <f>IF($F54="-","",VLOOKUP($E54,aanmeldingen!$B:$AB,O$1,FALSE))</f>
        <v>Strijk</v>
      </c>
      <c r="P54" s="1" t="str">
        <f>IF($F54="-","",VLOOKUP($E54,aanmeldingen!$B:$AB,P$1,FALSE))</f>
        <v>Philippe</v>
      </c>
      <c r="Q54" s="1" t="str">
        <f>IF($F54="-","",VLOOKUP($E54,aanmeldingen!$B:$AB,Q$1,FALSE))</f>
        <v>DFC</v>
      </c>
      <c r="R54" s="123">
        <v>14</v>
      </c>
      <c r="S54" s="123"/>
      <c r="T54" s="54" t="e">
        <f>IF(LEFT(U54,1)=" ","",MAX($T$5:T53)+1)</f>
        <v>#VALUE!</v>
      </c>
      <c r="U54" s="1" t="e">
        <f t="shared" si="15"/>
        <v>#VALUE!</v>
      </c>
      <c r="V54" s="1" t="e">
        <f t="shared" si="28"/>
        <v>#VALUE!</v>
      </c>
      <c r="AA54" s="54">
        <f t="shared" si="1"/>
        <v>0</v>
      </c>
      <c r="AB54" s="54" t="e">
        <f t="shared" si="2"/>
        <v>#VALUE!</v>
      </c>
      <c r="AC54" s="83" t="str">
        <f t="shared" si="12"/>
        <v/>
      </c>
      <c r="AD54" s="54">
        <f t="shared" si="18"/>
        <v>50</v>
      </c>
      <c r="AE54" s="54" t="str">
        <f t="shared" si="23"/>
        <v/>
      </c>
      <c r="AF54" s="54" t="str">
        <f t="shared" si="22"/>
        <v/>
      </c>
      <c r="AG54" s="54" t="str">
        <f t="shared" si="26"/>
        <v/>
      </c>
      <c r="AH54" s="54" t="str">
        <f t="shared" si="26"/>
        <v/>
      </c>
      <c r="AI54" s="54" t="str">
        <f t="shared" si="26"/>
        <v/>
      </c>
      <c r="AJ54" s="54" t="str">
        <f t="shared" si="24"/>
        <v/>
      </c>
      <c r="AK54" s="54" t="str">
        <f t="shared" si="27"/>
        <v/>
      </c>
      <c r="AL54" s="54" t="str">
        <f t="shared" si="27"/>
        <v/>
      </c>
      <c r="AM54" s="54" t="str">
        <f t="shared" si="27"/>
        <v/>
      </c>
      <c r="AN54" s="1" t="str">
        <f>IF(AF54="S",VLOOKUP(AI54,lookups!$N$1:$O$100,2,FALSE),"NVT")</f>
        <v>NVT</v>
      </c>
      <c r="AP54" s="54" t="str">
        <f t="shared" si="13"/>
        <v/>
      </c>
      <c r="AT54" s="42"/>
    </row>
    <row r="55" spans="1:46" x14ac:dyDescent="0.2">
      <c r="A55" s="1">
        <f t="shared" si="19"/>
        <v>6.050001</v>
      </c>
      <c r="B55" s="1">
        <f t="shared" si="8"/>
        <v>15</v>
      </c>
      <c r="C55" s="1">
        <f t="shared" si="14"/>
        <v>0</v>
      </c>
      <c r="D55" s="1">
        <f t="shared" si="9"/>
        <v>0</v>
      </c>
      <c r="E55" s="1">
        <f t="shared" si="10"/>
        <v>51</v>
      </c>
      <c r="F55" s="1">
        <f>IFERROR(VLOOKUP($E55,aanmeldingen!$B:$AB,F$1,FALSE),"-")</f>
        <v>6</v>
      </c>
      <c r="H55" s="25" t="str">
        <f>IF($D55=1,VLOOKUP($E55,aanmeldingen!$B:$AB,H$1,FALSE),"")</f>
        <v/>
      </c>
      <c r="I55" s="1" t="str">
        <f>IF($D55=1,VLOOKUP($E55,aanmeldingen!$B:$AB,I$1,FALSE),"")</f>
        <v/>
      </c>
      <c r="J55" s="1" t="str">
        <f>IF($D55=1,VLOOKUP($E55,aanmeldingen!$B:$AB,J$1,FALSE),"")</f>
        <v/>
      </c>
      <c r="K55" s="95" t="str">
        <f>IF($D55=1,VLOOKUP($E55,aanmeldingen!$B:$AB,K$1,FALSE),"")</f>
        <v/>
      </c>
      <c r="L55" s="95" t="str">
        <f>IF($D55=1,VLOOKUP($E55,aanmeldingen!$B:$AB,L$1,FALSE),"")</f>
        <v/>
      </c>
      <c r="M55" s="18" t="str">
        <f>IF($D55=1,VLOOKUP($E55,aanmeldingen!$B:$AB,M$1,FALSE),"")</f>
        <v/>
      </c>
      <c r="N55" s="1" t="str">
        <f>IF($D55=1,VLOOKUP($E55,aanmeldingen!$B:$AB,N$1,FALSE),"")</f>
        <v/>
      </c>
      <c r="O55" s="1" t="str">
        <f>IF($F55="-","",VLOOKUP($E55,aanmeldingen!$B:$AB,O$1,FALSE))</f>
        <v>Dodde</v>
      </c>
      <c r="P55" s="1" t="str">
        <f>IF($F55="-","",VLOOKUP($E55,aanmeldingen!$B:$AB,P$1,FALSE))</f>
        <v>Jesse</v>
      </c>
      <c r="Q55" s="1" t="str">
        <f>IF($F55="-","",VLOOKUP($E55,aanmeldingen!$B:$AB,Q$1,FALSE))</f>
        <v>DON</v>
      </c>
      <c r="R55" s="123">
        <v>50.000999999999998</v>
      </c>
      <c r="S55" s="123"/>
      <c r="T55" s="54" t="e">
        <f>IF(LEFT(U55,1)=" ","",MAX($T$5:T54)+1)</f>
        <v>#VALUE!</v>
      </c>
      <c r="U55" s="1" t="e">
        <f t="shared" si="15"/>
        <v>#VALUE!</v>
      </c>
      <c r="V55" s="1" t="e">
        <f t="shared" si="28"/>
        <v>#VALUE!</v>
      </c>
      <c r="AA55" s="54">
        <f t="shared" si="1"/>
        <v>0</v>
      </c>
      <c r="AB55" s="54" t="e">
        <f t="shared" si="2"/>
        <v>#VALUE!</v>
      </c>
      <c r="AC55" s="83" t="str">
        <f t="shared" si="12"/>
        <v/>
      </c>
      <c r="AD55" s="54">
        <f t="shared" si="18"/>
        <v>51</v>
      </c>
      <c r="AE55" s="54" t="str">
        <f t="shared" si="23"/>
        <v/>
      </c>
      <c r="AF55" s="54" t="str">
        <f t="shared" si="22"/>
        <v/>
      </c>
      <c r="AG55" s="54" t="str">
        <f t="shared" si="26"/>
        <v/>
      </c>
      <c r="AH55" s="54" t="str">
        <f t="shared" si="26"/>
        <v/>
      </c>
      <c r="AI55" s="54" t="str">
        <f t="shared" si="26"/>
        <v/>
      </c>
      <c r="AJ55" s="54" t="str">
        <f t="shared" si="24"/>
        <v/>
      </c>
      <c r="AK55" s="54" t="str">
        <f t="shared" si="27"/>
        <v/>
      </c>
      <c r="AL55" s="54" t="str">
        <f t="shared" si="27"/>
        <v/>
      </c>
      <c r="AM55" s="54" t="str">
        <f t="shared" si="27"/>
        <v/>
      </c>
      <c r="AN55" s="1" t="str">
        <f>IF(AF55="S",VLOOKUP(AI55,lookups!$N$1:$O$100,2,FALSE),"NVT")</f>
        <v>NVT</v>
      </c>
      <c r="AP55" s="54" t="str">
        <f t="shared" si="13"/>
        <v/>
      </c>
      <c r="AT55" s="42"/>
    </row>
    <row r="56" spans="1:46" x14ac:dyDescent="0.2">
      <c r="A56" s="1">
        <f t="shared" si="19"/>
        <v>6.0490000000000004</v>
      </c>
      <c r="B56" s="1">
        <f t="shared" si="8"/>
        <v>16</v>
      </c>
      <c r="C56" s="1">
        <f t="shared" si="14"/>
        <v>0</v>
      </c>
      <c r="D56" s="1">
        <f t="shared" si="9"/>
        <v>0</v>
      </c>
      <c r="E56" s="1">
        <f t="shared" si="10"/>
        <v>52</v>
      </c>
      <c r="F56" s="1">
        <f>IFERROR(VLOOKUP($E56,aanmeldingen!$B:$AB,F$1,FALSE),"-")</f>
        <v>6</v>
      </c>
      <c r="H56" s="25" t="str">
        <f>IF($D56=1,VLOOKUP($E56,aanmeldingen!$B:$AB,H$1,FALSE),"")</f>
        <v/>
      </c>
      <c r="I56" s="1" t="str">
        <f>IF($D56=1,VLOOKUP($E56,aanmeldingen!$B:$AB,I$1,FALSE),"")</f>
        <v/>
      </c>
      <c r="J56" s="1" t="str">
        <f>IF($D56=1,VLOOKUP($E56,aanmeldingen!$B:$AB,J$1,FALSE),"")</f>
        <v/>
      </c>
      <c r="K56" s="95" t="str">
        <f>IF($D56=1,VLOOKUP($E56,aanmeldingen!$B:$AB,K$1,FALSE),"")</f>
        <v/>
      </c>
      <c r="L56" s="95" t="str">
        <f>IF($D56=1,VLOOKUP($E56,aanmeldingen!$B:$AB,L$1,FALSE),"")</f>
        <v/>
      </c>
      <c r="M56" s="18" t="str">
        <f>IF($D56=1,VLOOKUP($E56,aanmeldingen!$B:$AB,M$1,FALSE),"")</f>
        <v/>
      </c>
      <c r="N56" s="1" t="str">
        <f>IF($D56=1,VLOOKUP($E56,aanmeldingen!$B:$AB,N$1,FALSE),"")</f>
        <v/>
      </c>
      <c r="O56" s="1" t="str">
        <f>IF($F56="-","",VLOOKUP($E56,aanmeldingen!$B:$AB,O$1,FALSE))</f>
        <v>Maracz</v>
      </c>
      <c r="P56" s="1" t="str">
        <f>IF($F56="-","",VLOOKUP($E56,aanmeldingen!$B:$AB,P$1,FALSE))</f>
        <v>Laszlo</v>
      </c>
      <c r="Q56" s="1" t="str">
        <f>IF($F56="-","",VLOOKUP($E56,aanmeldingen!$B:$AB,Q$1,FALSE))</f>
        <v>AMS</v>
      </c>
      <c r="R56" s="123">
        <v>49</v>
      </c>
      <c r="S56" s="123"/>
      <c r="T56" s="54" t="e">
        <f>IF(LEFT(U56,1)=" ","",MAX($T$5:T55)+1)</f>
        <v>#VALUE!</v>
      </c>
      <c r="U56" s="1" t="e">
        <f t="shared" si="15"/>
        <v>#VALUE!</v>
      </c>
      <c r="V56" s="1" t="e">
        <f t="shared" si="28"/>
        <v>#VALUE!</v>
      </c>
      <c r="AA56" s="54">
        <f t="shared" si="1"/>
        <v>0</v>
      </c>
      <c r="AB56" s="54" t="e">
        <f t="shared" si="2"/>
        <v>#VALUE!</v>
      </c>
      <c r="AC56" s="83" t="str">
        <f t="shared" si="12"/>
        <v/>
      </c>
      <c r="AD56" s="54">
        <f t="shared" si="18"/>
        <v>52</v>
      </c>
      <c r="AE56" s="54" t="str">
        <f t="shared" si="23"/>
        <v/>
      </c>
      <c r="AF56" s="54" t="str">
        <f t="shared" si="22"/>
        <v/>
      </c>
      <c r="AG56" s="54" t="str">
        <f t="shared" si="26"/>
        <v/>
      </c>
      <c r="AH56" s="54" t="str">
        <f t="shared" si="26"/>
        <v/>
      </c>
      <c r="AI56" s="54" t="str">
        <f t="shared" si="26"/>
        <v/>
      </c>
      <c r="AJ56" s="54" t="str">
        <f t="shared" si="24"/>
        <v/>
      </c>
      <c r="AK56" s="54" t="str">
        <f t="shared" si="27"/>
        <v/>
      </c>
      <c r="AL56" s="54" t="str">
        <f t="shared" si="27"/>
        <v/>
      </c>
      <c r="AM56" s="54" t="str">
        <f t="shared" si="27"/>
        <v/>
      </c>
      <c r="AN56" s="1" t="str">
        <f>IF(AF56="S",VLOOKUP(AI56,lookups!$N$1:$O$100,2,FALSE),"NVT")</f>
        <v>NVT</v>
      </c>
      <c r="AP56" s="54" t="str">
        <f t="shared" si="13"/>
        <v/>
      </c>
      <c r="AT56" s="42"/>
    </row>
    <row r="57" spans="1:46" x14ac:dyDescent="0.2">
      <c r="A57" s="1">
        <f t="shared" si="19"/>
        <v>7.0119999999999996</v>
      </c>
      <c r="B57" s="1">
        <f t="shared" si="8"/>
        <v>1</v>
      </c>
      <c r="C57" s="1">
        <f t="shared" si="14"/>
        <v>1</v>
      </c>
      <c r="D57" s="1">
        <f t="shared" si="9"/>
        <v>1</v>
      </c>
      <c r="E57" s="1">
        <f t="shared" si="10"/>
        <v>53</v>
      </c>
      <c r="F57" s="1">
        <f>IFERROR(VLOOKUP($E57,aanmeldingen!$B:$AB,F$1,FALSE),"-")</f>
        <v>7</v>
      </c>
      <c r="H57" s="25" t="str">
        <f>IF($D57=1,VLOOKUP($E57,aanmeldingen!$B:$AB,H$1,FALSE),"")</f>
        <v>Bratislava</v>
      </c>
      <c r="I57" s="1" t="str">
        <f>IF($D57=1,VLOOKUP($E57,aanmeldingen!$B:$AB,I$1,FALSE),"")</f>
        <v>SVK</v>
      </c>
      <c r="J57" s="1" t="str">
        <f>IF($D57=1,VLOOKUP($E57,aanmeldingen!$B:$AB,J$1,FALSE),"")</f>
        <v>Sat</v>
      </c>
      <c r="K57" s="95">
        <f>IF($D57=1,VLOOKUP($E57,aanmeldingen!$B:$AB,K$1,FALSE),"")</f>
        <v>43358</v>
      </c>
      <c r="L57" s="95">
        <f>IF($D57=1,VLOOKUP($E57,aanmeldingen!$B:$AB,L$1,FALSE),"")</f>
        <v>43359</v>
      </c>
      <c r="M57" s="18" t="str">
        <f>IF($D57=1,VLOOKUP($E57,aanmeldingen!$B:$AB,M$1,FALSE),"")</f>
        <v>Dames</v>
      </c>
      <c r="N57" s="1" t="str">
        <f>IF($D57=1,VLOOKUP($E57,aanmeldingen!$B:$AB,N$1,FALSE),"")</f>
        <v>Degen</v>
      </c>
      <c r="O57" s="1" t="str">
        <f>IF($F57="-","",VLOOKUP($E57,aanmeldingen!$B:$AB,O$1,FALSE))</f>
        <v>Boone</v>
      </c>
      <c r="P57" s="1" t="str">
        <f>IF($F57="-","",VLOOKUP($E57,aanmeldingen!$B:$AB,P$1,FALSE))</f>
        <v>Kelly</v>
      </c>
      <c r="Q57" s="1" t="str">
        <f>IF($F57="-","",VLOOKUP($E57,aanmeldingen!$B:$AB,Q$1,FALSE))</f>
        <v>ZAI</v>
      </c>
      <c r="R57" s="123">
        <v>12</v>
      </c>
      <c r="S57" s="123">
        <v>137</v>
      </c>
      <c r="T57" s="54" t="e">
        <f>IF(LEFT(U57,1)=" ","",MAX($T$5:T56)+1)</f>
        <v>#VALUE!</v>
      </c>
      <c r="U57" s="1" t="e">
        <f t="shared" si="15"/>
        <v>#VALUE!</v>
      </c>
      <c r="V57" s="1" t="e">
        <f t="shared" si="28"/>
        <v>#VALUE!</v>
      </c>
      <c r="AA57" s="54">
        <f t="shared" si="1"/>
        <v>0</v>
      </c>
      <c r="AB57" s="54" t="e">
        <f t="shared" si="2"/>
        <v>#VALUE!</v>
      </c>
      <c r="AC57" s="83" t="str">
        <f t="shared" si="12"/>
        <v/>
      </c>
      <c r="AD57" s="54">
        <f t="shared" si="18"/>
        <v>53</v>
      </c>
      <c r="AE57" s="54" t="str">
        <f t="shared" si="23"/>
        <v/>
      </c>
      <c r="AF57" s="54" t="str">
        <f t="shared" si="22"/>
        <v/>
      </c>
      <c r="AG57" s="54" t="str">
        <f t="shared" si="26"/>
        <v/>
      </c>
      <c r="AH57" s="54" t="str">
        <f t="shared" si="26"/>
        <v/>
      </c>
      <c r="AI57" s="54" t="str">
        <f t="shared" si="26"/>
        <v/>
      </c>
      <c r="AJ57" s="54" t="str">
        <f t="shared" si="24"/>
        <v/>
      </c>
      <c r="AK57" s="54" t="str">
        <f t="shared" si="27"/>
        <v/>
      </c>
      <c r="AL57" s="54" t="str">
        <f t="shared" si="27"/>
        <v/>
      </c>
      <c r="AM57" s="54" t="str">
        <f t="shared" si="27"/>
        <v/>
      </c>
      <c r="AN57" s="1" t="str">
        <f>IF(AF57="S",VLOOKUP(AI57,lookups!$N$1:$O$100,2,FALSE),"NVT")</f>
        <v>NVT</v>
      </c>
      <c r="AP57" s="54" t="str">
        <f t="shared" si="13"/>
        <v/>
      </c>
      <c r="AT57" s="42"/>
    </row>
    <row r="58" spans="1:46" x14ac:dyDescent="0.2">
      <c r="A58" s="1">
        <f t="shared" si="19"/>
        <v>7.0970000000000004</v>
      </c>
      <c r="B58" s="1">
        <f t="shared" si="8"/>
        <v>2</v>
      </c>
      <c r="C58" s="1">
        <f t="shared" si="14"/>
        <v>1</v>
      </c>
      <c r="D58" s="1">
        <f t="shared" si="9"/>
        <v>0</v>
      </c>
      <c r="E58" s="1">
        <f t="shared" si="10"/>
        <v>54</v>
      </c>
      <c r="F58" s="1">
        <f>IFERROR(VLOOKUP($E58,aanmeldingen!$B:$AB,F$1,FALSE),"-")</f>
        <v>7</v>
      </c>
      <c r="H58" s="25" t="str">
        <f>IF($D58=1,VLOOKUP($E58,aanmeldingen!$B:$AB,H$1,FALSE),"")</f>
        <v/>
      </c>
      <c r="I58" s="1" t="str">
        <f>IF($D58=1,VLOOKUP($E58,aanmeldingen!$B:$AB,I$1,FALSE),"")</f>
        <v/>
      </c>
      <c r="J58" s="1" t="str">
        <f>IF($D58=1,VLOOKUP($E58,aanmeldingen!$B:$AB,J$1,FALSE),"")</f>
        <v/>
      </c>
      <c r="K58" s="95" t="str">
        <f>IF($D58=1,VLOOKUP($E58,aanmeldingen!$B:$AB,K$1,FALSE),"")</f>
        <v/>
      </c>
      <c r="L58" s="95" t="str">
        <f>IF($D58=1,VLOOKUP($E58,aanmeldingen!$B:$AB,L$1,FALSE),"")</f>
        <v/>
      </c>
      <c r="M58" s="18" t="str">
        <f>IF($D58=1,VLOOKUP($E58,aanmeldingen!$B:$AB,M$1,FALSE),"")</f>
        <v/>
      </c>
      <c r="N58" s="1" t="str">
        <f>IF($D58=1,VLOOKUP($E58,aanmeldingen!$B:$AB,N$1,FALSE),"")</f>
        <v/>
      </c>
      <c r="O58" s="1" t="str">
        <f>IF($F58="-","",VLOOKUP($E58,aanmeldingen!$B:$AB,O$1,FALSE))</f>
        <v>Obster</v>
      </c>
      <c r="P58" s="1" t="str">
        <f>IF($F58="-","",VLOOKUP($E58,aanmeldingen!$B:$AB,P$1,FALSE))</f>
        <v>Ellen</v>
      </c>
      <c r="Q58" s="1" t="str">
        <f>IF($F58="-","",VLOOKUP($E58,aanmeldingen!$B:$AB,Q$1,FALSE))</f>
        <v>QUI</v>
      </c>
      <c r="R58" s="123">
        <v>97</v>
      </c>
      <c r="S58" s="123"/>
      <c r="T58" s="54" t="e">
        <f>IF(LEFT(U58,1)=" ","",MAX($T$5:T57)+1)</f>
        <v>#VALUE!</v>
      </c>
      <c r="U58" s="1" t="e">
        <f t="shared" si="15"/>
        <v>#VALUE!</v>
      </c>
      <c r="V58" s="1" t="e">
        <f t="shared" si="28"/>
        <v>#VALUE!</v>
      </c>
      <c r="AA58" s="54">
        <f t="shared" si="1"/>
        <v>0</v>
      </c>
      <c r="AB58" s="54" t="e">
        <f t="shared" si="2"/>
        <v>#VALUE!</v>
      </c>
      <c r="AC58" s="83" t="str">
        <f t="shared" si="12"/>
        <v/>
      </c>
      <c r="AD58" s="54">
        <f t="shared" si="18"/>
        <v>54</v>
      </c>
      <c r="AE58" s="54" t="str">
        <f t="shared" si="23"/>
        <v/>
      </c>
      <c r="AF58" s="54" t="str">
        <f t="shared" si="22"/>
        <v/>
      </c>
      <c r="AG58" s="54" t="str">
        <f t="shared" si="26"/>
        <v/>
      </c>
      <c r="AH58" s="54" t="str">
        <f t="shared" si="26"/>
        <v/>
      </c>
      <c r="AI58" s="54" t="str">
        <f t="shared" si="26"/>
        <v/>
      </c>
      <c r="AJ58" s="54" t="str">
        <f t="shared" si="24"/>
        <v/>
      </c>
      <c r="AK58" s="54" t="str">
        <f t="shared" si="27"/>
        <v/>
      </c>
      <c r="AL58" s="54" t="str">
        <f t="shared" si="27"/>
        <v/>
      </c>
      <c r="AM58" s="54" t="str">
        <f t="shared" si="27"/>
        <v/>
      </c>
      <c r="AN58" s="1" t="str">
        <f>IF(AF58="S",VLOOKUP(AI58,lookups!$N$1:$O$100,2,FALSE),"NVT")</f>
        <v>NVT</v>
      </c>
      <c r="AP58" s="54" t="str">
        <f t="shared" si="13"/>
        <v/>
      </c>
      <c r="AT58" s="42"/>
    </row>
    <row r="59" spans="1:46" x14ac:dyDescent="0.2">
      <c r="A59" s="1">
        <f t="shared" si="19"/>
        <v>7.0949999999999998</v>
      </c>
      <c r="B59" s="1">
        <f t="shared" si="8"/>
        <v>3</v>
      </c>
      <c r="C59" s="1">
        <f t="shared" si="14"/>
        <v>1</v>
      </c>
      <c r="D59" s="1">
        <f t="shared" si="9"/>
        <v>0</v>
      </c>
      <c r="E59" s="1">
        <f t="shared" si="10"/>
        <v>55</v>
      </c>
      <c r="F59" s="1">
        <f>IFERROR(VLOOKUP($E59,aanmeldingen!$B:$AB,F$1,FALSE),"-")</f>
        <v>7</v>
      </c>
      <c r="H59" s="25" t="str">
        <f>IF($D59=1,VLOOKUP($E59,aanmeldingen!$B:$AB,H$1,FALSE),"")</f>
        <v/>
      </c>
      <c r="I59" s="1" t="str">
        <f>IF($D59=1,VLOOKUP($E59,aanmeldingen!$B:$AB,I$1,FALSE),"")</f>
        <v/>
      </c>
      <c r="J59" s="1" t="str">
        <f>IF($D59=1,VLOOKUP($E59,aanmeldingen!$B:$AB,J$1,FALSE),"")</f>
        <v/>
      </c>
      <c r="K59" s="95" t="str">
        <f>IF($D59=1,VLOOKUP($E59,aanmeldingen!$B:$AB,K$1,FALSE),"")</f>
        <v/>
      </c>
      <c r="L59" s="95" t="str">
        <f>IF($D59=1,VLOOKUP($E59,aanmeldingen!$B:$AB,L$1,FALSE),"")</f>
        <v/>
      </c>
      <c r="M59" s="18" t="str">
        <f>IF($D59=1,VLOOKUP($E59,aanmeldingen!$B:$AB,M$1,FALSE),"")</f>
        <v/>
      </c>
      <c r="N59" s="1" t="str">
        <f>IF($D59=1,VLOOKUP($E59,aanmeldingen!$B:$AB,N$1,FALSE),"")</f>
        <v/>
      </c>
      <c r="O59" s="1" t="str">
        <f>IF($F59="-","",VLOOKUP($E59,aanmeldingen!$B:$AB,O$1,FALSE))</f>
        <v>De Jong</v>
      </c>
      <c r="P59" s="1" t="str">
        <f>IF($F59="-","",VLOOKUP($E59,aanmeldingen!$B:$AB,P$1,FALSE))</f>
        <v>Cheryl</v>
      </c>
      <c r="Q59" s="1" t="str">
        <f>IF($F59="-","",VLOOKUP($E59,aanmeldingen!$B:$AB,Q$1,FALSE))</f>
        <v>DBO</v>
      </c>
      <c r="R59" s="123">
        <v>95</v>
      </c>
      <c r="S59" s="123"/>
      <c r="T59" s="54" t="e">
        <f>IF(LEFT(U59,1)=" ","",MAX($T$5:T58)+1)</f>
        <v>#VALUE!</v>
      </c>
      <c r="U59" s="1" t="e">
        <f t="shared" si="15"/>
        <v>#VALUE!</v>
      </c>
      <c r="V59" s="1" t="e">
        <f t="shared" si="28"/>
        <v>#VALUE!</v>
      </c>
      <c r="AA59" s="54">
        <f t="shared" si="1"/>
        <v>0</v>
      </c>
      <c r="AB59" s="54" t="e">
        <f t="shared" si="2"/>
        <v>#VALUE!</v>
      </c>
      <c r="AC59" s="83" t="str">
        <f t="shared" si="12"/>
        <v/>
      </c>
      <c r="AD59" s="54">
        <f t="shared" si="18"/>
        <v>55</v>
      </c>
      <c r="AE59" s="54" t="str">
        <f t="shared" si="23"/>
        <v/>
      </c>
      <c r="AF59" s="54" t="str">
        <f t="shared" si="22"/>
        <v/>
      </c>
      <c r="AG59" s="54" t="str">
        <f t="shared" si="26"/>
        <v/>
      </c>
      <c r="AH59" s="54" t="str">
        <f t="shared" si="26"/>
        <v/>
      </c>
      <c r="AI59" s="54" t="str">
        <f t="shared" si="26"/>
        <v/>
      </c>
      <c r="AJ59" s="54" t="str">
        <f t="shared" si="24"/>
        <v/>
      </c>
      <c r="AK59" s="54" t="str">
        <f t="shared" si="27"/>
        <v/>
      </c>
      <c r="AL59" s="54" t="str">
        <f t="shared" si="27"/>
        <v/>
      </c>
      <c r="AM59" s="54" t="str">
        <f t="shared" si="27"/>
        <v/>
      </c>
      <c r="AN59" s="1" t="str">
        <f>IF(AF59="S",VLOOKUP(AI59,lookups!$N$1:$O$100,2,FALSE),"NVT")</f>
        <v>NVT</v>
      </c>
      <c r="AP59" s="54" t="str">
        <f t="shared" si="13"/>
        <v/>
      </c>
    </row>
    <row r="60" spans="1:46" x14ac:dyDescent="0.2">
      <c r="A60" s="1">
        <f t="shared" si="19"/>
        <v>7.1</v>
      </c>
      <c r="B60" s="1">
        <f t="shared" si="8"/>
        <v>4</v>
      </c>
      <c r="C60" s="1">
        <f t="shared" si="14"/>
        <v>1</v>
      </c>
      <c r="D60" s="1">
        <f t="shared" si="9"/>
        <v>0</v>
      </c>
      <c r="E60" s="1">
        <f t="shared" si="10"/>
        <v>56</v>
      </c>
      <c r="F60" s="1">
        <f>IFERROR(VLOOKUP($E60,aanmeldingen!$B:$AB,F$1,FALSE),"-")</f>
        <v>7</v>
      </c>
      <c r="H60" s="25" t="str">
        <f>IF($D60=1,VLOOKUP($E60,aanmeldingen!$B:$AB,H$1,FALSE),"")</f>
        <v/>
      </c>
      <c r="I60" s="1" t="str">
        <f>IF($D60=1,VLOOKUP($E60,aanmeldingen!$B:$AB,I$1,FALSE),"")</f>
        <v/>
      </c>
      <c r="J60" s="1" t="str">
        <f>IF($D60=1,VLOOKUP($E60,aanmeldingen!$B:$AB,J$1,FALSE),"")</f>
        <v/>
      </c>
      <c r="K60" s="95" t="str">
        <f>IF($D60=1,VLOOKUP($E60,aanmeldingen!$B:$AB,K$1,FALSE),"")</f>
        <v/>
      </c>
      <c r="L60" s="95" t="str">
        <f>IF($D60=1,VLOOKUP($E60,aanmeldingen!$B:$AB,L$1,FALSE),"")</f>
        <v/>
      </c>
      <c r="M60" s="18" t="str">
        <f>IF($D60=1,VLOOKUP($E60,aanmeldingen!$B:$AB,M$1,FALSE),"")</f>
        <v/>
      </c>
      <c r="N60" s="1" t="str">
        <f>IF($D60=1,VLOOKUP($E60,aanmeldingen!$B:$AB,N$1,FALSE),"")</f>
        <v/>
      </c>
      <c r="O60" s="1" t="str">
        <f>IF($F60="-","",VLOOKUP($E60,aanmeldingen!$B:$AB,O$1,FALSE))</f>
        <v>Sizoo</v>
      </c>
      <c r="P60" s="1" t="str">
        <f>IF($F60="-","",VLOOKUP($E60,aanmeldingen!$B:$AB,P$1,FALSE))</f>
        <v>Isaura</v>
      </c>
      <c r="Q60" s="1" t="str">
        <f>IF($F60="-","",VLOOKUP($E60,aanmeldingen!$B:$AB,Q$1,FALSE))</f>
        <v>RS</v>
      </c>
      <c r="R60" s="123">
        <v>100</v>
      </c>
      <c r="S60" s="123"/>
      <c r="T60" s="54" t="e">
        <f>IF(LEFT(U60,1)=" ","",MAX($T$5:T59)+1)</f>
        <v>#VALUE!</v>
      </c>
      <c r="U60" s="1" t="e">
        <f t="shared" si="15"/>
        <v>#VALUE!</v>
      </c>
      <c r="V60" s="1" t="e">
        <f t="shared" si="28"/>
        <v>#VALUE!</v>
      </c>
      <c r="AA60" s="54">
        <f t="shared" si="1"/>
        <v>0</v>
      </c>
      <c r="AB60" s="54" t="e">
        <f t="shared" si="2"/>
        <v>#VALUE!</v>
      </c>
      <c r="AC60" s="83" t="str">
        <f t="shared" si="12"/>
        <v/>
      </c>
      <c r="AD60" s="54">
        <f t="shared" si="18"/>
        <v>56</v>
      </c>
      <c r="AE60" s="54" t="str">
        <f t="shared" si="23"/>
        <v/>
      </c>
      <c r="AF60" s="54" t="str">
        <f t="shared" si="22"/>
        <v/>
      </c>
      <c r="AG60" s="54" t="str">
        <f t="shared" si="26"/>
        <v/>
      </c>
      <c r="AH60" s="54" t="str">
        <f t="shared" si="26"/>
        <v/>
      </c>
      <c r="AI60" s="54" t="str">
        <f t="shared" si="26"/>
        <v/>
      </c>
      <c r="AJ60" s="54" t="str">
        <f t="shared" si="24"/>
        <v/>
      </c>
      <c r="AK60" s="54" t="str">
        <f t="shared" si="27"/>
        <v/>
      </c>
      <c r="AL60" s="54" t="str">
        <f t="shared" si="27"/>
        <v/>
      </c>
      <c r="AM60" s="54" t="str">
        <f t="shared" si="27"/>
        <v/>
      </c>
      <c r="AN60" s="1" t="str">
        <f>IF(AF60="S",VLOOKUP(AI60,lookups!$N$1:$O$100,2,FALSE),"NVT")</f>
        <v>NVT</v>
      </c>
      <c r="AP60" s="54" t="str">
        <f t="shared" si="13"/>
        <v/>
      </c>
    </row>
    <row r="61" spans="1:46" x14ac:dyDescent="0.2">
      <c r="A61" s="1">
        <f t="shared" si="19"/>
        <v>7.06</v>
      </c>
      <c r="B61" s="1">
        <f t="shared" si="8"/>
        <v>5</v>
      </c>
      <c r="C61" s="1">
        <f t="shared" si="14"/>
        <v>1</v>
      </c>
      <c r="D61" s="1">
        <f t="shared" si="9"/>
        <v>0</v>
      </c>
      <c r="E61" s="1">
        <f t="shared" si="10"/>
        <v>57</v>
      </c>
      <c r="F61" s="1">
        <f>IFERROR(VLOOKUP($E61,aanmeldingen!$B:$AB,F$1,FALSE),"-")</f>
        <v>7</v>
      </c>
      <c r="H61" s="25" t="str">
        <f>IF($D61=1,VLOOKUP($E61,aanmeldingen!$B:$AB,H$1,FALSE),"")</f>
        <v/>
      </c>
      <c r="I61" s="1" t="str">
        <f>IF($D61=1,VLOOKUP($E61,aanmeldingen!$B:$AB,I$1,FALSE),"")</f>
        <v/>
      </c>
      <c r="J61" s="1" t="str">
        <f>IF($D61=1,VLOOKUP($E61,aanmeldingen!$B:$AB,J$1,FALSE),"")</f>
        <v/>
      </c>
      <c r="K61" s="95" t="str">
        <f>IF($D61=1,VLOOKUP($E61,aanmeldingen!$B:$AB,K$1,FALSE),"")</f>
        <v/>
      </c>
      <c r="L61" s="95" t="str">
        <f>IF($D61=1,VLOOKUP($E61,aanmeldingen!$B:$AB,L$1,FALSE),"")</f>
        <v/>
      </c>
      <c r="M61" s="18" t="str">
        <f>IF($D61=1,VLOOKUP($E61,aanmeldingen!$B:$AB,M$1,FALSE),"")</f>
        <v/>
      </c>
      <c r="N61" s="1" t="str">
        <f>IF($D61=1,VLOOKUP($E61,aanmeldingen!$B:$AB,N$1,FALSE),"")</f>
        <v/>
      </c>
      <c r="O61" s="1" t="str">
        <f>IF($F61="-","",VLOOKUP($E61,aanmeldingen!$B:$AB,O$1,FALSE))</f>
        <v>De Wijn</v>
      </c>
      <c r="P61" s="1" t="str">
        <f>IF($F61="-","",VLOOKUP($E61,aanmeldingen!$B:$AB,P$1,FALSE))</f>
        <v>Day</v>
      </c>
      <c r="Q61" s="1" t="str">
        <f>IF($F61="-","",VLOOKUP($E61,aanmeldingen!$B:$AB,Q$1,FALSE))</f>
        <v>DBO</v>
      </c>
      <c r="R61" s="123">
        <v>60</v>
      </c>
      <c r="S61" s="123"/>
      <c r="T61" s="54" t="e">
        <f>IF(LEFT(U61,1)=" ","",MAX($T$5:T60)+1)</f>
        <v>#VALUE!</v>
      </c>
      <c r="U61" s="1" t="e">
        <f t="shared" si="15"/>
        <v>#VALUE!</v>
      </c>
      <c r="V61" s="1" t="e">
        <f t="shared" si="28"/>
        <v>#VALUE!</v>
      </c>
      <c r="AA61" s="54">
        <f t="shared" si="1"/>
        <v>0</v>
      </c>
      <c r="AB61" s="54" t="e">
        <f t="shared" si="2"/>
        <v>#VALUE!</v>
      </c>
      <c r="AC61" s="83" t="str">
        <f t="shared" si="12"/>
        <v/>
      </c>
      <c r="AD61" s="54">
        <f t="shared" si="18"/>
        <v>57</v>
      </c>
      <c r="AE61" s="54" t="str">
        <f t="shared" si="23"/>
        <v/>
      </c>
      <c r="AF61" s="54" t="str">
        <f t="shared" si="22"/>
        <v/>
      </c>
      <c r="AG61" s="54" t="str">
        <f t="shared" si="26"/>
        <v/>
      </c>
      <c r="AH61" s="54" t="str">
        <f t="shared" si="26"/>
        <v/>
      </c>
      <c r="AI61" s="54" t="str">
        <f t="shared" si="26"/>
        <v/>
      </c>
      <c r="AJ61" s="54" t="str">
        <f t="shared" si="24"/>
        <v/>
      </c>
      <c r="AK61" s="54" t="str">
        <f t="shared" si="27"/>
        <v/>
      </c>
      <c r="AL61" s="54" t="str">
        <f t="shared" si="27"/>
        <v/>
      </c>
      <c r="AM61" s="54" t="str">
        <f t="shared" si="27"/>
        <v/>
      </c>
      <c r="AN61" s="1" t="str">
        <f>IF(AF61="S",VLOOKUP(AI61,lookups!$N$1:$O$100,2,FALSE),"NVT")</f>
        <v>NVT</v>
      </c>
      <c r="AP61" s="54" t="str">
        <f t="shared" si="13"/>
        <v/>
      </c>
    </row>
    <row r="62" spans="1:46" x14ac:dyDescent="0.2">
      <c r="A62" s="1">
        <f t="shared" si="19"/>
        <v>7.1239999999999997</v>
      </c>
      <c r="B62" s="1">
        <f t="shared" si="8"/>
        <v>6</v>
      </c>
      <c r="C62" s="1">
        <f t="shared" si="14"/>
        <v>1</v>
      </c>
      <c r="D62" s="1">
        <f t="shared" si="9"/>
        <v>0</v>
      </c>
      <c r="E62" s="1">
        <f t="shared" si="10"/>
        <v>58</v>
      </c>
      <c r="F62" s="1">
        <f>IFERROR(VLOOKUP($E62,aanmeldingen!$B:$AB,F$1,FALSE),"-")</f>
        <v>7</v>
      </c>
      <c r="H62" s="25" t="str">
        <f>IF($D62=1,VLOOKUP($E62,aanmeldingen!$B:$AB,H$1,FALSE),"")</f>
        <v/>
      </c>
      <c r="I62" s="1" t="str">
        <f>IF($D62=1,VLOOKUP($E62,aanmeldingen!$B:$AB,I$1,FALSE),"")</f>
        <v/>
      </c>
      <c r="J62" s="1" t="str">
        <f>IF($D62=1,VLOOKUP($E62,aanmeldingen!$B:$AB,J$1,FALSE),"")</f>
        <v/>
      </c>
      <c r="K62" s="95" t="str">
        <f>IF($D62=1,VLOOKUP($E62,aanmeldingen!$B:$AB,K$1,FALSE),"")</f>
        <v/>
      </c>
      <c r="L62" s="95" t="str">
        <f>IF($D62=1,VLOOKUP($E62,aanmeldingen!$B:$AB,L$1,FALSE),"")</f>
        <v/>
      </c>
      <c r="M62" s="18" t="str">
        <f>IF($D62=1,VLOOKUP($E62,aanmeldingen!$B:$AB,M$1,FALSE),"")</f>
        <v/>
      </c>
      <c r="N62" s="1" t="str">
        <f>IF($D62=1,VLOOKUP($E62,aanmeldingen!$B:$AB,N$1,FALSE),"")</f>
        <v/>
      </c>
      <c r="O62" s="1" t="str">
        <f>IF($F62="-","",VLOOKUP($E62,aanmeldingen!$B:$AB,O$1,FALSE))</f>
        <v>Van den Bergh</v>
      </c>
      <c r="P62" s="1" t="str">
        <f>IF($F62="-","",VLOOKUP($E62,aanmeldingen!$B:$AB,P$1,FALSE))</f>
        <v>Eveline</v>
      </c>
      <c r="Q62" s="1" t="str">
        <f>IF($F62="-","",VLOOKUP($E62,aanmeldingen!$B:$AB,Q$1,FALSE))</f>
        <v>FCA</v>
      </c>
      <c r="R62" s="123">
        <v>124</v>
      </c>
      <c r="S62" s="123"/>
      <c r="T62" s="54" t="e">
        <f>IF(LEFT(U62,1)=" ","",MAX($T$5:T61)+1)</f>
        <v>#VALUE!</v>
      </c>
      <c r="U62" s="1" t="e">
        <f t="shared" si="15"/>
        <v>#VALUE!</v>
      </c>
      <c r="V62" s="1" t="e">
        <f t="shared" si="28"/>
        <v>#VALUE!</v>
      </c>
      <c r="AA62" s="54">
        <f t="shared" si="1"/>
        <v>0</v>
      </c>
      <c r="AB62" s="54" t="e">
        <f t="shared" si="2"/>
        <v>#VALUE!</v>
      </c>
      <c r="AC62" s="83" t="str">
        <f t="shared" si="12"/>
        <v/>
      </c>
      <c r="AD62" s="54">
        <f t="shared" si="18"/>
        <v>58</v>
      </c>
      <c r="AE62" s="54" t="str">
        <f t="shared" si="23"/>
        <v/>
      </c>
      <c r="AF62" s="54" t="str">
        <f t="shared" si="22"/>
        <v/>
      </c>
      <c r="AG62" s="54" t="str">
        <f t="shared" si="26"/>
        <v/>
      </c>
      <c r="AH62" s="54" t="str">
        <f t="shared" si="26"/>
        <v/>
      </c>
      <c r="AI62" s="54" t="str">
        <f t="shared" si="26"/>
        <v/>
      </c>
      <c r="AJ62" s="54" t="str">
        <f t="shared" si="24"/>
        <v/>
      </c>
      <c r="AK62" s="54" t="str">
        <f t="shared" si="27"/>
        <v/>
      </c>
      <c r="AL62" s="54" t="str">
        <f t="shared" si="27"/>
        <v/>
      </c>
      <c r="AM62" s="54" t="str">
        <f t="shared" si="27"/>
        <v/>
      </c>
      <c r="AN62" s="1" t="str">
        <f>IF(AF62="S",VLOOKUP(AI62,lookups!$N$1:$O$100,2,FALSE),"NVT")</f>
        <v>NVT</v>
      </c>
      <c r="AP62" s="54" t="str">
        <f t="shared" si="13"/>
        <v/>
      </c>
    </row>
    <row r="63" spans="1:46" x14ac:dyDescent="0.2">
      <c r="A63" s="1">
        <f t="shared" si="19"/>
        <v>7.1260000000000003</v>
      </c>
      <c r="B63" s="1">
        <f t="shared" si="8"/>
        <v>7</v>
      </c>
      <c r="C63" s="1">
        <f t="shared" si="14"/>
        <v>1</v>
      </c>
      <c r="D63" s="1">
        <f t="shared" si="9"/>
        <v>0</v>
      </c>
      <c r="E63" s="1">
        <f t="shared" si="10"/>
        <v>59</v>
      </c>
      <c r="F63" s="1">
        <f>IFERROR(VLOOKUP($E63,aanmeldingen!$B:$AB,F$1,FALSE),"-")</f>
        <v>7</v>
      </c>
      <c r="H63" s="25" t="str">
        <f>IF($D63=1,VLOOKUP($E63,aanmeldingen!$B:$AB,H$1,FALSE),"")</f>
        <v/>
      </c>
      <c r="I63" s="1" t="str">
        <f>IF($D63=1,VLOOKUP($E63,aanmeldingen!$B:$AB,I$1,FALSE),"")</f>
        <v/>
      </c>
      <c r="J63" s="1" t="str">
        <f>IF($D63=1,VLOOKUP($E63,aanmeldingen!$B:$AB,J$1,FALSE),"")</f>
        <v/>
      </c>
      <c r="K63" s="95" t="str">
        <f>IF($D63=1,VLOOKUP($E63,aanmeldingen!$B:$AB,K$1,FALSE),"")</f>
        <v/>
      </c>
      <c r="L63" s="95" t="str">
        <f>IF($D63=1,VLOOKUP($E63,aanmeldingen!$B:$AB,L$1,FALSE),"")</f>
        <v/>
      </c>
      <c r="M63" s="18" t="str">
        <f>IF($D63=1,VLOOKUP($E63,aanmeldingen!$B:$AB,M$1,FALSE),"")</f>
        <v/>
      </c>
      <c r="N63" s="1" t="str">
        <f>IF($D63=1,VLOOKUP($E63,aanmeldingen!$B:$AB,N$1,FALSE),"")</f>
        <v/>
      </c>
      <c r="O63" s="1" t="str">
        <f>IF($F63="-","",VLOOKUP($E63,aanmeldingen!$B:$AB,O$1,FALSE))</f>
        <v>Kroese</v>
      </c>
      <c r="P63" s="1" t="str">
        <f>IF($F63="-","",VLOOKUP($E63,aanmeldingen!$B:$AB,P$1,FALSE))</f>
        <v>Roos</v>
      </c>
      <c r="Q63" s="1" t="str">
        <f>IF($F63="-","",VLOOKUP($E63,aanmeldingen!$B:$AB,Q$1,FALSE))</f>
        <v>RS</v>
      </c>
      <c r="R63" s="123">
        <v>126</v>
      </c>
      <c r="S63" s="123"/>
      <c r="T63" s="54" t="e">
        <f>IF(LEFT(U63,1)=" ","",MAX($T$5:T62)+1)</f>
        <v>#VALUE!</v>
      </c>
      <c r="U63" s="1" t="e">
        <f t="shared" si="15"/>
        <v>#VALUE!</v>
      </c>
      <c r="V63" s="1" t="e">
        <f t="shared" si="28"/>
        <v>#VALUE!</v>
      </c>
      <c r="AA63" s="54">
        <f t="shared" si="1"/>
        <v>0</v>
      </c>
      <c r="AB63" s="54" t="e">
        <f t="shared" si="2"/>
        <v>#VALUE!</v>
      </c>
      <c r="AC63" s="83" t="str">
        <f t="shared" si="12"/>
        <v/>
      </c>
      <c r="AD63" s="54">
        <f t="shared" si="18"/>
        <v>59</v>
      </c>
      <c r="AE63" s="54" t="str">
        <f t="shared" si="23"/>
        <v/>
      </c>
      <c r="AF63" s="54" t="str">
        <f t="shared" si="22"/>
        <v/>
      </c>
      <c r="AG63" s="54" t="str">
        <f t="shared" si="26"/>
        <v/>
      </c>
      <c r="AH63" s="54" t="str">
        <f t="shared" si="26"/>
        <v/>
      </c>
      <c r="AI63" s="54" t="str">
        <f t="shared" si="26"/>
        <v/>
      </c>
      <c r="AJ63" s="54" t="str">
        <f t="shared" si="24"/>
        <v/>
      </c>
      <c r="AK63" s="54" t="str">
        <f t="shared" si="27"/>
        <v/>
      </c>
      <c r="AL63" s="54" t="str">
        <f t="shared" si="27"/>
        <v/>
      </c>
      <c r="AM63" s="54" t="str">
        <f t="shared" si="27"/>
        <v/>
      </c>
      <c r="AN63" s="1" t="str">
        <f>IF(AF63="S",VLOOKUP(AI63,lookups!$N$1:$O$100,2,FALSE),"NVT")</f>
        <v>NVT</v>
      </c>
      <c r="AP63" s="54" t="str">
        <f t="shared" si="13"/>
        <v/>
      </c>
    </row>
    <row r="64" spans="1:46" x14ac:dyDescent="0.2">
      <c r="A64" s="1">
        <f t="shared" si="19"/>
        <v>10.003</v>
      </c>
      <c r="B64" s="1">
        <f t="shared" si="8"/>
        <v>1</v>
      </c>
      <c r="C64" s="1">
        <f t="shared" si="14"/>
        <v>0</v>
      </c>
      <c r="D64" s="1">
        <f t="shared" si="9"/>
        <v>1</v>
      </c>
      <c r="E64" s="1">
        <f t="shared" si="10"/>
        <v>60</v>
      </c>
      <c r="F64" s="1">
        <f>IFERROR(VLOOKUP($E64,aanmeldingen!$B:$AB,F$1,FALSE),"-")</f>
        <v>10</v>
      </c>
      <c r="H64" s="25" t="str">
        <f>IF($D64=1,VLOOKUP($E64,aanmeldingen!$B:$AB,H$1,FALSE),"")</f>
        <v>Bratislava</v>
      </c>
      <c r="I64" s="1" t="str">
        <f>IF($D64=1,VLOOKUP($E64,aanmeldingen!$B:$AB,I$1,FALSE),"")</f>
        <v>SVK</v>
      </c>
      <c r="J64" s="1" t="str">
        <f>IF($D64=1,VLOOKUP($E64,aanmeldingen!$B:$AB,J$1,FALSE),"")</f>
        <v>Sat</v>
      </c>
      <c r="K64" s="95">
        <f>IF($D64=1,VLOOKUP($E64,aanmeldingen!$B:$AB,K$1,FALSE),"")</f>
        <v>43358</v>
      </c>
      <c r="L64" s="95">
        <f>IF($D64=1,VLOOKUP($E64,aanmeldingen!$B:$AB,L$1,FALSE),"")</f>
        <v>43359</v>
      </c>
      <c r="M64" s="18" t="str">
        <f>IF($D64=1,VLOOKUP($E64,aanmeldingen!$B:$AB,M$1,FALSE),"")</f>
        <v>Dames</v>
      </c>
      <c r="N64" s="1" t="str">
        <f>IF($D64=1,VLOOKUP($E64,aanmeldingen!$B:$AB,N$1,FALSE),"")</f>
        <v>Floret</v>
      </c>
      <c r="O64" s="1" t="str">
        <f>IF($F64="-","",VLOOKUP($E64,aanmeldingen!$B:$AB,O$1,FALSE))</f>
        <v>Rentier</v>
      </c>
      <c r="P64" s="1" t="str">
        <f>IF($F64="-","",VLOOKUP($E64,aanmeldingen!$B:$AB,P$1,FALSE))</f>
        <v>Eline</v>
      </c>
      <c r="Q64" s="1" t="str">
        <f>IF($F64="-","",VLOOKUP($E64,aanmeldingen!$B:$AB,Q$1,FALSE))</f>
        <v>AMS</v>
      </c>
      <c r="R64" s="123">
        <v>3</v>
      </c>
      <c r="S64" s="123">
        <v>61</v>
      </c>
      <c r="T64" s="54" t="e">
        <f>IF(LEFT(U64,1)=" ","",MAX($T$5:T63)+1)</f>
        <v>#VALUE!</v>
      </c>
      <c r="U64" s="1" t="e">
        <f t="shared" si="15"/>
        <v>#VALUE!</v>
      </c>
      <c r="V64" s="1" t="e">
        <f t="shared" si="28"/>
        <v>#VALUE!</v>
      </c>
      <c r="AA64" s="54">
        <f t="shared" si="1"/>
        <v>0</v>
      </c>
      <c r="AB64" s="54" t="e">
        <f t="shared" si="2"/>
        <v>#VALUE!</v>
      </c>
      <c r="AC64" s="83" t="str">
        <f t="shared" si="12"/>
        <v/>
      </c>
      <c r="AD64" s="54">
        <f t="shared" si="18"/>
        <v>60</v>
      </c>
      <c r="AE64" s="54" t="str">
        <f t="shared" si="23"/>
        <v/>
      </c>
      <c r="AF64" s="54" t="str">
        <f t="shared" si="22"/>
        <v/>
      </c>
      <c r="AG64" s="54" t="str">
        <f t="shared" si="26"/>
        <v/>
      </c>
      <c r="AH64" s="54" t="str">
        <f t="shared" si="26"/>
        <v/>
      </c>
      <c r="AI64" s="54" t="str">
        <f t="shared" si="26"/>
        <v/>
      </c>
      <c r="AJ64" s="54" t="str">
        <f t="shared" si="24"/>
        <v/>
      </c>
      <c r="AK64" s="54" t="str">
        <f t="shared" si="27"/>
        <v/>
      </c>
      <c r="AL64" s="54" t="str">
        <f t="shared" si="27"/>
        <v/>
      </c>
      <c r="AM64" s="54" t="str">
        <f t="shared" si="27"/>
        <v/>
      </c>
      <c r="AN64" s="1" t="str">
        <f>IF(AF64="S",VLOOKUP(AI64,lookups!$N$1:$O$100,2,FALSE),"NVT")</f>
        <v>NVT</v>
      </c>
      <c r="AP64" s="54" t="str">
        <f t="shared" si="13"/>
        <v/>
      </c>
    </row>
    <row r="65" spans="1:42" x14ac:dyDescent="0.2">
      <c r="A65" s="1">
        <f t="shared" si="19"/>
        <v>11.042</v>
      </c>
      <c r="B65" s="1">
        <f t="shared" si="8"/>
        <v>1</v>
      </c>
      <c r="C65" s="1">
        <f t="shared" si="14"/>
        <v>1</v>
      </c>
      <c r="D65" s="1">
        <f t="shared" si="9"/>
        <v>1</v>
      </c>
      <c r="E65" s="1">
        <f t="shared" si="10"/>
        <v>61</v>
      </c>
      <c r="F65" s="1">
        <f>IFERROR(VLOOKUP($E65,aanmeldingen!$B:$AB,F$1,FALSE),"-")</f>
        <v>11</v>
      </c>
      <c r="H65" s="25" t="str">
        <f>IF($D65=1,VLOOKUP($E65,aanmeldingen!$B:$AB,H$1,FALSE),"")</f>
        <v>Bratislava</v>
      </c>
      <c r="I65" s="1" t="str">
        <f>IF($D65=1,VLOOKUP($E65,aanmeldingen!$B:$AB,I$1,FALSE),"")</f>
        <v>SVK</v>
      </c>
      <c r="J65" s="1" t="str">
        <f>IF($D65=1,VLOOKUP($E65,aanmeldingen!$B:$AB,J$1,FALSE),"")</f>
        <v>Sat</v>
      </c>
      <c r="K65" s="95">
        <f>IF($D65=1,VLOOKUP($E65,aanmeldingen!$B:$AB,K$1,FALSE),"")</f>
        <v>43358</v>
      </c>
      <c r="L65" s="95">
        <f>IF($D65=1,VLOOKUP($E65,aanmeldingen!$B:$AB,L$1,FALSE),"")</f>
        <v>43359</v>
      </c>
      <c r="M65" s="18" t="str">
        <f>IF($D65=1,VLOOKUP($E65,aanmeldingen!$B:$AB,M$1,FALSE),"")</f>
        <v>Heren</v>
      </c>
      <c r="N65" s="1" t="str">
        <f>IF($D65=1,VLOOKUP($E65,aanmeldingen!$B:$AB,N$1,FALSE),"")</f>
        <v>Floret</v>
      </c>
      <c r="O65" s="1" t="str">
        <f>IF($F65="-","",VLOOKUP($E65,aanmeldingen!$B:$AB,O$1,FALSE))</f>
        <v>Post</v>
      </c>
      <c r="P65" s="1" t="str">
        <f>IF($F65="-","",VLOOKUP($E65,aanmeldingen!$B:$AB,P$1,FALSE))</f>
        <v>Patrick</v>
      </c>
      <c r="Q65" s="1" t="str">
        <f>IF($F65="-","",VLOOKUP($E65,aanmeldingen!$B:$AB,Q$1,FALSE))</f>
        <v>NRD</v>
      </c>
      <c r="R65" s="123">
        <v>42</v>
      </c>
      <c r="S65" s="123">
        <v>89</v>
      </c>
      <c r="T65" s="54" t="e">
        <f>IF(LEFT(U65,1)=" ","",MAX($T$5:T64)+1)</f>
        <v>#VALUE!</v>
      </c>
      <c r="U65" s="1" t="e">
        <f t="shared" si="15"/>
        <v>#VALUE!</v>
      </c>
      <c r="V65" s="1" t="e">
        <f t="shared" si="28"/>
        <v>#VALUE!</v>
      </c>
      <c r="AA65" s="54">
        <f t="shared" si="1"/>
        <v>0</v>
      </c>
      <c r="AB65" s="54" t="e">
        <f t="shared" si="2"/>
        <v>#VALUE!</v>
      </c>
      <c r="AC65" s="83" t="str">
        <f t="shared" si="12"/>
        <v/>
      </c>
      <c r="AD65" s="54">
        <f t="shared" si="18"/>
        <v>61</v>
      </c>
      <c r="AE65" s="54" t="str">
        <f t="shared" si="23"/>
        <v/>
      </c>
      <c r="AF65" s="54" t="str">
        <f t="shared" si="22"/>
        <v/>
      </c>
      <c r="AG65" s="54" t="str">
        <f t="shared" ref="AG65:AI84" si="29">IF($AF65="W",VLOOKUP($AE65,$F$5:$N$997,AG$4,FALSE),IF($AF65="S",VLOOKUP($AE65,$A$5:$R$997,AG$3,FALSE),""))</f>
        <v/>
      </c>
      <c r="AH65" s="54" t="str">
        <f t="shared" si="29"/>
        <v/>
      </c>
      <c r="AI65" s="54" t="str">
        <f t="shared" si="29"/>
        <v/>
      </c>
      <c r="AJ65" s="54" t="str">
        <f t="shared" si="24"/>
        <v/>
      </c>
      <c r="AK65" s="54" t="str">
        <f t="shared" ref="AK65:AM84" si="30">IF($AF65="W",VLOOKUP($AE65,$F$5:$N$997,AK$4,FALSE),"")</f>
        <v/>
      </c>
      <c r="AL65" s="54" t="str">
        <f t="shared" si="30"/>
        <v/>
      </c>
      <c r="AM65" s="54" t="str">
        <f t="shared" si="30"/>
        <v/>
      </c>
      <c r="AN65" s="1" t="str">
        <f>IF(AF65="S",VLOOKUP(AI65,lookups!$N$1:$O$100,2,FALSE),"NVT")</f>
        <v>NVT</v>
      </c>
      <c r="AP65" s="54" t="str">
        <f t="shared" si="13"/>
        <v/>
      </c>
    </row>
    <row r="66" spans="1:42" x14ac:dyDescent="0.2">
      <c r="A66" s="1">
        <f t="shared" si="19"/>
        <v>15.02</v>
      </c>
      <c r="B66" s="1">
        <f t="shared" si="8"/>
        <v>1</v>
      </c>
      <c r="C66" s="1">
        <f t="shared" si="14"/>
        <v>0</v>
      </c>
      <c r="D66" s="1">
        <f t="shared" si="9"/>
        <v>1</v>
      </c>
      <c r="E66" s="1">
        <f t="shared" si="10"/>
        <v>62</v>
      </c>
      <c r="F66" s="1">
        <f>IFERROR(VLOOKUP($E66,aanmeldingen!$B:$AB,F$1,FALSE),"-")</f>
        <v>15</v>
      </c>
      <c r="H66" s="25" t="str">
        <f>IF($D66=1,VLOOKUP($E66,aanmeldingen!$B:$AB,H$1,FALSE),"")</f>
        <v>Geneve</v>
      </c>
      <c r="I66" s="1" t="str">
        <f>IF($D66=1,VLOOKUP($E66,aanmeldingen!$B:$AB,I$1,FALSE),"")</f>
        <v>SUI</v>
      </c>
      <c r="J66" s="1" t="str">
        <f>IF($D66=1,VLOOKUP($E66,aanmeldingen!$B:$AB,J$1,FALSE),"")</f>
        <v>ECC</v>
      </c>
      <c r="K66" s="95">
        <f>IF($D66=1,VLOOKUP($E66,aanmeldingen!$B:$AB,K$1,FALSE),"")</f>
        <v>43358</v>
      </c>
      <c r="L66" s="95">
        <f>IF($D66=1,VLOOKUP($E66,aanmeldingen!$B:$AB,L$1,FALSE),"")</f>
        <v>43359</v>
      </c>
      <c r="M66" s="18" t="str">
        <f>IF($D66=1,VLOOKUP($E66,aanmeldingen!$B:$AB,M$1,FALSE),"")</f>
        <v>Heren</v>
      </c>
      <c r="N66" s="1" t="str">
        <f>IF($D66=1,VLOOKUP($E66,aanmeldingen!$B:$AB,N$1,FALSE),"")</f>
        <v>Degen</v>
      </c>
      <c r="O66" s="1" t="str">
        <f>IF($F66="-","",VLOOKUP($E66,aanmeldingen!$B:$AB,O$1,FALSE))</f>
        <v>Roubailo</v>
      </c>
      <c r="P66" s="1" t="str">
        <f>IF($F66="-","",VLOOKUP($E66,aanmeldingen!$B:$AB,P$1,FALSE))</f>
        <v>Niels</v>
      </c>
      <c r="Q66" s="1" t="str">
        <f>IF($F66="-","",VLOOKUP($E66,aanmeldingen!$B:$AB,Q$1,FALSE))</f>
        <v>RS</v>
      </c>
      <c r="R66" s="123">
        <v>20</v>
      </c>
      <c r="S66" s="123">
        <v>85</v>
      </c>
      <c r="T66" s="54" t="e">
        <f>IF(LEFT(U66,1)=" ","",MAX($T$5:T65)+1)</f>
        <v>#VALUE!</v>
      </c>
      <c r="U66" s="1" t="e">
        <f t="shared" si="15"/>
        <v>#VALUE!</v>
      </c>
      <c r="V66" s="1" t="e">
        <f t="shared" si="28"/>
        <v>#VALUE!</v>
      </c>
      <c r="AA66" s="54">
        <f t="shared" si="1"/>
        <v>0</v>
      </c>
      <c r="AB66" s="54" t="e">
        <f t="shared" si="2"/>
        <v>#VALUE!</v>
      </c>
      <c r="AC66" s="83" t="str">
        <f t="shared" si="12"/>
        <v/>
      </c>
      <c r="AD66" s="54">
        <f t="shared" si="18"/>
        <v>62</v>
      </c>
      <c r="AE66" s="54" t="str">
        <f t="shared" si="23"/>
        <v/>
      </c>
      <c r="AF66" s="54" t="str">
        <f t="shared" si="22"/>
        <v/>
      </c>
      <c r="AG66" s="54" t="str">
        <f t="shared" si="29"/>
        <v/>
      </c>
      <c r="AH66" s="54" t="str">
        <f t="shared" si="29"/>
        <v/>
      </c>
      <c r="AI66" s="54" t="str">
        <f t="shared" si="29"/>
        <v/>
      </c>
      <c r="AJ66" s="54" t="str">
        <f t="shared" si="24"/>
        <v/>
      </c>
      <c r="AK66" s="54" t="str">
        <f t="shared" si="30"/>
        <v/>
      </c>
      <c r="AL66" s="54" t="str">
        <f t="shared" si="30"/>
        <v/>
      </c>
      <c r="AM66" s="54" t="str">
        <f t="shared" si="30"/>
        <v/>
      </c>
      <c r="AN66" s="1" t="str">
        <f>IF(AF66="S",VLOOKUP(AI66,lookups!$N$1:$O$100,2,FALSE),"NVT")</f>
        <v>NVT</v>
      </c>
      <c r="AP66" s="54" t="str">
        <f t="shared" si="13"/>
        <v/>
      </c>
    </row>
    <row r="67" spans="1:42" x14ac:dyDescent="0.2">
      <c r="A67" s="1">
        <f t="shared" si="19"/>
        <v>16.018999999999998</v>
      </c>
      <c r="B67" s="1">
        <f t="shared" si="8"/>
        <v>1</v>
      </c>
      <c r="C67" s="1">
        <f t="shared" si="14"/>
        <v>1</v>
      </c>
      <c r="D67" s="1">
        <f t="shared" si="9"/>
        <v>1</v>
      </c>
      <c r="E67" s="1">
        <f t="shared" si="10"/>
        <v>63</v>
      </c>
      <c r="F67" s="1">
        <f>IFERROR(VLOOKUP($E67,aanmeldingen!$B:$AB,F$1,FALSE),"-")</f>
        <v>16</v>
      </c>
      <c r="H67" s="25" t="str">
        <f>IF($D67=1,VLOOKUP($E67,aanmeldingen!$B:$AB,H$1,FALSE),"")</f>
        <v>Konin</v>
      </c>
      <c r="I67" s="1" t="str">
        <f>IF($D67=1,VLOOKUP($E67,aanmeldingen!$B:$AB,I$1,FALSE),"")</f>
        <v>POL</v>
      </c>
      <c r="J67" s="1" t="str">
        <f>IF($D67=1,VLOOKUP($E67,aanmeldingen!$B:$AB,J$1,FALSE),"")</f>
        <v>ECC</v>
      </c>
      <c r="K67" s="95">
        <f>IF($D67=1,VLOOKUP($E67,aanmeldingen!$B:$AB,K$1,FALSE),"")</f>
        <v>43358</v>
      </c>
      <c r="L67" s="95">
        <f>IF($D67=1,VLOOKUP($E67,aanmeldingen!$B:$AB,L$1,FALSE),"")</f>
        <v>43359</v>
      </c>
      <c r="M67" s="18" t="str">
        <f>IF($D67=1,VLOOKUP($E67,aanmeldingen!$B:$AB,M$1,FALSE),"")</f>
        <v>Dames</v>
      </c>
      <c r="N67" s="1" t="str">
        <f>IF($D67=1,VLOOKUP($E67,aanmeldingen!$B:$AB,N$1,FALSE),"")</f>
        <v>Sabel</v>
      </c>
      <c r="O67" s="1" t="str">
        <f>IF($F67="-","",VLOOKUP($E67,aanmeldingen!$B:$AB,O$1,FALSE))</f>
        <v>Chiang</v>
      </c>
      <c r="P67" s="1" t="str">
        <f>IF($F67="-","",VLOOKUP($E67,aanmeldingen!$B:$AB,P$1,FALSE))</f>
        <v>Enli</v>
      </c>
      <c r="Q67" s="1" t="str">
        <f>IF($F67="-","",VLOOKUP($E67,aanmeldingen!$B:$AB,Q$1,FALSE))</f>
        <v>SUR</v>
      </c>
      <c r="R67" s="123">
        <v>19</v>
      </c>
      <c r="S67" s="123">
        <v>70</v>
      </c>
      <c r="T67" s="54" t="e">
        <f>IF(LEFT(U67,1)=" ","",MAX($T$5:T66)+1)</f>
        <v>#VALUE!</v>
      </c>
      <c r="U67" s="1" t="e">
        <f t="shared" si="15"/>
        <v>#VALUE!</v>
      </c>
      <c r="V67" s="1" t="e">
        <f t="shared" si="28"/>
        <v>#VALUE!</v>
      </c>
      <c r="AA67" s="54">
        <f t="shared" si="1"/>
        <v>0</v>
      </c>
      <c r="AB67" s="54" t="e">
        <f t="shared" si="2"/>
        <v>#VALUE!</v>
      </c>
      <c r="AC67" s="83" t="str">
        <f t="shared" si="12"/>
        <v/>
      </c>
      <c r="AD67" s="54">
        <f t="shared" si="18"/>
        <v>63</v>
      </c>
      <c r="AE67" s="54" t="str">
        <f t="shared" si="23"/>
        <v/>
      </c>
      <c r="AF67" s="54" t="str">
        <f t="shared" si="22"/>
        <v/>
      </c>
      <c r="AG67" s="54" t="str">
        <f t="shared" si="29"/>
        <v/>
      </c>
      <c r="AH67" s="54" t="str">
        <f t="shared" si="29"/>
        <v/>
      </c>
      <c r="AI67" s="54" t="str">
        <f t="shared" si="29"/>
        <v/>
      </c>
      <c r="AJ67" s="54" t="str">
        <f t="shared" si="24"/>
        <v/>
      </c>
      <c r="AK67" s="54" t="str">
        <f t="shared" si="30"/>
        <v/>
      </c>
      <c r="AL67" s="54" t="str">
        <f t="shared" si="30"/>
        <v/>
      </c>
      <c r="AM67" s="54" t="str">
        <f t="shared" si="30"/>
        <v/>
      </c>
      <c r="AN67" s="1" t="str">
        <f>IF(AF67="S",VLOOKUP(AI67,lookups!$N$1:$O$100,2,FALSE),"NVT")</f>
        <v>NVT</v>
      </c>
      <c r="AP67" s="54" t="str">
        <f t="shared" si="13"/>
        <v/>
      </c>
    </row>
    <row r="68" spans="1:42" x14ac:dyDescent="0.2">
      <c r="A68" s="1">
        <f t="shared" si="19"/>
        <v>17.003</v>
      </c>
      <c r="B68" s="1">
        <f t="shared" si="8"/>
        <v>1</v>
      </c>
      <c r="C68" s="1">
        <f t="shared" si="14"/>
        <v>0</v>
      </c>
      <c r="D68" s="1">
        <f t="shared" si="9"/>
        <v>1</v>
      </c>
      <c r="E68" s="1">
        <f t="shared" si="10"/>
        <v>64</v>
      </c>
      <c r="F68" s="1">
        <f>IFERROR(VLOOKUP($E68,aanmeldingen!$B:$AB,F$1,FALSE),"-")</f>
        <v>17</v>
      </c>
      <c r="H68" s="25" t="str">
        <f>IF($D68=1,VLOOKUP($E68,aanmeldingen!$B:$AB,H$1,FALSE),"")</f>
        <v>Konin</v>
      </c>
      <c r="I68" s="1" t="str">
        <f>IF($D68=1,VLOOKUP($E68,aanmeldingen!$B:$AB,I$1,FALSE),"")</f>
        <v>POL</v>
      </c>
      <c r="J68" s="1" t="str">
        <f>IF($D68=1,VLOOKUP($E68,aanmeldingen!$B:$AB,J$1,FALSE),"")</f>
        <v>ECC</v>
      </c>
      <c r="K68" s="95">
        <f>IF($D68=1,VLOOKUP($E68,aanmeldingen!$B:$AB,K$1,FALSE),"")</f>
        <v>43358</v>
      </c>
      <c r="L68" s="95">
        <f>IF($D68=1,VLOOKUP($E68,aanmeldingen!$B:$AB,L$1,FALSE),"")</f>
        <v>43359</v>
      </c>
      <c r="M68" s="18" t="str">
        <f>IF($D68=1,VLOOKUP($E68,aanmeldingen!$B:$AB,M$1,FALSE),"")</f>
        <v>Heren</v>
      </c>
      <c r="N68" s="1" t="str">
        <f>IF($D68=1,VLOOKUP($E68,aanmeldingen!$B:$AB,N$1,FALSE),"")</f>
        <v>Sabel</v>
      </c>
      <c r="O68" s="1" t="str">
        <f>IF($F68="-","",VLOOKUP($E68,aanmeldingen!$B:$AB,O$1,FALSE))</f>
        <v>Schaafsma</v>
      </c>
      <c r="P68" s="1" t="str">
        <f>IF($F68="-","",VLOOKUP($E68,aanmeldingen!$B:$AB,P$1,FALSE))</f>
        <v>Bote</v>
      </c>
      <c r="Q68" s="1" t="str">
        <f>IF($F68="-","",VLOOKUP($E68,aanmeldingen!$B:$AB,Q$1,FALSE))</f>
        <v>AMS</v>
      </c>
      <c r="R68" s="123">
        <v>3</v>
      </c>
      <c r="S68" s="123">
        <v>78</v>
      </c>
      <c r="T68" s="54" t="e">
        <f>IF(LEFT(U68,1)=" ","",MAX($T$5:T67)+1)</f>
        <v>#VALUE!</v>
      </c>
      <c r="U68" s="1" t="e">
        <f t="shared" si="15"/>
        <v>#VALUE!</v>
      </c>
      <c r="V68" s="1" t="e">
        <f t="shared" si="28"/>
        <v>#VALUE!</v>
      </c>
      <c r="AA68" s="54">
        <f t="shared" si="1"/>
        <v>0</v>
      </c>
      <c r="AB68" s="54" t="e">
        <f t="shared" si="2"/>
        <v>#VALUE!</v>
      </c>
      <c r="AC68" s="83" t="str">
        <f t="shared" si="12"/>
        <v/>
      </c>
      <c r="AD68" s="54">
        <f t="shared" si="18"/>
        <v>64</v>
      </c>
      <c r="AE68" s="54" t="str">
        <f t="shared" si="23"/>
        <v/>
      </c>
      <c r="AF68" s="54" t="str">
        <f t="shared" si="22"/>
        <v/>
      </c>
      <c r="AG68" s="54" t="str">
        <f t="shared" si="29"/>
        <v/>
      </c>
      <c r="AH68" s="54" t="str">
        <f t="shared" si="29"/>
        <v/>
      </c>
      <c r="AI68" s="54" t="str">
        <f t="shared" si="29"/>
        <v/>
      </c>
      <c r="AJ68" s="54" t="str">
        <f t="shared" si="24"/>
        <v/>
      </c>
      <c r="AK68" s="54" t="str">
        <f t="shared" si="30"/>
        <v/>
      </c>
      <c r="AL68" s="54" t="str">
        <f t="shared" si="30"/>
        <v/>
      </c>
      <c r="AM68" s="54" t="str">
        <f t="shared" si="30"/>
        <v/>
      </c>
      <c r="AN68" s="1" t="str">
        <f>IF(AF68="S",VLOOKUP(AI68,lookups!$N$1:$O$100,2,FALSE),"NVT")</f>
        <v>NVT</v>
      </c>
      <c r="AP68" s="54" t="str">
        <f t="shared" si="13"/>
        <v/>
      </c>
    </row>
    <row r="69" spans="1:42" x14ac:dyDescent="0.2">
      <c r="A69" s="1">
        <f t="shared" si="19"/>
        <v>19.003</v>
      </c>
      <c r="B69" s="1">
        <f t="shared" si="8"/>
        <v>1</v>
      </c>
      <c r="C69" s="1">
        <f t="shared" si="14"/>
        <v>1</v>
      </c>
      <c r="D69" s="1">
        <f t="shared" ref="D69:D132" si="31">IF(F69="-",0,IF(F69=F68,0,1))</f>
        <v>1</v>
      </c>
      <c r="E69" s="1">
        <f t="shared" ref="E69:E132" si="32">E68+1</f>
        <v>65</v>
      </c>
      <c r="F69" s="1">
        <f>IFERROR(VLOOKUP($E69,aanmeldingen!$B:$AB,F$1,FALSE),"-")</f>
        <v>19</v>
      </c>
      <c r="H69" s="25" t="str">
        <f>IF($D69=1,VLOOKUP($E69,aanmeldingen!$B:$AB,H$1,FALSE),"")</f>
        <v>Boekarest</v>
      </c>
      <c r="I69" s="1" t="str">
        <f>IF($D69=1,VLOOKUP($E69,aanmeldingen!$B:$AB,I$1,FALSE),"")</f>
        <v>ROU</v>
      </c>
      <c r="J69" s="1" t="str">
        <f>IF($D69=1,VLOOKUP($E69,aanmeldingen!$B:$AB,J$1,FALSE),"")</f>
        <v>Sat</v>
      </c>
      <c r="K69" s="95">
        <f>IF($D69=1,VLOOKUP($E69,aanmeldingen!$B:$AB,K$1,FALSE),"")</f>
        <v>43365</v>
      </c>
      <c r="L69" s="95">
        <f>IF($D69=1,VLOOKUP($E69,aanmeldingen!$B:$AB,L$1,FALSE),"")</f>
        <v>43366</v>
      </c>
      <c r="M69" s="18" t="str">
        <f>IF($D69=1,VLOOKUP($E69,aanmeldingen!$B:$AB,M$1,FALSE),"")</f>
        <v>Dames</v>
      </c>
      <c r="N69" s="1" t="str">
        <f>IF($D69=1,VLOOKUP($E69,aanmeldingen!$B:$AB,N$1,FALSE),"")</f>
        <v>Floret</v>
      </c>
      <c r="O69" s="1" t="str">
        <f>IF($F69="-","",VLOOKUP($E69,aanmeldingen!$B:$AB,O$1,FALSE))</f>
        <v>Rentier</v>
      </c>
      <c r="P69" s="1" t="str">
        <f>IF($F69="-","",VLOOKUP($E69,aanmeldingen!$B:$AB,P$1,FALSE))</f>
        <v>Eline</v>
      </c>
      <c r="Q69" s="1" t="str">
        <f>IF($F69="-","",VLOOKUP($E69,aanmeldingen!$B:$AB,Q$1,FALSE))</f>
        <v>AMS</v>
      </c>
      <c r="R69" s="123">
        <v>3</v>
      </c>
      <c r="S69" s="123">
        <v>47</v>
      </c>
      <c r="T69" s="54" t="e">
        <f>IF(LEFT(U69,1)=" ","",MAX($T$5:T68)+1)</f>
        <v>#VALUE!</v>
      </c>
      <c r="U69" s="1" t="e">
        <f t="shared" si="15"/>
        <v>#VALUE!</v>
      </c>
      <c r="V69" s="1" t="e">
        <f t="shared" si="28"/>
        <v>#VALUE!</v>
      </c>
      <c r="AA69" s="54">
        <f t="shared" ref="AA69:AA132" si="33">IF(K69="",AA68,IF(AND(K69&gt;=$R$1,L69&lt;=$R$2),1,0))</f>
        <v>0</v>
      </c>
      <c r="AB69" s="54" t="e">
        <f t="shared" ref="AB69:AB132" si="34">RANK(AC69,$AC$5:$AC$1990,1)</f>
        <v>#VALUE!</v>
      </c>
      <c r="AC69" s="83" t="str">
        <f t="shared" si="12"/>
        <v/>
      </c>
      <c r="AD69" s="54">
        <f t="shared" si="18"/>
        <v>65</v>
      </c>
      <c r="AE69" s="54" t="str">
        <f t="shared" si="23"/>
        <v/>
      </c>
      <c r="AF69" s="54" t="str">
        <f t="shared" si="22"/>
        <v/>
      </c>
      <c r="AG69" s="54" t="str">
        <f t="shared" si="29"/>
        <v/>
      </c>
      <c r="AH69" s="54" t="str">
        <f t="shared" si="29"/>
        <v/>
      </c>
      <c r="AI69" s="54" t="str">
        <f t="shared" si="29"/>
        <v/>
      </c>
      <c r="AJ69" s="54" t="str">
        <f t="shared" si="24"/>
        <v/>
      </c>
      <c r="AK69" s="54" t="str">
        <f t="shared" si="30"/>
        <v/>
      </c>
      <c r="AL69" s="54" t="str">
        <f t="shared" si="30"/>
        <v/>
      </c>
      <c r="AM69" s="54" t="str">
        <f t="shared" si="30"/>
        <v/>
      </c>
      <c r="AN69" s="1" t="str">
        <f>IF(AF69="S",VLOOKUP(AI69,lookups!$N$1:$O$100,2,FALSE),"NVT")</f>
        <v>NVT</v>
      </c>
      <c r="AP69" s="54" t="str">
        <f t="shared" si="13"/>
        <v/>
      </c>
    </row>
    <row r="70" spans="1:42" x14ac:dyDescent="0.2">
      <c r="A70" s="1">
        <f t="shared" si="19"/>
        <v>22.08</v>
      </c>
      <c r="B70" s="1">
        <f t="shared" ref="B70:B133" si="35">IF(F70=F69,B69+1,1)</f>
        <v>1</v>
      </c>
      <c r="C70" s="1">
        <f t="shared" si="14"/>
        <v>0</v>
      </c>
      <c r="D70" s="1">
        <f t="shared" si="31"/>
        <v>1</v>
      </c>
      <c r="E70" s="1">
        <f t="shared" si="32"/>
        <v>66</v>
      </c>
      <c r="F70" s="1">
        <f>IFERROR(VLOOKUP($E70,aanmeldingen!$B:$AB,F$1,FALSE),"-")</f>
        <v>22</v>
      </c>
      <c r="H70" s="25" t="str">
        <f>IF($D70=1,VLOOKUP($E70,aanmeldingen!$B:$AB,H$1,FALSE),"")</f>
        <v>Stockholm</v>
      </c>
      <c r="I70" s="1" t="str">
        <f>IF($D70=1,VLOOKUP($E70,aanmeldingen!$B:$AB,I$1,FALSE),"")</f>
        <v>SWE</v>
      </c>
      <c r="J70" s="1" t="str">
        <f>IF($D70=1,VLOOKUP($E70,aanmeldingen!$B:$AB,J$1,FALSE),"")</f>
        <v>Sat</v>
      </c>
      <c r="K70" s="95">
        <f>IF($D70=1,VLOOKUP($E70,aanmeldingen!$B:$AB,K$1,FALSE),"")</f>
        <v>43365</v>
      </c>
      <c r="L70" s="95">
        <f>IF($D70=1,VLOOKUP($E70,aanmeldingen!$B:$AB,L$1,FALSE),"")</f>
        <v>43366</v>
      </c>
      <c r="M70" s="18" t="str">
        <f>IF($D70=1,VLOOKUP($E70,aanmeldingen!$B:$AB,M$1,FALSE),"")</f>
        <v>Dames</v>
      </c>
      <c r="N70" s="1" t="str">
        <f>IF($D70=1,VLOOKUP($E70,aanmeldingen!$B:$AB,N$1,FALSE),"")</f>
        <v>Degen</v>
      </c>
      <c r="O70" s="1" t="str">
        <f>IF($F70="-","",VLOOKUP($E70,aanmeldingen!$B:$AB,O$1,FALSE))</f>
        <v>Kemmerling</v>
      </c>
      <c r="P70" s="1" t="str">
        <f>IF($F70="-","",VLOOKUP($E70,aanmeldingen!$B:$AB,P$1,FALSE))</f>
        <v>Anyuta</v>
      </c>
      <c r="Q70" s="1" t="str">
        <f>IF($F70="-","",VLOOKUP($E70,aanmeldingen!$B:$AB,Q$1,FALSE))</f>
        <v>VDB</v>
      </c>
      <c r="R70" s="123">
        <v>80</v>
      </c>
      <c r="S70" s="123">
        <v>90</v>
      </c>
      <c r="T70" s="54" t="e">
        <f>IF(LEFT(U70,1)=" ","",MAX($T$5:T69)+1)</f>
        <v>#VALUE!</v>
      </c>
      <c r="U70" s="1" t="e">
        <f t="shared" si="15"/>
        <v>#VALUE!</v>
      </c>
      <c r="V70" s="1" t="e">
        <f t="shared" si="28"/>
        <v>#VALUE!</v>
      </c>
      <c r="AA70" s="54">
        <f t="shared" si="33"/>
        <v>0</v>
      </c>
      <c r="AB70" s="54" t="e">
        <f t="shared" si="34"/>
        <v>#VALUE!</v>
      </c>
      <c r="AC70" s="83" t="str">
        <f t="shared" ref="AC70:AC133" si="36">IF(AA70=1,F70+IF(R70&lt;&gt;"",R70/1000,E70/1000),"")</f>
        <v/>
      </c>
      <c r="AD70" s="54">
        <f t="shared" si="18"/>
        <v>66</v>
      </c>
      <c r="AE70" s="54" t="str">
        <f t="shared" si="23"/>
        <v/>
      </c>
      <c r="AF70" s="54" t="str">
        <f t="shared" si="22"/>
        <v/>
      </c>
      <c r="AG70" s="54" t="str">
        <f t="shared" si="29"/>
        <v/>
      </c>
      <c r="AH70" s="54" t="str">
        <f t="shared" si="29"/>
        <v/>
      </c>
      <c r="AI70" s="54" t="str">
        <f t="shared" si="29"/>
        <v/>
      </c>
      <c r="AJ70" s="54" t="str">
        <f t="shared" si="24"/>
        <v/>
      </c>
      <c r="AK70" s="54" t="str">
        <f t="shared" si="30"/>
        <v/>
      </c>
      <c r="AL70" s="54" t="str">
        <f t="shared" si="30"/>
        <v/>
      </c>
      <c r="AM70" s="54" t="str">
        <f t="shared" si="30"/>
        <v/>
      </c>
      <c r="AN70" s="1" t="str">
        <f>IF(AF70="S",VLOOKUP(AI70,lookups!$N$1:$O$100,2,FALSE),"NVT")</f>
        <v>NVT</v>
      </c>
      <c r="AP70" s="54" t="str">
        <f t="shared" ref="AP70:AP133" si="37">IF($AF70="W",VLOOKUP($AE70,$F$5:$S$997,AP$4,FALSE),"")</f>
        <v/>
      </c>
    </row>
    <row r="71" spans="1:42" x14ac:dyDescent="0.2">
      <c r="A71" s="1">
        <f t="shared" si="19"/>
        <v>28.039000000000001</v>
      </c>
      <c r="B71" s="1">
        <f t="shared" si="35"/>
        <v>1</v>
      </c>
      <c r="C71" s="1">
        <f t="shared" ref="C71:C134" si="38">IF(F71=F70,C70,IF(C70=1,0,1))</f>
        <v>1</v>
      </c>
      <c r="D71" s="1">
        <f t="shared" si="31"/>
        <v>1</v>
      </c>
      <c r="E71" s="1">
        <f t="shared" si="32"/>
        <v>67</v>
      </c>
      <c r="F71" s="1">
        <f>IFERROR(VLOOKUP($E71,aanmeldingen!$B:$AB,F$1,FALSE),"-")</f>
        <v>28</v>
      </c>
      <c r="H71" s="25" t="str">
        <f>IF($D71=1,VLOOKUP($E71,aanmeldingen!$B:$AB,H$1,FALSE),"")</f>
        <v>Gent</v>
      </c>
      <c r="I71" s="1" t="str">
        <f>IF($D71=1,VLOOKUP($E71,aanmeldingen!$B:$AB,I$1,FALSE),"")</f>
        <v>BEL</v>
      </c>
      <c r="J71" s="1" t="str">
        <f>IF($D71=1,VLOOKUP($E71,aanmeldingen!$B:$AB,J$1,FALSE),"")</f>
        <v>Sat</v>
      </c>
      <c r="K71" s="95">
        <f>IF($D71=1,VLOOKUP($E71,aanmeldingen!$B:$AB,K$1,FALSE),"")</f>
        <v>43372</v>
      </c>
      <c r="L71" s="95">
        <f>IF($D71=1,VLOOKUP($E71,aanmeldingen!$B:$AB,L$1,FALSE),"")</f>
        <v>43373</v>
      </c>
      <c r="M71" s="18" t="str">
        <f>IF($D71=1,VLOOKUP($E71,aanmeldingen!$B:$AB,M$1,FALSE),"")</f>
        <v>Dames</v>
      </c>
      <c r="N71" s="1" t="str">
        <f>IF($D71=1,VLOOKUP($E71,aanmeldingen!$B:$AB,N$1,FALSE),"")</f>
        <v>Sabel</v>
      </c>
      <c r="O71" s="1" t="str">
        <f>IF($F71="-","",VLOOKUP($E71,aanmeldingen!$B:$AB,O$1,FALSE))</f>
        <v>Chiang</v>
      </c>
      <c r="P71" s="1" t="str">
        <f>IF($F71="-","",VLOOKUP($E71,aanmeldingen!$B:$AB,P$1,FALSE))</f>
        <v>Enli</v>
      </c>
      <c r="Q71" s="1" t="str">
        <f>IF($F71="-","",VLOOKUP($E71,aanmeldingen!$B:$AB,Q$1,FALSE))</f>
        <v>SUR</v>
      </c>
      <c r="R71" s="123">
        <v>39</v>
      </c>
      <c r="S71" s="123">
        <v>44</v>
      </c>
      <c r="T71" s="54" t="e">
        <f>IF(LEFT(U71,1)=" ","",MAX($T$5:T70)+1)</f>
        <v>#VALUE!</v>
      </c>
      <c r="U71" s="1" t="e">
        <f>IF(AF71="W",AI71&amp;" - "&amp;AL71&amp;" "&amp;AM71&amp;" - "&amp;AG71&amp;" "&amp;AH71&amp;" - "&amp;DAY(AK71)&amp;"/"&amp;MONTH(AK71)&amp;"/"&amp;YEAR(AK71)&amp;" ("&amp;AP71&amp;" deelnemers)","     • "&amp;IF(OR(AJ71="Uitslag onbekend",AJ71="Niet deelgenomen"),AJ71,TRUNC(AJ71))&amp;" - "&amp;AH71&amp;" "&amp;AG71&amp;" - "&amp;AN71)</f>
        <v>#VALUE!</v>
      </c>
      <c r="V71" s="1" t="e">
        <f t="shared" si="28"/>
        <v>#VALUE!</v>
      </c>
      <c r="AA71" s="54">
        <f t="shared" si="33"/>
        <v>0</v>
      </c>
      <c r="AB71" s="54" t="e">
        <f t="shared" si="34"/>
        <v>#VALUE!</v>
      </c>
      <c r="AC71" s="83" t="str">
        <f t="shared" si="36"/>
        <v/>
      </c>
      <c r="AD71" s="54">
        <f t="shared" ref="AD71:AD134" si="39">AD70+1</f>
        <v>67</v>
      </c>
      <c r="AE71" s="54" t="str">
        <f t="shared" si="23"/>
        <v/>
      </c>
      <c r="AF71" s="54" t="str">
        <f t="shared" si="22"/>
        <v/>
      </c>
      <c r="AG71" s="54" t="str">
        <f t="shared" si="29"/>
        <v/>
      </c>
      <c r="AH71" s="54" t="str">
        <f t="shared" si="29"/>
        <v/>
      </c>
      <c r="AI71" s="54" t="str">
        <f t="shared" si="29"/>
        <v/>
      </c>
      <c r="AJ71" s="54" t="str">
        <f t="shared" si="24"/>
        <v/>
      </c>
      <c r="AK71" s="54" t="str">
        <f t="shared" si="30"/>
        <v/>
      </c>
      <c r="AL71" s="54" t="str">
        <f t="shared" si="30"/>
        <v/>
      </c>
      <c r="AM71" s="54" t="str">
        <f t="shared" si="30"/>
        <v/>
      </c>
      <c r="AN71" s="1" t="str">
        <f>IF(AF71="S",VLOOKUP(AI71,lookups!$N$1:$O$100,2,FALSE),"NVT")</f>
        <v>NVT</v>
      </c>
      <c r="AP71" s="54" t="str">
        <f t="shared" si="37"/>
        <v/>
      </c>
    </row>
    <row r="72" spans="1:42" x14ac:dyDescent="0.2">
      <c r="A72" s="1">
        <f t="shared" si="19"/>
        <v>28.024999999999999</v>
      </c>
      <c r="B72" s="1">
        <f t="shared" si="35"/>
        <v>2</v>
      </c>
      <c r="C72" s="1">
        <f t="shared" si="38"/>
        <v>1</v>
      </c>
      <c r="D72" s="1">
        <f t="shared" si="31"/>
        <v>0</v>
      </c>
      <c r="E72" s="1">
        <f t="shared" si="32"/>
        <v>68</v>
      </c>
      <c r="F72" s="1">
        <f>IFERROR(VLOOKUP($E72,aanmeldingen!$B:$AB,F$1,FALSE),"-")</f>
        <v>28</v>
      </c>
      <c r="H72" s="25" t="str">
        <f>IF($D72=1,VLOOKUP($E72,aanmeldingen!$B:$AB,H$1,FALSE),"")</f>
        <v/>
      </c>
      <c r="I72" s="1" t="str">
        <f>IF($D72=1,VLOOKUP($E72,aanmeldingen!$B:$AB,I$1,FALSE),"")</f>
        <v/>
      </c>
      <c r="J72" s="1" t="str">
        <f>IF($D72=1,VLOOKUP($E72,aanmeldingen!$B:$AB,J$1,FALSE),"")</f>
        <v/>
      </c>
      <c r="K72" s="95" t="str">
        <f>IF($D72=1,VLOOKUP($E72,aanmeldingen!$B:$AB,K$1,FALSE),"")</f>
        <v/>
      </c>
      <c r="L72" s="95" t="str">
        <f>IF($D72=1,VLOOKUP($E72,aanmeldingen!$B:$AB,L$1,FALSE),"")</f>
        <v/>
      </c>
      <c r="M72" s="18" t="str">
        <f>IF($D72=1,VLOOKUP($E72,aanmeldingen!$B:$AB,M$1,FALSE),"")</f>
        <v/>
      </c>
      <c r="N72" s="1" t="str">
        <f>IF($D72=1,VLOOKUP($E72,aanmeldingen!$B:$AB,N$1,FALSE),"")</f>
        <v/>
      </c>
      <c r="O72" s="1" t="str">
        <f>IF($F72="-","",VLOOKUP($E72,aanmeldingen!$B:$AB,O$1,FALSE))</f>
        <v>Buitenhuis</v>
      </c>
      <c r="P72" s="1" t="str">
        <f>IF($F72="-","",VLOOKUP($E72,aanmeldingen!$B:$AB,P$1,FALSE))</f>
        <v>Marleen</v>
      </c>
      <c r="Q72" s="1" t="str">
        <f>IF($F72="-","",VLOOKUP($E72,aanmeldingen!$B:$AB,Q$1,FALSE))</f>
        <v>AMS</v>
      </c>
      <c r="R72" s="123">
        <v>25</v>
      </c>
      <c r="S72" s="123"/>
      <c r="T72" s="54" t="e">
        <f>IF(LEFT(U72,1)=" ","",MAX($T$5:T71)+1)</f>
        <v>#VALUE!</v>
      </c>
      <c r="U72" s="1" t="e">
        <f>IF(AF72="W",AI72&amp;" - "&amp;AL72&amp;" "&amp;AM72&amp;" - "&amp;AG72&amp;" "&amp;AH72&amp;" - "&amp;DAY(AK72)&amp;"/"&amp;MONTH(AK72)&amp;"/"&amp;YEAR(AK72)&amp;" ("&amp;AP72&amp;" deelnemers)","     • "&amp;IF(OR(AJ72="Uitslag onbekend",AJ72="Niet deelgenomen"),AJ72,TRUNC(AJ72))&amp;" - "&amp;AH72&amp;" "&amp;AG72&amp;" - "&amp;AN72)</f>
        <v>#VALUE!</v>
      </c>
      <c r="V72" s="1" t="e">
        <f t="shared" si="28"/>
        <v>#VALUE!</v>
      </c>
      <c r="AA72" s="54">
        <f t="shared" si="33"/>
        <v>0</v>
      </c>
      <c r="AB72" s="54" t="e">
        <f t="shared" si="34"/>
        <v>#VALUE!</v>
      </c>
      <c r="AC72" s="83" t="str">
        <f t="shared" si="36"/>
        <v/>
      </c>
      <c r="AD72" s="54">
        <f t="shared" si="39"/>
        <v>68</v>
      </c>
      <c r="AE72" s="54" t="str">
        <f t="shared" si="23"/>
        <v/>
      </c>
      <c r="AF72" s="54" t="str">
        <f t="shared" si="22"/>
        <v/>
      </c>
      <c r="AG72" s="54" t="str">
        <f t="shared" si="29"/>
        <v/>
      </c>
      <c r="AH72" s="54" t="str">
        <f t="shared" si="29"/>
        <v/>
      </c>
      <c r="AI72" s="54" t="str">
        <f t="shared" si="29"/>
        <v/>
      </c>
      <c r="AJ72" s="54" t="str">
        <f t="shared" si="24"/>
        <v/>
      </c>
      <c r="AK72" s="54" t="str">
        <f t="shared" si="30"/>
        <v/>
      </c>
      <c r="AL72" s="54" t="str">
        <f t="shared" si="30"/>
        <v/>
      </c>
      <c r="AM72" s="54" t="str">
        <f t="shared" si="30"/>
        <v/>
      </c>
      <c r="AN72" s="1" t="str">
        <f>IF(AF72="S",VLOOKUP(AI72,lookups!$N$1:$O$100,2,FALSE),"NVT")</f>
        <v>NVT</v>
      </c>
      <c r="AP72" s="54" t="str">
        <f t="shared" si="37"/>
        <v/>
      </c>
    </row>
    <row r="73" spans="1:42" x14ac:dyDescent="0.2">
      <c r="A73" s="1">
        <f t="shared" si="19"/>
        <v>29.045000000000002</v>
      </c>
      <c r="B73" s="1">
        <f t="shared" si="35"/>
        <v>1</v>
      </c>
      <c r="C73" s="1">
        <f t="shared" si="38"/>
        <v>0</v>
      </c>
      <c r="D73" s="1">
        <f t="shared" si="31"/>
        <v>1</v>
      </c>
      <c r="E73" s="1">
        <f t="shared" si="32"/>
        <v>69</v>
      </c>
      <c r="F73" s="1">
        <f>IFERROR(VLOOKUP($E73,aanmeldingen!$B:$AB,F$1,FALSE),"-")</f>
        <v>29</v>
      </c>
      <c r="H73" s="25" t="str">
        <f>IF($D73=1,VLOOKUP($E73,aanmeldingen!$B:$AB,H$1,FALSE),"")</f>
        <v>Gent</v>
      </c>
      <c r="I73" s="1" t="str">
        <f>IF($D73=1,VLOOKUP($E73,aanmeldingen!$B:$AB,I$1,FALSE),"")</f>
        <v>BEL</v>
      </c>
      <c r="J73" s="1" t="str">
        <f>IF($D73=1,VLOOKUP($E73,aanmeldingen!$B:$AB,J$1,FALSE),"")</f>
        <v>Sat</v>
      </c>
      <c r="K73" s="95">
        <f>IF($D73=1,VLOOKUP($E73,aanmeldingen!$B:$AB,K$1,FALSE),"")</f>
        <v>43372</v>
      </c>
      <c r="L73" s="95">
        <f>IF($D73=1,VLOOKUP($E73,aanmeldingen!$B:$AB,L$1,FALSE),"")</f>
        <v>43373</v>
      </c>
      <c r="M73" s="18" t="str">
        <f>IF($D73=1,VLOOKUP($E73,aanmeldingen!$B:$AB,M$1,FALSE),"")</f>
        <v>Heren</v>
      </c>
      <c r="N73" s="1" t="str">
        <f>IF($D73=1,VLOOKUP($E73,aanmeldingen!$B:$AB,N$1,FALSE),"")</f>
        <v>Sabel</v>
      </c>
      <c r="O73" s="1" t="str">
        <f>IF($F73="-","",VLOOKUP($E73,aanmeldingen!$B:$AB,O$1,FALSE))</f>
        <v>Roesink</v>
      </c>
      <c r="P73" s="1" t="str">
        <f>IF($F73="-","",VLOOKUP($E73,aanmeldingen!$B:$AB,P$1,FALSE))</f>
        <v>Bela</v>
      </c>
      <c r="Q73" s="1" t="str">
        <f>IF($F73="-","",VLOOKUP($E73,aanmeldingen!$B:$AB,Q$1,FALSE))</f>
        <v>QUI</v>
      </c>
      <c r="R73" s="123">
        <v>45</v>
      </c>
      <c r="S73" s="123">
        <v>78</v>
      </c>
      <c r="T73" s="54" t="e">
        <f>IF(LEFT(U73,1)=" ","",MAX($T$5:T72)+1)</f>
        <v>#VALUE!</v>
      </c>
      <c r="U73" s="1" t="e">
        <f t="shared" ref="U73:U87" si="40">IF(AF73="W",AI73&amp;" - "&amp;AL73&amp;" "&amp;AM73&amp;" - "&amp;AG73&amp;" "&amp;AH73&amp;" - "&amp;DAY(AK73)&amp;"/"&amp;MONTH(AK73)&amp;"/"&amp;YEAR(AK73)&amp;" ("&amp;AP73&amp;" deelnemers)","     • "&amp;IF(OR(AJ73="Uitslag onbekend",AJ73="Niet deelgenomen"),AJ73,TRUNC(AJ73))&amp;" - "&amp;AH73&amp;" "&amp;AG73&amp;" - "&amp;AN73)</f>
        <v>#VALUE!</v>
      </c>
      <c r="V73" s="1" t="e">
        <f t="shared" ref="V73:V87" si="41">IF(LEFT(U73,1)=" ",VALUE(LEFT(U73,SEARCH("-",U73)-1)),"")</f>
        <v>#VALUE!</v>
      </c>
      <c r="AA73" s="54">
        <f t="shared" si="33"/>
        <v>0</v>
      </c>
      <c r="AB73" s="54" t="e">
        <f t="shared" si="34"/>
        <v>#VALUE!</v>
      </c>
      <c r="AC73" s="83" t="str">
        <f t="shared" si="36"/>
        <v/>
      </c>
      <c r="AD73" s="54">
        <f t="shared" si="39"/>
        <v>69</v>
      </c>
      <c r="AE73" s="54" t="str">
        <f t="shared" si="23"/>
        <v/>
      </c>
      <c r="AF73" s="54" t="str">
        <f t="shared" si="22"/>
        <v/>
      </c>
      <c r="AG73" s="54" t="str">
        <f t="shared" si="29"/>
        <v/>
      </c>
      <c r="AH73" s="54" t="str">
        <f t="shared" si="29"/>
        <v/>
      </c>
      <c r="AI73" s="54" t="str">
        <f t="shared" si="29"/>
        <v/>
      </c>
      <c r="AJ73" s="54" t="str">
        <f t="shared" si="24"/>
        <v/>
      </c>
      <c r="AK73" s="54" t="str">
        <f t="shared" si="30"/>
        <v/>
      </c>
      <c r="AL73" s="54" t="str">
        <f t="shared" si="30"/>
        <v/>
      </c>
      <c r="AM73" s="54" t="str">
        <f t="shared" si="30"/>
        <v/>
      </c>
      <c r="AN73" s="1" t="str">
        <f>IF(AF73="S",VLOOKUP(AI73,lookups!$N$1:$O$100,2,FALSE),"NVT")</f>
        <v>NVT</v>
      </c>
      <c r="AP73" s="54" t="str">
        <f t="shared" si="37"/>
        <v/>
      </c>
    </row>
    <row r="74" spans="1:42" x14ac:dyDescent="0.2">
      <c r="A74" s="1">
        <f t="shared" si="19"/>
        <v>29.068999999999999</v>
      </c>
      <c r="B74" s="1">
        <f t="shared" si="35"/>
        <v>2</v>
      </c>
      <c r="C74" s="1">
        <f t="shared" si="38"/>
        <v>0</v>
      </c>
      <c r="D74" s="1">
        <f t="shared" si="31"/>
        <v>0</v>
      </c>
      <c r="E74" s="1">
        <f t="shared" si="32"/>
        <v>70</v>
      </c>
      <c r="F74" s="1">
        <f>IFERROR(VLOOKUP($E74,aanmeldingen!$B:$AB,F$1,FALSE),"-")</f>
        <v>29</v>
      </c>
      <c r="H74" s="25" t="str">
        <f>IF($D74=1,VLOOKUP($E74,aanmeldingen!$B:$AB,H$1,FALSE),"")</f>
        <v/>
      </c>
      <c r="I74" s="1" t="str">
        <f>IF($D74=1,VLOOKUP($E74,aanmeldingen!$B:$AB,I$1,FALSE),"")</f>
        <v/>
      </c>
      <c r="J74" s="1" t="str">
        <f>IF($D74=1,VLOOKUP($E74,aanmeldingen!$B:$AB,J$1,FALSE),"")</f>
        <v/>
      </c>
      <c r="K74" s="95" t="str">
        <f>IF($D74=1,VLOOKUP($E74,aanmeldingen!$B:$AB,K$1,FALSE),"")</f>
        <v/>
      </c>
      <c r="L74" s="95" t="str">
        <f>IF($D74=1,VLOOKUP($E74,aanmeldingen!$B:$AB,L$1,FALSE),"")</f>
        <v/>
      </c>
      <c r="M74" s="18" t="str">
        <f>IF($D74=1,VLOOKUP($E74,aanmeldingen!$B:$AB,M$1,FALSE),"")</f>
        <v/>
      </c>
      <c r="N74" s="1" t="str">
        <f>IF($D74=1,VLOOKUP($E74,aanmeldingen!$B:$AB,N$1,FALSE),"")</f>
        <v/>
      </c>
      <c r="O74" s="1" t="str">
        <f>IF($F74="-","",VLOOKUP($E74,aanmeldingen!$B:$AB,O$1,FALSE))</f>
        <v>Polak</v>
      </c>
      <c r="P74" s="1" t="str">
        <f>IF($F74="-","",VLOOKUP($E74,aanmeldingen!$B:$AB,P$1,FALSE))</f>
        <v>Martijn</v>
      </c>
      <c r="Q74" s="1" t="str">
        <f>IF($F74="-","",VLOOKUP($E74,aanmeldingen!$B:$AB,Q$1,FALSE))</f>
        <v>SCA</v>
      </c>
      <c r="R74" s="123">
        <v>69</v>
      </c>
      <c r="S74" s="123"/>
      <c r="T74" s="54" t="e">
        <f>IF(LEFT(U74,1)=" ","",MAX($T$5:T73)+1)</f>
        <v>#VALUE!</v>
      </c>
      <c r="U74" s="1" t="e">
        <f t="shared" si="40"/>
        <v>#VALUE!</v>
      </c>
      <c r="V74" s="1" t="e">
        <f t="shared" si="41"/>
        <v>#VALUE!</v>
      </c>
      <c r="AA74" s="54">
        <f t="shared" si="33"/>
        <v>0</v>
      </c>
      <c r="AB74" s="54" t="e">
        <f t="shared" si="34"/>
        <v>#VALUE!</v>
      </c>
      <c r="AC74" s="83" t="str">
        <f t="shared" si="36"/>
        <v/>
      </c>
      <c r="AD74" s="54">
        <f t="shared" si="39"/>
        <v>70</v>
      </c>
      <c r="AE74" s="54" t="str">
        <f t="shared" si="23"/>
        <v/>
      </c>
      <c r="AF74" s="54" t="str">
        <f t="shared" si="22"/>
        <v/>
      </c>
      <c r="AG74" s="54" t="str">
        <f t="shared" si="29"/>
        <v/>
      </c>
      <c r="AH74" s="54" t="str">
        <f t="shared" si="29"/>
        <v/>
      </c>
      <c r="AI74" s="54" t="str">
        <f t="shared" si="29"/>
        <v/>
      </c>
      <c r="AJ74" s="54" t="str">
        <f t="shared" si="24"/>
        <v/>
      </c>
      <c r="AK74" s="54" t="str">
        <f t="shared" si="30"/>
        <v/>
      </c>
      <c r="AL74" s="54" t="str">
        <f t="shared" si="30"/>
        <v/>
      </c>
      <c r="AM74" s="54" t="str">
        <f t="shared" si="30"/>
        <v/>
      </c>
      <c r="AN74" s="1" t="str">
        <f>IF(AF74="S",VLOOKUP(AI74,lookups!$N$1:$O$100,2,FALSE),"NVT")</f>
        <v>NVT</v>
      </c>
      <c r="AP74" s="54" t="str">
        <f t="shared" si="37"/>
        <v/>
      </c>
    </row>
    <row r="75" spans="1:42" x14ac:dyDescent="0.2">
      <c r="A75" s="1">
        <f t="shared" si="19"/>
        <v>29.064</v>
      </c>
      <c r="B75" s="1">
        <f t="shared" si="35"/>
        <v>3</v>
      </c>
      <c r="C75" s="1">
        <f t="shared" si="38"/>
        <v>0</v>
      </c>
      <c r="D75" s="1">
        <f t="shared" si="31"/>
        <v>0</v>
      </c>
      <c r="E75" s="1">
        <f t="shared" si="32"/>
        <v>71</v>
      </c>
      <c r="F75" s="1">
        <f>IFERROR(VLOOKUP($E75,aanmeldingen!$B:$AB,F$1,FALSE),"-")</f>
        <v>29</v>
      </c>
      <c r="H75" s="25" t="str">
        <f>IF($D75=1,VLOOKUP($E75,aanmeldingen!$B:$AB,H$1,FALSE),"")</f>
        <v/>
      </c>
      <c r="I75" s="1" t="str">
        <f>IF($D75=1,VLOOKUP($E75,aanmeldingen!$B:$AB,I$1,FALSE),"")</f>
        <v/>
      </c>
      <c r="J75" s="1" t="str">
        <f>IF($D75=1,VLOOKUP($E75,aanmeldingen!$B:$AB,J$1,FALSE),"")</f>
        <v/>
      </c>
      <c r="K75" s="95" t="str">
        <f>IF($D75=1,VLOOKUP($E75,aanmeldingen!$B:$AB,K$1,FALSE),"")</f>
        <v/>
      </c>
      <c r="L75" s="95" t="str">
        <f>IF($D75=1,VLOOKUP($E75,aanmeldingen!$B:$AB,L$1,FALSE),"")</f>
        <v/>
      </c>
      <c r="M75" s="18" t="str">
        <f>IF($D75=1,VLOOKUP($E75,aanmeldingen!$B:$AB,M$1,FALSE),"")</f>
        <v/>
      </c>
      <c r="N75" s="1" t="str">
        <f>IF($D75=1,VLOOKUP($E75,aanmeldingen!$B:$AB,N$1,FALSE),"")</f>
        <v/>
      </c>
      <c r="O75" s="1" t="str">
        <f>IF($F75="-","",VLOOKUP($E75,aanmeldingen!$B:$AB,O$1,FALSE))</f>
        <v>Speelman</v>
      </c>
      <c r="P75" s="1" t="str">
        <f>IF($F75="-","",VLOOKUP($E75,aanmeldingen!$B:$AB,P$1,FALSE))</f>
        <v>Nico</v>
      </c>
      <c r="Q75" s="1" t="str">
        <f>IF($F75="-","",VLOOKUP($E75,aanmeldingen!$B:$AB,Q$1,FALSE))</f>
        <v>QUI</v>
      </c>
      <c r="R75" s="123">
        <v>64</v>
      </c>
      <c r="S75" s="123"/>
      <c r="T75" s="54" t="e">
        <f>IF(LEFT(U75,1)=" ","",MAX($T$5:T74)+1)</f>
        <v>#VALUE!</v>
      </c>
      <c r="U75" s="1" t="e">
        <f t="shared" si="40"/>
        <v>#VALUE!</v>
      </c>
      <c r="V75" s="1" t="e">
        <f t="shared" si="41"/>
        <v>#VALUE!</v>
      </c>
      <c r="AA75" s="54">
        <f t="shared" si="33"/>
        <v>0</v>
      </c>
      <c r="AB75" s="54" t="e">
        <f t="shared" si="34"/>
        <v>#VALUE!</v>
      </c>
      <c r="AC75" s="83" t="str">
        <f t="shared" si="36"/>
        <v/>
      </c>
      <c r="AD75" s="54">
        <f t="shared" si="39"/>
        <v>71</v>
      </c>
      <c r="AE75" s="54" t="str">
        <f t="shared" si="23"/>
        <v/>
      </c>
      <c r="AF75" s="54" t="str">
        <f t="shared" si="22"/>
        <v/>
      </c>
      <c r="AG75" s="54" t="str">
        <f t="shared" si="29"/>
        <v/>
      </c>
      <c r="AH75" s="54" t="str">
        <f t="shared" si="29"/>
        <v/>
      </c>
      <c r="AI75" s="54" t="str">
        <f t="shared" si="29"/>
        <v/>
      </c>
      <c r="AJ75" s="54" t="str">
        <f t="shared" si="24"/>
        <v/>
      </c>
      <c r="AK75" s="54" t="str">
        <f t="shared" si="30"/>
        <v/>
      </c>
      <c r="AL75" s="54" t="str">
        <f t="shared" si="30"/>
        <v/>
      </c>
      <c r="AM75" s="54" t="str">
        <f t="shared" si="30"/>
        <v/>
      </c>
      <c r="AN75" s="1" t="str">
        <f>IF(AF75="S",VLOOKUP(AI75,lookups!$N$1:$O$100,2,FALSE),"NVT")</f>
        <v>NVT</v>
      </c>
      <c r="AP75" s="54" t="str">
        <f t="shared" si="37"/>
        <v/>
      </c>
    </row>
    <row r="76" spans="1:42" x14ac:dyDescent="0.2">
      <c r="A76" s="1">
        <f t="shared" si="19"/>
        <v>29.071000000000002</v>
      </c>
      <c r="B76" s="1">
        <f t="shared" si="35"/>
        <v>4</v>
      </c>
      <c r="C76" s="1">
        <f t="shared" si="38"/>
        <v>0</v>
      </c>
      <c r="D76" s="1">
        <f t="shared" si="31"/>
        <v>0</v>
      </c>
      <c r="E76" s="1">
        <f t="shared" si="32"/>
        <v>72</v>
      </c>
      <c r="F76" s="1">
        <f>IFERROR(VLOOKUP($E76,aanmeldingen!$B:$AB,F$1,FALSE),"-")</f>
        <v>29</v>
      </c>
      <c r="H76" s="25" t="str">
        <f>IF($D76=1,VLOOKUP($E76,aanmeldingen!$B:$AB,H$1,FALSE),"")</f>
        <v/>
      </c>
      <c r="I76" s="1" t="str">
        <f>IF($D76=1,VLOOKUP($E76,aanmeldingen!$B:$AB,I$1,FALSE),"")</f>
        <v/>
      </c>
      <c r="J76" s="1" t="str">
        <f>IF($D76=1,VLOOKUP($E76,aanmeldingen!$B:$AB,J$1,FALSE),"")</f>
        <v/>
      </c>
      <c r="K76" s="95" t="str">
        <f>IF($D76=1,VLOOKUP($E76,aanmeldingen!$B:$AB,K$1,FALSE),"")</f>
        <v/>
      </c>
      <c r="L76" s="95" t="str">
        <f>IF($D76=1,VLOOKUP($E76,aanmeldingen!$B:$AB,L$1,FALSE),"")</f>
        <v/>
      </c>
      <c r="M76" s="18" t="str">
        <f>IF($D76=1,VLOOKUP($E76,aanmeldingen!$B:$AB,M$1,FALSE),"")</f>
        <v/>
      </c>
      <c r="N76" s="1" t="str">
        <f>IF($D76=1,VLOOKUP($E76,aanmeldingen!$B:$AB,N$1,FALSE),"")</f>
        <v/>
      </c>
      <c r="O76" s="1" t="str">
        <f>IF($F76="-","",VLOOKUP($E76,aanmeldingen!$B:$AB,O$1,FALSE))</f>
        <v>Faas</v>
      </c>
      <c r="P76" s="1" t="str">
        <f>IF($F76="-","",VLOOKUP($E76,aanmeldingen!$B:$AB,P$1,FALSE))</f>
        <v>Quinton</v>
      </c>
      <c r="Q76" s="1" t="str">
        <f>IF($F76="-","",VLOOKUP($E76,aanmeldingen!$B:$AB,Q$1,FALSE))</f>
        <v>SUR</v>
      </c>
      <c r="R76" s="123">
        <v>71</v>
      </c>
      <c r="S76" s="123"/>
      <c r="T76" s="54" t="e">
        <f>IF(LEFT(U76,1)=" ","",MAX($T$5:T75)+1)</f>
        <v>#VALUE!</v>
      </c>
      <c r="U76" s="1" t="e">
        <f t="shared" si="40"/>
        <v>#VALUE!</v>
      </c>
      <c r="V76" s="1" t="e">
        <f t="shared" si="41"/>
        <v>#VALUE!</v>
      </c>
      <c r="AA76" s="54">
        <f t="shared" si="33"/>
        <v>0</v>
      </c>
      <c r="AB76" s="54" t="e">
        <f t="shared" si="34"/>
        <v>#VALUE!</v>
      </c>
      <c r="AC76" s="83" t="str">
        <f t="shared" si="36"/>
        <v/>
      </c>
      <c r="AD76" s="54">
        <f t="shared" si="39"/>
        <v>72</v>
      </c>
      <c r="AE76" s="54" t="str">
        <f t="shared" si="23"/>
        <v/>
      </c>
      <c r="AF76" s="54" t="str">
        <f t="shared" si="22"/>
        <v/>
      </c>
      <c r="AG76" s="54" t="str">
        <f t="shared" si="29"/>
        <v/>
      </c>
      <c r="AH76" s="54" t="str">
        <f t="shared" si="29"/>
        <v/>
      </c>
      <c r="AI76" s="54" t="str">
        <f t="shared" si="29"/>
        <v/>
      </c>
      <c r="AJ76" s="54" t="str">
        <f t="shared" si="24"/>
        <v/>
      </c>
      <c r="AK76" s="54" t="str">
        <f t="shared" si="30"/>
        <v/>
      </c>
      <c r="AL76" s="54" t="str">
        <f t="shared" si="30"/>
        <v/>
      </c>
      <c r="AM76" s="54" t="str">
        <f t="shared" si="30"/>
        <v/>
      </c>
      <c r="AN76" s="1" t="str">
        <f>IF(AF76="S",VLOOKUP(AI76,lookups!$N$1:$O$100,2,FALSE),"NVT")</f>
        <v>NVT</v>
      </c>
      <c r="AP76" s="54" t="str">
        <f t="shared" si="37"/>
        <v/>
      </c>
    </row>
    <row r="77" spans="1:42" x14ac:dyDescent="0.2">
      <c r="A77" s="1">
        <f t="shared" si="19"/>
        <v>29.047000000000001</v>
      </c>
      <c r="B77" s="1">
        <f t="shared" si="35"/>
        <v>5</v>
      </c>
      <c r="C77" s="1">
        <f t="shared" si="38"/>
        <v>0</v>
      </c>
      <c r="D77" s="1">
        <f t="shared" si="31"/>
        <v>0</v>
      </c>
      <c r="E77" s="1">
        <f t="shared" si="32"/>
        <v>73</v>
      </c>
      <c r="F77" s="1">
        <f>IFERROR(VLOOKUP($E77,aanmeldingen!$B:$AB,F$1,FALSE),"-")</f>
        <v>29</v>
      </c>
      <c r="H77" s="25" t="str">
        <f>IF($D77=1,VLOOKUP($E77,aanmeldingen!$B:$AB,H$1,FALSE),"")</f>
        <v/>
      </c>
      <c r="I77" s="1" t="str">
        <f>IF($D77=1,VLOOKUP($E77,aanmeldingen!$B:$AB,I$1,FALSE),"")</f>
        <v/>
      </c>
      <c r="J77" s="1" t="str">
        <f>IF($D77=1,VLOOKUP($E77,aanmeldingen!$B:$AB,J$1,FALSE),"")</f>
        <v/>
      </c>
      <c r="K77" s="95" t="str">
        <f>IF($D77=1,VLOOKUP($E77,aanmeldingen!$B:$AB,K$1,FALSE),"")</f>
        <v/>
      </c>
      <c r="L77" s="95" t="str">
        <f>IF($D77=1,VLOOKUP($E77,aanmeldingen!$B:$AB,L$1,FALSE),"")</f>
        <v/>
      </c>
      <c r="M77" s="18" t="str">
        <f>IF($D77=1,VLOOKUP($E77,aanmeldingen!$B:$AB,M$1,FALSE),"")</f>
        <v/>
      </c>
      <c r="N77" s="1" t="str">
        <f>IF($D77=1,VLOOKUP($E77,aanmeldingen!$B:$AB,N$1,FALSE),"")</f>
        <v/>
      </c>
      <c r="O77" s="1" t="str">
        <f>IF($F77="-","",VLOOKUP($E77,aanmeldingen!$B:$AB,O$1,FALSE))</f>
        <v>Bouwman</v>
      </c>
      <c r="P77" s="1" t="str">
        <f>IF($F77="-","",VLOOKUP($E77,aanmeldingen!$B:$AB,P$1,FALSE))</f>
        <v>Dirk-Jan</v>
      </c>
      <c r="Q77" s="1" t="str">
        <f>IF($F77="-","",VLOOKUP($E77,aanmeldingen!$B:$AB,Q$1,FALSE))</f>
        <v>SUR</v>
      </c>
      <c r="R77" s="123">
        <v>47</v>
      </c>
      <c r="S77" s="123"/>
      <c r="T77" s="54" t="e">
        <f>IF(LEFT(U77,1)=" ","",MAX($T$5:T76)+1)</f>
        <v>#VALUE!</v>
      </c>
      <c r="U77" s="1" t="e">
        <f t="shared" si="40"/>
        <v>#VALUE!</v>
      </c>
      <c r="V77" s="1" t="e">
        <f t="shared" si="41"/>
        <v>#VALUE!</v>
      </c>
      <c r="AA77" s="54">
        <f t="shared" si="33"/>
        <v>0</v>
      </c>
      <c r="AB77" s="54" t="e">
        <f t="shared" si="34"/>
        <v>#VALUE!</v>
      </c>
      <c r="AC77" s="83" t="str">
        <f t="shared" si="36"/>
        <v/>
      </c>
      <c r="AD77" s="54">
        <f t="shared" si="39"/>
        <v>73</v>
      </c>
      <c r="AE77" s="54" t="str">
        <f t="shared" si="23"/>
        <v/>
      </c>
      <c r="AF77" s="54" t="str">
        <f t="shared" si="22"/>
        <v/>
      </c>
      <c r="AG77" s="54" t="str">
        <f t="shared" si="29"/>
        <v/>
      </c>
      <c r="AH77" s="54" t="str">
        <f t="shared" si="29"/>
        <v/>
      </c>
      <c r="AI77" s="54" t="str">
        <f t="shared" si="29"/>
        <v/>
      </c>
      <c r="AJ77" s="54" t="str">
        <f t="shared" si="24"/>
        <v/>
      </c>
      <c r="AK77" s="54" t="str">
        <f t="shared" si="30"/>
        <v/>
      </c>
      <c r="AL77" s="54" t="str">
        <f t="shared" si="30"/>
        <v/>
      </c>
      <c r="AM77" s="54" t="str">
        <f t="shared" si="30"/>
        <v/>
      </c>
      <c r="AN77" s="1" t="str">
        <f>IF(AF77="S",VLOOKUP(AI77,lookups!$N$1:$O$100,2,FALSE),"NVT")</f>
        <v>NVT</v>
      </c>
      <c r="AP77" s="54" t="str">
        <f t="shared" si="37"/>
        <v/>
      </c>
    </row>
    <row r="78" spans="1:42" x14ac:dyDescent="0.2">
      <c r="A78" s="1">
        <f t="shared" si="19"/>
        <v>29.053000000000001</v>
      </c>
      <c r="B78" s="1">
        <f t="shared" si="35"/>
        <v>6</v>
      </c>
      <c r="C78" s="1">
        <f t="shared" si="38"/>
        <v>0</v>
      </c>
      <c r="D78" s="1">
        <f t="shared" si="31"/>
        <v>0</v>
      </c>
      <c r="E78" s="1">
        <f t="shared" si="32"/>
        <v>74</v>
      </c>
      <c r="F78" s="1">
        <f>IFERROR(VLOOKUP($E78,aanmeldingen!$B:$AB,F$1,FALSE),"-")</f>
        <v>29</v>
      </c>
      <c r="H78" s="25" t="str">
        <f>IF($D78=1,VLOOKUP($E78,aanmeldingen!$B:$AB,H$1,FALSE),"")</f>
        <v/>
      </c>
      <c r="I78" s="1" t="str">
        <f>IF($D78=1,VLOOKUP($E78,aanmeldingen!$B:$AB,I$1,FALSE),"")</f>
        <v/>
      </c>
      <c r="J78" s="1" t="str">
        <f>IF($D78=1,VLOOKUP($E78,aanmeldingen!$B:$AB,J$1,FALSE),"")</f>
        <v/>
      </c>
      <c r="K78" s="95" t="str">
        <f>IF($D78=1,VLOOKUP($E78,aanmeldingen!$B:$AB,K$1,FALSE),"")</f>
        <v/>
      </c>
      <c r="L78" s="95" t="str">
        <f>IF($D78=1,VLOOKUP($E78,aanmeldingen!$B:$AB,L$1,FALSE),"")</f>
        <v/>
      </c>
      <c r="M78" s="18" t="str">
        <f>IF($D78=1,VLOOKUP($E78,aanmeldingen!$B:$AB,M$1,FALSE),"")</f>
        <v/>
      </c>
      <c r="N78" s="1" t="str">
        <f>IF($D78=1,VLOOKUP($E78,aanmeldingen!$B:$AB,N$1,FALSE),"")</f>
        <v/>
      </c>
      <c r="O78" s="1" t="str">
        <f>IF($F78="-","",VLOOKUP($E78,aanmeldingen!$B:$AB,O$1,FALSE))</f>
        <v>Schaafsma</v>
      </c>
      <c r="P78" s="1" t="str">
        <f>IF($F78="-","",VLOOKUP($E78,aanmeldingen!$B:$AB,P$1,FALSE))</f>
        <v>Bote</v>
      </c>
      <c r="Q78" s="1" t="str">
        <f>IF($F78="-","",VLOOKUP($E78,aanmeldingen!$B:$AB,Q$1,FALSE))</f>
        <v>AMS</v>
      </c>
      <c r="R78" s="123">
        <v>53</v>
      </c>
      <c r="S78" s="123"/>
      <c r="T78" s="54" t="e">
        <f>IF(LEFT(U78,1)=" ","",MAX($T$5:T77)+1)</f>
        <v>#VALUE!</v>
      </c>
      <c r="U78" s="1" t="e">
        <f t="shared" si="40"/>
        <v>#VALUE!</v>
      </c>
      <c r="V78" s="1" t="e">
        <f t="shared" si="41"/>
        <v>#VALUE!</v>
      </c>
      <c r="AA78" s="54">
        <f t="shared" si="33"/>
        <v>0</v>
      </c>
      <c r="AB78" s="54" t="e">
        <f t="shared" si="34"/>
        <v>#VALUE!</v>
      </c>
      <c r="AC78" s="83" t="str">
        <f t="shared" si="36"/>
        <v/>
      </c>
      <c r="AD78" s="54">
        <f t="shared" si="39"/>
        <v>74</v>
      </c>
      <c r="AE78" s="54" t="str">
        <f t="shared" si="23"/>
        <v/>
      </c>
      <c r="AF78" s="54" t="str">
        <f t="shared" si="22"/>
        <v/>
      </c>
      <c r="AG78" s="54" t="str">
        <f t="shared" si="29"/>
        <v/>
      </c>
      <c r="AH78" s="54" t="str">
        <f t="shared" si="29"/>
        <v/>
      </c>
      <c r="AI78" s="54" t="str">
        <f t="shared" si="29"/>
        <v/>
      </c>
      <c r="AJ78" s="54" t="str">
        <f t="shared" si="24"/>
        <v/>
      </c>
      <c r="AK78" s="54" t="str">
        <f t="shared" si="30"/>
        <v/>
      </c>
      <c r="AL78" s="54" t="str">
        <f t="shared" si="30"/>
        <v/>
      </c>
      <c r="AM78" s="54" t="str">
        <f t="shared" si="30"/>
        <v/>
      </c>
      <c r="AN78" s="1" t="str">
        <f>IF(AF78="S",VLOOKUP(AI78,lookups!$N$1:$O$100,2,FALSE),"NVT")</f>
        <v>NVT</v>
      </c>
      <c r="AP78" s="54" t="str">
        <f t="shared" si="37"/>
        <v/>
      </c>
    </row>
    <row r="79" spans="1:42" x14ac:dyDescent="0.2">
      <c r="A79" s="1">
        <f t="shared" si="19"/>
        <v>29.998999999999999</v>
      </c>
      <c r="B79" s="1">
        <f t="shared" si="35"/>
        <v>7</v>
      </c>
      <c r="C79" s="1">
        <f t="shared" si="38"/>
        <v>0</v>
      </c>
      <c r="D79" s="1">
        <f t="shared" si="31"/>
        <v>0</v>
      </c>
      <c r="E79" s="1">
        <f t="shared" si="32"/>
        <v>75</v>
      </c>
      <c r="F79" s="1">
        <f>IFERROR(VLOOKUP($E79,aanmeldingen!$B:$AB,F$1,FALSE),"-")</f>
        <v>29</v>
      </c>
      <c r="H79" s="25" t="str">
        <f>IF($D79=1,VLOOKUP($E79,aanmeldingen!$B:$AB,H$1,FALSE),"")</f>
        <v/>
      </c>
      <c r="I79" s="1" t="str">
        <f>IF($D79=1,VLOOKUP($E79,aanmeldingen!$B:$AB,I$1,FALSE),"")</f>
        <v/>
      </c>
      <c r="J79" s="1" t="str">
        <f>IF($D79=1,VLOOKUP($E79,aanmeldingen!$B:$AB,J$1,FALSE),"")</f>
        <v/>
      </c>
      <c r="K79" s="95" t="str">
        <f>IF($D79=1,VLOOKUP($E79,aanmeldingen!$B:$AB,K$1,FALSE),"")</f>
        <v/>
      </c>
      <c r="L79" s="95" t="str">
        <f>IF($D79=1,VLOOKUP($E79,aanmeldingen!$B:$AB,L$1,FALSE),"")</f>
        <v/>
      </c>
      <c r="M79" s="18" t="str">
        <f>IF($D79=1,VLOOKUP($E79,aanmeldingen!$B:$AB,M$1,FALSE),"")</f>
        <v/>
      </c>
      <c r="N79" s="1" t="str">
        <f>IF($D79=1,VLOOKUP($E79,aanmeldingen!$B:$AB,N$1,FALSE),"")</f>
        <v/>
      </c>
      <c r="O79" s="1" t="str">
        <f>IF($F79="-","",VLOOKUP($E79,aanmeldingen!$B:$AB,O$1,FALSE))</f>
        <v>Strijk</v>
      </c>
      <c r="P79" s="1" t="str">
        <f>IF($F79="-","",VLOOKUP($E79,aanmeldingen!$B:$AB,P$1,FALSE))</f>
        <v>Philippe</v>
      </c>
      <c r="Q79" s="1" t="str">
        <f>IF($F79="-","",VLOOKUP($E79,aanmeldingen!$B:$AB,Q$1,FALSE))</f>
        <v>DFC</v>
      </c>
      <c r="R79" s="123">
        <v>999</v>
      </c>
      <c r="S79" s="123"/>
      <c r="T79" s="54" t="e">
        <f>IF(LEFT(U79,1)=" ","",MAX($T$5:T78)+1)</f>
        <v>#VALUE!</v>
      </c>
      <c r="U79" s="1" t="e">
        <f t="shared" si="40"/>
        <v>#VALUE!</v>
      </c>
      <c r="V79" s="1" t="e">
        <f t="shared" si="41"/>
        <v>#VALUE!</v>
      </c>
      <c r="AA79" s="54">
        <f t="shared" si="33"/>
        <v>0</v>
      </c>
      <c r="AB79" s="54" t="e">
        <f t="shared" si="34"/>
        <v>#VALUE!</v>
      </c>
      <c r="AC79" s="83" t="str">
        <f t="shared" si="36"/>
        <v/>
      </c>
      <c r="AD79" s="54">
        <f t="shared" si="39"/>
        <v>75</v>
      </c>
      <c r="AE79" s="54" t="str">
        <f t="shared" si="23"/>
        <v/>
      </c>
      <c r="AF79" s="54" t="str">
        <f t="shared" si="22"/>
        <v/>
      </c>
      <c r="AG79" s="54" t="str">
        <f t="shared" si="29"/>
        <v/>
      </c>
      <c r="AH79" s="54" t="str">
        <f t="shared" si="29"/>
        <v/>
      </c>
      <c r="AI79" s="54" t="str">
        <f t="shared" si="29"/>
        <v/>
      </c>
      <c r="AJ79" s="54" t="str">
        <f t="shared" si="24"/>
        <v/>
      </c>
      <c r="AK79" s="54" t="str">
        <f t="shared" si="30"/>
        <v/>
      </c>
      <c r="AL79" s="54" t="str">
        <f t="shared" si="30"/>
        <v/>
      </c>
      <c r="AM79" s="54" t="str">
        <f t="shared" si="30"/>
        <v/>
      </c>
      <c r="AN79" s="1" t="str">
        <f>IF(AF79="S",VLOOKUP(AI79,lookups!$N$1:$O$100,2,FALSE),"NVT")</f>
        <v>NVT</v>
      </c>
      <c r="AP79" s="54" t="str">
        <f t="shared" si="37"/>
        <v/>
      </c>
    </row>
    <row r="80" spans="1:42" x14ac:dyDescent="0.2">
      <c r="A80" s="1">
        <f t="shared" si="19"/>
        <v>30.131</v>
      </c>
      <c r="B80" s="1">
        <f t="shared" si="35"/>
        <v>1</v>
      </c>
      <c r="C80" s="1">
        <f t="shared" si="38"/>
        <v>1</v>
      </c>
      <c r="D80" s="1">
        <f t="shared" si="31"/>
        <v>1</v>
      </c>
      <c r="E80" s="1">
        <f t="shared" si="32"/>
        <v>76</v>
      </c>
      <c r="F80" s="1">
        <f>IFERROR(VLOOKUP($E80,aanmeldingen!$B:$AB,F$1,FALSE),"-")</f>
        <v>30</v>
      </c>
      <c r="H80" s="25" t="str">
        <f>IF($D80=1,VLOOKUP($E80,aanmeldingen!$B:$AB,H$1,FALSE),"")</f>
        <v>Manchester</v>
      </c>
      <c r="I80" s="1" t="str">
        <f>IF($D80=1,VLOOKUP($E80,aanmeldingen!$B:$AB,I$1,FALSE),"")</f>
        <v>GBR</v>
      </c>
      <c r="J80" s="1" t="str">
        <f>IF($D80=1,VLOOKUP($E80,aanmeldingen!$B:$AB,J$1,FALSE),"")</f>
        <v>ECC</v>
      </c>
      <c r="K80" s="95">
        <f>IF($D80=1,VLOOKUP($E80,aanmeldingen!$B:$AB,K$1,FALSE),"")</f>
        <v>43372</v>
      </c>
      <c r="L80" s="95">
        <f>IF($D80=1,VLOOKUP($E80,aanmeldingen!$B:$AB,L$1,FALSE),"")</f>
        <v>43373</v>
      </c>
      <c r="M80" s="18" t="str">
        <f>IF($D80=1,VLOOKUP($E80,aanmeldingen!$B:$AB,M$1,FALSE),"")</f>
        <v>Dames</v>
      </c>
      <c r="N80" s="1" t="str">
        <f>IF($D80=1,VLOOKUP($E80,aanmeldingen!$B:$AB,N$1,FALSE),"")</f>
        <v>Floret</v>
      </c>
      <c r="O80" s="1" t="str">
        <f>IF($F80="-","",VLOOKUP($E80,aanmeldingen!$B:$AB,O$1,FALSE))</f>
        <v>Jans Kohneke</v>
      </c>
      <c r="P80" s="1" t="str">
        <f>IF($F80="-","",VLOOKUP($E80,aanmeldingen!$B:$AB,P$1,FALSE))</f>
        <v>Maria</v>
      </c>
      <c r="Q80" s="1" t="str">
        <f>IF($F80="-","",VLOOKUP($E80,aanmeldingen!$B:$AB,Q$1,FALSE))</f>
        <v>AMS</v>
      </c>
      <c r="R80" s="123">
        <v>131</v>
      </c>
      <c r="S80" s="123">
        <v>148</v>
      </c>
      <c r="T80" s="54" t="e">
        <f>IF(LEFT(U80,1)=" ","",MAX($T$5:T79)+1)</f>
        <v>#VALUE!</v>
      </c>
      <c r="U80" s="1" t="e">
        <f t="shared" si="40"/>
        <v>#VALUE!</v>
      </c>
      <c r="V80" s="1" t="e">
        <f t="shared" si="41"/>
        <v>#VALUE!</v>
      </c>
      <c r="AA80" s="54">
        <f t="shared" si="33"/>
        <v>0</v>
      </c>
      <c r="AB80" s="54" t="e">
        <f t="shared" si="34"/>
        <v>#VALUE!</v>
      </c>
      <c r="AC80" s="83" t="str">
        <f t="shared" si="36"/>
        <v/>
      </c>
      <c r="AD80" s="54">
        <f t="shared" si="39"/>
        <v>76</v>
      </c>
      <c r="AE80" s="54" t="str">
        <f t="shared" si="23"/>
        <v/>
      </c>
      <c r="AF80" s="54" t="str">
        <f t="shared" si="22"/>
        <v/>
      </c>
      <c r="AG80" s="54" t="str">
        <f t="shared" si="29"/>
        <v/>
      </c>
      <c r="AH80" s="54" t="str">
        <f t="shared" si="29"/>
        <v/>
      </c>
      <c r="AI80" s="54" t="str">
        <f t="shared" si="29"/>
        <v/>
      </c>
      <c r="AJ80" s="54" t="str">
        <f t="shared" si="24"/>
        <v/>
      </c>
      <c r="AK80" s="54" t="str">
        <f t="shared" si="30"/>
        <v/>
      </c>
      <c r="AL80" s="54" t="str">
        <f t="shared" si="30"/>
        <v/>
      </c>
      <c r="AM80" s="54" t="str">
        <f t="shared" si="30"/>
        <v/>
      </c>
      <c r="AN80" s="1" t="str">
        <f>IF(AF80="S",VLOOKUP(AI80,lookups!$N$1:$O$100,2,FALSE),"NVT")</f>
        <v>NVT</v>
      </c>
      <c r="AP80" s="54" t="str">
        <f t="shared" si="37"/>
        <v/>
      </c>
    </row>
    <row r="81" spans="1:42" x14ac:dyDescent="0.2">
      <c r="A81" s="1">
        <f t="shared" si="19"/>
        <v>30.038</v>
      </c>
      <c r="B81" s="1">
        <f t="shared" si="35"/>
        <v>2</v>
      </c>
      <c r="C81" s="1">
        <f t="shared" si="38"/>
        <v>1</v>
      </c>
      <c r="D81" s="1">
        <f t="shared" si="31"/>
        <v>0</v>
      </c>
      <c r="E81" s="1">
        <f t="shared" si="32"/>
        <v>77</v>
      </c>
      <c r="F81" s="1">
        <f>IFERROR(VLOOKUP($E81,aanmeldingen!$B:$AB,F$1,FALSE),"-")</f>
        <v>30</v>
      </c>
      <c r="H81" s="25" t="str">
        <f>IF($D81=1,VLOOKUP($E81,aanmeldingen!$B:$AB,H$1,FALSE),"")</f>
        <v/>
      </c>
      <c r="I81" s="1" t="str">
        <f>IF($D81=1,VLOOKUP($E81,aanmeldingen!$B:$AB,I$1,FALSE),"")</f>
        <v/>
      </c>
      <c r="J81" s="1" t="str">
        <f>IF($D81=1,VLOOKUP($E81,aanmeldingen!$B:$AB,J$1,FALSE),"")</f>
        <v/>
      </c>
      <c r="K81" s="95" t="str">
        <f>IF($D81=1,VLOOKUP($E81,aanmeldingen!$B:$AB,K$1,FALSE),"")</f>
        <v/>
      </c>
      <c r="L81" s="95" t="str">
        <f>IF($D81=1,VLOOKUP($E81,aanmeldingen!$B:$AB,L$1,FALSE),"")</f>
        <v/>
      </c>
      <c r="M81" s="18" t="str">
        <f>IF($D81=1,VLOOKUP($E81,aanmeldingen!$B:$AB,M$1,FALSE),"")</f>
        <v/>
      </c>
      <c r="N81" s="1" t="str">
        <f>IF($D81=1,VLOOKUP($E81,aanmeldingen!$B:$AB,N$1,FALSE),"")</f>
        <v/>
      </c>
      <c r="O81" s="1" t="str">
        <f>IF($F81="-","",VLOOKUP($E81,aanmeldingen!$B:$AB,O$1,FALSE))</f>
        <v>Yoshimori</v>
      </c>
      <c r="P81" s="1" t="str">
        <f>IF($F81="-","",VLOOKUP($E81,aanmeldingen!$B:$AB,P$1,FALSE))</f>
        <v>Rachika</v>
      </c>
      <c r="Q81" s="1" t="str">
        <f>IF($F81="-","",VLOOKUP($E81,aanmeldingen!$B:$AB,Q$1,FALSE))</f>
        <v>ZAI</v>
      </c>
      <c r="R81" s="123">
        <v>38</v>
      </c>
      <c r="S81" s="123"/>
      <c r="T81" s="54" t="e">
        <f>IF(LEFT(U81,1)=" ","",MAX($T$5:T80)+1)</f>
        <v>#VALUE!</v>
      </c>
      <c r="U81" s="1" t="e">
        <f t="shared" si="40"/>
        <v>#VALUE!</v>
      </c>
      <c r="V81" s="1" t="e">
        <f t="shared" si="41"/>
        <v>#VALUE!</v>
      </c>
      <c r="AA81" s="54">
        <f t="shared" si="33"/>
        <v>0</v>
      </c>
      <c r="AB81" s="54" t="e">
        <f t="shared" si="34"/>
        <v>#VALUE!</v>
      </c>
      <c r="AC81" s="83" t="str">
        <f t="shared" si="36"/>
        <v/>
      </c>
      <c r="AD81" s="54">
        <f t="shared" si="39"/>
        <v>77</v>
      </c>
      <c r="AE81" s="54" t="str">
        <f t="shared" si="23"/>
        <v/>
      </c>
      <c r="AF81" s="54" t="str">
        <f t="shared" si="22"/>
        <v/>
      </c>
      <c r="AG81" s="54" t="str">
        <f t="shared" si="29"/>
        <v/>
      </c>
      <c r="AH81" s="54" t="str">
        <f t="shared" si="29"/>
        <v/>
      </c>
      <c r="AI81" s="54" t="str">
        <f t="shared" si="29"/>
        <v/>
      </c>
      <c r="AJ81" s="54" t="str">
        <f t="shared" si="24"/>
        <v/>
      </c>
      <c r="AK81" s="54" t="str">
        <f t="shared" si="30"/>
        <v/>
      </c>
      <c r="AL81" s="54" t="str">
        <f t="shared" si="30"/>
        <v/>
      </c>
      <c r="AM81" s="54" t="str">
        <f t="shared" si="30"/>
        <v/>
      </c>
      <c r="AN81" s="1" t="str">
        <f>IF(AF81="S",VLOOKUP(AI81,lookups!$N$1:$O$100,2,FALSE),"NVT")</f>
        <v>NVT</v>
      </c>
      <c r="AP81" s="54" t="str">
        <f t="shared" si="37"/>
        <v/>
      </c>
    </row>
    <row r="82" spans="1:42" x14ac:dyDescent="0.2">
      <c r="A82" s="1">
        <f t="shared" si="19"/>
        <v>30.106000000000002</v>
      </c>
      <c r="B82" s="1">
        <f t="shared" si="35"/>
        <v>3</v>
      </c>
      <c r="C82" s="1">
        <f t="shared" si="38"/>
        <v>1</v>
      </c>
      <c r="D82" s="1">
        <f t="shared" si="31"/>
        <v>0</v>
      </c>
      <c r="E82" s="1">
        <f t="shared" si="32"/>
        <v>78</v>
      </c>
      <c r="F82" s="1">
        <f>IFERROR(VLOOKUP($E82,aanmeldingen!$B:$AB,F$1,FALSE),"-")</f>
        <v>30</v>
      </c>
      <c r="H82" s="25" t="str">
        <f>IF($D82=1,VLOOKUP($E82,aanmeldingen!$B:$AB,H$1,FALSE),"")</f>
        <v/>
      </c>
      <c r="I82" s="1" t="str">
        <f>IF($D82=1,VLOOKUP($E82,aanmeldingen!$B:$AB,I$1,FALSE),"")</f>
        <v/>
      </c>
      <c r="J82" s="1" t="str">
        <f>IF($D82=1,VLOOKUP($E82,aanmeldingen!$B:$AB,J$1,FALSE),"")</f>
        <v/>
      </c>
      <c r="K82" s="95" t="str">
        <f>IF($D82=1,VLOOKUP($E82,aanmeldingen!$B:$AB,K$1,FALSE),"")</f>
        <v/>
      </c>
      <c r="L82" s="95" t="str">
        <f>IF($D82=1,VLOOKUP($E82,aanmeldingen!$B:$AB,L$1,FALSE),"")</f>
        <v/>
      </c>
      <c r="M82" s="18" t="str">
        <f>IF($D82=1,VLOOKUP($E82,aanmeldingen!$B:$AB,M$1,FALSE),"")</f>
        <v/>
      </c>
      <c r="N82" s="1" t="str">
        <f>IF($D82=1,VLOOKUP($E82,aanmeldingen!$B:$AB,N$1,FALSE),"")</f>
        <v/>
      </c>
      <c r="O82" s="1" t="str">
        <f>IF($F82="-","",VLOOKUP($E82,aanmeldingen!$B:$AB,O$1,FALSE))</f>
        <v>Buijse</v>
      </c>
      <c r="P82" s="1" t="str">
        <f>IF($F82="-","",VLOOKUP($E82,aanmeldingen!$B:$AB,P$1,FALSE))</f>
        <v>Valerie</v>
      </c>
      <c r="Q82" s="1" t="str">
        <f>IF($F82="-","",VLOOKUP($E82,aanmeldingen!$B:$AB,Q$1,FALSE))</f>
        <v>PRI</v>
      </c>
      <c r="R82" s="123">
        <v>106</v>
      </c>
      <c r="S82" s="123"/>
      <c r="T82" s="54" t="e">
        <f>IF(LEFT(U82,1)=" ","",MAX($T$5:T81)+1)</f>
        <v>#VALUE!</v>
      </c>
      <c r="U82" s="1" t="e">
        <f t="shared" si="40"/>
        <v>#VALUE!</v>
      </c>
      <c r="V82" s="1" t="e">
        <f t="shared" si="41"/>
        <v>#VALUE!</v>
      </c>
      <c r="AA82" s="54">
        <f t="shared" si="33"/>
        <v>0</v>
      </c>
      <c r="AB82" s="54" t="e">
        <f t="shared" si="34"/>
        <v>#VALUE!</v>
      </c>
      <c r="AC82" s="83" t="str">
        <f t="shared" si="36"/>
        <v/>
      </c>
      <c r="AD82" s="54">
        <f t="shared" si="39"/>
        <v>78</v>
      </c>
      <c r="AE82" s="54" t="str">
        <f t="shared" si="23"/>
        <v/>
      </c>
      <c r="AF82" s="54" t="str">
        <f t="shared" si="22"/>
        <v/>
      </c>
      <c r="AG82" s="54" t="str">
        <f t="shared" si="29"/>
        <v/>
      </c>
      <c r="AH82" s="54" t="str">
        <f t="shared" si="29"/>
        <v/>
      </c>
      <c r="AI82" s="54" t="str">
        <f t="shared" si="29"/>
        <v/>
      </c>
      <c r="AJ82" s="54" t="str">
        <f t="shared" si="24"/>
        <v/>
      </c>
      <c r="AK82" s="54" t="str">
        <f t="shared" si="30"/>
        <v/>
      </c>
      <c r="AL82" s="54" t="str">
        <f t="shared" si="30"/>
        <v/>
      </c>
      <c r="AM82" s="54" t="str">
        <f t="shared" si="30"/>
        <v/>
      </c>
      <c r="AN82" s="1" t="str">
        <f>IF(AF82="S",VLOOKUP(AI82,lookups!$N$1:$O$100,2,FALSE),"NVT")</f>
        <v>NVT</v>
      </c>
      <c r="AP82" s="54" t="str">
        <f t="shared" si="37"/>
        <v/>
      </c>
    </row>
    <row r="83" spans="1:42" x14ac:dyDescent="0.2">
      <c r="A83" s="1">
        <f t="shared" si="19"/>
        <v>30.085000000000001</v>
      </c>
      <c r="B83" s="1">
        <f t="shared" si="35"/>
        <v>4</v>
      </c>
      <c r="C83" s="1">
        <f t="shared" si="38"/>
        <v>1</v>
      </c>
      <c r="D83" s="1">
        <f t="shared" si="31"/>
        <v>0</v>
      </c>
      <c r="E83" s="1">
        <f t="shared" si="32"/>
        <v>79</v>
      </c>
      <c r="F83" s="1">
        <f>IFERROR(VLOOKUP($E83,aanmeldingen!$B:$AB,F$1,FALSE),"-")</f>
        <v>30</v>
      </c>
      <c r="H83" s="25" t="str">
        <f>IF($D83=1,VLOOKUP($E83,aanmeldingen!$B:$AB,H$1,FALSE),"")</f>
        <v/>
      </c>
      <c r="I83" s="1" t="str">
        <f>IF($D83=1,VLOOKUP($E83,aanmeldingen!$B:$AB,I$1,FALSE),"")</f>
        <v/>
      </c>
      <c r="J83" s="1" t="str">
        <f>IF($D83=1,VLOOKUP($E83,aanmeldingen!$B:$AB,J$1,FALSE),"")</f>
        <v/>
      </c>
      <c r="K83" s="95" t="str">
        <f>IF($D83=1,VLOOKUP($E83,aanmeldingen!$B:$AB,K$1,FALSE),"")</f>
        <v/>
      </c>
      <c r="L83" s="95" t="str">
        <f>IF($D83=1,VLOOKUP($E83,aanmeldingen!$B:$AB,L$1,FALSE),"")</f>
        <v/>
      </c>
      <c r="M83" s="18" t="str">
        <f>IF($D83=1,VLOOKUP($E83,aanmeldingen!$B:$AB,M$1,FALSE),"")</f>
        <v/>
      </c>
      <c r="N83" s="1" t="str">
        <f>IF($D83=1,VLOOKUP($E83,aanmeldingen!$B:$AB,N$1,FALSE),"")</f>
        <v/>
      </c>
      <c r="O83" s="1" t="str">
        <f>IF($F83="-","",VLOOKUP($E83,aanmeldingen!$B:$AB,O$1,FALSE))</f>
        <v>Koster</v>
      </c>
      <c r="P83" s="1" t="str">
        <f>IF($F83="-","",VLOOKUP($E83,aanmeldingen!$B:$AB,P$1,FALSE))</f>
        <v>Tessa</v>
      </c>
      <c r="Q83" s="1" t="str">
        <f>IF($F83="-","",VLOOKUP($E83,aanmeldingen!$B:$AB,Q$1,FALSE))</f>
        <v>AMS</v>
      </c>
      <c r="R83" s="123">
        <v>85</v>
      </c>
      <c r="S83" s="124"/>
      <c r="T83" s="54" t="e">
        <f>IF(LEFT(U83,1)=" ","",MAX($T$5:T82)+1)</f>
        <v>#VALUE!</v>
      </c>
      <c r="U83" s="1" t="e">
        <f t="shared" si="40"/>
        <v>#VALUE!</v>
      </c>
      <c r="V83" s="1" t="e">
        <f t="shared" si="41"/>
        <v>#VALUE!</v>
      </c>
      <c r="AA83" s="54">
        <f t="shared" si="33"/>
        <v>0</v>
      </c>
      <c r="AB83" s="54" t="e">
        <f t="shared" si="34"/>
        <v>#VALUE!</v>
      </c>
      <c r="AC83" s="83" t="str">
        <f t="shared" si="36"/>
        <v/>
      </c>
      <c r="AD83" s="54">
        <f t="shared" si="39"/>
        <v>79</v>
      </c>
      <c r="AE83" s="54" t="str">
        <f t="shared" si="23"/>
        <v/>
      </c>
      <c r="AF83" s="54" t="str">
        <f t="shared" si="22"/>
        <v/>
      </c>
      <c r="AG83" s="54" t="str">
        <f t="shared" si="29"/>
        <v/>
      </c>
      <c r="AH83" s="54" t="str">
        <f t="shared" si="29"/>
        <v/>
      </c>
      <c r="AI83" s="54" t="str">
        <f t="shared" si="29"/>
        <v/>
      </c>
      <c r="AJ83" s="54" t="str">
        <f t="shared" si="24"/>
        <v/>
      </c>
      <c r="AK83" s="54" t="str">
        <f t="shared" si="30"/>
        <v/>
      </c>
      <c r="AL83" s="54" t="str">
        <f t="shared" si="30"/>
        <v/>
      </c>
      <c r="AM83" s="54" t="str">
        <f t="shared" si="30"/>
        <v/>
      </c>
      <c r="AN83" s="1" t="str">
        <f>IF(AF83="S",VLOOKUP(AI83,lookups!$N$1:$O$100,2,FALSE),"NVT")</f>
        <v>NVT</v>
      </c>
      <c r="AP83" s="54" t="str">
        <f t="shared" si="37"/>
        <v/>
      </c>
    </row>
    <row r="84" spans="1:42" x14ac:dyDescent="0.2">
      <c r="A84" s="1">
        <f t="shared" si="19"/>
        <v>31.074999999999999</v>
      </c>
      <c r="B84" s="1">
        <f t="shared" si="35"/>
        <v>1</v>
      </c>
      <c r="C84" s="1">
        <f t="shared" si="38"/>
        <v>0</v>
      </c>
      <c r="D84" s="1">
        <f t="shared" si="31"/>
        <v>1</v>
      </c>
      <c r="E84" s="1">
        <f t="shared" si="32"/>
        <v>80</v>
      </c>
      <c r="F84" s="1">
        <f>IFERROR(VLOOKUP($E84,aanmeldingen!$B:$AB,F$1,FALSE),"-")</f>
        <v>31</v>
      </c>
      <c r="H84" s="25" t="str">
        <f>IF($D84=1,VLOOKUP($E84,aanmeldingen!$B:$AB,H$1,FALSE),"")</f>
        <v>Manchester</v>
      </c>
      <c r="I84" s="1" t="str">
        <f>IF($D84=1,VLOOKUP($E84,aanmeldingen!$B:$AB,I$1,FALSE),"")</f>
        <v>GBR</v>
      </c>
      <c r="J84" s="1" t="str">
        <f>IF($D84=1,VLOOKUP($E84,aanmeldingen!$B:$AB,J$1,FALSE),"")</f>
        <v>ECC</v>
      </c>
      <c r="K84" s="95">
        <f>IF($D84=1,VLOOKUP($E84,aanmeldingen!$B:$AB,K$1,FALSE),"")</f>
        <v>43372</v>
      </c>
      <c r="L84" s="95">
        <f>IF($D84=1,VLOOKUP($E84,aanmeldingen!$B:$AB,L$1,FALSE),"")</f>
        <v>43373</v>
      </c>
      <c r="M84" s="18" t="str">
        <f>IF($D84=1,VLOOKUP($E84,aanmeldingen!$B:$AB,M$1,FALSE),"")</f>
        <v>Heren</v>
      </c>
      <c r="N84" s="1" t="str">
        <f>IF($D84=1,VLOOKUP($E84,aanmeldingen!$B:$AB,N$1,FALSE),"")</f>
        <v>Floret</v>
      </c>
      <c r="O84" s="1" t="str">
        <f>IF($F84="-","",VLOOKUP($E84,aanmeldingen!$B:$AB,O$1,FALSE))</f>
        <v>Sluman</v>
      </c>
      <c r="P84" s="1" t="str">
        <f>IF($F84="-","",VLOOKUP($E84,aanmeldingen!$B:$AB,P$1,FALSE))</f>
        <v>Patrick</v>
      </c>
      <c r="Q84" s="1" t="str">
        <f>IF($F84="-","",VLOOKUP($E84,aanmeldingen!$B:$AB,Q$1,FALSE))</f>
        <v>HS</v>
      </c>
      <c r="R84" s="123">
        <v>75</v>
      </c>
      <c r="S84" s="123">
        <v>170</v>
      </c>
      <c r="T84" s="54" t="e">
        <f>IF(LEFT(U84,1)=" ","",MAX($T$5:T83)+1)</f>
        <v>#VALUE!</v>
      </c>
      <c r="U84" s="1" t="e">
        <f t="shared" si="40"/>
        <v>#VALUE!</v>
      </c>
      <c r="V84" s="1" t="e">
        <f t="shared" si="41"/>
        <v>#VALUE!</v>
      </c>
      <c r="AA84" s="54">
        <f t="shared" si="33"/>
        <v>0</v>
      </c>
      <c r="AB84" s="54" t="e">
        <f t="shared" si="34"/>
        <v>#VALUE!</v>
      </c>
      <c r="AC84" s="83" t="str">
        <f t="shared" si="36"/>
        <v/>
      </c>
      <c r="AD84" s="54">
        <f t="shared" si="39"/>
        <v>80</v>
      </c>
      <c r="AE84" s="54" t="str">
        <f t="shared" si="23"/>
        <v/>
      </c>
      <c r="AF84" s="54" t="str">
        <f t="shared" si="22"/>
        <v/>
      </c>
      <c r="AG84" s="54" t="str">
        <f t="shared" si="29"/>
        <v/>
      </c>
      <c r="AH84" s="54" t="str">
        <f t="shared" si="29"/>
        <v/>
      </c>
      <c r="AI84" s="54" t="str">
        <f t="shared" si="29"/>
        <v/>
      </c>
      <c r="AJ84" s="54" t="str">
        <f t="shared" si="24"/>
        <v/>
      </c>
      <c r="AK84" s="54" t="str">
        <f t="shared" si="30"/>
        <v/>
      </c>
      <c r="AL84" s="54" t="str">
        <f t="shared" si="30"/>
        <v/>
      </c>
      <c r="AM84" s="54" t="str">
        <f t="shared" si="30"/>
        <v/>
      </c>
      <c r="AN84" s="1" t="str">
        <f>IF(AF84="S",VLOOKUP(AI84,lookups!$N$1:$O$100,2,FALSE),"NVT")</f>
        <v>NVT</v>
      </c>
      <c r="AP84" s="54" t="str">
        <f t="shared" si="37"/>
        <v/>
      </c>
    </row>
    <row r="85" spans="1:42" x14ac:dyDescent="0.2">
      <c r="A85" s="1">
        <f t="shared" si="19"/>
        <v>31.077000000000002</v>
      </c>
      <c r="B85" s="1">
        <f t="shared" si="35"/>
        <v>2</v>
      </c>
      <c r="C85" s="1">
        <f t="shared" si="38"/>
        <v>0</v>
      </c>
      <c r="D85" s="1">
        <f t="shared" si="31"/>
        <v>0</v>
      </c>
      <c r="E85" s="1">
        <f t="shared" si="32"/>
        <v>81</v>
      </c>
      <c r="F85" s="1">
        <f>IFERROR(VLOOKUP($E85,aanmeldingen!$B:$AB,F$1,FALSE),"-")</f>
        <v>31</v>
      </c>
      <c r="H85" s="25" t="str">
        <f>IF($D85=1,VLOOKUP($E85,aanmeldingen!$B:$AB,H$1,FALSE),"")</f>
        <v/>
      </c>
      <c r="I85" s="1" t="str">
        <f>IF($D85=1,VLOOKUP($E85,aanmeldingen!$B:$AB,I$1,FALSE),"")</f>
        <v/>
      </c>
      <c r="J85" s="1" t="str">
        <f>IF($D85=1,VLOOKUP($E85,aanmeldingen!$B:$AB,J$1,FALSE),"")</f>
        <v/>
      </c>
      <c r="K85" s="95" t="str">
        <f>IF($D85=1,VLOOKUP($E85,aanmeldingen!$B:$AB,K$1,FALSE),"")</f>
        <v/>
      </c>
      <c r="L85" s="95" t="str">
        <f>IF($D85=1,VLOOKUP($E85,aanmeldingen!$B:$AB,L$1,FALSE),"")</f>
        <v/>
      </c>
      <c r="M85" s="18" t="str">
        <f>IF($D85=1,VLOOKUP($E85,aanmeldingen!$B:$AB,M$1,FALSE),"")</f>
        <v/>
      </c>
      <c r="N85" s="1" t="str">
        <f>IF($D85=1,VLOOKUP($E85,aanmeldingen!$B:$AB,N$1,FALSE),"")</f>
        <v/>
      </c>
      <c r="O85" s="1" t="str">
        <f>IF($F85="-","",VLOOKUP($E85,aanmeldingen!$B:$AB,O$1,FALSE))</f>
        <v>Walet</v>
      </c>
      <c r="P85" s="1" t="str">
        <f>IF($F85="-","",VLOOKUP($E85,aanmeldingen!$B:$AB,P$1,FALSE))</f>
        <v>Koen</v>
      </c>
      <c r="Q85" s="1" t="str">
        <f>IF($F85="-","",VLOOKUP($E85,aanmeldingen!$B:$AB,Q$1,FALSE))</f>
        <v>TRE</v>
      </c>
      <c r="R85" s="123">
        <v>77</v>
      </c>
      <c r="S85" s="123"/>
      <c r="T85" s="54" t="e">
        <f>IF(LEFT(U85,1)=" ","",MAX($T$5:T84)+1)</f>
        <v>#VALUE!</v>
      </c>
      <c r="U85" s="1" t="e">
        <f t="shared" si="40"/>
        <v>#VALUE!</v>
      </c>
      <c r="V85" s="1" t="e">
        <f t="shared" si="41"/>
        <v>#VALUE!</v>
      </c>
      <c r="AA85" s="54">
        <f t="shared" si="33"/>
        <v>0</v>
      </c>
      <c r="AB85" s="54" t="e">
        <f t="shared" si="34"/>
        <v>#VALUE!</v>
      </c>
      <c r="AC85" s="83" t="str">
        <f t="shared" si="36"/>
        <v/>
      </c>
      <c r="AD85" s="54">
        <f t="shared" si="39"/>
        <v>81</v>
      </c>
      <c r="AE85" s="54" t="str">
        <f t="shared" si="23"/>
        <v/>
      </c>
      <c r="AF85" s="54" t="str">
        <f t="shared" si="22"/>
        <v/>
      </c>
      <c r="AG85" s="54" t="str">
        <f t="shared" ref="AG85:AI104" si="42">IF($AF85="W",VLOOKUP($AE85,$F$5:$N$997,AG$4,FALSE),IF($AF85="S",VLOOKUP($AE85,$A$5:$R$997,AG$3,FALSE),""))</f>
        <v/>
      </c>
      <c r="AH85" s="54" t="str">
        <f t="shared" si="42"/>
        <v/>
      </c>
      <c r="AI85" s="54" t="str">
        <f t="shared" si="42"/>
        <v/>
      </c>
      <c r="AJ85" s="54" t="str">
        <f t="shared" si="24"/>
        <v/>
      </c>
      <c r="AK85" s="54" t="str">
        <f t="shared" ref="AK85:AM104" si="43">IF($AF85="W",VLOOKUP($AE85,$F$5:$N$997,AK$4,FALSE),"")</f>
        <v/>
      </c>
      <c r="AL85" s="54" t="str">
        <f t="shared" si="43"/>
        <v/>
      </c>
      <c r="AM85" s="54" t="str">
        <f t="shared" si="43"/>
        <v/>
      </c>
      <c r="AN85" s="1" t="str">
        <f>IF(AF85="S",VLOOKUP(AI85,lookups!$N$1:$O$100,2,FALSE),"NVT")</f>
        <v>NVT</v>
      </c>
      <c r="AP85" s="54" t="str">
        <f t="shared" si="37"/>
        <v/>
      </c>
    </row>
    <row r="86" spans="1:42" x14ac:dyDescent="0.2">
      <c r="A86" s="1">
        <f t="shared" si="19"/>
        <v>31.038</v>
      </c>
      <c r="B86" s="1">
        <f t="shared" si="35"/>
        <v>3</v>
      </c>
      <c r="C86" s="1">
        <f t="shared" si="38"/>
        <v>0</v>
      </c>
      <c r="D86" s="1">
        <f t="shared" si="31"/>
        <v>0</v>
      </c>
      <c r="E86" s="1">
        <f t="shared" si="32"/>
        <v>82</v>
      </c>
      <c r="F86" s="1">
        <f>IFERROR(VLOOKUP($E86,aanmeldingen!$B:$AB,F$1,FALSE),"-")</f>
        <v>31</v>
      </c>
      <c r="H86" s="25" t="str">
        <f>IF($D86=1,VLOOKUP($E86,aanmeldingen!$B:$AB,H$1,FALSE),"")</f>
        <v/>
      </c>
      <c r="I86" s="1" t="str">
        <f>IF($D86=1,VLOOKUP($E86,aanmeldingen!$B:$AB,I$1,FALSE),"")</f>
        <v/>
      </c>
      <c r="J86" s="1" t="str">
        <f>IF($D86=1,VLOOKUP($E86,aanmeldingen!$B:$AB,J$1,FALSE),"")</f>
        <v/>
      </c>
      <c r="K86" s="95" t="str">
        <f>IF($D86=1,VLOOKUP($E86,aanmeldingen!$B:$AB,K$1,FALSE),"")</f>
        <v/>
      </c>
      <c r="L86" s="95" t="str">
        <f>IF($D86=1,VLOOKUP($E86,aanmeldingen!$B:$AB,L$1,FALSE),"")</f>
        <v/>
      </c>
      <c r="M86" s="18" t="str">
        <f>IF($D86=1,VLOOKUP($E86,aanmeldingen!$B:$AB,M$1,FALSE),"")</f>
        <v/>
      </c>
      <c r="N86" s="1" t="str">
        <f>IF($D86=1,VLOOKUP($E86,aanmeldingen!$B:$AB,N$1,FALSE),"")</f>
        <v/>
      </c>
      <c r="O86" s="1" t="str">
        <f>IF($F86="-","",VLOOKUP($E86,aanmeldingen!$B:$AB,O$1,FALSE))</f>
        <v>Kowalczyk</v>
      </c>
      <c r="P86" s="1" t="str">
        <f>IF($F86="-","",VLOOKUP($E86,aanmeldingen!$B:$AB,P$1,FALSE))</f>
        <v>Fynn</v>
      </c>
      <c r="Q86" s="1" t="str">
        <f>IF($F86="-","",VLOOKUP($E86,aanmeldingen!$B:$AB,Q$1,FALSE))</f>
        <v>AMS</v>
      </c>
      <c r="R86" s="123">
        <v>38</v>
      </c>
      <c r="S86" s="123"/>
      <c r="T86" s="54" t="e">
        <f>IF(LEFT(U86,1)=" ","",MAX($T$5:T85)+1)</f>
        <v>#VALUE!</v>
      </c>
      <c r="U86" s="1" t="e">
        <f t="shared" si="40"/>
        <v>#VALUE!</v>
      </c>
      <c r="V86" s="1" t="e">
        <f t="shared" si="41"/>
        <v>#VALUE!</v>
      </c>
      <c r="AA86" s="54">
        <f t="shared" si="33"/>
        <v>0</v>
      </c>
      <c r="AB86" s="54" t="e">
        <f t="shared" si="34"/>
        <v>#VALUE!</v>
      </c>
      <c r="AC86" s="83" t="str">
        <f t="shared" si="36"/>
        <v/>
      </c>
      <c r="AD86" s="54">
        <f t="shared" si="39"/>
        <v>82</v>
      </c>
      <c r="AE86" s="54" t="str">
        <f t="shared" si="23"/>
        <v/>
      </c>
      <c r="AF86" s="54" t="str">
        <f t="shared" si="22"/>
        <v/>
      </c>
      <c r="AG86" s="54" t="str">
        <f t="shared" si="42"/>
        <v/>
      </c>
      <c r="AH86" s="54" t="str">
        <f t="shared" si="42"/>
        <v/>
      </c>
      <c r="AI86" s="54" t="str">
        <f t="shared" si="42"/>
        <v/>
      </c>
      <c r="AJ86" s="54" t="str">
        <f t="shared" si="24"/>
        <v/>
      </c>
      <c r="AK86" s="54" t="str">
        <f t="shared" si="43"/>
        <v/>
      </c>
      <c r="AL86" s="54" t="str">
        <f t="shared" si="43"/>
        <v/>
      </c>
      <c r="AM86" s="54" t="str">
        <f t="shared" si="43"/>
        <v/>
      </c>
      <c r="AN86" s="1" t="str">
        <f>IF(AF86="S",VLOOKUP(AI86,lookups!$N$1:$O$100,2,FALSE),"NVT")</f>
        <v>NVT</v>
      </c>
      <c r="AP86" s="54" t="str">
        <f t="shared" si="37"/>
        <v/>
      </c>
    </row>
    <row r="87" spans="1:42" x14ac:dyDescent="0.2">
      <c r="A87" s="1">
        <f t="shared" si="19"/>
        <v>31.045000000000002</v>
      </c>
      <c r="B87" s="1">
        <f t="shared" si="35"/>
        <v>4</v>
      </c>
      <c r="C87" s="1">
        <f t="shared" si="38"/>
        <v>0</v>
      </c>
      <c r="D87" s="1">
        <f t="shared" si="31"/>
        <v>0</v>
      </c>
      <c r="E87" s="1">
        <f t="shared" si="32"/>
        <v>83</v>
      </c>
      <c r="F87" s="1">
        <f>IFERROR(VLOOKUP($E87,aanmeldingen!$B:$AB,F$1,FALSE),"-")</f>
        <v>31</v>
      </c>
      <c r="H87" s="25" t="str">
        <f>IF($D87=1,VLOOKUP($E87,aanmeldingen!$B:$AB,H$1,FALSE),"")</f>
        <v/>
      </c>
      <c r="I87" s="1" t="str">
        <f>IF($D87=1,VLOOKUP($E87,aanmeldingen!$B:$AB,I$1,FALSE),"")</f>
        <v/>
      </c>
      <c r="J87" s="1" t="str">
        <f>IF($D87=1,VLOOKUP($E87,aanmeldingen!$B:$AB,J$1,FALSE),"")</f>
        <v/>
      </c>
      <c r="K87" s="95" t="str">
        <f>IF($D87=1,VLOOKUP($E87,aanmeldingen!$B:$AB,K$1,FALSE),"")</f>
        <v/>
      </c>
      <c r="L87" s="95" t="str">
        <f>IF($D87=1,VLOOKUP($E87,aanmeldingen!$B:$AB,L$1,FALSE),"")</f>
        <v/>
      </c>
      <c r="M87" s="18" t="str">
        <f>IF($D87=1,VLOOKUP($E87,aanmeldingen!$B:$AB,M$1,FALSE),"")</f>
        <v/>
      </c>
      <c r="N87" s="1" t="str">
        <f>IF($D87=1,VLOOKUP($E87,aanmeldingen!$B:$AB,N$1,FALSE),"")</f>
        <v/>
      </c>
      <c r="O87" s="1" t="str">
        <f>IF($F87="-","",VLOOKUP($E87,aanmeldingen!$B:$AB,O$1,FALSE))</f>
        <v>Vermeulen</v>
      </c>
      <c r="P87" s="1" t="str">
        <f>IF($F87="-","",VLOOKUP($E87,aanmeldingen!$B:$AB,P$1,FALSE))</f>
        <v>Olof</v>
      </c>
      <c r="Q87" s="1" t="str">
        <f>IF($F87="-","",VLOOKUP($E87,aanmeldingen!$B:$AB,Q$1,FALSE))</f>
        <v>NRD</v>
      </c>
      <c r="R87" s="123">
        <v>45</v>
      </c>
      <c r="S87" s="123"/>
      <c r="T87" s="54" t="e">
        <f>IF(LEFT(U87,1)=" ","",MAX($T$5:T86)+1)</f>
        <v>#VALUE!</v>
      </c>
      <c r="U87" s="1" t="e">
        <f t="shared" si="40"/>
        <v>#VALUE!</v>
      </c>
      <c r="V87" s="1" t="e">
        <f t="shared" si="41"/>
        <v>#VALUE!</v>
      </c>
      <c r="AA87" s="54">
        <f t="shared" si="33"/>
        <v>0</v>
      </c>
      <c r="AB87" s="54" t="e">
        <f t="shared" si="34"/>
        <v>#VALUE!</v>
      </c>
      <c r="AC87" s="83" t="str">
        <f t="shared" si="36"/>
        <v/>
      </c>
      <c r="AD87" s="54">
        <f t="shared" si="39"/>
        <v>83</v>
      </c>
      <c r="AE87" s="54" t="str">
        <f t="shared" si="23"/>
        <v/>
      </c>
      <c r="AF87" s="54" t="str">
        <f t="shared" si="22"/>
        <v/>
      </c>
      <c r="AG87" s="54" t="str">
        <f t="shared" si="42"/>
        <v/>
      </c>
      <c r="AH87" s="54" t="str">
        <f t="shared" si="42"/>
        <v/>
      </c>
      <c r="AI87" s="54" t="str">
        <f t="shared" si="42"/>
        <v/>
      </c>
      <c r="AJ87" s="54" t="str">
        <f t="shared" si="24"/>
        <v/>
      </c>
      <c r="AK87" s="54" t="str">
        <f t="shared" si="43"/>
        <v/>
      </c>
      <c r="AL87" s="54" t="str">
        <f t="shared" si="43"/>
        <v/>
      </c>
      <c r="AM87" s="54" t="str">
        <f t="shared" si="43"/>
        <v/>
      </c>
      <c r="AN87" s="1" t="str">
        <f>IF(AF87="S",VLOOKUP(AI87,lookups!$N$1:$O$100,2,FALSE),"NVT")</f>
        <v>NVT</v>
      </c>
      <c r="AP87" s="54" t="str">
        <f t="shared" si="37"/>
        <v/>
      </c>
    </row>
    <row r="88" spans="1:42" x14ac:dyDescent="0.2">
      <c r="A88" s="1">
        <f t="shared" ref="A88:A151" si="44">F88+IF(R88&lt;&gt;"",R88/1000,E88/1000)</f>
        <v>31.07</v>
      </c>
      <c r="B88" s="1">
        <f t="shared" si="35"/>
        <v>5</v>
      </c>
      <c r="C88" s="1">
        <f t="shared" si="38"/>
        <v>0</v>
      </c>
      <c r="D88" s="1">
        <f t="shared" si="31"/>
        <v>0</v>
      </c>
      <c r="E88" s="1">
        <f t="shared" si="32"/>
        <v>84</v>
      </c>
      <c r="F88" s="1">
        <f>IFERROR(VLOOKUP($E88,aanmeldingen!$B:$AB,F$1,FALSE),"-")</f>
        <v>31</v>
      </c>
      <c r="H88" s="25" t="str">
        <f>IF($D88=1,VLOOKUP($E88,aanmeldingen!$B:$AB,H$1,FALSE),"")</f>
        <v/>
      </c>
      <c r="I88" s="1" t="str">
        <f>IF($D88=1,VLOOKUP($E88,aanmeldingen!$B:$AB,I$1,FALSE),"")</f>
        <v/>
      </c>
      <c r="J88" s="1" t="str">
        <f>IF($D88=1,VLOOKUP($E88,aanmeldingen!$B:$AB,J$1,FALSE),"")</f>
        <v/>
      </c>
      <c r="K88" s="95" t="str">
        <f>IF($D88=1,VLOOKUP($E88,aanmeldingen!$B:$AB,K$1,FALSE),"")</f>
        <v/>
      </c>
      <c r="L88" s="95" t="str">
        <f>IF($D88=1,VLOOKUP($E88,aanmeldingen!$B:$AB,L$1,FALSE),"")</f>
        <v/>
      </c>
      <c r="M88" s="18" t="str">
        <f>IF($D88=1,VLOOKUP($E88,aanmeldingen!$B:$AB,M$1,FALSE),"")</f>
        <v/>
      </c>
      <c r="N88" s="1" t="str">
        <f>IF($D88=1,VLOOKUP($E88,aanmeldingen!$B:$AB,N$1,FALSE),"")</f>
        <v/>
      </c>
      <c r="O88" s="1" t="str">
        <f>IF($F88="-","",VLOOKUP($E88,aanmeldingen!$B:$AB,O$1,FALSE))</f>
        <v>Nawar</v>
      </c>
      <c r="P88" s="1" t="str">
        <f>IF($F88="-","",VLOOKUP($E88,aanmeldingen!$B:$AB,P$1,FALSE))</f>
        <v>Suhayl</v>
      </c>
      <c r="Q88" s="1" t="str">
        <f>IF($F88="-","",VLOOKUP($E88,aanmeldingen!$B:$AB,Q$1,FALSE))</f>
        <v>AMS</v>
      </c>
      <c r="R88" s="123">
        <v>70</v>
      </c>
      <c r="S88" s="123"/>
      <c r="AA88" s="54">
        <f t="shared" si="33"/>
        <v>0</v>
      </c>
      <c r="AB88" s="54" t="e">
        <f t="shared" si="34"/>
        <v>#VALUE!</v>
      </c>
      <c r="AC88" s="83" t="str">
        <f t="shared" si="36"/>
        <v/>
      </c>
      <c r="AD88" s="54">
        <f t="shared" si="39"/>
        <v>84</v>
      </c>
      <c r="AE88" s="54" t="str">
        <f t="shared" si="23"/>
        <v/>
      </c>
      <c r="AF88" s="54" t="str">
        <f t="shared" si="22"/>
        <v/>
      </c>
      <c r="AG88" s="54" t="str">
        <f t="shared" si="42"/>
        <v/>
      </c>
      <c r="AH88" s="54" t="str">
        <f t="shared" si="42"/>
        <v/>
      </c>
      <c r="AI88" s="54" t="str">
        <f t="shared" si="42"/>
        <v/>
      </c>
      <c r="AJ88" s="54" t="str">
        <f t="shared" si="24"/>
        <v/>
      </c>
      <c r="AK88" s="54" t="str">
        <f t="shared" si="43"/>
        <v/>
      </c>
      <c r="AL88" s="54" t="str">
        <f t="shared" si="43"/>
        <v/>
      </c>
      <c r="AM88" s="54" t="str">
        <f t="shared" si="43"/>
        <v/>
      </c>
      <c r="AN88" s="1" t="str">
        <f>IF(AF88="S",VLOOKUP(AI88,lookups!$N$1:$O$100,2,FALSE),"NVT")</f>
        <v>NVT</v>
      </c>
      <c r="AP88" s="54" t="str">
        <f t="shared" si="37"/>
        <v/>
      </c>
    </row>
    <row r="89" spans="1:42" x14ac:dyDescent="0.2">
      <c r="A89" s="1">
        <f t="shared" si="44"/>
        <v>31.132999999999999</v>
      </c>
      <c r="B89" s="1">
        <f t="shared" si="35"/>
        <v>6</v>
      </c>
      <c r="C89" s="1">
        <f t="shared" si="38"/>
        <v>0</v>
      </c>
      <c r="D89" s="1">
        <f t="shared" si="31"/>
        <v>0</v>
      </c>
      <c r="E89" s="1">
        <f t="shared" si="32"/>
        <v>85</v>
      </c>
      <c r="F89" s="1">
        <f>IFERROR(VLOOKUP($E89,aanmeldingen!$B:$AB,F$1,FALSE),"-")</f>
        <v>31</v>
      </c>
      <c r="H89" s="25" t="str">
        <f>IF($D89=1,VLOOKUP($E89,aanmeldingen!$B:$AB,H$1,FALSE),"")</f>
        <v/>
      </c>
      <c r="I89" s="1" t="str">
        <f>IF($D89=1,VLOOKUP($E89,aanmeldingen!$B:$AB,I$1,FALSE),"")</f>
        <v/>
      </c>
      <c r="J89" s="1" t="str">
        <f>IF($D89=1,VLOOKUP($E89,aanmeldingen!$B:$AB,J$1,FALSE),"")</f>
        <v/>
      </c>
      <c r="K89" s="95" t="str">
        <f>IF($D89=1,VLOOKUP($E89,aanmeldingen!$B:$AB,K$1,FALSE),"")</f>
        <v/>
      </c>
      <c r="L89" s="95" t="str">
        <f>IF($D89=1,VLOOKUP($E89,aanmeldingen!$B:$AB,L$1,FALSE),"")</f>
        <v/>
      </c>
      <c r="M89" s="18" t="str">
        <f>IF($D89=1,VLOOKUP($E89,aanmeldingen!$B:$AB,M$1,FALSE),"")</f>
        <v/>
      </c>
      <c r="N89" s="1" t="str">
        <f>IF($D89=1,VLOOKUP($E89,aanmeldingen!$B:$AB,N$1,FALSE),"")</f>
        <v/>
      </c>
      <c r="O89" s="1" t="str">
        <f>IF($F89="-","",VLOOKUP($E89,aanmeldingen!$B:$AB,O$1,FALSE))</f>
        <v>De Jong</v>
      </c>
      <c r="P89" s="1" t="str">
        <f>IF($F89="-","",VLOOKUP($E89,aanmeldingen!$B:$AB,P$1,FALSE))</f>
        <v>Nighel</v>
      </c>
      <c r="Q89" s="1" t="str">
        <f>IF($F89="-","",VLOOKUP($E89,aanmeldingen!$B:$AB,Q$1,FALSE))</f>
        <v>HS</v>
      </c>
      <c r="R89" s="123">
        <v>133</v>
      </c>
      <c r="S89" s="124"/>
      <c r="AA89" s="54">
        <f t="shared" si="33"/>
        <v>0</v>
      </c>
      <c r="AB89" s="54" t="e">
        <f t="shared" si="34"/>
        <v>#VALUE!</v>
      </c>
      <c r="AC89" s="83" t="str">
        <f t="shared" si="36"/>
        <v/>
      </c>
      <c r="AD89" s="54">
        <f t="shared" si="39"/>
        <v>85</v>
      </c>
      <c r="AE89" s="54" t="str">
        <f t="shared" si="23"/>
        <v/>
      </c>
      <c r="AF89" s="54" t="str">
        <f t="shared" si="22"/>
        <v/>
      </c>
      <c r="AG89" s="54" t="str">
        <f t="shared" si="42"/>
        <v/>
      </c>
      <c r="AH89" s="54" t="str">
        <f t="shared" si="42"/>
        <v/>
      </c>
      <c r="AI89" s="54" t="str">
        <f t="shared" si="42"/>
        <v/>
      </c>
      <c r="AJ89" s="54" t="str">
        <f t="shared" si="24"/>
        <v/>
      </c>
      <c r="AK89" s="54" t="str">
        <f t="shared" si="43"/>
        <v/>
      </c>
      <c r="AL89" s="54" t="str">
        <f t="shared" si="43"/>
        <v/>
      </c>
      <c r="AM89" s="54" t="str">
        <f t="shared" si="43"/>
        <v/>
      </c>
      <c r="AN89" s="1" t="str">
        <f>IF(AF89="S",VLOOKUP(AI89,lookups!$N$1:$O$100,2,FALSE),"NVT")</f>
        <v>NVT</v>
      </c>
      <c r="AP89" s="54" t="str">
        <f t="shared" si="37"/>
        <v/>
      </c>
    </row>
    <row r="90" spans="1:42" x14ac:dyDescent="0.2">
      <c r="A90" s="1">
        <f t="shared" si="44"/>
        <v>31.026</v>
      </c>
      <c r="B90" s="1">
        <f t="shared" si="35"/>
        <v>7</v>
      </c>
      <c r="C90" s="1">
        <f t="shared" si="38"/>
        <v>0</v>
      </c>
      <c r="D90" s="1">
        <f t="shared" si="31"/>
        <v>0</v>
      </c>
      <c r="E90" s="1">
        <f t="shared" si="32"/>
        <v>86</v>
      </c>
      <c r="F90" s="1">
        <f>IFERROR(VLOOKUP($E90,aanmeldingen!$B:$AB,F$1,FALSE),"-")</f>
        <v>31</v>
      </c>
      <c r="H90" s="25" t="str">
        <f>IF($D90=1,VLOOKUP($E90,aanmeldingen!$B:$AB,H$1,FALSE),"")</f>
        <v/>
      </c>
      <c r="I90" s="1" t="str">
        <f>IF($D90=1,VLOOKUP($E90,aanmeldingen!$B:$AB,I$1,FALSE),"")</f>
        <v/>
      </c>
      <c r="J90" s="1" t="str">
        <f>IF($D90=1,VLOOKUP($E90,aanmeldingen!$B:$AB,J$1,FALSE),"")</f>
        <v/>
      </c>
      <c r="K90" s="95" t="str">
        <f>IF($D90=1,VLOOKUP($E90,aanmeldingen!$B:$AB,K$1,FALSE),"")</f>
        <v/>
      </c>
      <c r="L90" s="95" t="str">
        <f>IF($D90=1,VLOOKUP($E90,aanmeldingen!$B:$AB,L$1,FALSE),"")</f>
        <v/>
      </c>
      <c r="M90" s="18" t="str">
        <f>IF($D90=1,VLOOKUP($E90,aanmeldingen!$B:$AB,M$1,FALSE),"")</f>
        <v/>
      </c>
      <c r="N90" s="1" t="str">
        <f>IF($D90=1,VLOOKUP($E90,aanmeldingen!$B:$AB,N$1,FALSE),"")</f>
        <v/>
      </c>
      <c r="O90" s="1" t="str">
        <f>IF($F90="-","",VLOOKUP($E90,aanmeldingen!$B:$AB,O$1,FALSE))</f>
        <v>Wanyama</v>
      </c>
      <c r="P90" s="1" t="str">
        <f>IF($F90="-","",VLOOKUP($E90,aanmeldingen!$B:$AB,P$1,FALSE))</f>
        <v>Sam</v>
      </c>
      <c r="Q90" s="1" t="str">
        <f>IF($F90="-","",VLOOKUP($E90,aanmeldingen!$B:$AB,Q$1,FALSE))</f>
        <v>HS</v>
      </c>
      <c r="R90" s="123">
        <v>26</v>
      </c>
      <c r="S90" s="123"/>
      <c r="AA90" s="54">
        <f t="shared" si="33"/>
        <v>0</v>
      </c>
      <c r="AB90" s="54" t="e">
        <f t="shared" si="34"/>
        <v>#VALUE!</v>
      </c>
      <c r="AC90" s="83" t="str">
        <f t="shared" si="36"/>
        <v/>
      </c>
      <c r="AD90" s="54">
        <f t="shared" si="39"/>
        <v>86</v>
      </c>
      <c r="AE90" s="54" t="str">
        <f t="shared" si="23"/>
        <v/>
      </c>
      <c r="AF90" s="54" t="str">
        <f t="shared" si="22"/>
        <v/>
      </c>
      <c r="AG90" s="54" t="str">
        <f t="shared" si="42"/>
        <v/>
      </c>
      <c r="AH90" s="54" t="str">
        <f t="shared" si="42"/>
        <v/>
      </c>
      <c r="AI90" s="54" t="str">
        <f t="shared" si="42"/>
        <v/>
      </c>
      <c r="AJ90" s="54" t="str">
        <f t="shared" si="24"/>
        <v/>
      </c>
      <c r="AK90" s="54" t="str">
        <f t="shared" si="43"/>
        <v/>
      </c>
      <c r="AL90" s="54" t="str">
        <f t="shared" si="43"/>
        <v/>
      </c>
      <c r="AM90" s="54" t="str">
        <f t="shared" si="43"/>
        <v/>
      </c>
      <c r="AN90" s="1" t="str">
        <f>IF(AF90="S",VLOOKUP(AI90,lookups!$N$1:$O$100,2,FALSE),"NVT")</f>
        <v>NVT</v>
      </c>
      <c r="AP90" s="54" t="str">
        <f t="shared" si="37"/>
        <v/>
      </c>
    </row>
    <row r="91" spans="1:42" x14ac:dyDescent="0.2">
      <c r="A91" s="1">
        <f t="shared" si="44"/>
        <v>31.079000000000001</v>
      </c>
      <c r="B91" s="1">
        <f t="shared" si="35"/>
        <v>8</v>
      </c>
      <c r="C91" s="1">
        <f t="shared" si="38"/>
        <v>0</v>
      </c>
      <c r="D91" s="1">
        <f t="shared" si="31"/>
        <v>0</v>
      </c>
      <c r="E91" s="1">
        <f t="shared" si="32"/>
        <v>87</v>
      </c>
      <c r="F91" s="1">
        <f>IFERROR(VLOOKUP($E91,aanmeldingen!$B:$AB,F$1,FALSE),"-")</f>
        <v>31</v>
      </c>
      <c r="H91" s="25" t="str">
        <f>IF($D91=1,VLOOKUP($E91,aanmeldingen!$B:$AB,H$1,FALSE),"")</f>
        <v/>
      </c>
      <c r="I91" s="1" t="str">
        <f>IF($D91=1,VLOOKUP($E91,aanmeldingen!$B:$AB,I$1,FALSE),"")</f>
        <v/>
      </c>
      <c r="J91" s="1" t="str">
        <f>IF($D91=1,VLOOKUP($E91,aanmeldingen!$B:$AB,J$1,FALSE),"")</f>
        <v/>
      </c>
      <c r="K91" s="95" t="str">
        <f>IF($D91=1,VLOOKUP($E91,aanmeldingen!$B:$AB,K$1,FALSE),"")</f>
        <v/>
      </c>
      <c r="L91" s="95" t="str">
        <f>IF($D91=1,VLOOKUP($E91,aanmeldingen!$B:$AB,L$1,FALSE),"")</f>
        <v/>
      </c>
      <c r="M91" s="18" t="str">
        <f>IF($D91=1,VLOOKUP($E91,aanmeldingen!$B:$AB,M$1,FALSE),"")</f>
        <v/>
      </c>
      <c r="N91" s="1" t="str">
        <f>IF($D91=1,VLOOKUP($E91,aanmeldingen!$B:$AB,N$1,FALSE),"")</f>
        <v/>
      </c>
      <c r="O91" s="1" t="str">
        <f>IF($F91="-","",VLOOKUP($E91,aanmeldingen!$B:$AB,O$1,FALSE))</f>
        <v>Hviid Bouwman</v>
      </c>
      <c r="P91" s="1" t="str">
        <f>IF($F91="-","",VLOOKUP($E91,aanmeldingen!$B:$AB,P$1,FALSE))</f>
        <v>Elias</v>
      </c>
      <c r="Q91" s="1" t="str">
        <f>IF($F91="-","",VLOOKUP($E91,aanmeldingen!$B:$AB,Q$1,FALSE))</f>
        <v>ZAZ</v>
      </c>
      <c r="R91" s="123">
        <v>79</v>
      </c>
      <c r="S91" s="123"/>
      <c r="AA91" s="54">
        <f t="shared" si="33"/>
        <v>0</v>
      </c>
      <c r="AB91" s="54" t="e">
        <f t="shared" si="34"/>
        <v>#VALUE!</v>
      </c>
      <c r="AC91" s="83" t="str">
        <f t="shared" si="36"/>
        <v/>
      </c>
      <c r="AD91" s="54">
        <f t="shared" si="39"/>
        <v>87</v>
      </c>
      <c r="AE91" s="54" t="str">
        <f t="shared" si="23"/>
        <v/>
      </c>
      <c r="AF91" s="54" t="str">
        <f t="shared" si="22"/>
        <v/>
      </c>
      <c r="AG91" s="54" t="str">
        <f t="shared" si="42"/>
        <v/>
      </c>
      <c r="AH91" s="54" t="str">
        <f t="shared" si="42"/>
        <v/>
      </c>
      <c r="AI91" s="54" t="str">
        <f t="shared" si="42"/>
        <v/>
      </c>
      <c r="AJ91" s="54" t="str">
        <f t="shared" si="24"/>
        <v/>
      </c>
      <c r="AK91" s="54" t="str">
        <f t="shared" si="43"/>
        <v/>
      </c>
      <c r="AL91" s="54" t="str">
        <f t="shared" si="43"/>
        <v/>
      </c>
      <c r="AM91" s="54" t="str">
        <f t="shared" si="43"/>
        <v/>
      </c>
      <c r="AN91" s="1" t="str">
        <f>IF(AF91="S",VLOOKUP(AI91,lookups!$N$1:$O$100,2,FALSE),"NVT")</f>
        <v>NVT</v>
      </c>
      <c r="AP91" s="54" t="str">
        <f t="shared" si="37"/>
        <v/>
      </c>
    </row>
    <row r="92" spans="1:42" x14ac:dyDescent="0.2">
      <c r="A92" s="1">
        <f t="shared" si="44"/>
        <v>34.017000000000003</v>
      </c>
      <c r="B92" s="1">
        <f t="shared" si="35"/>
        <v>1</v>
      </c>
      <c r="C92" s="1">
        <f t="shared" si="38"/>
        <v>1</v>
      </c>
      <c r="D92" s="1">
        <f t="shared" si="31"/>
        <v>1</v>
      </c>
      <c r="E92" s="1">
        <f t="shared" si="32"/>
        <v>88</v>
      </c>
      <c r="F92" s="1">
        <f>IFERROR(VLOOKUP($E92,aanmeldingen!$B:$AB,F$1,FALSE),"-")</f>
        <v>34</v>
      </c>
      <c r="H92" s="25" t="str">
        <f>IF($D92=1,VLOOKUP($E92,aanmeldingen!$B:$AB,H$1,FALSE),"")</f>
        <v>Oslo</v>
      </c>
      <c r="I92" s="1" t="str">
        <f>IF($D92=1,VLOOKUP($E92,aanmeldingen!$B:$AB,I$1,FALSE),"")</f>
        <v>NOR</v>
      </c>
      <c r="J92" s="1" t="str">
        <f>IF($D92=1,VLOOKUP($E92,aanmeldingen!$B:$AB,J$1,FALSE),"")</f>
        <v>Sat</v>
      </c>
      <c r="K92" s="95">
        <f>IF($D92=1,VLOOKUP($E92,aanmeldingen!$B:$AB,K$1,FALSE),"")</f>
        <v>43372</v>
      </c>
      <c r="L92" s="95">
        <f>IF($D92=1,VLOOKUP($E92,aanmeldingen!$B:$AB,L$1,FALSE),"")</f>
        <v>43372</v>
      </c>
      <c r="M92" s="18" t="str">
        <f>IF($D92=1,VLOOKUP($E92,aanmeldingen!$B:$AB,M$1,FALSE),"")</f>
        <v>Heren</v>
      </c>
      <c r="N92" s="1" t="str">
        <f>IF($D92=1,VLOOKUP($E92,aanmeldingen!$B:$AB,N$1,FALSE),"")</f>
        <v>Degen</v>
      </c>
      <c r="O92" s="1" t="str">
        <f>IF($F92="-","",VLOOKUP($E92,aanmeldingen!$B:$AB,O$1,FALSE))</f>
        <v>Van Nunen</v>
      </c>
      <c r="P92" s="1" t="str">
        <f>IF($F92="-","",VLOOKUP($E92,aanmeldingen!$B:$AB,P$1,FALSE))</f>
        <v>David</v>
      </c>
      <c r="Q92" s="1" t="str">
        <f>IF($F92="-","",VLOOKUP($E92,aanmeldingen!$B:$AB,Q$1,FALSE))</f>
        <v>DFC</v>
      </c>
      <c r="R92" s="123">
        <v>17</v>
      </c>
      <c r="S92" s="123">
        <v>75</v>
      </c>
      <c r="AA92" s="54">
        <f t="shared" si="33"/>
        <v>0</v>
      </c>
      <c r="AB92" s="54" t="e">
        <f t="shared" si="34"/>
        <v>#VALUE!</v>
      </c>
      <c r="AC92" s="83" t="str">
        <f t="shared" si="36"/>
        <v/>
      </c>
      <c r="AD92" s="54">
        <f t="shared" si="39"/>
        <v>88</v>
      </c>
      <c r="AE92" s="54" t="str">
        <f t="shared" ref="AE92:AE155" si="45">IFERROR(VLOOKUP(AD92,$AB$5:$AC$1990,2,FALSE),"")</f>
        <v/>
      </c>
      <c r="AF92" s="54" t="str">
        <f t="shared" ref="AF92:AF155" si="46">IF(AE92="","",IF(AE92=TRUNC(AE92),"W","S"))</f>
        <v/>
      </c>
      <c r="AG92" s="54" t="str">
        <f t="shared" si="42"/>
        <v/>
      </c>
      <c r="AH92" s="54" t="str">
        <f t="shared" si="42"/>
        <v/>
      </c>
      <c r="AI92" s="54" t="str">
        <f t="shared" si="42"/>
        <v/>
      </c>
      <c r="AJ92" s="54" t="str">
        <f t="shared" si="24"/>
        <v/>
      </c>
      <c r="AK92" s="54" t="str">
        <f t="shared" si="43"/>
        <v/>
      </c>
      <c r="AL92" s="54" t="str">
        <f t="shared" si="43"/>
        <v/>
      </c>
      <c r="AM92" s="54" t="str">
        <f t="shared" si="43"/>
        <v/>
      </c>
      <c r="AN92" s="1" t="str">
        <f>IF(AF92="S",VLOOKUP(AI92,lookups!$N$1:$O$100,2,FALSE),"NVT")</f>
        <v>NVT</v>
      </c>
      <c r="AP92" s="54" t="str">
        <f t="shared" si="37"/>
        <v/>
      </c>
    </row>
    <row r="93" spans="1:42" x14ac:dyDescent="0.2">
      <c r="A93" s="1">
        <f t="shared" si="44"/>
        <v>40.033000000000001</v>
      </c>
      <c r="B93" s="1">
        <f t="shared" si="35"/>
        <v>1</v>
      </c>
      <c r="C93" s="1">
        <f t="shared" si="38"/>
        <v>0</v>
      </c>
      <c r="D93" s="1">
        <f t="shared" si="31"/>
        <v>1</v>
      </c>
      <c r="E93" s="1">
        <f t="shared" si="32"/>
        <v>89</v>
      </c>
      <c r="F93" s="1">
        <f>IFERROR(VLOOKUP($E93,aanmeldingen!$B:$AB,F$1,FALSE),"-")</f>
        <v>40</v>
      </c>
      <c r="H93" s="25" t="str">
        <f>IF($D93=1,VLOOKUP($E93,aanmeldingen!$B:$AB,H$1,FALSE),"")</f>
        <v>Kopenhagen</v>
      </c>
      <c r="I93" s="1" t="str">
        <f>IF($D93=1,VLOOKUP($E93,aanmeldingen!$B:$AB,I$1,FALSE),"")</f>
        <v>DEN</v>
      </c>
      <c r="J93" s="1" t="str">
        <f>IF($D93=1,VLOOKUP($E93,aanmeldingen!$B:$AB,J$1,FALSE),"")</f>
        <v>Sat</v>
      </c>
      <c r="K93" s="95">
        <f>IF($D93=1,VLOOKUP($E93,aanmeldingen!$B:$AB,K$1,FALSE),"")</f>
        <v>43379</v>
      </c>
      <c r="L93" s="95">
        <f>IF($D93=1,VLOOKUP($E93,aanmeldingen!$B:$AB,L$1,FALSE),"")</f>
        <v>43380</v>
      </c>
      <c r="M93" s="18" t="str">
        <f>IF($D93=1,VLOOKUP($E93,aanmeldingen!$B:$AB,M$1,FALSE),"")</f>
        <v>Dames</v>
      </c>
      <c r="N93" s="1" t="str">
        <f>IF($D93=1,VLOOKUP($E93,aanmeldingen!$B:$AB,N$1,FALSE),"")</f>
        <v>Floret</v>
      </c>
      <c r="O93" s="1" t="str">
        <f>IF($F93="-","",VLOOKUP($E93,aanmeldingen!$B:$AB,O$1,FALSE))</f>
        <v>Rentier</v>
      </c>
      <c r="P93" s="1" t="str">
        <f>IF($F93="-","",VLOOKUP($E93,aanmeldingen!$B:$AB,P$1,FALSE))</f>
        <v>Eline</v>
      </c>
      <c r="Q93" s="1" t="str">
        <f>IF($F93="-","",VLOOKUP($E93,aanmeldingen!$B:$AB,Q$1,FALSE))</f>
        <v>AMS</v>
      </c>
      <c r="R93" s="123">
        <v>33</v>
      </c>
      <c r="S93" s="123">
        <v>63</v>
      </c>
      <c r="AA93" s="54">
        <f t="shared" si="33"/>
        <v>0</v>
      </c>
      <c r="AB93" s="54" t="e">
        <f t="shared" si="34"/>
        <v>#VALUE!</v>
      </c>
      <c r="AC93" s="83" t="str">
        <f t="shared" si="36"/>
        <v/>
      </c>
      <c r="AD93" s="54">
        <f t="shared" si="39"/>
        <v>89</v>
      </c>
      <c r="AE93" s="54" t="str">
        <f t="shared" si="45"/>
        <v/>
      </c>
      <c r="AF93" s="54" t="str">
        <f t="shared" si="46"/>
        <v/>
      </c>
      <c r="AG93" s="54" t="str">
        <f t="shared" si="42"/>
        <v/>
      </c>
      <c r="AH93" s="54" t="str">
        <f t="shared" si="42"/>
        <v/>
      </c>
      <c r="AI93" s="54" t="str">
        <f t="shared" si="42"/>
        <v/>
      </c>
      <c r="AJ93" s="54" t="str">
        <f t="shared" si="24"/>
        <v/>
      </c>
      <c r="AK93" s="54" t="str">
        <f t="shared" si="43"/>
        <v/>
      </c>
      <c r="AL93" s="54" t="str">
        <f t="shared" si="43"/>
        <v/>
      </c>
      <c r="AM93" s="54" t="str">
        <f t="shared" si="43"/>
        <v/>
      </c>
      <c r="AN93" s="1" t="str">
        <f>IF(AF93="S",VLOOKUP(AI93,lookups!$N$1:$O$100,2,FALSE),"NVT")</f>
        <v>NVT</v>
      </c>
      <c r="AP93" s="54" t="str">
        <f t="shared" si="37"/>
        <v/>
      </c>
    </row>
    <row r="94" spans="1:42" x14ac:dyDescent="0.2">
      <c r="A94" s="1">
        <f t="shared" si="44"/>
        <v>42.029000000000003</v>
      </c>
      <c r="B94" s="1">
        <f t="shared" si="35"/>
        <v>1</v>
      </c>
      <c r="C94" s="1">
        <f t="shared" si="38"/>
        <v>1</v>
      </c>
      <c r="D94" s="1">
        <f t="shared" si="31"/>
        <v>1</v>
      </c>
      <c r="E94" s="1">
        <f t="shared" si="32"/>
        <v>90</v>
      </c>
      <c r="F94" s="1">
        <f>IFERROR(VLOOKUP($E94,aanmeldingen!$B:$AB,F$1,FALSE),"-")</f>
        <v>42</v>
      </c>
      <c r="H94" s="25" t="str">
        <f>IF($D94=1,VLOOKUP($E94,aanmeldingen!$B:$AB,H$1,FALSE),"")</f>
        <v>Kopenhagen</v>
      </c>
      <c r="I94" s="1" t="str">
        <f>IF($D94=1,VLOOKUP($E94,aanmeldingen!$B:$AB,I$1,FALSE),"")</f>
        <v>DEN</v>
      </c>
      <c r="J94" s="1" t="str">
        <f>IF($D94=1,VLOOKUP($E94,aanmeldingen!$B:$AB,J$1,FALSE),"")</f>
        <v>Sat</v>
      </c>
      <c r="K94" s="95">
        <f>IF($D94=1,VLOOKUP($E94,aanmeldingen!$B:$AB,K$1,FALSE),"")</f>
        <v>43379</v>
      </c>
      <c r="L94" s="95">
        <f>IF($D94=1,VLOOKUP($E94,aanmeldingen!$B:$AB,L$1,FALSE),"")</f>
        <v>43380</v>
      </c>
      <c r="M94" s="18" t="str">
        <f>IF($D94=1,VLOOKUP($E94,aanmeldingen!$B:$AB,M$1,FALSE),"")</f>
        <v>Heren</v>
      </c>
      <c r="N94" s="1" t="str">
        <f>IF($D94=1,VLOOKUP($E94,aanmeldingen!$B:$AB,N$1,FALSE),"")</f>
        <v>Floret</v>
      </c>
      <c r="O94" s="1" t="str">
        <f>IF($F94="-","",VLOOKUP($E94,aanmeldingen!$B:$AB,O$1,FALSE))</f>
        <v>Split</v>
      </c>
      <c r="P94" s="1" t="str">
        <f>IF($F94="-","",VLOOKUP($E94,aanmeldingen!$B:$AB,P$1,FALSE))</f>
        <v>Olivier</v>
      </c>
      <c r="Q94" s="1" t="str">
        <f>IF($F94="-","",VLOOKUP($E94,aanmeldingen!$B:$AB,Q$1,FALSE))</f>
        <v>NRD</v>
      </c>
      <c r="R94" s="123">
        <v>29</v>
      </c>
      <c r="S94" s="123">
        <v>74</v>
      </c>
      <c r="AA94" s="54">
        <f t="shared" si="33"/>
        <v>0</v>
      </c>
      <c r="AB94" s="54" t="e">
        <f t="shared" si="34"/>
        <v>#VALUE!</v>
      </c>
      <c r="AC94" s="83" t="str">
        <f t="shared" si="36"/>
        <v/>
      </c>
      <c r="AD94" s="54">
        <f t="shared" si="39"/>
        <v>90</v>
      </c>
      <c r="AE94" s="54" t="str">
        <f t="shared" si="45"/>
        <v/>
      </c>
      <c r="AF94" s="54" t="str">
        <f t="shared" si="46"/>
        <v/>
      </c>
      <c r="AG94" s="54" t="str">
        <f t="shared" si="42"/>
        <v/>
      </c>
      <c r="AH94" s="54" t="str">
        <f t="shared" si="42"/>
        <v/>
      </c>
      <c r="AI94" s="54" t="str">
        <f t="shared" si="42"/>
        <v/>
      </c>
      <c r="AJ94" s="54" t="str">
        <f t="shared" si="24"/>
        <v/>
      </c>
      <c r="AK94" s="54" t="str">
        <f t="shared" si="43"/>
        <v/>
      </c>
      <c r="AL94" s="54" t="str">
        <f t="shared" si="43"/>
        <v/>
      </c>
      <c r="AM94" s="54" t="str">
        <f t="shared" si="43"/>
        <v/>
      </c>
      <c r="AN94" s="1" t="str">
        <f>IF(AF94="S",VLOOKUP(AI94,lookups!$N$1:$O$100,2,FALSE),"NVT")</f>
        <v>NVT</v>
      </c>
      <c r="AP94" s="54" t="str">
        <f t="shared" si="37"/>
        <v/>
      </c>
    </row>
    <row r="95" spans="1:42" x14ac:dyDescent="0.2">
      <c r="A95" s="1">
        <f t="shared" si="44"/>
        <v>42.042999999999999</v>
      </c>
      <c r="B95" s="1">
        <f t="shared" si="35"/>
        <v>2</v>
      </c>
      <c r="C95" s="1">
        <f t="shared" si="38"/>
        <v>1</v>
      </c>
      <c r="D95" s="1">
        <f t="shared" si="31"/>
        <v>0</v>
      </c>
      <c r="E95" s="1">
        <f t="shared" si="32"/>
        <v>91</v>
      </c>
      <c r="F95" s="1">
        <f>IFERROR(VLOOKUP($E95,aanmeldingen!$B:$AB,F$1,FALSE),"-")</f>
        <v>42</v>
      </c>
      <c r="H95" s="25" t="str">
        <f>IF($D95=1,VLOOKUP($E95,aanmeldingen!$B:$AB,H$1,FALSE),"")</f>
        <v/>
      </c>
      <c r="I95" s="1" t="str">
        <f>IF($D95=1,VLOOKUP($E95,aanmeldingen!$B:$AB,I$1,FALSE),"")</f>
        <v/>
      </c>
      <c r="J95" s="1" t="str">
        <f>IF($D95=1,VLOOKUP($E95,aanmeldingen!$B:$AB,J$1,FALSE),"")</f>
        <v/>
      </c>
      <c r="K95" s="95" t="str">
        <f>IF($D95=1,VLOOKUP($E95,aanmeldingen!$B:$AB,K$1,FALSE),"")</f>
        <v/>
      </c>
      <c r="L95" s="95" t="str">
        <f>IF($D95=1,VLOOKUP($E95,aanmeldingen!$B:$AB,L$1,FALSE),"")</f>
        <v/>
      </c>
      <c r="M95" s="18" t="str">
        <f>IF($D95=1,VLOOKUP($E95,aanmeldingen!$B:$AB,M$1,FALSE),"")</f>
        <v/>
      </c>
      <c r="N95" s="1" t="str">
        <f>IF($D95=1,VLOOKUP($E95,aanmeldingen!$B:$AB,N$1,FALSE),"")</f>
        <v/>
      </c>
      <c r="O95" s="1" t="str">
        <f>IF($F95="-","",VLOOKUP($E95,aanmeldingen!$B:$AB,O$1,FALSE))</f>
        <v>Fens</v>
      </c>
      <c r="P95" s="1" t="str">
        <f>IF($F95="-","",VLOOKUP($E95,aanmeldingen!$B:$AB,P$1,FALSE))</f>
        <v>Julian</v>
      </c>
      <c r="Q95" s="1" t="str">
        <f>IF($F95="-","",VLOOKUP($E95,aanmeldingen!$B:$AB,Q$1,FALSE))</f>
        <v>PAS</v>
      </c>
      <c r="R95" s="123">
        <v>43</v>
      </c>
      <c r="S95" s="123"/>
      <c r="AA95" s="54">
        <f t="shared" si="33"/>
        <v>0</v>
      </c>
      <c r="AB95" s="54" t="e">
        <f t="shared" si="34"/>
        <v>#VALUE!</v>
      </c>
      <c r="AC95" s="83" t="str">
        <f t="shared" si="36"/>
        <v/>
      </c>
      <c r="AD95" s="54">
        <f t="shared" si="39"/>
        <v>91</v>
      </c>
      <c r="AE95" s="54" t="str">
        <f t="shared" si="45"/>
        <v/>
      </c>
      <c r="AF95" s="54" t="str">
        <f t="shared" si="46"/>
        <v/>
      </c>
      <c r="AG95" s="54" t="str">
        <f t="shared" si="42"/>
        <v/>
      </c>
      <c r="AH95" s="54" t="str">
        <f t="shared" si="42"/>
        <v/>
      </c>
      <c r="AI95" s="54" t="str">
        <f t="shared" si="42"/>
        <v/>
      </c>
      <c r="AJ95" s="54" t="str">
        <f t="shared" si="24"/>
        <v/>
      </c>
      <c r="AK95" s="54" t="str">
        <f t="shared" si="43"/>
        <v/>
      </c>
      <c r="AL95" s="54" t="str">
        <f t="shared" si="43"/>
        <v/>
      </c>
      <c r="AM95" s="54" t="str">
        <f t="shared" si="43"/>
        <v/>
      </c>
      <c r="AN95" s="1" t="str">
        <f>IF(AF95="S",VLOOKUP(AI95,lookups!$N$1:$O$100,2,FALSE),"NVT")</f>
        <v>NVT</v>
      </c>
      <c r="AP95" s="54" t="str">
        <f t="shared" si="37"/>
        <v/>
      </c>
    </row>
    <row r="96" spans="1:42" x14ac:dyDescent="0.2">
      <c r="A96" s="1">
        <f t="shared" si="44"/>
        <v>42.058</v>
      </c>
      <c r="B96" s="1">
        <f t="shared" si="35"/>
        <v>3</v>
      </c>
      <c r="C96" s="1">
        <f t="shared" si="38"/>
        <v>1</v>
      </c>
      <c r="D96" s="1">
        <f t="shared" si="31"/>
        <v>0</v>
      </c>
      <c r="E96" s="1">
        <f t="shared" si="32"/>
        <v>92</v>
      </c>
      <c r="F96" s="1">
        <f>IFERROR(VLOOKUP($E96,aanmeldingen!$B:$AB,F$1,FALSE),"-")</f>
        <v>42</v>
      </c>
      <c r="H96" s="25" t="str">
        <f>IF($D96=1,VLOOKUP($E96,aanmeldingen!$B:$AB,H$1,FALSE),"")</f>
        <v/>
      </c>
      <c r="I96" s="1" t="str">
        <f>IF($D96=1,VLOOKUP($E96,aanmeldingen!$B:$AB,I$1,FALSE),"")</f>
        <v/>
      </c>
      <c r="J96" s="1" t="str">
        <f>IF($D96=1,VLOOKUP($E96,aanmeldingen!$B:$AB,J$1,FALSE),"")</f>
        <v/>
      </c>
      <c r="K96" s="95" t="str">
        <f>IF($D96=1,VLOOKUP($E96,aanmeldingen!$B:$AB,K$1,FALSE),"")</f>
        <v/>
      </c>
      <c r="L96" s="95" t="str">
        <f>IF($D96=1,VLOOKUP($E96,aanmeldingen!$B:$AB,L$1,FALSE),"")</f>
        <v/>
      </c>
      <c r="M96" s="18" t="str">
        <f>IF($D96=1,VLOOKUP($E96,aanmeldingen!$B:$AB,M$1,FALSE),"")</f>
        <v/>
      </c>
      <c r="N96" s="1" t="str">
        <f>IF($D96=1,VLOOKUP($E96,aanmeldingen!$B:$AB,N$1,FALSE),"")</f>
        <v/>
      </c>
      <c r="O96" s="1" t="str">
        <f>IF($F96="-","",VLOOKUP($E96,aanmeldingen!$B:$AB,O$1,FALSE))</f>
        <v>Zoons</v>
      </c>
      <c r="P96" s="1" t="str">
        <f>IF($F96="-","",VLOOKUP($E96,aanmeldingen!$B:$AB,P$1,FALSE))</f>
        <v>Edo</v>
      </c>
      <c r="Q96" s="1" t="str">
        <f>IF($F96="-","",VLOOKUP($E96,aanmeldingen!$B:$AB,Q$1,FALSE))</f>
        <v>NRD</v>
      </c>
      <c r="R96" s="124">
        <v>58</v>
      </c>
      <c r="S96" s="123"/>
      <c r="AA96" s="54">
        <f t="shared" si="33"/>
        <v>0</v>
      </c>
      <c r="AB96" s="54" t="e">
        <f t="shared" si="34"/>
        <v>#VALUE!</v>
      </c>
      <c r="AC96" s="83" t="str">
        <f t="shared" si="36"/>
        <v/>
      </c>
      <c r="AD96" s="54">
        <f t="shared" si="39"/>
        <v>92</v>
      </c>
      <c r="AE96" s="54" t="str">
        <f t="shared" si="45"/>
        <v/>
      </c>
      <c r="AF96" s="54" t="str">
        <f t="shared" si="46"/>
        <v/>
      </c>
      <c r="AG96" s="54" t="str">
        <f t="shared" si="42"/>
        <v/>
      </c>
      <c r="AH96" s="54" t="str">
        <f t="shared" si="42"/>
        <v/>
      </c>
      <c r="AI96" s="54" t="str">
        <f t="shared" si="42"/>
        <v/>
      </c>
      <c r="AJ96" s="54" t="str">
        <f t="shared" si="24"/>
        <v/>
      </c>
      <c r="AK96" s="54" t="str">
        <f t="shared" si="43"/>
        <v/>
      </c>
      <c r="AL96" s="54" t="str">
        <f t="shared" si="43"/>
        <v/>
      </c>
      <c r="AM96" s="54" t="str">
        <f t="shared" si="43"/>
        <v/>
      </c>
      <c r="AN96" s="1" t="str">
        <f>IF(AF96="S",VLOOKUP(AI96,lookups!$N$1:$O$100,2,FALSE),"NVT")</f>
        <v>NVT</v>
      </c>
      <c r="AP96" s="54" t="str">
        <f t="shared" si="37"/>
        <v/>
      </c>
    </row>
    <row r="97" spans="1:42" x14ac:dyDescent="0.2">
      <c r="A97" s="1">
        <f t="shared" si="44"/>
        <v>42.01</v>
      </c>
      <c r="B97" s="1">
        <f t="shared" si="35"/>
        <v>4</v>
      </c>
      <c r="C97" s="1">
        <f t="shared" si="38"/>
        <v>1</v>
      </c>
      <c r="D97" s="1">
        <f t="shared" si="31"/>
        <v>0</v>
      </c>
      <c r="E97" s="1">
        <f t="shared" si="32"/>
        <v>93</v>
      </c>
      <c r="F97" s="1">
        <f>IFERROR(VLOOKUP($E97,aanmeldingen!$B:$AB,F$1,FALSE),"-")</f>
        <v>42</v>
      </c>
      <c r="H97" s="25" t="str">
        <f>IF($D97=1,VLOOKUP($E97,aanmeldingen!$B:$AB,H$1,FALSE),"")</f>
        <v/>
      </c>
      <c r="I97" s="1" t="str">
        <f>IF($D97=1,VLOOKUP($E97,aanmeldingen!$B:$AB,I$1,FALSE),"")</f>
        <v/>
      </c>
      <c r="J97" s="1" t="str">
        <f>IF($D97=1,VLOOKUP($E97,aanmeldingen!$B:$AB,J$1,FALSE),"")</f>
        <v/>
      </c>
      <c r="K97" s="95" t="str">
        <f>IF($D97=1,VLOOKUP($E97,aanmeldingen!$B:$AB,K$1,FALSE),"")</f>
        <v/>
      </c>
      <c r="L97" s="95" t="str">
        <f>IF($D97=1,VLOOKUP($E97,aanmeldingen!$B:$AB,L$1,FALSE),"")</f>
        <v/>
      </c>
      <c r="M97" s="18" t="str">
        <f>IF($D97=1,VLOOKUP($E97,aanmeldingen!$B:$AB,M$1,FALSE),"")</f>
        <v/>
      </c>
      <c r="N97" s="1" t="str">
        <f>IF($D97=1,VLOOKUP($E97,aanmeldingen!$B:$AB,N$1,FALSE),"")</f>
        <v/>
      </c>
      <c r="O97" s="1" t="str">
        <f>IF($F97="-","",VLOOKUP($E97,aanmeldingen!$B:$AB,O$1,FALSE))</f>
        <v>Giacon</v>
      </c>
      <c r="P97" s="1" t="str">
        <f>IF($F97="-","",VLOOKUP($E97,aanmeldingen!$B:$AB,P$1,FALSE))</f>
        <v>Daniel</v>
      </c>
      <c r="Q97" s="1" t="str">
        <f>IF($F97="-","",VLOOKUP($E97,aanmeldingen!$B:$AB,Q$1,FALSE))</f>
        <v>AMS</v>
      </c>
      <c r="R97" s="123">
        <v>10</v>
      </c>
      <c r="S97" s="124"/>
      <c r="AA97" s="54">
        <f t="shared" si="33"/>
        <v>0</v>
      </c>
      <c r="AB97" s="54" t="e">
        <f t="shared" si="34"/>
        <v>#VALUE!</v>
      </c>
      <c r="AC97" s="83" t="str">
        <f t="shared" si="36"/>
        <v/>
      </c>
      <c r="AD97" s="54">
        <f t="shared" si="39"/>
        <v>93</v>
      </c>
      <c r="AE97" s="54" t="str">
        <f t="shared" si="45"/>
        <v/>
      </c>
      <c r="AF97" s="54" t="str">
        <f t="shared" si="46"/>
        <v/>
      </c>
      <c r="AG97" s="54" t="str">
        <f t="shared" si="42"/>
        <v/>
      </c>
      <c r="AH97" s="54" t="str">
        <f t="shared" si="42"/>
        <v/>
      </c>
      <c r="AI97" s="54" t="str">
        <f t="shared" si="42"/>
        <v/>
      </c>
      <c r="AJ97" s="54" t="str">
        <f t="shared" ref="AJ97:AJ160" si="47">IF($AF97="W",VLOOKUP($AE97,$F$5:$N$997,AJ$4,FALSE),IF($AF97="S",IF(VLOOKUP($AE97,$A$5:$R$997,AJ$3,FALSE)=0,"Uitslag onbekend",IF(TRUNC(VLOOKUP($AE97,$A$5:$R$997,AJ$3,FALSE))=999,"Niet deelgenomen",IF(VLOOKUP($AE97,$A$5:$R$997,AJ$3,FALSE)=998,"Zwarte kaart",VLOOKUP($AE97,$A$5:$R$997,AJ$3,FALSE)))),""))</f>
        <v/>
      </c>
      <c r="AK97" s="54" t="str">
        <f t="shared" si="43"/>
        <v/>
      </c>
      <c r="AL97" s="54" t="str">
        <f t="shared" si="43"/>
        <v/>
      </c>
      <c r="AM97" s="54" t="str">
        <f t="shared" si="43"/>
        <v/>
      </c>
      <c r="AN97" s="1" t="str">
        <f>IF(AF97="S",VLOOKUP(AI97,lookups!$N$1:$O$100,2,FALSE),"NVT")</f>
        <v>NVT</v>
      </c>
      <c r="AP97" s="54" t="str">
        <f t="shared" si="37"/>
        <v/>
      </c>
    </row>
    <row r="98" spans="1:42" x14ac:dyDescent="0.2">
      <c r="A98" s="1">
        <f t="shared" si="44"/>
        <v>42.052</v>
      </c>
      <c r="B98" s="1">
        <f t="shared" si="35"/>
        <v>5</v>
      </c>
      <c r="C98" s="1">
        <f t="shared" si="38"/>
        <v>1</v>
      </c>
      <c r="D98" s="1">
        <f t="shared" si="31"/>
        <v>0</v>
      </c>
      <c r="E98" s="1">
        <f t="shared" si="32"/>
        <v>94</v>
      </c>
      <c r="F98" s="1">
        <f>IFERROR(VLOOKUP($E98,aanmeldingen!$B:$AB,F$1,FALSE),"-")</f>
        <v>42</v>
      </c>
      <c r="H98" s="25" t="str">
        <f>IF($D98=1,VLOOKUP($E98,aanmeldingen!$B:$AB,H$1,FALSE),"")</f>
        <v/>
      </c>
      <c r="I98" s="1" t="str">
        <f>IF($D98=1,VLOOKUP($E98,aanmeldingen!$B:$AB,I$1,FALSE),"")</f>
        <v/>
      </c>
      <c r="J98" s="1" t="str">
        <f>IF($D98=1,VLOOKUP($E98,aanmeldingen!$B:$AB,J$1,FALSE),"")</f>
        <v/>
      </c>
      <c r="K98" s="95" t="str">
        <f>IF($D98=1,VLOOKUP($E98,aanmeldingen!$B:$AB,K$1,FALSE),"")</f>
        <v/>
      </c>
      <c r="L98" s="95" t="str">
        <f>IF($D98=1,VLOOKUP($E98,aanmeldingen!$B:$AB,L$1,FALSE),"")</f>
        <v/>
      </c>
      <c r="M98" s="18" t="str">
        <f>IF($D98=1,VLOOKUP($E98,aanmeldingen!$B:$AB,M$1,FALSE),"")</f>
        <v/>
      </c>
      <c r="N98" s="1" t="str">
        <f>IF($D98=1,VLOOKUP($E98,aanmeldingen!$B:$AB,N$1,FALSE),"")</f>
        <v/>
      </c>
      <c r="O98" s="1" t="str">
        <f>IF($F98="-","",VLOOKUP($E98,aanmeldingen!$B:$AB,O$1,FALSE))</f>
        <v>Zoons</v>
      </c>
      <c r="P98" s="1" t="str">
        <f>IF($F98="-","",VLOOKUP($E98,aanmeldingen!$B:$AB,P$1,FALSE))</f>
        <v>Axel</v>
      </c>
      <c r="Q98" s="1" t="str">
        <f>IF($F98="-","",VLOOKUP($E98,aanmeldingen!$B:$AB,Q$1,FALSE))</f>
        <v>NRD</v>
      </c>
      <c r="R98" s="123">
        <v>52</v>
      </c>
      <c r="S98" s="123"/>
      <c r="AA98" s="54">
        <f t="shared" si="33"/>
        <v>0</v>
      </c>
      <c r="AB98" s="54" t="e">
        <f t="shared" si="34"/>
        <v>#VALUE!</v>
      </c>
      <c r="AC98" s="83" t="str">
        <f t="shared" si="36"/>
        <v/>
      </c>
      <c r="AD98" s="54">
        <f t="shared" si="39"/>
        <v>94</v>
      </c>
      <c r="AE98" s="54" t="str">
        <f t="shared" si="45"/>
        <v/>
      </c>
      <c r="AF98" s="54" t="str">
        <f t="shared" si="46"/>
        <v/>
      </c>
      <c r="AG98" s="54" t="str">
        <f t="shared" si="42"/>
        <v/>
      </c>
      <c r="AH98" s="54" t="str">
        <f t="shared" si="42"/>
        <v/>
      </c>
      <c r="AI98" s="54" t="str">
        <f t="shared" si="42"/>
        <v/>
      </c>
      <c r="AJ98" s="54" t="str">
        <f t="shared" si="47"/>
        <v/>
      </c>
      <c r="AK98" s="54" t="str">
        <f t="shared" si="43"/>
        <v/>
      </c>
      <c r="AL98" s="54" t="str">
        <f t="shared" si="43"/>
        <v/>
      </c>
      <c r="AM98" s="54" t="str">
        <f t="shared" si="43"/>
        <v/>
      </c>
      <c r="AN98" s="1" t="str">
        <f>IF(AF98="S",VLOOKUP(AI98,lookups!$N$1:$O$100,2,FALSE),"NVT")</f>
        <v>NVT</v>
      </c>
      <c r="AP98" s="54" t="str">
        <f t="shared" si="37"/>
        <v/>
      </c>
    </row>
    <row r="99" spans="1:42" x14ac:dyDescent="0.2">
      <c r="A99" s="1">
        <f t="shared" si="44"/>
        <v>42.037999999999997</v>
      </c>
      <c r="B99" s="1">
        <f t="shared" si="35"/>
        <v>6</v>
      </c>
      <c r="C99" s="1">
        <f t="shared" si="38"/>
        <v>1</v>
      </c>
      <c r="D99" s="1">
        <f t="shared" si="31"/>
        <v>0</v>
      </c>
      <c r="E99" s="1">
        <f t="shared" si="32"/>
        <v>95</v>
      </c>
      <c r="F99" s="1">
        <f>IFERROR(VLOOKUP($E99,aanmeldingen!$B:$AB,F$1,FALSE),"-")</f>
        <v>42</v>
      </c>
      <c r="H99" s="25" t="str">
        <f>IF($D99=1,VLOOKUP($E99,aanmeldingen!$B:$AB,H$1,FALSE),"")</f>
        <v/>
      </c>
      <c r="I99" s="1" t="str">
        <f>IF($D99=1,VLOOKUP($E99,aanmeldingen!$B:$AB,I$1,FALSE),"")</f>
        <v/>
      </c>
      <c r="J99" s="1" t="str">
        <f>IF($D99=1,VLOOKUP($E99,aanmeldingen!$B:$AB,J$1,FALSE),"")</f>
        <v/>
      </c>
      <c r="K99" s="95" t="str">
        <f>IF($D99=1,VLOOKUP($E99,aanmeldingen!$B:$AB,K$1,FALSE),"")</f>
        <v/>
      </c>
      <c r="L99" s="95" t="str">
        <f>IF($D99=1,VLOOKUP($E99,aanmeldingen!$B:$AB,L$1,FALSE),"")</f>
        <v/>
      </c>
      <c r="M99" s="18" t="str">
        <f>IF($D99=1,VLOOKUP($E99,aanmeldingen!$B:$AB,M$1,FALSE),"")</f>
        <v/>
      </c>
      <c r="N99" s="1" t="str">
        <f>IF($D99=1,VLOOKUP($E99,aanmeldingen!$B:$AB,N$1,FALSE),"")</f>
        <v/>
      </c>
      <c r="O99" s="1" t="str">
        <f>IF($F99="-","",VLOOKUP($E99,aanmeldingen!$B:$AB,O$1,FALSE))</f>
        <v>De Ruiter</v>
      </c>
      <c r="P99" s="1" t="str">
        <f>IF($F99="-","",VLOOKUP($E99,aanmeldingen!$B:$AB,P$1,FALSE))</f>
        <v>Job</v>
      </c>
      <c r="Q99" s="1" t="str">
        <f>IF($F99="-","",VLOOKUP($E99,aanmeldingen!$B:$AB,Q$1,FALSE))</f>
        <v>HS</v>
      </c>
      <c r="R99" s="123">
        <v>38</v>
      </c>
      <c r="S99" s="123"/>
      <c r="AA99" s="54">
        <f t="shared" si="33"/>
        <v>0</v>
      </c>
      <c r="AB99" s="54" t="e">
        <f t="shared" si="34"/>
        <v>#VALUE!</v>
      </c>
      <c r="AC99" s="83" t="str">
        <f t="shared" si="36"/>
        <v/>
      </c>
      <c r="AD99" s="54">
        <f t="shared" si="39"/>
        <v>95</v>
      </c>
      <c r="AE99" s="54" t="str">
        <f t="shared" si="45"/>
        <v/>
      </c>
      <c r="AF99" s="54" t="str">
        <f t="shared" si="46"/>
        <v/>
      </c>
      <c r="AG99" s="54" t="str">
        <f t="shared" si="42"/>
        <v/>
      </c>
      <c r="AH99" s="54" t="str">
        <f t="shared" si="42"/>
        <v/>
      </c>
      <c r="AI99" s="54" t="str">
        <f t="shared" si="42"/>
        <v/>
      </c>
      <c r="AJ99" s="54" t="str">
        <f t="shared" si="47"/>
        <v/>
      </c>
      <c r="AK99" s="54" t="str">
        <f t="shared" si="43"/>
        <v/>
      </c>
      <c r="AL99" s="54" t="str">
        <f t="shared" si="43"/>
        <v/>
      </c>
      <c r="AM99" s="54" t="str">
        <f t="shared" si="43"/>
        <v/>
      </c>
      <c r="AN99" s="1" t="str">
        <f>IF(AF99="S",VLOOKUP(AI99,lookups!$N$1:$O$100,2,FALSE),"NVT")</f>
        <v>NVT</v>
      </c>
      <c r="AP99" s="54" t="str">
        <f t="shared" si="37"/>
        <v/>
      </c>
    </row>
    <row r="100" spans="1:42" x14ac:dyDescent="0.2">
      <c r="A100" s="1">
        <f t="shared" si="44"/>
        <v>42.027999999999999</v>
      </c>
      <c r="B100" s="1">
        <f t="shared" si="35"/>
        <v>7</v>
      </c>
      <c r="C100" s="1">
        <f t="shared" si="38"/>
        <v>1</v>
      </c>
      <c r="D100" s="1">
        <f t="shared" si="31"/>
        <v>0</v>
      </c>
      <c r="E100" s="1">
        <f t="shared" si="32"/>
        <v>96</v>
      </c>
      <c r="F100" s="1">
        <f>IFERROR(VLOOKUP($E100,aanmeldingen!$B:$AB,F$1,FALSE),"-")</f>
        <v>42</v>
      </c>
      <c r="H100" s="25" t="str">
        <f>IF($D100=1,VLOOKUP($E100,aanmeldingen!$B:$AB,H$1,FALSE),"")</f>
        <v/>
      </c>
      <c r="I100" s="1" t="str">
        <f>IF($D100=1,VLOOKUP($E100,aanmeldingen!$B:$AB,I$1,FALSE),"")</f>
        <v/>
      </c>
      <c r="J100" s="1" t="str">
        <f>IF($D100=1,VLOOKUP($E100,aanmeldingen!$B:$AB,J$1,FALSE),"")</f>
        <v/>
      </c>
      <c r="K100" s="95" t="str">
        <f>IF($D100=1,VLOOKUP($E100,aanmeldingen!$B:$AB,K$1,FALSE),"")</f>
        <v/>
      </c>
      <c r="L100" s="95" t="str">
        <f>IF($D100=1,VLOOKUP($E100,aanmeldingen!$B:$AB,L$1,FALSE),"")</f>
        <v/>
      </c>
      <c r="M100" s="18" t="str">
        <f>IF($D100=1,VLOOKUP($E100,aanmeldingen!$B:$AB,M$1,FALSE),"")</f>
        <v/>
      </c>
      <c r="N100" s="1" t="str">
        <f>IF($D100=1,VLOOKUP($E100,aanmeldingen!$B:$AB,N$1,FALSE),"")</f>
        <v/>
      </c>
      <c r="O100" s="1" t="str">
        <f>IF($F100="-","",VLOOKUP($E100,aanmeldingen!$B:$AB,O$1,FALSE))</f>
        <v>Dualeh</v>
      </c>
      <c r="P100" s="1" t="str">
        <f>IF($F100="-","",VLOOKUP($E100,aanmeldingen!$B:$AB,P$1,FALSE))</f>
        <v>Quincy</v>
      </c>
      <c r="Q100" s="1" t="str">
        <f>IF($F100="-","",VLOOKUP($E100,aanmeldingen!$B:$AB,Q$1,FALSE))</f>
        <v>TWE</v>
      </c>
      <c r="R100" s="123">
        <v>28</v>
      </c>
      <c r="S100" s="123"/>
      <c r="AA100" s="54">
        <f t="shared" si="33"/>
        <v>0</v>
      </c>
      <c r="AB100" s="54" t="e">
        <f t="shared" si="34"/>
        <v>#VALUE!</v>
      </c>
      <c r="AC100" s="83" t="str">
        <f t="shared" si="36"/>
        <v/>
      </c>
      <c r="AD100" s="54">
        <f t="shared" si="39"/>
        <v>96</v>
      </c>
      <c r="AE100" s="54" t="str">
        <f t="shared" si="45"/>
        <v/>
      </c>
      <c r="AF100" s="54" t="str">
        <f t="shared" si="46"/>
        <v/>
      </c>
      <c r="AG100" s="54" t="str">
        <f t="shared" si="42"/>
        <v/>
      </c>
      <c r="AH100" s="54" t="str">
        <f t="shared" si="42"/>
        <v/>
      </c>
      <c r="AI100" s="54" t="str">
        <f t="shared" si="42"/>
        <v/>
      </c>
      <c r="AJ100" s="54" t="str">
        <f t="shared" si="47"/>
        <v/>
      </c>
      <c r="AK100" s="54" t="str">
        <f t="shared" si="43"/>
        <v/>
      </c>
      <c r="AL100" s="54" t="str">
        <f t="shared" si="43"/>
        <v/>
      </c>
      <c r="AM100" s="54" t="str">
        <f t="shared" si="43"/>
        <v/>
      </c>
      <c r="AN100" s="1" t="str">
        <f>IF(AF100="S",VLOOKUP(AI100,lookups!$N$1:$O$100,2,FALSE),"NVT")</f>
        <v>NVT</v>
      </c>
      <c r="AP100" s="54" t="str">
        <f t="shared" si="37"/>
        <v/>
      </c>
    </row>
    <row r="101" spans="1:42" x14ac:dyDescent="0.2">
      <c r="A101" s="1">
        <f t="shared" si="44"/>
        <v>48.043999999999997</v>
      </c>
      <c r="B101" s="1">
        <f t="shared" si="35"/>
        <v>1</v>
      </c>
      <c r="C101" s="1">
        <f t="shared" si="38"/>
        <v>0</v>
      </c>
      <c r="D101" s="1">
        <f t="shared" si="31"/>
        <v>1</v>
      </c>
      <c r="E101" s="1">
        <f t="shared" si="32"/>
        <v>97</v>
      </c>
      <c r="F101" s="1">
        <f>IFERROR(VLOOKUP($E101,aanmeldingen!$B:$AB,F$1,FALSE),"-")</f>
        <v>48</v>
      </c>
      <c r="H101" s="25" t="str">
        <f>IF($D101=1,VLOOKUP($E101,aanmeldingen!$B:$AB,H$1,FALSE),"")</f>
        <v>Londen</v>
      </c>
      <c r="I101" s="1" t="str">
        <f>IF($D101=1,VLOOKUP($E101,aanmeldingen!$B:$AB,I$1,FALSE),"")</f>
        <v>GBR</v>
      </c>
      <c r="J101" s="1" t="str">
        <f>IF($D101=1,VLOOKUP($E101,aanmeldingen!$B:$AB,J$1,FALSE),"")</f>
        <v>ECC</v>
      </c>
      <c r="K101" s="95">
        <f>IF($D101=1,VLOOKUP($E101,aanmeldingen!$B:$AB,K$1,FALSE),"")</f>
        <v>43386</v>
      </c>
      <c r="L101" s="95">
        <f>IF($D101=1,VLOOKUP($E101,aanmeldingen!$B:$AB,L$1,FALSE),"")</f>
        <v>43387</v>
      </c>
      <c r="M101" s="18" t="str">
        <f>IF($D101=1,VLOOKUP($E101,aanmeldingen!$B:$AB,M$1,FALSE),"")</f>
        <v>Dames</v>
      </c>
      <c r="N101" s="1" t="str">
        <f>IF($D101=1,VLOOKUP($E101,aanmeldingen!$B:$AB,N$1,FALSE),"")</f>
        <v>Sabel</v>
      </c>
      <c r="O101" s="1" t="str">
        <f>IF($F101="-","",VLOOKUP($E101,aanmeldingen!$B:$AB,O$1,FALSE))</f>
        <v>Chiang</v>
      </c>
      <c r="P101" s="1" t="str">
        <f>IF($F101="-","",VLOOKUP($E101,aanmeldingen!$B:$AB,P$1,FALSE))</f>
        <v>Enli</v>
      </c>
      <c r="Q101" s="1" t="str">
        <f>IF($F101="-","",VLOOKUP($E101,aanmeldingen!$B:$AB,Q$1,FALSE))</f>
        <v>SUR</v>
      </c>
      <c r="R101" s="123">
        <v>44</v>
      </c>
      <c r="S101" s="123">
        <v>73</v>
      </c>
      <c r="AA101" s="54">
        <f t="shared" si="33"/>
        <v>0</v>
      </c>
      <c r="AB101" s="54" t="e">
        <f t="shared" si="34"/>
        <v>#VALUE!</v>
      </c>
      <c r="AC101" s="83" t="str">
        <f t="shared" si="36"/>
        <v/>
      </c>
      <c r="AD101" s="54">
        <f t="shared" si="39"/>
        <v>97</v>
      </c>
      <c r="AE101" s="54" t="str">
        <f t="shared" si="45"/>
        <v/>
      </c>
      <c r="AF101" s="54" t="str">
        <f t="shared" si="46"/>
        <v/>
      </c>
      <c r="AG101" s="54" t="str">
        <f t="shared" si="42"/>
        <v/>
      </c>
      <c r="AH101" s="54" t="str">
        <f t="shared" si="42"/>
        <v/>
      </c>
      <c r="AI101" s="54" t="str">
        <f t="shared" si="42"/>
        <v/>
      </c>
      <c r="AJ101" s="54" t="str">
        <f t="shared" si="47"/>
        <v/>
      </c>
      <c r="AK101" s="54" t="str">
        <f t="shared" si="43"/>
        <v/>
      </c>
      <c r="AL101" s="54" t="str">
        <f t="shared" si="43"/>
        <v/>
      </c>
      <c r="AM101" s="54" t="str">
        <f t="shared" si="43"/>
        <v/>
      </c>
      <c r="AN101" s="1" t="str">
        <f>IF(AF101="S",VLOOKUP(AI101,lookups!$N$1:$O$100,2,FALSE),"NVT")</f>
        <v>NVT</v>
      </c>
      <c r="AP101" s="54" t="str">
        <f t="shared" si="37"/>
        <v/>
      </c>
    </row>
    <row r="102" spans="1:42" x14ac:dyDescent="0.2">
      <c r="A102" s="1">
        <f t="shared" si="44"/>
        <v>48.048000000000002</v>
      </c>
      <c r="B102" s="1">
        <f t="shared" si="35"/>
        <v>2</v>
      </c>
      <c r="C102" s="1">
        <f t="shared" si="38"/>
        <v>0</v>
      </c>
      <c r="D102" s="1">
        <f t="shared" si="31"/>
        <v>0</v>
      </c>
      <c r="E102" s="1">
        <f t="shared" si="32"/>
        <v>98</v>
      </c>
      <c r="F102" s="1">
        <f>IFERROR(VLOOKUP($E102,aanmeldingen!$B:$AB,F$1,FALSE),"-")</f>
        <v>48</v>
      </c>
      <c r="H102" s="25" t="str">
        <f>IF($D102=1,VLOOKUP($E102,aanmeldingen!$B:$AB,H$1,FALSE),"")</f>
        <v/>
      </c>
      <c r="I102" s="1" t="str">
        <f>IF($D102=1,VLOOKUP($E102,aanmeldingen!$B:$AB,I$1,FALSE),"")</f>
        <v/>
      </c>
      <c r="J102" s="1" t="str">
        <f>IF($D102=1,VLOOKUP($E102,aanmeldingen!$B:$AB,J$1,FALSE),"")</f>
        <v/>
      </c>
      <c r="K102" s="95" t="str">
        <f>IF($D102=1,VLOOKUP($E102,aanmeldingen!$B:$AB,K$1,FALSE),"")</f>
        <v/>
      </c>
      <c r="L102" s="95" t="str">
        <f>IF($D102=1,VLOOKUP($E102,aanmeldingen!$B:$AB,L$1,FALSE),"")</f>
        <v/>
      </c>
      <c r="M102" s="18" t="str">
        <f>IF($D102=1,VLOOKUP($E102,aanmeldingen!$B:$AB,M$1,FALSE),"")</f>
        <v/>
      </c>
      <c r="N102" s="1" t="str">
        <f>IF($D102=1,VLOOKUP($E102,aanmeldingen!$B:$AB,N$1,FALSE),"")</f>
        <v/>
      </c>
      <c r="O102" s="1" t="str">
        <f>IF($F102="-","",VLOOKUP($E102,aanmeldingen!$B:$AB,O$1,FALSE))</f>
        <v>Grozeva</v>
      </c>
      <c r="P102" s="1" t="str">
        <f>IF($F102="-","",VLOOKUP($E102,aanmeldingen!$B:$AB,P$1,FALSE))</f>
        <v>Ines</v>
      </c>
      <c r="Q102" s="1" t="str">
        <f>IF($F102="-","",VLOOKUP($E102,aanmeldingen!$B:$AB,Q$1,FALSE))</f>
        <v>PSV</v>
      </c>
      <c r="R102" s="123">
        <v>48</v>
      </c>
      <c r="S102" s="123"/>
      <c r="AA102" s="54">
        <f t="shared" si="33"/>
        <v>0</v>
      </c>
      <c r="AB102" s="54" t="e">
        <f t="shared" si="34"/>
        <v>#VALUE!</v>
      </c>
      <c r="AC102" s="83" t="str">
        <f t="shared" si="36"/>
        <v/>
      </c>
      <c r="AD102" s="54">
        <f t="shared" si="39"/>
        <v>98</v>
      </c>
      <c r="AE102" s="54" t="str">
        <f t="shared" si="45"/>
        <v/>
      </c>
      <c r="AF102" s="54" t="str">
        <f t="shared" si="46"/>
        <v/>
      </c>
      <c r="AG102" s="54" t="str">
        <f t="shared" si="42"/>
        <v/>
      </c>
      <c r="AH102" s="54" t="str">
        <f t="shared" si="42"/>
        <v/>
      </c>
      <c r="AI102" s="54" t="str">
        <f t="shared" si="42"/>
        <v/>
      </c>
      <c r="AJ102" s="54" t="str">
        <f t="shared" si="47"/>
        <v/>
      </c>
      <c r="AK102" s="54" t="str">
        <f t="shared" si="43"/>
        <v/>
      </c>
      <c r="AL102" s="54" t="str">
        <f t="shared" si="43"/>
        <v/>
      </c>
      <c r="AM102" s="54" t="str">
        <f t="shared" si="43"/>
        <v/>
      </c>
      <c r="AN102" s="1" t="str">
        <f>IF(AF102="S",VLOOKUP(AI102,lookups!$N$1:$O$100,2,FALSE),"NVT")</f>
        <v>NVT</v>
      </c>
      <c r="AP102" s="54" t="str">
        <f t="shared" si="37"/>
        <v/>
      </c>
    </row>
    <row r="103" spans="1:42" x14ac:dyDescent="0.2">
      <c r="A103" s="1">
        <f t="shared" si="44"/>
        <v>48.046999999999997</v>
      </c>
      <c r="B103" s="1">
        <f t="shared" si="35"/>
        <v>3</v>
      </c>
      <c r="C103" s="1">
        <f t="shared" si="38"/>
        <v>0</v>
      </c>
      <c r="D103" s="1">
        <f t="shared" si="31"/>
        <v>0</v>
      </c>
      <c r="E103" s="1">
        <f t="shared" si="32"/>
        <v>99</v>
      </c>
      <c r="F103" s="1">
        <f>IFERROR(VLOOKUP($E103,aanmeldingen!$B:$AB,F$1,FALSE),"-")</f>
        <v>48</v>
      </c>
      <c r="H103" s="25" t="str">
        <f>IF($D103=1,VLOOKUP($E103,aanmeldingen!$B:$AB,H$1,FALSE),"")</f>
        <v/>
      </c>
      <c r="I103" s="1" t="str">
        <f>IF($D103=1,VLOOKUP($E103,aanmeldingen!$B:$AB,I$1,FALSE),"")</f>
        <v/>
      </c>
      <c r="J103" s="1" t="str">
        <f>IF($D103=1,VLOOKUP($E103,aanmeldingen!$B:$AB,J$1,FALSE),"")</f>
        <v/>
      </c>
      <c r="K103" s="95" t="str">
        <f>IF($D103=1,VLOOKUP($E103,aanmeldingen!$B:$AB,K$1,FALSE),"")</f>
        <v/>
      </c>
      <c r="L103" s="95" t="str">
        <f>IF($D103=1,VLOOKUP($E103,aanmeldingen!$B:$AB,L$1,FALSE),"")</f>
        <v/>
      </c>
      <c r="M103" s="18" t="str">
        <f>IF($D103=1,VLOOKUP($E103,aanmeldingen!$B:$AB,M$1,FALSE),"")</f>
        <v/>
      </c>
      <c r="N103" s="1" t="str">
        <f>IF($D103=1,VLOOKUP($E103,aanmeldingen!$B:$AB,N$1,FALSE),"")</f>
        <v/>
      </c>
      <c r="O103" s="1" t="str">
        <f>IF($F103="-","",VLOOKUP($E103,aanmeldingen!$B:$AB,O$1,FALSE))</f>
        <v>Van Laere</v>
      </c>
      <c r="P103" s="1" t="str">
        <f>IF($F103="-","",VLOOKUP($E103,aanmeldingen!$B:$AB,P$1,FALSE))</f>
        <v>Fleur</v>
      </c>
      <c r="Q103" s="1" t="str">
        <f>IF($F103="-","",VLOOKUP($E103,aanmeldingen!$B:$AB,Q$1,FALSE))</f>
        <v>AMS</v>
      </c>
      <c r="R103" s="123">
        <v>47</v>
      </c>
      <c r="S103" s="123"/>
      <c r="U103" s="42"/>
      <c r="AA103" s="54">
        <f t="shared" si="33"/>
        <v>0</v>
      </c>
      <c r="AB103" s="54" t="e">
        <f t="shared" si="34"/>
        <v>#VALUE!</v>
      </c>
      <c r="AC103" s="83" t="str">
        <f t="shared" si="36"/>
        <v/>
      </c>
      <c r="AD103" s="54">
        <f t="shared" si="39"/>
        <v>99</v>
      </c>
      <c r="AE103" s="54" t="str">
        <f t="shared" si="45"/>
        <v/>
      </c>
      <c r="AF103" s="54" t="str">
        <f t="shared" si="46"/>
        <v/>
      </c>
      <c r="AG103" s="54" t="str">
        <f t="shared" si="42"/>
        <v/>
      </c>
      <c r="AH103" s="54" t="str">
        <f t="shared" si="42"/>
        <v/>
      </c>
      <c r="AI103" s="54" t="str">
        <f t="shared" si="42"/>
        <v/>
      </c>
      <c r="AJ103" s="54" t="str">
        <f t="shared" si="47"/>
        <v/>
      </c>
      <c r="AK103" s="54" t="str">
        <f t="shared" si="43"/>
        <v/>
      </c>
      <c r="AL103" s="54" t="str">
        <f t="shared" si="43"/>
        <v/>
      </c>
      <c r="AM103" s="54" t="str">
        <f t="shared" si="43"/>
        <v/>
      </c>
      <c r="AN103" s="1" t="str">
        <f>IF(AF103="S",VLOOKUP(AI103,lookups!$N$1:$O$100,2,FALSE),"NVT")</f>
        <v>NVT</v>
      </c>
      <c r="AP103" s="54" t="str">
        <f t="shared" si="37"/>
        <v/>
      </c>
    </row>
    <row r="104" spans="1:42" x14ac:dyDescent="0.2">
      <c r="A104" s="1">
        <f t="shared" si="44"/>
        <v>49.003999999999998</v>
      </c>
      <c r="B104" s="1">
        <f t="shared" si="35"/>
        <v>1</v>
      </c>
      <c r="C104" s="1">
        <f t="shared" si="38"/>
        <v>1</v>
      </c>
      <c r="D104" s="1">
        <f t="shared" si="31"/>
        <v>1</v>
      </c>
      <c r="E104" s="1">
        <f t="shared" si="32"/>
        <v>100</v>
      </c>
      <c r="F104" s="1">
        <f>IFERROR(VLOOKUP($E104,aanmeldingen!$B:$AB,F$1,FALSE),"-")</f>
        <v>49</v>
      </c>
      <c r="H104" s="25" t="str">
        <f>IF($D104=1,VLOOKUP($E104,aanmeldingen!$B:$AB,H$1,FALSE),"")</f>
        <v>Londen</v>
      </c>
      <c r="I104" s="1" t="str">
        <f>IF($D104=1,VLOOKUP($E104,aanmeldingen!$B:$AB,I$1,FALSE),"")</f>
        <v>GBR</v>
      </c>
      <c r="J104" s="1" t="str">
        <f>IF($D104=1,VLOOKUP($E104,aanmeldingen!$B:$AB,J$1,FALSE),"")</f>
        <v>ECC Eq</v>
      </c>
      <c r="K104" s="95">
        <f>IF($D104=1,VLOOKUP($E104,aanmeldingen!$B:$AB,K$1,FALSE),"")</f>
        <v>43386</v>
      </c>
      <c r="L104" s="95">
        <f>IF($D104=1,VLOOKUP($E104,aanmeldingen!$B:$AB,L$1,FALSE),"")</f>
        <v>43387</v>
      </c>
      <c r="M104" s="18" t="str">
        <f>IF($D104=1,VLOOKUP($E104,aanmeldingen!$B:$AB,M$1,FALSE),"")</f>
        <v>Dames</v>
      </c>
      <c r="N104" s="1" t="str">
        <f>IF($D104=1,VLOOKUP($E104,aanmeldingen!$B:$AB,N$1,FALSE),"")</f>
        <v>Sabel</v>
      </c>
      <c r="O104" s="1" t="str">
        <f>IF($F104="-","",VLOOKUP($E104,aanmeldingen!$B:$AB,O$1,FALSE))</f>
        <v>Chiang</v>
      </c>
      <c r="P104" s="1" t="str">
        <f>IF($F104="-","",VLOOKUP($E104,aanmeldingen!$B:$AB,P$1,FALSE))</f>
        <v>Enli</v>
      </c>
      <c r="Q104" s="1" t="str">
        <f>IF($F104="-","",VLOOKUP($E104,aanmeldingen!$B:$AB,Q$1,FALSE))</f>
        <v>SUR</v>
      </c>
      <c r="R104" s="123">
        <v>4</v>
      </c>
      <c r="S104" s="123">
        <v>8</v>
      </c>
      <c r="AA104" s="54">
        <f t="shared" si="33"/>
        <v>0</v>
      </c>
      <c r="AB104" s="54" t="e">
        <f t="shared" si="34"/>
        <v>#VALUE!</v>
      </c>
      <c r="AC104" s="83" t="str">
        <f>IF(AA104=1,F104+IF(R104&lt;&gt;"",R104/1000,E104/1000),"")</f>
        <v/>
      </c>
      <c r="AD104" s="54">
        <f t="shared" si="39"/>
        <v>100</v>
      </c>
      <c r="AE104" s="54" t="str">
        <f t="shared" si="45"/>
        <v/>
      </c>
      <c r="AF104" s="54" t="str">
        <f t="shared" si="46"/>
        <v/>
      </c>
      <c r="AG104" s="54" t="str">
        <f t="shared" si="42"/>
        <v/>
      </c>
      <c r="AH104" s="54" t="str">
        <f t="shared" si="42"/>
        <v/>
      </c>
      <c r="AI104" s="54" t="str">
        <f t="shared" si="42"/>
        <v/>
      </c>
      <c r="AJ104" s="54" t="str">
        <f t="shared" si="47"/>
        <v/>
      </c>
      <c r="AK104" s="54" t="str">
        <f t="shared" si="43"/>
        <v/>
      </c>
      <c r="AL104" s="54" t="str">
        <f t="shared" si="43"/>
        <v/>
      </c>
      <c r="AM104" s="54" t="str">
        <f t="shared" si="43"/>
        <v/>
      </c>
      <c r="AN104" s="1" t="str">
        <f>IF(AF104="S",VLOOKUP(AI104,lookups!$N$1:$O$100,2,FALSE),"NVT")</f>
        <v>NVT</v>
      </c>
      <c r="AP104" s="54" t="str">
        <f t="shared" si="37"/>
        <v/>
      </c>
    </row>
    <row r="105" spans="1:42" x14ac:dyDescent="0.2">
      <c r="A105" s="1">
        <f t="shared" si="44"/>
        <v>49.004001000000002</v>
      </c>
      <c r="B105" s="1">
        <f t="shared" si="35"/>
        <v>2</v>
      </c>
      <c r="C105" s="1">
        <f t="shared" si="38"/>
        <v>1</v>
      </c>
      <c r="D105" s="1">
        <f t="shared" si="31"/>
        <v>0</v>
      </c>
      <c r="E105" s="1">
        <f t="shared" si="32"/>
        <v>101</v>
      </c>
      <c r="F105" s="1">
        <f>IFERROR(VLOOKUP($E105,aanmeldingen!$B:$AB,F$1,FALSE),"-")</f>
        <v>49</v>
      </c>
      <c r="H105" s="25" t="str">
        <f>IF($D105=1,VLOOKUP($E105,aanmeldingen!$B:$AB,H$1,FALSE),"")</f>
        <v/>
      </c>
      <c r="I105" s="1" t="str">
        <f>IF($D105=1,VLOOKUP($E105,aanmeldingen!$B:$AB,I$1,FALSE),"")</f>
        <v/>
      </c>
      <c r="J105" s="1" t="str">
        <f>IF($D105=1,VLOOKUP($E105,aanmeldingen!$B:$AB,J$1,FALSE),"")</f>
        <v/>
      </c>
      <c r="K105" s="95" t="str">
        <f>IF($D105=1,VLOOKUP($E105,aanmeldingen!$B:$AB,K$1,FALSE),"")</f>
        <v/>
      </c>
      <c r="L105" s="95" t="str">
        <f>IF($D105=1,VLOOKUP($E105,aanmeldingen!$B:$AB,L$1,FALSE),"")</f>
        <v/>
      </c>
      <c r="M105" s="18" t="str">
        <f>IF($D105=1,VLOOKUP($E105,aanmeldingen!$B:$AB,M$1,FALSE),"")</f>
        <v/>
      </c>
      <c r="N105" s="1" t="str">
        <f>IF($D105=1,VLOOKUP($E105,aanmeldingen!$B:$AB,N$1,FALSE),"")</f>
        <v/>
      </c>
      <c r="O105" s="1" t="str">
        <f>IF($F105="-","",VLOOKUP($E105,aanmeldingen!$B:$AB,O$1,FALSE))</f>
        <v>Grozeva</v>
      </c>
      <c r="P105" s="1" t="str">
        <f>IF($F105="-","",VLOOKUP($E105,aanmeldingen!$B:$AB,P$1,FALSE))</f>
        <v>Ines</v>
      </c>
      <c r="Q105" s="1" t="str">
        <f>IF($F105="-","",VLOOKUP($E105,aanmeldingen!$B:$AB,Q$1,FALSE))</f>
        <v>PSV</v>
      </c>
      <c r="R105" s="123">
        <v>4.0010000000000003</v>
      </c>
      <c r="S105" s="123"/>
      <c r="AA105" s="54">
        <f t="shared" si="33"/>
        <v>0</v>
      </c>
      <c r="AB105" s="54" t="e">
        <f t="shared" si="34"/>
        <v>#VALUE!</v>
      </c>
      <c r="AC105" s="83" t="str">
        <f t="shared" si="36"/>
        <v/>
      </c>
      <c r="AD105" s="54">
        <f t="shared" si="39"/>
        <v>101</v>
      </c>
      <c r="AE105" s="54" t="str">
        <f t="shared" si="45"/>
        <v/>
      </c>
      <c r="AF105" s="54" t="str">
        <f t="shared" si="46"/>
        <v/>
      </c>
      <c r="AG105" s="54" t="str">
        <f t="shared" ref="AG105:AI124" si="48">IF($AF105="W",VLOOKUP($AE105,$F$5:$N$997,AG$4,FALSE),IF($AF105="S",VLOOKUP($AE105,$A$5:$R$997,AG$3,FALSE),""))</f>
        <v/>
      </c>
      <c r="AH105" s="54" t="str">
        <f t="shared" si="48"/>
        <v/>
      </c>
      <c r="AI105" s="54" t="str">
        <f t="shared" si="48"/>
        <v/>
      </c>
      <c r="AJ105" s="54" t="str">
        <f t="shared" si="47"/>
        <v/>
      </c>
      <c r="AK105" s="54" t="str">
        <f t="shared" ref="AK105:AM124" si="49">IF($AF105="W",VLOOKUP($AE105,$F$5:$N$997,AK$4,FALSE),"")</f>
        <v/>
      </c>
      <c r="AL105" s="54" t="str">
        <f t="shared" si="49"/>
        <v/>
      </c>
      <c r="AM105" s="54" t="str">
        <f t="shared" si="49"/>
        <v/>
      </c>
      <c r="AN105" s="1" t="str">
        <f>IF(AF105="S",VLOOKUP(AI105,lookups!$N$1:$O$100,2,FALSE),"NVT")</f>
        <v>NVT</v>
      </c>
      <c r="AP105" s="54" t="str">
        <f t="shared" si="37"/>
        <v/>
      </c>
    </row>
    <row r="106" spans="1:42" x14ac:dyDescent="0.2">
      <c r="A106" s="1">
        <f t="shared" si="44"/>
        <v>49.004002</v>
      </c>
      <c r="B106" s="1">
        <f t="shared" si="35"/>
        <v>3</v>
      </c>
      <c r="C106" s="1">
        <f t="shared" si="38"/>
        <v>1</v>
      </c>
      <c r="D106" s="1">
        <f t="shared" si="31"/>
        <v>0</v>
      </c>
      <c r="E106" s="1">
        <f t="shared" si="32"/>
        <v>102</v>
      </c>
      <c r="F106" s="1">
        <f>IFERROR(VLOOKUP($E106,aanmeldingen!$B:$AB,F$1,FALSE),"-")</f>
        <v>49</v>
      </c>
      <c r="H106" s="25" t="str">
        <f>IF($D106=1,VLOOKUP($E106,aanmeldingen!$B:$AB,H$1,FALSE),"")</f>
        <v/>
      </c>
      <c r="I106" s="1" t="str">
        <f>IF($D106=1,VLOOKUP($E106,aanmeldingen!$B:$AB,I$1,FALSE),"")</f>
        <v/>
      </c>
      <c r="J106" s="1" t="str">
        <f>IF($D106=1,VLOOKUP($E106,aanmeldingen!$B:$AB,J$1,FALSE),"")</f>
        <v/>
      </c>
      <c r="K106" s="95" t="str">
        <f>IF($D106=1,VLOOKUP($E106,aanmeldingen!$B:$AB,K$1,FALSE),"")</f>
        <v/>
      </c>
      <c r="L106" s="95" t="str">
        <f>IF($D106=1,VLOOKUP($E106,aanmeldingen!$B:$AB,L$1,FALSE),"")</f>
        <v/>
      </c>
      <c r="M106" s="18" t="str">
        <f>IF($D106=1,VLOOKUP($E106,aanmeldingen!$B:$AB,M$1,FALSE),"")</f>
        <v/>
      </c>
      <c r="N106" s="1" t="str">
        <f>IF($D106=1,VLOOKUP($E106,aanmeldingen!$B:$AB,N$1,FALSE),"")</f>
        <v/>
      </c>
      <c r="O106" s="1" t="str">
        <f>IF($F106="-","",VLOOKUP($E106,aanmeldingen!$B:$AB,O$1,FALSE))</f>
        <v>Van Laere</v>
      </c>
      <c r="P106" s="1" t="str">
        <f>IF($F106="-","",VLOOKUP($E106,aanmeldingen!$B:$AB,P$1,FALSE))</f>
        <v>Fleur</v>
      </c>
      <c r="Q106" s="1" t="str">
        <f>IF($F106="-","",VLOOKUP($E106,aanmeldingen!$B:$AB,Q$1,FALSE))</f>
        <v>AMS</v>
      </c>
      <c r="R106" s="123">
        <v>4.0019999999999998</v>
      </c>
      <c r="S106" s="123"/>
      <c r="AA106" s="54">
        <f t="shared" si="33"/>
        <v>0</v>
      </c>
      <c r="AB106" s="54" t="e">
        <f t="shared" si="34"/>
        <v>#VALUE!</v>
      </c>
      <c r="AC106" s="83" t="str">
        <f t="shared" si="36"/>
        <v/>
      </c>
      <c r="AD106" s="54">
        <f t="shared" si="39"/>
        <v>102</v>
      </c>
      <c r="AE106" s="54" t="str">
        <f t="shared" si="45"/>
        <v/>
      </c>
      <c r="AF106" s="54" t="str">
        <f t="shared" si="46"/>
        <v/>
      </c>
      <c r="AG106" s="54" t="str">
        <f t="shared" si="48"/>
        <v/>
      </c>
      <c r="AH106" s="54" t="str">
        <f t="shared" si="48"/>
        <v/>
      </c>
      <c r="AI106" s="54" t="str">
        <f t="shared" si="48"/>
        <v/>
      </c>
      <c r="AJ106" s="54" t="str">
        <f t="shared" si="47"/>
        <v/>
      </c>
      <c r="AK106" s="54" t="str">
        <f t="shared" si="49"/>
        <v/>
      </c>
      <c r="AL106" s="54" t="str">
        <f t="shared" si="49"/>
        <v/>
      </c>
      <c r="AM106" s="54" t="str">
        <f t="shared" si="49"/>
        <v/>
      </c>
      <c r="AN106" s="1" t="str">
        <f>IF(AF106="S",VLOOKUP(AI106,lookups!$N$1:$O$100,2,FALSE),"NVT")</f>
        <v>NVT</v>
      </c>
      <c r="AP106" s="54" t="str">
        <f t="shared" si="37"/>
        <v/>
      </c>
    </row>
    <row r="107" spans="1:42" x14ac:dyDescent="0.2">
      <c r="A107" s="1">
        <f t="shared" si="44"/>
        <v>50.021000000000001</v>
      </c>
      <c r="B107" s="1">
        <f t="shared" si="35"/>
        <v>1</v>
      </c>
      <c r="C107" s="1">
        <f t="shared" si="38"/>
        <v>0</v>
      </c>
      <c r="D107" s="1">
        <f t="shared" si="31"/>
        <v>1</v>
      </c>
      <c r="E107" s="1">
        <f t="shared" si="32"/>
        <v>103</v>
      </c>
      <c r="F107" s="1">
        <f>IFERROR(VLOOKUP($E107,aanmeldingen!$B:$AB,F$1,FALSE),"-")</f>
        <v>50</v>
      </c>
      <c r="H107" s="25" t="str">
        <f>IF($D107=1,VLOOKUP($E107,aanmeldingen!$B:$AB,H$1,FALSE),"")</f>
        <v>Londen</v>
      </c>
      <c r="I107" s="1" t="str">
        <f>IF($D107=1,VLOOKUP($E107,aanmeldingen!$B:$AB,I$1,FALSE),"")</f>
        <v>GBR</v>
      </c>
      <c r="J107" s="1" t="str">
        <f>IF($D107=1,VLOOKUP($E107,aanmeldingen!$B:$AB,J$1,FALSE),"")</f>
        <v>Sat</v>
      </c>
      <c r="K107" s="95">
        <f>IF($D107=1,VLOOKUP($E107,aanmeldingen!$B:$AB,K$1,FALSE),"")</f>
        <v>43386</v>
      </c>
      <c r="L107" s="95">
        <f>IF($D107=1,VLOOKUP($E107,aanmeldingen!$B:$AB,L$1,FALSE),"")</f>
        <v>43387</v>
      </c>
      <c r="M107" s="18" t="str">
        <f>IF($D107=1,VLOOKUP($E107,aanmeldingen!$B:$AB,M$1,FALSE),"")</f>
        <v>Heren</v>
      </c>
      <c r="N107" s="1" t="str">
        <f>IF($D107=1,VLOOKUP($E107,aanmeldingen!$B:$AB,N$1,FALSE),"")</f>
        <v>Floret</v>
      </c>
      <c r="O107" s="1" t="str">
        <f>IF($F107="-","",VLOOKUP($E107,aanmeldingen!$B:$AB,O$1,FALSE))</f>
        <v>Van Egmond</v>
      </c>
      <c r="P107" s="1" t="str">
        <f>IF($F107="-","",VLOOKUP($E107,aanmeldingen!$B:$AB,P$1,FALSE))</f>
        <v>Dirk Jan</v>
      </c>
      <c r="Q107" s="1" t="str">
        <f>IF($F107="-","",VLOOKUP($E107,aanmeldingen!$B:$AB,Q$1,FALSE))</f>
        <v>AMS</v>
      </c>
      <c r="R107" s="123">
        <v>21</v>
      </c>
      <c r="S107" s="123">
        <v>108</v>
      </c>
      <c r="AA107" s="54">
        <f t="shared" si="33"/>
        <v>0</v>
      </c>
      <c r="AB107" s="54" t="e">
        <f t="shared" si="34"/>
        <v>#VALUE!</v>
      </c>
      <c r="AC107" s="83" t="str">
        <f t="shared" si="36"/>
        <v/>
      </c>
      <c r="AD107" s="54">
        <f t="shared" si="39"/>
        <v>103</v>
      </c>
      <c r="AE107" s="54" t="str">
        <f t="shared" si="45"/>
        <v/>
      </c>
      <c r="AF107" s="54" t="str">
        <f t="shared" si="46"/>
        <v/>
      </c>
      <c r="AG107" s="54" t="str">
        <f t="shared" si="48"/>
        <v/>
      </c>
      <c r="AH107" s="54" t="str">
        <f t="shared" si="48"/>
        <v/>
      </c>
      <c r="AI107" s="54" t="str">
        <f t="shared" si="48"/>
        <v/>
      </c>
      <c r="AJ107" s="54" t="str">
        <f t="shared" si="47"/>
        <v/>
      </c>
      <c r="AK107" s="54" t="str">
        <f t="shared" si="49"/>
        <v/>
      </c>
      <c r="AL107" s="54" t="str">
        <f t="shared" si="49"/>
        <v/>
      </c>
      <c r="AM107" s="54" t="str">
        <f t="shared" si="49"/>
        <v/>
      </c>
      <c r="AN107" s="1" t="str">
        <f>IF(AF107="S",VLOOKUP(AI107,lookups!$N$1:$O$100,2,FALSE),"NVT")</f>
        <v>NVT</v>
      </c>
      <c r="AP107" s="54" t="str">
        <f t="shared" si="37"/>
        <v/>
      </c>
    </row>
    <row r="108" spans="1:42" x14ac:dyDescent="0.2">
      <c r="A108" s="1">
        <f t="shared" si="44"/>
        <v>50.064</v>
      </c>
      <c r="B108" s="1">
        <f t="shared" si="35"/>
        <v>2</v>
      </c>
      <c r="C108" s="1">
        <f t="shared" si="38"/>
        <v>0</v>
      </c>
      <c r="D108" s="1">
        <f t="shared" si="31"/>
        <v>0</v>
      </c>
      <c r="E108" s="1">
        <f t="shared" si="32"/>
        <v>104</v>
      </c>
      <c r="F108" s="1">
        <f>IFERROR(VLOOKUP($E108,aanmeldingen!$B:$AB,F$1,FALSE),"-")</f>
        <v>50</v>
      </c>
      <c r="H108" s="25" t="str">
        <f>IF($D108=1,VLOOKUP($E108,aanmeldingen!$B:$AB,H$1,FALSE),"")</f>
        <v/>
      </c>
      <c r="I108" s="1" t="str">
        <f>IF($D108=1,VLOOKUP($E108,aanmeldingen!$B:$AB,I$1,FALSE),"")</f>
        <v/>
      </c>
      <c r="J108" s="1" t="str">
        <f>IF($D108=1,VLOOKUP($E108,aanmeldingen!$B:$AB,J$1,FALSE),"")</f>
        <v/>
      </c>
      <c r="K108" s="95" t="str">
        <f>IF($D108=1,VLOOKUP($E108,aanmeldingen!$B:$AB,K$1,FALSE),"")</f>
        <v/>
      </c>
      <c r="L108" s="95" t="str">
        <f>IF($D108=1,VLOOKUP($E108,aanmeldingen!$B:$AB,L$1,FALSE),"")</f>
        <v/>
      </c>
      <c r="M108" s="18" t="str">
        <f>IF($D108=1,VLOOKUP($E108,aanmeldingen!$B:$AB,M$1,FALSE),"")</f>
        <v/>
      </c>
      <c r="N108" s="1" t="str">
        <f>IF($D108=1,VLOOKUP($E108,aanmeldingen!$B:$AB,N$1,FALSE),"")</f>
        <v/>
      </c>
      <c r="O108" s="1" t="str">
        <f>IF($F108="-","",VLOOKUP($E108,aanmeldingen!$B:$AB,O$1,FALSE))</f>
        <v>Split</v>
      </c>
      <c r="P108" s="1" t="str">
        <f>IF($F108="-","",VLOOKUP($E108,aanmeldingen!$B:$AB,P$1,FALSE))</f>
        <v>Olivier</v>
      </c>
      <c r="Q108" s="1" t="str">
        <f>IF($F108="-","",VLOOKUP($E108,aanmeldingen!$B:$AB,Q$1,FALSE))</f>
        <v>NRD</v>
      </c>
      <c r="R108" s="123">
        <v>64</v>
      </c>
      <c r="S108" s="123"/>
      <c r="AA108" s="54">
        <f t="shared" si="33"/>
        <v>0</v>
      </c>
      <c r="AB108" s="54" t="e">
        <f t="shared" si="34"/>
        <v>#VALUE!</v>
      </c>
      <c r="AC108" s="83" t="str">
        <f t="shared" si="36"/>
        <v/>
      </c>
      <c r="AD108" s="54">
        <f t="shared" si="39"/>
        <v>104</v>
      </c>
      <c r="AE108" s="54" t="str">
        <f t="shared" si="45"/>
        <v/>
      </c>
      <c r="AF108" s="54" t="str">
        <f t="shared" si="46"/>
        <v/>
      </c>
      <c r="AG108" s="54" t="str">
        <f t="shared" si="48"/>
        <v/>
      </c>
      <c r="AH108" s="54" t="str">
        <f t="shared" si="48"/>
        <v/>
      </c>
      <c r="AI108" s="54" t="str">
        <f t="shared" si="48"/>
        <v/>
      </c>
      <c r="AJ108" s="54" t="str">
        <f t="shared" si="47"/>
        <v/>
      </c>
      <c r="AK108" s="54" t="str">
        <f t="shared" si="49"/>
        <v/>
      </c>
      <c r="AL108" s="54" t="str">
        <f t="shared" si="49"/>
        <v/>
      </c>
      <c r="AM108" s="54" t="str">
        <f t="shared" si="49"/>
        <v/>
      </c>
      <c r="AN108" s="1" t="str">
        <f>IF(AF108="S",VLOOKUP(AI108,lookups!$N$1:$O$100,2,FALSE),"NVT")</f>
        <v>NVT</v>
      </c>
      <c r="AP108" s="54" t="str">
        <f t="shared" si="37"/>
        <v/>
      </c>
    </row>
    <row r="109" spans="1:42" x14ac:dyDescent="0.2">
      <c r="A109" s="1">
        <f t="shared" si="44"/>
        <v>50.070999999999998</v>
      </c>
      <c r="B109" s="1">
        <f t="shared" si="35"/>
        <v>3</v>
      </c>
      <c r="C109" s="1">
        <f t="shared" si="38"/>
        <v>0</v>
      </c>
      <c r="D109" s="1">
        <f t="shared" si="31"/>
        <v>0</v>
      </c>
      <c r="E109" s="1">
        <f t="shared" si="32"/>
        <v>105</v>
      </c>
      <c r="F109" s="1">
        <f>IFERROR(VLOOKUP($E109,aanmeldingen!$B:$AB,F$1,FALSE),"-")</f>
        <v>50</v>
      </c>
      <c r="H109" s="25" t="str">
        <f>IF($D109=1,VLOOKUP($E109,aanmeldingen!$B:$AB,H$1,FALSE),"")</f>
        <v/>
      </c>
      <c r="I109" s="1" t="str">
        <f>IF($D109=1,VLOOKUP($E109,aanmeldingen!$B:$AB,I$1,FALSE),"")</f>
        <v/>
      </c>
      <c r="J109" s="1" t="str">
        <f>IF($D109=1,VLOOKUP($E109,aanmeldingen!$B:$AB,J$1,FALSE),"")</f>
        <v/>
      </c>
      <c r="K109" s="95" t="str">
        <f>IF($D109=1,VLOOKUP($E109,aanmeldingen!$B:$AB,K$1,FALSE),"")</f>
        <v/>
      </c>
      <c r="L109" s="95" t="str">
        <f>IF($D109=1,VLOOKUP($E109,aanmeldingen!$B:$AB,L$1,FALSE),"")</f>
        <v/>
      </c>
      <c r="M109" s="18" t="str">
        <f>IF($D109=1,VLOOKUP($E109,aanmeldingen!$B:$AB,M$1,FALSE),"")</f>
        <v/>
      </c>
      <c r="N109" s="1" t="str">
        <f>IF($D109=1,VLOOKUP($E109,aanmeldingen!$B:$AB,N$1,FALSE),"")</f>
        <v/>
      </c>
      <c r="O109" s="1" t="str">
        <f>IF($F109="-","",VLOOKUP($E109,aanmeldingen!$B:$AB,O$1,FALSE))</f>
        <v>Zoons</v>
      </c>
      <c r="P109" s="1" t="str">
        <f>IF($F109="-","",VLOOKUP($E109,aanmeldingen!$B:$AB,P$1,FALSE))</f>
        <v>Edo</v>
      </c>
      <c r="Q109" s="1" t="str">
        <f>IF($F109="-","",VLOOKUP($E109,aanmeldingen!$B:$AB,Q$1,FALSE))</f>
        <v>NRD</v>
      </c>
      <c r="R109" s="123">
        <v>71</v>
      </c>
      <c r="S109" s="123"/>
      <c r="AA109" s="54">
        <f t="shared" si="33"/>
        <v>0</v>
      </c>
      <c r="AB109" s="54" t="e">
        <f t="shared" si="34"/>
        <v>#VALUE!</v>
      </c>
      <c r="AC109" s="83" t="str">
        <f t="shared" si="36"/>
        <v/>
      </c>
      <c r="AD109" s="54">
        <f t="shared" si="39"/>
        <v>105</v>
      </c>
      <c r="AE109" s="54" t="str">
        <f t="shared" si="45"/>
        <v/>
      </c>
      <c r="AF109" s="54" t="str">
        <f t="shared" si="46"/>
        <v/>
      </c>
      <c r="AG109" s="54" t="str">
        <f t="shared" si="48"/>
        <v/>
      </c>
      <c r="AH109" s="54" t="str">
        <f t="shared" si="48"/>
        <v/>
      </c>
      <c r="AI109" s="54" t="str">
        <f t="shared" si="48"/>
        <v/>
      </c>
      <c r="AJ109" s="54" t="str">
        <f t="shared" si="47"/>
        <v/>
      </c>
      <c r="AK109" s="54" t="str">
        <f t="shared" si="49"/>
        <v/>
      </c>
      <c r="AL109" s="54" t="str">
        <f t="shared" si="49"/>
        <v/>
      </c>
      <c r="AM109" s="54" t="str">
        <f t="shared" si="49"/>
        <v/>
      </c>
      <c r="AN109" s="1" t="str">
        <f>IF(AF109="S",VLOOKUP(AI109,lookups!$N$1:$O$100,2,FALSE),"NVT")</f>
        <v>NVT</v>
      </c>
      <c r="AP109" s="54" t="str">
        <f t="shared" si="37"/>
        <v/>
      </c>
    </row>
    <row r="110" spans="1:42" x14ac:dyDescent="0.2">
      <c r="A110" s="1">
        <f t="shared" si="44"/>
        <v>50.026000000000003</v>
      </c>
      <c r="B110" s="1">
        <f t="shared" si="35"/>
        <v>4</v>
      </c>
      <c r="C110" s="1">
        <f t="shared" si="38"/>
        <v>0</v>
      </c>
      <c r="D110" s="1">
        <f t="shared" si="31"/>
        <v>0</v>
      </c>
      <c r="E110" s="1">
        <f t="shared" si="32"/>
        <v>106</v>
      </c>
      <c r="F110" s="1">
        <f>IFERROR(VLOOKUP($E110,aanmeldingen!$B:$AB,F$1,FALSE),"-")</f>
        <v>50</v>
      </c>
      <c r="H110" s="25" t="str">
        <f>IF($D110=1,VLOOKUP($E110,aanmeldingen!$B:$AB,H$1,FALSE),"")</f>
        <v/>
      </c>
      <c r="I110" s="1" t="str">
        <f>IF($D110=1,VLOOKUP($E110,aanmeldingen!$B:$AB,I$1,FALSE),"")</f>
        <v/>
      </c>
      <c r="J110" s="1" t="str">
        <f>IF($D110=1,VLOOKUP($E110,aanmeldingen!$B:$AB,J$1,FALSE),"")</f>
        <v/>
      </c>
      <c r="K110" s="95" t="str">
        <f>IF($D110=1,VLOOKUP($E110,aanmeldingen!$B:$AB,K$1,FALSE),"")</f>
        <v/>
      </c>
      <c r="L110" s="95" t="str">
        <f>IF($D110=1,VLOOKUP($E110,aanmeldingen!$B:$AB,L$1,FALSE),"")</f>
        <v/>
      </c>
      <c r="M110" s="18" t="str">
        <f>IF($D110=1,VLOOKUP($E110,aanmeldingen!$B:$AB,M$1,FALSE),"")</f>
        <v/>
      </c>
      <c r="N110" s="1" t="str">
        <f>IF($D110=1,VLOOKUP($E110,aanmeldingen!$B:$AB,N$1,FALSE),"")</f>
        <v/>
      </c>
      <c r="O110" s="1" t="str">
        <f>IF($F110="-","",VLOOKUP($E110,aanmeldingen!$B:$AB,O$1,FALSE))</f>
        <v>Giacon</v>
      </c>
      <c r="P110" s="1" t="str">
        <f>IF($F110="-","",VLOOKUP($E110,aanmeldingen!$B:$AB,P$1,FALSE))</f>
        <v>Daniel</v>
      </c>
      <c r="Q110" s="1" t="str">
        <f>IF($F110="-","",VLOOKUP($E110,aanmeldingen!$B:$AB,Q$1,FALSE))</f>
        <v>AMS</v>
      </c>
      <c r="R110" s="123">
        <v>26</v>
      </c>
      <c r="S110" s="123"/>
      <c r="AA110" s="54">
        <f t="shared" si="33"/>
        <v>0</v>
      </c>
      <c r="AB110" s="54" t="e">
        <f t="shared" si="34"/>
        <v>#VALUE!</v>
      </c>
      <c r="AC110" s="83" t="str">
        <f t="shared" si="36"/>
        <v/>
      </c>
      <c r="AD110" s="54">
        <f t="shared" si="39"/>
        <v>106</v>
      </c>
      <c r="AE110" s="54" t="str">
        <f t="shared" si="45"/>
        <v/>
      </c>
      <c r="AF110" s="54" t="str">
        <f t="shared" si="46"/>
        <v/>
      </c>
      <c r="AG110" s="54" t="str">
        <f t="shared" si="48"/>
        <v/>
      </c>
      <c r="AH110" s="54" t="str">
        <f t="shared" si="48"/>
        <v/>
      </c>
      <c r="AI110" s="54" t="str">
        <f t="shared" si="48"/>
        <v/>
      </c>
      <c r="AJ110" s="54" t="str">
        <f t="shared" si="47"/>
        <v/>
      </c>
      <c r="AK110" s="54" t="str">
        <f t="shared" si="49"/>
        <v/>
      </c>
      <c r="AL110" s="54" t="str">
        <f t="shared" si="49"/>
        <v/>
      </c>
      <c r="AM110" s="54" t="str">
        <f t="shared" si="49"/>
        <v/>
      </c>
      <c r="AN110" s="1" t="str">
        <f>IF(AF110="S",VLOOKUP(AI110,lookups!$N$1:$O$100,2,FALSE),"NVT")</f>
        <v>NVT</v>
      </c>
      <c r="AP110" s="54" t="str">
        <f t="shared" si="37"/>
        <v/>
      </c>
    </row>
    <row r="111" spans="1:42" x14ac:dyDescent="0.2">
      <c r="A111" s="1">
        <f t="shared" si="44"/>
        <v>50.097000000000001</v>
      </c>
      <c r="B111" s="1">
        <f t="shared" si="35"/>
        <v>5</v>
      </c>
      <c r="C111" s="1">
        <f t="shared" si="38"/>
        <v>0</v>
      </c>
      <c r="D111" s="1">
        <f t="shared" si="31"/>
        <v>0</v>
      </c>
      <c r="E111" s="1">
        <f t="shared" si="32"/>
        <v>107</v>
      </c>
      <c r="F111" s="1">
        <f>IFERROR(VLOOKUP($E111,aanmeldingen!$B:$AB,F$1,FALSE),"-")</f>
        <v>50</v>
      </c>
      <c r="H111" s="25" t="str">
        <f>IF($D111=1,VLOOKUP($E111,aanmeldingen!$B:$AB,H$1,FALSE),"")</f>
        <v/>
      </c>
      <c r="I111" s="1" t="str">
        <f>IF($D111=1,VLOOKUP($E111,aanmeldingen!$B:$AB,I$1,FALSE),"")</f>
        <v/>
      </c>
      <c r="J111" s="1" t="str">
        <f>IF($D111=1,VLOOKUP($E111,aanmeldingen!$B:$AB,J$1,FALSE),"")</f>
        <v/>
      </c>
      <c r="K111" s="95" t="str">
        <f>IF($D111=1,VLOOKUP($E111,aanmeldingen!$B:$AB,K$1,FALSE),"")</f>
        <v/>
      </c>
      <c r="L111" s="95" t="str">
        <f>IF($D111=1,VLOOKUP($E111,aanmeldingen!$B:$AB,L$1,FALSE),"")</f>
        <v/>
      </c>
      <c r="M111" s="18" t="str">
        <f>IF($D111=1,VLOOKUP($E111,aanmeldingen!$B:$AB,M$1,FALSE),"")</f>
        <v/>
      </c>
      <c r="N111" s="1" t="str">
        <f>IF($D111=1,VLOOKUP($E111,aanmeldingen!$B:$AB,N$1,FALSE),"")</f>
        <v/>
      </c>
      <c r="O111" s="1" t="str">
        <f>IF($F111="-","",VLOOKUP($E111,aanmeldingen!$B:$AB,O$1,FALSE))</f>
        <v>Zoons</v>
      </c>
      <c r="P111" s="1" t="str">
        <f>IF($F111="-","",VLOOKUP($E111,aanmeldingen!$B:$AB,P$1,FALSE))</f>
        <v>Axel</v>
      </c>
      <c r="Q111" s="1" t="str">
        <f>IF($F111="-","",VLOOKUP($E111,aanmeldingen!$B:$AB,Q$1,FALSE))</f>
        <v>NRD</v>
      </c>
      <c r="R111" s="125">
        <v>97</v>
      </c>
      <c r="S111" s="125"/>
      <c r="AA111" s="54">
        <f t="shared" si="33"/>
        <v>0</v>
      </c>
      <c r="AB111" s="54" t="e">
        <f t="shared" si="34"/>
        <v>#VALUE!</v>
      </c>
      <c r="AC111" s="83" t="str">
        <f t="shared" si="36"/>
        <v/>
      </c>
      <c r="AD111" s="54">
        <f t="shared" si="39"/>
        <v>107</v>
      </c>
      <c r="AE111" s="54" t="str">
        <f t="shared" si="45"/>
        <v/>
      </c>
      <c r="AF111" s="54" t="str">
        <f t="shared" si="46"/>
        <v/>
      </c>
      <c r="AG111" s="54" t="str">
        <f t="shared" si="48"/>
        <v/>
      </c>
      <c r="AH111" s="54" t="str">
        <f t="shared" si="48"/>
        <v/>
      </c>
      <c r="AI111" s="54" t="str">
        <f t="shared" si="48"/>
        <v/>
      </c>
      <c r="AJ111" s="54" t="str">
        <f t="shared" si="47"/>
        <v/>
      </c>
      <c r="AK111" s="54" t="str">
        <f t="shared" si="49"/>
        <v/>
      </c>
      <c r="AL111" s="54" t="str">
        <f t="shared" si="49"/>
        <v/>
      </c>
      <c r="AM111" s="54" t="str">
        <f t="shared" si="49"/>
        <v/>
      </c>
      <c r="AN111" s="1" t="str">
        <f>IF(AF111="S",VLOOKUP(AI111,lookups!$N$1:$O$100,2,FALSE),"NVT")</f>
        <v>NVT</v>
      </c>
      <c r="AP111" s="54" t="str">
        <f t="shared" si="37"/>
        <v/>
      </c>
    </row>
    <row r="112" spans="1:42" x14ac:dyDescent="0.2">
      <c r="A112" s="1">
        <f t="shared" si="44"/>
        <v>52.012999999999998</v>
      </c>
      <c r="B112" s="1">
        <f t="shared" si="35"/>
        <v>1</v>
      </c>
      <c r="C112" s="1">
        <f t="shared" si="38"/>
        <v>1</v>
      </c>
      <c r="D112" s="1">
        <f t="shared" si="31"/>
        <v>1</v>
      </c>
      <c r="E112" s="1">
        <f t="shared" si="32"/>
        <v>108</v>
      </c>
      <c r="F112" s="1">
        <f>IFERROR(VLOOKUP($E112,aanmeldingen!$B:$AB,F$1,FALSE),"-")</f>
        <v>52</v>
      </c>
      <c r="H112" s="25" t="str">
        <f>IF($D112=1,VLOOKUP($E112,aanmeldingen!$B:$AB,H$1,FALSE),"")</f>
        <v>Londen</v>
      </c>
      <c r="I112" s="1" t="str">
        <f>IF($D112=1,VLOOKUP($E112,aanmeldingen!$B:$AB,I$1,FALSE),"")</f>
        <v>GBR</v>
      </c>
      <c r="J112" s="1" t="str">
        <f>IF($D112=1,VLOOKUP($E112,aanmeldingen!$B:$AB,J$1,FALSE),"")</f>
        <v>ECC</v>
      </c>
      <c r="K112" s="95">
        <f>IF($D112=1,VLOOKUP($E112,aanmeldingen!$B:$AB,K$1,FALSE),"")</f>
        <v>43386</v>
      </c>
      <c r="L112" s="95">
        <f>IF($D112=1,VLOOKUP($E112,aanmeldingen!$B:$AB,L$1,FALSE),"")</f>
        <v>43387</v>
      </c>
      <c r="M112" s="18" t="str">
        <f>IF($D112=1,VLOOKUP($E112,aanmeldingen!$B:$AB,M$1,FALSE),"")</f>
        <v>Heren</v>
      </c>
      <c r="N112" s="1" t="str">
        <f>IF($D112=1,VLOOKUP($E112,aanmeldingen!$B:$AB,N$1,FALSE),"")</f>
        <v>Sabel</v>
      </c>
      <c r="O112" s="1" t="str">
        <f>IF($F112="-","",VLOOKUP($E112,aanmeldingen!$B:$AB,O$1,FALSE))</f>
        <v>Schaafsma</v>
      </c>
      <c r="P112" s="1" t="str">
        <f>IF($F112="-","",VLOOKUP($E112,aanmeldingen!$B:$AB,P$1,FALSE))</f>
        <v>Bote</v>
      </c>
      <c r="Q112" s="1" t="str">
        <f>IF($F112="-","",VLOOKUP($E112,aanmeldingen!$B:$AB,Q$1,FALSE))</f>
        <v>AMS</v>
      </c>
      <c r="R112" s="123">
        <v>13</v>
      </c>
      <c r="S112" s="123">
        <v>74</v>
      </c>
      <c r="AA112" s="54">
        <f t="shared" si="33"/>
        <v>0</v>
      </c>
      <c r="AB112" s="54" t="e">
        <f t="shared" si="34"/>
        <v>#VALUE!</v>
      </c>
      <c r="AC112" s="83" t="str">
        <f t="shared" si="36"/>
        <v/>
      </c>
      <c r="AD112" s="54">
        <f t="shared" si="39"/>
        <v>108</v>
      </c>
      <c r="AE112" s="54" t="str">
        <f t="shared" si="45"/>
        <v/>
      </c>
      <c r="AF112" s="54" t="str">
        <f t="shared" si="46"/>
        <v/>
      </c>
      <c r="AG112" s="54" t="str">
        <f t="shared" si="48"/>
        <v/>
      </c>
      <c r="AH112" s="54" t="str">
        <f t="shared" si="48"/>
        <v/>
      </c>
      <c r="AI112" s="54" t="str">
        <f t="shared" si="48"/>
        <v/>
      </c>
      <c r="AJ112" s="54" t="str">
        <f t="shared" si="47"/>
        <v/>
      </c>
      <c r="AK112" s="54" t="str">
        <f t="shared" si="49"/>
        <v/>
      </c>
      <c r="AL112" s="54" t="str">
        <f t="shared" si="49"/>
        <v/>
      </c>
      <c r="AM112" s="54" t="str">
        <f t="shared" si="49"/>
        <v/>
      </c>
      <c r="AN112" s="1" t="str">
        <f>IF(AF112="S",VLOOKUP(AI112,lookups!$N$1:$O$100,2,FALSE),"NVT")</f>
        <v>NVT</v>
      </c>
      <c r="AP112" s="54" t="str">
        <f t="shared" si="37"/>
        <v/>
      </c>
    </row>
    <row r="113" spans="1:42" x14ac:dyDescent="0.2">
      <c r="A113" s="1">
        <f t="shared" si="44"/>
        <v>52.06</v>
      </c>
      <c r="B113" s="1">
        <f t="shared" si="35"/>
        <v>2</v>
      </c>
      <c r="C113" s="1">
        <f t="shared" si="38"/>
        <v>1</v>
      </c>
      <c r="D113" s="1">
        <f t="shared" si="31"/>
        <v>0</v>
      </c>
      <c r="E113" s="1">
        <f t="shared" si="32"/>
        <v>109</v>
      </c>
      <c r="F113" s="1">
        <f>IFERROR(VLOOKUP($E113,aanmeldingen!$B:$AB,F$1,FALSE),"-")</f>
        <v>52</v>
      </c>
      <c r="H113" s="25" t="str">
        <f>IF($D113=1,VLOOKUP($E113,aanmeldingen!$B:$AB,H$1,FALSE),"")</f>
        <v/>
      </c>
      <c r="I113" s="1" t="str">
        <f>IF($D113=1,VLOOKUP($E113,aanmeldingen!$B:$AB,I$1,FALSE),"")</f>
        <v/>
      </c>
      <c r="J113" s="1" t="str">
        <f>IF($D113=1,VLOOKUP($E113,aanmeldingen!$B:$AB,J$1,FALSE),"")</f>
        <v/>
      </c>
      <c r="K113" s="95" t="str">
        <f>IF($D113=1,VLOOKUP($E113,aanmeldingen!$B:$AB,K$1,FALSE),"")</f>
        <v/>
      </c>
      <c r="L113" s="95" t="str">
        <f>IF($D113=1,VLOOKUP($E113,aanmeldingen!$B:$AB,L$1,FALSE),"")</f>
        <v/>
      </c>
      <c r="M113" s="18" t="str">
        <f>IF($D113=1,VLOOKUP($E113,aanmeldingen!$B:$AB,M$1,FALSE),"")</f>
        <v/>
      </c>
      <c r="N113" s="1" t="str">
        <f>IF($D113=1,VLOOKUP($E113,aanmeldingen!$B:$AB,N$1,FALSE),"")</f>
        <v/>
      </c>
      <c r="O113" s="1" t="str">
        <f>IF($F113="-","",VLOOKUP($E113,aanmeldingen!$B:$AB,O$1,FALSE))</f>
        <v>Butin Bik</v>
      </c>
      <c r="P113" s="1" t="str">
        <f>IF($F113="-","",VLOOKUP($E113,aanmeldingen!$B:$AB,P$1,FALSE))</f>
        <v>Nathan</v>
      </c>
      <c r="Q113" s="1" t="str">
        <f>IF($F113="-","",VLOOKUP($E113,aanmeldingen!$B:$AB,Q$1,FALSE))</f>
        <v>BG</v>
      </c>
      <c r="R113" s="123">
        <v>60</v>
      </c>
      <c r="S113" s="123"/>
      <c r="AA113" s="54">
        <f t="shared" si="33"/>
        <v>0</v>
      </c>
      <c r="AB113" s="54" t="e">
        <f t="shared" si="34"/>
        <v>#VALUE!</v>
      </c>
      <c r="AC113" s="83" t="str">
        <f t="shared" si="36"/>
        <v/>
      </c>
      <c r="AD113" s="54">
        <f t="shared" si="39"/>
        <v>109</v>
      </c>
      <c r="AE113" s="54" t="str">
        <f t="shared" si="45"/>
        <v/>
      </c>
      <c r="AF113" s="54" t="str">
        <f t="shared" si="46"/>
        <v/>
      </c>
      <c r="AG113" s="54" t="str">
        <f t="shared" si="48"/>
        <v/>
      </c>
      <c r="AH113" s="54" t="str">
        <f t="shared" si="48"/>
        <v/>
      </c>
      <c r="AI113" s="54" t="str">
        <f t="shared" si="48"/>
        <v/>
      </c>
      <c r="AJ113" s="54" t="str">
        <f t="shared" si="47"/>
        <v/>
      </c>
      <c r="AK113" s="54" t="str">
        <f t="shared" si="49"/>
        <v/>
      </c>
      <c r="AL113" s="54" t="str">
        <f t="shared" si="49"/>
        <v/>
      </c>
      <c r="AM113" s="54" t="str">
        <f t="shared" si="49"/>
        <v/>
      </c>
      <c r="AN113" s="1" t="str">
        <f>IF(AF113="S",VLOOKUP(AI113,lookups!$N$1:$O$100,2,FALSE),"NVT")</f>
        <v>NVT</v>
      </c>
      <c r="AP113" s="54" t="str">
        <f t="shared" si="37"/>
        <v/>
      </c>
    </row>
    <row r="114" spans="1:42" x14ac:dyDescent="0.2">
      <c r="A114" s="1">
        <f t="shared" si="44"/>
        <v>52.064999999999998</v>
      </c>
      <c r="B114" s="1">
        <f t="shared" si="35"/>
        <v>3</v>
      </c>
      <c r="C114" s="1">
        <f t="shared" si="38"/>
        <v>1</v>
      </c>
      <c r="D114" s="1">
        <f t="shared" si="31"/>
        <v>0</v>
      </c>
      <c r="E114" s="1">
        <f t="shared" si="32"/>
        <v>110</v>
      </c>
      <c r="F114" s="1">
        <f>IFERROR(VLOOKUP($E114,aanmeldingen!$B:$AB,F$1,FALSE),"-")</f>
        <v>52</v>
      </c>
      <c r="H114" s="25" t="str">
        <f>IF($D114=1,VLOOKUP($E114,aanmeldingen!$B:$AB,H$1,FALSE),"")</f>
        <v/>
      </c>
      <c r="I114" s="1" t="str">
        <f>IF($D114=1,VLOOKUP($E114,aanmeldingen!$B:$AB,I$1,FALSE),"")</f>
        <v/>
      </c>
      <c r="J114" s="1" t="str">
        <f>IF($D114=1,VLOOKUP($E114,aanmeldingen!$B:$AB,J$1,FALSE),"")</f>
        <v/>
      </c>
      <c r="K114" s="95" t="str">
        <f>IF($D114=1,VLOOKUP($E114,aanmeldingen!$B:$AB,K$1,FALSE),"")</f>
        <v/>
      </c>
      <c r="L114" s="95" t="str">
        <f>IF($D114=1,VLOOKUP($E114,aanmeldingen!$B:$AB,L$1,FALSE),"")</f>
        <v/>
      </c>
      <c r="M114" s="18" t="str">
        <f>IF($D114=1,VLOOKUP($E114,aanmeldingen!$B:$AB,M$1,FALSE),"")</f>
        <v/>
      </c>
      <c r="N114" s="1" t="str">
        <f>IF($D114=1,VLOOKUP($E114,aanmeldingen!$B:$AB,N$1,FALSE),"")</f>
        <v/>
      </c>
      <c r="O114" s="1" t="str">
        <f>IF($F114="-","",VLOOKUP($E114,aanmeldingen!$B:$AB,O$1,FALSE))</f>
        <v>Waasdorp</v>
      </c>
      <c r="P114" s="1" t="str">
        <f>IF($F114="-","",VLOOKUP($E114,aanmeldingen!$B:$AB,P$1,FALSE))</f>
        <v>Ryan</v>
      </c>
      <c r="Q114" s="1" t="str">
        <f>IF($F114="-","",VLOOKUP($E114,aanmeldingen!$B:$AB,Q$1,FALSE))</f>
        <v>BG</v>
      </c>
      <c r="R114" s="123">
        <v>65</v>
      </c>
      <c r="S114" s="123"/>
      <c r="AA114" s="54">
        <f t="shared" si="33"/>
        <v>0</v>
      </c>
      <c r="AB114" s="54" t="e">
        <f t="shared" si="34"/>
        <v>#VALUE!</v>
      </c>
      <c r="AC114" s="83" t="str">
        <f t="shared" si="36"/>
        <v/>
      </c>
      <c r="AD114" s="54">
        <f t="shared" si="39"/>
        <v>110</v>
      </c>
      <c r="AE114" s="54" t="str">
        <f t="shared" si="45"/>
        <v/>
      </c>
      <c r="AF114" s="54" t="str">
        <f t="shared" si="46"/>
        <v/>
      </c>
      <c r="AG114" s="54" t="str">
        <f t="shared" si="48"/>
        <v/>
      </c>
      <c r="AH114" s="54" t="str">
        <f t="shared" si="48"/>
        <v/>
      </c>
      <c r="AI114" s="54" t="str">
        <f t="shared" si="48"/>
        <v/>
      </c>
      <c r="AJ114" s="54" t="str">
        <f t="shared" si="47"/>
        <v/>
      </c>
      <c r="AK114" s="54" t="str">
        <f t="shared" si="49"/>
        <v/>
      </c>
      <c r="AL114" s="54" t="str">
        <f t="shared" si="49"/>
        <v/>
      </c>
      <c r="AM114" s="54" t="str">
        <f t="shared" si="49"/>
        <v/>
      </c>
      <c r="AN114" s="1" t="str">
        <f>IF(AF114="S",VLOOKUP(AI114,lookups!$N$1:$O$100,2,FALSE),"NVT")</f>
        <v>NVT</v>
      </c>
      <c r="AP114" s="54" t="str">
        <f t="shared" si="37"/>
        <v/>
      </c>
    </row>
    <row r="115" spans="1:42" x14ac:dyDescent="0.2">
      <c r="A115" s="1">
        <f t="shared" si="44"/>
        <v>56.058999999999997</v>
      </c>
      <c r="B115" s="1">
        <f t="shared" si="35"/>
        <v>1</v>
      </c>
      <c r="C115" s="1">
        <f t="shared" si="38"/>
        <v>0</v>
      </c>
      <c r="D115" s="1">
        <f t="shared" si="31"/>
        <v>1</v>
      </c>
      <c r="E115" s="1">
        <f t="shared" si="32"/>
        <v>111</v>
      </c>
      <c r="F115" s="1">
        <f>IFERROR(VLOOKUP($E115,aanmeldingen!$B:$AB,F$1,FALSE),"-")</f>
        <v>56</v>
      </c>
      <c r="H115" s="25" t="str">
        <f>IF($D115=1,VLOOKUP($E115,aanmeldingen!$B:$AB,H$1,FALSE),"")</f>
        <v>Split</v>
      </c>
      <c r="I115" s="1" t="str">
        <f>IF($D115=1,VLOOKUP($E115,aanmeldingen!$B:$AB,I$1,FALSE),"")</f>
        <v>CRO</v>
      </c>
      <c r="J115" s="1" t="str">
        <f>IF($D115=1,VLOOKUP($E115,aanmeldingen!$B:$AB,J$1,FALSE),"")</f>
        <v>Sat</v>
      </c>
      <c r="K115" s="95">
        <f>IF($D115=1,VLOOKUP($E115,aanmeldingen!$B:$AB,K$1,FALSE),"")</f>
        <v>43386</v>
      </c>
      <c r="L115" s="95">
        <f>IF($D115=1,VLOOKUP($E115,aanmeldingen!$B:$AB,L$1,FALSE),"")</f>
        <v>43387</v>
      </c>
      <c r="M115" s="18" t="str">
        <f>IF($D115=1,VLOOKUP($E115,aanmeldingen!$B:$AB,M$1,FALSE),"")</f>
        <v>Dames</v>
      </c>
      <c r="N115" s="1" t="str">
        <f>IF($D115=1,VLOOKUP($E115,aanmeldingen!$B:$AB,N$1,FALSE),"")</f>
        <v>Degen</v>
      </c>
      <c r="O115" s="1" t="str">
        <f>IF($F115="-","",VLOOKUP($E115,aanmeldingen!$B:$AB,O$1,FALSE))</f>
        <v>Boone</v>
      </c>
      <c r="P115" s="1" t="str">
        <f>IF($F115="-","",VLOOKUP($E115,aanmeldingen!$B:$AB,P$1,FALSE))</f>
        <v>Kelly</v>
      </c>
      <c r="Q115" s="1" t="str">
        <f>IF($F115="-","",VLOOKUP($E115,aanmeldingen!$B:$AB,Q$1,FALSE))</f>
        <v>ZAI</v>
      </c>
      <c r="R115" s="123">
        <v>59</v>
      </c>
      <c r="S115" s="123">
        <v>152</v>
      </c>
      <c r="AA115" s="54">
        <f t="shared" si="33"/>
        <v>0</v>
      </c>
      <c r="AB115" s="54" t="e">
        <f t="shared" si="34"/>
        <v>#VALUE!</v>
      </c>
      <c r="AC115" s="83" t="str">
        <f t="shared" si="36"/>
        <v/>
      </c>
      <c r="AD115" s="54">
        <f t="shared" si="39"/>
        <v>111</v>
      </c>
      <c r="AE115" s="54" t="str">
        <f t="shared" si="45"/>
        <v/>
      </c>
      <c r="AF115" s="54" t="str">
        <f t="shared" si="46"/>
        <v/>
      </c>
      <c r="AG115" s="54" t="str">
        <f t="shared" si="48"/>
        <v/>
      </c>
      <c r="AH115" s="54" t="str">
        <f t="shared" si="48"/>
        <v/>
      </c>
      <c r="AI115" s="54" t="str">
        <f t="shared" si="48"/>
        <v/>
      </c>
      <c r="AJ115" s="54" t="str">
        <f t="shared" si="47"/>
        <v/>
      </c>
      <c r="AK115" s="54" t="str">
        <f t="shared" si="49"/>
        <v/>
      </c>
      <c r="AL115" s="54" t="str">
        <f t="shared" si="49"/>
        <v/>
      </c>
      <c r="AM115" s="54" t="str">
        <f t="shared" si="49"/>
        <v/>
      </c>
      <c r="AN115" s="1" t="str">
        <f>IF(AF115="S",VLOOKUP(AI115,lookups!$N$1:$O$100,2,FALSE),"NVT")</f>
        <v>NVT</v>
      </c>
      <c r="AP115" s="54" t="str">
        <f t="shared" si="37"/>
        <v/>
      </c>
    </row>
    <row r="116" spans="1:42" x14ac:dyDescent="0.2">
      <c r="A116" s="1">
        <f t="shared" si="44"/>
        <v>56.112000000000002</v>
      </c>
      <c r="B116" s="1">
        <f t="shared" si="35"/>
        <v>2</v>
      </c>
      <c r="C116" s="1">
        <f t="shared" si="38"/>
        <v>0</v>
      </c>
      <c r="D116" s="1">
        <f t="shared" si="31"/>
        <v>0</v>
      </c>
      <c r="E116" s="1">
        <f t="shared" si="32"/>
        <v>112</v>
      </c>
      <c r="F116" s="1">
        <f>IFERROR(VLOOKUP($E116,aanmeldingen!$B:$AB,F$1,FALSE),"-")</f>
        <v>56</v>
      </c>
      <c r="H116" s="25" t="str">
        <f>IF($D116=1,VLOOKUP($E116,aanmeldingen!$B:$AB,H$1,FALSE),"")</f>
        <v/>
      </c>
      <c r="I116" s="1" t="str">
        <f>IF($D116=1,VLOOKUP($E116,aanmeldingen!$B:$AB,I$1,FALSE),"")</f>
        <v/>
      </c>
      <c r="J116" s="1" t="str">
        <f>IF($D116=1,VLOOKUP($E116,aanmeldingen!$B:$AB,J$1,FALSE),"")</f>
        <v/>
      </c>
      <c r="K116" s="95" t="str">
        <f>IF($D116=1,VLOOKUP($E116,aanmeldingen!$B:$AB,K$1,FALSE),"")</f>
        <v/>
      </c>
      <c r="L116" s="95" t="str">
        <f>IF($D116=1,VLOOKUP($E116,aanmeldingen!$B:$AB,L$1,FALSE),"")</f>
        <v/>
      </c>
      <c r="M116" s="18" t="str">
        <f>IF($D116=1,VLOOKUP($E116,aanmeldingen!$B:$AB,M$1,FALSE),"")</f>
        <v/>
      </c>
      <c r="N116" s="1" t="str">
        <f>IF($D116=1,VLOOKUP($E116,aanmeldingen!$B:$AB,N$1,FALSE),"")</f>
        <v/>
      </c>
      <c r="O116" s="1" t="str">
        <f>IF($F116="-","",VLOOKUP($E116,aanmeldingen!$B:$AB,O$1,FALSE))</f>
        <v>Obster</v>
      </c>
      <c r="P116" s="1" t="str">
        <f>IF($F116="-","",VLOOKUP($E116,aanmeldingen!$B:$AB,P$1,FALSE))</f>
        <v>Ellen</v>
      </c>
      <c r="Q116" s="1" t="str">
        <f>IF($F116="-","",VLOOKUP($E116,aanmeldingen!$B:$AB,Q$1,FALSE))</f>
        <v>QUI</v>
      </c>
      <c r="R116" s="123">
        <v>112</v>
      </c>
      <c r="S116" s="123"/>
      <c r="AA116" s="54">
        <f t="shared" si="33"/>
        <v>0</v>
      </c>
      <c r="AB116" s="54" t="e">
        <f t="shared" si="34"/>
        <v>#VALUE!</v>
      </c>
      <c r="AC116" s="83" t="str">
        <f t="shared" si="36"/>
        <v/>
      </c>
      <c r="AD116" s="54">
        <f t="shared" si="39"/>
        <v>112</v>
      </c>
      <c r="AE116" s="54" t="str">
        <f t="shared" si="45"/>
        <v/>
      </c>
      <c r="AF116" s="54" t="str">
        <f t="shared" si="46"/>
        <v/>
      </c>
      <c r="AG116" s="54" t="str">
        <f t="shared" si="48"/>
        <v/>
      </c>
      <c r="AH116" s="54" t="str">
        <f t="shared" si="48"/>
        <v/>
      </c>
      <c r="AI116" s="54" t="str">
        <f t="shared" si="48"/>
        <v/>
      </c>
      <c r="AJ116" s="54" t="str">
        <f t="shared" si="47"/>
        <v/>
      </c>
      <c r="AK116" s="54" t="str">
        <f t="shared" si="49"/>
        <v/>
      </c>
      <c r="AL116" s="54" t="str">
        <f t="shared" si="49"/>
        <v/>
      </c>
      <c r="AM116" s="54" t="str">
        <f t="shared" si="49"/>
        <v/>
      </c>
      <c r="AN116" s="1" t="str">
        <f>IF(AF116="S",VLOOKUP(AI116,lookups!$N$1:$O$100,2,FALSE),"NVT")</f>
        <v>NVT</v>
      </c>
      <c r="AP116" s="54" t="str">
        <f t="shared" si="37"/>
        <v/>
      </c>
    </row>
    <row r="117" spans="1:42" x14ac:dyDescent="0.2">
      <c r="A117" s="1">
        <f t="shared" si="44"/>
        <v>56.133000000000003</v>
      </c>
      <c r="B117" s="1">
        <f t="shared" si="35"/>
        <v>3</v>
      </c>
      <c r="C117" s="1">
        <f t="shared" si="38"/>
        <v>0</v>
      </c>
      <c r="D117" s="1">
        <f t="shared" si="31"/>
        <v>0</v>
      </c>
      <c r="E117" s="1">
        <f t="shared" si="32"/>
        <v>113</v>
      </c>
      <c r="F117" s="1">
        <f>IFERROR(VLOOKUP($E117,aanmeldingen!$B:$AB,F$1,FALSE),"-")</f>
        <v>56</v>
      </c>
      <c r="H117" s="25" t="str">
        <f>IF($D117=1,VLOOKUP($E117,aanmeldingen!$B:$AB,H$1,FALSE),"")</f>
        <v/>
      </c>
      <c r="I117" s="1" t="str">
        <f>IF($D117=1,VLOOKUP($E117,aanmeldingen!$B:$AB,I$1,FALSE),"")</f>
        <v/>
      </c>
      <c r="J117" s="1" t="str">
        <f>IF($D117=1,VLOOKUP($E117,aanmeldingen!$B:$AB,J$1,FALSE),"")</f>
        <v/>
      </c>
      <c r="K117" s="95" t="str">
        <f>IF($D117=1,VLOOKUP($E117,aanmeldingen!$B:$AB,K$1,FALSE),"")</f>
        <v/>
      </c>
      <c r="L117" s="95" t="str">
        <f>IF($D117=1,VLOOKUP($E117,aanmeldingen!$B:$AB,L$1,FALSE),"")</f>
        <v/>
      </c>
      <c r="M117" s="18" t="str">
        <f>IF($D117=1,VLOOKUP($E117,aanmeldingen!$B:$AB,M$1,FALSE),"")</f>
        <v/>
      </c>
      <c r="N117" s="1" t="str">
        <f>IF($D117=1,VLOOKUP($E117,aanmeldingen!$B:$AB,N$1,FALSE),"")</f>
        <v/>
      </c>
      <c r="O117" s="1" t="str">
        <f>IF($F117="-","",VLOOKUP($E117,aanmeldingen!$B:$AB,O$1,FALSE))</f>
        <v>De Jong</v>
      </c>
      <c r="P117" s="1" t="str">
        <f>IF($F117="-","",VLOOKUP($E117,aanmeldingen!$B:$AB,P$1,FALSE))</f>
        <v>Cheryl</v>
      </c>
      <c r="Q117" s="1" t="str">
        <f>IF($F117="-","",VLOOKUP($E117,aanmeldingen!$B:$AB,Q$1,FALSE))</f>
        <v>DBO</v>
      </c>
      <c r="R117" s="123">
        <v>133</v>
      </c>
      <c r="S117" s="123"/>
      <c r="AA117" s="54">
        <f t="shared" si="33"/>
        <v>0</v>
      </c>
      <c r="AB117" s="54" t="e">
        <f t="shared" si="34"/>
        <v>#VALUE!</v>
      </c>
      <c r="AC117" s="83" t="str">
        <f t="shared" si="36"/>
        <v/>
      </c>
      <c r="AD117" s="54">
        <f t="shared" si="39"/>
        <v>113</v>
      </c>
      <c r="AE117" s="54" t="str">
        <f t="shared" si="45"/>
        <v/>
      </c>
      <c r="AF117" s="54" t="str">
        <f t="shared" si="46"/>
        <v/>
      </c>
      <c r="AG117" s="54" t="str">
        <f t="shared" si="48"/>
        <v/>
      </c>
      <c r="AH117" s="54" t="str">
        <f t="shared" si="48"/>
        <v/>
      </c>
      <c r="AI117" s="54" t="str">
        <f t="shared" si="48"/>
        <v/>
      </c>
      <c r="AJ117" s="54" t="str">
        <f t="shared" si="47"/>
        <v/>
      </c>
      <c r="AK117" s="54" t="str">
        <f t="shared" si="49"/>
        <v/>
      </c>
      <c r="AL117" s="54" t="str">
        <f t="shared" si="49"/>
        <v/>
      </c>
      <c r="AM117" s="54" t="str">
        <f t="shared" si="49"/>
        <v/>
      </c>
      <c r="AN117" s="1" t="str">
        <f>IF(AF117="S",VLOOKUP(AI117,lookups!$N$1:$O$100,2,FALSE),"NVT")</f>
        <v>NVT</v>
      </c>
      <c r="AP117" s="54" t="str">
        <f t="shared" si="37"/>
        <v/>
      </c>
    </row>
    <row r="118" spans="1:42" x14ac:dyDescent="0.2">
      <c r="A118" s="1">
        <f t="shared" si="44"/>
        <v>56.088999999999999</v>
      </c>
      <c r="B118" s="1">
        <f t="shared" si="35"/>
        <v>4</v>
      </c>
      <c r="C118" s="1">
        <f t="shared" si="38"/>
        <v>0</v>
      </c>
      <c r="D118" s="1">
        <f t="shared" si="31"/>
        <v>0</v>
      </c>
      <c r="E118" s="1">
        <f t="shared" si="32"/>
        <v>114</v>
      </c>
      <c r="F118" s="1">
        <f>IFERROR(VLOOKUP($E118,aanmeldingen!$B:$AB,F$1,FALSE),"-")</f>
        <v>56</v>
      </c>
      <c r="H118" s="25" t="str">
        <f>IF($D118=1,VLOOKUP($E118,aanmeldingen!$B:$AB,H$1,FALSE),"")</f>
        <v/>
      </c>
      <c r="I118" s="1" t="str">
        <f>IF($D118=1,VLOOKUP($E118,aanmeldingen!$B:$AB,I$1,FALSE),"")</f>
        <v/>
      </c>
      <c r="J118" s="1" t="str">
        <f>IF($D118=1,VLOOKUP($E118,aanmeldingen!$B:$AB,J$1,FALSE),"")</f>
        <v/>
      </c>
      <c r="K118" s="95" t="str">
        <f>IF($D118=1,VLOOKUP($E118,aanmeldingen!$B:$AB,K$1,FALSE),"")</f>
        <v/>
      </c>
      <c r="L118" s="95" t="str">
        <f>IF($D118=1,VLOOKUP($E118,aanmeldingen!$B:$AB,L$1,FALSE),"")</f>
        <v/>
      </c>
      <c r="M118" s="18" t="str">
        <f>IF($D118=1,VLOOKUP($E118,aanmeldingen!$B:$AB,M$1,FALSE),"")</f>
        <v/>
      </c>
      <c r="N118" s="1" t="str">
        <f>IF($D118=1,VLOOKUP($E118,aanmeldingen!$B:$AB,N$1,FALSE),"")</f>
        <v/>
      </c>
      <c r="O118" s="1" t="str">
        <f>IF($F118="-","",VLOOKUP($E118,aanmeldingen!$B:$AB,O$1,FALSE))</f>
        <v>De Wijn</v>
      </c>
      <c r="P118" s="1" t="str">
        <f>IF($F118="-","",VLOOKUP($E118,aanmeldingen!$B:$AB,P$1,FALSE))</f>
        <v>Day</v>
      </c>
      <c r="Q118" s="1" t="str">
        <f>IF($F118="-","",VLOOKUP($E118,aanmeldingen!$B:$AB,Q$1,FALSE))</f>
        <v>DBO</v>
      </c>
      <c r="R118" s="123">
        <v>89</v>
      </c>
      <c r="S118" s="123"/>
      <c r="AA118" s="54">
        <f t="shared" si="33"/>
        <v>0</v>
      </c>
      <c r="AB118" s="54" t="e">
        <f t="shared" si="34"/>
        <v>#VALUE!</v>
      </c>
      <c r="AC118" s="83" t="str">
        <f t="shared" si="36"/>
        <v/>
      </c>
      <c r="AD118" s="54">
        <f t="shared" si="39"/>
        <v>114</v>
      </c>
      <c r="AE118" s="54" t="str">
        <f t="shared" si="45"/>
        <v/>
      </c>
      <c r="AF118" s="54" t="str">
        <f t="shared" si="46"/>
        <v/>
      </c>
      <c r="AG118" s="54" t="str">
        <f t="shared" si="48"/>
        <v/>
      </c>
      <c r="AH118" s="54" t="str">
        <f t="shared" si="48"/>
        <v/>
      </c>
      <c r="AI118" s="54" t="str">
        <f t="shared" si="48"/>
        <v/>
      </c>
      <c r="AJ118" s="54" t="str">
        <f t="shared" si="47"/>
        <v/>
      </c>
      <c r="AK118" s="54" t="str">
        <f t="shared" si="49"/>
        <v/>
      </c>
      <c r="AL118" s="54" t="str">
        <f t="shared" si="49"/>
        <v/>
      </c>
      <c r="AM118" s="54" t="str">
        <f t="shared" si="49"/>
        <v/>
      </c>
      <c r="AN118" s="1" t="str">
        <f>IF(AF118="S",VLOOKUP(AI118,lookups!$N$1:$O$100,2,FALSE),"NVT")</f>
        <v>NVT</v>
      </c>
      <c r="AP118" s="54" t="str">
        <f t="shared" si="37"/>
        <v/>
      </c>
    </row>
    <row r="119" spans="1:42" x14ac:dyDescent="0.2">
      <c r="A119" s="1">
        <f t="shared" si="44"/>
        <v>56.119</v>
      </c>
      <c r="B119" s="1">
        <f t="shared" si="35"/>
        <v>5</v>
      </c>
      <c r="C119" s="1">
        <f t="shared" si="38"/>
        <v>0</v>
      </c>
      <c r="D119" s="1">
        <f t="shared" si="31"/>
        <v>0</v>
      </c>
      <c r="E119" s="1">
        <f t="shared" si="32"/>
        <v>115</v>
      </c>
      <c r="F119" s="1">
        <f>IFERROR(VLOOKUP($E119,aanmeldingen!$B:$AB,F$1,FALSE),"-")</f>
        <v>56</v>
      </c>
      <c r="H119" s="25" t="str">
        <f>IF($D119=1,VLOOKUP($E119,aanmeldingen!$B:$AB,H$1,FALSE),"")</f>
        <v/>
      </c>
      <c r="I119" s="1" t="str">
        <f>IF($D119=1,VLOOKUP($E119,aanmeldingen!$B:$AB,I$1,FALSE),"")</f>
        <v/>
      </c>
      <c r="J119" s="1" t="str">
        <f>IF($D119=1,VLOOKUP($E119,aanmeldingen!$B:$AB,J$1,FALSE),"")</f>
        <v/>
      </c>
      <c r="K119" s="95" t="str">
        <f>IF($D119=1,VLOOKUP($E119,aanmeldingen!$B:$AB,K$1,FALSE),"")</f>
        <v/>
      </c>
      <c r="L119" s="95" t="str">
        <f>IF($D119=1,VLOOKUP($E119,aanmeldingen!$B:$AB,L$1,FALSE),"")</f>
        <v/>
      </c>
      <c r="M119" s="18" t="str">
        <f>IF($D119=1,VLOOKUP($E119,aanmeldingen!$B:$AB,M$1,FALSE),"")</f>
        <v/>
      </c>
      <c r="N119" s="1" t="str">
        <f>IF($D119=1,VLOOKUP($E119,aanmeldingen!$B:$AB,N$1,FALSE),"")</f>
        <v/>
      </c>
      <c r="O119" s="1" t="str">
        <f>IF($F119="-","",VLOOKUP($E119,aanmeldingen!$B:$AB,O$1,FALSE))</f>
        <v>Kroese</v>
      </c>
      <c r="P119" s="1" t="str">
        <f>IF($F119="-","",VLOOKUP($E119,aanmeldingen!$B:$AB,P$1,FALSE))</f>
        <v>Roos</v>
      </c>
      <c r="Q119" s="1" t="str">
        <f>IF($F119="-","",VLOOKUP($E119,aanmeldingen!$B:$AB,Q$1,FALSE))</f>
        <v>RS</v>
      </c>
      <c r="R119" s="123">
        <v>119</v>
      </c>
      <c r="S119" s="123"/>
      <c r="AA119" s="54">
        <f t="shared" si="33"/>
        <v>0</v>
      </c>
      <c r="AB119" s="54" t="e">
        <f t="shared" si="34"/>
        <v>#VALUE!</v>
      </c>
      <c r="AC119" s="83" t="str">
        <f t="shared" si="36"/>
        <v/>
      </c>
      <c r="AD119" s="54">
        <f t="shared" si="39"/>
        <v>115</v>
      </c>
      <c r="AE119" s="54" t="str">
        <f t="shared" si="45"/>
        <v/>
      </c>
      <c r="AF119" s="54" t="str">
        <f t="shared" si="46"/>
        <v/>
      </c>
      <c r="AG119" s="54" t="str">
        <f t="shared" si="48"/>
        <v/>
      </c>
      <c r="AH119" s="54" t="str">
        <f t="shared" si="48"/>
        <v/>
      </c>
      <c r="AI119" s="54" t="str">
        <f t="shared" si="48"/>
        <v/>
      </c>
      <c r="AJ119" s="54" t="str">
        <f t="shared" si="47"/>
        <v/>
      </c>
      <c r="AK119" s="54" t="str">
        <f t="shared" si="49"/>
        <v/>
      </c>
      <c r="AL119" s="54" t="str">
        <f t="shared" si="49"/>
        <v/>
      </c>
      <c r="AM119" s="54" t="str">
        <f t="shared" si="49"/>
        <v/>
      </c>
      <c r="AN119" s="1" t="str">
        <f>IF(AF119="S",VLOOKUP(AI119,lookups!$N$1:$O$100,2,FALSE),"NVT")</f>
        <v>NVT</v>
      </c>
      <c r="AP119" s="54" t="str">
        <f t="shared" si="37"/>
        <v/>
      </c>
    </row>
    <row r="120" spans="1:42" x14ac:dyDescent="0.2">
      <c r="A120" s="1">
        <f t="shared" si="44"/>
        <v>57.046999999999997</v>
      </c>
      <c r="B120" s="1">
        <f t="shared" si="35"/>
        <v>1</v>
      </c>
      <c r="C120" s="1">
        <f t="shared" si="38"/>
        <v>1</v>
      </c>
      <c r="D120" s="1">
        <f t="shared" si="31"/>
        <v>1</v>
      </c>
      <c r="E120" s="1">
        <f t="shared" si="32"/>
        <v>116</v>
      </c>
      <c r="F120" s="1">
        <f>IFERROR(VLOOKUP($E120,aanmeldingen!$B:$AB,F$1,FALSE),"-")</f>
        <v>57</v>
      </c>
      <c r="H120" s="25" t="str">
        <f>IF($D120=1,VLOOKUP($E120,aanmeldingen!$B:$AB,H$1,FALSE),"")</f>
        <v>Split</v>
      </c>
      <c r="I120" s="1" t="str">
        <f>IF($D120=1,VLOOKUP($E120,aanmeldingen!$B:$AB,I$1,FALSE),"")</f>
        <v>CRO</v>
      </c>
      <c r="J120" s="1" t="str">
        <f>IF($D120=1,VLOOKUP($E120,aanmeldingen!$B:$AB,J$1,FALSE),"")</f>
        <v>Sat</v>
      </c>
      <c r="K120" s="95">
        <f>IF($D120=1,VLOOKUP($E120,aanmeldingen!$B:$AB,K$1,FALSE),"")</f>
        <v>43386</v>
      </c>
      <c r="L120" s="95">
        <f>IF($D120=1,VLOOKUP($E120,aanmeldingen!$B:$AB,L$1,FALSE),"")</f>
        <v>43387</v>
      </c>
      <c r="M120" s="18" t="str">
        <f>IF($D120=1,VLOOKUP($E120,aanmeldingen!$B:$AB,M$1,FALSE),"")</f>
        <v>Heren</v>
      </c>
      <c r="N120" s="1" t="str">
        <f>IF($D120=1,VLOOKUP($E120,aanmeldingen!$B:$AB,N$1,FALSE),"")</f>
        <v>Degen</v>
      </c>
      <c r="O120" s="1" t="str">
        <f>IF($F120="-","",VLOOKUP($E120,aanmeldingen!$B:$AB,O$1,FALSE))</f>
        <v>Postma</v>
      </c>
      <c r="P120" s="1" t="str">
        <f>IF($F120="-","",VLOOKUP($E120,aanmeldingen!$B:$AB,P$1,FALSE))</f>
        <v>Randy</v>
      </c>
      <c r="Q120" s="1" t="str">
        <f>IF($F120="-","",VLOOKUP($E120,aanmeldingen!$B:$AB,Q$1,FALSE))</f>
        <v>FCA</v>
      </c>
      <c r="R120" s="123">
        <v>47</v>
      </c>
      <c r="S120" s="123">
        <v>93</v>
      </c>
      <c r="AA120" s="54">
        <f t="shared" si="33"/>
        <v>0</v>
      </c>
      <c r="AB120" s="54" t="e">
        <f t="shared" si="34"/>
        <v>#VALUE!</v>
      </c>
      <c r="AC120" s="83" t="str">
        <f t="shared" si="36"/>
        <v/>
      </c>
      <c r="AD120" s="54">
        <f t="shared" si="39"/>
        <v>116</v>
      </c>
      <c r="AE120" s="54" t="str">
        <f t="shared" si="45"/>
        <v/>
      </c>
      <c r="AF120" s="54" t="str">
        <f t="shared" si="46"/>
        <v/>
      </c>
      <c r="AG120" s="54" t="str">
        <f t="shared" si="48"/>
        <v/>
      </c>
      <c r="AH120" s="54" t="str">
        <f t="shared" si="48"/>
        <v/>
      </c>
      <c r="AI120" s="54" t="str">
        <f t="shared" si="48"/>
        <v/>
      </c>
      <c r="AJ120" s="54" t="str">
        <f t="shared" si="47"/>
        <v/>
      </c>
      <c r="AK120" s="54" t="str">
        <f t="shared" si="49"/>
        <v/>
      </c>
      <c r="AL120" s="54" t="str">
        <f t="shared" si="49"/>
        <v/>
      </c>
      <c r="AM120" s="54" t="str">
        <f t="shared" si="49"/>
        <v/>
      </c>
      <c r="AN120" s="1" t="str">
        <f>IF(AF120="S",VLOOKUP(AI120,lookups!$N$1:$O$100,2,FALSE),"NVT")</f>
        <v>NVT</v>
      </c>
      <c r="AP120" s="54" t="str">
        <f t="shared" si="37"/>
        <v/>
      </c>
    </row>
    <row r="121" spans="1:42" x14ac:dyDescent="0.2">
      <c r="A121" s="1">
        <f t="shared" si="44"/>
        <v>57.085999999999999</v>
      </c>
      <c r="B121" s="1">
        <f t="shared" si="35"/>
        <v>2</v>
      </c>
      <c r="C121" s="1">
        <f t="shared" si="38"/>
        <v>1</v>
      </c>
      <c r="D121" s="1">
        <f t="shared" si="31"/>
        <v>0</v>
      </c>
      <c r="E121" s="1">
        <f t="shared" si="32"/>
        <v>117</v>
      </c>
      <c r="F121" s="1">
        <f>IFERROR(VLOOKUP($E121,aanmeldingen!$B:$AB,F$1,FALSE),"-")</f>
        <v>57</v>
      </c>
      <c r="H121" s="25" t="str">
        <f>IF($D121=1,VLOOKUP($E121,aanmeldingen!$B:$AB,H$1,FALSE),"")</f>
        <v/>
      </c>
      <c r="I121" s="1" t="str">
        <f>IF($D121=1,VLOOKUP($E121,aanmeldingen!$B:$AB,I$1,FALSE),"")</f>
        <v/>
      </c>
      <c r="J121" s="1" t="str">
        <f>IF($D121=1,VLOOKUP($E121,aanmeldingen!$B:$AB,J$1,FALSE),"")</f>
        <v/>
      </c>
      <c r="K121" s="95" t="str">
        <f>IF($D121=1,VLOOKUP($E121,aanmeldingen!$B:$AB,K$1,FALSE),"")</f>
        <v/>
      </c>
      <c r="L121" s="95" t="str">
        <f>IF($D121=1,VLOOKUP($E121,aanmeldingen!$B:$AB,L$1,FALSE),"")</f>
        <v/>
      </c>
      <c r="M121" s="18" t="str">
        <f>IF($D121=1,VLOOKUP($E121,aanmeldingen!$B:$AB,M$1,FALSE),"")</f>
        <v/>
      </c>
      <c r="N121" s="1" t="str">
        <f>IF($D121=1,VLOOKUP($E121,aanmeldingen!$B:$AB,N$1,FALSE),"")</f>
        <v/>
      </c>
      <c r="O121" s="1" t="str">
        <f>IF($F121="-","",VLOOKUP($E121,aanmeldingen!$B:$AB,O$1,FALSE))</f>
        <v>De Wijn</v>
      </c>
      <c r="P121" s="1" t="str">
        <f>IF($F121="-","",VLOOKUP($E121,aanmeldingen!$B:$AB,P$1,FALSE))</f>
        <v>Peter</v>
      </c>
      <c r="Q121" s="1" t="str">
        <f>IF($F121="-","",VLOOKUP($E121,aanmeldingen!$B:$AB,Q$1,FALSE))</f>
        <v>DBO</v>
      </c>
      <c r="R121" s="123">
        <v>86</v>
      </c>
      <c r="S121" s="123"/>
      <c r="AA121" s="54">
        <f t="shared" si="33"/>
        <v>0</v>
      </c>
      <c r="AB121" s="54" t="e">
        <f t="shared" si="34"/>
        <v>#VALUE!</v>
      </c>
      <c r="AC121" s="83" t="str">
        <f t="shared" si="36"/>
        <v/>
      </c>
      <c r="AD121" s="54">
        <f t="shared" si="39"/>
        <v>117</v>
      </c>
      <c r="AE121" s="54" t="str">
        <f t="shared" si="45"/>
        <v/>
      </c>
      <c r="AF121" s="54" t="str">
        <f t="shared" si="46"/>
        <v/>
      </c>
      <c r="AG121" s="54" t="str">
        <f t="shared" si="48"/>
        <v/>
      </c>
      <c r="AH121" s="54" t="str">
        <f t="shared" si="48"/>
        <v/>
      </c>
      <c r="AI121" s="54" t="str">
        <f t="shared" si="48"/>
        <v/>
      </c>
      <c r="AJ121" s="54" t="str">
        <f t="shared" si="47"/>
        <v/>
      </c>
      <c r="AK121" s="54" t="str">
        <f t="shared" si="49"/>
        <v/>
      </c>
      <c r="AL121" s="54" t="str">
        <f t="shared" si="49"/>
        <v/>
      </c>
      <c r="AM121" s="54" t="str">
        <f t="shared" si="49"/>
        <v/>
      </c>
      <c r="AN121" s="1" t="str">
        <f>IF(AF121="S",VLOOKUP(AI121,lookups!$N$1:$O$100,2,FALSE),"NVT")</f>
        <v>NVT</v>
      </c>
      <c r="AP121" s="54" t="str">
        <f t="shared" si="37"/>
        <v/>
      </c>
    </row>
    <row r="122" spans="1:42" x14ac:dyDescent="0.2">
      <c r="A122" s="1">
        <f t="shared" si="44"/>
        <v>60.000999999999998</v>
      </c>
      <c r="B122" s="1">
        <f t="shared" si="35"/>
        <v>1</v>
      </c>
      <c r="C122" s="1">
        <f t="shared" si="38"/>
        <v>0</v>
      </c>
      <c r="D122" s="1">
        <f t="shared" si="31"/>
        <v>1</v>
      </c>
      <c r="E122" s="1">
        <f t="shared" si="32"/>
        <v>118</v>
      </c>
      <c r="F122" s="1">
        <f>IFERROR(VLOOKUP($E122,aanmeldingen!$B:$AB,F$1,FALSE),"-")</f>
        <v>60</v>
      </c>
      <c r="H122" s="25" t="str">
        <f>IF($D122=1,VLOOKUP($E122,aanmeldingen!$B:$AB,H$1,FALSE),"")</f>
        <v>Antalya</v>
      </c>
      <c r="I122" s="1" t="str">
        <f>IF($D122=1,VLOOKUP($E122,aanmeldingen!$B:$AB,I$1,FALSE),"")</f>
        <v>TUR</v>
      </c>
      <c r="J122" s="1" t="str">
        <f>IF($D122=1,VLOOKUP($E122,aanmeldingen!$B:$AB,J$1,FALSE),"")</f>
        <v>Sat</v>
      </c>
      <c r="K122" s="95">
        <f>IF($D122=1,VLOOKUP($E122,aanmeldingen!$B:$AB,K$1,FALSE),"")</f>
        <v>43393</v>
      </c>
      <c r="L122" s="95">
        <f>IF($D122=1,VLOOKUP($E122,aanmeldingen!$B:$AB,L$1,FALSE),"")</f>
        <v>43394</v>
      </c>
      <c r="M122" s="18" t="str">
        <f>IF($D122=1,VLOOKUP($E122,aanmeldingen!$B:$AB,M$1,FALSE),"")</f>
        <v>Dames</v>
      </c>
      <c r="N122" s="1" t="str">
        <f>IF($D122=1,VLOOKUP($E122,aanmeldingen!$B:$AB,N$1,FALSE),"")</f>
        <v>Floret</v>
      </c>
      <c r="O122" s="1" t="str">
        <f>IF($F122="-","",VLOOKUP($E122,aanmeldingen!$B:$AB,O$1,FALSE))</f>
        <v>Rentier</v>
      </c>
      <c r="P122" s="1" t="str">
        <f>IF($F122="-","",VLOOKUP($E122,aanmeldingen!$B:$AB,P$1,FALSE))</f>
        <v>Eline</v>
      </c>
      <c r="Q122" s="1" t="str">
        <f>IF($F122="-","",VLOOKUP($E122,aanmeldingen!$B:$AB,Q$1,FALSE))</f>
        <v>AMS</v>
      </c>
      <c r="R122" s="123">
        <v>1</v>
      </c>
      <c r="S122" s="123">
        <v>24</v>
      </c>
      <c r="AA122" s="54">
        <f t="shared" si="33"/>
        <v>0</v>
      </c>
      <c r="AB122" s="54" t="e">
        <f t="shared" si="34"/>
        <v>#VALUE!</v>
      </c>
      <c r="AC122" s="83" t="str">
        <f t="shared" si="36"/>
        <v/>
      </c>
      <c r="AD122" s="54">
        <f t="shared" si="39"/>
        <v>118</v>
      </c>
      <c r="AE122" s="54" t="str">
        <f t="shared" si="45"/>
        <v/>
      </c>
      <c r="AF122" s="54" t="str">
        <f t="shared" si="46"/>
        <v/>
      </c>
      <c r="AG122" s="54" t="str">
        <f t="shared" si="48"/>
        <v/>
      </c>
      <c r="AH122" s="54" t="str">
        <f t="shared" si="48"/>
        <v/>
      </c>
      <c r="AI122" s="54" t="str">
        <f t="shared" si="48"/>
        <v/>
      </c>
      <c r="AJ122" s="54" t="str">
        <f t="shared" si="47"/>
        <v/>
      </c>
      <c r="AK122" s="54" t="str">
        <f t="shared" si="49"/>
        <v/>
      </c>
      <c r="AL122" s="54" t="str">
        <f t="shared" si="49"/>
        <v/>
      </c>
      <c r="AM122" s="54" t="str">
        <f t="shared" si="49"/>
        <v/>
      </c>
      <c r="AN122" s="1" t="str">
        <f>IF(AF122="S",VLOOKUP(AI122,lookups!$N$1:$O$100,2,FALSE),"NVT")</f>
        <v>NVT</v>
      </c>
      <c r="AP122" s="54" t="str">
        <f t="shared" si="37"/>
        <v/>
      </c>
    </row>
    <row r="123" spans="1:42" x14ac:dyDescent="0.2">
      <c r="A123" s="1">
        <f t="shared" si="44"/>
        <v>70.039000000000001</v>
      </c>
      <c r="B123" s="1">
        <f t="shared" si="35"/>
        <v>1</v>
      </c>
      <c r="C123" s="1">
        <f t="shared" si="38"/>
        <v>1</v>
      </c>
      <c r="D123" s="1">
        <f t="shared" si="31"/>
        <v>1</v>
      </c>
      <c r="E123" s="1">
        <f t="shared" si="32"/>
        <v>119</v>
      </c>
      <c r="F123" s="1">
        <f>IFERROR(VLOOKUP($E123,aanmeldingen!$B:$AB,F$1,FALSE),"-")</f>
        <v>70</v>
      </c>
      <c r="H123" s="25" t="str">
        <f>IF($D123=1,VLOOKUP($E123,aanmeldingen!$B:$AB,H$1,FALSE),"")</f>
        <v>Zrenjanin</v>
      </c>
      <c r="I123" s="1" t="str">
        <f>IF($D123=1,VLOOKUP($E123,aanmeldingen!$B:$AB,I$1,FALSE),"")</f>
        <v>SRB</v>
      </c>
      <c r="J123" s="1" t="str">
        <f>IF($D123=1,VLOOKUP($E123,aanmeldingen!$B:$AB,J$1,FALSE),"")</f>
        <v>ECC</v>
      </c>
      <c r="K123" s="95">
        <f>IF($D123=1,VLOOKUP($E123,aanmeldingen!$B:$AB,K$1,FALSE),"")</f>
        <v>43393</v>
      </c>
      <c r="L123" s="95">
        <f>IF($D123=1,VLOOKUP($E123,aanmeldingen!$B:$AB,L$1,FALSE),"")</f>
        <v>43394</v>
      </c>
      <c r="M123" s="18" t="str">
        <f>IF($D123=1,VLOOKUP($E123,aanmeldingen!$B:$AB,M$1,FALSE),"")</f>
        <v>Heren</v>
      </c>
      <c r="N123" s="1" t="str">
        <f>IF($D123=1,VLOOKUP($E123,aanmeldingen!$B:$AB,N$1,FALSE),"")</f>
        <v>Degen</v>
      </c>
      <c r="O123" s="1" t="str">
        <f>IF($F123="-","",VLOOKUP($E123,aanmeldingen!$B:$AB,O$1,FALSE))</f>
        <v>Roubailo</v>
      </c>
      <c r="P123" s="1" t="str">
        <f>IF($F123="-","",VLOOKUP($E123,aanmeldingen!$B:$AB,P$1,FALSE))</f>
        <v>Niels</v>
      </c>
      <c r="Q123" s="1" t="str">
        <f>IF($F123="-","",VLOOKUP($E123,aanmeldingen!$B:$AB,Q$1,FALSE))</f>
        <v>RS</v>
      </c>
      <c r="R123" s="123">
        <v>39</v>
      </c>
      <c r="S123" s="123">
        <v>122</v>
      </c>
      <c r="AA123" s="54">
        <f t="shared" si="33"/>
        <v>0</v>
      </c>
      <c r="AB123" s="54" t="e">
        <f t="shared" si="34"/>
        <v>#VALUE!</v>
      </c>
      <c r="AC123" s="83" t="str">
        <f t="shared" si="36"/>
        <v/>
      </c>
      <c r="AD123" s="54">
        <f t="shared" si="39"/>
        <v>119</v>
      </c>
      <c r="AE123" s="54" t="str">
        <f t="shared" si="45"/>
        <v/>
      </c>
      <c r="AF123" s="54" t="str">
        <f t="shared" si="46"/>
        <v/>
      </c>
      <c r="AG123" s="54" t="str">
        <f t="shared" si="48"/>
        <v/>
      </c>
      <c r="AH123" s="54" t="str">
        <f t="shared" si="48"/>
        <v/>
      </c>
      <c r="AI123" s="54" t="str">
        <f t="shared" si="48"/>
        <v/>
      </c>
      <c r="AJ123" s="54" t="str">
        <f t="shared" si="47"/>
        <v/>
      </c>
      <c r="AK123" s="54" t="str">
        <f t="shared" si="49"/>
        <v/>
      </c>
      <c r="AL123" s="54" t="str">
        <f t="shared" si="49"/>
        <v/>
      </c>
      <c r="AM123" s="54" t="str">
        <f t="shared" si="49"/>
        <v/>
      </c>
      <c r="AN123" s="1" t="str">
        <f>IF(AF123="S",VLOOKUP(AI123,lookups!$N$1:$O$100,2,FALSE),"NVT")</f>
        <v>NVT</v>
      </c>
      <c r="AP123" s="54" t="str">
        <f t="shared" si="37"/>
        <v/>
      </c>
    </row>
    <row r="124" spans="1:42" x14ac:dyDescent="0.2">
      <c r="A124" s="1">
        <f t="shared" si="44"/>
        <v>72.001999999999995</v>
      </c>
      <c r="B124" s="1">
        <f t="shared" si="35"/>
        <v>1</v>
      </c>
      <c r="C124" s="1">
        <f t="shared" si="38"/>
        <v>0</v>
      </c>
      <c r="D124" s="1">
        <f t="shared" si="31"/>
        <v>1</v>
      </c>
      <c r="E124" s="1">
        <f t="shared" si="32"/>
        <v>120</v>
      </c>
      <c r="F124" s="1">
        <f>IFERROR(VLOOKUP($E124,aanmeldingen!$B:$AB,F$1,FALSE),"-")</f>
        <v>72</v>
      </c>
      <c r="H124" s="25" t="str">
        <f>IF($D124=1,VLOOKUP($E124,aanmeldingen!$B:$AB,H$1,FALSE),"")</f>
        <v>Barcelona</v>
      </c>
      <c r="I124" s="1" t="str">
        <f>IF($D124=1,VLOOKUP($E124,aanmeldingen!$B:$AB,I$1,FALSE),"")</f>
        <v>ESP</v>
      </c>
      <c r="J124" s="1" t="str">
        <f>IF($D124=1,VLOOKUP($E124,aanmeldingen!$B:$AB,J$1,FALSE),"")</f>
        <v>Sat</v>
      </c>
      <c r="K124" s="95">
        <f>IF($D124=1,VLOOKUP($E124,aanmeldingen!$B:$AB,K$1,FALSE),"")</f>
        <v>43400</v>
      </c>
      <c r="L124" s="95">
        <f>IF($D124=1,VLOOKUP($E124,aanmeldingen!$B:$AB,L$1,FALSE),"")</f>
        <v>43401</v>
      </c>
      <c r="M124" s="18" t="str">
        <f>IF($D124=1,VLOOKUP($E124,aanmeldingen!$B:$AB,M$1,FALSE),"")</f>
        <v>Dames</v>
      </c>
      <c r="N124" s="1" t="str">
        <f>IF($D124=1,VLOOKUP($E124,aanmeldingen!$B:$AB,N$1,FALSE),"")</f>
        <v>Floret</v>
      </c>
      <c r="O124" s="1" t="str">
        <f>IF($F124="-","",VLOOKUP($E124,aanmeldingen!$B:$AB,O$1,FALSE))</f>
        <v>Rentier</v>
      </c>
      <c r="P124" s="1" t="str">
        <f>IF($F124="-","",VLOOKUP($E124,aanmeldingen!$B:$AB,P$1,FALSE))</f>
        <v>Eline</v>
      </c>
      <c r="Q124" s="1" t="str">
        <f>IF($F124="-","",VLOOKUP($E124,aanmeldingen!$B:$AB,Q$1,FALSE))</f>
        <v>AMS</v>
      </c>
      <c r="R124" s="123">
        <v>2</v>
      </c>
      <c r="S124" s="123">
        <v>58</v>
      </c>
      <c r="AA124" s="54">
        <f t="shared" si="33"/>
        <v>0</v>
      </c>
      <c r="AB124" s="54" t="e">
        <f t="shared" si="34"/>
        <v>#VALUE!</v>
      </c>
      <c r="AC124" s="83" t="str">
        <f t="shared" si="36"/>
        <v/>
      </c>
      <c r="AD124" s="54">
        <f t="shared" si="39"/>
        <v>120</v>
      </c>
      <c r="AE124" s="54" t="str">
        <f t="shared" si="45"/>
        <v/>
      </c>
      <c r="AF124" s="54" t="str">
        <f t="shared" si="46"/>
        <v/>
      </c>
      <c r="AG124" s="54" t="str">
        <f t="shared" si="48"/>
        <v/>
      </c>
      <c r="AH124" s="54" t="str">
        <f t="shared" si="48"/>
        <v/>
      </c>
      <c r="AI124" s="54" t="str">
        <f t="shared" si="48"/>
        <v/>
      </c>
      <c r="AJ124" s="54" t="str">
        <f t="shared" si="47"/>
        <v/>
      </c>
      <c r="AK124" s="54" t="str">
        <f t="shared" si="49"/>
        <v/>
      </c>
      <c r="AL124" s="54" t="str">
        <f t="shared" si="49"/>
        <v/>
      </c>
      <c r="AM124" s="54" t="str">
        <f t="shared" si="49"/>
        <v/>
      </c>
      <c r="AN124" s="1" t="str">
        <f>IF(AF124="S",VLOOKUP(AI124,lookups!$N$1:$O$100,2,FALSE),"NVT")</f>
        <v>NVT</v>
      </c>
      <c r="AP124" s="54" t="str">
        <f t="shared" si="37"/>
        <v/>
      </c>
    </row>
    <row r="125" spans="1:42" x14ac:dyDescent="0.2">
      <c r="A125" s="1">
        <f t="shared" si="44"/>
        <v>74.007000000000005</v>
      </c>
      <c r="B125" s="1">
        <f t="shared" si="35"/>
        <v>1</v>
      </c>
      <c r="C125" s="1">
        <f t="shared" si="38"/>
        <v>1</v>
      </c>
      <c r="D125" s="1">
        <f t="shared" si="31"/>
        <v>1</v>
      </c>
      <c r="E125" s="1">
        <f t="shared" si="32"/>
        <v>121</v>
      </c>
      <c r="F125" s="1">
        <f>IFERROR(VLOOKUP($E125,aanmeldingen!$B:$AB,F$1,FALSE),"-")</f>
        <v>74</v>
      </c>
      <c r="H125" s="25" t="str">
        <f>IF($D125=1,VLOOKUP($E125,aanmeldingen!$B:$AB,H$1,FALSE),"")</f>
        <v>Barcelona Sabadel</v>
      </c>
      <c r="I125" s="1" t="str">
        <f>IF($D125=1,VLOOKUP($E125,aanmeldingen!$B:$AB,I$1,FALSE),"")</f>
        <v>ESP</v>
      </c>
      <c r="J125" s="1" t="str">
        <f>IF($D125=1,VLOOKUP($E125,aanmeldingen!$B:$AB,J$1,FALSE),"")</f>
        <v>U23</v>
      </c>
      <c r="K125" s="95">
        <f>IF($D125=1,VLOOKUP($E125,aanmeldingen!$B:$AB,K$1,FALSE),"")</f>
        <v>43400</v>
      </c>
      <c r="L125" s="95">
        <f>IF($D125=1,VLOOKUP($E125,aanmeldingen!$B:$AB,L$1,FALSE),"")</f>
        <v>43401</v>
      </c>
      <c r="M125" s="18" t="str">
        <f>IF($D125=1,VLOOKUP($E125,aanmeldingen!$B:$AB,M$1,FALSE),"")</f>
        <v>Dames</v>
      </c>
      <c r="N125" s="1" t="str">
        <f>IF($D125=1,VLOOKUP($E125,aanmeldingen!$B:$AB,N$1,FALSE),"")</f>
        <v>Floret</v>
      </c>
      <c r="O125" s="1" t="str">
        <f>IF($F125="-","",VLOOKUP($E125,aanmeldingen!$B:$AB,O$1,FALSE))</f>
        <v>Rentier</v>
      </c>
      <c r="P125" s="1" t="str">
        <f>IF($F125="-","",VLOOKUP($E125,aanmeldingen!$B:$AB,P$1,FALSE))</f>
        <v>Eline</v>
      </c>
      <c r="Q125" s="1" t="str">
        <f>IF($F125="-","",VLOOKUP($E125,aanmeldingen!$B:$AB,Q$1,FALSE))</f>
        <v>AMS</v>
      </c>
      <c r="R125" s="123">
        <v>7</v>
      </c>
      <c r="S125" s="123">
        <v>43</v>
      </c>
      <c r="AA125" s="54">
        <f t="shared" si="33"/>
        <v>0</v>
      </c>
      <c r="AB125" s="54" t="e">
        <f t="shared" si="34"/>
        <v>#VALUE!</v>
      </c>
      <c r="AC125" s="83" t="str">
        <f t="shared" si="36"/>
        <v/>
      </c>
      <c r="AD125" s="54">
        <f t="shared" si="39"/>
        <v>121</v>
      </c>
      <c r="AE125" s="54" t="str">
        <f t="shared" si="45"/>
        <v/>
      </c>
      <c r="AF125" s="54" t="str">
        <f t="shared" si="46"/>
        <v/>
      </c>
      <c r="AG125" s="54" t="str">
        <f t="shared" ref="AG125:AI144" si="50">IF($AF125="W",VLOOKUP($AE125,$F$5:$N$997,AG$4,FALSE),IF($AF125="S",VLOOKUP($AE125,$A$5:$R$997,AG$3,FALSE),""))</f>
        <v/>
      </c>
      <c r="AH125" s="54" t="str">
        <f t="shared" si="50"/>
        <v/>
      </c>
      <c r="AI125" s="54" t="str">
        <f t="shared" si="50"/>
        <v/>
      </c>
      <c r="AJ125" s="54" t="str">
        <f t="shared" si="47"/>
        <v/>
      </c>
      <c r="AK125" s="54" t="str">
        <f t="shared" ref="AK125:AM144" si="51">IF($AF125="W",VLOOKUP($AE125,$F$5:$N$997,AK$4,FALSE),"")</f>
        <v/>
      </c>
      <c r="AL125" s="54" t="str">
        <f t="shared" si="51"/>
        <v/>
      </c>
      <c r="AM125" s="54" t="str">
        <f t="shared" si="51"/>
        <v/>
      </c>
      <c r="AN125" s="1" t="str">
        <f>IF(AF125="S",VLOOKUP(AI125,lookups!$N$1:$O$100,2,FALSE),"NVT")</f>
        <v>NVT</v>
      </c>
      <c r="AP125" s="54" t="str">
        <f t="shared" si="37"/>
        <v/>
      </c>
    </row>
    <row r="126" spans="1:42" x14ac:dyDescent="0.2">
      <c r="A126" s="1">
        <f t="shared" si="44"/>
        <v>76.003</v>
      </c>
      <c r="B126" s="1">
        <f t="shared" si="35"/>
        <v>1</v>
      </c>
      <c r="C126" s="1">
        <f t="shared" si="38"/>
        <v>0</v>
      </c>
      <c r="D126" s="1">
        <f t="shared" si="31"/>
        <v>1</v>
      </c>
      <c r="E126" s="1">
        <f t="shared" si="32"/>
        <v>122</v>
      </c>
      <c r="F126" s="1">
        <f>IFERROR(VLOOKUP($E126,aanmeldingen!$B:$AB,F$1,FALSE),"-")</f>
        <v>76</v>
      </c>
      <c r="H126" s="25" t="str">
        <f>IF($D126=1,VLOOKUP($E126,aanmeldingen!$B:$AB,H$1,FALSE),"")</f>
        <v>Dublin</v>
      </c>
      <c r="I126" s="1" t="str">
        <f>IF($D126=1,VLOOKUP($E126,aanmeldingen!$B:$AB,I$1,FALSE),"")</f>
        <v>IRL</v>
      </c>
      <c r="J126" s="1" t="str">
        <f>IF($D126=1,VLOOKUP($E126,aanmeldingen!$B:$AB,J$1,FALSE),"")</f>
        <v>Sat</v>
      </c>
      <c r="K126" s="95">
        <f>IF($D126=1,VLOOKUP($E126,aanmeldingen!$B:$AB,K$1,FALSE),"")</f>
        <v>43400</v>
      </c>
      <c r="L126" s="95">
        <f>IF($D126=1,VLOOKUP($E126,aanmeldingen!$B:$AB,L$1,FALSE),"")</f>
        <v>43401</v>
      </c>
      <c r="M126" s="18" t="str">
        <f>IF($D126=1,VLOOKUP($E126,aanmeldingen!$B:$AB,M$1,FALSE),"")</f>
        <v>Heren</v>
      </c>
      <c r="N126" s="1" t="str">
        <f>IF($D126=1,VLOOKUP($E126,aanmeldingen!$B:$AB,N$1,FALSE),"")</f>
        <v>Degen</v>
      </c>
      <c r="O126" s="1" t="str">
        <f>IF($F126="-","",VLOOKUP($E126,aanmeldingen!$B:$AB,O$1,FALSE))</f>
        <v>Tulen</v>
      </c>
      <c r="P126" s="1" t="str">
        <f>IF($F126="-","",VLOOKUP($E126,aanmeldingen!$B:$AB,P$1,FALSE))</f>
        <v>Tristan</v>
      </c>
      <c r="Q126" s="1" t="str">
        <f>IF($F126="-","",VLOOKUP($E126,aanmeldingen!$B:$AB,Q$1,FALSE))</f>
        <v>SCA</v>
      </c>
      <c r="R126" s="123">
        <v>3</v>
      </c>
      <c r="S126" s="123">
        <v>77</v>
      </c>
      <c r="AA126" s="54">
        <f t="shared" si="33"/>
        <v>0</v>
      </c>
      <c r="AB126" s="54" t="e">
        <f t="shared" si="34"/>
        <v>#VALUE!</v>
      </c>
      <c r="AC126" s="83" t="str">
        <f t="shared" si="36"/>
        <v/>
      </c>
      <c r="AD126" s="54">
        <f t="shared" si="39"/>
        <v>122</v>
      </c>
      <c r="AE126" s="54" t="str">
        <f t="shared" si="45"/>
        <v/>
      </c>
      <c r="AF126" s="54" t="str">
        <f t="shared" si="46"/>
        <v/>
      </c>
      <c r="AG126" s="54" t="str">
        <f t="shared" si="50"/>
        <v/>
      </c>
      <c r="AH126" s="54" t="str">
        <f t="shared" si="50"/>
        <v/>
      </c>
      <c r="AI126" s="54" t="str">
        <f t="shared" si="50"/>
        <v/>
      </c>
      <c r="AJ126" s="54" t="str">
        <f t="shared" si="47"/>
        <v/>
      </c>
      <c r="AK126" s="54" t="str">
        <f t="shared" si="51"/>
        <v/>
      </c>
      <c r="AL126" s="54" t="str">
        <f t="shared" si="51"/>
        <v/>
      </c>
      <c r="AM126" s="54" t="str">
        <f t="shared" si="51"/>
        <v/>
      </c>
      <c r="AN126" s="1" t="str">
        <f>IF(AF126="S",VLOOKUP(AI126,lookups!$N$1:$O$100,2,FALSE),"NVT")</f>
        <v>NVT</v>
      </c>
      <c r="AP126" s="54" t="str">
        <f t="shared" si="37"/>
        <v/>
      </c>
    </row>
    <row r="127" spans="1:42" x14ac:dyDescent="0.2">
      <c r="A127" s="1">
        <f t="shared" si="44"/>
        <v>76.019000000000005</v>
      </c>
      <c r="B127" s="1">
        <f t="shared" si="35"/>
        <v>2</v>
      </c>
      <c r="C127" s="1">
        <f t="shared" si="38"/>
        <v>0</v>
      </c>
      <c r="D127" s="1">
        <f t="shared" si="31"/>
        <v>0</v>
      </c>
      <c r="E127" s="1">
        <f t="shared" si="32"/>
        <v>123</v>
      </c>
      <c r="F127" s="1">
        <f>IFERROR(VLOOKUP($E127,aanmeldingen!$B:$AB,F$1,FALSE),"-")</f>
        <v>76</v>
      </c>
      <c r="H127" s="25" t="str">
        <f>IF($D127=1,VLOOKUP($E127,aanmeldingen!$B:$AB,H$1,FALSE),"")</f>
        <v/>
      </c>
      <c r="I127" s="1" t="str">
        <f>IF($D127=1,VLOOKUP($E127,aanmeldingen!$B:$AB,I$1,FALSE),"")</f>
        <v/>
      </c>
      <c r="J127" s="1" t="str">
        <f>IF($D127=1,VLOOKUP($E127,aanmeldingen!$B:$AB,J$1,FALSE),"")</f>
        <v/>
      </c>
      <c r="K127" s="95" t="str">
        <f>IF($D127=1,VLOOKUP($E127,aanmeldingen!$B:$AB,K$1,FALSE),"")</f>
        <v/>
      </c>
      <c r="L127" s="95" t="str">
        <f>IF($D127=1,VLOOKUP($E127,aanmeldingen!$B:$AB,L$1,FALSE),"")</f>
        <v/>
      </c>
      <c r="M127" s="18" t="str">
        <f>IF($D127=1,VLOOKUP($E127,aanmeldingen!$B:$AB,M$1,FALSE),"")</f>
        <v/>
      </c>
      <c r="N127" s="1" t="str">
        <f>IF($D127=1,VLOOKUP($E127,aanmeldingen!$B:$AB,N$1,FALSE),"")</f>
        <v/>
      </c>
      <c r="O127" s="1" t="str">
        <f>IF($F127="-","",VLOOKUP($E127,aanmeldingen!$B:$AB,O$1,FALSE))</f>
        <v>Tulen</v>
      </c>
      <c r="P127" s="1" t="str">
        <f>IF($F127="-","",VLOOKUP($E127,aanmeldingen!$B:$AB,P$1,FALSE))</f>
        <v>Rafael</v>
      </c>
      <c r="Q127" s="1" t="str">
        <f>IF($F127="-","",VLOOKUP($E127,aanmeldingen!$B:$AB,Q$1,FALSE))</f>
        <v>SCA</v>
      </c>
      <c r="R127" s="123">
        <v>19</v>
      </c>
      <c r="S127" s="123"/>
      <c r="AA127" s="54">
        <f t="shared" si="33"/>
        <v>0</v>
      </c>
      <c r="AB127" s="54" t="e">
        <f t="shared" si="34"/>
        <v>#VALUE!</v>
      </c>
      <c r="AC127" s="83" t="str">
        <f t="shared" si="36"/>
        <v/>
      </c>
      <c r="AD127" s="54">
        <f t="shared" si="39"/>
        <v>123</v>
      </c>
      <c r="AE127" s="54" t="str">
        <f t="shared" si="45"/>
        <v/>
      </c>
      <c r="AF127" s="54" t="str">
        <f t="shared" si="46"/>
        <v/>
      </c>
      <c r="AG127" s="54" t="str">
        <f t="shared" si="50"/>
        <v/>
      </c>
      <c r="AH127" s="54" t="str">
        <f t="shared" si="50"/>
        <v/>
      </c>
      <c r="AI127" s="54" t="str">
        <f t="shared" si="50"/>
        <v/>
      </c>
      <c r="AJ127" s="54" t="str">
        <f t="shared" si="47"/>
        <v/>
      </c>
      <c r="AK127" s="54" t="str">
        <f t="shared" si="51"/>
        <v/>
      </c>
      <c r="AL127" s="54" t="str">
        <f t="shared" si="51"/>
        <v/>
      </c>
      <c r="AM127" s="54" t="str">
        <f t="shared" si="51"/>
        <v/>
      </c>
      <c r="AN127" s="1" t="str">
        <f>IF(AF127="S",VLOOKUP(AI127,lookups!$N$1:$O$100,2,FALSE),"NVT")</f>
        <v>NVT</v>
      </c>
      <c r="AP127" s="54" t="str">
        <f t="shared" si="37"/>
        <v/>
      </c>
    </row>
    <row r="128" spans="1:42" x14ac:dyDescent="0.2">
      <c r="A128" s="1">
        <f t="shared" si="44"/>
        <v>77.132999999999996</v>
      </c>
      <c r="B128" s="1">
        <f t="shared" si="35"/>
        <v>1</v>
      </c>
      <c r="C128" s="1">
        <f t="shared" si="38"/>
        <v>1</v>
      </c>
      <c r="D128" s="1">
        <f t="shared" si="31"/>
        <v>1</v>
      </c>
      <c r="E128" s="1">
        <f t="shared" si="32"/>
        <v>124</v>
      </c>
      <c r="F128" s="1">
        <f>IFERROR(VLOOKUP($E128,aanmeldingen!$B:$AB,F$1,FALSE),"-")</f>
        <v>77</v>
      </c>
      <c r="H128" s="25" t="str">
        <f>IF($D128=1,VLOOKUP($E128,aanmeldingen!$B:$AB,H$1,FALSE),"")</f>
        <v>Klagenfurt</v>
      </c>
      <c r="I128" s="1" t="str">
        <f>IF($D128=1,VLOOKUP($E128,aanmeldingen!$B:$AB,I$1,FALSE),"")</f>
        <v>AUT</v>
      </c>
      <c r="J128" s="1" t="str">
        <f>IF($D128=1,VLOOKUP($E128,aanmeldingen!$B:$AB,J$1,FALSE),"")</f>
        <v>ECC</v>
      </c>
      <c r="K128" s="95">
        <f>IF($D128=1,VLOOKUP($E128,aanmeldingen!$B:$AB,K$1,FALSE),"")</f>
        <v>43400</v>
      </c>
      <c r="L128" s="95">
        <f>IF($D128=1,VLOOKUP($E128,aanmeldingen!$B:$AB,L$1,FALSE),"")</f>
        <v>43401</v>
      </c>
      <c r="M128" s="18" t="str">
        <f>IF($D128=1,VLOOKUP($E128,aanmeldingen!$B:$AB,M$1,FALSE),"")</f>
        <v>Dames</v>
      </c>
      <c r="N128" s="1" t="str">
        <f>IF($D128=1,VLOOKUP($E128,aanmeldingen!$B:$AB,N$1,FALSE),"")</f>
        <v>Degen</v>
      </c>
      <c r="O128" s="1" t="str">
        <f>IF($F128="-","",VLOOKUP($E128,aanmeldingen!$B:$AB,O$1,FALSE))</f>
        <v>Gyovai</v>
      </c>
      <c r="P128" s="1" t="str">
        <f>IF($F128="-","",VLOOKUP($E128,aanmeldingen!$B:$AB,P$1,FALSE))</f>
        <v>Lilla Kinga</v>
      </c>
      <c r="Q128" s="1" t="str">
        <f>IF($F128="-","",VLOOKUP($E128,aanmeldingen!$B:$AB,Q$1,FALSE))</f>
        <v>NRD</v>
      </c>
      <c r="R128" s="123">
        <v>133</v>
      </c>
      <c r="S128" s="123">
        <v>164</v>
      </c>
      <c r="AA128" s="54">
        <f t="shared" si="33"/>
        <v>0</v>
      </c>
      <c r="AB128" s="54" t="e">
        <f t="shared" si="34"/>
        <v>#VALUE!</v>
      </c>
      <c r="AC128" s="83" t="str">
        <f t="shared" si="36"/>
        <v/>
      </c>
      <c r="AD128" s="54">
        <f t="shared" si="39"/>
        <v>124</v>
      </c>
      <c r="AE128" s="54" t="str">
        <f t="shared" si="45"/>
        <v/>
      </c>
      <c r="AF128" s="54" t="str">
        <f t="shared" si="46"/>
        <v/>
      </c>
      <c r="AG128" s="54" t="str">
        <f t="shared" si="50"/>
        <v/>
      </c>
      <c r="AH128" s="54" t="str">
        <f t="shared" si="50"/>
        <v/>
      </c>
      <c r="AI128" s="54" t="str">
        <f t="shared" si="50"/>
        <v/>
      </c>
      <c r="AJ128" s="54" t="str">
        <f t="shared" si="47"/>
        <v/>
      </c>
      <c r="AK128" s="54" t="str">
        <f t="shared" si="51"/>
        <v/>
      </c>
      <c r="AL128" s="54" t="str">
        <f t="shared" si="51"/>
        <v/>
      </c>
      <c r="AM128" s="54" t="str">
        <f t="shared" si="51"/>
        <v/>
      </c>
      <c r="AN128" s="1" t="str">
        <f>IF(AF128="S",VLOOKUP(AI128,lookups!$N$1:$O$100,2,FALSE),"NVT")</f>
        <v>NVT</v>
      </c>
      <c r="AP128" s="54" t="str">
        <f t="shared" si="37"/>
        <v/>
      </c>
    </row>
    <row r="129" spans="1:42" x14ac:dyDescent="0.2">
      <c r="A129" s="1">
        <f t="shared" si="44"/>
        <v>79.173000000000002</v>
      </c>
      <c r="B129" s="1">
        <f t="shared" si="35"/>
        <v>1</v>
      </c>
      <c r="C129" s="1">
        <f t="shared" si="38"/>
        <v>0</v>
      </c>
      <c r="D129" s="1">
        <f t="shared" si="31"/>
        <v>1</v>
      </c>
      <c r="E129" s="1">
        <f t="shared" si="32"/>
        <v>125</v>
      </c>
      <c r="F129" s="1">
        <f>IFERROR(VLOOKUP($E129,aanmeldingen!$B:$AB,F$1,FALSE),"-")</f>
        <v>79</v>
      </c>
      <c r="H129" s="25" t="str">
        <f>IF($D129=1,VLOOKUP($E129,aanmeldingen!$B:$AB,H$1,FALSE),"")</f>
        <v>Klagenfurt</v>
      </c>
      <c r="I129" s="1" t="str">
        <f>IF($D129=1,VLOOKUP($E129,aanmeldingen!$B:$AB,I$1,FALSE),"")</f>
        <v>AUT</v>
      </c>
      <c r="J129" s="1" t="str">
        <f>IF($D129=1,VLOOKUP($E129,aanmeldingen!$B:$AB,J$1,FALSE),"")</f>
        <v>ECC</v>
      </c>
      <c r="K129" s="95">
        <f>IF($D129=1,VLOOKUP($E129,aanmeldingen!$B:$AB,K$1,FALSE),"")</f>
        <v>43400</v>
      </c>
      <c r="L129" s="95">
        <f>IF($D129=1,VLOOKUP($E129,aanmeldingen!$B:$AB,L$1,FALSE),"")</f>
        <v>43401</v>
      </c>
      <c r="M129" s="18" t="str">
        <f>IF($D129=1,VLOOKUP($E129,aanmeldingen!$B:$AB,M$1,FALSE),"")</f>
        <v>Heren</v>
      </c>
      <c r="N129" s="1" t="str">
        <f>IF($D129=1,VLOOKUP($E129,aanmeldingen!$B:$AB,N$1,FALSE),"")</f>
        <v>Degen</v>
      </c>
      <c r="O129" s="1" t="str">
        <f>IF($F129="-","",VLOOKUP($E129,aanmeldingen!$B:$AB,O$1,FALSE))</f>
        <v>Warreman</v>
      </c>
      <c r="P129" s="1" t="str">
        <f>IF($F129="-","",VLOOKUP($E129,aanmeldingen!$B:$AB,P$1,FALSE))</f>
        <v>Daan</v>
      </c>
      <c r="Q129" s="1" t="str">
        <f>IF($F129="-","",VLOOKUP($E129,aanmeldingen!$B:$AB,Q$1,FALSE))</f>
        <v>RS</v>
      </c>
      <c r="R129" s="123">
        <v>173</v>
      </c>
      <c r="S129" s="123">
        <v>179</v>
      </c>
      <c r="AA129" s="54">
        <f t="shared" si="33"/>
        <v>0</v>
      </c>
      <c r="AB129" s="54" t="e">
        <f t="shared" si="34"/>
        <v>#VALUE!</v>
      </c>
      <c r="AC129" s="83" t="str">
        <f t="shared" si="36"/>
        <v/>
      </c>
      <c r="AD129" s="54">
        <f t="shared" si="39"/>
        <v>125</v>
      </c>
      <c r="AE129" s="54" t="str">
        <f t="shared" si="45"/>
        <v/>
      </c>
      <c r="AF129" s="54" t="str">
        <f t="shared" si="46"/>
        <v/>
      </c>
      <c r="AG129" s="54" t="str">
        <f t="shared" si="50"/>
        <v/>
      </c>
      <c r="AH129" s="54" t="str">
        <f t="shared" si="50"/>
        <v/>
      </c>
      <c r="AI129" s="54" t="str">
        <f t="shared" si="50"/>
        <v/>
      </c>
      <c r="AJ129" s="54" t="str">
        <f t="shared" si="47"/>
        <v/>
      </c>
      <c r="AK129" s="54" t="str">
        <f t="shared" si="51"/>
        <v/>
      </c>
      <c r="AL129" s="54" t="str">
        <f t="shared" si="51"/>
        <v/>
      </c>
      <c r="AM129" s="54" t="str">
        <f t="shared" si="51"/>
        <v/>
      </c>
      <c r="AN129" s="1" t="str">
        <f>IF(AF129="S",VLOOKUP(AI129,lookups!$N$1:$O$100,2,FALSE),"NVT")</f>
        <v>NVT</v>
      </c>
      <c r="AP129" s="54" t="str">
        <f t="shared" si="37"/>
        <v/>
      </c>
    </row>
    <row r="130" spans="1:42" x14ac:dyDescent="0.2">
      <c r="A130" s="1">
        <f t="shared" si="44"/>
        <v>79.058999999999997</v>
      </c>
      <c r="B130" s="1">
        <f t="shared" si="35"/>
        <v>2</v>
      </c>
      <c r="C130" s="1">
        <f t="shared" si="38"/>
        <v>0</v>
      </c>
      <c r="D130" s="1">
        <f t="shared" si="31"/>
        <v>0</v>
      </c>
      <c r="E130" s="1">
        <f t="shared" si="32"/>
        <v>126</v>
      </c>
      <c r="F130" s="1">
        <f>IFERROR(VLOOKUP($E130,aanmeldingen!$B:$AB,F$1,FALSE),"-")</f>
        <v>79</v>
      </c>
      <c r="H130" s="25" t="str">
        <f>IF($D130=1,VLOOKUP($E130,aanmeldingen!$B:$AB,H$1,FALSE),"")</f>
        <v/>
      </c>
      <c r="I130" s="1" t="str">
        <f>IF($D130=1,VLOOKUP($E130,aanmeldingen!$B:$AB,I$1,FALSE),"")</f>
        <v/>
      </c>
      <c r="J130" s="1" t="str">
        <f>IF($D130=1,VLOOKUP($E130,aanmeldingen!$B:$AB,J$1,FALSE),"")</f>
        <v/>
      </c>
      <c r="K130" s="95" t="str">
        <f>IF($D130=1,VLOOKUP($E130,aanmeldingen!$B:$AB,K$1,FALSE),"")</f>
        <v/>
      </c>
      <c r="L130" s="95" t="str">
        <f>IF($D130=1,VLOOKUP($E130,aanmeldingen!$B:$AB,L$1,FALSE),"")</f>
        <v/>
      </c>
      <c r="M130" s="18" t="str">
        <f>IF($D130=1,VLOOKUP($E130,aanmeldingen!$B:$AB,M$1,FALSE),"")</f>
        <v/>
      </c>
      <c r="N130" s="1" t="str">
        <f>IF($D130=1,VLOOKUP($E130,aanmeldingen!$B:$AB,N$1,FALSE),"")</f>
        <v/>
      </c>
      <c r="O130" s="1" t="str">
        <f>IF($F130="-","",VLOOKUP($E130,aanmeldingen!$B:$AB,O$1,FALSE))</f>
        <v>Roubailo</v>
      </c>
      <c r="P130" s="1" t="str">
        <f>IF($F130="-","",VLOOKUP($E130,aanmeldingen!$B:$AB,P$1,FALSE))</f>
        <v>Niels</v>
      </c>
      <c r="Q130" s="1" t="str">
        <f>IF($F130="-","",VLOOKUP($E130,aanmeldingen!$B:$AB,Q$1,FALSE))</f>
        <v>RS</v>
      </c>
      <c r="R130" s="123">
        <v>59</v>
      </c>
      <c r="S130" s="123"/>
      <c r="AA130" s="54">
        <f t="shared" si="33"/>
        <v>0</v>
      </c>
      <c r="AB130" s="54" t="e">
        <f t="shared" si="34"/>
        <v>#VALUE!</v>
      </c>
      <c r="AC130" s="83" t="str">
        <f t="shared" si="36"/>
        <v/>
      </c>
      <c r="AD130" s="54">
        <f t="shared" si="39"/>
        <v>126</v>
      </c>
      <c r="AE130" s="54" t="str">
        <f t="shared" si="45"/>
        <v/>
      </c>
      <c r="AF130" s="54" t="str">
        <f t="shared" si="46"/>
        <v/>
      </c>
      <c r="AG130" s="54" t="str">
        <f t="shared" si="50"/>
        <v/>
      </c>
      <c r="AH130" s="54" t="str">
        <f t="shared" si="50"/>
        <v/>
      </c>
      <c r="AI130" s="54" t="str">
        <f t="shared" si="50"/>
        <v/>
      </c>
      <c r="AJ130" s="54" t="str">
        <f t="shared" si="47"/>
        <v/>
      </c>
      <c r="AK130" s="54" t="str">
        <f t="shared" si="51"/>
        <v/>
      </c>
      <c r="AL130" s="54" t="str">
        <f t="shared" si="51"/>
        <v/>
      </c>
      <c r="AM130" s="54" t="str">
        <f t="shared" si="51"/>
        <v/>
      </c>
      <c r="AN130" s="1" t="str">
        <f>IF(AF130="S",VLOOKUP(AI130,lookups!$N$1:$O$100,2,FALSE),"NVT")</f>
        <v>NVT</v>
      </c>
      <c r="AP130" s="54" t="str">
        <f t="shared" si="37"/>
        <v/>
      </c>
    </row>
    <row r="131" spans="1:42" x14ac:dyDescent="0.2">
      <c r="A131" s="1">
        <f t="shared" si="44"/>
        <v>82.1</v>
      </c>
      <c r="B131" s="1">
        <f t="shared" si="35"/>
        <v>1</v>
      </c>
      <c r="C131" s="1">
        <f t="shared" si="38"/>
        <v>1</v>
      </c>
      <c r="D131" s="1">
        <f t="shared" si="31"/>
        <v>1</v>
      </c>
      <c r="E131" s="1">
        <f t="shared" si="32"/>
        <v>127</v>
      </c>
      <c r="F131" s="1">
        <f>IFERROR(VLOOKUP($E131,aanmeldingen!$B:$AB,F$1,FALSE),"-")</f>
        <v>82</v>
      </c>
      <c r="H131" s="25" t="str">
        <f>IF($D131=1,VLOOKUP($E131,aanmeldingen!$B:$AB,H$1,FALSE),"")</f>
        <v>Parijs Antony</v>
      </c>
      <c r="I131" s="1" t="str">
        <f>IF($D131=1,VLOOKUP($E131,aanmeldingen!$B:$AB,I$1,FALSE),"")</f>
        <v>FRA</v>
      </c>
      <c r="J131" s="1" t="str">
        <f>IF($D131=1,VLOOKUP($E131,aanmeldingen!$B:$AB,J$1,FALSE),"")</f>
        <v>U23</v>
      </c>
      <c r="K131" s="95">
        <f>IF($D131=1,VLOOKUP($E131,aanmeldingen!$B:$AB,K$1,FALSE),"")</f>
        <v>43400</v>
      </c>
      <c r="L131" s="95">
        <f>IF($D131=1,VLOOKUP($E131,aanmeldingen!$B:$AB,L$1,FALSE),"")</f>
        <v>43401</v>
      </c>
      <c r="M131" s="18" t="str">
        <f>IF($D131=1,VLOOKUP($E131,aanmeldingen!$B:$AB,M$1,FALSE),"")</f>
        <v>Heren</v>
      </c>
      <c r="N131" s="1" t="str">
        <f>IF($D131=1,VLOOKUP($E131,aanmeldingen!$B:$AB,N$1,FALSE),"")</f>
        <v>Floret</v>
      </c>
      <c r="O131" s="1" t="str">
        <f>IF($F131="-","",VLOOKUP($E131,aanmeldingen!$B:$AB,O$1,FALSE))</f>
        <v>Borst</v>
      </c>
      <c r="P131" s="1" t="str">
        <f>IF($F131="-","",VLOOKUP($E131,aanmeldingen!$B:$AB,P$1,FALSE))</f>
        <v>Sebastiaan</v>
      </c>
      <c r="Q131" s="1" t="str">
        <f>IF($F131="-","",VLOOKUP($E131,aanmeldingen!$B:$AB,Q$1,FALSE))</f>
        <v>OKK</v>
      </c>
      <c r="R131" s="123">
        <v>100</v>
      </c>
      <c r="S131" s="123">
        <v>166</v>
      </c>
      <c r="AA131" s="54">
        <f t="shared" si="33"/>
        <v>0</v>
      </c>
      <c r="AB131" s="54" t="e">
        <f t="shared" si="34"/>
        <v>#VALUE!</v>
      </c>
      <c r="AC131" s="83" t="str">
        <f t="shared" si="36"/>
        <v/>
      </c>
      <c r="AD131" s="54">
        <f t="shared" si="39"/>
        <v>127</v>
      </c>
      <c r="AE131" s="54" t="str">
        <f t="shared" si="45"/>
        <v/>
      </c>
      <c r="AF131" s="54" t="str">
        <f t="shared" si="46"/>
        <v/>
      </c>
      <c r="AG131" s="54" t="str">
        <f t="shared" si="50"/>
        <v/>
      </c>
      <c r="AH131" s="54" t="str">
        <f t="shared" si="50"/>
        <v/>
      </c>
      <c r="AI131" s="54" t="str">
        <f t="shared" si="50"/>
        <v/>
      </c>
      <c r="AJ131" s="54" t="str">
        <f t="shared" si="47"/>
        <v/>
      </c>
      <c r="AK131" s="54" t="str">
        <f t="shared" si="51"/>
        <v/>
      </c>
      <c r="AL131" s="54" t="str">
        <f t="shared" si="51"/>
        <v/>
      </c>
      <c r="AM131" s="54" t="str">
        <f t="shared" si="51"/>
        <v/>
      </c>
      <c r="AN131" s="1" t="str">
        <f>IF(AF131="S",VLOOKUP(AI131,lookups!$N$1:$O$100,2,FALSE),"NVT")</f>
        <v>NVT</v>
      </c>
      <c r="AP131" s="54" t="str">
        <f t="shared" si="37"/>
        <v/>
      </c>
    </row>
    <row r="132" spans="1:42" x14ac:dyDescent="0.2">
      <c r="A132" s="1">
        <f t="shared" si="44"/>
        <v>82.031999999999996</v>
      </c>
      <c r="B132" s="1">
        <f t="shared" si="35"/>
        <v>2</v>
      </c>
      <c r="C132" s="1">
        <f t="shared" si="38"/>
        <v>1</v>
      </c>
      <c r="D132" s="1">
        <f t="shared" si="31"/>
        <v>0</v>
      </c>
      <c r="E132" s="1">
        <f t="shared" si="32"/>
        <v>128</v>
      </c>
      <c r="F132" s="1">
        <f>IFERROR(VLOOKUP($E132,aanmeldingen!$B:$AB,F$1,FALSE),"-")</f>
        <v>82</v>
      </c>
      <c r="H132" s="25" t="str">
        <f>IF($D132=1,VLOOKUP($E132,aanmeldingen!$B:$AB,H$1,FALSE),"")</f>
        <v/>
      </c>
      <c r="I132" s="1" t="str">
        <f>IF($D132=1,VLOOKUP($E132,aanmeldingen!$B:$AB,I$1,FALSE),"")</f>
        <v/>
      </c>
      <c r="J132" s="1" t="str">
        <f>IF($D132=1,VLOOKUP($E132,aanmeldingen!$B:$AB,J$1,FALSE),"")</f>
        <v/>
      </c>
      <c r="K132" s="95" t="str">
        <f>IF($D132=1,VLOOKUP($E132,aanmeldingen!$B:$AB,K$1,FALSE),"")</f>
        <v/>
      </c>
      <c r="L132" s="95" t="str">
        <f>IF($D132=1,VLOOKUP($E132,aanmeldingen!$B:$AB,L$1,FALSE),"")</f>
        <v/>
      </c>
      <c r="M132" s="18" t="str">
        <f>IF($D132=1,VLOOKUP($E132,aanmeldingen!$B:$AB,M$1,FALSE),"")</f>
        <v/>
      </c>
      <c r="N132" s="1" t="str">
        <f>IF($D132=1,VLOOKUP($E132,aanmeldingen!$B:$AB,N$1,FALSE),"")</f>
        <v/>
      </c>
      <c r="O132" s="1" t="str">
        <f>IF($F132="-","",VLOOKUP($E132,aanmeldingen!$B:$AB,O$1,FALSE))</f>
        <v>Van Egmond</v>
      </c>
      <c r="P132" s="1" t="str">
        <f>IF($F132="-","",VLOOKUP($E132,aanmeldingen!$B:$AB,P$1,FALSE))</f>
        <v>Dirk Jan</v>
      </c>
      <c r="Q132" s="1" t="str">
        <f>IF($F132="-","",VLOOKUP($E132,aanmeldingen!$B:$AB,Q$1,FALSE))</f>
        <v>AMS</v>
      </c>
      <c r="R132" s="123">
        <v>32</v>
      </c>
      <c r="S132" s="123"/>
      <c r="AA132" s="54">
        <f t="shared" si="33"/>
        <v>0</v>
      </c>
      <c r="AB132" s="54" t="e">
        <f t="shared" si="34"/>
        <v>#VALUE!</v>
      </c>
      <c r="AC132" s="83" t="str">
        <f t="shared" si="36"/>
        <v/>
      </c>
      <c r="AD132" s="54">
        <f t="shared" si="39"/>
        <v>128</v>
      </c>
      <c r="AE132" s="54" t="str">
        <f t="shared" si="45"/>
        <v/>
      </c>
      <c r="AF132" s="54" t="str">
        <f t="shared" si="46"/>
        <v/>
      </c>
      <c r="AG132" s="54" t="str">
        <f t="shared" si="50"/>
        <v/>
      </c>
      <c r="AH132" s="54" t="str">
        <f t="shared" si="50"/>
        <v/>
      </c>
      <c r="AI132" s="54" t="str">
        <f t="shared" si="50"/>
        <v/>
      </c>
      <c r="AJ132" s="54" t="str">
        <f t="shared" si="47"/>
        <v/>
      </c>
      <c r="AK132" s="54" t="str">
        <f t="shared" si="51"/>
        <v/>
      </c>
      <c r="AL132" s="54" t="str">
        <f t="shared" si="51"/>
        <v/>
      </c>
      <c r="AM132" s="54" t="str">
        <f t="shared" si="51"/>
        <v/>
      </c>
      <c r="AN132" s="1" t="str">
        <f>IF(AF132="S",VLOOKUP(AI132,lookups!$N$1:$O$100,2,FALSE),"NVT")</f>
        <v>NVT</v>
      </c>
      <c r="AP132" s="54" t="str">
        <f t="shared" si="37"/>
        <v/>
      </c>
    </row>
    <row r="133" spans="1:42" x14ac:dyDescent="0.2">
      <c r="A133" s="1">
        <f t="shared" si="44"/>
        <v>82.119</v>
      </c>
      <c r="B133" s="1">
        <f t="shared" si="35"/>
        <v>3</v>
      </c>
      <c r="C133" s="1">
        <f t="shared" si="38"/>
        <v>1</v>
      </c>
      <c r="D133" s="1">
        <f>IF(F133="-",0,IF(F133=F132,0,1))</f>
        <v>0</v>
      </c>
      <c r="E133" s="1">
        <f t="shared" ref="E133:E196" si="52">E132+1</f>
        <v>129</v>
      </c>
      <c r="F133" s="1">
        <f>IFERROR(VLOOKUP($E133,aanmeldingen!$B:$AB,F$1,FALSE),"-")</f>
        <v>82</v>
      </c>
      <c r="H133" s="25" t="str">
        <f>IF($D133=1,VLOOKUP($E133,aanmeldingen!$B:$AB,H$1,FALSE),"")</f>
        <v/>
      </c>
      <c r="I133" s="1" t="str">
        <f>IF($D133=1,VLOOKUP($E133,aanmeldingen!$B:$AB,I$1,FALSE),"")</f>
        <v/>
      </c>
      <c r="J133" s="1" t="str">
        <f>IF($D133=1,VLOOKUP($E133,aanmeldingen!$B:$AB,J$1,FALSE),"")</f>
        <v/>
      </c>
      <c r="K133" s="95" t="str">
        <f>IF($D133=1,VLOOKUP($E133,aanmeldingen!$B:$AB,K$1,FALSE),"")</f>
        <v/>
      </c>
      <c r="L133" s="95" t="str">
        <f>IF($D133=1,VLOOKUP($E133,aanmeldingen!$B:$AB,L$1,FALSE),"")</f>
        <v/>
      </c>
      <c r="M133" s="18" t="str">
        <f>IF($D133=1,VLOOKUP($E133,aanmeldingen!$B:$AB,M$1,FALSE),"")</f>
        <v/>
      </c>
      <c r="N133" s="1" t="str">
        <f>IF($D133=1,VLOOKUP($E133,aanmeldingen!$B:$AB,N$1,FALSE),"")</f>
        <v/>
      </c>
      <c r="O133" s="1" t="str">
        <f>IF($F133="-","",VLOOKUP($E133,aanmeldingen!$B:$AB,O$1,FALSE))</f>
        <v>Post</v>
      </c>
      <c r="P133" s="1" t="str">
        <f>IF($F133="-","",VLOOKUP($E133,aanmeldingen!$B:$AB,P$1,FALSE))</f>
        <v>Patrick</v>
      </c>
      <c r="Q133" s="1" t="str">
        <f>IF($F133="-","",VLOOKUP($E133,aanmeldingen!$B:$AB,Q$1,FALSE))</f>
        <v>NRD</v>
      </c>
      <c r="R133" s="123">
        <v>119</v>
      </c>
      <c r="S133" s="123"/>
      <c r="AA133" s="54">
        <f t="shared" ref="AA133:AA196" si="53">IF(K133="",AA132,IF(AND(K133&gt;=$R$1,L133&lt;=$R$2),1,0))</f>
        <v>0</v>
      </c>
      <c r="AB133" s="54" t="e">
        <f t="shared" ref="AB133:AB196" si="54">RANK(AC133,$AC$5:$AC$1990,1)</f>
        <v>#VALUE!</v>
      </c>
      <c r="AC133" s="83" t="str">
        <f t="shared" si="36"/>
        <v/>
      </c>
      <c r="AD133" s="54">
        <f t="shared" si="39"/>
        <v>129</v>
      </c>
      <c r="AE133" s="54" t="str">
        <f t="shared" si="45"/>
        <v/>
      </c>
      <c r="AF133" s="54" t="str">
        <f t="shared" si="46"/>
        <v/>
      </c>
      <c r="AG133" s="54" t="str">
        <f t="shared" si="50"/>
        <v/>
      </c>
      <c r="AH133" s="54" t="str">
        <f t="shared" si="50"/>
        <v/>
      </c>
      <c r="AI133" s="54" t="str">
        <f t="shared" si="50"/>
        <v/>
      </c>
      <c r="AJ133" s="54" t="str">
        <f t="shared" si="47"/>
        <v/>
      </c>
      <c r="AK133" s="54" t="str">
        <f t="shared" si="51"/>
        <v/>
      </c>
      <c r="AL133" s="54" t="str">
        <f t="shared" si="51"/>
        <v/>
      </c>
      <c r="AM133" s="54" t="str">
        <f t="shared" si="51"/>
        <v/>
      </c>
      <c r="AN133" s="1" t="str">
        <f>IF(AF133="S",VLOOKUP(AI133,lookups!$N$1:$O$100,2,FALSE),"NVT")</f>
        <v>NVT</v>
      </c>
      <c r="AP133" s="54" t="str">
        <f t="shared" si="37"/>
        <v/>
      </c>
    </row>
    <row r="134" spans="1:42" x14ac:dyDescent="0.2">
      <c r="A134" s="1">
        <f t="shared" si="44"/>
        <v>82.093999999999994</v>
      </c>
      <c r="B134" s="1">
        <f t="shared" ref="B134:B197" si="55">IF(F134=F133,B133+1,1)</f>
        <v>4</v>
      </c>
      <c r="C134" s="1">
        <f t="shared" si="38"/>
        <v>1</v>
      </c>
      <c r="D134" s="1">
        <f>IF(F134="-",0,IF(F134=F133,0,1))</f>
        <v>0</v>
      </c>
      <c r="E134" s="1">
        <f t="shared" si="52"/>
        <v>130</v>
      </c>
      <c r="F134" s="1">
        <f>IFERROR(VLOOKUP($E134,aanmeldingen!$B:$AB,F$1,FALSE),"-")</f>
        <v>82</v>
      </c>
      <c r="H134" s="25" t="str">
        <f>IF($D134=1,VLOOKUP($E134,aanmeldingen!$B:$AB,H$1,FALSE),"")</f>
        <v/>
      </c>
      <c r="I134" s="1" t="str">
        <f>IF($D134=1,VLOOKUP($E134,aanmeldingen!$B:$AB,I$1,FALSE),"")</f>
        <v/>
      </c>
      <c r="J134" s="1" t="str">
        <f>IF($D134=1,VLOOKUP($E134,aanmeldingen!$B:$AB,J$1,FALSE),"")</f>
        <v/>
      </c>
      <c r="K134" s="95" t="str">
        <f>IF($D134=1,VLOOKUP($E134,aanmeldingen!$B:$AB,K$1,FALSE),"")</f>
        <v/>
      </c>
      <c r="L134" s="95" t="str">
        <f>IF($D134=1,VLOOKUP($E134,aanmeldingen!$B:$AB,L$1,FALSE),"")</f>
        <v/>
      </c>
      <c r="M134" s="18" t="str">
        <f>IF($D134=1,VLOOKUP($E134,aanmeldingen!$B:$AB,M$1,FALSE),"")</f>
        <v/>
      </c>
      <c r="N134" s="1" t="str">
        <f>IF($D134=1,VLOOKUP($E134,aanmeldingen!$B:$AB,N$1,FALSE),"")</f>
        <v/>
      </c>
      <c r="O134" s="1" t="str">
        <f>IF($F134="-","",VLOOKUP($E134,aanmeldingen!$B:$AB,O$1,FALSE))</f>
        <v>Yuno</v>
      </c>
      <c r="P134" s="1" t="str">
        <f>IF($F134="-","",VLOOKUP($E134,aanmeldingen!$B:$AB,P$1,FALSE))</f>
        <v>Elisha</v>
      </c>
      <c r="Q134" s="1" t="str">
        <f>IF($F134="-","",VLOOKUP($E134,aanmeldingen!$B:$AB,Q$1,FALSE))</f>
        <v>HS</v>
      </c>
      <c r="R134" s="123">
        <v>94</v>
      </c>
      <c r="S134" s="123"/>
      <c r="AA134" s="54">
        <f t="shared" si="53"/>
        <v>0</v>
      </c>
      <c r="AB134" s="54" t="e">
        <f t="shared" si="54"/>
        <v>#VALUE!</v>
      </c>
      <c r="AC134" s="83" t="str">
        <f t="shared" ref="AC134:AC197" si="56">IF(AA134=1,F134+IF(R134&lt;&gt;"",R134/1000,E134/1000),"")</f>
        <v/>
      </c>
      <c r="AD134" s="54">
        <f t="shared" si="39"/>
        <v>130</v>
      </c>
      <c r="AE134" s="54" t="str">
        <f t="shared" si="45"/>
        <v/>
      </c>
      <c r="AF134" s="54" t="str">
        <f t="shared" si="46"/>
        <v/>
      </c>
      <c r="AG134" s="54" t="str">
        <f t="shared" si="50"/>
        <v/>
      </c>
      <c r="AH134" s="54" t="str">
        <f t="shared" si="50"/>
        <v/>
      </c>
      <c r="AI134" s="54" t="str">
        <f t="shared" si="50"/>
        <v/>
      </c>
      <c r="AJ134" s="54" t="str">
        <f t="shared" si="47"/>
        <v/>
      </c>
      <c r="AK134" s="54" t="str">
        <f t="shared" si="51"/>
        <v/>
      </c>
      <c r="AL134" s="54" t="str">
        <f t="shared" si="51"/>
        <v/>
      </c>
      <c r="AM134" s="54" t="str">
        <f t="shared" si="51"/>
        <v/>
      </c>
      <c r="AN134" s="1" t="str">
        <f>IF(AF134="S",VLOOKUP(AI134,lookups!$N$1:$O$100,2,FALSE),"NVT")</f>
        <v>NVT</v>
      </c>
      <c r="AP134" s="54" t="str">
        <f t="shared" ref="AP134:AP197" si="57">IF($AF134="W",VLOOKUP($AE134,$F$5:$S$997,AP$4,FALSE),"")</f>
        <v/>
      </c>
    </row>
    <row r="135" spans="1:42" x14ac:dyDescent="0.2">
      <c r="A135" s="1">
        <f t="shared" si="44"/>
        <v>82.102999999999994</v>
      </c>
      <c r="B135" s="1">
        <f t="shared" si="55"/>
        <v>5</v>
      </c>
      <c r="C135" s="1">
        <f t="shared" ref="C135:C198" si="58">IF(F135=F134,C134,IF(C134=1,0,1))</f>
        <v>1</v>
      </c>
      <c r="D135" s="1">
        <f>IF(F135="-",0,IF(F135=F134,0,1))</f>
        <v>0</v>
      </c>
      <c r="E135" s="1">
        <f t="shared" si="52"/>
        <v>131</v>
      </c>
      <c r="F135" s="1">
        <f>IFERROR(VLOOKUP($E135,aanmeldingen!$B:$AB,F$1,FALSE),"-")</f>
        <v>82</v>
      </c>
      <c r="H135" s="25" t="str">
        <f>IF($D135=1,VLOOKUP($E135,aanmeldingen!$B:$AB,H$1,FALSE),"")</f>
        <v/>
      </c>
      <c r="I135" s="1" t="str">
        <f>IF($D135=1,VLOOKUP($E135,aanmeldingen!$B:$AB,I$1,FALSE),"")</f>
        <v/>
      </c>
      <c r="J135" s="1" t="str">
        <f>IF($D135=1,VLOOKUP($E135,aanmeldingen!$B:$AB,J$1,FALSE),"")</f>
        <v/>
      </c>
      <c r="K135" s="95" t="str">
        <f>IF($D135=1,VLOOKUP($E135,aanmeldingen!$B:$AB,K$1,FALSE),"")</f>
        <v/>
      </c>
      <c r="L135" s="95" t="str">
        <f>IF($D135=1,VLOOKUP($E135,aanmeldingen!$B:$AB,L$1,FALSE),"")</f>
        <v/>
      </c>
      <c r="M135" s="18" t="str">
        <f>IF($D135=1,VLOOKUP($E135,aanmeldingen!$B:$AB,M$1,FALSE),"")</f>
        <v/>
      </c>
      <c r="N135" s="1" t="str">
        <f>IF($D135=1,VLOOKUP($E135,aanmeldingen!$B:$AB,N$1,FALSE),"")</f>
        <v/>
      </c>
      <c r="O135" s="1" t="str">
        <f>IF($F135="-","",VLOOKUP($E135,aanmeldingen!$B:$AB,O$1,FALSE))</f>
        <v>Fens</v>
      </c>
      <c r="P135" s="1" t="str">
        <f>IF($F135="-","",VLOOKUP($E135,aanmeldingen!$B:$AB,P$1,FALSE))</f>
        <v>Julian</v>
      </c>
      <c r="Q135" s="1" t="str">
        <f>IF($F135="-","",VLOOKUP($E135,aanmeldingen!$B:$AB,Q$1,FALSE))</f>
        <v>PAS</v>
      </c>
      <c r="R135" s="123">
        <v>103</v>
      </c>
      <c r="S135" s="123"/>
      <c r="AA135" s="54">
        <f t="shared" si="53"/>
        <v>0</v>
      </c>
      <c r="AB135" s="54" t="e">
        <f t="shared" si="54"/>
        <v>#VALUE!</v>
      </c>
      <c r="AC135" s="83" t="str">
        <f t="shared" si="56"/>
        <v/>
      </c>
      <c r="AD135" s="54">
        <f t="shared" ref="AD135:AD198" si="59">AD134+1</f>
        <v>131</v>
      </c>
      <c r="AE135" s="54" t="str">
        <f t="shared" si="45"/>
        <v/>
      </c>
      <c r="AF135" s="54" t="str">
        <f t="shared" si="46"/>
        <v/>
      </c>
      <c r="AG135" s="54" t="str">
        <f t="shared" si="50"/>
        <v/>
      </c>
      <c r="AH135" s="54" t="str">
        <f t="shared" si="50"/>
        <v/>
      </c>
      <c r="AI135" s="54" t="str">
        <f t="shared" si="50"/>
        <v/>
      </c>
      <c r="AJ135" s="54" t="str">
        <f t="shared" si="47"/>
        <v/>
      </c>
      <c r="AK135" s="54" t="str">
        <f t="shared" si="51"/>
        <v/>
      </c>
      <c r="AL135" s="54" t="str">
        <f t="shared" si="51"/>
        <v/>
      </c>
      <c r="AM135" s="54" t="str">
        <f t="shared" si="51"/>
        <v/>
      </c>
      <c r="AN135" s="1" t="str">
        <f>IF(AF135="S",VLOOKUP(AI135,lookups!$N$1:$O$100,2,FALSE),"NVT")</f>
        <v>NVT</v>
      </c>
      <c r="AP135" s="54" t="str">
        <f t="shared" si="57"/>
        <v/>
      </c>
    </row>
    <row r="136" spans="1:42" x14ac:dyDescent="0.2">
      <c r="A136" s="1">
        <f t="shared" si="44"/>
        <v>82.02</v>
      </c>
      <c r="B136" s="1">
        <f t="shared" si="55"/>
        <v>6</v>
      </c>
      <c r="C136" s="1">
        <f t="shared" si="58"/>
        <v>1</v>
      </c>
      <c r="D136" s="1">
        <f>IF(F136="-",0,IF(F136=F135,0,1))</f>
        <v>0</v>
      </c>
      <c r="E136" s="1">
        <f t="shared" si="52"/>
        <v>132</v>
      </c>
      <c r="F136" s="1">
        <f>IFERROR(VLOOKUP($E136,aanmeldingen!$B:$AB,F$1,FALSE),"-")</f>
        <v>82</v>
      </c>
      <c r="H136" s="25" t="str">
        <f>IF($D136=1,VLOOKUP($E136,aanmeldingen!$B:$AB,H$1,FALSE),"")</f>
        <v/>
      </c>
      <c r="I136" s="1" t="str">
        <f>IF($D136=1,VLOOKUP($E136,aanmeldingen!$B:$AB,I$1,FALSE),"")</f>
        <v/>
      </c>
      <c r="J136" s="1" t="str">
        <f>IF($D136=1,VLOOKUP($E136,aanmeldingen!$B:$AB,J$1,FALSE),"")</f>
        <v/>
      </c>
      <c r="K136" s="95" t="str">
        <f>IF($D136=1,VLOOKUP($E136,aanmeldingen!$B:$AB,K$1,FALSE),"")</f>
        <v/>
      </c>
      <c r="L136" s="95" t="str">
        <f>IF($D136=1,VLOOKUP($E136,aanmeldingen!$B:$AB,L$1,FALSE),"")</f>
        <v/>
      </c>
      <c r="M136" s="18" t="str">
        <f>IF($D136=1,VLOOKUP($E136,aanmeldingen!$B:$AB,M$1,FALSE),"")</f>
        <v/>
      </c>
      <c r="N136" s="1" t="str">
        <f>IF($D136=1,VLOOKUP($E136,aanmeldingen!$B:$AB,N$1,FALSE),"")</f>
        <v/>
      </c>
      <c r="O136" s="1" t="str">
        <f>IF($F136="-","",VLOOKUP($E136,aanmeldingen!$B:$AB,O$1,FALSE))</f>
        <v>Giacon</v>
      </c>
      <c r="P136" s="1" t="str">
        <f>IF($F136="-","",VLOOKUP($E136,aanmeldingen!$B:$AB,P$1,FALSE))</f>
        <v>Daniel</v>
      </c>
      <c r="Q136" s="1" t="str">
        <f>IF($F136="-","",VLOOKUP($E136,aanmeldingen!$B:$AB,Q$1,FALSE))</f>
        <v>AMS</v>
      </c>
      <c r="R136" s="123">
        <v>20</v>
      </c>
      <c r="S136" s="123"/>
      <c r="AA136" s="54">
        <f t="shared" si="53"/>
        <v>0</v>
      </c>
      <c r="AB136" s="54" t="e">
        <f t="shared" si="54"/>
        <v>#VALUE!</v>
      </c>
      <c r="AC136" s="83" t="str">
        <f t="shared" si="56"/>
        <v/>
      </c>
      <c r="AD136" s="54">
        <f t="shared" si="59"/>
        <v>132</v>
      </c>
      <c r="AE136" s="54" t="str">
        <f t="shared" si="45"/>
        <v/>
      </c>
      <c r="AF136" s="54" t="str">
        <f t="shared" si="46"/>
        <v/>
      </c>
      <c r="AG136" s="54" t="str">
        <f t="shared" si="50"/>
        <v/>
      </c>
      <c r="AH136" s="54" t="str">
        <f t="shared" si="50"/>
        <v/>
      </c>
      <c r="AI136" s="54" t="str">
        <f t="shared" si="50"/>
        <v/>
      </c>
      <c r="AJ136" s="54" t="str">
        <f t="shared" si="47"/>
        <v/>
      </c>
      <c r="AK136" s="54" t="str">
        <f t="shared" si="51"/>
        <v/>
      </c>
      <c r="AL136" s="54" t="str">
        <f t="shared" si="51"/>
        <v/>
      </c>
      <c r="AM136" s="54" t="str">
        <f t="shared" si="51"/>
        <v/>
      </c>
      <c r="AN136" s="1" t="str">
        <f>IF(AF136="S",VLOOKUP(AI136,lookups!$N$1:$O$100,2,FALSE),"NVT")</f>
        <v>NVT</v>
      </c>
      <c r="AP136" s="54" t="str">
        <f t="shared" si="57"/>
        <v/>
      </c>
    </row>
    <row r="137" spans="1:42" x14ac:dyDescent="0.2">
      <c r="A137" s="1">
        <f t="shared" si="44"/>
        <v>82.028999999999996</v>
      </c>
      <c r="B137" s="1">
        <f t="shared" si="55"/>
        <v>7</v>
      </c>
      <c r="C137" s="1">
        <f t="shared" si="58"/>
        <v>1</v>
      </c>
      <c r="D137" s="1">
        <f>IF(F137="-",0,IF(F137=F136,0,1))</f>
        <v>0</v>
      </c>
      <c r="E137" s="1">
        <f t="shared" si="52"/>
        <v>133</v>
      </c>
      <c r="F137" s="1">
        <f>IFERROR(VLOOKUP($E137,aanmeldingen!$B:$AB,F$1,FALSE),"-")</f>
        <v>82</v>
      </c>
      <c r="H137" s="25" t="str">
        <f>IF($D137=1,VLOOKUP($E137,aanmeldingen!$B:$AB,H$1,FALSE),"")</f>
        <v/>
      </c>
      <c r="I137" s="1" t="str">
        <f>IF($D137=1,VLOOKUP($E137,aanmeldingen!$B:$AB,I$1,FALSE),"")</f>
        <v/>
      </c>
      <c r="J137" s="1" t="str">
        <f>IF($D137=1,VLOOKUP($E137,aanmeldingen!$B:$AB,J$1,FALSE),"")</f>
        <v/>
      </c>
      <c r="K137" s="95" t="str">
        <f>IF($D137=1,VLOOKUP($E137,aanmeldingen!$B:$AB,K$1,FALSE),"")</f>
        <v/>
      </c>
      <c r="L137" s="95" t="str">
        <f>IF($D137=1,VLOOKUP($E137,aanmeldingen!$B:$AB,L$1,FALSE),"")</f>
        <v/>
      </c>
      <c r="M137" s="18" t="str">
        <f>IF($D137=1,VLOOKUP($E137,aanmeldingen!$B:$AB,M$1,FALSE),"")</f>
        <v/>
      </c>
      <c r="N137" s="1" t="str">
        <f>IF($D137=1,VLOOKUP($E137,aanmeldingen!$B:$AB,N$1,FALSE),"")</f>
        <v/>
      </c>
      <c r="O137" s="1" t="str">
        <f>IF($F137="-","",VLOOKUP($E137,aanmeldingen!$B:$AB,O$1,FALSE))</f>
        <v>De Ruiter</v>
      </c>
      <c r="P137" s="1" t="str">
        <f>IF($F137="-","",VLOOKUP($E137,aanmeldingen!$B:$AB,P$1,FALSE))</f>
        <v>Job</v>
      </c>
      <c r="Q137" s="1" t="str">
        <f>IF($F137="-","",VLOOKUP($E137,aanmeldingen!$B:$AB,Q$1,FALSE))</f>
        <v>HS</v>
      </c>
      <c r="R137" s="123">
        <v>29</v>
      </c>
      <c r="S137" s="123"/>
      <c r="AA137" s="54">
        <f t="shared" si="53"/>
        <v>0</v>
      </c>
      <c r="AB137" s="54" t="e">
        <f t="shared" si="54"/>
        <v>#VALUE!</v>
      </c>
      <c r="AC137" s="83" t="str">
        <f t="shared" si="56"/>
        <v/>
      </c>
      <c r="AD137" s="54">
        <f t="shared" si="59"/>
        <v>133</v>
      </c>
      <c r="AE137" s="54" t="str">
        <f t="shared" si="45"/>
        <v/>
      </c>
      <c r="AF137" s="54" t="str">
        <f t="shared" si="46"/>
        <v/>
      </c>
      <c r="AG137" s="54" t="str">
        <f t="shared" si="50"/>
        <v/>
      </c>
      <c r="AH137" s="54" t="str">
        <f t="shared" si="50"/>
        <v/>
      </c>
      <c r="AI137" s="54" t="str">
        <f t="shared" si="50"/>
        <v/>
      </c>
      <c r="AJ137" s="54" t="str">
        <f t="shared" si="47"/>
        <v/>
      </c>
      <c r="AK137" s="54" t="str">
        <f t="shared" si="51"/>
        <v/>
      </c>
      <c r="AL137" s="54" t="str">
        <f t="shared" si="51"/>
        <v/>
      </c>
      <c r="AM137" s="54" t="str">
        <f t="shared" si="51"/>
        <v/>
      </c>
      <c r="AN137" s="1" t="str">
        <f>IF(AF137="S",VLOOKUP(AI137,lookups!$N$1:$O$100,2,FALSE),"NVT")</f>
        <v>NVT</v>
      </c>
      <c r="AP137" s="54" t="str">
        <f t="shared" si="57"/>
        <v/>
      </c>
    </row>
    <row r="138" spans="1:42" x14ac:dyDescent="0.2">
      <c r="A138" s="1">
        <f t="shared" si="44"/>
        <v>82.025000000000006</v>
      </c>
      <c r="B138" s="1">
        <f t="shared" si="55"/>
        <v>8</v>
      </c>
      <c r="C138" s="1">
        <f t="shared" si="58"/>
        <v>1</v>
      </c>
      <c r="D138" s="1">
        <f t="shared" ref="D138:D201" si="60">IF(F138="-",0,IF(F138=F137,0,1))</f>
        <v>0</v>
      </c>
      <c r="E138" s="1">
        <f t="shared" si="52"/>
        <v>134</v>
      </c>
      <c r="F138" s="1">
        <f>IFERROR(VLOOKUP($E138,aanmeldingen!$B:$AB,F$1,FALSE),"-")</f>
        <v>82</v>
      </c>
      <c r="H138" s="25" t="str">
        <f>IF($D138=1,VLOOKUP($E138,aanmeldingen!$B:$AB,H$1,FALSE),"")</f>
        <v/>
      </c>
      <c r="I138" s="1" t="str">
        <f>IF($D138=1,VLOOKUP($E138,aanmeldingen!$B:$AB,I$1,FALSE),"")</f>
        <v/>
      </c>
      <c r="J138" s="1" t="str">
        <f>IF($D138=1,VLOOKUP($E138,aanmeldingen!$B:$AB,J$1,FALSE),"")</f>
        <v/>
      </c>
      <c r="K138" s="95" t="str">
        <f>IF($D138=1,VLOOKUP($E138,aanmeldingen!$B:$AB,K$1,FALSE),"")</f>
        <v/>
      </c>
      <c r="L138" s="95" t="str">
        <f>IF($D138=1,VLOOKUP($E138,aanmeldingen!$B:$AB,L$1,FALSE),"")</f>
        <v/>
      </c>
      <c r="M138" s="18" t="str">
        <f>IF($D138=1,VLOOKUP($E138,aanmeldingen!$B:$AB,M$1,FALSE),"")</f>
        <v/>
      </c>
      <c r="N138" s="1" t="str">
        <f>IF($D138=1,VLOOKUP($E138,aanmeldingen!$B:$AB,N$1,FALSE),"")</f>
        <v/>
      </c>
      <c r="O138" s="1" t="str">
        <f>IF($F138="-","",VLOOKUP($E138,aanmeldingen!$B:$AB,O$1,FALSE))</f>
        <v>De Jong</v>
      </c>
      <c r="P138" s="1" t="str">
        <f>IF($F138="-","",VLOOKUP($E138,aanmeldingen!$B:$AB,P$1,FALSE))</f>
        <v>Olivier</v>
      </c>
      <c r="Q138" s="1" t="str">
        <f>IF($F138="-","",VLOOKUP($E138,aanmeldingen!$B:$AB,Q$1,FALSE))</f>
        <v>HS</v>
      </c>
      <c r="R138" s="123">
        <v>25</v>
      </c>
      <c r="S138" s="123"/>
      <c r="AA138" s="54">
        <f t="shared" si="53"/>
        <v>0</v>
      </c>
      <c r="AB138" s="54" t="e">
        <f t="shared" si="54"/>
        <v>#VALUE!</v>
      </c>
      <c r="AC138" s="83" t="str">
        <f t="shared" si="56"/>
        <v/>
      </c>
      <c r="AD138" s="54">
        <f t="shared" si="59"/>
        <v>134</v>
      </c>
      <c r="AE138" s="54" t="str">
        <f t="shared" si="45"/>
        <v/>
      </c>
      <c r="AF138" s="54" t="str">
        <f t="shared" si="46"/>
        <v/>
      </c>
      <c r="AG138" s="54" t="str">
        <f t="shared" si="50"/>
        <v/>
      </c>
      <c r="AH138" s="54" t="str">
        <f t="shared" si="50"/>
        <v/>
      </c>
      <c r="AI138" s="54" t="str">
        <f t="shared" si="50"/>
        <v/>
      </c>
      <c r="AJ138" s="54" t="str">
        <f t="shared" si="47"/>
        <v/>
      </c>
      <c r="AK138" s="54" t="str">
        <f t="shared" si="51"/>
        <v/>
      </c>
      <c r="AL138" s="54" t="str">
        <f t="shared" si="51"/>
        <v/>
      </c>
      <c r="AM138" s="54" t="str">
        <f t="shared" si="51"/>
        <v/>
      </c>
      <c r="AN138" s="1" t="str">
        <f>IF(AF138="S",VLOOKUP(AI138,lookups!$N$1:$O$100,2,FALSE),"NVT")</f>
        <v>NVT</v>
      </c>
      <c r="AP138" s="54" t="str">
        <f t="shared" si="57"/>
        <v/>
      </c>
    </row>
    <row r="139" spans="1:42" x14ac:dyDescent="0.2">
      <c r="A139" s="1">
        <f t="shared" si="44"/>
        <v>85.040999999999997</v>
      </c>
      <c r="B139" s="1">
        <f t="shared" si="55"/>
        <v>1</v>
      </c>
      <c r="C139" s="1">
        <f t="shared" si="58"/>
        <v>0</v>
      </c>
      <c r="D139" s="1">
        <f t="shared" si="60"/>
        <v>1</v>
      </c>
      <c r="E139" s="1">
        <f t="shared" si="52"/>
        <v>135</v>
      </c>
      <c r="F139" s="1">
        <f>IFERROR(VLOOKUP($E139,aanmeldingen!$B:$AB,F$1,FALSE),"-")</f>
        <v>85</v>
      </c>
      <c r="H139" s="25" t="str">
        <f>IF($D139=1,VLOOKUP($E139,aanmeldingen!$B:$AB,H$1,FALSE),"")</f>
        <v>Colmar</v>
      </c>
      <c r="I139" s="1" t="str">
        <f>IF($D139=1,VLOOKUP($E139,aanmeldingen!$B:$AB,I$1,FALSE),"")</f>
        <v>FRA</v>
      </c>
      <c r="J139" s="1" t="str">
        <f>IF($D139=1,VLOOKUP($E139,aanmeldingen!$B:$AB,J$1,FALSE),"")</f>
        <v>U23</v>
      </c>
      <c r="K139" s="95">
        <f>IF($D139=1,VLOOKUP($E139,aanmeldingen!$B:$AB,K$1,FALSE),"")</f>
        <v>43407</v>
      </c>
      <c r="L139" s="95">
        <f>IF($D139=1,VLOOKUP($E139,aanmeldingen!$B:$AB,L$1,FALSE),"")</f>
        <v>43408</v>
      </c>
      <c r="M139" s="18" t="str">
        <f>IF($D139=1,VLOOKUP($E139,aanmeldingen!$B:$AB,M$1,FALSE),"")</f>
        <v>Dames</v>
      </c>
      <c r="N139" s="1" t="str">
        <f>IF($D139=1,VLOOKUP($E139,aanmeldingen!$B:$AB,N$1,FALSE),"")</f>
        <v>Degen</v>
      </c>
      <c r="O139" s="1" t="str">
        <f>IF($F139="-","",VLOOKUP($E139,aanmeldingen!$B:$AB,O$1,FALSE))</f>
        <v>Boone</v>
      </c>
      <c r="P139" s="1" t="str">
        <f>IF($F139="-","",VLOOKUP($E139,aanmeldingen!$B:$AB,P$1,FALSE))</f>
        <v>Kelly</v>
      </c>
      <c r="Q139" s="1" t="str">
        <f>IF($F139="-","",VLOOKUP($E139,aanmeldingen!$B:$AB,Q$1,FALSE))</f>
        <v>ZAI</v>
      </c>
      <c r="R139" s="123">
        <v>41</v>
      </c>
      <c r="S139" s="123">
        <v>165</v>
      </c>
      <c r="AA139" s="54">
        <f t="shared" si="53"/>
        <v>0</v>
      </c>
      <c r="AB139" s="54" t="e">
        <f t="shared" si="54"/>
        <v>#VALUE!</v>
      </c>
      <c r="AC139" s="83" t="str">
        <f t="shared" si="56"/>
        <v/>
      </c>
      <c r="AD139" s="54">
        <f t="shared" si="59"/>
        <v>135</v>
      </c>
      <c r="AE139" s="54" t="str">
        <f t="shared" si="45"/>
        <v/>
      </c>
      <c r="AF139" s="54" t="str">
        <f t="shared" si="46"/>
        <v/>
      </c>
      <c r="AG139" s="54" t="str">
        <f t="shared" si="50"/>
        <v/>
      </c>
      <c r="AH139" s="54" t="str">
        <f t="shared" si="50"/>
        <v/>
      </c>
      <c r="AI139" s="54" t="str">
        <f t="shared" si="50"/>
        <v/>
      </c>
      <c r="AJ139" s="54" t="str">
        <f t="shared" si="47"/>
        <v/>
      </c>
      <c r="AK139" s="54" t="str">
        <f t="shared" si="51"/>
        <v/>
      </c>
      <c r="AL139" s="54" t="str">
        <f t="shared" si="51"/>
        <v/>
      </c>
      <c r="AM139" s="54" t="str">
        <f t="shared" si="51"/>
        <v/>
      </c>
      <c r="AN139" s="1" t="str">
        <f>IF(AF139="S",VLOOKUP(AI139,lookups!$N$1:$O$100,2,FALSE),"NVT")</f>
        <v>NVT</v>
      </c>
      <c r="AP139" s="54" t="str">
        <f t="shared" si="57"/>
        <v/>
      </c>
    </row>
    <row r="140" spans="1:42" x14ac:dyDescent="0.2">
      <c r="A140" s="1">
        <f t="shared" si="44"/>
        <v>85.102000000000004</v>
      </c>
      <c r="B140" s="1">
        <f t="shared" si="55"/>
        <v>2</v>
      </c>
      <c r="C140" s="1">
        <f t="shared" si="58"/>
        <v>0</v>
      </c>
      <c r="D140" s="1">
        <f t="shared" si="60"/>
        <v>0</v>
      </c>
      <c r="E140" s="1">
        <f t="shared" si="52"/>
        <v>136</v>
      </c>
      <c r="F140" s="1">
        <f>IFERROR(VLOOKUP($E140,aanmeldingen!$B:$AB,F$1,FALSE),"-")</f>
        <v>85</v>
      </c>
      <c r="H140" s="25" t="str">
        <f>IF($D140=1,VLOOKUP($E140,aanmeldingen!$B:$AB,H$1,FALSE),"")</f>
        <v/>
      </c>
      <c r="I140" s="1" t="str">
        <f>IF($D140=1,VLOOKUP($E140,aanmeldingen!$B:$AB,I$1,FALSE),"")</f>
        <v/>
      </c>
      <c r="J140" s="1" t="str">
        <f>IF($D140=1,VLOOKUP($E140,aanmeldingen!$B:$AB,J$1,FALSE),"")</f>
        <v/>
      </c>
      <c r="K140" s="95" t="str">
        <f>IF($D140=1,VLOOKUP($E140,aanmeldingen!$B:$AB,K$1,FALSE),"")</f>
        <v/>
      </c>
      <c r="L140" s="95" t="str">
        <f>IF($D140=1,VLOOKUP($E140,aanmeldingen!$B:$AB,L$1,FALSE),"")</f>
        <v/>
      </c>
      <c r="M140" s="18" t="str">
        <f>IF($D140=1,VLOOKUP($E140,aanmeldingen!$B:$AB,M$1,FALSE),"")</f>
        <v/>
      </c>
      <c r="N140" s="1" t="str">
        <f>IF($D140=1,VLOOKUP($E140,aanmeldingen!$B:$AB,N$1,FALSE),"")</f>
        <v/>
      </c>
      <c r="O140" s="1" t="str">
        <f>IF($F140="-","",VLOOKUP($E140,aanmeldingen!$B:$AB,O$1,FALSE))</f>
        <v>Terzopoulos</v>
      </c>
      <c r="P140" s="1" t="str">
        <f>IF($F140="-","",VLOOKUP($E140,aanmeldingen!$B:$AB,P$1,FALSE))</f>
        <v>Marlies</v>
      </c>
      <c r="Q140" s="1" t="str">
        <f>IF($F140="-","",VLOOKUP($E140,aanmeldingen!$B:$AB,Q$1,FALSE))</f>
        <v>ZAI</v>
      </c>
      <c r="R140" s="123">
        <v>102</v>
      </c>
      <c r="S140" s="123"/>
      <c r="AA140" s="54">
        <f t="shared" si="53"/>
        <v>0</v>
      </c>
      <c r="AB140" s="54" t="e">
        <f t="shared" si="54"/>
        <v>#VALUE!</v>
      </c>
      <c r="AC140" s="83" t="str">
        <f t="shared" si="56"/>
        <v/>
      </c>
      <c r="AD140" s="54">
        <f t="shared" si="59"/>
        <v>136</v>
      </c>
      <c r="AE140" s="54" t="str">
        <f t="shared" si="45"/>
        <v/>
      </c>
      <c r="AF140" s="54" t="str">
        <f t="shared" si="46"/>
        <v/>
      </c>
      <c r="AG140" s="54" t="str">
        <f t="shared" si="50"/>
        <v/>
      </c>
      <c r="AH140" s="54" t="str">
        <f t="shared" si="50"/>
        <v/>
      </c>
      <c r="AI140" s="54" t="str">
        <f t="shared" si="50"/>
        <v/>
      </c>
      <c r="AJ140" s="54" t="str">
        <f t="shared" si="47"/>
        <v/>
      </c>
      <c r="AK140" s="54" t="str">
        <f t="shared" si="51"/>
        <v/>
      </c>
      <c r="AL140" s="54" t="str">
        <f t="shared" si="51"/>
        <v/>
      </c>
      <c r="AM140" s="54" t="str">
        <f t="shared" si="51"/>
        <v/>
      </c>
      <c r="AN140" s="1" t="str">
        <f>IF(AF140="S",VLOOKUP(AI140,lookups!$N$1:$O$100,2,FALSE),"NVT")</f>
        <v>NVT</v>
      </c>
      <c r="AP140" s="54" t="str">
        <f t="shared" si="57"/>
        <v/>
      </c>
    </row>
    <row r="141" spans="1:42" x14ac:dyDescent="0.2">
      <c r="A141" s="1">
        <f t="shared" si="44"/>
        <v>85.153000000000006</v>
      </c>
      <c r="B141" s="1">
        <f t="shared" si="55"/>
        <v>3</v>
      </c>
      <c r="C141" s="1">
        <f t="shared" si="58"/>
        <v>0</v>
      </c>
      <c r="D141" s="1">
        <f t="shared" si="60"/>
        <v>0</v>
      </c>
      <c r="E141" s="1">
        <f t="shared" si="52"/>
        <v>137</v>
      </c>
      <c r="F141" s="1">
        <f>IFERROR(VLOOKUP($E141,aanmeldingen!$B:$AB,F$1,FALSE),"-")</f>
        <v>85</v>
      </c>
      <c r="H141" s="25" t="str">
        <f>IF($D141=1,VLOOKUP($E141,aanmeldingen!$B:$AB,H$1,FALSE),"")</f>
        <v/>
      </c>
      <c r="I141" s="1" t="str">
        <f>IF($D141=1,VLOOKUP($E141,aanmeldingen!$B:$AB,I$1,FALSE),"")</f>
        <v/>
      </c>
      <c r="J141" s="1" t="str">
        <f>IF($D141=1,VLOOKUP($E141,aanmeldingen!$B:$AB,J$1,FALSE),"")</f>
        <v/>
      </c>
      <c r="K141" s="95" t="str">
        <f>IF($D141=1,VLOOKUP($E141,aanmeldingen!$B:$AB,K$1,FALSE),"")</f>
        <v/>
      </c>
      <c r="L141" s="95" t="str">
        <f>IF($D141=1,VLOOKUP($E141,aanmeldingen!$B:$AB,L$1,FALSE),"")</f>
        <v/>
      </c>
      <c r="M141" s="18" t="str">
        <f>IF($D141=1,VLOOKUP($E141,aanmeldingen!$B:$AB,M$1,FALSE),"")</f>
        <v/>
      </c>
      <c r="N141" s="1" t="str">
        <f>IF($D141=1,VLOOKUP($E141,aanmeldingen!$B:$AB,N$1,FALSE),"")</f>
        <v/>
      </c>
      <c r="O141" s="1" t="str">
        <f>IF($F141="-","",VLOOKUP($E141,aanmeldingen!$B:$AB,O$1,FALSE))</f>
        <v>Berends</v>
      </c>
      <c r="P141" s="1" t="str">
        <f>IF($F141="-","",VLOOKUP($E141,aanmeldingen!$B:$AB,P$1,FALSE))</f>
        <v>Carmen</v>
      </c>
      <c r="Q141" s="1" t="str">
        <f>IF($F141="-","",VLOOKUP($E141,aanmeldingen!$B:$AB,Q$1,FALSE))</f>
        <v>RS</v>
      </c>
      <c r="R141" s="123">
        <v>153</v>
      </c>
      <c r="S141" s="123"/>
      <c r="AA141" s="54">
        <f t="shared" si="53"/>
        <v>0</v>
      </c>
      <c r="AB141" s="54" t="e">
        <f t="shared" si="54"/>
        <v>#VALUE!</v>
      </c>
      <c r="AC141" s="83" t="str">
        <f t="shared" si="56"/>
        <v/>
      </c>
      <c r="AD141" s="54">
        <f t="shared" si="59"/>
        <v>137</v>
      </c>
      <c r="AE141" s="54" t="str">
        <f t="shared" si="45"/>
        <v/>
      </c>
      <c r="AF141" s="54" t="str">
        <f t="shared" si="46"/>
        <v/>
      </c>
      <c r="AG141" s="54" t="str">
        <f t="shared" si="50"/>
        <v/>
      </c>
      <c r="AH141" s="54" t="str">
        <f t="shared" si="50"/>
        <v/>
      </c>
      <c r="AI141" s="54" t="str">
        <f t="shared" si="50"/>
        <v/>
      </c>
      <c r="AJ141" s="54" t="str">
        <f t="shared" si="47"/>
        <v/>
      </c>
      <c r="AK141" s="54" t="str">
        <f t="shared" si="51"/>
        <v/>
      </c>
      <c r="AL141" s="54" t="str">
        <f t="shared" si="51"/>
        <v/>
      </c>
      <c r="AM141" s="54" t="str">
        <f t="shared" si="51"/>
        <v/>
      </c>
      <c r="AN141" s="1" t="str">
        <f>IF(AF141="S",VLOOKUP(AI141,lookups!$N$1:$O$100,2,FALSE),"NVT")</f>
        <v>NVT</v>
      </c>
      <c r="AP141" s="54" t="str">
        <f t="shared" si="57"/>
        <v/>
      </c>
    </row>
    <row r="142" spans="1:42" x14ac:dyDescent="0.2">
      <c r="A142" s="1">
        <f t="shared" si="44"/>
        <v>85.048000000000002</v>
      </c>
      <c r="B142" s="1">
        <f t="shared" si="55"/>
        <v>4</v>
      </c>
      <c r="C142" s="1">
        <f t="shared" si="58"/>
        <v>0</v>
      </c>
      <c r="D142" s="1">
        <f t="shared" si="60"/>
        <v>0</v>
      </c>
      <c r="E142" s="1">
        <f t="shared" si="52"/>
        <v>138</v>
      </c>
      <c r="F142" s="1">
        <f>IFERROR(VLOOKUP($E142,aanmeldingen!$B:$AB,F$1,FALSE),"-")</f>
        <v>85</v>
      </c>
      <c r="H142" s="25" t="str">
        <f>IF($D142=1,VLOOKUP($E142,aanmeldingen!$B:$AB,H$1,FALSE),"")</f>
        <v/>
      </c>
      <c r="I142" s="1" t="str">
        <f>IF($D142=1,VLOOKUP($E142,aanmeldingen!$B:$AB,I$1,FALSE),"")</f>
        <v/>
      </c>
      <c r="J142" s="1" t="str">
        <f>IF($D142=1,VLOOKUP($E142,aanmeldingen!$B:$AB,J$1,FALSE),"")</f>
        <v/>
      </c>
      <c r="K142" s="95" t="str">
        <f>IF($D142=1,VLOOKUP($E142,aanmeldingen!$B:$AB,K$1,FALSE),"")</f>
        <v/>
      </c>
      <c r="L142" s="95" t="str">
        <f>IF($D142=1,VLOOKUP($E142,aanmeldingen!$B:$AB,L$1,FALSE),"")</f>
        <v/>
      </c>
      <c r="M142" s="18" t="str">
        <f>IF($D142=1,VLOOKUP($E142,aanmeldingen!$B:$AB,M$1,FALSE),"")</f>
        <v/>
      </c>
      <c r="N142" s="1" t="str">
        <f>IF($D142=1,VLOOKUP($E142,aanmeldingen!$B:$AB,N$1,FALSE),"")</f>
        <v/>
      </c>
      <c r="O142" s="1" t="str">
        <f>IF($F142="-","",VLOOKUP($E142,aanmeldingen!$B:$AB,O$1,FALSE))</f>
        <v>Tulen</v>
      </c>
      <c r="P142" s="1" t="str">
        <f>IF($F142="-","",VLOOKUP($E142,aanmeldingen!$B:$AB,P$1,FALSE))</f>
        <v>Carmel</v>
      </c>
      <c r="Q142" s="1" t="str">
        <f>IF($F142="-","",VLOOKUP($E142,aanmeldingen!$B:$AB,Q$1,FALSE))</f>
        <v>RS</v>
      </c>
      <c r="R142" s="123">
        <v>48</v>
      </c>
      <c r="S142" s="123"/>
      <c r="AA142" s="54">
        <f t="shared" si="53"/>
        <v>0</v>
      </c>
      <c r="AB142" s="54" t="e">
        <f t="shared" si="54"/>
        <v>#VALUE!</v>
      </c>
      <c r="AC142" s="83" t="str">
        <f t="shared" si="56"/>
        <v/>
      </c>
      <c r="AD142" s="54">
        <f t="shared" si="59"/>
        <v>138</v>
      </c>
      <c r="AE142" s="54" t="str">
        <f t="shared" si="45"/>
        <v/>
      </c>
      <c r="AF142" s="54" t="str">
        <f t="shared" si="46"/>
        <v/>
      </c>
      <c r="AG142" s="54" t="str">
        <f t="shared" si="50"/>
        <v/>
      </c>
      <c r="AH142" s="54" t="str">
        <f t="shared" si="50"/>
        <v/>
      </c>
      <c r="AI142" s="54" t="str">
        <f t="shared" si="50"/>
        <v/>
      </c>
      <c r="AJ142" s="54" t="str">
        <f t="shared" si="47"/>
        <v/>
      </c>
      <c r="AK142" s="54" t="str">
        <f t="shared" si="51"/>
        <v/>
      </c>
      <c r="AL142" s="54" t="str">
        <f t="shared" si="51"/>
        <v/>
      </c>
      <c r="AM142" s="54" t="str">
        <f t="shared" si="51"/>
        <v/>
      </c>
      <c r="AN142" s="1" t="str">
        <f>IF(AF142="S",VLOOKUP(AI142,lookups!$N$1:$O$100,2,FALSE),"NVT")</f>
        <v>NVT</v>
      </c>
      <c r="AP142" s="54" t="str">
        <f t="shared" si="57"/>
        <v/>
      </c>
    </row>
    <row r="143" spans="1:42" x14ac:dyDescent="0.2">
      <c r="A143" s="1">
        <f t="shared" si="44"/>
        <v>85.132999999999996</v>
      </c>
      <c r="B143" s="1">
        <f t="shared" si="55"/>
        <v>5</v>
      </c>
      <c r="C143" s="1">
        <f t="shared" si="58"/>
        <v>0</v>
      </c>
      <c r="D143" s="1">
        <f t="shared" si="60"/>
        <v>0</v>
      </c>
      <c r="E143" s="1">
        <f t="shared" si="52"/>
        <v>139</v>
      </c>
      <c r="F143" s="1">
        <f>IFERROR(VLOOKUP($E143,aanmeldingen!$B:$AB,F$1,FALSE),"-")</f>
        <v>85</v>
      </c>
      <c r="H143" s="25" t="str">
        <f>IF($D143=1,VLOOKUP($E143,aanmeldingen!$B:$AB,H$1,FALSE),"")</f>
        <v/>
      </c>
      <c r="I143" s="1" t="str">
        <f>IF($D143=1,VLOOKUP($E143,aanmeldingen!$B:$AB,I$1,FALSE),"")</f>
        <v/>
      </c>
      <c r="J143" s="1" t="str">
        <f>IF($D143=1,VLOOKUP($E143,aanmeldingen!$B:$AB,J$1,FALSE),"")</f>
        <v/>
      </c>
      <c r="K143" s="95" t="str">
        <f>IF($D143=1,VLOOKUP($E143,aanmeldingen!$B:$AB,K$1,FALSE),"")</f>
        <v/>
      </c>
      <c r="L143" s="95" t="str">
        <f>IF($D143=1,VLOOKUP($E143,aanmeldingen!$B:$AB,L$1,FALSE),"")</f>
        <v/>
      </c>
      <c r="M143" s="18" t="str">
        <f>IF($D143=1,VLOOKUP($E143,aanmeldingen!$B:$AB,M$1,FALSE),"")</f>
        <v/>
      </c>
      <c r="N143" s="1" t="str">
        <f>IF($D143=1,VLOOKUP($E143,aanmeldingen!$B:$AB,N$1,FALSE),"")</f>
        <v/>
      </c>
      <c r="O143" s="1" t="str">
        <f>IF($F143="-","",VLOOKUP($E143,aanmeldingen!$B:$AB,O$1,FALSE))</f>
        <v>Obster</v>
      </c>
      <c r="P143" s="1" t="str">
        <f>IF($F143="-","",VLOOKUP($E143,aanmeldingen!$B:$AB,P$1,FALSE))</f>
        <v>Ellen</v>
      </c>
      <c r="Q143" s="1" t="str">
        <f>IF($F143="-","",VLOOKUP($E143,aanmeldingen!$B:$AB,Q$1,FALSE))</f>
        <v>QUI</v>
      </c>
      <c r="R143" s="123">
        <v>133</v>
      </c>
      <c r="S143" s="123"/>
      <c r="AA143" s="54">
        <f t="shared" si="53"/>
        <v>0</v>
      </c>
      <c r="AB143" s="54" t="e">
        <f t="shared" si="54"/>
        <v>#VALUE!</v>
      </c>
      <c r="AC143" s="83" t="str">
        <f t="shared" si="56"/>
        <v/>
      </c>
      <c r="AD143" s="54">
        <f t="shared" si="59"/>
        <v>139</v>
      </c>
      <c r="AE143" s="54" t="str">
        <f t="shared" si="45"/>
        <v/>
      </c>
      <c r="AF143" s="54" t="str">
        <f t="shared" si="46"/>
        <v/>
      </c>
      <c r="AG143" s="54" t="str">
        <f t="shared" si="50"/>
        <v/>
      </c>
      <c r="AH143" s="54" t="str">
        <f t="shared" si="50"/>
        <v/>
      </c>
      <c r="AI143" s="54" t="str">
        <f t="shared" si="50"/>
        <v/>
      </c>
      <c r="AJ143" s="54" t="str">
        <f t="shared" si="47"/>
        <v/>
      </c>
      <c r="AK143" s="54" t="str">
        <f t="shared" si="51"/>
        <v/>
      </c>
      <c r="AL143" s="54" t="str">
        <f t="shared" si="51"/>
        <v/>
      </c>
      <c r="AM143" s="54" t="str">
        <f t="shared" si="51"/>
        <v/>
      </c>
      <c r="AN143" s="1" t="str">
        <f>IF(AF143="S",VLOOKUP(AI143,lookups!$N$1:$O$100,2,FALSE),"NVT")</f>
        <v>NVT</v>
      </c>
      <c r="AP143" s="54" t="str">
        <f t="shared" si="57"/>
        <v/>
      </c>
    </row>
    <row r="144" spans="1:42" x14ac:dyDescent="0.2">
      <c r="A144" s="1">
        <f t="shared" si="44"/>
        <v>85.141000000000005</v>
      </c>
      <c r="B144" s="1">
        <f t="shared" si="55"/>
        <v>6</v>
      </c>
      <c r="C144" s="1">
        <f t="shared" si="58"/>
        <v>0</v>
      </c>
      <c r="D144" s="1">
        <f t="shared" si="60"/>
        <v>0</v>
      </c>
      <c r="E144" s="1">
        <f t="shared" si="52"/>
        <v>140</v>
      </c>
      <c r="F144" s="1">
        <f>IFERROR(VLOOKUP($E144,aanmeldingen!$B:$AB,F$1,FALSE),"-")</f>
        <v>85</v>
      </c>
      <c r="H144" s="25" t="str">
        <f>IF($D144=1,VLOOKUP($E144,aanmeldingen!$B:$AB,H$1,FALSE),"")</f>
        <v/>
      </c>
      <c r="I144" s="1" t="str">
        <f>IF($D144=1,VLOOKUP($E144,aanmeldingen!$B:$AB,I$1,FALSE),"")</f>
        <v/>
      </c>
      <c r="J144" s="1" t="str">
        <f>IF($D144=1,VLOOKUP($E144,aanmeldingen!$B:$AB,J$1,FALSE),"")</f>
        <v/>
      </c>
      <c r="K144" s="95" t="str">
        <f>IF($D144=1,VLOOKUP($E144,aanmeldingen!$B:$AB,K$1,FALSE),"")</f>
        <v/>
      </c>
      <c r="L144" s="95" t="str">
        <f>IF($D144=1,VLOOKUP($E144,aanmeldingen!$B:$AB,L$1,FALSE),"")</f>
        <v/>
      </c>
      <c r="M144" s="18" t="str">
        <f>IF($D144=1,VLOOKUP($E144,aanmeldingen!$B:$AB,M$1,FALSE),"")</f>
        <v/>
      </c>
      <c r="N144" s="1" t="str">
        <f>IF($D144=1,VLOOKUP($E144,aanmeldingen!$B:$AB,N$1,FALSE),"")</f>
        <v/>
      </c>
      <c r="O144" s="1" t="str">
        <f>IF($F144="-","",VLOOKUP($E144,aanmeldingen!$B:$AB,O$1,FALSE))</f>
        <v>De Jong</v>
      </c>
      <c r="P144" s="1" t="str">
        <f>IF($F144="-","",VLOOKUP($E144,aanmeldingen!$B:$AB,P$1,FALSE))</f>
        <v>Cheryl</v>
      </c>
      <c r="Q144" s="1" t="str">
        <f>IF($F144="-","",VLOOKUP($E144,aanmeldingen!$B:$AB,Q$1,FALSE))</f>
        <v>DBO</v>
      </c>
      <c r="R144" s="123">
        <v>141</v>
      </c>
      <c r="S144" s="123"/>
      <c r="AA144" s="54">
        <f t="shared" si="53"/>
        <v>0</v>
      </c>
      <c r="AB144" s="54" t="e">
        <f t="shared" si="54"/>
        <v>#VALUE!</v>
      </c>
      <c r="AC144" s="83" t="str">
        <f t="shared" si="56"/>
        <v/>
      </c>
      <c r="AD144" s="54">
        <f t="shared" si="59"/>
        <v>140</v>
      </c>
      <c r="AE144" s="54" t="str">
        <f t="shared" si="45"/>
        <v/>
      </c>
      <c r="AF144" s="54" t="str">
        <f t="shared" si="46"/>
        <v/>
      </c>
      <c r="AG144" s="54" t="str">
        <f t="shared" si="50"/>
        <v/>
      </c>
      <c r="AH144" s="54" t="str">
        <f t="shared" si="50"/>
        <v/>
      </c>
      <c r="AI144" s="54" t="str">
        <f t="shared" si="50"/>
        <v/>
      </c>
      <c r="AJ144" s="54" t="str">
        <f t="shared" si="47"/>
        <v/>
      </c>
      <c r="AK144" s="54" t="str">
        <f t="shared" si="51"/>
        <v/>
      </c>
      <c r="AL144" s="54" t="str">
        <f t="shared" si="51"/>
        <v/>
      </c>
      <c r="AM144" s="54" t="str">
        <f t="shared" si="51"/>
        <v/>
      </c>
      <c r="AN144" s="1" t="str">
        <f>IF(AF144="S",VLOOKUP(AI144,lookups!$N$1:$O$100,2,FALSE),"NVT")</f>
        <v>NVT</v>
      </c>
      <c r="AP144" s="54" t="str">
        <f t="shared" si="57"/>
        <v/>
      </c>
    </row>
    <row r="145" spans="1:42" x14ac:dyDescent="0.2">
      <c r="A145" s="1">
        <f t="shared" si="44"/>
        <v>85.052000000000007</v>
      </c>
      <c r="B145" s="1">
        <f t="shared" si="55"/>
        <v>7</v>
      </c>
      <c r="C145" s="1">
        <f t="shared" si="58"/>
        <v>0</v>
      </c>
      <c r="D145" s="1">
        <f t="shared" si="60"/>
        <v>0</v>
      </c>
      <c r="E145" s="1">
        <f t="shared" si="52"/>
        <v>141</v>
      </c>
      <c r="F145" s="1">
        <f>IFERROR(VLOOKUP($E145,aanmeldingen!$B:$AB,F$1,FALSE),"-")</f>
        <v>85</v>
      </c>
      <c r="H145" s="25" t="str">
        <f>IF($D145=1,VLOOKUP($E145,aanmeldingen!$B:$AB,H$1,FALSE),"")</f>
        <v/>
      </c>
      <c r="I145" s="1" t="str">
        <f>IF($D145=1,VLOOKUP($E145,aanmeldingen!$B:$AB,I$1,FALSE),"")</f>
        <v/>
      </c>
      <c r="J145" s="1" t="str">
        <f>IF($D145=1,VLOOKUP($E145,aanmeldingen!$B:$AB,J$1,FALSE),"")</f>
        <v/>
      </c>
      <c r="K145" s="95" t="str">
        <f>IF($D145=1,VLOOKUP($E145,aanmeldingen!$B:$AB,K$1,FALSE),"")</f>
        <v/>
      </c>
      <c r="L145" s="95" t="str">
        <f>IF($D145=1,VLOOKUP($E145,aanmeldingen!$B:$AB,L$1,FALSE),"")</f>
        <v/>
      </c>
      <c r="M145" s="18" t="str">
        <f>IF($D145=1,VLOOKUP($E145,aanmeldingen!$B:$AB,M$1,FALSE),"")</f>
        <v/>
      </c>
      <c r="N145" s="1" t="str">
        <f>IF($D145=1,VLOOKUP($E145,aanmeldingen!$B:$AB,N$1,FALSE),"")</f>
        <v/>
      </c>
      <c r="O145" s="1" t="str">
        <f>IF($F145="-","",VLOOKUP($E145,aanmeldingen!$B:$AB,O$1,FALSE))</f>
        <v>Sizoo</v>
      </c>
      <c r="P145" s="1" t="str">
        <f>IF($F145="-","",VLOOKUP($E145,aanmeldingen!$B:$AB,P$1,FALSE))</f>
        <v>Isaura</v>
      </c>
      <c r="Q145" s="1" t="str">
        <f>IF($F145="-","",VLOOKUP($E145,aanmeldingen!$B:$AB,Q$1,FALSE))</f>
        <v>RS</v>
      </c>
      <c r="R145" s="123">
        <v>52</v>
      </c>
      <c r="S145" s="123"/>
      <c r="AA145" s="54">
        <f t="shared" si="53"/>
        <v>0</v>
      </c>
      <c r="AB145" s="54" t="e">
        <f t="shared" si="54"/>
        <v>#VALUE!</v>
      </c>
      <c r="AC145" s="83" t="str">
        <f t="shared" si="56"/>
        <v/>
      </c>
      <c r="AD145" s="54">
        <f t="shared" si="59"/>
        <v>141</v>
      </c>
      <c r="AE145" s="54" t="str">
        <f t="shared" si="45"/>
        <v/>
      </c>
      <c r="AF145" s="54" t="str">
        <f t="shared" si="46"/>
        <v/>
      </c>
      <c r="AG145" s="54" t="str">
        <f t="shared" ref="AG145:AI164" si="61">IF($AF145="W",VLOOKUP($AE145,$F$5:$N$997,AG$4,FALSE),IF($AF145="S",VLOOKUP($AE145,$A$5:$R$997,AG$3,FALSE),""))</f>
        <v/>
      </c>
      <c r="AH145" s="54" t="str">
        <f t="shared" si="61"/>
        <v/>
      </c>
      <c r="AI145" s="54" t="str">
        <f t="shared" si="61"/>
        <v/>
      </c>
      <c r="AJ145" s="54" t="str">
        <f t="shared" si="47"/>
        <v/>
      </c>
      <c r="AK145" s="54" t="str">
        <f t="shared" ref="AK145:AM164" si="62">IF($AF145="W",VLOOKUP($AE145,$F$5:$N$997,AK$4,FALSE),"")</f>
        <v/>
      </c>
      <c r="AL145" s="54" t="str">
        <f t="shared" si="62"/>
        <v/>
      </c>
      <c r="AM145" s="54" t="str">
        <f t="shared" si="62"/>
        <v/>
      </c>
      <c r="AN145" s="1" t="str">
        <f>IF(AF145="S",VLOOKUP(AI145,lookups!$N$1:$O$100,2,FALSE),"NVT")</f>
        <v>NVT</v>
      </c>
      <c r="AP145" s="54" t="str">
        <f t="shared" si="57"/>
        <v/>
      </c>
    </row>
    <row r="146" spans="1:42" x14ac:dyDescent="0.2">
      <c r="A146" s="1">
        <f t="shared" si="44"/>
        <v>85.031000000000006</v>
      </c>
      <c r="B146" s="1">
        <f t="shared" si="55"/>
        <v>8</v>
      </c>
      <c r="C146" s="1">
        <f t="shared" si="58"/>
        <v>0</v>
      </c>
      <c r="D146" s="1">
        <f t="shared" si="60"/>
        <v>0</v>
      </c>
      <c r="E146" s="1">
        <f t="shared" si="52"/>
        <v>142</v>
      </c>
      <c r="F146" s="1">
        <f>IFERROR(VLOOKUP($E146,aanmeldingen!$B:$AB,F$1,FALSE),"-")</f>
        <v>85</v>
      </c>
      <c r="H146" s="25" t="str">
        <f>IF($D146=1,VLOOKUP($E146,aanmeldingen!$B:$AB,H$1,FALSE),"")</f>
        <v/>
      </c>
      <c r="I146" s="1" t="str">
        <f>IF($D146=1,VLOOKUP($E146,aanmeldingen!$B:$AB,I$1,FALSE),"")</f>
        <v/>
      </c>
      <c r="J146" s="1" t="str">
        <f>IF($D146=1,VLOOKUP($E146,aanmeldingen!$B:$AB,J$1,FALSE),"")</f>
        <v/>
      </c>
      <c r="K146" s="95" t="str">
        <f>IF($D146=1,VLOOKUP($E146,aanmeldingen!$B:$AB,K$1,FALSE),"")</f>
        <v/>
      </c>
      <c r="L146" s="95" t="str">
        <f>IF($D146=1,VLOOKUP($E146,aanmeldingen!$B:$AB,L$1,FALSE),"")</f>
        <v/>
      </c>
      <c r="M146" s="18" t="str">
        <f>IF($D146=1,VLOOKUP($E146,aanmeldingen!$B:$AB,M$1,FALSE),"")</f>
        <v/>
      </c>
      <c r="N146" s="1" t="str">
        <f>IF($D146=1,VLOOKUP($E146,aanmeldingen!$B:$AB,N$1,FALSE),"")</f>
        <v/>
      </c>
      <c r="O146" s="1" t="str">
        <f>IF($F146="-","",VLOOKUP($E146,aanmeldingen!$B:$AB,O$1,FALSE))</f>
        <v>De Wijn</v>
      </c>
      <c r="P146" s="1" t="str">
        <f>IF($F146="-","",VLOOKUP($E146,aanmeldingen!$B:$AB,P$1,FALSE))</f>
        <v>Day</v>
      </c>
      <c r="Q146" s="1" t="str">
        <f>IF($F146="-","",VLOOKUP($E146,aanmeldingen!$B:$AB,Q$1,FALSE))</f>
        <v>DBO</v>
      </c>
      <c r="R146" s="123">
        <v>31</v>
      </c>
      <c r="S146" s="123"/>
      <c r="AA146" s="54">
        <f t="shared" si="53"/>
        <v>0</v>
      </c>
      <c r="AB146" s="54" t="e">
        <f t="shared" si="54"/>
        <v>#VALUE!</v>
      </c>
      <c r="AC146" s="83" t="str">
        <f t="shared" si="56"/>
        <v/>
      </c>
      <c r="AD146" s="54">
        <f t="shared" si="59"/>
        <v>142</v>
      </c>
      <c r="AE146" s="54" t="str">
        <f t="shared" si="45"/>
        <v/>
      </c>
      <c r="AF146" s="54" t="str">
        <f t="shared" si="46"/>
        <v/>
      </c>
      <c r="AG146" s="54" t="str">
        <f t="shared" si="61"/>
        <v/>
      </c>
      <c r="AH146" s="54" t="str">
        <f t="shared" si="61"/>
        <v/>
      </c>
      <c r="AI146" s="54" t="str">
        <f t="shared" si="61"/>
        <v/>
      </c>
      <c r="AJ146" s="54" t="str">
        <f t="shared" si="47"/>
        <v/>
      </c>
      <c r="AK146" s="54" t="str">
        <f t="shared" si="62"/>
        <v/>
      </c>
      <c r="AL146" s="54" t="str">
        <f t="shared" si="62"/>
        <v/>
      </c>
      <c r="AM146" s="54" t="str">
        <f t="shared" si="62"/>
        <v/>
      </c>
      <c r="AN146" s="1" t="str">
        <f>IF(AF146="S",VLOOKUP(AI146,lookups!$N$1:$O$100,2,FALSE),"NVT")</f>
        <v>NVT</v>
      </c>
      <c r="AP146" s="54" t="str">
        <f t="shared" si="57"/>
        <v/>
      </c>
    </row>
    <row r="147" spans="1:42" x14ac:dyDescent="0.2">
      <c r="A147" s="1">
        <f t="shared" si="44"/>
        <v>85.156999999999996</v>
      </c>
      <c r="B147" s="1">
        <f t="shared" si="55"/>
        <v>9</v>
      </c>
      <c r="C147" s="1">
        <f t="shared" si="58"/>
        <v>0</v>
      </c>
      <c r="D147" s="1">
        <f t="shared" si="60"/>
        <v>0</v>
      </c>
      <c r="E147" s="1">
        <f t="shared" si="52"/>
        <v>143</v>
      </c>
      <c r="F147" s="1">
        <f>IFERROR(VLOOKUP($E147,aanmeldingen!$B:$AB,F$1,FALSE),"-")</f>
        <v>85</v>
      </c>
      <c r="H147" s="25" t="str">
        <f>IF($D147=1,VLOOKUP($E147,aanmeldingen!$B:$AB,H$1,FALSE),"")</f>
        <v/>
      </c>
      <c r="I147" s="1" t="str">
        <f>IF($D147=1,VLOOKUP($E147,aanmeldingen!$B:$AB,I$1,FALSE),"")</f>
        <v/>
      </c>
      <c r="J147" s="1" t="str">
        <f>IF($D147=1,VLOOKUP($E147,aanmeldingen!$B:$AB,J$1,FALSE),"")</f>
        <v/>
      </c>
      <c r="K147" s="95" t="str">
        <f>IF($D147=1,VLOOKUP($E147,aanmeldingen!$B:$AB,K$1,FALSE),"")</f>
        <v/>
      </c>
      <c r="L147" s="95" t="str">
        <f>IF($D147=1,VLOOKUP($E147,aanmeldingen!$B:$AB,L$1,FALSE),"")</f>
        <v/>
      </c>
      <c r="M147" s="18" t="str">
        <f>IF($D147=1,VLOOKUP($E147,aanmeldingen!$B:$AB,M$1,FALSE),"")</f>
        <v/>
      </c>
      <c r="N147" s="1" t="str">
        <f>IF($D147=1,VLOOKUP($E147,aanmeldingen!$B:$AB,N$1,FALSE),"")</f>
        <v/>
      </c>
      <c r="O147" s="1" t="str">
        <f>IF($F147="-","",VLOOKUP($E147,aanmeldingen!$B:$AB,O$1,FALSE))</f>
        <v>Van den Bergh</v>
      </c>
      <c r="P147" s="1" t="str">
        <f>IF($F147="-","",VLOOKUP($E147,aanmeldingen!$B:$AB,P$1,FALSE))</f>
        <v>Eveline</v>
      </c>
      <c r="Q147" s="1" t="str">
        <f>IF($F147="-","",VLOOKUP($E147,aanmeldingen!$B:$AB,Q$1,FALSE))</f>
        <v>FCA</v>
      </c>
      <c r="R147" s="123">
        <v>157</v>
      </c>
      <c r="S147" s="123"/>
      <c r="AA147" s="54">
        <f t="shared" si="53"/>
        <v>0</v>
      </c>
      <c r="AB147" s="54" t="e">
        <f t="shared" si="54"/>
        <v>#VALUE!</v>
      </c>
      <c r="AC147" s="83" t="str">
        <f t="shared" si="56"/>
        <v/>
      </c>
      <c r="AD147" s="54">
        <f t="shared" si="59"/>
        <v>143</v>
      </c>
      <c r="AE147" s="54" t="str">
        <f t="shared" si="45"/>
        <v/>
      </c>
      <c r="AF147" s="54" t="str">
        <f t="shared" si="46"/>
        <v/>
      </c>
      <c r="AG147" s="54" t="str">
        <f t="shared" si="61"/>
        <v/>
      </c>
      <c r="AH147" s="54" t="str">
        <f t="shared" si="61"/>
        <v/>
      </c>
      <c r="AI147" s="54" t="str">
        <f t="shared" si="61"/>
        <v/>
      </c>
      <c r="AJ147" s="54" t="str">
        <f t="shared" si="47"/>
        <v/>
      </c>
      <c r="AK147" s="54" t="str">
        <f t="shared" si="62"/>
        <v/>
      </c>
      <c r="AL147" s="54" t="str">
        <f t="shared" si="62"/>
        <v/>
      </c>
      <c r="AM147" s="54" t="str">
        <f t="shared" si="62"/>
        <v/>
      </c>
      <c r="AN147" s="1" t="str">
        <f>IF(AF147="S",VLOOKUP(AI147,lookups!$N$1:$O$100,2,FALSE),"NVT")</f>
        <v>NVT</v>
      </c>
      <c r="AP147" s="54" t="str">
        <f t="shared" si="57"/>
        <v/>
      </c>
    </row>
    <row r="148" spans="1:42" x14ac:dyDescent="0.2">
      <c r="A148" s="1">
        <f t="shared" si="44"/>
        <v>85.108000000000004</v>
      </c>
      <c r="B148" s="1">
        <f t="shared" si="55"/>
        <v>10</v>
      </c>
      <c r="C148" s="1">
        <f t="shared" si="58"/>
        <v>0</v>
      </c>
      <c r="D148" s="1">
        <f t="shared" si="60"/>
        <v>0</v>
      </c>
      <c r="E148" s="1">
        <f t="shared" si="52"/>
        <v>144</v>
      </c>
      <c r="F148" s="1">
        <f>IFERROR(VLOOKUP($E148,aanmeldingen!$B:$AB,F$1,FALSE),"-")</f>
        <v>85</v>
      </c>
      <c r="H148" s="25" t="str">
        <f>IF($D148=1,VLOOKUP($E148,aanmeldingen!$B:$AB,H$1,FALSE),"")</f>
        <v/>
      </c>
      <c r="I148" s="1" t="str">
        <f>IF($D148=1,VLOOKUP($E148,aanmeldingen!$B:$AB,I$1,FALSE),"")</f>
        <v/>
      </c>
      <c r="J148" s="1" t="str">
        <f>IF($D148=1,VLOOKUP($E148,aanmeldingen!$B:$AB,J$1,FALSE),"")</f>
        <v/>
      </c>
      <c r="K148" s="95" t="str">
        <f>IF($D148=1,VLOOKUP($E148,aanmeldingen!$B:$AB,K$1,FALSE),"")</f>
        <v/>
      </c>
      <c r="L148" s="95" t="str">
        <f>IF($D148=1,VLOOKUP($E148,aanmeldingen!$B:$AB,L$1,FALSE),"")</f>
        <v/>
      </c>
      <c r="M148" s="18" t="str">
        <f>IF($D148=1,VLOOKUP($E148,aanmeldingen!$B:$AB,M$1,FALSE),"")</f>
        <v/>
      </c>
      <c r="N148" s="1" t="str">
        <f>IF($D148=1,VLOOKUP($E148,aanmeldingen!$B:$AB,N$1,FALSE),"")</f>
        <v/>
      </c>
      <c r="O148" s="1" t="str">
        <f>IF($F148="-","",VLOOKUP($E148,aanmeldingen!$B:$AB,O$1,FALSE))</f>
        <v>Kroese</v>
      </c>
      <c r="P148" s="1" t="str">
        <f>IF($F148="-","",VLOOKUP($E148,aanmeldingen!$B:$AB,P$1,FALSE))</f>
        <v>Roos</v>
      </c>
      <c r="Q148" s="1" t="str">
        <f>IF($F148="-","",VLOOKUP($E148,aanmeldingen!$B:$AB,Q$1,FALSE))</f>
        <v>RS</v>
      </c>
      <c r="R148" s="123">
        <v>108</v>
      </c>
      <c r="S148" s="123"/>
      <c r="AA148" s="54">
        <f t="shared" si="53"/>
        <v>0</v>
      </c>
      <c r="AB148" s="54" t="e">
        <f t="shared" si="54"/>
        <v>#VALUE!</v>
      </c>
      <c r="AC148" s="83" t="str">
        <f t="shared" si="56"/>
        <v/>
      </c>
      <c r="AD148" s="54">
        <f t="shared" si="59"/>
        <v>144</v>
      </c>
      <c r="AE148" s="54" t="str">
        <f t="shared" si="45"/>
        <v/>
      </c>
      <c r="AF148" s="54" t="str">
        <f t="shared" si="46"/>
        <v/>
      </c>
      <c r="AG148" s="54" t="str">
        <f t="shared" si="61"/>
        <v/>
      </c>
      <c r="AH148" s="54" t="str">
        <f t="shared" si="61"/>
        <v/>
      </c>
      <c r="AI148" s="54" t="str">
        <f t="shared" si="61"/>
        <v/>
      </c>
      <c r="AJ148" s="54" t="str">
        <f t="shared" si="47"/>
        <v/>
      </c>
      <c r="AK148" s="54" t="str">
        <f t="shared" si="62"/>
        <v/>
      </c>
      <c r="AL148" s="54" t="str">
        <f t="shared" si="62"/>
        <v/>
      </c>
      <c r="AM148" s="54" t="str">
        <f t="shared" si="62"/>
        <v/>
      </c>
      <c r="AN148" s="1" t="str">
        <f>IF(AF148="S",VLOOKUP(AI148,lookups!$N$1:$O$100,2,FALSE),"NVT")</f>
        <v>NVT</v>
      </c>
      <c r="AP148" s="54" t="str">
        <f t="shared" si="57"/>
        <v/>
      </c>
    </row>
    <row r="149" spans="1:42" x14ac:dyDescent="0.2">
      <c r="A149" s="1">
        <f t="shared" si="44"/>
        <v>85.111000000000004</v>
      </c>
      <c r="B149" s="1">
        <f t="shared" si="55"/>
        <v>11</v>
      </c>
      <c r="C149" s="1">
        <f t="shared" si="58"/>
        <v>0</v>
      </c>
      <c r="D149" s="1">
        <f t="shared" si="60"/>
        <v>0</v>
      </c>
      <c r="E149" s="1">
        <f t="shared" si="52"/>
        <v>145</v>
      </c>
      <c r="F149" s="1">
        <f>IFERROR(VLOOKUP($E149,aanmeldingen!$B:$AB,F$1,FALSE),"-")</f>
        <v>85</v>
      </c>
      <c r="H149" s="25" t="str">
        <f>IF($D149=1,VLOOKUP($E149,aanmeldingen!$B:$AB,H$1,FALSE),"")</f>
        <v/>
      </c>
      <c r="I149" s="1" t="str">
        <f>IF($D149=1,VLOOKUP($E149,aanmeldingen!$B:$AB,I$1,FALSE),"")</f>
        <v/>
      </c>
      <c r="J149" s="1" t="str">
        <f>IF($D149=1,VLOOKUP($E149,aanmeldingen!$B:$AB,J$1,FALSE),"")</f>
        <v/>
      </c>
      <c r="K149" s="95" t="str">
        <f>IF($D149=1,VLOOKUP($E149,aanmeldingen!$B:$AB,K$1,FALSE),"")</f>
        <v/>
      </c>
      <c r="L149" s="95" t="str">
        <f>IF($D149=1,VLOOKUP($E149,aanmeldingen!$B:$AB,L$1,FALSE),"")</f>
        <v/>
      </c>
      <c r="M149" s="18" t="str">
        <f>IF($D149=1,VLOOKUP($E149,aanmeldingen!$B:$AB,M$1,FALSE),"")</f>
        <v/>
      </c>
      <c r="N149" s="1" t="str">
        <f>IF($D149=1,VLOOKUP($E149,aanmeldingen!$B:$AB,N$1,FALSE),"")</f>
        <v/>
      </c>
      <c r="O149" s="1" t="str">
        <f>IF($F149="-","",VLOOKUP($E149,aanmeldingen!$B:$AB,O$1,FALSE))</f>
        <v>Yoshimori</v>
      </c>
      <c r="P149" s="1" t="str">
        <f>IF($F149="-","",VLOOKUP($E149,aanmeldingen!$B:$AB,P$1,FALSE))</f>
        <v>Sakura</v>
      </c>
      <c r="Q149" s="1" t="str">
        <f>IF($F149="-","",VLOOKUP($E149,aanmeldingen!$B:$AB,Q$1,FALSE))</f>
        <v>ZAI</v>
      </c>
      <c r="R149" s="123">
        <v>111</v>
      </c>
      <c r="S149" s="123"/>
      <c r="AA149" s="54">
        <f t="shared" si="53"/>
        <v>0</v>
      </c>
      <c r="AB149" s="54" t="e">
        <f t="shared" si="54"/>
        <v>#VALUE!</v>
      </c>
      <c r="AC149" s="83" t="str">
        <f t="shared" si="56"/>
        <v/>
      </c>
      <c r="AD149" s="54">
        <f t="shared" si="59"/>
        <v>145</v>
      </c>
      <c r="AE149" s="54" t="str">
        <f t="shared" si="45"/>
        <v/>
      </c>
      <c r="AF149" s="54" t="str">
        <f t="shared" si="46"/>
        <v/>
      </c>
      <c r="AG149" s="54" t="str">
        <f t="shared" si="61"/>
        <v/>
      </c>
      <c r="AH149" s="54" t="str">
        <f t="shared" si="61"/>
        <v/>
      </c>
      <c r="AI149" s="54" t="str">
        <f t="shared" si="61"/>
        <v/>
      </c>
      <c r="AJ149" s="54" t="str">
        <f t="shared" si="47"/>
        <v/>
      </c>
      <c r="AK149" s="54" t="str">
        <f t="shared" si="62"/>
        <v/>
      </c>
      <c r="AL149" s="54" t="str">
        <f t="shared" si="62"/>
        <v/>
      </c>
      <c r="AM149" s="54" t="str">
        <f t="shared" si="62"/>
        <v/>
      </c>
      <c r="AN149" s="1" t="str">
        <f>IF(AF149="S",VLOOKUP(AI149,lookups!$N$1:$O$100,2,FALSE),"NVT")</f>
        <v>NVT</v>
      </c>
      <c r="AP149" s="54" t="str">
        <f t="shared" si="57"/>
        <v/>
      </c>
    </row>
    <row r="150" spans="1:42" x14ac:dyDescent="0.2">
      <c r="A150" s="1">
        <f t="shared" si="44"/>
        <v>86.156000000000006</v>
      </c>
      <c r="B150" s="1">
        <f t="shared" si="55"/>
        <v>1</v>
      </c>
      <c r="C150" s="1">
        <f t="shared" si="58"/>
        <v>1</v>
      </c>
      <c r="D150" s="1">
        <f t="shared" si="60"/>
        <v>1</v>
      </c>
      <c r="E150" s="1">
        <f t="shared" si="52"/>
        <v>146</v>
      </c>
      <c r="F150" s="1">
        <f>IFERROR(VLOOKUP($E150,aanmeldingen!$B:$AB,F$1,FALSE),"-")</f>
        <v>86</v>
      </c>
      <c r="H150" s="25" t="str">
        <f>IF($D150=1,VLOOKUP($E150,aanmeldingen!$B:$AB,H$1,FALSE),"")</f>
        <v>Colmar</v>
      </c>
      <c r="I150" s="1" t="str">
        <f>IF($D150=1,VLOOKUP($E150,aanmeldingen!$B:$AB,I$1,FALSE),"")</f>
        <v>FRA</v>
      </c>
      <c r="J150" s="1" t="str">
        <f>IF($D150=1,VLOOKUP($E150,aanmeldingen!$B:$AB,J$1,FALSE),"")</f>
        <v>U23</v>
      </c>
      <c r="K150" s="95">
        <f>IF($D150=1,VLOOKUP($E150,aanmeldingen!$B:$AB,K$1,FALSE),"")</f>
        <v>43407</v>
      </c>
      <c r="L150" s="95">
        <f>IF($D150=1,VLOOKUP($E150,aanmeldingen!$B:$AB,L$1,FALSE),"")</f>
        <v>43408</v>
      </c>
      <c r="M150" s="18" t="str">
        <f>IF($D150=1,VLOOKUP($E150,aanmeldingen!$B:$AB,M$1,FALSE),"")</f>
        <v>Heren</v>
      </c>
      <c r="N150" s="1" t="str">
        <f>IF($D150=1,VLOOKUP($E150,aanmeldingen!$B:$AB,N$1,FALSE),"")</f>
        <v>Degen</v>
      </c>
      <c r="O150" s="1" t="str">
        <f>IF($F150="-","",VLOOKUP($E150,aanmeldingen!$B:$AB,O$1,FALSE))</f>
        <v>Bijker</v>
      </c>
      <c r="P150" s="1" t="str">
        <f>IF($F150="-","",VLOOKUP($E150,aanmeldingen!$B:$AB,P$1,FALSE))</f>
        <v>Peter</v>
      </c>
      <c r="Q150" s="1" t="str">
        <f>IF($F150="-","",VLOOKUP($E150,aanmeldingen!$B:$AB,Q$1,FALSE))</f>
        <v>RS</v>
      </c>
      <c r="R150" s="123">
        <v>156</v>
      </c>
      <c r="S150" s="123">
        <v>208</v>
      </c>
      <c r="AA150" s="54">
        <f t="shared" si="53"/>
        <v>0</v>
      </c>
      <c r="AB150" s="54" t="e">
        <f t="shared" si="54"/>
        <v>#VALUE!</v>
      </c>
      <c r="AC150" s="83" t="str">
        <f t="shared" si="56"/>
        <v/>
      </c>
      <c r="AD150" s="54">
        <f t="shared" si="59"/>
        <v>146</v>
      </c>
      <c r="AE150" s="54" t="str">
        <f t="shared" si="45"/>
        <v/>
      </c>
      <c r="AF150" s="54" t="str">
        <f t="shared" si="46"/>
        <v/>
      </c>
      <c r="AG150" s="54" t="str">
        <f t="shared" si="61"/>
        <v/>
      </c>
      <c r="AH150" s="54" t="str">
        <f t="shared" si="61"/>
        <v/>
      </c>
      <c r="AI150" s="54" t="str">
        <f t="shared" si="61"/>
        <v/>
      </c>
      <c r="AJ150" s="54" t="str">
        <f t="shared" si="47"/>
        <v/>
      </c>
      <c r="AK150" s="54" t="str">
        <f t="shared" si="62"/>
        <v/>
      </c>
      <c r="AL150" s="54" t="str">
        <f t="shared" si="62"/>
        <v/>
      </c>
      <c r="AM150" s="54" t="str">
        <f t="shared" si="62"/>
        <v/>
      </c>
      <c r="AN150" s="1" t="str">
        <f>IF(AF150="S",VLOOKUP(AI150,lookups!$N$1:$O$100,2,FALSE),"NVT")</f>
        <v>NVT</v>
      </c>
      <c r="AP150" s="54" t="str">
        <f t="shared" si="57"/>
        <v/>
      </c>
    </row>
    <row r="151" spans="1:42" x14ac:dyDescent="0.2">
      <c r="A151" s="1">
        <f t="shared" si="44"/>
        <v>86.001000000000005</v>
      </c>
      <c r="B151" s="1">
        <f t="shared" si="55"/>
        <v>2</v>
      </c>
      <c r="C151" s="1">
        <f t="shared" si="58"/>
        <v>1</v>
      </c>
      <c r="D151" s="1">
        <f t="shared" si="60"/>
        <v>0</v>
      </c>
      <c r="E151" s="1">
        <f t="shared" si="52"/>
        <v>147</v>
      </c>
      <c r="F151" s="1">
        <f>IFERROR(VLOOKUP($E151,aanmeldingen!$B:$AB,F$1,FALSE),"-")</f>
        <v>86</v>
      </c>
      <c r="H151" s="25" t="str">
        <f>IF($D151=1,VLOOKUP($E151,aanmeldingen!$B:$AB,H$1,FALSE),"")</f>
        <v/>
      </c>
      <c r="I151" s="1" t="str">
        <f>IF($D151=1,VLOOKUP($E151,aanmeldingen!$B:$AB,I$1,FALSE),"")</f>
        <v/>
      </c>
      <c r="J151" s="1" t="str">
        <f>IF($D151=1,VLOOKUP($E151,aanmeldingen!$B:$AB,J$1,FALSE),"")</f>
        <v/>
      </c>
      <c r="K151" s="95" t="str">
        <f>IF($D151=1,VLOOKUP($E151,aanmeldingen!$B:$AB,K$1,FALSE),"")</f>
        <v/>
      </c>
      <c r="L151" s="95" t="str">
        <f>IF($D151=1,VLOOKUP($E151,aanmeldingen!$B:$AB,L$1,FALSE),"")</f>
        <v/>
      </c>
      <c r="M151" s="18" t="str">
        <f>IF($D151=1,VLOOKUP($E151,aanmeldingen!$B:$AB,M$1,FALSE),"")</f>
        <v/>
      </c>
      <c r="N151" s="1" t="str">
        <f>IF($D151=1,VLOOKUP($E151,aanmeldingen!$B:$AB,N$1,FALSE),"")</f>
        <v/>
      </c>
      <c r="O151" s="1" t="str">
        <f>IF($F151="-","",VLOOKUP($E151,aanmeldingen!$B:$AB,O$1,FALSE))</f>
        <v>Tulen</v>
      </c>
      <c r="P151" s="1" t="str">
        <f>IF($F151="-","",VLOOKUP($E151,aanmeldingen!$B:$AB,P$1,FALSE))</f>
        <v>Tristan</v>
      </c>
      <c r="Q151" s="1" t="str">
        <f>IF($F151="-","",VLOOKUP($E151,aanmeldingen!$B:$AB,Q$1,FALSE))</f>
        <v>SCA</v>
      </c>
      <c r="R151" s="123">
        <v>1</v>
      </c>
      <c r="S151" s="123"/>
      <c r="AA151" s="54">
        <f t="shared" si="53"/>
        <v>0</v>
      </c>
      <c r="AB151" s="54" t="e">
        <f t="shared" si="54"/>
        <v>#VALUE!</v>
      </c>
      <c r="AC151" s="83" t="str">
        <f t="shared" si="56"/>
        <v/>
      </c>
      <c r="AD151" s="54">
        <f t="shared" si="59"/>
        <v>147</v>
      </c>
      <c r="AE151" s="54" t="str">
        <f t="shared" si="45"/>
        <v/>
      </c>
      <c r="AF151" s="54" t="str">
        <f t="shared" si="46"/>
        <v/>
      </c>
      <c r="AG151" s="54" t="str">
        <f t="shared" si="61"/>
        <v/>
      </c>
      <c r="AH151" s="54" t="str">
        <f t="shared" si="61"/>
        <v/>
      </c>
      <c r="AI151" s="54" t="str">
        <f t="shared" si="61"/>
        <v/>
      </c>
      <c r="AJ151" s="54" t="str">
        <f t="shared" si="47"/>
        <v/>
      </c>
      <c r="AK151" s="54" t="str">
        <f t="shared" si="62"/>
        <v/>
      </c>
      <c r="AL151" s="54" t="str">
        <f t="shared" si="62"/>
        <v/>
      </c>
      <c r="AM151" s="54" t="str">
        <f t="shared" si="62"/>
        <v/>
      </c>
      <c r="AN151" s="1" t="str">
        <f>IF(AF151="S",VLOOKUP(AI151,lookups!$N$1:$O$100,2,FALSE),"NVT")</f>
        <v>NVT</v>
      </c>
      <c r="AP151" s="54" t="str">
        <f t="shared" si="57"/>
        <v/>
      </c>
    </row>
    <row r="152" spans="1:42" x14ac:dyDescent="0.2">
      <c r="A152" s="1">
        <f t="shared" ref="A152:A215" si="63">F152+IF(R152&lt;&gt;"",R152/1000,E152/1000)</f>
        <v>86.186000000000007</v>
      </c>
      <c r="B152" s="1">
        <f t="shared" si="55"/>
        <v>3</v>
      </c>
      <c r="C152" s="1">
        <f t="shared" si="58"/>
        <v>1</v>
      </c>
      <c r="D152" s="1">
        <f t="shared" si="60"/>
        <v>0</v>
      </c>
      <c r="E152" s="1">
        <f t="shared" si="52"/>
        <v>148</v>
      </c>
      <c r="F152" s="1">
        <f>IFERROR(VLOOKUP($E152,aanmeldingen!$B:$AB,F$1,FALSE),"-")</f>
        <v>86</v>
      </c>
      <c r="H152" s="25" t="str">
        <f>IF($D152=1,VLOOKUP($E152,aanmeldingen!$B:$AB,H$1,FALSE),"")</f>
        <v/>
      </c>
      <c r="I152" s="1" t="str">
        <f>IF($D152=1,VLOOKUP($E152,aanmeldingen!$B:$AB,I$1,FALSE),"")</f>
        <v/>
      </c>
      <c r="J152" s="1" t="str">
        <f>IF($D152=1,VLOOKUP($E152,aanmeldingen!$B:$AB,J$1,FALSE),"")</f>
        <v/>
      </c>
      <c r="K152" s="95" t="str">
        <f>IF($D152=1,VLOOKUP($E152,aanmeldingen!$B:$AB,K$1,FALSE),"")</f>
        <v/>
      </c>
      <c r="L152" s="95" t="str">
        <f>IF($D152=1,VLOOKUP($E152,aanmeldingen!$B:$AB,L$1,FALSE),"")</f>
        <v/>
      </c>
      <c r="M152" s="18" t="str">
        <f>IF($D152=1,VLOOKUP($E152,aanmeldingen!$B:$AB,M$1,FALSE),"")</f>
        <v/>
      </c>
      <c r="N152" s="1" t="str">
        <f>IF($D152=1,VLOOKUP($E152,aanmeldingen!$B:$AB,N$1,FALSE),"")</f>
        <v/>
      </c>
      <c r="O152" s="1" t="str">
        <f>IF($F152="-","",VLOOKUP($E152,aanmeldingen!$B:$AB,O$1,FALSE))</f>
        <v>Kirkels</v>
      </c>
      <c r="P152" s="1" t="str">
        <f>IF($F152="-","",VLOOKUP($E152,aanmeldingen!$B:$AB,P$1,FALSE))</f>
        <v>Laurens</v>
      </c>
      <c r="Q152" s="1" t="str">
        <f>IF($F152="-","",VLOOKUP($E152,aanmeldingen!$B:$AB,Q$1,FALSE))</f>
        <v>QUI</v>
      </c>
      <c r="R152" s="123">
        <v>186</v>
      </c>
      <c r="S152" s="123"/>
      <c r="AA152" s="54">
        <f t="shared" si="53"/>
        <v>0</v>
      </c>
      <c r="AB152" s="54" t="e">
        <f t="shared" si="54"/>
        <v>#VALUE!</v>
      </c>
      <c r="AC152" s="83" t="str">
        <f t="shared" si="56"/>
        <v/>
      </c>
      <c r="AD152" s="54">
        <f t="shared" si="59"/>
        <v>148</v>
      </c>
      <c r="AE152" s="54" t="str">
        <f t="shared" si="45"/>
        <v/>
      </c>
      <c r="AF152" s="54" t="str">
        <f t="shared" si="46"/>
        <v/>
      </c>
      <c r="AG152" s="54" t="str">
        <f t="shared" si="61"/>
        <v/>
      </c>
      <c r="AH152" s="54" t="str">
        <f t="shared" si="61"/>
        <v/>
      </c>
      <c r="AI152" s="54" t="str">
        <f t="shared" si="61"/>
        <v/>
      </c>
      <c r="AJ152" s="54" t="str">
        <f t="shared" si="47"/>
        <v/>
      </c>
      <c r="AK152" s="54" t="str">
        <f t="shared" si="62"/>
        <v/>
      </c>
      <c r="AL152" s="54" t="str">
        <f t="shared" si="62"/>
        <v/>
      </c>
      <c r="AM152" s="54" t="str">
        <f t="shared" si="62"/>
        <v/>
      </c>
      <c r="AN152" s="1" t="str">
        <f>IF(AF152="S",VLOOKUP(AI152,lookups!$N$1:$O$100,2,FALSE),"NVT")</f>
        <v>NVT</v>
      </c>
      <c r="AP152" s="54" t="str">
        <f t="shared" si="57"/>
        <v/>
      </c>
    </row>
    <row r="153" spans="1:42" x14ac:dyDescent="0.2">
      <c r="A153" s="1">
        <f t="shared" si="63"/>
        <v>86.072000000000003</v>
      </c>
      <c r="B153" s="1">
        <f t="shared" si="55"/>
        <v>4</v>
      </c>
      <c r="C153" s="1">
        <f t="shared" si="58"/>
        <v>1</v>
      </c>
      <c r="D153" s="1">
        <f t="shared" si="60"/>
        <v>0</v>
      </c>
      <c r="E153" s="1">
        <f t="shared" si="52"/>
        <v>149</v>
      </c>
      <c r="F153" s="1">
        <f>IFERROR(VLOOKUP($E153,aanmeldingen!$B:$AB,F$1,FALSE),"-")</f>
        <v>86</v>
      </c>
      <c r="H153" s="25" t="str">
        <f>IF($D153=1,VLOOKUP($E153,aanmeldingen!$B:$AB,H$1,FALSE),"")</f>
        <v/>
      </c>
      <c r="I153" s="1" t="str">
        <f>IF($D153=1,VLOOKUP($E153,aanmeldingen!$B:$AB,I$1,FALSE),"")</f>
        <v/>
      </c>
      <c r="J153" s="1" t="str">
        <f>IF($D153=1,VLOOKUP($E153,aanmeldingen!$B:$AB,J$1,FALSE),"")</f>
        <v/>
      </c>
      <c r="K153" s="95" t="str">
        <f>IF($D153=1,VLOOKUP($E153,aanmeldingen!$B:$AB,K$1,FALSE),"")</f>
        <v/>
      </c>
      <c r="L153" s="95" t="str">
        <f>IF($D153=1,VLOOKUP($E153,aanmeldingen!$B:$AB,L$1,FALSE),"")</f>
        <v/>
      </c>
      <c r="M153" s="18" t="str">
        <f>IF($D153=1,VLOOKUP($E153,aanmeldingen!$B:$AB,M$1,FALSE),"")</f>
        <v/>
      </c>
      <c r="N153" s="1" t="str">
        <f>IF($D153=1,VLOOKUP($E153,aanmeldingen!$B:$AB,N$1,FALSE),"")</f>
        <v/>
      </c>
      <c r="O153" s="1" t="str">
        <f>IF($F153="-","",VLOOKUP($E153,aanmeldingen!$B:$AB,O$1,FALSE))</f>
        <v>Tulen</v>
      </c>
      <c r="P153" s="1" t="str">
        <f>IF($F153="-","",VLOOKUP($E153,aanmeldingen!$B:$AB,P$1,FALSE))</f>
        <v>Rafael</v>
      </c>
      <c r="Q153" s="1" t="str">
        <f>IF($F153="-","",VLOOKUP($E153,aanmeldingen!$B:$AB,Q$1,FALSE))</f>
        <v>SCA</v>
      </c>
      <c r="R153" s="123">
        <v>72</v>
      </c>
      <c r="S153" s="123"/>
      <c r="AA153" s="54">
        <f t="shared" si="53"/>
        <v>0</v>
      </c>
      <c r="AB153" s="54" t="e">
        <f t="shared" si="54"/>
        <v>#VALUE!</v>
      </c>
      <c r="AC153" s="83" t="str">
        <f t="shared" si="56"/>
        <v/>
      </c>
      <c r="AD153" s="54">
        <f t="shared" si="59"/>
        <v>149</v>
      </c>
      <c r="AE153" s="54" t="str">
        <f t="shared" si="45"/>
        <v/>
      </c>
      <c r="AF153" s="54" t="str">
        <f t="shared" si="46"/>
        <v/>
      </c>
      <c r="AG153" s="54" t="str">
        <f t="shared" si="61"/>
        <v/>
      </c>
      <c r="AH153" s="54" t="str">
        <f t="shared" si="61"/>
        <v/>
      </c>
      <c r="AI153" s="54" t="str">
        <f t="shared" si="61"/>
        <v/>
      </c>
      <c r="AJ153" s="54" t="str">
        <f t="shared" si="47"/>
        <v/>
      </c>
      <c r="AK153" s="54" t="str">
        <f t="shared" si="62"/>
        <v/>
      </c>
      <c r="AL153" s="54" t="str">
        <f t="shared" si="62"/>
        <v/>
      </c>
      <c r="AM153" s="54" t="str">
        <f t="shared" si="62"/>
        <v/>
      </c>
      <c r="AN153" s="1" t="str">
        <f>IF(AF153="S",VLOOKUP(AI153,lookups!$N$1:$O$100,2,FALSE),"NVT")</f>
        <v>NVT</v>
      </c>
      <c r="AP153" s="54" t="str">
        <f t="shared" si="57"/>
        <v/>
      </c>
    </row>
    <row r="154" spans="1:42" x14ac:dyDescent="0.2">
      <c r="A154" s="1">
        <f t="shared" si="63"/>
        <v>86.061999999999998</v>
      </c>
      <c r="B154" s="1">
        <f t="shared" si="55"/>
        <v>5</v>
      </c>
      <c r="C154" s="1">
        <f t="shared" si="58"/>
        <v>1</v>
      </c>
      <c r="D154" s="1">
        <f t="shared" si="60"/>
        <v>0</v>
      </c>
      <c r="E154" s="1">
        <f t="shared" si="52"/>
        <v>150</v>
      </c>
      <c r="F154" s="1">
        <f>IFERROR(VLOOKUP($E154,aanmeldingen!$B:$AB,F$1,FALSE),"-")</f>
        <v>86</v>
      </c>
      <c r="H154" s="25" t="str">
        <f>IF($D154=1,VLOOKUP($E154,aanmeldingen!$B:$AB,H$1,FALSE),"")</f>
        <v/>
      </c>
      <c r="I154" s="1" t="str">
        <f>IF($D154=1,VLOOKUP($E154,aanmeldingen!$B:$AB,I$1,FALSE),"")</f>
        <v/>
      </c>
      <c r="J154" s="1" t="str">
        <f>IF($D154=1,VLOOKUP($E154,aanmeldingen!$B:$AB,J$1,FALSE),"")</f>
        <v/>
      </c>
      <c r="K154" s="95" t="str">
        <f>IF($D154=1,VLOOKUP($E154,aanmeldingen!$B:$AB,K$1,FALSE),"")</f>
        <v/>
      </c>
      <c r="L154" s="95" t="str">
        <f>IF($D154=1,VLOOKUP($E154,aanmeldingen!$B:$AB,L$1,FALSE),"")</f>
        <v/>
      </c>
      <c r="M154" s="18" t="str">
        <f>IF($D154=1,VLOOKUP($E154,aanmeldingen!$B:$AB,M$1,FALSE),"")</f>
        <v/>
      </c>
      <c r="N154" s="1" t="str">
        <f>IF($D154=1,VLOOKUP($E154,aanmeldingen!$B:$AB,N$1,FALSE),"")</f>
        <v/>
      </c>
      <c r="O154" s="1" t="str">
        <f>IF($F154="-","",VLOOKUP($E154,aanmeldingen!$B:$AB,O$1,FALSE))</f>
        <v>Van Nunen</v>
      </c>
      <c r="P154" s="1" t="str">
        <f>IF($F154="-","",VLOOKUP($E154,aanmeldingen!$B:$AB,P$1,FALSE))</f>
        <v>David</v>
      </c>
      <c r="Q154" s="1" t="str">
        <f>IF($F154="-","",VLOOKUP($E154,aanmeldingen!$B:$AB,Q$1,FALSE))</f>
        <v>DFC</v>
      </c>
      <c r="R154" s="123">
        <v>62</v>
      </c>
      <c r="S154" s="123"/>
      <c r="AA154" s="54">
        <f t="shared" si="53"/>
        <v>0</v>
      </c>
      <c r="AB154" s="54" t="e">
        <f t="shared" si="54"/>
        <v>#VALUE!</v>
      </c>
      <c r="AC154" s="83" t="str">
        <f t="shared" si="56"/>
        <v/>
      </c>
      <c r="AD154" s="54">
        <f t="shared" si="59"/>
        <v>150</v>
      </c>
      <c r="AE154" s="54" t="str">
        <f t="shared" si="45"/>
        <v/>
      </c>
      <c r="AF154" s="54" t="str">
        <f t="shared" si="46"/>
        <v/>
      </c>
      <c r="AG154" s="54" t="str">
        <f t="shared" si="61"/>
        <v/>
      </c>
      <c r="AH154" s="54" t="str">
        <f t="shared" si="61"/>
        <v/>
      </c>
      <c r="AI154" s="54" t="str">
        <f t="shared" si="61"/>
        <v/>
      </c>
      <c r="AJ154" s="54" t="str">
        <f t="shared" si="47"/>
        <v/>
      </c>
      <c r="AK154" s="54" t="str">
        <f t="shared" si="62"/>
        <v/>
      </c>
      <c r="AL154" s="54" t="str">
        <f t="shared" si="62"/>
        <v/>
      </c>
      <c r="AM154" s="54" t="str">
        <f t="shared" si="62"/>
        <v/>
      </c>
      <c r="AN154" s="1" t="str">
        <f>IF(AF154="S",VLOOKUP(AI154,lookups!$N$1:$O$100,2,FALSE),"NVT")</f>
        <v>NVT</v>
      </c>
      <c r="AP154" s="54" t="str">
        <f t="shared" si="57"/>
        <v/>
      </c>
    </row>
    <row r="155" spans="1:42" x14ac:dyDescent="0.2">
      <c r="A155" s="1">
        <f t="shared" si="63"/>
        <v>86.022999999999996</v>
      </c>
      <c r="B155" s="1">
        <f t="shared" si="55"/>
        <v>6</v>
      </c>
      <c r="C155" s="1">
        <f t="shared" si="58"/>
        <v>1</v>
      </c>
      <c r="D155" s="1">
        <f t="shared" si="60"/>
        <v>0</v>
      </c>
      <c r="E155" s="1">
        <f t="shared" si="52"/>
        <v>151</v>
      </c>
      <c r="F155" s="1">
        <f>IFERROR(VLOOKUP($E155,aanmeldingen!$B:$AB,F$1,FALSE),"-")</f>
        <v>86</v>
      </c>
      <c r="H155" s="25" t="str">
        <f>IF($D155=1,VLOOKUP($E155,aanmeldingen!$B:$AB,H$1,FALSE),"")</f>
        <v/>
      </c>
      <c r="I155" s="1" t="str">
        <f>IF($D155=1,VLOOKUP($E155,aanmeldingen!$B:$AB,I$1,FALSE),"")</f>
        <v/>
      </c>
      <c r="J155" s="1" t="str">
        <f>IF($D155=1,VLOOKUP($E155,aanmeldingen!$B:$AB,J$1,FALSE),"")</f>
        <v/>
      </c>
      <c r="K155" s="95" t="str">
        <f>IF($D155=1,VLOOKUP($E155,aanmeldingen!$B:$AB,K$1,FALSE),"")</f>
        <v/>
      </c>
      <c r="L155" s="95" t="str">
        <f>IF($D155=1,VLOOKUP($E155,aanmeldingen!$B:$AB,L$1,FALSE),"")</f>
        <v/>
      </c>
      <c r="M155" s="18" t="str">
        <f>IF($D155=1,VLOOKUP($E155,aanmeldingen!$B:$AB,M$1,FALSE),"")</f>
        <v/>
      </c>
      <c r="N155" s="1" t="str">
        <f>IF($D155=1,VLOOKUP($E155,aanmeldingen!$B:$AB,N$1,FALSE),"")</f>
        <v/>
      </c>
      <c r="O155" s="1" t="str">
        <f>IF($F155="-","",VLOOKUP($E155,aanmeldingen!$B:$AB,O$1,FALSE))</f>
        <v>Postma</v>
      </c>
      <c r="P155" s="1" t="str">
        <f>IF($F155="-","",VLOOKUP($E155,aanmeldingen!$B:$AB,P$1,FALSE))</f>
        <v>Randy</v>
      </c>
      <c r="Q155" s="1" t="str">
        <f>IF($F155="-","",VLOOKUP($E155,aanmeldingen!$B:$AB,Q$1,FALSE))</f>
        <v>FCA</v>
      </c>
      <c r="R155" s="123">
        <v>23</v>
      </c>
      <c r="S155" s="123"/>
      <c r="AA155" s="54">
        <f t="shared" si="53"/>
        <v>0</v>
      </c>
      <c r="AB155" s="54" t="e">
        <f t="shared" si="54"/>
        <v>#VALUE!</v>
      </c>
      <c r="AC155" s="83" t="str">
        <f t="shared" si="56"/>
        <v/>
      </c>
      <c r="AD155" s="54">
        <f t="shared" si="59"/>
        <v>151</v>
      </c>
      <c r="AE155" s="54" t="str">
        <f t="shared" si="45"/>
        <v/>
      </c>
      <c r="AF155" s="54" t="str">
        <f t="shared" si="46"/>
        <v/>
      </c>
      <c r="AG155" s="54" t="str">
        <f t="shared" si="61"/>
        <v/>
      </c>
      <c r="AH155" s="54" t="str">
        <f t="shared" si="61"/>
        <v/>
      </c>
      <c r="AI155" s="54" t="str">
        <f t="shared" si="61"/>
        <v/>
      </c>
      <c r="AJ155" s="54" t="str">
        <f t="shared" si="47"/>
        <v/>
      </c>
      <c r="AK155" s="54" t="str">
        <f t="shared" si="62"/>
        <v/>
      </c>
      <c r="AL155" s="54" t="str">
        <f t="shared" si="62"/>
        <v/>
      </c>
      <c r="AM155" s="54" t="str">
        <f t="shared" si="62"/>
        <v/>
      </c>
      <c r="AN155" s="1" t="str">
        <f>IF(AF155="S",VLOOKUP(AI155,lookups!$N$1:$O$100,2,FALSE),"NVT")</f>
        <v>NVT</v>
      </c>
      <c r="AP155" s="54" t="str">
        <f t="shared" si="57"/>
        <v/>
      </c>
    </row>
    <row r="156" spans="1:42" x14ac:dyDescent="0.2">
      <c r="A156" s="1">
        <f t="shared" si="63"/>
        <v>86.123000000000005</v>
      </c>
      <c r="B156" s="1">
        <f t="shared" si="55"/>
        <v>7</v>
      </c>
      <c r="C156" s="1">
        <f t="shared" si="58"/>
        <v>1</v>
      </c>
      <c r="D156" s="1">
        <f t="shared" si="60"/>
        <v>0</v>
      </c>
      <c r="E156" s="1">
        <f t="shared" si="52"/>
        <v>152</v>
      </c>
      <c r="F156" s="1">
        <f>IFERROR(VLOOKUP($E156,aanmeldingen!$B:$AB,F$1,FALSE),"-")</f>
        <v>86</v>
      </c>
      <c r="H156" s="25" t="str">
        <f>IF($D156=1,VLOOKUP($E156,aanmeldingen!$B:$AB,H$1,FALSE),"")</f>
        <v/>
      </c>
      <c r="I156" s="1" t="str">
        <f>IF($D156=1,VLOOKUP($E156,aanmeldingen!$B:$AB,I$1,FALSE),"")</f>
        <v/>
      </c>
      <c r="J156" s="1" t="str">
        <f>IF($D156=1,VLOOKUP($E156,aanmeldingen!$B:$AB,J$1,FALSE),"")</f>
        <v/>
      </c>
      <c r="K156" s="95" t="str">
        <f>IF($D156=1,VLOOKUP($E156,aanmeldingen!$B:$AB,K$1,FALSE),"")</f>
        <v/>
      </c>
      <c r="L156" s="95" t="str">
        <f>IF($D156=1,VLOOKUP($E156,aanmeldingen!$B:$AB,L$1,FALSE),"")</f>
        <v/>
      </c>
      <c r="M156" s="18" t="str">
        <f>IF($D156=1,VLOOKUP($E156,aanmeldingen!$B:$AB,M$1,FALSE),"")</f>
        <v/>
      </c>
      <c r="N156" s="1" t="str">
        <f>IF($D156=1,VLOOKUP($E156,aanmeldingen!$B:$AB,N$1,FALSE),"")</f>
        <v/>
      </c>
      <c r="O156" s="1" t="str">
        <f>IF($F156="-","",VLOOKUP($E156,aanmeldingen!$B:$AB,O$1,FALSE))</f>
        <v>Derksen</v>
      </c>
      <c r="P156" s="1" t="str">
        <f>IF($F156="-","",VLOOKUP($E156,aanmeldingen!$B:$AB,P$1,FALSE))</f>
        <v>Ruben</v>
      </c>
      <c r="Q156" s="1" t="str">
        <f>IF($F156="-","",VLOOKUP($E156,aanmeldingen!$B:$AB,Q$1,FALSE))</f>
        <v>SCA</v>
      </c>
      <c r="R156" s="123">
        <v>123</v>
      </c>
      <c r="S156" s="123"/>
      <c r="AA156" s="54">
        <f t="shared" si="53"/>
        <v>0</v>
      </c>
      <c r="AB156" s="54" t="e">
        <f t="shared" si="54"/>
        <v>#VALUE!</v>
      </c>
      <c r="AC156" s="83" t="str">
        <f t="shared" si="56"/>
        <v/>
      </c>
      <c r="AD156" s="54">
        <f t="shared" si="59"/>
        <v>152</v>
      </c>
      <c r="AE156" s="54" t="str">
        <f t="shared" ref="AE156:AE219" si="64">IFERROR(VLOOKUP(AD156,$AB$5:$AC$1990,2,FALSE),"")</f>
        <v/>
      </c>
      <c r="AF156" s="54" t="str">
        <f t="shared" ref="AF156:AF219" si="65">IF(AE156="","",IF(AE156=TRUNC(AE156),"W","S"))</f>
        <v/>
      </c>
      <c r="AG156" s="54" t="str">
        <f t="shared" si="61"/>
        <v/>
      </c>
      <c r="AH156" s="54" t="str">
        <f t="shared" si="61"/>
        <v/>
      </c>
      <c r="AI156" s="54" t="str">
        <f t="shared" si="61"/>
        <v/>
      </c>
      <c r="AJ156" s="54" t="str">
        <f t="shared" si="47"/>
        <v/>
      </c>
      <c r="AK156" s="54" t="str">
        <f t="shared" si="62"/>
        <v/>
      </c>
      <c r="AL156" s="54" t="str">
        <f t="shared" si="62"/>
        <v/>
      </c>
      <c r="AM156" s="54" t="str">
        <f t="shared" si="62"/>
        <v/>
      </c>
      <c r="AN156" s="1" t="str">
        <f>IF(AF156="S",VLOOKUP(AI156,lookups!$N$1:$O$100,2,FALSE),"NVT")</f>
        <v>NVT</v>
      </c>
      <c r="AP156" s="54" t="str">
        <f t="shared" si="57"/>
        <v/>
      </c>
    </row>
    <row r="157" spans="1:42" x14ac:dyDescent="0.2">
      <c r="A157" s="1">
        <f t="shared" si="63"/>
        <v>86.153999999999996</v>
      </c>
      <c r="B157" s="1">
        <f t="shared" si="55"/>
        <v>8</v>
      </c>
      <c r="C157" s="1">
        <f t="shared" si="58"/>
        <v>1</v>
      </c>
      <c r="D157" s="1">
        <f t="shared" si="60"/>
        <v>0</v>
      </c>
      <c r="E157" s="1">
        <f t="shared" si="52"/>
        <v>153</v>
      </c>
      <c r="F157" s="1">
        <f>IFERROR(VLOOKUP($E157,aanmeldingen!$B:$AB,F$1,FALSE),"-")</f>
        <v>86</v>
      </c>
      <c r="H157" s="25" t="str">
        <f>IF($D157=1,VLOOKUP($E157,aanmeldingen!$B:$AB,H$1,FALSE),"")</f>
        <v/>
      </c>
      <c r="I157" s="1" t="str">
        <f>IF($D157=1,VLOOKUP($E157,aanmeldingen!$B:$AB,I$1,FALSE),"")</f>
        <v/>
      </c>
      <c r="J157" s="1" t="str">
        <f>IF($D157=1,VLOOKUP($E157,aanmeldingen!$B:$AB,J$1,FALSE),"")</f>
        <v/>
      </c>
      <c r="K157" s="95" t="str">
        <f>IF($D157=1,VLOOKUP($E157,aanmeldingen!$B:$AB,K$1,FALSE),"")</f>
        <v/>
      </c>
      <c r="L157" s="95" t="str">
        <f>IF($D157=1,VLOOKUP($E157,aanmeldingen!$B:$AB,L$1,FALSE),"")</f>
        <v/>
      </c>
      <c r="M157" s="18" t="str">
        <f>IF($D157=1,VLOOKUP($E157,aanmeldingen!$B:$AB,M$1,FALSE),"")</f>
        <v/>
      </c>
      <c r="N157" s="1" t="str">
        <f>IF($D157=1,VLOOKUP($E157,aanmeldingen!$B:$AB,N$1,FALSE),"")</f>
        <v/>
      </c>
      <c r="O157" s="1" t="str">
        <f>IF($F157="-","",VLOOKUP($E157,aanmeldingen!$B:$AB,O$1,FALSE))</f>
        <v>De Wijn</v>
      </c>
      <c r="P157" s="1" t="str">
        <f>IF($F157="-","",VLOOKUP($E157,aanmeldingen!$B:$AB,P$1,FALSE))</f>
        <v>Zoa</v>
      </c>
      <c r="Q157" s="1" t="str">
        <f>IF($F157="-","",VLOOKUP($E157,aanmeldingen!$B:$AB,Q$1,FALSE))</f>
        <v>DBO</v>
      </c>
      <c r="R157" s="123">
        <v>154</v>
      </c>
      <c r="S157" s="123"/>
      <c r="AA157" s="54">
        <f t="shared" si="53"/>
        <v>0</v>
      </c>
      <c r="AB157" s="54" t="e">
        <f t="shared" si="54"/>
        <v>#VALUE!</v>
      </c>
      <c r="AC157" s="83" t="str">
        <f t="shared" si="56"/>
        <v/>
      </c>
      <c r="AD157" s="54">
        <f t="shared" si="59"/>
        <v>153</v>
      </c>
      <c r="AE157" s="54" t="str">
        <f t="shared" si="64"/>
        <v/>
      </c>
      <c r="AF157" s="54" t="str">
        <f t="shared" si="65"/>
        <v/>
      </c>
      <c r="AG157" s="54" t="str">
        <f t="shared" si="61"/>
        <v/>
      </c>
      <c r="AH157" s="54" t="str">
        <f t="shared" si="61"/>
        <v/>
      </c>
      <c r="AI157" s="54" t="str">
        <f t="shared" si="61"/>
        <v/>
      </c>
      <c r="AJ157" s="54" t="str">
        <f t="shared" si="47"/>
        <v/>
      </c>
      <c r="AK157" s="54" t="str">
        <f t="shared" si="62"/>
        <v/>
      </c>
      <c r="AL157" s="54" t="str">
        <f t="shared" si="62"/>
        <v/>
      </c>
      <c r="AM157" s="54" t="str">
        <f t="shared" si="62"/>
        <v/>
      </c>
      <c r="AN157" s="1" t="str">
        <f>IF(AF157="S",VLOOKUP(AI157,lookups!$N$1:$O$100,2,FALSE),"NVT")</f>
        <v>NVT</v>
      </c>
      <c r="AP157" s="54" t="str">
        <f t="shared" si="57"/>
        <v/>
      </c>
    </row>
    <row r="158" spans="1:42" x14ac:dyDescent="0.2">
      <c r="A158" s="1">
        <f t="shared" si="63"/>
        <v>86.034999999999997</v>
      </c>
      <c r="B158" s="1">
        <f t="shared" si="55"/>
        <v>9</v>
      </c>
      <c r="C158" s="1">
        <f t="shared" si="58"/>
        <v>1</v>
      </c>
      <c r="D158" s="1">
        <f t="shared" si="60"/>
        <v>0</v>
      </c>
      <c r="E158" s="1">
        <f t="shared" si="52"/>
        <v>154</v>
      </c>
      <c r="F158" s="1">
        <f>IFERROR(VLOOKUP($E158,aanmeldingen!$B:$AB,F$1,FALSE),"-")</f>
        <v>86</v>
      </c>
      <c r="H158" s="25" t="str">
        <f>IF($D158=1,VLOOKUP($E158,aanmeldingen!$B:$AB,H$1,FALSE),"")</f>
        <v/>
      </c>
      <c r="I158" s="1" t="str">
        <f>IF($D158=1,VLOOKUP($E158,aanmeldingen!$B:$AB,I$1,FALSE),"")</f>
        <v/>
      </c>
      <c r="J158" s="1" t="str">
        <f>IF($D158=1,VLOOKUP($E158,aanmeldingen!$B:$AB,J$1,FALSE),"")</f>
        <v/>
      </c>
      <c r="K158" s="95" t="str">
        <f>IF($D158=1,VLOOKUP($E158,aanmeldingen!$B:$AB,K$1,FALSE),"")</f>
        <v/>
      </c>
      <c r="L158" s="95" t="str">
        <f>IF($D158=1,VLOOKUP($E158,aanmeldingen!$B:$AB,L$1,FALSE),"")</f>
        <v/>
      </c>
      <c r="M158" s="18" t="str">
        <f>IF($D158=1,VLOOKUP($E158,aanmeldingen!$B:$AB,M$1,FALSE),"")</f>
        <v/>
      </c>
      <c r="N158" s="1" t="str">
        <f>IF($D158=1,VLOOKUP($E158,aanmeldingen!$B:$AB,N$1,FALSE),"")</f>
        <v/>
      </c>
      <c r="O158" s="1" t="str">
        <f>IF($F158="-","",VLOOKUP($E158,aanmeldingen!$B:$AB,O$1,FALSE))</f>
        <v>Keppel</v>
      </c>
      <c r="P158" s="1" t="str">
        <f>IF($F158="-","",VLOOKUP($E158,aanmeldingen!$B:$AB,P$1,FALSE))</f>
        <v>Colin</v>
      </c>
      <c r="Q158" s="1" t="str">
        <f>IF($F158="-","",VLOOKUP($E158,aanmeldingen!$B:$AB,Q$1,FALSE))</f>
        <v>DBO</v>
      </c>
      <c r="R158" s="123">
        <v>35</v>
      </c>
      <c r="S158" s="123"/>
      <c r="AA158" s="54">
        <f t="shared" si="53"/>
        <v>0</v>
      </c>
      <c r="AB158" s="54" t="e">
        <f t="shared" si="54"/>
        <v>#VALUE!</v>
      </c>
      <c r="AC158" s="83" t="str">
        <f t="shared" si="56"/>
        <v/>
      </c>
      <c r="AD158" s="54">
        <f t="shared" si="59"/>
        <v>154</v>
      </c>
      <c r="AE158" s="54" t="str">
        <f t="shared" si="64"/>
        <v/>
      </c>
      <c r="AF158" s="54" t="str">
        <f t="shared" si="65"/>
        <v/>
      </c>
      <c r="AG158" s="54" t="str">
        <f t="shared" si="61"/>
        <v/>
      </c>
      <c r="AH158" s="54" t="str">
        <f t="shared" si="61"/>
        <v/>
      </c>
      <c r="AI158" s="54" t="str">
        <f t="shared" si="61"/>
        <v/>
      </c>
      <c r="AJ158" s="54" t="str">
        <f t="shared" si="47"/>
        <v/>
      </c>
      <c r="AK158" s="54" t="str">
        <f t="shared" si="62"/>
        <v/>
      </c>
      <c r="AL158" s="54" t="str">
        <f t="shared" si="62"/>
        <v/>
      </c>
      <c r="AM158" s="54" t="str">
        <f t="shared" si="62"/>
        <v/>
      </c>
      <c r="AN158" s="1" t="str">
        <f>IF(AF158="S",VLOOKUP(AI158,lookups!$N$1:$O$100,2,FALSE),"NVT")</f>
        <v>NVT</v>
      </c>
      <c r="AP158" s="54" t="str">
        <f t="shared" si="57"/>
        <v/>
      </c>
    </row>
    <row r="159" spans="1:42" x14ac:dyDescent="0.2">
      <c r="A159" s="1">
        <f t="shared" si="63"/>
        <v>86.149000000000001</v>
      </c>
      <c r="B159" s="1">
        <f t="shared" si="55"/>
        <v>10</v>
      </c>
      <c r="C159" s="1">
        <f t="shared" si="58"/>
        <v>1</v>
      </c>
      <c r="D159" s="1">
        <f t="shared" si="60"/>
        <v>0</v>
      </c>
      <c r="E159" s="1">
        <f t="shared" si="52"/>
        <v>155</v>
      </c>
      <c r="F159" s="1">
        <f>IFERROR(VLOOKUP($E159,aanmeldingen!$B:$AB,F$1,FALSE),"-")</f>
        <v>86</v>
      </c>
      <c r="H159" s="25" t="str">
        <f>IF($D159=1,VLOOKUP($E159,aanmeldingen!$B:$AB,H$1,FALSE),"")</f>
        <v/>
      </c>
      <c r="I159" s="1" t="str">
        <f>IF($D159=1,VLOOKUP($E159,aanmeldingen!$B:$AB,I$1,FALSE),"")</f>
        <v/>
      </c>
      <c r="J159" s="1" t="str">
        <f>IF($D159=1,VLOOKUP($E159,aanmeldingen!$B:$AB,J$1,FALSE),"")</f>
        <v/>
      </c>
      <c r="K159" s="95" t="str">
        <f>IF($D159=1,VLOOKUP($E159,aanmeldingen!$B:$AB,K$1,FALSE),"")</f>
        <v/>
      </c>
      <c r="L159" s="95" t="str">
        <f>IF($D159=1,VLOOKUP($E159,aanmeldingen!$B:$AB,L$1,FALSE),"")</f>
        <v/>
      </c>
      <c r="M159" s="18" t="str">
        <f>IF($D159=1,VLOOKUP($E159,aanmeldingen!$B:$AB,M$1,FALSE),"")</f>
        <v/>
      </c>
      <c r="N159" s="1" t="str">
        <f>IF($D159=1,VLOOKUP($E159,aanmeldingen!$B:$AB,N$1,FALSE),"")</f>
        <v/>
      </c>
      <c r="O159" s="1" t="str">
        <f>IF($F159="-","",VLOOKUP($E159,aanmeldingen!$B:$AB,O$1,FALSE))</f>
        <v>Lion</v>
      </c>
      <c r="P159" s="1" t="str">
        <f>IF($F159="-","",VLOOKUP($E159,aanmeldingen!$B:$AB,P$1,FALSE))</f>
        <v>Benjamin</v>
      </c>
      <c r="Q159" s="1" t="str">
        <f>IF($F159="-","",VLOOKUP($E159,aanmeldingen!$B:$AB,Q$1,FALSE))</f>
        <v>ESP</v>
      </c>
      <c r="R159" s="123">
        <v>149</v>
      </c>
      <c r="S159" s="123"/>
      <c r="AA159" s="54">
        <f t="shared" si="53"/>
        <v>0</v>
      </c>
      <c r="AB159" s="54" t="e">
        <f t="shared" si="54"/>
        <v>#VALUE!</v>
      </c>
      <c r="AC159" s="83" t="str">
        <f t="shared" si="56"/>
        <v/>
      </c>
      <c r="AD159" s="54">
        <f t="shared" si="59"/>
        <v>155</v>
      </c>
      <c r="AE159" s="54" t="str">
        <f t="shared" si="64"/>
        <v/>
      </c>
      <c r="AF159" s="54" t="str">
        <f t="shared" si="65"/>
        <v/>
      </c>
      <c r="AG159" s="54" t="str">
        <f t="shared" si="61"/>
        <v/>
      </c>
      <c r="AH159" s="54" t="str">
        <f t="shared" si="61"/>
        <v/>
      </c>
      <c r="AI159" s="54" t="str">
        <f t="shared" si="61"/>
        <v/>
      </c>
      <c r="AJ159" s="54" t="str">
        <f t="shared" si="47"/>
        <v/>
      </c>
      <c r="AK159" s="54" t="str">
        <f t="shared" si="62"/>
        <v/>
      </c>
      <c r="AL159" s="54" t="str">
        <f t="shared" si="62"/>
        <v/>
      </c>
      <c r="AM159" s="54" t="str">
        <f t="shared" si="62"/>
        <v/>
      </c>
      <c r="AN159" s="1" t="str">
        <f>IF(AF159="S",VLOOKUP(AI159,lookups!$N$1:$O$100,2,FALSE),"NVT")</f>
        <v>NVT</v>
      </c>
      <c r="AP159" s="54" t="str">
        <f t="shared" si="57"/>
        <v/>
      </c>
    </row>
    <row r="160" spans="1:42" x14ac:dyDescent="0.2">
      <c r="A160" s="1">
        <f t="shared" si="63"/>
        <v>93.067999999999998</v>
      </c>
      <c r="B160" s="1">
        <f t="shared" si="55"/>
        <v>1</v>
      </c>
      <c r="C160" s="1">
        <f t="shared" si="58"/>
        <v>0</v>
      </c>
      <c r="D160" s="1">
        <f t="shared" si="60"/>
        <v>1</v>
      </c>
      <c r="E160" s="1">
        <f t="shared" si="52"/>
        <v>156</v>
      </c>
      <c r="F160" s="1">
        <f>IFERROR(VLOOKUP($E160,aanmeldingen!$B:$AB,F$1,FALSE),"-")</f>
        <v>93</v>
      </c>
      <c r="H160" s="25" t="str">
        <f>IF($D160=1,VLOOKUP($E160,aanmeldingen!$B:$AB,H$1,FALSE),"")</f>
        <v>Londen</v>
      </c>
      <c r="I160" s="1" t="str">
        <f>IF($D160=1,VLOOKUP($E160,aanmeldingen!$B:$AB,I$1,FALSE),"")</f>
        <v>GBR</v>
      </c>
      <c r="J160" s="1" t="str">
        <f>IF($D160=1,VLOOKUP($E160,aanmeldingen!$B:$AB,J$1,FALSE),"")</f>
        <v>WB Jun</v>
      </c>
      <c r="K160" s="95">
        <f>IF($D160=1,VLOOKUP($E160,aanmeldingen!$B:$AB,K$1,FALSE),"")</f>
        <v>43407</v>
      </c>
      <c r="L160" s="95">
        <f>IF($D160=1,VLOOKUP($E160,aanmeldingen!$B:$AB,L$1,FALSE),"")</f>
        <v>43408</v>
      </c>
      <c r="M160" s="18" t="str">
        <f>IF($D160=1,VLOOKUP($E160,aanmeldingen!$B:$AB,M$1,FALSE),"")</f>
        <v>Heren</v>
      </c>
      <c r="N160" s="1" t="str">
        <f>IF($D160=1,VLOOKUP($E160,aanmeldingen!$B:$AB,N$1,FALSE),"")</f>
        <v>Floret</v>
      </c>
      <c r="O160" s="1" t="str">
        <f>IF($F160="-","",VLOOKUP($E160,aanmeldingen!$B:$AB,O$1,FALSE))</f>
        <v>Split</v>
      </c>
      <c r="P160" s="1" t="str">
        <f>IF($F160="-","",VLOOKUP($E160,aanmeldingen!$B:$AB,P$1,FALSE))</f>
        <v>Olivier</v>
      </c>
      <c r="Q160" s="1" t="str">
        <f>IF($F160="-","",VLOOKUP($E160,aanmeldingen!$B:$AB,Q$1,FALSE))</f>
        <v>NRD</v>
      </c>
      <c r="R160" s="123">
        <v>68</v>
      </c>
      <c r="S160" s="123">
        <v>158</v>
      </c>
      <c r="AA160" s="54">
        <f t="shared" si="53"/>
        <v>0</v>
      </c>
      <c r="AB160" s="54" t="e">
        <f t="shared" si="54"/>
        <v>#VALUE!</v>
      </c>
      <c r="AC160" s="83" t="str">
        <f t="shared" si="56"/>
        <v/>
      </c>
      <c r="AD160" s="54">
        <f t="shared" si="59"/>
        <v>156</v>
      </c>
      <c r="AE160" s="54" t="str">
        <f t="shared" si="64"/>
        <v/>
      </c>
      <c r="AF160" s="54" t="str">
        <f t="shared" si="65"/>
        <v/>
      </c>
      <c r="AG160" s="54" t="str">
        <f t="shared" si="61"/>
        <v/>
      </c>
      <c r="AH160" s="54" t="str">
        <f t="shared" si="61"/>
        <v/>
      </c>
      <c r="AI160" s="54" t="str">
        <f t="shared" si="61"/>
        <v/>
      </c>
      <c r="AJ160" s="54" t="str">
        <f t="shared" si="47"/>
        <v/>
      </c>
      <c r="AK160" s="54" t="str">
        <f t="shared" si="62"/>
        <v/>
      </c>
      <c r="AL160" s="54" t="str">
        <f t="shared" si="62"/>
        <v/>
      </c>
      <c r="AM160" s="54" t="str">
        <f t="shared" si="62"/>
        <v/>
      </c>
      <c r="AN160" s="1" t="str">
        <f>IF(AF160="S",VLOOKUP(AI160,lookups!$N$1:$O$100,2,FALSE),"NVT")</f>
        <v>NVT</v>
      </c>
      <c r="AP160" s="54" t="str">
        <f t="shared" si="57"/>
        <v/>
      </c>
    </row>
    <row r="161" spans="1:42" x14ac:dyDescent="0.2">
      <c r="A161" s="1">
        <f t="shared" si="63"/>
        <v>93.135999999999996</v>
      </c>
      <c r="B161" s="1">
        <f t="shared" si="55"/>
        <v>2</v>
      </c>
      <c r="C161" s="1">
        <f t="shared" si="58"/>
        <v>0</v>
      </c>
      <c r="D161" s="1">
        <f t="shared" si="60"/>
        <v>0</v>
      </c>
      <c r="E161" s="1">
        <f t="shared" si="52"/>
        <v>157</v>
      </c>
      <c r="F161" s="1">
        <f>IFERROR(VLOOKUP($E161,aanmeldingen!$B:$AB,F$1,FALSE),"-")</f>
        <v>93</v>
      </c>
      <c r="H161" s="25" t="str">
        <f>IF($D161=1,VLOOKUP($E161,aanmeldingen!$B:$AB,H$1,FALSE),"")</f>
        <v/>
      </c>
      <c r="I161" s="1" t="str">
        <f>IF($D161=1,VLOOKUP($E161,aanmeldingen!$B:$AB,I$1,FALSE),"")</f>
        <v/>
      </c>
      <c r="J161" s="1" t="str">
        <f>IF($D161=1,VLOOKUP($E161,aanmeldingen!$B:$AB,J$1,FALSE),"")</f>
        <v/>
      </c>
      <c r="K161" s="95" t="str">
        <f>IF($D161=1,VLOOKUP($E161,aanmeldingen!$B:$AB,K$1,FALSE),"")</f>
        <v/>
      </c>
      <c r="L161" s="95" t="str">
        <f>IF($D161=1,VLOOKUP($E161,aanmeldingen!$B:$AB,L$1,FALSE),"")</f>
        <v/>
      </c>
      <c r="M161" s="18" t="str">
        <f>IF($D161=1,VLOOKUP($E161,aanmeldingen!$B:$AB,M$1,FALSE),"")</f>
        <v/>
      </c>
      <c r="N161" s="1" t="str">
        <f>IF($D161=1,VLOOKUP($E161,aanmeldingen!$B:$AB,N$1,FALSE),"")</f>
        <v/>
      </c>
      <c r="O161" s="1" t="str">
        <f>IF($F161="-","",VLOOKUP($E161,aanmeldingen!$B:$AB,O$1,FALSE))</f>
        <v>Zoons</v>
      </c>
      <c r="P161" s="1" t="str">
        <f>IF($F161="-","",VLOOKUP($E161,aanmeldingen!$B:$AB,P$1,FALSE))</f>
        <v>Edo</v>
      </c>
      <c r="Q161" s="1" t="str">
        <f>IF($F161="-","",VLOOKUP($E161,aanmeldingen!$B:$AB,Q$1,FALSE))</f>
        <v>NRD</v>
      </c>
      <c r="R161" s="123">
        <v>136</v>
      </c>
      <c r="S161" s="123"/>
      <c r="AA161" s="54">
        <f t="shared" si="53"/>
        <v>0</v>
      </c>
      <c r="AB161" s="54" t="e">
        <f t="shared" si="54"/>
        <v>#VALUE!</v>
      </c>
      <c r="AC161" s="83" t="str">
        <f t="shared" si="56"/>
        <v/>
      </c>
      <c r="AD161" s="54">
        <f t="shared" si="59"/>
        <v>157</v>
      </c>
      <c r="AE161" s="54" t="str">
        <f t="shared" si="64"/>
        <v/>
      </c>
      <c r="AF161" s="54" t="str">
        <f t="shared" si="65"/>
        <v/>
      </c>
      <c r="AG161" s="54" t="str">
        <f t="shared" si="61"/>
        <v/>
      </c>
      <c r="AH161" s="54" t="str">
        <f t="shared" si="61"/>
        <v/>
      </c>
      <c r="AI161" s="54" t="str">
        <f t="shared" si="61"/>
        <v/>
      </c>
      <c r="AJ161" s="54" t="str">
        <f t="shared" ref="AJ161:AJ224" si="66">IF($AF161="W",VLOOKUP($AE161,$F$5:$N$997,AJ$4,FALSE),IF($AF161="S",IF(VLOOKUP($AE161,$A$5:$R$997,AJ$3,FALSE)=0,"Uitslag onbekend",IF(TRUNC(VLOOKUP($AE161,$A$5:$R$997,AJ$3,FALSE))=999,"Niet deelgenomen",IF(VLOOKUP($AE161,$A$5:$R$997,AJ$3,FALSE)=998,"Zwarte kaart",VLOOKUP($AE161,$A$5:$R$997,AJ$3,FALSE)))),""))</f>
        <v/>
      </c>
      <c r="AK161" s="54" t="str">
        <f t="shared" si="62"/>
        <v/>
      </c>
      <c r="AL161" s="54" t="str">
        <f t="shared" si="62"/>
        <v/>
      </c>
      <c r="AM161" s="54" t="str">
        <f t="shared" si="62"/>
        <v/>
      </c>
      <c r="AN161" s="1" t="str">
        <f>IF(AF161="S",VLOOKUP(AI161,lookups!$N$1:$O$100,2,FALSE),"NVT")</f>
        <v>NVT</v>
      </c>
      <c r="AP161" s="54" t="str">
        <f t="shared" si="57"/>
        <v/>
      </c>
    </row>
    <row r="162" spans="1:42" x14ac:dyDescent="0.2">
      <c r="A162" s="1">
        <f t="shared" si="63"/>
        <v>93.033000000000001</v>
      </c>
      <c r="B162" s="1">
        <f t="shared" si="55"/>
        <v>3</v>
      </c>
      <c r="C162" s="1">
        <f t="shared" si="58"/>
        <v>0</v>
      </c>
      <c r="D162" s="1">
        <f t="shared" si="60"/>
        <v>0</v>
      </c>
      <c r="E162" s="1">
        <f t="shared" si="52"/>
        <v>158</v>
      </c>
      <c r="F162" s="1">
        <f>IFERROR(VLOOKUP($E162,aanmeldingen!$B:$AB,F$1,FALSE),"-")</f>
        <v>93</v>
      </c>
      <c r="H162" s="25" t="str">
        <f>IF($D162=1,VLOOKUP($E162,aanmeldingen!$B:$AB,H$1,FALSE),"")</f>
        <v/>
      </c>
      <c r="I162" s="1" t="str">
        <f>IF($D162=1,VLOOKUP($E162,aanmeldingen!$B:$AB,I$1,FALSE),"")</f>
        <v/>
      </c>
      <c r="J162" s="1" t="str">
        <f>IF($D162=1,VLOOKUP($E162,aanmeldingen!$B:$AB,J$1,FALSE),"")</f>
        <v/>
      </c>
      <c r="K162" s="95" t="str">
        <f>IF($D162=1,VLOOKUP($E162,aanmeldingen!$B:$AB,K$1,FALSE),"")</f>
        <v/>
      </c>
      <c r="L162" s="95" t="str">
        <f>IF($D162=1,VLOOKUP($E162,aanmeldingen!$B:$AB,L$1,FALSE),"")</f>
        <v/>
      </c>
      <c r="M162" s="18" t="str">
        <f>IF($D162=1,VLOOKUP($E162,aanmeldingen!$B:$AB,M$1,FALSE),"")</f>
        <v/>
      </c>
      <c r="N162" s="1" t="str">
        <f>IF($D162=1,VLOOKUP($E162,aanmeldingen!$B:$AB,N$1,FALSE),"")</f>
        <v/>
      </c>
      <c r="O162" s="1" t="str">
        <f>IF($F162="-","",VLOOKUP($E162,aanmeldingen!$B:$AB,O$1,FALSE))</f>
        <v>Giacon</v>
      </c>
      <c r="P162" s="1" t="str">
        <f>IF($F162="-","",VLOOKUP($E162,aanmeldingen!$B:$AB,P$1,FALSE))</f>
        <v>Daniel</v>
      </c>
      <c r="Q162" s="1" t="str">
        <f>IF($F162="-","",VLOOKUP($E162,aanmeldingen!$B:$AB,Q$1,FALSE))</f>
        <v>AMS</v>
      </c>
      <c r="R162" s="123">
        <v>33</v>
      </c>
      <c r="S162" s="123"/>
      <c r="AA162" s="54">
        <f t="shared" si="53"/>
        <v>0</v>
      </c>
      <c r="AB162" s="54" t="e">
        <f t="shared" si="54"/>
        <v>#VALUE!</v>
      </c>
      <c r="AC162" s="83" t="str">
        <f t="shared" si="56"/>
        <v/>
      </c>
      <c r="AD162" s="54">
        <f t="shared" si="59"/>
        <v>158</v>
      </c>
      <c r="AE162" s="54" t="str">
        <f t="shared" si="64"/>
        <v/>
      </c>
      <c r="AF162" s="54" t="str">
        <f t="shared" si="65"/>
        <v/>
      </c>
      <c r="AG162" s="54" t="str">
        <f t="shared" si="61"/>
        <v/>
      </c>
      <c r="AH162" s="54" t="str">
        <f t="shared" si="61"/>
        <v/>
      </c>
      <c r="AI162" s="54" t="str">
        <f t="shared" si="61"/>
        <v/>
      </c>
      <c r="AJ162" s="54" t="str">
        <f t="shared" si="66"/>
        <v/>
      </c>
      <c r="AK162" s="54" t="str">
        <f t="shared" si="62"/>
        <v/>
      </c>
      <c r="AL162" s="54" t="str">
        <f t="shared" si="62"/>
        <v/>
      </c>
      <c r="AM162" s="54" t="str">
        <f t="shared" si="62"/>
        <v/>
      </c>
      <c r="AN162" s="1" t="str">
        <f>IF(AF162="S",VLOOKUP(AI162,lookups!$N$1:$O$100,2,FALSE),"NVT")</f>
        <v>NVT</v>
      </c>
      <c r="AP162" s="54" t="str">
        <f t="shared" si="57"/>
        <v/>
      </c>
    </row>
    <row r="163" spans="1:42" x14ac:dyDescent="0.2">
      <c r="A163" s="1">
        <f t="shared" si="63"/>
        <v>93.131</v>
      </c>
      <c r="B163" s="1">
        <f t="shared" si="55"/>
        <v>4</v>
      </c>
      <c r="C163" s="1">
        <f t="shared" si="58"/>
        <v>0</v>
      </c>
      <c r="D163" s="1">
        <f t="shared" si="60"/>
        <v>0</v>
      </c>
      <c r="E163" s="1">
        <f t="shared" si="52"/>
        <v>159</v>
      </c>
      <c r="F163" s="1">
        <f>IFERROR(VLOOKUP($E163,aanmeldingen!$B:$AB,F$1,FALSE),"-")</f>
        <v>93</v>
      </c>
      <c r="H163" s="25" t="str">
        <f>IF($D163=1,VLOOKUP($E163,aanmeldingen!$B:$AB,H$1,FALSE),"")</f>
        <v/>
      </c>
      <c r="I163" s="1" t="str">
        <f>IF($D163=1,VLOOKUP($E163,aanmeldingen!$B:$AB,I$1,FALSE),"")</f>
        <v/>
      </c>
      <c r="J163" s="1" t="str">
        <f>IF($D163=1,VLOOKUP($E163,aanmeldingen!$B:$AB,J$1,FALSE),"")</f>
        <v/>
      </c>
      <c r="K163" s="95" t="str">
        <f>IF($D163=1,VLOOKUP($E163,aanmeldingen!$B:$AB,K$1,FALSE),"")</f>
        <v/>
      </c>
      <c r="L163" s="95" t="str">
        <f>IF($D163=1,VLOOKUP($E163,aanmeldingen!$B:$AB,L$1,FALSE),"")</f>
        <v/>
      </c>
      <c r="M163" s="18" t="str">
        <f>IF($D163=1,VLOOKUP($E163,aanmeldingen!$B:$AB,M$1,FALSE),"")</f>
        <v/>
      </c>
      <c r="N163" s="1" t="str">
        <f>IF($D163=1,VLOOKUP($E163,aanmeldingen!$B:$AB,N$1,FALSE),"")</f>
        <v/>
      </c>
      <c r="O163" s="1" t="str">
        <f>IF($F163="-","",VLOOKUP($E163,aanmeldingen!$B:$AB,O$1,FALSE))</f>
        <v>Zoons</v>
      </c>
      <c r="P163" s="1" t="str">
        <f>IF($F163="-","",VLOOKUP($E163,aanmeldingen!$B:$AB,P$1,FALSE))</f>
        <v>Axel</v>
      </c>
      <c r="Q163" s="1" t="str">
        <f>IF($F163="-","",VLOOKUP($E163,aanmeldingen!$B:$AB,Q$1,FALSE))</f>
        <v>NRD</v>
      </c>
      <c r="R163" s="123">
        <v>131</v>
      </c>
      <c r="S163" s="123"/>
      <c r="AA163" s="54">
        <f t="shared" si="53"/>
        <v>0</v>
      </c>
      <c r="AB163" s="54" t="e">
        <f t="shared" si="54"/>
        <v>#VALUE!</v>
      </c>
      <c r="AC163" s="83" t="str">
        <f t="shared" si="56"/>
        <v/>
      </c>
      <c r="AD163" s="54">
        <f t="shared" si="59"/>
        <v>159</v>
      </c>
      <c r="AE163" s="54" t="str">
        <f t="shared" si="64"/>
        <v/>
      </c>
      <c r="AF163" s="54" t="str">
        <f t="shared" si="65"/>
        <v/>
      </c>
      <c r="AG163" s="54" t="str">
        <f t="shared" si="61"/>
        <v/>
      </c>
      <c r="AH163" s="54" t="str">
        <f t="shared" si="61"/>
        <v/>
      </c>
      <c r="AI163" s="54" t="str">
        <f t="shared" si="61"/>
        <v/>
      </c>
      <c r="AJ163" s="54" t="str">
        <f t="shared" si="66"/>
        <v/>
      </c>
      <c r="AK163" s="54" t="str">
        <f t="shared" si="62"/>
        <v/>
      </c>
      <c r="AL163" s="54" t="str">
        <f t="shared" si="62"/>
        <v/>
      </c>
      <c r="AM163" s="54" t="str">
        <f t="shared" si="62"/>
        <v/>
      </c>
      <c r="AN163" s="1" t="str">
        <f>IF(AF163="S",VLOOKUP(AI163,lookups!$N$1:$O$100,2,FALSE),"NVT")</f>
        <v>NVT</v>
      </c>
      <c r="AP163" s="54" t="str">
        <f t="shared" si="57"/>
        <v/>
      </c>
    </row>
    <row r="164" spans="1:42" x14ac:dyDescent="0.2">
      <c r="A164" s="1">
        <f t="shared" si="63"/>
        <v>93.102000000000004</v>
      </c>
      <c r="B164" s="1">
        <f t="shared" si="55"/>
        <v>5</v>
      </c>
      <c r="C164" s="1">
        <f t="shared" si="58"/>
        <v>0</v>
      </c>
      <c r="D164" s="1">
        <f t="shared" si="60"/>
        <v>0</v>
      </c>
      <c r="E164" s="1">
        <f t="shared" si="52"/>
        <v>160</v>
      </c>
      <c r="F164" s="1">
        <f>IFERROR(VLOOKUP($E164,aanmeldingen!$B:$AB,F$1,FALSE),"-")</f>
        <v>93</v>
      </c>
      <c r="H164" s="25" t="str">
        <f>IF($D164=1,VLOOKUP($E164,aanmeldingen!$B:$AB,H$1,FALSE),"")</f>
        <v/>
      </c>
      <c r="I164" s="1" t="str">
        <f>IF($D164=1,VLOOKUP($E164,aanmeldingen!$B:$AB,I$1,FALSE),"")</f>
        <v/>
      </c>
      <c r="J164" s="1" t="str">
        <f>IF($D164=1,VLOOKUP($E164,aanmeldingen!$B:$AB,J$1,FALSE),"")</f>
        <v/>
      </c>
      <c r="K164" s="95" t="str">
        <f>IF($D164=1,VLOOKUP($E164,aanmeldingen!$B:$AB,K$1,FALSE),"")</f>
        <v/>
      </c>
      <c r="L164" s="95" t="str">
        <f>IF($D164=1,VLOOKUP($E164,aanmeldingen!$B:$AB,L$1,FALSE),"")</f>
        <v/>
      </c>
      <c r="M164" s="18" t="str">
        <f>IF($D164=1,VLOOKUP($E164,aanmeldingen!$B:$AB,M$1,FALSE),"")</f>
        <v/>
      </c>
      <c r="N164" s="1" t="str">
        <f>IF($D164=1,VLOOKUP($E164,aanmeldingen!$B:$AB,N$1,FALSE),"")</f>
        <v/>
      </c>
      <c r="O164" s="1" t="str">
        <f>IF($F164="-","",VLOOKUP($E164,aanmeldingen!$B:$AB,O$1,FALSE))</f>
        <v>Jans Kohneke</v>
      </c>
      <c r="P164" s="1" t="str">
        <f>IF($F164="-","",VLOOKUP($E164,aanmeldingen!$B:$AB,P$1,FALSE))</f>
        <v>Teun</v>
      </c>
      <c r="Q164" s="1" t="str">
        <f>IF($F164="-","",VLOOKUP($E164,aanmeldingen!$B:$AB,Q$1,FALSE))</f>
        <v>AMS</v>
      </c>
      <c r="R164" s="123">
        <v>102</v>
      </c>
      <c r="S164" s="123"/>
      <c r="AA164" s="54">
        <f t="shared" si="53"/>
        <v>0</v>
      </c>
      <c r="AB164" s="54" t="e">
        <f t="shared" si="54"/>
        <v>#VALUE!</v>
      </c>
      <c r="AC164" s="83" t="str">
        <f t="shared" si="56"/>
        <v/>
      </c>
      <c r="AD164" s="54">
        <f t="shared" si="59"/>
        <v>160</v>
      </c>
      <c r="AE164" s="54" t="str">
        <f t="shared" si="64"/>
        <v/>
      </c>
      <c r="AF164" s="54" t="str">
        <f t="shared" si="65"/>
        <v/>
      </c>
      <c r="AG164" s="54" t="str">
        <f t="shared" si="61"/>
        <v/>
      </c>
      <c r="AH164" s="54" t="str">
        <f t="shared" si="61"/>
        <v/>
      </c>
      <c r="AI164" s="54" t="str">
        <f t="shared" si="61"/>
        <v/>
      </c>
      <c r="AJ164" s="54" t="str">
        <f t="shared" si="66"/>
        <v/>
      </c>
      <c r="AK164" s="54" t="str">
        <f t="shared" si="62"/>
        <v/>
      </c>
      <c r="AL164" s="54" t="str">
        <f t="shared" si="62"/>
        <v/>
      </c>
      <c r="AM164" s="54" t="str">
        <f t="shared" si="62"/>
        <v/>
      </c>
      <c r="AN164" s="1" t="str">
        <f>IF(AF164="S",VLOOKUP(AI164,lookups!$N$1:$O$100,2,FALSE),"NVT")</f>
        <v>NVT</v>
      </c>
      <c r="AP164" s="54" t="str">
        <f t="shared" si="57"/>
        <v/>
      </c>
    </row>
    <row r="165" spans="1:42" x14ac:dyDescent="0.2">
      <c r="A165" s="1">
        <f t="shared" si="63"/>
        <v>93.037999999999997</v>
      </c>
      <c r="B165" s="1">
        <f t="shared" si="55"/>
        <v>6</v>
      </c>
      <c r="C165" s="1">
        <f t="shared" si="58"/>
        <v>0</v>
      </c>
      <c r="D165" s="1">
        <f t="shared" si="60"/>
        <v>0</v>
      </c>
      <c r="E165" s="1">
        <f t="shared" si="52"/>
        <v>161</v>
      </c>
      <c r="F165" s="1">
        <f>IFERROR(VLOOKUP($E165,aanmeldingen!$B:$AB,F$1,FALSE),"-")</f>
        <v>93</v>
      </c>
      <c r="H165" s="25" t="str">
        <f>IF($D165=1,VLOOKUP($E165,aanmeldingen!$B:$AB,H$1,FALSE),"")</f>
        <v/>
      </c>
      <c r="I165" s="1" t="str">
        <f>IF($D165=1,VLOOKUP($E165,aanmeldingen!$B:$AB,I$1,FALSE),"")</f>
        <v/>
      </c>
      <c r="J165" s="1" t="str">
        <f>IF($D165=1,VLOOKUP($E165,aanmeldingen!$B:$AB,J$1,FALSE),"")</f>
        <v/>
      </c>
      <c r="K165" s="95" t="str">
        <f>IF($D165=1,VLOOKUP($E165,aanmeldingen!$B:$AB,K$1,FALSE),"")</f>
        <v/>
      </c>
      <c r="L165" s="95" t="str">
        <f>IF($D165=1,VLOOKUP($E165,aanmeldingen!$B:$AB,L$1,FALSE),"")</f>
        <v/>
      </c>
      <c r="M165" s="18" t="str">
        <f>IF($D165=1,VLOOKUP($E165,aanmeldingen!$B:$AB,M$1,FALSE),"")</f>
        <v/>
      </c>
      <c r="N165" s="1" t="str">
        <f>IF($D165=1,VLOOKUP($E165,aanmeldingen!$B:$AB,N$1,FALSE),"")</f>
        <v/>
      </c>
      <c r="O165" s="1" t="str">
        <f>IF($F165="-","",VLOOKUP($E165,aanmeldingen!$B:$AB,O$1,FALSE))</f>
        <v>Dualeh</v>
      </c>
      <c r="P165" s="1" t="str">
        <f>IF($F165="-","",VLOOKUP($E165,aanmeldingen!$B:$AB,P$1,FALSE))</f>
        <v>Quincy</v>
      </c>
      <c r="Q165" s="1" t="str">
        <f>IF($F165="-","",VLOOKUP($E165,aanmeldingen!$B:$AB,Q$1,FALSE))</f>
        <v>TWE</v>
      </c>
      <c r="R165" s="123">
        <v>38</v>
      </c>
      <c r="S165" s="123"/>
      <c r="AA165" s="54">
        <f t="shared" si="53"/>
        <v>0</v>
      </c>
      <c r="AB165" s="54" t="e">
        <f t="shared" si="54"/>
        <v>#VALUE!</v>
      </c>
      <c r="AC165" s="83" t="str">
        <f t="shared" si="56"/>
        <v/>
      </c>
      <c r="AD165" s="54">
        <f t="shared" si="59"/>
        <v>161</v>
      </c>
      <c r="AE165" s="54" t="str">
        <f t="shared" si="64"/>
        <v/>
      </c>
      <c r="AF165" s="54" t="str">
        <f t="shared" si="65"/>
        <v/>
      </c>
      <c r="AG165" s="54" t="str">
        <f t="shared" ref="AG165:AI184" si="67">IF($AF165="W",VLOOKUP($AE165,$F$5:$N$997,AG$4,FALSE),IF($AF165="S",VLOOKUP($AE165,$A$5:$R$997,AG$3,FALSE),""))</f>
        <v/>
      </c>
      <c r="AH165" s="54" t="str">
        <f t="shared" si="67"/>
        <v/>
      </c>
      <c r="AI165" s="54" t="str">
        <f t="shared" si="67"/>
        <v/>
      </c>
      <c r="AJ165" s="54" t="str">
        <f t="shared" si="66"/>
        <v/>
      </c>
      <c r="AK165" s="54" t="str">
        <f t="shared" ref="AK165:AM184" si="68">IF($AF165="W",VLOOKUP($AE165,$F$5:$N$997,AK$4,FALSE),"")</f>
        <v/>
      </c>
      <c r="AL165" s="54" t="str">
        <f t="shared" si="68"/>
        <v/>
      </c>
      <c r="AM165" s="54" t="str">
        <f t="shared" si="68"/>
        <v/>
      </c>
      <c r="AN165" s="1" t="str">
        <f>IF(AF165="S",VLOOKUP(AI165,lookups!$N$1:$O$100,2,FALSE),"NVT")</f>
        <v>NVT</v>
      </c>
      <c r="AP165" s="54" t="str">
        <f t="shared" si="57"/>
        <v/>
      </c>
    </row>
    <row r="166" spans="1:42" x14ac:dyDescent="0.2">
      <c r="A166" s="1">
        <f t="shared" si="63"/>
        <v>93.146000000000001</v>
      </c>
      <c r="B166" s="1">
        <f t="shared" si="55"/>
        <v>7</v>
      </c>
      <c r="C166" s="1">
        <f t="shared" si="58"/>
        <v>0</v>
      </c>
      <c r="D166" s="1">
        <f t="shared" si="60"/>
        <v>0</v>
      </c>
      <c r="E166" s="1">
        <f t="shared" si="52"/>
        <v>162</v>
      </c>
      <c r="F166" s="1">
        <f>IFERROR(VLOOKUP($E166,aanmeldingen!$B:$AB,F$1,FALSE),"-")</f>
        <v>93</v>
      </c>
      <c r="H166" s="25" t="str">
        <f>IF($D166=1,VLOOKUP($E166,aanmeldingen!$B:$AB,H$1,FALSE),"")</f>
        <v/>
      </c>
      <c r="I166" s="1" t="str">
        <f>IF($D166=1,VLOOKUP($E166,aanmeldingen!$B:$AB,I$1,FALSE),"")</f>
        <v/>
      </c>
      <c r="J166" s="1" t="str">
        <f>IF($D166=1,VLOOKUP($E166,aanmeldingen!$B:$AB,J$1,FALSE),"")</f>
        <v/>
      </c>
      <c r="K166" s="95" t="str">
        <f>IF($D166=1,VLOOKUP($E166,aanmeldingen!$B:$AB,K$1,FALSE),"")</f>
        <v/>
      </c>
      <c r="L166" s="95" t="str">
        <f>IF($D166=1,VLOOKUP($E166,aanmeldingen!$B:$AB,L$1,FALSE),"")</f>
        <v/>
      </c>
      <c r="M166" s="18" t="str">
        <f>IF($D166=1,VLOOKUP($E166,aanmeldingen!$B:$AB,M$1,FALSE),"")</f>
        <v/>
      </c>
      <c r="N166" s="1" t="str">
        <f>IF($D166=1,VLOOKUP($E166,aanmeldingen!$B:$AB,N$1,FALSE),"")</f>
        <v/>
      </c>
      <c r="O166" s="1" t="str">
        <f>IF($F166="-","",VLOOKUP($E166,aanmeldingen!$B:$AB,O$1,FALSE))</f>
        <v>Prommel</v>
      </c>
      <c r="P166" s="1" t="str">
        <f>IF($F166="-","",VLOOKUP($E166,aanmeldingen!$B:$AB,P$1,FALSE))</f>
        <v>Wouter</v>
      </c>
      <c r="Q166" s="1" t="str">
        <f>IF($F166="-","",VLOOKUP($E166,aanmeldingen!$B:$AB,Q$1,FALSE))</f>
        <v>AMS</v>
      </c>
      <c r="R166" s="124">
        <v>146</v>
      </c>
      <c r="S166" s="124"/>
      <c r="AA166" s="54">
        <f t="shared" si="53"/>
        <v>0</v>
      </c>
      <c r="AB166" s="54" t="e">
        <f t="shared" si="54"/>
        <v>#VALUE!</v>
      </c>
      <c r="AC166" s="83" t="str">
        <f t="shared" si="56"/>
        <v/>
      </c>
      <c r="AD166" s="54">
        <f t="shared" si="59"/>
        <v>162</v>
      </c>
      <c r="AE166" s="54" t="str">
        <f t="shared" si="64"/>
        <v/>
      </c>
      <c r="AF166" s="54" t="str">
        <f t="shared" si="65"/>
        <v/>
      </c>
      <c r="AG166" s="54" t="str">
        <f t="shared" si="67"/>
        <v/>
      </c>
      <c r="AH166" s="54" t="str">
        <f t="shared" si="67"/>
        <v/>
      </c>
      <c r="AI166" s="54" t="str">
        <f t="shared" si="67"/>
        <v/>
      </c>
      <c r="AJ166" s="54" t="str">
        <f t="shared" si="66"/>
        <v/>
      </c>
      <c r="AK166" s="54" t="str">
        <f t="shared" si="68"/>
        <v/>
      </c>
      <c r="AL166" s="54" t="str">
        <f t="shared" si="68"/>
        <v/>
      </c>
      <c r="AM166" s="54" t="str">
        <f t="shared" si="68"/>
        <v/>
      </c>
      <c r="AN166" s="1" t="str">
        <f>IF(AF166="S",VLOOKUP(AI166,lookups!$N$1:$O$100,2,FALSE),"NVT")</f>
        <v>NVT</v>
      </c>
      <c r="AP166" s="54" t="str">
        <f t="shared" si="57"/>
        <v/>
      </c>
    </row>
    <row r="167" spans="1:42" x14ac:dyDescent="0.2">
      <c r="A167" s="1">
        <f t="shared" si="63"/>
        <v>94.048000000000002</v>
      </c>
      <c r="B167" s="1">
        <f t="shared" si="55"/>
        <v>1</v>
      </c>
      <c r="C167" s="1">
        <f t="shared" si="58"/>
        <v>1</v>
      </c>
      <c r="D167" s="1">
        <f t="shared" si="60"/>
        <v>1</v>
      </c>
      <c r="E167" s="1">
        <f t="shared" si="52"/>
        <v>163</v>
      </c>
      <c r="F167" s="1">
        <f>IFERROR(VLOOKUP($E167,aanmeldingen!$B:$AB,F$1,FALSE),"-")</f>
        <v>94</v>
      </c>
      <c r="H167" s="25" t="str">
        <f>IF($D167=1,VLOOKUP($E167,aanmeldingen!$B:$AB,H$1,FALSE),"")</f>
        <v>Londen</v>
      </c>
      <c r="I167" s="1" t="str">
        <f>IF($D167=1,VLOOKUP($E167,aanmeldingen!$B:$AB,I$1,FALSE),"")</f>
        <v>GBR</v>
      </c>
      <c r="J167" s="1" t="str">
        <f>IF($D167=1,VLOOKUP($E167,aanmeldingen!$B:$AB,J$1,FALSE),"")</f>
        <v>U23</v>
      </c>
      <c r="K167" s="95">
        <f>IF($D167=1,VLOOKUP($E167,aanmeldingen!$B:$AB,K$1,FALSE),"")</f>
        <v>43407</v>
      </c>
      <c r="L167" s="95">
        <f>IF($D167=1,VLOOKUP($E167,aanmeldingen!$B:$AB,L$1,FALSE),"")</f>
        <v>43408</v>
      </c>
      <c r="M167" s="18" t="str">
        <f>IF($D167=1,VLOOKUP($E167,aanmeldingen!$B:$AB,M$1,FALSE),"")</f>
        <v>Heren</v>
      </c>
      <c r="N167" s="1" t="str">
        <f>IF($D167=1,VLOOKUP($E167,aanmeldingen!$B:$AB,N$1,FALSE),"")</f>
        <v>Floret</v>
      </c>
      <c r="O167" s="1" t="str">
        <f>IF($F167="-","",VLOOKUP($E167,aanmeldingen!$B:$AB,O$1,FALSE))</f>
        <v>Borst</v>
      </c>
      <c r="P167" s="1" t="str">
        <f>IF($F167="-","",VLOOKUP($E167,aanmeldingen!$B:$AB,P$1,FALSE))</f>
        <v>Sebastiaan</v>
      </c>
      <c r="Q167" s="1" t="str">
        <f>IF($F167="-","",VLOOKUP($E167,aanmeldingen!$B:$AB,Q$1,FALSE))</f>
        <v>OKK</v>
      </c>
      <c r="R167" s="123">
        <v>48</v>
      </c>
      <c r="S167" s="124">
        <v>121</v>
      </c>
      <c r="AA167" s="54">
        <f t="shared" si="53"/>
        <v>0</v>
      </c>
      <c r="AB167" s="54" t="e">
        <f t="shared" si="54"/>
        <v>#VALUE!</v>
      </c>
      <c r="AC167" s="83" t="str">
        <f t="shared" si="56"/>
        <v/>
      </c>
      <c r="AD167" s="54">
        <f t="shared" si="59"/>
        <v>163</v>
      </c>
      <c r="AE167" s="54" t="str">
        <f t="shared" si="64"/>
        <v/>
      </c>
      <c r="AF167" s="54" t="str">
        <f t="shared" si="65"/>
        <v/>
      </c>
      <c r="AG167" s="54" t="str">
        <f t="shared" si="67"/>
        <v/>
      </c>
      <c r="AH167" s="54" t="str">
        <f t="shared" si="67"/>
        <v/>
      </c>
      <c r="AI167" s="54" t="str">
        <f t="shared" si="67"/>
        <v/>
      </c>
      <c r="AJ167" s="54" t="str">
        <f t="shared" si="66"/>
        <v/>
      </c>
      <c r="AK167" s="54" t="str">
        <f t="shared" si="68"/>
        <v/>
      </c>
      <c r="AL167" s="54" t="str">
        <f t="shared" si="68"/>
        <v/>
      </c>
      <c r="AM167" s="54" t="str">
        <f t="shared" si="68"/>
        <v/>
      </c>
      <c r="AN167" s="1" t="str">
        <f>IF(AF167="S",VLOOKUP(AI167,lookups!$N$1:$O$100,2,FALSE),"NVT")</f>
        <v>NVT</v>
      </c>
      <c r="AP167" s="54" t="str">
        <f t="shared" si="57"/>
        <v/>
      </c>
    </row>
    <row r="168" spans="1:42" x14ac:dyDescent="0.2">
      <c r="A168" s="1">
        <f t="shared" si="63"/>
        <v>94.063000000000002</v>
      </c>
      <c r="B168" s="1">
        <f t="shared" si="55"/>
        <v>2</v>
      </c>
      <c r="C168" s="1">
        <f t="shared" si="58"/>
        <v>1</v>
      </c>
      <c r="D168" s="1">
        <f t="shared" si="60"/>
        <v>0</v>
      </c>
      <c r="E168" s="1">
        <f t="shared" si="52"/>
        <v>164</v>
      </c>
      <c r="F168" s="1">
        <f>IFERROR(VLOOKUP($E168,aanmeldingen!$B:$AB,F$1,FALSE),"-")</f>
        <v>94</v>
      </c>
      <c r="H168" s="25" t="str">
        <f>IF($D168=1,VLOOKUP($E168,aanmeldingen!$B:$AB,H$1,FALSE),"")</f>
        <v/>
      </c>
      <c r="I168" s="1" t="str">
        <f>IF($D168=1,VLOOKUP($E168,aanmeldingen!$B:$AB,I$1,FALSE),"")</f>
        <v/>
      </c>
      <c r="J168" s="1" t="str">
        <f>IF($D168=1,VLOOKUP($E168,aanmeldingen!$B:$AB,J$1,FALSE),"")</f>
        <v/>
      </c>
      <c r="K168" s="95" t="str">
        <f>IF($D168=1,VLOOKUP($E168,aanmeldingen!$B:$AB,K$1,FALSE),"")</f>
        <v/>
      </c>
      <c r="L168" s="95" t="str">
        <f>IF($D168=1,VLOOKUP($E168,aanmeldingen!$B:$AB,L$1,FALSE),"")</f>
        <v/>
      </c>
      <c r="M168" s="18" t="str">
        <f>IF($D168=1,VLOOKUP($E168,aanmeldingen!$B:$AB,M$1,FALSE),"")</f>
        <v/>
      </c>
      <c r="N168" s="1" t="str">
        <f>IF($D168=1,VLOOKUP($E168,aanmeldingen!$B:$AB,N$1,FALSE),"")</f>
        <v/>
      </c>
      <c r="O168" s="1" t="str">
        <f>IF($F168="-","",VLOOKUP($E168,aanmeldingen!$B:$AB,O$1,FALSE))</f>
        <v>Split</v>
      </c>
      <c r="P168" s="1" t="str">
        <f>IF($F168="-","",VLOOKUP($E168,aanmeldingen!$B:$AB,P$1,FALSE))</f>
        <v>Olivier</v>
      </c>
      <c r="Q168" s="1" t="str">
        <f>IF($F168="-","",VLOOKUP($E168,aanmeldingen!$B:$AB,Q$1,FALSE))</f>
        <v>NRD</v>
      </c>
      <c r="R168" s="123">
        <v>63</v>
      </c>
      <c r="S168" s="123"/>
      <c r="AA168" s="54">
        <f t="shared" si="53"/>
        <v>0</v>
      </c>
      <c r="AB168" s="54" t="e">
        <f t="shared" si="54"/>
        <v>#VALUE!</v>
      </c>
      <c r="AC168" s="83" t="str">
        <f t="shared" si="56"/>
        <v/>
      </c>
      <c r="AD168" s="54">
        <f t="shared" si="59"/>
        <v>164</v>
      </c>
      <c r="AE168" s="54" t="str">
        <f t="shared" si="64"/>
        <v/>
      </c>
      <c r="AF168" s="54" t="str">
        <f t="shared" si="65"/>
        <v/>
      </c>
      <c r="AG168" s="54" t="str">
        <f t="shared" si="67"/>
        <v/>
      </c>
      <c r="AH168" s="54" t="str">
        <f t="shared" si="67"/>
        <v/>
      </c>
      <c r="AI168" s="54" t="str">
        <f t="shared" si="67"/>
        <v/>
      </c>
      <c r="AJ168" s="54" t="str">
        <f t="shared" si="66"/>
        <v/>
      </c>
      <c r="AK168" s="54" t="str">
        <f t="shared" si="68"/>
        <v/>
      </c>
      <c r="AL168" s="54" t="str">
        <f t="shared" si="68"/>
        <v/>
      </c>
      <c r="AM168" s="54" t="str">
        <f t="shared" si="68"/>
        <v/>
      </c>
      <c r="AN168" s="1" t="str">
        <f>IF(AF168="S",VLOOKUP(AI168,lookups!$N$1:$O$100,2,FALSE),"NVT")</f>
        <v>NVT</v>
      </c>
      <c r="AP168" s="54" t="str">
        <f t="shared" si="57"/>
        <v/>
      </c>
    </row>
    <row r="169" spans="1:42" x14ac:dyDescent="0.2">
      <c r="A169" s="1">
        <f t="shared" si="63"/>
        <v>94.11</v>
      </c>
      <c r="B169" s="1">
        <f t="shared" si="55"/>
        <v>3</v>
      </c>
      <c r="C169" s="1">
        <f t="shared" si="58"/>
        <v>1</v>
      </c>
      <c r="D169" s="1">
        <f t="shared" si="60"/>
        <v>0</v>
      </c>
      <c r="E169" s="1">
        <f t="shared" si="52"/>
        <v>165</v>
      </c>
      <c r="F169" s="1">
        <f>IFERROR(VLOOKUP($E169,aanmeldingen!$B:$AB,F$1,FALSE),"-")</f>
        <v>94</v>
      </c>
      <c r="H169" s="25" t="str">
        <f>IF($D169=1,VLOOKUP($E169,aanmeldingen!$B:$AB,H$1,FALSE),"")</f>
        <v/>
      </c>
      <c r="I169" s="1" t="str">
        <f>IF($D169=1,VLOOKUP($E169,aanmeldingen!$B:$AB,I$1,FALSE),"")</f>
        <v/>
      </c>
      <c r="J169" s="1" t="str">
        <f>IF($D169=1,VLOOKUP($E169,aanmeldingen!$B:$AB,J$1,FALSE),"")</f>
        <v/>
      </c>
      <c r="K169" s="95" t="str">
        <f>IF($D169=1,VLOOKUP($E169,aanmeldingen!$B:$AB,K$1,FALSE),"")</f>
        <v/>
      </c>
      <c r="L169" s="95" t="str">
        <f>IF($D169=1,VLOOKUP($E169,aanmeldingen!$B:$AB,L$1,FALSE),"")</f>
        <v/>
      </c>
      <c r="M169" s="18" t="str">
        <f>IF($D169=1,VLOOKUP($E169,aanmeldingen!$B:$AB,M$1,FALSE),"")</f>
        <v/>
      </c>
      <c r="N169" s="1" t="str">
        <f>IF($D169=1,VLOOKUP($E169,aanmeldingen!$B:$AB,N$1,FALSE),"")</f>
        <v/>
      </c>
      <c r="O169" s="1" t="str">
        <f>IF($F169="-","",VLOOKUP($E169,aanmeldingen!$B:$AB,O$1,FALSE))</f>
        <v>Zoons</v>
      </c>
      <c r="P169" s="1" t="str">
        <f>IF($F169="-","",VLOOKUP($E169,aanmeldingen!$B:$AB,P$1,FALSE))</f>
        <v>Edo</v>
      </c>
      <c r="Q169" s="1" t="str">
        <f>IF($F169="-","",VLOOKUP($E169,aanmeldingen!$B:$AB,Q$1,FALSE))</f>
        <v>NRD</v>
      </c>
      <c r="R169" s="123">
        <v>110</v>
      </c>
      <c r="S169" s="123"/>
      <c r="AA169" s="54">
        <f t="shared" si="53"/>
        <v>0</v>
      </c>
      <c r="AB169" s="54" t="e">
        <f t="shared" si="54"/>
        <v>#VALUE!</v>
      </c>
      <c r="AC169" s="83" t="str">
        <f t="shared" si="56"/>
        <v/>
      </c>
      <c r="AD169" s="54">
        <f t="shared" si="59"/>
        <v>165</v>
      </c>
      <c r="AE169" s="54" t="str">
        <f t="shared" si="64"/>
        <v/>
      </c>
      <c r="AF169" s="54" t="str">
        <f t="shared" si="65"/>
        <v/>
      </c>
      <c r="AG169" s="54" t="str">
        <f t="shared" si="67"/>
        <v/>
      </c>
      <c r="AH169" s="54" t="str">
        <f t="shared" si="67"/>
        <v/>
      </c>
      <c r="AI169" s="54" t="str">
        <f t="shared" si="67"/>
        <v/>
      </c>
      <c r="AJ169" s="54" t="str">
        <f t="shared" si="66"/>
        <v/>
      </c>
      <c r="AK169" s="54" t="str">
        <f t="shared" si="68"/>
        <v/>
      </c>
      <c r="AL169" s="54" t="str">
        <f t="shared" si="68"/>
        <v/>
      </c>
      <c r="AM169" s="54" t="str">
        <f t="shared" si="68"/>
        <v/>
      </c>
      <c r="AN169" s="1" t="str">
        <f>IF(AF169="S",VLOOKUP(AI169,lookups!$N$1:$O$100,2,FALSE),"NVT")</f>
        <v>NVT</v>
      </c>
      <c r="AP169" s="54" t="str">
        <f t="shared" si="57"/>
        <v/>
      </c>
    </row>
    <row r="170" spans="1:42" x14ac:dyDescent="0.2">
      <c r="A170" s="1">
        <f t="shared" si="63"/>
        <v>94.016999999999996</v>
      </c>
      <c r="B170" s="1">
        <f t="shared" si="55"/>
        <v>4</v>
      </c>
      <c r="C170" s="1">
        <f t="shared" si="58"/>
        <v>1</v>
      </c>
      <c r="D170" s="1">
        <f t="shared" si="60"/>
        <v>0</v>
      </c>
      <c r="E170" s="1">
        <f t="shared" si="52"/>
        <v>166</v>
      </c>
      <c r="F170" s="1">
        <f>IFERROR(VLOOKUP($E170,aanmeldingen!$B:$AB,F$1,FALSE),"-")</f>
        <v>94</v>
      </c>
      <c r="H170" s="25" t="str">
        <f>IF($D170=1,VLOOKUP($E170,aanmeldingen!$B:$AB,H$1,FALSE),"")</f>
        <v/>
      </c>
      <c r="I170" s="1" t="str">
        <f>IF($D170=1,VLOOKUP($E170,aanmeldingen!$B:$AB,I$1,FALSE),"")</f>
        <v/>
      </c>
      <c r="J170" s="1" t="str">
        <f>IF($D170=1,VLOOKUP($E170,aanmeldingen!$B:$AB,J$1,FALSE),"")</f>
        <v/>
      </c>
      <c r="K170" s="95" t="str">
        <f>IF($D170=1,VLOOKUP($E170,aanmeldingen!$B:$AB,K$1,FALSE),"")</f>
        <v/>
      </c>
      <c r="L170" s="95" t="str">
        <f>IF($D170=1,VLOOKUP($E170,aanmeldingen!$B:$AB,L$1,FALSE),"")</f>
        <v/>
      </c>
      <c r="M170" s="18" t="str">
        <f>IF($D170=1,VLOOKUP($E170,aanmeldingen!$B:$AB,M$1,FALSE),"")</f>
        <v/>
      </c>
      <c r="N170" s="1" t="str">
        <f>IF($D170=1,VLOOKUP($E170,aanmeldingen!$B:$AB,N$1,FALSE),"")</f>
        <v/>
      </c>
      <c r="O170" s="1" t="str">
        <f>IF($F170="-","",VLOOKUP($E170,aanmeldingen!$B:$AB,O$1,FALSE))</f>
        <v>Giacon</v>
      </c>
      <c r="P170" s="1" t="str">
        <f>IF($F170="-","",VLOOKUP($E170,aanmeldingen!$B:$AB,P$1,FALSE))</f>
        <v>Daniel</v>
      </c>
      <c r="Q170" s="1" t="str">
        <f>IF($F170="-","",VLOOKUP($E170,aanmeldingen!$B:$AB,Q$1,FALSE))</f>
        <v>AMS</v>
      </c>
      <c r="R170" s="123">
        <v>17</v>
      </c>
      <c r="S170" s="123"/>
      <c r="AA170" s="54">
        <f t="shared" si="53"/>
        <v>0</v>
      </c>
      <c r="AB170" s="54" t="e">
        <f t="shared" si="54"/>
        <v>#VALUE!</v>
      </c>
      <c r="AC170" s="83" t="str">
        <f t="shared" si="56"/>
        <v/>
      </c>
      <c r="AD170" s="54">
        <f t="shared" si="59"/>
        <v>166</v>
      </c>
      <c r="AE170" s="54" t="str">
        <f t="shared" si="64"/>
        <v/>
      </c>
      <c r="AF170" s="54" t="str">
        <f t="shared" si="65"/>
        <v/>
      </c>
      <c r="AG170" s="54" t="str">
        <f t="shared" si="67"/>
        <v/>
      </c>
      <c r="AH170" s="54" t="str">
        <f t="shared" si="67"/>
        <v/>
      </c>
      <c r="AI170" s="54" t="str">
        <f t="shared" si="67"/>
        <v/>
      </c>
      <c r="AJ170" s="54" t="str">
        <f t="shared" si="66"/>
        <v/>
      </c>
      <c r="AK170" s="54" t="str">
        <f t="shared" si="68"/>
        <v/>
      </c>
      <c r="AL170" s="54" t="str">
        <f t="shared" si="68"/>
        <v/>
      </c>
      <c r="AM170" s="54" t="str">
        <f t="shared" si="68"/>
        <v/>
      </c>
      <c r="AN170" s="1" t="str">
        <f>IF(AF170="S",VLOOKUP(AI170,lookups!$N$1:$O$100,2,FALSE),"NVT")</f>
        <v>NVT</v>
      </c>
      <c r="AP170" s="54" t="str">
        <f t="shared" si="57"/>
        <v/>
      </c>
    </row>
    <row r="171" spans="1:42" x14ac:dyDescent="0.2">
      <c r="A171" s="1">
        <f t="shared" si="63"/>
        <v>94.06</v>
      </c>
      <c r="B171" s="1">
        <f t="shared" si="55"/>
        <v>5</v>
      </c>
      <c r="C171" s="1">
        <f t="shared" si="58"/>
        <v>1</v>
      </c>
      <c r="D171" s="1">
        <f t="shared" si="60"/>
        <v>0</v>
      </c>
      <c r="E171" s="1">
        <f t="shared" si="52"/>
        <v>167</v>
      </c>
      <c r="F171" s="1">
        <f>IFERROR(VLOOKUP($E171,aanmeldingen!$B:$AB,F$1,FALSE),"-")</f>
        <v>94</v>
      </c>
      <c r="H171" s="25" t="str">
        <f>IF($D171=1,VLOOKUP($E171,aanmeldingen!$B:$AB,H$1,FALSE),"")</f>
        <v/>
      </c>
      <c r="I171" s="1" t="str">
        <f>IF($D171=1,VLOOKUP($E171,aanmeldingen!$B:$AB,I$1,FALSE),"")</f>
        <v/>
      </c>
      <c r="J171" s="1" t="str">
        <f>IF($D171=1,VLOOKUP($E171,aanmeldingen!$B:$AB,J$1,FALSE),"")</f>
        <v/>
      </c>
      <c r="K171" s="95" t="str">
        <f>IF($D171=1,VLOOKUP($E171,aanmeldingen!$B:$AB,K$1,FALSE),"")</f>
        <v/>
      </c>
      <c r="L171" s="95" t="str">
        <f>IF($D171=1,VLOOKUP($E171,aanmeldingen!$B:$AB,L$1,FALSE),"")</f>
        <v/>
      </c>
      <c r="M171" s="18" t="str">
        <f>IF($D171=1,VLOOKUP($E171,aanmeldingen!$B:$AB,M$1,FALSE),"")</f>
        <v/>
      </c>
      <c r="N171" s="1" t="str">
        <f>IF($D171=1,VLOOKUP($E171,aanmeldingen!$B:$AB,N$1,FALSE),"")</f>
        <v/>
      </c>
      <c r="O171" s="1" t="str">
        <f>IF($F171="-","",VLOOKUP($E171,aanmeldingen!$B:$AB,O$1,FALSE))</f>
        <v>Zoons</v>
      </c>
      <c r="P171" s="1" t="str">
        <f>IF($F171="-","",VLOOKUP($E171,aanmeldingen!$B:$AB,P$1,FALSE))</f>
        <v>Axel</v>
      </c>
      <c r="Q171" s="1" t="str">
        <f>IF($F171="-","",VLOOKUP($E171,aanmeldingen!$B:$AB,Q$1,FALSE))</f>
        <v>NRD</v>
      </c>
      <c r="R171" s="123">
        <v>60</v>
      </c>
      <c r="S171" s="123"/>
      <c r="AA171" s="54">
        <f t="shared" si="53"/>
        <v>0</v>
      </c>
      <c r="AB171" s="54" t="e">
        <f t="shared" si="54"/>
        <v>#VALUE!</v>
      </c>
      <c r="AC171" s="83" t="str">
        <f t="shared" si="56"/>
        <v/>
      </c>
      <c r="AD171" s="54">
        <f t="shared" si="59"/>
        <v>167</v>
      </c>
      <c r="AE171" s="54" t="str">
        <f t="shared" si="64"/>
        <v/>
      </c>
      <c r="AF171" s="54" t="str">
        <f t="shared" si="65"/>
        <v/>
      </c>
      <c r="AG171" s="54" t="str">
        <f t="shared" si="67"/>
        <v/>
      </c>
      <c r="AH171" s="54" t="str">
        <f t="shared" si="67"/>
        <v/>
      </c>
      <c r="AI171" s="54" t="str">
        <f t="shared" si="67"/>
        <v/>
      </c>
      <c r="AJ171" s="54" t="str">
        <f t="shared" si="66"/>
        <v/>
      </c>
      <c r="AK171" s="54" t="str">
        <f t="shared" si="68"/>
        <v/>
      </c>
      <c r="AL171" s="54" t="str">
        <f t="shared" si="68"/>
        <v/>
      </c>
      <c r="AM171" s="54" t="str">
        <f t="shared" si="68"/>
        <v/>
      </c>
      <c r="AN171" s="1" t="str">
        <f>IF(AF171="S",VLOOKUP(AI171,lookups!$N$1:$O$100,2,FALSE),"NVT")</f>
        <v>NVT</v>
      </c>
      <c r="AP171" s="54" t="str">
        <f t="shared" si="57"/>
        <v/>
      </c>
    </row>
    <row r="172" spans="1:42" x14ac:dyDescent="0.2">
      <c r="A172" s="1">
        <f t="shared" si="63"/>
        <v>94.088999999999999</v>
      </c>
      <c r="B172" s="1">
        <f t="shared" si="55"/>
        <v>6</v>
      </c>
      <c r="C172" s="1">
        <f t="shared" si="58"/>
        <v>1</v>
      </c>
      <c r="D172" s="1">
        <f t="shared" si="60"/>
        <v>0</v>
      </c>
      <c r="E172" s="1">
        <f t="shared" si="52"/>
        <v>168</v>
      </c>
      <c r="F172" s="1">
        <f>IFERROR(VLOOKUP($E172,aanmeldingen!$B:$AB,F$1,FALSE),"-")</f>
        <v>94</v>
      </c>
      <c r="H172" s="25" t="str">
        <f>IF($D172=1,VLOOKUP($E172,aanmeldingen!$B:$AB,H$1,FALSE),"")</f>
        <v/>
      </c>
      <c r="I172" s="1" t="str">
        <f>IF($D172=1,VLOOKUP($E172,aanmeldingen!$B:$AB,I$1,FALSE),"")</f>
        <v/>
      </c>
      <c r="J172" s="1" t="str">
        <f>IF($D172=1,VLOOKUP($E172,aanmeldingen!$B:$AB,J$1,FALSE),"")</f>
        <v/>
      </c>
      <c r="K172" s="95" t="str">
        <f>IF($D172=1,VLOOKUP($E172,aanmeldingen!$B:$AB,K$1,FALSE),"")</f>
        <v/>
      </c>
      <c r="L172" s="95" t="str">
        <f>IF($D172=1,VLOOKUP($E172,aanmeldingen!$B:$AB,L$1,FALSE),"")</f>
        <v/>
      </c>
      <c r="M172" s="18" t="str">
        <f>IF($D172=1,VLOOKUP($E172,aanmeldingen!$B:$AB,M$1,FALSE),"")</f>
        <v/>
      </c>
      <c r="N172" s="1" t="str">
        <f>IF($D172=1,VLOOKUP($E172,aanmeldingen!$B:$AB,N$1,FALSE),"")</f>
        <v/>
      </c>
      <c r="O172" s="1" t="str">
        <f>IF($F172="-","",VLOOKUP($E172,aanmeldingen!$B:$AB,O$1,FALSE))</f>
        <v>Jans Kohneke</v>
      </c>
      <c r="P172" s="1" t="str">
        <f>IF($F172="-","",VLOOKUP($E172,aanmeldingen!$B:$AB,P$1,FALSE))</f>
        <v>Teun</v>
      </c>
      <c r="Q172" s="1" t="str">
        <f>IF($F172="-","",VLOOKUP($E172,aanmeldingen!$B:$AB,Q$1,FALSE))</f>
        <v>AMS</v>
      </c>
      <c r="R172" s="123">
        <v>89</v>
      </c>
      <c r="S172" s="123"/>
      <c r="AA172" s="54">
        <f t="shared" si="53"/>
        <v>0</v>
      </c>
      <c r="AB172" s="54" t="e">
        <f t="shared" si="54"/>
        <v>#VALUE!</v>
      </c>
      <c r="AC172" s="83" t="str">
        <f t="shared" si="56"/>
        <v/>
      </c>
      <c r="AD172" s="54">
        <f t="shared" si="59"/>
        <v>168</v>
      </c>
      <c r="AE172" s="54" t="str">
        <f t="shared" si="64"/>
        <v/>
      </c>
      <c r="AF172" s="54" t="str">
        <f t="shared" si="65"/>
        <v/>
      </c>
      <c r="AG172" s="54" t="str">
        <f t="shared" si="67"/>
        <v/>
      </c>
      <c r="AH172" s="54" t="str">
        <f t="shared" si="67"/>
        <v/>
      </c>
      <c r="AI172" s="54" t="str">
        <f t="shared" si="67"/>
        <v/>
      </c>
      <c r="AJ172" s="54" t="str">
        <f t="shared" si="66"/>
        <v/>
      </c>
      <c r="AK172" s="54" t="str">
        <f t="shared" si="68"/>
        <v/>
      </c>
      <c r="AL172" s="54" t="str">
        <f t="shared" si="68"/>
        <v/>
      </c>
      <c r="AM172" s="54" t="str">
        <f t="shared" si="68"/>
        <v/>
      </c>
      <c r="AN172" s="1" t="str">
        <f>IF(AF172="S",VLOOKUP(AI172,lookups!$N$1:$O$100,2,FALSE),"NVT")</f>
        <v>NVT</v>
      </c>
      <c r="AP172" s="54" t="str">
        <f t="shared" si="57"/>
        <v/>
      </c>
    </row>
    <row r="173" spans="1:42" x14ac:dyDescent="0.2">
      <c r="A173" s="1">
        <f t="shared" si="63"/>
        <v>94.102999999999994</v>
      </c>
      <c r="B173" s="1">
        <f t="shared" si="55"/>
        <v>7</v>
      </c>
      <c r="C173" s="1">
        <f t="shared" si="58"/>
        <v>1</v>
      </c>
      <c r="D173" s="1">
        <f t="shared" si="60"/>
        <v>0</v>
      </c>
      <c r="E173" s="1">
        <f t="shared" si="52"/>
        <v>169</v>
      </c>
      <c r="F173" s="1">
        <f>IFERROR(VLOOKUP($E173,aanmeldingen!$B:$AB,F$1,FALSE),"-")</f>
        <v>94</v>
      </c>
      <c r="H173" s="25" t="str">
        <f>IF($D173=1,VLOOKUP($E173,aanmeldingen!$B:$AB,H$1,FALSE),"")</f>
        <v/>
      </c>
      <c r="I173" s="1" t="str">
        <f>IF($D173=1,VLOOKUP($E173,aanmeldingen!$B:$AB,I$1,FALSE),"")</f>
        <v/>
      </c>
      <c r="J173" s="1" t="str">
        <f>IF($D173=1,VLOOKUP($E173,aanmeldingen!$B:$AB,J$1,FALSE),"")</f>
        <v/>
      </c>
      <c r="K173" s="95" t="str">
        <f>IF($D173=1,VLOOKUP($E173,aanmeldingen!$B:$AB,K$1,FALSE),"")</f>
        <v/>
      </c>
      <c r="L173" s="95" t="str">
        <f>IF($D173=1,VLOOKUP($E173,aanmeldingen!$B:$AB,L$1,FALSE),"")</f>
        <v/>
      </c>
      <c r="M173" s="18" t="str">
        <f>IF($D173=1,VLOOKUP($E173,aanmeldingen!$B:$AB,M$1,FALSE),"")</f>
        <v/>
      </c>
      <c r="N173" s="1" t="str">
        <f>IF($D173=1,VLOOKUP($E173,aanmeldingen!$B:$AB,N$1,FALSE),"")</f>
        <v/>
      </c>
      <c r="O173" s="1" t="str">
        <f>IF($F173="-","",VLOOKUP($E173,aanmeldingen!$B:$AB,O$1,FALSE))</f>
        <v>Dualeh</v>
      </c>
      <c r="P173" s="1" t="str">
        <f>IF($F173="-","",VLOOKUP($E173,aanmeldingen!$B:$AB,P$1,FALSE))</f>
        <v>Quincy</v>
      </c>
      <c r="Q173" s="1" t="str">
        <f>IF($F173="-","",VLOOKUP($E173,aanmeldingen!$B:$AB,Q$1,FALSE))</f>
        <v>TWE</v>
      </c>
      <c r="R173" s="123">
        <v>103</v>
      </c>
      <c r="S173" s="123"/>
      <c r="AA173" s="54">
        <f t="shared" si="53"/>
        <v>0</v>
      </c>
      <c r="AB173" s="54" t="e">
        <f t="shared" si="54"/>
        <v>#VALUE!</v>
      </c>
      <c r="AC173" s="83" t="str">
        <f t="shared" si="56"/>
        <v/>
      </c>
      <c r="AD173" s="54">
        <f t="shared" si="59"/>
        <v>169</v>
      </c>
      <c r="AE173" s="54" t="str">
        <f t="shared" si="64"/>
        <v/>
      </c>
      <c r="AF173" s="54" t="str">
        <f t="shared" si="65"/>
        <v/>
      </c>
      <c r="AG173" s="54" t="str">
        <f t="shared" si="67"/>
        <v/>
      </c>
      <c r="AH173" s="54" t="str">
        <f t="shared" si="67"/>
        <v/>
      </c>
      <c r="AI173" s="54" t="str">
        <f t="shared" si="67"/>
        <v/>
      </c>
      <c r="AJ173" s="54" t="str">
        <f t="shared" si="66"/>
        <v/>
      </c>
      <c r="AK173" s="54" t="str">
        <f t="shared" si="68"/>
        <v/>
      </c>
      <c r="AL173" s="54" t="str">
        <f t="shared" si="68"/>
        <v/>
      </c>
      <c r="AM173" s="54" t="str">
        <f t="shared" si="68"/>
        <v/>
      </c>
      <c r="AN173" s="1" t="str">
        <f>IF(AF173="S",VLOOKUP(AI173,lookups!$N$1:$O$100,2,FALSE),"NVT")</f>
        <v>NVT</v>
      </c>
      <c r="AP173" s="54" t="str">
        <f t="shared" si="57"/>
        <v/>
      </c>
    </row>
    <row r="174" spans="1:42" x14ac:dyDescent="0.2">
      <c r="A174" s="1">
        <f t="shared" si="63"/>
        <v>94.111999999999995</v>
      </c>
      <c r="B174" s="1">
        <f t="shared" si="55"/>
        <v>8</v>
      </c>
      <c r="C174" s="1">
        <f t="shared" si="58"/>
        <v>1</v>
      </c>
      <c r="D174" s="1">
        <f t="shared" si="60"/>
        <v>0</v>
      </c>
      <c r="E174" s="1">
        <f t="shared" si="52"/>
        <v>170</v>
      </c>
      <c r="F174" s="1">
        <f>IFERROR(VLOOKUP($E174,aanmeldingen!$B:$AB,F$1,FALSE),"-")</f>
        <v>94</v>
      </c>
      <c r="H174" s="25" t="str">
        <f>IF($D174=1,VLOOKUP($E174,aanmeldingen!$B:$AB,H$1,FALSE),"")</f>
        <v/>
      </c>
      <c r="I174" s="1" t="str">
        <f>IF($D174=1,VLOOKUP($E174,aanmeldingen!$B:$AB,I$1,FALSE),"")</f>
        <v/>
      </c>
      <c r="J174" s="1" t="str">
        <f>IF($D174=1,VLOOKUP($E174,aanmeldingen!$B:$AB,J$1,FALSE),"")</f>
        <v/>
      </c>
      <c r="K174" s="95" t="str">
        <f>IF($D174=1,VLOOKUP($E174,aanmeldingen!$B:$AB,K$1,FALSE),"")</f>
        <v/>
      </c>
      <c r="L174" s="95" t="str">
        <f>IF($D174=1,VLOOKUP($E174,aanmeldingen!$B:$AB,L$1,FALSE),"")</f>
        <v/>
      </c>
      <c r="M174" s="18" t="str">
        <f>IF($D174=1,VLOOKUP($E174,aanmeldingen!$B:$AB,M$1,FALSE),"")</f>
        <v/>
      </c>
      <c r="N174" s="1" t="str">
        <f>IF($D174=1,VLOOKUP($E174,aanmeldingen!$B:$AB,N$1,FALSE),"")</f>
        <v/>
      </c>
      <c r="O174" s="1" t="str">
        <f>IF($F174="-","",VLOOKUP($E174,aanmeldingen!$B:$AB,O$1,FALSE))</f>
        <v>Prommel</v>
      </c>
      <c r="P174" s="1" t="str">
        <f>IF($F174="-","",VLOOKUP($E174,aanmeldingen!$B:$AB,P$1,FALSE))</f>
        <v>Wouter</v>
      </c>
      <c r="Q174" s="1" t="str">
        <f>IF($F174="-","",VLOOKUP($E174,aanmeldingen!$B:$AB,Q$1,FALSE))</f>
        <v>AMS</v>
      </c>
      <c r="R174" s="123">
        <v>112</v>
      </c>
      <c r="S174" s="123"/>
      <c r="AA174" s="54">
        <f t="shared" si="53"/>
        <v>0</v>
      </c>
      <c r="AB174" s="54" t="e">
        <f t="shared" si="54"/>
        <v>#VALUE!</v>
      </c>
      <c r="AC174" s="83" t="str">
        <f t="shared" si="56"/>
        <v/>
      </c>
      <c r="AD174" s="54">
        <f t="shared" si="59"/>
        <v>170</v>
      </c>
      <c r="AE174" s="54" t="str">
        <f t="shared" si="64"/>
        <v/>
      </c>
      <c r="AF174" s="54" t="str">
        <f t="shared" si="65"/>
        <v/>
      </c>
      <c r="AG174" s="54" t="str">
        <f t="shared" si="67"/>
        <v/>
      </c>
      <c r="AH174" s="54" t="str">
        <f t="shared" si="67"/>
        <v/>
      </c>
      <c r="AI174" s="54" t="str">
        <f t="shared" si="67"/>
        <v/>
      </c>
      <c r="AJ174" s="54" t="str">
        <f t="shared" si="66"/>
        <v/>
      </c>
      <c r="AK174" s="54" t="str">
        <f t="shared" si="68"/>
        <v/>
      </c>
      <c r="AL174" s="54" t="str">
        <f t="shared" si="68"/>
        <v/>
      </c>
      <c r="AM174" s="54" t="str">
        <f t="shared" si="68"/>
        <v/>
      </c>
      <c r="AN174" s="1" t="str">
        <f>IF(AF174="S",VLOOKUP(AI174,lookups!$N$1:$O$100,2,FALSE),"NVT")</f>
        <v>NVT</v>
      </c>
      <c r="AP174" s="54" t="str">
        <f t="shared" si="57"/>
        <v/>
      </c>
    </row>
    <row r="175" spans="1:42" x14ac:dyDescent="0.2">
      <c r="A175" s="1">
        <f t="shared" si="63"/>
        <v>100.217</v>
      </c>
      <c r="B175" s="1">
        <f t="shared" si="55"/>
        <v>1</v>
      </c>
      <c r="C175" s="1">
        <f t="shared" si="58"/>
        <v>0</v>
      </c>
      <c r="D175" s="1">
        <f t="shared" si="60"/>
        <v>1</v>
      </c>
      <c r="E175" s="1">
        <f t="shared" si="52"/>
        <v>171</v>
      </c>
      <c r="F175" s="1">
        <f>IFERROR(VLOOKUP($E175,aanmeldingen!$B:$AB,F$1,FALSE),"-")</f>
        <v>100</v>
      </c>
      <c r="H175" s="25" t="str">
        <f>IF($D175=1,VLOOKUP($E175,aanmeldingen!$B:$AB,H$1,FALSE),"")</f>
        <v>Bonn</v>
      </c>
      <c r="I175" s="1" t="str">
        <f>IF($D175=1,VLOOKUP($E175,aanmeldingen!$B:$AB,I$1,FALSE),"")</f>
        <v>GER</v>
      </c>
      <c r="J175" s="1" t="str">
        <f>IF($D175=1,VLOOKUP($E175,aanmeldingen!$B:$AB,J$1,FALSE),"")</f>
        <v>WB</v>
      </c>
      <c r="K175" s="95">
        <f>IF($D175=1,VLOOKUP($E175,aanmeldingen!$B:$AB,K$1,FALSE),"")</f>
        <v>43413</v>
      </c>
      <c r="L175" s="95">
        <f>IF($D175=1,VLOOKUP($E175,aanmeldingen!$B:$AB,L$1,FALSE),"")</f>
        <v>43414</v>
      </c>
      <c r="M175" s="18" t="str">
        <f>IF($D175=1,VLOOKUP($E175,aanmeldingen!$B:$AB,M$1,FALSE),"")</f>
        <v>Heren</v>
      </c>
      <c r="N175" s="1" t="str">
        <f>IF($D175=1,VLOOKUP($E175,aanmeldingen!$B:$AB,N$1,FALSE),"")</f>
        <v>Floret</v>
      </c>
      <c r="O175" s="1" t="str">
        <f>IF($F175="-","",VLOOKUP($E175,aanmeldingen!$B:$AB,O$1,FALSE))</f>
        <v>Borst</v>
      </c>
      <c r="P175" s="1" t="str">
        <f>IF($F175="-","",VLOOKUP($E175,aanmeldingen!$B:$AB,P$1,FALSE))</f>
        <v>Sebastiaan</v>
      </c>
      <c r="Q175" s="1" t="str">
        <f>IF($F175="-","",VLOOKUP($E175,aanmeldingen!$B:$AB,Q$1,FALSE))</f>
        <v>OKK</v>
      </c>
      <c r="R175" s="124">
        <v>217</v>
      </c>
      <c r="S175" s="124">
        <v>237</v>
      </c>
      <c r="AA175" s="54">
        <f t="shared" si="53"/>
        <v>0</v>
      </c>
      <c r="AB175" s="54" t="e">
        <f t="shared" si="54"/>
        <v>#VALUE!</v>
      </c>
      <c r="AC175" s="83" t="str">
        <f t="shared" si="56"/>
        <v/>
      </c>
      <c r="AD175" s="54">
        <f t="shared" si="59"/>
        <v>171</v>
      </c>
      <c r="AE175" s="54" t="str">
        <f t="shared" si="64"/>
        <v/>
      </c>
      <c r="AF175" s="54" t="str">
        <f t="shared" si="65"/>
        <v/>
      </c>
      <c r="AG175" s="54" t="str">
        <f t="shared" si="67"/>
        <v/>
      </c>
      <c r="AH175" s="54" t="str">
        <f t="shared" si="67"/>
        <v/>
      </c>
      <c r="AI175" s="54" t="str">
        <f t="shared" si="67"/>
        <v/>
      </c>
      <c r="AJ175" s="54" t="str">
        <f t="shared" si="66"/>
        <v/>
      </c>
      <c r="AK175" s="54" t="str">
        <f t="shared" si="68"/>
        <v/>
      </c>
      <c r="AL175" s="54" t="str">
        <f t="shared" si="68"/>
        <v/>
      </c>
      <c r="AM175" s="54" t="str">
        <f t="shared" si="68"/>
        <v/>
      </c>
      <c r="AN175" s="1" t="str">
        <f>IF(AF175="S",VLOOKUP(AI175,lookups!$N$1:$O$100,2,FALSE),"NVT")</f>
        <v>NVT</v>
      </c>
      <c r="AP175" s="54" t="str">
        <f t="shared" si="57"/>
        <v/>
      </c>
    </row>
    <row r="176" spans="1:42" x14ac:dyDescent="0.2">
      <c r="A176" s="1">
        <f t="shared" si="63"/>
        <v>100.10899999999999</v>
      </c>
      <c r="B176" s="1">
        <f t="shared" si="55"/>
        <v>2</v>
      </c>
      <c r="C176" s="1">
        <f t="shared" si="58"/>
        <v>0</v>
      </c>
      <c r="D176" s="1">
        <f t="shared" si="60"/>
        <v>0</v>
      </c>
      <c r="E176" s="1">
        <f t="shared" si="52"/>
        <v>172</v>
      </c>
      <c r="F176" s="1">
        <f>IFERROR(VLOOKUP($E176,aanmeldingen!$B:$AB,F$1,FALSE),"-")</f>
        <v>100</v>
      </c>
      <c r="H176" s="25" t="str">
        <f>IF($D176=1,VLOOKUP($E176,aanmeldingen!$B:$AB,H$1,FALSE),"")</f>
        <v/>
      </c>
      <c r="I176" s="1" t="str">
        <f>IF($D176=1,VLOOKUP($E176,aanmeldingen!$B:$AB,I$1,FALSE),"")</f>
        <v/>
      </c>
      <c r="J176" s="1" t="str">
        <f>IF($D176=1,VLOOKUP($E176,aanmeldingen!$B:$AB,J$1,FALSE),"")</f>
        <v/>
      </c>
      <c r="K176" s="95" t="str">
        <f>IF($D176=1,VLOOKUP($E176,aanmeldingen!$B:$AB,K$1,FALSE),"")</f>
        <v/>
      </c>
      <c r="L176" s="95" t="str">
        <f>IF($D176=1,VLOOKUP($E176,aanmeldingen!$B:$AB,L$1,FALSE),"")</f>
        <v/>
      </c>
      <c r="M176" s="18" t="str">
        <f>IF($D176=1,VLOOKUP($E176,aanmeldingen!$B:$AB,M$1,FALSE),"")</f>
        <v/>
      </c>
      <c r="N176" s="1" t="str">
        <f>IF($D176=1,VLOOKUP($E176,aanmeldingen!$B:$AB,N$1,FALSE),"")</f>
        <v/>
      </c>
      <c r="O176" s="1" t="str">
        <f>IF($F176="-","",VLOOKUP($E176,aanmeldingen!$B:$AB,O$1,FALSE))</f>
        <v>Van Egmond</v>
      </c>
      <c r="P176" s="1" t="str">
        <f>IF($F176="-","",VLOOKUP($E176,aanmeldingen!$B:$AB,P$1,FALSE))</f>
        <v>Dirk Jan</v>
      </c>
      <c r="Q176" s="1" t="str">
        <f>IF($F176="-","",VLOOKUP($E176,aanmeldingen!$B:$AB,Q$1,FALSE))</f>
        <v>AMS</v>
      </c>
      <c r="R176" s="123">
        <v>109</v>
      </c>
      <c r="S176" s="124"/>
      <c r="AA176" s="54">
        <f t="shared" si="53"/>
        <v>0</v>
      </c>
      <c r="AB176" s="54" t="e">
        <f t="shared" si="54"/>
        <v>#VALUE!</v>
      </c>
      <c r="AC176" s="83" t="str">
        <f t="shared" si="56"/>
        <v/>
      </c>
      <c r="AD176" s="54">
        <f t="shared" si="59"/>
        <v>172</v>
      </c>
      <c r="AE176" s="54" t="str">
        <f t="shared" si="64"/>
        <v/>
      </c>
      <c r="AF176" s="54" t="str">
        <f t="shared" si="65"/>
        <v/>
      </c>
      <c r="AG176" s="54" t="str">
        <f t="shared" si="67"/>
        <v/>
      </c>
      <c r="AH176" s="54" t="str">
        <f t="shared" si="67"/>
        <v/>
      </c>
      <c r="AI176" s="54" t="str">
        <f t="shared" si="67"/>
        <v/>
      </c>
      <c r="AJ176" s="54" t="str">
        <f t="shared" si="66"/>
        <v/>
      </c>
      <c r="AK176" s="54" t="str">
        <f t="shared" si="68"/>
        <v/>
      </c>
      <c r="AL176" s="54" t="str">
        <f t="shared" si="68"/>
        <v/>
      </c>
      <c r="AM176" s="54" t="str">
        <f t="shared" si="68"/>
        <v/>
      </c>
      <c r="AN176" s="1" t="str">
        <f>IF(AF176="S",VLOOKUP(AI176,lookups!$N$1:$O$100,2,FALSE),"NVT")</f>
        <v>NVT</v>
      </c>
      <c r="AP176" s="54" t="str">
        <f t="shared" si="57"/>
        <v/>
      </c>
    </row>
    <row r="177" spans="1:42" x14ac:dyDescent="0.2">
      <c r="A177" s="1">
        <f t="shared" si="63"/>
        <v>100.175</v>
      </c>
      <c r="B177" s="1">
        <f t="shared" si="55"/>
        <v>3</v>
      </c>
      <c r="C177" s="1">
        <f t="shared" si="58"/>
        <v>0</v>
      </c>
      <c r="D177" s="1">
        <f t="shared" si="60"/>
        <v>0</v>
      </c>
      <c r="E177" s="1">
        <f t="shared" si="52"/>
        <v>173</v>
      </c>
      <c r="F177" s="1">
        <f>IFERROR(VLOOKUP($E177,aanmeldingen!$B:$AB,F$1,FALSE),"-")</f>
        <v>100</v>
      </c>
      <c r="H177" s="25" t="str">
        <f>IF($D177=1,VLOOKUP($E177,aanmeldingen!$B:$AB,H$1,FALSE),"")</f>
        <v/>
      </c>
      <c r="I177" s="1" t="str">
        <f>IF($D177=1,VLOOKUP($E177,aanmeldingen!$B:$AB,I$1,FALSE),"")</f>
        <v/>
      </c>
      <c r="J177" s="1" t="str">
        <f>IF($D177=1,VLOOKUP($E177,aanmeldingen!$B:$AB,J$1,FALSE),"")</f>
        <v/>
      </c>
      <c r="K177" s="95" t="str">
        <f>IF($D177=1,VLOOKUP($E177,aanmeldingen!$B:$AB,K$1,FALSE),"")</f>
        <v/>
      </c>
      <c r="L177" s="95" t="str">
        <f>IF($D177=1,VLOOKUP($E177,aanmeldingen!$B:$AB,L$1,FALSE),"")</f>
        <v/>
      </c>
      <c r="M177" s="18" t="str">
        <f>IF($D177=1,VLOOKUP($E177,aanmeldingen!$B:$AB,M$1,FALSE),"")</f>
        <v/>
      </c>
      <c r="N177" s="1" t="str">
        <f>IF($D177=1,VLOOKUP($E177,aanmeldingen!$B:$AB,N$1,FALSE),"")</f>
        <v/>
      </c>
      <c r="O177" s="1" t="str">
        <f>IF($F177="-","",VLOOKUP($E177,aanmeldingen!$B:$AB,O$1,FALSE))</f>
        <v>Post</v>
      </c>
      <c r="P177" s="1" t="str">
        <f>IF($F177="-","",VLOOKUP($E177,aanmeldingen!$B:$AB,P$1,FALSE))</f>
        <v>Patrick</v>
      </c>
      <c r="Q177" s="1" t="str">
        <f>IF($F177="-","",VLOOKUP($E177,aanmeldingen!$B:$AB,Q$1,FALSE))</f>
        <v>NRD</v>
      </c>
      <c r="R177" s="123">
        <v>175</v>
      </c>
      <c r="S177" s="123"/>
      <c r="AA177" s="54">
        <f t="shared" si="53"/>
        <v>0</v>
      </c>
      <c r="AB177" s="54" t="e">
        <f t="shared" si="54"/>
        <v>#VALUE!</v>
      </c>
      <c r="AC177" s="83" t="str">
        <f t="shared" si="56"/>
        <v/>
      </c>
      <c r="AD177" s="54">
        <f t="shared" si="59"/>
        <v>173</v>
      </c>
      <c r="AE177" s="54" t="str">
        <f t="shared" si="64"/>
        <v/>
      </c>
      <c r="AF177" s="54" t="str">
        <f t="shared" si="65"/>
        <v/>
      </c>
      <c r="AG177" s="54" t="str">
        <f t="shared" si="67"/>
        <v/>
      </c>
      <c r="AH177" s="54" t="str">
        <f t="shared" si="67"/>
        <v/>
      </c>
      <c r="AI177" s="54" t="str">
        <f t="shared" si="67"/>
        <v/>
      </c>
      <c r="AJ177" s="54" t="str">
        <f t="shared" si="66"/>
        <v/>
      </c>
      <c r="AK177" s="54" t="str">
        <f t="shared" si="68"/>
        <v/>
      </c>
      <c r="AL177" s="54" t="str">
        <f t="shared" si="68"/>
        <v/>
      </c>
      <c r="AM177" s="54" t="str">
        <f t="shared" si="68"/>
        <v/>
      </c>
      <c r="AN177" s="1" t="str">
        <f>IF(AF177="S",VLOOKUP(AI177,lookups!$N$1:$O$100,2,FALSE),"NVT")</f>
        <v>NVT</v>
      </c>
      <c r="AP177" s="54" t="str">
        <f t="shared" si="57"/>
        <v/>
      </c>
    </row>
    <row r="178" spans="1:42" x14ac:dyDescent="0.2">
      <c r="A178" s="1">
        <f t="shared" si="63"/>
        <v>100.092</v>
      </c>
      <c r="B178" s="1">
        <f t="shared" si="55"/>
        <v>4</v>
      </c>
      <c r="C178" s="1">
        <f t="shared" si="58"/>
        <v>0</v>
      </c>
      <c r="D178" s="1">
        <f t="shared" si="60"/>
        <v>0</v>
      </c>
      <c r="E178" s="1">
        <f t="shared" si="52"/>
        <v>174</v>
      </c>
      <c r="F178" s="1">
        <f>IFERROR(VLOOKUP($E178,aanmeldingen!$B:$AB,F$1,FALSE),"-")</f>
        <v>100</v>
      </c>
      <c r="H178" s="25" t="str">
        <f>IF($D178=1,VLOOKUP($E178,aanmeldingen!$B:$AB,H$1,FALSE),"")</f>
        <v/>
      </c>
      <c r="I178" s="1" t="str">
        <f>IF($D178=1,VLOOKUP($E178,aanmeldingen!$B:$AB,I$1,FALSE),"")</f>
        <v/>
      </c>
      <c r="J178" s="1" t="str">
        <f>IF($D178=1,VLOOKUP($E178,aanmeldingen!$B:$AB,J$1,FALSE),"")</f>
        <v/>
      </c>
      <c r="K178" s="95" t="str">
        <f>IF($D178=1,VLOOKUP($E178,aanmeldingen!$B:$AB,K$1,FALSE),"")</f>
        <v/>
      </c>
      <c r="L178" s="95" t="str">
        <f>IF($D178=1,VLOOKUP($E178,aanmeldingen!$B:$AB,L$1,FALSE),"")</f>
        <v/>
      </c>
      <c r="M178" s="18" t="str">
        <f>IF($D178=1,VLOOKUP($E178,aanmeldingen!$B:$AB,M$1,FALSE),"")</f>
        <v/>
      </c>
      <c r="N178" s="1" t="str">
        <f>IF($D178=1,VLOOKUP($E178,aanmeldingen!$B:$AB,N$1,FALSE),"")</f>
        <v/>
      </c>
      <c r="O178" s="1" t="str">
        <f>IF($F178="-","",VLOOKUP($E178,aanmeldingen!$B:$AB,O$1,FALSE))</f>
        <v>Yuno</v>
      </c>
      <c r="P178" s="1" t="str">
        <f>IF($F178="-","",VLOOKUP($E178,aanmeldingen!$B:$AB,P$1,FALSE))</f>
        <v>Elisha</v>
      </c>
      <c r="Q178" s="1" t="str">
        <f>IF($F178="-","",VLOOKUP($E178,aanmeldingen!$B:$AB,Q$1,FALSE))</f>
        <v>HS</v>
      </c>
      <c r="R178" s="123">
        <v>92</v>
      </c>
      <c r="S178" s="123"/>
      <c r="AA178" s="54">
        <f t="shared" si="53"/>
        <v>0</v>
      </c>
      <c r="AB178" s="54" t="e">
        <f t="shared" si="54"/>
        <v>#VALUE!</v>
      </c>
      <c r="AC178" s="83" t="str">
        <f t="shared" si="56"/>
        <v/>
      </c>
      <c r="AD178" s="54">
        <f t="shared" si="59"/>
        <v>174</v>
      </c>
      <c r="AE178" s="54" t="str">
        <f t="shared" si="64"/>
        <v/>
      </c>
      <c r="AF178" s="54" t="str">
        <f t="shared" si="65"/>
        <v/>
      </c>
      <c r="AG178" s="54" t="str">
        <f t="shared" si="67"/>
        <v/>
      </c>
      <c r="AH178" s="54" t="str">
        <f t="shared" si="67"/>
        <v/>
      </c>
      <c r="AI178" s="54" t="str">
        <f t="shared" si="67"/>
        <v/>
      </c>
      <c r="AJ178" s="54" t="str">
        <f t="shared" si="66"/>
        <v/>
      </c>
      <c r="AK178" s="54" t="str">
        <f t="shared" si="68"/>
        <v/>
      </c>
      <c r="AL178" s="54" t="str">
        <f t="shared" si="68"/>
        <v/>
      </c>
      <c r="AM178" s="54" t="str">
        <f t="shared" si="68"/>
        <v/>
      </c>
      <c r="AN178" s="1" t="str">
        <f>IF(AF178="S",VLOOKUP(AI178,lookups!$N$1:$O$100,2,FALSE),"NVT")</f>
        <v>NVT</v>
      </c>
      <c r="AP178" s="54" t="str">
        <f t="shared" si="57"/>
        <v/>
      </c>
    </row>
    <row r="179" spans="1:42" x14ac:dyDescent="0.2">
      <c r="A179" s="1">
        <f t="shared" si="63"/>
        <v>100.227</v>
      </c>
      <c r="B179" s="1">
        <f t="shared" si="55"/>
        <v>5</v>
      </c>
      <c r="C179" s="1">
        <f t="shared" si="58"/>
        <v>0</v>
      </c>
      <c r="D179" s="1">
        <f t="shared" si="60"/>
        <v>0</v>
      </c>
      <c r="E179" s="1">
        <f t="shared" si="52"/>
        <v>175</v>
      </c>
      <c r="F179" s="1">
        <f>IFERROR(VLOOKUP($E179,aanmeldingen!$B:$AB,F$1,FALSE),"-")</f>
        <v>100</v>
      </c>
      <c r="H179" s="25" t="str">
        <f>IF($D179=1,VLOOKUP($E179,aanmeldingen!$B:$AB,H$1,FALSE),"")</f>
        <v/>
      </c>
      <c r="I179" s="1" t="str">
        <f>IF($D179=1,VLOOKUP($E179,aanmeldingen!$B:$AB,I$1,FALSE),"")</f>
        <v/>
      </c>
      <c r="J179" s="1" t="str">
        <f>IF($D179=1,VLOOKUP($E179,aanmeldingen!$B:$AB,J$1,FALSE),"")</f>
        <v/>
      </c>
      <c r="K179" s="95" t="str">
        <f>IF($D179=1,VLOOKUP($E179,aanmeldingen!$B:$AB,K$1,FALSE),"")</f>
        <v/>
      </c>
      <c r="L179" s="95" t="str">
        <f>IF($D179=1,VLOOKUP($E179,aanmeldingen!$B:$AB,L$1,FALSE),"")</f>
        <v/>
      </c>
      <c r="M179" s="18" t="str">
        <f>IF($D179=1,VLOOKUP($E179,aanmeldingen!$B:$AB,M$1,FALSE),"")</f>
        <v/>
      </c>
      <c r="N179" s="1" t="str">
        <f>IF($D179=1,VLOOKUP($E179,aanmeldingen!$B:$AB,N$1,FALSE),"")</f>
        <v/>
      </c>
      <c r="O179" s="1" t="str">
        <f>IF($F179="-","",VLOOKUP($E179,aanmeldingen!$B:$AB,O$1,FALSE))</f>
        <v>Fens</v>
      </c>
      <c r="P179" s="1" t="str">
        <f>IF($F179="-","",VLOOKUP($E179,aanmeldingen!$B:$AB,P$1,FALSE))</f>
        <v>Julian</v>
      </c>
      <c r="Q179" s="1" t="str">
        <f>IF($F179="-","",VLOOKUP($E179,aanmeldingen!$B:$AB,Q$1,FALSE))</f>
        <v>PAS</v>
      </c>
      <c r="R179" s="123">
        <v>227</v>
      </c>
      <c r="S179" s="123"/>
      <c r="AA179" s="54">
        <f t="shared" si="53"/>
        <v>0</v>
      </c>
      <c r="AB179" s="54" t="e">
        <f t="shared" si="54"/>
        <v>#VALUE!</v>
      </c>
      <c r="AC179" s="83" t="str">
        <f t="shared" si="56"/>
        <v/>
      </c>
      <c r="AD179" s="54">
        <f t="shared" si="59"/>
        <v>175</v>
      </c>
      <c r="AE179" s="54" t="str">
        <f t="shared" si="64"/>
        <v/>
      </c>
      <c r="AF179" s="54" t="str">
        <f t="shared" si="65"/>
        <v/>
      </c>
      <c r="AG179" s="54" t="str">
        <f t="shared" si="67"/>
        <v/>
      </c>
      <c r="AH179" s="54" t="str">
        <f t="shared" si="67"/>
        <v/>
      </c>
      <c r="AI179" s="54" t="str">
        <f t="shared" si="67"/>
        <v/>
      </c>
      <c r="AJ179" s="54" t="str">
        <f t="shared" si="66"/>
        <v/>
      </c>
      <c r="AK179" s="54" t="str">
        <f t="shared" si="68"/>
        <v/>
      </c>
      <c r="AL179" s="54" t="str">
        <f t="shared" si="68"/>
        <v/>
      </c>
      <c r="AM179" s="54" t="str">
        <f t="shared" si="68"/>
        <v/>
      </c>
      <c r="AN179" s="1" t="str">
        <f>IF(AF179="S",VLOOKUP(AI179,lookups!$N$1:$O$100,2,FALSE),"NVT")</f>
        <v>NVT</v>
      </c>
      <c r="AP179" s="54" t="str">
        <f t="shared" si="57"/>
        <v/>
      </c>
    </row>
    <row r="180" spans="1:42" x14ac:dyDescent="0.2">
      <c r="A180" s="1">
        <f t="shared" si="63"/>
        <v>100.121</v>
      </c>
      <c r="B180" s="1">
        <f t="shared" si="55"/>
        <v>6</v>
      </c>
      <c r="C180" s="1">
        <f t="shared" si="58"/>
        <v>0</v>
      </c>
      <c r="D180" s="1">
        <f t="shared" si="60"/>
        <v>0</v>
      </c>
      <c r="E180" s="1">
        <f t="shared" si="52"/>
        <v>176</v>
      </c>
      <c r="F180" s="1">
        <f>IFERROR(VLOOKUP($E180,aanmeldingen!$B:$AB,F$1,FALSE),"-")</f>
        <v>100</v>
      </c>
      <c r="H180" s="25" t="str">
        <f>IF($D180=1,VLOOKUP($E180,aanmeldingen!$B:$AB,H$1,FALSE),"")</f>
        <v/>
      </c>
      <c r="I180" s="1" t="str">
        <f>IF($D180=1,VLOOKUP($E180,aanmeldingen!$B:$AB,I$1,FALSE),"")</f>
        <v/>
      </c>
      <c r="J180" s="1" t="str">
        <f>IF($D180=1,VLOOKUP($E180,aanmeldingen!$B:$AB,J$1,FALSE),"")</f>
        <v/>
      </c>
      <c r="K180" s="95" t="str">
        <f>IF($D180=1,VLOOKUP($E180,aanmeldingen!$B:$AB,K$1,FALSE),"")</f>
        <v/>
      </c>
      <c r="L180" s="95" t="str">
        <f>IF($D180=1,VLOOKUP($E180,aanmeldingen!$B:$AB,L$1,FALSE),"")</f>
        <v/>
      </c>
      <c r="M180" s="18" t="str">
        <f>IF($D180=1,VLOOKUP($E180,aanmeldingen!$B:$AB,M$1,FALSE),"")</f>
        <v/>
      </c>
      <c r="N180" s="1" t="str">
        <f>IF($D180=1,VLOOKUP($E180,aanmeldingen!$B:$AB,N$1,FALSE),"")</f>
        <v/>
      </c>
      <c r="O180" s="1" t="str">
        <f>IF($F180="-","",VLOOKUP($E180,aanmeldingen!$B:$AB,O$1,FALSE))</f>
        <v>Giacon</v>
      </c>
      <c r="P180" s="1" t="str">
        <f>IF($F180="-","",VLOOKUP($E180,aanmeldingen!$B:$AB,P$1,FALSE))</f>
        <v>Daniel</v>
      </c>
      <c r="Q180" s="1" t="str">
        <f>IF($F180="-","",VLOOKUP($E180,aanmeldingen!$B:$AB,Q$1,FALSE))</f>
        <v>AMS</v>
      </c>
      <c r="R180" s="123">
        <v>121</v>
      </c>
      <c r="S180" s="123"/>
      <c r="AA180" s="54">
        <f t="shared" si="53"/>
        <v>0</v>
      </c>
      <c r="AB180" s="54" t="e">
        <f t="shared" si="54"/>
        <v>#VALUE!</v>
      </c>
      <c r="AC180" s="83" t="str">
        <f t="shared" si="56"/>
        <v/>
      </c>
      <c r="AD180" s="54">
        <f t="shared" si="59"/>
        <v>176</v>
      </c>
      <c r="AE180" s="54" t="str">
        <f t="shared" si="64"/>
        <v/>
      </c>
      <c r="AF180" s="54" t="str">
        <f t="shared" si="65"/>
        <v/>
      </c>
      <c r="AG180" s="54" t="str">
        <f t="shared" si="67"/>
        <v/>
      </c>
      <c r="AH180" s="54" t="str">
        <f t="shared" si="67"/>
        <v/>
      </c>
      <c r="AI180" s="54" t="str">
        <f t="shared" si="67"/>
        <v/>
      </c>
      <c r="AJ180" s="54" t="str">
        <f t="shared" si="66"/>
        <v/>
      </c>
      <c r="AK180" s="54" t="str">
        <f t="shared" si="68"/>
        <v/>
      </c>
      <c r="AL180" s="54" t="str">
        <f t="shared" si="68"/>
        <v/>
      </c>
      <c r="AM180" s="54" t="str">
        <f t="shared" si="68"/>
        <v/>
      </c>
      <c r="AN180" s="1" t="str">
        <f>IF(AF180="S",VLOOKUP(AI180,lookups!$N$1:$O$100,2,FALSE),"NVT")</f>
        <v>NVT</v>
      </c>
      <c r="AP180" s="54" t="str">
        <f t="shared" si="57"/>
        <v/>
      </c>
    </row>
    <row r="181" spans="1:42" x14ac:dyDescent="0.2">
      <c r="A181" s="1">
        <f t="shared" si="63"/>
        <v>100.21</v>
      </c>
      <c r="B181" s="1">
        <f t="shared" si="55"/>
        <v>7</v>
      </c>
      <c r="C181" s="1">
        <f t="shared" si="58"/>
        <v>0</v>
      </c>
      <c r="D181" s="1">
        <f t="shared" si="60"/>
        <v>0</v>
      </c>
      <c r="E181" s="1">
        <f t="shared" si="52"/>
        <v>177</v>
      </c>
      <c r="F181" s="1">
        <f>IFERROR(VLOOKUP($E181,aanmeldingen!$B:$AB,F$1,FALSE),"-")</f>
        <v>100</v>
      </c>
      <c r="H181" s="25" t="str">
        <f>IF($D181=1,VLOOKUP($E181,aanmeldingen!$B:$AB,H$1,FALSE),"")</f>
        <v/>
      </c>
      <c r="I181" s="1" t="str">
        <f>IF($D181=1,VLOOKUP($E181,aanmeldingen!$B:$AB,I$1,FALSE),"")</f>
        <v/>
      </c>
      <c r="J181" s="1" t="str">
        <f>IF($D181=1,VLOOKUP($E181,aanmeldingen!$B:$AB,J$1,FALSE),"")</f>
        <v/>
      </c>
      <c r="K181" s="95" t="str">
        <f>IF($D181=1,VLOOKUP($E181,aanmeldingen!$B:$AB,K$1,FALSE),"")</f>
        <v/>
      </c>
      <c r="L181" s="95" t="str">
        <f>IF($D181=1,VLOOKUP($E181,aanmeldingen!$B:$AB,L$1,FALSE),"")</f>
        <v/>
      </c>
      <c r="M181" s="18" t="str">
        <f>IF($D181=1,VLOOKUP($E181,aanmeldingen!$B:$AB,M$1,FALSE),"")</f>
        <v/>
      </c>
      <c r="N181" s="1" t="str">
        <f>IF($D181=1,VLOOKUP($E181,aanmeldingen!$B:$AB,N$1,FALSE),"")</f>
        <v/>
      </c>
      <c r="O181" s="1" t="str">
        <f>IF($F181="-","",VLOOKUP($E181,aanmeldingen!$B:$AB,O$1,FALSE))</f>
        <v>De Ruiter</v>
      </c>
      <c r="P181" s="1" t="str">
        <f>IF($F181="-","",VLOOKUP($E181,aanmeldingen!$B:$AB,P$1,FALSE))</f>
        <v>Job</v>
      </c>
      <c r="Q181" s="1" t="str">
        <f>IF($F181="-","",VLOOKUP($E181,aanmeldingen!$B:$AB,Q$1,FALSE))</f>
        <v>HS</v>
      </c>
      <c r="R181" s="123">
        <v>210</v>
      </c>
      <c r="S181" s="124"/>
      <c r="AA181" s="54">
        <f t="shared" si="53"/>
        <v>0</v>
      </c>
      <c r="AB181" s="54" t="e">
        <f t="shared" si="54"/>
        <v>#VALUE!</v>
      </c>
      <c r="AC181" s="83" t="str">
        <f t="shared" si="56"/>
        <v/>
      </c>
      <c r="AD181" s="54">
        <f t="shared" si="59"/>
        <v>177</v>
      </c>
      <c r="AE181" s="54" t="str">
        <f t="shared" si="64"/>
        <v/>
      </c>
      <c r="AF181" s="54" t="str">
        <f t="shared" si="65"/>
        <v/>
      </c>
      <c r="AG181" s="54" t="str">
        <f t="shared" si="67"/>
        <v/>
      </c>
      <c r="AH181" s="54" t="str">
        <f t="shared" si="67"/>
        <v/>
      </c>
      <c r="AI181" s="54" t="str">
        <f t="shared" si="67"/>
        <v/>
      </c>
      <c r="AJ181" s="54" t="str">
        <f t="shared" si="66"/>
        <v/>
      </c>
      <c r="AK181" s="54" t="str">
        <f t="shared" si="68"/>
        <v/>
      </c>
      <c r="AL181" s="54" t="str">
        <f t="shared" si="68"/>
        <v/>
      </c>
      <c r="AM181" s="54" t="str">
        <f t="shared" si="68"/>
        <v/>
      </c>
      <c r="AN181" s="1" t="str">
        <f>IF(AF181="S",VLOOKUP(AI181,lookups!$N$1:$O$100,2,FALSE),"NVT")</f>
        <v>NVT</v>
      </c>
      <c r="AP181" s="54" t="str">
        <f t="shared" si="57"/>
        <v/>
      </c>
    </row>
    <row r="182" spans="1:42" x14ac:dyDescent="0.2">
      <c r="A182" s="1">
        <f t="shared" si="63"/>
        <v>103.167</v>
      </c>
      <c r="B182" s="1">
        <f t="shared" si="55"/>
        <v>1</v>
      </c>
      <c r="C182" s="1">
        <f t="shared" si="58"/>
        <v>1</v>
      </c>
      <c r="D182" s="1">
        <f t="shared" si="60"/>
        <v>1</v>
      </c>
      <c r="E182" s="1">
        <f t="shared" si="52"/>
        <v>178</v>
      </c>
      <c r="F182" s="1">
        <f>IFERROR(VLOOKUP($E182,aanmeldingen!$B:$AB,F$1,FALSE),"-")</f>
        <v>103</v>
      </c>
      <c r="H182" s="25" t="str">
        <f>IF($D182=1,VLOOKUP($E182,aanmeldingen!$B:$AB,H$1,FALSE),"")</f>
        <v>Budapest</v>
      </c>
      <c r="I182" s="1" t="str">
        <f>IF($D182=1,VLOOKUP($E182,aanmeldingen!$B:$AB,I$1,FALSE),"")</f>
        <v>HUN</v>
      </c>
      <c r="J182" s="1" t="str">
        <f>IF($D182=1,VLOOKUP($E182,aanmeldingen!$B:$AB,J$1,FALSE),"")</f>
        <v>ECC</v>
      </c>
      <c r="K182" s="95">
        <f>IF($D182=1,VLOOKUP($E182,aanmeldingen!$B:$AB,K$1,FALSE),"")</f>
        <v>43413</v>
      </c>
      <c r="L182" s="95">
        <f>IF($D182=1,VLOOKUP($E182,aanmeldingen!$B:$AB,L$1,FALSE),"")</f>
        <v>43415</v>
      </c>
      <c r="M182" s="18" t="str">
        <f>IF($D182=1,VLOOKUP($E182,aanmeldingen!$B:$AB,M$1,FALSE),"")</f>
        <v>Dames</v>
      </c>
      <c r="N182" s="1" t="str">
        <f>IF($D182=1,VLOOKUP($E182,aanmeldingen!$B:$AB,N$1,FALSE),"")</f>
        <v>Floret</v>
      </c>
      <c r="O182" s="1" t="str">
        <f>IF($F182="-","",VLOOKUP($E182,aanmeldingen!$B:$AB,O$1,FALSE))</f>
        <v>Yoshimori</v>
      </c>
      <c r="P182" s="1" t="str">
        <f>IF($F182="-","",VLOOKUP($E182,aanmeldingen!$B:$AB,P$1,FALSE))</f>
        <v>Rachika</v>
      </c>
      <c r="Q182" s="1" t="str">
        <f>IF($F182="-","",VLOOKUP($E182,aanmeldingen!$B:$AB,Q$1,FALSE))</f>
        <v>ZAI</v>
      </c>
      <c r="R182" s="123">
        <v>167</v>
      </c>
      <c r="S182" s="124">
        <v>255</v>
      </c>
      <c r="AA182" s="54">
        <f t="shared" si="53"/>
        <v>0</v>
      </c>
      <c r="AB182" s="54" t="e">
        <f t="shared" si="54"/>
        <v>#VALUE!</v>
      </c>
      <c r="AC182" s="83" t="str">
        <f t="shared" si="56"/>
        <v/>
      </c>
      <c r="AD182" s="54">
        <f t="shared" si="59"/>
        <v>178</v>
      </c>
      <c r="AE182" s="54" t="str">
        <f t="shared" si="64"/>
        <v/>
      </c>
      <c r="AF182" s="54" t="str">
        <f t="shared" si="65"/>
        <v/>
      </c>
      <c r="AG182" s="54" t="str">
        <f t="shared" si="67"/>
        <v/>
      </c>
      <c r="AH182" s="54" t="str">
        <f t="shared" si="67"/>
        <v/>
      </c>
      <c r="AI182" s="54" t="str">
        <f t="shared" si="67"/>
        <v/>
      </c>
      <c r="AJ182" s="54" t="str">
        <f t="shared" si="66"/>
        <v/>
      </c>
      <c r="AK182" s="54" t="str">
        <f t="shared" si="68"/>
        <v/>
      </c>
      <c r="AL182" s="54" t="str">
        <f t="shared" si="68"/>
        <v/>
      </c>
      <c r="AM182" s="54" t="str">
        <f t="shared" si="68"/>
        <v/>
      </c>
      <c r="AN182" s="1" t="str">
        <f>IF(AF182="S",VLOOKUP(AI182,lookups!$N$1:$O$100,2,FALSE),"NVT")</f>
        <v>NVT</v>
      </c>
      <c r="AP182" s="54" t="str">
        <f t="shared" si="57"/>
        <v/>
      </c>
    </row>
    <row r="183" spans="1:42" x14ac:dyDescent="0.2">
      <c r="A183" s="1">
        <f t="shared" si="63"/>
        <v>103.09399999999999</v>
      </c>
      <c r="B183" s="1">
        <f t="shared" si="55"/>
        <v>2</v>
      </c>
      <c r="C183" s="1">
        <f t="shared" si="58"/>
        <v>1</v>
      </c>
      <c r="D183" s="1">
        <f t="shared" si="60"/>
        <v>0</v>
      </c>
      <c r="E183" s="1">
        <f t="shared" si="52"/>
        <v>179</v>
      </c>
      <c r="F183" s="1">
        <f>IFERROR(VLOOKUP($E183,aanmeldingen!$B:$AB,F$1,FALSE),"-")</f>
        <v>103</v>
      </c>
      <c r="H183" s="25" t="str">
        <f>IF($D183=1,VLOOKUP($E183,aanmeldingen!$B:$AB,H$1,FALSE),"")</f>
        <v/>
      </c>
      <c r="I183" s="1" t="str">
        <f>IF($D183=1,VLOOKUP($E183,aanmeldingen!$B:$AB,I$1,FALSE),"")</f>
        <v/>
      </c>
      <c r="J183" s="1" t="str">
        <f>IF($D183=1,VLOOKUP($E183,aanmeldingen!$B:$AB,J$1,FALSE),"")</f>
        <v/>
      </c>
      <c r="K183" s="95" t="str">
        <f>IF($D183=1,VLOOKUP($E183,aanmeldingen!$B:$AB,K$1,FALSE),"")</f>
        <v/>
      </c>
      <c r="L183" s="95" t="str">
        <f>IF($D183=1,VLOOKUP($E183,aanmeldingen!$B:$AB,L$1,FALSE),"")</f>
        <v/>
      </c>
      <c r="M183" s="18" t="str">
        <f>IF($D183=1,VLOOKUP($E183,aanmeldingen!$B:$AB,M$1,FALSE),"")</f>
        <v/>
      </c>
      <c r="N183" s="1" t="str">
        <f>IF($D183=1,VLOOKUP($E183,aanmeldingen!$B:$AB,N$1,FALSE),"")</f>
        <v/>
      </c>
      <c r="O183" s="1" t="str">
        <f>IF($F183="-","",VLOOKUP($E183,aanmeldingen!$B:$AB,O$1,FALSE))</f>
        <v>Koster</v>
      </c>
      <c r="P183" s="1" t="str">
        <f>IF($F183="-","",VLOOKUP($E183,aanmeldingen!$B:$AB,P$1,FALSE))</f>
        <v>Tessa</v>
      </c>
      <c r="Q183" s="1" t="str">
        <f>IF($F183="-","",VLOOKUP($E183,aanmeldingen!$B:$AB,Q$1,FALSE))</f>
        <v>AMS</v>
      </c>
      <c r="R183" s="123">
        <v>94</v>
      </c>
      <c r="S183" s="123"/>
      <c r="AA183" s="54">
        <f t="shared" si="53"/>
        <v>0</v>
      </c>
      <c r="AB183" s="54" t="e">
        <f t="shared" si="54"/>
        <v>#VALUE!</v>
      </c>
      <c r="AC183" s="83" t="str">
        <f t="shared" si="56"/>
        <v/>
      </c>
      <c r="AD183" s="54">
        <f t="shared" si="59"/>
        <v>179</v>
      </c>
      <c r="AE183" s="54" t="str">
        <f t="shared" si="64"/>
        <v/>
      </c>
      <c r="AF183" s="54" t="str">
        <f t="shared" si="65"/>
        <v/>
      </c>
      <c r="AG183" s="54" t="str">
        <f t="shared" si="67"/>
        <v/>
      </c>
      <c r="AH183" s="54" t="str">
        <f t="shared" si="67"/>
        <v/>
      </c>
      <c r="AI183" s="54" t="str">
        <f t="shared" si="67"/>
        <v/>
      </c>
      <c r="AJ183" s="54" t="str">
        <f t="shared" si="66"/>
        <v/>
      </c>
      <c r="AK183" s="54" t="str">
        <f t="shared" si="68"/>
        <v/>
      </c>
      <c r="AL183" s="54" t="str">
        <f t="shared" si="68"/>
        <v/>
      </c>
      <c r="AM183" s="54" t="str">
        <f t="shared" si="68"/>
        <v/>
      </c>
      <c r="AN183" s="1" t="str">
        <f>IF(AF183="S",VLOOKUP(AI183,lookups!$N$1:$O$100,2,FALSE),"NVT")</f>
        <v>NVT</v>
      </c>
      <c r="AP183" s="54" t="str">
        <f t="shared" si="57"/>
        <v/>
      </c>
    </row>
    <row r="184" spans="1:42" x14ac:dyDescent="0.2">
      <c r="A184" s="1">
        <f t="shared" si="63"/>
        <v>104.036001</v>
      </c>
      <c r="B184" s="1">
        <f t="shared" si="55"/>
        <v>1</v>
      </c>
      <c r="C184" s="1">
        <f t="shared" si="58"/>
        <v>0</v>
      </c>
      <c r="D184" s="1">
        <f t="shared" si="60"/>
        <v>1</v>
      </c>
      <c r="E184" s="1">
        <f t="shared" si="52"/>
        <v>180</v>
      </c>
      <c r="F184" s="1">
        <f>IFERROR(VLOOKUP($E184,aanmeldingen!$B:$AB,F$1,FALSE),"-")</f>
        <v>104</v>
      </c>
      <c r="H184" s="25" t="str">
        <f>IF($D184=1,VLOOKUP($E184,aanmeldingen!$B:$AB,H$1,FALSE),"")</f>
        <v>Budapest</v>
      </c>
      <c r="I184" s="1" t="str">
        <f>IF($D184=1,VLOOKUP($E184,aanmeldingen!$B:$AB,I$1,FALSE),"")</f>
        <v>HUN</v>
      </c>
      <c r="J184" s="1" t="str">
        <f>IF($D184=1,VLOOKUP($E184,aanmeldingen!$B:$AB,J$1,FALSE),"")</f>
        <v>ECC Eq</v>
      </c>
      <c r="K184" s="95">
        <f>IF($D184=1,VLOOKUP($E184,aanmeldingen!$B:$AB,K$1,FALSE),"")</f>
        <v>43413</v>
      </c>
      <c r="L184" s="95">
        <f>IF($D184=1,VLOOKUP($E184,aanmeldingen!$B:$AB,L$1,FALSE),"")</f>
        <v>43415</v>
      </c>
      <c r="M184" s="18" t="str">
        <f>IF($D184=1,VLOOKUP($E184,aanmeldingen!$B:$AB,M$1,FALSE),"")</f>
        <v>Dames</v>
      </c>
      <c r="N184" s="1" t="str">
        <f>IF($D184=1,VLOOKUP($E184,aanmeldingen!$B:$AB,N$1,FALSE),"")</f>
        <v>Floret</v>
      </c>
      <c r="O184" s="1" t="str">
        <f>IF($F184="-","",VLOOKUP($E184,aanmeldingen!$B:$AB,O$1,FALSE))</f>
        <v>Yoshimori</v>
      </c>
      <c r="P184" s="1" t="str">
        <f>IF($F184="-","",VLOOKUP($E184,aanmeldingen!$B:$AB,P$1,FALSE))</f>
        <v>Rachika</v>
      </c>
      <c r="Q184" s="1" t="str">
        <f>IF($F184="-","",VLOOKUP($E184,aanmeldingen!$B:$AB,Q$1,FALSE))</f>
        <v>ZAI</v>
      </c>
      <c r="R184" s="123">
        <v>36.000999999999998</v>
      </c>
      <c r="S184" s="123">
        <v>49</v>
      </c>
      <c r="AA184" s="54">
        <f t="shared" si="53"/>
        <v>0</v>
      </c>
      <c r="AB184" s="54" t="e">
        <f t="shared" si="54"/>
        <v>#VALUE!</v>
      </c>
      <c r="AC184" s="83" t="str">
        <f t="shared" si="56"/>
        <v/>
      </c>
      <c r="AD184" s="54">
        <f t="shared" si="59"/>
        <v>180</v>
      </c>
      <c r="AE184" s="54" t="str">
        <f t="shared" si="64"/>
        <v/>
      </c>
      <c r="AF184" s="54" t="str">
        <f t="shared" si="65"/>
        <v/>
      </c>
      <c r="AG184" s="54" t="str">
        <f t="shared" si="67"/>
        <v/>
      </c>
      <c r="AH184" s="54" t="str">
        <f t="shared" si="67"/>
        <v/>
      </c>
      <c r="AI184" s="54" t="str">
        <f t="shared" si="67"/>
        <v/>
      </c>
      <c r="AJ184" s="54" t="str">
        <f t="shared" si="66"/>
        <v/>
      </c>
      <c r="AK184" s="54" t="str">
        <f t="shared" si="68"/>
        <v/>
      </c>
      <c r="AL184" s="54" t="str">
        <f t="shared" si="68"/>
        <v/>
      </c>
      <c r="AM184" s="54" t="str">
        <f t="shared" si="68"/>
        <v/>
      </c>
      <c r="AN184" s="1" t="str">
        <f>IF(AF184="S",VLOOKUP(AI184,lookups!$N$1:$O$100,2,FALSE),"NVT")</f>
        <v>NVT</v>
      </c>
      <c r="AP184" s="54" t="str">
        <f t="shared" si="57"/>
        <v/>
      </c>
    </row>
    <row r="185" spans="1:42" ht="15" x14ac:dyDescent="0.25">
      <c r="A185" s="1">
        <f t="shared" si="63"/>
        <v>104.036002</v>
      </c>
      <c r="B185" s="1">
        <f t="shared" si="55"/>
        <v>2</v>
      </c>
      <c r="C185" s="1">
        <f t="shared" si="58"/>
        <v>0</v>
      </c>
      <c r="D185" s="1">
        <f t="shared" si="60"/>
        <v>0</v>
      </c>
      <c r="E185" s="1">
        <f t="shared" si="52"/>
        <v>181</v>
      </c>
      <c r="F185" s="1">
        <f>IFERROR(VLOOKUP($E185,aanmeldingen!$B:$AB,F$1,FALSE),"-")</f>
        <v>104</v>
      </c>
      <c r="H185" s="25" t="str">
        <f>IF($D185=1,VLOOKUP($E185,aanmeldingen!$B:$AB,H$1,FALSE),"")</f>
        <v/>
      </c>
      <c r="I185" s="1" t="str">
        <f>IF($D185=1,VLOOKUP($E185,aanmeldingen!$B:$AB,I$1,FALSE),"")</f>
        <v/>
      </c>
      <c r="J185" s="1" t="str">
        <f>IF($D185=1,VLOOKUP($E185,aanmeldingen!$B:$AB,J$1,FALSE),"")</f>
        <v/>
      </c>
      <c r="K185" s="95" t="str">
        <f>IF($D185=1,VLOOKUP($E185,aanmeldingen!$B:$AB,K$1,FALSE),"")</f>
        <v/>
      </c>
      <c r="L185" s="95" t="str">
        <f>IF($D185=1,VLOOKUP($E185,aanmeldingen!$B:$AB,L$1,FALSE),"")</f>
        <v/>
      </c>
      <c r="M185" s="18" t="str">
        <f>IF($D185=1,VLOOKUP($E185,aanmeldingen!$B:$AB,M$1,FALSE),"")</f>
        <v/>
      </c>
      <c r="N185" s="1" t="str">
        <f>IF($D185=1,VLOOKUP($E185,aanmeldingen!$B:$AB,N$1,FALSE),"")</f>
        <v/>
      </c>
      <c r="O185" s="1" t="str">
        <f>IF($F185="-","",VLOOKUP($E185,aanmeldingen!$B:$AB,O$1,FALSE))</f>
        <v>Koster</v>
      </c>
      <c r="P185" s="1" t="str">
        <f>IF($F185="-","",VLOOKUP($E185,aanmeldingen!$B:$AB,P$1,FALSE))</f>
        <v>Tessa</v>
      </c>
      <c r="Q185" s="1" t="str">
        <f>IF($F185="-","",VLOOKUP($E185,aanmeldingen!$B:$AB,Q$1,FALSE))</f>
        <v>AMS</v>
      </c>
      <c r="R185" s="123">
        <v>36.002000000000002</v>
      </c>
      <c r="S185" s="123"/>
      <c r="U185" s="34"/>
      <c r="AA185" s="54">
        <f t="shared" si="53"/>
        <v>0</v>
      </c>
      <c r="AB185" s="54" t="e">
        <f t="shared" si="54"/>
        <v>#VALUE!</v>
      </c>
      <c r="AC185" s="83" t="str">
        <f t="shared" si="56"/>
        <v/>
      </c>
      <c r="AD185" s="54">
        <f t="shared" si="59"/>
        <v>181</v>
      </c>
      <c r="AE185" s="54" t="str">
        <f t="shared" si="64"/>
        <v/>
      </c>
      <c r="AF185" s="54" t="str">
        <f t="shared" si="65"/>
        <v/>
      </c>
      <c r="AG185" s="54" t="str">
        <f t="shared" ref="AG185:AI204" si="69">IF($AF185="W",VLOOKUP($AE185,$F$5:$N$997,AG$4,FALSE),IF($AF185="S",VLOOKUP($AE185,$A$5:$R$997,AG$3,FALSE),""))</f>
        <v/>
      </c>
      <c r="AH185" s="54" t="str">
        <f t="shared" si="69"/>
        <v/>
      </c>
      <c r="AI185" s="54" t="str">
        <f t="shared" si="69"/>
        <v/>
      </c>
      <c r="AJ185" s="54" t="str">
        <f t="shared" si="66"/>
        <v/>
      </c>
      <c r="AK185" s="54" t="str">
        <f t="shared" ref="AK185:AM204" si="70">IF($AF185="W",VLOOKUP($AE185,$F$5:$N$997,AK$4,FALSE),"")</f>
        <v/>
      </c>
      <c r="AL185" s="54" t="str">
        <f t="shared" si="70"/>
        <v/>
      </c>
      <c r="AM185" s="54" t="str">
        <f t="shared" si="70"/>
        <v/>
      </c>
      <c r="AN185" s="1" t="str">
        <f>IF(AF185="S",VLOOKUP(AI185,lookups!$N$1:$O$100,2,FALSE),"NVT")</f>
        <v>NVT</v>
      </c>
      <c r="AP185" s="54" t="str">
        <f t="shared" si="57"/>
        <v/>
      </c>
    </row>
    <row r="186" spans="1:42" x14ac:dyDescent="0.2">
      <c r="A186" s="1">
        <f t="shared" si="63"/>
        <v>105.185</v>
      </c>
      <c r="B186" s="1">
        <f t="shared" si="55"/>
        <v>1</v>
      </c>
      <c r="C186" s="1">
        <f t="shared" si="58"/>
        <v>1</v>
      </c>
      <c r="D186" s="1">
        <f t="shared" si="60"/>
        <v>1</v>
      </c>
      <c r="E186" s="1">
        <f t="shared" si="52"/>
        <v>182</v>
      </c>
      <c r="F186" s="1">
        <f>IFERROR(VLOOKUP($E186,aanmeldingen!$B:$AB,F$1,FALSE),"-")</f>
        <v>105</v>
      </c>
      <c r="H186" s="25" t="str">
        <f>IF($D186=1,VLOOKUP($E186,aanmeldingen!$B:$AB,H$1,FALSE),"")</f>
        <v>Budapest</v>
      </c>
      <c r="I186" s="1" t="str">
        <f>IF($D186=1,VLOOKUP($E186,aanmeldingen!$B:$AB,I$1,FALSE),"")</f>
        <v>HUN</v>
      </c>
      <c r="J186" s="1" t="str">
        <f>IF($D186=1,VLOOKUP($E186,aanmeldingen!$B:$AB,J$1,FALSE),"")</f>
        <v>ECC</v>
      </c>
      <c r="K186" s="95">
        <f>IF($D186=1,VLOOKUP($E186,aanmeldingen!$B:$AB,K$1,FALSE),"")</f>
        <v>43413</v>
      </c>
      <c r="L186" s="95">
        <f>IF($D186=1,VLOOKUP($E186,aanmeldingen!$B:$AB,L$1,FALSE),"")</f>
        <v>43415</v>
      </c>
      <c r="M186" s="18" t="str">
        <f>IF($D186=1,VLOOKUP($E186,aanmeldingen!$B:$AB,M$1,FALSE),"")</f>
        <v>Heren</v>
      </c>
      <c r="N186" s="1" t="str">
        <f>IF($D186=1,VLOOKUP($E186,aanmeldingen!$B:$AB,N$1,FALSE),"")</f>
        <v>Degen</v>
      </c>
      <c r="O186" s="1" t="str">
        <f>IF($F186="-","",VLOOKUP($E186,aanmeldingen!$B:$AB,O$1,FALSE))</f>
        <v>Videler</v>
      </c>
      <c r="P186" s="1" t="str">
        <f>IF($F186="-","",VLOOKUP($E186,aanmeldingen!$B:$AB,P$1,FALSE))</f>
        <v>Jasper</v>
      </c>
      <c r="Q186" s="1" t="str">
        <f>IF($F186="-","",VLOOKUP($E186,aanmeldingen!$B:$AB,Q$1,FALSE))</f>
        <v>BG</v>
      </c>
      <c r="R186" s="123">
        <v>185</v>
      </c>
      <c r="S186" s="123">
        <v>221</v>
      </c>
      <c r="AA186" s="54">
        <f t="shared" si="53"/>
        <v>0</v>
      </c>
      <c r="AB186" s="54" t="e">
        <f t="shared" si="54"/>
        <v>#VALUE!</v>
      </c>
      <c r="AC186" s="83" t="str">
        <f t="shared" si="56"/>
        <v/>
      </c>
      <c r="AD186" s="54">
        <f t="shared" si="59"/>
        <v>182</v>
      </c>
      <c r="AE186" s="54" t="str">
        <f t="shared" si="64"/>
        <v/>
      </c>
      <c r="AF186" s="54" t="str">
        <f t="shared" si="65"/>
        <v/>
      </c>
      <c r="AG186" s="54" t="str">
        <f t="shared" si="69"/>
        <v/>
      </c>
      <c r="AH186" s="54" t="str">
        <f t="shared" si="69"/>
        <v/>
      </c>
      <c r="AI186" s="54" t="str">
        <f t="shared" si="69"/>
        <v/>
      </c>
      <c r="AJ186" s="54" t="str">
        <f t="shared" si="66"/>
        <v/>
      </c>
      <c r="AK186" s="54" t="str">
        <f t="shared" si="70"/>
        <v/>
      </c>
      <c r="AL186" s="54" t="str">
        <f t="shared" si="70"/>
        <v/>
      </c>
      <c r="AM186" s="54" t="str">
        <f t="shared" si="70"/>
        <v/>
      </c>
      <c r="AN186" s="1" t="str">
        <f>IF(AF186="S",VLOOKUP(AI186,lookups!$N$1:$O$100,2,FALSE),"NVT")</f>
        <v>NVT</v>
      </c>
      <c r="AP186" s="54" t="str">
        <f t="shared" si="57"/>
        <v/>
      </c>
    </row>
    <row r="187" spans="1:42" x14ac:dyDescent="0.2">
      <c r="A187" s="1">
        <f t="shared" si="63"/>
        <v>105.066</v>
      </c>
      <c r="B187" s="1">
        <f t="shared" si="55"/>
        <v>2</v>
      </c>
      <c r="C187" s="1">
        <f t="shared" si="58"/>
        <v>1</v>
      </c>
      <c r="D187" s="1">
        <f t="shared" si="60"/>
        <v>0</v>
      </c>
      <c r="E187" s="1">
        <f t="shared" si="52"/>
        <v>183</v>
      </c>
      <c r="F187" s="1">
        <f>IFERROR(VLOOKUP($E187,aanmeldingen!$B:$AB,F$1,FALSE),"-")</f>
        <v>105</v>
      </c>
      <c r="H187" s="25" t="str">
        <f>IF($D187=1,VLOOKUP($E187,aanmeldingen!$B:$AB,H$1,FALSE),"")</f>
        <v/>
      </c>
      <c r="I187" s="1" t="str">
        <f>IF($D187=1,VLOOKUP($E187,aanmeldingen!$B:$AB,I$1,FALSE),"")</f>
        <v/>
      </c>
      <c r="J187" s="1" t="str">
        <f>IF($D187=1,VLOOKUP($E187,aanmeldingen!$B:$AB,J$1,FALSE),"")</f>
        <v/>
      </c>
      <c r="K187" s="95" t="str">
        <f>IF($D187=1,VLOOKUP($E187,aanmeldingen!$B:$AB,K$1,FALSE),"")</f>
        <v/>
      </c>
      <c r="L187" s="95" t="str">
        <f>IF($D187=1,VLOOKUP($E187,aanmeldingen!$B:$AB,L$1,FALSE),"")</f>
        <v/>
      </c>
      <c r="M187" s="18" t="str">
        <f>IF($D187=1,VLOOKUP($E187,aanmeldingen!$B:$AB,M$1,FALSE),"")</f>
        <v/>
      </c>
      <c r="N187" s="1" t="str">
        <f>IF($D187=1,VLOOKUP($E187,aanmeldingen!$B:$AB,N$1,FALSE),"")</f>
        <v/>
      </c>
      <c r="O187" s="1" t="str">
        <f>IF($F187="-","",VLOOKUP($E187,aanmeldingen!$B:$AB,O$1,FALSE))</f>
        <v>Roubailo</v>
      </c>
      <c r="P187" s="1" t="str">
        <f>IF($F187="-","",VLOOKUP($E187,aanmeldingen!$B:$AB,P$1,FALSE))</f>
        <v>Niels</v>
      </c>
      <c r="Q187" s="1" t="str">
        <f>IF($F187="-","",VLOOKUP($E187,aanmeldingen!$B:$AB,Q$1,FALSE))</f>
        <v>RS</v>
      </c>
      <c r="R187" s="123">
        <v>66</v>
      </c>
      <c r="S187" s="123"/>
      <c r="AA187" s="54">
        <f t="shared" si="53"/>
        <v>0</v>
      </c>
      <c r="AB187" s="54" t="e">
        <f t="shared" si="54"/>
        <v>#VALUE!</v>
      </c>
      <c r="AC187" s="83" t="str">
        <f t="shared" si="56"/>
        <v/>
      </c>
      <c r="AD187" s="54">
        <f t="shared" si="59"/>
        <v>183</v>
      </c>
      <c r="AE187" s="54" t="str">
        <f t="shared" si="64"/>
        <v/>
      </c>
      <c r="AF187" s="54" t="str">
        <f t="shared" si="65"/>
        <v/>
      </c>
      <c r="AG187" s="54" t="str">
        <f t="shared" si="69"/>
        <v/>
      </c>
      <c r="AH187" s="54" t="str">
        <f t="shared" si="69"/>
        <v/>
      </c>
      <c r="AI187" s="54" t="str">
        <f t="shared" si="69"/>
        <v/>
      </c>
      <c r="AJ187" s="54" t="str">
        <f t="shared" si="66"/>
        <v/>
      </c>
      <c r="AK187" s="54" t="str">
        <f t="shared" si="70"/>
        <v/>
      </c>
      <c r="AL187" s="54" t="str">
        <f t="shared" si="70"/>
        <v/>
      </c>
      <c r="AM187" s="54" t="str">
        <f t="shared" si="70"/>
        <v/>
      </c>
      <c r="AN187" s="1" t="str">
        <f>IF(AF187="S",VLOOKUP(AI187,lookups!$N$1:$O$100,2,FALSE),"NVT")</f>
        <v>NVT</v>
      </c>
      <c r="AP187" s="54" t="str">
        <f t="shared" si="57"/>
        <v/>
      </c>
    </row>
    <row r="188" spans="1:42" x14ac:dyDescent="0.2">
      <c r="A188" s="1">
        <f t="shared" si="63"/>
        <v>107.062</v>
      </c>
      <c r="B188" s="1">
        <f t="shared" si="55"/>
        <v>1</v>
      </c>
      <c r="C188" s="1">
        <f t="shared" si="58"/>
        <v>0</v>
      </c>
      <c r="D188" s="1">
        <f t="shared" si="60"/>
        <v>1</v>
      </c>
      <c r="E188" s="1">
        <f t="shared" si="52"/>
        <v>184</v>
      </c>
      <c r="F188" s="1">
        <f>IFERROR(VLOOKUP($E188,aanmeldingen!$B:$AB,F$1,FALSE),"-")</f>
        <v>107</v>
      </c>
      <c r="H188" s="25" t="str">
        <f>IF($D188=1,VLOOKUP($E188,aanmeldingen!$B:$AB,H$1,FALSE),"")</f>
        <v>Budapest</v>
      </c>
      <c r="I188" s="1" t="str">
        <f>IF($D188=1,VLOOKUP($E188,aanmeldingen!$B:$AB,I$1,FALSE),"")</f>
        <v>HUN</v>
      </c>
      <c r="J188" s="1" t="str">
        <f>IF($D188=1,VLOOKUP($E188,aanmeldingen!$B:$AB,J$1,FALSE),"")</f>
        <v>ECC</v>
      </c>
      <c r="K188" s="95">
        <f>IF($D188=1,VLOOKUP($E188,aanmeldingen!$B:$AB,K$1,FALSE),"")</f>
        <v>43413</v>
      </c>
      <c r="L188" s="95">
        <f>IF($D188=1,VLOOKUP($E188,aanmeldingen!$B:$AB,L$1,FALSE),"")</f>
        <v>43415</v>
      </c>
      <c r="M188" s="18" t="str">
        <f>IF($D188=1,VLOOKUP($E188,aanmeldingen!$B:$AB,M$1,FALSE),"")</f>
        <v>Heren</v>
      </c>
      <c r="N188" s="1" t="str">
        <f>IF($D188=1,VLOOKUP($E188,aanmeldingen!$B:$AB,N$1,FALSE),"")</f>
        <v>Floret</v>
      </c>
      <c r="O188" s="1" t="str">
        <f>IF($F188="-","",VLOOKUP($E188,aanmeldingen!$B:$AB,O$1,FALSE))</f>
        <v>Joemrati</v>
      </c>
      <c r="P188" s="1" t="str">
        <f>IF($F188="-","",VLOOKUP($E188,aanmeldingen!$B:$AB,P$1,FALSE))</f>
        <v>Ashwan</v>
      </c>
      <c r="Q188" s="1" t="str">
        <f>IF($F188="-","",VLOOKUP($E188,aanmeldingen!$B:$AB,Q$1,FALSE))</f>
        <v>HS</v>
      </c>
      <c r="R188" s="123">
        <v>62</v>
      </c>
      <c r="S188" s="124">
        <v>258</v>
      </c>
      <c r="AA188" s="54">
        <f t="shared" si="53"/>
        <v>0</v>
      </c>
      <c r="AB188" s="54" t="e">
        <f t="shared" si="54"/>
        <v>#VALUE!</v>
      </c>
      <c r="AC188" s="83" t="str">
        <f t="shared" si="56"/>
        <v/>
      </c>
      <c r="AD188" s="54">
        <f t="shared" si="59"/>
        <v>184</v>
      </c>
      <c r="AE188" s="54" t="str">
        <f t="shared" si="64"/>
        <v/>
      </c>
      <c r="AF188" s="54" t="str">
        <f t="shared" si="65"/>
        <v/>
      </c>
      <c r="AG188" s="54" t="str">
        <f t="shared" si="69"/>
        <v/>
      </c>
      <c r="AH188" s="54" t="str">
        <f t="shared" si="69"/>
        <v/>
      </c>
      <c r="AI188" s="54" t="str">
        <f t="shared" si="69"/>
        <v/>
      </c>
      <c r="AJ188" s="54" t="str">
        <f t="shared" si="66"/>
        <v/>
      </c>
      <c r="AK188" s="54" t="str">
        <f t="shared" si="70"/>
        <v/>
      </c>
      <c r="AL188" s="54" t="str">
        <f t="shared" si="70"/>
        <v/>
      </c>
      <c r="AM188" s="54" t="str">
        <f t="shared" si="70"/>
        <v/>
      </c>
      <c r="AN188" s="1" t="str">
        <f>IF(AF188="S",VLOOKUP(AI188,lookups!$N$1:$O$100,2,FALSE),"NVT")</f>
        <v>NVT</v>
      </c>
      <c r="AP188" s="54" t="str">
        <f t="shared" si="57"/>
        <v/>
      </c>
    </row>
    <row r="189" spans="1:42" x14ac:dyDescent="0.2">
      <c r="A189" s="1">
        <f t="shared" si="63"/>
        <v>107.14400000000001</v>
      </c>
      <c r="B189" s="1">
        <f t="shared" si="55"/>
        <v>2</v>
      </c>
      <c r="C189" s="1">
        <f t="shared" si="58"/>
        <v>0</v>
      </c>
      <c r="D189" s="1">
        <f t="shared" si="60"/>
        <v>0</v>
      </c>
      <c r="E189" s="1">
        <f t="shared" si="52"/>
        <v>185</v>
      </c>
      <c r="F189" s="1">
        <f>IFERROR(VLOOKUP($E189,aanmeldingen!$B:$AB,F$1,FALSE),"-")</f>
        <v>107</v>
      </c>
      <c r="H189" s="25" t="str">
        <f>IF($D189=1,VLOOKUP($E189,aanmeldingen!$B:$AB,H$1,FALSE),"")</f>
        <v/>
      </c>
      <c r="I189" s="1" t="str">
        <f>IF($D189=1,VLOOKUP($E189,aanmeldingen!$B:$AB,I$1,FALSE),"")</f>
        <v/>
      </c>
      <c r="J189" s="1" t="str">
        <f>IF($D189=1,VLOOKUP($E189,aanmeldingen!$B:$AB,J$1,FALSE),"")</f>
        <v/>
      </c>
      <c r="K189" s="95" t="str">
        <f>IF($D189=1,VLOOKUP($E189,aanmeldingen!$B:$AB,K$1,FALSE),"")</f>
        <v/>
      </c>
      <c r="L189" s="95" t="str">
        <f>IF($D189=1,VLOOKUP($E189,aanmeldingen!$B:$AB,L$1,FALSE),"")</f>
        <v/>
      </c>
      <c r="M189" s="18" t="str">
        <f>IF($D189=1,VLOOKUP($E189,aanmeldingen!$B:$AB,M$1,FALSE),"")</f>
        <v/>
      </c>
      <c r="N189" s="1" t="str">
        <f>IF($D189=1,VLOOKUP($E189,aanmeldingen!$B:$AB,N$1,FALSE),"")</f>
        <v/>
      </c>
      <c r="O189" s="1" t="str">
        <f>IF($F189="-","",VLOOKUP($E189,aanmeldingen!$B:$AB,O$1,FALSE))</f>
        <v>Kowalczyk</v>
      </c>
      <c r="P189" s="1" t="str">
        <f>IF($F189="-","",VLOOKUP($E189,aanmeldingen!$B:$AB,P$1,FALSE))</f>
        <v>Fynn</v>
      </c>
      <c r="Q189" s="1" t="str">
        <f>IF($F189="-","",VLOOKUP($E189,aanmeldingen!$B:$AB,Q$1,FALSE))</f>
        <v>AMS</v>
      </c>
      <c r="R189" s="123">
        <v>144</v>
      </c>
      <c r="S189" s="123"/>
      <c r="AA189" s="54">
        <f t="shared" si="53"/>
        <v>0</v>
      </c>
      <c r="AB189" s="54" t="e">
        <f t="shared" si="54"/>
        <v>#VALUE!</v>
      </c>
      <c r="AC189" s="83" t="str">
        <f t="shared" si="56"/>
        <v/>
      </c>
      <c r="AD189" s="54">
        <f t="shared" si="59"/>
        <v>185</v>
      </c>
      <c r="AE189" s="54" t="str">
        <f t="shared" si="64"/>
        <v/>
      </c>
      <c r="AF189" s="54" t="str">
        <f t="shared" si="65"/>
        <v/>
      </c>
      <c r="AG189" s="54" t="str">
        <f t="shared" si="69"/>
        <v/>
      </c>
      <c r="AH189" s="54" t="str">
        <f t="shared" si="69"/>
        <v/>
      </c>
      <c r="AI189" s="54" t="str">
        <f t="shared" si="69"/>
        <v/>
      </c>
      <c r="AJ189" s="54" t="str">
        <f t="shared" si="66"/>
        <v/>
      </c>
      <c r="AK189" s="54" t="str">
        <f t="shared" si="70"/>
        <v/>
      </c>
      <c r="AL189" s="54" t="str">
        <f t="shared" si="70"/>
        <v/>
      </c>
      <c r="AM189" s="54" t="str">
        <f t="shared" si="70"/>
        <v/>
      </c>
      <c r="AN189" s="1" t="str">
        <f>IF(AF189="S",VLOOKUP(AI189,lookups!$N$1:$O$100,2,FALSE),"NVT")</f>
        <v>NVT</v>
      </c>
      <c r="AP189" s="54" t="str">
        <f t="shared" si="57"/>
        <v/>
      </c>
    </row>
    <row r="190" spans="1:42" x14ac:dyDescent="0.2">
      <c r="A190" s="1">
        <f t="shared" si="63"/>
        <v>107.158</v>
      </c>
      <c r="B190" s="1">
        <f t="shared" si="55"/>
        <v>3</v>
      </c>
      <c r="C190" s="1">
        <f t="shared" si="58"/>
        <v>0</v>
      </c>
      <c r="D190" s="1">
        <f t="shared" si="60"/>
        <v>0</v>
      </c>
      <c r="E190" s="1">
        <f t="shared" si="52"/>
        <v>186</v>
      </c>
      <c r="F190" s="1">
        <f>IFERROR(VLOOKUP($E190,aanmeldingen!$B:$AB,F$1,FALSE),"-")</f>
        <v>107</v>
      </c>
      <c r="H190" s="25" t="str">
        <f>IF($D190=1,VLOOKUP($E190,aanmeldingen!$B:$AB,H$1,FALSE),"")</f>
        <v/>
      </c>
      <c r="I190" s="1" t="str">
        <f>IF($D190=1,VLOOKUP($E190,aanmeldingen!$B:$AB,I$1,FALSE),"")</f>
        <v/>
      </c>
      <c r="J190" s="1" t="str">
        <f>IF($D190=1,VLOOKUP($E190,aanmeldingen!$B:$AB,J$1,FALSE),"")</f>
        <v/>
      </c>
      <c r="K190" s="95" t="str">
        <f>IF($D190=1,VLOOKUP($E190,aanmeldingen!$B:$AB,K$1,FALSE),"")</f>
        <v/>
      </c>
      <c r="L190" s="95" t="str">
        <f>IF($D190=1,VLOOKUP($E190,aanmeldingen!$B:$AB,L$1,FALSE),"")</f>
        <v/>
      </c>
      <c r="M190" s="18" t="str">
        <f>IF($D190=1,VLOOKUP($E190,aanmeldingen!$B:$AB,M$1,FALSE),"")</f>
        <v/>
      </c>
      <c r="N190" s="1" t="str">
        <f>IF($D190=1,VLOOKUP($E190,aanmeldingen!$B:$AB,N$1,FALSE),"")</f>
        <v/>
      </c>
      <c r="O190" s="1" t="str">
        <f>IF($F190="-","",VLOOKUP($E190,aanmeldingen!$B:$AB,O$1,FALSE))</f>
        <v>Vermeulen</v>
      </c>
      <c r="P190" s="1" t="str">
        <f>IF($F190="-","",VLOOKUP($E190,aanmeldingen!$B:$AB,P$1,FALSE))</f>
        <v>Olof</v>
      </c>
      <c r="Q190" s="1" t="str">
        <f>IF($F190="-","",VLOOKUP($E190,aanmeldingen!$B:$AB,Q$1,FALSE))</f>
        <v>NRD</v>
      </c>
      <c r="R190" s="123">
        <v>158</v>
      </c>
      <c r="S190" s="123"/>
      <c r="AA190" s="54">
        <f t="shared" si="53"/>
        <v>0</v>
      </c>
      <c r="AB190" s="54" t="e">
        <f t="shared" si="54"/>
        <v>#VALUE!</v>
      </c>
      <c r="AC190" s="83" t="str">
        <f t="shared" si="56"/>
        <v/>
      </c>
      <c r="AD190" s="54">
        <f t="shared" si="59"/>
        <v>186</v>
      </c>
      <c r="AE190" s="54" t="str">
        <f t="shared" si="64"/>
        <v/>
      </c>
      <c r="AF190" s="54" t="str">
        <f t="shared" si="65"/>
        <v/>
      </c>
      <c r="AG190" s="54" t="str">
        <f t="shared" si="69"/>
        <v/>
      </c>
      <c r="AH190" s="54" t="str">
        <f t="shared" si="69"/>
        <v/>
      </c>
      <c r="AI190" s="54" t="str">
        <f t="shared" si="69"/>
        <v/>
      </c>
      <c r="AJ190" s="54" t="str">
        <f t="shared" si="66"/>
        <v/>
      </c>
      <c r="AK190" s="54" t="str">
        <f t="shared" si="70"/>
        <v/>
      </c>
      <c r="AL190" s="54" t="str">
        <f t="shared" si="70"/>
        <v/>
      </c>
      <c r="AM190" s="54" t="str">
        <f t="shared" si="70"/>
        <v/>
      </c>
      <c r="AN190" s="1" t="str">
        <f>IF(AF190="S",VLOOKUP(AI190,lookups!$N$1:$O$100,2,FALSE),"NVT")</f>
        <v>NVT</v>
      </c>
      <c r="AP190" s="54" t="str">
        <f t="shared" si="57"/>
        <v/>
      </c>
    </row>
    <row r="191" spans="1:42" x14ac:dyDescent="0.2">
      <c r="A191" s="1">
        <f t="shared" si="63"/>
        <v>107.101</v>
      </c>
      <c r="B191" s="1">
        <f t="shared" si="55"/>
        <v>4</v>
      </c>
      <c r="C191" s="1">
        <f t="shared" si="58"/>
        <v>0</v>
      </c>
      <c r="D191" s="1">
        <f t="shared" si="60"/>
        <v>0</v>
      </c>
      <c r="E191" s="1">
        <f t="shared" si="52"/>
        <v>187</v>
      </c>
      <c r="F191" s="1">
        <f>IFERROR(VLOOKUP($E191,aanmeldingen!$B:$AB,F$1,FALSE),"-")</f>
        <v>107</v>
      </c>
      <c r="H191" s="25" t="str">
        <f>IF($D191=1,VLOOKUP($E191,aanmeldingen!$B:$AB,H$1,FALSE),"")</f>
        <v/>
      </c>
      <c r="I191" s="1" t="str">
        <f>IF($D191=1,VLOOKUP($E191,aanmeldingen!$B:$AB,I$1,FALSE),"")</f>
        <v/>
      </c>
      <c r="J191" s="1" t="str">
        <f>IF($D191=1,VLOOKUP($E191,aanmeldingen!$B:$AB,J$1,FALSE),"")</f>
        <v/>
      </c>
      <c r="K191" s="95" t="str">
        <f>IF($D191=1,VLOOKUP($E191,aanmeldingen!$B:$AB,K$1,FALSE),"")</f>
        <v/>
      </c>
      <c r="L191" s="95" t="str">
        <f>IF($D191=1,VLOOKUP($E191,aanmeldingen!$B:$AB,L$1,FALSE),"")</f>
        <v/>
      </c>
      <c r="M191" s="18" t="str">
        <f>IF($D191=1,VLOOKUP($E191,aanmeldingen!$B:$AB,M$1,FALSE),"")</f>
        <v/>
      </c>
      <c r="N191" s="1" t="str">
        <f>IF($D191=1,VLOOKUP($E191,aanmeldingen!$B:$AB,N$1,FALSE),"")</f>
        <v/>
      </c>
      <c r="O191" s="1" t="str">
        <f>IF($F191="-","",VLOOKUP($E191,aanmeldingen!$B:$AB,O$1,FALSE))</f>
        <v>Nawar</v>
      </c>
      <c r="P191" s="1" t="str">
        <f>IF($F191="-","",VLOOKUP($E191,aanmeldingen!$B:$AB,P$1,FALSE))</f>
        <v>Suhayl</v>
      </c>
      <c r="Q191" s="1" t="str">
        <f>IF($F191="-","",VLOOKUP($E191,aanmeldingen!$B:$AB,Q$1,FALSE))</f>
        <v>AMS</v>
      </c>
      <c r="R191" s="123">
        <v>101</v>
      </c>
      <c r="S191" s="123"/>
      <c r="AA191" s="54">
        <f t="shared" si="53"/>
        <v>0</v>
      </c>
      <c r="AB191" s="54" t="e">
        <f t="shared" si="54"/>
        <v>#VALUE!</v>
      </c>
      <c r="AC191" s="83" t="str">
        <f t="shared" si="56"/>
        <v/>
      </c>
      <c r="AD191" s="54">
        <f t="shared" si="59"/>
        <v>187</v>
      </c>
      <c r="AE191" s="54" t="str">
        <f t="shared" si="64"/>
        <v/>
      </c>
      <c r="AF191" s="54" t="str">
        <f t="shared" si="65"/>
        <v/>
      </c>
      <c r="AG191" s="54" t="str">
        <f t="shared" si="69"/>
        <v/>
      </c>
      <c r="AH191" s="54" t="str">
        <f t="shared" si="69"/>
        <v/>
      </c>
      <c r="AI191" s="54" t="str">
        <f t="shared" si="69"/>
        <v/>
      </c>
      <c r="AJ191" s="54" t="str">
        <f t="shared" si="66"/>
        <v/>
      </c>
      <c r="AK191" s="54" t="str">
        <f t="shared" si="70"/>
        <v/>
      </c>
      <c r="AL191" s="54" t="str">
        <f t="shared" si="70"/>
        <v/>
      </c>
      <c r="AM191" s="54" t="str">
        <f t="shared" si="70"/>
        <v/>
      </c>
      <c r="AN191" s="1" t="str">
        <f>IF(AF191="S",VLOOKUP(AI191,lookups!$N$1:$O$100,2,FALSE),"NVT")</f>
        <v>NVT</v>
      </c>
      <c r="AP191" s="54" t="str">
        <f t="shared" si="57"/>
        <v/>
      </c>
    </row>
    <row r="192" spans="1:42" x14ac:dyDescent="0.2">
      <c r="A192" s="1">
        <f t="shared" si="63"/>
        <v>108.018001</v>
      </c>
      <c r="B192" s="1">
        <f t="shared" si="55"/>
        <v>1</v>
      </c>
      <c r="C192" s="1">
        <f t="shared" si="58"/>
        <v>1</v>
      </c>
      <c r="D192" s="1">
        <f t="shared" si="60"/>
        <v>1</v>
      </c>
      <c r="E192" s="1">
        <f t="shared" si="52"/>
        <v>188</v>
      </c>
      <c r="F192" s="1">
        <f>IFERROR(VLOOKUP($E192,aanmeldingen!$B:$AB,F$1,FALSE),"-")</f>
        <v>108</v>
      </c>
      <c r="H192" s="25" t="str">
        <f>IF($D192=1,VLOOKUP($E192,aanmeldingen!$B:$AB,H$1,FALSE),"")</f>
        <v>Budapest</v>
      </c>
      <c r="I192" s="1" t="str">
        <f>IF($D192=1,VLOOKUP($E192,aanmeldingen!$B:$AB,I$1,FALSE),"")</f>
        <v>HUN</v>
      </c>
      <c r="J192" s="1" t="str">
        <f>IF($D192=1,VLOOKUP($E192,aanmeldingen!$B:$AB,J$1,FALSE),"")</f>
        <v>ECC Eq</v>
      </c>
      <c r="K192" s="95">
        <f>IF($D192=1,VLOOKUP($E192,aanmeldingen!$B:$AB,K$1,FALSE),"")</f>
        <v>43413</v>
      </c>
      <c r="L192" s="95">
        <f>IF($D192=1,VLOOKUP($E192,aanmeldingen!$B:$AB,L$1,FALSE),"")</f>
        <v>43415</v>
      </c>
      <c r="M192" s="18" t="str">
        <f>IF($D192=1,VLOOKUP($E192,aanmeldingen!$B:$AB,M$1,FALSE),"")</f>
        <v>Heren</v>
      </c>
      <c r="N192" s="1" t="str">
        <f>IF($D192=1,VLOOKUP($E192,aanmeldingen!$B:$AB,N$1,FALSE),"")</f>
        <v>Floret</v>
      </c>
      <c r="O192" s="1" t="str">
        <f>IF($F192="-","",VLOOKUP($E192,aanmeldingen!$B:$AB,O$1,FALSE))</f>
        <v>Joemrati</v>
      </c>
      <c r="P192" s="1" t="str">
        <f>IF($F192="-","",VLOOKUP($E192,aanmeldingen!$B:$AB,P$1,FALSE))</f>
        <v>Ashwan</v>
      </c>
      <c r="Q192" s="1" t="str">
        <f>IF($F192="-","",VLOOKUP($E192,aanmeldingen!$B:$AB,Q$1,FALSE))</f>
        <v>HS</v>
      </c>
      <c r="R192" s="123">
        <v>18.001000000000001</v>
      </c>
      <c r="S192" s="124">
        <v>51</v>
      </c>
      <c r="AA192" s="54">
        <f t="shared" si="53"/>
        <v>0</v>
      </c>
      <c r="AB192" s="54" t="e">
        <f t="shared" si="54"/>
        <v>#VALUE!</v>
      </c>
      <c r="AC192" s="83" t="str">
        <f t="shared" si="56"/>
        <v/>
      </c>
      <c r="AD192" s="54">
        <f t="shared" si="59"/>
        <v>188</v>
      </c>
      <c r="AE192" s="54" t="str">
        <f t="shared" si="64"/>
        <v/>
      </c>
      <c r="AF192" s="54" t="str">
        <f t="shared" si="65"/>
        <v/>
      </c>
      <c r="AG192" s="54" t="str">
        <f t="shared" si="69"/>
        <v/>
      </c>
      <c r="AH192" s="54" t="str">
        <f t="shared" si="69"/>
        <v/>
      </c>
      <c r="AI192" s="54" t="str">
        <f t="shared" si="69"/>
        <v/>
      </c>
      <c r="AJ192" s="54" t="str">
        <f t="shared" si="66"/>
        <v/>
      </c>
      <c r="AK192" s="54" t="str">
        <f t="shared" si="70"/>
        <v/>
      </c>
      <c r="AL192" s="54" t="str">
        <f t="shared" si="70"/>
        <v/>
      </c>
      <c r="AM192" s="54" t="str">
        <f t="shared" si="70"/>
        <v/>
      </c>
      <c r="AN192" s="1" t="str">
        <f>IF(AF192="S",VLOOKUP(AI192,lookups!$N$1:$O$100,2,FALSE),"NVT")</f>
        <v>NVT</v>
      </c>
      <c r="AP192" s="54" t="str">
        <f t="shared" si="57"/>
        <v/>
      </c>
    </row>
    <row r="193" spans="1:42" x14ac:dyDescent="0.2">
      <c r="A193" s="1">
        <f t="shared" si="63"/>
        <v>108.018002</v>
      </c>
      <c r="B193" s="1">
        <f t="shared" si="55"/>
        <v>2</v>
      </c>
      <c r="C193" s="1">
        <f t="shared" si="58"/>
        <v>1</v>
      </c>
      <c r="D193" s="1">
        <f t="shared" si="60"/>
        <v>0</v>
      </c>
      <c r="E193" s="1">
        <f t="shared" si="52"/>
        <v>189</v>
      </c>
      <c r="F193" s="1">
        <f>IFERROR(VLOOKUP($E193,aanmeldingen!$B:$AB,F$1,FALSE),"-")</f>
        <v>108</v>
      </c>
      <c r="H193" s="25" t="str">
        <f>IF($D193=1,VLOOKUP($E193,aanmeldingen!$B:$AB,H$1,FALSE),"")</f>
        <v/>
      </c>
      <c r="I193" s="1" t="str">
        <f>IF($D193=1,VLOOKUP($E193,aanmeldingen!$B:$AB,I$1,FALSE),"")</f>
        <v/>
      </c>
      <c r="J193" s="1" t="str">
        <f>IF($D193=1,VLOOKUP($E193,aanmeldingen!$B:$AB,J$1,FALSE),"")</f>
        <v/>
      </c>
      <c r="K193" s="95" t="str">
        <f>IF($D193=1,VLOOKUP($E193,aanmeldingen!$B:$AB,K$1,FALSE),"")</f>
        <v/>
      </c>
      <c r="L193" s="95" t="str">
        <f>IF($D193=1,VLOOKUP($E193,aanmeldingen!$B:$AB,L$1,FALSE),"")</f>
        <v/>
      </c>
      <c r="M193" s="18" t="str">
        <f>IF($D193=1,VLOOKUP($E193,aanmeldingen!$B:$AB,M$1,FALSE),"")</f>
        <v/>
      </c>
      <c r="N193" s="1" t="str">
        <f>IF($D193=1,VLOOKUP($E193,aanmeldingen!$B:$AB,N$1,FALSE),"")</f>
        <v/>
      </c>
      <c r="O193" s="1" t="str">
        <f>IF($F193="-","",VLOOKUP($E193,aanmeldingen!$B:$AB,O$1,FALSE))</f>
        <v>Kowalczyk</v>
      </c>
      <c r="P193" s="1" t="str">
        <f>IF($F193="-","",VLOOKUP($E193,aanmeldingen!$B:$AB,P$1,FALSE))</f>
        <v>Fynn</v>
      </c>
      <c r="Q193" s="1" t="str">
        <f>IF($F193="-","",VLOOKUP($E193,aanmeldingen!$B:$AB,Q$1,FALSE))</f>
        <v>AMS</v>
      </c>
      <c r="R193" s="123">
        <v>18.001999999999999</v>
      </c>
      <c r="S193" s="123"/>
      <c r="AA193" s="54">
        <f t="shared" si="53"/>
        <v>0</v>
      </c>
      <c r="AB193" s="54" t="e">
        <f t="shared" si="54"/>
        <v>#VALUE!</v>
      </c>
      <c r="AC193" s="83" t="str">
        <f t="shared" si="56"/>
        <v/>
      </c>
      <c r="AD193" s="54">
        <f t="shared" si="59"/>
        <v>189</v>
      </c>
      <c r="AE193" s="54" t="str">
        <f t="shared" si="64"/>
        <v/>
      </c>
      <c r="AF193" s="54" t="str">
        <f t="shared" si="65"/>
        <v/>
      </c>
      <c r="AG193" s="54" t="str">
        <f t="shared" si="69"/>
        <v/>
      </c>
      <c r="AH193" s="54" t="str">
        <f t="shared" si="69"/>
        <v/>
      </c>
      <c r="AI193" s="54" t="str">
        <f t="shared" si="69"/>
        <v/>
      </c>
      <c r="AJ193" s="54" t="str">
        <f t="shared" si="66"/>
        <v/>
      </c>
      <c r="AK193" s="54" t="str">
        <f t="shared" si="70"/>
        <v/>
      </c>
      <c r="AL193" s="54" t="str">
        <f t="shared" si="70"/>
        <v/>
      </c>
      <c r="AM193" s="54" t="str">
        <f t="shared" si="70"/>
        <v/>
      </c>
      <c r="AN193" s="1" t="str">
        <f>IF(AF193="S",VLOOKUP(AI193,lookups!$N$1:$O$100,2,FALSE),"NVT")</f>
        <v>NVT</v>
      </c>
      <c r="AP193" s="54" t="str">
        <f t="shared" si="57"/>
        <v/>
      </c>
    </row>
    <row r="194" spans="1:42" x14ac:dyDescent="0.2">
      <c r="A194" s="1">
        <f t="shared" si="63"/>
        <v>108.01800299999999</v>
      </c>
      <c r="B194" s="1">
        <f t="shared" si="55"/>
        <v>3</v>
      </c>
      <c r="C194" s="1">
        <f t="shared" si="58"/>
        <v>1</v>
      </c>
      <c r="D194" s="1">
        <f t="shared" si="60"/>
        <v>0</v>
      </c>
      <c r="E194" s="1">
        <f t="shared" si="52"/>
        <v>190</v>
      </c>
      <c r="F194" s="1">
        <f>IFERROR(VLOOKUP($E194,aanmeldingen!$B:$AB,F$1,FALSE),"-")</f>
        <v>108</v>
      </c>
      <c r="H194" s="25" t="str">
        <f>IF($D194=1,VLOOKUP($E194,aanmeldingen!$B:$AB,H$1,FALSE),"")</f>
        <v/>
      </c>
      <c r="I194" s="1" t="str">
        <f>IF($D194=1,VLOOKUP($E194,aanmeldingen!$B:$AB,I$1,FALSE),"")</f>
        <v/>
      </c>
      <c r="J194" s="1" t="str">
        <f>IF($D194=1,VLOOKUP($E194,aanmeldingen!$B:$AB,J$1,FALSE),"")</f>
        <v/>
      </c>
      <c r="K194" s="95" t="str">
        <f>IF($D194=1,VLOOKUP($E194,aanmeldingen!$B:$AB,K$1,FALSE),"")</f>
        <v/>
      </c>
      <c r="L194" s="95" t="str">
        <f>IF($D194=1,VLOOKUP($E194,aanmeldingen!$B:$AB,L$1,FALSE),"")</f>
        <v/>
      </c>
      <c r="M194" s="18" t="str">
        <f>IF($D194=1,VLOOKUP($E194,aanmeldingen!$B:$AB,M$1,FALSE),"")</f>
        <v/>
      </c>
      <c r="N194" s="1" t="str">
        <f>IF($D194=1,VLOOKUP($E194,aanmeldingen!$B:$AB,N$1,FALSE),"")</f>
        <v/>
      </c>
      <c r="O194" s="1" t="str">
        <f>IF($F194="-","",VLOOKUP($E194,aanmeldingen!$B:$AB,O$1,FALSE))</f>
        <v>Vermeulen</v>
      </c>
      <c r="P194" s="1" t="str">
        <f>IF($F194="-","",VLOOKUP($E194,aanmeldingen!$B:$AB,P$1,FALSE))</f>
        <v>Olof</v>
      </c>
      <c r="Q194" s="1" t="str">
        <f>IF($F194="-","",VLOOKUP($E194,aanmeldingen!$B:$AB,Q$1,FALSE))</f>
        <v>NRD</v>
      </c>
      <c r="R194" s="123">
        <v>18.003</v>
      </c>
      <c r="S194" s="123"/>
      <c r="AA194" s="54">
        <f t="shared" si="53"/>
        <v>0</v>
      </c>
      <c r="AB194" s="54" t="e">
        <f t="shared" si="54"/>
        <v>#VALUE!</v>
      </c>
      <c r="AC194" s="83" t="str">
        <f t="shared" si="56"/>
        <v/>
      </c>
      <c r="AD194" s="54">
        <f t="shared" si="59"/>
        <v>190</v>
      </c>
      <c r="AE194" s="54" t="str">
        <f t="shared" si="64"/>
        <v/>
      </c>
      <c r="AF194" s="54" t="str">
        <f t="shared" si="65"/>
        <v/>
      </c>
      <c r="AG194" s="54" t="str">
        <f t="shared" si="69"/>
        <v/>
      </c>
      <c r="AH194" s="54" t="str">
        <f t="shared" si="69"/>
        <v/>
      </c>
      <c r="AI194" s="54" t="str">
        <f t="shared" si="69"/>
        <v/>
      </c>
      <c r="AJ194" s="54" t="str">
        <f t="shared" si="66"/>
        <v/>
      </c>
      <c r="AK194" s="54" t="str">
        <f t="shared" si="70"/>
        <v/>
      </c>
      <c r="AL194" s="54" t="str">
        <f t="shared" si="70"/>
        <v/>
      </c>
      <c r="AM194" s="54" t="str">
        <f t="shared" si="70"/>
        <v/>
      </c>
      <c r="AN194" s="1" t="str">
        <f>IF(AF194="S",VLOOKUP(AI194,lookups!$N$1:$O$100,2,FALSE),"NVT")</f>
        <v>NVT</v>
      </c>
      <c r="AP194" s="54" t="str">
        <f t="shared" si="57"/>
        <v/>
      </c>
    </row>
    <row r="195" spans="1:42" ht="15" x14ac:dyDescent="0.25">
      <c r="A195" s="1">
        <f t="shared" si="63"/>
        <v>108.018004</v>
      </c>
      <c r="B195" s="1">
        <f t="shared" si="55"/>
        <v>4</v>
      </c>
      <c r="C195" s="1">
        <f t="shared" si="58"/>
        <v>1</v>
      </c>
      <c r="D195" s="1">
        <f t="shared" si="60"/>
        <v>0</v>
      </c>
      <c r="E195" s="1">
        <f t="shared" si="52"/>
        <v>191</v>
      </c>
      <c r="F195" s="1">
        <f>IFERROR(VLOOKUP($E195,aanmeldingen!$B:$AB,F$1,FALSE),"-")</f>
        <v>108</v>
      </c>
      <c r="H195" s="25" t="str">
        <f>IF($D195=1,VLOOKUP($E195,aanmeldingen!$B:$AB,H$1,FALSE),"")</f>
        <v/>
      </c>
      <c r="I195" s="1" t="str">
        <f>IF($D195=1,VLOOKUP($E195,aanmeldingen!$B:$AB,I$1,FALSE),"")</f>
        <v/>
      </c>
      <c r="J195" s="1" t="str">
        <f>IF($D195=1,VLOOKUP($E195,aanmeldingen!$B:$AB,J$1,FALSE),"")</f>
        <v/>
      </c>
      <c r="K195" s="95" t="str">
        <f>IF($D195=1,VLOOKUP($E195,aanmeldingen!$B:$AB,K$1,FALSE),"")</f>
        <v/>
      </c>
      <c r="L195" s="95" t="str">
        <f>IF($D195=1,VLOOKUP($E195,aanmeldingen!$B:$AB,L$1,FALSE),"")</f>
        <v/>
      </c>
      <c r="M195" s="18" t="str">
        <f>IF($D195=1,VLOOKUP($E195,aanmeldingen!$B:$AB,M$1,FALSE),"")</f>
        <v/>
      </c>
      <c r="N195" s="1" t="str">
        <f>IF($D195=1,VLOOKUP($E195,aanmeldingen!$B:$AB,N$1,FALSE),"")</f>
        <v/>
      </c>
      <c r="O195" s="1" t="str">
        <f>IF($F195="-","",VLOOKUP($E195,aanmeldingen!$B:$AB,O$1,FALSE))</f>
        <v>Nawar</v>
      </c>
      <c r="P195" s="1" t="str">
        <f>IF($F195="-","",VLOOKUP($E195,aanmeldingen!$B:$AB,P$1,FALSE))</f>
        <v>Suhayl</v>
      </c>
      <c r="Q195" s="1" t="str">
        <f>IF($F195="-","",VLOOKUP($E195,aanmeldingen!$B:$AB,Q$1,FALSE))</f>
        <v>AMS</v>
      </c>
      <c r="R195" s="123">
        <v>18.004000000000001</v>
      </c>
      <c r="S195" s="123"/>
      <c r="U195" s="34"/>
      <c r="AA195" s="54">
        <f t="shared" si="53"/>
        <v>0</v>
      </c>
      <c r="AB195" s="54" t="e">
        <f t="shared" si="54"/>
        <v>#VALUE!</v>
      </c>
      <c r="AC195" s="83" t="str">
        <f t="shared" si="56"/>
        <v/>
      </c>
      <c r="AD195" s="54">
        <f t="shared" si="59"/>
        <v>191</v>
      </c>
      <c r="AE195" s="54" t="str">
        <f t="shared" si="64"/>
        <v/>
      </c>
      <c r="AF195" s="54" t="str">
        <f t="shared" si="65"/>
        <v/>
      </c>
      <c r="AG195" s="54" t="str">
        <f t="shared" si="69"/>
        <v/>
      </c>
      <c r="AH195" s="54" t="str">
        <f t="shared" si="69"/>
        <v/>
      </c>
      <c r="AI195" s="54" t="str">
        <f t="shared" si="69"/>
        <v/>
      </c>
      <c r="AJ195" s="54" t="str">
        <f t="shared" si="66"/>
        <v/>
      </c>
      <c r="AK195" s="54" t="str">
        <f t="shared" si="70"/>
        <v/>
      </c>
      <c r="AL195" s="54" t="str">
        <f t="shared" si="70"/>
        <v/>
      </c>
      <c r="AM195" s="54" t="str">
        <f t="shared" si="70"/>
        <v/>
      </c>
      <c r="AN195" s="1" t="str">
        <f>IF(AF195="S",VLOOKUP(AI195,lookups!$N$1:$O$100,2,FALSE),"NVT")</f>
        <v>NVT</v>
      </c>
      <c r="AP195" s="54" t="str">
        <f t="shared" si="57"/>
        <v/>
      </c>
    </row>
    <row r="196" spans="1:42" x14ac:dyDescent="0.2">
      <c r="A196" s="1">
        <f t="shared" si="63"/>
        <v>110.056</v>
      </c>
      <c r="B196" s="1">
        <f t="shared" si="55"/>
        <v>1</v>
      </c>
      <c r="C196" s="1">
        <f t="shared" si="58"/>
        <v>0</v>
      </c>
      <c r="D196" s="1">
        <f t="shared" si="60"/>
        <v>1</v>
      </c>
      <c r="E196" s="1">
        <f t="shared" si="52"/>
        <v>192</v>
      </c>
      <c r="F196" s="1">
        <f>IFERROR(VLOOKUP($E196,aanmeldingen!$B:$AB,F$1,FALSE),"-")</f>
        <v>110</v>
      </c>
      <c r="H196" s="25" t="str">
        <f>IF($D196=1,VLOOKUP($E196,aanmeldingen!$B:$AB,H$1,FALSE),"")</f>
        <v>Tallin</v>
      </c>
      <c r="I196" s="1" t="str">
        <f>IF($D196=1,VLOOKUP($E196,aanmeldingen!$B:$AB,I$1,FALSE),"")</f>
        <v>EST</v>
      </c>
      <c r="J196" s="1" t="str">
        <f>IF($D196=1,VLOOKUP($E196,aanmeldingen!$B:$AB,J$1,FALSE),"")</f>
        <v>WB</v>
      </c>
      <c r="K196" s="95">
        <f>IF($D196=1,VLOOKUP($E196,aanmeldingen!$B:$AB,K$1,FALSE),"")</f>
        <v>43413</v>
      </c>
      <c r="L196" s="95">
        <f>IF($D196=1,VLOOKUP($E196,aanmeldingen!$B:$AB,L$1,FALSE),"")</f>
        <v>43414</v>
      </c>
      <c r="M196" s="18" t="str">
        <f>IF($D196=1,VLOOKUP($E196,aanmeldingen!$B:$AB,M$1,FALSE),"")</f>
        <v>Dames</v>
      </c>
      <c r="N196" s="1" t="str">
        <f>IF($D196=1,VLOOKUP($E196,aanmeldingen!$B:$AB,N$1,FALSE),"")</f>
        <v>Degen</v>
      </c>
      <c r="O196" s="1" t="str">
        <f>IF($F196="-","",VLOOKUP($E196,aanmeldingen!$B:$AB,O$1,FALSE))</f>
        <v>Boone</v>
      </c>
      <c r="P196" s="1" t="str">
        <f>IF($F196="-","",VLOOKUP($E196,aanmeldingen!$B:$AB,P$1,FALSE))</f>
        <v>Kelly</v>
      </c>
      <c r="Q196" s="1" t="str">
        <f>IF($F196="-","",VLOOKUP($E196,aanmeldingen!$B:$AB,Q$1,FALSE))</f>
        <v>ZAI</v>
      </c>
      <c r="R196" s="123">
        <v>56</v>
      </c>
      <c r="S196" s="124">
        <v>257</v>
      </c>
      <c r="AA196" s="54">
        <f t="shared" si="53"/>
        <v>0</v>
      </c>
      <c r="AB196" s="54" t="e">
        <f t="shared" si="54"/>
        <v>#VALUE!</v>
      </c>
      <c r="AC196" s="83" t="str">
        <f t="shared" si="56"/>
        <v/>
      </c>
      <c r="AD196" s="54">
        <f t="shared" si="59"/>
        <v>192</v>
      </c>
      <c r="AE196" s="54" t="str">
        <f t="shared" si="64"/>
        <v/>
      </c>
      <c r="AF196" s="54" t="str">
        <f t="shared" si="65"/>
        <v/>
      </c>
      <c r="AG196" s="54" t="str">
        <f t="shared" si="69"/>
        <v/>
      </c>
      <c r="AH196" s="54" t="str">
        <f t="shared" si="69"/>
        <v/>
      </c>
      <c r="AI196" s="54" t="str">
        <f t="shared" si="69"/>
        <v/>
      </c>
      <c r="AJ196" s="54" t="str">
        <f t="shared" si="66"/>
        <v/>
      </c>
      <c r="AK196" s="54" t="str">
        <f t="shared" si="70"/>
        <v/>
      </c>
      <c r="AL196" s="54" t="str">
        <f t="shared" si="70"/>
        <v/>
      </c>
      <c r="AM196" s="54" t="str">
        <f t="shared" si="70"/>
        <v/>
      </c>
      <c r="AN196" s="1" t="str">
        <f>IF(AF196="S",VLOOKUP(AI196,lookups!$N$1:$O$100,2,FALSE),"NVT")</f>
        <v>NVT</v>
      </c>
      <c r="AP196" s="54" t="str">
        <f t="shared" si="57"/>
        <v/>
      </c>
    </row>
    <row r="197" spans="1:42" x14ac:dyDescent="0.2">
      <c r="A197" s="1">
        <f t="shared" si="63"/>
        <v>115.025001</v>
      </c>
      <c r="B197" s="1">
        <f t="shared" si="55"/>
        <v>1</v>
      </c>
      <c r="C197" s="1">
        <f t="shared" si="58"/>
        <v>1</v>
      </c>
      <c r="D197" s="1">
        <f t="shared" si="60"/>
        <v>1</v>
      </c>
      <c r="E197" s="1">
        <f t="shared" ref="E197:E260" si="71">E196+1</f>
        <v>193</v>
      </c>
      <c r="F197" s="1">
        <f>IFERROR(VLOOKUP($E197,aanmeldingen!$B:$AB,F$1,FALSE),"-")</f>
        <v>115</v>
      </c>
      <c r="H197" s="25" t="str">
        <f>IF($D197=1,VLOOKUP($E197,aanmeldingen!$B:$AB,H$1,FALSE),"")</f>
        <v>Bonn</v>
      </c>
      <c r="I197" s="1" t="str">
        <f>IF($D197=1,VLOOKUP($E197,aanmeldingen!$B:$AB,I$1,FALSE),"")</f>
        <v>GER</v>
      </c>
      <c r="J197" s="1" t="str">
        <f>IF($D197=1,VLOOKUP($E197,aanmeldingen!$B:$AB,J$1,FALSE),"")</f>
        <v>WB Eq</v>
      </c>
      <c r="K197" s="95">
        <f>IF($D197=1,VLOOKUP($E197,aanmeldingen!$B:$AB,K$1,FALSE),"")</f>
        <v>43415</v>
      </c>
      <c r="L197" s="95">
        <f>IF($D197=1,VLOOKUP($E197,aanmeldingen!$B:$AB,L$1,FALSE),"")</f>
        <v>43415</v>
      </c>
      <c r="M197" s="18" t="str">
        <f>IF($D197=1,VLOOKUP($E197,aanmeldingen!$B:$AB,M$1,FALSE),"")</f>
        <v>Heren</v>
      </c>
      <c r="N197" s="1" t="str">
        <f>IF($D197=1,VLOOKUP($E197,aanmeldingen!$B:$AB,N$1,FALSE),"")</f>
        <v>Floret</v>
      </c>
      <c r="O197" s="1" t="str">
        <f>IF($F197="-","",VLOOKUP($E197,aanmeldingen!$B:$AB,O$1,FALSE))</f>
        <v>Van Egmond</v>
      </c>
      <c r="P197" s="1" t="str">
        <f>IF($F197="-","",VLOOKUP($E197,aanmeldingen!$B:$AB,P$1,FALSE))</f>
        <v>Dirk Jan</v>
      </c>
      <c r="Q197" s="1" t="str">
        <f>IF($F197="-","",VLOOKUP($E197,aanmeldingen!$B:$AB,Q$1,FALSE))</f>
        <v>AMS</v>
      </c>
      <c r="R197" s="123">
        <v>25.001000000000001</v>
      </c>
      <c r="S197" s="123">
        <v>26</v>
      </c>
      <c r="AA197" s="54">
        <f t="shared" ref="AA197:AA260" si="72">IF(K197="",AA196,IF(AND(K197&gt;=$R$1,L197&lt;=$R$2),1,0))</f>
        <v>0</v>
      </c>
      <c r="AB197" s="54" t="e">
        <f t="shared" ref="AB197:AB260" si="73">RANK(AC197,$AC$5:$AC$1990,1)</f>
        <v>#VALUE!</v>
      </c>
      <c r="AC197" s="83" t="str">
        <f t="shared" si="56"/>
        <v/>
      </c>
      <c r="AD197" s="54">
        <f t="shared" si="59"/>
        <v>193</v>
      </c>
      <c r="AE197" s="54" t="str">
        <f t="shared" si="64"/>
        <v/>
      </c>
      <c r="AF197" s="54" t="str">
        <f t="shared" si="65"/>
        <v/>
      </c>
      <c r="AG197" s="54" t="str">
        <f t="shared" si="69"/>
        <v/>
      </c>
      <c r="AH197" s="54" t="str">
        <f t="shared" si="69"/>
        <v/>
      </c>
      <c r="AI197" s="54" t="str">
        <f t="shared" si="69"/>
        <v/>
      </c>
      <c r="AJ197" s="54" t="str">
        <f t="shared" si="66"/>
        <v/>
      </c>
      <c r="AK197" s="54" t="str">
        <f t="shared" si="70"/>
        <v/>
      </c>
      <c r="AL197" s="54" t="str">
        <f t="shared" si="70"/>
        <v/>
      </c>
      <c r="AM197" s="54" t="str">
        <f t="shared" si="70"/>
        <v/>
      </c>
      <c r="AN197" s="1" t="str">
        <f>IF(AF197="S",VLOOKUP(AI197,lookups!$N$1:$O$100,2,FALSE),"NVT")</f>
        <v>NVT</v>
      </c>
      <c r="AP197" s="54" t="str">
        <f t="shared" si="57"/>
        <v/>
      </c>
    </row>
    <row r="198" spans="1:42" x14ac:dyDescent="0.2">
      <c r="A198" s="1">
        <f t="shared" si="63"/>
        <v>115.025002</v>
      </c>
      <c r="B198" s="1">
        <f t="shared" ref="B198:B261" si="74">IF(F198=F197,B197+1,1)</f>
        <v>2</v>
      </c>
      <c r="C198" s="1">
        <f t="shared" si="58"/>
        <v>1</v>
      </c>
      <c r="D198" s="1">
        <f t="shared" si="60"/>
        <v>0</v>
      </c>
      <c r="E198" s="1">
        <f t="shared" si="71"/>
        <v>194</v>
      </c>
      <c r="F198" s="1">
        <f>IFERROR(VLOOKUP($E198,aanmeldingen!$B:$AB,F$1,FALSE),"-")</f>
        <v>115</v>
      </c>
      <c r="H198" s="25" t="str">
        <f>IF($D198=1,VLOOKUP($E198,aanmeldingen!$B:$AB,H$1,FALSE),"")</f>
        <v/>
      </c>
      <c r="I198" s="1" t="str">
        <f>IF($D198=1,VLOOKUP($E198,aanmeldingen!$B:$AB,I$1,FALSE),"")</f>
        <v/>
      </c>
      <c r="J198" s="1" t="str">
        <f>IF($D198=1,VLOOKUP($E198,aanmeldingen!$B:$AB,J$1,FALSE),"")</f>
        <v/>
      </c>
      <c r="K198" s="95" t="str">
        <f>IF($D198=1,VLOOKUP($E198,aanmeldingen!$B:$AB,K$1,FALSE),"")</f>
        <v/>
      </c>
      <c r="L198" s="95" t="str">
        <f>IF($D198=1,VLOOKUP($E198,aanmeldingen!$B:$AB,L$1,FALSE),"")</f>
        <v/>
      </c>
      <c r="M198" s="18" t="str">
        <f>IF($D198=1,VLOOKUP($E198,aanmeldingen!$B:$AB,M$1,FALSE),"")</f>
        <v/>
      </c>
      <c r="N198" s="1" t="str">
        <f>IF($D198=1,VLOOKUP($E198,aanmeldingen!$B:$AB,N$1,FALSE),"")</f>
        <v/>
      </c>
      <c r="O198" s="1" t="str">
        <f>IF($F198="-","",VLOOKUP($E198,aanmeldingen!$B:$AB,O$1,FALSE))</f>
        <v>Yuno</v>
      </c>
      <c r="P198" s="1" t="str">
        <f>IF($F198="-","",VLOOKUP($E198,aanmeldingen!$B:$AB,P$1,FALSE))</f>
        <v>Elisha</v>
      </c>
      <c r="Q198" s="1" t="str">
        <f>IF($F198="-","",VLOOKUP($E198,aanmeldingen!$B:$AB,Q$1,FALSE))</f>
        <v>HS</v>
      </c>
      <c r="R198" s="123">
        <v>25.001999999999999</v>
      </c>
      <c r="S198" s="123"/>
      <c r="AA198" s="54">
        <f t="shared" si="72"/>
        <v>0</v>
      </c>
      <c r="AB198" s="54" t="e">
        <f t="shared" si="73"/>
        <v>#VALUE!</v>
      </c>
      <c r="AC198" s="83" t="str">
        <f t="shared" ref="AC198:AC261" si="75">IF(AA198=1,F198+IF(R198&lt;&gt;"",R198/1000,E198/1000),"")</f>
        <v/>
      </c>
      <c r="AD198" s="54">
        <f t="shared" si="59"/>
        <v>194</v>
      </c>
      <c r="AE198" s="54" t="str">
        <f t="shared" si="64"/>
        <v/>
      </c>
      <c r="AF198" s="54" t="str">
        <f t="shared" si="65"/>
        <v/>
      </c>
      <c r="AG198" s="54" t="str">
        <f t="shared" si="69"/>
        <v/>
      </c>
      <c r="AH198" s="54" t="str">
        <f t="shared" si="69"/>
        <v/>
      </c>
      <c r="AI198" s="54" t="str">
        <f t="shared" si="69"/>
        <v/>
      </c>
      <c r="AJ198" s="54" t="str">
        <f t="shared" si="66"/>
        <v/>
      </c>
      <c r="AK198" s="54" t="str">
        <f t="shared" si="70"/>
        <v/>
      </c>
      <c r="AL198" s="54" t="str">
        <f t="shared" si="70"/>
        <v/>
      </c>
      <c r="AM198" s="54" t="str">
        <f t="shared" si="70"/>
        <v/>
      </c>
      <c r="AN198" s="1" t="str">
        <f>IF(AF198="S",VLOOKUP(AI198,lookups!$N$1:$O$100,2,FALSE),"NVT")</f>
        <v>NVT</v>
      </c>
      <c r="AP198" s="54" t="str">
        <f t="shared" ref="AP198:AP261" si="76">IF($AF198="W",VLOOKUP($AE198,$F$5:$S$997,AP$4,FALSE),"")</f>
        <v/>
      </c>
    </row>
    <row r="199" spans="1:42" x14ac:dyDescent="0.2">
      <c r="A199" s="1">
        <f t="shared" si="63"/>
        <v>115.025003</v>
      </c>
      <c r="B199" s="1">
        <f t="shared" si="74"/>
        <v>3</v>
      </c>
      <c r="C199" s="1">
        <f t="shared" ref="C199:C262" si="77">IF(F199=F198,C198,IF(C198=1,0,1))</f>
        <v>1</v>
      </c>
      <c r="D199" s="1">
        <f t="shared" si="60"/>
        <v>0</v>
      </c>
      <c r="E199" s="1">
        <f t="shared" si="71"/>
        <v>195</v>
      </c>
      <c r="F199" s="1">
        <f>IFERROR(VLOOKUP($E199,aanmeldingen!$B:$AB,F$1,FALSE),"-")</f>
        <v>115</v>
      </c>
      <c r="H199" s="25" t="str">
        <f>IF($D199=1,VLOOKUP($E199,aanmeldingen!$B:$AB,H$1,FALSE),"")</f>
        <v/>
      </c>
      <c r="I199" s="1" t="str">
        <f>IF($D199=1,VLOOKUP($E199,aanmeldingen!$B:$AB,I$1,FALSE),"")</f>
        <v/>
      </c>
      <c r="J199" s="1" t="str">
        <f>IF($D199=1,VLOOKUP($E199,aanmeldingen!$B:$AB,J$1,FALSE),"")</f>
        <v/>
      </c>
      <c r="K199" s="95" t="str">
        <f>IF($D199=1,VLOOKUP($E199,aanmeldingen!$B:$AB,K$1,FALSE),"")</f>
        <v/>
      </c>
      <c r="L199" s="95" t="str">
        <f>IF($D199=1,VLOOKUP($E199,aanmeldingen!$B:$AB,L$1,FALSE),"")</f>
        <v/>
      </c>
      <c r="M199" s="18" t="str">
        <f>IF($D199=1,VLOOKUP($E199,aanmeldingen!$B:$AB,M$1,FALSE),"")</f>
        <v/>
      </c>
      <c r="N199" s="1" t="str">
        <f>IF($D199=1,VLOOKUP($E199,aanmeldingen!$B:$AB,N$1,FALSE),"")</f>
        <v/>
      </c>
      <c r="O199" s="1" t="str">
        <f>IF($F199="-","",VLOOKUP($E199,aanmeldingen!$B:$AB,O$1,FALSE))</f>
        <v>Giacon</v>
      </c>
      <c r="P199" s="1" t="str">
        <f>IF($F199="-","",VLOOKUP($E199,aanmeldingen!$B:$AB,P$1,FALSE))</f>
        <v>Daniel</v>
      </c>
      <c r="Q199" s="1" t="str">
        <f>IF($F199="-","",VLOOKUP($E199,aanmeldingen!$B:$AB,Q$1,FALSE))</f>
        <v>AMS</v>
      </c>
      <c r="R199" s="123">
        <v>25.003</v>
      </c>
      <c r="S199" s="123"/>
      <c r="AA199" s="54">
        <f t="shared" si="72"/>
        <v>0</v>
      </c>
      <c r="AB199" s="54" t="e">
        <f t="shared" si="73"/>
        <v>#VALUE!</v>
      </c>
      <c r="AC199" s="83" t="str">
        <f t="shared" si="75"/>
        <v/>
      </c>
      <c r="AD199" s="54">
        <f t="shared" ref="AD199:AD262" si="78">AD198+1</f>
        <v>195</v>
      </c>
      <c r="AE199" s="54" t="str">
        <f t="shared" si="64"/>
        <v/>
      </c>
      <c r="AF199" s="54" t="str">
        <f t="shared" si="65"/>
        <v/>
      </c>
      <c r="AG199" s="54" t="str">
        <f t="shared" si="69"/>
        <v/>
      </c>
      <c r="AH199" s="54" t="str">
        <f t="shared" si="69"/>
        <v/>
      </c>
      <c r="AI199" s="54" t="str">
        <f t="shared" si="69"/>
        <v/>
      </c>
      <c r="AJ199" s="54" t="str">
        <f t="shared" si="66"/>
        <v/>
      </c>
      <c r="AK199" s="54" t="str">
        <f t="shared" si="70"/>
        <v/>
      </c>
      <c r="AL199" s="54" t="str">
        <f t="shared" si="70"/>
        <v/>
      </c>
      <c r="AM199" s="54" t="str">
        <f t="shared" si="70"/>
        <v/>
      </c>
      <c r="AN199" s="1" t="str">
        <f>IF(AF199="S",VLOOKUP(AI199,lookups!$N$1:$O$100,2,FALSE),"NVT")</f>
        <v>NVT</v>
      </c>
      <c r="AP199" s="54" t="str">
        <f t="shared" si="76"/>
        <v/>
      </c>
    </row>
    <row r="200" spans="1:42" x14ac:dyDescent="0.2">
      <c r="A200" s="1">
        <f t="shared" si="63"/>
        <v>115.025004</v>
      </c>
      <c r="B200" s="1">
        <f t="shared" si="74"/>
        <v>4</v>
      </c>
      <c r="C200" s="1">
        <f t="shared" si="77"/>
        <v>1</v>
      </c>
      <c r="D200" s="1">
        <f t="shared" si="60"/>
        <v>0</v>
      </c>
      <c r="E200" s="1">
        <f t="shared" si="71"/>
        <v>196</v>
      </c>
      <c r="F200" s="1">
        <f>IFERROR(VLOOKUP($E200,aanmeldingen!$B:$AB,F$1,FALSE),"-")</f>
        <v>115</v>
      </c>
      <c r="H200" s="25" t="str">
        <f>IF($D200=1,VLOOKUP($E200,aanmeldingen!$B:$AB,H$1,FALSE),"")</f>
        <v/>
      </c>
      <c r="I200" s="1" t="str">
        <f>IF($D200=1,VLOOKUP($E200,aanmeldingen!$B:$AB,I$1,FALSE),"")</f>
        <v/>
      </c>
      <c r="J200" s="1" t="str">
        <f>IF($D200=1,VLOOKUP($E200,aanmeldingen!$B:$AB,J$1,FALSE),"")</f>
        <v/>
      </c>
      <c r="K200" s="95" t="str">
        <f>IF($D200=1,VLOOKUP($E200,aanmeldingen!$B:$AB,K$1,FALSE),"")</f>
        <v/>
      </c>
      <c r="L200" s="95" t="str">
        <f>IF($D200=1,VLOOKUP($E200,aanmeldingen!$B:$AB,L$1,FALSE),"")</f>
        <v/>
      </c>
      <c r="M200" s="18" t="str">
        <f>IF($D200=1,VLOOKUP($E200,aanmeldingen!$B:$AB,M$1,FALSE),"")</f>
        <v/>
      </c>
      <c r="N200" s="1" t="str">
        <f>IF($D200=1,VLOOKUP($E200,aanmeldingen!$B:$AB,N$1,FALSE),"")</f>
        <v/>
      </c>
      <c r="O200" s="1" t="str">
        <f>IF($F200="-","",VLOOKUP($E200,aanmeldingen!$B:$AB,O$1,FALSE))</f>
        <v>De Ruiter</v>
      </c>
      <c r="P200" s="1" t="str">
        <f>IF($F200="-","",VLOOKUP($E200,aanmeldingen!$B:$AB,P$1,FALSE))</f>
        <v>Job</v>
      </c>
      <c r="Q200" s="1" t="str">
        <f>IF($F200="-","",VLOOKUP($E200,aanmeldingen!$B:$AB,Q$1,FALSE))</f>
        <v>HS</v>
      </c>
      <c r="R200" s="123">
        <v>25.004000000000001</v>
      </c>
      <c r="S200" s="124"/>
      <c r="AA200" s="54">
        <f t="shared" si="72"/>
        <v>0</v>
      </c>
      <c r="AB200" s="54" t="e">
        <f t="shared" si="73"/>
        <v>#VALUE!</v>
      </c>
      <c r="AC200" s="83" t="str">
        <f t="shared" si="75"/>
        <v/>
      </c>
      <c r="AD200" s="54">
        <f t="shared" si="78"/>
        <v>196</v>
      </c>
      <c r="AE200" s="54" t="str">
        <f t="shared" si="64"/>
        <v/>
      </c>
      <c r="AF200" s="54" t="str">
        <f t="shared" si="65"/>
        <v/>
      </c>
      <c r="AG200" s="54" t="str">
        <f t="shared" si="69"/>
        <v/>
      </c>
      <c r="AH200" s="54" t="str">
        <f t="shared" si="69"/>
        <v/>
      </c>
      <c r="AI200" s="54" t="str">
        <f t="shared" si="69"/>
        <v/>
      </c>
      <c r="AJ200" s="54" t="str">
        <f t="shared" si="66"/>
        <v/>
      </c>
      <c r="AK200" s="54" t="str">
        <f t="shared" si="70"/>
        <v/>
      </c>
      <c r="AL200" s="54" t="str">
        <f t="shared" si="70"/>
        <v/>
      </c>
      <c r="AM200" s="54" t="str">
        <f t="shared" si="70"/>
        <v/>
      </c>
      <c r="AN200" s="1" t="str">
        <f>IF(AF200="S",VLOOKUP(AI200,lookups!$N$1:$O$100,2,FALSE),"NVT")</f>
        <v>NVT</v>
      </c>
      <c r="AP200" s="54" t="str">
        <f t="shared" si="76"/>
        <v/>
      </c>
    </row>
    <row r="201" spans="1:42" x14ac:dyDescent="0.2">
      <c r="A201" s="1">
        <f t="shared" si="63"/>
        <v>125.16200000000001</v>
      </c>
      <c r="B201" s="1">
        <f t="shared" si="74"/>
        <v>1</v>
      </c>
      <c r="C201" s="1">
        <f t="shared" si="77"/>
        <v>0</v>
      </c>
      <c r="D201" s="1">
        <f t="shared" si="60"/>
        <v>1</v>
      </c>
      <c r="E201" s="1">
        <f t="shared" si="71"/>
        <v>197</v>
      </c>
      <c r="F201" s="1">
        <f>IFERROR(VLOOKUP($E201,aanmeldingen!$B:$AB,F$1,FALSE),"-")</f>
        <v>125</v>
      </c>
      <c r="H201" s="25" t="str">
        <f>IF($D201=1,VLOOKUP($E201,aanmeldingen!$B:$AB,H$1,FALSE),"")</f>
        <v>Riga</v>
      </c>
      <c r="I201" s="1" t="str">
        <f>IF($D201=1,VLOOKUP($E201,aanmeldingen!$B:$AB,I$1,FALSE),"")</f>
        <v>LAT</v>
      </c>
      <c r="J201" s="1" t="str">
        <f>IF($D201=1,VLOOKUP($E201,aanmeldingen!$B:$AB,J$1,FALSE),"")</f>
        <v>WB Jun</v>
      </c>
      <c r="K201" s="95">
        <f>IF($D201=1,VLOOKUP($E201,aanmeldingen!$B:$AB,K$1,FALSE),"")</f>
        <v>43421</v>
      </c>
      <c r="L201" s="95">
        <f>IF($D201=1,VLOOKUP($E201,aanmeldingen!$B:$AB,L$1,FALSE),"")</f>
        <v>43421</v>
      </c>
      <c r="M201" s="18" t="str">
        <f>IF($D201=1,VLOOKUP($E201,aanmeldingen!$B:$AB,M$1,FALSE),"")</f>
        <v>Heren</v>
      </c>
      <c r="N201" s="1" t="str">
        <f>IF($D201=1,VLOOKUP($E201,aanmeldingen!$B:$AB,N$1,FALSE),"")</f>
        <v>Degen</v>
      </c>
      <c r="O201" s="1" t="str">
        <f>IF($F201="-","",VLOOKUP($E201,aanmeldingen!$B:$AB,O$1,FALSE))</f>
        <v>Roubailo</v>
      </c>
      <c r="P201" s="1" t="str">
        <f>IF($F201="-","",VLOOKUP($E201,aanmeldingen!$B:$AB,P$1,FALSE))</f>
        <v>Niels</v>
      </c>
      <c r="Q201" s="1" t="str">
        <f>IF($F201="-","",VLOOKUP($E201,aanmeldingen!$B:$AB,Q$1,FALSE))</f>
        <v>RS</v>
      </c>
      <c r="R201" s="123">
        <v>162</v>
      </c>
      <c r="S201" s="123">
        <v>233</v>
      </c>
      <c r="AA201" s="54">
        <f t="shared" si="72"/>
        <v>0</v>
      </c>
      <c r="AB201" s="54" t="e">
        <f t="shared" si="73"/>
        <v>#VALUE!</v>
      </c>
      <c r="AC201" s="83" t="str">
        <f t="shared" si="75"/>
        <v/>
      </c>
      <c r="AD201" s="54">
        <f t="shared" si="78"/>
        <v>197</v>
      </c>
      <c r="AE201" s="54" t="str">
        <f t="shared" si="64"/>
        <v/>
      </c>
      <c r="AF201" s="54" t="str">
        <f t="shared" si="65"/>
        <v/>
      </c>
      <c r="AG201" s="54" t="str">
        <f t="shared" si="69"/>
        <v/>
      </c>
      <c r="AH201" s="54" t="str">
        <f t="shared" si="69"/>
        <v/>
      </c>
      <c r="AI201" s="54" t="str">
        <f t="shared" si="69"/>
        <v/>
      </c>
      <c r="AJ201" s="54" t="str">
        <f t="shared" si="66"/>
        <v/>
      </c>
      <c r="AK201" s="54" t="str">
        <f t="shared" si="70"/>
        <v/>
      </c>
      <c r="AL201" s="54" t="str">
        <f t="shared" si="70"/>
        <v/>
      </c>
      <c r="AM201" s="54" t="str">
        <f t="shared" si="70"/>
        <v/>
      </c>
      <c r="AN201" s="1" t="str">
        <f>IF(AF201="S",VLOOKUP(AI201,lookups!$N$1:$O$100,2,FALSE),"NVT")</f>
        <v>NVT</v>
      </c>
      <c r="AP201" s="54" t="str">
        <f t="shared" si="76"/>
        <v/>
      </c>
    </row>
    <row r="202" spans="1:42" x14ac:dyDescent="0.2">
      <c r="A202" s="1">
        <f t="shared" si="63"/>
        <v>126.13500000000001</v>
      </c>
      <c r="B202" s="1">
        <f t="shared" si="74"/>
        <v>1</v>
      </c>
      <c r="C202" s="1">
        <f t="shared" si="77"/>
        <v>1</v>
      </c>
      <c r="D202" s="1">
        <f t="shared" ref="D202:D265" si="79">IF(F202="-",0,IF(F202=F201,0,1))</f>
        <v>1</v>
      </c>
      <c r="E202" s="1">
        <f t="shared" si="71"/>
        <v>198</v>
      </c>
      <c r="F202" s="1">
        <f>IFERROR(VLOOKUP($E202,aanmeldingen!$B:$AB,F$1,FALSE),"-")</f>
        <v>126</v>
      </c>
      <c r="H202" s="25" t="str">
        <f>IF($D202=1,VLOOKUP($E202,aanmeldingen!$B:$AB,H$1,FALSE),"")</f>
        <v>Sofia</v>
      </c>
      <c r="I202" s="1" t="str">
        <f>IF($D202=1,VLOOKUP($E202,aanmeldingen!$B:$AB,I$1,FALSE),"")</f>
        <v>BUL</v>
      </c>
      <c r="J202" s="1" t="str">
        <f>IF($D202=1,VLOOKUP($E202,aanmeldingen!$B:$AB,J$1,FALSE),"")</f>
        <v>ECC</v>
      </c>
      <c r="K202" s="95">
        <f>IF($D202=1,VLOOKUP($E202,aanmeldingen!$B:$AB,K$1,FALSE),"")</f>
        <v>43421</v>
      </c>
      <c r="L202" s="95">
        <f>IF($D202=1,VLOOKUP($E202,aanmeldingen!$B:$AB,L$1,FALSE),"")</f>
        <v>43422</v>
      </c>
      <c r="M202" s="18" t="str">
        <f>IF($D202=1,VLOOKUP($E202,aanmeldingen!$B:$AB,M$1,FALSE),"")</f>
        <v>Dames</v>
      </c>
      <c r="N202" s="1" t="str">
        <f>IF($D202=1,VLOOKUP($E202,aanmeldingen!$B:$AB,N$1,FALSE),"")</f>
        <v>Sabel</v>
      </c>
      <c r="O202" s="1" t="str">
        <f>IF($F202="-","",VLOOKUP($E202,aanmeldingen!$B:$AB,O$1,FALSE))</f>
        <v>Grozeva</v>
      </c>
      <c r="P202" s="1" t="str">
        <f>IF($F202="-","",VLOOKUP($E202,aanmeldingen!$B:$AB,P$1,FALSE))</f>
        <v>Ines</v>
      </c>
      <c r="Q202" s="1" t="str">
        <f>IF($F202="-","",VLOOKUP($E202,aanmeldingen!$B:$AB,Q$1,FALSE))</f>
        <v>PSV</v>
      </c>
      <c r="R202" s="123">
        <v>135</v>
      </c>
      <c r="S202" s="123">
        <v>169</v>
      </c>
      <c r="AA202" s="54">
        <f t="shared" si="72"/>
        <v>0</v>
      </c>
      <c r="AB202" s="54" t="e">
        <f t="shared" si="73"/>
        <v>#VALUE!</v>
      </c>
      <c r="AC202" s="83" t="str">
        <f t="shared" si="75"/>
        <v/>
      </c>
      <c r="AD202" s="54">
        <f t="shared" si="78"/>
        <v>198</v>
      </c>
      <c r="AE202" s="54" t="str">
        <f t="shared" si="64"/>
        <v/>
      </c>
      <c r="AF202" s="54" t="str">
        <f t="shared" si="65"/>
        <v/>
      </c>
      <c r="AG202" s="54" t="str">
        <f t="shared" si="69"/>
        <v/>
      </c>
      <c r="AH202" s="54" t="str">
        <f t="shared" si="69"/>
        <v/>
      </c>
      <c r="AI202" s="54" t="str">
        <f t="shared" si="69"/>
        <v/>
      </c>
      <c r="AJ202" s="54" t="str">
        <f t="shared" si="66"/>
        <v/>
      </c>
      <c r="AK202" s="54" t="str">
        <f t="shared" si="70"/>
        <v/>
      </c>
      <c r="AL202" s="54" t="str">
        <f t="shared" si="70"/>
        <v/>
      </c>
      <c r="AM202" s="54" t="str">
        <f t="shared" si="70"/>
        <v/>
      </c>
      <c r="AN202" s="1" t="str">
        <f>IF(AF202="S",VLOOKUP(AI202,lookups!$N$1:$O$100,2,FALSE),"NVT")</f>
        <v>NVT</v>
      </c>
      <c r="AP202" s="54" t="str">
        <f t="shared" si="76"/>
        <v/>
      </c>
    </row>
    <row r="203" spans="1:42" x14ac:dyDescent="0.2">
      <c r="A203" s="1">
        <f t="shared" si="63"/>
        <v>128.018</v>
      </c>
      <c r="B203" s="1">
        <f t="shared" si="74"/>
        <v>1</v>
      </c>
      <c r="C203" s="1">
        <f t="shared" si="77"/>
        <v>0</v>
      </c>
      <c r="D203" s="1">
        <f t="shared" si="79"/>
        <v>1</v>
      </c>
      <c r="E203" s="1">
        <f t="shared" si="71"/>
        <v>199</v>
      </c>
      <c r="F203" s="1">
        <f>IFERROR(VLOOKUP($E203,aanmeldingen!$B:$AB,F$1,FALSE),"-")</f>
        <v>128</v>
      </c>
      <c r="H203" s="25" t="str">
        <f>IF($D203=1,VLOOKUP($E203,aanmeldingen!$B:$AB,H$1,FALSE),"")</f>
        <v>Sofia</v>
      </c>
      <c r="I203" s="1" t="str">
        <f>IF($D203=1,VLOOKUP($E203,aanmeldingen!$B:$AB,I$1,FALSE),"")</f>
        <v>BUL</v>
      </c>
      <c r="J203" s="1" t="str">
        <f>IF($D203=1,VLOOKUP($E203,aanmeldingen!$B:$AB,J$1,FALSE),"")</f>
        <v>ECC</v>
      </c>
      <c r="K203" s="95">
        <f>IF($D203=1,VLOOKUP($E203,aanmeldingen!$B:$AB,K$1,FALSE),"")</f>
        <v>43421</v>
      </c>
      <c r="L203" s="95">
        <f>IF($D203=1,VLOOKUP($E203,aanmeldingen!$B:$AB,L$1,FALSE),"")</f>
        <v>43422</v>
      </c>
      <c r="M203" s="18" t="str">
        <f>IF($D203=1,VLOOKUP($E203,aanmeldingen!$B:$AB,M$1,FALSE),"")</f>
        <v>Heren</v>
      </c>
      <c r="N203" s="1" t="str">
        <f>IF($D203=1,VLOOKUP($E203,aanmeldingen!$B:$AB,N$1,FALSE),"")</f>
        <v>Sabel</v>
      </c>
      <c r="O203" s="1" t="str">
        <f>IF($F203="-","",VLOOKUP($E203,aanmeldingen!$B:$AB,O$1,FALSE))</f>
        <v>Schaafsma</v>
      </c>
      <c r="P203" s="1" t="str">
        <f>IF($F203="-","",VLOOKUP($E203,aanmeldingen!$B:$AB,P$1,FALSE))</f>
        <v>Bote</v>
      </c>
      <c r="Q203" s="1" t="str">
        <f>IF($F203="-","",VLOOKUP($E203,aanmeldingen!$B:$AB,Q$1,FALSE))</f>
        <v>AMS</v>
      </c>
      <c r="R203" s="123">
        <v>18</v>
      </c>
      <c r="S203" s="123">
        <v>221</v>
      </c>
      <c r="AA203" s="54">
        <f t="shared" si="72"/>
        <v>0</v>
      </c>
      <c r="AB203" s="54" t="e">
        <f t="shared" si="73"/>
        <v>#VALUE!</v>
      </c>
      <c r="AC203" s="83" t="str">
        <f t="shared" si="75"/>
        <v/>
      </c>
      <c r="AD203" s="54">
        <f t="shared" si="78"/>
        <v>199</v>
      </c>
      <c r="AE203" s="54" t="str">
        <f t="shared" si="64"/>
        <v/>
      </c>
      <c r="AF203" s="54" t="str">
        <f t="shared" si="65"/>
        <v/>
      </c>
      <c r="AG203" s="54" t="str">
        <f t="shared" si="69"/>
        <v/>
      </c>
      <c r="AH203" s="54" t="str">
        <f t="shared" si="69"/>
        <v/>
      </c>
      <c r="AI203" s="54" t="str">
        <f t="shared" si="69"/>
        <v/>
      </c>
      <c r="AJ203" s="54" t="str">
        <f t="shared" si="66"/>
        <v/>
      </c>
      <c r="AK203" s="54" t="str">
        <f t="shared" si="70"/>
        <v/>
      </c>
      <c r="AL203" s="54" t="str">
        <f t="shared" si="70"/>
        <v/>
      </c>
      <c r="AM203" s="54" t="str">
        <f t="shared" si="70"/>
        <v/>
      </c>
      <c r="AN203" s="1" t="str">
        <f>IF(AF203="S",VLOOKUP(AI203,lookups!$N$1:$O$100,2,FALSE),"NVT")</f>
        <v>NVT</v>
      </c>
      <c r="AP203" s="54" t="str">
        <f t="shared" si="76"/>
        <v/>
      </c>
    </row>
    <row r="204" spans="1:42" x14ac:dyDescent="0.2">
      <c r="A204" s="1">
        <f t="shared" si="63"/>
        <v>134.13399999999999</v>
      </c>
      <c r="B204" s="1">
        <f t="shared" si="74"/>
        <v>1</v>
      </c>
      <c r="C204" s="1">
        <f t="shared" si="77"/>
        <v>1</v>
      </c>
      <c r="D204" s="1">
        <f t="shared" si="79"/>
        <v>1</v>
      </c>
      <c r="E204" s="1">
        <f t="shared" si="71"/>
        <v>200</v>
      </c>
      <c r="F204" s="1">
        <f>IFERROR(VLOOKUP($E204,aanmeldingen!$B:$AB,F$1,FALSE),"-")</f>
        <v>134</v>
      </c>
      <c r="H204" s="25" t="str">
        <f>IF($D204=1,VLOOKUP($E204,aanmeldingen!$B:$AB,H$1,FALSE),"")</f>
        <v>Algiers</v>
      </c>
      <c r="I204" s="1" t="str">
        <f>IF($D204=1,VLOOKUP($E204,aanmeldingen!$B:$AB,I$1,FALSE),"")</f>
        <v>ALG</v>
      </c>
      <c r="J204" s="1" t="str">
        <f>IF($D204=1,VLOOKUP($E204,aanmeldingen!$B:$AB,J$1,FALSE),"")</f>
        <v>WB</v>
      </c>
      <c r="K204" s="95">
        <f>IF($D204=1,VLOOKUP($E204,aanmeldingen!$B:$AB,K$1,FALSE),"")</f>
        <v>43427</v>
      </c>
      <c r="L204" s="95">
        <f>IF($D204=1,VLOOKUP($E204,aanmeldingen!$B:$AB,L$1,FALSE),"")</f>
        <v>43428</v>
      </c>
      <c r="M204" s="18" t="str">
        <f>IF($D204=1,VLOOKUP($E204,aanmeldingen!$B:$AB,M$1,FALSE),"")</f>
        <v>Dames</v>
      </c>
      <c r="N204" s="1" t="str">
        <f>IF($D204=1,VLOOKUP($E204,aanmeldingen!$B:$AB,N$1,FALSE),"")</f>
        <v>Floret</v>
      </c>
      <c r="O204" s="1" t="str">
        <f>IF($F204="-","",VLOOKUP($E204,aanmeldingen!$B:$AB,O$1,FALSE))</f>
        <v>Rentier</v>
      </c>
      <c r="P204" s="1" t="str">
        <f>IF($F204="-","",VLOOKUP($E204,aanmeldingen!$B:$AB,P$1,FALSE))</f>
        <v>Eline</v>
      </c>
      <c r="Q204" s="1" t="str">
        <f>IF($F204="-","",VLOOKUP($E204,aanmeldingen!$B:$AB,Q$1,FALSE))</f>
        <v>AMS</v>
      </c>
      <c r="R204" s="123">
        <v>134</v>
      </c>
      <c r="S204" s="123">
        <v>156</v>
      </c>
      <c r="AA204" s="54">
        <f t="shared" si="72"/>
        <v>0</v>
      </c>
      <c r="AB204" s="54" t="e">
        <f t="shared" si="73"/>
        <v>#VALUE!</v>
      </c>
      <c r="AC204" s="83" t="str">
        <f t="shared" si="75"/>
        <v/>
      </c>
      <c r="AD204" s="54">
        <f t="shared" si="78"/>
        <v>200</v>
      </c>
      <c r="AE204" s="54" t="str">
        <f t="shared" si="64"/>
        <v/>
      </c>
      <c r="AF204" s="54" t="str">
        <f t="shared" si="65"/>
        <v/>
      </c>
      <c r="AG204" s="54" t="str">
        <f t="shared" si="69"/>
        <v/>
      </c>
      <c r="AH204" s="54" t="str">
        <f t="shared" si="69"/>
        <v/>
      </c>
      <c r="AI204" s="54" t="str">
        <f t="shared" si="69"/>
        <v/>
      </c>
      <c r="AJ204" s="54" t="str">
        <f t="shared" si="66"/>
        <v/>
      </c>
      <c r="AK204" s="54" t="str">
        <f t="shared" si="70"/>
        <v/>
      </c>
      <c r="AL204" s="54" t="str">
        <f t="shared" si="70"/>
        <v/>
      </c>
      <c r="AM204" s="54" t="str">
        <f t="shared" si="70"/>
        <v/>
      </c>
      <c r="AN204" s="1" t="str">
        <f>IF(AF204="S",VLOOKUP(AI204,lookups!$N$1:$O$100,2,FALSE),"NVT")</f>
        <v>NVT</v>
      </c>
      <c r="AP204" s="54" t="str">
        <f t="shared" si="76"/>
        <v/>
      </c>
    </row>
    <row r="205" spans="1:42" x14ac:dyDescent="0.2">
      <c r="A205" s="1">
        <f t="shared" si="63"/>
        <v>135.00200000000001</v>
      </c>
      <c r="B205" s="1">
        <f t="shared" si="74"/>
        <v>1</v>
      </c>
      <c r="C205" s="1">
        <f t="shared" si="77"/>
        <v>0</v>
      </c>
      <c r="D205" s="1">
        <f t="shared" si="79"/>
        <v>1</v>
      </c>
      <c r="E205" s="1">
        <f t="shared" si="71"/>
        <v>201</v>
      </c>
      <c r="F205" s="1">
        <f>IFERROR(VLOOKUP($E205,aanmeldingen!$B:$AB,F$1,FALSE),"-")</f>
        <v>135</v>
      </c>
      <c r="H205" s="25" t="str">
        <f>IF($D205=1,VLOOKUP($E205,aanmeldingen!$B:$AB,H$1,FALSE),"")</f>
        <v>Bern</v>
      </c>
      <c r="I205" s="1" t="str">
        <f>IF($D205=1,VLOOKUP($E205,aanmeldingen!$B:$AB,I$1,FALSE),"")</f>
        <v>SUI</v>
      </c>
      <c r="J205" s="1" t="str">
        <f>IF($D205=1,VLOOKUP($E205,aanmeldingen!$B:$AB,J$1,FALSE),"")</f>
        <v>WB</v>
      </c>
      <c r="K205" s="95">
        <f>IF($D205=1,VLOOKUP($E205,aanmeldingen!$B:$AB,K$1,FALSE),"")</f>
        <v>43427</v>
      </c>
      <c r="L205" s="95">
        <f>IF($D205=1,VLOOKUP($E205,aanmeldingen!$B:$AB,L$1,FALSE),"")</f>
        <v>43428</v>
      </c>
      <c r="M205" s="18" t="str">
        <f>IF($D205=1,VLOOKUP($E205,aanmeldingen!$B:$AB,M$1,FALSE),"")</f>
        <v>Heren</v>
      </c>
      <c r="N205" s="1" t="str">
        <f>IF($D205=1,VLOOKUP($E205,aanmeldingen!$B:$AB,N$1,FALSE),"")</f>
        <v>Degen</v>
      </c>
      <c r="O205" s="1" t="str">
        <f>IF($F205="-","",VLOOKUP($E205,aanmeldingen!$B:$AB,O$1,FALSE))</f>
        <v>Verwijlen</v>
      </c>
      <c r="P205" s="1" t="str">
        <f>IF($F205="-","",VLOOKUP($E205,aanmeldingen!$B:$AB,P$1,FALSE))</f>
        <v>Bas</v>
      </c>
      <c r="Q205" s="1" t="str">
        <f>IF($F205="-","",VLOOKUP($E205,aanmeldingen!$B:$AB,Q$1,FALSE))</f>
        <v>DBO</v>
      </c>
      <c r="R205" s="123">
        <v>2</v>
      </c>
      <c r="S205" s="123">
        <v>286</v>
      </c>
      <c r="AA205" s="54">
        <f t="shared" si="72"/>
        <v>0</v>
      </c>
      <c r="AB205" s="54" t="e">
        <f t="shared" si="73"/>
        <v>#VALUE!</v>
      </c>
      <c r="AC205" s="83" t="str">
        <f t="shared" si="75"/>
        <v/>
      </c>
      <c r="AD205" s="54">
        <f t="shared" si="78"/>
        <v>201</v>
      </c>
      <c r="AE205" s="54" t="str">
        <f t="shared" si="64"/>
        <v/>
      </c>
      <c r="AF205" s="54" t="str">
        <f t="shared" si="65"/>
        <v/>
      </c>
      <c r="AG205" s="54" t="str">
        <f t="shared" ref="AG205:AI224" si="80">IF($AF205="W",VLOOKUP($AE205,$F$5:$N$997,AG$4,FALSE),IF($AF205="S",VLOOKUP($AE205,$A$5:$R$997,AG$3,FALSE),""))</f>
        <v/>
      </c>
      <c r="AH205" s="54" t="str">
        <f t="shared" si="80"/>
        <v/>
      </c>
      <c r="AI205" s="54" t="str">
        <f t="shared" si="80"/>
        <v/>
      </c>
      <c r="AJ205" s="54" t="str">
        <f t="shared" si="66"/>
        <v/>
      </c>
      <c r="AK205" s="54" t="str">
        <f t="shared" ref="AK205:AM224" si="81">IF($AF205="W",VLOOKUP($AE205,$F$5:$N$997,AK$4,FALSE),"")</f>
        <v/>
      </c>
      <c r="AL205" s="54" t="str">
        <f t="shared" si="81"/>
        <v/>
      </c>
      <c r="AM205" s="54" t="str">
        <f t="shared" si="81"/>
        <v/>
      </c>
      <c r="AN205" s="1" t="str">
        <f>IF(AF205="S",VLOOKUP(AI205,lookups!$N$1:$O$100,2,FALSE),"NVT")</f>
        <v>NVT</v>
      </c>
      <c r="AP205" s="54" t="str">
        <f t="shared" si="76"/>
        <v/>
      </c>
    </row>
    <row r="206" spans="1:42" x14ac:dyDescent="0.2">
      <c r="A206" s="1">
        <f t="shared" si="63"/>
        <v>135.08500000000001</v>
      </c>
      <c r="B206" s="1">
        <f t="shared" si="74"/>
        <v>2</v>
      </c>
      <c r="C206" s="1">
        <f t="shared" si="77"/>
        <v>0</v>
      </c>
      <c r="D206" s="1">
        <f t="shared" si="79"/>
        <v>0</v>
      </c>
      <c r="E206" s="1">
        <f t="shared" si="71"/>
        <v>202</v>
      </c>
      <c r="F206" s="1">
        <f>IFERROR(VLOOKUP($E206,aanmeldingen!$B:$AB,F$1,FALSE),"-")</f>
        <v>135</v>
      </c>
      <c r="H206" s="25" t="str">
        <f>IF($D206=1,VLOOKUP($E206,aanmeldingen!$B:$AB,H$1,FALSE),"")</f>
        <v/>
      </c>
      <c r="I206" s="1" t="str">
        <f>IF($D206=1,VLOOKUP($E206,aanmeldingen!$B:$AB,I$1,FALSE),"")</f>
        <v/>
      </c>
      <c r="J206" s="1" t="str">
        <f>IF($D206=1,VLOOKUP($E206,aanmeldingen!$B:$AB,J$1,FALSE),"")</f>
        <v/>
      </c>
      <c r="K206" s="95" t="str">
        <f>IF($D206=1,VLOOKUP($E206,aanmeldingen!$B:$AB,K$1,FALSE),"")</f>
        <v/>
      </c>
      <c r="L206" s="95" t="str">
        <f>IF($D206=1,VLOOKUP($E206,aanmeldingen!$B:$AB,L$1,FALSE),"")</f>
        <v/>
      </c>
      <c r="M206" s="18" t="str">
        <f>IF($D206=1,VLOOKUP($E206,aanmeldingen!$B:$AB,M$1,FALSE),"")</f>
        <v/>
      </c>
      <c r="N206" s="1" t="str">
        <f>IF($D206=1,VLOOKUP($E206,aanmeldingen!$B:$AB,N$1,FALSE),"")</f>
        <v/>
      </c>
      <c r="O206" s="1" t="str">
        <f>IF($F206="-","",VLOOKUP($E206,aanmeldingen!$B:$AB,O$1,FALSE))</f>
        <v>Tulen</v>
      </c>
      <c r="P206" s="1" t="str">
        <f>IF($F206="-","",VLOOKUP($E206,aanmeldingen!$B:$AB,P$1,FALSE))</f>
        <v>Tristan</v>
      </c>
      <c r="Q206" s="1" t="str">
        <f>IF($F206="-","",VLOOKUP($E206,aanmeldingen!$B:$AB,Q$1,FALSE))</f>
        <v>SCA</v>
      </c>
      <c r="R206" s="123">
        <v>85</v>
      </c>
      <c r="S206" s="123"/>
      <c r="AA206" s="54">
        <f t="shared" si="72"/>
        <v>0</v>
      </c>
      <c r="AB206" s="54" t="e">
        <f t="shared" si="73"/>
        <v>#VALUE!</v>
      </c>
      <c r="AC206" s="83" t="str">
        <f t="shared" si="75"/>
        <v/>
      </c>
      <c r="AD206" s="54">
        <f t="shared" si="78"/>
        <v>202</v>
      </c>
      <c r="AE206" s="54" t="str">
        <f t="shared" si="64"/>
        <v/>
      </c>
      <c r="AF206" s="54" t="str">
        <f t="shared" si="65"/>
        <v/>
      </c>
      <c r="AG206" s="54" t="str">
        <f t="shared" si="80"/>
        <v/>
      </c>
      <c r="AH206" s="54" t="str">
        <f t="shared" si="80"/>
        <v/>
      </c>
      <c r="AI206" s="54" t="str">
        <f t="shared" si="80"/>
        <v/>
      </c>
      <c r="AJ206" s="54" t="str">
        <f t="shared" si="66"/>
        <v/>
      </c>
      <c r="AK206" s="54" t="str">
        <f t="shared" si="81"/>
        <v/>
      </c>
      <c r="AL206" s="54" t="str">
        <f t="shared" si="81"/>
        <v/>
      </c>
      <c r="AM206" s="54" t="str">
        <f t="shared" si="81"/>
        <v/>
      </c>
      <c r="AN206" s="1" t="str">
        <f>IF(AF206="S",VLOOKUP(AI206,lookups!$N$1:$O$100,2,FALSE),"NVT")</f>
        <v>NVT</v>
      </c>
      <c r="AP206" s="54" t="str">
        <f t="shared" si="76"/>
        <v/>
      </c>
    </row>
    <row r="207" spans="1:42" x14ac:dyDescent="0.2">
      <c r="A207" s="1">
        <f t="shared" si="63"/>
        <v>135.16900000000001</v>
      </c>
      <c r="B207" s="1">
        <f t="shared" si="74"/>
        <v>3</v>
      </c>
      <c r="C207" s="1">
        <f t="shared" si="77"/>
        <v>0</v>
      </c>
      <c r="D207" s="1">
        <f t="shared" si="79"/>
        <v>0</v>
      </c>
      <c r="E207" s="1">
        <f t="shared" si="71"/>
        <v>203</v>
      </c>
      <c r="F207" s="1">
        <f>IFERROR(VLOOKUP($E207,aanmeldingen!$B:$AB,F$1,FALSE),"-")</f>
        <v>135</v>
      </c>
      <c r="H207" s="25" t="str">
        <f>IF($D207=1,VLOOKUP($E207,aanmeldingen!$B:$AB,H$1,FALSE),"")</f>
        <v/>
      </c>
      <c r="I207" s="1" t="str">
        <f>IF($D207=1,VLOOKUP($E207,aanmeldingen!$B:$AB,I$1,FALSE),"")</f>
        <v/>
      </c>
      <c r="J207" s="1" t="str">
        <f>IF($D207=1,VLOOKUP($E207,aanmeldingen!$B:$AB,J$1,FALSE),"")</f>
        <v/>
      </c>
      <c r="K207" s="95" t="str">
        <f>IF($D207=1,VLOOKUP($E207,aanmeldingen!$B:$AB,K$1,FALSE),"")</f>
        <v/>
      </c>
      <c r="L207" s="95" t="str">
        <f>IF($D207=1,VLOOKUP($E207,aanmeldingen!$B:$AB,L$1,FALSE),"")</f>
        <v/>
      </c>
      <c r="M207" s="18" t="str">
        <f>IF($D207=1,VLOOKUP($E207,aanmeldingen!$B:$AB,M$1,FALSE),"")</f>
        <v/>
      </c>
      <c r="N207" s="1" t="str">
        <f>IF($D207=1,VLOOKUP($E207,aanmeldingen!$B:$AB,N$1,FALSE),"")</f>
        <v/>
      </c>
      <c r="O207" s="1" t="str">
        <f>IF($F207="-","",VLOOKUP($E207,aanmeldingen!$B:$AB,O$1,FALSE))</f>
        <v>Tulen</v>
      </c>
      <c r="P207" s="1" t="str">
        <f>IF($F207="-","",VLOOKUP($E207,aanmeldingen!$B:$AB,P$1,FALSE))</f>
        <v>Rafael</v>
      </c>
      <c r="Q207" s="1" t="str">
        <f>IF($F207="-","",VLOOKUP($E207,aanmeldingen!$B:$AB,Q$1,FALSE))</f>
        <v>SCA</v>
      </c>
      <c r="R207" s="123">
        <v>169</v>
      </c>
      <c r="S207" s="124"/>
      <c r="AA207" s="54">
        <f t="shared" si="72"/>
        <v>0</v>
      </c>
      <c r="AB207" s="54" t="e">
        <f t="shared" si="73"/>
        <v>#VALUE!</v>
      </c>
      <c r="AC207" s="83" t="str">
        <f t="shared" si="75"/>
        <v/>
      </c>
      <c r="AD207" s="54">
        <f t="shared" si="78"/>
        <v>203</v>
      </c>
      <c r="AE207" s="54" t="str">
        <f t="shared" si="64"/>
        <v/>
      </c>
      <c r="AF207" s="54" t="str">
        <f t="shared" si="65"/>
        <v/>
      </c>
      <c r="AG207" s="54" t="str">
        <f t="shared" si="80"/>
        <v/>
      </c>
      <c r="AH207" s="54" t="str">
        <f t="shared" si="80"/>
        <v/>
      </c>
      <c r="AI207" s="54" t="str">
        <f t="shared" si="80"/>
        <v/>
      </c>
      <c r="AJ207" s="54" t="str">
        <f t="shared" si="66"/>
        <v/>
      </c>
      <c r="AK207" s="54" t="str">
        <f t="shared" si="81"/>
        <v/>
      </c>
      <c r="AL207" s="54" t="str">
        <f t="shared" si="81"/>
        <v/>
      </c>
      <c r="AM207" s="54" t="str">
        <f t="shared" si="81"/>
        <v/>
      </c>
      <c r="AN207" s="1" t="str">
        <f>IF(AF207="S",VLOOKUP(AI207,lookups!$N$1:$O$100,2,FALSE),"NVT")</f>
        <v>NVT</v>
      </c>
      <c r="AP207" s="54" t="str">
        <f t="shared" si="76"/>
        <v/>
      </c>
    </row>
    <row r="208" spans="1:42" x14ac:dyDescent="0.2">
      <c r="A208" s="1">
        <f t="shared" si="63"/>
        <v>135.19200000000001</v>
      </c>
      <c r="B208" s="1">
        <f t="shared" si="74"/>
        <v>4</v>
      </c>
      <c r="C208" s="1">
        <f t="shared" si="77"/>
        <v>0</v>
      </c>
      <c r="D208" s="1">
        <f t="shared" si="79"/>
        <v>0</v>
      </c>
      <c r="E208" s="1">
        <f t="shared" si="71"/>
        <v>204</v>
      </c>
      <c r="F208" s="1">
        <f>IFERROR(VLOOKUP($E208,aanmeldingen!$B:$AB,F$1,FALSE),"-")</f>
        <v>135</v>
      </c>
      <c r="H208" s="25" t="str">
        <f>IF($D208=1,VLOOKUP($E208,aanmeldingen!$B:$AB,H$1,FALSE),"")</f>
        <v/>
      </c>
      <c r="I208" s="1" t="str">
        <f>IF($D208=1,VLOOKUP($E208,aanmeldingen!$B:$AB,I$1,FALSE),"")</f>
        <v/>
      </c>
      <c r="J208" s="1" t="str">
        <f>IF($D208=1,VLOOKUP($E208,aanmeldingen!$B:$AB,J$1,FALSE),"")</f>
        <v/>
      </c>
      <c r="K208" s="95" t="str">
        <f>IF($D208=1,VLOOKUP($E208,aanmeldingen!$B:$AB,K$1,FALSE),"")</f>
        <v/>
      </c>
      <c r="L208" s="95" t="str">
        <f>IF($D208=1,VLOOKUP($E208,aanmeldingen!$B:$AB,L$1,FALSE),"")</f>
        <v/>
      </c>
      <c r="M208" s="18" t="str">
        <f>IF($D208=1,VLOOKUP($E208,aanmeldingen!$B:$AB,M$1,FALSE),"")</f>
        <v/>
      </c>
      <c r="N208" s="1" t="str">
        <f>IF($D208=1,VLOOKUP($E208,aanmeldingen!$B:$AB,N$1,FALSE),"")</f>
        <v/>
      </c>
      <c r="O208" s="1" t="str">
        <f>IF($F208="-","",VLOOKUP($E208,aanmeldingen!$B:$AB,O$1,FALSE))</f>
        <v>Van Nunen</v>
      </c>
      <c r="P208" s="1" t="str">
        <f>IF($F208="-","",VLOOKUP($E208,aanmeldingen!$B:$AB,P$1,FALSE))</f>
        <v>David</v>
      </c>
      <c r="Q208" s="1" t="str">
        <f>IF($F208="-","",VLOOKUP($E208,aanmeldingen!$B:$AB,Q$1,FALSE))</f>
        <v>DFC</v>
      </c>
      <c r="R208" s="123">
        <v>192</v>
      </c>
      <c r="S208" s="123"/>
      <c r="AA208" s="54">
        <f t="shared" si="72"/>
        <v>0</v>
      </c>
      <c r="AB208" s="54" t="e">
        <f t="shared" si="73"/>
        <v>#VALUE!</v>
      </c>
      <c r="AC208" s="83" t="str">
        <f t="shared" si="75"/>
        <v/>
      </c>
      <c r="AD208" s="54">
        <f t="shared" si="78"/>
        <v>204</v>
      </c>
      <c r="AE208" s="54" t="str">
        <f t="shared" si="64"/>
        <v/>
      </c>
      <c r="AF208" s="54" t="str">
        <f t="shared" si="65"/>
        <v/>
      </c>
      <c r="AG208" s="54" t="str">
        <f t="shared" si="80"/>
        <v/>
      </c>
      <c r="AH208" s="54" t="str">
        <f t="shared" si="80"/>
        <v/>
      </c>
      <c r="AI208" s="54" t="str">
        <f t="shared" si="80"/>
        <v/>
      </c>
      <c r="AJ208" s="54" t="str">
        <f t="shared" si="66"/>
        <v/>
      </c>
      <c r="AK208" s="54" t="str">
        <f t="shared" si="81"/>
        <v/>
      </c>
      <c r="AL208" s="54" t="str">
        <f t="shared" si="81"/>
        <v/>
      </c>
      <c r="AM208" s="54" t="str">
        <f t="shared" si="81"/>
        <v/>
      </c>
      <c r="AN208" s="1" t="str">
        <f>IF(AF208="S",VLOOKUP(AI208,lookups!$N$1:$O$100,2,FALSE),"NVT")</f>
        <v>NVT</v>
      </c>
      <c r="AP208" s="54" t="str">
        <f t="shared" si="76"/>
        <v/>
      </c>
    </row>
    <row r="209" spans="1:42" x14ac:dyDescent="0.2">
      <c r="A209" s="1">
        <f t="shared" si="63"/>
        <v>135.20500000000001</v>
      </c>
      <c r="B209" s="1">
        <f t="shared" si="74"/>
        <v>5</v>
      </c>
      <c r="C209" s="1">
        <f t="shared" si="77"/>
        <v>0</v>
      </c>
      <c r="D209" s="1">
        <f t="shared" si="79"/>
        <v>0</v>
      </c>
      <c r="E209" s="1">
        <f t="shared" si="71"/>
        <v>205</v>
      </c>
      <c r="F209" s="1">
        <f>IFERROR(VLOOKUP($E209,aanmeldingen!$B:$AB,F$1,FALSE),"-")</f>
        <v>135</v>
      </c>
      <c r="H209" s="25" t="str">
        <f>IF($D209=1,VLOOKUP($E209,aanmeldingen!$B:$AB,H$1,FALSE),"")</f>
        <v/>
      </c>
      <c r="I209" s="1" t="str">
        <f>IF($D209=1,VLOOKUP($E209,aanmeldingen!$B:$AB,I$1,FALSE),"")</f>
        <v/>
      </c>
      <c r="J209" s="1" t="str">
        <f>IF($D209=1,VLOOKUP($E209,aanmeldingen!$B:$AB,J$1,FALSE),"")</f>
        <v/>
      </c>
      <c r="K209" s="95" t="str">
        <f>IF($D209=1,VLOOKUP($E209,aanmeldingen!$B:$AB,K$1,FALSE),"")</f>
        <v/>
      </c>
      <c r="L209" s="95" t="str">
        <f>IF($D209=1,VLOOKUP($E209,aanmeldingen!$B:$AB,L$1,FALSE),"")</f>
        <v/>
      </c>
      <c r="M209" s="18" t="str">
        <f>IF($D209=1,VLOOKUP($E209,aanmeldingen!$B:$AB,M$1,FALSE),"")</f>
        <v/>
      </c>
      <c r="N209" s="1" t="str">
        <f>IF($D209=1,VLOOKUP($E209,aanmeldingen!$B:$AB,N$1,FALSE),"")</f>
        <v/>
      </c>
      <c r="O209" s="1" t="str">
        <f>IF($F209="-","",VLOOKUP($E209,aanmeldingen!$B:$AB,O$1,FALSE))</f>
        <v>Postma</v>
      </c>
      <c r="P209" s="1" t="str">
        <f>IF($F209="-","",VLOOKUP($E209,aanmeldingen!$B:$AB,P$1,FALSE))</f>
        <v>Randy</v>
      </c>
      <c r="Q209" s="1" t="str">
        <f>IF($F209="-","",VLOOKUP($E209,aanmeldingen!$B:$AB,Q$1,FALSE))</f>
        <v>FCA</v>
      </c>
      <c r="R209" s="123">
        <v>205</v>
      </c>
      <c r="S209" s="123"/>
      <c r="AA209" s="54">
        <f t="shared" si="72"/>
        <v>0</v>
      </c>
      <c r="AB209" s="54" t="e">
        <f t="shared" si="73"/>
        <v>#VALUE!</v>
      </c>
      <c r="AC209" s="83" t="str">
        <f t="shared" si="75"/>
        <v/>
      </c>
      <c r="AD209" s="54">
        <f t="shared" si="78"/>
        <v>205</v>
      </c>
      <c r="AE209" s="54" t="str">
        <f t="shared" si="64"/>
        <v/>
      </c>
      <c r="AF209" s="54" t="str">
        <f t="shared" si="65"/>
        <v/>
      </c>
      <c r="AG209" s="54" t="str">
        <f t="shared" si="80"/>
        <v/>
      </c>
      <c r="AH209" s="54" t="str">
        <f t="shared" si="80"/>
        <v/>
      </c>
      <c r="AI209" s="54" t="str">
        <f t="shared" si="80"/>
        <v/>
      </c>
      <c r="AJ209" s="54" t="str">
        <f t="shared" si="66"/>
        <v/>
      </c>
      <c r="AK209" s="54" t="str">
        <f t="shared" si="81"/>
        <v/>
      </c>
      <c r="AL209" s="54" t="str">
        <f t="shared" si="81"/>
        <v/>
      </c>
      <c r="AM209" s="54" t="str">
        <f t="shared" si="81"/>
        <v/>
      </c>
      <c r="AN209" s="1" t="str">
        <f>IF(AF209="S",VLOOKUP(AI209,lookups!$N$1:$O$100,2,FALSE),"NVT")</f>
        <v>NVT</v>
      </c>
      <c r="AP209" s="54" t="str">
        <f t="shared" si="76"/>
        <v/>
      </c>
    </row>
    <row r="210" spans="1:42" x14ac:dyDescent="0.2">
      <c r="A210" s="1">
        <f t="shared" si="63"/>
        <v>135.239</v>
      </c>
      <c r="B210" s="1">
        <f t="shared" si="74"/>
        <v>6</v>
      </c>
      <c r="C210" s="1">
        <f t="shared" si="77"/>
        <v>0</v>
      </c>
      <c r="D210" s="1">
        <f t="shared" si="79"/>
        <v>0</v>
      </c>
      <c r="E210" s="1">
        <f t="shared" si="71"/>
        <v>206</v>
      </c>
      <c r="F210" s="1">
        <f>IFERROR(VLOOKUP($E210,aanmeldingen!$B:$AB,F$1,FALSE),"-")</f>
        <v>135</v>
      </c>
      <c r="H210" s="25" t="str">
        <f>IF($D210=1,VLOOKUP($E210,aanmeldingen!$B:$AB,H$1,FALSE),"")</f>
        <v/>
      </c>
      <c r="I210" s="1" t="str">
        <f>IF($D210=1,VLOOKUP($E210,aanmeldingen!$B:$AB,I$1,FALSE),"")</f>
        <v/>
      </c>
      <c r="J210" s="1" t="str">
        <f>IF($D210=1,VLOOKUP($E210,aanmeldingen!$B:$AB,J$1,FALSE),"")</f>
        <v/>
      </c>
      <c r="K210" s="95" t="str">
        <f>IF($D210=1,VLOOKUP($E210,aanmeldingen!$B:$AB,K$1,FALSE),"")</f>
        <v/>
      </c>
      <c r="L210" s="95" t="str">
        <f>IF($D210=1,VLOOKUP($E210,aanmeldingen!$B:$AB,L$1,FALSE),"")</f>
        <v/>
      </c>
      <c r="M210" s="18" t="str">
        <f>IF($D210=1,VLOOKUP($E210,aanmeldingen!$B:$AB,M$1,FALSE),"")</f>
        <v/>
      </c>
      <c r="N210" s="1" t="str">
        <f>IF($D210=1,VLOOKUP($E210,aanmeldingen!$B:$AB,N$1,FALSE),"")</f>
        <v/>
      </c>
      <c r="O210" s="1" t="str">
        <f>IF($F210="-","",VLOOKUP($E210,aanmeldingen!$B:$AB,O$1,FALSE))</f>
        <v>De Wijn</v>
      </c>
      <c r="P210" s="1" t="str">
        <f>IF($F210="-","",VLOOKUP($E210,aanmeldingen!$B:$AB,P$1,FALSE))</f>
        <v>Zoa</v>
      </c>
      <c r="Q210" s="1" t="str">
        <f>IF($F210="-","",VLOOKUP($E210,aanmeldingen!$B:$AB,Q$1,FALSE))</f>
        <v>DBO</v>
      </c>
      <c r="R210" s="123">
        <v>239</v>
      </c>
      <c r="S210" s="123"/>
      <c r="AA210" s="54">
        <f t="shared" si="72"/>
        <v>0</v>
      </c>
      <c r="AB210" s="54" t="e">
        <f t="shared" si="73"/>
        <v>#VALUE!</v>
      </c>
      <c r="AC210" s="83" t="str">
        <f t="shared" si="75"/>
        <v/>
      </c>
      <c r="AD210" s="54">
        <f t="shared" si="78"/>
        <v>206</v>
      </c>
      <c r="AE210" s="54" t="str">
        <f t="shared" si="64"/>
        <v/>
      </c>
      <c r="AF210" s="54" t="str">
        <f t="shared" si="65"/>
        <v/>
      </c>
      <c r="AG210" s="54" t="str">
        <f t="shared" si="80"/>
        <v/>
      </c>
      <c r="AH210" s="54" t="str">
        <f t="shared" si="80"/>
        <v/>
      </c>
      <c r="AI210" s="54" t="str">
        <f t="shared" si="80"/>
        <v/>
      </c>
      <c r="AJ210" s="54" t="str">
        <f t="shared" si="66"/>
        <v/>
      </c>
      <c r="AK210" s="54" t="str">
        <f t="shared" si="81"/>
        <v/>
      </c>
      <c r="AL210" s="54" t="str">
        <f t="shared" si="81"/>
        <v/>
      </c>
      <c r="AM210" s="54" t="str">
        <f t="shared" si="81"/>
        <v/>
      </c>
      <c r="AN210" s="1" t="str">
        <f>IF(AF210="S",VLOOKUP(AI210,lookups!$N$1:$O$100,2,FALSE),"NVT")</f>
        <v>NVT</v>
      </c>
      <c r="AP210" s="54" t="str">
        <f t="shared" si="76"/>
        <v/>
      </c>
    </row>
    <row r="211" spans="1:42" x14ac:dyDescent="0.2">
      <c r="A211" s="1">
        <f t="shared" si="63"/>
        <v>135.07400000000001</v>
      </c>
      <c r="B211" s="1">
        <f t="shared" si="74"/>
        <v>7</v>
      </c>
      <c r="C211" s="1">
        <f t="shared" si="77"/>
        <v>0</v>
      </c>
      <c r="D211" s="1">
        <f t="shared" si="79"/>
        <v>0</v>
      </c>
      <c r="E211" s="1">
        <f t="shared" si="71"/>
        <v>207</v>
      </c>
      <c r="F211" s="1">
        <f>IFERROR(VLOOKUP($E211,aanmeldingen!$B:$AB,F$1,FALSE),"-")</f>
        <v>135</v>
      </c>
      <c r="H211" s="25" t="str">
        <f>IF($D211=1,VLOOKUP($E211,aanmeldingen!$B:$AB,H$1,FALSE),"")</f>
        <v/>
      </c>
      <c r="I211" s="1" t="str">
        <f>IF($D211=1,VLOOKUP($E211,aanmeldingen!$B:$AB,I$1,FALSE),"")</f>
        <v/>
      </c>
      <c r="J211" s="1" t="str">
        <f>IF($D211=1,VLOOKUP($E211,aanmeldingen!$B:$AB,J$1,FALSE),"")</f>
        <v/>
      </c>
      <c r="K211" s="95" t="str">
        <f>IF($D211=1,VLOOKUP($E211,aanmeldingen!$B:$AB,K$1,FALSE),"")</f>
        <v/>
      </c>
      <c r="L211" s="95" t="str">
        <f>IF($D211=1,VLOOKUP($E211,aanmeldingen!$B:$AB,L$1,FALSE),"")</f>
        <v/>
      </c>
      <c r="M211" s="18" t="str">
        <f>IF($D211=1,VLOOKUP($E211,aanmeldingen!$B:$AB,M$1,FALSE),"")</f>
        <v/>
      </c>
      <c r="N211" s="1" t="str">
        <f>IF($D211=1,VLOOKUP($E211,aanmeldingen!$B:$AB,N$1,FALSE),"")</f>
        <v/>
      </c>
      <c r="O211" s="1" t="str">
        <f>IF($F211="-","",VLOOKUP($E211,aanmeldingen!$B:$AB,O$1,FALSE))</f>
        <v>Keppel</v>
      </c>
      <c r="P211" s="1" t="str">
        <f>IF($F211="-","",VLOOKUP($E211,aanmeldingen!$B:$AB,P$1,FALSE))</f>
        <v>Colin</v>
      </c>
      <c r="Q211" s="1" t="str">
        <f>IF($F211="-","",VLOOKUP($E211,aanmeldingen!$B:$AB,Q$1,FALSE))</f>
        <v>DBO</v>
      </c>
      <c r="R211" s="123">
        <v>74</v>
      </c>
      <c r="S211" s="123"/>
      <c r="AA211" s="54">
        <f t="shared" si="72"/>
        <v>0</v>
      </c>
      <c r="AB211" s="54" t="e">
        <f t="shared" si="73"/>
        <v>#VALUE!</v>
      </c>
      <c r="AC211" s="83" t="str">
        <f t="shared" si="75"/>
        <v/>
      </c>
      <c r="AD211" s="54">
        <f t="shared" si="78"/>
        <v>207</v>
      </c>
      <c r="AE211" s="54" t="str">
        <f t="shared" si="64"/>
        <v/>
      </c>
      <c r="AF211" s="54" t="str">
        <f t="shared" si="65"/>
        <v/>
      </c>
      <c r="AG211" s="54" t="str">
        <f t="shared" si="80"/>
        <v/>
      </c>
      <c r="AH211" s="54" t="str">
        <f t="shared" si="80"/>
        <v/>
      </c>
      <c r="AI211" s="54" t="str">
        <f t="shared" si="80"/>
        <v/>
      </c>
      <c r="AJ211" s="54" t="str">
        <f t="shared" si="66"/>
        <v/>
      </c>
      <c r="AK211" s="54" t="str">
        <f t="shared" si="81"/>
        <v/>
      </c>
      <c r="AL211" s="54" t="str">
        <f t="shared" si="81"/>
        <v/>
      </c>
      <c r="AM211" s="54" t="str">
        <f t="shared" si="81"/>
        <v/>
      </c>
      <c r="AN211" s="1" t="str">
        <f>IF(AF211="S",VLOOKUP(AI211,lookups!$N$1:$O$100,2,FALSE),"NVT")</f>
        <v>NVT</v>
      </c>
      <c r="AP211" s="54" t="str">
        <f t="shared" si="76"/>
        <v/>
      </c>
    </row>
    <row r="212" spans="1:42" x14ac:dyDescent="0.2">
      <c r="A212" s="1">
        <f t="shared" si="63"/>
        <v>138.12700000000001</v>
      </c>
      <c r="B212" s="1">
        <f t="shared" si="74"/>
        <v>1</v>
      </c>
      <c r="C212" s="1">
        <f t="shared" si="77"/>
        <v>1</v>
      </c>
      <c r="D212" s="1">
        <f t="shared" si="79"/>
        <v>1</v>
      </c>
      <c r="E212" s="1">
        <f t="shared" si="71"/>
        <v>208</v>
      </c>
      <c r="F212" s="1">
        <f>IFERROR(VLOOKUP($E212,aanmeldingen!$B:$AB,F$1,FALSE),"-")</f>
        <v>138</v>
      </c>
      <c r="H212" s="25" t="str">
        <f>IF($D212=1,VLOOKUP($E212,aanmeldingen!$B:$AB,H$1,FALSE),"")</f>
        <v>Bonn</v>
      </c>
      <c r="I212" s="1" t="str">
        <f>IF($D212=1,VLOOKUP($E212,aanmeldingen!$B:$AB,I$1,FALSE),"")</f>
        <v>GER</v>
      </c>
      <c r="J212" s="1" t="str">
        <f>IF($D212=1,VLOOKUP($E212,aanmeldingen!$B:$AB,J$1,FALSE),"")</f>
        <v>ECC</v>
      </c>
      <c r="K212" s="95">
        <f>IF($D212=1,VLOOKUP($E212,aanmeldingen!$B:$AB,K$1,FALSE),"")</f>
        <v>43428</v>
      </c>
      <c r="L212" s="95">
        <f>IF($D212=1,VLOOKUP($E212,aanmeldingen!$B:$AB,L$1,FALSE),"")</f>
        <v>43429</v>
      </c>
      <c r="M212" s="18" t="str">
        <f>IF($D212=1,VLOOKUP($E212,aanmeldingen!$B:$AB,M$1,FALSE),"")</f>
        <v>Heren</v>
      </c>
      <c r="N212" s="1" t="str">
        <f>IF($D212=1,VLOOKUP($E212,aanmeldingen!$B:$AB,N$1,FALSE),"")</f>
        <v>Degen</v>
      </c>
      <c r="O212" s="1" t="str">
        <f>IF($F212="-","",VLOOKUP($E212,aanmeldingen!$B:$AB,O$1,FALSE))</f>
        <v>Assmann</v>
      </c>
      <c r="P212" s="1" t="str">
        <f>IF($F212="-","",VLOOKUP($E212,aanmeldingen!$B:$AB,P$1,FALSE))</f>
        <v>Timothy</v>
      </c>
      <c r="Q212" s="1" t="str">
        <f>IF($F212="-","",VLOOKUP($E212,aanmeldingen!$B:$AB,Q$1,FALSE))</f>
        <v>DBO</v>
      </c>
      <c r="R212" s="123">
        <v>127</v>
      </c>
      <c r="S212" s="123">
        <v>219</v>
      </c>
      <c r="AA212" s="54">
        <f t="shared" si="72"/>
        <v>0</v>
      </c>
      <c r="AB212" s="54" t="e">
        <f t="shared" si="73"/>
        <v>#VALUE!</v>
      </c>
      <c r="AC212" s="83" t="str">
        <f t="shared" si="75"/>
        <v/>
      </c>
      <c r="AD212" s="54">
        <f t="shared" si="78"/>
        <v>208</v>
      </c>
      <c r="AE212" s="54" t="str">
        <f t="shared" si="64"/>
        <v/>
      </c>
      <c r="AF212" s="54" t="str">
        <f t="shared" si="65"/>
        <v/>
      </c>
      <c r="AG212" s="54" t="str">
        <f t="shared" si="80"/>
        <v/>
      </c>
      <c r="AH212" s="54" t="str">
        <f t="shared" si="80"/>
        <v/>
      </c>
      <c r="AI212" s="54" t="str">
        <f t="shared" si="80"/>
        <v/>
      </c>
      <c r="AJ212" s="54" t="str">
        <f t="shared" si="66"/>
        <v/>
      </c>
      <c r="AK212" s="54" t="str">
        <f t="shared" si="81"/>
        <v/>
      </c>
      <c r="AL212" s="54" t="str">
        <f t="shared" si="81"/>
        <v/>
      </c>
      <c r="AM212" s="54" t="str">
        <f t="shared" si="81"/>
        <v/>
      </c>
      <c r="AN212" s="1" t="str">
        <f>IF(AF212="S",VLOOKUP(AI212,lookups!$N$1:$O$100,2,FALSE),"NVT")</f>
        <v>NVT</v>
      </c>
      <c r="AP212" s="54" t="str">
        <f t="shared" si="76"/>
        <v/>
      </c>
    </row>
    <row r="213" spans="1:42" x14ac:dyDescent="0.2">
      <c r="A213" s="1">
        <f t="shared" si="63"/>
        <v>138.166</v>
      </c>
      <c r="B213" s="1">
        <f t="shared" si="74"/>
        <v>2</v>
      </c>
      <c r="C213" s="1">
        <f t="shared" si="77"/>
        <v>1</v>
      </c>
      <c r="D213" s="1">
        <f t="shared" si="79"/>
        <v>0</v>
      </c>
      <c r="E213" s="1">
        <f t="shared" si="71"/>
        <v>209</v>
      </c>
      <c r="F213" s="1">
        <f>IFERROR(VLOOKUP($E213,aanmeldingen!$B:$AB,F$1,FALSE),"-")</f>
        <v>138</v>
      </c>
      <c r="H213" s="25" t="str">
        <f>IF($D213=1,VLOOKUP($E213,aanmeldingen!$B:$AB,H$1,FALSE),"")</f>
        <v/>
      </c>
      <c r="I213" s="1" t="str">
        <f>IF($D213=1,VLOOKUP($E213,aanmeldingen!$B:$AB,I$1,FALSE),"")</f>
        <v/>
      </c>
      <c r="J213" s="1" t="str">
        <f>IF($D213=1,VLOOKUP($E213,aanmeldingen!$B:$AB,J$1,FALSE),"")</f>
        <v/>
      </c>
      <c r="K213" s="95" t="str">
        <f>IF($D213=1,VLOOKUP($E213,aanmeldingen!$B:$AB,K$1,FALSE),"")</f>
        <v/>
      </c>
      <c r="L213" s="95" t="str">
        <f>IF($D213=1,VLOOKUP($E213,aanmeldingen!$B:$AB,L$1,FALSE),"")</f>
        <v/>
      </c>
      <c r="M213" s="18" t="str">
        <f>IF($D213=1,VLOOKUP($E213,aanmeldingen!$B:$AB,M$1,FALSE),"")</f>
        <v/>
      </c>
      <c r="N213" s="1" t="str">
        <f>IF($D213=1,VLOOKUP($E213,aanmeldingen!$B:$AB,N$1,FALSE),"")</f>
        <v/>
      </c>
      <c r="O213" s="1" t="str">
        <f>IF($F213="-","",VLOOKUP($E213,aanmeldingen!$B:$AB,O$1,FALSE))</f>
        <v>Keppel</v>
      </c>
      <c r="P213" s="1" t="str">
        <f>IF($F213="-","",VLOOKUP($E213,aanmeldingen!$B:$AB,P$1,FALSE))</f>
        <v>Alec</v>
      </c>
      <c r="Q213" s="1" t="str">
        <f>IF($F213="-","",VLOOKUP($E213,aanmeldingen!$B:$AB,Q$1,FALSE))</f>
        <v>DBO</v>
      </c>
      <c r="R213" s="123">
        <v>166</v>
      </c>
      <c r="S213" s="123"/>
      <c r="AA213" s="54">
        <f t="shared" si="72"/>
        <v>0</v>
      </c>
      <c r="AB213" s="54" t="e">
        <f t="shared" si="73"/>
        <v>#VALUE!</v>
      </c>
      <c r="AC213" s="83" t="str">
        <f t="shared" si="75"/>
        <v/>
      </c>
      <c r="AD213" s="54">
        <f t="shared" si="78"/>
        <v>209</v>
      </c>
      <c r="AE213" s="54" t="str">
        <f t="shared" si="64"/>
        <v/>
      </c>
      <c r="AF213" s="54" t="str">
        <f t="shared" si="65"/>
        <v/>
      </c>
      <c r="AG213" s="54" t="str">
        <f t="shared" si="80"/>
        <v/>
      </c>
      <c r="AH213" s="54" t="str">
        <f t="shared" si="80"/>
        <v/>
      </c>
      <c r="AI213" s="54" t="str">
        <f t="shared" si="80"/>
        <v/>
      </c>
      <c r="AJ213" s="54" t="str">
        <f t="shared" si="66"/>
        <v/>
      </c>
      <c r="AK213" s="54" t="str">
        <f t="shared" si="81"/>
        <v/>
      </c>
      <c r="AL213" s="54" t="str">
        <f t="shared" si="81"/>
        <v/>
      </c>
      <c r="AM213" s="54" t="str">
        <f t="shared" si="81"/>
        <v/>
      </c>
      <c r="AN213" s="1" t="str">
        <f>IF(AF213="S",VLOOKUP(AI213,lookups!$N$1:$O$100,2,FALSE),"NVT")</f>
        <v>NVT</v>
      </c>
      <c r="AP213" s="54" t="str">
        <f t="shared" si="76"/>
        <v/>
      </c>
    </row>
    <row r="214" spans="1:42" x14ac:dyDescent="0.2">
      <c r="A214" s="1">
        <f t="shared" si="63"/>
        <v>138.16999999999999</v>
      </c>
      <c r="B214" s="1">
        <f t="shared" si="74"/>
        <v>3</v>
      </c>
      <c r="C214" s="1">
        <f t="shared" si="77"/>
        <v>1</v>
      </c>
      <c r="D214" s="1">
        <f t="shared" si="79"/>
        <v>0</v>
      </c>
      <c r="E214" s="1">
        <f t="shared" si="71"/>
        <v>210</v>
      </c>
      <c r="F214" s="1">
        <f>IFERROR(VLOOKUP($E214,aanmeldingen!$B:$AB,F$1,FALSE),"-")</f>
        <v>138</v>
      </c>
      <c r="H214" s="25" t="str">
        <f>IF($D214=1,VLOOKUP($E214,aanmeldingen!$B:$AB,H$1,FALSE),"")</f>
        <v/>
      </c>
      <c r="I214" s="1" t="str">
        <f>IF($D214=1,VLOOKUP($E214,aanmeldingen!$B:$AB,I$1,FALSE),"")</f>
        <v/>
      </c>
      <c r="J214" s="1" t="str">
        <f>IF($D214=1,VLOOKUP($E214,aanmeldingen!$B:$AB,J$1,FALSE),"")</f>
        <v/>
      </c>
      <c r="K214" s="95" t="str">
        <f>IF($D214=1,VLOOKUP($E214,aanmeldingen!$B:$AB,K$1,FALSE),"")</f>
        <v/>
      </c>
      <c r="L214" s="95" t="str">
        <f>IF($D214=1,VLOOKUP($E214,aanmeldingen!$B:$AB,L$1,FALSE),"")</f>
        <v/>
      </c>
      <c r="M214" s="18" t="str">
        <f>IF($D214=1,VLOOKUP($E214,aanmeldingen!$B:$AB,M$1,FALSE),"")</f>
        <v/>
      </c>
      <c r="N214" s="1" t="str">
        <f>IF($D214=1,VLOOKUP($E214,aanmeldingen!$B:$AB,N$1,FALSE),"")</f>
        <v/>
      </c>
      <c r="O214" s="1" t="str">
        <f>IF($F214="-","",VLOOKUP($E214,aanmeldingen!$B:$AB,O$1,FALSE))</f>
        <v>Martens</v>
      </c>
      <c r="P214" s="1" t="str">
        <f>IF($F214="-","",VLOOKUP($E214,aanmeldingen!$B:$AB,P$1,FALSE))</f>
        <v>Thomas</v>
      </c>
      <c r="Q214" s="1" t="str">
        <f>IF($F214="-","",VLOOKUP($E214,aanmeldingen!$B:$AB,Q$1,FALSE))</f>
        <v>DBO</v>
      </c>
      <c r="R214" s="123">
        <v>170</v>
      </c>
      <c r="S214" s="123"/>
      <c r="AA214" s="54">
        <f t="shared" si="72"/>
        <v>0</v>
      </c>
      <c r="AB214" s="54" t="e">
        <f t="shared" si="73"/>
        <v>#VALUE!</v>
      </c>
      <c r="AC214" s="83" t="str">
        <f t="shared" si="75"/>
        <v/>
      </c>
      <c r="AD214" s="54">
        <f t="shared" si="78"/>
        <v>210</v>
      </c>
      <c r="AE214" s="54" t="str">
        <f t="shared" si="64"/>
        <v/>
      </c>
      <c r="AF214" s="54" t="str">
        <f t="shared" si="65"/>
        <v/>
      </c>
      <c r="AG214" s="54" t="str">
        <f t="shared" si="80"/>
        <v/>
      </c>
      <c r="AH214" s="54" t="str">
        <f t="shared" si="80"/>
        <v/>
      </c>
      <c r="AI214" s="54" t="str">
        <f t="shared" si="80"/>
        <v/>
      </c>
      <c r="AJ214" s="54" t="str">
        <f t="shared" si="66"/>
        <v/>
      </c>
      <c r="AK214" s="54" t="str">
        <f t="shared" si="81"/>
        <v/>
      </c>
      <c r="AL214" s="54" t="str">
        <f t="shared" si="81"/>
        <v/>
      </c>
      <c r="AM214" s="54" t="str">
        <f t="shared" si="81"/>
        <v/>
      </c>
      <c r="AN214" s="1" t="str">
        <f>IF(AF214="S",VLOOKUP(AI214,lookups!$N$1:$O$100,2,FALSE),"NVT")</f>
        <v>NVT</v>
      </c>
      <c r="AP214" s="54" t="str">
        <f t="shared" si="76"/>
        <v/>
      </c>
    </row>
    <row r="215" spans="1:42" x14ac:dyDescent="0.2">
      <c r="A215" s="1">
        <f t="shared" si="63"/>
        <v>138.19800000000001</v>
      </c>
      <c r="B215" s="1">
        <f t="shared" si="74"/>
        <v>4</v>
      </c>
      <c r="C215" s="1">
        <f t="shared" si="77"/>
        <v>1</v>
      </c>
      <c r="D215" s="1">
        <f t="shared" si="79"/>
        <v>0</v>
      </c>
      <c r="E215" s="1">
        <f t="shared" si="71"/>
        <v>211</v>
      </c>
      <c r="F215" s="1">
        <f>IFERROR(VLOOKUP($E215,aanmeldingen!$B:$AB,F$1,FALSE),"-")</f>
        <v>138</v>
      </c>
      <c r="H215" s="25" t="str">
        <f>IF($D215=1,VLOOKUP($E215,aanmeldingen!$B:$AB,H$1,FALSE),"")</f>
        <v/>
      </c>
      <c r="I215" s="1" t="str">
        <f>IF($D215=1,VLOOKUP($E215,aanmeldingen!$B:$AB,I$1,FALSE),"")</f>
        <v/>
      </c>
      <c r="J215" s="1" t="str">
        <f>IF($D215=1,VLOOKUP($E215,aanmeldingen!$B:$AB,J$1,FALSE),"")</f>
        <v/>
      </c>
      <c r="K215" s="95" t="str">
        <f>IF($D215=1,VLOOKUP($E215,aanmeldingen!$B:$AB,K$1,FALSE),"")</f>
        <v/>
      </c>
      <c r="L215" s="95" t="str">
        <f>IF($D215=1,VLOOKUP($E215,aanmeldingen!$B:$AB,L$1,FALSE),"")</f>
        <v/>
      </c>
      <c r="M215" s="18" t="str">
        <f>IF($D215=1,VLOOKUP($E215,aanmeldingen!$B:$AB,M$1,FALSE),"")</f>
        <v/>
      </c>
      <c r="N215" s="1" t="str">
        <f>IF($D215=1,VLOOKUP($E215,aanmeldingen!$B:$AB,N$1,FALSE),"")</f>
        <v/>
      </c>
      <c r="O215" s="1" t="str">
        <f>IF($F215="-","",VLOOKUP($E215,aanmeldingen!$B:$AB,O$1,FALSE))</f>
        <v>Dekker</v>
      </c>
      <c r="P215" s="1" t="str">
        <f>IF($F215="-","",VLOOKUP($E215,aanmeldingen!$B:$AB,P$1,FALSE))</f>
        <v>Tristan</v>
      </c>
      <c r="Q215" s="1" t="str">
        <f>IF($F215="-","",VLOOKUP($E215,aanmeldingen!$B:$AB,Q$1,FALSE))</f>
        <v>ERM</v>
      </c>
      <c r="R215" s="123">
        <v>198</v>
      </c>
      <c r="S215" s="123"/>
      <c r="AA215" s="54">
        <f t="shared" si="72"/>
        <v>0</v>
      </c>
      <c r="AB215" s="54" t="e">
        <f t="shared" si="73"/>
        <v>#VALUE!</v>
      </c>
      <c r="AC215" s="83" t="str">
        <f t="shared" si="75"/>
        <v/>
      </c>
      <c r="AD215" s="54">
        <f t="shared" si="78"/>
        <v>211</v>
      </c>
      <c r="AE215" s="54" t="str">
        <f t="shared" si="64"/>
        <v/>
      </c>
      <c r="AF215" s="54" t="str">
        <f t="shared" si="65"/>
        <v/>
      </c>
      <c r="AG215" s="54" t="str">
        <f t="shared" si="80"/>
        <v/>
      </c>
      <c r="AH215" s="54" t="str">
        <f t="shared" si="80"/>
        <v/>
      </c>
      <c r="AI215" s="54" t="str">
        <f t="shared" si="80"/>
        <v/>
      </c>
      <c r="AJ215" s="54" t="str">
        <f t="shared" si="66"/>
        <v/>
      </c>
      <c r="AK215" s="54" t="str">
        <f t="shared" si="81"/>
        <v/>
      </c>
      <c r="AL215" s="54" t="str">
        <f t="shared" si="81"/>
        <v/>
      </c>
      <c r="AM215" s="54" t="str">
        <f t="shared" si="81"/>
        <v/>
      </c>
      <c r="AN215" s="1" t="str">
        <f>IF(AF215="S",VLOOKUP(AI215,lookups!$N$1:$O$100,2,FALSE),"NVT")</f>
        <v>NVT</v>
      </c>
      <c r="AP215" s="54" t="str">
        <f t="shared" si="76"/>
        <v/>
      </c>
    </row>
    <row r="216" spans="1:42" x14ac:dyDescent="0.2">
      <c r="A216" s="1">
        <f t="shared" ref="A216:A279" si="82">F216+IF(R216&lt;&gt;"",R216/1000,E216/1000)</f>
        <v>138.19499999999999</v>
      </c>
      <c r="B216" s="1">
        <f t="shared" si="74"/>
        <v>5</v>
      </c>
      <c r="C216" s="1">
        <f t="shared" si="77"/>
        <v>1</v>
      </c>
      <c r="D216" s="1">
        <f t="shared" si="79"/>
        <v>0</v>
      </c>
      <c r="E216" s="1">
        <f t="shared" si="71"/>
        <v>212</v>
      </c>
      <c r="F216" s="1">
        <f>IFERROR(VLOOKUP($E216,aanmeldingen!$B:$AB,F$1,FALSE),"-")</f>
        <v>138</v>
      </c>
      <c r="H216" s="25" t="str">
        <f>IF($D216=1,VLOOKUP($E216,aanmeldingen!$B:$AB,H$1,FALSE),"")</f>
        <v/>
      </c>
      <c r="I216" s="1" t="str">
        <f>IF($D216=1,VLOOKUP($E216,aanmeldingen!$B:$AB,I$1,FALSE),"")</f>
        <v/>
      </c>
      <c r="J216" s="1" t="str">
        <f>IF($D216=1,VLOOKUP($E216,aanmeldingen!$B:$AB,J$1,FALSE),"")</f>
        <v/>
      </c>
      <c r="K216" s="95" t="str">
        <f>IF($D216=1,VLOOKUP($E216,aanmeldingen!$B:$AB,K$1,FALSE),"")</f>
        <v/>
      </c>
      <c r="L216" s="95" t="str">
        <f>IF($D216=1,VLOOKUP($E216,aanmeldingen!$B:$AB,L$1,FALSE),"")</f>
        <v/>
      </c>
      <c r="M216" s="18" t="str">
        <f>IF($D216=1,VLOOKUP($E216,aanmeldingen!$B:$AB,M$1,FALSE),"")</f>
        <v/>
      </c>
      <c r="N216" s="1" t="str">
        <f>IF($D216=1,VLOOKUP($E216,aanmeldingen!$B:$AB,N$1,FALSE),"")</f>
        <v/>
      </c>
      <c r="O216" s="1" t="str">
        <f>IF($F216="-","",VLOOKUP($E216,aanmeldingen!$B:$AB,O$1,FALSE))</f>
        <v>Post</v>
      </c>
      <c r="P216" s="1" t="str">
        <f>IF($F216="-","",VLOOKUP($E216,aanmeldingen!$B:$AB,P$1,FALSE))</f>
        <v>Arnout</v>
      </c>
      <c r="Q216" s="1" t="str">
        <f>IF($F216="-","",VLOOKUP($E216,aanmeldingen!$B:$AB,Q$1,FALSE))</f>
        <v>ERM</v>
      </c>
      <c r="R216" s="123">
        <v>195</v>
      </c>
      <c r="S216" s="124"/>
      <c r="AA216" s="54">
        <f t="shared" si="72"/>
        <v>0</v>
      </c>
      <c r="AB216" s="54" t="e">
        <f t="shared" si="73"/>
        <v>#VALUE!</v>
      </c>
      <c r="AC216" s="83" t="str">
        <f t="shared" si="75"/>
        <v/>
      </c>
      <c r="AD216" s="54">
        <f t="shared" si="78"/>
        <v>212</v>
      </c>
      <c r="AE216" s="54" t="str">
        <f t="shared" si="64"/>
        <v/>
      </c>
      <c r="AF216" s="54" t="str">
        <f t="shared" si="65"/>
        <v/>
      </c>
      <c r="AG216" s="54" t="str">
        <f t="shared" si="80"/>
        <v/>
      </c>
      <c r="AH216" s="54" t="str">
        <f t="shared" si="80"/>
        <v/>
      </c>
      <c r="AI216" s="54" t="str">
        <f t="shared" si="80"/>
        <v/>
      </c>
      <c r="AJ216" s="54" t="str">
        <f t="shared" si="66"/>
        <v/>
      </c>
      <c r="AK216" s="54" t="str">
        <f t="shared" si="81"/>
        <v/>
      </c>
      <c r="AL216" s="54" t="str">
        <f t="shared" si="81"/>
        <v/>
      </c>
      <c r="AM216" s="54" t="str">
        <f t="shared" si="81"/>
        <v/>
      </c>
      <c r="AN216" s="1" t="str">
        <f>IF(AF216="S",VLOOKUP(AI216,lookups!$N$1:$O$100,2,FALSE),"NVT")</f>
        <v>NVT</v>
      </c>
      <c r="AP216" s="54" t="str">
        <f t="shared" si="76"/>
        <v/>
      </c>
    </row>
    <row r="217" spans="1:42" x14ac:dyDescent="0.2">
      <c r="A217" s="1">
        <f t="shared" si="82"/>
        <v>138.17400000000001</v>
      </c>
      <c r="B217" s="1">
        <f t="shared" si="74"/>
        <v>6</v>
      </c>
      <c r="C217" s="1">
        <f t="shared" si="77"/>
        <v>1</v>
      </c>
      <c r="D217" s="1">
        <f t="shared" si="79"/>
        <v>0</v>
      </c>
      <c r="E217" s="1">
        <f t="shared" si="71"/>
        <v>213</v>
      </c>
      <c r="F217" s="1">
        <f>IFERROR(VLOOKUP($E217,aanmeldingen!$B:$AB,F$1,FALSE),"-")</f>
        <v>138</v>
      </c>
      <c r="H217" s="25" t="str">
        <f>IF($D217=1,VLOOKUP($E217,aanmeldingen!$B:$AB,H$1,FALSE),"")</f>
        <v/>
      </c>
      <c r="I217" s="1" t="str">
        <f>IF($D217=1,VLOOKUP($E217,aanmeldingen!$B:$AB,I$1,FALSE),"")</f>
        <v/>
      </c>
      <c r="J217" s="1" t="str">
        <f>IF($D217=1,VLOOKUP($E217,aanmeldingen!$B:$AB,J$1,FALSE),"")</f>
        <v/>
      </c>
      <c r="K217" s="95" t="str">
        <f>IF($D217=1,VLOOKUP($E217,aanmeldingen!$B:$AB,K$1,FALSE),"")</f>
        <v/>
      </c>
      <c r="L217" s="95" t="str">
        <f>IF($D217=1,VLOOKUP($E217,aanmeldingen!$B:$AB,L$1,FALSE),"")</f>
        <v/>
      </c>
      <c r="M217" s="18" t="str">
        <f>IF($D217=1,VLOOKUP($E217,aanmeldingen!$B:$AB,M$1,FALSE),"")</f>
        <v/>
      </c>
      <c r="N217" s="1" t="str">
        <f>IF($D217=1,VLOOKUP($E217,aanmeldingen!$B:$AB,N$1,FALSE),"")</f>
        <v/>
      </c>
      <c r="O217" s="1" t="str">
        <f>IF($F217="-","",VLOOKUP($E217,aanmeldingen!$B:$AB,O$1,FALSE))</f>
        <v>Videler</v>
      </c>
      <c r="P217" s="1" t="str">
        <f>IF($F217="-","",VLOOKUP($E217,aanmeldingen!$B:$AB,P$1,FALSE))</f>
        <v>Jasper</v>
      </c>
      <c r="Q217" s="1" t="str">
        <f>IF($F217="-","",VLOOKUP($E217,aanmeldingen!$B:$AB,Q$1,FALSE))</f>
        <v>BG</v>
      </c>
      <c r="R217" s="123">
        <v>174</v>
      </c>
      <c r="S217" s="123"/>
      <c r="AA217" s="54">
        <f t="shared" si="72"/>
        <v>0</v>
      </c>
      <c r="AB217" s="54" t="e">
        <f t="shared" si="73"/>
        <v>#VALUE!</v>
      </c>
      <c r="AC217" s="83" t="str">
        <f t="shared" si="75"/>
        <v/>
      </c>
      <c r="AD217" s="54">
        <f t="shared" si="78"/>
        <v>213</v>
      </c>
      <c r="AE217" s="54" t="str">
        <f t="shared" si="64"/>
        <v/>
      </c>
      <c r="AF217" s="54" t="str">
        <f t="shared" si="65"/>
        <v/>
      </c>
      <c r="AG217" s="54" t="str">
        <f t="shared" si="80"/>
        <v/>
      </c>
      <c r="AH217" s="54" t="str">
        <f t="shared" si="80"/>
        <v/>
      </c>
      <c r="AI217" s="54" t="str">
        <f t="shared" si="80"/>
        <v/>
      </c>
      <c r="AJ217" s="54" t="str">
        <f t="shared" si="66"/>
        <v/>
      </c>
      <c r="AK217" s="54" t="str">
        <f t="shared" si="81"/>
        <v/>
      </c>
      <c r="AL217" s="54" t="str">
        <f t="shared" si="81"/>
        <v/>
      </c>
      <c r="AM217" s="54" t="str">
        <f t="shared" si="81"/>
        <v/>
      </c>
      <c r="AN217" s="1" t="str">
        <f>IF(AF217="S",VLOOKUP(AI217,lookups!$N$1:$O$100,2,FALSE),"NVT")</f>
        <v>NVT</v>
      </c>
      <c r="AP217" s="54" t="str">
        <f t="shared" si="76"/>
        <v/>
      </c>
    </row>
    <row r="218" spans="1:42" x14ac:dyDescent="0.2">
      <c r="A218" s="1">
        <f t="shared" si="82"/>
        <v>138.167</v>
      </c>
      <c r="B218" s="1">
        <f t="shared" si="74"/>
        <v>7</v>
      </c>
      <c r="C218" s="1">
        <f t="shared" si="77"/>
        <v>1</v>
      </c>
      <c r="D218" s="1">
        <f t="shared" si="79"/>
        <v>0</v>
      </c>
      <c r="E218" s="1">
        <f t="shared" si="71"/>
        <v>214</v>
      </c>
      <c r="F218" s="1">
        <f>IFERROR(VLOOKUP($E218,aanmeldingen!$B:$AB,F$1,FALSE),"-")</f>
        <v>138</v>
      </c>
      <c r="H218" s="25" t="str">
        <f>IF($D218=1,VLOOKUP($E218,aanmeldingen!$B:$AB,H$1,FALSE),"")</f>
        <v/>
      </c>
      <c r="I218" s="1" t="str">
        <f>IF($D218=1,VLOOKUP($E218,aanmeldingen!$B:$AB,I$1,FALSE),"")</f>
        <v/>
      </c>
      <c r="J218" s="1" t="str">
        <f>IF($D218=1,VLOOKUP($E218,aanmeldingen!$B:$AB,J$1,FALSE),"")</f>
        <v/>
      </c>
      <c r="K218" s="95" t="str">
        <f>IF($D218=1,VLOOKUP($E218,aanmeldingen!$B:$AB,K$1,FALSE),"")</f>
        <v/>
      </c>
      <c r="L218" s="95" t="str">
        <f>IF($D218=1,VLOOKUP($E218,aanmeldingen!$B:$AB,L$1,FALSE),"")</f>
        <v/>
      </c>
      <c r="M218" s="18" t="str">
        <f>IF($D218=1,VLOOKUP($E218,aanmeldingen!$B:$AB,M$1,FALSE),"")</f>
        <v/>
      </c>
      <c r="N218" s="1" t="str">
        <f>IF($D218=1,VLOOKUP($E218,aanmeldingen!$B:$AB,N$1,FALSE),"")</f>
        <v/>
      </c>
      <c r="O218" s="1" t="str">
        <f>IF($F218="-","",VLOOKUP($E218,aanmeldingen!$B:$AB,O$1,FALSE))</f>
        <v>Van Rooij</v>
      </c>
      <c r="P218" s="1" t="str">
        <f>IF($F218="-","",VLOOKUP($E218,aanmeldingen!$B:$AB,P$1,FALSE))</f>
        <v>Kevin</v>
      </c>
      <c r="Q218" s="1" t="str">
        <f>IF($F218="-","",VLOOKUP($E218,aanmeldingen!$B:$AB,Q$1,FALSE))</f>
        <v>DBO</v>
      </c>
      <c r="R218" s="123">
        <v>167</v>
      </c>
      <c r="S218" s="124"/>
      <c r="AA218" s="54">
        <f t="shared" si="72"/>
        <v>0</v>
      </c>
      <c r="AB218" s="54" t="e">
        <f t="shared" si="73"/>
        <v>#VALUE!</v>
      </c>
      <c r="AC218" s="83" t="str">
        <f t="shared" si="75"/>
        <v/>
      </c>
      <c r="AD218" s="54">
        <f t="shared" si="78"/>
        <v>214</v>
      </c>
      <c r="AE218" s="54" t="str">
        <f t="shared" si="64"/>
        <v/>
      </c>
      <c r="AF218" s="54" t="str">
        <f t="shared" si="65"/>
        <v/>
      </c>
      <c r="AG218" s="54" t="str">
        <f t="shared" si="80"/>
        <v/>
      </c>
      <c r="AH218" s="54" t="str">
        <f t="shared" si="80"/>
        <v/>
      </c>
      <c r="AI218" s="54" t="str">
        <f t="shared" si="80"/>
        <v/>
      </c>
      <c r="AJ218" s="54" t="str">
        <f t="shared" si="66"/>
        <v/>
      </c>
      <c r="AK218" s="54" t="str">
        <f t="shared" si="81"/>
        <v/>
      </c>
      <c r="AL218" s="54" t="str">
        <f t="shared" si="81"/>
        <v/>
      </c>
      <c r="AM218" s="54" t="str">
        <f t="shared" si="81"/>
        <v/>
      </c>
      <c r="AN218" s="1" t="str">
        <f>IF(AF218="S",VLOOKUP(AI218,lookups!$N$1:$O$100,2,FALSE),"NVT")</f>
        <v>NVT</v>
      </c>
      <c r="AP218" s="54" t="str">
        <f t="shared" si="76"/>
        <v/>
      </c>
    </row>
    <row r="219" spans="1:42" x14ac:dyDescent="0.2">
      <c r="A219" s="1">
        <f t="shared" si="82"/>
        <v>138.179</v>
      </c>
      <c r="B219" s="1">
        <f t="shared" si="74"/>
        <v>8</v>
      </c>
      <c r="C219" s="1">
        <f t="shared" si="77"/>
        <v>1</v>
      </c>
      <c r="D219" s="1">
        <f t="shared" si="79"/>
        <v>0</v>
      </c>
      <c r="E219" s="1">
        <f t="shared" si="71"/>
        <v>215</v>
      </c>
      <c r="F219" s="1">
        <f>IFERROR(VLOOKUP($E219,aanmeldingen!$B:$AB,F$1,FALSE),"-")</f>
        <v>138</v>
      </c>
      <c r="H219" s="25" t="str">
        <f>IF($D219=1,VLOOKUP($E219,aanmeldingen!$B:$AB,H$1,FALSE),"")</f>
        <v/>
      </c>
      <c r="I219" s="1" t="str">
        <f>IF($D219=1,VLOOKUP($E219,aanmeldingen!$B:$AB,I$1,FALSE),"")</f>
        <v/>
      </c>
      <c r="J219" s="1" t="str">
        <f>IF($D219=1,VLOOKUP($E219,aanmeldingen!$B:$AB,J$1,FALSE),"")</f>
        <v/>
      </c>
      <c r="K219" s="95" t="str">
        <f>IF($D219=1,VLOOKUP($E219,aanmeldingen!$B:$AB,K$1,FALSE),"")</f>
        <v/>
      </c>
      <c r="L219" s="95" t="str">
        <f>IF($D219=1,VLOOKUP($E219,aanmeldingen!$B:$AB,L$1,FALSE),"")</f>
        <v/>
      </c>
      <c r="M219" s="18" t="str">
        <f>IF($D219=1,VLOOKUP($E219,aanmeldingen!$B:$AB,M$1,FALSE),"")</f>
        <v/>
      </c>
      <c r="N219" s="1" t="str">
        <f>IF($D219=1,VLOOKUP($E219,aanmeldingen!$B:$AB,N$1,FALSE),"")</f>
        <v/>
      </c>
      <c r="O219" s="1" t="str">
        <f>IF($F219="-","",VLOOKUP($E219,aanmeldingen!$B:$AB,O$1,FALSE))</f>
        <v>Warreman</v>
      </c>
      <c r="P219" s="1" t="str">
        <f>IF($F219="-","",VLOOKUP($E219,aanmeldingen!$B:$AB,P$1,FALSE))</f>
        <v>Daan</v>
      </c>
      <c r="Q219" s="1" t="str">
        <f>IF($F219="-","",VLOOKUP($E219,aanmeldingen!$B:$AB,Q$1,FALSE))</f>
        <v>RS</v>
      </c>
      <c r="R219" s="123">
        <v>179</v>
      </c>
      <c r="S219" s="124"/>
      <c r="AA219" s="54">
        <f t="shared" si="72"/>
        <v>0</v>
      </c>
      <c r="AB219" s="54" t="e">
        <f t="shared" si="73"/>
        <v>#VALUE!</v>
      </c>
      <c r="AC219" s="83" t="str">
        <f t="shared" si="75"/>
        <v/>
      </c>
      <c r="AD219" s="54">
        <f t="shared" si="78"/>
        <v>215</v>
      </c>
      <c r="AE219" s="54" t="str">
        <f t="shared" si="64"/>
        <v/>
      </c>
      <c r="AF219" s="54" t="str">
        <f t="shared" si="65"/>
        <v/>
      </c>
      <c r="AG219" s="54" t="str">
        <f t="shared" si="80"/>
        <v/>
      </c>
      <c r="AH219" s="54" t="str">
        <f t="shared" si="80"/>
        <v/>
      </c>
      <c r="AI219" s="54" t="str">
        <f t="shared" si="80"/>
        <v/>
      </c>
      <c r="AJ219" s="54" t="str">
        <f t="shared" si="66"/>
        <v/>
      </c>
      <c r="AK219" s="54" t="str">
        <f t="shared" si="81"/>
        <v/>
      </c>
      <c r="AL219" s="54" t="str">
        <f t="shared" si="81"/>
        <v/>
      </c>
      <c r="AM219" s="54" t="str">
        <f t="shared" si="81"/>
        <v/>
      </c>
      <c r="AN219" s="1" t="str">
        <f>IF(AF219="S",VLOOKUP(AI219,lookups!$N$1:$O$100,2,FALSE),"NVT")</f>
        <v>NVT</v>
      </c>
      <c r="AP219" s="54" t="str">
        <f t="shared" si="76"/>
        <v/>
      </c>
    </row>
    <row r="220" spans="1:42" x14ac:dyDescent="0.2">
      <c r="A220" s="1">
        <f t="shared" si="82"/>
        <v>138.006</v>
      </c>
      <c r="B220" s="1">
        <f t="shared" si="74"/>
        <v>9</v>
      </c>
      <c r="C220" s="1">
        <f t="shared" si="77"/>
        <v>1</v>
      </c>
      <c r="D220" s="1">
        <f t="shared" si="79"/>
        <v>0</v>
      </c>
      <c r="E220" s="1">
        <f t="shared" si="71"/>
        <v>216</v>
      </c>
      <c r="F220" s="1">
        <f>IFERROR(VLOOKUP($E220,aanmeldingen!$B:$AB,F$1,FALSE),"-")</f>
        <v>138</v>
      </c>
      <c r="H220" s="25" t="str">
        <f>IF($D220=1,VLOOKUP($E220,aanmeldingen!$B:$AB,H$1,FALSE),"")</f>
        <v/>
      </c>
      <c r="I220" s="1" t="str">
        <f>IF($D220=1,VLOOKUP($E220,aanmeldingen!$B:$AB,I$1,FALSE),"")</f>
        <v/>
      </c>
      <c r="J220" s="1" t="str">
        <f>IF($D220=1,VLOOKUP($E220,aanmeldingen!$B:$AB,J$1,FALSE),"")</f>
        <v/>
      </c>
      <c r="K220" s="95" t="str">
        <f>IF($D220=1,VLOOKUP($E220,aanmeldingen!$B:$AB,K$1,FALSE),"")</f>
        <v/>
      </c>
      <c r="L220" s="95" t="str">
        <f>IF($D220=1,VLOOKUP($E220,aanmeldingen!$B:$AB,L$1,FALSE),"")</f>
        <v/>
      </c>
      <c r="M220" s="18" t="str">
        <f>IF($D220=1,VLOOKUP($E220,aanmeldingen!$B:$AB,M$1,FALSE),"")</f>
        <v/>
      </c>
      <c r="N220" s="1" t="str">
        <f>IF($D220=1,VLOOKUP($E220,aanmeldingen!$B:$AB,N$1,FALSE),"")</f>
        <v/>
      </c>
      <c r="O220" s="1" t="str">
        <f>IF($F220="-","",VLOOKUP($E220,aanmeldingen!$B:$AB,O$1,FALSE))</f>
        <v>Roubailo</v>
      </c>
      <c r="P220" s="1" t="str">
        <f>IF($F220="-","",VLOOKUP($E220,aanmeldingen!$B:$AB,P$1,FALSE))</f>
        <v>Niels</v>
      </c>
      <c r="Q220" s="1" t="str">
        <f>IF($F220="-","",VLOOKUP($E220,aanmeldingen!$B:$AB,Q$1,FALSE))</f>
        <v>RS</v>
      </c>
      <c r="R220" s="123">
        <v>6</v>
      </c>
      <c r="S220" s="123"/>
      <c r="AA220" s="54">
        <f t="shared" si="72"/>
        <v>0</v>
      </c>
      <c r="AB220" s="54" t="e">
        <f t="shared" si="73"/>
        <v>#VALUE!</v>
      </c>
      <c r="AC220" s="83" t="str">
        <f t="shared" si="75"/>
        <v/>
      </c>
      <c r="AD220" s="54">
        <f t="shared" si="78"/>
        <v>216</v>
      </c>
      <c r="AE220" s="54" t="str">
        <f t="shared" ref="AE220:AE283" si="83">IFERROR(VLOOKUP(AD220,$AB$5:$AC$1990,2,FALSE),"")</f>
        <v/>
      </c>
      <c r="AF220" s="54" t="str">
        <f t="shared" ref="AF220:AF283" si="84">IF(AE220="","",IF(AE220=TRUNC(AE220),"W","S"))</f>
        <v/>
      </c>
      <c r="AG220" s="54" t="str">
        <f t="shared" si="80"/>
        <v/>
      </c>
      <c r="AH220" s="54" t="str">
        <f t="shared" si="80"/>
        <v/>
      </c>
      <c r="AI220" s="54" t="str">
        <f t="shared" si="80"/>
        <v/>
      </c>
      <c r="AJ220" s="54" t="str">
        <f t="shared" si="66"/>
        <v/>
      </c>
      <c r="AK220" s="54" t="str">
        <f t="shared" si="81"/>
        <v/>
      </c>
      <c r="AL220" s="54" t="str">
        <f t="shared" si="81"/>
        <v/>
      </c>
      <c r="AM220" s="54" t="str">
        <f t="shared" si="81"/>
        <v/>
      </c>
      <c r="AN220" s="1" t="str">
        <f>IF(AF220="S",VLOOKUP(AI220,lookups!$N$1:$O$100,2,FALSE),"NVT")</f>
        <v>NVT</v>
      </c>
      <c r="AP220" s="54" t="str">
        <f t="shared" si="76"/>
        <v/>
      </c>
    </row>
    <row r="221" spans="1:42" x14ac:dyDescent="0.2">
      <c r="A221" s="1">
        <f t="shared" si="82"/>
        <v>142.11699999999999</v>
      </c>
      <c r="B221" s="1">
        <f t="shared" si="74"/>
        <v>1</v>
      </c>
      <c r="C221" s="1">
        <f t="shared" si="77"/>
        <v>0</v>
      </c>
      <c r="D221" s="1">
        <f t="shared" si="79"/>
        <v>1</v>
      </c>
      <c r="E221" s="1">
        <f t="shared" si="71"/>
        <v>217</v>
      </c>
      <c r="F221" s="1">
        <f>IFERROR(VLOOKUP($E221,aanmeldingen!$B:$AB,F$1,FALSE),"-")</f>
        <v>142</v>
      </c>
      <c r="H221" s="25" t="str">
        <f>IF($D221=1,VLOOKUP($E221,aanmeldingen!$B:$AB,H$1,FALSE),"")</f>
        <v>Moedling</v>
      </c>
      <c r="I221" s="1" t="str">
        <f>IF($D221=1,VLOOKUP($E221,aanmeldingen!$B:$AB,I$1,FALSE),"")</f>
        <v>AUT</v>
      </c>
      <c r="J221" s="1" t="str">
        <f>IF($D221=1,VLOOKUP($E221,aanmeldingen!$B:$AB,J$1,FALSE),"")</f>
        <v>ECC</v>
      </c>
      <c r="K221" s="95">
        <f>IF($D221=1,VLOOKUP($E221,aanmeldingen!$B:$AB,K$1,FALSE),"")</f>
        <v>43428</v>
      </c>
      <c r="L221" s="95">
        <f>IF($D221=1,VLOOKUP($E221,aanmeldingen!$B:$AB,L$1,FALSE),"")</f>
        <v>43429</v>
      </c>
      <c r="M221" s="18" t="str">
        <f>IF($D221=1,VLOOKUP($E221,aanmeldingen!$B:$AB,M$1,FALSE),"")</f>
        <v>Dames</v>
      </c>
      <c r="N221" s="1" t="str">
        <f>IF($D221=1,VLOOKUP($E221,aanmeldingen!$B:$AB,N$1,FALSE),"")</f>
        <v>Floret</v>
      </c>
      <c r="O221" s="1" t="str">
        <f>IF($F221="-","",VLOOKUP($E221,aanmeldingen!$B:$AB,O$1,FALSE))</f>
        <v>Jans Kohneke</v>
      </c>
      <c r="P221" s="1" t="str">
        <f>IF($F221="-","",VLOOKUP($E221,aanmeldingen!$B:$AB,P$1,FALSE))</f>
        <v>Maria</v>
      </c>
      <c r="Q221" s="1" t="str">
        <f>IF($F221="-","",VLOOKUP($E221,aanmeldingen!$B:$AB,Q$1,FALSE))</f>
        <v>AMS</v>
      </c>
      <c r="R221" s="123">
        <v>117</v>
      </c>
      <c r="S221" s="123">
        <v>146</v>
      </c>
      <c r="AA221" s="54">
        <f t="shared" si="72"/>
        <v>0</v>
      </c>
      <c r="AB221" s="54" t="e">
        <f t="shared" si="73"/>
        <v>#VALUE!</v>
      </c>
      <c r="AC221" s="83" t="str">
        <f t="shared" si="75"/>
        <v/>
      </c>
      <c r="AD221" s="54">
        <f t="shared" si="78"/>
        <v>217</v>
      </c>
      <c r="AE221" s="54" t="str">
        <f t="shared" si="83"/>
        <v/>
      </c>
      <c r="AF221" s="54" t="str">
        <f t="shared" si="84"/>
        <v/>
      </c>
      <c r="AG221" s="54" t="str">
        <f t="shared" si="80"/>
        <v/>
      </c>
      <c r="AH221" s="54" t="str">
        <f t="shared" si="80"/>
        <v/>
      </c>
      <c r="AI221" s="54" t="str">
        <f t="shared" si="80"/>
        <v/>
      </c>
      <c r="AJ221" s="54" t="str">
        <f t="shared" si="66"/>
        <v/>
      </c>
      <c r="AK221" s="54" t="str">
        <f t="shared" si="81"/>
        <v/>
      </c>
      <c r="AL221" s="54" t="str">
        <f t="shared" si="81"/>
        <v/>
      </c>
      <c r="AM221" s="54" t="str">
        <f t="shared" si="81"/>
        <v/>
      </c>
      <c r="AN221" s="1" t="str">
        <f>IF(AF221="S",VLOOKUP(AI221,lookups!$N$1:$O$100,2,FALSE),"NVT")</f>
        <v>NVT</v>
      </c>
      <c r="AP221" s="54" t="str">
        <f t="shared" si="76"/>
        <v/>
      </c>
    </row>
    <row r="222" spans="1:42" x14ac:dyDescent="0.2">
      <c r="A222" s="1">
        <f t="shared" si="82"/>
        <v>142.06100000000001</v>
      </c>
      <c r="B222" s="1">
        <f t="shared" si="74"/>
        <v>2</v>
      </c>
      <c r="C222" s="1">
        <f t="shared" si="77"/>
        <v>0</v>
      </c>
      <c r="D222" s="1">
        <f t="shared" si="79"/>
        <v>0</v>
      </c>
      <c r="E222" s="1">
        <f t="shared" si="71"/>
        <v>218</v>
      </c>
      <c r="F222" s="1">
        <f>IFERROR(VLOOKUP($E222,aanmeldingen!$B:$AB,F$1,FALSE),"-")</f>
        <v>142</v>
      </c>
      <c r="H222" s="25" t="str">
        <f>IF($D222=1,VLOOKUP($E222,aanmeldingen!$B:$AB,H$1,FALSE),"")</f>
        <v/>
      </c>
      <c r="I222" s="1" t="str">
        <f>IF($D222=1,VLOOKUP($E222,aanmeldingen!$B:$AB,I$1,FALSE),"")</f>
        <v/>
      </c>
      <c r="J222" s="1" t="str">
        <f>IF($D222=1,VLOOKUP($E222,aanmeldingen!$B:$AB,J$1,FALSE),"")</f>
        <v/>
      </c>
      <c r="K222" s="95" t="str">
        <f>IF($D222=1,VLOOKUP($E222,aanmeldingen!$B:$AB,K$1,FALSE),"")</f>
        <v/>
      </c>
      <c r="L222" s="95" t="str">
        <f>IF($D222=1,VLOOKUP($E222,aanmeldingen!$B:$AB,L$1,FALSE),"")</f>
        <v/>
      </c>
      <c r="M222" s="18" t="str">
        <f>IF($D222=1,VLOOKUP($E222,aanmeldingen!$B:$AB,M$1,FALSE),"")</f>
        <v/>
      </c>
      <c r="N222" s="1" t="str">
        <f>IF($D222=1,VLOOKUP($E222,aanmeldingen!$B:$AB,N$1,FALSE),"")</f>
        <v/>
      </c>
      <c r="O222" s="1" t="str">
        <f>IF($F222="-","",VLOOKUP($E222,aanmeldingen!$B:$AB,O$1,FALSE))</f>
        <v>Butin Bik</v>
      </c>
      <c r="P222" s="1" t="str">
        <f>IF($F222="-","",VLOOKUP($E222,aanmeldingen!$B:$AB,P$1,FALSE))</f>
        <v>Elise</v>
      </c>
      <c r="Q222" s="1" t="str">
        <f>IF($F222="-","",VLOOKUP($E222,aanmeldingen!$B:$AB,Q$1,FALSE))</f>
        <v>BG</v>
      </c>
      <c r="R222" s="123">
        <v>61</v>
      </c>
      <c r="S222" s="123"/>
      <c r="AA222" s="54">
        <f t="shared" si="72"/>
        <v>0</v>
      </c>
      <c r="AB222" s="54" t="e">
        <f t="shared" si="73"/>
        <v>#VALUE!</v>
      </c>
      <c r="AC222" s="83" t="str">
        <f t="shared" si="75"/>
        <v/>
      </c>
      <c r="AD222" s="54">
        <f t="shared" si="78"/>
        <v>218</v>
      </c>
      <c r="AE222" s="54" t="str">
        <f t="shared" si="83"/>
        <v/>
      </c>
      <c r="AF222" s="54" t="str">
        <f t="shared" si="84"/>
        <v/>
      </c>
      <c r="AG222" s="54" t="str">
        <f t="shared" si="80"/>
        <v/>
      </c>
      <c r="AH222" s="54" t="str">
        <f t="shared" si="80"/>
        <v/>
      </c>
      <c r="AI222" s="54" t="str">
        <f t="shared" si="80"/>
        <v/>
      </c>
      <c r="AJ222" s="54" t="str">
        <f t="shared" si="66"/>
        <v/>
      </c>
      <c r="AK222" s="54" t="str">
        <f t="shared" si="81"/>
        <v/>
      </c>
      <c r="AL222" s="54" t="str">
        <f t="shared" si="81"/>
        <v/>
      </c>
      <c r="AM222" s="54" t="str">
        <f t="shared" si="81"/>
        <v/>
      </c>
      <c r="AN222" s="1" t="str">
        <f>IF(AF222="S",VLOOKUP(AI222,lookups!$N$1:$O$100,2,FALSE),"NVT")</f>
        <v>NVT</v>
      </c>
      <c r="AP222" s="54" t="str">
        <f t="shared" si="76"/>
        <v/>
      </c>
    </row>
    <row r="223" spans="1:42" x14ac:dyDescent="0.2">
      <c r="A223" s="1">
        <f t="shared" si="82"/>
        <v>142.048</v>
      </c>
      <c r="B223" s="1">
        <f t="shared" si="74"/>
        <v>3</v>
      </c>
      <c r="C223" s="1">
        <f t="shared" si="77"/>
        <v>0</v>
      </c>
      <c r="D223" s="1">
        <f t="shared" si="79"/>
        <v>0</v>
      </c>
      <c r="E223" s="1">
        <f t="shared" si="71"/>
        <v>219</v>
      </c>
      <c r="F223" s="1">
        <f>IFERROR(VLOOKUP($E223,aanmeldingen!$B:$AB,F$1,FALSE),"-")</f>
        <v>142</v>
      </c>
      <c r="H223" s="25" t="str">
        <f>IF($D223=1,VLOOKUP($E223,aanmeldingen!$B:$AB,H$1,FALSE),"")</f>
        <v/>
      </c>
      <c r="I223" s="1" t="str">
        <f>IF($D223=1,VLOOKUP($E223,aanmeldingen!$B:$AB,I$1,FALSE),"")</f>
        <v/>
      </c>
      <c r="J223" s="1" t="str">
        <f>IF($D223=1,VLOOKUP($E223,aanmeldingen!$B:$AB,J$1,FALSE),"")</f>
        <v/>
      </c>
      <c r="K223" s="95" t="str">
        <f>IF($D223=1,VLOOKUP($E223,aanmeldingen!$B:$AB,K$1,FALSE),"")</f>
        <v/>
      </c>
      <c r="L223" s="95" t="str">
        <f>IF($D223=1,VLOOKUP($E223,aanmeldingen!$B:$AB,L$1,FALSE),"")</f>
        <v/>
      </c>
      <c r="M223" s="18" t="str">
        <f>IF($D223=1,VLOOKUP($E223,aanmeldingen!$B:$AB,M$1,FALSE),"")</f>
        <v/>
      </c>
      <c r="N223" s="1" t="str">
        <f>IF($D223=1,VLOOKUP($E223,aanmeldingen!$B:$AB,N$1,FALSE),"")</f>
        <v/>
      </c>
      <c r="O223" s="1" t="str">
        <f>IF($F223="-","",VLOOKUP($E223,aanmeldingen!$B:$AB,O$1,FALSE))</f>
        <v>Yoshimori</v>
      </c>
      <c r="P223" s="1" t="str">
        <f>IF($F223="-","",VLOOKUP($E223,aanmeldingen!$B:$AB,P$1,FALSE))</f>
        <v>Rachika</v>
      </c>
      <c r="Q223" s="1" t="str">
        <f>IF($F223="-","",VLOOKUP($E223,aanmeldingen!$B:$AB,Q$1,FALSE))</f>
        <v>ZAI</v>
      </c>
      <c r="R223" s="123">
        <v>48</v>
      </c>
      <c r="S223" s="124"/>
      <c r="AA223" s="54">
        <f t="shared" si="72"/>
        <v>0</v>
      </c>
      <c r="AB223" s="54" t="e">
        <f t="shared" si="73"/>
        <v>#VALUE!</v>
      </c>
      <c r="AC223" s="83" t="str">
        <f t="shared" si="75"/>
        <v/>
      </c>
      <c r="AD223" s="54">
        <f t="shared" si="78"/>
        <v>219</v>
      </c>
      <c r="AE223" s="54" t="str">
        <f t="shared" si="83"/>
        <v/>
      </c>
      <c r="AF223" s="54" t="str">
        <f t="shared" si="84"/>
        <v/>
      </c>
      <c r="AG223" s="54" t="str">
        <f t="shared" si="80"/>
        <v/>
      </c>
      <c r="AH223" s="54" t="str">
        <f t="shared" si="80"/>
        <v/>
      </c>
      <c r="AI223" s="54" t="str">
        <f t="shared" si="80"/>
        <v/>
      </c>
      <c r="AJ223" s="54" t="str">
        <f t="shared" si="66"/>
        <v/>
      </c>
      <c r="AK223" s="54" t="str">
        <f t="shared" si="81"/>
        <v/>
      </c>
      <c r="AL223" s="54" t="str">
        <f t="shared" si="81"/>
        <v/>
      </c>
      <c r="AM223" s="54" t="str">
        <f t="shared" si="81"/>
        <v/>
      </c>
      <c r="AN223" s="1" t="str">
        <f>IF(AF223="S",VLOOKUP(AI223,lookups!$N$1:$O$100,2,FALSE),"NVT")</f>
        <v>NVT</v>
      </c>
      <c r="AP223" s="54" t="str">
        <f t="shared" si="76"/>
        <v/>
      </c>
    </row>
    <row r="224" spans="1:42" x14ac:dyDescent="0.2">
      <c r="A224" s="1">
        <f t="shared" si="82"/>
        <v>142.06800000000001</v>
      </c>
      <c r="B224" s="1">
        <f t="shared" si="74"/>
        <v>4</v>
      </c>
      <c r="C224" s="1">
        <f t="shared" si="77"/>
        <v>0</v>
      </c>
      <c r="D224" s="1">
        <f t="shared" si="79"/>
        <v>0</v>
      </c>
      <c r="E224" s="1">
        <f t="shared" si="71"/>
        <v>220</v>
      </c>
      <c r="F224" s="1">
        <f>IFERROR(VLOOKUP($E224,aanmeldingen!$B:$AB,F$1,FALSE),"-")</f>
        <v>142</v>
      </c>
      <c r="H224" s="25" t="str">
        <f>IF($D224=1,VLOOKUP($E224,aanmeldingen!$B:$AB,H$1,FALSE),"")</f>
        <v/>
      </c>
      <c r="I224" s="1" t="str">
        <f>IF($D224=1,VLOOKUP($E224,aanmeldingen!$B:$AB,I$1,FALSE),"")</f>
        <v/>
      </c>
      <c r="J224" s="1" t="str">
        <f>IF($D224=1,VLOOKUP($E224,aanmeldingen!$B:$AB,J$1,FALSE),"")</f>
        <v/>
      </c>
      <c r="K224" s="95" t="str">
        <f>IF($D224=1,VLOOKUP($E224,aanmeldingen!$B:$AB,K$1,FALSE),"")</f>
        <v/>
      </c>
      <c r="L224" s="95" t="str">
        <f>IF($D224=1,VLOOKUP($E224,aanmeldingen!$B:$AB,L$1,FALSE),"")</f>
        <v/>
      </c>
      <c r="M224" s="18" t="str">
        <f>IF($D224=1,VLOOKUP($E224,aanmeldingen!$B:$AB,M$1,FALSE),"")</f>
        <v/>
      </c>
      <c r="N224" s="1" t="str">
        <f>IF($D224=1,VLOOKUP($E224,aanmeldingen!$B:$AB,N$1,FALSE),"")</f>
        <v/>
      </c>
      <c r="O224" s="1" t="str">
        <f>IF($F224="-","",VLOOKUP($E224,aanmeldingen!$B:$AB,O$1,FALSE))</f>
        <v>Koster</v>
      </c>
      <c r="P224" s="1" t="str">
        <f>IF($F224="-","",VLOOKUP($E224,aanmeldingen!$B:$AB,P$1,FALSE))</f>
        <v>Tessa</v>
      </c>
      <c r="Q224" s="1" t="str">
        <f>IF($F224="-","",VLOOKUP($E224,aanmeldingen!$B:$AB,Q$1,FALSE))</f>
        <v>AMS</v>
      </c>
      <c r="R224" s="123">
        <v>68</v>
      </c>
      <c r="S224" s="123"/>
      <c r="AA224" s="54">
        <f t="shared" si="72"/>
        <v>0</v>
      </c>
      <c r="AB224" s="54" t="e">
        <f t="shared" si="73"/>
        <v>#VALUE!</v>
      </c>
      <c r="AC224" s="83" t="str">
        <f t="shared" si="75"/>
        <v/>
      </c>
      <c r="AD224" s="54">
        <f t="shared" si="78"/>
        <v>220</v>
      </c>
      <c r="AE224" s="54" t="str">
        <f t="shared" si="83"/>
        <v/>
      </c>
      <c r="AF224" s="54" t="str">
        <f t="shared" si="84"/>
        <v/>
      </c>
      <c r="AG224" s="54" t="str">
        <f t="shared" si="80"/>
        <v/>
      </c>
      <c r="AH224" s="54" t="str">
        <f t="shared" si="80"/>
        <v/>
      </c>
      <c r="AI224" s="54" t="str">
        <f t="shared" si="80"/>
        <v/>
      </c>
      <c r="AJ224" s="54" t="str">
        <f t="shared" si="66"/>
        <v/>
      </c>
      <c r="AK224" s="54" t="str">
        <f t="shared" si="81"/>
        <v/>
      </c>
      <c r="AL224" s="54" t="str">
        <f t="shared" si="81"/>
        <v/>
      </c>
      <c r="AM224" s="54" t="str">
        <f t="shared" si="81"/>
        <v/>
      </c>
      <c r="AN224" s="1" t="str">
        <f>IF(AF224="S",VLOOKUP(AI224,lookups!$N$1:$O$100,2,FALSE),"NVT")</f>
        <v>NVT</v>
      </c>
      <c r="AP224" s="54" t="str">
        <f t="shared" si="76"/>
        <v/>
      </c>
    </row>
    <row r="225" spans="1:42" x14ac:dyDescent="0.2">
      <c r="A225" s="1">
        <f t="shared" si="82"/>
        <v>143.02000100000001</v>
      </c>
      <c r="B225" s="1">
        <f t="shared" si="74"/>
        <v>1</v>
      </c>
      <c r="C225" s="1">
        <f t="shared" si="77"/>
        <v>1</v>
      </c>
      <c r="D225" s="1">
        <f t="shared" si="79"/>
        <v>1</v>
      </c>
      <c r="E225" s="1">
        <f t="shared" si="71"/>
        <v>221</v>
      </c>
      <c r="F225" s="1">
        <f>IFERROR(VLOOKUP($E225,aanmeldingen!$B:$AB,F$1,FALSE),"-")</f>
        <v>143</v>
      </c>
      <c r="H225" s="25" t="str">
        <f>IF($D225=1,VLOOKUP($E225,aanmeldingen!$B:$AB,H$1,FALSE),"")</f>
        <v>Moedling</v>
      </c>
      <c r="I225" s="1" t="str">
        <f>IF($D225=1,VLOOKUP($E225,aanmeldingen!$B:$AB,I$1,FALSE),"")</f>
        <v>AUT</v>
      </c>
      <c r="J225" s="1" t="str">
        <f>IF($D225=1,VLOOKUP($E225,aanmeldingen!$B:$AB,J$1,FALSE),"")</f>
        <v>ECC Eq</v>
      </c>
      <c r="K225" s="95">
        <f>IF($D225=1,VLOOKUP($E225,aanmeldingen!$B:$AB,K$1,FALSE),"")</f>
        <v>43428</v>
      </c>
      <c r="L225" s="95">
        <f>IF($D225=1,VLOOKUP($E225,aanmeldingen!$B:$AB,L$1,FALSE),"")</f>
        <v>43429</v>
      </c>
      <c r="M225" s="18" t="str">
        <f>IF($D225=1,VLOOKUP($E225,aanmeldingen!$B:$AB,M$1,FALSE),"")</f>
        <v>Dames</v>
      </c>
      <c r="N225" s="1" t="str">
        <f>IF($D225=1,VLOOKUP($E225,aanmeldingen!$B:$AB,N$1,FALSE),"")</f>
        <v>Floret</v>
      </c>
      <c r="O225" s="1" t="str">
        <f>IF($F225="-","",VLOOKUP($E225,aanmeldingen!$B:$AB,O$1,FALSE))</f>
        <v>Jans Kohneke</v>
      </c>
      <c r="P225" s="1" t="str">
        <f>IF($F225="-","",VLOOKUP($E225,aanmeldingen!$B:$AB,P$1,FALSE))</f>
        <v>Maria</v>
      </c>
      <c r="Q225" s="1" t="str">
        <f>IF($F225="-","",VLOOKUP($E225,aanmeldingen!$B:$AB,Q$1,FALSE))</f>
        <v>AMS</v>
      </c>
      <c r="R225" s="123">
        <v>20.001000000000001</v>
      </c>
      <c r="S225" s="123">
        <v>25</v>
      </c>
      <c r="AA225" s="54">
        <f t="shared" si="72"/>
        <v>0</v>
      </c>
      <c r="AB225" s="54" t="e">
        <f t="shared" si="73"/>
        <v>#VALUE!</v>
      </c>
      <c r="AC225" s="83" t="str">
        <f t="shared" si="75"/>
        <v/>
      </c>
      <c r="AD225" s="54">
        <f t="shared" si="78"/>
        <v>221</v>
      </c>
      <c r="AE225" s="54" t="str">
        <f t="shared" si="83"/>
        <v/>
      </c>
      <c r="AF225" s="54" t="str">
        <f t="shared" si="84"/>
        <v/>
      </c>
      <c r="AG225" s="54" t="str">
        <f t="shared" ref="AG225:AI244" si="85">IF($AF225="W",VLOOKUP($AE225,$F$5:$N$997,AG$4,FALSE),IF($AF225="S",VLOOKUP($AE225,$A$5:$R$997,AG$3,FALSE),""))</f>
        <v/>
      </c>
      <c r="AH225" s="54" t="str">
        <f t="shared" si="85"/>
        <v/>
      </c>
      <c r="AI225" s="54" t="str">
        <f t="shared" si="85"/>
        <v/>
      </c>
      <c r="AJ225" s="54" t="str">
        <f t="shared" ref="AJ225:AJ288" si="86">IF($AF225="W",VLOOKUP($AE225,$F$5:$N$997,AJ$4,FALSE),IF($AF225="S",IF(VLOOKUP($AE225,$A$5:$R$997,AJ$3,FALSE)=0,"Uitslag onbekend",IF(TRUNC(VLOOKUP($AE225,$A$5:$R$997,AJ$3,FALSE))=999,"Niet deelgenomen",IF(VLOOKUP($AE225,$A$5:$R$997,AJ$3,FALSE)=998,"Zwarte kaart",VLOOKUP($AE225,$A$5:$R$997,AJ$3,FALSE)))),""))</f>
        <v/>
      </c>
      <c r="AK225" s="54" t="str">
        <f t="shared" ref="AK225:AM244" si="87">IF($AF225="W",VLOOKUP($AE225,$F$5:$N$997,AK$4,FALSE),"")</f>
        <v/>
      </c>
      <c r="AL225" s="54" t="str">
        <f t="shared" si="87"/>
        <v/>
      </c>
      <c r="AM225" s="54" t="str">
        <f t="shared" si="87"/>
        <v/>
      </c>
      <c r="AN225" s="1" t="str">
        <f>IF(AF225="S",VLOOKUP(AI225,lookups!$N$1:$O$100,2,FALSE),"NVT")</f>
        <v>NVT</v>
      </c>
      <c r="AP225" s="54" t="str">
        <f t="shared" si="76"/>
        <v/>
      </c>
    </row>
    <row r="226" spans="1:42" x14ac:dyDescent="0.2">
      <c r="A226" s="1">
        <f t="shared" si="82"/>
        <v>143.02000200000001</v>
      </c>
      <c r="B226" s="1">
        <f t="shared" si="74"/>
        <v>2</v>
      </c>
      <c r="C226" s="1">
        <f t="shared" si="77"/>
        <v>1</v>
      </c>
      <c r="D226" s="1">
        <f t="shared" si="79"/>
        <v>0</v>
      </c>
      <c r="E226" s="1">
        <f t="shared" si="71"/>
        <v>222</v>
      </c>
      <c r="F226" s="1">
        <f>IFERROR(VLOOKUP($E226,aanmeldingen!$B:$AB,F$1,FALSE),"-")</f>
        <v>143</v>
      </c>
      <c r="H226" s="25" t="str">
        <f>IF($D226=1,VLOOKUP($E226,aanmeldingen!$B:$AB,H$1,FALSE),"")</f>
        <v/>
      </c>
      <c r="I226" s="1" t="str">
        <f>IF($D226=1,VLOOKUP($E226,aanmeldingen!$B:$AB,I$1,FALSE),"")</f>
        <v/>
      </c>
      <c r="J226" s="1" t="str">
        <f>IF($D226=1,VLOOKUP($E226,aanmeldingen!$B:$AB,J$1,FALSE),"")</f>
        <v/>
      </c>
      <c r="K226" s="95" t="str">
        <f>IF($D226=1,VLOOKUP($E226,aanmeldingen!$B:$AB,K$1,FALSE),"")</f>
        <v/>
      </c>
      <c r="L226" s="95" t="str">
        <f>IF($D226=1,VLOOKUP($E226,aanmeldingen!$B:$AB,L$1,FALSE),"")</f>
        <v/>
      </c>
      <c r="M226" s="18" t="str">
        <f>IF($D226=1,VLOOKUP($E226,aanmeldingen!$B:$AB,M$1,FALSE),"")</f>
        <v/>
      </c>
      <c r="N226" s="1" t="str">
        <f>IF($D226=1,VLOOKUP($E226,aanmeldingen!$B:$AB,N$1,FALSE),"")</f>
        <v/>
      </c>
      <c r="O226" s="1" t="str">
        <f>IF($F226="-","",VLOOKUP($E226,aanmeldingen!$B:$AB,O$1,FALSE))</f>
        <v>Butin Bik</v>
      </c>
      <c r="P226" s="1" t="str">
        <f>IF($F226="-","",VLOOKUP($E226,aanmeldingen!$B:$AB,P$1,FALSE))</f>
        <v>Elise</v>
      </c>
      <c r="Q226" s="1" t="str">
        <f>IF($F226="-","",VLOOKUP($E226,aanmeldingen!$B:$AB,Q$1,FALSE))</f>
        <v>BG</v>
      </c>
      <c r="R226" s="123">
        <v>20.001999999999999</v>
      </c>
      <c r="S226" s="123"/>
      <c r="AA226" s="54">
        <f t="shared" si="72"/>
        <v>0</v>
      </c>
      <c r="AB226" s="54" t="e">
        <f t="shared" si="73"/>
        <v>#VALUE!</v>
      </c>
      <c r="AC226" s="83" t="str">
        <f t="shared" si="75"/>
        <v/>
      </c>
      <c r="AD226" s="54">
        <f t="shared" si="78"/>
        <v>222</v>
      </c>
      <c r="AE226" s="54" t="str">
        <f t="shared" si="83"/>
        <v/>
      </c>
      <c r="AF226" s="54" t="str">
        <f t="shared" si="84"/>
        <v/>
      </c>
      <c r="AG226" s="54" t="str">
        <f t="shared" si="85"/>
        <v/>
      </c>
      <c r="AH226" s="54" t="str">
        <f t="shared" si="85"/>
        <v/>
      </c>
      <c r="AI226" s="54" t="str">
        <f t="shared" si="85"/>
        <v/>
      </c>
      <c r="AJ226" s="54" t="str">
        <f t="shared" si="86"/>
        <v/>
      </c>
      <c r="AK226" s="54" t="str">
        <f t="shared" si="87"/>
        <v/>
      </c>
      <c r="AL226" s="54" t="str">
        <f t="shared" si="87"/>
        <v/>
      </c>
      <c r="AM226" s="54" t="str">
        <f t="shared" si="87"/>
        <v/>
      </c>
      <c r="AN226" s="1" t="str">
        <f>IF(AF226="S",VLOOKUP(AI226,lookups!$N$1:$O$100,2,FALSE),"NVT")</f>
        <v>NVT</v>
      </c>
      <c r="AP226" s="54" t="str">
        <f t="shared" si="76"/>
        <v/>
      </c>
    </row>
    <row r="227" spans="1:42" x14ac:dyDescent="0.2">
      <c r="A227" s="1">
        <f t="shared" si="82"/>
        <v>143.020003</v>
      </c>
      <c r="B227" s="1">
        <f t="shared" si="74"/>
        <v>3</v>
      </c>
      <c r="C227" s="1">
        <f t="shared" si="77"/>
        <v>1</v>
      </c>
      <c r="D227" s="1">
        <f t="shared" si="79"/>
        <v>0</v>
      </c>
      <c r="E227" s="1">
        <f t="shared" si="71"/>
        <v>223</v>
      </c>
      <c r="F227" s="1">
        <f>IFERROR(VLOOKUP($E227,aanmeldingen!$B:$AB,F$1,FALSE),"-")</f>
        <v>143</v>
      </c>
      <c r="H227" s="25" t="str">
        <f>IF($D227=1,VLOOKUP($E227,aanmeldingen!$B:$AB,H$1,FALSE),"")</f>
        <v/>
      </c>
      <c r="I227" s="1" t="str">
        <f>IF($D227=1,VLOOKUP($E227,aanmeldingen!$B:$AB,I$1,FALSE),"")</f>
        <v/>
      </c>
      <c r="J227" s="1" t="str">
        <f>IF($D227=1,VLOOKUP($E227,aanmeldingen!$B:$AB,J$1,FALSE),"")</f>
        <v/>
      </c>
      <c r="K227" s="95" t="str">
        <f>IF($D227=1,VLOOKUP($E227,aanmeldingen!$B:$AB,K$1,FALSE),"")</f>
        <v/>
      </c>
      <c r="L227" s="95" t="str">
        <f>IF($D227=1,VLOOKUP($E227,aanmeldingen!$B:$AB,L$1,FALSE),"")</f>
        <v/>
      </c>
      <c r="M227" s="18" t="str">
        <f>IF($D227=1,VLOOKUP($E227,aanmeldingen!$B:$AB,M$1,FALSE),"")</f>
        <v/>
      </c>
      <c r="N227" s="1" t="str">
        <f>IF($D227=1,VLOOKUP($E227,aanmeldingen!$B:$AB,N$1,FALSE),"")</f>
        <v/>
      </c>
      <c r="O227" s="1" t="str">
        <f>IF($F227="-","",VLOOKUP($E227,aanmeldingen!$B:$AB,O$1,FALSE))</f>
        <v>Yoshimori</v>
      </c>
      <c r="P227" s="1" t="str">
        <f>IF($F227="-","",VLOOKUP($E227,aanmeldingen!$B:$AB,P$1,FALSE))</f>
        <v>Rachika</v>
      </c>
      <c r="Q227" s="1" t="str">
        <f>IF($F227="-","",VLOOKUP($E227,aanmeldingen!$B:$AB,Q$1,FALSE))</f>
        <v>ZAI</v>
      </c>
      <c r="R227" s="123">
        <v>20.003</v>
      </c>
      <c r="S227" s="123"/>
      <c r="AA227" s="54">
        <f t="shared" si="72"/>
        <v>0</v>
      </c>
      <c r="AB227" s="54" t="e">
        <f t="shared" si="73"/>
        <v>#VALUE!</v>
      </c>
      <c r="AC227" s="83" t="str">
        <f t="shared" si="75"/>
        <v/>
      </c>
      <c r="AD227" s="54">
        <f t="shared" si="78"/>
        <v>223</v>
      </c>
      <c r="AE227" s="54" t="str">
        <f t="shared" si="83"/>
        <v/>
      </c>
      <c r="AF227" s="54" t="str">
        <f t="shared" si="84"/>
        <v/>
      </c>
      <c r="AG227" s="54" t="str">
        <f t="shared" si="85"/>
        <v/>
      </c>
      <c r="AH227" s="54" t="str">
        <f t="shared" si="85"/>
        <v/>
      </c>
      <c r="AI227" s="54" t="str">
        <f t="shared" si="85"/>
        <v/>
      </c>
      <c r="AJ227" s="54" t="str">
        <f t="shared" si="86"/>
        <v/>
      </c>
      <c r="AK227" s="54" t="str">
        <f t="shared" si="87"/>
        <v/>
      </c>
      <c r="AL227" s="54" t="str">
        <f t="shared" si="87"/>
        <v/>
      </c>
      <c r="AM227" s="54" t="str">
        <f t="shared" si="87"/>
        <v/>
      </c>
      <c r="AN227" s="1" t="str">
        <f>IF(AF227="S",VLOOKUP(AI227,lookups!$N$1:$O$100,2,FALSE),"NVT")</f>
        <v>NVT</v>
      </c>
      <c r="AP227" s="54" t="str">
        <f t="shared" si="76"/>
        <v/>
      </c>
    </row>
    <row r="228" spans="1:42" x14ac:dyDescent="0.2">
      <c r="A228" s="1">
        <f t="shared" si="82"/>
        <v>143.020004</v>
      </c>
      <c r="B228" s="1">
        <f t="shared" si="74"/>
        <v>4</v>
      </c>
      <c r="C228" s="1">
        <f t="shared" si="77"/>
        <v>1</v>
      </c>
      <c r="D228" s="1">
        <f t="shared" si="79"/>
        <v>0</v>
      </c>
      <c r="E228" s="1">
        <f t="shared" si="71"/>
        <v>224</v>
      </c>
      <c r="F228" s="1">
        <f>IFERROR(VLOOKUP($E228,aanmeldingen!$B:$AB,F$1,FALSE),"-")</f>
        <v>143</v>
      </c>
      <c r="H228" s="25" t="str">
        <f>IF($D228=1,VLOOKUP($E228,aanmeldingen!$B:$AB,H$1,FALSE),"")</f>
        <v/>
      </c>
      <c r="I228" s="1" t="str">
        <f>IF($D228=1,VLOOKUP($E228,aanmeldingen!$B:$AB,I$1,FALSE),"")</f>
        <v/>
      </c>
      <c r="J228" s="1" t="str">
        <f>IF($D228=1,VLOOKUP($E228,aanmeldingen!$B:$AB,J$1,FALSE),"")</f>
        <v/>
      </c>
      <c r="K228" s="95" t="str">
        <f>IF($D228=1,VLOOKUP($E228,aanmeldingen!$B:$AB,K$1,FALSE),"")</f>
        <v/>
      </c>
      <c r="L228" s="95" t="str">
        <f>IF($D228=1,VLOOKUP($E228,aanmeldingen!$B:$AB,L$1,FALSE),"")</f>
        <v/>
      </c>
      <c r="M228" s="18" t="str">
        <f>IF($D228=1,VLOOKUP($E228,aanmeldingen!$B:$AB,M$1,FALSE),"")</f>
        <v/>
      </c>
      <c r="N228" s="1" t="str">
        <f>IF($D228=1,VLOOKUP($E228,aanmeldingen!$B:$AB,N$1,FALSE),"")</f>
        <v/>
      </c>
      <c r="O228" s="1" t="str">
        <f>IF($F228="-","",VLOOKUP($E228,aanmeldingen!$B:$AB,O$1,FALSE))</f>
        <v>Koster</v>
      </c>
      <c r="P228" s="1" t="str">
        <f>IF($F228="-","",VLOOKUP($E228,aanmeldingen!$B:$AB,P$1,FALSE))</f>
        <v>Tessa</v>
      </c>
      <c r="Q228" s="1" t="str">
        <f>IF($F228="-","",VLOOKUP($E228,aanmeldingen!$B:$AB,Q$1,FALSE))</f>
        <v>AMS</v>
      </c>
      <c r="R228" s="123">
        <v>20.004000000000001</v>
      </c>
      <c r="S228" s="123"/>
      <c r="AA228" s="54">
        <f t="shared" si="72"/>
        <v>0</v>
      </c>
      <c r="AB228" s="54" t="e">
        <f t="shared" si="73"/>
        <v>#VALUE!</v>
      </c>
      <c r="AC228" s="83" t="str">
        <f t="shared" si="75"/>
        <v/>
      </c>
      <c r="AD228" s="54">
        <f t="shared" si="78"/>
        <v>224</v>
      </c>
      <c r="AE228" s="54" t="str">
        <f t="shared" si="83"/>
        <v/>
      </c>
      <c r="AF228" s="54" t="str">
        <f t="shared" si="84"/>
        <v/>
      </c>
      <c r="AG228" s="54" t="str">
        <f t="shared" si="85"/>
        <v/>
      </c>
      <c r="AH228" s="54" t="str">
        <f t="shared" si="85"/>
        <v/>
      </c>
      <c r="AI228" s="54" t="str">
        <f t="shared" si="85"/>
        <v/>
      </c>
      <c r="AJ228" s="54" t="str">
        <f t="shared" si="86"/>
        <v/>
      </c>
      <c r="AK228" s="54" t="str">
        <f t="shared" si="87"/>
        <v/>
      </c>
      <c r="AL228" s="54" t="str">
        <f t="shared" si="87"/>
        <v/>
      </c>
      <c r="AM228" s="54" t="str">
        <f t="shared" si="87"/>
        <v/>
      </c>
      <c r="AN228" s="1" t="str">
        <f>IF(AF228="S",VLOOKUP(AI228,lookups!$N$1:$O$100,2,FALSE),"NVT")</f>
        <v>NVT</v>
      </c>
      <c r="AP228" s="54" t="str">
        <f t="shared" si="76"/>
        <v/>
      </c>
    </row>
    <row r="229" spans="1:42" x14ac:dyDescent="0.2">
      <c r="A229" s="1">
        <f t="shared" si="82"/>
        <v>144.11199999999999</v>
      </c>
      <c r="B229" s="1">
        <f t="shared" si="74"/>
        <v>1</v>
      </c>
      <c r="C229" s="1">
        <f t="shared" si="77"/>
        <v>0</v>
      </c>
      <c r="D229" s="1">
        <f t="shared" si="79"/>
        <v>1</v>
      </c>
      <c r="E229" s="1">
        <f t="shared" si="71"/>
        <v>225</v>
      </c>
      <c r="F229" s="1">
        <f>IFERROR(VLOOKUP($E229,aanmeldingen!$B:$AB,F$1,FALSE),"-")</f>
        <v>144</v>
      </c>
      <c r="H229" s="25" t="str">
        <f>IF($D229=1,VLOOKUP($E229,aanmeldingen!$B:$AB,H$1,FALSE),"")</f>
        <v>Moedling</v>
      </c>
      <c r="I229" s="1" t="str">
        <f>IF($D229=1,VLOOKUP($E229,aanmeldingen!$B:$AB,I$1,FALSE),"")</f>
        <v>AUT</v>
      </c>
      <c r="J229" s="1" t="str">
        <f>IF($D229=1,VLOOKUP($E229,aanmeldingen!$B:$AB,J$1,FALSE),"")</f>
        <v>ECC</v>
      </c>
      <c r="K229" s="95">
        <f>IF($D229=1,VLOOKUP($E229,aanmeldingen!$B:$AB,K$1,FALSE),"")</f>
        <v>43428</v>
      </c>
      <c r="L229" s="95">
        <f>IF($D229=1,VLOOKUP($E229,aanmeldingen!$B:$AB,L$1,FALSE),"")</f>
        <v>43429</v>
      </c>
      <c r="M229" s="18" t="str">
        <f>IF($D229=1,VLOOKUP($E229,aanmeldingen!$B:$AB,M$1,FALSE),"")</f>
        <v>Heren</v>
      </c>
      <c r="N229" s="1" t="str">
        <f>IF($D229=1,VLOOKUP($E229,aanmeldingen!$B:$AB,N$1,FALSE),"")</f>
        <v>Floret</v>
      </c>
      <c r="O229" s="1" t="str">
        <f>IF($F229="-","",VLOOKUP($E229,aanmeldingen!$B:$AB,O$1,FALSE))</f>
        <v>Joemrati</v>
      </c>
      <c r="P229" s="1" t="str">
        <f>IF($F229="-","",VLOOKUP($E229,aanmeldingen!$B:$AB,P$1,FALSE))</f>
        <v>Ashwan</v>
      </c>
      <c r="Q229" s="1" t="str">
        <f>IF($F229="-","",VLOOKUP($E229,aanmeldingen!$B:$AB,Q$1,FALSE))</f>
        <v>HS</v>
      </c>
      <c r="R229" s="123">
        <v>112</v>
      </c>
      <c r="S229" s="123">
        <v>200</v>
      </c>
      <c r="AA229" s="54">
        <f t="shared" si="72"/>
        <v>0</v>
      </c>
      <c r="AB229" s="54" t="e">
        <f t="shared" si="73"/>
        <v>#VALUE!</v>
      </c>
      <c r="AC229" s="83" t="str">
        <f t="shared" si="75"/>
        <v/>
      </c>
      <c r="AD229" s="54">
        <f t="shared" si="78"/>
        <v>225</v>
      </c>
      <c r="AE229" s="54" t="str">
        <f t="shared" si="83"/>
        <v/>
      </c>
      <c r="AF229" s="54" t="str">
        <f t="shared" si="84"/>
        <v/>
      </c>
      <c r="AG229" s="54" t="str">
        <f t="shared" si="85"/>
        <v/>
      </c>
      <c r="AH229" s="54" t="str">
        <f t="shared" si="85"/>
        <v/>
      </c>
      <c r="AI229" s="54" t="str">
        <f t="shared" si="85"/>
        <v/>
      </c>
      <c r="AJ229" s="54" t="str">
        <f t="shared" si="86"/>
        <v/>
      </c>
      <c r="AK229" s="54" t="str">
        <f t="shared" si="87"/>
        <v/>
      </c>
      <c r="AL229" s="54" t="str">
        <f t="shared" si="87"/>
        <v/>
      </c>
      <c r="AM229" s="54" t="str">
        <f t="shared" si="87"/>
        <v/>
      </c>
      <c r="AN229" s="1" t="str">
        <f>IF(AF229="S",VLOOKUP(AI229,lookups!$N$1:$O$100,2,FALSE),"NVT")</f>
        <v>NVT</v>
      </c>
      <c r="AP229" s="54" t="str">
        <f t="shared" si="76"/>
        <v/>
      </c>
    </row>
    <row r="230" spans="1:42" x14ac:dyDescent="0.2">
      <c r="A230" s="1">
        <f t="shared" si="82"/>
        <v>144.16399999999999</v>
      </c>
      <c r="B230" s="1">
        <f t="shared" si="74"/>
        <v>2</v>
      </c>
      <c r="C230" s="1">
        <f t="shared" si="77"/>
        <v>0</v>
      </c>
      <c r="D230" s="1">
        <f t="shared" si="79"/>
        <v>0</v>
      </c>
      <c r="E230" s="1">
        <f t="shared" si="71"/>
        <v>226</v>
      </c>
      <c r="F230" s="1">
        <f>IFERROR(VLOOKUP($E230,aanmeldingen!$B:$AB,F$1,FALSE),"-")</f>
        <v>144</v>
      </c>
      <c r="H230" s="25" t="str">
        <f>IF($D230=1,VLOOKUP($E230,aanmeldingen!$B:$AB,H$1,FALSE),"")</f>
        <v/>
      </c>
      <c r="I230" s="1" t="str">
        <f>IF($D230=1,VLOOKUP($E230,aanmeldingen!$B:$AB,I$1,FALSE),"")</f>
        <v/>
      </c>
      <c r="J230" s="1" t="str">
        <f>IF($D230=1,VLOOKUP($E230,aanmeldingen!$B:$AB,J$1,FALSE),"")</f>
        <v/>
      </c>
      <c r="K230" s="95" t="str">
        <f>IF($D230=1,VLOOKUP($E230,aanmeldingen!$B:$AB,K$1,FALSE),"")</f>
        <v/>
      </c>
      <c r="L230" s="95" t="str">
        <f>IF($D230=1,VLOOKUP($E230,aanmeldingen!$B:$AB,L$1,FALSE),"")</f>
        <v/>
      </c>
      <c r="M230" s="18" t="str">
        <f>IF($D230=1,VLOOKUP($E230,aanmeldingen!$B:$AB,M$1,FALSE),"")</f>
        <v/>
      </c>
      <c r="N230" s="1" t="str">
        <f>IF($D230=1,VLOOKUP($E230,aanmeldingen!$B:$AB,N$1,FALSE),"")</f>
        <v/>
      </c>
      <c r="O230" s="1" t="str">
        <f>IF($F230="-","",VLOOKUP($E230,aanmeldingen!$B:$AB,O$1,FALSE))</f>
        <v>Sluman</v>
      </c>
      <c r="P230" s="1" t="str">
        <f>IF($F230="-","",VLOOKUP($E230,aanmeldingen!$B:$AB,P$1,FALSE))</f>
        <v>Patrick</v>
      </c>
      <c r="Q230" s="1" t="str">
        <f>IF($F230="-","",VLOOKUP($E230,aanmeldingen!$B:$AB,Q$1,FALSE))</f>
        <v>HS</v>
      </c>
      <c r="R230" s="123">
        <v>164</v>
      </c>
      <c r="S230" s="123"/>
      <c r="AA230" s="54">
        <f t="shared" si="72"/>
        <v>0</v>
      </c>
      <c r="AB230" s="54" t="e">
        <f t="shared" si="73"/>
        <v>#VALUE!</v>
      </c>
      <c r="AC230" s="83" t="str">
        <f t="shared" si="75"/>
        <v/>
      </c>
      <c r="AD230" s="54">
        <f t="shared" si="78"/>
        <v>226</v>
      </c>
      <c r="AE230" s="54" t="str">
        <f t="shared" si="83"/>
        <v/>
      </c>
      <c r="AF230" s="54" t="str">
        <f t="shared" si="84"/>
        <v/>
      </c>
      <c r="AG230" s="54" t="str">
        <f t="shared" si="85"/>
        <v/>
      </c>
      <c r="AH230" s="54" t="str">
        <f t="shared" si="85"/>
        <v/>
      </c>
      <c r="AI230" s="54" t="str">
        <f t="shared" si="85"/>
        <v/>
      </c>
      <c r="AJ230" s="54" t="str">
        <f t="shared" si="86"/>
        <v/>
      </c>
      <c r="AK230" s="54" t="str">
        <f t="shared" si="87"/>
        <v/>
      </c>
      <c r="AL230" s="54" t="str">
        <f t="shared" si="87"/>
        <v/>
      </c>
      <c r="AM230" s="54" t="str">
        <f t="shared" si="87"/>
        <v/>
      </c>
      <c r="AN230" s="1" t="str">
        <f>IF(AF230="S",VLOOKUP(AI230,lookups!$N$1:$O$100,2,FALSE),"NVT")</f>
        <v>NVT</v>
      </c>
      <c r="AP230" s="54" t="str">
        <f t="shared" si="76"/>
        <v/>
      </c>
    </row>
    <row r="231" spans="1:42" x14ac:dyDescent="0.2">
      <c r="A231" s="1">
        <f t="shared" si="82"/>
        <v>144.11099999999999</v>
      </c>
      <c r="B231" s="1">
        <f t="shared" si="74"/>
        <v>3</v>
      </c>
      <c r="C231" s="1">
        <f t="shared" si="77"/>
        <v>0</v>
      </c>
      <c r="D231" s="1">
        <f t="shared" si="79"/>
        <v>0</v>
      </c>
      <c r="E231" s="1">
        <f t="shared" si="71"/>
        <v>227</v>
      </c>
      <c r="F231" s="1">
        <f>IFERROR(VLOOKUP($E231,aanmeldingen!$B:$AB,F$1,FALSE),"-")</f>
        <v>144</v>
      </c>
      <c r="H231" s="25" t="str">
        <f>IF($D231=1,VLOOKUP($E231,aanmeldingen!$B:$AB,H$1,FALSE),"")</f>
        <v/>
      </c>
      <c r="I231" s="1" t="str">
        <f>IF($D231=1,VLOOKUP($E231,aanmeldingen!$B:$AB,I$1,FALSE),"")</f>
        <v/>
      </c>
      <c r="J231" s="1" t="str">
        <f>IF($D231=1,VLOOKUP($E231,aanmeldingen!$B:$AB,J$1,FALSE),"")</f>
        <v/>
      </c>
      <c r="K231" s="95" t="str">
        <f>IF($D231=1,VLOOKUP($E231,aanmeldingen!$B:$AB,K$1,FALSE),"")</f>
        <v/>
      </c>
      <c r="L231" s="95" t="str">
        <f>IF($D231=1,VLOOKUP($E231,aanmeldingen!$B:$AB,L$1,FALSE),"")</f>
        <v/>
      </c>
      <c r="M231" s="18" t="str">
        <f>IF($D231=1,VLOOKUP($E231,aanmeldingen!$B:$AB,M$1,FALSE),"")</f>
        <v/>
      </c>
      <c r="N231" s="1" t="str">
        <f>IF($D231=1,VLOOKUP($E231,aanmeldingen!$B:$AB,N$1,FALSE),"")</f>
        <v/>
      </c>
      <c r="O231" s="1" t="str">
        <f>IF($F231="-","",VLOOKUP($E231,aanmeldingen!$B:$AB,O$1,FALSE))</f>
        <v>Walet</v>
      </c>
      <c r="P231" s="1" t="str">
        <f>IF($F231="-","",VLOOKUP($E231,aanmeldingen!$B:$AB,P$1,FALSE))</f>
        <v>Koen</v>
      </c>
      <c r="Q231" s="1" t="str">
        <f>IF($F231="-","",VLOOKUP($E231,aanmeldingen!$B:$AB,Q$1,FALSE))</f>
        <v>TRE</v>
      </c>
      <c r="R231" s="123">
        <v>111</v>
      </c>
      <c r="S231" s="123"/>
      <c r="AA231" s="54">
        <f t="shared" si="72"/>
        <v>0</v>
      </c>
      <c r="AB231" s="54" t="e">
        <f t="shared" si="73"/>
        <v>#VALUE!</v>
      </c>
      <c r="AC231" s="83" t="str">
        <f t="shared" si="75"/>
        <v/>
      </c>
      <c r="AD231" s="54">
        <f t="shared" si="78"/>
        <v>227</v>
      </c>
      <c r="AE231" s="54" t="str">
        <f t="shared" si="83"/>
        <v/>
      </c>
      <c r="AF231" s="54" t="str">
        <f t="shared" si="84"/>
        <v/>
      </c>
      <c r="AG231" s="54" t="str">
        <f t="shared" si="85"/>
        <v/>
      </c>
      <c r="AH231" s="54" t="str">
        <f t="shared" si="85"/>
        <v/>
      </c>
      <c r="AI231" s="54" t="str">
        <f t="shared" si="85"/>
        <v/>
      </c>
      <c r="AJ231" s="54" t="str">
        <f t="shared" si="86"/>
        <v/>
      </c>
      <c r="AK231" s="54" t="str">
        <f t="shared" si="87"/>
        <v/>
      </c>
      <c r="AL231" s="54" t="str">
        <f t="shared" si="87"/>
        <v/>
      </c>
      <c r="AM231" s="54" t="str">
        <f t="shared" si="87"/>
        <v/>
      </c>
      <c r="AN231" s="1" t="str">
        <f>IF(AF231="S",VLOOKUP(AI231,lookups!$N$1:$O$100,2,FALSE),"NVT")</f>
        <v>NVT</v>
      </c>
      <c r="AP231" s="54" t="str">
        <f t="shared" si="76"/>
        <v/>
      </c>
    </row>
    <row r="232" spans="1:42" x14ac:dyDescent="0.2">
      <c r="A232" s="1">
        <f t="shared" si="82"/>
        <v>144.13499999999999</v>
      </c>
      <c r="B232" s="1">
        <f t="shared" si="74"/>
        <v>4</v>
      </c>
      <c r="C232" s="1">
        <f t="shared" si="77"/>
        <v>0</v>
      </c>
      <c r="D232" s="1">
        <f t="shared" si="79"/>
        <v>0</v>
      </c>
      <c r="E232" s="1">
        <f t="shared" si="71"/>
        <v>228</v>
      </c>
      <c r="F232" s="1">
        <f>IFERROR(VLOOKUP($E232,aanmeldingen!$B:$AB,F$1,FALSE),"-")</f>
        <v>144</v>
      </c>
      <c r="H232" s="25" t="str">
        <f>IF($D232=1,VLOOKUP($E232,aanmeldingen!$B:$AB,H$1,FALSE),"")</f>
        <v/>
      </c>
      <c r="I232" s="1" t="str">
        <f>IF($D232=1,VLOOKUP($E232,aanmeldingen!$B:$AB,I$1,FALSE),"")</f>
        <v/>
      </c>
      <c r="J232" s="1" t="str">
        <f>IF($D232=1,VLOOKUP($E232,aanmeldingen!$B:$AB,J$1,FALSE),"")</f>
        <v/>
      </c>
      <c r="K232" s="95" t="str">
        <f>IF($D232=1,VLOOKUP($E232,aanmeldingen!$B:$AB,K$1,FALSE),"")</f>
        <v/>
      </c>
      <c r="L232" s="95" t="str">
        <f>IF($D232=1,VLOOKUP($E232,aanmeldingen!$B:$AB,L$1,FALSE),"")</f>
        <v/>
      </c>
      <c r="M232" s="18" t="str">
        <f>IF($D232=1,VLOOKUP($E232,aanmeldingen!$B:$AB,M$1,FALSE),"")</f>
        <v/>
      </c>
      <c r="N232" s="1" t="str">
        <f>IF($D232=1,VLOOKUP($E232,aanmeldingen!$B:$AB,N$1,FALSE),"")</f>
        <v/>
      </c>
      <c r="O232" s="1" t="str">
        <f>IF($F232="-","",VLOOKUP($E232,aanmeldingen!$B:$AB,O$1,FALSE))</f>
        <v>Kowalczyk</v>
      </c>
      <c r="P232" s="1" t="str">
        <f>IF($F232="-","",VLOOKUP($E232,aanmeldingen!$B:$AB,P$1,FALSE))</f>
        <v>Fynn</v>
      </c>
      <c r="Q232" s="1" t="str">
        <f>IF($F232="-","",VLOOKUP($E232,aanmeldingen!$B:$AB,Q$1,FALSE))</f>
        <v>AMS</v>
      </c>
      <c r="R232" s="123">
        <v>135</v>
      </c>
      <c r="S232" s="123"/>
      <c r="AA232" s="54">
        <f t="shared" si="72"/>
        <v>0</v>
      </c>
      <c r="AB232" s="54" t="e">
        <f t="shared" si="73"/>
        <v>#VALUE!</v>
      </c>
      <c r="AC232" s="83" t="str">
        <f t="shared" si="75"/>
        <v/>
      </c>
      <c r="AD232" s="54">
        <f t="shared" si="78"/>
        <v>228</v>
      </c>
      <c r="AE232" s="54" t="str">
        <f t="shared" si="83"/>
        <v/>
      </c>
      <c r="AF232" s="54" t="str">
        <f t="shared" si="84"/>
        <v/>
      </c>
      <c r="AG232" s="54" t="str">
        <f t="shared" si="85"/>
        <v/>
      </c>
      <c r="AH232" s="54" t="str">
        <f t="shared" si="85"/>
        <v/>
      </c>
      <c r="AI232" s="54" t="str">
        <f t="shared" si="85"/>
        <v/>
      </c>
      <c r="AJ232" s="54" t="str">
        <f t="shared" si="86"/>
        <v/>
      </c>
      <c r="AK232" s="54" t="str">
        <f t="shared" si="87"/>
        <v/>
      </c>
      <c r="AL232" s="54" t="str">
        <f t="shared" si="87"/>
        <v/>
      </c>
      <c r="AM232" s="54" t="str">
        <f t="shared" si="87"/>
        <v/>
      </c>
      <c r="AN232" s="1" t="str">
        <f>IF(AF232="S",VLOOKUP(AI232,lookups!$N$1:$O$100,2,FALSE),"NVT")</f>
        <v>NVT</v>
      </c>
      <c r="AP232" s="54" t="str">
        <f t="shared" si="76"/>
        <v/>
      </c>
    </row>
    <row r="233" spans="1:42" x14ac:dyDescent="0.2">
      <c r="A233" s="1">
        <f t="shared" si="82"/>
        <v>144.16200000000001</v>
      </c>
      <c r="B233" s="1">
        <f t="shared" si="74"/>
        <v>5</v>
      </c>
      <c r="C233" s="1">
        <f t="shared" si="77"/>
        <v>0</v>
      </c>
      <c r="D233" s="1">
        <f t="shared" si="79"/>
        <v>0</v>
      </c>
      <c r="E233" s="1">
        <f t="shared" si="71"/>
        <v>229</v>
      </c>
      <c r="F233" s="1">
        <f>IFERROR(VLOOKUP($E233,aanmeldingen!$B:$AB,F$1,FALSE),"-")</f>
        <v>144</v>
      </c>
      <c r="H233" s="25" t="str">
        <f>IF($D233=1,VLOOKUP($E233,aanmeldingen!$B:$AB,H$1,FALSE),"")</f>
        <v/>
      </c>
      <c r="I233" s="1" t="str">
        <f>IF($D233=1,VLOOKUP($E233,aanmeldingen!$B:$AB,I$1,FALSE),"")</f>
        <v/>
      </c>
      <c r="J233" s="1" t="str">
        <f>IF($D233=1,VLOOKUP($E233,aanmeldingen!$B:$AB,J$1,FALSE),"")</f>
        <v/>
      </c>
      <c r="K233" s="95" t="str">
        <f>IF($D233=1,VLOOKUP($E233,aanmeldingen!$B:$AB,K$1,FALSE),"")</f>
        <v/>
      </c>
      <c r="L233" s="95" t="str">
        <f>IF($D233=1,VLOOKUP($E233,aanmeldingen!$B:$AB,L$1,FALSE),"")</f>
        <v/>
      </c>
      <c r="M233" s="18" t="str">
        <f>IF($D233=1,VLOOKUP($E233,aanmeldingen!$B:$AB,M$1,FALSE),"")</f>
        <v/>
      </c>
      <c r="N233" s="1" t="str">
        <f>IF($D233=1,VLOOKUP($E233,aanmeldingen!$B:$AB,N$1,FALSE),"")</f>
        <v/>
      </c>
      <c r="O233" s="1" t="str">
        <f>IF($F233="-","",VLOOKUP($E233,aanmeldingen!$B:$AB,O$1,FALSE))</f>
        <v>Vermeulen</v>
      </c>
      <c r="P233" s="1" t="str">
        <f>IF($F233="-","",VLOOKUP($E233,aanmeldingen!$B:$AB,P$1,FALSE))</f>
        <v>Olof</v>
      </c>
      <c r="Q233" s="1" t="str">
        <f>IF($F233="-","",VLOOKUP($E233,aanmeldingen!$B:$AB,Q$1,FALSE))</f>
        <v>NRD</v>
      </c>
      <c r="R233" s="123">
        <v>162</v>
      </c>
      <c r="S233" s="123"/>
      <c r="AA233" s="54">
        <f t="shared" si="72"/>
        <v>0</v>
      </c>
      <c r="AB233" s="54" t="e">
        <f t="shared" si="73"/>
        <v>#VALUE!</v>
      </c>
      <c r="AC233" s="83" t="str">
        <f t="shared" si="75"/>
        <v/>
      </c>
      <c r="AD233" s="54">
        <f t="shared" si="78"/>
        <v>229</v>
      </c>
      <c r="AE233" s="54" t="str">
        <f t="shared" si="83"/>
        <v/>
      </c>
      <c r="AF233" s="54" t="str">
        <f t="shared" si="84"/>
        <v/>
      </c>
      <c r="AG233" s="54" t="str">
        <f t="shared" si="85"/>
        <v/>
      </c>
      <c r="AH233" s="54" t="str">
        <f t="shared" si="85"/>
        <v/>
      </c>
      <c r="AI233" s="54" t="str">
        <f t="shared" si="85"/>
        <v/>
      </c>
      <c r="AJ233" s="54" t="str">
        <f t="shared" si="86"/>
        <v/>
      </c>
      <c r="AK233" s="54" t="str">
        <f t="shared" si="87"/>
        <v/>
      </c>
      <c r="AL233" s="54" t="str">
        <f t="shared" si="87"/>
        <v/>
      </c>
      <c r="AM233" s="54" t="str">
        <f t="shared" si="87"/>
        <v/>
      </c>
      <c r="AN233" s="1" t="str">
        <f>IF(AF233="S",VLOOKUP(AI233,lookups!$N$1:$O$100,2,FALSE),"NVT")</f>
        <v>NVT</v>
      </c>
      <c r="AP233" s="54" t="str">
        <f t="shared" si="76"/>
        <v/>
      </c>
    </row>
    <row r="234" spans="1:42" x14ac:dyDescent="0.2">
      <c r="A234" s="1">
        <f t="shared" si="82"/>
        <v>144.154</v>
      </c>
      <c r="B234" s="1">
        <f t="shared" si="74"/>
        <v>6</v>
      </c>
      <c r="C234" s="1">
        <f t="shared" si="77"/>
        <v>0</v>
      </c>
      <c r="D234" s="1">
        <f t="shared" si="79"/>
        <v>0</v>
      </c>
      <c r="E234" s="1">
        <f t="shared" si="71"/>
        <v>230</v>
      </c>
      <c r="F234" s="1">
        <f>IFERROR(VLOOKUP($E234,aanmeldingen!$B:$AB,F$1,FALSE),"-")</f>
        <v>144</v>
      </c>
      <c r="H234" s="25" t="str">
        <f>IF($D234=1,VLOOKUP($E234,aanmeldingen!$B:$AB,H$1,FALSE),"")</f>
        <v/>
      </c>
      <c r="I234" s="1" t="str">
        <f>IF($D234=1,VLOOKUP($E234,aanmeldingen!$B:$AB,I$1,FALSE),"")</f>
        <v/>
      </c>
      <c r="J234" s="1" t="str">
        <f>IF($D234=1,VLOOKUP($E234,aanmeldingen!$B:$AB,J$1,FALSE),"")</f>
        <v/>
      </c>
      <c r="K234" s="95" t="str">
        <f>IF($D234=1,VLOOKUP($E234,aanmeldingen!$B:$AB,K$1,FALSE),"")</f>
        <v/>
      </c>
      <c r="L234" s="95" t="str">
        <f>IF($D234=1,VLOOKUP($E234,aanmeldingen!$B:$AB,L$1,FALSE),"")</f>
        <v/>
      </c>
      <c r="M234" s="18" t="str">
        <f>IF($D234=1,VLOOKUP($E234,aanmeldingen!$B:$AB,M$1,FALSE),"")</f>
        <v/>
      </c>
      <c r="N234" s="1" t="str">
        <f>IF($D234=1,VLOOKUP($E234,aanmeldingen!$B:$AB,N$1,FALSE),"")</f>
        <v/>
      </c>
      <c r="O234" s="1" t="str">
        <f>IF($F234="-","",VLOOKUP($E234,aanmeldingen!$B:$AB,O$1,FALSE))</f>
        <v>Nawar</v>
      </c>
      <c r="P234" s="1" t="str">
        <f>IF($F234="-","",VLOOKUP($E234,aanmeldingen!$B:$AB,P$1,FALSE))</f>
        <v>Suhayl</v>
      </c>
      <c r="Q234" s="1" t="str">
        <f>IF($F234="-","",VLOOKUP($E234,aanmeldingen!$B:$AB,Q$1,FALSE))</f>
        <v>AMS</v>
      </c>
      <c r="R234" s="123">
        <v>154</v>
      </c>
      <c r="S234" s="123"/>
      <c r="AA234" s="54">
        <f t="shared" si="72"/>
        <v>0</v>
      </c>
      <c r="AB234" s="54" t="e">
        <f t="shared" si="73"/>
        <v>#VALUE!</v>
      </c>
      <c r="AC234" s="83" t="str">
        <f t="shared" si="75"/>
        <v/>
      </c>
      <c r="AD234" s="54">
        <f t="shared" si="78"/>
        <v>230</v>
      </c>
      <c r="AE234" s="54" t="str">
        <f t="shared" si="83"/>
        <v/>
      </c>
      <c r="AF234" s="54" t="str">
        <f t="shared" si="84"/>
        <v/>
      </c>
      <c r="AG234" s="54" t="str">
        <f t="shared" si="85"/>
        <v/>
      </c>
      <c r="AH234" s="54" t="str">
        <f t="shared" si="85"/>
        <v/>
      </c>
      <c r="AI234" s="54" t="str">
        <f t="shared" si="85"/>
        <v/>
      </c>
      <c r="AJ234" s="54" t="str">
        <f t="shared" si="86"/>
        <v/>
      </c>
      <c r="AK234" s="54" t="str">
        <f t="shared" si="87"/>
        <v/>
      </c>
      <c r="AL234" s="54" t="str">
        <f t="shared" si="87"/>
        <v/>
      </c>
      <c r="AM234" s="54" t="str">
        <f t="shared" si="87"/>
        <v/>
      </c>
      <c r="AN234" s="1" t="str">
        <f>IF(AF234="S",VLOOKUP(AI234,lookups!$N$1:$O$100,2,FALSE),"NVT")</f>
        <v>NVT</v>
      </c>
      <c r="AP234" s="54" t="str">
        <f t="shared" si="76"/>
        <v/>
      </c>
    </row>
    <row r="235" spans="1:42" x14ac:dyDescent="0.2">
      <c r="A235" s="1">
        <f t="shared" si="82"/>
        <v>144.12899999999999</v>
      </c>
      <c r="B235" s="1">
        <f t="shared" si="74"/>
        <v>7</v>
      </c>
      <c r="C235" s="1">
        <f t="shared" si="77"/>
        <v>0</v>
      </c>
      <c r="D235" s="1">
        <f t="shared" si="79"/>
        <v>0</v>
      </c>
      <c r="E235" s="1">
        <f t="shared" si="71"/>
        <v>231</v>
      </c>
      <c r="F235" s="1">
        <f>IFERROR(VLOOKUP($E235,aanmeldingen!$B:$AB,F$1,FALSE),"-")</f>
        <v>144</v>
      </c>
      <c r="H235" s="25" t="str">
        <f>IF($D235=1,VLOOKUP($E235,aanmeldingen!$B:$AB,H$1,FALSE),"")</f>
        <v/>
      </c>
      <c r="I235" s="1" t="str">
        <f>IF($D235=1,VLOOKUP($E235,aanmeldingen!$B:$AB,I$1,FALSE),"")</f>
        <v/>
      </c>
      <c r="J235" s="1" t="str">
        <f>IF($D235=1,VLOOKUP($E235,aanmeldingen!$B:$AB,J$1,FALSE),"")</f>
        <v/>
      </c>
      <c r="K235" s="95" t="str">
        <f>IF($D235=1,VLOOKUP($E235,aanmeldingen!$B:$AB,K$1,FALSE),"")</f>
        <v/>
      </c>
      <c r="L235" s="95" t="str">
        <f>IF($D235=1,VLOOKUP($E235,aanmeldingen!$B:$AB,L$1,FALSE),"")</f>
        <v/>
      </c>
      <c r="M235" s="18" t="str">
        <f>IF($D235=1,VLOOKUP($E235,aanmeldingen!$B:$AB,M$1,FALSE),"")</f>
        <v/>
      </c>
      <c r="N235" s="1" t="str">
        <f>IF($D235=1,VLOOKUP($E235,aanmeldingen!$B:$AB,N$1,FALSE),"")</f>
        <v/>
      </c>
      <c r="O235" s="1" t="str">
        <f>IF($F235="-","",VLOOKUP($E235,aanmeldingen!$B:$AB,O$1,FALSE))</f>
        <v>De Jong</v>
      </c>
      <c r="P235" s="1" t="str">
        <f>IF($F235="-","",VLOOKUP($E235,aanmeldingen!$B:$AB,P$1,FALSE))</f>
        <v>Nighel</v>
      </c>
      <c r="Q235" s="1" t="str">
        <f>IF($F235="-","",VLOOKUP($E235,aanmeldingen!$B:$AB,Q$1,FALSE))</f>
        <v>HS</v>
      </c>
      <c r="R235" s="123">
        <v>129</v>
      </c>
      <c r="S235" s="123"/>
      <c r="AA235" s="54">
        <f t="shared" si="72"/>
        <v>0</v>
      </c>
      <c r="AB235" s="54" t="e">
        <f t="shared" si="73"/>
        <v>#VALUE!</v>
      </c>
      <c r="AC235" s="83" t="str">
        <f t="shared" si="75"/>
        <v/>
      </c>
      <c r="AD235" s="54">
        <f t="shared" si="78"/>
        <v>231</v>
      </c>
      <c r="AE235" s="54" t="str">
        <f t="shared" si="83"/>
        <v/>
      </c>
      <c r="AF235" s="54" t="str">
        <f t="shared" si="84"/>
        <v/>
      </c>
      <c r="AG235" s="54" t="str">
        <f t="shared" si="85"/>
        <v/>
      </c>
      <c r="AH235" s="54" t="str">
        <f t="shared" si="85"/>
        <v/>
      </c>
      <c r="AI235" s="54" t="str">
        <f t="shared" si="85"/>
        <v/>
      </c>
      <c r="AJ235" s="54" t="str">
        <f t="shared" si="86"/>
        <v/>
      </c>
      <c r="AK235" s="54" t="str">
        <f t="shared" si="87"/>
        <v/>
      </c>
      <c r="AL235" s="54" t="str">
        <f t="shared" si="87"/>
        <v/>
      </c>
      <c r="AM235" s="54" t="str">
        <f t="shared" si="87"/>
        <v/>
      </c>
      <c r="AN235" s="1" t="str">
        <f>IF(AF235="S",VLOOKUP(AI235,lookups!$N$1:$O$100,2,FALSE),"NVT")</f>
        <v>NVT</v>
      </c>
      <c r="AP235" s="54" t="str">
        <f t="shared" si="76"/>
        <v/>
      </c>
    </row>
    <row r="236" spans="1:42" x14ac:dyDescent="0.2">
      <c r="A236" s="1">
        <f t="shared" si="82"/>
        <v>144.03299999999999</v>
      </c>
      <c r="B236" s="1">
        <f t="shared" si="74"/>
        <v>8</v>
      </c>
      <c r="C236" s="1">
        <f t="shared" si="77"/>
        <v>0</v>
      </c>
      <c r="D236" s="1">
        <f t="shared" si="79"/>
        <v>0</v>
      </c>
      <c r="E236" s="1">
        <f t="shared" si="71"/>
        <v>232</v>
      </c>
      <c r="F236" s="1">
        <f>IFERROR(VLOOKUP($E236,aanmeldingen!$B:$AB,F$1,FALSE),"-")</f>
        <v>144</v>
      </c>
      <c r="H236" s="25" t="str">
        <f>IF($D236=1,VLOOKUP($E236,aanmeldingen!$B:$AB,H$1,FALSE),"")</f>
        <v/>
      </c>
      <c r="I236" s="1" t="str">
        <f>IF($D236=1,VLOOKUP($E236,aanmeldingen!$B:$AB,I$1,FALSE),"")</f>
        <v/>
      </c>
      <c r="J236" s="1" t="str">
        <f>IF($D236=1,VLOOKUP($E236,aanmeldingen!$B:$AB,J$1,FALSE),"")</f>
        <v/>
      </c>
      <c r="K236" s="95" t="str">
        <f>IF($D236=1,VLOOKUP($E236,aanmeldingen!$B:$AB,K$1,FALSE),"")</f>
        <v/>
      </c>
      <c r="L236" s="95" t="str">
        <f>IF($D236=1,VLOOKUP($E236,aanmeldingen!$B:$AB,L$1,FALSE),"")</f>
        <v/>
      </c>
      <c r="M236" s="18" t="str">
        <f>IF($D236=1,VLOOKUP($E236,aanmeldingen!$B:$AB,M$1,FALSE),"")</f>
        <v/>
      </c>
      <c r="N236" s="1" t="str">
        <f>IF($D236=1,VLOOKUP($E236,aanmeldingen!$B:$AB,N$1,FALSE),"")</f>
        <v/>
      </c>
      <c r="O236" s="1" t="str">
        <f>IF($F236="-","",VLOOKUP($E236,aanmeldingen!$B:$AB,O$1,FALSE))</f>
        <v>Wanyama</v>
      </c>
      <c r="P236" s="1" t="str">
        <f>IF($F236="-","",VLOOKUP($E236,aanmeldingen!$B:$AB,P$1,FALSE))</f>
        <v>Sam</v>
      </c>
      <c r="Q236" s="1" t="str">
        <f>IF($F236="-","",VLOOKUP($E236,aanmeldingen!$B:$AB,Q$1,FALSE))</f>
        <v>HS</v>
      </c>
      <c r="R236" s="123">
        <v>33</v>
      </c>
      <c r="S236" s="123"/>
      <c r="AA236" s="54">
        <f t="shared" si="72"/>
        <v>0</v>
      </c>
      <c r="AB236" s="54" t="e">
        <f t="shared" si="73"/>
        <v>#VALUE!</v>
      </c>
      <c r="AC236" s="83" t="str">
        <f t="shared" si="75"/>
        <v/>
      </c>
      <c r="AD236" s="54">
        <f t="shared" si="78"/>
        <v>232</v>
      </c>
      <c r="AE236" s="54" t="str">
        <f t="shared" si="83"/>
        <v/>
      </c>
      <c r="AF236" s="54" t="str">
        <f t="shared" si="84"/>
        <v/>
      </c>
      <c r="AG236" s="54" t="str">
        <f t="shared" si="85"/>
        <v/>
      </c>
      <c r="AH236" s="54" t="str">
        <f t="shared" si="85"/>
        <v/>
      </c>
      <c r="AI236" s="54" t="str">
        <f t="shared" si="85"/>
        <v/>
      </c>
      <c r="AJ236" s="54" t="str">
        <f t="shared" si="86"/>
        <v/>
      </c>
      <c r="AK236" s="54" t="str">
        <f t="shared" si="87"/>
        <v/>
      </c>
      <c r="AL236" s="54" t="str">
        <f t="shared" si="87"/>
        <v/>
      </c>
      <c r="AM236" s="54" t="str">
        <f t="shared" si="87"/>
        <v/>
      </c>
      <c r="AN236" s="1" t="str">
        <f>IF(AF236="S",VLOOKUP(AI236,lookups!$N$1:$O$100,2,FALSE),"NVT")</f>
        <v>NVT</v>
      </c>
      <c r="AP236" s="54" t="str">
        <f t="shared" si="76"/>
        <v/>
      </c>
    </row>
    <row r="237" spans="1:42" x14ac:dyDescent="0.2">
      <c r="A237" s="1">
        <f t="shared" si="82"/>
        <v>145.013001</v>
      </c>
      <c r="B237" s="1">
        <f t="shared" si="74"/>
        <v>1</v>
      </c>
      <c r="C237" s="1">
        <f t="shared" si="77"/>
        <v>1</v>
      </c>
      <c r="D237" s="1">
        <f t="shared" si="79"/>
        <v>1</v>
      </c>
      <c r="E237" s="1">
        <f t="shared" si="71"/>
        <v>233</v>
      </c>
      <c r="F237" s="1">
        <f>IFERROR(VLOOKUP($E237,aanmeldingen!$B:$AB,F$1,FALSE),"-")</f>
        <v>145</v>
      </c>
      <c r="H237" s="25" t="str">
        <f>IF($D237=1,VLOOKUP($E237,aanmeldingen!$B:$AB,H$1,FALSE),"")</f>
        <v>Moedling</v>
      </c>
      <c r="I237" s="1" t="str">
        <f>IF($D237=1,VLOOKUP($E237,aanmeldingen!$B:$AB,I$1,FALSE),"")</f>
        <v>AUT</v>
      </c>
      <c r="J237" s="1" t="str">
        <f>IF($D237=1,VLOOKUP($E237,aanmeldingen!$B:$AB,J$1,FALSE),"")</f>
        <v>ECC Eq</v>
      </c>
      <c r="K237" s="95">
        <f>IF($D237=1,VLOOKUP($E237,aanmeldingen!$B:$AB,K$1,FALSE),"")</f>
        <v>43428</v>
      </c>
      <c r="L237" s="95">
        <f>IF($D237=1,VLOOKUP($E237,aanmeldingen!$B:$AB,L$1,FALSE),"")</f>
        <v>43429</v>
      </c>
      <c r="M237" s="18" t="str">
        <f>IF($D237=1,VLOOKUP($E237,aanmeldingen!$B:$AB,M$1,FALSE),"")</f>
        <v>Heren</v>
      </c>
      <c r="N237" s="1" t="str">
        <f>IF($D237=1,VLOOKUP($E237,aanmeldingen!$B:$AB,N$1,FALSE),"")</f>
        <v>Floret</v>
      </c>
      <c r="O237" s="1" t="str">
        <f>IF($F237="-","",VLOOKUP($E237,aanmeldingen!$B:$AB,O$1,FALSE))</f>
        <v>Joemrati</v>
      </c>
      <c r="P237" s="1" t="str">
        <f>IF($F237="-","",VLOOKUP($E237,aanmeldingen!$B:$AB,P$1,FALSE))</f>
        <v>Ashwan</v>
      </c>
      <c r="Q237" s="1" t="str">
        <f>IF($F237="-","",VLOOKUP($E237,aanmeldingen!$B:$AB,Q$1,FALSE))</f>
        <v>HS</v>
      </c>
      <c r="R237" s="123">
        <v>13.000999999999999</v>
      </c>
      <c r="S237" s="123">
        <v>36</v>
      </c>
      <c r="AA237" s="54">
        <f t="shared" si="72"/>
        <v>0</v>
      </c>
      <c r="AB237" s="54" t="e">
        <f t="shared" si="73"/>
        <v>#VALUE!</v>
      </c>
      <c r="AC237" s="83" t="str">
        <f t="shared" si="75"/>
        <v/>
      </c>
      <c r="AD237" s="54">
        <f t="shared" si="78"/>
        <v>233</v>
      </c>
      <c r="AE237" s="54" t="str">
        <f t="shared" si="83"/>
        <v/>
      </c>
      <c r="AF237" s="54" t="str">
        <f t="shared" si="84"/>
        <v/>
      </c>
      <c r="AG237" s="54" t="str">
        <f t="shared" si="85"/>
        <v/>
      </c>
      <c r="AH237" s="54" t="str">
        <f t="shared" si="85"/>
        <v/>
      </c>
      <c r="AI237" s="54" t="str">
        <f t="shared" si="85"/>
        <v/>
      </c>
      <c r="AJ237" s="54" t="str">
        <f t="shared" si="86"/>
        <v/>
      </c>
      <c r="AK237" s="54" t="str">
        <f t="shared" si="87"/>
        <v/>
      </c>
      <c r="AL237" s="54" t="str">
        <f t="shared" si="87"/>
        <v/>
      </c>
      <c r="AM237" s="54" t="str">
        <f t="shared" si="87"/>
        <v/>
      </c>
      <c r="AN237" s="1" t="str">
        <f>IF(AF237="S",VLOOKUP(AI237,lookups!$N$1:$O$100,2,FALSE),"NVT")</f>
        <v>NVT</v>
      </c>
      <c r="AP237" s="54" t="str">
        <f t="shared" si="76"/>
        <v/>
      </c>
    </row>
    <row r="238" spans="1:42" x14ac:dyDescent="0.2">
      <c r="A238" s="1">
        <f t="shared" si="82"/>
        <v>145.02000100000001</v>
      </c>
      <c r="B238" s="1">
        <f t="shared" si="74"/>
        <v>2</v>
      </c>
      <c r="C238" s="1">
        <f t="shared" si="77"/>
        <v>1</v>
      </c>
      <c r="D238" s="1">
        <f t="shared" si="79"/>
        <v>0</v>
      </c>
      <c r="E238" s="1">
        <f t="shared" si="71"/>
        <v>234</v>
      </c>
      <c r="F238" s="1">
        <f>IFERROR(VLOOKUP($E238,aanmeldingen!$B:$AB,F$1,FALSE),"-")</f>
        <v>145</v>
      </c>
      <c r="H238" s="25" t="str">
        <f>IF($D238=1,VLOOKUP($E238,aanmeldingen!$B:$AB,H$1,FALSE),"")</f>
        <v/>
      </c>
      <c r="I238" s="1" t="str">
        <f>IF($D238=1,VLOOKUP($E238,aanmeldingen!$B:$AB,I$1,FALSE),"")</f>
        <v/>
      </c>
      <c r="J238" s="1" t="str">
        <f>IF($D238=1,VLOOKUP($E238,aanmeldingen!$B:$AB,J$1,FALSE),"")</f>
        <v/>
      </c>
      <c r="K238" s="95" t="str">
        <f>IF($D238=1,VLOOKUP($E238,aanmeldingen!$B:$AB,K$1,FALSE),"")</f>
        <v/>
      </c>
      <c r="L238" s="95" t="str">
        <f>IF($D238=1,VLOOKUP($E238,aanmeldingen!$B:$AB,L$1,FALSE),"")</f>
        <v/>
      </c>
      <c r="M238" s="18" t="str">
        <f>IF($D238=1,VLOOKUP($E238,aanmeldingen!$B:$AB,M$1,FALSE),"")</f>
        <v/>
      </c>
      <c r="N238" s="1" t="str">
        <f>IF($D238=1,VLOOKUP($E238,aanmeldingen!$B:$AB,N$1,FALSE),"")</f>
        <v/>
      </c>
      <c r="O238" s="1" t="str">
        <f>IF($F238="-","",VLOOKUP($E238,aanmeldingen!$B:$AB,O$1,FALSE))</f>
        <v>Sluman</v>
      </c>
      <c r="P238" s="1" t="str">
        <f>IF($F238="-","",VLOOKUP($E238,aanmeldingen!$B:$AB,P$1,FALSE))</f>
        <v>Patrick</v>
      </c>
      <c r="Q238" s="1" t="str">
        <f>IF($F238="-","",VLOOKUP($E238,aanmeldingen!$B:$AB,Q$1,FALSE))</f>
        <v>HS</v>
      </c>
      <c r="R238" s="123">
        <v>20.001000000000001</v>
      </c>
      <c r="S238" s="123"/>
      <c r="AA238" s="54">
        <f t="shared" si="72"/>
        <v>0</v>
      </c>
      <c r="AB238" s="54" t="e">
        <f t="shared" si="73"/>
        <v>#VALUE!</v>
      </c>
      <c r="AC238" s="83" t="str">
        <f t="shared" si="75"/>
        <v/>
      </c>
      <c r="AD238" s="54">
        <f t="shared" si="78"/>
        <v>234</v>
      </c>
      <c r="AE238" s="54" t="str">
        <f t="shared" si="83"/>
        <v/>
      </c>
      <c r="AF238" s="54" t="str">
        <f t="shared" si="84"/>
        <v/>
      </c>
      <c r="AG238" s="54" t="str">
        <f t="shared" si="85"/>
        <v/>
      </c>
      <c r="AH238" s="54" t="str">
        <f t="shared" si="85"/>
        <v/>
      </c>
      <c r="AI238" s="54" t="str">
        <f t="shared" si="85"/>
        <v/>
      </c>
      <c r="AJ238" s="54" t="str">
        <f t="shared" si="86"/>
        <v/>
      </c>
      <c r="AK238" s="54" t="str">
        <f t="shared" si="87"/>
        <v/>
      </c>
      <c r="AL238" s="54" t="str">
        <f t="shared" si="87"/>
        <v/>
      </c>
      <c r="AM238" s="54" t="str">
        <f t="shared" si="87"/>
        <v/>
      </c>
      <c r="AN238" s="1" t="str">
        <f>IF(AF238="S",VLOOKUP(AI238,lookups!$N$1:$O$100,2,FALSE),"NVT")</f>
        <v>NVT</v>
      </c>
      <c r="AP238" s="54" t="str">
        <f t="shared" si="76"/>
        <v/>
      </c>
    </row>
    <row r="239" spans="1:42" x14ac:dyDescent="0.2">
      <c r="A239" s="1">
        <f t="shared" si="82"/>
        <v>145.02000200000001</v>
      </c>
      <c r="B239" s="1">
        <f t="shared" si="74"/>
        <v>3</v>
      </c>
      <c r="C239" s="1">
        <f t="shared" si="77"/>
        <v>1</v>
      </c>
      <c r="D239" s="1">
        <f t="shared" si="79"/>
        <v>0</v>
      </c>
      <c r="E239" s="1">
        <f t="shared" si="71"/>
        <v>235</v>
      </c>
      <c r="F239" s="1">
        <f>IFERROR(VLOOKUP($E239,aanmeldingen!$B:$AB,F$1,FALSE),"-")</f>
        <v>145</v>
      </c>
      <c r="H239" s="25" t="str">
        <f>IF($D239=1,VLOOKUP($E239,aanmeldingen!$B:$AB,H$1,FALSE),"")</f>
        <v/>
      </c>
      <c r="I239" s="1" t="str">
        <f>IF($D239=1,VLOOKUP($E239,aanmeldingen!$B:$AB,I$1,FALSE),"")</f>
        <v/>
      </c>
      <c r="J239" s="1" t="str">
        <f>IF($D239=1,VLOOKUP($E239,aanmeldingen!$B:$AB,J$1,FALSE),"")</f>
        <v/>
      </c>
      <c r="K239" s="95" t="str">
        <f>IF($D239=1,VLOOKUP($E239,aanmeldingen!$B:$AB,K$1,FALSE),"")</f>
        <v/>
      </c>
      <c r="L239" s="95" t="str">
        <f>IF($D239=1,VLOOKUP($E239,aanmeldingen!$B:$AB,L$1,FALSE),"")</f>
        <v/>
      </c>
      <c r="M239" s="18" t="str">
        <f>IF($D239=1,VLOOKUP($E239,aanmeldingen!$B:$AB,M$1,FALSE),"")</f>
        <v/>
      </c>
      <c r="N239" s="1" t="str">
        <f>IF($D239=1,VLOOKUP($E239,aanmeldingen!$B:$AB,N$1,FALSE),"")</f>
        <v/>
      </c>
      <c r="O239" s="1" t="str">
        <f>IF($F239="-","",VLOOKUP($E239,aanmeldingen!$B:$AB,O$1,FALSE))</f>
        <v>Walet</v>
      </c>
      <c r="P239" s="1" t="str">
        <f>IF($F239="-","",VLOOKUP($E239,aanmeldingen!$B:$AB,P$1,FALSE))</f>
        <v>Koen</v>
      </c>
      <c r="Q239" s="1" t="str">
        <f>IF($F239="-","",VLOOKUP($E239,aanmeldingen!$B:$AB,Q$1,FALSE))</f>
        <v>TRE</v>
      </c>
      <c r="R239" s="123">
        <v>20.001999999999999</v>
      </c>
      <c r="S239" s="123"/>
      <c r="AA239" s="54">
        <f t="shared" si="72"/>
        <v>0</v>
      </c>
      <c r="AB239" s="54" t="e">
        <f t="shared" si="73"/>
        <v>#VALUE!</v>
      </c>
      <c r="AC239" s="83" t="str">
        <f t="shared" si="75"/>
        <v/>
      </c>
      <c r="AD239" s="54">
        <f t="shared" si="78"/>
        <v>235</v>
      </c>
      <c r="AE239" s="54" t="str">
        <f t="shared" si="83"/>
        <v/>
      </c>
      <c r="AF239" s="54" t="str">
        <f t="shared" si="84"/>
        <v/>
      </c>
      <c r="AG239" s="54" t="str">
        <f t="shared" si="85"/>
        <v/>
      </c>
      <c r="AH239" s="54" t="str">
        <f t="shared" si="85"/>
        <v/>
      </c>
      <c r="AI239" s="54" t="str">
        <f t="shared" si="85"/>
        <v/>
      </c>
      <c r="AJ239" s="54" t="str">
        <f t="shared" si="86"/>
        <v/>
      </c>
      <c r="AK239" s="54" t="str">
        <f t="shared" si="87"/>
        <v/>
      </c>
      <c r="AL239" s="54" t="str">
        <f t="shared" si="87"/>
        <v/>
      </c>
      <c r="AM239" s="54" t="str">
        <f t="shared" si="87"/>
        <v/>
      </c>
      <c r="AN239" s="1" t="str">
        <f>IF(AF239="S",VLOOKUP(AI239,lookups!$N$1:$O$100,2,FALSE),"NVT")</f>
        <v>NVT</v>
      </c>
      <c r="AP239" s="54" t="str">
        <f t="shared" si="76"/>
        <v/>
      </c>
    </row>
    <row r="240" spans="1:42" x14ac:dyDescent="0.2">
      <c r="A240" s="1">
        <f t="shared" si="82"/>
        <v>145.013002</v>
      </c>
      <c r="B240" s="1">
        <f t="shared" si="74"/>
        <v>4</v>
      </c>
      <c r="C240" s="1">
        <f t="shared" si="77"/>
        <v>1</v>
      </c>
      <c r="D240" s="1">
        <f t="shared" si="79"/>
        <v>0</v>
      </c>
      <c r="E240" s="1">
        <f t="shared" si="71"/>
        <v>236</v>
      </c>
      <c r="F240" s="1">
        <f>IFERROR(VLOOKUP($E240,aanmeldingen!$B:$AB,F$1,FALSE),"-")</f>
        <v>145</v>
      </c>
      <c r="H240" s="25" t="str">
        <f>IF($D240=1,VLOOKUP($E240,aanmeldingen!$B:$AB,H$1,FALSE),"")</f>
        <v/>
      </c>
      <c r="I240" s="1" t="str">
        <f>IF($D240=1,VLOOKUP($E240,aanmeldingen!$B:$AB,I$1,FALSE),"")</f>
        <v/>
      </c>
      <c r="J240" s="1" t="str">
        <f>IF($D240=1,VLOOKUP($E240,aanmeldingen!$B:$AB,J$1,FALSE),"")</f>
        <v/>
      </c>
      <c r="K240" s="95" t="str">
        <f>IF($D240=1,VLOOKUP($E240,aanmeldingen!$B:$AB,K$1,FALSE),"")</f>
        <v/>
      </c>
      <c r="L240" s="95" t="str">
        <f>IF($D240=1,VLOOKUP($E240,aanmeldingen!$B:$AB,L$1,FALSE),"")</f>
        <v/>
      </c>
      <c r="M240" s="18" t="str">
        <f>IF($D240=1,VLOOKUP($E240,aanmeldingen!$B:$AB,M$1,FALSE),"")</f>
        <v/>
      </c>
      <c r="N240" s="1" t="str">
        <f>IF($D240=1,VLOOKUP($E240,aanmeldingen!$B:$AB,N$1,FALSE),"")</f>
        <v/>
      </c>
      <c r="O240" s="1" t="str">
        <f>IF($F240="-","",VLOOKUP($E240,aanmeldingen!$B:$AB,O$1,FALSE))</f>
        <v>Kowalczyk</v>
      </c>
      <c r="P240" s="1" t="str">
        <f>IF($F240="-","",VLOOKUP($E240,aanmeldingen!$B:$AB,P$1,FALSE))</f>
        <v>Fynn</v>
      </c>
      <c r="Q240" s="1" t="str">
        <f>IF($F240="-","",VLOOKUP($E240,aanmeldingen!$B:$AB,Q$1,FALSE))</f>
        <v>AMS</v>
      </c>
      <c r="R240" s="123">
        <v>13.002000000000001</v>
      </c>
      <c r="S240" s="123"/>
      <c r="AA240" s="54">
        <f t="shared" si="72"/>
        <v>0</v>
      </c>
      <c r="AB240" s="54" t="e">
        <f t="shared" si="73"/>
        <v>#VALUE!</v>
      </c>
      <c r="AC240" s="83" t="str">
        <f t="shared" si="75"/>
        <v/>
      </c>
      <c r="AD240" s="54">
        <f t="shared" si="78"/>
        <v>236</v>
      </c>
      <c r="AE240" s="54" t="str">
        <f t="shared" si="83"/>
        <v/>
      </c>
      <c r="AF240" s="54" t="str">
        <f t="shared" si="84"/>
        <v/>
      </c>
      <c r="AG240" s="54" t="str">
        <f t="shared" si="85"/>
        <v/>
      </c>
      <c r="AH240" s="54" t="str">
        <f t="shared" si="85"/>
        <v/>
      </c>
      <c r="AI240" s="54" t="str">
        <f t="shared" si="85"/>
        <v/>
      </c>
      <c r="AJ240" s="54" t="str">
        <f t="shared" si="86"/>
        <v/>
      </c>
      <c r="AK240" s="54" t="str">
        <f t="shared" si="87"/>
        <v/>
      </c>
      <c r="AL240" s="54" t="str">
        <f t="shared" si="87"/>
        <v/>
      </c>
      <c r="AM240" s="54" t="str">
        <f t="shared" si="87"/>
        <v/>
      </c>
      <c r="AN240" s="1" t="str">
        <f>IF(AF240="S",VLOOKUP(AI240,lookups!$N$1:$O$100,2,FALSE),"NVT")</f>
        <v>NVT</v>
      </c>
      <c r="AP240" s="54" t="str">
        <f t="shared" si="76"/>
        <v/>
      </c>
    </row>
    <row r="241" spans="1:42" x14ac:dyDescent="0.2">
      <c r="A241" s="1">
        <f t="shared" si="82"/>
        <v>145.020003</v>
      </c>
      <c r="B241" s="1">
        <f t="shared" si="74"/>
        <v>5</v>
      </c>
      <c r="C241" s="1">
        <f t="shared" si="77"/>
        <v>1</v>
      </c>
      <c r="D241" s="1">
        <f t="shared" si="79"/>
        <v>0</v>
      </c>
      <c r="E241" s="1">
        <f t="shared" si="71"/>
        <v>237</v>
      </c>
      <c r="F241" s="1">
        <f>IFERROR(VLOOKUP($E241,aanmeldingen!$B:$AB,F$1,FALSE),"-")</f>
        <v>145</v>
      </c>
      <c r="H241" s="25" t="str">
        <f>IF($D241=1,VLOOKUP($E241,aanmeldingen!$B:$AB,H$1,FALSE),"")</f>
        <v/>
      </c>
      <c r="I241" s="1" t="str">
        <f>IF($D241=1,VLOOKUP($E241,aanmeldingen!$B:$AB,I$1,FALSE),"")</f>
        <v/>
      </c>
      <c r="J241" s="1" t="str">
        <f>IF($D241=1,VLOOKUP($E241,aanmeldingen!$B:$AB,J$1,FALSE),"")</f>
        <v/>
      </c>
      <c r="K241" s="95" t="str">
        <f>IF($D241=1,VLOOKUP($E241,aanmeldingen!$B:$AB,K$1,FALSE),"")</f>
        <v/>
      </c>
      <c r="L241" s="95" t="str">
        <f>IF($D241=1,VLOOKUP($E241,aanmeldingen!$B:$AB,L$1,FALSE),"")</f>
        <v/>
      </c>
      <c r="M241" s="18" t="str">
        <f>IF($D241=1,VLOOKUP($E241,aanmeldingen!$B:$AB,M$1,FALSE),"")</f>
        <v/>
      </c>
      <c r="N241" s="1" t="str">
        <f>IF($D241=1,VLOOKUP($E241,aanmeldingen!$B:$AB,N$1,FALSE),"")</f>
        <v/>
      </c>
      <c r="O241" s="1" t="str">
        <f>IF($F241="-","",VLOOKUP($E241,aanmeldingen!$B:$AB,O$1,FALSE))</f>
        <v>Vermeulen</v>
      </c>
      <c r="P241" s="1" t="str">
        <f>IF($F241="-","",VLOOKUP($E241,aanmeldingen!$B:$AB,P$1,FALSE))</f>
        <v>Olof</v>
      </c>
      <c r="Q241" s="1" t="str">
        <f>IF($F241="-","",VLOOKUP($E241,aanmeldingen!$B:$AB,Q$1,FALSE))</f>
        <v>NRD</v>
      </c>
      <c r="R241" s="123">
        <v>20.003</v>
      </c>
      <c r="S241" s="123"/>
      <c r="T241" s="56"/>
      <c r="AA241" s="54">
        <f t="shared" si="72"/>
        <v>0</v>
      </c>
      <c r="AB241" s="54" t="e">
        <f t="shared" si="73"/>
        <v>#VALUE!</v>
      </c>
      <c r="AC241" s="83" t="str">
        <f t="shared" si="75"/>
        <v/>
      </c>
      <c r="AD241" s="54">
        <f t="shared" si="78"/>
        <v>237</v>
      </c>
      <c r="AE241" s="54" t="str">
        <f t="shared" si="83"/>
        <v/>
      </c>
      <c r="AF241" s="54" t="str">
        <f t="shared" si="84"/>
        <v/>
      </c>
      <c r="AG241" s="54" t="str">
        <f t="shared" si="85"/>
        <v/>
      </c>
      <c r="AH241" s="54" t="str">
        <f t="shared" si="85"/>
        <v/>
      </c>
      <c r="AI241" s="54" t="str">
        <f t="shared" si="85"/>
        <v/>
      </c>
      <c r="AJ241" s="54" t="str">
        <f t="shared" si="86"/>
        <v/>
      </c>
      <c r="AK241" s="54" t="str">
        <f t="shared" si="87"/>
        <v/>
      </c>
      <c r="AL241" s="54" t="str">
        <f t="shared" si="87"/>
        <v/>
      </c>
      <c r="AM241" s="54" t="str">
        <f t="shared" si="87"/>
        <v/>
      </c>
      <c r="AN241" s="1" t="str">
        <f>IF(AF241="S",VLOOKUP(AI241,lookups!$N$1:$O$100,2,FALSE),"NVT")</f>
        <v>NVT</v>
      </c>
      <c r="AP241" s="54" t="str">
        <f t="shared" si="76"/>
        <v/>
      </c>
    </row>
    <row r="242" spans="1:42" x14ac:dyDescent="0.2">
      <c r="A242" s="1">
        <f t="shared" si="82"/>
        <v>145.013003</v>
      </c>
      <c r="B242" s="1">
        <f t="shared" si="74"/>
        <v>6</v>
      </c>
      <c r="C242" s="1">
        <f t="shared" si="77"/>
        <v>1</v>
      </c>
      <c r="D242" s="1">
        <f t="shared" si="79"/>
        <v>0</v>
      </c>
      <c r="E242" s="1">
        <f t="shared" si="71"/>
        <v>238</v>
      </c>
      <c r="F242" s="1">
        <f>IFERROR(VLOOKUP($E242,aanmeldingen!$B:$AB,F$1,FALSE),"-")</f>
        <v>145</v>
      </c>
      <c r="H242" s="25" t="str">
        <f>IF($D242=1,VLOOKUP($E242,aanmeldingen!$B:$AB,H$1,FALSE),"")</f>
        <v/>
      </c>
      <c r="I242" s="1" t="str">
        <f>IF($D242=1,VLOOKUP($E242,aanmeldingen!$B:$AB,I$1,FALSE),"")</f>
        <v/>
      </c>
      <c r="J242" s="1" t="str">
        <f>IF($D242=1,VLOOKUP($E242,aanmeldingen!$B:$AB,J$1,FALSE),"")</f>
        <v/>
      </c>
      <c r="K242" s="95" t="str">
        <f>IF($D242=1,VLOOKUP($E242,aanmeldingen!$B:$AB,K$1,FALSE),"")</f>
        <v/>
      </c>
      <c r="L242" s="95" t="str">
        <f>IF($D242=1,VLOOKUP($E242,aanmeldingen!$B:$AB,L$1,FALSE),"")</f>
        <v/>
      </c>
      <c r="M242" s="18" t="str">
        <f>IF($D242=1,VLOOKUP($E242,aanmeldingen!$B:$AB,M$1,FALSE),"")</f>
        <v/>
      </c>
      <c r="N242" s="1" t="str">
        <f>IF($D242=1,VLOOKUP($E242,aanmeldingen!$B:$AB,N$1,FALSE),"")</f>
        <v/>
      </c>
      <c r="O242" s="1" t="str">
        <f>IF($F242="-","",VLOOKUP($E242,aanmeldingen!$B:$AB,O$1,FALSE))</f>
        <v>Nawar</v>
      </c>
      <c r="P242" s="1" t="str">
        <f>IF($F242="-","",VLOOKUP($E242,aanmeldingen!$B:$AB,P$1,FALSE))</f>
        <v>Suhayl</v>
      </c>
      <c r="Q242" s="1" t="str">
        <f>IF($F242="-","",VLOOKUP($E242,aanmeldingen!$B:$AB,Q$1,FALSE))</f>
        <v>AMS</v>
      </c>
      <c r="R242" s="123">
        <v>13.003</v>
      </c>
      <c r="S242" s="123"/>
      <c r="T242" s="56"/>
      <c r="AA242" s="54">
        <f t="shared" si="72"/>
        <v>0</v>
      </c>
      <c r="AB242" s="54" t="e">
        <f t="shared" si="73"/>
        <v>#VALUE!</v>
      </c>
      <c r="AC242" s="83" t="str">
        <f t="shared" si="75"/>
        <v/>
      </c>
      <c r="AD242" s="54">
        <f t="shared" si="78"/>
        <v>238</v>
      </c>
      <c r="AE242" s="54" t="str">
        <f t="shared" si="83"/>
        <v/>
      </c>
      <c r="AF242" s="54" t="str">
        <f t="shared" si="84"/>
        <v/>
      </c>
      <c r="AG242" s="54" t="str">
        <f t="shared" si="85"/>
        <v/>
      </c>
      <c r="AH242" s="54" t="str">
        <f t="shared" si="85"/>
        <v/>
      </c>
      <c r="AI242" s="54" t="str">
        <f t="shared" si="85"/>
        <v/>
      </c>
      <c r="AJ242" s="54" t="str">
        <f t="shared" si="86"/>
        <v/>
      </c>
      <c r="AK242" s="54" t="str">
        <f t="shared" si="87"/>
        <v/>
      </c>
      <c r="AL242" s="54" t="str">
        <f t="shared" si="87"/>
        <v/>
      </c>
      <c r="AM242" s="54" t="str">
        <f t="shared" si="87"/>
        <v/>
      </c>
      <c r="AN242" s="1" t="str">
        <f>IF(AF242="S",VLOOKUP(AI242,lookups!$N$1:$O$100,2,FALSE),"NVT")</f>
        <v>NVT</v>
      </c>
      <c r="AP242" s="54" t="str">
        <f t="shared" si="76"/>
        <v/>
      </c>
    </row>
    <row r="243" spans="1:42" x14ac:dyDescent="0.2">
      <c r="A243" s="1">
        <f t="shared" si="82"/>
        <v>145.020004</v>
      </c>
      <c r="B243" s="1">
        <f t="shared" si="74"/>
        <v>7</v>
      </c>
      <c r="C243" s="1">
        <f t="shared" si="77"/>
        <v>1</v>
      </c>
      <c r="D243" s="1">
        <f t="shared" si="79"/>
        <v>0</v>
      </c>
      <c r="E243" s="1">
        <f t="shared" si="71"/>
        <v>239</v>
      </c>
      <c r="F243" s="1">
        <f>IFERROR(VLOOKUP($E243,aanmeldingen!$B:$AB,F$1,FALSE),"-")</f>
        <v>145</v>
      </c>
      <c r="H243" s="25" t="str">
        <f>IF($D243=1,VLOOKUP($E243,aanmeldingen!$B:$AB,H$1,FALSE),"")</f>
        <v/>
      </c>
      <c r="I243" s="1" t="str">
        <f>IF($D243=1,VLOOKUP($E243,aanmeldingen!$B:$AB,I$1,FALSE),"")</f>
        <v/>
      </c>
      <c r="J243" s="1" t="str">
        <f>IF($D243=1,VLOOKUP($E243,aanmeldingen!$B:$AB,J$1,FALSE),"")</f>
        <v/>
      </c>
      <c r="K243" s="95" t="str">
        <f>IF($D243=1,VLOOKUP($E243,aanmeldingen!$B:$AB,K$1,FALSE),"")</f>
        <v/>
      </c>
      <c r="L243" s="95" t="str">
        <f>IF($D243=1,VLOOKUP($E243,aanmeldingen!$B:$AB,L$1,FALSE),"")</f>
        <v/>
      </c>
      <c r="M243" s="18" t="str">
        <f>IF($D243=1,VLOOKUP($E243,aanmeldingen!$B:$AB,M$1,FALSE),"")</f>
        <v/>
      </c>
      <c r="N243" s="1" t="str">
        <f>IF($D243=1,VLOOKUP($E243,aanmeldingen!$B:$AB,N$1,FALSE),"")</f>
        <v/>
      </c>
      <c r="O243" s="1" t="str">
        <f>IF($F243="-","",VLOOKUP($E243,aanmeldingen!$B:$AB,O$1,FALSE))</f>
        <v>De Jong</v>
      </c>
      <c r="P243" s="1" t="str">
        <f>IF($F243="-","",VLOOKUP($E243,aanmeldingen!$B:$AB,P$1,FALSE))</f>
        <v>Nighel</v>
      </c>
      <c r="Q243" s="1" t="str">
        <f>IF($F243="-","",VLOOKUP($E243,aanmeldingen!$B:$AB,Q$1,FALSE))</f>
        <v>HS</v>
      </c>
      <c r="R243" s="123">
        <v>20.004000000000001</v>
      </c>
      <c r="S243" s="123"/>
      <c r="T243" s="56"/>
      <c r="AA243" s="54">
        <f t="shared" si="72"/>
        <v>0</v>
      </c>
      <c r="AB243" s="54" t="e">
        <f t="shared" si="73"/>
        <v>#VALUE!</v>
      </c>
      <c r="AC243" s="83" t="str">
        <f t="shared" si="75"/>
        <v/>
      </c>
      <c r="AD243" s="54">
        <f t="shared" si="78"/>
        <v>239</v>
      </c>
      <c r="AE243" s="54" t="str">
        <f t="shared" si="83"/>
        <v/>
      </c>
      <c r="AF243" s="54" t="str">
        <f t="shared" si="84"/>
        <v/>
      </c>
      <c r="AG243" s="54" t="str">
        <f t="shared" si="85"/>
        <v/>
      </c>
      <c r="AH243" s="54" t="str">
        <f t="shared" si="85"/>
        <v/>
      </c>
      <c r="AI243" s="54" t="str">
        <f t="shared" si="85"/>
        <v/>
      </c>
      <c r="AJ243" s="54" t="str">
        <f t="shared" si="86"/>
        <v/>
      </c>
      <c r="AK243" s="54" t="str">
        <f t="shared" si="87"/>
        <v/>
      </c>
      <c r="AL243" s="54" t="str">
        <f t="shared" si="87"/>
        <v/>
      </c>
      <c r="AM243" s="54" t="str">
        <f t="shared" si="87"/>
        <v/>
      </c>
      <c r="AN243" s="1" t="str">
        <f>IF(AF243="S",VLOOKUP(AI243,lookups!$N$1:$O$100,2,FALSE),"NVT")</f>
        <v>NVT</v>
      </c>
      <c r="AP243" s="54" t="str">
        <f t="shared" si="76"/>
        <v/>
      </c>
    </row>
    <row r="244" spans="1:42" x14ac:dyDescent="0.2">
      <c r="A244" s="1">
        <f t="shared" si="82"/>
        <v>145.013004</v>
      </c>
      <c r="B244" s="1">
        <f t="shared" si="74"/>
        <v>8</v>
      </c>
      <c r="C244" s="1">
        <f t="shared" si="77"/>
        <v>1</v>
      </c>
      <c r="D244" s="1">
        <f t="shared" si="79"/>
        <v>0</v>
      </c>
      <c r="E244" s="1">
        <f t="shared" si="71"/>
        <v>240</v>
      </c>
      <c r="F244" s="1">
        <f>IFERROR(VLOOKUP($E244,aanmeldingen!$B:$AB,F$1,FALSE),"-")</f>
        <v>145</v>
      </c>
      <c r="H244" s="25" t="str">
        <f>IF($D244=1,VLOOKUP($E244,aanmeldingen!$B:$AB,H$1,FALSE),"")</f>
        <v/>
      </c>
      <c r="I244" s="1" t="str">
        <f>IF($D244=1,VLOOKUP($E244,aanmeldingen!$B:$AB,I$1,FALSE),"")</f>
        <v/>
      </c>
      <c r="J244" s="1" t="str">
        <f>IF($D244=1,VLOOKUP($E244,aanmeldingen!$B:$AB,J$1,FALSE),"")</f>
        <v/>
      </c>
      <c r="K244" s="95" t="str">
        <f>IF($D244=1,VLOOKUP($E244,aanmeldingen!$B:$AB,K$1,FALSE),"")</f>
        <v/>
      </c>
      <c r="L244" s="95" t="str">
        <f>IF($D244=1,VLOOKUP($E244,aanmeldingen!$B:$AB,L$1,FALSE),"")</f>
        <v/>
      </c>
      <c r="M244" s="18" t="str">
        <f>IF($D244=1,VLOOKUP($E244,aanmeldingen!$B:$AB,M$1,FALSE),"")</f>
        <v/>
      </c>
      <c r="N244" s="1" t="str">
        <f>IF($D244=1,VLOOKUP($E244,aanmeldingen!$B:$AB,N$1,FALSE),"")</f>
        <v/>
      </c>
      <c r="O244" s="1" t="str">
        <f>IF($F244="-","",VLOOKUP($E244,aanmeldingen!$B:$AB,O$1,FALSE))</f>
        <v>Wanyama</v>
      </c>
      <c r="P244" s="1" t="str">
        <f>IF($F244="-","",VLOOKUP($E244,aanmeldingen!$B:$AB,P$1,FALSE))</f>
        <v>Sam</v>
      </c>
      <c r="Q244" s="1" t="str">
        <f>IF($F244="-","",VLOOKUP($E244,aanmeldingen!$B:$AB,Q$1,FALSE))</f>
        <v>HS</v>
      </c>
      <c r="R244" s="123">
        <v>13.004</v>
      </c>
      <c r="S244" s="123"/>
      <c r="AA244" s="54">
        <f t="shared" si="72"/>
        <v>0</v>
      </c>
      <c r="AB244" s="54" t="e">
        <f t="shared" si="73"/>
        <v>#VALUE!</v>
      </c>
      <c r="AC244" s="83" t="str">
        <f t="shared" si="75"/>
        <v/>
      </c>
      <c r="AD244" s="54">
        <f t="shared" si="78"/>
        <v>240</v>
      </c>
      <c r="AE244" s="54" t="str">
        <f t="shared" si="83"/>
        <v/>
      </c>
      <c r="AF244" s="54" t="str">
        <f t="shared" si="84"/>
        <v/>
      </c>
      <c r="AG244" s="54" t="str">
        <f t="shared" si="85"/>
        <v/>
      </c>
      <c r="AH244" s="54" t="str">
        <f t="shared" si="85"/>
        <v/>
      </c>
      <c r="AI244" s="54" t="str">
        <f t="shared" si="85"/>
        <v/>
      </c>
      <c r="AJ244" s="54" t="str">
        <f t="shared" si="86"/>
        <v/>
      </c>
      <c r="AK244" s="54" t="str">
        <f t="shared" si="87"/>
        <v/>
      </c>
      <c r="AL244" s="54" t="str">
        <f t="shared" si="87"/>
        <v/>
      </c>
      <c r="AM244" s="54" t="str">
        <f t="shared" si="87"/>
        <v/>
      </c>
      <c r="AN244" s="1" t="str">
        <f>IF(AF244="S",VLOOKUP(AI244,lookups!$N$1:$O$100,2,FALSE),"NVT")</f>
        <v>NVT</v>
      </c>
      <c r="AP244" s="54" t="str">
        <f t="shared" si="76"/>
        <v/>
      </c>
    </row>
    <row r="245" spans="1:42" x14ac:dyDescent="0.2">
      <c r="A245" s="1">
        <f t="shared" si="82"/>
        <v>146.018</v>
      </c>
      <c r="B245" s="1">
        <f t="shared" si="74"/>
        <v>1</v>
      </c>
      <c r="C245" s="1">
        <f t="shared" si="77"/>
        <v>0</v>
      </c>
      <c r="D245" s="1">
        <f t="shared" si="79"/>
        <v>1</v>
      </c>
      <c r="E245" s="1">
        <f t="shared" si="71"/>
        <v>241</v>
      </c>
      <c r="F245" s="1">
        <f>IFERROR(VLOOKUP($E245,aanmeldingen!$B:$AB,F$1,FALSE),"-")</f>
        <v>146</v>
      </c>
      <c r="H245" s="25" t="str">
        <f>IF($D245=1,VLOOKUP($E245,aanmeldingen!$B:$AB,H$1,FALSE),"")</f>
        <v>Munchen</v>
      </c>
      <c r="I245" s="1" t="str">
        <f>IF($D245=1,VLOOKUP($E245,aanmeldingen!$B:$AB,I$1,FALSE),"")</f>
        <v>GER</v>
      </c>
      <c r="J245" s="1" t="str">
        <f>IF($D245=1,VLOOKUP($E245,aanmeldingen!$B:$AB,J$1,FALSE),"")</f>
        <v>U23</v>
      </c>
      <c r="K245" s="95">
        <f>IF($D245=1,VLOOKUP($E245,aanmeldingen!$B:$AB,K$1,FALSE),"")</f>
        <v>43428</v>
      </c>
      <c r="L245" s="95">
        <f>IF($D245=1,VLOOKUP($E245,aanmeldingen!$B:$AB,L$1,FALSE),"")</f>
        <v>43429</v>
      </c>
      <c r="M245" s="18" t="str">
        <f>IF($D245=1,VLOOKUP($E245,aanmeldingen!$B:$AB,M$1,FALSE),"")</f>
        <v>Dames</v>
      </c>
      <c r="N245" s="1" t="str">
        <f>IF($D245=1,VLOOKUP($E245,aanmeldingen!$B:$AB,N$1,FALSE),"")</f>
        <v>Sabel</v>
      </c>
      <c r="O245" s="1" t="str">
        <f>IF($F245="-","",VLOOKUP($E245,aanmeldingen!$B:$AB,O$1,FALSE))</f>
        <v>Buitenhuis</v>
      </c>
      <c r="P245" s="1" t="str">
        <f>IF($F245="-","",VLOOKUP($E245,aanmeldingen!$B:$AB,P$1,FALSE))</f>
        <v>Marleen</v>
      </c>
      <c r="Q245" s="1" t="str">
        <f>IF($F245="-","",VLOOKUP($E245,aanmeldingen!$B:$AB,Q$1,FALSE))</f>
        <v>AMS</v>
      </c>
      <c r="R245" s="123">
        <v>18</v>
      </c>
      <c r="S245" s="123">
        <v>86</v>
      </c>
      <c r="T245" s="56"/>
      <c r="AA245" s="54">
        <f t="shared" si="72"/>
        <v>0</v>
      </c>
      <c r="AB245" s="54" t="e">
        <f t="shared" si="73"/>
        <v>#VALUE!</v>
      </c>
      <c r="AC245" s="83" t="str">
        <f t="shared" si="75"/>
        <v/>
      </c>
      <c r="AD245" s="54">
        <f t="shared" si="78"/>
        <v>241</v>
      </c>
      <c r="AE245" s="54" t="str">
        <f t="shared" si="83"/>
        <v/>
      </c>
      <c r="AF245" s="54" t="str">
        <f t="shared" si="84"/>
        <v/>
      </c>
      <c r="AG245" s="54" t="str">
        <f t="shared" ref="AG245:AI264" si="88">IF($AF245="W",VLOOKUP($AE245,$F$5:$N$997,AG$4,FALSE),IF($AF245="S",VLOOKUP($AE245,$A$5:$R$997,AG$3,FALSE),""))</f>
        <v/>
      </c>
      <c r="AH245" s="54" t="str">
        <f t="shared" si="88"/>
        <v/>
      </c>
      <c r="AI245" s="54" t="str">
        <f t="shared" si="88"/>
        <v/>
      </c>
      <c r="AJ245" s="54" t="str">
        <f t="shared" si="86"/>
        <v/>
      </c>
      <c r="AK245" s="54" t="str">
        <f t="shared" ref="AK245:AM264" si="89">IF($AF245="W",VLOOKUP($AE245,$F$5:$N$997,AK$4,FALSE),"")</f>
        <v/>
      </c>
      <c r="AL245" s="54" t="str">
        <f t="shared" si="89"/>
        <v/>
      </c>
      <c r="AM245" s="54" t="str">
        <f t="shared" si="89"/>
        <v/>
      </c>
      <c r="AN245" s="1" t="str">
        <f>IF(AF245="S",VLOOKUP(AI245,lookups!$N$1:$O$100,2,FALSE),"NVT")</f>
        <v>NVT</v>
      </c>
      <c r="AP245" s="54" t="str">
        <f t="shared" si="76"/>
        <v/>
      </c>
    </row>
    <row r="246" spans="1:42" x14ac:dyDescent="0.2">
      <c r="A246" s="1">
        <f t="shared" si="82"/>
        <v>146.03100000000001</v>
      </c>
      <c r="B246" s="1">
        <f t="shared" si="74"/>
        <v>2</v>
      </c>
      <c r="C246" s="1">
        <f t="shared" si="77"/>
        <v>0</v>
      </c>
      <c r="D246" s="1">
        <f t="shared" si="79"/>
        <v>0</v>
      </c>
      <c r="E246" s="1">
        <f t="shared" si="71"/>
        <v>242</v>
      </c>
      <c r="F246" s="1">
        <f>IFERROR(VLOOKUP($E246,aanmeldingen!$B:$AB,F$1,FALSE),"-")</f>
        <v>146</v>
      </c>
      <c r="H246" s="25" t="str">
        <f>IF($D246=1,VLOOKUP($E246,aanmeldingen!$B:$AB,H$1,FALSE),"")</f>
        <v/>
      </c>
      <c r="I246" s="1" t="str">
        <f>IF($D246=1,VLOOKUP($E246,aanmeldingen!$B:$AB,I$1,FALSE),"")</f>
        <v/>
      </c>
      <c r="J246" s="1" t="str">
        <f>IF($D246=1,VLOOKUP($E246,aanmeldingen!$B:$AB,J$1,FALSE),"")</f>
        <v/>
      </c>
      <c r="K246" s="95" t="str">
        <f>IF($D246=1,VLOOKUP($E246,aanmeldingen!$B:$AB,K$1,FALSE),"")</f>
        <v/>
      </c>
      <c r="L246" s="95" t="str">
        <f>IF($D246=1,VLOOKUP($E246,aanmeldingen!$B:$AB,L$1,FALSE),"")</f>
        <v/>
      </c>
      <c r="M246" s="18" t="str">
        <f>IF($D246=1,VLOOKUP($E246,aanmeldingen!$B:$AB,M$1,FALSE),"")</f>
        <v/>
      </c>
      <c r="N246" s="1" t="str">
        <f>IF($D246=1,VLOOKUP($E246,aanmeldingen!$B:$AB,N$1,FALSE),"")</f>
        <v/>
      </c>
      <c r="O246" s="1" t="str">
        <f>IF($F246="-","",VLOOKUP($E246,aanmeldingen!$B:$AB,O$1,FALSE))</f>
        <v>Fischer</v>
      </c>
      <c r="P246" s="1" t="str">
        <f>IF($F246="-","",VLOOKUP($E246,aanmeldingen!$B:$AB,P$1,FALSE))</f>
        <v>Karen</v>
      </c>
      <c r="Q246" s="1" t="str">
        <f>IF($F246="-","",VLOOKUP($E246,aanmeldingen!$B:$AB,Q$1,FALSE))</f>
        <v>ESP</v>
      </c>
      <c r="R246" s="123">
        <v>31</v>
      </c>
      <c r="S246" s="123"/>
      <c r="T246" s="56"/>
      <c r="AA246" s="54">
        <f t="shared" si="72"/>
        <v>0</v>
      </c>
      <c r="AB246" s="54" t="e">
        <f t="shared" si="73"/>
        <v>#VALUE!</v>
      </c>
      <c r="AC246" s="83" t="str">
        <f t="shared" si="75"/>
        <v/>
      </c>
      <c r="AD246" s="54">
        <f t="shared" si="78"/>
        <v>242</v>
      </c>
      <c r="AE246" s="54" t="str">
        <f t="shared" si="83"/>
        <v/>
      </c>
      <c r="AF246" s="54" t="str">
        <f t="shared" si="84"/>
        <v/>
      </c>
      <c r="AG246" s="54" t="str">
        <f t="shared" si="88"/>
        <v/>
      </c>
      <c r="AH246" s="54" t="str">
        <f t="shared" si="88"/>
        <v/>
      </c>
      <c r="AI246" s="54" t="str">
        <f t="shared" si="88"/>
        <v/>
      </c>
      <c r="AJ246" s="54" t="str">
        <f t="shared" si="86"/>
        <v/>
      </c>
      <c r="AK246" s="54" t="str">
        <f t="shared" si="89"/>
        <v/>
      </c>
      <c r="AL246" s="54" t="str">
        <f t="shared" si="89"/>
        <v/>
      </c>
      <c r="AM246" s="54" t="str">
        <f t="shared" si="89"/>
        <v/>
      </c>
      <c r="AN246" s="1" t="str">
        <f>IF(AF246="S",VLOOKUP(AI246,lookups!$N$1:$O$100,2,FALSE),"NVT")</f>
        <v>NVT</v>
      </c>
      <c r="AP246" s="54" t="str">
        <f t="shared" si="76"/>
        <v/>
      </c>
    </row>
    <row r="247" spans="1:42" x14ac:dyDescent="0.2">
      <c r="A247" s="1">
        <f t="shared" si="82"/>
        <v>147.06800000000001</v>
      </c>
      <c r="B247" s="1">
        <f t="shared" si="74"/>
        <v>1</v>
      </c>
      <c r="C247" s="1">
        <f t="shared" si="77"/>
        <v>1</v>
      </c>
      <c r="D247" s="1">
        <f t="shared" si="79"/>
        <v>1</v>
      </c>
      <c r="E247" s="1">
        <f t="shared" si="71"/>
        <v>243</v>
      </c>
      <c r="F247" s="1">
        <f>IFERROR(VLOOKUP($E247,aanmeldingen!$B:$AB,F$1,FALSE),"-")</f>
        <v>147</v>
      </c>
      <c r="H247" s="25" t="str">
        <f>IF($D247=1,VLOOKUP($E247,aanmeldingen!$B:$AB,H$1,FALSE),"")</f>
        <v>Munchen</v>
      </c>
      <c r="I247" s="1" t="str">
        <f>IF($D247=1,VLOOKUP($E247,aanmeldingen!$B:$AB,I$1,FALSE),"")</f>
        <v>GER</v>
      </c>
      <c r="J247" s="1" t="str">
        <f>IF($D247=1,VLOOKUP($E247,aanmeldingen!$B:$AB,J$1,FALSE),"")</f>
        <v>U23</v>
      </c>
      <c r="K247" s="95">
        <f>IF($D247=1,VLOOKUP($E247,aanmeldingen!$B:$AB,K$1,FALSE),"")</f>
        <v>43428</v>
      </c>
      <c r="L247" s="95">
        <f>IF($D247=1,VLOOKUP($E247,aanmeldingen!$B:$AB,L$1,FALSE),"")</f>
        <v>43429</v>
      </c>
      <c r="M247" s="18" t="str">
        <f>IF($D247=1,VLOOKUP($E247,aanmeldingen!$B:$AB,M$1,FALSE),"")</f>
        <v>Heren</v>
      </c>
      <c r="N247" s="1" t="str">
        <f>IF($D247=1,VLOOKUP($E247,aanmeldingen!$B:$AB,N$1,FALSE),"")</f>
        <v>Sabel</v>
      </c>
      <c r="O247" s="1" t="str">
        <f>IF($F247="-","",VLOOKUP($E247,aanmeldingen!$B:$AB,O$1,FALSE))</f>
        <v>Buser</v>
      </c>
      <c r="P247" s="1" t="str">
        <f>IF($F247="-","",VLOOKUP($E247,aanmeldingen!$B:$AB,P$1,FALSE))</f>
        <v>Jimi</v>
      </c>
      <c r="Q247" s="1" t="str">
        <f>IF($F247="-","",VLOOKUP($E247,aanmeldingen!$B:$AB,Q$1,FALSE))</f>
        <v>AMS</v>
      </c>
      <c r="R247" s="123">
        <v>68</v>
      </c>
      <c r="S247" s="124">
        <v>104</v>
      </c>
      <c r="T247" s="56"/>
      <c r="AA247" s="54">
        <f t="shared" si="72"/>
        <v>0</v>
      </c>
      <c r="AB247" s="54" t="e">
        <f t="shared" si="73"/>
        <v>#VALUE!</v>
      </c>
      <c r="AC247" s="83" t="str">
        <f t="shared" si="75"/>
        <v/>
      </c>
      <c r="AD247" s="54">
        <f t="shared" si="78"/>
        <v>243</v>
      </c>
      <c r="AE247" s="54" t="str">
        <f t="shared" si="83"/>
        <v/>
      </c>
      <c r="AF247" s="54" t="str">
        <f t="shared" si="84"/>
        <v/>
      </c>
      <c r="AG247" s="54" t="str">
        <f t="shared" si="88"/>
        <v/>
      </c>
      <c r="AH247" s="54" t="str">
        <f t="shared" si="88"/>
        <v/>
      </c>
      <c r="AI247" s="54" t="str">
        <f t="shared" si="88"/>
        <v/>
      </c>
      <c r="AJ247" s="54" t="str">
        <f t="shared" si="86"/>
        <v/>
      </c>
      <c r="AK247" s="54" t="str">
        <f t="shared" si="89"/>
        <v/>
      </c>
      <c r="AL247" s="54" t="str">
        <f t="shared" si="89"/>
        <v/>
      </c>
      <c r="AM247" s="54" t="str">
        <f t="shared" si="89"/>
        <v/>
      </c>
      <c r="AN247" s="1" t="str">
        <f>IF(AF247="S",VLOOKUP(AI247,lookups!$N$1:$O$100,2,FALSE),"NVT")</f>
        <v>NVT</v>
      </c>
      <c r="AP247" s="54" t="str">
        <f t="shared" si="76"/>
        <v/>
      </c>
    </row>
    <row r="248" spans="1:42" x14ac:dyDescent="0.2">
      <c r="A248" s="1">
        <f t="shared" si="82"/>
        <v>152.02600100000001</v>
      </c>
      <c r="B248" s="1">
        <f t="shared" si="74"/>
        <v>1</v>
      </c>
      <c r="C248" s="1">
        <f t="shared" si="77"/>
        <v>0</v>
      </c>
      <c r="D248" s="1">
        <f t="shared" si="79"/>
        <v>1</v>
      </c>
      <c r="E248" s="1">
        <f t="shared" si="71"/>
        <v>244</v>
      </c>
      <c r="F248" s="1">
        <f>IFERROR(VLOOKUP($E248,aanmeldingen!$B:$AB,F$1,FALSE),"-")</f>
        <v>152</v>
      </c>
      <c r="H248" s="25" t="str">
        <f>IF($D248=1,VLOOKUP($E248,aanmeldingen!$B:$AB,H$1,FALSE),"")</f>
        <v>Bern</v>
      </c>
      <c r="I248" s="1" t="str">
        <f>IF($D248=1,VLOOKUP($E248,aanmeldingen!$B:$AB,I$1,FALSE),"")</f>
        <v>SUI</v>
      </c>
      <c r="J248" s="1" t="str">
        <f>IF($D248=1,VLOOKUP($E248,aanmeldingen!$B:$AB,J$1,FALSE),"")</f>
        <v>WB Eq</v>
      </c>
      <c r="K248" s="95">
        <f>IF($D248=1,VLOOKUP($E248,aanmeldingen!$B:$AB,K$1,FALSE),"")</f>
        <v>43429</v>
      </c>
      <c r="L248" s="95">
        <f>IF($D248=1,VLOOKUP($E248,aanmeldingen!$B:$AB,L$1,FALSE),"")</f>
        <v>43429</v>
      </c>
      <c r="M248" s="18" t="str">
        <f>IF($D248=1,VLOOKUP($E248,aanmeldingen!$B:$AB,M$1,FALSE),"")</f>
        <v>Heren</v>
      </c>
      <c r="N248" s="1" t="str">
        <f>IF($D248=1,VLOOKUP($E248,aanmeldingen!$B:$AB,N$1,FALSE),"")</f>
        <v>Degen</v>
      </c>
      <c r="O248" s="1" t="str">
        <f>IF($F248="-","",VLOOKUP($E248,aanmeldingen!$B:$AB,O$1,FALSE))</f>
        <v>Tulen</v>
      </c>
      <c r="P248" s="1" t="str">
        <f>IF($F248="-","",VLOOKUP($E248,aanmeldingen!$B:$AB,P$1,FALSE))</f>
        <v>Tristan</v>
      </c>
      <c r="Q248" s="1" t="str">
        <f>IF($F248="-","",VLOOKUP($E248,aanmeldingen!$B:$AB,Q$1,FALSE))</f>
        <v>SCA</v>
      </c>
      <c r="R248" s="123">
        <v>26.001000000000001</v>
      </c>
      <c r="S248" s="123">
        <v>30</v>
      </c>
      <c r="T248" s="56"/>
      <c r="AA248" s="54">
        <f t="shared" si="72"/>
        <v>0</v>
      </c>
      <c r="AB248" s="54" t="e">
        <f t="shared" si="73"/>
        <v>#VALUE!</v>
      </c>
      <c r="AC248" s="83" t="str">
        <f t="shared" si="75"/>
        <v/>
      </c>
      <c r="AD248" s="54">
        <f t="shared" si="78"/>
        <v>244</v>
      </c>
      <c r="AE248" s="54" t="str">
        <f t="shared" si="83"/>
        <v/>
      </c>
      <c r="AF248" s="54" t="str">
        <f t="shared" si="84"/>
        <v/>
      </c>
      <c r="AG248" s="54" t="str">
        <f t="shared" si="88"/>
        <v/>
      </c>
      <c r="AH248" s="54" t="str">
        <f t="shared" si="88"/>
        <v/>
      </c>
      <c r="AI248" s="54" t="str">
        <f t="shared" si="88"/>
        <v/>
      </c>
      <c r="AJ248" s="54" t="str">
        <f t="shared" si="86"/>
        <v/>
      </c>
      <c r="AK248" s="54" t="str">
        <f t="shared" si="89"/>
        <v/>
      </c>
      <c r="AL248" s="54" t="str">
        <f t="shared" si="89"/>
        <v/>
      </c>
      <c r="AM248" s="54" t="str">
        <f t="shared" si="89"/>
        <v/>
      </c>
      <c r="AN248" s="1" t="str">
        <f>IF(AF248="S",VLOOKUP(AI248,lookups!$N$1:$O$100,2,FALSE),"NVT")</f>
        <v>NVT</v>
      </c>
      <c r="AP248" s="54" t="str">
        <f t="shared" si="76"/>
        <v/>
      </c>
    </row>
    <row r="249" spans="1:42" x14ac:dyDescent="0.2">
      <c r="A249" s="1">
        <f t="shared" si="82"/>
        <v>152.02600200000001</v>
      </c>
      <c r="B249" s="1">
        <f t="shared" si="74"/>
        <v>2</v>
      </c>
      <c r="C249" s="1">
        <f t="shared" si="77"/>
        <v>0</v>
      </c>
      <c r="D249" s="1">
        <f t="shared" si="79"/>
        <v>0</v>
      </c>
      <c r="E249" s="1">
        <f t="shared" si="71"/>
        <v>245</v>
      </c>
      <c r="F249" s="1">
        <f>IFERROR(VLOOKUP($E249,aanmeldingen!$B:$AB,F$1,FALSE),"-")</f>
        <v>152</v>
      </c>
      <c r="H249" s="25" t="str">
        <f>IF($D249=1,VLOOKUP($E249,aanmeldingen!$B:$AB,H$1,FALSE),"")</f>
        <v/>
      </c>
      <c r="I249" s="1" t="str">
        <f>IF($D249=1,VLOOKUP($E249,aanmeldingen!$B:$AB,I$1,FALSE),"")</f>
        <v/>
      </c>
      <c r="J249" s="1" t="str">
        <f>IF($D249=1,VLOOKUP($E249,aanmeldingen!$B:$AB,J$1,FALSE),"")</f>
        <v/>
      </c>
      <c r="K249" s="95" t="str">
        <f>IF($D249=1,VLOOKUP($E249,aanmeldingen!$B:$AB,K$1,FALSE),"")</f>
        <v/>
      </c>
      <c r="L249" s="95" t="str">
        <f>IF($D249=1,VLOOKUP($E249,aanmeldingen!$B:$AB,L$1,FALSE),"")</f>
        <v/>
      </c>
      <c r="M249" s="18" t="str">
        <f>IF($D249=1,VLOOKUP($E249,aanmeldingen!$B:$AB,M$1,FALSE),"")</f>
        <v/>
      </c>
      <c r="N249" s="1" t="str">
        <f>IF($D249=1,VLOOKUP($E249,aanmeldingen!$B:$AB,N$1,FALSE),"")</f>
        <v/>
      </c>
      <c r="O249" s="1" t="str">
        <f>IF($F249="-","",VLOOKUP($E249,aanmeldingen!$B:$AB,O$1,FALSE))</f>
        <v>Tulen</v>
      </c>
      <c r="P249" s="1" t="str">
        <f>IF($F249="-","",VLOOKUP($E249,aanmeldingen!$B:$AB,P$1,FALSE))</f>
        <v>Rafael</v>
      </c>
      <c r="Q249" s="1" t="str">
        <f>IF($F249="-","",VLOOKUP($E249,aanmeldingen!$B:$AB,Q$1,FALSE))</f>
        <v>SCA</v>
      </c>
      <c r="R249" s="123">
        <v>26.001999999999999</v>
      </c>
      <c r="S249" s="123"/>
      <c r="T249" s="56"/>
      <c r="AA249" s="54">
        <f t="shared" si="72"/>
        <v>0</v>
      </c>
      <c r="AB249" s="54" t="e">
        <f t="shared" si="73"/>
        <v>#VALUE!</v>
      </c>
      <c r="AC249" s="83" t="str">
        <f t="shared" si="75"/>
        <v/>
      </c>
      <c r="AD249" s="54">
        <f t="shared" si="78"/>
        <v>245</v>
      </c>
      <c r="AE249" s="54" t="str">
        <f t="shared" si="83"/>
        <v/>
      </c>
      <c r="AF249" s="54" t="str">
        <f t="shared" si="84"/>
        <v/>
      </c>
      <c r="AG249" s="54" t="str">
        <f t="shared" si="88"/>
        <v/>
      </c>
      <c r="AH249" s="54" t="str">
        <f t="shared" si="88"/>
        <v/>
      </c>
      <c r="AI249" s="54" t="str">
        <f t="shared" si="88"/>
        <v/>
      </c>
      <c r="AJ249" s="54" t="str">
        <f t="shared" si="86"/>
        <v/>
      </c>
      <c r="AK249" s="54" t="str">
        <f t="shared" si="89"/>
        <v/>
      </c>
      <c r="AL249" s="54" t="str">
        <f t="shared" si="89"/>
        <v/>
      </c>
      <c r="AM249" s="54" t="str">
        <f t="shared" si="89"/>
        <v/>
      </c>
      <c r="AN249" s="1" t="str">
        <f>IF(AF249="S",VLOOKUP(AI249,lookups!$N$1:$O$100,2,FALSE),"NVT")</f>
        <v>NVT</v>
      </c>
      <c r="AP249" s="54" t="str">
        <f t="shared" si="76"/>
        <v/>
      </c>
    </row>
    <row r="250" spans="1:42" x14ac:dyDescent="0.2">
      <c r="A250" s="1">
        <f t="shared" si="82"/>
        <v>152.026003</v>
      </c>
      <c r="B250" s="1">
        <f t="shared" si="74"/>
        <v>3</v>
      </c>
      <c r="C250" s="1">
        <f t="shared" si="77"/>
        <v>0</v>
      </c>
      <c r="D250" s="1">
        <f t="shared" si="79"/>
        <v>0</v>
      </c>
      <c r="E250" s="1">
        <f t="shared" si="71"/>
        <v>246</v>
      </c>
      <c r="F250" s="1">
        <f>IFERROR(VLOOKUP($E250,aanmeldingen!$B:$AB,F$1,FALSE),"-")</f>
        <v>152</v>
      </c>
      <c r="H250" s="25" t="str">
        <f>IF($D250=1,VLOOKUP($E250,aanmeldingen!$B:$AB,H$1,FALSE),"")</f>
        <v/>
      </c>
      <c r="I250" s="1" t="str">
        <f>IF($D250=1,VLOOKUP($E250,aanmeldingen!$B:$AB,I$1,FALSE),"")</f>
        <v/>
      </c>
      <c r="J250" s="1" t="str">
        <f>IF($D250=1,VLOOKUP($E250,aanmeldingen!$B:$AB,J$1,FALSE),"")</f>
        <v/>
      </c>
      <c r="K250" s="95" t="str">
        <f>IF($D250=1,VLOOKUP($E250,aanmeldingen!$B:$AB,K$1,FALSE),"")</f>
        <v/>
      </c>
      <c r="L250" s="95" t="str">
        <f>IF($D250=1,VLOOKUP($E250,aanmeldingen!$B:$AB,L$1,FALSE),"")</f>
        <v/>
      </c>
      <c r="M250" s="18" t="str">
        <f>IF($D250=1,VLOOKUP($E250,aanmeldingen!$B:$AB,M$1,FALSE),"")</f>
        <v/>
      </c>
      <c r="N250" s="1" t="str">
        <f>IF($D250=1,VLOOKUP($E250,aanmeldingen!$B:$AB,N$1,FALSE),"")</f>
        <v/>
      </c>
      <c r="O250" s="1" t="str">
        <f>IF($F250="-","",VLOOKUP($E250,aanmeldingen!$B:$AB,O$1,FALSE))</f>
        <v>Van Nunen</v>
      </c>
      <c r="P250" s="1" t="str">
        <f>IF($F250="-","",VLOOKUP($E250,aanmeldingen!$B:$AB,P$1,FALSE))</f>
        <v>David</v>
      </c>
      <c r="Q250" s="1" t="str">
        <f>IF($F250="-","",VLOOKUP($E250,aanmeldingen!$B:$AB,Q$1,FALSE))</f>
        <v>DFC</v>
      </c>
      <c r="R250" s="123">
        <v>26.003</v>
      </c>
      <c r="S250" s="123"/>
      <c r="AA250" s="54">
        <f t="shared" si="72"/>
        <v>0</v>
      </c>
      <c r="AB250" s="54" t="e">
        <f t="shared" si="73"/>
        <v>#VALUE!</v>
      </c>
      <c r="AC250" s="83" t="str">
        <f t="shared" si="75"/>
        <v/>
      </c>
      <c r="AD250" s="54">
        <f t="shared" si="78"/>
        <v>246</v>
      </c>
      <c r="AE250" s="54" t="str">
        <f t="shared" si="83"/>
        <v/>
      </c>
      <c r="AF250" s="54" t="str">
        <f t="shared" si="84"/>
        <v/>
      </c>
      <c r="AG250" s="54" t="str">
        <f t="shared" si="88"/>
        <v/>
      </c>
      <c r="AH250" s="54" t="str">
        <f t="shared" si="88"/>
        <v/>
      </c>
      <c r="AI250" s="54" t="str">
        <f t="shared" si="88"/>
        <v/>
      </c>
      <c r="AJ250" s="54" t="str">
        <f t="shared" si="86"/>
        <v/>
      </c>
      <c r="AK250" s="54" t="str">
        <f t="shared" si="89"/>
        <v/>
      </c>
      <c r="AL250" s="54" t="str">
        <f t="shared" si="89"/>
        <v/>
      </c>
      <c r="AM250" s="54" t="str">
        <f t="shared" si="89"/>
        <v/>
      </c>
      <c r="AN250" s="1" t="str">
        <f>IF(AF250="S",VLOOKUP(AI250,lookups!$N$1:$O$100,2,FALSE),"NVT")</f>
        <v>NVT</v>
      </c>
      <c r="AP250" s="54" t="str">
        <f t="shared" si="76"/>
        <v/>
      </c>
    </row>
    <row r="251" spans="1:42" x14ac:dyDescent="0.2">
      <c r="A251" s="1">
        <f t="shared" si="82"/>
        <v>152.026004</v>
      </c>
      <c r="B251" s="1">
        <f t="shared" si="74"/>
        <v>4</v>
      </c>
      <c r="C251" s="1">
        <f t="shared" si="77"/>
        <v>0</v>
      </c>
      <c r="D251" s="1">
        <f t="shared" si="79"/>
        <v>0</v>
      </c>
      <c r="E251" s="1">
        <f t="shared" si="71"/>
        <v>247</v>
      </c>
      <c r="F251" s="1">
        <f>IFERROR(VLOOKUP($E251,aanmeldingen!$B:$AB,F$1,FALSE),"-")</f>
        <v>152</v>
      </c>
      <c r="H251" s="25" t="str">
        <f>IF($D251=1,VLOOKUP($E251,aanmeldingen!$B:$AB,H$1,FALSE),"")</f>
        <v/>
      </c>
      <c r="I251" s="1" t="str">
        <f>IF($D251=1,VLOOKUP($E251,aanmeldingen!$B:$AB,I$1,FALSE),"")</f>
        <v/>
      </c>
      <c r="J251" s="1" t="str">
        <f>IF($D251=1,VLOOKUP($E251,aanmeldingen!$B:$AB,J$1,FALSE),"")</f>
        <v/>
      </c>
      <c r="K251" s="95" t="str">
        <f>IF($D251=1,VLOOKUP($E251,aanmeldingen!$B:$AB,K$1,FALSE),"")</f>
        <v/>
      </c>
      <c r="L251" s="95" t="str">
        <f>IF($D251=1,VLOOKUP($E251,aanmeldingen!$B:$AB,L$1,FALSE),"")</f>
        <v/>
      </c>
      <c r="M251" s="18" t="str">
        <f>IF($D251=1,VLOOKUP($E251,aanmeldingen!$B:$AB,M$1,FALSE),"")</f>
        <v/>
      </c>
      <c r="N251" s="1" t="str">
        <f>IF($D251=1,VLOOKUP($E251,aanmeldingen!$B:$AB,N$1,FALSE),"")</f>
        <v/>
      </c>
      <c r="O251" s="1" t="str">
        <f>IF($F251="-","",VLOOKUP($E251,aanmeldingen!$B:$AB,O$1,FALSE))</f>
        <v>Postma</v>
      </c>
      <c r="P251" s="1" t="str">
        <f>IF($F251="-","",VLOOKUP($E251,aanmeldingen!$B:$AB,P$1,FALSE))</f>
        <v>Randy</v>
      </c>
      <c r="Q251" s="1" t="str">
        <f>IF($F251="-","",VLOOKUP($E251,aanmeldingen!$B:$AB,Q$1,FALSE))</f>
        <v>FCA</v>
      </c>
      <c r="R251" s="123">
        <v>26.004000000000001</v>
      </c>
      <c r="S251" s="123"/>
      <c r="AA251" s="54">
        <f t="shared" si="72"/>
        <v>0</v>
      </c>
      <c r="AB251" s="54" t="e">
        <f t="shared" si="73"/>
        <v>#VALUE!</v>
      </c>
      <c r="AC251" s="83" t="str">
        <f t="shared" si="75"/>
        <v/>
      </c>
      <c r="AD251" s="54">
        <f t="shared" si="78"/>
        <v>247</v>
      </c>
      <c r="AE251" s="54" t="str">
        <f t="shared" si="83"/>
        <v/>
      </c>
      <c r="AF251" s="54" t="str">
        <f t="shared" si="84"/>
        <v/>
      </c>
      <c r="AG251" s="54" t="str">
        <f t="shared" si="88"/>
        <v/>
      </c>
      <c r="AH251" s="54" t="str">
        <f t="shared" si="88"/>
        <v/>
      </c>
      <c r="AI251" s="54" t="str">
        <f t="shared" si="88"/>
        <v/>
      </c>
      <c r="AJ251" s="54" t="str">
        <f t="shared" si="86"/>
        <v/>
      </c>
      <c r="AK251" s="54" t="str">
        <f t="shared" si="89"/>
        <v/>
      </c>
      <c r="AL251" s="54" t="str">
        <f t="shared" si="89"/>
        <v/>
      </c>
      <c r="AM251" s="54" t="str">
        <f t="shared" si="89"/>
        <v/>
      </c>
      <c r="AN251" s="1" t="str">
        <f>IF(AF251="S",VLOOKUP(AI251,lookups!$N$1:$O$100,2,FALSE),"NVT")</f>
        <v>NVT</v>
      </c>
      <c r="AP251" s="54" t="str">
        <f t="shared" si="76"/>
        <v/>
      </c>
    </row>
    <row r="252" spans="1:42" x14ac:dyDescent="0.2">
      <c r="A252" s="1">
        <f t="shared" si="82"/>
        <v>154.13300000000001</v>
      </c>
      <c r="B252" s="1">
        <f t="shared" si="74"/>
        <v>1</v>
      </c>
      <c r="C252" s="1">
        <f t="shared" si="77"/>
        <v>1</v>
      </c>
      <c r="D252" s="1">
        <f t="shared" si="79"/>
        <v>1</v>
      </c>
      <c r="E252" s="1">
        <f t="shared" si="71"/>
        <v>248</v>
      </c>
      <c r="F252" s="1">
        <f>IFERROR(VLOOKUP($E252,aanmeldingen!$B:$AB,F$1,FALSE),"-")</f>
        <v>154</v>
      </c>
      <c r="H252" s="25" t="str">
        <f>IF($D252=1,VLOOKUP($E252,aanmeldingen!$B:$AB,H$1,FALSE),"")</f>
        <v>Cabries</v>
      </c>
      <c r="I252" s="1" t="str">
        <f>IF($D252=1,VLOOKUP($E252,aanmeldingen!$B:$AB,I$1,FALSE),"")</f>
        <v>FRA</v>
      </c>
      <c r="J252" s="1" t="str">
        <f>IF($D252=1,VLOOKUP($E252,aanmeldingen!$B:$AB,J$1,FALSE),"")</f>
        <v>ECC</v>
      </c>
      <c r="K252" s="95">
        <f>IF($D252=1,VLOOKUP($E252,aanmeldingen!$B:$AB,K$1,FALSE),"")</f>
        <v>43435</v>
      </c>
      <c r="L252" s="95">
        <f>IF($D252=1,VLOOKUP($E252,aanmeldingen!$B:$AB,L$1,FALSE),"")</f>
        <v>43436</v>
      </c>
      <c r="M252" s="18" t="str">
        <f>IF($D252=1,VLOOKUP($E252,aanmeldingen!$B:$AB,M$1,FALSE),"")</f>
        <v>Dames</v>
      </c>
      <c r="N252" s="1" t="str">
        <f>IF($D252=1,VLOOKUP($E252,aanmeldingen!$B:$AB,N$1,FALSE),"")</f>
        <v>Floret</v>
      </c>
      <c r="O252" s="1" t="str">
        <f>IF($F252="-","",VLOOKUP($E252,aanmeldingen!$B:$AB,O$1,FALSE))</f>
        <v>Butin Bik</v>
      </c>
      <c r="P252" s="1" t="str">
        <f>IF($F252="-","",VLOOKUP($E252,aanmeldingen!$B:$AB,P$1,FALSE))</f>
        <v>Elise</v>
      </c>
      <c r="Q252" s="1" t="str">
        <f>IF($F252="-","",VLOOKUP($E252,aanmeldingen!$B:$AB,Q$1,FALSE))</f>
        <v>BG</v>
      </c>
      <c r="R252" s="124">
        <v>133</v>
      </c>
      <c r="S252" s="124">
        <v>184</v>
      </c>
      <c r="AA252" s="54">
        <f t="shared" si="72"/>
        <v>0</v>
      </c>
      <c r="AB252" s="54" t="e">
        <f t="shared" si="73"/>
        <v>#VALUE!</v>
      </c>
      <c r="AC252" s="83" t="str">
        <f t="shared" si="75"/>
        <v/>
      </c>
      <c r="AD252" s="54">
        <f t="shared" si="78"/>
        <v>248</v>
      </c>
      <c r="AE252" s="54" t="str">
        <f t="shared" si="83"/>
        <v/>
      </c>
      <c r="AF252" s="54" t="str">
        <f t="shared" si="84"/>
        <v/>
      </c>
      <c r="AG252" s="54" t="str">
        <f t="shared" si="88"/>
        <v/>
      </c>
      <c r="AH252" s="54" t="str">
        <f t="shared" si="88"/>
        <v/>
      </c>
      <c r="AI252" s="54" t="str">
        <f t="shared" si="88"/>
        <v/>
      </c>
      <c r="AJ252" s="54" t="str">
        <f t="shared" si="86"/>
        <v/>
      </c>
      <c r="AK252" s="54" t="str">
        <f t="shared" si="89"/>
        <v/>
      </c>
      <c r="AL252" s="54" t="str">
        <f t="shared" si="89"/>
        <v/>
      </c>
      <c r="AM252" s="54" t="str">
        <f t="shared" si="89"/>
        <v/>
      </c>
      <c r="AN252" s="1" t="str">
        <f>IF(AF252="S",VLOOKUP(AI252,lookups!$N$1:$O$100,2,FALSE),"NVT")</f>
        <v>NVT</v>
      </c>
      <c r="AP252" s="54" t="str">
        <f t="shared" si="76"/>
        <v/>
      </c>
    </row>
    <row r="253" spans="1:42" x14ac:dyDescent="0.2">
      <c r="A253" s="1">
        <f t="shared" si="82"/>
        <v>154.08500000000001</v>
      </c>
      <c r="B253" s="1">
        <f t="shared" si="74"/>
        <v>2</v>
      </c>
      <c r="C253" s="1">
        <f t="shared" si="77"/>
        <v>1</v>
      </c>
      <c r="D253" s="1">
        <f t="shared" si="79"/>
        <v>0</v>
      </c>
      <c r="E253" s="1">
        <f t="shared" si="71"/>
        <v>249</v>
      </c>
      <c r="F253" s="1">
        <f>IFERROR(VLOOKUP($E253,aanmeldingen!$B:$AB,F$1,FALSE),"-")</f>
        <v>154</v>
      </c>
      <c r="H253" s="25" t="str">
        <f>IF($D253=1,VLOOKUP($E253,aanmeldingen!$B:$AB,H$1,FALSE),"")</f>
        <v/>
      </c>
      <c r="I253" s="1" t="str">
        <f>IF($D253=1,VLOOKUP($E253,aanmeldingen!$B:$AB,I$1,FALSE),"")</f>
        <v/>
      </c>
      <c r="J253" s="1" t="str">
        <f>IF($D253=1,VLOOKUP($E253,aanmeldingen!$B:$AB,J$1,FALSE),"")</f>
        <v/>
      </c>
      <c r="K253" s="95" t="str">
        <f>IF($D253=1,VLOOKUP($E253,aanmeldingen!$B:$AB,K$1,FALSE),"")</f>
        <v/>
      </c>
      <c r="L253" s="95" t="str">
        <f>IF($D253=1,VLOOKUP($E253,aanmeldingen!$B:$AB,L$1,FALSE),"")</f>
        <v/>
      </c>
      <c r="M253" s="18" t="str">
        <f>IF($D253=1,VLOOKUP($E253,aanmeldingen!$B:$AB,M$1,FALSE),"")</f>
        <v/>
      </c>
      <c r="N253" s="1" t="str">
        <f>IF($D253=1,VLOOKUP($E253,aanmeldingen!$B:$AB,N$1,FALSE),"")</f>
        <v/>
      </c>
      <c r="O253" s="1" t="str">
        <f>IF($F253="-","",VLOOKUP($E253,aanmeldingen!$B:$AB,O$1,FALSE))</f>
        <v>Yoshimori</v>
      </c>
      <c r="P253" s="1" t="str">
        <f>IF($F253="-","",VLOOKUP($E253,aanmeldingen!$B:$AB,P$1,FALSE))</f>
        <v>Rachika</v>
      </c>
      <c r="Q253" s="1" t="str">
        <f>IF($F253="-","",VLOOKUP($E253,aanmeldingen!$B:$AB,Q$1,FALSE))</f>
        <v>ZAI</v>
      </c>
      <c r="R253" s="124">
        <v>85</v>
      </c>
      <c r="S253" s="124"/>
      <c r="AA253" s="54">
        <f t="shared" si="72"/>
        <v>0</v>
      </c>
      <c r="AB253" s="54" t="e">
        <f t="shared" si="73"/>
        <v>#VALUE!</v>
      </c>
      <c r="AC253" s="83" t="str">
        <f t="shared" si="75"/>
        <v/>
      </c>
      <c r="AD253" s="54">
        <f t="shared" si="78"/>
        <v>249</v>
      </c>
      <c r="AE253" s="54" t="str">
        <f t="shared" si="83"/>
        <v/>
      </c>
      <c r="AF253" s="54" t="str">
        <f t="shared" si="84"/>
        <v/>
      </c>
      <c r="AG253" s="54" t="str">
        <f t="shared" si="88"/>
        <v/>
      </c>
      <c r="AH253" s="54" t="str">
        <f t="shared" si="88"/>
        <v/>
      </c>
      <c r="AI253" s="54" t="str">
        <f t="shared" si="88"/>
        <v/>
      </c>
      <c r="AJ253" s="54" t="str">
        <f t="shared" si="86"/>
        <v/>
      </c>
      <c r="AK253" s="54" t="str">
        <f t="shared" si="89"/>
        <v/>
      </c>
      <c r="AL253" s="54" t="str">
        <f t="shared" si="89"/>
        <v/>
      </c>
      <c r="AM253" s="54" t="str">
        <f t="shared" si="89"/>
        <v/>
      </c>
      <c r="AN253" s="1" t="str">
        <f>IF(AF253="S",VLOOKUP(AI253,lookups!$N$1:$O$100,2,FALSE),"NVT")</f>
        <v>NVT</v>
      </c>
      <c r="AP253" s="54" t="str">
        <f t="shared" si="76"/>
        <v/>
      </c>
    </row>
    <row r="254" spans="1:42" x14ac:dyDescent="0.2">
      <c r="A254" s="1">
        <f t="shared" si="82"/>
        <v>154.08699999999999</v>
      </c>
      <c r="B254" s="1">
        <f t="shared" si="74"/>
        <v>3</v>
      </c>
      <c r="C254" s="1">
        <f t="shared" si="77"/>
        <v>1</v>
      </c>
      <c r="D254" s="1">
        <f t="shared" si="79"/>
        <v>0</v>
      </c>
      <c r="E254" s="1">
        <f t="shared" si="71"/>
        <v>250</v>
      </c>
      <c r="F254" s="1">
        <f>IFERROR(VLOOKUP($E254,aanmeldingen!$B:$AB,F$1,FALSE),"-")</f>
        <v>154</v>
      </c>
      <c r="H254" s="25" t="str">
        <f>IF($D254=1,VLOOKUP($E254,aanmeldingen!$B:$AB,H$1,FALSE),"")</f>
        <v/>
      </c>
      <c r="I254" s="1" t="str">
        <f>IF($D254=1,VLOOKUP($E254,aanmeldingen!$B:$AB,I$1,FALSE),"")</f>
        <v/>
      </c>
      <c r="J254" s="1" t="str">
        <f>IF($D254=1,VLOOKUP($E254,aanmeldingen!$B:$AB,J$1,FALSE),"")</f>
        <v/>
      </c>
      <c r="K254" s="95" t="str">
        <f>IF($D254=1,VLOOKUP($E254,aanmeldingen!$B:$AB,K$1,FALSE),"")</f>
        <v/>
      </c>
      <c r="L254" s="95" t="str">
        <f>IF($D254=1,VLOOKUP($E254,aanmeldingen!$B:$AB,L$1,FALSE),"")</f>
        <v/>
      </c>
      <c r="M254" s="18" t="str">
        <f>IF($D254=1,VLOOKUP($E254,aanmeldingen!$B:$AB,M$1,FALSE),"")</f>
        <v/>
      </c>
      <c r="N254" s="1" t="str">
        <f>IF($D254=1,VLOOKUP($E254,aanmeldingen!$B:$AB,N$1,FALSE),"")</f>
        <v/>
      </c>
      <c r="O254" s="1" t="str">
        <f>IF($F254="-","",VLOOKUP($E254,aanmeldingen!$B:$AB,O$1,FALSE))</f>
        <v>Koster</v>
      </c>
      <c r="P254" s="1" t="str">
        <f>IF($F254="-","",VLOOKUP($E254,aanmeldingen!$B:$AB,P$1,FALSE))</f>
        <v>Tessa</v>
      </c>
      <c r="Q254" s="1" t="str">
        <f>IF($F254="-","",VLOOKUP($E254,aanmeldingen!$B:$AB,Q$1,FALSE))</f>
        <v>AMS</v>
      </c>
      <c r="R254" s="124">
        <v>87</v>
      </c>
      <c r="S254" s="124"/>
      <c r="AA254" s="54">
        <f t="shared" si="72"/>
        <v>0</v>
      </c>
      <c r="AB254" s="54" t="e">
        <f t="shared" si="73"/>
        <v>#VALUE!</v>
      </c>
      <c r="AC254" s="83" t="str">
        <f t="shared" si="75"/>
        <v/>
      </c>
      <c r="AD254" s="54">
        <f t="shared" si="78"/>
        <v>250</v>
      </c>
      <c r="AE254" s="54" t="str">
        <f t="shared" si="83"/>
        <v/>
      </c>
      <c r="AF254" s="54" t="str">
        <f t="shared" si="84"/>
        <v/>
      </c>
      <c r="AG254" s="54" t="str">
        <f t="shared" si="88"/>
        <v/>
      </c>
      <c r="AH254" s="54" t="str">
        <f t="shared" si="88"/>
        <v/>
      </c>
      <c r="AI254" s="54" t="str">
        <f t="shared" si="88"/>
        <v/>
      </c>
      <c r="AJ254" s="54" t="str">
        <f t="shared" si="86"/>
        <v/>
      </c>
      <c r="AK254" s="54" t="str">
        <f t="shared" si="89"/>
        <v/>
      </c>
      <c r="AL254" s="54" t="str">
        <f t="shared" si="89"/>
        <v/>
      </c>
      <c r="AM254" s="54" t="str">
        <f t="shared" si="89"/>
        <v/>
      </c>
      <c r="AN254" s="1" t="str">
        <f>IF(AF254="S",VLOOKUP(AI254,lookups!$N$1:$O$100,2,FALSE),"NVT")</f>
        <v>NVT</v>
      </c>
      <c r="AP254" s="54" t="str">
        <f t="shared" si="76"/>
        <v/>
      </c>
    </row>
    <row r="255" spans="1:42" x14ac:dyDescent="0.2">
      <c r="A255" s="1">
        <f t="shared" si="82"/>
        <v>155.02700100000001</v>
      </c>
      <c r="B255" s="1">
        <f t="shared" si="74"/>
        <v>1</v>
      </c>
      <c r="C255" s="1">
        <f t="shared" si="77"/>
        <v>0</v>
      </c>
      <c r="D255" s="1">
        <f t="shared" si="79"/>
        <v>1</v>
      </c>
      <c r="E255" s="1">
        <f t="shared" si="71"/>
        <v>251</v>
      </c>
      <c r="F255" s="1">
        <f>IFERROR(VLOOKUP($E255,aanmeldingen!$B:$AB,F$1,FALSE),"-")</f>
        <v>155</v>
      </c>
      <c r="H255" s="25" t="str">
        <f>IF($D255=1,VLOOKUP($E255,aanmeldingen!$B:$AB,H$1,FALSE),"")</f>
        <v>Cabries</v>
      </c>
      <c r="I255" s="1" t="str">
        <f>IF($D255=1,VLOOKUP($E255,aanmeldingen!$B:$AB,I$1,FALSE),"")</f>
        <v>FRA</v>
      </c>
      <c r="J255" s="1" t="str">
        <f>IF($D255=1,VLOOKUP($E255,aanmeldingen!$B:$AB,J$1,FALSE),"")</f>
        <v>ECC Eq</v>
      </c>
      <c r="K255" s="95">
        <f>IF($D255=1,VLOOKUP($E255,aanmeldingen!$B:$AB,K$1,FALSE),"")</f>
        <v>43435</v>
      </c>
      <c r="L255" s="95">
        <f>IF($D255=1,VLOOKUP($E255,aanmeldingen!$B:$AB,L$1,FALSE),"")</f>
        <v>43436</v>
      </c>
      <c r="M255" s="18" t="str">
        <f>IF($D255=1,VLOOKUP($E255,aanmeldingen!$B:$AB,M$1,FALSE),"")</f>
        <v>Dames</v>
      </c>
      <c r="N255" s="1" t="str">
        <f>IF($D255=1,VLOOKUP($E255,aanmeldingen!$B:$AB,N$1,FALSE),"")</f>
        <v>Floret</v>
      </c>
      <c r="O255" s="1" t="str">
        <f>IF($F255="-","",VLOOKUP($E255,aanmeldingen!$B:$AB,O$1,FALSE))</f>
        <v>Butin Bik</v>
      </c>
      <c r="P255" s="1" t="str">
        <f>IF($F255="-","",VLOOKUP($E255,aanmeldingen!$B:$AB,P$1,FALSE))</f>
        <v>Elise</v>
      </c>
      <c r="Q255" s="1" t="str">
        <f>IF($F255="-","",VLOOKUP($E255,aanmeldingen!$B:$AB,Q$1,FALSE))</f>
        <v>BG</v>
      </c>
      <c r="R255" s="124">
        <v>27.001000000000001</v>
      </c>
      <c r="S255" s="124">
        <v>33</v>
      </c>
      <c r="AA255" s="54">
        <f t="shared" si="72"/>
        <v>0</v>
      </c>
      <c r="AB255" s="54" t="e">
        <f t="shared" si="73"/>
        <v>#VALUE!</v>
      </c>
      <c r="AC255" s="83" t="str">
        <f t="shared" si="75"/>
        <v/>
      </c>
      <c r="AD255" s="54">
        <f t="shared" si="78"/>
        <v>251</v>
      </c>
      <c r="AE255" s="54" t="str">
        <f t="shared" si="83"/>
        <v/>
      </c>
      <c r="AF255" s="54" t="str">
        <f t="shared" si="84"/>
        <v/>
      </c>
      <c r="AG255" s="54" t="str">
        <f t="shared" si="88"/>
        <v/>
      </c>
      <c r="AH255" s="54" t="str">
        <f t="shared" si="88"/>
        <v/>
      </c>
      <c r="AI255" s="54" t="str">
        <f t="shared" si="88"/>
        <v/>
      </c>
      <c r="AJ255" s="54" t="str">
        <f t="shared" si="86"/>
        <v/>
      </c>
      <c r="AK255" s="54" t="str">
        <f t="shared" si="89"/>
        <v/>
      </c>
      <c r="AL255" s="54" t="str">
        <f t="shared" si="89"/>
        <v/>
      </c>
      <c r="AM255" s="54" t="str">
        <f t="shared" si="89"/>
        <v/>
      </c>
      <c r="AN255" s="1" t="str">
        <f>IF(AF255="S",VLOOKUP(AI255,lookups!$N$1:$O$100,2,FALSE),"NVT")</f>
        <v>NVT</v>
      </c>
      <c r="AP255" s="54" t="str">
        <f t="shared" si="76"/>
        <v/>
      </c>
    </row>
    <row r="256" spans="1:42" x14ac:dyDescent="0.2">
      <c r="A256" s="1">
        <f t="shared" si="82"/>
        <v>155.02700200000001</v>
      </c>
      <c r="B256" s="1">
        <f t="shared" si="74"/>
        <v>2</v>
      </c>
      <c r="C256" s="1">
        <f t="shared" si="77"/>
        <v>0</v>
      </c>
      <c r="D256" s="1">
        <f t="shared" si="79"/>
        <v>0</v>
      </c>
      <c r="E256" s="1">
        <f t="shared" si="71"/>
        <v>252</v>
      </c>
      <c r="F256" s="1">
        <f>IFERROR(VLOOKUP($E256,aanmeldingen!$B:$AB,F$1,FALSE),"-")</f>
        <v>155</v>
      </c>
      <c r="H256" s="25" t="str">
        <f>IF($D256=1,VLOOKUP($E256,aanmeldingen!$B:$AB,H$1,FALSE),"")</f>
        <v/>
      </c>
      <c r="I256" s="1" t="str">
        <f>IF($D256=1,VLOOKUP($E256,aanmeldingen!$B:$AB,I$1,FALSE),"")</f>
        <v/>
      </c>
      <c r="J256" s="1" t="str">
        <f>IF($D256=1,VLOOKUP($E256,aanmeldingen!$B:$AB,J$1,FALSE),"")</f>
        <v/>
      </c>
      <c r="K256" s="95" t="str">
        <f>IF($D256=1,VLOOKUP($E256,aanmeldingen!$B:$AB,K$1,FALSE),"")</f>
        <v/>
      </c>
      <c r="L256" s="95" t="str">
        <f>IF($D256=1,VLOOKUP($E256,aanmeldingen!$B:$AB,L$1,FALSE),"")</f>
        <v/>
      </c>
      <c r="M256" s="18" t="str">
        <f>IF($D256=1,VLOOKUP($E256,aanmeldingen!$B:$AB,M$1,FALSE),"")</f>
        <v/>
      </c>
      <c r="N256" s="1" t="str">
        <f>IF($D256=1,VLOOKUP($E256,aanmeldingen!$B:$AB,N$1,FALSE),"")</f>
        <v/>
      </c>
      <c r="O256" s="1" t="str">
        <f>IF($F256="-","",VLOOKUP($E256,aanmeldingen!$B:$AB,O$1,FALSE))</f>
        <v>Yoshimori</v>
      </c>
      <c r="P256" s="1" t="str">
        <f>IF($F256="-","",VLOOKUP($E256,aanmeldingen!$B:$AB,P$1,FALSE))</f>
        <v>Rachika</v>
      </c>
      <c r="Q256" s="1" t="str">
        <f>IF($F256="-","",VLOOKUP($E256,aanmeldingen!$B:$AB,Q$1,FALSE))</f>
        <v>ZAI</v>
      </c>
      <c r="R256" s="124">
        <v>27.001999999999999</v>
      </c>
      <c r="S256" s="124"/>
      <c r="AA256" s="54">
        <f t="shared" si="72"/>
        <v>0</v>
      </c>
      <c r="AB256" s="54" t="e">
        <f t="shared" si="73"/>
        <v>#VALUE!</v>
      </c>
      <c r="AC256" s="83" t="str">
        <f t="shared" si="75"/>
        <v/>
      </c>
      <c r="AD256" s="54">
        <f t="shared" si="78"/>
        <v>252</v>
      </c>
      <c r="AE256" s="54" t="str">
        <f t="shared" si="83"/>
        <v/>
      </c>
      <c r="AF256" s="54" t="str">
        <f t="shared" si="84"/>
        <v/>
      </c>
      <c r="AG256" s="54" t="str">
        <f t="shared" si="88"/>
        <v/>
      </c>
      <c r="AH256" s="54" t="str">
        <f t="shared" si="88"/>
        <v/>
      </c>
      <c r="AI256" s="54" t="str">
        <f t="shared" si="88"/>
        <v/>
      </c>
      <c r="AJ256" s="54" t="str">
        <f t="shared" si="86"/>
        <v/>
      </c>
      <c r="AK256" s="54" t="str">
        <f t="shared" si="89"/>
        <v/>
      </c>
      <c r="AL256" s="54" t="str">
        <f t="shared" si="89"/>
        <v/>
      </c>
      <c r="AM256" s="54" t="str">
        <f t="shared" si="89"/>
        <v/>
      </c>
      <c r="AN256" s="1" t="str">
        <f>IF(AF256="S",VLOOKUP(AI256,lookups!$N$1:$O$100,2,FALSE),"NVT")</f>
        <v>NVT</v>
      </c>
      <c r="AP256" s="54" t="str">
        <f t="shared" si="76"/>
        <v/>
      </c>
    </row>
    <row r="257" spans="1:42" x14ac:dyDescent="0.2">
      <c r="A257" s="1">
        <f t="shared" si="82"/>
        <v>155.02700300000001</v>
      </c>
      <c r="B257" s="1">
        <f t="shared" si="74"/>
        <v>3</v>
      </c>
      <c r="C257" s="1">
        <f t="shared" si="77"/>
        <v>0</v>
      </c>
      <c r="D257" s="1">
        <f t="shared" si="79"/>
        <v>0</v>
      </c>
      <c r="E257" s="1">
        <f t="shared" si="71"/>
        <v>253</v>
      </c>
      <c r="F257" s="1">
        <f>IFERROR(VLOOKUP($E257,aanmeldingen!$B:$AB,F$1,FALSE),"-")</f>
        <v>155</v>
      </c>
      <c r="H257" s="25" t="str">
        <f>IF($D257=1,VLOOKUP($E257,aanmeldingen!$B:$AB,H$1,FALSE),"")</f>
        <v/>
      </c>
      <c r="I257" s="1" t="str">
        <f>IF($D257=1,VLOOKUP($E257,aanmeldingen!$B:$AB,I$1,FALSE),"")</f>
        <v/>
      </c>
      <c r="J257" s="1" t="str">
        <f>IF($D257=1,VLOOKUP($E257,aanmeldingen!$B:$AB,J$1,FALSE),"")</f>
        <v/>
      </c>
      <c r="K257" s="95" t="str">
        <f>IF($D257=1,VLOOKUP($E257,aanmeldingen!$B:$AB,K$1,FALSE),"")</f>
        <v/>
      </c>
      <c r="L257" s="95" t="str">
        <f>IF($D257=1,VLOOKUP($E257,aanmeldingen!$B:$AB,L$1,FALSE),"")</f>
        <v/>
      </c>
      <c r="M257" s="18" t="str">
        <f>IF($D257=1,VLOOKUP($E257,aanmeldingen!$B:$AB,M$1,FALSE),"")</f>
        <v/>
      </c>
      <c r="N257" s="1" t="str">
        <f>IF($D257=1,VLOOKUP($E257,aanmeldingen!$B:$AB,N$1,FALSE),"")</f>
        <v/>
      </c>
      <c r="O257" s="1" t="str">
        <f>IF($F257="-","",VLOOKUP($E257,aanmeldingen!$B:$AB,O$1,FALSE))</f>
        <v>Koster</v>
      </c>
      <c r="P257" s="1" t="str">
        <f>IF($F257="-","",VLOOKUP($E257,aanmeldingen!$B:$AB,P$1,FALSE))</f>
        <v>Tessa</v>
      </c>
      <c r="Q257" s="1" t="str">
        <f>IF($F257="-","",VLOOKUP($E257,aanmeldingen!$B:$AB,Q$1,FALSE))</f>
        <v>AMS</v>
      </c>
      <c r="R257" s="124">
        <v>27.003</v>
      </c>
      <c r="S257" s="124"/>
      <c r="AA257" s="54">
        <f t="shared" si="72"/>
        <v>0</v>
      </c>
      <c r="AB257" s="54" t="e">
        <f t="shared" si="73"/>
        <v>#VALUE!</v>
      </c>
      <c r="AC257" s="83" t="str">
        <f t="shared" si="75"/>
        <v/>
      </c>
      <c r="AD257" s="54">
        <f t="shared" si="78"/>
        <v>253</v>
      </c>
      <c r="AE257" s="54" t="str">
        <f t="shared" si="83"/>
        <v/>
      </c>
      <c r="AF257" s="54" t="str">
        <f t="shared" si="84"/>
        <v/>
      </c>
      <c r="AG257" s="54" t="str">
        <f t="shared" si="88"/>
        <v/>
      </c>
      <c r="AH257" s="54" t="str">
        <f t="shared" si="88"/>
        <v/>
      </c>
      <c r="AI257" s="54" t="str">
        <f t="shared" si="88"/>
        <v/>
      </c>
      <c r="AJ257" s="54" t="str">
        <f t="shared" si="86"/>
        <v/>
      </c>
      <c r="AK257" s="54" t="str">
        <f t="shared" si="89"/>
        <v/>
      </c>
      <c r="AL257" s="54" t="str">
        <f t="shared" si="89"/>
        <v/>
      </c>
      <c r="AM257" s="54" t="str">
        <f t="shared" si="89"/>
        <v/>
      </c>
      <c r="AN257" s="1" t="str">
        <f>IF(AF257="S",VLOOKUP(AI257,lookups!$N$1:$O$100,2,FALSE),"NVT")</f>
        <v>NVT</v>
      </c>
      <c r="AP257" s="54" t="str">
        <f t="shared" si="76"/>
        <v/>
      </c>
    </row>
    <row r="258" spans="1:42" x14ac:dyDescent="0.2">
      <c r="A258" s="1">
        <f t="shared" si="82"/>
        <v>156.13300000000001</v>
      </c>
      <c r="B258" s="1">
        <f t="shared" si="74"/>
        <v>1</v>
      </c>
      <c r="C258" s="1">
        <f t="shared" si="77"/>
        <v>1</v>
      </c>
      <c r="D258" s="1">
        <f t="shared" si="79"/>
        <v>1</v>
      </c>
      <c r="E258" s="1">
        <f t="shared" si="71"/>
        <v>254</v>
      </c>
      <c r="F258" s="1">
        <f>IFERROR(VLOOKUP($E258,aanmeldingen!$B:$AB,F$1,FALSE),"-")</f>
        <v>156</v>
      </c>
      <c r="H258" s="25" t="str">
        <f>IF($D258=1,VLOOKUP($E258,aanmeldingen!$B:$AB,H$1,FALSE),"")</f>
        <v>Cabries</v>
      </c>
      <c r="I258" s="1" t="str">
        <f>IF($D258=1,VLOOKUP($E258,aanmeldingen!$B:$AB,I$1,FALSE),"")</f>
        <v>FRA</v>
      </c>
      <c r="J258" s="1" t="str">
        <f>IF($D258=1,VLOOKUP($E258,aanmeldingen!$B:$AB,J$1,FALSE),"")</f>
        <v>ECC</v>
      </c>
      <c r="K258" s="95">
        <f>IF($D258=1,VLOOKUP($E258,aanmeldingen!$B:$AB,K$1,FALSE),"")</f>
        <v>43435</v>
      </c>
      <c r="L258" s="95">
        <f>IF($D258=1,VLOOKUP($E258,aanmeldingen!$B:$AB,L$1,FALSE),"")</f>
        <v>43436</v>
      </c>
      <c r="M258" s="18" t="str">
        <f>IF($D258=1,VLOOKUP($E258,aanmeldingen!$B:$AB,M$1,FALSE),"")</f>
        <v>Heren</v>
      </c>
      <c r="N258" s="1" t="str">
        <f>IF($D258=1,VLOOKUP($E258,aanmeldingen!$B:$AB,N$1,FALSE),"")</f>
        <v>Floret</v>
      </c>
      <c r="O258" s="1" t="str">
        <f>IF($F258="-","",VLOOKUP($E258,aanmeldingen!$B:$AB,O$1,FALSE))</f>
        <v>Joemrati</v>
      </c>
      <c r="P258" s="1" t="str">
        <f>IF($F258="-","",VLOOKUP($E258,aanmeldingen!$B:$AB,P$1,FALSE))</f>
        <v>Ashwan</v>
      </c>
      <c r="Q258" s="1" t="str">
        <f>IF($F258="-","",VLOOKUP($E258,aanmeldingen!$B:$AB,Q$1,FALSE))</f>
        <v>HS</v>
      </c>
      <c r="R258" s="124">
        <v>133</v>
      </c>
      <c r="S258" s="124">
        <v>221</v>
      </c>
      <c r="AA258" s="54">
        <f t="shared" si="72"/>
        <v>0</v>
      </c>
      <c r="AB258" s="54" t="e">
        <f t="shared" si="73"/>
        <v>#VALUE!</v>
      </c>
      <c r="AC258" s="83" t="str">
        <f t="shared" si="75"/>
        <v/>
      </c>
      <c r="AD258" s="54">
        <f t="shared" si="78"/>
        <v>254</v>
      </c>
      <c r="AE258" s="54" t="str">
        <f t="shared" si="83"/>
        <v/>
      </c>
      <c r="AF258" s="54" t="str">
        <f t="shared" si="84"/>
        <v/>
      </c>
      <c r="AG258" s="54" t="str">
        <f t="shared" si="88"/>
        <v/>
      </c>
      <c r="AH258" s="54" t="str">
        <f t="shared" si="88"/>
        <v/>
      </c>
      <c r="AI258" s="54" t="str">
        <f t="shared" si="88"/>
        <v/>
      </c>
      <c r="AJ258" s="54" t="str">
        <f t="shared" si="86"/>
        <v/>
      </c>
      <c r="AK258" s="54" t="str">
        <f t="shared" si="89"/>
        <v/>
      </c>
      <c r="AL258" s="54" t="str">
        <f t="shared" si="89"/>
        <v/>
      </c>
      <c r="AM258" s="54" t="str">
        <f t="shared" si="89"/>
        <v/>
      </c>
      <c r="AN258" s="1" t="str">
        <f>IF(AF258="S",VLOOKUP(AI258,lookups!$N$1:$O$100,2,FALSE),"NVT")</f>
        <v>NVT</v>
      </c>
      <c r="AP258" s="54" t="str">
        <f t="shared" si="76"/>
        <v/>
      </c>
    </row>
    <row r="259" spans="1:42" x14ac:dyDescent="0.2">
      <c r="A259" s="1">
        <f t="shared" si="82"/>
        <v>156.18700000000001</v>
      </c>
      <c r="B259" s="1">
        <f t="shared" si="74"/>
        <v>2</v>
      </c>
      <c r="C259" s="1">
        <f t="shared" si="77"/>
        <v>1</v>
      </c>
      <c r="D259" s="1">
        <f t="shared" si="79"/>
        <v>0</v>
      </c>
      <c r="E259" s="1">
        <f t="shared" si="71"/>
        <v>255</v>
      </c>
      <c r="F259" s="1">
        <f>IFERROR(VLOOKUP($E259,aanmeldingen!$B:$AB,F$1,FALSE),"-")</f>
        <v>156</v>
      </c>
      <c r="H259" s="25" t="str">
        <f>IF($D259=1,VLOOKUP($E259,aanmeldingen!$B:$AB,H$1,FALSE),"")</f>
        <v/>
      </c>
      <c r="I259" s="1" t="str">
        <f>IF($D259=1,VLOOKUP($E259,aanmeldingen!$B:$AB,I$1,FALSE),"")</f>
        <v/>
      </c>
      <c r="J259" s="1" t="str">
        <f>IF($D259=1,VLOOKUP($E259,aanmeldingen!$B:$AB,J$1,FALSE),"")</f>
        <v/>
      </c>
      <c r="K259" s="95" t="str">
        <f>IF($D259=1,VLOOKUP($E259,aanmeldingen!$B:$AB,K$1,FALSE),"")</f>
        <v/>
      </c>
      <c r="L259" s="95" t="str">
        <f>IF($D259=1,VLOOKUP($E259,aanmeldingen!$B:$AB,L$1,FALSE),"")</f>
        <v/>
      </c>
      <c r="M259" s="18" t="str">
        <f>IF($D259=1,VLOOKUP($E259,aanmeldingen!$B:$AB,M$1,FALSE),"")</f>
        <v/>
      </c>
      <c r="N259" s="1" t="str">
        <f>IF($D259=1,VLOOKUP($E259,aanmeldingen!$B:$AB,N$1,FALSE),"")</f>
        <v/>
      </c>
      <c r="O259" s="1" t="str">
        <f>IF($F259="-","",VLOOKUP($E259,aanmeldingen!$B:$AB,O$1,FALSE))</f>
        <v>Walet</v>
      </c>
      <c r="P259" s="1" t="str">
        <f>IF($F259="-","",VLOOKUP($E259,aanmeldingen!$B:$AB,P$1,FALSE))</f>
        <v>Koen</v>
      </c>
      <c r="Q259" s="1" t="str">
        <f>IF($F259="-","",VLOOKUP($E259,aanmeldingen!$B:$AB,Q$1,FALSE))</f>
        <v>TRE</v>
      </c>
      <c r="R259" s="124">
        <v>187</v>
      </c>
      <c r="S259" s="124"/>
      <c r="AA259" s="54">
        <f t="shared" si="72"/>
        <v>0</v>
      </c>
      <c r="AB259" s="54" t="e">
        <f t="shared" si="73"/>
        <v>#VALUE!</v>
      </c>
      <c r="AC259" s="83" t="str">
        <f t="shared" si="75"/>
        <v/>
      </c>
      <c r="AD259" s="54">
        <f t="shared" si="78"/>
        <v>255</v>
      </c>
      <c r="AE259" s="54" t="str">
        <f t="shared" si="83"/>
        <v/>
      </c>
      <c r="AF259" s="54" t="str">
        <f t="shared" si="84"/>
        <v/>
      </c>
      <c r="AG259" s="54" t="str">
        <f t="shared" si="88"/>
        <v/>
      </c>
      <c r="AH259" s="54" t="str">
        <f t="shared" si="88"/>
        <v/>
      </c>
      <c r="AI259" s="54" t="str">
        <f t="shared" si="88"/>
        <v/>
      </c>
      <c r="AJ259" s="54" t="str">
        <f t="shared" si="86"/>
        <v/>
      </c>
      <c r="AK259" s="54" t="str">
        <f t="shared" si="89"/>
        <v/>
      </c>
      <c r="AL259" s="54" t="str">
        <f t="shared" si="89"/>
        <v/>
      </c>
      <c r="AM259" s="54" t="str">
        <f t="shared" si="89"/>
        <v/>
      </c>
      <c r="AN259" s="1" t="str">
        <f>IF(AF259="S",VLOOKUP(AI259,lookups!$N$1:$O$100,2,FALSE),"NVT")</f>
        <v>NVT</v>
      </c>
      <c r="AP259" s="54" t="str">
        <f t="shared" si="76"/>
        <v/>
      </c>
    </row>
    <row r="260" spans="1:42" x14ac:dyDescent="0.2">
      <c r="A260" s="1">
        <f t="shared" si="82"/>
        <v>156.042</v>
      </c>
      <c r="B260" s="1">
        <f t="shared" si="74"/>
        <v>3</v>
      </c>
      <c r="C260" s="1">
        <f t="shared" si="77"/>
        <v>1</v>
      </c>
      <c r="D260" s="1">
        <f t="shared" si="79"/>
        <v>0</v>
      </c>
      <c r="E260" s="1">
        <f t="shared" si="71"/>
        <v>256</v>
      </c>
      <c r="F260" s="1">
        <f>IFERROR(VLOOKUP($E260,aanmeldingen!$B:$AB,F$1,FALSE),"-")</f>
        <v>156</v>
      </c>
      <c r="H260" s="25" t="str">
        <f>IF($D260=1,VLOOKUP($E260,aanmeldingen!$B:$AB,H$1,FALSE),"")</f>
        <v/>
      </c>
      <c r="I260" s="1" t="str">
        <f>IF($D260=1,VLOOKUP($E260,aanmeldingen!$B:$AB,I$1,FALSE),"")</f>
        <v/>
      </c>
      <c r="J260" s="1" t="str">
        <f>IF($D260=1,VLOOKUP($E260,aanmeldingen!$B:$AB,J$1,FALSE),"")</f>
        <v/>
      </c>
      <c r="K260" s="95" t="str">
        <f>IF($D260=1,VLOOKUP($E260,aanmeldingen!$B:$AB,K$1,FALSE),"")</f>
        <v/>
      </c>
      <c r="L260" s="95" t="str">
        <f>IF($D260=1,VLOOKUP($E260,aanmeldingen!$B:$AB,L$1,FALSE),"")</f>
        <v/>
      </c>
      <c r="M260" s="18" t="str">
        <f>IF($D260=1,VLOOKUP($E260,aanmeldingen!$B:$AB,M$1,FALSE),"")</f>
        <v/>
      </c>
      <c r="N260" s="1" t="str">
        <f>IF($D260=1,VLOOKUP($E260,aanmeldingen!$B:$AB,N$1,FALSE),"")</f>
        <v/>
      </c>
      <c r="O260" s="1" t="str">
        <f>IF($F260="-","",VLOOKUP($E260,aanmeldingen!$B:$AB,O$1,FALSE))</f>
        <v>Kowalczyk</v>
      </c>
      <c r="P260" s="1" t="str">
        <f>IF($F260="-","",VLOOKUP($E260,aanmeldingen!$B:$AB,P$1,FALSE))</f>
        <v>Fynn</v>
      </c>
      <c r="Q260" s="1" t="str">
        <f>IF($F260="-","",VLOOKUP($E260,aanmeldingen!$B:$AB,Q$1,FALSE))</f>
        <v>AMS</v>
      </c>
      <c r="R260" s="124">
        <v>42</v>
      </c>
      <c r="S260" s="124"/>
      <c r="AA260" s="54">
        <f t="shared" si="72"/>
        <v>0</v>
      </c>
      <c r="AB260" s="54" t="e">
        <f t="shared" si="73"/>
        <v>#VALUE!</v>
      </c>
      <c r="AC260" s="83" t="str">
        <f t="shared" si="75"/>
        <v/>
      </c>
      <c r="AD260" s="54">
        <f t="shared" si="78"/>
        <v>256</v>
      </c>
      <c r="AE260" s="54" t="str">
        <f t="shared" si="83"/>
        <v/>
      </c>
      <c r="AF260" s="54" t="str">
        <f t="shared" si="84"/>
        <v/>
      </c>
      <c r="AG260" s="54" t="str">
        <f t="shared" si="88"/>
        <v/>
      </c>
      <c r="AH260" s="54" t="str">
        <f t="shared" si="88"/>
        <v/>
      </c>
      <c r="AI260" s="54" t="str">
        <f t="shared" si="88"/>
        <v/>
      </c>
      <c r="AJ260" s="54" t="str">
        <f t="shared" si="86"/>
        <v/>
      </c>
      <c r="AK260" s="54" t="str">
        <f t="shared" si="89"/>
        <v/>
      </c>
      <c r="AL260" s="54" t="str">
        <f t="shared" si="89"/>
        <v/>
      </c>
      <c r="AM260" s="54" t="str">
        <f t="shared" si="89"/>
        <v/>
      </c>
      <c r="AN260" s="1" t="str">
        <f>IF(AF260="S",VLOOKUP(AI260,lookups!$N$1:$O$100,2,FALSE),"NVT")</f>
        <v>NVT</v>
      </c>
      <c r="AP260" s="54" t="str">
        <f t="shared" si="76"/>
        <v/>
      </c>
    </row>
    <row r="261" spans="1:42" x14ac:dyDescent="0.2">
      <c r="A261" s="1">
        <f t="shared" si="82"/>
        <v>156.125</v>
      </c>
      <c r="B261" s="1">
        <f t="shared" si="74"/>
        <v>4</v>
      </c>
      <c r="C261" s="1">
        <f t="shared" si="77"/>
        <v>1</v>
      </c>
      <c r="D261" s="1">
        <f t="shared" si="79"/>
        <v>0</v>
      </c>
      <c r="E261" s="1">
        <f t="shared" ref="E261:E324" si="90">E260+1</f>
        <v>257</v>
      </c>
      <c r="F261" s="1">
        <f>IFERROR(VLOOKUP($E261,aanmeldingen!$B:$AB,F$1,FALSE),"-")</f>
        <v>156</v>
      </c>
      <c r="H261" s="25" t="str">
        <f>IF($D261=1,VLOOKUP($E261,aanmeldingen!$B:$AB,H$1,FALSE),"")</f>
        <v/>
      </c>
      <c r="I261" s="1" t="str">
        <f>IF($D261=1,VLOOKUP($E261,aanmeldingen!$B:$AB,I$1,FALSE),"")</f>
        <v/>
      </c>
      <c r="J261" s="1" t="str">
        <f>IF($D261=1,VLOOKUP($E261,aanmeldingen!$B:$AB,J$1,FALSE),"")</f>
        <v/>
      </c>
      <c r="K261" s="95" t="str">
        <f>IF($D261=1,VLOOKUP($E261,aanmeldingen!$B:$AB,K$1,FALSE),"")</f>
        <v/>
      </c>
      <c r="L261" s="95" t="str">
        <f>IF($D261=1,VLOOKUP($E261,aanmeldingen!$B:$AB,L$1,FALSE),"")</f>
        <v/>
      </c>
      <c r="M261" s="18" t="str">
        <f>IF($D261=1,VLOOKUP($E261,aanmeldingen!$B:$AB,M$1,FALSE),"")</f>
        <v/>
      </c>
      <c r="N261" s="1" t="str">
        <f>IF($D261=1,VLOOKUP($E261,aanmeldingen!$B:$AB,N$1,FALSE),"")</f>
        <v/>
      </c>
      <c r="O261" s="1" t="str">
        <f>IF($F261="-","",VLOOKUP($E261,aanmeldingen!$B:$AB,O$1,FALSE))</f>
        <v>Nawar</v>
      </c>
      <c r="P261" s="1" t="str">
        <f>IF($F261="-","",VLOOKUP($E261,aanmeldingen!$B:$AB,P$1,FALSE))</f>
        <v>Suhayl</v>
      </c>
      <c r="Q261" s="1" t="str">
        <f>IF($F261="-","",VLOOKUP($E261,aanmeldingen!$B:$AB,Q$1,FALSE))</f>
        <v>AMS</v>
      </c>
      <c r="R261" s="124">
        <v>125</v>
      </c>
      <c r="S261" s="124"/>
      <c r="AA261" s="54">
        <f t="shared" ref="AA261:AA298" si="91">IF(K261="",AA260,IF(AND(K261&gt;=$R$1,L261&lt;=$R$2),1,0))</f>
        <v>0</v>
      </c>
      <c r="AB261" s="54" t="e">
        <f t="shared" ref="AB261:AB298" si="92">RANK(AC261,$AC$5:$AC$1990,1)</f>
        <v>#VALUE!</v>
      </c>
      <c r="AC261" s="83" t="str">
        <f t="shared" si="75"/>
        <v/>
      </c>
      <c r="AD261" s="54">
        <f t="shared" si="78"/>
        <v>257</v>
      </c>
      <c r="AE261" s="54" t="str">
        <f t="shared" si="83"/>
        <v/>
      </c>
      <c r="AF261" s="54" t="str">
        <f t="shared" si="84"/>
        <v/>
      </c>
      <c r="AG261" s="54" t="str">
        <f t="shared" si="88"/>
        <v/>
      </c>
      <c r="AH261" s="54" t="str">
        <f t="shared" si="88"/>
        <v/>
      </c>
      <c r="AI261" s="54" t="str">
        <f t="shared" si="88"/>
        <v/>
      </c>
      <c r="AJ261" s="54" t="str">
        <f t="shared" si="86"/>
        <v/>
      </c>
      <c r="AK261" s="54" t="str">
        <f t="shared" si="89"/>
        <v/>
      </c>
      <c r="AL261" s="54" t="str">
        <f t="shared" si="89"/>
        <v/>
      </c>
      <c r="AM261" s="54" t="str">
        <f t="shared" si="89"/>
        <v/>
      </c>
      <c r="AN261" s="1" t="str">
        <f>IF(AF261="S",VLOOKUP(AI261,lookups!$N$1:$O$100,2,FALSE),"NVT")</f>
        <v>NVT</v>
      </c>
      <c r="AP261" s="54" t="str">
        <f t="shared" si="76"/>
        <v/>
      </c>
    </row>
    <row r="262" spans="1:42" x14ac:dyDescent="0.2">
      <c r="A262" s="1">
        <f t="shared" si="82"/>
        <v>156.101</v>
      </c>
      <c r="B262" s="1">
        <f t="shared" ref="B262:B291" si="93">IF(F262=F261,B261+1,1)</f>
        <v>5</v>
      </c>
      <c r="C262" s="1">
        <f t="shared" si="77"/>
        <v>1</v>
      </c>
      <c r="D262" s="1">
        <f t="shared" si="79"/>
        <v>0</v>
      </c>
      <c r="E262" s="1">
        <f t="shared" si="90"/>
        <v>258</v>
      </c>
      <c r="F262" s="1">
        <f>IFERROR(VLOOKUP($E262,aanmeldingen!$B:$AB,F$1,FALSE),"-")</f>
        <v>156</v>
      </c>
      <c r="H262" s="25" t="str">
        <f>IF($D262=1,VLOOKUP($E262,aanmeldingen!$B:$AB,H$1,FALSE),"")</f>
        <v/>
      </c>
      <c r="I262" s="1" t="str">
        <f>IF($D262=1,VLOOKUP($E262,aanmeldingen!$B:$AB,I$1,FALSE),"")</f>
        <v/>
      </c>
      <c r="J262" s="1" t="str">
        <f>IF($D262=1,VLOOKUP($E262,aanmeldingen!$B:$AB,J$1,FALSE),"")</f>
        <v/>
      </c>
      <c r="K262" s="95" t="str">
        <f>IF($D262=1,VLOOKUP($E262,aanmeldingen!$B:$AB,K$1,FALSE),"")</f>
        <v/>
      </c>
      <c r="L262" s="95" t="str">
        <f>IF($D262=1,VLOOKUP($E262,aanmeldingen!$B:$AB,L$1,FALSE),"")</f>
        <v/>
      </c>
      <c r="M262" s="18" t="str">
        <f>IF($D262=1,VLOOKUP($E262,aanmeldingen!$B:$AB,M$1,FALSE),"")</f>
        <v/>
      </c>
      <c r="N262" s="1" t="str">
        <f>IF($D262=1,VLOOKUP($E262,aanmeldingen!$B:$AB,N$1,FALSE),"")</f>
        <v/>
      </c>
      <c r="O262" s="1" t="str">
        <f>IF($F262="-","",VLOOKUP($E262,aanmeldingen!$B:$AB,O$1,FALSE))</f>
        <v>Wanyama</v>
      </c>
      <c r="P262" s="1" t="str">
        <f>IF($F262="-","",VLOOKUP($E262,aanmeldingen!$B:$AB,P$1,FALSE))</f>
        <v>Sam</v>
      </c>
      <c r="Q262" s="1" t="str">
        <f>IF($F262="-","",VLOOKUP($E262,aanmeldingen!$B:$AB,Q$1,FALSE))</f>
        <v>HS</v>
      </c>
      <c r="R262" s="124">
        <v>101</v>
      </c>
      <c r="S262" s="124"/>
      <c r="AA262" s="54">
        <f t="shared" si="91"/>
        <v>0</v>
      </c>
      <c r="AB262" s="54" t="e">
        <f t="shared" si="92"/>
        <v>#VALUE!</v>
      </c>
      <c r="AC262" s="83" t="str">
        <f t="shared" ref="AC262:AC298" si="94">IF(AA262=1,F262+IF(R262&lt;&gt;"",R262/1000,E262/1000),"")</f>
        <v/>
      </c>
      <c r="AD262" s="54">
        <f t="shared" si="78"/>
        <v>258</v>
      </c>
      <c r="AE262" s="54" t="str">
        <f t="shared" si="83"/>
        <v/>
      </c>
      <c r="AF262" s="54" t="str">
        <f t="shared" si="84"/>
        <v/>
      </c>
      <c r="AG262" s="54" t="str">
        <f t="shared" si="88"/>
        <v/>
      </c>
      <c r="AH262" s="54" t="str">
        <f t="shared" si="88"/>
        <v/>
      </c>
      <c r="AI262" s="54" t="str">
        <f t="shared" si="88"/>
        <v/>
      </c>
      <c r="AJ262" s="54" t="str">
        <f t="shared" si="86"/>
        <v/>
      </c>
      <c r="AK262" s="54" t="str">
        <f t="shared" si="89"/>
        <v/>
      </c>
      <c r="AL262" s="54" t="str">
        <f t="shared" si="89"/>
        <v/>
      </c>
      <c r="AM262" s="54" t="str">
        <f t="shared" si="89"/>
        <v/>
      </c>
      <c r="AN262" s="1" t="str">
        <f>IF(AF262="S",VLOOKUP(AI262,lookups!$N$1:$O$100,2,FALSE),"NVT")</f>
        <v>NVT</v>
      </c>
      <c r="AP262" s="54" t="str">
        <f t="shared" ref="AP262:AP325" si="95">IF($AF262="W",VLOOKUP($AE262,$F$5:$S$997,AP$4,FALSE),"")</f>
        <v/>
      </c>
    </row>
    <row r="263" spans="1:42" x14ac:dyDescent="0.2">
      <c r="A263" s="1">
        <f t="shared" si="82"/>
        <v>157.03900100000001</v>
      </c>
      <c r="B263" s="1">
        <f t="shared" si="93"/>
        <v>1</v>
      </c>
      <c r="C263" s="1">
        <f t="shared" ref="C263:C291" si="96">IF(F263=F262,C262,IF(C262=1,0,1))</f>
        <v>0</v>
      </c>
      <c r="D263" s="1">
        <f t="shared" si="79"/>
        <v>1</v>
      </c>
      <c r="E263" s="1">
        <f t="shared" si="90"/>
        <v>259</v>
      </c>
      <c r="F263" s="1">
        <f>IFERROR(VLOOKUP($E263,aanmeldingen!$B:$AB,F$1,FALSE),"-")</f>
        <v>157</v>
      </c>
      <c r="H263" s="25" t="str">
        <f>IF($D263=1,VLOOKUP($E263,aanmeldingen!$B:$AB,H$1,FALSE),"")</f>
        <v>Cabries</v>
      </c>
      <c r="I263" s="1" t="str">
        <f>IF($D263=1,VLOOKUP($E263,aanmeldingen!$B:$AB,I$1,FALSE),"")</f>
        <v>FRA</v>
      </c>
      <c r="J263" s="1" t="str">
        <f>IF($D263=1,VLOOKUP($E263,aanmeldingen!$B:$AB,J$1,FALSE),"")</f>
        <v>ECC Eq</v>
      </c>
      <c r="K263" s="95">
        <f>IF($D263=1,VLOOKUP($E263,aanmeldingen!$B:$AB,K$1,FALSE),"")</f>
        <v>43435</v>
      </c>
      <c r="L263" s="95">
        <f>IF($D263=1,VLOOKUP($E263,aanmeldingen!$B:$AB,L$1,FALSE),"")</f>
        <v>43436</v>
      </c>
      <c r="M263" s="18" t="str">
        <f>IF($D263=1,VLOOKUP($E263,aanmeldingen!$B:$AB,M$1,FALSE),"")</f>
        <v>Heren</v>
      </c>
      <c r="N263" s="1" t="str">
        <f>IF($D263=1,VLOOKUP($E263,aanmeldingen!$B:$AB,N$1,FALSE),"")</f>
        <v>Floret</v>
      </c>
      <c r="O263" s="1" t="str">
        <f>IF($F263="-","",VLOOKUP($E263,aanmeldingen!$B:$AB,O$1,FALSE))</f>
        <v>Joemrati</v>
      </c>
      <c r="P263" s="1" t="str">
        <f>IF($F263="-","",VLOOKUP($E263,aanmeldingen!$B:$AB,P$1,FALSE))</f>
        <v>Ashwan</v>
      </c>
      <c r="Q263" s="1" t="str">
        <f>IF($F263="-","",VLOOKUP($E263,aanmeldingen!$B:$AB,Q$1,FALSE))</f>
        <v>HS</v>
      </c>
      <c r="R263" s="124">
        <v>39.000999999999998</v>
      </c>
      <c r="S263" s="124">
        <v>44</v>
      </c>
      <c r="AA263" s="54">
        <f t="shared" si="91"/>
        <v>0</v>
      </c>
      <c r="AB263" s="54" t="e">
        <f t="shared" si="92"/>
        <v>#VALUE!</v>
      </c>
      <c r="AC263" s="83" t="str">
        <f t="shared" si="94"/>
        <v/>
      </c>
      <c r="AD263" s="54">
        <f t="shared" ref="AD263:AD326" si="97">AD262+1</f>
        <v>259</v>
      </c>
      <c r="AE263" s="54" t="str">
        <f t="shared" si="83"/>
        <v/>
      </c>
      <c r="AF263" s="54" t="str">
        <f t="shared" si="84"/>
        <v/>
      </c>
      <c r="AG263" s="54" t="str">
        <f t="shared" si="88"/>
        <v/>
      </c>
      <c r="AH263" s="54" t="str">
        <f t="shared" si="88"/>
        <v/>
      </c>
      <c r="AI263" s="54" t="str">
        <f t="shared" si="88"/>
        <v/>
      </c>
      <c r="AJ263" s="54" t="str">
        <f t="shared" si="86"/>
        <v/>
      </c>
      <c r="AK263" s="54" t="str">
        <f t="shared" si="89"/>
        <v/>
      </c>
      <c r="AL263" s="54" t="str">
        <f t="shared" si="89"/>
        <v/>
      </c>
      <c r="AM263" s="54" t="str">
        <f t="shared" si="89"/>
        <v/>
      </c>
      <c r="AN263" s="1" t="str">
        <f>IF(AF263="S",VLOOKUP(AI263,lookups!$N$1:$O$100,2,FALSE),"NVT")</f>
        <v>NVT</v>
      </c>
      <c r="AP263" s="54" t="str">
        <f t="shared" si="95"/>
        <v/>
      </c>
    </row>
    <row r="264" spans="1:42" x14ac:dyDescent="0.2">
      <c r="A264" s="1">
        <f t="shared" si="82"/>
        <v>157.03900200000001</v>
      </c>
      <c r="B264" s="1">
        <f t="shared" si="93"/>
        <v>2</v>
      </c>
      <c r="C264" s="1">
        <f t="shared" si="96"/>
        <v>0</v>
      </c>
      <c r="D264" s="1">
        <f t="shared" si="79"/>
        <v>0</v>
      </c>
      <c r="E264" s="1">
        <f t="shared" si="90"/>
        <v>260</v>
      </c>
      <c r="F264" s="1">
        <f>IFERROR(VLOOKUP($E264,aanmeldingen!$B:$AB,F$1,FALSE),"-")</f>
        <v>157</v>
      </c>
      <c r="H264" s="25" t="str">
        <f>IF($D264=1,VLOOKUP($E264,aanmeldingen!$B:$AB,H$1,FALSE),"")</f>
        <v/>
      </c>
      <c r="I264" s="1" t="str">
        <f>IF($D264=1,VLOOKUP($E264,aanmeldingen!$B:$AB,I$1,FALSE),"")</f>
        <v/>
      </c>
      <c r="J264" s="1" t="str">
        <f>IF($D264=1,VLOOKUP($E264,aanmeldingen!$B:$AB,J$1,FALSE),"")</f>
        <v/>
      </c>
      <c r="K264" s="95" t="str">
        <f>IF($D264=1,VLOOKUP($E264,aanmeldingen!$B:$AB,K$1,FALSE),"")</f>
        <v/>
      </c>
      <c r="L264" s="95" t="str">
        <f>IF($D264=1,VLOOKUP($E264,aanmeldingen!$B:$AB,L$1,FALSE),"")</f>
        <v/>
      </c>
      <c r="M264" s="18" t="str">
        <f>IF($D264=1,VLOOKUP($E264,aanmeldingen!$B:$AB,M$1,FALSE),"")</f>
        <v/>
      </c>
      <c r="N264" s="1" t="str">
        <f>IF($D264=1,VLOOKUP($E264,aanmeldingen!$B:$AB,N$1,FALSE),"")</f>
        <v/>
      </c>
      <c r="O264" s="1" t="str">
        <f>IF($F264="-","",VLOOKUP($E264,aanmeldingen!$B:$AB,O$1,FALSE))</f>
        <v>Walet</v>
      </c>
      <c r="P264" s="1" t="str">
        <f>IF($F264="-","",VLOOKUP($E264,aanmeldingen!$B:$AB,P$1,FALSE))</f>
        <v>Koen</v>
      </c>
      <c r="Q264" s="1" t="str">
        <f>IF($F264="-","",VLOOKUP($E264,aanmeldingen!$B:$AB,Q$1,FALSE))</f>
        <v>TRE</v>
      </c>
      <c r="R264" s="124">
        <v>39.002000000000002</v>
      </c>
      <c r="S264" s="124"/>
      <c r="AA264" s="54">
        <f t="shared" si="91"/>
        <v>0</v>
      </c>
      <c r="AB264" s="54" t="e">
        <f t="shared" si="92"/>
        <v>#VALUE!</v>
      </c>
      <c r="AC264" s="83" t="str">
        <f t="shared" si="94"/>
        <v/>
      </c>
      <c r="AD264" s="54">
        <f t="shared" si="97"/>
        <v>260</v>
      </c>
      <c r="AE264" s="54" t="str">
        <f t="shared" si="83"/>
        <v/>
      </c>
      <c r="AF264" s="54" t="str">
        <f t="shared" si="84"/>
        <v/>
      </c>
      <c r="AG264" s="54" t="str">
        <f t="shared" si="88"/>
        <v/>
      </c>
      <c r="AH264" s="54" t="str">
        <f t="shared" si="88"/>
        <v/>
      </c>
      <c r="AI264" s="54" t="str">
        <f t="shared" si="88"/>
        <v/>
      </c>
      <c r="AJ264" s="54" t="str">
        <f t="shared" si="86"/>
        <v/>
      </c>
      <c r="AK264" s="54" t="str">
        <f t="shared" si="89"/>
        <v/>
      </c>
      <c r="AL264" s="54" t="str">
        <f t="shared" si="89"/>
        <v/>
      </c>
      <c r="AM264" s="54" t="str">
        <f t="shared" si="89"/>
        <v/>
      </c>
      <c r="AN264" s="1" t="str">
        <f>IF(AF264="S",VLOOKUP(AI264,lookups!$N$1:$O$100,2,FALSE),"NVT")</f>
        <v>NVT</v>
      </c>
      <c r="AP264" s="54" t="str">
        <f t="shared" si="95"/>
        <v/>
      </c>
    </row>
    <row r="265" spans="1:42" x14ac:dyDescent="0.2">
      <c r="A265" s="1">
        <f t="shared" si="82"/>
        <v>157.999</v>
      </c>
      <c r="B265" s="1">
        <f t="shared" si="93"/>
        <v>3</v>
      </c>
      <c r="C265" s="1">
        <f t="shared" si="96"/>
        <v>0</v>
      </c>
      <c r="D265" s="1">
        <f t="shared" si="79"/>
        <v>0</v>
      </c>
      <c r="E265" s="1">
        <f t="shared" si="90"/>
        <v>261</v>
      </c>
      <c r="F265" s="1">
        <f>IFERROR(VLOOKUP($E265,aanmeldingen!$B:$AB,F$1,FALSE),"-")</f>
        <v>157</v>
      </c>
      <c r="H265" s="25" t="str">
        <f>IF($D265=1,VLOOKUP($E265,aanmeldingen!$B:$AB,H$1,FALSE),"")</f>
        <v/>
      </c>
      <c r="I265" s="1" t="str">
        <f>IF($D265=1,VLOOKUP($E265,aanmeldingen!$B:$AB,I$1,FALSE),"")</f>
        <v/>
      </c>
      <c r="J265" s="1" t="str">
        <f>IF($D265=1,VLOOKUP($E265,aanmeldingen!$B:$AB,J$1,FALSE),"")</f>
        <v/>
      </c>
      <c r="K265" s="95" t="str">
        <f>IF($D265=1,VLOOKUP($E265,aanmeldingen!$B:$AB,K$1,FALSE),"")</f>
        <v/>
      </c>
      <c r="L265" s="95" t="str">
        <f>IF($D265=1,VLOOKUP($E265,aanmeldingen!$B:$AB,L$1,FALSE),"")</f>
        <v/>
      </c>
      <c r="M265" s="18" t="str">
        <f>IF($D265=1,VLOOKUP($E265,aanmeldingen!$B:$AB,M$1,FALSE),"")</f>
        <v/>
      </c>
      <c r="N265" s="1" t="str">
        <f>IF($D265=1,VLOOKUP($E265,aanmeldingen!$B:$AB,N$1,FALSE),"")</f>
        <v/>
      </c>
      <c r="O265" s="1" t="str">
        <f>IF($F265="-","",VLOOKUP($E265,aanmeldingen!$B:$AB,O$1,FALSE))</f>
        <v>Kowalczyk</v>
      </c>
      <c r="P265" s="1" t="str">
        <f>IF($F265="-","",VLOOKUP($E265,aanmeldingen!$B:$AB,P$1,FALSE))</f>
        <v>Fynn</v>
      </c>
      <c r="Q265" s="1" t="str">
        <f>IF($F265="-","",VLOOKUP($E265,aanmeldingen!$B:$AB,Q$1,FALSE))</f>
        <v>AMS</v>
      </c>
      <c r="R265" s="124">
        <v>999</v>
      </c>
      <c r="S265" s="124"/>
      <c r="AA265" s="54">
        <f t="shared" si="91"/>
        <v>0</v>
      </c>
      <c r="AB265" s="54" t="e">
        <f t="shared" si="92"/>
        <v>#VALUE!</v>
      </c>
      <c r="AC265" s="83" t="str">
        <f t="shared" si="94"/>
        <v/>
      </c>
      <c r="AD265" s="54">
        <f t="shared" si="97"/>
        <v>261</v>
      </c>
      <c r="AE265" s="54" t="str">
        <f t="shared" si="83"/>
        <v/>
      </c>
      <c r="AF265" s="54" t="str">
        <f t="shared" si="84"/>
        <v/>
      </c>
      <c r="AG265" s="54" t="str">
        <f t="shared" ref="AG265:AI284" si="98">IF($AF265="W",VLOOKUP($AE265,$F$5:$N$997,AG$4,FALSE),IF($AF265="S",VLOOKUP($AE265,$A$5:$R$997,AG$3,FALSE),""))</f>
        <v/>
      </c>
      <c r="AH265" s="54" t="str">
        <f t="shared" si="98"/>
        <v/>
      </c>
      <c r="AI265" s="54" t="str">
        <f t="shared" si="98"/>
        <v/>
      </c>
      <c r="AJ265" s="54" t="str">
        <f t="shared" si="86"/>
        <v/>
      </c>
      <c r="AK265" s="54" t="str">
        <f t="shared" ref="AK265:AM284" si="99">IF($AF265="W",VLOOKUP($AE265,$F$5:$N$997,AK$4,FALSE),"")</f>
        <v/>
      </c>
      <c r="AL265" s="54" t="str">
        <f t="shared" si="99"/>
        <v/>
      </c>
      <c r="AM265" s="54" t="str">
        <f t="shared" si="99"/>
        <v/>
      </c>
      <c r="AN265" s="1" t="str">
        <f>IF(AF265="S",VLOOKUP(AI265,lookups!$N$1:$O$100,2,FALSE),"NVT")</f>
        <v>NVT</v>
      </c>
      <c r="AP265" s="54" t="str">
        <f t="shared" si="95"/>
        <v/>
      </c>
    </row>
    <row r="266" spans="1:42" x14ac:dyDescent="0.2">
      <c r="A266" s="1">
        <f t="shared" si="82"/>
        <v>157.03900300000001</v>
      </c>
      <c r="B266" s="1">
        <f t="shared" si="93"/>
        <v>4</v>
      </c>
      <c r="C266" s="1">
        <f t="shared" si="96"/>
        <v>0</v>
      </c>
      <c r="D266" s="1">
        <f t="shared" ref="D266:D291" si="100">IF(F266="-",0,IF(F266=F265,0,1))</f>
        <v>0</v>
      </c>
      <c r="E266" s="1">
        <f t="shared" si="90"/>
        <v>262</v>
      </c>
      <c r="F266" s="1">
        <f>IFERROR(VLOOKUP($E266,aanmeldingen!$B:$AB,F$1,FALSE),"-")</f>
        <v>157</v>
      </c>
      <c r="H266" s="25" t="str">
        <f>IF($D266=1,VLOOKUP($E266,aanmeldingen!$B:$AB,H$1,FALSE),"")</f>
        <v/>
      </c>
      <c r="I266" s="1" t="str">
        <f>IF($D266=1,VLOOKUP($E266,aanmeldingen!$B:$AB,I$1,FALSE),"")</f>
        <v/>
      </c>
      <c r="J266" s="1" t="str">
        <f>IF($D266=1,VLOOKUP($E266,aanmeldingen!$B:$AB,J$1,FALSE),"")</f>
        <v/>
      </c>
      <c r="K266" s="95" t="str">
        <f>IF($D266=1,VLOOKUP($E266,aanmeldingen!$B:$AB,K$1,FALSE),"")</f>
        <v/>
      </c>
      <c r="L266" s="95" t="str">
        <f>IF($D266=1,VLOOKUP($E266,aanmeldingen!$B:$AB,L$1,FALSE),"")</f>
        <v/>
      </c>
      <c r="M266" s="18" t="str">
        <f>IF($D266=1,VLOOKUP($E266,aanmeldingen!$B:$AB,M$1,FALSE),"")</f>
        <v/>
      </c>
      <c r="N266" s="1" t="str">
        <f>IF($D266=1,VLOOKUP($E266,aanmeldingen!$B:$AB,N$1,FALSE),"")</f>
        <v/>
      </c>
      <c r="O266" s="1" t="str">
        <f>IF($F266="-","",VLOOKUP($E266,aanmeldingen!$B:$AB,O$1,FALSE))</f>
        <v>Nawar</v>
      </c>
      <c r="P266" s="1" t="str">
        <f>IF($F266="-","",VLOOKUP($E266,aanmeldingen!$B:$AB,P$1,FALSE))</f>
        <v>Suhayl</v>
      </c>
      <c r="Q266" s="1" t="str">
        <f>IF($F266="-","",VLOOKUP($E266,aanmeldingen!$B:$AB,Q$1,FALSE))</f>
        <v>AMS</v>
      </c>
      <c r="R266" s="124">
        <v>39.003</v>
      </c>
      <c r="S266" s="124"/>
      <c r="AA266" s="54">
        <f t="shared" si="91"/>
        <v>0</v>
      </c>
      <c r="AB266" s="54" t="e">
        <f t="shared" si="92"/>
        <v>#VALUE!</v>
      </c>
      <c r="AC266" s="83" t="str">
        <f t="shared" si="94"/>
        <v/>
      </c>
      <c r="AD266" s="54">
        <f t="shared" si="97"/>
        <v>262</v>
      </c>
      <c r="AE266" s="54" t="str">
        <f t="shared" si="83"/>
        <v/>
      </c>
      <c r="AF266" s="54" t="str">
        <f t="shared" si="84"/>
        <v/>
      </c>
      <c r="AG266" s="54" t="str">
        <f t="shared" si="98"/>
        <v/>
      </c>
      <c r="AH266" s="54" t="str">
        <f t="shared" si="98"/>
        <v/>
      </c>
      <c r="AI266" s="54" t="str">
        <f t="shared" si="98"/>
        <v/>
      </c>
      <c r="AJ266" s="54" t="str">
        <f t="shared" si="86"/>
        <v/>
      </c>
      <c r="AK266" s="54" t="str">
        <f t="shared" si="99"/>
        <v/>
      </c>
      <c r="AL266" s="54" t="str">
        <f t="shared" si="99"/>
        <v/>
      </c>
      <c r="AM266" s="54" t="str">
        <f t="shared" si="99"/>
        <v/>
      </c>
      <c r="AN266" s="1" t="str">
        <f>IF(AF266="S",VLOOKUP(AI266,lookups!$N$1:$O$100,2,FALSE),"NVT")</f>
        <v>NVT</v>
      </c>
      <c r="AP266" s="54" t="str">
        <f t="shared" si="95"/>
        <v/>
      </c>
    </row>
    <row r="267" spans="1:42" x14ac:dyDescent="0.2">
      <c r="A267" s="1">
        <f t="shared" si="82"/>
        <v>157.03900400000001</v>
      </c>
      <c r="B267" s="1">
        <f t="shared" si="93"/>
        <v>5</v>
      </c>
      <c r="C267" s="1">
        <f t="shared" si="96"/>
        <v>0</v>
      </c>
      <c r="D267" s="1">
        <f t="shared" si="100"/>
        <v>0</v>
      </c>
      <c r="E267" s="1">
        <f t="shared" si="90"/>
        <v>263</v>
      </c>
      <c r="F267" s="1">
        <f>IFERROR(VLOOKUP($E267,aanmeldingen!$B:$AB,F$1,FALSE),"-")</f>
        <v>157</v>
      </c>
      <c r="H267" s="25" t="str">
        <f>IF($D267=1,VLOOKUP($E267,aanmeldingen!$B:$AB,H$1,FALSE),"")</f>
        <v/>
      </c>
      <c r="I267" s="1" t="str">
        <f>IF($D267=1,VLOOKUP($E267,aanmeldingen!$B:$AB,I$1,FALSE),"")</f>
        <v/>
      </c>
      <c r="J267" s="1" t="str">
        <f>IF($D267=1,VLOOKUP($E267,aanmeldingen!$B:$AB,J$1,FALSE),"")</f>
        <v/>
      </c>
      <c r="K267" s="95" t="str">
        <f>IF($D267=1,VLOOKUP($E267,aanmeldingen!$B:$AB,K$1,FALSE),"")</f>
        <v/>
      </c>
      <c r="L267" s="95" t="str">
        <f>IF($D267=1,VLOOKUP($E267,aanmeldingen!$B:$AB,L$1,FALSE),"")</f>
        <v/>
      </c>
      <c r="M267" s="18" t="str">
        <f>IF($D267=1,VLOOKUP($E267,aanmeldingen!$B:$AB,M$1,FALSE),"")</f>
        <v/>
      </c>
      <c r="N267" s="1" t="str">
        <f>IF($D267=1,VLOOKUP($E267,aanmeldingen!$B:$AB,N$1,FALSE),"")</f>
        <v/>
      </c>
      <c r="O267" s="1" t="str">
        <f>IF($F267="-","",VLOOKUP($E267,aanmeldingen!$B:$AB,O$1,FALSE))</f>
        <v>Wanyama</v>
      </c>
      <c r="P267" s="1" t="str">
        <f>IF($F267="-","",VLOOKUP($E267,aanmeldingen!$B:$AB,P$1,FALSE))</f>
        <v>Sam</v>
      </c>
      <c r="Q267" s="1" t="str">
        <f>IF($F267="-","",VLOOKUP($E267,aanmeldingen!$B:$AB,Q$1,FALSE))</f>
        <v>HS</v>
      </c>
      <c r="R267" s="124">
        <v>39.003999999999998</v>
      </c>
      <c r="S267" s="124"/>
      <c r="AA267" s="54">
        <f t="shared" si="91"/>
        <v>0</v>
      </c>
      <c r="AB267" s="54" t="e">
        <f t="shared" si="92"/>
        <v>#VALUE!</v>
      </c>
      <c r="AC267" s="83" t="str">
        <f t="shared" si="94"/>
        <v/>
      </c>
      <c r="AD267" s="54">
        <f t="shared" si="97"/>
        <v>263</v>
      </c>
      <c r="AE267" s="54" t="str">
        <f t="shared" si="83"/>
        <v/>
      </c>
      <c r="AF267" s="54" t="str">
        <f t="shared" si="84"/>
        <v/>
      </c>
      <c r="AG267" s="54" t="str">
        <f t="shared" si="98"/>
        <v/>
      </c>
      <c r="AH267" s="54" t="str">
        <f t="shared" si="98"/>
        <v/>
      </c>
      <c r="AI267" s="54" t="str">
        <f t="shared" si="98"/>
        <v/>
      </c>
      <c r="AJ267" s="54" t="str">
        <f t="shared" si="86"/>
        <v/>
      </c>
      <c r="AK267" s="54" t="str">
        <f t="shared" si="99"/>
        <v/>
      </c>
      <c r="AL267" s="54" t="str">
        <f t="shared" si="99"/>
        <v/>
      </c>
      <c r="AM267" s="54" t="str">
        <f t="shared" si="99"/>
        <v/>
      </c>
      <c r="AN267" s="1" t="str">
        <f>IF(AF267="S",VLOOKUP(AI267,lookups!$N$1:$O$100,2,FALSE),"NVT")</f>
        <v>NVT</v>
      </c>
      <c r="AP267" s="54" t="str">
        <f t="shared" si="95"/>
        <v/>
      </c>
    </row>
    <row r="268" spans="1:42" x14ac:dyDescent="0.2">
      <c r="A268" s="1">
        <f t="shared" si="82"/>
        <v>158.09200000000001</v>
      </c>
      <c r="B268" s="1">
        <f t="shared" si="93"/>
        <v>1</v>
      </c>
      <c r="C268" s="1">
        <f t="shared" si="96"/>
        <v>1</v>
      </c>
      <c r="D268" s="1">
        <f t="shared" si="100"/>
        <v>1</v>
      </c>
      <c r="E268" s="1">
        <f t="shared" si="90"/>
        <v>264</v>
      </c>
      <c r="F268" s="1">
        <f>IFERROR(VLOOKUP($E268,aanmeldingen!$B:$AB,F$1,FALSE),"-")</f>
        <v>158</v>
      </c>
      <c r="H268" s="25" t="str">
        <f>IF($D268=1,VLOOKUP($E268,aanmeldingen!$B:$AB,H$1,FALSE),"")</f>
        <v>Eislingen</v>
      </c>
      <c r="I268" s="1" t="str">
        <f>IF($D268=1,VLOOKUP($E268,aanmeldingen!$B:$AB,I$1,FALSE),"")</f>
        <v>GER</v>
      </c>
      <c r="J268" s="1" t="str">
        <f>IF($D268=1,VLOOKUP($E268,aanmeldingen!$B:$AB,J$1,FALSE),"")</f>
        <v>ECC</v>
      </c>
      <c r="K268" s="95">
        <f>IF($D268=1,VLOOKUP($E268,aanmeldingen!$B:$AB,K$1,FALSE),"")</f>
        <v>43435</v>
      </c>
      <c r="L268" s="95">
        <f>IF($D268=1,VLOOKUP($E268,aanmeldingen!$B:$AB,L$1,FALSE),"")</f>
        <v>43436</v>
      </c>
      <c r="M268" s="18" t="str">
        <f>IF($D268=1,VLOOKUP($E268,aanmeldingen!$B:$AB,M$1,FALSE),"")</f>
        <v>Dames</v>
      </c>
      <c r="N268" s="1" t="str">
        <f>IF($D268=1,VLOOKUP($E268,aanmeldingen!$B:$AB,N$1,FALSE),"")</f>
        <v>Sabel</v>
      </c>
      <c r="O268" s="1" t="str">
        <f>IF($F268="-","",VLOOKUP($E268,aanmeldingen!$B:$AB,O$1,FALSE))</f>
        <v>Chiang</v>
      </c>
      <c r="P268" s="1" t="str">
        <f>IF($F268="-","",VLOOKUP($E268,aanmeldingen!$B:$AB,P$1,FALSE))</f>
        <v>Enli</v>
      </c>
      <c r="Q268" s="1" t="str">
        <f>IF($F268="-","",VLOOKUP($E268,aanmeldingen!$B:$AB,Q$1,FALSE))</f>
        <v>SUR</v>
      </c>
      <c r="R268" s="124">
        <v>92</v>
      </c>
      <c r="S268" s="124">
        <v>201</v>
      </c>
      <c r="AA268" s="54">
        <f t="shared" si="91"/>
        <v>0</v>
      </c>
      <c r="AB268" s="54" t="e">
        <f t="shared" si="92"/>
        <v>#VALUE!</v>
      </c>
      <c r="AC268" s="83" t="str">
        <f t="shared" si="94"/>
        <v/>
      </c>
      <c r="AD268" s="54">
        <f t="shared" si="97"/>
        <v>264</v>
      </c>
      <c r="AE268" s="54" t="str">
        <f t="shared" si="83"/>
        <v/>
      </c>
      <c r="AF268" s="54" t="str">
        <f t="shared" si="84"/>
        <v/>
      </c>
      <c r="AG268" s="54" t="str">
        <f t="shared" si="98"/>
        <v/>
      </c>
      <c r="AH268" s="54" t="str">
        <f t="shared" si="98"/>
        <v/>
      </c>
      <c r="AI268" s="54" t="str">
        <f t="shared" si="98"/>
        <v/>
      </c>
      <c r="AJ268" s="54" t="str">
        <f t="shared" si="86"/>
        <v/>
      </c>
      <c r="AK268" s="54" t="str">
        <f t="shared" si="99"/>
        <v/>
      </c>
      <c r="AL268" s="54" t="str">
        <f t="shared" si="99"/>
        <v/>
      </c>
      <c r="AM268" s="54" t="str">
        <f t="shared" si="99"/>
        <v/>
      </c>
      <c r="AN268" s="1" t="str">
        <f>IF(AF268="S",VLOOKUP(AI268,lookups!$N$1:$O$100,2,FALSE),"NVT")</f>
        <v>NVT</v>
      </c>
      <c r="AP268" s="54" t="str">
        <f t="shared" si="95"/>
        <v/>
      </c>
    </row>
    <row r="269" spans="1:42" x14ac:dyDescent="0.2">
      <c r="A269" s="1">
        <f t="shared" si="82"/>
        <v>158.142</v>
      </c>
      <c r="B269" s="1">
        <f t="shared" si="93"/>
        <v>2</v>
      </c>
      <c r="C269" s="1">
        <f t="shared" si="96"/>
        <v>1</v>
      </c>
      <c r="D269" s="1">
        <f t="shared" si="100"/>
        <v>0</v>
      </c>
      <c r="E269" s="1">
        <f t="shared" si="90"/>
        <v>265</v>
      </c>
      <c r="F269" s="1">
        <f>IFERROR(VLOOKUP($E269,aanmeldingen!$B:$AB,F$1,FALSE),"-")</f>
        <v>158</v>
      </c>
      <c r="H269" s="25" t="str">
        <f>IF($D269=1,VLOOKUP($E269,aanmeldingen!$B:$AB,H$1,FALSE),"")</f>
        <v/>
      </c>
      <c r="I269" s="1" t="str">
        <f>IF($D269=1,VLOOKUP($E269,aanmeldingen!$B:$AB,I$1,FALSE),"")</f>
        <v/>
      </c>
      <c r="J269" s="1" t="str">
        <f>IF($D269=1,VLOOKUP($E269,aanmeldingen!$B:$AB,J$1,FALSE),"")</f>
        <v/>
      </c>
      <c r="K269" s="95" t="str">
        <f>IF($D269=1,VLOOKUP($E269,aanmeldingen!$B:$AB,K$1,FALSE),"")</f>
        <v/>
      </c>
      <c r="L269" s="95" t="str">
        <f>IF($D269=1,VLOOKUP($E269,aanmeldingen!$B:$AB,L$1,FALSE),"")</f>
        <v/>
      </c>
      <c r="M269" s="18" t="str">
        <f>IF($D269=1,VLOOKUP($E269,aanmeldingen!$B:$AB,M$1,FALSE),"")</f>
        <v/>
      </c>
      <c r="N269" s="1" t="str">
        <f>IF($D269=1,VLOOKUP($E269,aanmeldingen!$B:$AB,N$1,FALSE),"")</f>
        <v/>
      </c>
      <c r="O269" s="1" t="str">
        <f>IF($F269="-","",VLOOKUP($E269,aanmeldingen!$B:$AB,O$1,FALSE))</f>
        <v>Grozeva</v>
      </c>
      <c r="P269" s="1" t="str">
        <f>IF($F269="-","",VLOOKUP($E269,aanmeldingen!$B:$AB,P$1,FALSE))</f>
        <v>Ines</v>
      </c>
      <c r="Q269" s="1" t="str">
        <f>IF($F269="-","",VLOOKUP($E269,aanmeldingen!$B:$AB,Q$1,FALSE))</f>
        <v>PSV</v>
      </c>
      <c r="R269" s="124">
        <v>142</v>
      </c>
      <c r="S269" s="124"/>
      <c r="AA269" s="54">
        <f t="shared" si="91"/>
        <v>0</v>
      </c>
      <c r="AB269" s="54" t="e">
        <f t="shared" si="92"/>
        <v>#VALUE!</v>
      </c>
      <c r="AC269" s="83" t="str">
        <f t="shared" si="94"/>
        <v/>
      </c>
      <c r="AD269" s="54">
        <f t="shared" si="97"/>
        <v>265</v>
      </c>
      <c r="AE269" s="54" t="str">
        <f t="shared" si="83"/>
        <v/>
      </c>
      <c r="AF269" s="54" t="str">
        <f t="shared" si="84"/>
        <v/>
      </c>
      <c r="AG269" s="54" t="str">
        <f t="shared" si="98"/>
        <v/>
      </c>
      <c r="AH269" s="54" t="str">
        <f t="shared" si="98"/>
        <v/>
      </c>
      <c r="AI269" s="54" t="str">
        <f t="shared" si="98"/>
        <v/>
      </c>
      <c r="AJ269" s="54" t="str">
        <f t="shared" si="86"/>
        <v/>
      </c>
      <c r="AK269" s="54" t="str">
        <f t="shared" si="99"/>
        <v/>
      </c>
      <c r="AL269" s="54" t="str">
        <f t="shared" si="99"/>
        <v/>
      </c>
      <c r="AM269" s="54" t="str">
        <f t="shared" si="99"/>
        <v/>
      </c>
      <c r="AN269" s="1" t="str">
        <f>IF(AF269="S",VLOOKUP(AI269,lookups!$N$1:$O$100,2,FALSE),"NVT")</f>
        <v>NVT</v>
      </c>
      <c r="AP269" s="54" t="str">
        <f t="shared" si="95"/>
        <v/>
      </c>
    </row>
    <row r="270" spans="1:42" x14ac:dyDescent="0.2">
      <c r="A270" s="1">
        <f t="shared" si="82"/>
        <v>158.07499999999999</v>
      </c>
      <c r="B270" s="1">
        <f t="shared" si="93"/>
        <v>3</v>
      </c>
      <c r="C270" s="1">
        <f t="shared" si="96"/>
        <v>1</v>
      </c>
      <c r="D270" s="1">
        <f t="shared" si="100"/>
        <v>0</v>
      </c>
      <c r="E270" s="1">
        <f t="shared" si="90"/>
        <v>266</v>
      </c>
      <c r="F270" s="1">
        <f>IFERROR(VLOOKUP($E270,aanmeldingen!$B:$AB,F$1,FALSE),"-")</f>
        <v>158</v>
      </c>
      <c r="H270" s="25" t="str">
        <f>IF($D270=1,VLOOKUP($E270,aanmeldingen!$B:$AB,H$1,FALSE),"")</f>
        <v/>
      </c>
      <c r="I270" s="1" t="str">
        <f>IF($D270=1,VLOOKUP($E270,aanmeldingen!$B:$AB,I$1,FALSE),"")</f>
        <v/>
      </c>
      <c r="J270" s="1" t="str">
        <f>IF($D270=1,VLOOKUP($E270,aanmeldingen!$B:$AB,J$1,FALSE),"")</f>
        <v/>
      </c>
      <c r="K270" s="95" t="str">
        <f>IF($D270=1,VLOOKUP($E270,aanmeldingen!$B:$AB,K$1,FALSE),"")</f>
        <v/>
      </c>
      <c r="L270" s="95" t="str">
        <f>IF($D270=1,VLOOKUP($E270,aanmeldingen!$B:$AB,L$1,FALSE),"")</f>
        <v/>
      </c>
      <c r="M270" s="18" t="str">
        <f>IF($D270=1,VLOOKUP($E270,aanmeldingen!$B:$AB,M$1,FALSE),"")</f>
        <v/>
      </c>
      <c r="N270" s="1" t="str">
        <f>IF($D270=1,VLOOKUP($E270,aanmeldingen!$B:$AB,N$1,FALSE),"")</f>
        <v/>
      </c>
      <c r="O270" s="1" t="str">
        <f>IF($F270="-","",VLOOKUP($E270,aanmeldingen!$B:$AB,O$1,FALSE))</f>
        <v>Van Laere</v>
      </c>
      <c r="P270" s="1" t="str">
        <f>IF($F270="-","",VLOOKUP($E270,aanmeldingen!$B:$AB,P$1,FALSE))</f>
        <v>Fleur</v>
      </c>
      <c r="Q270" s="1" t="str">
        <f>IF($F270="-","",VLOOKUP($E270,aanmeldingen!$B:$AB,Q$1,FALSE))</f>
        <v>AMS</v>
      </c>
      <c r="R270" s="124">
        <v>75</v>
      </c>
      <c r="S270" s="124"/>
      <c r="AA270" s="54">
        <f t="shared" si="91"/>
        <v>0</v>
      </c>
      <c r="AB270" s="54" t="e">
        <f t="shared" si="92"/>
        <v>#VALUE!</v>
      </c>
      <c r="AC270" s="83" t="str">
        <f t="shared" si="94"/>
        <v/>
      </c>
      <c r="AD270" s="54">
        <f t="shared" si="97"/>
        <v>266</v>
      </c>
      <c r="AE270" s="54" t="str">
        <f t="shared" si="83"/>
        <v/>
      </c>
      <c r="AF270" s="54" t="str">
        <f t="shared" si="84"/>
        <v/>
      </c>
      <c r="AG270" s="54" t="str">
        <f t="shared" si="98"/>
        <v/>
      </c>
      <c r="AH270" s="54" t="str">
        <f t="shared" si="98"/>
        <v/>
      </c>
      <c r="AI270" s="54" t="str">
        <f t="shared" si="98"/>
        <v/>
      </c>
      <c r="AJ270" s="54" t="str">
        <f t="shared" si="86"/>
        <v/>
      </c>
      <c r="AK270" s="54" t="str">
        <f t="shared" si="99"/>
        <v/>
      </c>
      <c r="AL270" s="54" t="str">
        <f t="shared" si="99"/>
        <v/>
      </c>
      <c r="AM270" s="54" t="str">
        <f t="shared" si="99"/>
        <v/>
      </c>
      <c r="AN270" s="1" t="str">
        <f>IF(AF270="S",VLOOKUP(AI270,lookups!$N$1:$O$100,2,FALSE),"NVT")</f>
        <v>NVT</v>
      </c>
      <c r="AP270" s="54" t="str">
        <f t="shared" si="95"/>
        <v/>
      </c>
    </row>
    <row r="271" spans="1:42" x14ac:dyDescent="0.2">
      <c r="A271" s="1">
        <f t="shared" si="82"/>
        <v>159.019001</v>
      </c>
      <c r="B271" s="1">
        <f t="shared" si="93"/>
        <v>1</v>
      </c>
      <c r="C271" s="1">
        <f t="shared" si="96"/>
        <v>0</v>
      </c>
      <c r="D271" s="1">
        <f t="shared" si="100"/>
        <v>1</v>
      </c>
      <c r="E271" s="1">
        <f t="shared" si="90"/>
        <v>267</v>
      </c>
      <c r="F271" s="1">
        <f>IFERROR(VLOOKUP($E271,aanmeldingen!$B:$AB,F$1,FALSE),"-")</f>
        <v>159</v>
      </c>
      <c r="H271" s="25" t="str">
        <f>IF($D271=1,VLOOKUP($E271,aanmeldingen!$B:$AB,H$1,FALSE),"")</f>
        <v>Eislingen</v>
      </c>
      <c r="I271" s="1" t="str">
        <f>IF($D271=1,VLOOKUP($E271,aanmeldingen!$B:$AB,I$1,FALSE),"")</f>
        <v>GER</v>
      </c>
      <c r="J271" s="1" t="str">
        <f>IF($D271=1,VLOOKUP($E271,aanmeldingen!$B:$AB,J$1,FALSE),"")</f>
        <v>ECC Eq</v>
      </c>
      <c r="K271" s="95">
        <f>IF($D271=1,VLOOKUP($E271,aanmeldingen!$B:$AB,K$1,FALSE),"")</f>
        <v>43435</v>
      </c>
      <c r="L271" s="95">
        <f>IF($D271=1,VLOOKUP($E271,aanmeldingen!$B:$AB,L$1,FALSE),"")</f>
        <v>43436</v>
      </c>
      <c r="M271" s="18" t="str">
        <f>IF($D271=1,VLOOKUP($E271,aanmeldingen!$B:$AB,M$1,FALSE),"")</f>
        <v>Dames</v>
      </c>
      <c r="N271" s="1" t="str">
        <f>IF($D271=1,VLOOKUP($E271,aanmeldingen!$B:$AB,N$1,FALSE),"")</f>
        <v>Sabel</v>
      </c>
      <c r="O271" s="1" t="str">
        <f>IF($F271="-","",VLOOKUP($E271,aanmeldingen!$B:$AB,O$1,FALSE))</f>
        <v>Chiang</v>
      </c>
      <c r="P271" s="1" t="str">
        <f>IF($F271="-","",VLOOKUP($E271,aanmeldingen!$B:$AB,P$1,FALSE))</f>
        <v>Enli</v>
      </c>
      <c r="Q271" s="1" t="str">
        <f>IF($F271="-","",VLOOKUP($E271,aanmeldingen!$B:$AB,Q$1,FALSE))</f>
        <v>SUR</v>
      </c>
      <c r="R271" s="124">
        <v>19.001000000000001</v>
      </c>
      <c r="S271" s="124">
        <v>29</v>
      </c>
      <c r="AA271" s="54">
        <f t="shared" si="91"/>
        <v>0</v>
      </c>
      <c r="AB271" s="54" t="e">
        <f t="shared" si="92"/>
        <v>#VALUE!</v>
      </c>
      <c r="AC271" s="83" t="str">
        <f t="shared" si="94"/>
        <v/>
      </c>
      <c r="AD271" s="54">
        <f t="shared" si="97"/>
        <v>267</v>
      </c>
      <c r="AE271" s="54" t="str">
        <f t="shared" si="83"/>
        <v/>
      </c>
      <c r="AF271" s="54" t="str">
        <f t="shared" si="84"/>
        <v/>
      </c>
      <c r="AG271" s="54" t="str">
        <f t="shared" si="98"/>
        <v/>
      </c>
      <c r="AH271" s="54" t="str">
        <f t="shared" si="98"/>
        <v/>
      </c>
      <c r="AI271" s="54" t="str">
        <f t="shared" si="98"/>
        <v/>
      </c>
      <c r="AJ271" s="54" t="str">
        <f t="shared" si="86"/>
        <v/>
      </c>
      <c r="AK271" s="54" t="str">
        <f t="shared" si="99"/>
        <v/>
      </c>
      <c r="AL271" s="54" t="str">
        <f t="shared" si="99"/>
        <v/>
      </c>
      <c r="AM271" s="54" t="str">
        <f t="shared" si="99"/>
        <v/>
      </c>
      <c r="AN271" s="1" t="str">
        <f>IF(AF271="S",VLOOKUP(AI271,lookups!$N$1:$O$100,2,FALSE),"NVT")</f>
        <v>NVT</v>
      </c>
      <c r="AP271" s="54" t="str">
        <f t="shared" si="95"/>
        <v/>
      </c>
    </row>
    <row r="272" spans="1:42" x14ac:dyDescent="0.2">
      <c r="A272" s="1">
        <f t="shared" si="82"/>
        <v>159.019002</v>
      </c>
      <c r="B272" s="1">
        <f t="shared" si="93"/>
        <v>2</v>
      </c>
      <c r="C272" s="1">
        <f t="shared" si="96"/>
        <v>0</v>
      </c>
      <c r="D272" s="1">
        <f t="shared" si="100"/>
        <v>0</v>
      </c>
      <c r="E272" s="1">
        <f t="shared" si="90"/>
        <v>268</v>
      </c>
      <c r="F272" s="1">
        <f>IFERROR(VLOOKUP($E272,aanmeldingen!$B:$AB,F$1,FALSE),"-")</f>
        <v>159</v>
      </c>
      <c r="H272" s="25" t="str">
        <f>IF($D272=1,VLOOKUP($E272,aanmeldingen!$B:$AB,H$1,FALSE),"")</f>
        <v/>
      </c>
      <c r="I272" s="1" t="str">
        <f>IF($D272=1,VLOOKUP($E272,aanmeldingen!$B:$AB,I$1,FALSE),"")</f>
        <v/>
      </c>
      <c r="J272" s="1" t="str">
        <f>IF($D272=1,VLOOKUP($E272,aanmeldingen!$B:$AB,J$1,FALSE),"")</f>
        <v/>
      </c>
      <c r="K272" s="95" t="str">
        <f>IF($D272=1,VLOOKUP($E272,aanmeldingen!$B:$AB,K$1,FALSE),"")</f>
        <v/>
      </c>
      <c r="L272" s="95" t="str">
        <f>IF($D272=1,VLOOKUP($E272,aanmeldingen!$B:$AB,L$1,FALSE),"")</f>
        <v/>
      </c>
      <c r="M272" s="18" t="str">
        <f>IF($D272=1,VLOOKUP($E272,aanmeldingen!$B:$AB,M$1,FALSE),"")</f>
        <v/>
      </c>
      <c r="N272" s="1" t="str">
        <f>IF($D272=1,VLOOKUP($E272,aanmeldingen!$B:$AB,N$1,FALSE),"")</f>
        <v/>
      </c>
      <c r="O272" s="1" t="str">
        <f>IF($F272="-","",VLOOKUP($E272,aanmeldingen!$B:$AB,O$1,FALSE))</f>
        <v>Grozeva</v>
      </c>
      <c r="P272" s="1" t="str">
        <f>IF($F272="-","",VLOOKUP($E272,aanmeldingen!$B:$AB,P$1,FALSE))</f>
        <v>Ines</v>
      </c>
      <c r="Q272" s="1" t="str">
        <f>IF($F272="-","",VLOOKUP($E272,aanmeldingen!$B:$AB,Q$1,FALSE))</f>
        <v>PSV</v>
      </c>
      <c r="R272" s="124">
        <v>19.001999999999999</v>
      </c>
      <c r="S272" s="124"/>
      <c r="AA272" s="54">
        <f t="shared" si="91"/>
        <v>0</v>
      </c>
      <c r="AB272" s="54" t="e">
        <f t="shared" si="92"/>
        <v>#VALUE!</v>
      </c>
      <c r="AC272" s="83" t="str">
        <f t="shared" si="94"/>
        <v/>
      </c>
      <c r="AD272" s="54">
        <f t="shared" si="97"/>
        <v>268</v>
      </c>
      <c r="AE272" s="54" t="str">
        <f t="shared" si="83"/>
        <v/>
      </c>
      <c r="AF272" s="54" t="str">
        <f t="shared" si="84"/>
        <v/>
      </c>
      <c r="AG272" s="54" t="str">
        <f t="shared" si="98"/>
        <v/>
      </c>
      <c r="AH272" s="54" t="str">
        <f t="shared" si="98"/>
        <v/>
      </c>
      <c r="AI272" s="54" t="str">
        <f t="shared" si="98"/>
        <v/>
      </c>
      <c r="AJ272" s="54" t="str">
        <f t="shared" si="86"/>
        <v/>
      </c>
      <c r="AK272" s="54" t="str">
        <f t="shared" si="99"/>
        <v/>
      </c>
      <c r="AL272" s="54" t="str">
        <f t="shared" si="99"/>
        <v/>
      </c>
      <c r="AM272" s="54" t="str">
        <f t="shared" si="99"/>
        <v/>
      </c>
      <c r="AN272" s="1" t="str">
        <f>IF(AF272="S",VLOOKUP(AI272,lookups!$N$1:$O$100,2,FALSE),"NVT")</f>
        <v>NVT</v>
      </c>
      <c r="AP272" s="54" t="str">
        <f t="shared" si="95"/>
        <v/>
      </c>
    </row>
    <row r="273" spans="1:42" x14ac:dyDescent="0.2">
      <c r="A273" s="1">
        <f t="shared" si="82"/>
        <v>159.019003</v>
      </c>
      <c r="B273" s="1">
        <f t="shared" si="93"/>
        <v>3</v>
      </c>
      <c r="C273" s="1">
        <f t="shared" si="96"/>
        <v>0</v>
      </c>
      <c r="D273" s="1">
        <f t="shared" si="100"/>
        <v>0</v>
      </c>
      <c r="E273" s="1">
        <f t="shared" si="90"/>
        <v>269</v>
      </c>
      <c r="F273" s="1">
        <f>IFERROR(VLOOKUP($E273,aanmeldingen!$B:$AB,F$1,FALSE),"-")</f>
        <v>159</v>
      </c>
      <c r="H273" s="25" t="str">
        <f>IF($D273=1,VLOOKUP($E273,aanmeldingen!$B:$AB,H$1,FALSE),"")</f>
        <v/>
      </c>
      <c r="I273" s="1" t="str">
        <f>IF($D273=1,VLOOKUP($E273,aanmeldingen!$B:$AB,I$1,FALSE),"")</f>
        <v/>
      </c>
      <c r="J273" s="1" t="str">
        <f>IF($D273=1,VLOOKUP($E273,aanmeldingen!$B:$AB,J$1,FALSE),"")</f>
        <v/>
      </c>
      <c r="K273" s="95" t="str">
        <f>IF($D273=1,VLOOKUP($E273,aanmeldingen!$B:$AB,K$1,FALSE),"")</f>
        <v/>
      </c>
      <c r="L273" s="95" t="str">
        <f>IF($D273=1,VLOOKUP($E273,aanmeldingen!$B:$AB,L$1,FALSE),"")</f>
        <v/>
      </c>
      <c r="M273" s="18" t="str">
        <f>IF($D273=1,VLOOKUP($E273,aanmeldingen!$B:$AB,M$1,FALSE),"")</f>
        <v/>
      </c>
      <c r="N273" s="1" t="str">
        <f>IF($D273=1,VLOOKUP($E273,aanmeldingen!$B:$AB,N$1,FALSE),"")</f>
        <v/>
      </c>
      <c r="O273" s="1" t="str">
        <f>IF($F273="-","",VLOOKUP($E273,aanmeldingen!$B:$AB,O$1,FALSE))</f>
        <v>Van Laere</v>
      </c>
      <c r="P273" s="1" t="str">
        <f>IF($F273="-","",VLOOKUP($E273,aanmeldingen!$B:$AB,P$1,FALSE))</f>
        <v>Fleur</v>
      </c>
      <c r="Q273" s="1" t="str">
        <f>IF($F273="-","",VLOOKUP($E273,aanmeldingen!$B:$AB,Q$1,FALSE))</f>
        <v>AMS</v>
      </c>
      <c r="R273" s="124">
        <v>19.003</v>
      </c>
      <c r="S273" s="124"/>
      <c r="AA273" s="54">
        <f t="shared" si="91"/>
        <v>0</v>
      </c>
      <c r="AB273" s="54" t="e">
        <f t="shared" si="92"/>
        <v>#VALUE!</v>
      </c>
      <c r="AC273" s="83" t="str">
        <f t="shared" si="94"/>
        <v/>
      </c>
      <c r="AD273" s="54">
        <f t="shared" si="97"/>
        <v>269</v>
      </c>
      <c r="AE273" s="54" t="str">
        <f t="shared" si="83"/>
        <v/>
      </c>
      <c r="AF273" s="54" t="str">
        <f t="shared" si="84"/>
        <v/>
      </c>
      <c r="AG273" s="54" t="str">
        <f t="shared" si="98"/>
        <v/>
      </c>
      <c r="AH273" s="54" t="str">
        <f t="shared" si="98"/>
        <v/>
      </c>
      <c r="AI273" s="54" t="str">
        <f t="shared" si="98"/>
        <v/>
      </c>
      <c r="AJ273" s="54" t="str">
        <f t="shared" si="86"/>
        <v/>
      </c>
      <c r="AK273" s="54" t="str">
        <f t="shared" si="99"/>
        <v/>
      </c>
      <c r="AL273" s="54" t="str">
        <f t="shared" si="99"/>
        <v/>
      </c>
      <c r="AM273" s="54" t="str">
        <f t="shared" si="99"/>
        <v/>
      </c>
      <c r="AN273" s="1" t="str">
        <f>IF(AF273="S",VLOOKUP(AI273,lookups!$N$1:$O$100,2,FALSE),"NVT")</f>
        <v>NVT</v>
      </c>
      <c r="AP273" s="54" t="str">
        <f t="shared" si="95"/>
        <v/>
      </c>
    </row>
    <row r="274" spans="1:42" x14ac:dyDescent="0.2">
      <c r="A274" s="1">
        <f t="shared" si="82"/>
        <v>160.06899999999999</v>
      </c>
      <c r="B274" s="1">
        <f t="shared" si="93"/>
        <v>1</v>
      </c>
      <c r="C274" s="1">
        <f t="shared" si="96"/>
        <v>1</v>
      </c>
      <c r="D274" s="1">
        <f t="shared" si="100"/>
        <v>1</v>
      </c>
      <c r="E274" s="1">
        <f t="shared" si="90"/>
        <v>270</v>
      </c>
      <c r="F274" s="1">
        <f>IFERROR(VLOOKUP($E274,aanmeldingen!$B:$AB,F$1,FALSE),"-")</f>
        <v>160</v>
      </c>
      <c r="H274" s="25" t="str">
        <f>IF($D274=1,VLOOKUP($E274,aanmeldingen!$B:$AB,H$1,FALSE),"")</f>
        <v>Eislingen</v>
      </c>
      <c r="I274" s="1" t="str">
        <f>IF($D274=1,VLOOKUP($E274,aanmeldingen!$B:$AB,I$1,FALSE),"")</f>
        <v>GER</v>
      </c>
      <c r="J274" s="1" t="str">
        <f>IF($D274=1,VLOOKUP($E274,aanmeldingen!$B:$AB,J$1,FALSE),"")</f>
        <v>ECC</v>
      </c>
      <c r="K274" s="95">
        <f>IF($D274=1,VLOOKUP($E274,aanmeldingen!$B:$AB,K$1,FALSE),"")</f>
        <v>43435</v>
      </c>
      <c r="L274" s="95">
        <f>IF($D274=1,VLOOKUP($E274,aanmeldingen!$B:$AB,L$1,FALSE),"")</f>
        <v>43436</v>
      </c>
      <c r="M274" s="18" t="str">
        <f>IF($D274=1,VLOOKUP($E274,aanmeldingen!$B:$AB,M$1,FALSE),"")</f>
        <v>Heren</v>
      </c>
      <c r="N274" s="1" t="str">
        <f>IF($D274=1,VLOOKUP($E274,aanmeldingen!$B:$AB,N$1,FALSE),"")</f>
        <v>Sabel</v>
      </c>
      <c r="O274" s="1" t="str">
        <f>IF($F274="-","",VLOOKUP($E274,aanmeldingen!$B:$AB,O$1,FALSE))</f>
        <v>Schaafsma</v>
      </c>
      <c r="P274" s="1" t="str">
        <f>IF($F274="-","",VLOOKUP($E274,aanmeldingen!$B:$AB,P$1,FALSE))</f>
        <v>Bote</v>
      </c>
      <c r="Q274" s="1" t="str">
        <f>IF($F274="-","",VLOOKUP($E274,aanmeldingen!$B:$AB,Q$1,FALSE))</f>
        <v>AMS</v>
      </c>
      <c r="R274" s="124">
        <v>69</v>
      </c>
      <c r="S274" s="124">
        <v>224</v>
      </c>
      <c r="AA274" s="54">
        <f t="shared" si="91"/>
        <v>0</v>
      </c>
      <c r="AB274" s="54" t="e">
        <f t="shared" si="92"/>
        <v>#VALUE!</v>
      </c>
      <c r="AC274" s="83" t="str">
        <f t="shared" si="94"/>
        <v/>
      </c>
      <c r="AD274" s="54">
        <f t="shared" si="97"/>
        <v>270</v>
      </c>
      <c r="AE274" s="54" t="str">
        <f t="shared" si="83"/>
        <v/>
      </c>
      <c r="AF274" s="54" t="str">
        <f t="shared" si="84"/>
        <v/>
      </c>
      <c r="AG274" s="54" t="str">
        <f t="shared" si="98"/>
        <v/>
      </c>
      <c r="AH274" s="54" t="str">
        <f t="shared" si="98"/>
        <v/>
      </c>
      <c r="AI274" s="54" t="str">
        <f t="shared" si="98"/>
        <v/>
      </c>
      <c r="AJ274" s="54" t="str">
        <f t="shared" si="86"/>
        <v/>
      </c>
      <c r="AK274" s="54" t="str">
        <f t="shared" si="99"/>
        <v/>
      </c>
      <c r="AL274" s="54" t="str">
        <f t="shared" si="99"/>
        <v/>
      </c>
      <c r="AM274" s="54" t="str">
        <f t="shared" si="99"/>
        <v/>
      </c>
      <c r="AN274" s="1" t="str">
        <f>IF(AF274="S",VLOOKUP(AI274,lookups!$N$1:$O$100,2,FALSE),"NVT")</f>
        <v>NVT</v>
      </c>
      <c r="AP274" s="54" t="str">
        <f t="shared" si="95"/>
        <v/>
      </c>
    </row>
    <row r="275" spans="1:42" x14ac:dyDescent="0.2">
      <c r="A275" s="1">
        <f t="shared" si="82"/>
        <v>160.16999999999999</v>
      </c>
      <c r="B275" s="1">
        <f t="shared" si="93"/>
        <v>2</v>
      </c>
      <c r="C275" s="1">
        <f t="shared" si="96"/>
        <v>1</v>
      </c>
      <c r="D275" s="1">
        <f t="shared" si="100"/>
        <v>0</v>
      </c>
      <c r="E275" s="1">
        <f t="shared" si="90"/>
        <v>271</v>
      </c>
      <c r="F275" s="1">
        <f>IFERROR(VLOOKUP($E275,aanmeldingen!$B:$AB,F$1,FALSE),"-")</f>
        <v>160</v>
      </c>
      <c r="H275" s="25" t="str">
        <f>IF($D275=1,VLOOKUP($E275,aanmeldingen!$B:$AB,H$1,FALSE),"")</f>
        <v/>
      </c>
      <c r="I275" s="1" t="str">
        <f>IF($D275=1,VLOOKUP($E275,aanmeldingen!$B:$AB,I$1,FALSE),"")</f>
        <v/>
      </c>
      <c r="J275" s="1" t="str">
        <f>IF($D275=1,VLOOKUP($E275,aanmeldingen!$B:$AB,J$1,FALSE),"")</f>
        <v/>
      </c>
      <c r="K275" s="95" t="str">
        <f>IF($D275=1,VLOOKUP($E275,aanmeldingen!$B:$AB,K$1,FALSE),"")</f>
        <v/>
      </c>
      <c r="L275" s="95" t="str">
        <f>IF($D275=1,VLOOKUP($E275,aanmeldingen!$B:$AB,L$1,FALSE),"")</f>
        <v/>
      </c>
      <c r="M275" s="18" t="str">
        <f>IF($D275=1,VLOOKUP($E275,aanmeldingen!$B:$AB,M$1,FALSE),"")</f>
        <v/>
      </c>
      <c r="N275" s="1" t="str">
        <f>IF($D275=1,VLOOKUP($E275,aanmeldingen!$B:$AB,N$1,FALSE),"")</f>
        <v/>
      </c>
      <c r="O275" s="1" t="str">
        <f>IF($F275="-","",VLOOKUP($E275,aanmeldingen!$B:$AB,O$1,FALSE))</f>
        <v>Butin Bik</v>
      </c>
      <c r="P275" s="1" t="str">
        <f>IF($F275="-","",VLOOKUP($E275,aanmeldingen!$B:$AB,P$1,FALSE))</f>
        <v>Nathan</v>
      </c>
      <c r="Q275" s="1" t="str">
        <f>IF($F275="-","",VLOOKUP($E275,aanmeldingen!$B:$AB,Q$1,FALSE))</f>
        <v>BG</v>
      </c>
      <c r="R275" s="124">
        <v>170</v>
      </c>
      <c r="S275" s="124"/>
      <c r="AA275" s="54">
        <f t="shared" si="91"/>
        <v>0</v>
      </c>
      <c r="AB275" s="54" t="e">
        <f t="shared" si="92"/>
        <v>#VALUE!</v>
      </c>
      <c r="AC275" s="83" t="str">
        <f t="shared" si="94"/>
        <v/>
      </c>
      <c r="AD275" s="54">
        <f t="shared" si="97"/>
        <v>271</v>
      </c>
      <c r="AE275" s="54" t="str">
        <f t="shared" si="83"/>
        <v/>
      </c>
      <c r="AF275" s="54" t="str">
        <f t="shared" si="84"/>
        <v/>
      </c>
      <c r="AG275" s="54" t="str">
        <f t="shared" si="98"/>
        <v/>
      </c>
      <c r="AH275" s="54" t="str">
        <f t="shared" si="98"/>
        <v/>
      </c>
      <c r="AI275" s="54" t="str">
        <f t="shared" si="98"/>
        <v/>
      </c>
      <c r="AJ275" s="54" t="str">
        <f t="shared" si="86"/>
        <v/>
      </c>
      <c r="AK275" s="54" t="str">
        <f t="shared" si="99"/>
        <v/>
      </c>
      <c r="AL275" s="54" t="str">
        <f t="shared" si="99"/>
        <v/>
      </c>
      <c r="AM275" s="54" t="str">
        <f t="shared" si="99"/>
        <v/>
      </c>
      <c r="AN275" s="1" t="str">
        <f>IF(AF275="S",VLOOKUP(AI275,lookups!$N$1:$O$100,2,FALSE),"NVT")</f>
        <v>NVT</v>
      </c>
      <c r="AP275" s="54" t="str">
        <f t="shared" si="95"/>
        <v/>
      </c>
    </row>
    <row r="276" spans="1:42" x14ac:dyDescent="0.2">
      <c r="A276" s="1">
        <f t="shared" si="82"/>
        <v>160.18100000000001</v>
      </c>
      <c r="B276" s="1">
        <f t="shared" si="93"/>
        <v>3</v>
      </c>
      <c r="C276" s="1">
        <f t="shared" si="96"/>
        <v>1</v>
      </c>
      <c r="D276" s="1">
        <f t="shared" si="100"/>
        <v>0</v>
      </c>
      <c r="E276" s="1">
        <f t="shared" si="90"/>
        <v>272</v>
      </c>
      <c r="F276" s="1">
        <f>IFERROR(VLOOKUP($E276,aanmeldingen!$B:$AB,F$1,FALSE),"-")</f>
        <v>160</v>
      </c>
      <c r="H276" s="25" t="str">
        <f>IF($D276=1,VLOOKUP($E276,aanmeldingen!$B:$AB,H$1,FALSE),"")</f>
        <v/>
      </c>
      <c r="I276" s="1" t="str">
        <f>IF($D276=1,VLOOKUP($E276,aanmeldingen!$B:$AB,I$1,FALSE),"")</f>
        <v/>
      </c>
      <c r="J276" s="1" t="str">
        <f>IF($D276=1,VLOOKUP($E276,aanmeldingen!$B:$AB,J$1,FALSE),"")</f>
        <v/>
      </c>
      <c r="K276" s="95" t="str">
        <f>IF($D276=1,VLOOKUP($E276,aanmeldingen!$B:$AB,K$1,FALSE),"")</f>
        <v/>
      </c>
      <c r="L276" s="95" t="str">
        <f>IF($D276=1,VLOOKUP($E276,aanmeldingen!$B:$AB,L$1,FALSE),"")</f>
        <v/>
      </c>
      <c r="M276" s="18" t="str">
        <f>IF($D276=1,VLOOKUP($E276,aanmeldingen!$B:$AB,M$1,FALSE),"")</f>
        <v/>
      </c>
      <c r="N276" s="1" t="str">
        <f>IF($D276=1,VLOOKUP($E276,aanmeldingen!$B:$AB,N$1,FALSE),"")</f>
        <v/>
      </c>
      <c r="O276" s="1" t="str">
        <f>IF($F276="-","",VLOOKUP($E276,aanmeldingen!$B:$AB,O$1,FALSE))</f>
        <v>Waasdorp</v>
      </c>
      <c r="P276" s="1" t="str">
        <f>IF($F276="-","",VLOOKUP($E276,aanmeldingen!$B:$AB,P$1,FALSE))</f>
        <v>Ryan</v>
      </c>
      <c r="Q276" s="1" t="str">
        <f>IF($F276="-","",VLOOKUP($E276,aanmeldingen!$B:$AB,Q$1,FALSE))</f>
        <v>BG</v>
      </c>
      <c r="R276" s="124">
        <v>181</v>
      </c>
      <c r="S276" s="124"/>
      <c r="AA276" s="54">
        <f t="shared" si="91"/>
        <v>0</v>
      </c>
      <c r="AB276" s="54" t="e">
        <f t="shared" si="92"/>
        <v>#VALUE!</v>
      </c>
      <c r="AC276" s="83" t="str">
        <f t="shared" si="94"/>
        <v/>
      </c>
      <c r="AD276" s="54">
        <f t="shared" si="97"/>
        <v>272</v>
      </c>
      <c r="AE276" s="54" t="str">
        <f t="shared" si="83"/>
        <v/>
      </c>
      <c r="AF276" s="54" t="str">
        <f t="shared" si="84"/>
        <v/>
      </c>
      <c r="AG276" s="54" t="str">
        <f t="shared" si="98"/>
        <v/>
      </c>
      <c r="AH276" s="54" t="str">
        <f t="shared" si="98"/>
        <v/>
      </c>
      <c r="AI276" s="54" t="str">
        <f t="shared" si="98"/>
        <v/>
      </c>
      <c r="AJ276" s="54" t="str">
        <f t="shared" si="86"/>
        <v/>
      </c>
      <c r="AK276" s="54" t="str">
        <f t="shared" si="99"/>
        <v/>
      </c>
      <c r="AL276" s="54" t="str">
        <f t="shared" si="99"/>
        <v/>
      </c>
      <c r="AM276" s="54" t="str">
        <f t="shared" si="99"/>
        <v/>
      </c>
      <c r="AN276" s="1" t="str">
        <f>IF(AF276="S",VLOOKUP(AI276,lookups!$N$1:$O$100,2,FALSE),"NVT")</f>
        <v>NVT</v>
      </c>
      <c r="AP276" s="54" t="str">
        <f t="shared" si="95"/>
        <v/>
      </c>
    </row>
    <row r="277" spans="1:42" x14ac:dyDescent="0.2">
      <c r="A277" s="1">
        <f t="shared" si="82"/>
        <v>162.11000000000001</v>
      </c>
      <c r="B277" s="1">
        <f t="shared" si="93"/>
        <v>1</v>
      </c>
      <c r="C277" s="1">
        <f t="shared" si="96"/>
        <v>0</v>
      </c>
      <c r="D277" s="1">
        <f t="shared" si="100"/>
        <v>1</v>
      </c>
      <c r="E277" s="1">
        <f t="shared" si="90"/>
        <v>273</v>
      </c>
      <c r="F277" s="1">
        <f>IFERROR(VLOOKUP($E277,aanmeldingen!$B:$AB,F$1,FALSE),"-")</f>
        <v>162</v>
      </c>
      <c r="H277" s="25" t="str">
        <f>IF($D277=1,VLOOKUP($E277,aanmeldingen!$B:$AB,H$1,FALSE),"")</f>
        <v>Kopenhagen</v>
      </c>
      <c r="I277" s="1" t="str">
        <f>IF($D277=1,VLOOKUP($E277,aanmeldingen!$B:$AB,I$1,FALSE),"")</f>
        <v>DEN</v>
      </c>
      <c r="J277" s="1" t="str">
        <f>IF($D277=1,VLOOKUP($E277,aanmeldingen!$B:$AB,J$1,FALSE),"")</f>
        <v>ECC</v>
      </c>
      <c r="K277" s="95">
        <f>IF($D277=1,VLOOKUP($E277,aanmeldingen!$B:$AB,K$1,FALSE),"")</f>
        <v>43435</v>
      </c>
      <c r="L277" s="95">
        <f>IF($D277=1,VLOOKUP($E277,aanmeldingen!$B:$AB,L$1,FALSE),"")</f>
        <v>43436</v>
      </c>
      <c r="M277" s="18" t="str">
        <f>IF($D277=1,VLOOKUP($E277,aanmeldingen!$B:$AB,M$1,FALSE),"")</f>
        <v>Dames</v>
      </c>
      <c r="N277" s="1" t="str">
        <f>IF($D277=1,VLOOKUP($E277,aanmeldingen!$B:$AB,N$1,FALSE),"")</f>
        <v>Degen</v>
      </c>
      <c r="O277" s="1" t="str">
        <f>IF($F277="-","",VLOOKUP($E277,aanmeldingen!$B:$AB,O$1,FALSE))</f>
        <v>Kerskes</v>
      </c>
      <c r="P277" s="1" t="str">
        <f>IF($F277="-","",VLOOKUP($E277,aanmeldingen!$B:$AB,P$1,FALSE))</f>
        <v>Malika</v>
      </c>
      <c r="Q277" s="1" t="str">
        <f>IF($F277="-","",VLOOKUP($E277,aanmeldingen!$B:$AB,Q$1,FALSE))</f>
        <v>ERM</v>
      </c>
      <c r="R277" s="124">
        <v>110</v>
      </c>
      <c r="S277" s="124">
        <v>126</v>
      </c>
      <c r="AA277" s="54">
        <f t="shared" si="91"/>
        <v>0</v>
      </c>
      <c r="AB277" s="54" t="e">
        <f t="shared" si="92"/>
        <v>#VALUE!</v>
      </c>
      <c r="AC277" s="83" t="str">
        <f t="shared" si="94"/>
        <v/>
      </c>
      <c r="AD277" s="54">
        <f t="shared" si="97"/>
        <v>273</v>
      </c>
      <c r="AE277" s="54" t="str">
        <f t="shared" si="83"/>
        <v/>
      </c>
      <c r="AF277" s="54" t="str">
        <f t="shared" si="84"/>
        <v/>
      </c>
      <c r="AG277" s="54" t="str">
        <f t="shared" si="98"/>
        <v/>
      </c>
      <c r="AH277" s="54" t="str">
        <f t="shared" si="98"/>
        <v/>
      </c>
      <c r="AI277" s="54" t="str">
        <f t="shared" si="98"/>
        <v/>
      </c>
      <c r="AJ277" s="54" t="str">
        <f t="shared" si="86"/>
        <v/>
      </c>
      <c r="AK277" s="54" t="str">
        <f t="shared" si="99"/>
        <v/>
      </c>
      <c r="AL277" s="54" t="str">
        <f t="shared" si="99"/>
        <v/>
      </c>
      <c r="AM277" s="54" t="str">
        <f t="shared" si="99"/>
        <v/>
      </c>
      <c r="AN277" s="1" t="str">
        <f>IF(AF277="S",VLOOKUP(AI277,lookups!$N$1:$O$100,2,FALSE),"NVT")</f>
        <v>NVT</v>
      </c>
      <c r="AP277" s="54" t="str">
        <f t="shared" si="95"/>
        <v/>
      </c>
    </row>
    <row r="278" spans="1:42" x14ac:dyDescent="0.2">
      <c r="A278" s="1">
        <f t="shared" si="82"/>
        <v>162.05099999999999</v>
      </c>
      <c r="B278" s="1">
        <f t="shared" si="93"/>
        <v>2</v>
      </c>
      <c r="C278" s="1">
        <f t="shared" si="96"/>
        <v>0</v>
      </c>
      <c r="D278" s="1">
        <f t="shared" si="100"/>
        <v>0</v>
      </c>
      <c r="E278" s="1">
        <f t="shared" si="90"/>
        <v>274</v>
      </c>
      <c r="F278" s="1">
        <f>IFERROR(VLOOKUP($E278,aanmeldingen!$B:$AB,F$1,FALSE),"-")</f>
        <v>162</v>
      </c>
      <c r="H278" s="25" t="str">
        <f>IF($D278=1,VLOOKUP($E278,aanmeldingen!$B:$AB,H$1,FALSE),"")</f>
        <v/>
      </c>
      <c r="I278" s="1" t="str">
        <f>IF($D278=1,VLOOKUP($E278,aanmeldingen!$B:$AB,I$1,FALSE),"")</f>
        <v/>
      </c>
      <c r="J278" s="1" t="str">
        <f>IF($D278=1,VLOOKUP($E278,aanmeldingen!$B:$AB,J$1,FALSE),"")</f>
        <v/>
      </c>
      <c r="K278" s="95" t="str">
        <f>IF($D278=1,VLOOKUP($E278,aanmeldingen!$B:$AB,K$1,FALSE),"")</f>
        <v/>
      </c>
      <c r="L278" s="95" t="str">
        <f>IF($D278=1,VLOOKUP($E278,aanmeldingen!$B:$AB,L$1,FALSE),"")</f>
        <v/>
      </c>
      <c r="M278" s="18" t="str">
        <f>IF($D278=1,VLOOKUP($E278,aanmeldingen!$B:$AB,M$1,FALSE),"")</f>
        <v/>
      </c>
      <c r="N278" s="1" t="str">
        <f>IF($D278=1,VLOOKUP($E278,aanmeldingen!$B:$AB,N$1,FALSE),"")</f>
        <v/>
      </c>
      <c r="O278" s="1" t="str">
        <f>IF($F278="-","",VLOOKUP($E278,aanmeldingen!$B:$AB,O$1,FALSE))</f>
        <v>Celie</v>
      </c>
      <c r="P278" s="1" t="str">
        <f>IF($F278="-","",VLOOKUP($E278,aanmeldingen!$B:$AB,P$1,FALSE))</f>
        <v>Jocy</v>
      </c>
      <c r="Q278" s="1" t="str">
        <f>IF($F278="-","",VLOOKUP($E278,aanmeldingen!$B:$AB,Q$1,FALSE))</f>
        <v>FCA</v>
      </c>
      <c r="R278" s="124">
        <v>51</v>
      </c>
      <c r="S278" s="124"/>
      <c r="AA278" s="54">
        <f t="shared" si="91"/>
        <v>0</v>
      </c>
      <c r="AB278" s="54" t="e">
        <f t="shared" si="92"/>
        <v>#VALUE!</v>
      </c>
      <c r="AC278" s="83" t="str">
        <f t="shared" si="94"/>
        <v/>
      </c>
      <c r="AD278" s="54">
        <f t="shared" si="97"/>
        <v>274</v>
      </c>
      <c r="AE278" s="54" t="str">
        <f t="shared" si="83"/>
        <v/>
      </c>
      <c r="AF278" s="54" t="str">
        <f t="shared" si="84"/>
        <v/>
      </c>
      <c r="AG278" s="54" t="str">
        <f t="shared" si="98"/>
        <v/>
      </c>
      <c r="AH278" s="54" t="str">
        <f t="shared" si="98"/>
        <v/>
      </c>
      <c r="AI278" s="54" t="str">
        <f t="shared" si="98"/>
        <v/>
      </c>
      <c r="AJ278" s="54" t="str">
        <f t="shared" si="86"/>
        <v/>
      </c>
      <c r="AK278" s="54" t="str">
        <f t="shared" si="99"/>
        <v/>
      </c>
      <c r="AL278" s="54" t="str">
        <f t="shared" si="99"/>
        <v/>
      </c>
      <c r="AM278" s="54" t="str">
        <f t="shared" si="99"/>
        <v/>
      </c>
      <c r="AN278" s="1" t="str">
        <f>IF(AF278="S",VLOOKUP(AI278,lookups!$N$1:$O$100,2,FALSE),"NVT")</f>
        <v>NVT</v>
      </c>
      <c r="AP278" s="54" t="str">
        <f t="shared" si="95"/>
        <v/>
      </c>
    </row>
    <row r="279" spans="1:42" x14ac:dyDescent="0.2">
      <c r="A279" s="1">
        <f t="shared" si="82"/>
        <v>164.16399999999999</v>
      </c>
      <c r="B279" s="1">
        <f t="shared" si="93"/>
        <v>1</v>
      </c>
      <c r="C279" s="1">
        <f t="shared" si="96"/>
        <v>1</v>
      </c>
      <c r="D279" s="1">
        <f t="shared" si="100"/>
        <v>1</v>
      </c>
      <c r="E279" s="1">
        <f t="shared" si="90"/>
        <v>275</v>
      </c>
      <c r="F279" s="1">
        <f>IFERROR(VLOOKUP($E279,aanmeldingen!$B:$AB,F$1,FALSE),"-")</f>
        <v>164</v>
      </c>
      <c r="H279" s="25" t="str">
        <f>IF($D279=1,VLOOKUP($E279,aanmeldingen!$B:$AB,H$1,FALSE),"")</f>
        <v>Kopenhagen</v>
      </c>
      <c r="I279" s="1" t="str">
        <f>IF($D279=1,VLOOKUP($E279,aanmeldingen!$B:$AB,I$1,FALSE),"")</f>
        <v>DEN</v>
      </c>
      <c r="J279" s="1" t="str">
        <f>IF($D279=1,VLOOKUP($E279,aanmeldingen!$B:$AB,J$1,FALSE),"")</f>
        <v>ECC</v>
      </c>
      <c r="K279" s="95">
        <f>IF($D279=1,VLOOKUP($E279,aanmeldingen!$B:$AB,K$1,FALSE),"")</f>
        <v>43435</v>
      </c>
      <c r="L279" s="95">
        <f>IF($D279=1,VLOOKUP($E279,aanmeldingen!$B:$AB,L$1,FALSE),"")</f>
        <v>43436</v>
      </c>
      <c r="M279" s="18" t="str">
        <f>IF($D279=1,VLOOKUP($E279,aanmeldingen!$B:$AB,M$1,FALSE),"")</f>
        <v>Heren</v>
      </c>
      <c r="N279" s="1" t="str">
        <f>IF($D279=1,VLOOKUP($E279,aanmeldingen!$B:$AB,N$1,FALSE),"")</f>
        <v>Degen</v>
      </c>
      <c r="O279" s="1" t="str">
        <f>IF($F279="-","",VLOOKUP($E279,aanmeldingen!$B:$AB,O$1,FALSE))</f>
        <v>Martens</v>
      </c>
      <c r="P279" s="1" t="str">
        <f>IF($F279="-","",VLOOKUP($E279,aanmeldingen!$B:$AB,P$1,FALSE))</f>
        <v>Thomas</v>
      </c>
      <c r="Q279" s="1" t="str">
        <f>IF($F279="-","",VLOOKUP($E279,aanmeldingen!$B:$AB,Q$1,FALSE))</f>
        <v>DBO</v>
      </c>
      <c r="R279" s="124">
        <v>164</v>
      </c>
      <c r="S279" s="124">
        <v>168</v>
      </c>
      <c r="AA279" s="54">
        <f t="shared" si="91"/>
        <v>0</v>
      </c>
      <c r="AB279" s="54" t="e">
        <f t="shared" si="92"/>
        <v>#VALUE!</v>
      </c>
      <c r="AC279" s="83" t="str">
        <f t="shared" si="94"/>
        <v/>
      </c>
      <c r="AD279" s="54">
        <f t="shared" si="97"/>
        <v>275</v>
      </c>
      <c r="AE279" s="54" t="str">
        <f t="shared" si="83"/>
        <v/>
      </c>
      <c r="AF279" s="54" t="str">
        <f t="shared" si="84"/>
        <v/>
      </c>
      <c r="AG279" s="54" t="str">
        <f t="shared" si="98"/>
        <v/>
      </c>
      <c r="AH279" s="54" t="str">
        <f t="shared" si="98"/>
        <v/>
      </c>
      <c r="AI279" s="54" t="str">
        <f t="shared" si="98"/>
        <v/>
      </c>
      <c r="AJ279" s="54" t="str">
        <f t="shared" si="86"/>
        <v/>
      </c>
      <c r="AK279" s="54" t="str">
        <f t="shared" si="99"/>
        <v/>
      </c>
      <c r="AL279" s="54" t="str">
        <f t="shared" si="99"/>
        <v/>
      </c>
      <c r="AM279" s="54" t="str">
        <f t="shared" si="99"/>
        <v/>
      </c>
      <c r="AN279" s="1" t="str">
        <f>IF(AF279="S",VLOOKUP(AI279,lookups!$N$1:$O$100,2,FALSE),"NVT")</f>
        <v>NVT</v>
      </c>
      <c r="AP279" s="54" t="str">
        <f t="shared" si="95"/>
        <v/>
      </c>
    </row>
    <row r="280" spans="1:42" x14ac:dyDescent="0.2">
      <c r="A280" s="1">
        <f t="shared" ref="A280:A291" si="101">F280+IF(R280&lt;&gt;"",R280/1000,E280/1000)</f>
        <v>164.137</v>
      </c>
      <c r="B280" s="1">
        <f t="shared" si="93"/>
        <v>2</v>
      </c>
      <c r="C280" s="1">
        <f t="shared" si="96"/>
        <v>1</v>
      </c>
      <c r="D280" s="1">
        <f t="shared" si="100"/>
        <v>0</v>
      </c>
      <c r="E280" s="1">
        <f t="shared" si="90"/>
        <v>276</v>
      </c>
      <c r="F280" s="1">
        <f>IFERROR(VLOOKUP($E280,aanmeldingen!$B:$AB,F$1,FALSE),"-")</f>
        <v>164</v>
      </c>
      <c r="H280" s="25" t="str">
        <f>IF($D280=1,VLOOKUP($E280,aanmeldingen!$B:$AB,H$1,FALSE),"")</f>
        <v/>
      </c>
      <c r="I280" s="1" t="str">
        <f>IF($D280=1,VLOOKUP($E280,aanmeldingen!$B:$AB,I$1,FALSE),"")</f>
        <v/>
      </c>
      <c r="J280" s="1" t="str">
        <f>IF($D280=1,VLOOKUP($E280,aanmeldingen!$B:$AB,J$1,FALSE),"")</f>
        <v/>
      </c>
      <c r="K280" s="95" t="str">
        <f>IF($D280=1,VLOOKUP($E280,aanmeldingen!$B:$AB,K$1,FALSE),"")</f>
        <v/>
      </c>
      <c r="L280" s="95" t="str">
        <f>IF($D280=1,VLOOKUP($E280,aanmeldingen!$B:$AB,L$1,FALSE),"")</f>
        <v/>
      </c>
      <c r="M280" s="18" t="str">
        <f>IF($D280=1,VLOOKUP($E280,aanmeldingen!$B:$AB,M$1,FALSE),"")</f>
        <v/>
      </c>
      <c r="N280" s="1" t="str">
        <f>IF($D280=1,VLOOKUP($E280,aanmeldingen!$B:$AB,N$1,FALSE),"")</f>
        <v/>
      </c>
      <c r="O280" s="1" t="str">
        <f>IF($F280="-","",VLOOKUP($E280,aanmeldingen!$B:$AB,O$1,FALSE))</f>
        <v>Dekker</v>
      </c>
      <c r="P280" s="1" t="str">
        <f>IF($F280="-","",VLOOKUP($E280,aanmeldingen!$B:$AB,P$1,FALSE))</f>
        <v>Tristan</v>
      </c>
      <c r="Q280" s="1" t="str">
        <f>IF($F280="-","",VLOOKUP($E280,aanmeldingen!$B:$AB,Q$1,FALSE))</f>
        <v>ERM</v>
      </c>
      <c r="R280" s="124">
        <v>137</v>
      </c>
      <c r="S280" s="124"/>
      <c r="AA280" s="54">
        <f t="shared" si="91"/>
        <v>0</v>
      </c>
      <c r="AB280" s="54" t="e">
        <f t="shared" si="92"/>
        <v>#VALUE!</v>
      </c>
      <c r="AC280" s="83" t="str">
        <f t="shared" si="94"/>
        <v/>
      </c>
      <c r="AD280" s="54">
        <f t="shared" si="97"/>
        <v>276</v>
      </c>
      <c r="AE280" s="54" t="str">
        <f t="shared" si="83"/>
        <v/>
      </c>
      <c r="AF280" s="54" t="str">
        <f t="shared" si="84"/>
        <v/>
      </c>
      <c r="AG280" s="54" t="str">
        <f t="shared" si="98"/>
        <v/>
      </c>
      <c r="AH280" s="54" t="str">
        <f t="shared" si="98"/>
        <v/>
      </c>
      <c r="AI280" s="54" t="str">
        <f t="shared" si="98"/>
        <v/>
      </c>
      <c r="AJ280" s="54" t="str">
        <f t="shared" si="86"/>
        <v/>
      </c>
      <c r="AK280" s="54" t="str">
        <f t="shared" si="99"/>
        <v/>
      </c>
      <c r="AL280" s="54" t="str">
        <f t="shared" si="99"/>
        <v/>
      </c>
      <c r="AM280" s="54" t="str">
        <f t="shared" si="99"/>
        <v/>
      </c>
      <c r="AN280" s="1" t="str">
        <f>IF(AF280="S",VLOOKUP(AI280,lookups!$N$1:$O$100,2,FALSE),"NVT")</f>
        <v>NVT</v>
      </c>
      <c r="AP280" s="54" t="str">
        <f t="shared" si="95"/>
        <v/>
      </c>
    </row>
    <row r="281" spans="1:42" x14ac:dyDescent="0.2">
      <c r="A281" s="1">
        <f t="shared" si="101"/>
        <v>164.09899999999999</v>
      </c>
      <c r="B281" s="1">
        <f t="shared" si="93"/>
        <v>3</v>
      </c>
      <c r="C281" s="1">
        <f t="shared" si="96"/>
        <v>1</v>
      </c>
      <c r="D281" s="1">
        <f t="shared" si="100"/>
        <v>0</v>
      </c>
      <c r="E281" s="1">
        <f t="shared" si="90"/>
        <v>277</v>
      </c>
      <c r="F281" s="1">
        <f>IFERROR(VLOOKUP($E281,aanmeldingen!$B:$AB,F$1,FALSE),"-")</f>
        <v>164</v>
      </c>
      <c r="H281" s="25" t="str">
        <f>IF($D281=1,VLOOKUP($E281,aanmeldingen!$B:$AB,H$1,FALSE),"")</f>
        <v/>
      </c>
      <c r="I281" s="1" t="str">
        <f>IF($D281=1,VLOOKUP($E281,aanmeldingen!$B:$AB,I$1,FALSE),"")</f>
        <v/>
      </c>
      <c r="J281" s="1" t="str">
        <f>IF($D281=1,VLOOKUP($E281,aanmeldingen!$B:$AB,J$1,FALSE),"")</f>
        <v/>
      </c>
      <c r="K281" s="95" t="str">
        <f>IF($D281=1,VLOOKUP($E281,aanmeldingen!$B:$AB,K$1,FALSE),"")</f>
        <v/>
      </c>
      <c r="L281" s="95" t="str">
        <f>IF($D281=1,VLOOKUP($E281,aanmeldingen!$B:$AB,L$1,FALSE),"")</f>
        <v/>
      </c>
      <c r="M281" s="18" t="str">
        <f>IF($D281=1,VLOOKUP($E281,aanmeldingen!$B:$AB,M$1,FALSE),"")</f>
        <v/>
      </c>
      <c r="N281" s="1" t="str">
        <f>IF($D281=1,VLOOKUP($E281,aanmeldingen!$B:$AB,N$1,FALSE),"")</f>
        <v/>
      </c>
      <c r="O281" s="1" t="str">
        <f>IF($F281="-","",VLOOKUP($E281,aanmeldingen!$B:$AB,O$1,FALSE))</f>
        <v>Post</v>
      </c>
      <c r="P281" s="1" t="str">
        <f>IF($F281="-","",VLOOKUP($E281,aanmeldingen!$B:$AB,P$1,FALSE))</f>
        <v>Arnout</v>
      </c>
      <c r="Q281" s="1" t="str">
        <f>IF($F281="-","",VLOOKUP($E281,aanmeldingen!$B:$AB,Q$1,FALSE))</f>
        <v>ERM</v>
      </c>
      <c r="R281" s="124">
        <v>99</v>
      </c>
      <c r="S281" s="124"/>
      <c r="AA281" s="54">
        <f t="shared" si="91"/>
        <v>0</v>
      </c>
      <c r="AB281" s="54" t="e">
        <f t="shared" si="92"/>
        <v>#VALUE!</v>
      </c>
      <c r="AC281" s="83" t="str">
        <f t="shared" si="94"/>
        <v/>
      </c>
      <c r="AD281" s="54">
        <f t="shared" si="97"/>
        <v>277</v>
      </c>
      <c r="AE281" s="54" t="str">
        <f t="shared" si="83"/>
        <v/>
      </c>
      <c r="AF281" s="54" t="str">
        <f t="shared" si="84"/>
        <v/>
      </c>
      <c r="AG281" s="54" t="str">
        <f t="shared" si="98"/>
        <v/>
      </c>
      <c r="AH281" s="54" t="str">
        <f t="shared" si="98"/>
        <v/>
      </c>
      <c r="AI281" s="54" t="str">
        <f t="shared" si="98"/>
        <v/>
      </c>
      <c r="AJ281" s="54" t="str">
        <f t="shared" si="86"/>
        <v/>
      </c>
      <c r="AK281" s="54" t="str">
        <f t="shared" si="99"/>
        <v/>
      </c>
      <c r="AL281" s="54" t="str">
        <f t="shared" si="99"/>
        <v/>
      </c>
      <c r="AM281" s="54" t="str">
        <f t="shared" si="99"/>
        <v/>
      </c>
      <c r="AN281" s="1" t="str">
        <f>IF(AF281="S",VLOOKUP(AI281,lookups!$N$1:$O$100,2,FALSE),"NVT")</f>
        <v>NVT</v>
      </c>
      <c r="AP281" s="54" t="str">
        <f t="shared" si="95"/>
        <v/>
      </c>
    </row>
    <row r="282" spans="1:42" x14ac:dyDescent="0.2">
      <c r="A282" s="1">
        <f t="shared" si="101"/>
        <v>166.08799999999999</v>
      </c>
      <c r="B282" s="1">
        <f t="shared" si="93"/>
        <v>1</v>
      </c>
      <c r="C282" s="1">
        <f t="shared" si="96"/>
        <v>0</v>
      </c>
      <c r="D282" s="1">
        <f t="shared" si="100"/>
        <v>1</v>
      </c>
      <c r="E282" s="1">
        <f t="shared" si="90"/>
        <v>278</v>
      </c>
      <c r="F282" s="1">
        <f>IFERROR(VLOOKUP($E282,aanmeldingen!$B:$AB,F$1,FALSE),"-")</f>
        <v>166</v>
      </c>
      <c r="H282" s="25" t="str">
        <f>IF($D282=1,VLOOKUP($E282,aanmeldingen!$B:$AB,H$1,FALSE),"")</f>
        <v>Luxemburg</v>
      </c>
      <c r="I282" s="1" t="str">
        <f>IF($D282=1,VLOOKUP($E282,aanmeldingen!$B:$AB,I$1,FALSE),"")</f>
        <v>LUX</v>
      </c>
      <c r="J282" s="1" t="str">
        <f>IF($D282=1,VLOOKUP($E282,aanmeldingen!$B:$AB,J$1,FALSE),"")</f>
        <v>WB Jun</v>
      </c>
      <c r="K282" s="95">
        <f>IF($D282=1,VLOOKUP($E282,aanmeldingen!$B:$AB,K$1,FALSE),"")</f>
        <v>43435</v>
      </c>
      <c r="L282" s="95">
        <f>IF($D282=1,VLOOKUP($E282,aanmeldingen!$B:$AB,L$1,FALSE),"")</f>
        <v>43436</v>
      </c>
      <c r="M282" s="18" t="str">
        <f>IF($D282=1,VLOOKUP($E282,aanmeldingen!$B:$AB,M$1,FALSE),"")</f>
        <v>Dames</v>
      </c>
      <c r="N282" s="1" t="str">
        <f>IF($D282=1,VLOOKUP($E282,aanmeldingen!$B:$AB,N$1,FALSE),"")</f>
        <v>Degen</v>
      </c>
      <c r="O282" s="1" t="str">
        <f>IF($F282="-","",VLOOKUP($E282,aanmeldingen!$B:$AB,O$1,FALSE))</f>
        <v>Kroese</v>
      </c>
      <c r="P282" s="1" t="str">
        <f>IF($F282="-","",VLOOKUP($E282,aanmeldingen!$B:$AB,P$1,FALSE))</f>
        <v>Katelijne</v>
      </c>
      <c r="Q282" s="1" t="str">
        <f>IF($F282="-","",VLOOKUP($E282,aanmeldingen!$B:$AB,Q$1,FALSE))</f>
        <v>AMS</v>
      </c>
      <c r="R282" s="124">
        <v>88</v>
      </c>
      <c r="S282" s="124">
        <v>142</v>
      </c>
      <c r="AA282" s="54">
        <f t="shared" si="91"/>
        <v>0</v>
      </c>
      <c r="AB282" s="54" t="e">
        <f t="shared" si="92"/>
        <v>#VALUE!</v>
      </c>
      <c r="AC282" s="83" t="str">
        <f t="shared" si="94"/>
        <v/>
      </c>
      <c r="AD282" s="54">
        <f t="shared" si="97"/>
        <v>278</v>
      </c>
      <c r="AE282" s="54" t="str">
        <f t="shared" si="83"/>
        <v/>
      </c>
      <c r="AF282" s="54" t="str">
        <f t="shared" si="84"/>
        <v/>
      </c>
      <c r="AG282" s="54" t="str">
        <f t="shared" si="98"/>
        <v/>
      </c>
      <c r="AH282" s="54" t="str">
        <f t="shared" si="98"/>
        <v/>
      </c>
      <c r="AI282" s="54" t="str">
        <f t="shared" si="98"/>
        <v/>
      </c>
      <c r="AJ282" s="54" t="str">
        <f t="shared" si="86"/>
        <v/>
      </c>
      <c r="AK282" s="54" t="str">
        <f t="shared" si="99"/>
        <v/>
      </c>
      <c r="AL282" s="54" t="str">
        <f t="shared" si="99"/>
        <v/>
      </c>
      <c r="AM282" s="54" t="str">
        <f t="shared" si="99"/>
        <v/>
      </c>
      <c r="AN282" s="1" t="str">
        <f>IF(AF282="S",VLOOKUP(AI282,lookups!$N$1:$O$100,2,FALSE),"NVT")</f>
        <v>NVT</v>
      </c>
      <c r="AP282" s="54" t="str">
        <f t="shared" si="95"/>
        <v/>
      </c>
    </row>
    <row r="283" spans="1:42" x14ac:dyDescent="0.2">
      <c r="A283" s="1">
        <f t="shared" si="101"/>
        <v>167.066</v>
      </c>
      <c r="B283" s="1">
        <f t="shared" si="93"/>
        <v>1</v>
      </c>
      <c r="C283" s="1">
        <f t="shared" si="96"/>
        <v>1</v>
      </c>
      <c r="D283" s="1">
        <f t="shared" si="100"/>
        <v>1</v>
      </c>
      <c r="E283" s="1">
        <f t="shared" si="90"/>
        <v>279</v>
      </c>
      <c r="F283" s="1">
        <f>IFERROR(VLOOKUP($E283,aanmeldingen!$B:$AB,F$1,FALSE),"-")</f>
        <v>167</v>
      </c>
      <c r="H283" s="25" t="str">
        <f>IF($D283=1,VLOOKUP($E283,aanmeldingen!$B:$AB,H$1,FALSE),"")</f>
        <v>Luxemburg</v>
      </c>
      <c r="I283" s="1" t="str">
        <f>IF($D283=1,VLOOKUP($E283,aanmeldingen!$B:$AB,I$1,FALSE),"")</f>
        <v>LUX</v>
      </c>
      <c r="J283" s="1" t="str">
        <f>IF($D283=1,VLOOKUP($E283,aanmeldingen!$B:$AB,J$1,FALSE),"")</f>
        <v>WB Jun</v>
      </c>
      <c r="K283" s="95">
        <f>IF($D283=1,VLOOKUP($E283,aanmeldingen!$B:$AB,K$1,FALSE),"")</f>
        <v>43435</v>
      </c>
      <c r="L283" s="95">
        <f>IF($D283=1,VLOOKUP($E283,aanmeldingen!$B:$AB,L$1,FALSE),"")</f>
        <v>43436</v>
      </c>
      <c r="M283" s="18" t="str">
        <f>IF($D283=1,VLOOKUP($E283,aanmeldingen!$B:$AB,M$1,FALSE),"")</f>
        <v>Heren</v>
      </c>
      <c r="N283" s="1" t="str">
        <f>IF($D283=1,VLOOKUP($E283,aanmeldingen!$B:$AB,N$1,FALSE),"")</f>
        <v>Degen</v>
      </c>
      <c r="O283" s="1" t="str">
        <f>IF($F283="-","",VLOOKUP($E283,aanmeldingen!$B:$AB,O$1,FALSE))</f>
        <v>Postma</v>
      </c>
      <c r="P283" s="1" t="str">
        <f>IF($F283="-","",VLOOKUP($E283,aanmeldingen!$B:$AB,P$1,FALSE))</f>
        <v>Randy</v>
      </c>
      <c r="Q283" s="1" t="str">
        <f>IF($F283="-","",VLOOKUP($E283,aanmeldingen!$B:$AB,Q$1,FALSE))</f>
        <v>FCA</v>
      </c>
      <c r="R283" s="124">
        <v>66</v>
      </c>
      <c r="S283" s="124">
        <v>196</v>
      </c>
      <c r="AA283" s="54">
        <f t="shared" si="91"/>
        <v>0</v>
      </c>
      <c r="AB283" s="54" t="e">
        <f t="shared" si="92"/>
        <v>#VALUE!</v>
      </c>
      <c r="AC283" s="83" t="str">
        <f t="shared" si="94"/>
        <v/>
      </c>
      <c r="AD283" s="54">
        <f t="shared" si="97"/>
        <v>279</v>
      </c>
      <c r="AE283" s="54" t="str">
        <f t="shared" si="83"/>
        <v/>
      </c>
      <c r="AF283" s="54" t="str">
        <f t="shared" si="84"/>
        <v/>
      </c>
      <c r="AG283" s="54" t="str">
        <f t="shared" si="98"/>
        <v/>
      </c>
      <c r="AH283" s="54" t="str">
        <f t="shared" si="98"/>
        <v/>
      </c>
      <c r="AI283" s="54" t="str">
        <f t="shared" si="98"/>
        <v/>
      </c>
      <c r="AJ283" s="54" t="str">
        <f t="shared" si="86"/>
        <v/>
      </c>
      <c r="AK283" s="54" t="str">
        <f t="shared" si="99"/>
        <v/>
      </c>
      <c r="AL283" s="54" t="str">
        <f t="shared" si="99"/>
        <v/>
      </c>
      <c r="AM283" s="54" t="str">
        <f t="shared" si="99"/>
        <v/>
      </c>
      <c r="AN283" s="1" t="str">
        <f>IF(AF283="S",VLOOKUP(AI283,lookups!$N$1:$O$100,2,FALSE),"NVT")</f>
        <v>NVT</v>
      </c>
      <c r="AP283" s="54" t="str">
        <f t="shared" si="95"/>
        <v/>
      </c>
    </row>
    <row r="284" spans="1:42" x14ac:dyDescent="0.2">
      <c r="A284" s="1">
        <f t="shared" si="101"/>
        <v>167.072</v>
      </c>
      <c r="B284" s="1">
        <f t="shared" si="93"/>
        <v>2</v>
      </c>
      <c r="C284" s="1">
        <f t="shared" si="96"/>
        <v>1</v>
      </c>
      <c r="D284" s="1">
        <f t="shared" si="100"/>
        <v>0</v>
      </c>
      <c r="E284" s="1">
        <f t="shared" si="90"/>
        <v>280</v>
      </c>
      <c r="F284" s="1">
        <f>IFERROR(VLOOKUP($E284,aanmeldingen!$B:$AB,F$1,FALSE),"-")</f>
        <v>167</v>
      </c>
      <c r="H284" s="25" t="str">
        <f>IF($D284=1,VLOOKUP($E284,aanmeldingen!$B:$AB,H$1,FALSE),"")</f>
        <v/>
      </c>
      <c r="I284" s="1" t="str">
        <f>IF($D284=1,VLOOKUP($E284,aanmeldingen!$B:$AB,I$1,FALSE),"")</f>
        <v/>
      </c>
      <c r="J284" s="1" t="str">
        <f>IF($D284=1,VLOOKUP($E284,aanmeldingen!$B:$AB,J$1,FALSE),"")</f>
        <v/>
      </c>
      <c r="K284" s="95" t="str">
        <f>IF($D284=1,VLOOKUP($E284,aanmeldingen!$B:$AB,K$1,FALSE),"")</f>
        <v/>
      </c>
      <c r="L284" s="95" t="str">
        <f>IF($D284=1,VLOOKUP($E284,aanmeldingen!$B:$AB,L$1,FALSE),"")</f>
        <v/>
      </c>
      <c r="M284" s="18" t="str">
        <f>IF($D284=1,VLOOKUP($E284,aanmeldingen!$B:$AB,M$1,FALSE),"")</f>
        <v/>
      </c>
      <c r="N284" s="1" t="str">
        <f>IF($D284=1,VLOOKUP($E284,aanmeldingen!$B:$AB,N$1,FALSE),"")</f>
        <v/>
      </c>
      <c r="O284" s="1" t="str">
        <f>IF($F284="-","",VLOOKUP($E284,aanmeldingen!$B:$AB,O$1,FALSE))</f>
        <v>Derksen</v>
      </c>
      <c r="P284" s="1" t="str">
        <f>IF($F284="-","",VLOOKUP($E284,aanmeldingen!$B:$AB,P$1,FALSE))</f>
        <v>Ruben</v>
      </c>
      <c r="Q284" s="1" t="str">
        <f>IF($F284="-","",VLOOKUP($E284,aanmeldingen!$B:$AB,Q$1,FALSE))</f>
        <v>SCA</v>
      </c>
      <c r="R284" s="124">
        <v>72</v>
      </c>
      <c r="S284" s="124"/>
      <c r="AA284" s="54">
        <f t="shared" si="91"/>
        <v>0</v>
      </c>
      <c r="AB284" s="54" t="e">
        <f t="shared" si="92"/>
        <v>#VALUE!</v>
      </c>
      <c r="AC284" s="83" t="str">
        <f t="shared" si="94"/>
        <v/>
      </c>
      <c r="AD284" s="54">
        <f t="shared" si="97"/>
        <v>280</v>
      </c>
      <c r="AE284" s="54" t="str">
        <f t="shared" ref="AE284:AE347" si="102">IFERROR(VLOOKUP(AD284,$AB$5:$AC$1990,2,FALSE),"")</f>
        <v/>
      </c>
      <c r="AF284" s="54" t="str">
        <f t="shared" ref="AF284:AF347" si="103">IF(AE284="","",IF(AE284=TRUNC(AE284),"W","S"))</f>
        <v/>
      </c>
      <c r="AG284" s="54" t="str">
        <f t="shared" si="98"/>
        <v/>
      </c>
      <c r="AH284" s="54" t="str">
        <f t="shared" si="98"/>
        <v/>
      </c>
      <c r="AI284" s="54" t="str">
        <f t="shared" si="98"/>
        <v/>
      </c>
      <c r="AJ284" s="54" t="str">
        <f t="shared" si="86"/>
        <v/>
      </c>
      <c r="AK284" s="54" t="str">
        <f t="shared" si="99"/>
        <v/>
      </c>
      <c r="AL284" s="54" t="str">
        <f t="shared" si="99"/>
        <v/>
      </c>
      <c r="AM284" s="54" t="str">
        <f t="shared" si="99"/>
        <v/>
      </c>
      <c r="AN284" s="1" t="str">
        <f>IF(AF284="S",VLOOKUP(AI284,lookups!$N$1:$O$100,2,FALSE),"NVT")</f>
        <v>NVT</v>
      </c>
      <c r="AP284" s="54" t="str">
        <f t="shared" si="95"/>
        <v/>
      </c>
    </row>
    <row r="285" spans="1:42" x14ac:dyDescent="0.2">
      <c r="A285" s="1">
        <f t="shared" si="101"/>
        <v>167.17</v>
      </c>
      <c r="B285" s="1">
        <f t="shared" si="93"/>
        <v>3</v>
      </c>
      <c r="C285" s="1">
        <f t="shared" si="96"/>
        <v>1</v>
      </c>
      <c r="D285" s="1">
        <f t="shared" si="100"/>
        <v>0</v>
      </c>
      <c r="E285" s="1">
        <f t="shared" si="90"/>
        <v>281</v>
      </c>
      <c r="F285" s="1">
        <f>IFERROR(VLOOKUP($E285,aanmeldingen!$B:$AB,F$1,FALSE),"-")</f>
        <v>167</v>
      </c>
      <c r="H285" s="25" t="str">
        <f>IF($D285=1,VLOOKUP($E285,aanmeldingen!$B:$AB,H$1,FALSE),"")</f>
        <v/>
      </c>
      <c r="I285" s="1" t="str">
        <f>IF($D285=1,VLOOKUP($E285,aanmeldingen!$B:$AB,I$1,FALSE),"")</f>
        <v/>
      </c>
      <c r="J285" s="1" t="str">
        <f>IF($D285=1,VLOOKUP($E285,aanmeldingen!$B:$AB,J$1,FALSE),"")</f>
        <v/>
      </c>
      <c r="K285" s="95" t="str">
        <f>IF($D285=1,VLOOKUP($E285,aanmeldingen!$B:$AB,K$1,FALSE),"")</f>
        <v/>
      </c>
      <c r="L285" s="95" t="str">
        <f>IF($D285=1,VLOOKUP($E285,aanmeldingen!$B:$AB,L$1,FALSE),"")</f>
        <v/>
      </c>
      <c r="M285" s="18" t="str">
        <f>IF($D285=1,VLOOKUP($E285,aanmeldingen!$B:$AB,M$1,FALSE),"")</f>
        <v/>
      </c>
      <c r="N285" s="1" t="str">
        <f>IF($D285=1,VLOOKUP($E285,aanmeldingen!$B:$AB,N$1,FALSE),"")</f>
        <v/>
      </c>
      <c r="O285" s="1" t="str">
        <f>IF($F285="-","",VLOOKUP($E285,aanmeldingen!$B:$AB,O$1,FALSE))</f>
        <v>Assmann</v>
      </c>
      <c r="P285" s="1" t="str">
        <f>IF($F285="-","",VLOOKUP($E285,aanmeldingen!$B:$AB,P$1,FALSE))</f>
        <v>Timothy</v>
      </c>
      <c r="Q285" s="1" t="str">
        <f>IF($F285="-","",VLOOKUP($E285,aanmeldingen!$B:$AB,Q$1,FALSE))</f>
        <v>DBO</v>
      </c>
      <c r="R285" s="124">
        <v>170</v>
      </c>
      <c r="S285" s="124"/>
      <c r="AA285" s="54">
        <f t="shared" si="91"/>
        <v>0</v>
      </c>
      <c r="AB285" s="54" t="e">
        <f t="shared" si="92"/>
        <v>#VALUE!</v>
      </c>
      <c r="AC285" s="83" t="str">
        <f t="shared" si="94"/>
        <v/>
      </c>
      <c r="AD285" s="54">
        <f t="shared" si="97"/>
        <v>281</v>
      </c>
      <c r="AE285" s="54" t="str">
        <f t="shared" si="102"/>
        <v/>
      </c>
      <c r="AF285" s="54" t="str">
        <f t="shared" si="103"/>
        <v/>
      </c>
      <c r="AG285" s="54" t="str">
        <f t="shared" ref="AG285:AI304" si="104">IF($AF285="W",VLOOKUP($AE285,$F$5:$N$997,AG$4,FALSE),IF($AF285="S",VLOOKUP($AE285,$A$5:$R$997,AG$3,FALSE),""))</f>
        <v/>
      </c>
      <c r="AH285" s="54" t="str">
        <f t="shared" si="104"/>
        <v/>
      </c>
      <c r="AI285" s="54" t="str">
        <f t="shared" si="104"/>
        <v/>
      </c>
      <c r="AJ285" s="54" t="str">
        <f t="shared" si="86"/>
        <v/>
      </c>
      <c r="AK285" s="54" t="str">
        <f t="shared" ref="AK285:AM304" si="105">IF($AF285="W",VLOOKUP($AE285,$F$5:$N$997,AK$4,FALSE),"")</f>
        <v/>
      </c>
      <c r="AL285" s="54" t="str">
        <f t="shared" si="105"/>
        <v/>
      </c>
      <c r="AM285" s="54" t="str">
        <f t="shared" si="105"/>
        <v/>
      </c>
      <c r="AN285" s="1" t="str">
        <f>IF(AF285="S",VLOOKUP(AI285,lookups!$N$1:$O$100,2,FALSE),"NVT")</f>
        <v>NVT</v>
      </c>
      <c r="AP285" s="54" t="str">
        <f t="shared" si="95"/>
        <v/>
      </c>
    </row>
    <row r="286" spans="1:42" x14ac:dyDescent="0.2">
      <c r="A286" s="1">
        <f t="shared" si="101"/>
        <v>167.15299999999999</v>
      </c>
      <c r="B286" s="1">
        <f t="shared" si="93"/>
        <v>4</v>
      </c>
      <c r="C286" s="1">
        <f t="shared" si="96"/>
        <v>1</v>
      </c>
      <c r="D286" s="1">
        <f t="shared" si="100"/>
        <v>0</v>
      </c>
      <c r="E286" s="1">
        <f t="shared" si="90"/>
        <v>282</v>
      </c>
      <c r="F286" s="1">
        <f>IFERROR(VLOOKUP($E286,aanmeldingen!$B:$AB,F$1,FALSE),"-")</f>
        <v>167</v>
      </c>
      <c r="H286" s="25" t="str">
        <f>IF($D286=1,VLOOKUP($E286,aanmeldingen!$B:$AB,H$1,FALSE),"")</f>
        <v/>
      </c>
      <c r="I286" s="1" t="str">
        <f>IF($D286=1,VLOOKUP($E286,aanmeldingen!$B:$AB,I$1,FALSE),"")</f>
        <v/>
      </c>
      <c r="J286" s="1" t="str">
        <f>IF($D286=1,VLOOKUP($E286,aanmeldingen!$B:$AB,J$1,FALSE),"")</f>
        <v/>
      </c>
      <c r="K286" s="95" t="str">
        <f>IF($D286=1,VLOOKUP($E286,aanmeldingen!$B:$AB,K$1,FALSE),"")</f>
        <v/>
      </c>
      <c r="L286" s="95" t="str">
        <f>IF($D286=1,VLOOKUP($E286,aanmeldingen!$B:$AB,L$1,FALSE),"")</f>
        <v/>
      </c>
      <c r="M286" s="18" t="str">
        <f>IF($D286=1,VLOOKUP($E286,aanmeldingen!$B:$AB,M$1,FALSE),"")</f>
        <v/>
      </c>
      <c r="N286" s="1" t="str">
        <f>IF($D286=1,VLOOKUP($E286,aanmeldingen!$B:$AB,N$1,FALSE),"")</f>
        <v/>
      </c>
      <c r="O286" s="1" t="str">
        <f>IF($F286="-","",VLOOKUP($E286,aanmeldingen!$B:$AB,O$1,FALSE))</f>
        <v>Nawar</v>
      </c>
      <c r="P286" s="1" t="str">
        <f>IF($F286="-","",VLOOKUP($E286,aanmeldingen!$B:$AB,P$1,FALSE))</f>
        <v>Hassan</v>
      </c>
      <c r="Q286" s="1" t="str">
        <f>IF($F286="-","",VLOOKUP($E286,aanmeldingen!$B:$AB,Q$1,FALSE))</f>
        <v>AMS</v>
      </c>
      <c r="R286" s="124">
        <v>153</v>
      </c>
      <c r="S286" s="124"/>
      <c r="AA286" s="54">
        <f t="shared" si="91"/>
        <v>0</v>
      </c>
      <c r="AB286" s="54" t="e">
        <f t="shared" si="92"/>
        <v>#VALUE!</v>
      </c>
      <c r="AC286" s="83" t="str">
        <f t="shared" si="94"/>
        <v/>
      </c>
      <c r="AD286" s="54">
        <f t="shared" si="97"/>
        <v>282</v>
      </c>
      <c r="AE286" s="54" t="str">
        <f t="shared" si="102"/>
        <v/>
      </c>
      <c r="AF286" s="54" t="str">
        <f t="shared" si="103"/>
        <v/>
      </c>
      <c r="AG286" s="54" t="str">
        <f t="shared" si="104"/>
        <v/>
      </c>
      <c r="AH286" s="54" t="str">
        <f t="shared" si="104"/>
        <v/>
      </c>
      <c r="AI286" s="54" t="str">
        <f t="shared" si="104"/>
        <v/>
      </c>
      <c r="AJ286" s="54" t="str">
        <f t="shared" si="86"/>
        <v/>
      </c>
      <c r="AK286" s="54" t="str">
        <f t="shared" si="105"/>
        <v/>
      </c>
      <c r="AL286" s="54" t="str">
        <f t="shared" si="105"/>
        <v/>
      </c>
      <c r="AM286" s="54" t="str">
        <f t="shared" si="105"/>
        <v/>
      </c>
      <c r="AN286" s="1" t="str">
        <f>IF(AF286="S",VLOOKUP(AI286,lookups!$N$1:$O$100,2,FALSE),"NVT")</f>
        <v>NVT</v>
      </c>
      <c r="AP286" s="54" t="str">
        <f t="shared" si="95"/>
        <v/>
      </c>
    </row>
    <row r="287" spans="1:42" x14ac:dyDescent="0.2">
      <c r="A287" s="1">
        <f t="shared" si="101"/>
        <v>167.06</v>
      </c>
      <c r="B287" s="1">
        <f t="shared" si="93"/>
        <v>5</v>
      </c>
      <c r="C287" s="1">
        <f t="shared" si="96"/>
        <v>1</v>
      </c>
      <c r="D287" s="1">
        <f t="shared" si="100"/>
        <v>0</v>
      </c>
      <c r="E287" s="1">
        <f t="shared" si="90"/>
        <v>283</v>
      </c>
      <c r="F287" s="1">
        <f>IFERROR(VLOOKUP($E287,aanmeldingen!$B:$AB,F$1,FALSE),"-")</f>
        <v>167</v>
      </c>
      <c r="H287" s="25" t="str">
        <f>IF($D287=1,VLOOKUP($E287,aanmeldingen!$B:$AB,H$1,FALSE),"")</f>
        <v/>
      </c>
      <c r="I287" s="1" t="str">
        <f>IF($D287=1,VLOOKUP($E287,aanmeldingen!$B:$AB,I$1,FALSE),"")</f>
        <v/>
      </c>
      <c r="J287" s="1" t="str">
        <f>IF($D287=1,VLOOKUP($E287,aanmeldingen!$B:$AB,J$1,FALSE),"")</f>
        <v/>
      </c>
      <c r="K287" s="95" t="str">
        <f>IF($D287=1,VLOOKUP($E287,aanmeldingen!$B:$AB,K$1,FALSE),"")</f>
        <v/>
      </c>
      <c r="L287" s="95" t="str">
        <f>IF($D287=1,VLOOKUP($E287,aanmeldingen!$B:$AB,L$1,FALSE),"")</f>
        <v/>
      </c>
      <c r="M287" s="18" t="str">
        <f>IF($D287=1,VLOOKUP($E287,aanmeldingen!$B:$AB,M$1,FALSE),"")</f>
        <v/>
      </c>
      <c r="N287" s="1" t="str">
        <f>IF($D287=1,VLOOKUP($E287,aanmeldingen!$B:$AB,N$1,FALSE),"")</f>
        <v/>
      </c>
      <c r="O287" s="1" t="str">
        <f>IF($F287="-","",VLOOKUP($E287,aanmeldingen!$B:$AB,O$1,FALSE))</f>
        <v>Roubailo</v>
      </c>
      <c r="P287" s="1" t="str">
        <f>IF($F287="-","",VLOOKUP($E287,aanmeldingen!$B:$AB,P$1,FALSE))</f>
        <v>Niels</v>
      </c>
      <c r="Q287" s="1" t="str">
        <f>IF($F287="-","",VLOOKUP($E287,aanmeldingen!$B:$AB,Q$1,FALSE))</f>
        <v>RS</v>
      </c>
      <c r="R287" s="124">
        <v>60</v>
      </c>
      <c r="S287" s="124"/>
      <c r="AA287" s="54">
        <f t="shared" si="91"/>
        <v>0</v>
      </c>
      <c r="AB287" s="54" t="e">
        <f t="shared" si="92"/>
        <v>#VALUE!</v>
      </c>
      <c r="AC287" s="83" t="str">
        <f t="shared" si="94"/>
        <v/>
      </c>
      <c r="AD287" s="54">
        <f t="shared" si="97"/>
        <v>283</v>
      </c>
      <c r="AE287" s="54" t="str">
        <f t="shared" si="102"/>
        <v/>
      </c>
      <c r="AF287" s="54" t="str">
        <f t="shared" si="103"/>
        <v/>
      </c>
      <c r="AG287" s="54" t="str">
        <f t="shared" si="104"/>
        <v/>
      </c>
      <c r="AH287" s="54" t="str">
        <f t="shared" si="104"/>
        <v/>
      </c>
      <c r="AI287" s="54" t="str">
        <f t="shared" si="104"/>
        <v/>
      </c>
      <c r="AJ287" s="54" t="str">
        <f t="shared" si="86"/>
        <v/>
      </c>
      <c r="AK287" s="54" t="str">
        <f t="shared" si="105"/>
        <v/>
      </c>
      <c r="AL287" s="54" t="str">
        <f t="shared" si="105"/>
        <v/>
      </c>
      <c r="AM287" s="54" t="str">
        <f t="shared" si="105"/>
        <v/>
      </c>
      <c r="AN287" s="1" t="str">
        <f>IF(AF287="S",VLOOKUP(AI287,lookups!$N$1:$O$100,2,FALSE),"NVT")</f>
        <v>NVT</v>
      </c>
      <c r="AP287" s="54" t="str">
        <f t="shared" si="95"/>
        <v/>
      </c>
    </row>
    <row r="288" spans="1:42" x14ac:dyDescent="0.2">
      <c r="A288" s="1">
        <f t="shared" si="101"/>
        <v>168.03899999999999</v>
      </c>
      <c r="B288" s="1">
        <f t="shared" si="93"/>
        <v>1</v>
      </c>
      <c r="C288" s="1">
        <f t="shared" si="96"/>
        <v>0</v>
      </c>
      <c r="D288" s="1">
        <f t="shared" si="100"/>
        <v>1</v>
      </c>
      <c r="E288" s="1">
        <f t="shared" si="90"/>
        <v>284</v>
      </c>
      <c r="F288" s="1">
        <f>IFERROR(VLOOKUP($E288,aanmeldingen!$B:$AB,F$1,FALSE),"-")</f>
        <v>168</v>
      </c>
      <c r="H288" s="25" t="str">
        <f>IF($D288=1,VLOOKUP($E288,aanmeldingen!$B:$AB,H$1,FALSE),"")</f>
        <v>Moedling</v>
      </c>
      <c r="I288" s="1" t="str">
        <f>IF($D288=1,VLOOKUP($E288,aanmeldingen!$B:$AB,I$1,FALSE),"")</f>
        <v>AUT</v>
      </c>
      <c r="J288" s="1" t="str">
        <f>IF($D288=1,VLOOKUP($E288,aanmeldingen!$B:$AB,J$1,FALSE),"")</f>
        <v>U23</v>
      </c>
      <c r="K288" s="95">
        <f>IF($D288=1,VLOOKUP($E288,aanmeldingen!$B:$AB,K$1,FALSE),"")</f>
        <v>43435</v>
      </c>
      <c r="L288" s="95">
        <f>IF($D288=1,VLOOKUP($E288,aanmeldingen!$B:$AB,L$1,FALSE),"")</f>
        <v>43436</v>
      </c>
      <c r="M288" s="18" t="str">
        <f>IF($D288=1,VLOOKUP($E288,aanmeldingen!$B:$AB,M$1,FALSE),"")</f>
        <v>Dames</v>
      </c>
      <c r="N288" s="1" t="str">
        <f>IF($D288=1,VLOOKUP($E288,aanmeldingen!$B:$AB,N$1,FALSE),"")</f>
        <v>Degen</v>
      </c>
      <c r="O288" s="1" t="str">
        <f>IF($F288="-","",VLOOKUP($E288,aanmeldingen!$B:$AB,O$1,FALSE))</f>
        <v>Tulen</v>
      </c>
      <c r="P288" s="1" t="str">
        <f>IF($F288="-","",VLOOKUP($E288,aanmeldingen!$B:$AB,P$1,FALSE))</f>
        <v>Carmel</v>
      </c>
      <c r="Q288" s="1" t="str">
        <f>IF($F288="-","",VLOOKUP($E288,aanmeldingen!$B:$AB,Q$1,FALSE))</f>
        <v>RS</v>
      </c>
      <c r="R288" s="124">
        <v>39</v>
      </c>
      <c r="S288" s="124">
        <v>84</v>
      </c>
      <c r="AA288" s="54">
        <f t="shared" si="91"/>
        <v>0</v>
      </c>
      <c r="AB288" s="54" t="e">
        <f t="shared" si="92"/>
        <v>#VALUE!</v>
      </c>
      <c r="AC288" s="83" t="str">
        <f t="shared" si="94"/>
        <v/>
      </c>
      <c r="AD288" s="54">
        <f t="shared" si="97"/>
        <v>284</v>
      </c>
      <c r="AE288" s="54" t="str">
        <f t="shared" si="102"/>
        <v/>
      </c>
      <c r="AF288" s="54" t="str">
        <f t="shared" si="103"/>
        <v/>
      </c>
      <c r="AG288" s="54" t="str">
        <f t="shared" si="104"/>
        <v/>
      </c>
      <c r="AH288" s="54" t="str">
        <f t="shared" si="104"/>
        <v/>
      </c>
      <c r="AI288" s="54" t="str">
        <f t="shared" si="104"/>
        <v/>
      </c>
      <c r="AJ288" s="54" t="str">
        <f t="shared" si="86"/>
        <v/>
      </c>
      <c r="AK288" s="54" t="str">
        <f t="shared" si="105"/>
        <v/>
      </c>
      <c r="AL288" s="54" t="str">
        <f t="shared" si="105"/>
        <v/>
      </c>
      <c r="AM288" s="54" t="str">
        <f t="shared" si="105"/>
        <v/>
      </c>
      <c r="AN288" s="1" t="str">
        <f>IF(AF288="S",VLOOKUP(AI288,lookups!$N$1:$O$100,2,FALSE),"NVT")</f>
        <v>NVT</v>
      </c>
      <c r="AP288" s="54" t="str">
        <f t="shared" si="95"/>
        <v/>
      </c>
    </row>
    <row r="289" spans="1:42" x14ac:dyDescent="0.2">
      <c r="A289" s="1">
        <f t="shared" si="101"/>
        <v>168.07</v>
      </c>
      <c r="B289" s="1">
        <f t="shared" si="93"/>
        <v>2</v>
      </c>
      <c r="C289" s="1">
        <f t="shared" si="96"/>
        <v>0</v>
      </c>
      <c r="D289" s="1">
        <f t="shared" si="100"/>
        <v>0</v>
      </c>
      <c r="E289" s="1">
        <f t="shared" si="90"/>
        <v>285</v>
      </c>
      <c r="F289" s="1">
        <f>IFERROR(VLOOKUP($E289,aanmeldingen!$B:$AB,F$1,FALSE),"-")</f>
        <v>168</v>
      </c>
      <c r="H289" s="25" t="str">
        <f>IF($D289=1,VLOOKUP($E289,aanmeldingen!$B:$AB,H$1,FALSE),"")</f>
        <v/>
      </c>
      <c r="I289" s="1" t="str">
        <f>IF($D289=1,VLOOKUP($E289,aanmeldingen!$B:$AB,I$1,FALSE),"")</f>
        <v/>
      </c>
      <c r="J289" s="1" t="str">
        <f>IF($D289=1,VLOOKUP($E289,aanmeldingen!$B:$AB,J$1,FALSE),"")</f>
        <v/>
      </c>
      <c r="K289" s="95" t="str">
        <f>IF($D289=1,VLOOKUP($E289,aanmeldingen!$B:$AB,K$1,FALSE),"")</f>
        <v/>
      </c>
      <c r="L289" s="95" t="str">
        <f>IF($D289=1,VLOOKUP($E289,aanmeldingen!$B:$AB,L$1,FALSE),"")</f>
        <v/>
      </c>
      <c r="M289" s="18" t="str">
        <f>IF($D289=1,VLOOKUP($E289,aanmeldingen!$B:$AB,M$1,FALSE),"")</f>
        <v/>
      </c>
      <c r="N289" s="1" t="str">
        <f>IF($D289=1,VLOOKUP($E289,aanmeldingen!$B:$AB,N$1,FALSE),"")</f>
        <v/>
      </c>
      <c r="O289" s="1" t="str">
        <f>IF($F289="-","",VLOOKUP($E289,aanmeldingen!$B:$AB,O$1,FALSE))</f>
        <v>Obster</v>
      </c>
      <c r="P289" s="1" t="str">
        <f>IF($F289="-","",VLOOKUP($E289,aanmeldingen!$B:$AB,P$1,FALSE))</f>
        <v>Ellen</v>
      </c>
      <c r="Q289" s="1" t="str">
        <f>IF($F289="-","",VLOOKUP($E289,aanmeldingen!$B:$AB,Q$1,FALSE))</f>
        <v>QUI</v>
      </c>
      <c r="R289" s="124">
        <v>70</v>
      </c>
      <c r="S289" s="124"/>
      <c r="AA289" s="54">
        <f t="shared" si="91"/>
        <v>0</v>
      </c>
      <c r="AB289" s="54" t="e">
        <f t="shared" si="92"/>
        <v>#VALUE!</v>
      </c>
      <c r="AC289" s="83" t="str">
        <f t="shared" si="94"/>
        <v/>
      </c>
      <c r="AD289" s="54">
        <f t="shared" si="97"/>
        <v>285</v>
      </c>
      <c r="AE289" s="54" t="str">
        <f t="shared" si="102"/>
        <v/>
      </c>
      <c r="AF289" s="54" t="str">
        <f t="shared" si="103"/>
        <v/>
      </c>
      <c r="AG289" s="54" t="str">
        <f t="shared" si="104"/>
        <v/>
      </c>
      <c r="AH289" s="54" t="str">
        <f t="shared" si="104"/>
        <v/>
      </c>
      <c r="AI289" s="54" t="str">
        <f t="shared" si="104"/>
        <v/>
      </c>
      <c r="AJ289" s="54" t="str">
        <f t="shared" ref="AJ289:AJ352" si="106">IF($AF289="W",VLOOKUP($AE289,$F$5:$N$997,AJ$4,FALSE),IF($AF289="S",IF(VLOOKUP($AE289,$A$5:$R$997,AJ$3,FALSE)=0,"Uitslag onbekend",IF(TRUNC(VLOOKUP($AE289,$A$5:$R$997,AJ$3,FALSE))=999,"Niet deelgenomen",IF(VLOOKUP($AE289,$A$5:$R$997,AJ$3,FALSE)=998,"Zwarte kaart",VLOOKUP($AE289,$A$5:$R$997,AJ$3,FALSE)))),""))</f>
        <v/>
      </c>
      <c r="AK289" s="54" t="str">
        <f t="shared" si="105"/>
        <v/>
      </c>
      <c r="AL289" s="54" t="str">
        <f t="shared" si="105"/>
        <v/>
      </c>
      <c r="AM289" s="54" t="str">
        <f t="shared" si="105"/>
        <v/>
      </c>
      <c r="AN289" s="1" t="str">
        <f>IF(AF289="S",VLOOKUP(AI289,lookups!$N$1:$O$100,2,FALSE),"NVT")</f>
        <v>NVT</v>
      </c>
      <c r="AP289" s="54" t="str">
        <f t="shared" si="95"/>
        <v/>
      </c>
    </row>
    <row r="290" spans="1:42" x14ac:dyDescent="0.2">
      <c r="A290" s="1">
        <f t="shared" si="101"/>
        <v>168.047</v>
      </c>
      <c r="B290" s="1">
        <f t="shared" si="93"/>
        <v>3</v>
      </c>
      <c r="C290" s="1">
        <f t="shared" si="96"/>
        <v>0</v>
      </c>
      <c r="D290" s="1">
        <f t="shared" si="100"/>
        <v>0</v>
      </c>
      <c r="E290" s="1">
        <f t="shared" si="90"/>
        <v>286</v>
      </c>
      <c r="F290" s="1">
        <f>IFERROR(VLOOKUP($E290,aanmeldingen!$B:$AB,F$1,FALSE),"-")</f>
        <v>168</v>
      </c>
      <c r="H290" s="25" t="str">
        <f>IF($D290=1,VLOOKUP($E290,aanmeldingen!$B:$AB,H$1,FALSE),"")</f>
        <v/>
      </c>
      <c r="I290" s="1" t="str">
        <f>IF($D290=1,VLOOKUP($E290,aanmeldingen!$B:$AB,I$1,FALSE),"")</f>
        <v/>
      </c>
      <c r="J290" s="1" t="str">
        <f>IF($D290=1,VLOOKUP($E290,aanmeldingen!$B:$AB,J$1,FALSE),"")</f>
        <v/>
      </c>
      <c r="K290" s="95" t="str">
        <f>IF($D290=1,VLOOKUP($E290,aanmeldingen!$B:$AB,K$1,FALSE),"")</f>
        <v/>
      </c>
      <c r="L290" s="95" t="str">
        <f>IF($D290=1,VLOOKUP($E290,aanmeldingen!$B:$AB,L$1,FALSE),"")</f>
        <v/>
      </c>
      <c r="M290" s="18" t="str">
        <f>IF($D290=1,VLOOKUP($E290,aanmeldingen!$B:$AB,M$1,FALSE),"")</f>
        <v/>
      </c>
      <c r="N290" s="1" t="str">
        <f>IF($D290=1,VLOOKUP($E290,aanmeldingen!$B:$AB,N$1,FALSE),"")</f>
        <v/>
      </c>
      <c r="O290" s="1" t="str">
        <f>IF($F290="-","",VLOOKUP($E290,aanmeldingen!$B:$AB,O$1,FALSE))</f>
        <v>De Jong</v>
      </c>
      <c r="P290" s="1" t="str">
        <f>IF($F290="-","",VLOOKUP($E290,aanmeldingen!$B:$AB,P$1,FALSE))</f>
        <v>Cheryl</v>
      </c>
      <c r="Q290" s="1" t="str">
        <f>IF($F290="-","",VLOOKUP($E290,aanmeldingen!$B:$AB,Q$1,FALSE))</f>
        <v>DBO</v>
      </c>
      <c r="R290" s="124">
        <v>47</v>
      </c>
      <c r="S290" s="124"/>
      <c r="AA290" s="54">
        <f t="shared" si="91"/>
        <v>0</v>
      </c>
      <c r="AB290" s="54" t="e">
        <f t="shared" si="92"/>
        <v>#VALUE!</v>
      </c>
      <c r="AC290" s="83" t="str">
        <f t="shared" si="94"/>
        <v/>
      </c>
      <c r="AD290" s="54">
        <f t="shared" si="97"/>
        <v>286</v>
      </c>
      <c r="AE290" s="54" t="str">
        <f t="shared" si="102"/>
        <v/>
      </c>
      <c r="AF290" s="54" t="str">
        <f t="shared" si="103"/>
        <v/>
      </c>
      <c r="AG290" s="54" t="str">
        <f t="shared" si="104"/>
        <v/>
      </c>
      <c r="AH290" s="54" t="str">
        <f t="shared" si="104"/>
        <v/>
      </c>
      <c r="AI290" s="54" t="str">
        <f t="shared" si="104"/>
        <v/>
      </c>
      <c r="AJ290" s="54" t="str">
        <f t="shared" si="106"/>
        <v/>
      </c>
      <c r="AK290" s="54" t="str">
        <f t="shared" si="105"/>
        <v/>
      </c>
      <c r="AL290" s="54" t="str">
        <f t="shared" si="105"/>
        <v/>
      </c>
      <c r="AM290" s="54" t="str">
        <f t="shared" si="105"/>
        <v/>
      </c>
      <c r="AN290" s="1" t="str">
        <f>IF(AF290="S",VLOOKUP(AI290,lookups!$N$1:$O$100,2,FALSE),"NVT")</f>
        <v>NVT</v>
      </c>
      <c r="AP290" s="54" t="str">
        <f t="shared" si="95"/>
        <v/>
      </c>
    </row>
    <row r="291" spans="1:42" x14ac:dyDescent="0.2">
      <c r="A291" s="1">
        <f t="shared" si="101"/>
        <v>170.01</v>
      </c>
      <c r="B291" s="1">
        <f t="shared" si="93"/>
        <v>1</v>
      </c>
      <c r="C291" s="1">
        <f t="shared" si="96"/>
        <v>1</v>
      </c>
      <c r="D291" s="1">
        <f t="shared" si="100"/>
        <v>1</v>
      </c>
      <c r="E291" s="1">
        <f t="shared" si="90"/>
        <v>287</v>
      </c>
      <c r="F291" s="1">
        <f>IFERROR(VLOOKUP($E291,aanmeldingen!$B:$AB,F$1,FALSE),"-")</f>
        <v>170</v>
      </c>
      <c r="H291" s="25" t="str">
        <f>IF($D291=1,VLOOKUP($E291,aanmeldingen!$B:$AB,H$1,FALSE),"")</f>
        <v>Moedling</v>
      </c>
      <c r="I291" s="1" t="str">
        <f>IF($D291=1,VLOOKUP($E291,aanmeldingen!$B:$AB,I$1,FALSE),"")</f>
        <v>AUT</v>
      </c>
      <c r="J291" s="1" t="str">
        <f>IF($D291=1,VLOOKUP($E291,aanmeldingen!$B:$AB,J$1,FALSE),"")</f>
        <v>U23</v>
      </c>
      <c r="K291" s="95">
        <f>IF($D291=1,VLOOKUP($E291,aanmeldingen!$B:$AB,K$1,FALSE),"")</f>
        <v>43435</v>
      </c>
      <c r="L291" s="95">
        <f>IF($D291=1,VLOOKUP($E291,aanmeldingen!$B:$AB,L$1,FALSE),"")</f>
        <v>43436</v>
      </c>
      <c r="M291" s="18" t="str">
        <f>IF($D291=1,VLOOKUP($E291,aanmeldingen!$B:$AB,M$1,FALSE),"")</f>
        <v>Heren</v>
      </c>
      <c r="N291" s="1" t="str">
        <f>IF($D291=1,VLOOKUP($E291,aanmeldingen!$B:$AB,N$1,FALSE),"")</f>
        <v>Degen</v>
      </c>
      <c r="O291" s="1" t="str">
        <f>IF($F291="-","",VLOOKUP($E291,aanmeldingen!$B:$AB,O$1,FALSE))</f>
        <v>Tulen</v>
      </c>
      <c r="P291" s="1" t="str">
        <f>IF($F291="-","",VLOOKUP($E291,aanmeldingen!$B:$AB,P$1,FALSE))</f>
        <v>Tristan</v>
      </c>
      <c r="Q291" s="1" t="str">
        <f>IF($F291="-","",VLOOKUP($E291,aanmeldingen!$B:$AB,Q$1,FALSE))</f>
        <v>SCA</v>
      </c>
      <c r="R291" s="124">
        <v>10</v>
      </c>
      <c r="S291" s="124">
        <v>100</v>
      </c>
      <c r="AA291" s="54">
        <f t="shared" si="91"/>
        <v>0</v>
      </c>
      <c r="AB291" s="54" t="e">
        <f t="shared" si="92"/>
        <v>#VALUE!</v>
      </c>
      <c r="AC291" s="83" t="str">
        <f t="shared" si="94"/>
        <v/>
      </c>
      <c r="AD291" s="54">
        <f t="shared" si="97"/>
        <v>287</v>
      </c>
      <c r="AE291" s="54" t="str">
        <f t="shared" si="102"/>
        <v/>
      </c>
      <c r="AF291" s="54" t="str">
        <f t="shared" si="103"/>
        <v/>
      </c>
      <c r="AG291" s="54" t="str">
        <f t="shared" si="104"/>
        <v/>
      </c>
      <c r="AH291" s="54" t="str">
        <f t="shared" si="104"/>
        <v/>
      </c>
      <c r="AI291" s="54" t="str">
        <f t="shared" si="104"/>
        <v/>
      </c>
      <c r="AJ291" s="54" t="str">
        <f t="shared" si="106"/>
        <v/>
      </c>
      <c r="AK291" s="54" t="str">
        <f t="shared" si="105"/>
        <v/>
      </c>
      <c r="AL291" s="54" t="str">
        <f t="shared" si="105"/>
        <v/>
      </c>
      <c r="AM291" s="54" t="str">
        <f t="shared" si="105"/>
        <v/>
      </c>
      <c r="AN291" s="1" t="str">
        <f>IF(AF291="S",VLOOKUP(AI291,lookups!$N$1:$O$100,2,FALSE),"NVT")</f>
        <v>NVT</v>
      </c>
      <c r="AP291" s="54" t="str">
        <f t="shared" si="95"/>
        <v/>
      </c>
    </row>
    <row r="292" spans="1:42" x14ac:dyDescent="0.2">
      <c r="A292" s="1">
        <f t="shared" ref="A292:A355" si="107">F292+IF(R292&lt;&gt;"",R292/1000,E292/1000)</f>
        <v>170.066</v>
      </c>
      <c r="B292" s="1">
        <f t="shared" ref="B292:B355" si="108">IF(F292=F291,B291+1,1)</f>
        <v>2</v>
      </c>
      <c r="C292" s="1">
        <f t="shared" ref="C292:C355" si="109">IF(F292=F291,C291,IF(C291=1,0,1))</f>
        <v>1</v>
      </c>
      <c r="D292" s="1">
        <f t="shared" ref="D292:D355" si="110">IF(F292="-",0,IF(F292=F291,0,1))</f>
        <v>0</v>
      </c>
      <c r="E292" s="1">
        <f t="shared" si="90"/>
        <v>288</v>
      </c>
      <c r="F292" s="1">
        <f>IFERROR(VLOOKUP($E292,aanmeldingen!$B:$AB,F$1,FALSE),"-")</f>
        <v>170</v>
      </c>
      <c r="H292" s="25" t="str">
        <f>IF($D292=1,VLOOKUP($E292,aanmeldingen!$B:$AB,H$1,FALSE),"")</f>
        <v/>
      </c>
      <c r="I292" s="1" t="str">
        <f>IF($D292=1,VLOOKUP($E292,aanmeldingen!$B:$AB,I$1,FALSE),"")</f>
        <v/>
      </c>
      <c r="J292" s="1" t="str">
        <f>IF($D292=1,VLOOKUP($E292,aanmeldingen!$B:$AB,J$1,FALSE),"")</f>
        <v/>
      </c>
      <c r="K292" s="95" t="str">
        <f>IF($D292=1,VLOOKUP($E292,aanmeldingen!$B:$AB,K$1,FALSE),"")</f>
        <v/>
      </c>
      <c r="L292" s="95" t="str">
        <f>IF($D292=1,VLOOKUP($E292,aanmeldingen!$B:$AB,L$1,FALSE),"")</f>
        <v/>
      </c>
      <c r="M292" s="18" t="str">
        <f>IF($D292=1,VLOOKUP($E292,aanmeldingen!$B:$AB,M$1,FALSE),"")</f>
        <v/>
      </c>
      <c r="N292" s="1" t="str">
        <f>IF($D292=1,VLOOKUP($E292,aanmeldingen!$B:$AB,N$1,FALSE),"")</f>
        <v/>
      </c>
      <c r="O292" s="1" t="str">
        <f>IF($F292="-","",VLOOKUP($E292,aanmeldingen!$B:$AB,O$1,FALSE))</f>
        <v>Kirkels</v>
      </c>
      <c r="P292" s="1" t="str">
        <f>IF($F292="-","",VLOOKUP($E292,aanmeldingen!$B:$AB,P$1,FALSE))</f>
        <v>Laurens</v>
      </c>
      <c r="Q292" s="1" t="str">
        <f>IF($F292="-","",VLOOKUP($E292,aanmeldingen!$B:$AB,Q$1,FALSE))</f>
        <v>QUI</v>
      </c>
      <c r="R292" s="124">
        <v>66</v>
      </c>
      <c r="S292" s="124"/>
      <c r="AA292" s="54">
        <f t="shared" si="91"/>
        <v>0</v>
      </c>
      <c r="AB292" s="54" t="e">
        <f t="shared" si="92"/>
        <v>#VALUE!</v>
      </c>
      <c r="AC292" s="83" t="str">
        <f t="shared" si="94"/>
        <v/>
      </c>
      <c r="AD292" s="54">
        <f t="shared" si="97"/>
        <v>288</v>
      </c>
      <c r="AE292" s="54" t="str">
        <f t="shared" si="102"/>
        <v/>
      </c>
      <c r="AF292" s="54" t="str">
        <f t="shared" si="103"/>
        <v/>
      </c>
      <c r="AG292" s="54" t="str">
        <f t="shared" si="104"/>
        <v/>
      </c>
      <c r="AH292" s="54" t="str">
        <f t="shared" si="104"/>
        <v/>
      </c>
      <c r="AI292" s="54" t="str">
        <f t="shared" si="104"/>
        <v/>
      </c>
      <c r="AJ292" s="54" t="str">
        <f t="shared" si="106"/>
        <v/>
      </c>
      <c r="AK292" s="54" t="str">
        <f t="shared" si="105"/>
        <v/>
      </c>
      <c r="AL292" s="54" t="str">
        <f t="shared" si="105"/>
        <v/>
      </c>
      <c r="AM292" s="54" t="str">
        <f t="shared" si="105"/>
        <v/>
      </c>
      <c r="AN292" s="1" t="str">
        <f>IF(AF292="S",VLOOKUP(AI292,lookups!$N$1:$O$100,2,FALSE),"NVT")</f>
        <v>NVT</v>
      </c>
      <c r="AP292" s="54" t="str">
        <f t="shared" si="95"/>
        <v/>
      </c>
    </row>
    <row r="293" spans="1:42" x14ac:dyDescent="0.2">
      <c r="A293" s="1">
        <f t="shared" si="107"/>
        <v>170.024</v>
      </c>
      <c r="B293" s="1">
        <f t="shared" si="108"/>
        <v>3</v>
      </c>
      <c r="C293" s="1">
        <f t="shared" si="109"/>
        <v>1</v>
      </c>
      <c r="D293" s="1">
        <f t="shared" si="110"/>
        <v>0</v>
      </c>
      <c r="E293" s="1">
        <f t="shared" si="90"/>
        <v>289</v>
      </c>
      <c r="F293" s="1">
        <f>IFERROR(VLOOKUP($E293,aanmeldingen!$B:$AB,F$1,FALSE),"-")</f>
        <v>170</v>
      </c>
      <c r="H293" s="25" t="str">
        <f>IF($D293=1,VLOOKUP($E293,aanmeldingen!$B:$AB,H$1,FALSE),"")</f>
        <v/>
      </c>
      <c r="I293" s="1" t="str">
        <f>IF($D293=1,VLOOKUP($E293,aanmeldingen!$B:$AB,I$1,FALSE),"")</f>
        <v/>
      </c>
      <c r="J293" s="1" t="str">
        <f>IF($D293=1,VLOOKUP($E293,aanmeldingen!$B:$AB,J$1,FALSE),"")</f>
        <v/>
      </c>
      <c r="K293" s="95" t="str">
        <f>IF($D293=1,VLOOKUP($E293,aanmeldingen!$B:$AB,K$1,FALSE),"")</f>
        <v/>
      </c>
      <c r="L293" s="95" t="str">
        <f>IF($D293=1,VLOOKUP($E293,aanmeldingen!$B:$AB,L$1,FALSE),"")</f>
        <v/>
      </c>
      <c r="M293" s="18" t="str">
        <f>IF($D293=1,VLOOKUP($E293,aanmeldingen!$B:$AB,M$1,FALSE),"")</f>
        <v/>
      </c>
      <c r="N293" s="1" t="str">
        <f>IF($D293=1,VLOOKUP($E293,aanmeldingen!$B:$AB,N$1,FALSE),"")</f>
        <v/>
      </c>
      <c r="O293" s="1" t="str">
        <f>IF($F293="-","",VLOOKUP($E293,aanmeldingen!$B:$AB,O$1,FALSE))</f>
        <v>Tulen</v>
      </c>
      <c r="P293" s="1" t="str">
        <f>IF($F293="-","",VLOOKUP($E293,aanmeldingen!$B:$AB,P$1,FALSE))</f>
        <v>Rafael</v>
      </c>
      <c r="Q293" s="1" t="str">
        <f>IF($F293="-","",VLOOKUP($E293,aanmeldingen!$B:$AB,Q$1,FALSE))</f>
        <v>SCA</v>
      </c>
      <c r="R293" s="124">
        <v>24</v>
      </c>
      <c r="S293" s="124"/>
      <c r="AA293" s="54">
        <f t="shared" si="91"/>
        <v>0</v>
      </c>
      <c r="AB293" s="54" t="e">
        <f t="shared" si="92"/>
        <v>#VALUE!</v>
      </c>
      <c r="AC293" s="83" t="str">
        <f t="shared" si="94"/>
        <v/>
      </c>
      <c r="AD293" s="54">
        <f t="shared" si="97"/>
        <v>289</v>
      </c>
      <c r="AE293" s="54" t="str">
        <f t="shared" si="102"/>
        <v/>
      </c>
      <c r="AF293" s="54" t="str">
        <f t="shared" si="103"/>
        <v/>
      </c>
      <c r="AG293" s="54" t="str">
        <f t="shared" si="104"/>
        <v/>
      </c>
      <c r="AH293" s="54" t="str">
        <f t="shared" si="104"/>
        <v/>
      </c>
      <c r="AI293" s="54" t="str">
        <f t="shared" si="104"/>
        <v/>
      </c>
      <c r="AJ293" s="54" t="str">
        <f t="shared" si="106"/>
        <v/>
      </c>
      <c r="AK293" s="54" t="str">
        <f t="shared" si="105"/>
        <v/>
      </c>
      <c r="AL293" s="54" t="str">
        <f t="shared" si="105"/>
        <v/>
      </c>
      <c r="AM293" s="54" t="str">
        <f t="shared" si="105"/>
        <v/>
      </c>
      <c r="AN293" s="1" t="str">
        <f>IF(AF293="S",VLOOKUP(AI293,lookups!$N$1:$O$100,2,FALSE),"NVT")</f>
        <v>NVT</v>
      </c>
      <c r="AP293" s="54" t="str">
        <f t="shared" si="95"/>
        <v/>
      </c>
    </row>
    <row r="294" spans="1:42" x14ac:dyDescent="0.2">
      <c r="A294" s="1">
        <f t="shared" si="107"/>
        <v>170.05500000000001</v>
      </c>
      <c r="B294" s="1">
        <f t="shared" si="108"/>
        <v>4</v>
      </c>
      <c r="C294" s="1">
        <f t="shared" si="109"/>
        <v>1</v>
      </c>
      <c r="D294" s="1">
        <f t="shared" si="110"/>
        <v>0</v>
      </c>
      <c r="E294" s="1">
        <f t="shared" si="90"/>
        <v>290</v>
      </c>
      <c r="F294" s="1">
        <f>IFERROR(VLOOKUP($E294,aanmeldingen!$B:$AB,F$1,FALSE),"-")</f>
        <v>170</v>
      </c>
      <c r="H294" s="25" t="str">
        <f>IF($D294=1,VLOOKUP($E294,aanmeldingen!$B:$AB,H$1,FALSE),"")</f>
        <v/>
      </c>
      <c r="I294" s="1" t="str">
        <f>IF($D294=1,VLOOKUP($E294,aanmeldingen!$B:$AB,I$1,FALSE),"")</f>
        <v/>
      </c>
      <c r="J294" s="1" t="str">
        <f>IF($D294=1,VLOOKUP($E294,aanmeldingen!$B:$AB,J$1,FALSE),"")</f>
        <v/>
      </c>
      <c r="K294" s="95" t="str">
        <f>IF($D294=1,VLOOKUP($E294,aanmeldingen!$B:$AB,K$1,FALSE),"")</f>
        <v/>
      </c>
      <c r="L294" s="95" t="str">
        <f>IF($D294=1,VLOOKUP($E294,aanmeldingen!$B:$AB,L$1,FALSE),"")</f>
        <v/>
      </c>
      <c r="M294" s="18" t="str">
        <f>IF($D294=1,VLOOKUP($E294,aanmeldingen!$B:$AB,M$1,FALSE),"")</f>
        <v/>
      </c>
      <c r="N294" s="1" t="str">
        <f>IF($D294=1,VLOOKUP($E294,aanmeldingen!$B:$AB,N$1,FALSE),"")</f>
        <v/>
      </c>
      <c r="O294" s="1" t="str">
        <f>IF($F294="-","",VLOOKUP($E294,aanmeldingen!$B:$AB,O$1,FALSE))</f>
        <v>Keppel</v>
      </c>
      <c r="P294" s="1" t="str">
        <f>IF($F294="-","",VLOOKUP($E294,aanmeldingen!$B:$AB,P$1,FALSE))</f>
        <v>Colin</v>
      </c>
      <c r="Q294" s="1" t="str">
        <f>IF($F294="-","",VLOOKUP($E294,aanmeldingen!$B:$AB,Q$1,FALSE))</f>
        <v>DBO</v>
      </c>
      <c r="R294" s="124">
        <v>55</v>
      </c>
      <c r="S294" s="124"/>
      <c r="AA294" s="54">
        <f t="shared" si="91"/>
        <v>0</v>
      </c>
      <c r="AB294" s="54" t="e">
        <f t="shared" si="92"/>
        <v>#VALUE!</v>
      </c>
      <c r="AC294" s="83" t="str">
        <f t="shared" si="94"/>
        <v/>
      </c>
      <c r="AD294" s="54">
        <f t="shared" si="97"/>
        <v>290</v>
      </c>
      <c r="AE294" s="54" t="str">
        <f t="shared" si="102"/>
        <v/>
      </c>
      <c r="AF294" s="54" t="str">
        <f t="shared" si="103"/>
        <v/>
      </c>
      <c r="AG294" s="54" t="str">
        <f t="shared" si="104"/>
        <v/>
      </c>
      <c r="AH294" s="54" t="str">
        <f t="shared" si="104"/>
        <v/>
      </c>
      <c r="AI294" s="54" t="str">
        <f t="shared" si="104"/>
        <v/>
      </c>
      <c r="AJ294" s="54" t="str">
        <f t="shared" si="106"/>
        <v/>
      </c>
      <c r="AK294" s="54" t="str">
        <f t="shared" si="105"/>
        <v/>
      </c>
      <c r="AL294" s="54" t="str">
        <f t="shared" si="105"/>
        <v/>
      </c>
      <c r="AM294" s="54" t="str">
        <f t="shared" si="105"/>
        <v/>
      </c>
      <c r="AN294" s="1" t="str">
        <f>IF(AF294="S",VLOOKUP(AI294,lookups!$N$1:$O$100,2,FALSE),"NVT")</f>
        <v>NVT</v>
      </c>
      <c r="AP294" s="54" t="str">
        <f t="shared" si="95"/>
        <v/>
      </c>
    </row>
    <row r="295" spans="1:42" x14ac:dyDescent="0.2">
      <c r="A295" s="1">
        <f t="shared" si="107"/>
        <v>173.03899999999999</v>
      </c>
      <c r="B295" s="1">
        <f t="shared" si="108"/>
        <v>1</v>
      </c>
      <c r="C295" s="1">
        <f t="shared" si="109"/>
        <v>0</v>
      </c>
      <c r="D295" s="1">
        <f t="shared" si="110"/>
        <v>1</v>
      </c>
      <c r="E295" s="1">
        <f t="shared" si="90"/>
        <v>291</v>
      </c>
      <c r="F295" s="1">
        <f>IFERROR(VLOOKUP($E295,aanmeldingen!$B:$AB,F$1,FALSE),"-")</f>
        <v>173</v>
      </c>
      <c r="H295" s="25" t="str">
        <f>IF($D295=1,VLOOKUP($E295,aanmeldingen!$B:$AB,H$1,FALSE),"")</f>
        <v>Esslingen</v>
      </c>
      <c r="I295" s="1" t="str">
        <f>IF($D295=1,VLOOKUP($E295,aanmeldingen!$B:$AB,I$1,FALSE),"")</f>
        <v>GER</v>
      </c>
      <c r="J295" s="1" t="str">
        <f>IF($D295=1,VLOOKUP($E295,aanmeldingen!$B:$AB,J$1,FALSE),"")</f>
        <v>U23</v>
      </c>
      <c r="K295" s="95">
        <f>IF($D295=1,VLOOKUP($E295,aanmeldingen!$B:$AB,K$1,FALSE),"")</f>
        <v>43442</v>
      </c>
      <c r="L295" s="95">
        <f>IF($D295=1,VLOOKUP($E295,aanmeldingen!$B:$AB,L$1,FALSE),"")</f>
        <v>43443</v>
      </c>
      <c r="M295" s="18" t="str">
        <f>IF($D295=1,VLOOKUP($E295,aanmeldingen!$B:$AB,M$1,FALSE),"")</f>
        <v>Heren</v>
      </c>
      <c r="N295" s="1" t="str">
        <f>IF($D295=1,VLOOKUP($E295,aanmeldingen!$B:$AB,N$1,FALSE),"")</f>
        <v>Floret</v>
      </c>
      <c r="O295" s="1" t="str">
        <f>IF($F295="-","",VLOOKUP($E295,aanmeldingen!$B:$AB,O$1,FALSE))</f>
        <v>Borst</v>
      </c>
      <c r="P295" s="1" t="str">
        <f>IF($F295="-","",VLOOKUP($E295,aanmeldingen!$B:$AB,P$1,FALSE))</f>
        <v>Sebastiaan</v>
      </c>
      <c r="Q295" s="1" t="str">
        <f>IF($F295="-","",VLOOKUP($E295,aanmeldingen!$B:$AB,Q$1,FALSE))</f>
        <v>OKK</v>
      </c>
      <c r="R295" s="123">
        <v>39</v>
      </c>
      <c r="S295" s="123">
        <v>132</v>
      </c>
      <c r="AA295" s="54">
        <f t="shared" si="91"/>
        <v>0</v>
      </c>
      <c r="AB295" s="54" t="e">
        <f t="shared" si="92"/>
        <v>#VALUE!</v>
      </c>
      <c r="AC295" s="83" t="str">
        <f t="shared" si="94"/>
        <v/>
      </c>
      <c r="AD295" s="54">
        <f t="shared" si="97"/>
        <v>291</v>
      </c>
      <c r="AE295" s="54" t="str">
        <f t="shared" si="102"/>
        <v/>
      </c>
      <c r="AF295" s="54" t="str">
        <f t="shared" si="103"/>
        <v/>
      </c>
      <c r="AG295" s="54" t="str">
        <f t="shared" si="104"/>
        <v/>
      </c>
      <c r="AH295" s="54" t="str">
        <f t="shared" si="104"/>
        <v/>
      </c>
      <c r="AI295" s="54" t="str">
        <f t="shared" si="104"/>
        <v/>
      </c>
      <c r="AJ295" s="54" t="str">
        <f t="shared" si="106"/>
        <v/>
      </c>
      <c r="AK295" s="54" t="str">
        <f t="shared" si="105"/>
        <v/>
      </c>
      <c r="AL295" s="54" t="str">
        <f t="shared" si="105"/>
        <v/>
      </c>
      <c r="AM295" s="54" t="str">
        <f t="shared" si="105"/>
        <v/>
      </c>
      <c r="AN295" s="1" t="str">
        <f>IF(AF295="S",VLOOKUP(AI295,lookups!$N$1:$O$100,2,FALSE),"NVT")</f>
        <v>NVT</v>
      </c>
      <c r="AP295" s="54" t="str">
        <f t="shared" si="95"/>
        <v/>
      </c>
    </row>
    <row r="296" spans="1:42" x14ac:dyDescent="0.2">
      <c r="A296" s="1">
        <f t="shared" si="107"/>
        <v>173.05500000000001</v>
      </c>
      <c r="B296" s="1">
        <f t="shared" si="108"/>
        <v>2</v>
      </c>
      <c r="C296" s="1">
        <f t="shared" si="109"/>
        <v>0</v>
      </c>
      <c r="D296" s="1">
        <f t="shared" si="110"/>
        <v>0</v>
      </c>
      <c r="E296" s="1">
        <f t="shared" si="90"/>
        <v>292</v>
      </c>
      <c r="F296" s="1">
        <f>IFERROR(VLOOKUP($E296,aanmeldingen!$B:$AB,F$1,FALSE),"-")</f>
        <v>173</v>
      </c>
      <c r="H296" s="25" t="str">
        <f>IF($D296=1,VLOOKUP($E296,aanmeldingen!$B:$AB,H$1,FALSE),"")</f>
        <v/>
      </c>
      <c r="I296" s="1" t="str">
        <f>IF($D296=1,VLOOKUP($E296,aanmeldingen!$B:$AB,I$1,FALSE),"")</f>
        <v/>
      </c>
      <c r="J296" s="1" t="str">
        <f>IF($D296=1,VLOOKUP($E296,aanmeldingen!$B:$AB,J$1,FALSE),"")</f>
        <v/>
      </c>
      <c r="K296" s="95" t="str">
        <f>IF($D296=1,VLOOKUP($E296,aanmeldingen!$B:$AB,K$1,FALSE),"")</f>
        <v/>
      </c>
      <c r="L296" s="95" t="str">
        <f>IF($D296=1,VLOOKUP($E296,aanmeldingen!$B:$AB,L$1,FALSE),"")</f>
        <v/>
      </c>
      <c r="M296" s="18" t="str">
        <f>IF($D296=1,VLOOKUP($E296,aanmeldingen!$B:$AB,M$1,FALSE),"")</f>
        <v/>
      </c>
      <c r="N296" s="1" t="str">
        <f>IF($D296=1,VLOOKUP($E296,aanmeldingen!$B:$AB,N$1,FALSE),"")</f>
        <v/>
      </c>
      <c r="O296" s="1" t="str">
        <f>IF($F296="-","",VLOOKUP($E296,aanmeldingen!$B:$AB,O$1,FALSE))</f>
        <v>Post</v>
      </c>
      <c r="P296" s="1" t="str">
        <f>IF($F296="-","",VLOOKUP($E296,aanmeldingen!$B:$AB,P$1,FALSE))</f>
        <v>Patrick</v>
      </c>
      <c r="Q296" s="1" t="str">
        <f>IF($F296="-","",VLOOKUP($E296,aanmeldingen!$B:$AB,Q$1,FALSE))</f>
        <v>NRD</v>
      </c>
      <c r="R296" s="123">
        <v>55</v>
      </c>
      <c r="S296" s="124"/>
      <c r="AA296" s="54">
        <f t="shared" si="91"/>
        <v>0</v>
      </c>
      <c r="AB296" s="54" t="e">
        <f t="shared" si="92"/>
        <v>#VALUE!</v>
      </c>
      <c r="AC296" s="83" t="str">
        <f t="shared" si="94"/>
        <v/>
      </c>
      <c r="AD296" s="54">
        <f t="shared" si="97"/>
        <v>292</v>
      </c>
      <c r="AE296" s="54" t="str">
        <f t="shared" si="102"/>
        <v/>
      </c>
      <c r="AF296" s="54" t="str">
        <f t="shared" si="103"/>
        <v/>
      </c>
      <c r="AG296" s="54" t="str">
        <f t="shared" si="104"/>
        <v/>
      </c>
      <c r="AH296" s="54" t="str">
        <f t="shared" si="104"/>
        <v/>
      </c>
      <c r="AI296" s="54" t="str">
        <f t="shared" si="104"/>
        <v/>
      </c>
      <c r="AJ296" s="54" t="str">
        <f t="shared" si="106"/>
        <v/>
      </c>
      <c r="AK296" s="54" t="str">
        <f t="shared" si="105"/>
        <v/>
      </c>
      <c r="AL296" s="54" t="str">
        <f t="shared" si="105"/>
        <v/>
      </c>
      <c r="AM296" s="54" t="str">
        <f t="shared" si="105"/>
        <v/>
      </c>
      <c r="AN296" s="1" t="str">
        <f>IF(AF296="S",VLOOKUP(AI296,lookups!$N$1:$O$100,2,FALSE),"NVT")</f>
        <v>NVT</v>
      </c>
      <c r="AP296" s="54" t="str">
        <f t="shared" si="95"/>
        <v/>
      </c>
    </row>
    <row r="297" spans="1:42" x14ac:dyDescent="0.2">
      <c r="A297" s="1">
        <f t="shared" si="107"/>
        <v>173.023</v>
      </c>
      <c r="B297" s="1">
        <f t="shared" si="108"/>
        <v>3</v>
      </c>
      <c r="C297" s="1">
        <f t="shared" si="109"/>
        <v>0</v>
      </c>
      <c r="D297" s="1">
        <f t="shared" si="110"/>
        <v>0</v>
      </c>
      <c r="E297" s="1">
        <f t="shared" si="90"/>
        <v>293</v>
      </c>
      <c r="F297" s="1">
        <f>IFERROR(VLOOKUP($E297,aanmeldingen!$B:$AB,F$1,FALSE),"-")</f>
        <v>173</v>
      </c>
      <c r="H297" s="25" t="str">
        <f>IF($D297=1,VLOOKUP($E297,aanmeldingen!$B:$AB,H$1,FALSE),"")</f>
        <v/>
      </c>
      <c r="I297" s="1" t="str">
        <f>IF($D297=1,VLOOKUP($E297,aanmeldingen!$B:$AB,I$1,FALSE),"")</f>
        <v/>
      </c>
      <c r="J297" s="1" t="str">
        <f>IF($D297=1,VLOOKUP($E297,aanmeldingen!$B:$AB,J$1,FALSE),"")</f>
        <v/>
      </c>
      <c r="K297" s="95" t="str">
        <f>IF($D297=1,VLOOKUP($E297,aanmeldingen!$B:$AB,K$1,FALSE),"")</f>
        <v/>
      </c>
      <c r="L297" s="95" t="str">
        <f>IF($D297=1,VLOOKUP($E297,aanmeldingen!$B:$AB,L$1,FALSE),"")</f>
        <v/>
      </c>
      <c r="M297" s="18" t="str">
        <f>IF($D297=1,VLOOKUP($E297,aanmeldingen!$B:$AB,M$1,FALSE),"")</f>
        <v/>
      </c>
      <c r="N297" s="1" t="str">
        <f>IF($D297=1,VLOOKUP($E297,aanmeldingen!$B:$AB,N$1,FALSE),"")</f>
        <v/>
      </c>
      <c r="O297" s="1" t="str">
        <f>IF($F297="-","",VLOOKUP($E297,aanmeldingen!$B:$AB,O$1,FALSE))</f>
        <v>Yuno</v>
      </c>
      <c r="P297" s="1" t="str">
        <f>IF($F297="-","",VLOOKUP($E297,aanmeldingen!$B:$AB,P$1,FALSE))</f>
        <v>Elisha</v>
      </c>
      <c r="Q297" s="1" t="str">
        <f>IF($F297="-","",VLOOKUP($E297,aanmeldingen!$B:$AB,Q$1,FALSE))</f>
        <v>HS</v>
      </c>
      <c r="R297" s="123">
        <v>23</v>
      </c>
      <c r="S297" s="124"/>
      <c r="AA297" s="54">
        <f t="shared" si="91"/>
        <v>0</v>
      </c>
      <c r="AB297" s="54" t="e">
        <f t="shared" si="92"/>
        <v>#VALUE!</v>
      </c>
      <c r="AC297" s="83" t="str">
        <f t="shared" si="94"/>
        <v/>
      </c>
      <c r="AD297" s="54">
        <f t="shared" si="97"/>
        <v>293</v>
      </c>
      <c r="AE297" s="54" t="str">
        <f t="shared" si="102"/>
        <v/>
      </c>
      <c r="AF297" s="54" t="str">
        <f t="shared" si="103"/>
        <v/>
      </c>
      <c r="AG297" s="54" t="str">
        <f t="shared" si="104"/>
        <v/>
      </c>
      <c r="AH297" s="54" t="str">
        <f t="shared" si="104"/>
        <v/>
      </c>
      <c r="AI297" s="54" t="str">
        <f t="shared" si="104"/>
        <v/>
      </c>
      <c r="AJ297" s="54" t="str">
        <f t="shared" si="106"/>
        <v/>
      </c>
      <c r="AK297" s="54" t="str">
        <f t="shared" si="105"/>
        <v/>
      </c>
      <c r="AL297" s="54" t="str">
        <f t="shared" si="105"/>
        <v/>
      </c>
      <c r="AM297" s="54" t="str">
        <f t="shared" si="105"/>
        <v/>
      </c>
      <c r="AN297" s="1" t="str">
        <f>IF(AF297="S",VLOOKUP(AI297,lookups!$N$1:$O$100,2,FALSE),"NVT")</f>
        <v>NVT</v>
      </c>
      <c r="AP297" s="54" t="str">
        <f t="shared" si="95"/>
        <v/>
      </c>
    </row>
    <row r="298" spans="1:42" x14ac:dyDescent="0.2">
      <c r="A298" s="1">
        <f t="shared" si="107"/>
        <v>173.03399999999999</v>
      </c>
      <c r="B298" s="1">
        <f t="shared" si="108"/>
        <v>4</v>
      </c>
      <c r="C298" s="1">
        <f t="shared" si="109"/>
        <v>0</v>
      </c>
      <c r="D298" s="1">
        <f t="shared" si="110"/>
        <v>0</v>
      </c>
      <c r="E298" s="1">
        <f t="shared" si="90"/>
        <v>294</v>
      </c>
      <c r="F298" s="1">
        <f>IFERROR(VLOOKUP($E298,aanmeldingen!$B:$AB,F$1,FALSE),"-")</f>
        <v>173</v>
      </c>
      <c r="H298" s="25" t="str">
        <f>IF($D298=1,VLOOKUP($E298,aanmeldingen!$B:$AB,H$1,FALSE),"")</f>
        <v/>
      </c>
      <c r="I298" s="1" t="str">
        <f>IF($D298=1,VLOOKUP($E298,aanmeldingen!$B:$AB,I$1,FALSE),"")</f>
        <v/>
      </c>
      <c r="J298" s="1" t="str">
        <f>IF($D298=1,VLOOKUP($E298,aanmeldingen!$B:$AB,J$1,FALSE),"")</f>
        <v/>
      </c>
      <c r="K298" s="95" t="str">
        <f>IF($D298=1,VLOOKUP($E298,aanmeldingen!$B:$AB,K$1,FALSE),"")</f>
        <v/>
      </c>
      <c r="L298" s="95" t="str">
        <f>IF($D298=1,VLOOKUP($E298,aanmeldingen!$B:$AB,L$1,FALSE),"")</f>
        <v/>
      </c>
      <c r="M298" s="18" t="str">
        <f>IF($D298=1,VLOOKUP($E298,aanmeldingen!$B:$AB,M$1,FALSE),"")</f>
        <v/>
      </c>
      <c r="N298" s="1" t="str">
        <f>IF($D298=1,VLOOKUP($E298,aanmeldingen!$B:$AB,N$1,FALSE),"")</f>
        <v/>
      </c>
      <c r="O298" s="1" t="str">
        <f>IF($F298="-","",VLOOKUP($E298,aanmeldingen!$B:$AB,O$1,FALSE))</f>
        <v>Split</v>
      </c>
      <c r="P298" s="1" t="str">
        <f>IF($F298="-","",VLOOKUP($E298,aanmeldingen!$B:$AB,P$1,FALSE))</f>
        <v>Olivier</v>
      </c>
      <c r="Q298" s="1" t="str">
        <f>IF($F298="-","",VLOOKUP($E298,aanmeldingen!$B:$AB,Q$1,FALSE))</f>
        <v>NRD</v>
      </c>
      <c r="R298" s="123">
        <v>34</v>
      </c>
      <c r="S298" s="123"/>
      <c r="AA298" s="54">
        <f t="shared" si="91"/>
        <v>0</v>
      </c>
      <c r="AB298" s="54" t="e">
        <f t="shared" si="92"/>
        <v>#VALUE!</v>
      </c>
      <c r="AC298" s="83" t="str">
        <f t="shared" si="94"/>
        <v/>
      </c>
      <c r="AD298" s="54">
        <f t="shared" si="97"/>
        <v>294</v>
      </c>
      <c r="AE298" s="54" t="str">
        <f t="shared" si="102"/>
        <v/>
      </c>
      <c r="AF298" s="54" t="str">
        <f t="shared" si="103"/>
        <v/>
      </c>
      <c r="AG298" s="54" t="str">
        <f t="shared" si="104"/>
        <v/>
      </c>
      <c r="AH298" s="54" t="str">
        <f t="shared" si="104"/>
        <v/>
      </c>
      <c r="AI298" s="54" t="str">
        <f t="shared" si="104"/>
        <v/>
      </c>
      <c r="AJ298" s="54" t="str">
        <f t="shared" si="106"/>
        <v/>
      </c>
      <c r="AK298" s="54" t="str">
        <f t="shared" si="105"/>
        <v/>
      </c>
      <c r="AL298" s="54" t="str">
        <f t="shared" si="105"/>
        <v/>
      </c>
      <c r="AM298" s="54" t="str">
        <f t="shared" si="105"/>
        <v/>
      </c>
      <c r="AN298" s="1" t="str">
        <f>IF(AF298="S",VLOOKUP(AI298,lookups!$N$1:$O$100,2,FALSE),"NVT")</f>
        <v>NVT</v>
      </c>
      <c r="AP298" s="54" t="str">
        <f t="shared" si="95"/>
        <v/>
      </c>
    </row>
    <row r="299" spans="1:42" x14ac:dyDescent="0.2">
      <c r="A299" s="1">
        <f t="shared" si="107"/>
        <v>173.07</v>
      </c>
      <c r="B299" s="1">
        <f t="shared" si="108"/>
        <v>5</v>
      </c>
      <c r="C299" s="1">
        <f t="shared" si="109"/>
        <v>0</v>
      </c>
      <c r="D299" s="1">
        <f t="shared" si="110"/>
        <v>0</v>
      </c>
      <c r="E299" s="1">
        <f t="shared" si="90"/>
        <v>295</v>
      </c>
      <c r="F299" s="1">
        <f>IFERROR(VLOOKUP($E299,aanmeldingen!$B:$AB,F$1,FALSE),"-")</f>
        <v>173</v>
      </c>
      <c r="H299" s="25" t="str">
        <f>IF($D299=1,VLOOKUP($E299,aanmeldingen!$B:$AB,H$1,FALSE),"")</f>
        <v/>
      </c>
      <c r="I299" s="1" t="str">
        <f>IF($D299=1,VLOOKUP($E299,aanmeldingen!$B:$AB,I$1,FALSE),"")</f>
        <v/>
      </c>
      <c r="J299" s="1" t="str">
        <f>IF($D299=1,VLOOKUP($E299,aanmeldingen!$B:$AB,J$1,FALSE),"")</f>
        <v/>
      </c>
      <c r="K299" s="95" t="str">
        <f>IF($D299=1,VLOOKUP($E299,aanmeldingen!$B:$AB,K$1,FALSE),"")</f>
        <v/>
      </c>
      <c r="L299" s="95" t="str">
        <f>IF($D299=1,VLOOKUP($E299,aanmeldingen!$B:$AB,L$1,FALSE),"")</f>
        <v/>
      </c>
      <c r="M299" s="18" t="str">
        <f>IF($D299=1,VLOOKUP($E299,aanmeldingen!$B:$AB,M$1,FALSE),"")</f>
        <v/>
      </c>
      <c r="N299" s="1" t="str">
        <f>IF($D299=1,VLOOKUP($E299,aanmeldingen!$B:$AB,N$1,FALSE),"")</f>
        <v/>
      </c>
      <c r="O299" s="1" t="str">
        <f>IF($F299="-","",VLOOKUP($E299,aanmeldingen!$B:$AB,O$1,FALSE))</f>
        <v>Fens</v>
      </c>
      <c r="P299" s="1" t="str">
        <f>IF($F299="-","",VLOOKUP($E299,aanmeldingen!$B:$AB,P$1,FALSE))</f>
        <v>Julian</v>
      </c>
      <c r="Q299" s="1" t="str">
        <f>IF($F299="-","",VLOOKUP($E299,aanmeldingen!$B:$AB,Q$1,FALSE))</f>
        <v>PAS</v>
      </c>
      <c r="R299" s="123">
        <v>70</v>
      </c>
      <c r="S299" s="124"/>
      <c r="AA299" s="54">
        <f t="shared" ref="AA299:AA345" si="111">IF(K299="",AA298,IF(AND(K299&gt;=$R$1,L299&lt;=$R$2),1,0))</f>
        <v>0</v>
      </c>
      <c r="AB299" s="54" t="e">
        <f t="shared" ref="AB299:AB345" si="112">RANK(AC299,$AC$5:$AC$1990,1)</f>
        <v>#VALUE!</v>
      </c>
      <c r="AC299" s="83" t="str">
        <f t="shared" ref="AC299:AC345" si="113">IF(AA299=1,F299+IF(R299&lt;&gt;"",R299/1000,E299/1000),"")</f>
        <v/>
      </c>
      <c r="AD299" s="54">
        <f t="shared" si="97"/>
        <v>295</v>
      </c>
      <c r="AE299" s="54" t="str">
        <f t="shared" si="102"/>
        <v/>
      </c>
      <c r="AF299" s="54" t="str">
        <f t="shared" si="103"/>
        <v/>
      </c>
      <c r="AG299" s="54" t="str">
        <f t="shared" si="104"/>
        <v/>
      </c>
      <c r="AH299" s="54" t="str">
        <f t="shared" si="104"/>
        <v/>
      </c>
      <c r="AI299" s="54" t="str">
        <f t="shared" si="104"/>
        <v/>
      </c>
      <c r="AJ299" s="54" t="str">
        <f t="shared" si="106"/>
        <v/>
      </c>
      <c r="AK299" s="54" t="str">
        <f t="shared" si="105"/>
        <v/>
      </c>
      <c r="AL299" s="54" t="str">
        <f t="shared" si="105"/>
        <v/>
      </c>
      <c r="AM299" s="54" t="str">
        <f t="shared" si="105"/>
        <v/>
      </c>
      <c r="AN299" s="1" t="str">
        <f>IF(AF299="S",VLOOKUP(AI299,lookups!$N$1:$O$100,2,FALSE),"NVT")</f>
        <v>NVT</v>
      </c>
      <c r="AP299" s="54" t="str">
        <f t="shared" si="95"/>
        <v/>
      </c>
    </row>
    <row r="300" spans="1:42" x14ac:dyDescent="0.2">
      <c r="A300" s="1">
        <f t="shared" si="107"/>
        <v>173.07400000000001</v>
      </c>
      <c r="B300" s="1">
        <f t="shared" si="108"/>
        <v>6</v>
      </c>
      <c r="C300" s="1">
        <f t="shared" si="109"/>
        <v>0</v>
      </c>
      <c r="D300" s="1">
        <f t="shared" si="110"/>
        <v>0</v>
      </c>
      <c r="E300" s="1">
        <f t="shared" si="90"/>
        <v>296</v>
      </c>
      <c r="F300" s="1">
        <f>IFERROR(VLOOKUP($E300,aanmeldingen!$B:$AB,F$1,FALSE),"-")</f>
        <v>173</v>
      </c>
      <c r="H300" s="25" t="str">
        <f>IF($D300=1,VLOOKUP($E300,aanmeldingen!$B:$AB,H$1,FALSE),"")</f>
        <v/>
      </c>
      <c r="I300" s="1" t="str">
        <f>IF($D300=1,VLOOKUP($E300,aanmeldingen!$B:$AB,I$1,FALSE),"")</f>
        <v/>
      </c>
      <c r="J300" s="1" t="str">
        <f>IF($D300=1,VLOOKUP($E300,aanmeldingen!$B:$AB,J$1,FALSE),"")</f>
        <v/>
      </c>
      <c r="K300" s="95" t="str">
        <f>IF($D300=1,VLOOKUP($E300,aanmeldingen!$B:$AB,K$1,FALSE),"")</f>
        <v/>
      </c>
      <c r="L300" s="95" t="str">
        <f>IF($D300=1,VLOOKUP($E300,aanmeldingen!$B:$AB,L$1,FALSE),"")</f>
        <v/>
      </c>
      <c r="M300" s="18" t="str">
        <f>IF($D300=1,VLOOKUP($E300,aanmeldingen!$B:$AB,M$1,FALSE),"")</f>
        <v/>
      </c>
      <c r="N300" s="1" t="str">
        <f>IF($D300=1,VLOOKUP($E300,aanmeldingen!$B:$AB,N$1,FALSE),"")</f>
        <v/>
      </c>
      <c r="O300" s="1" t="str">
        <f>IF($F300="-","",VLOOKUP($E300,aanmeldingen!$B:$AB,O$1,FALSE))</f>
        <v>Zoons</v>
      </c>
      <c r="P300" s="1" t="str">
        <f>IF($F300="-","",VLOOKUP($E300,aanmeldingen!$B:$AB,P$1,FALSE))</f>
        <v>Edo</v>
      </c>
      <c r="Q300" s="1" t="str">
        <f>IF($F300="-","",VLOOKUP($E300,aanmeldingen!$B:$AB,Q$1,FALSE))</f>
        <v>NRD</v>
      </c>
      <c r="R300" s="123">
        <v>74</v>
      </c>
      <c r="S300" s="123"/>
      <c r="AA300" s="54">
        <f t="shared" si="111"/>
        <v>0</v>
      </c>
      <c r="AB300" s="54" t="e">
        <f t="shared" si="112"/>
        <v>#VALUE!</v>
      </c>
      <c r="AC300" s="83" t="str">
        <f t="shared" si="113"/>
        <v/>
      </c>
      <c r="AD300" s="54">
        <f t="shared" si="97"/>
        <v>296</v>
      </c>
      <c r="AE300" s="54" t="str">
        <f t="shared" si="102"/>
        <v/>
      </c>
      <c r="AF300" s="54" t="str">
        <f t="shared" si="103"/>
        <v/>
      </c>
      <c r="AG300" s="54" t="str">
        <f t="shared" si="104"/>
        <v/>
      </c>
      <c r="AH300" s="54" t="str">
        <f t="shared" si="104"/>
        <v/>
      </c>
      <c r="AI300" s="54" t="str">
        <f t="shared" si="104"/>
        <v/>
      </c>
      <c r="AJ300" s="54" t="str">
        <f t="shared" si="106"/>
        <v/>
      </c>
      <c r="AK300" s="54" t="str">
        <f t="shared" si="105"/>
        <v/>
      </c>
      <c r="AL300" s="54" t="str">
        <f t="shared" si="105"/>
        <v/>
      </c>
      <c r="AM300" s="54" t="str">
        <f t="shared" si="105"/>
        <v/>
      </c>
      <c r="AN300" s="1" t="str">
        <f>IF(AF300="S",VLOOKUP(AI300,lookups!$N$1:$O$100,2,FALSE),"NVT")</f>
        <v>NVT</v>
      </c>
      <c r="AP300" s="54" t="str">
        <f t="shared" si="95"/>
        <v/>
      </c>
    </row>
    <row r="301" spans="1:42" x14ac:dyDescent="0.2">
      <c r="A301" s="1">
        <f t="shared" si="107"/>
        <v>173.00899999999999</v>
      </c>
      <c r="B301" s="1">
        <f t="shared" si="108"/>
        <v>7</v>
      </c>
      <c r="C301" s="1">
        <f t="shared" si="109"/>
        <v>0</v>
      </c>
      <c r="D301" s="1">
        <f t="shared" si="110"/>
        <v>0</v>
      </c>
      <c r="E301" s="1">
        <f t="shared" si="90"/>
        <v>297</v>
      </c>
      <c r="F301" s="1">
        <f>IFERROR(VLOOKUP($E301,aanmeldingen!$B:$AB,F$1,FALSE),"-")</f>
        <v>173</v>
      </c>
      <c r="H301" s="25" t="str">
        <f>IF($D301=1,VLOOKUP($E301,aanmeldingen!$B:$AB,H$1,FALSE),"")</f>
        <v/>
      </c>
      <c r="I301" s="1" t="str">
        <f>IF($D301=1,VLOOKUP($E301,aanmeldingen!$B:$AB,I$1,FALSE),"")</f>
        <v/>
      </c>
      <c r="J301" s="1" t="str">
        <f>IF($D301=1,VLOOKUP($E301,aanmeldingen!$B:$AB,J$1,FALSE),"")</f>
        <v/>
      </c>
      <c r="K301" s="95" t="str">
        <f>IF($D301=1,VLOOKUP($E301,aanmeldingen!$B:$AB,K$1,FALSE),"")</f>
        <v/>
      </c>
      <c r="L301" s="95" t="str">
        <f>IF($D301=1,VLOOKUP($E301,aanmeldingen!$B:$AB,L$1,FALSE),"")</f>
        <v/>
      </c>
      <c r="M301" s="18" t="str">
        <f>IF($D301=1,VLOOKUP($E301,aanmeldingen!$B:$AB,M$1,FALSE),"")</f>
        <v/>
      </c>
      <c r="N301" s="1" t="str">
        <f>IF($D301=1,VLOOKUP($E301,aanmeldingen!$B:$AB,N$1,FALSE),"")</f>
        <v/>
      </c>
      <c r="O301" s="1" t="str">
        <f>IF($F301="-","",VLOOKUP($E301,aanmeldingen!$B:$AB,O$1,FALSE))</f>
        <v>Giacon</v>
      </c>
      <c r="P301" s="1" t="str">
        <f>IF($F301="-","",VLOOKUP($E301,aanmeldingen!$B:$AB,P$1,FALSE))</f>
        <v>Daniel</v>
      </c>
      <c r="Q301" s="1" t="str">
        <f>IF($F301="-","",VLOOKUP($E301,aanmeldingen!$B:$AB,Q$1,FALSE))</f>
        <v>AMS</v>
      </c>
      <c r="R301" s="123">
        <v>9</v>
      </c>
      <c r="S301" s="123"/>
      <c r="AA301" s="54">
        <f t="shared" si="111"/>
        <v>0</v>
      </c>
      <c r="AB301" s="54" t="e">
        <f t="shared" si="112"/>
        <v>#VALUE!</v>
      </c>
      <c r="AC301" s="83" t="str">
        <f t="shared" si="113"/>
        <v/>
      </c>
      <c r="AD301" s="54">
        <f t="shared" si="97"/>
        <v>297</v>
      </c>
      <c r="AE301" s="54" t="str">
        <f t="shared" si="102"/>
        <v/>
      </c>
      <c r="AF301" s="54" t="str">
        <f t="shared" si="103"/>
        <v/>
      </c>
      <c r="AG301" s="54" t="str">
        <f t="shared" si="104"/>
        <v/>
      </c>
      <c r="AH301" s="54" t="str">
        <f t="shared" si="104"/>
        <v/>
      </c>
      <c r="AI301" s="54" t="str">
        <f t="shared" si="104"/>
        <v/>
      </c>
      <c r="AJ301" s="54" t="str">
        <f t="shared" si="106"/>
        <v/>
      </c>
      <c r="AK301" s="54" t="str">
        <f t="shared" si="105"/>
        <v/>
      </c>
      <c r="AL301" s="54" t="str">
        <f t="shared" si="105"/>
        <v/>
      </c>
      <c r="AM301" s="54" t="str">
        <f t="shared" si="105"/>
        <v/>
      </c>
      <c r="AN301" s="1" t="str">
        <f>IF(AF301="S",VLOOKUP(AI301,lookups!$N$1:$O$100,2,FALSE),"NVT")</f>
        <v>NVT</v>
      </c>
      <c r="AP301" s="54" t="str">
        <f t="shared" si="95"/>
        <v/>
      </c>
    </row>
    <row r="302" spans="1:42" x14ac:dyDescent="0.2">
      <c r="A302" s="1">
        <f t="shared" si="107"/>
        <v>173.06100000000001</v>
      </c>
      <c r="B302" s="1">
        <f t="shared" si="108"/>
        <v>8</v>
      </c>
      <c r="C302" s="1">
        <f t="shared" si="109"/>
        <v>0</v>
      </c>
      <c r="D302" s="1">
        <f t="shared" si="110"/>
        <v>0</v>
      </c>
      <c r="E302" s="1">
        <f t="shared" si="90"/>
        <v>298</v>
      </c>
      <c r="F302" s="1">
        <f>IFERROR(VLOOKUP($E302,aanmeldingen!$B:$AB,F$1,FALSE),"-")</f>
        <v>173</v>
      </c>
      <c r="H302" s="25" t="str">
        <f>IF($D302=1,VLOOKUP($E302,aanmeldingen!$B:$AB,H$1,FALSE),"")</f>
        <v/>
      </c>
      <c r="I302" s="1" t="str">
        <f>IF($D302=1,VLOOKUP($E302,aanmeldingen!$B:$AB,I$1,FALSE),"")</f>
        <v/>
      </c>
      <c r="J302" s="1" t="str">
        <f>IF($D302=1,VLOOKUP($E302,aanmeldingen!$B:$AB,J$1,FALSE),"")</f>
        <v/>
      </c>
      <c r="K302" s="95" t="str">
        <f>IF($D302=1,VLOOKUP($E302,aanmeldingen!$B:$AB,K$1,FALSE),"")</f>
        <v/>
      </c>
      <c r="L302" s="95" t="str">
        <f>IF($D302=1,VLOOKUP($E302,aanmeldingen!$B:$AB,L$1,FALSE),"")</f>
        <v/>
      </c>
      <c r="M302" s="18" t="str">
        <f>IF($D302=1,VLOOKUP($E302,aanmeldingen!$B:$AB,M$1,FALSE),"")</f>
        <v/>
      </c>
      <c r="N302" s="1" t="str">
        <f>IF($D302=1,VLOOKUP($E302,aanmeldingen!$B:$AB,N$1,FALSE),"")</f>
        <v/>
      </c>
      <c r="O302" s="1" t="str">
        <f>IF($F302="-","",VLOOKUP($E302,aanmeldingen!$B:$AB,O$1,FALSE))</f>
        <v>Zoons</v>
      </c>
      <c r="P302" s="1" t="str">
        <f>IF($F302="-","",VLOOKUP($E302,aanmeldingen!$B:$AB,P$1,FALSE))</f>
        <v>Axel</v>
      </c>
      <c r="Q302" s="1" t="str">
        <f>IF($F302="-","",VLOOKUP($E302,aanmeldingen!$B:$AB,Q$1,FALSE))</f>
        <v>NRD</v>
      </c>
      <c r="R302" s="123">
        <v>61</v>
      </c>
      <c r="S302" s="123"/>
      <c r="AA302" s="54">
        <f t="shared" si="111"/>
        <v>0</v>
      </c>
      <c r="AB302" s="54" t="e">
        <f t="shared" si="112"/>
        <v>#VALUE!</v>
      </c>
      <c r="AC302" s="83" t="str">
        <f t="shared" si="113"/>
        <v/>
      </c>
      <c r="AD302" s="54">
        <f t="shared" si="97"/>
        <v>298</v>
      </c>
      <c r="AE302" s="54" t="str">
        <f t="shared" si="102"/>
        <v/>
      </c>
      <c r="AF302" s="54" t="str">
        <f t="shared" si="103"/>
        <v/>
      </c>
      <c r="AG302" s="54" t="str">
        <f t="shared" si="104"/>
        <v/>
      </c>
      <c r="AH302" s="54" t="str">
        <f t="shared" si="104"/>
        <v/>
      </c>
      <c r="AI302" s="54" t="str">
        <f t="shared" si="104"/>
        <v/>
      </c>
      <c r="AJ302" s="54" t="str">
        <f t="shared" si="106"/>
        <v/>
      </c>
      <c r="AK302" s="54" t="str">
        <f t="shared" si="105"/>
        <v/>
      </c>
      <c r="AL302" s="54" t="str">
        <f t="shared" si="105"/>
        <v/>
      </c>
      <c r="AM302" s="54" t="str">
        <f t="shared" si="105"/>
        <v/>
      </c>
      <c r="AN302" s="1" t="str">
        <f>IF(AF302="S",VLOOKUP(AI302,lookups!$N$1:$O$100,2,FALSE),"NVT")</f>
        <v>NVT</v>
      </c>
      <c r="AP302" s="54" t="str">
        <f t="shared" si="95"/>
        <v/>
      </c>
    </row>
    <row r="303" spans="1:42" x14ac:dyDescent="0.2">
      <c r="A303" s="1">
        <f t="shared" si="107"/>
        <v>173.03299999999999</v>
      </c>
      <c r="B303" s="1">
        <f t="shared" si="108"/>
        <v>9</v>
      </c>
      <c r="C303" s="1">
        <f t="shared" si="109"/>
        <v>0</v>
      </c>
      <c r="D303" s="1">
        <f t="shared" si="110"/>
        <v>0</v>
      </c>
      <c r="E303" s="1">
        <f t="shared" si="90"/>
        <v>299</v>
      </c>
      <c r="F303" s="1">
        <f>IFERROR(VLOOKUP($E303,aanmeldingen!$B:$AB,F$1,FALSE),"-")</f>
        <v>173</v>
      </c>
      <c r="H303" s="25" t="str">
        <f>IF($D303=1,VLOOKUP($E303,aanmeldingen!$B:$AB,H$1,FALSE),"")</f>
        <v/>
      </c>
      <c r="I303" s="1" t="str">
        <f>IF($D303=1,VLOOKUP($E303,aanmeldingen!$B:$AB,I$1,FALSE),"")</f>
        <v/>
      </c>
      <c r="J303" s="1" t="str">
        <f>IF($D303=1,VLOOKUP($E303,aanmeldingen!$B:$AB,J$1,FALSE),"")</f>
        <v/>
      </c>
      <c r="K303" s="95" t="str">
        <f>IF($D303=1,VLOOKUP($E303,aanmeldingen!$B:$AB,K$1,FALSE),"")</f>
        <v/>
      </c>
      <c r="L303" s="95" t="str">
        <f>IF($D303=1,VLOOKUP($E303,aanmeldingen!$B:$AB,L$1,FALSE),"")</f>
        <v/>
      </c>
      <c r="M303" s="18" t="str">
        <f>IF($D303=1,VLOOKUP($E303,aanmeldingen!$B:$AB,M$1,FALSE),"")</f>
        <v/>
      </c>
      <c r="N303" s="1" t="str">
        <f>IF($D303=1,VLOOKUP($E303,aanmeldingen!$B:$AB,N$1,FALSE),"")</f>
        <v/>
      </c>
      <c r="O303" s="1" t="str">
        <f>IF($F303="-","",VLOOKUP($E303,aanmeldingen!$B:$AB,O$1,FALSE))</f>
        <v>Jans Kohneke</v>
      </c>
      <c r="P303" s="1" t="str">
        <f>IF($F303="-","",VLOOKUP($E303,aanmeldingen!$B:$AB,P$1,FALSE))</f>
        <v>Teun</v>
      </c>
      <c r="Q303" s="1" t="str">
        <f>IF($F303="-","",VLOOKUP($E303,aanmeldingen!$B:$AB,Q$1,FALSE))</f>
        <v>AMS</v>
      </c>
      <c r="R303" s="123">
        <v>33</v>
      </c>
      <c r="S303" s="124"/>
      <c r="AA303" s="54">
        <f t="shared" si="111"/>
        <v>0</v>
      </c>
      <c r="AB303" s="54" t="e">
        <f t="shared" si="112"/>
        <v>#VALUE!</v>
      </c>
      <c r="AC303" s="83" t="str">
        <f t="shared" si="113"/>
        <v/>
      </c>
      <c r="AD303" s="54">
        <f t="shared" si="97"/>
        <v>299</v>
      </c>
      <c r="AE303" s="54" t="str">
        <f t="shared" si="102"/>
        <v/>
      </c>
      <c r="AF303" s="54" t="str">
        <f t="shared" si="103"/>
        <v/>
      </c>
      <c r="AG303" s="54" t="str">
        <f t="shared" si="104"/>
        <v/>
      </c>
      <c r="AH303" s="54" t="str">
        <f t="shared" si="104"/>
        <v/>
      </c>
      <c r="AI303" s="54" t="str">
        <f t="shared" si="104"/>
        <v/>
      </c>
      <c r="AJ303" s="54" t="str">
        <f t="shared" si="106"/>
        <v/>
      </c>
      <c r="AK303" s="54" t="str">
        <f t="shared" si="105"/>
        <v/>
      </c>
      <c r="AL303" s="54" t="str">
        <f t="shared" si="105"/>
        <v/>
      </c>
      <c r="AM303" s="54" t="str">
        <f t="shared" si="105"/>
        <v/>
      </c>
      <c r="AN303" s="1" t="str">
        <f>IF(AF303="S",VLOOKUP(AI303,lookups!$N$1:$O$100,2,FALSE),"NVT")</f>
        <v>NVT</v>
      </c>
      <c r="AP303" s="54" t="str">
        <f t="shared" si="95"/>
        <v/>
      </c>
    </row>
    <row r="304" spans="1:42" x14ac:dyDescent="0.2">
      <c r="A304" s="1">
        <f t="shared" si="107"/>
        <v>173.01499999999999</v>
      </c>
      <c r="B304" s="1">
        <f t="shared" si="108"/>
        <v>10</v>
      </c>
      <c r="C304" s="1">
        <f t="shared" si="109"/>
        <v>0</v>
      </c>
      <c r="D304" s="1">
        <f t="shared" si="110"/>
        <v>0</v>
      </c>
      <c r="E304" s="1">
        <f t="shared" si="90"/>
        <v>300</v>
      </c>
      <c r="F304" s="1">
        <f>IFERROR(VLOOKUP($E304,aanmeldingen!$B:$AB,F$1,FALSE),"-")</f>
        <v>173</v>
      </c>
      <c r="H304" s="25" t="str">
        <f>IF($D304=1,VLOOKUP($E304,aanmeldingen!$B:$AB,H$1,FALSE),"")</f>
        <v/>
      </c>
      <c r="I304" s="1" t="str">
        <f>IF($D304=1,VLOOKUP($E304,aanmeldingen!$B:$AB,I$1,FALSE),"")</f>
        <v/>
      </c>
      <c r="J304" s="1" t="str">
        <f>IF($D304=1,VLOOKUP($E304,aanmeldingen!$B:$AB,J$1,FALSE),"")</f>
        <v/>
      </c>
      <c r="K304" s="95" t="str">
        <f>IF($D304=1,VLOOKUP($E304,aanmeldingen!$B:$AB,K$1,FALSE),"")</f>
        <v/>
      </c>
      <c r="L304" s="95" t="str">
        <f>IF($D304=1,VLOOKUP($E304,aanmeldingen!$B:$AB,L$1,FALSE),"")</f>
        <v/>
      </c>
      <c r="M304" s="18" t="str">
        <f>IF($D304=1,VLOOKUP($E304,aanmeldingen!$B:$AB,M$1,FALSE),"")</f>
        <v/>
      </c>
      <c r="N304" s="1" t="str">
        <f>IF($D304=1,VLOOKUP($E304,aanmeldingen!$B:$AB,N$1,FALSE),"")</f>
        <v/>
      </c>
      <c r="O304" s="1" t="str">
        <f>IF($F304="-","",VLOOKUP($E304,aanmeldingen!$B:$AB,O$1,FALSE))</f>
        <v>Dualeh</v>
      </c>
      <c r="P304" s="1" t="str">
        <f>IF($F304="-","",VLOOKUP($E304,aanmeldingen!$B:$AB,P$1,FALSE))</f>
        <v>Quincy</v>
      </c>
      <c r="Q304" s="1" t="str">
        <f>IF($F304="-","",VLOOKUP($E304,aanmeldingen!$B:$AB,Q$1,FALSE))</f>
        <v>TWE</v>
      </c>
      <c r="R304" s="123">
        <v>15</v>
      </c>
      <c r="S304" s="123"/>
      <c r="AA304" s="54">
        <f t="shared" si="111"/>
        <v>0</v>
      </c>
      <c r="AB304" s="54" t="e">
        <f t="shared" si="112"/>
        <v>#VALUE!</v>
      </c>
      <c r="AC304" s="83" t="str">
        <f t="shared" si="113"/>
        <v/>
      </c>
      <c r="AD304" s="54">
        <f t="shared" si="97"/>
        <v>300</v>
      </c>
      <c r="AE304" s="54" t="str">
        <f t="shared" si="102"/>
        <v/>
      </c>
      <c r="AF304" s="54" t="str">
        <f t="shared" si="103"/>
        <v/>
      </c>
      <c r="AG304" s="54" t="str">
        <f t="shared" si="104"/>
        <v/>
      </c>
      <c r="AH304" s="54" t="str">
        <f t="shared" si="104"/>
        <v/>
      </c>
      <c r="AI304" s="54" t="str">
        <f t="shared" si="104"/>
        <v/>
      </c>
      <c r="AJ304" s="54" t="str">
        <f t="shared" si="106"/>
        <v/>
      </c>
      <c r="AK304" s="54" t="str">
        <f t="shared" si="105"/>
        <v/>
      </c>
      <c r="AL304" s="54" t="str">
        <f t="shared" si="105"/>
        <v/>
      </c>
      <c r="AM304" s="54" t="str">
        <f t="shared" si="105"/>
        <v/>
      </c>
      <c r="AN304" s="1" t="str">
        <f>IF(AF304="S",VLOOKUP(AI304,lookups!$N$1:$O$100,2,FALSE),"NVT")</f>
        <v>NVT</v>
      </c>
      <c r="AP304" s="54" t="str">
        <f t="shared" si="95"/>
        <v/>
      </c>
    </row>
    <row r="305" spans="1:42" x14ac:dyDescent="0.2">
      <c r="A305" s="1">
        <f t="shared" si="107"/>
        <v>173.114</v>
      </c>
      <c r="B305" s="1">
        <f t="shared" si="108"/>
        <v>11</v>
      </c>
      <c r="C305" s="1">
        <f t="shared" si="109"/>
        <v>0</v>
      </c>
      <c r="D305" s="1">
        <f t="shared" si="110"/>
        <v>0</v>
      </c>
      <c r="E305" s="1">
        <f t="shared" si="90"/>
        <v>301</v>
      </c>
      <c r="F305" s="1">
        <f>IFERROR(VLOOKUP($E305,aanmeldingen!$B:$AB,F$1,FALSE),"-")</f>
        <v>173</v>
      </c>
      <c r="H305" s="25" t="str">
        <f>IF($D305=1,VLOOKUP($E305,aanmeldingen!$B:$AB,H$1,FALSE),"")</f>
        <v/>
      </c>
      <c r="I305" s="1" t="str">
        <f>IF($D305=1,VLOOKUP($E305,aanmeldingen!$B:$AB,I$1,FALSE),"")</f>
        <v/>
      </c>
      <c r="J305" s="1" t="str">
        <f>IF($D305=1,VLOOKUP($E305,aanmeldingen!$B:$AB,J$1,FALSE),"")</f>
        <v/>
      </c>
      <c r="K305" s="95" t="str">
        <f>IF($D305=1,VLOOKUP($E305,aanmeldingen!$B:$AB,K$1,FALSE),"")</f>
        <v/>
      </c>
      <c r="L305" s="95" t="str">
        <f>IF($D305=1,VLOOKUP($E305,aanmeldingen!$B:$AB,L$1,FALSE),"")</f>
        <v/>
      </c>
      <c r="M305" s="18" t="str">
        <f>IF($D305=1,VLOOKUP($E305,aanmeldingen!$B:$AB,M$1,FALSE),"")</f>
        <v/>
      </c>
      <c r="N305" s="1" t="str">
        <f>IF($D305=1,VLOOKUP($E305,aanmeldingen!$B:$AB,N$1,FALSE),"")</f>
        <v/>
      </c>
      <c r="O305" s="1" t="str">
        <f>IF($F305="-","",VLOOKUP($E305,aanmeldingen!$B:$AB,O$1,FALSE))</f>
        <v>Snijder</v>
      </c>
      <c r="P305" s="1" t="str">
        <f>IF($F305="-","",VLOOKUP($E305,aanmeldingen!$B:$AB,P$1,FALSE))</f>
        <v>Ivo</v>
      </c>
      <c r="Q305" s="1" t="str">
        <f>IF($F305="-","",VLOOKUP($E305,aanmeldingen!$B:$AB,Q$1,FALSE))</f>
        <v>HS</v>
      </c>
      <c r="R305" s="123">
        <v>114</v>
      </c>
      <c r="S305" s="123"/>
      <c r="AA305" s="54">
        <f t="shared" si="111"/>
        <v>0</v>
      </c>
      <c r="AB305" s="54" t="e">
        <f t="shared" si="112"/>
        <v>#VALUE!</v>
      </c>
      <c r="AC305" s="83" t="str">
        <f t="shared" si="113"/>
        <v/>
      </c>
      <c r="AD305" s="54">
        <f t="shared" si="97"/>
        <v>301</v>
      </c>
      <c r="AE305" s="54" t="str">
        <f t="shared" si="102"/>
        <v/>
      </c>
      <c r="AF305" s="54" t="str">
        <f t="shared" si="103"/>
        <v/>
      </c>
      <c r="AG305" s="54" t="str">
        <f t="shared" ref="AG305:AI324" si="114">IF($AF305="W",VLOOKUP($AE305,$F$5:$N$997,AG$4,FALSE),IF($AF305="S",VLOOKUP($AE305,$A$5:$R$997,AG$3,FALSE),""))</f>
        <v/>
      </c>
      <c r="AH305" s="54" t="str">
        <f t="shared" si="114"/>
        <v/>
      </c>
      <c r="AI305" s="54" t="str">
        <f t="shared" si="114"/>
        <v/>
      </c>
      <c r="AJ305" s="54" t="str">
        <f t="shared" si="106"/>
        <v/>
      </c>
      <c r="AK305" s="54" t="str">
        <f t="shared" ref="AK305:AM324" si="115">IF($AF305="W",VLOOKUP($AE305,$F$5:$N$997,AK$4,FALSE),"")</f>
        <v/>
      </c>
      <c r="AL305" s="54" t="str">
        <f t="shared" si="115"/>
        <v/>
      </c>
      <c r="AM305" s="54" t="str">
        <f t="shared" si="115"/>
        <v/>
      </c>
      <c r="AN305" s="1" t="str">
        <f>IF(AF305="S",VLOOKUP(AI305,lookups!$N$1:$O$100,2,FALSE),"NVT")</f>
        <v>NVT</v>
      </c>
      <c r="AP305" s="54" t="str">
        <f t="shared" si="95"/>
        <v/>
      </c>
    </row>
    <row r="306" spans="1:42" x14ac:dyDescent="0.2">
      <c r="A306" s="1">
        <f t="shared" si="107"/>
        <v>173.10300000000001</v>
      </c>
      <c r="B306" s="1">
        <f t="shared" si="108"/>
        <v>12</v>
      </c>
      <c r="C306" s="1">
        <f t="shared" si="109"/>
        <v>0</v>
      </c>
      <c r="D306" s="1">
        <f t="shared" si="110"/>
        <v>0</v>
      </c>
      <c r="E306" s="1">
        <f t="shared" si="90"/>
        <v>302</v>
      </c>
      <c r="F306" s="1">
        <f>IFERROR(VLOOKUP($E306,aanmeldingen!$B:$AB,F$1,FALSE),"-")</f>
        <v>173</v>
      </c>
      <c r="H306" s="25" t="str">
        <f>IF($D306=1,VLOOKUP($E306,aanmeldingen!$B:$AB,H$1,FALSE),"")</f>
        <v/>
      </c>
      <c r="I306" s="1" t="str">
        <f>IF($D306=1,VLOOKUP($E306,aanmeldingen!$B:$AB,I$1,FALSE),"")</f>
        <v/>
      </c>
      <c r="J306" s="1" t="str">
        <f>IF($D306=1,VLOOKUP($E306,aanmeldingen!$B:$AB,J$1,FALSE),"")</f>
        <v/>
      </c>
      <c r="K306" s="95" t="str">
        <f>IF($D306=1,VLOOKUP($E306,aanmeldingen!$B:$AB,K$1,FALSE),"")</f>
        <v/>
      </c>
      <c r="L306" s="95" t="str">
        <f>IF($D306=1,VLOOKUP($E306,aanmeldingen!$B:$AB,L$1,FALSE),"")</f>
        <v/>
      </c>
      <c r="M306" s="18" t="str">
        <f>IF($D306=1,VLOOKUP($E306,aanmeldingen!$B:$AB,M$1,FALSE),"")</f>
        <v/>
      </c>
      <c r="N306" s="1" t="str">
        <f>IF($D306=1,VLOOKUP($E306,aanmeldingen!$B:$AB,N$1,FALSE),"")</f>
        <v/>
      </c>
      <c r="O306" s="1" t="str">
        <f>IF($F306="-","",VLOOKUP($E306,aanmeldingen!$B:$AB,O$1,FALSE))</f>
        <v>Prommel</v>
      </c>
      <c r="P306" s="1" t="str">
        <f>IF($F306="-","",VLOOKUP($E306,aanmeldingen!$B:$AB,P$1,FALSE))</f>
        <v>Wouter</v>
      </c>
      <c r="Q306" s="1" t="str">
        <f>IF($F306="-","",VLOOKUP($E306,aanmeldingen!$B:$AB,Q$1,FALSE))</f>
        <v>AMS</v>
      </c>
      <c r="R306" s="123">
        <v>103</v>
      </c>
      <c r="S306" s="123"/>
      <c r="AA306" s="54">
        <f t="shared" si="111"/>
        <v>0</v>
      </c>
      <c r="AB306" s="54" t="e">
        <f t="shared" si="112"/>
        <v>#VALUE!</v>
      </c>
      <c r="AC306" s="83" t="str">
        <f t="shared" si="113"/>
        <v/>
      </c>
      <c r="AD306" s="54">
        <f t="shared" si="97"/>
        <v>302</v>
      </c>
      <c r="AE306" s="54" t="str">
        <f t="shared" si="102"/>
        <v/>
      </c>
      <c r="AF306" s="54" t="str">
        <f t="shared" si="103"/>
        <v/>
      </c>
      <c r="AG306" s="54" t="str">
        <f t="shared" si="114"/>
        <v/>
      </c>
      <c r="AH306" s="54" t="str">
        <f t="shared" si="114"/>
        <v/>
      </c>
      <c r="AI306" s="54" t="str">
        <f t="shared" si="114"/>
        <v/>
      </c>
      <c r="AJ306" s="54" t="str">
        <f t="shared" si="106"/>
        <v/>
      </c>
      <c r="AK306" s="54" t="str">
        <f t="shared" si="115"/>
        <v/>
      </c>
      <c r="AL306" s="54" t="str">
        <f t="shared" si="115"/>
        <v/>
      </c>
      <c r="AM306" s="54" t="str">
        <f t="shared" si="115"/>
        <v/>
      </c>
      <c r="AN306" s="1" t="str">
        <f>IF(AF306="S",VLOOKUP(AI306,lookups!$N$1:$O$100,2,FALSE),"NVT")</f>
        <v>NVT</v>
      </c>
      <c r="AP306" s="54" t="str">
        <f t="shared" si="95"/>
        <v/>
      </c>
    </row>
    <row r="307" spans="1:42" x14ac:dyDescent="0.2">
      <c r="A307" s="1">
        <f t="shared" si="107"/>
        <v>174.02699999999999</v>
      </c>
      <c r="B307" s="1">
        <f t="shared" si="108"/>
        <v>1</v>
      </c>
      <c r="C307" s="1">
        <f t="shared" si="109"/>
        <v>1</v>
      </c>
      <c r="D307" s="1">
        <f t="shared" si="110"/>
        <v>1</v>
      </c>
      <c r="E307" s="1">
        <f t="shared" si="90"/>
        <v>303</v>
      </c>
      <c r="F307" s="1">
        <f>IFERROR(VLOOKUP($E307,aanmeldingen!$B:$AB,F$1,FALSE),"-")</f>
        <v>174</v>
      </c>
      <c r="H307" s="25" t="str">
        <f>IF($D307=1,VLOOKUP($E307,aanmeldingen!$B:$AB,H$1,FALSE),"")</f>
        <v>Sosnowiec</v>
      </c>
      <c r="I307" s="1" t="str">
        <f>IF($D307=1,VLOOKUP($E307,aanmeldingen!$B:$AB,I$1,FALSE),"")</f>
        <v>POL</v>
      </c>
      <c r="J307" s="1" t="str">
        <f>IF($D307=1,VLOOKUP($E307,aanmeldingen!$B:$AB,J$1,FALSE),"")</f>
        <v>WB Jun</v>
      </c>
      <c r="K307" s="95">
        <f>IF($D307=1,VLOOKUP($E307,aanmeldingen!$B:$AB,K$1,FALSE),"")</f>
        <v>43442</v>
      </c>
      <c r="L307" s="95">
        <f>IF($D307=1,VLOOKUP($E307,aanmeldingen!$B:$AB,L$1,FALSE),"")</f>
        <v>43442</v>
      </c>
      <c r="M307" s="18" t="str">
        <f>IF($D307=1,VLOOKUP($E307,aanmeldingen!$B:$AB,M$1,FALSE),"")</f>
        <v>Dames</v>
      </c>
      <c r="N307" s="1" t="str">
        <f>IF($D307=1,VLOOKUP($E307,aanmeldingen!$B:$AB,N$1,FALSE),"")</f>
        <v>Sabel</v>
      </c>
      <c r="O307" s="1" t="str">
        <f>IF($F307="-","",VLOOKUP($E307,aanmeldingen!$B:$AB,O$1,FALSE))</f>
        <v>Buitenhuis</v>
      </c>
      <c r="P307" s="1" t="str">
        <f>IF($F307="-","",VLOOKUP($E307,aanmeldingen!$B:$AB,P$1,FALSE))</f>
        <v>Marleen</v>
      </c>
      <c r="Q307" s="1" t="str">
        <f>IF($F307="-","",VLOOKUP($E307,aanmeldingen!$B:$AB,Q$1,FALSE))</f>
        <v>AMS</v>
      </c>
      <c r="R307" s="123">
        <v>27</v>
      </c>
      <c r="S307" s="124">
        <v>158</v>
      </c>
      <c r="AA307" s="54">
        <f t="shared" si="111"/>
        <v>0</v>
      </c>
      <c r="AB307" s="54" t="e">
        <f t="shared" si="112"/>
        <v>#VALUE!</v>
      </c>
      <c r="AC307" s="83" t="str">
        <f t="shared" si="113"/>
        <v/>
      </c>
      <c r="AD307" s="54">
        <f t="shared" si="97"/>
        <v>303</v>
      </c>
      <c r="AE307" s="54" t="str">
        <f t="shared" si="102"/>
        <v/>
      </c>
      <c r="AF307" s="54" t="str">
        <f t="shared" si="103"/>
        <v/>
      </c>
      <c r="AG307" s="54" t="str">
        <f t="shared" si="114"/>
        <v/>
      </c>
      <c r="AH307" s="54" t="str">
        <f t="shared" si="114"/>
        <v/>
      </c>
      <c r="AI307" s="54" t="str">
        <f t="shared" si="114"/>
        <v/>
      </c>
      <c r="AJ307" s="54" t="str">
        <f t="shared" si="106"/>
        <v/>
      </c>
      <c r="AK307" s="54" t="str">
        <f t="shared" si="115"/>
        <v/>
      </c>
      <c r="AL307" s="54" t="str">
        <f t="shared" si="115"/>
        <v/>
      </c>
      <c r="AM307" s="54" t="str">
        <f t="shared" si="115"/>
        <v/>
      </c>
      <c r="AN307" s="1" t="str">
        <f>IF(AF307="S",VLOOKUP(AI307,lookups!$N$1:$O$100,2,FALSE),"NVT")</f>
        <v>NVT</v>
      </c>
      <c r="AP307" s="54" t="str">
        <f t="shared" si="95"/>
        <v/>
      </c>
    </row>
    <row r="308" spans="1:42" x14ac:dyDescent="0.2">
      <c r="A308" s="1">
        <f t="shared" si="107"/>
        <v>174.124</v>
      </c>
      <c r="B308" s="1">
        <f t="shared" si="108"/>
        <v>2</v>
      </c>
      <c r="C308" s="1">
        <f t="shared" si="109"/>
        <v>1</v>
      </c>
      <c r="D308" s="1">
        <f t="shared" si="110"/>
        <v>0</v>
      </c>
      <c r="E308" s="1">
        <f t="shared" si="90"/>
        <v>304</v>
      </c>
      <c r="F308" s="1">
        <f>IFERROR(VLOOKUP($E308,aanmeldingen!$B:$AB,F$1,FALSE),"-")</f>
        <v>174</v>
      </c>
      <c r="H308" s="25" t="str">
        <f>IF($D308=1,VLOOKUP($E308,aanmeldingen!$B:$AB,H$1,FALSE),"")</f>
        <v/>
      </c>
      <c r="I308" s="1" t="str">
        <f>IF($D308=1,VLOOKUP($E308,aanmeldingen!$B:$AB,I$1,FALSE),"")</f>
        <v/>
      </c>
      <c r="J308" s="1" t="str">
        <f>IF($D308=1,VLOOKUP($E308,aanmeldingen!$B:$AB,J$1,FALSE),"")</f>
        <v/>
      </c>
      <c r="K308" s="95" t="str">
        <f>IF($D308=1,VLOOKUP($E308,aanmeldingen!$B:$AB,K$1,FALSE),"")</f>
        <v/>
      </c>
      <c r="L308" s="95" t="str">
        <f>IF($D308=1,VLOOKUP($E308,aanmeldingen!$B:$AB,L$1,FALSE),"")</f>
        <v/>
      </c>
      <c r="M308" s="18" t="str">
        <f>IF($D308=1,VLOOKUP($E308,aanmeldingen!$B:$AB,M$1,FALSE),"")</f>
        <v/>
      </c>
      <c r="N308" s="1" t="str">
        <f>IF($D308=1,VLOOKUP($E308,aanmeldingen!$B:$AB,N$1,FALSE),"")</f>
        <v/>
      </c>
      <c r="O308" s="1" t="str">
        <f>IF($F308="-","",VLOOKUP($E308,aanmeldingen!$B:$AB,O$1,FALSE))</f>
        <v>Talbot</v>
      </c>
      <c r="P308" s="1" t="str">
        <f>IF($F308="-","",VLOOKUP($E308,aanmeldingen!$B:$AB,P$1,FALSE))</f>
        <v>Laura</v>
      </c>
      <c r="Q308" s="1" t="str">
        <f>IF($F308="-","",VLOOKUP($E308,aanmeldingen!$B:$AB,Q$1,FALSE))</f>
        <v>AMS</v>
      </c>
      <c r="R308" s="123">
        <v>124</v>
      </c>
      <c r="S308" s="123"/>
      <c r="AA308" s="54">
        <f t="shared" si="111"/>
        <v>0</v>
      </c>
      <c r="AB308" s="54" t="e">
        <f t="shared" si="112"/>
        <v>#VALUE!</v>
      </c>
      <c r="AC308" s="83" t="str">
        <f t="shared" si="113"/>
        <v/>
      </c>
      <c r="AD308" s="54">
        <f t="shared" si="97"/>
        <v>304</v>
      </c>
      <c r="AE308" s="54" t="str">
        <f t="shared" si="102"/>
        <v/>
      </c>
      <c r="AF308" s="54" t="str">
        <f t="shared" si="103"/>
        <v/>
      </c>
      <c r="AG308" s="54" t="str">
        <f t="shared" si="114"/>
        <v/>
      </c>
      <c r="AH308" s="54" t="str">
        <f t="shared" si="114"/>
        <v/>
      </c>
      <c r="AI308" s="54" t="str">
        <f t="shared" si="114"/>
        <v/>
      </c>
      <c r="AJ308" s="54" t="str">
        <f t="shared" si="106"/>
        <v/>
      </c>
      <c r="AK308" s="54" t="str">
        <f t="shared" si="115"/>
        <v/>
      </c>
      <c r="AL308" s="54" t="str">
        <f t="shared" si="115"/>
        <v/>
      </c>
      <c r="AM308" s="54" t="str">
        <f t="shared" si="115"/>
        <v/>
      </c>
      <c r="AN308" s="1" t="str">
        <f>IF(AF308="S",VLOOKUP(AI308,lookups!$N$1:$O$100,2,FALSE),"NVT")</f>
        <v>NVT</v>
      </c>
      <c r="AP308" s="54" t="str">
        <f t="shared" si="95"/>
        <v/>
      </c>
    </row>
    <row r="309" spans="1:42" x14ac:dyDescent="0.2">
      <c r="A309" s="1">
        <f t="shared" si="107"/>
        <v>175.16800000000001</v>
      </c>
      <c r="B309" s="1">
        <f t="shared" si="108"/>
        <v>1</v>
      </c>
      <c r="C309" s="1">
        <f t="shared" si="109"/>
        <v>0</v>
      </c>
      <c r="D309" s="1">
        <f t="shared" si="110"/>
        <v>1</v>
      </c>
      <c r="E309" s="1">
        <f t="shared" si="90"/>
        <v>305</v>
      </c>
      <c r="F309" s="1">
        <f>IFERROR(VLOOKUP($E309,aanmeldingen!$B:$AB,F$1,FALSE),"-")</f>
        <v>175</v>
      </c>
      <c r="H309" s="25" t="str">
        <f>IF($D309=1,VLOOKUP($E309,aanmeldingen!$B:$AB,H$1,FALSE),"")</f>
        <v>Sosnowiec</v>
      </c>
      <c r="I309" s="1" t="str">
        <f>IF($D309=1,VLOOKUP($E309,aanmeldingen!$B:$AB,I$1,FALSE),"")</f>
        <v>POL</v>
      </c>
      <c r="J309" s="1" t="str">
        <f>IF($D309=1,VLOOKUP($E309,aanmeldingen!$B:$AB,J$1,FALSE),"")</f>
        <v>WB Jun</v>
      </c>
      <c r="K309" s="95">
        <f>IF($D309=1,VLOOKUP($E309,aanmeldingen!$B:$AB,K$1,FALSE),"")</f>
        <v>43442</v>
      </c>
      <c r="L309" s="95">
        <f>IF($D309=1,VLOOKUP($E309,aanmeldingen!$B:$AB,L$1,FALSE),"")</f>
        <v>43443</v>
      </c>
      <c r="M309" s="18" t="str">
        <f>IF($D309=1,VLOOKUP($E309,aanmeldingen!$B:$AB,M$1,FALSE),"")</f>
        <v>Heren</v>
      </c>
      <c r="N309" s="1" t="str">
        <f>IF($D309=1,VLOOKUP($E309,aanmeldingen!$B:$AB,N$1,FALSE),"")</f>
        <v>Sabel</v>
      </c>
      <c r="O309" s="1" t="str">
        <f>IF($F309="-","",VLOOKUP($E309,aanmeldingen!$B:$AB,O$1,FALSE))</f>
        <v>Buser</v>
      </c>
      <c r="P309" s="1" t="str">
        <f>IF($F309="-","",VLOOKUP($E309,aanmeldingen!$B:$AB,P$1,FALSE))</f>
        <v>Jimi</v>
      </c>
      <c r="Q309" s="1" t="str">
        <f>IF($F309="-","",VLOOKUP($E309,aanmeldingen!$B:$AB,Q$1,FALSE))</f>
        <v>AMS</v>
      </c>
      <c r="R309" s="124">
        <v>168</v>
      </c>
      <c r="S309" s="124">
        <v>170</v>
      </c>
      <c r="AA309" s="54">
        <f t="shared" si="111"/>
        <v>0</v>
      </c>
      <c r="AB309" s="54" t="e">
        <f t="shared" si="112"/>
        <v>#VALUE!</v>
      </c>
      <c r="AC309" s="83" t="str">
        <f t="shared" si="113"/>
        <v/>
      </c>
      <c r="AD309" s="54">
        <f t="shared" si="97"/>
        <v>305</v>
      </c>
      <c r="AE309" s="54" t="str">
        <f t="shared" si="102"/>
        <v/>
      </c>
      <c r="AF309" s="54" t="str">
        <f t="shared" si="103"/>
        <v/>
      </c>
      <c r="AG309" s="54" t="str">
        <f t="shared" si="114"/>
        <v/>
      </c>
      <c r="AH309" s="54" t="str">
        <f t="shared" si="114"/>
        <v/>
      </c>
      <c r="AI309" s="54" t="str">
        <f t="shared" si="114"/>
        <v/>
      </c>
      <c r="AJ309" s="54" t="str">
        <f t="shared" si="106"/>
        <v/>
      </c>
      <c r="AK309" s="54" t="str">
        <f t="shared" si="115"/>
        <v/>
      </c>
      <c r="AL309" s="54" t="str">
        <f t="shared" si="115"/>
        <v/>
      </c>
      <c r="AM309" s="54" t="str">
        <f t="shared" si="115"/>
        <v/>
      </c>
      <c r="AN309" s="1" t="str">
        <f>IF(AF309="S",VLOOKUP(AI309,lookups!$N$1:$O$100,2,FALSE),"NVT")</f>
        <v>NVT</v>
      </c>
      <c r="AP309" s="54" t="str">
        <f t="shared" si="95"/>
        <v/>
      </c>
    </row>
    <row r="310" spans="1:42" x14ac:dyDescent="0.2">
      <c r="A310" s="1">
        <f t="shared" si="107"/>
        <v>175.12200000000001</v>
      </c>
      <c r="B310" s="1">
        <f t="shared" si="108"/>
        <v>2</v>
      </c>
      <c r="C310" s="1">
        <f t="shared" si="109"/>
        <v>0</v>
      </c>
      <c r="D310" s="1">
        <f t="shared" si="110"/>
        <v>0</v>
      </c>
      <c r="E310" s="1">
        <f t="shared" si="90"/>
        <v>306</v>
      </c>
      <c r="F310" s="1">
        <f>IFERROR(VLOOKUP($E310,aanmeldingen!$B:$AB,F$1,FALSE),"-")</f>
        <v>175</v>
      </c>
      <c r="H310" s="25" t="str">
        <f>IF($D310=1,VLOOKUP($E310,aanmeldingen!$B:$AB,H$1,FALSE),"")</f>
        <v/>
      </c>
      <c r="I310" s="1" t="str">
        <f>IF($D310=1,VLOOKUP($E310,aanmeldingen!$B:$AB,I$1,FALSE),"")</f>
        <v/>
      </c>
      <c r="J310" s="1" t="str">
        <f>IF($D310=1,VLOOKUP($E310,aanmeldingen!$B:$AB,J$1,FALSE),"")</f>
        <v/>
      </c>
      <c r="K310" s="95" t="str">
        <f>IF($D310=1,VLOOKUP($E310,aanmeldingen!$B:$AB,K$1,FALSE),"")</f>
        <v/>
      </c>
      <c r="L310" s="95" t="str">
        <f>IF($D310=1,VLOOKUP($E310,aanmeldingen!$B:$AB,L$1,FALSE),"")</f>
        <v/>
      </c>
      <c r="M310" s="18" t="str">
        <f>IF($D310=1,VLOOKUP($E310,aanmeldingen!$B:$AB,M$1,FALSE),"")</f>
        <v/>
      </c>
      <c r="N310" s="1" t="str">
        <f>IF($D310=1,VLOOKUP($E310,aanmeldingen!$B:$AB,N$1,FALSE),"")</f>
        <v/>
      </c>
      <c r="O310" s="1" t="str">
        <f>IF($F310="-","",VLOOKUP($E310,aanmeldingen!$B:$AB,O$1,FALSE))</f>
        <v>Faas</v>
      </c>
      <c r="P310" s="1" t="str">
        <f>IF($F310="-","",VLOOKUP($E310,aanmeldingen!$B:$AB,P$1,FALSE))</f>
        <v>Quinton</v>
      </c>
      <c r="Q310" s="1" t="str">
        <f>IF($F310="-","",VLOOKUP($E310,aanmeldingen!$B:$AB,Q$1,FALSE))</f>
        <v>SUR</v>
      </c>
      <c r="R310" s="124">
        <v>122</v>
      </c>
      <c r="S310" s="124"/>
      <c r="AA310" s="54">
        <f t="shared" si="111"/>
        <v>0</v>
      </c>
      <c r="AB310" s="54" t="e">
        <f t="shared" si="112"/>
        <v>#VALUE!</v>
      </c>
      <c r="AC310" s="83" t="str">
        <f t="shared" si="113"/>
        <v/>
      </c>
      <c r="AD310" s="54">
        <f t="shared" si="97"/>
        <v>306</v>
      </c>
      <c r="AE310" s="54" t="str">
        <f t="shared" si="102"/>
        <v/>
      </c>
      <c r="AF310" s="54" t="str">
        <f t="shared" si="103"/>
        <v/>
      </c>
      <c r="AG310" s="54" t="str">
        <f t="shared" si="114"/>
        <v/>
      </c>
      <c r="AH310" s="54" t="str">
        <f t="shared" si="114"/>
        <v/>
      </c>
      <c r="AI310" s="54" t="str">
        <f t="shared" si="114"/>
        <v/>
      </c>
      <c r="AJ310" s="54" t="str">
        <f t="shared" si="106"/>
        <v/>
      </c>
      <c r="AK310" s="54" t="str">
        <f t="shared" si="115"/>
        <v/>
      </c>
      <c r="AL310" s="54" t="str">
        <f t="shared" si="115"/>
        <v/>
      </c>
      <c r="AM310" s="54" t="str">
        <f t="shared" si="115"/>
        <v/>
      </c>
      <c r="AN310" s="1" t="str">
        <f>IF(AF310="S",VLOOKUP(AI310,lookups!$N$1:$O$100,2,FALSE),"NVT")</f>
        <v>NVT</v>
      </c>
      <c r="AP310" s="54" t="str">
        <f t="shared" si="95"/>
        <v/>
      </c>
    </row>
    <row r="311" spans="1:42" x14ac:dyDescent="0.2">
      <c r="A311" s="1">
        <f t="shared" si="107"/>
        <v>175.166</v>
      </c>
      <c r="B311" s="1">
        <f t="shared" si="108"/>
        <v>3</v>
      </c>
      <c r="C311" s="1">
        <f t="shared" si="109"/>
        <v>0</v>
      </c>
      <c r="D311" s="1">
        <f t="shared" si="110"/>
        <v>0</v>
      </c>
      <c r="E311" s="1">
        <f t="shared" si="90"/>
        <v>307</v>
      </c>
      <c r="F311" s="1">
        <f>IFERROR(VLOOKUP($E311,aanmeldingen!$B:$AB,F$1,FALSE),"-")</f>
        <v>175</v>
      </c>
      <c r="H311" s="25" t="str">
        <f>IF($D311=1,VLOOKUP($E311,aanmeldingen!$B:$AB,H$1,FALSE),"")</f>
        <v/>
      </c>
      <c r="I311" s="1" t="str">
        <f>IF($D311=1,VLOOKUP($E311,aanmeldingen!$B:$AB,I$1,FALSE),"")</f>
        <v/>
      </c>
      <c r="J311" s="1" t="str">
        <f>IF($D311=1,VLOOKUP($E311,aanmeldingen!$B:$AB,J$1,FALSE),"")</f>
        <v/>
      </c>
      <c r="K311" s="95" t="str">
        <f>IF($D311=1,VLOOKUP($E311,aanmeldingen!$B:$AB,K$1,FALSE),"")</f>
        <v/>
      </c>
      <c r="L311" s="95" t="str">
        <f>IF($D311=1,VLOOKUP($E311,aanmeldingen!$B:$AB,L$1,FALSE),"")</f>
        <v/>
      </c>
      <c r="M311" s="18" t="str">
        <f>IF($D311=1,VLOOKUP($E311,aanmeldingen!$B:$AB,M$1,FALSE),"")</f>
        <v/>
      </c>
      <c r="N311" s="1" t="str">
        <f>IF($D311=1,VLOOKUP($E311,aanmeldingen!$B:$AB,N$1,FALSE),"")</f>
        <v/>
      </c>
      <c r="O311" s="1" t="str">
        <f>IF($F311="-","",VLOOKUP($E311,aanmeldingen!$B:$AB,O$1,FALSE))</f>
        <v>Bouwman</v>
      </c>
      <c r="P311" s="1" t="str">
        <f>IF($F311="-","",VLOOKUP($E311,aanmeldingen!$B:$AB,P$1,FALSE))</f>
        <v>Dirk-Jan</v>
      </c>
      <c r="Q311" s="1" t="str">
        <f>IF($F311="-","",VLOOKUP($E311,aanmeldingen!$B:$AB,Q$1,FALSE))</f>
        <v>SUR</v>
      </c>
      <c r="R311" s="123">
        <v>166</v>
      </c>
      <c r="S311" s="124"/>
      <c r="AA311" s="54">
        <f t="shared" si="111"/>
        <v>0</v>
      </c>
      <c r="AB311" s="54" t="e">
        <f t="shared" si="112"/>
        <v>#VALUE!</v>
      </c>
      <c r="AC311" s="83" t="str">
        <f t="shared" si="113"/>
        <v/>
      </c>
      <c r="AD311" s="54">
        <f t="shared" si="97"/>
        <v>307</v>
      </c>
      <c r="AE311" s="54" t="str">
        <f t="shared" si="102"/>
        <v/>
      </c>
      <c r="AF311" s="54" t="str">
        <f t="shared" si="103"/>
        <v/>
      </c>
      <c r="AG311" s="54" t="str">
        <f t="shared" si="114"/>
        <v/>
      </c>
      <c r="AH311" s="54" t="str">
        <f t="shared" si="114"/>
        <v/>
      </c>
      <c r="AI311" s="54" t="str">
        <f t="shared" si="114"/>
        <v/>
      </c>
      <c r="AJ311" s="54" t="str">
        <f t="shared" si="106"/>
        <v/>
      </c>
      <c r="AK311" s="54" t="str">
        <f t="shared" si="115"/>
        <v/>
      </c>
      <c r="AL311" s="54" t="str">
        <f t="shared" si="115"/>
        <v/>
      </c>
      <c r="AM311" s="54" t="str">
        <f t="shared" si="115"/>
        <v/>
      </c>
      <c r="AN311" s="1" t="str">
        <f>IF(AF311="S",VLOOKUP(AI311,lookups!$N$1:$O$100,2,FALSE),"NVT")</f>
        <v>NVT</v>
      </c>
      <c r="AP311" s="54" t="str">
        <f t="shared" si="95"/>
        <v/>
      </c>
    </row>
    <row r="312" spans="1:42" x14ac:dyDescent="0.2">
      <c r="A312" s="1">
        <f t="shared" si="107"/>
        <v>180.19499999999999</v>
      </c>
      <c r="B312" s="1">
        <f t="shared" si="108"/>
        <v>1</v>
      </c>
      <c r="C312" s="1">
        <f t="shared" si="109"/>
        <v>1</v>
      </c>
      <c r="D312" s="1">
        <f t="shared" si="110"/>
        <v>1</v>
      </c>
      <c r="E312" s="1">
        <f t="shared" si="90"/>
        <v>308</v>
      </c>
      <c r="F312" s="1">
        <f>IFERROR(VLOOKUP($E312,aanmeldingen!$B:$AB,F$1,FALSE),"-")</f>
        <v>180</v>
      </c>
      <c r="H312" s="25" t="str">
        <f>IF($D312=1,VLOOKUP($E312,aanmeldingen!$B:$AB,H$1,FALSE),"")</f>
        <v>Burgos</v>
      </c>
      <c r="I312" s="1" t="str">
        <f>IF($D312=1,VLOOKUP($E312,aanmeldingen!$B:$AB,I$1,FALSE),"")</f>
        <v>ESP</v>
      </c>
      <c r="J312" s="1" t="str">
        <f>IF($D312=1,VLOOKUP($E312,aanmeldingen!$B:$AB,J$1,FALSE),"")</f>
        <v>WB Jun</v>
      </c>
      <c r="K312" s="95">
        <f>IF($D312=1,VLOOKUP($E312,aanmeldingen!$B:$AB,K$1,FALSE),"")</f>
        <v>43449</v>
      </c>
      <c r="L312" s="95">
        <f>IF($D312=1,VLOOKUP($E312,aanmeldingen!$B:$AB,L$1,FALSE),"")</f>
        <v>43449</v>
      </c>
      <c r="M312" s="18" t="str">
        <f>IF($D312=1,VLOOKUP($E312,aanmeldingen!$B:$AB,M$1,FALSE),"")</f>
        <v>Dames</v>
      </c>
      <c r="N312" s="1" t="str">
        <f>IF($D312=1,VLOOKUP($E312,aanmeldingen!$B:$AB,N$1,FALSE),"")</f>
        <v>Degen</v>
      </c>
      <c r="O312" s="1" t="str">
        <f>IF($F312="-","",VLOOKUP($E312,aanmeldingen!$B:$AB,O$1,FALSE))</f>
        <v>Kroese</v>
      </c>
      <c r="P312" s="1" t="str">
        <f>IF($F312="-","",VLOOKUP($E312,aanmeldingen!$B:$AB,P$1,FALSE))</f>
        <v>Katelijne</v>
      </c>
      <c r="Q312" s="1" t="str">
        <f>IF($F312="-","",VLOOKUP($E312,aanmeldingen!$B:$AB,Q$1,FALSE))</f>
        <v>AMS</v>
      </c>
      <c r="R312" s="123">
        <v>195</v>
      </c>
      <c r="S312" s="123">
        <v>202</v>
      </c>
      <c r="AA312" s="54">
        <f t="shared" si="111"/>
        <v>0</v>
      </c>
      <c r="AB312" s="54" t="e">
        <f t="shared" si="112"/>
        <v>#VALUE!</v>
      </c>
      <c r="AC312" s="83" t="str">
        <f t="shared" si="113"/>
        <v/>
      </c>
      <c r="AD312" s="54">
        <f t="shared" si="97"/>
        <v>308</v>
      </c>
      <c r="AE312" s="54" t="str">
        <f t="shared" si="102"/>
        <v/>
      </c>
      <c r="AF312" s="54" t="str">
        <f t="shared" si="103"/>
        <v/>
      </c>
      <c r="AG312" s="54" t="str">
        <f t="shared" si="114"/>
        <v/>
      </c>
      <c r="AH312" s="54" t="str">
        <f t="shared" si="114"/>
        <v/>
      </c>
      <c r="AI312" s="54" t="str">
        <f t="shared" si="114"/>
        <v/>
      </c>
      <c r="AJ312" s="54" t="str">
        <f t="shared" si="106"/>
        <v/>
      </c>
      <c r="AK312" s="54" t="str">
        <f t="shared" si="115"/>
        <v/>
      </c>
      <c r="AL312" s="54" t="str">
        <f t="shared" si="115"/>
        <v/>
      </c>
      <c r="AM312" s="54" t="str">
        <f t="shared" si="115"/>
        <v/>
      </c>
      <c r="AN312" s="1" t="str">
        <f>IF(AF312="S",VLOOKUP(AI312,lookups!$N$1:$O$100,2,FALSE),"NVT")</f>
        <v>NVT</v>
      </c>
      <c r="AP312" s="54" t="str">
        <f t="shared" si="95"/>
        <v/>
      </c>
    </row>
    <row r="313" spans="1:42" x14ac:dyDescent="0.2">
      <c r="A313" s="1">
        <f t="shared" si="107"/>
        <v>181.14599999999999</v>
      </c>
      <c r="B313" s="1">
        <f t="shared" si="108"/>
        <v>1</v>
      </c>
      <c r="C313" s="1">
        <f t="shared" si="109"/>
        <v>0</v>
      </c>
      <c r="D313" s="1">
        <f t="shared" si="110"/>
        <v>1</v>
      </c>
      <c r="E313" s="1">
        <f t="shared" si="90"/>
        <v>309</v>
      </c>
      <c r="F313" s="1">
        <f>IFERROR(VLOOKUP($E313,aanmeldingen!$B:$AB,F$1,FALSE),"-")</f>
        <v>181</v>
      </c>
      <c r="H313" s="25" t="str">
        <f>IF($D313=1,VLOOKUP($E313,aanmeldingen!$B:$AB,H$1,FALSE),"")</f>
        <v>Dormagen</v>
      </c>
      <c r="I313" s="1" t="str">
        <f>IF($D313=1,VLOOKUP($E313,aanmeldingen!$B:$AB,I$1,FALSE),"")</f>
        <v>GER</v>
      </c>
      <c r="J313" s="1" t="str">
        <f>IF($D313=1,VLOOKUP($E313,aanmeldingen!$B:$AB,J$1,FALSE),"")</f>
        <v>WB Jun</v>
      </c>
      <c r="K313" s="95">
        <f>IF($D313=1,VLOOKUP($E313,aanmeldingen!$B:$AB,K$1,FALSE),"")</f>
        <v>43449</v>
      </c>
      <c r="L313" s="95">
        <f>IF($D313=1,VLOOKUP($E313,aanmeldingen!$B:$AB,L$1,FALSE),"")</f>
        <v>43450</v>
      </c>
      <c r="M313" s="18" t="str">
        <f>IF($D313=1,VLOOKUP($E313,aanmeldingen!$B:$AB,M$1,FALSE),"")</f>
        <v>Dames</v>
      </c>
      <c r="N313" s="1" t="str">
        <f>IF($D313=1,VLOOKUP($E313,aanmeldingen!$B:$AB,N$1,FALSE),"")</f>
        <v>Sabel</v>
      </c>
      <c r="O313" s="1" t="str">
        <f>IF($F313="-","",VLOOKUP($E313,aanmeldingen!$B:$AB,O$1,FALSE))</f>
        <v>Chiang</v>
      </c>
      <c r="P313" s="1" t="str">
        <f>IF($F313="-","",VLOOKUP($E313,aanmeldingen!$B:$AB,P$1,FALSE))</f>
        <v>Enli</v>
      </c>
      <c r="Q313" s="1" t="str">
        <f>IF($F313="-","",VLOOKUP($E313,aanmeldingen!$B:$AB,Q$1,FALSE))</f>
        <v>SUR</v>
      </c>
      <c r="R313" s="123">
        <v>146</v>
      </c>
      <c r="S313" s="124">
        <v>147</v>
      </c>
      <c r="AA313" s="54">
        <f t="shared" si="111"/>
        <v>0</v>
      </c>
      <c r="AB313" s="54" t="e">
        <f t="shared" si="112"/>
        <v>#VALUE!</v>
      </c>
      <c r="AC313" s="83" t="str">
        <f t="shared" si="113"/>
        <v/>
      </c>
      <c r="AD313" s="54">
        <f t="shared" si="97"/>
        <v>309</v>
      </c>
      <c r="AE313" s="54" t="str">
        <f t="shared" si="102"/>
        <v/>
      </c>
      <c r="AF313" s="54" t="str">
        <f t="shared" si="103"/>
        <v/>
      </c>
      <c r="AG313" s="54" t="str">
        <f t="shared" si="114"/>
        <v/>
      </c>
      <c r="AH313" s="54" t="str">
        <f t="shared" si="114"/>
        <v/>
      </c>
      <c r="AI313" s="54" t="str">
        <f t="shared" si="114"/>
        <v/>
      </c>
      <c r="AJ313" s="54" t="str">
        <f t="shared" si="106"/>
        <v/>
      </c>
      <c r="AK313" s="54" t="str">
        <f t="shared" si="115"/>
        <v/>
      </c>
      <c r="AL313" s="54" t="str">
        <f t="shared" si="115"/>
        <v/>
      </c>
      <c r="AM313" s="54" t="str">
        <f t="shared" si="115"/>
        <v/>
      </c>
      <c r="AN313" s="1" t="str">
        <f>IF(AF313="S",VLOOKUP(AI313,lookups!$N$1:$O$100,2,FALSE),"NVT")</f>
        <v>NVT</v>
      </c>
      <c r="AP313" s="54" t="str">
        <f t="shared" si="95"/>
        <v/>
      </c>
    </row>
    <row r="314" spans="1:42" x14ac:dyDescent="0.2">
      <c r="A314" s="1">
        <f t="shared" si="107"/>
        <v>181.05799999999999</v>
      </c>
      <c r="B314" s="1">
        <f t="shared" si="108"/>
        <v>2</v>
      </c>
      <c r="C314" s="1">
        <f t="shared" si="109"/>
        <v>0</v>
      </c>
      <c r="D314" s="1">
        <f t="shared" si="110"/>
        <v>0</v>
      </c>
      <c r="E314" s="1">
        <f t="shared" si="90"/>
        <v>310</v>
      </c>
      <c r="F314" s="1">
        <f>IFERROR(VLOOKUP($E314,aanmeldingen!$B:$AB,F$1,FALSE),"-")</f>
        <v>181</v>
      </c>
      <c r="H314" s="25" t="str">
        <f>IF($D314=1,VLOOKUP($E314,aanmeldingen!$B:$AB,H$1,FALSE),"")</f>
        <v/>
      </c>
      <c r="I314" s="1" t="str">
        <f>IF($D314=1,VLOOKUP($E314,aanmeldingen!$B:$AB,I$1,FALSE),"")</f>
        <v/>
      </c>
      <c r="J314" s="1" t="str">
        <f>IF($D314=1,VLOOKUP($E314,aanmeldingen!$B:$AB,J$1,FALSE),"")</f>
        <v/>
      </c>
      <c r="K314" s="95" t="str">
        <f>IF($D314=1,VLOOKUP($E314,aanmeldingen!$B:$AB,K$1,FALSE),"")</f>
        <v/>
      </c>
      <c r="L314" s="95" t="str">
        <f>IF($D314=1,VLOOKUP($E314,aanmeldingen!$B:$AB,L$1,FALSE),"")</f>
        <v/>
      </c>
      <c r="M314" s="18" t="str">
        <f>IF($D314=1,VLOOKUP($E314,aanmeldingen!$B:$AB,M$1,FALSE),"")</f>
        <v/>
      </c>
      <c r="N314" s="1" t="str">
        <f>IF($D314=1,VLOOKUP($E314,aanmeldingen!$B:$AB,N$1,FALSE),"")</f>
        <v/>
      </c>
      <c r="O314" s="1" t="str">
        <f>IF($F314="-","",VLOOKUP($E314,aanmeldingen!$B:$AB,O$1,FALSE))</f>
        <v>Buitenhuis</v>
      </c>
      <c r="P314" s="1" t="str">
        <f>IF($F314="-","",VLOOKUP($E314,aanmeldingen!$B:$AB,P$1,FALSE))</f>
        <v>Marleen</v>
      </c>
      <c r="Q314" s="1" t="str">
        <f>IF($F314="-","",VLOOKUP($E314,aanmeldingen!$B:$AB,Q$1,FALSE))</f>
        <v>AMS</v>
      </c>
      <c r="R314" s="123">
        <v>58</v>
      </c>
      <c r="S314" s="123"/>
      <c r="AA314" s="54">
        <f t="shared" si="111"/>
        <v>0</v>
      </c>
      <c r="AB314" s="54" t="e">
        <f t="shared" si="112"/>
        <v>#VALUE!</v>
      </c>
      <c r="AC314" s="83" t="str">
        <f t="shared" si="113"/>
        <v/>
      </c>
      <c r="AD314" s="54">
        <f t="shared" si="97"/>
        <v>310</v>
      </c>
      <c r="AE314" s="54" t="str">
        <f t="shared" si="102"/>
        <v/>
      </c>
      <c r="AF314" s="54" t="str">
        <f t="shared" si="103"/>
        <v/>
      </c>
      <c r="AG314" s="54" t="str">
        <f t="shared" si="114"/>
        <v/>
      </c>
      <c r="AH314" s="54" t="str">
        <f t="shared" si="114"/>
        <v/>
      </c>
      <c r="AI314" s="54" t="str">
        <f t="shared" si="114"/>
        <v/>
      </c>
      <c r="AJ314" s="54" t="str">
        <f t="shared" si="106"/>
        <v/>
      </c>
      <c r="AK314" s="54" t="str">
        <f t="shared" si="115"/>
        <v/>
      </c>
      <c r="AL314" s="54" t="str">
        <f t="shared" si="115"/>
        <v/>
      </c>
      <c r="AM314" s="54" t="str">
        <f t="shared" si="115"/>
        <v/>
      </c>
      <c r="AN314" s="1" t="str">
        <f>IF(AF314="S",VLOOKUP(AI314,lookups!$N$1:$O$100,2,FALSE),"NVT")</f>
        <v>NVT</v>
      </c>
      <c r="AP314" s="54" t="str">
        <f t="shared" si="95"/>
        <v/>
      </c>
    </row>
    <row r="315" spans="1:42" x14ac:dyDescent="0.2">
      <c r="A315" s="1">
        <f t="shared" si="107"/>
        <v>181.12700000000001</v>
      </c>
      <c r="B315" s="1">
        <f t="shared" si="108"/>
        <v>3</v>
      </c>
      <c r="C315" s="1">
        <f t="shared" si="109"/>
        <v>0</v>
      </c>
      <c r="D315" s="1">
        <f t="shared" si="110"/>
        <v>0</v>
      </c>
      <c r="E315" s="1">
        <f t="shared" si="90"/>
        <v>311</v>
      </c>
      <c r="F315" s="1">
        <f>IFERROR(VLOOKUP($E315,aanmeldingen!$B:$AB,F$1,FALSE),"-")</f>
        <v>181</v>
      </c>
      <c r="H315" s="25" t="str">
        <f>IF($D315=1,VLOOKUP($E315,aanmeldingen!$B:$AB,H$1,FALSE),"")</f>
        <v/>
      </c>
      <c r="I315" s="1" t="str">
        <f>IF($D315=1,VLOOKUP($E315,aanmeldingen!$B:$AB,I$1,FALSE),"")</f>
        <v/>
      </c>
      <c r="J315" s="1" t="str">
        <f>IF($D315=1,VLOOKUP($E315,aanmeldingen!$B:$AB,J$1,FALSE),"")</f>
        <v/>
      </c>
      <c r="K315" s="95" t="str">
        <f>IF($D315=1,VLOOKUP($E315,aanmeldingen!$B:$AB,K$1,FALSE),"")</f>
        <v/>
      </c>
      <c r="L315" s="95" t="str">
        <f>IF($D315=1,VLOOKUP($E315,aanmeldingen!$B:$AB,L$1,FALSE),"")</f>
        <v/>
      </c>
      <c r="M315" s="18" t="str">
        <f>IF($D315=1,VLOOKUP($E315,aanmeldingen!$B:$AB,M$1,FALSE),"")</f>
        <v/>
      </c>
      <c r="N315" s="1" t="str">
        <f>IF($D315=1,VLOOKUP($E315,aanmeldingen!$B:$AB,N$1,FALSE),"")</f>
        <v/>
      </c>
      <c r="O315" s="1" t="str">
        <f>IF($F315="-","",VLOOKUP($E315,aanmeldingen!$B:$AB,O$1,FALSE))</f>
        <v>Talbot</v>
      </c>
      <c r="P315" s="1" t="str">
        <f>IF($F315="-","",VLOOKUP($E315,aanmeldingen!$B:$AB,P$1,FALSE))</f>
        <v>Laura</v>
      </c>
      <c r="Q315" s="1" t="str">
        <f>IF($F315="-","",VLOOKUP($E315,aanmeldingen!$B:$AB,Q$1,FALSE))</f>
        <v>AMS</v>
      </c>
      <c r="R315" s="123">
        <v>127</v>
      </c>
      <c r="S315" s="123"/>
      <c r="AA315" s="54">
        <f t="shared" si="111"/>
        <v>0</v>
      </c>
      <c r="AB315" s="54" t="e">
        <f t="shared" si="112"/>
        <v>#VALUE!</v>
      </c>
      <c r="AC315" s="83" t="str">
        <f t="shared" si="113"/>
        <v/>
      </c>
      <c r="AD315" s="54">
        <f t="shared" si="97"/>
        <v>311</v>
      </c>
      <c r="AE315" s="54" t="str">
        <f t="shared" si="102"/>
        <v/>
      </c>
      <c r="AF315" s="54" t="str">
        <f t="shared" si="103"/>
        <v/>
      </c>
      <c r="AG315" s="54" t="str">
        <f t="shared" si="114"/>
        <v/>
      </c>
      <c r="AH315" s="54" t="str">
        <f t="shared" si="114"/>
        <v/>
      </c>
      <c r="AI315" s="54" t="str">
        <f t="shared" si="114"/>
        <v/>
      </c>
      <c r="AJ315" s="54" t="str">
        <f t="shared" si="106"/>
        <v/>
      </c>
      <c r="AK315" s="54" t="str">
        <f t="shared" si="115"/>
        <v/>
      </c>
      <c r="AL315" s="54" t="str">
        <f t="shared" si="115"/>
        <v/>
      </c>
      <c r="AM315" s="54" t="str">
        <f t="shared" si="115"/>
        <v/>
      </c>
      <c r="AN315" s="1" t="str">
        <f>IF(AF315="S",VLOOKUP(AI315,lookups!$N$1:$O$100,2,FALSE),"NVT")</f>
        <v>NVT</v>
      </c>
      <c r="AP315" s="54" t="str">
        <f t="shared" si="95"/>
        <v/>
      </c>
    </row>
    <row r="316" spans="1:42" x14ac:dyDescent="0.2">
      <c r="A316" s="1">
        <f t="shared" si="107"/>
        <v>182.148</v>
      </c>
      <c r="B316" s="1">
        <f t="shared" si="108"/>
        <v>1</v>
      </c>
      <c r="C316" s="1">
        <f t="shared" si="109"/>
        <v>1</v>
      </c>
      <c r="D316" s="1">
        <f t="shared" si="110"/>
        <v>1</v>
      </c>
      <c r="E316" s="1">
        <f t="shared" si="90"/>
        <v>312</v>
      </c>
      <c r="F316" s="1">
        <f>IFERROR(VLOOKUP($E316,aanmeldingen!$B:$AB,F$1,FALSE),"-")</f>
        <v>182</v>
      </c>
      <c r="H316" s="25" t="str">
        <f>IF($D316=1,VLOOKUP($E316,aanmeldingen!$B:$AB,H$1,FALSE),"")</f>
        <v>Dormagen</v>
      </c>
      <c r="I316" s="1" t="str">
        <f>IF($D316=1,VLOOKUP($E316,aanmeldingen!$B:$AB,I$1,FALSE),"")</f>
        <v>GER</v>
      </c>
      <c r="J316" s="1" t="str">
        <f>IF($D316=1,VLOOKUP($E316,aanmeldingen!$B:$AB,J$1,FALSE),"")</f>
        <v>WB Jun</v>
      </c>
      <c r="K316" s="95">
        <f>IF($D316=1,VLOOKUP($E316,aanmeldingen!$B:$AB,K$1,FALSE),"")</f>
        <v>43449</v>
      </c>
      <c r="L316" s="95">
        <f>IF($D316=1,VLOOKUP($E316,aanmeldingen!$B:$AB,L$1,FALSE),"")</f>
        <v>43450</v>
      </c>
      <c r="M316" s="18" t="str">
        <f>IF($D316=1,VLOOKUP($E316,aanmeldingen!$B:$AB,M$1,FALSE),"")</f>
        <v>Heren</v>
      </c>
      <c r="N316" s="1" t="str">
        <f>IF($D316=1,VLOOKUP($E316,aanmeldingen!$B:$AB,N$1,FALSE),"")</f>
        <v>Sabel</v>
      </c>
      <c r="O316" s="1" t="str">
        <f>IF($F316="-","",VLOOKUP($E316,aanmeldingen!$B:$AB,O$1,FALSE))</f>
        <v>Buser</v>
      </c>
      <c r="P316" s="1" t="str">
        <f>IF($F316="-","",VLOOKUP($E316,aanmeldingen!$B:$AB,P$1,FALSE))</f>
        <v>Jimi</v>
      </c>
      <c r="Q316" s="1" t="str">
        <f>IF($F316="-","",VLOOKUP($E316,aanmeldingen!$B:$AB,Q$1,FALSE))</f>
        <v>AMS</v>
      </c>
      <c r="R316" s="123">
        <v>148</v>
      </c>
      <c r="S316" s="123">
        <v>161</v>
      </c>
      <c r="AA316" s="54">
        <f t="shared" si="111"/>
        <v>0</v>
      </c>
      <c r="AB316" s="54" t="e">
        <f t="shared" si="112"/>
        <v>#VALUE!</v>
      </c>
      <c r="AC316" s="83" t="str">
        <f t="shared" si="113"/>
        <v/>
      </c>
      <c r="AD316" s="54">
        <f t="shared" si="97"/>
        <v>312</v>
      </c>
      <c r="AE316" s="54" t="str">
        <f t="shared" si="102"/>
        <v/>
      </c>
      <c r="AF316" s="54" t="str">
        <f t="shared" si="103"/>
        <v/>
      </c>
      <c r="AG316" s="54" t="str">
        <f t="shared" si="114"/>
        <v/>
      </c>
      <c r="AH316" s="54" t="str">
        <f t="shared" si="114"/>
        <v/>
      </c>
      <c r="AI316" s="54" t="str">
        <f t="shared" si="114"/>
        <v/>
      </c>
      <c r="AJ316" s="54" t="str">
        <f t="shared" si="106"/>
        <v/>
      </c>
      <c r="AK316" s="54" t="str">
        <f t="shared" si="115"/>
        <v/>
      </c>
      <c r="AL316" s="54" t="str">
        <f t="shared" si="115"/>
        <v/>
      </c>
      <c r="AM316" s="54" t="str">
        <f t="shared" si="115"/>
        <v/>
      </c>
      <c r="AN316" s="1" t="str">
        <f>IF(AF316="S",VLOOKUP(AI316,lookups!$N$1:$O$100,2,FALSE),"NVT")</f>
        <v>NVT</v>
      </c>
      <c r="AP316" s="54" t="str">
        <f t="shared" si="95"/>
        <v/>
      </c>
    </row>
    <row r="317" spans="1:42" x14ac:dyDescent="0.2">
      <c r="A317" s="1">
        <f t="shared" si="107"/>
        <v>182.09700000000001</v>
      </c>
      <c r="B317" s="1">
        <f t="shared" si="108"/>
        <v>2</v>
      </c>
      <c r="C317" s="1">
        <f t="shared" si="109"/>
        <v>1</v>
      </c>
      <c r="D317" s="1">
        <f t="shared" si="110"/>
        <v>0</v>
      </c>
      <c r="E317" s="1">
        <f t="shared" si="90"/>
        <v>313</v>
      </c>
      <c r="F317" s="1">
        <f>IFERROR(VLOOKUP($E317,aanmeldingen!$B:$AB,F$1,FALSE),"-")</f>
        <v>182</v>
      </c>
      <c r="H317" s="25" t="str">
        <f>IF($D317=1,VLOOKUP($E317,aanmeldingen!$B:$AB,H$1,FALSE),"")</f>
        <v/>
      </c>
      <c r="I317" s="1" t="str">
        <f>IF($D317=1,VLOOKUP($E317,aanmeldingen!$B:$AB,I$1,FALSE),"")</f>
        <v/>
      </c>
      <c r="J317" s="1" t="str">
        <f>IF($D317=1,VLOOKUP($E317,aanmeldingen!$B:$AB,J$1,FALSE),"")</f>
        <v/>
      </c>
      <c r="K317" s="95" t="str">
        <f>IF($D317=1,VLOOKUP($E317,aanmeldingen!$B:$AB,K$1,FALSE),"")</f>
        <v/>
      </c>
      <c r="L317" s="95" t="str">
        <f>IF($D317=1,VLOOKUP($E317,aanmeldingen!$B:$AB,L$1,FALSE),"")</f>
        <v/>
      </c>
      <c r="M317" s="18" t="str">
        <f>IF($D317=1,VLOOKUP($E317,aanmeldingen!$B:$AB,M$1,FALSE),"")</f>
        <v/>
      </c>
      <c r="N317" s="1" t="str">
        <f>IF($D317=1,VLOOKUP($E317,aanmeldingen!$B:$AB,N$1,FALSE),"")</f>
        <v/>
      </c>
      <c r="O317" s="1" t="str">
        <f>IF($F317="-","",VLOOKUP($E317,aanmeldingen!$B:$AB,O$1,FALSE))</f>
        <v>Faas</v>
      </c>
      <c r="P317" s="1" t="str">
        <f>IF($F317="-","",VLOOKUP($E317,aanmeldingen!$B:$AB,P$1,FALSE))</f>
        <v>Quinton</v>
      </c>
      <c r="Q317" s="1" t="str">
        <f>IF($F317="-","",VLOOKUP($E317,aanmeldingen!$B:$AB,Q$1,FALSE))</f>
        <v>SUR</v>
      </c>
      <c r="R317" s="123">
        <v>97</v>
      </c>
      <c r="S317" s="123"/>
      <c r="AA317" s="54">
        <f t="shared" si="111"/>
        <v>0</v>
      </c>
      <c r="AB317" s="54" t="e">
        <f t="shared" si="112"/>
        <v>#VALUE!</v>
      </c>
      <c r="AC317" s="83" t="str">
        <f t="shared" si="113"/>
        <v/>
      </c>
      <c r="AD317" s="54">
        <f t="shared" si="97"/>
        <v>313</v>
      </c>
      <c r="AE317" s="54" t="str">
        <f t="shared" si="102"/>
        <v/>
      </c>
      <c r="AF317" s="54" t="str">
        <f t="shared" si="103"/>
        <v/>
      </c>
      <c r="AG317" s="54" t="str">
        <f t="shared" si="114"/>
        <v/>
      </c>
      <c r="AH317" s="54" t="str">
        <f t="shared" si="114"/>
        <v/>
      </c>
      <c r="AI317" s="54" t="str">
        <f t="shared" si="114"/>
        <v/>
      </c>
      <c r="AJ317" s="54" t="str">
        <f t="shared" si="106"/>
        <v/>
      </c>
      <c r="AK317" s="54" t="str">
        <f t="shared" si="115"/>
        <v/>
      </c>
      <c r="AL317" s="54" t="str">
        <f t="shared" si="115"/>
        <v/>
      </c>
      <c r="AM317" s="54" t="str">
        <f t="shared" si="115"/>
        <v/>
      </c>
      <c r="AN317" s="1" t="str">
        <f>IF(AF317="S",VLOOKUP(AI317,lookups!$N$1:$O$100,2,FALSE),"NVT")</f>
        <v>NVT</v>
      </c>
      <c r="AP317" s="54" t="str">
        <f t="shared" si="95"/>
        <v/>
      </c>
    </row>
    <row r="318" spans="1:42" x14ac:dyDescent="0.2">
      <c r="A318" s="1">
        <f t="shared" si="107"/>
        <v>182.047</v>
      </c>
      <c r="B318" s="1">
        <f t="shared" si="108"/>
        <v>3</v>
      </c>
      <c r="C318" s="1">
        <f t="shared" si="109"/>
        <v>1</v>
      </c>
      <c r="D318" s="1">
        <f t="shared" si="110"/>
        <v>0</v>
      </c>
      <c r="E318" s="1">
        <f t="shared" si="90"/>
        <v>314</v>
      </c>
      <c r="F318" s="1">
        <f>IFERROR(VLOOKUP($E318,aanmeldingen!$B:$AB,F$1,FALSE),"-")</f>
        <v>182</v>
      </c>
      <c r="H318" s="25" t="str">
        <f>IF($D318=1,VLOOKUP($E318,aanmeldingen!$B:$AB,H$1,FALSE),"")</f>
        <v/>
      </c>
      <c r="I318" s="1" t="str">
        <f>IF($D318=1,VLOOKUP($E318,aanmeldingen!$B:$AB,I$1,FALSE),"")</f>
        <v/>
      </c>
      <c r="J318" s="1" t="str">
        <f>IF($D318=1,VLOOKUP($E318,aanmeldingen!$B:$AB,J$1,FALSE),"")</f>
        <v/>
      </c>
      <c r="K318" s="95" t="str">
        <f>IF($D318=1,VLOOKUP($E318,aanmeldingen!$B:$AB,K$1,FALSE),"")</f>
        <v/>
      </c>
      <c r="L318" s="95" t="str">
        <f>IF($D318=1,VLOOKUP($E318,aanmeldingen!$B:$AB,L$1,FALSE),"")</f>
        <v/>
      </c>
      <c r="M318" s="18" t="str">
        <f>IF($D318=1,VLOOKUP($E318,aanmeldingen!$B:$AB,M$1,FALSE),"")</f>
        <v/>
      </c>
      <c r="N318" s="1" t="str">
        <f>IF($D318=1,VLOOKUP($E318,aanmeldingen!$B:$AB,N$1,FALSE),"")</f>
        <v/>
      </c>
      <c r="O318" s="1" t="str">
        <f>IF($F318="-","",VLOOKUP($E318,aanmeldingen!$B:$AB,O$1,FALSE))</f>
        <v>Bouwman</v>
      </c>
      <c r="P318" s="1" t="str">
        <f>IF($F318="-","",VLOOKUP($E318,aanmeldingen!$B:$AB,P$1,FALSE))</f>
        <v>Dirk-Jan</v>
      </c>
      <c r="Q318" s="1" t="str">
        <f>IF($F318="-","",VLOOKUP($E318,aanmeldingen!$B:$AB,Q$1,FALSE))</f>
        <v>SUR</v>
      </c>
      <c r="R318" s="123">
        <v>47</v>
      </c>
      <c r="S318" s="123"/>
      <c r="AA318" s="54">
        <f t="shared" si="111"/>
        <v>0</v>
      </c>
      <c r="AB318" s="54" t="e">
        <f t="shared" si="112"/>
        <v>#VALUE!</v>
      </c>
      <c r="AC318" s="83" t="str">
        <f t="shared" si="113"/>
        <v/>
      </c>
      <c r="AD318" s="54">
        <f t="shared" si="97"/>
        <v>314</v>
      </c>
      <c r="AE318" s="54" t="str">
        <f t="shared" si="102"/>
        <v/>
      </c>
      <c r="AF318" s="54" t="str">
        <f t="shared" si="103"/>
        <v/>
      </c>
      <c r="AG318" s="54" t="str">
        <f t="shared" si="114"/>
        <v/>
      </c>
      <c r="AH318" s="54" t="str">
        <f t="shared" si="114"/>
        <v/>
      </c>
      <c r="AI318" s="54" t="str">
        <f t="shared" si="114"/>
        <v/>
      </c>
      <c r="AJ318" s="54" t="str">
        <f t="shared" si="106"/>
        <v/>
      </c>
      <c r="AK318" s="54" t="str">
        <f t="shared" si="115"/>
        <v/>
      </c>
      <c r="AL318" s="54" t="str">
        <f t="shared" si="115"/>
        <v/>
      </c>
      <c r="AM318" s="54" t="str">
        <f t="shared" si="115"/>
        <v/>
      </c>
      <c r="AN318" s="1" t="str">
        <f>IF(AF318="S",VLOOKUP(AI318,lookups!$N$1:$O$100,2,FALSE),"NVT")</f>
        <v>NVT</v>
      </c>
      <c r="AP318" s="54" t="str">
        <f t="shared" si="95"/>
        <v/>
      </c>
    </row>
    <row r="319" spans="1:42" x14ac:dyDescent="0.2">
      <c r="A319" s="1">
        <f t="shared" si="107"/>
        <v>182.13300000000001</v>
      </c>
      <c r="B319" s="1">
        <f t="shared" si="108"/>
        <v>4</v>
      </c>
      <c r="C319" s="1">
        <f t="shared" si="109"/>
        <v>1</v>
      </c>
      <c r="D319" s="1">
        <f t="shared" si="110"/>
        <v>0</v>
      </c>
      <c r="E319" s="1">
        <f t="shared" si="90"/>
        <v>315</v>
      </c>
      <c r="F319" s="1">
        <f>IFERROR(VLOOKUP($E319,aanmeldingen!$B:$AB,F$1,FALSE),"-")</f>
        <v>182</v>
      </c>
      <c r="H319" s="25" t="str">
        <f>IF($D319=1,VLOOKUP($E319,aanmeldingen!$B:$AB,H$1,FALSE),"")</f>
        <v/>
      </c>
      <c r="I319" s="1" t="str">
        <f>IF($D319=1,VLOOKUP($E319,aanmeldingen!$B:$AB,I$1,FALSE),"")</f>
        <v/>
      </c>
      <c r="J319" s="1" t="str">
        <f>IF($D319=1,VLOOKUP($E319,aanmeldingen!$B:$AB,J$1,FALSE),"")</f>
        <v/>
      </c>
      <c r="K319" s="95" t="str">
        <f>IF($D319=1,VLOOKUP($E319,aanmeldingen!$B:$AB,K$1,FALSE),"")</f>
        <v/>
      </c>
      <c r="L319" s="95" t="str">
        <f>IF($D319=1,VLOOKUP($E319,aanmeldingen!$B:$AB,L$1,FALSE),"")</f>
        <v/>
      </c>
      <c r="M319" s="18" t="str">
        <f>IF($D319=1,VLOOKUP($E319,aanmeldingen!$B:$AB,M$1,FALSE),"")</f>
        <v/>
      </c>
      <c r="N319" s="1" t="str">
        <f>IF($D319=1,VLOOKUP($E319,aanmeldingen!$B:$AB,N$1,FALSE),"")</f>
        <v/>
      </c>
      <c r="O319" s="1" t="str">
        <f>IF($F319="-","",VLOOKUP($E319,aanmeldingen!$B:$AB,O$1,FALSE))</f>
        <v>Schaafsma</v>
      </c>
      <c r="P319" s="1" t="str">
        <f>IF($F319="-","",VLOOKUP($E319,aanmeldingen!$B:$AB,P$1,FALSE))</f>
        <v>Bote</v>
      </c>
      <c r="Q319" s="1" t="str">
        <f>IF($F319="-","",VLOOKUP($E319,aanmeldingen!$B:$AB,Q$1,FALSE))</f>
        <v>AMS</v>
      </c>
      <c r="R319" s="123">
        <v>133</v>
      </c>
      <c r="S319" s="123"/>
      <c r="AA319" s="54">
        <f t="shared" si="111"/>
        <v>0</v>
      </c>
      <c r="AB319" s="54" t="e">
        <f t="shared" si="112"/>
        <v>#VALUE!</v>
      </c>
      <c r="AC319" s="83" t="str">
        <f t="shared" si="113"/>
        <v/>
      </c>
      <c r="AD319" s="54">
        <f t="shared" si="97"/>
        <v>315</v>
      </c>
      <c r="AE319" s="54" t="str">
        <f t="shared" si="102"/>
        <v/>
      </c>
      <c r="AF319" s="54" t="str">
        <f t="shared" si="103"/>
        <v/>
      </c>
      <c r="AG319" s="54" t="str">
        <f t="shared" si="114"/>
        <v/>
      </c>
      <c r="AH319" s="54" t="str">
        <f t="shared" si="114"/>
        <v/>
      </c>
      <c r="AI319" s="54" t="str">
        <f t="shared" si="114"/>
        <v/>
      </c>
      <c r="AJ319" s="54" t="str">
        <f t="shared" si="106"/>
        <v/>
      </c>
      <c r="AK319" s="54" t="str">
        <f t="shared" si="115"/>
        <v/>
      </c>
      <c r="AL319" s="54" t="str">
        <f t="shared" si="115"/>
        <v/>
      </c>
      <c r="AM319" s="54" t="str">
        <f t="shared" si="115"/>
        <v/>
      </c>
      <c r="AN319" s="1" t="str">
        <f>IF(AF319="S",VLOOKUP(AI319,lookups!$N$1:$O$100,2,FALSE),"NVT")</f>
        <v>NVT</v>
      </c>
      <c r="AP319" s="54" t="str">
        <f t="shared" si="95"/>
        <v/>
      </c>
    </row>
    <row r="320" spans="1:42" x14ac:dyDescent="0.2">
      <c r="A320" s="1">
        <f t="shared" si="107"/>
        <v>182.10300000000001</v>
      </c>
      <c r="B320" s="1">
        <f t="shared" si="108"/>
        <v>5</v>
      </c>
      <c r="C320" s="1">
        <f t="shared" si="109"/>
        <v>1</v>
      </c>
      <c r="D320" s="1">
        <f t="shared" si="110"/>
        <v>0</v>
      </c>
      <c r="E320" s="1">
        <f t="shared" si="90"/>
        <v>316</v>
      </c>
      <c r="F320" s="1">
        <f>IFERROR(VLOOKUP($E320,aanmeldingen!$B:$AB,F$1,FALSE),"-")</f>
        <v>182</v>
      </c>
      <c r="H320" s="25" t="str">
        <f>IF($D320=1,VLOOKUP($E320,aanmeldingen!$B:$AB,H$1,FALSE),"")</f>
        <v/>
      </c>
      <c r="I320" s="1" t="str">
        <f>IF($D320=1,VLOOKUP($E320,aanmeldingen!$B:$AB,I$1,FALSE),"")</f>
        <v/>
      </c>
      <c r="J320" s="1" t="str">
        <f>IF($D320=1,VLOOKUP($E320,aanmeldingen!$B:$AB,J$1,FALSE),"")</f>
        <v/>
      </c>
      <c r="K320" s="95" t="str">
        <f>IF($D320=1,VLOOKUP($E320,aanmeldingen!$B:$AB,K$1,FALSE),"")</f>
        <v/>
      </c>
      <c r="L320" s="95" t="str">
        <f>IF($D320=1,VLOOKUP($E320,aanmeldingen!$B:$AB,L$1,FALSE),"")</f>
        <v/>
      </c>
      <c r="M320" s="18" t="str">
        <f>IF($D320=1,VLOOKUP($E320,aanmeldingen!$B:$AB,M$1,FALSE),"")</f>
        <v/>
      </c>
      <c r="N320" s="1" t="str">
        <f>IF($D320=1,VLOOKUP($E320,aanmeldingen!$B:$AB,N$1,FALSE),"")</f>
        <v/>
      </c>
      <c r="O320" s="1" t="str">
        <f>IF($F320="-","",VLOOKUP($E320,aanmeldingen!$B:$AB,O$1,FALSE))</f>
        <v>Strijk</v>
      </c>
      <c r="P320" s="1" t="str">
        <f>IF($F320="-","",VLOOKUP($E320,aanmeldingen!$B:$AB,P$1,FALSE))</f>
        <v>Philippe</v>
      </c>
      <c r="Q320" s="1" t="str">
        <f>IF($F320="-","",VLOOKUP($E320,aanmeldingen!$B:$AB,Q$1,FALSE))</f>
        <v>DFC</v>
      </c>
      <c r="R320" s="123">
        <v>103</v>
      </c>
      <c r="S320" s="123"/>
      <c r="AA320" s="54">
        <f t="shared" si="111"/>
        <v>0</v>
      </c>
      <c r="AB320" s="54" t="e">
        <f t="shared" si="112"/>
        <v>#VALUE!</v>
      </c>
      <c r="AC320" s="83" t="str">
        <f t="shared" si="113"/>
        <v/>
      </c>
      <c r="AD320" s="54">
        <f t="shared" si="97"/>
        <v>316</v>
      </c>
      <c r="AE320" s="54" t="str">
        <f t="shared" si="102"/>
        <v/>
      </c>
      <c r="AF320" s="54" t="str">
        <f t="shared" si="103"/>
        <v/>
      </c>
      <c r="AG320" s="54" t="str">
        <f t="shared" si="114"/>
        <v/>
      </c>
      <c r="AH320" s="54" t="str">
        <f t="shared" si="114"/>
        <v/>
      </c>
      <c r="AI320" s="54" t="str">
        <f t="shared" si="114"/>
        <v/>
      </c>
      <c r="AJ320" s="54" t="str">
        <f t="shared" si="106"/>
        <v/>
      </c>
      <c r="AK320" s="54" t="str">
        <f t="shared" si="115"/>
        <v/>
      </c>
      <c r="AL320" s="54" t="str">
        <f t="shared" si="115"/>
        <v/>
      </c>
      <c r="AM320" s="54" t="str">
        <f t="shared" si="115"/>
        <v/>
      </c>
      <c r="AN320" s="1" t="str">
        <f>IF(AF320="S",VLOOKUP(AI320,lookups!$N$1:$O$100,2,FALSE),"NVT")</f>
        <v>NVT</v>
      </c>
      <c r="AP320" s="54" t="str">
        <f t="shared" si="95"/>
        <v/>
      </c>
    </row>
    <row r="321" spans="1:42" x14ac:dyDescent="0.2">
      <c r="A321" s="1">
        <f t="shared" si="107"/>
        <v>183.042</v>
      </c>
      <c r="B321" s="1">
        <f t="shared" si="108"/>
        <v>1</v>
      </c>
      <c r="C321" s="1">
        <f t="shared" si="109"/>
        <v>0</v>
      </c>
      <c r="D321" s="1">
        <f t="shared" si="110"/>
        <v>1</v>
      </c>
      <c r="E321" s="1">
        <f t="shared" si="90"/>
        <v>317</v>
      </c>
      <c r="F321" s="1">
        <f>IFERROR(VLOOKUP($E321,aanmeldingen!$B:$AB,F$1,FALSE),"-")</f>
        <v>183</v>
      </c>
      <c r="H321" s="25" t="str">
        <f>IF($D321=1,VLOOKUP($E321,aanmeldingen!$B:$AB,H$1,FALSE),"")</f>
        <v>Halle</v>
      </c>
      <c r="I321" s="1" t="str">
        <f>IF($D321=1,VLOOKUP($E321,aanmeldingen!$B:$AB,I$1,FALSE),"")</f>
        <v>GER</v>
      </c>
      <c r="J321" s="1" t="str">
        <f>IF($D321=1,VLOOKUP($E321,aanmeldingen!$B:$AB,J$1,FALSE),"")</f>
        <v>ECC</v>
      </c>
      <c r="K321" s="95">
        <f>IF($D321=1,VLOOKUP($E321,aanmeldingen!$B:$AB,K$1,FALSE),"")</f>
        <v>43449</v>
      </c>
      <c r="L321" s="95">
        <f>IF($D321=1,VLOOKUP($E321,aanmeldingen!$B:$AB,L$1,FALSE),"")</f>
        <v>43450</v>
      </c>
      <c r="M321" s="18" t="str">
        <f>IF($D321=1,VLOOKUP($E321,aanmeldingen!$B:$AB,M$1,FALSE),"")</f>
        <v>Heren</v>
      </c>
      <c r="N321" s="1" t="str">
        <f>IF($D321=1,VLOOKUP($E321,aanmeldingen!$B:$AB,N$1,FALSE),"")</f>
        <v>Floret</v>
      </c>
      <c r="O321" s="1" t="str">
        <f>IF($F321="-","",VLOOKUP($E321,aanmeldingen!$B:$AB,O$1,FALSE))</f>
        <v>Joemrati</v>
      </c>
      <c r="P321" s="1" t="str">
        <f>IF($F321="-","",VLOOKUP($E321,aanmeldingen!$B:$AB,P$1,FALSE))</f>
        <v>Ashwan</v>
      </c>
      <c r="Q321" s="1" t="str">
        <f>IF($F321="-","",VLOOKUP($E321,aanmeldingen!$B:$AB,Q$1,FALSE))</f>
        <v>HS</v>
      </c>
      <c r="R321" s="123">
        <v>42</v>
      </c>
      <c r="S321" s="124">
        <v>187</v>
      </c>
      <c r="AA321" s="54">
        <f t="shared" si="111"/>
        <v>0</v>
      </c>
      <c r="AB321" s="54" t="e">
        <f t="shared" si="112"/>
        <v>#VALUE!</v>
      </c>
      <c r="AC321" s="83" t="str">
        <f t="shared" si="113"/>
        <v/>
      </c>
      <c r="AD321" s="54">
        <f t="shared" si="97"/>
        <v>317</v>
      </c>
      <c r="AE321" s="54" t="str">
        <f t="shared" si="102"/>
        <v/>
      </c>
      <c r="AF321" s="54" t="str">
        <f t="shared" si="103"/>
        <v/>
      </c>
      <c r="AG321" s="54" t="str">
        <f t="shared" si="114"/>
        <v/>
      </c>
      <c r="AH321" s="54" t="str">
        <f t="shared" si="114"/>
        <v/>
      </c>
      <c r="AI321" s="54" t="str">
        <f t="shared" si="114"/>
        <v/>
      </c>
      <c r="AJ321" s="54" t="str">
        <f t="shared" si="106"/>
        <v/>
      </c>
      <c r="AK321" s="54" t="str">
        <f t="shared" si="115"/>
        <v/>
      </c>
      <c r="AL321" s="54" t="str">
        <f t="shared" si="115"/>
        <v/>
      </c>
      <c r="AM321" s="54" t="str">
        <f t="shared" si="115"/>
        <v/>
      </c>
      <c r="AN321" s="1" t="str">
        <f>IF(AF321="S",VLOOKUP(AI321,lookups!$N$1:$O$100,2,FALSE),"NVT")</f>
        <v>NVT</v>
      </c>
      <c r="AP321" s="54" t="str">
        <f t="shared" si="95"/>
        <v/>
      </c>
    </row>
    <row r="322" spans="1:42" x14ac:dyDescent="0.2">
      <c r="A322" s="1">
        <f t="shared" si="107"/>
        <v>183.17400000000001</v>
      </c>
      <c r="B322" s="1">
        <f t="shared" si="108"/>
        <v>2</v>
      </c>
      <c r="C322" s="1">
        <f t="shared" si="109"/>
        <v>0</v>
      </c>
      <c r="D322" s="1">
        <f t="shared" si="110"/>
        <v>0</v>
      </c>
      <c r="E322" s="1">
        <f t="shared" si="90"/>
        <v>318</v>
      </c>
      <c r="F322" s="1">
        <f>IFERROR(VLOOKUP($E322,aanmeldingen!$B:$AB,F$1,FALSE),"-")</f>
        <v>183</v>
      </c>
      <c r="H322" s="25" t="str">
        <f>IF($D322=1,VLOOKUP($E322,aanmeldingen!$B:$AB,H$1,FALSE),"")</f>
        <v/>
      </c>
      <c r="I322" s="1" t="str">
        <f>IF($D322=1,VLOOKUP($E322,aanmeldingen!$B:$AB,I$1,FALSE),"")</f>
        <v/>
      </c>
      <c r="J322" s="1" t="str">
        <f>IF($D322=1,VLOOKUP($E322,aanmeldingen!$B:$AB,J$1,FALSE),"")</f>
        <v/>
      </c>
      <c r="K322" s="95" t="str">
        <f>IF($D322=1,VLOOKUP($E322,aanmeldingen!$B:$AB,K$1,FALSE),"")</f>
        <v/>
      </c>
      <c r="L322" s="95" t="str">
        <f>IF($D322=1,VLOOKUP($E322,aanmeldingen!$B:$AB,L$1,FALSE),"")</f>
        <v/>
      </c>
      <c r="M322" s="18" t="str">
        <f>IF($D322=1,VLOOKUP($E322,aanmeldingen!$B:$AB,M$1,FALSE),"")</f>
        <v/>
      </c>
      <c r="N322" s="1" t="str">
        <f>IF($D322=1,VLOOKUP($E322,aanmeldingen!$B:$AB,N$1,FALSE),"")</f>
        <v/>
      </c>
      <c r="O322" s="1" t="str">
        <f>IF($F322="-","",VLOOKUP($E322,aanmeldingen!$B:$AB,O$1,FALSE))</f>
        <v>Sluman</v>
      </c>
      <c r="P322" s="1" t="str">
        <f>IF($F322="-","",VLOOKUP($E322,aanmeldingen!$B:$AB,P$1,FALSE))</f>
        <v>Patrick</v>
      </c>
      <c r="Q322" s="1" t="str">
        <f>IF($F322="-","",VLOOKUP($E322,aanmeldingen!$B:$AB,Q$1,FALSE))</f>
        <v>HS</v>
      </c>
      <c r="R322" s="123">
        <v>174</v>
      </c>
      <c r="S322" s="123"/>
      <c r="AA322" s="54">
        <f t="shared" si="111"/>
        <v>0</v>
      </c>
      <c r="AB322" s="54" t="e">
        <f t="shared" si="112"/>
        <v>#VALUE!</v>
      </c>
      <c r="AC322" s="83" t="str">
        <f t="shared" si="113"/>
        <v/>
      </c>
      <c r="AD322" s="54">
        <f t="shared" si="97"/>
        <v>318</v>
      </c>
      <c r="AE322" s="54" t="str">
        <f t="shared" si="102"/>
        <v/>
      </c>
      <c r="AF322" s="54" t="str">
        <f t="shared" si="103"/>
        <v/>
      </c>
      <c r="AG322" s="54" t="str">
        <f t="shared" si="114"/>
        <v/>
      </c>
      <c r="AH322" s="54" t="str">
        <f t="shared" si="114"/>
        <v/>
      </c>
      <c r="AI322" s="54" t="str">
        <f t="shared" si="114"/>
        <v/>
      </c>
      <c r="AJ322" s="54" t="str">
        <f t="shared" si="106"/>
        <v/>
      </c>
      <c r="AK322" s="54" t="str">
        <f t="shared" si="115"/>
        <v/>
      </c>
      <c r="AL322" s="54" t="str">
        <f t="shared" si="115"/>
        <v/>
      </c>
      <c r="AM322" s="54" t="str">
        <f t="shared" si="115"/>
        <v/>
      </c>
      <c r="AN322" s="1" t="str">
        <f>IF(AF322="S",VLOOKUP(AI322,lookups!$N$1:$O$100,2,FALSE),"NVT")</f>
        <v>NVT</v>
      </c>
      <c r="AP322" s="54" t="str">
        <f t="shared" si="95"/>
        <v/>
      </c>
    </row>
    <row r="323" spans="1:42" x14ac:dyDescent="0.2">
      <c r="A323" s="1">
        <f t="shared" si="107"/>
        <v>183.13</v>
      </c>
      <c r="B323" s="1">
        <f t="shared" si="108"/>
        <v>3</v>
      </c>
      <c r="C323" s="1">
        <f t="shared" si="109"/>
        <v>0</v>
      </c>
      <c r="D323" s="1">
        <f t="shared" si="110"/>
        <v>0</v>
      </c>
      <c r="E323" s="1">
        <f t="shared" si="90"/>
        <v>319</v>
      </c>
      <c r="F323" s="1">
        <f>IFERROR(VLOOKUP($E323,aanmeldingen!$B:$AB,F$1,FALSE),"-")</f>
        <v>183</v>
      </c>
      <c r="H323" s="25" t="str">
        <f>IF($D323=1,VLOOKUP($E323,aanmeldingen!$B:$AB,H$1,FALSE),"")</f>
        <v/>
      </c>
      <c r="I323" s="1" t="str">
        <f>IF($D323=1,VLOOKUP($E323,aanmeldingen!$B:$AB,I$1,FALSE),"")</f>
        <v/>
      </c>
      <c r="J323" s="1" t="str">
        <f>IF($D323=1,VLOOKUP($E323,aanmeldingen!$B:$AB,J$1,FALSE),"")</f>
        <v/>
      </c>
      <c r="K323" s="95" t="str">
        <f>IF($D323=1,VLOOKUP($E323,aanmeldingen!$B:$AB,K$1,FALSE),"")</f>
        <v/>
      </c>
      <c r="L323" s="95" t="str">
        <f>IF($D323=1,VLOOKUP($E323,aanmeldingen!$B:$AB,L$1,FALSE),"")</f>
        <v/>
      </c>
      <c r="M323" s="18" t="str">
        <f>IF($D323=1,VLOOKUP($E323,aanmeldingen!$B:$AB,M$1,FALSE),"")</f>
        <v/>
      </c>
      <c r="N323" s="1" t="str">
        <f>IF($D323=1,VLOOKUP($E323,aanmeldingen!$B:$AB,N$1,FALSE),"")</f>
        <v/>
      </c>
      <c r="O323" s="1" t="str">
        <f>IF($F323="-","",VLOOKUP($E323,aanmeldingen!$B:$AB,O$1,FALSE))</f>
        <v>Walet</v>
      </c>
      <c r="P323" s="1" t="str">
        <f>IF($F323="-","",VLOOKUP($E323,aanmeldingen!$B:$AB,P$1,FALSE))</f>
        <v>Koen</v>
      </c>
      <c r="Q323" s="1" t="str">
        <f>IF($F323="-","",VLOOKUP($E323,aanmeldingen!$B:$AB,Q$1,FALSE))</f>
        <v>TRE</v>
      </c>
      <c r="R323" s="123">
        <v>130</v>
      </c>
      <c r="S323" s="123"/>
      <c r="AA323" s="54">
        <f t="shared" si="111"/>
        <v>0</v>
      </c>
      <c r="AB323" s="54" t="e">
        <f t="shared" si="112"/>
        <v>#VALUE!</v>
      </c>
      <c r="AC323" s="83" t="str">
        <f t="shared" si="113"/>
        <v/>
      </c>
      <c r="AD323" s="54">
        <f t="shared" si="97"/>
        <v>319</v>
      </c>
      <c r="AE323" s="54" t="str">
        <f t="shared" si="102"/>
        <v/>
      </c>
      <c r="AF323" s="54" t="str">
        <f t="shared" si="103"/>
        <v/>
      </c>
      <c r="AG323" s="54" t="str">
        <f t="shared" si="114"/>
        <v/>
      </c>
      <c r="AH323" s="54" t="str">
        <f t="shared" si="114"/>
        <v/>
      </c>
      <c r="AI323" s="54" t="str">
        <f t="shared" si="114"/>
        <v/>
      </c>
      <c r="AJ323" s="54" t="str">
        <f t="shared" si="106"/>
        <v/>
      </c>
      <c r="AK323" s="54" t="str">
        <f t="shared" si="115"/>
        <v/>
      </c>
      <c r="AL323" s="54" t="str">
        <f t="shared" si="115"/>
        <v/>
      </c>
      <c r="AM323" s="54" t="str">
        <f t="shared" si="115"/>
        <v/>
      </c>
      <c r="AN323" s="1" t="str">
        <f>IF(AF323="S",VLOOKUP(AI323,lookups!$N$1:$O$100,2,FALSE),"NVT")</f>
        <v>NVT</v>
      </c>
      <c r="AP323" s="54" t="str">
        <f t="shared" si="95"/>
        <v/>
      </c>
    </row>
    <row r="324" spans="1:42" x14ac:dyDescent="0.2">
      <c r="A324" s="1">
        <f t="shared" si="107"/>
        <v>183.172</v>
      </c>
      <c r="B324" s="1">
        <f t="shared" si="108"/>
        <v>4</v>
      </c>
      <c r="C324" s="1">
        <f t="shared" si="109"/>
        <v>0</v>
      </c>
      <c r="D324" s="1">
        <f t="shared" si="110"/>
        <v>0</v>
      </c>
      <c r="E324" s="1">
        <f t="shared" si="90"/>
        <v>320</v>
      </c>
      <c r="F324" s="1">
        <f>IFERROR(VLOOKUP($E324,aanmeldingen!$B:$AB,F$1,FALSE),"-")</f>
        <v>183</v>
      </c>
      <c r="H324" s="25" t="str">
        <f>IF($D324=1,VLOOKUP($E324,aanmeldingen!$B:$AB,H$1,FALSE),"")</f>
        <v/>
      </c>
      <c r="I324" s="1" t="str">
        <f>IF($D324=1,VLOOKUP($E324,aanmeldingen!$B:$AB,I$1,FALSE),"")</f>
        <v/>
      </c>
      <c r="J324" s="1" t="str">
        <f>IF($D324=1,VLOOKUP($E324,aanmeldingen!$B:$AB,J$1,FALSE),"")</f>
        <v/>
      </c>
      <c r="K324" s="95" t="str">
        <f>IF($D324=1,VLOOKUP($E324,aanmeldingen!$B:$AB,K$1,FALSE),"")</f>
        <v/>
      </c>
      <c r="L324" s="95" t="str">
        <f>IF($D324=1,VLOOKUP($E324,aanmeldingen!$B:$AB,L$1,FALSE),"")</f>
        <v/>
      </c>
      <c r="M324" s="18" t="str">
        <f>IF($D324=1,VLOOKUP($E324,aanmeldingen!$B:$AB,M$1,FALSE),"")</f>
        <v/>
      </c>
      <c r="N324" s="1" t="str">
        <f>IF($D324=1,VLOOKUP($E324,aanmeldingen!$B:$AB,N$1,FALSE),"")</f>
        <v/>
      </c>
      <c r="O324" s="1" t="str">
        <f>IF($F324="-","",VLOOKUP($E324,aanmeldingen!$B:$AB,O$1,FALSE))</f>
        <v>Mousset</v>
      </c>
      <c r="P324" s="1" t="str">
        <f>IF($F324="-","",VLOOKUP($E324,aanmeldingen!$B:$AB,P$1,FALSE))</f>
        <v>Tycho</v>
      </c>
      <c r="Q324" s="1" t="str">
        <f>IF($F324="-","",VLOOKUP($E324,aanmeldingen!$B:$AB,Q$1,FALSE))</f>
        <v>TWE</v>
      </c>
      <c r="R324" s="123">
        <v>172</v>
      </c>
      <c r="S324" s="124"/>
      <c r="AA324" s="54">
        <f t="shared" si="111"/>
        <v>0</v>
      </c>
      <c r="AB324" s="54" t="e">
        <f t="shared" si="112"/>
        <v>#VALUE!</v>
      </c>
      <c r="AC324" s="83" t="str">
        <f t="shared" si="113"/>
        <v/>
      </c>
      <c r="AD324" s="54">
        <f t="shared" si="97"/>
        <v>320</v>
      </c>
      <c r="AE324" s="54" t="str">
        <f t="shared" si="102"/>
        <v/>
      </c>
      <c r="AF324" s="54" t="str">
        <f t="shared" si="103"/>
        <v/>
      </c>
      <c r="AG324" s="54" t="str">
        <f t="shared" si="114"/>
        <v/>
      </c>
      <c r="AH324" s="54" t="str">
        <f t="shared" si="114"/>
        <v/>
      </c>
      <c r="AI324" s="54" t="str">
        <f t="shared" si="114"/>
        <v/>
      </c>
      <c r="AJ324" s="54" t="str">
        <f t="shared" si="106"/>
        <v/>
      </c>
      <c r="AK324" s="54" t="str">
        <f t="shared" si="115"/>
        <v/>
      </c>
      <c r="AL324" s="54" t="str">
        <f t="shared" si="115"/>
        <v/>
      </c>
      <c r="AM324" s="54" t="str">
        <f t="shared" si="115"/>
        <v/>
      </c>
      <c r="AN324" s="1" t="str">
        <f>IF(AF324="S",VLOOKUP(AI324,lookups!$N$1:$O$100,2,FALSE),"NVT")</f>
        <v>NVT</v>
      </c>
      <c r="AP324" s="54" t="str">
        <f t="shared" si="95"/>
        <v/>
      </c>
    </row>
    <row r="325" spans="1:42" x14ac:dyDescent="0.2">
      <c r="A325" s="1">
        <f t="shared" si="107"/>
        <v>183.143</v>
      </c>
      <c r="B325" s="1">
        <f t="shared" si="108"/>
        <v>5</v>
      </c>
      <c r="C325" s="1">
        <f t="shared" si="109"/>
        <v>0</v>
      </c>
      <c r="D325" s="1">
        <f t="shared" si="110"/>
        <v>0</v>
      </c>
      <c r="E325" s="1">
        <f t="shared" ref="E325:E388" si="116">E324+1</f>
        <v>321</v>
      </c>
      <c r="F325" s="1">
        <f>IFERROR(VLOOKUP($E325,aanmeldingen!$B:$AB,F$1,FALSE),"-")</f>
        <v>183</v>
      </c>
      <c r="H325" s="25" t="str">
        <f>IF($D325=1,VLOOKUP($E325,aanmeldingen!$B:$AB,H$1,FALSE),"")</f>
        <v/>
      </c>
      <c r="I325" s="1" t="str">
        <f>IF($D325=1,VLOOKUP($E325,aanmeldingen!$B:$AB,I$1,FALSE),"")</f>
        <v/>
      </c>
      <c r="J325" s="1" t="str">
        <f>IF($D325=1,VLOOKUP($E325,aanmeldingen!$B:$AB,J$1,FALSE),"")</f>
        <v/>
      </c>
      <c r="K325" s="95" t="str">
        <f>IF($D325=1,VLOOKUP($E325,aanmeldingen!$B:$AB,K$1,FALSE),"")</f>
        <v/>
      </c>
      <c r="L325" s="95" t="str">
        <f>IF($D325=1,VLOOKUP($E325,aanmeldingen!$B:$AB,L$1,FALSE),"")</f>
        <v/>
      </c>
      <c r="M325" s="18" t="str">
        <f>IF($D325=1,VLOOKUP($E325,aanmeldingen!$B:$AB,M$1,FALSE),"")</f>
        <v/>
      </c>
      <c r="N325" s="1" t="str">
        <f>IF($D325=1,VLOOKUP($E325,aanmeldingen!$B:$AB,N$1,FALSE),"")</f>
        <v/>
      </c>
      <c r="O325" s="1" t="str">
        <f>IF($F325="-","",VLOOKUP($E325,aanmeldingen!$B:$AB,O$1,FALSE))</f>
        <v>Vermeulen</v>
      </c>
      <c r="P325" s="1" t="str">
        <f>IF($F325="-","",VLOOKUP($E325,aanmeldingen!$B:$AB,P$1,FALSE))</f>
        <v>Olof</v>
      </c>
      <c r="Q325" s="1" t="str">
        <f>IF($F325="-","",VLOOKUP($E325,aanmeldingen!$B:$AB,Q$1,FALSE))</f>
        <v>NRD</v>
      </c>
      <c r="R325" s="123">
        <v>143</v>
      </c>
      <c r="S325" s="124"/>
      <c r="AA325" s="54">
        <f t="shared" si="111"/>
        <v>0</v>
      </c>
      <c r="AB325" s="54" t="e">
        <f t="shared" si="112"/>
        <v>#VALUE!</v>
      </c>
      <c r="AC325" s="83" t="str">
        <f t="shared" si="113"/>
        <v/>
      </c>
      <c r="AD325" s="54">
        <f t="shared" si="97"/>
        <v>321</v>
      </c>
      <c r="AE325" s="54" t="str">
        <f t="shared" si="102"/>
        <v/>
      </c>
      <c r="AF325" s="54" t="str">
        <f t="shared" si="103"/>
        <v/>
      </c>
      <c r="AG325" s="54" t="str">
        <f t="shared" ref="AG325:AI344" si="117">IF($AF325="W",VLOOKUP($AE325,$F$5:$N$997,AG$4,FALSE),IF($AF325="S",VLOOKUP($AE325,$A$5:$R$997,AG$3,FALSE),""))</f>
        <v/>
      </c>
      <c r="AH325" s="54" t="str">
        <f t="shared" si="117"/>
        <v/>
      </c>
      <c r="AI325" s="54" t="str">
        <f t="shared" si="117"/>
        <v/>
      </c>
      <c r="AJ325" s="54" t="str">
        <f t="shared" si="106"/>
        <v/>
      </c>
      <c r="AK325" s="54" t="str">
        <f t="shared" ref="AK325:AM344" si="118">IF($AF325="W",VLOOKUP($AE325,$F$5:$N$997,AK$4,FALSE),"")</f>
        <v/>
      </c>
      <c r="AL325" s="54" t="str">
        <f t="shared" si="118"/>
        <v/>
      </c>
      <c r="AM325" s="54" t="str">
        <f t="shared" si="118"/>
        <v/>
      </c>
      <c r="AN325" s="1" t="str">
        <f>IF(AF325="S",VLOOKUP(AI325,lookups!$N$1:$O$100,2,FALSE),"NVT")</f>
        <v>NVT</v>
      </c>
      <c r="AP325" s="54" t="str">
        <f t="shared" si="95"/>
        <v/>
      </c>
    </row>
    <row r="326" spans="1:42" x14ac:dyDescent="0.2">
      <c r="A326" s="1">
        <f t="shared" si="107"/>
        <v>183.04900000000001</v>
      </c>
      <c r="B326" s="1">
        <f t="shared" si="108"/>
        <v>6</v>
      </c>
      <c r="C326" s="1">
        <f t="shared" si="109"/>
        <v>0</v>
      </c>
      <c r="D326" s="1">
        <f t="shared" si="110"/>
        <v>0</v>
      </c>
      <c r="E326" s="1">
        <f t="shared" si="116"/>
        <v>322</v>
      </c>
      <c r="F326" s="1">
        <f>IFERROR(VLOOKUP($E326,aanmeldingen!$B:$AB,F$1,FALSE),"-")</f>
        <v>183</v>
      </c>
      <c r="H326" s="25" t="str">
        <f>IF($D326=1,VLOOKUP($E326,aanmeldingen!$B:$AB,H$1,FALSE),"")</f>
        <v/>
      </c>
      <c r="I326" s="1" t="str">
        <f>IF($D326=1,VLOOKUP($E326,aanmeldingen!$B:$AB,I$1,FALSE),"")</f>
        <v/>
      </c>
      <c r="J326" s="1" t="str">
        <f>IF($D326=1,VLOOKUP($E326,aanmeldingen!$B:$AB,J$1,FALSE),"")</f>
        <v/>
      </c>
      <c r="K326" s="95" t="str">
        <f>IF($D326=1,VLOOKUP($E326,aanmeldingen!$B:$AB,K$1,FALSE),"")</f>
        <v/>
      </c>
      <c r="L326" s="95" t="str">
        <f>IF($D326=1,VLOOKUP($E326,aanmeldingen!$B:$AB,L$1,FALSE),"")</f>
        <v/>
      </c>
      <c r="M326" s="18" t="str">
        <f>IF($D326=1,VLOOKUP($E326,aanmeldingen!$B:$AB,M$1,FALSE),"")</f>
        <v/>
      </c>
      <c r="N326" s="1" t="str">
        <f>IF($D326=1,VLOOKUP($E326,aanmeldingen!$B:$AB,N$1,FALSE),"")</f>
        <v/>
      </c>
      <c r="O326" s="1" t="str">
        <f>IF($F326="-","",VLOOKUP($E326,aanmeldingen!$B:$AB,O$1,FALSE))</f>
        <v>Nawar</v>
      </c>
      <c r="P326" s="1" t="str">
        <f>IF($F326="-","",VLOOKUP($E326,aanmeldingen!$B:$AB,P$1,FALSE))</f>
        <v>Suhayl</v>
      </c>
      <c r="Q326" s="1" t="str">
        <f>IF($F326="-","",VLOOKUP($E326,aanmeldingen!$B:$AB,Q$1,FALSE))</f>
        <v>AMS</v>
      </c>
      <c r="R326" s="123">
        <v>49</v>
      </c>
      <c r="S326" s="124"/>
      <c r="AA326" s="54">
        <f t="shared" si="111"/>
        <v>0</v>
      </c>
      <c r="AB326" s="54" t="e">
        <f t="shared" si="112"/>
        <v>#VALUE!</v>
      </c>
      <c r="AC326" s="83" t="str">
        <f t="shared" si="113"/>
        <v/>
      </c>
      <c r="AD326" s="54">
        <f t="shared" si="97"/>
        <v>322</v>
      </c>
      <c r="AE326" s="54" t="str">
        <f t="shared" si="102"/>
        <v/>
      </c>
      <c r="AF326" s="54" t="str">
        <f t="shared" si="103"/>
        <v/>
      </c>
      <c r="AG326" s="54" t="str">
        <f t="shared" si="117"/>
        <v/>
      </c>
      <c r="AH326" s="54" t="str">
        <f t="shared" si="117"/>
        <v/>
      </c>
      <c r="AI326" s="54" t="str">
        <f t="shared" si="117"/>
        <v/>
      </c>
      <c r="AJ326" s="54" t="str">
        <f t="shared" si="106"/>
        <v/>
      </c>
      <c r="AK326" s="54" t="str">
        <f t="shared" si="118"/>
        <v/>
      </c>
      <c r="AL326" s="54" t="str">
        <f t="shared" si="118"/>
        <v/>
      </c>
      <c r="AM326" s="54" t="str">
        <f t="shared" si="118"/>
        <v/>
      </c>
      <c r="AN326" s="1" t="str">
        <f>IF(AF326="S",VLOOKUP(AI326,lookups!$N$1:$O$100,2,FALSE),"NVT")</f>
        <v>NVT</v>
      </c>
      <c r="AP326" s="54" t="str">
        <f t="shared" ref="AP326:AP389" si="119">IF($AF326="W",VLOOKUP($AE326,$F$5:$S$997,AP$4,FALSE),"")</f>
        <v/>
      </c>
    </row>
    <row r="327" spans="1:42" x14ac:dyDescent="0.2">
      <c r="A327" s="1">
        <f t="shared" si="107"/>
        <v>183.13499999999999</v>
      </c>
      <c r="B327" s="1">
        <f t="shared" si="108"/>
        <v>7</v>
      </c>
      <c r="C327" s="1">
        <f t="shared" si="109"/>
        <v>0</v>
      </c>
      <c r="D327" s="1">
        <f t="shared" si="110"/>
        <v>0</v>
      </c>
      <c r="E327" s="1">
        <f t="shared" si="116"/>
        <v>323</v>
      </c>
      <c r="F327" s="1">
        <f>IFERROR(VLOOKUP($E327,aanmeldingen!$B:$AB,F$1,FALSE),"-")</f>
        <v>183</v>
      </c>
      <c r="H327" s="25" t="str">
        <f>IF($D327=1,VLOOKUP($E327,aanmeldingen!$B:$AB,H$1,FALSE),"")</f>
        <v/>
      </c>
      <c r="I327" s="1" t="str">
        <f>IF($D327=1,VLOOKUP($E327,aanmeldingen!$B:$AB,I$1,FALSE),"")</f>
        <v/>
      </c>
      <c r="J327" s="1" t="str">
        <f>IF($D327=1,VLOOKUP($E327,aanmeldingen!$B:$AB,J$1,FALSE),"")</f>
        <v/>
      </c>
      <c r="K327" s="95" t="str">
        <f>IF($D327=1,VLOOKUP($E327,aanmeldingen!$B:$AB,K$1,FALSE),"")</f>
        <v/>
      </c>
      <c r="L327" s="95" t="str">
        <f>IF($D327=1,VLOOKUP($E327,aanmeldingen!$B:$AB,L$1,FALSE),"")</f>
        <v/>
      </c>
      <c r="M327" s="18" t="str">
        <f>IF($D327=1,VLOOKUP($E327,aanmeldingen!$B:$AB,M$1,FALSE),"")</f>
        <v/>
      </c>
      <c r="N327" s="1" t="str">
        <f>IF($D327=1,VLOOKUP($E327,aanmeldingen!$B:$AB,N$1,FALSE),"")</f>
        <v/>
      </c>
      <c r="O327" s="1" t="str">
        <f>IF($F327="-","",VLOOKUP($E327,aanmeldingen!$B:$AB,O$1,FALSE))</f>
        <v>De Jong</v>
      </c>
      <c r="P327" s="1" t="str">
        <f>IF($F327="-","",VLOOKUP($E327,aanmeldingen!$B:$AB,P$1,FALSE))</f>
        <v>Nighel</v>
      </c>
      <c r="Q327" s="1" t="str">
        <f>IF($F327="-","",VLOOKUP($E327,aanmeldingen!$B:$AB,Q$1,FALSE))</f>
        <v>HS</v>
      </c>
      <c r="R327" s="123">
        <v>135</v>
      </c>
      <c r="S327" s="123"/>
      <c r="AA327" s="54">
        <f t="shared" si="111"/>
        <v>0</v>
      </c>
      <c r="AB327" s="54" t="e">
        <f t="shared" si="112"/>
        <v>#VALUE!</v>
      </c>
      <c r="AC327" s="83" t="str">
        <f t="shared" si="113"/>
        <v/>
      </c>
      <c r="AD327" s="54">
        <f t="shared" ref="AD327:AD345" si="120">AD326+1</f>
        <v>323</v>
      </c>
      <c r="AE327" s="54" t="str">
        <f t="shared" si="102"/>
        <v/>
      </c>
      <c r="AF327" s="54" t="str">
        <f t="shared" si="103"/>
        <v/>
      </c>
      <c r="AG327" s="54" t="str">
        <f t="shared" si="117"/>
        <v/>
      </c>
      <c r="AH327" s="54" t="str">
        <f t="shared" si="117"/>
        <v/>
      </c>
      <c r="AI327" s="54" t="str">
        <f t="shared" si="117"/>
        <v/>
      </c>
      <c r="AJ327" s="54" t="str">
        <f t="shared" si="106"/>
        <v/>
      </c>
      <c r="AK327" s="54" t="str">
        <f t="shared" si="118"/>
        <v/>
      </c>
      <c r="AL327" s="54" t="str">
        <f t="shared" si="118"/>
        <v/>
      </c>
      <c r="AM327" s="54" t="str">
        <f t="shared" si="118"/>
        <v/>
      </c>
      <c r="AN327" s="1" t="str">
        <f>IF(AF327="S",VLOOKUP(AI327,lookups!$N$1:$O$100,2,FALSE),"NVT")</f>
        <v>NVT</v>
      </c>
      <c r="AP327" s="54" t="str">
        <f t="shared" si="119"/>
        <v/>
      </c>
    </row>
    <row r="328" spans="1:42" x14ac:dyDescent="0.2">
      <c r="A328" s="1">
        <f t="shared" si="107"/>
        <v>183.13399999999999</v>
      </c>
      <c r="B328" s="1">
        <f t="shared" si="108"/>
        <v>8</v>
      </c>
      <c r="C328" s="1">
        <f t="shared" si="109"/>
        <v>0</v>
      </c>
      <c r="D328" s="1">
        <f t="shared" si="110"/>
        <v>0</v>
      </c>
      <c r="E328" s="1">
        <f t="shared" si="116"/>
        <v>324</v>
      </c>
      <c r="F328" s="1">
        <f>IFERROR(VLOOKUP($E328,aanmeldingen!$B:$AB,F$1,FALSE),"-")</f>
        <v>183</v>
      </c>
      <c r="H328" s="25" t="str">
        <f>IF($D328=1,VLOOKUP($E328,aanmeldingen!$B:$AB,H$1,FALSE),"")</f>
        <v/>
      </c>
      <c r="I328" s="1" t="str">
        <f>IF($D328=1,VLOOKUP($E328,aanmeldingen!$B:$AB,I$1,FALSE),"")</f>
        <v/>
      </c>
      <c r="J328" s="1" t="str">
        <f>IF($D328=1,VLOOKUP($E328,aanmeldingen!$B:$AB,J$1,FALSE),"")</f>
        <v/>
      </c>
      <c r="K328" s="95" t="str">
        <f>IF($D328=1,VLOOKUP($E328,aanmeldingen!$B:$AB,K$1,FALSE),"")</f>
        <v/>
      </c>
      <c r="L328" s="95" t="str">
        <f>IF($D328=1,VLOOKUP($E328,aanmeldingen!$B:$AB,L$1,FALSE),"")</f>
        <v/>
      </c>
      <c r="M328" s="18" t="str">
        <f>IF($D328=1,VLOOKUP($E328,aanmeldingen!$B:$AB,M$1,FALSE),"")</f>
        <v/>
      </c>
      <c r="N328" s="1" t="str">
        <f>IF($D328=1,VLOOKUP($E328,aanmeldingen!$B:$AB,N$1,FALSE),"")</f>
        <v/>
      </c>
      <c r="O328" s="1" t="str">
        <f>IF($F328="-","",VLOOKUP($E328,aanmeldingen!$B:$AB,O$1,FALSE))</f>
        <v>Wanyama</v>
      </c>
      <c r="P328" s="1" t="str">
        <f>IF($F328="-","",VLOOKUP($E328,aanmeldingen!$B:$AB,P$1,FALSE))</f>
        <v>Sam</v>
      </c>
      <c r="Q328" s="1" t="str">
        <f>IF($F328="-","",VLOOKUP($E328,aanmeldingen!$B:$AB,Q$1,FALSE))</f>
        <v>HS</v>
      </c>
      <c r="R328" s="123">
        <v>134</v>
      </c>
      <c r="S328" s="124"/>
      <c r="AA328" s="54">
        <f t="shared" si="111"/>
        <v>0</v>
      </c>
      <c r="AB328" s="54" t="e">
        <f t="shared" si="112"/>
        <v>#VALUE!</v>
      </c>
      <c r="AC328" s="83" t="str">
        <f t="shared" si="113"/>
        <v/>
      </c>
      <c r="AD328" s="54">
        <f t="shared" si="120"/>
        <v>324</v>
      </c>
      <c r="AE328" s="54" t="str">
        <f t="shared" si="102"/>
        <v/>
      </c>
      <c r="AF328" s="54" t="str">
        <f t="shared" si="103"/>
        <v/>
      </c>
      <c r="AG328" s="54" t="str">
        <f t="shared" si="117"/>
        <v/>
      </c>
      <c r="AH328" s="54" t="str">
        <f t="shared" si="117"/>
        <v/>
      </c>
      <c r="AI328" s="54" t="str">
        <f t="shared" si="117"/>
        <v/>
      </c>
      <c r="AJ328" s="54" t="str">
        <f t="shared" si="106"/>
        <v/>
      </c>
      <c r="AK328" s="54" t="str">
        <f t="shared" si="118"/>
        <v/>
      </c>
      <c r="AL328" s="54" t="str">
        <f t="shared" si="118"/>
        <v/>
      </c>
      <c r="AM328" s="54" t="str">
        <f t="shared" si="118"/>
        <v/>
      </c>
      <c r="AN328" s="1" t="str">
        <f>IF(AF328="S",VLOOKUP(AI328,lookups!$N$1:$O$100,2,FALSE),"NVT")</f>
        <v>NVT</v>
      </c>
      <c r="AP328" s="54" t="str">
        <f t="shared" si="119"/>
        <v/>
      </c>
    </row>
    <row r="329" spans="1:42" x14ac:dyDescent="0.2">
      <c r="A329" s="1">
        <f t="shared" si="107"/>
        <v>183.15</v>
      </c>
      <c r="B329" s="1">
        <f t="shared" si="108"/>
        <v>9</v>
      </c>
      <c r="C329" s="1">
        <f t="shared" si="109"/>
        <v>0</v>
      </c>
      <c r="D329" s="1">
        <f t="shared" si="110"/>
        <v>0</v>
      </c>
      <c r="E329" s="1">
        <f t="shared" si="116"/>
        <v>325</v>
      </c>
      <c r="F329" s="1">
        <f>IFERROR(VLOOKUP($E329,aanmeldingen!$B:$AB,F$1,FALSE),"-")</f>
        <v>183</v>
      </c>
      <c r="H329" s="25" t="str">
        <f>IF($D329=1,VLOOKUP($E329,aanmeldingen!$B:$AB,H$1,FALSE),"")</f>
        <v/>
      </c>
      <c r="I329" s="1" t="str">
        <f>IF($D329=1,VLOOKUP($E329,aanmeldingen!$B:$AB,I$1,FALSE),"")</f>
        <v/>
      </c>
      <c r="J329" s="1" t="str">
        <f>IF($D329=1,VLOOKUP($E329,aanmeldingen!$B:$AB,J$1,FALSE),"")</f>
        <v/>
      </c>
      <c r="K329" s="95" t="str">
        <f>IF($D329=1,VLOOKUP($E329,aanmeldingen!$B:$AB,K$1,FALSE),"")</f>
        <v/>
      </c>
      <c r="L329" s="95" t="str">
        <f>IF($D329=1,VLOOKUP($E329,aanmeldingen!$B:$AB,L$1,FALSE),"")</f>
        <v/>
      </c>
      <c r="M329" s="18" t="str">
        <f>IF($D329=1,VLOOKUP($E329,aanmeldingen!$B:$AB,M$1,FALSE),"")</f>
        <v/>
      </c>
      <c r="N329" s="1" t="str">
        <f>IF($D329=1,VLOOKUP($E329,aanmeldingen!$B:$AB,N$1,FALSE),"")</f>
        <v/>
      </c>
      <c r="O329" s="1" t="str">
        <f>IF($F329="-","",VLOOKUP($E329,aanmeldingen!$B:$AB,O$1,FALSE))</f>
        <v>Hviid Bouwman</v>
      </c>
      <c r="P329" s="1" t="str">
        <f>IF($F329="-","",VLOOKUP($E329,aanmeldingen!$B:$AB,P$1,FALSE))</f>
        <v>Elias</v>
      </c>
      <c r="Q329" s="1" t="str">
        <f>IF($F329="-","",VLOOKUP($E329,aanmeldingen!$B:$AB,Q$1,FALSE))</f>
        <v>ZAZ</v>
      </c>
      <c r="R329" s="123">
        <v>150</v>
      </c>
      <c r="S329" s="123"/>
      <c r="AA329" s="54">
        <f t="shared" si="111"/>
        <v>0</v>
      </c>
      <c r="AB329" s="54" t="e">
        <f t="shared" si="112"/>
        <v>#VALUE!</v>
      </c>
      <c r="AC329" s="83" t="str">
        <f t="shared" si="113"/>
        <v/>
      </c>
      <c r="AD329" s="54">
        <f t="shared" si="120"/>
        <v>325</v>
      </c>
      <c r="AE329" s="54" t="str">
        <f t="shared" si="102"/>
        <v/>
      </c>
      <c r="AF329" s="54" t="str">
        <f t="shared" si="103"/>
        <v/>
      </c>
      <c r="AG329" s="54" t="str">
        <f t="shared" si="117"/>
        <v/>
      </c>
      <c r="AH329" s="54" t="str">
        <f t="shared" si="117"/>
        <v/>
      </c>
      <c r="AI329" s="54" t="str">
        <f t="shared" si="117"/>
        <v/>
      </c>
      <c r="AJ329" s="54" t="str">
        <f t="shared" si="106"/>
        <v/>
      </c>
      <c r="AK329" s="54" t="str">
        <f t="shared" si="118"/>
        <v/>
      </c>
      <c r="AL329" s="54" t="str">
        <f t="shared" si="118"/>
        <v/>
      </c>
      <c r="AM329" s="54" t="str">
        <f t="shared" si="118"/>
        <v/>
      </c>
      <c r="AN329" s="1" t="str">
        <f>IF(AF329="S",VLOOKUP(AI329,lookups!$N$1:$O$100,2,FALSE),"NVT")</f>
        <v>NVT</v>
      </c>
      <c r="AP329" s="54" t="str">
        <f t="shared" si="119"/>
        <v/>
      </c>
    </row>
    <row r="330" spans="1:42" x14ac:dyDescent="0.2">
      <c r="A330" s="1">
        <f t="shared" si="107"/>
        <v>184.00400099999999</v>
      </c>
      <c r="B330" s="1">
        <f t="shared" si="108"/>
        <v>1</v>
      </c>
      <c r="C330" s="1">
        <f t="shared" si="109"/>
        <v>1</v>
      </c>
      <c r="D330" s="1">
        <f t="shared" si="110"/>
        <v>1</v>
      </c>
      <c r="E330" s="1">
        <f t="shared" si="116"/>
        <v>326</v>
      </c>
      <c r="F330" s="1">
        <f>IFERROR(VLOOKUP($E330,aanmeldingen!$B:$AB,F$1,FALSE),"-")</f>
        <v>184</v>
      </c>
      <c r="H330" s="25" t="str">
        <f>IF($D330=1,VLOOKUP($E330,aanmeldingen!$B:$AB,H$1,FALSE),"")</f>
        <v>Halle</v>
      </c>
      <c r="I330" s="1" t="str">
        <f>IF($D330=1,VLOOKUP($E330,aanmeldingen!$B:$AB,I$1,FALSE),"")</f>
        <v>GER</v>
      </c>
      <c r="J330" s="1" t="str">
        <f>IF($D330=1,VLOOKUP($E330,aanmeldingen!$B:$AB,J$1,FALSE),"")</f>
        <v>ECC Eq</v>
      </c>
      <c r="K330" s="95">
        <f>IF($D330=1,VLOOKUP($E330,aanmeldingen!$B:$AB,K$1,FALSE),"")</f>
        <v>43449</v>
      </c>
      <c r="L330" s="95">
        <f>IF($D330=1,VLOOKUP($E330,aanmeldingen!$B:$AB,L$1,FALSE),"")</f>
        <v>43450</v>
      </c>
      <c r="M330" s="18" t="str">
        <f>IF($D330=1,VLOOKUP($E330,aanmeldingen!$B:$AB,M$1,FALSE),"")</f>
        <v>Heren</v>
      </c>
      <c r="N330" s="1" t="str">
        <f>IF($D330=1,VLOOKUP($E330,aanmeldingen!$B:$AB,N$1,FALSE),"")</f>
        <v>Floret</v>
      </c>
      <c r="O330" s="1" t="str">
        <f>IF($F330="-","",VLOOKUP($E330,aanmeldingen!$B:$AB,O$1,FALSE))</f>
        <v>Joemrati</v>
      </c>
      <c r="P330" s="1" t="str">
        <f>IF($F330="-","",VLOOKUP($E330,aanmeldingen!$B:$AB,P$1,FALSE))</f>
        <v>Ashwan</v>
      </c>
      <c r="Q330" s="1" t="str">
        <f>IF($F330="-","",VLOOKUP($E330,aanmeldingen!$B:$AB,Q$1,FALSE))</f>
        <v>HS</v>
      </c>
      <c r="R330" s="123">
        <v>4.0010000000000003</v>
      </c>
      <c r="S330" s="123">
        <v>29</v>
      </c>
      <c r="AA330" s="54">
        <f t="shared" si="111"/>
        <v>0</v>
      </c>
      <c r="AB330" s="54" t="e">
        <f t="shared" si="112"/>
        <v>#VALUE!</v>
      </c>
      <c r="AC330" s="83" t="str">
        <f t="shared" si="113"/>
        <v/>
      </c>
      <c r="AD330" s="54">
        <f t="shared" si="120"/>
        <v>326</v>
      </c>
      <c r="AE330" s="54" t="str">
        <f t="shared" si="102"/>
        <v/>
      </c>
      <c r="AF330" s="54" t="str">
        <f t="shared" si="103"/>
        <v/>
      </c>
      <c r="AG330" s="54" t="str">
        <f t="shared" si="117"/>
        <v/>
      </c>
      <c r="AH330" s="54" t="str">
        <f t="shared" si="117"/>
        <v/>
      </c>
      <c r="AI330" s="54" t="str">
        <f t="shared" si="117"/>
        <v/>
      </c>
      <c r="AJ330" s="54" t="str">
        <f t="shared" si="106"/>
        <v/>
      </c>
      <c r="AK330" s="54" t="str">
        <f t="shared" si="118"/>
        <v/>
      </c>
      <c r="AL330" s="54" t="str">
        <f t="shared" si="118"/>
        <v/>
      </c>
      <c r="AM330" s="54" t="str">
        <f t="shared" si="118"/>
        <v/>
      </c>
      <c r="AN330" s="1" t="str">
        <f>IF(AF330="S",VLOOKUP(AI330,lookups!$N$1:$O$100,2,FALSE),"NVT")</f>
        <v>NVT</v>
      </c>
      <c r="AP330" s="54" t="str">
        <f t="shared" si="119"/>
        <v/>
      </c>
    </row>
    <row r="331" spans="1:42" x14ac:dyDescent="0.2">
      <c r="A331" s="1">
        <f t="shared" si="107"/>
        <v>184.02200199999999</v>
      </c>
      <c r="B331" s="1">
        <f t="shared" si="108"/>
        <v>2</v>
      </c>
      <c r="C331" s="1">
        <f t="shared" si="109"/>
        <v>1</v>
      </c>
      <c r="D331" s="1">
        <f t="shared" si="110"/>
        <v>0</v>
      </c>
      <c r="E331" s="1">
        <f t="shared" si="116"/>
        <v>327</v>
      </c>
      <c r="F331" s="1">
        <f>IFERROR(VLOOKUP($E331,aanmeldingen!$B:$AB,F$1,FALSE),"-")</f>
        <v>184</v>
      </c>
      <c r="H331" s="25" t="str">
        <f>IF($D331=1,VLOOKUP($E331,aanmeldingen!$B:$AB,H$1,FALSE),"")</f>
        <v/>
      </c>
      <c r="I331" s="1" t="str">
        <f>IF($D331=1,VLOOKUP($E331,aanmeldingen!$B:$AB,I$1,FALSE),"")</f>
        <v/>
      </c>
      <c r="J331" s="1" t="str">
        <f>IF($D331=1,VLOOKUP($E331,aanmeldingen!$B:$AB,J$1,FALSE),"")</f>
        <v/>
      </c>
      <c r="K331" s="95" t="str">
        <f>IF($D331=1,VLOOKUP($E331,aanmeldingen!$B:$AB,K$1,FALSE),"")</f>
        <v/>
      </c>
      <c r="L331" s="95" t="str">
        <f>IF($D331=1,VLOOKUP($E331,aanmeldingen!$B:$AB,L$1,FALSE),"")</f>
        <v/>
      </c>
      <c r="M331" s="18" t="str">
        <f>IF($D331=1,VLOOKUP($E331,aanmeldingen!$B:$AB,M$1,FALSE),"")</f>
        <v/>
      </c>
      <c r="N331" s="1" t="str">
        <f>IF($D331=1,VLOOKUP($E331,aanmeldingen!$B:$AB,N$1,FALSE),"")</f>
        <v/>
      </c>
      <c r="O331" s="1" t="str">
        <f>IF($F331="-","",VLOOKUP($E331,aanmeldingen!$B:$AB,O$1,FALSE))</f>
        <v>Sluman</v>
      </c>
      <c r="P331" s="1" t="str">
        <f>IF($F331="-","",VLOOKUP($E331,aanmeldingen!$B:$AB,P$1,FALSE))</f>
        <v>Patrick</v>
      </c>
      <c r="Q331" s="1" t="str">
        <f>IF($F331="-","",VLOOKUP($E331,aanmeldingen!$B:$AB,Q$1,FALSE))</f>
        <v>HS</v>
      </c>
      <c r="R331" s="123">
        <v>22.001999999999999</v>
      </c>
      <c r="S331" s="123"/>
      <c r="AA331" s="54">
        <f t="shared" si="111"/>
        <v>0</v>
      </c>
      <c r="AB331" s="54" t="e">
        <f t="shared" si="112"/>
        <v>#VALUE!</v>
      </c>
      <c r="AC331" s="83" t="str">
        <f t="shared" si="113"/>
        <v/>
      </c>
      <c r="AD331" s="54">
        <f t="shared" si="120"/>
        <v>327</v>
      </c>
      <c r="AE331" s="54" t="str">
        <f t="shared" si="102"/>
        <v/>
      </c>
      <c r="AF331" s="54" t="str">
        <f t="shared" si="103"/>
        <v/>
      </c>
      <c r="AG331" s="54" t="str">
        <f t="shared" si="117"/>
        <v/>
      </c>
      <c r="AH331" s="54" t="str">
        <f t="shared" si="117"/>
        <v/>
      </c>
      <c r="AI331" s="54" t="str">
        <f t="shared" si="117"/>
        <v/>
      </c>
      <c r="AJ331" s="54" t="str">
        <f t="shared" si="106"/>
        <v/>
      </c>
      <c r="AK331" s="54" t="str">
        <f t="shared" si="118"/>
        <v/>
      </c>
      <c r="AL331" s="54" t="str">
        <f t="shared" si="118"/>
        <v/>
      </c>
      <c r="AM331" s="54" t="str">
        <f t="shared" si="118"/>
        <v/>
      </c>
      <c r="AN331" s="1" t="str">
        <f>IF(AF331="S",VLOOKUP(AI331,lookups!$N$1:$O$100,2,FALSE),"NVT")</f>
        <v>NVT</v>
      </c>
      <c r="AP331" s="54" t="str">
        <f t="shared" si="119"/>
        <v/>
      </c>
    </row>
    <row r="332" spans="1:42" x14ac:dyDescent="0.2">
      <c r="A332" s="1">
        <f t="shared" si="107"/>
        <v>184.02200099999999</v>
      </c>
      <c r="B332" s="1">
        <f t="shared" si="108"/>
        <v>3</v>
      </c>
      <c r="C332" s="1">
        <f t="shared" si="109"/>
        <v>1</v>
      </c>
      <c r="D332" s="1">
        <f t="shared" si="110"/>
        <v>0</v>
      </c>
      <c r="E332" s="1">
        <f t="shared" si="116"/>
        <v>328</v>
      </c>
      <c r="F332" s="1">
        <f>IFERROR(VLOOKUP($E332,aanmeldingen!$B:$AB,F$1,FALSE),"-")</f>
        <v>184</v>
      </c>
      <c r="H332" s="25" t="str">
        <f>IF($D332=1,VLOOKUP($E332,aanmeldingen!$B:$AB,H$1,FALSE),"")</f>
        <v/>
      </c>
      <c r="I332" s="1" t="str">
        <f>IF($D332=1,VLOOKUP($E332,aanmeldingen!$B:$AB,I$1,FALSE),"")</f>
        <v/>
      </c>
      <c r="J332" s="1" t="str">
        <f>IF($D332=1,VLOOKUP($E332,aanmeldingen!$B:$AB,J$1,FALSE),"")</f>
        <v/>
      </c>
      <c r="K332" s="95" t="str">
        <f>IF($D332=1,VLOOKUP($E332,aanmeldingen!$B:$AB,K$1,FALSE),"")</f>
        <v/>
      </c>
      <c r="L332" s="95" t="str">
        <f>IF($D332=1,VLOOKUP($E332,aanmeldingen!$B:$AB,L$1,FALSE),"")</f>
        <v/>
      </c>
      <c r="M332" s="18" t="str">
        <f>IF($D332=1,VLOOKUP($E332,aanmeldingen!$B:$AB,M$1,FALSE),"")</f>
        <v/>
      </c>
      <c r="N332" s="1" t="str">
        <f>IF($D332=1,VLOOKUP($E332,aanmeldingen!$B:$AB,N$1,FALSE),"")</f>
        <v/>
      </c>
      <c r="O332" s="1" t="str">
        <f>IF($F332="-","",VLOOKUP($E332,aanmeldingen!$B:$AB,O$1,FALSE))</f>
        <v>Walet</v>
      </c>
      <c r="P332" s="1" t="str">
        <f>IF($F332="-","",VLOOKUP($E332,aanmeldingen!$B:$AB,P$1,FALSE))</f>
        <v>Koen</v>
      </c>
      <c r="Q332" s="1" t="str">
        <f>IF($F332="-","",VLOOKUP($E332,aanmeldingen!$B:$AB,Q$1,FALSE))</f>
        <v>TRE</v>
      </c>
      <c r="R332" s="123">
        <v>22.001000000000001</v>
      </c>
      <c r="S332" s="124"/>
      <c r="AA332" s="54">
        <f t="shared" si="111"/>
        <v>0</v>
      </c>
      <c r="AB332" s="54" t="e">
        <f t="shared" si="112"/>
        <v>#VALUE!</v>
      </c>
      <c r="AC332" s="83" t="str">
        <f t="shared" si="113"/>
        <v/>
      </c>
      <c r="AD332" s="54">
        <f t="shared" si="120"/>
        <v>328</v>
      </c>
      <c r="AE332" s="54" t="str">
        <f t="shared" si="102"/>
        <v/>
      </c>
      <c r="AF332" s="54" t="str">
        <f t="shared" si="103"/>
        <v/>
      </c>
      <c r="AG332" s="54" t="str">
        <f t="shared" si="117"/>
        <v/>
      </c>
      <c r="AH332" s="54" t="str">
        <f t="shared" si="117"/>
        <v/>
      </c>
      <c r="AI332" s="54" t="str">
        <f t="shared" si="117"/>
        <v/>
      </c>
      <c r="AJ332" s="54" t="str">
        <f t="shared" si="106"/>
        <v/>
      </c>
      <c r="AK332" s="54" t="str">
        <f t="shared" si="118"/>
        <v/>
      </c>
      <c r="AL332" s="54" t="str">
        <f t="shared" si="118"/>
        <v/>
      </c>
      <c r="AM332" s="54" t="str">
        <f t="shared" si="118"/>
        <v/>
      </c>
      <c r="AN332" s="1" t="str">
        <f>IF(AF332="S",VLOOKUP(AI332,lookups!$N$1:$O$100,2,FALSE),"NVT")</f>
        <v>NVT</v>
      </c>
      <c r="AP332" s="54" t="str">
        <f t="shared" si="119"/>
        <v/>
      </c>
    </row>
    <row r="333" spans="1:42" x14ac:dyDescent="0.2">
      <c r="A333" s="1">
        <f t="shared" si="107"/>
        <v>184.02800099999999</v>
      </c>
      <c r="B333" s="1">
        <f t="shared" si="108"/>
        <v>4</v>
      </c>
      <c r="C333" s="1">
        <f t="shared" si="109"/>
        <v>1</v>
      </c>
      <c r="D333" s="1">
        <f t="shared" si="110"/>
        <v>0</v>
      </c>
      <c r="E333" s="1">
        <f t="shared" si="116"/>
        <v>329</v>
      </c>
      <c r="F333" s="1">
        <f>IFERROR(VLOOKUP($E333,aanmeldingen!$B:$AB,F$1,FALSE),"-")</f>
        <v>184</v>
      </c>
      <c r="H333" s="25" t="str">
        <f>IF($D333=1,VLOOKUP($E333,aanmeldingen!$B:$AB,H$1,FALSE),"")</f>
        <v/>
      </c>
      <c r="I333" s="1" t="str">
        <f>IF($D333=1,VLOOKUP($E333,aanmeldingen!$B:$AB,I$1,FALSE),"")</f>
        <v/>
      </c>
      <c r="J333" s="1" t="str">
        <f>IF($D333=1,VLOOKUP($E333,aanmeldingen!$B:$AB,J$1,FALSE),"")</f>
        <v/>
      </c>
      <c r="K333" s="95" t="str">
        <f>IF($D333=1,VLOOKUP($E333,aanmeldingen!$B:$AB,K$1,FALSE),"")</f>
        <v/>
      </c>
      <c r="L333" s="95" t="str">
        <f>IF($D333=1,VLOOKUP($E333,aanmeldingen!$B:$AB,L$1,FALSE),"")</f>
        <v/>
      </c>
      <c r="M333" s="18" t="str">
        <f>IF($D333=1,VLOOKUP($E333,aanmeldingen!$B:$AB,M$1,FALSE),"")</f>
        <v/>
      </c>
      <c r="N333" s="1" t="str">
        <f>IF($D333=1,VLOOKUP($E333,aanmeldingen!$B:$AB,N$1,FALSE),"")</f>
        <v/>
      </c>
      <c r="O333" s="1" t="str">
        <f>IF($F333="-","",VLOOKUP($E333,aanmeldingen!$B:$AB,O$1,FALSE))</f>
        <v>Mousset</v>
      </c>
      <c r="P333" s="1" t="str">
        <f>IF($F333="-","",VLOOKUP($E333,aanmeldingen!$B:$AB,P$1,FALSE))</f>
        <v>Tycho</v>
      </c>
      <c r="Q333" s="1" t="str">
        <f>IF($F333="-","",VLOOKUP($E333,aanmeldingen!$B:$AB,Q$1,FALSE))</f>
        <v>TWE</v>
      </c>
      <c r="R333" s="123">
        <v>28.001000000000001</v>
      </c>
      <c r="S333" s="123"/>
      <c r="AA333" s="54">
        <f t="shared" si="111"/>
        <v>0</v>
      </c>
      <c r="AB333" s="54" t="e">
        <f t="shared" si="112"/>
        <v>#VALUE!</v>
      </c>
      <c r="AC333" s="83" t="str">
        <f t="shared" si="113"/>
        <v/>
      </c>
      <c r="AD333" s="54">
        <f t="shared" si="120"/>
        <v>329</v>
      </c>
      <c r="AE333" s="54" t="str">
        <f t="shared" si="102"/>
        <v/>
      </c>
      <c r="AF333" s="54" t="str">
        <f t="shared" si="103"/>
        <v/>
      </c>
      <c r="AG333" s="54" t="str">
        <f t="shared" si="117"/>
        <v/>
      </c>
      <c r="AH333" s="54" t="str">
        <f t="shared" si="117"/>
        <v/>
      </c>
      <c r="AI333" s="54" t="str">
        <f t="shared" si="117"/>
        <v/>
      </c>
      <c r="AJ333" s="54" t="str">
        <f t="shared" si="106"/>
        <v/>
      </c>
      <c r="AK333" s="54" t="str">
        <f t="shared" si="118"/>
        <v/>
      </c>
      <c r="AL333" s="54" t="str">
        <f t="shared" si="118"/>
        <v/>
      </c>
      <c r="AM333" s="54" t="str">
        <f t="shared" si="118"/>
        <v/>
      </c>
      <c r="AN333" s="1" t="str">
        <f>IF(AF333="S",VLOOKUP(AI333,lookups!$N$1:$O$100,2,FALSE),"NVT")</f>
        <v>NVT</v>
      </c>
      <c r="AP333" s="54" t="str">
        <f t="shared" si="119"/>
        <v/>
      </c>
    </row>
    <row r="334" spans="1:42" x14ac:dyDescent="0.2">
      <c r="A334" s="1">
        <f t="shared" si="107"/>
        <v>184.00400200000001</v>
      </c>
      <c r="B334" s="1">
        <f t="shared" si="108"/>
        <v>5</v>
      </c>
      <c r="C334" s="1">
        <f t="shared" si="109"/>
        <v>1</v>
      </c>
      <c r="D334" s="1">
        <f t="shared" si="110"/>
        <v>0</v>
      </c>
      <c r="E334" s="1">
        <f t="shared" si="116"/>
        <v>330</v>
      </c>
      <c r="F334" s="1">
        <f>IFERROR(VLOOKUP($E334,aanmeldingen!$B:$AB,F$1,FALSE),"-")</f>
        <v>184</v>
      </c>
      <c r="H334" s="25" t="str">
        <f>IF($D334=1,VLOOKUP($E334,aanmeldingen!$B:$AB,H$1,FALSE),"")</f>
        <v/>
      </c>
      <c r="I334" s="1" t="str">
        <f>IF($D334=1,VLOOKUP($E334,aanmeldingen!$B:$AB,I$1,FALSE),"")</f>
        <v/>
      </c>
      <c r="J334" s="1" t="str">
        <f>IF($D334=1,VLOOKUP($E334,aanmeldingen!$B:$AB,J$1,FALSE),"")</f>
        <v/>
      </c>
      <c r="K334" s="95" t="str">
        <f>IF($D334=1,VLOOKUP($E334,aanmeldingen!$B:$AB,K$1,FALSE),"")</f>
        <v/>
      </c>
      <c r="L334" s="95" t="str">
        <f>IF($D334=1,VLOOKUP($E334,aanmeldingen!$B:$AB,L$1,FALSE),"")</f>
        <v/>
      </c>
      <c r="M334" s="18" t="str">
        <f>IF($D334=1,VLOOKUP($E334,aanmeldingen!$B:$AB,M$1,FALSE),"")</f>
        <v/>
      </c>
      <c r="N334" s="1" t="str">
        <f>IF($D334=1,VLOOKUP($E334,aanmeldingen!$B:$AB,N$1,FALSE),"")</f>
        <v/>
      </c>
      <c r="O334" s="1" t="str">
        <f>IF($F334="-","",VLOOKUP($E334,aanmeldingen!$B:$AB,O$1,FALSE))</f>
        <v>Vermeulen</v>
      </c>
      <c r="P334" s="1" t="str">
        <f>IF($F334="-","",VLOOKUP($E334,aanmeldingen!$B:$AB,P$1,FALSE))</f>
        <v>Olof</v>
      </c>
      <c r="Q334" s="1" t="str">
        <f>IF($F334="-","",VLOOKUP($E334,aanmeldingen!$B:$AB,Q$1,FALSE))</f>
        <v>NRD</v>
      </c>
      <c r="R334" s="123">
        <v>4.0019999999999998</v>
      </c>
      <c r="S334" s="124"/>
      <c r="AA334" s="54">
        <f t="shared" si="111"/>
        <v>0</v>
      </c>
      <c r="AB334" s="54" t="e">
        <f t="shared" si="112"/>
        <v>#VALUE!</v>
      </c>
      <c r="AC334" s="83" t="str">
        <f t="shared" si="113"/>
        <v/>
      </c>
      <c r="AD334" s="54">
        <f t="shared" si="120"/>
        <v>330</v>
      </c>
      <c r="AE334" s="54" t="str">
        <f t="shared" si="102"/>
        <v/>
      </c>
      <c r="AF334" s="54" t="str">
        <f t="shared" si="103"/>
        <v/>
      </c>
      <c r="AG334" s="54" t="str">
        <f t="shared" si="117"/>
        <v/>
      </c>
      <c r="AH334" s="54" t="str">
        <f t="shared" si="117"/>
        <v/>
      </c>
      <c r="AI334" s="54" t="str">
        <f t="shared" si="117"/>
        <v/>
      </c>
      <c r="AJ334" s="54" t="str">
        <f t="shared" si="106"/>
        <v/>
      </c>
      <c r="AK334" s="54" t="str">
        <f t="shared" si="118"/>
        <v/>
      </c>
      <c r="AL334" s="54" t="str">
        <f t="shared" si="118"/>
        <v/>
      </c>
      <c r="AM334" s="54" t="str">
        <f t="shared" si="118"/>
        <v/>
      </c>
      <c r="AN334" s="1" t="str">
        <f>IF(AF334="S",VLOOKUP(AI334,lookups!$N$1:$O$100,2,FALSE),"NVT")</f>
        <v>NVT</v>
      </c>
      <c r="AP334" s="54" t="str">
        <f t="shared" si="119"/>
        <v/>
      </c>
    </row>
    <row r="335" spans="1:42" x14ac:dyDescent="0.2">
      <c r="A335" s="1">
        <f t="shared" si="107"/>
        <v>184.00400300000001</v>
      </c>
      <c r="B335" s="1">
        <f t="shared" si="108"/>
        <v>6</v>
      </c>
      <c r="C335" s="1">
        <f t="shared" si="109"/>
        <v>1</v>
      </c>
      <c r="D335" s="1">
        <f t="shared" si="110"/>
        <v>0</v>
      </c>
      <c r="E335" s="1">
        <f t="shared" si="116"/>
        <v>331</v>
      </c>
      <c r="F335" s="1">
        <f>IFERROR(VLOOKUP($E335,aanmeldingen!$B:$AB,F$1,FALSE),"-")</f>
        <v>184</v>
      </c>
      <c r="H335" s="25" t="str">
        <f>IF($D335=1,VLOOKUP($E335,aanmeldingen!$B:$AB,H$1,FALSE),"")</f>
        <v/>
      </c>
      <c r="I335" s="1" t="str">
        <f>IF($D335=1,VLOOKUP($E335,aanmeldingen!$B:$AB,I$1,FALSE),"")</f>
        <v/>
      </c>
      <c r="J335" s="1" t="str">
        <f>IF($D335=1,VLOOKUP($E335,aanmeldingen!$B:$AB,J$1,FALSE),"")</f>
        <v/>
      </c>
      <c r="K335" s="95" t="str">
        <f>IF($D335=1,VLOOKUP($E335,aanmeldingen!$B:$AB,K$1,FALSE),"")</f>
        <v/>
      </c>
      <c r="L335" s="95" t="str">
        <f>IF($D335=1,VLOOKUP($E335,aanmeldingen!$B:$AB,L$1,FALSE),"")</f>
        <v/>
      </c>
      <c r="M335" s="18" t="str">
        <f>IF($D335=1,VLOOKUP($E335,aanmeldingen!$B:$AB,M$1,FALSE),"")</f>
        <v/>
      </c>
      <c r="N335" s="1" t="str">
        <f>IF($D335=1,VLOOKUP($E335,aanmeldingen!$B:$AB,N$1,FALSE),"")</f>
        <v/>
      </c>
      <c r="O335" s="1" t="str">
        <f>IF($F335="-","",VLOOKUP($E335,aanmeldingen!$B:$AB,O$1,FALSE))</f>
        <v>Nawar</v>
      </c>
      <c r="P335" s="1" t="str">
        <f>IF($F335="-","",VLOOKUP($E335,aanmeldingen!$B:$AB,P$1,FALSE))</f>
        <v>Suhayl</v>
      </c>
      <c r="Q335" s="1" t="str">
        <f>IF($F335="-","",VLOOKUP($E335,aanmeldingen!$B:$AB,Q$1,FALSE))</f>
        <v>AMS</v>
      </c>
      <c r="R335" s="123">
        <v>4.0030000000000001</v>
      </c>
      <c r="S335" s="123"/>
      <c r="AA335" s="54">
        <f t="shared" si="111"/>
        <v>0</v>
      </c>
      <c r="AB335" s="54" t="e">
        <f t="shared" si="112"/>
        <v>#VALUE!</v>
      </c>
      <c r="AC335" s="83" t="str">
        <f t="shared" si="113"/>
        <v/>
      </c>
      <c r="AD335" s="54">
        <f t="shared" si="120"/>
        <v>331</v>
      </c>
      <c r="AE335" s="54" t="str">
        <f t="shared" si="102"/>
        <v/>
      </c>
      <c r="AF335" s="54" t="str">
        <f t="shared" si="103"/>
        <v/>
      </c>
      <c r="AG335" s="54" t="str">
        <f t="shared" si="117"/>
        <v/>
      </c>
      <c r="AH335" s="54" t="str">
        <f t="shared" si="117"/>
        <v/>
      </c>
      <c r="AI335" s="54" t="str">
        <f t="shared" si="117"/>
        <v/>
      </c>
      <c r="AJ335" s="54" t="str">
        <f t="shared" si="106"/>
        <v/>
      </c>
      <c r="AK335" s="54" t="str">
        <f t="shared" si="118"/>
        <v/>
      </c>
      <c r="AL335" s="54" t="str">
        <f t="shared" si="118"/>
        <v/>
      </c>
      <c r="AM335" s="54" t="str">
        <f t="shared" si="118"/>
        <v/>
      </c>
      <c r="AN335" s="1" t="str">
        <f>IF(AF335="S",VLOOKUP(AI335,lookups!$N$1:$O$100,2,FALSE),"NVT")</f>
        <v>NVT</v>
      </c>
      <c r="AP335" s="54" t="str">
        <f t="shared" si="119"/>
        <v/>
      </c>
    </row>
    <row r="336" spans="1:42" x14ac:dyDescent="0.2">
      <c r="A336" s="1">
        <f t="shared" si="107"/>
        <v>184.02200300000001</v>
      </c>
      <c r="B336" s="1">
        <f t="shared" si="108"/>
        <v>7</v>
      </c>
      <c r="C336" s="1">
        <f t="shared" si="109"/>
        <v>1</v>
      </c>
      <c r="D336" s="1">
        <f t="shared" si="110"/>
        <v>0</v>
      </c>
      <c r="E336" s="1">
        <f t="shared" si="116"/>
        <v>332</v>
      </c>
      <c r="F336" s="1">
        <f>IFERROR(VLOOKUP($E336,aanmeldingen!$B:$AB,F$1,FALSE),"-")</f>
        <v>184</v>
      </c>
      <c r="H336" s="25" t="str">
        <f>IF($D336=1,VLOOKUP($E336,aanmeldingen!$B:$AB,H$1,FALSE),"")</f>
        <v/>
      </c>
      <c r="I336" s="1" t="str">
        <f>IF($D336=1,VLOOKUP($E336,aanmeldingen!$B:$AB,I$1,FALSE),"")</f>
        <v/>
      </c>
      <c r="J336" s="1" t="str">
        <f>IF($D336=1,VLOOKUP($E336,aanmeldingen!$B:$AB,J$1,FALSE),"")</f>
        <v/>
      </c>
      <c r="K336" s="95" t="str">
        <f>IF($D336=1,VLOOKUP($E336,aanmeldingen!$B:$AB,K$1,FALSE),"")</f>
        <v/>
      </c>
      <c r="L336" s="95" t="str">
        <f>IF($D336=1,VLOOKUP($E336,aanmeldingen!$B:$AB,L$1,FALSE),"")</f>
        <v/>
      </c>
      <c r="M336" s="18" t="str">
        <f>IF($D336=1,VLOOKUP($E336,aanmeldingen!$B:$AB,M$1,FALSE),"")</f>
        <v/>
      </c>
      <c r="N336" s="1" t="str">
        <f>IF($D336=1,VLOOKUP($E336,aanmeldingen!$B:$AB,N$1,FALSE),"")</f>
        <v/>
      </c>
      <c r="O336" s="1" t="str">
        <f>IF($F336="-","",VLOOKUP($E336,aanmeldingen!$B:$AB,O$1,FALSE))</f>
        <v>De Jong</v>
      </c>
      <c r="P336" s="1" t="str">
        <f>IF($F336="-","",VLOOKUP($E336,aanmeldingen!$B:$AB,P$1,FALSE))</f>
        <v>Nighel</v>
      </c>
      <c r="Q336" s="1" t="str">
        <f>IF($F336="-","",VLOOKUP($E336,aanmeldingen!$B:$AB,Q$1,FALSE))</f>
        <v>HS</v>
      </c>
      <c r="R336" s="123">
        <v>22.003</v>
      </c>
      <c r="S336" s="123"/>
      <c r="AA336" s="54">
        <f t="shared" si="111"/>
        <v>0</v>
      </c>
      <c r="AB336" s="54" t="e">
        <f t="shared" si="112"/>
        <v>#VALUE!</v>
      </c>
      <c r="AC336" s="83" t="str">
        <f t="shared" si="113"/>
        <v/>
      </c>
      <c r="AD336" s="54">
        <f t="shared" si="120"/>
        <v>332</v>
      </c>
      <c r="AE336" s="54" t="str">
        <f t="shared" si="102"/>
        <v/>
      </c>
      <c r="AF336" s="54" t="str">
        <f t="shared" si="103"/>
        <v/>
      </c>
      <c r="AG336" s="54" t="str">
        <f t="shared" si="117"/>
        <v/>
      </c>
      <c r="AH336" s="54" t="str">
        <f t="shared" si="117"/>
        <v/>
      </c>
      <c r="AI336" s="54" t="str">
        <f t="shared" si="117"/>
        <v/>
      </c>
      <c r="AJ336" s="54" t="str">
        <f t="shared" si="106"/>
        <v/>
      </c>
      <c r="AK336" s="54" t="str">
        <f t="shared" si="118"/>
        <v/>
      </c>
      <c r="AL336" s="54" t="str">
        <f t="shared" si="118"/>
        <v/>
      </c>
      <c r="AM336" s="54" t="str">
        <f t="shared" si="118"/>
        <v/>
      </c>
      <c r="AN336" s="1" t="str">
        <f>IF(AF336="S",VLOOKUP(AI336,lookups!$N$1:$O$100,2,FALSE),"NVT")</f>
        <v>NVT</v>
      </c>
      <c r="AP336" s="54" t="str">
        <f t="shared" si="119"/>
        <v/>
      </c>
    </row>
    <row r="337" spans="1:42" x14ac:dyDescent="0.2">
      <c r="A337" s="1">
        <f t="shared" si="107"/>
        <v>184.00400400000001</v>
      </c>
      <c r="B337" s="1">
        <f t="shared" si="108"/>
        <v>8</v>
      </c>
      <c r="C337" s="1">
        <f t="shared" si="109"/>
        <v>1</v>
      </c>
      <c r="D337" s="1">
        <f t="shared" si="110"/>
        <v>0</v>
      </c>
      <c r="E337" s="1">
        <f t="shared" si="116"/>
        <v>333</v>
      </c>
      <c r="F337" s="1">
        <f>IFERROR(VLOOKUP($E337,aanmeldingen!$B:$AB,F$1,FALSE),"-")</f>
        <v>184</v>
      </c>
      <c r="H337" s="25" t="str">
        <f>IF($D337=1,VLOOKUP($E337,aanmeldingen!$B:$AB,H$1,FALSE),"")</f>
        <v/>
      </c>
      <c r="I337" s="1" t="str">
        <f>IF($D337=1,VLOOKUP($E337,aanmeldingen!$B:$AB,I$1,FALSE),"")</f>
        <v/>
      </c>
      <c r="J337" s="1" t="str">
        <f>IF($D337=1,VLOOKUP($E337,aanmeldingen!$B:$AB,J$1,FALSE),"")</f>
        <v/>
      </c>
      <c r="K337" s="95" t="str">
        <f>IF($D337=1,VLOOKUP($E337,aanmeldingen!$B:$AB,K$1,FALSE),"")</f>
        <v/>
      </c>
      <c r="L337" s="95" t="str">
        <f>IF($D337=1,VLOOKUP($E337,aanmeldingen!$B:$AB,L$1,FALSE),"")</f>
        <v/>
      </c>
      <c r="M337" s="18" t="str">
        <f>IF($D337=1,VLOOKUP($E337,aanmeldingen!$B:$AB,M$1,FALSE),"")</f>
        <v/>
      </c>
      <c r="N337" s="1" t="str">
        <f>IF($D337=1,VLOOKUP($E337,aanmeldingen!$B:$AB,N$1,FALSE),"")</f>
        <v/>
      </c>
      <c r="O337" s="1" t="str">
        <f>IF($F337="-","",VLOOKUP($E337,aanmeldingen!$B:$AB,O$1,FALSE))</f>
        <v>Wanyama</v>
      </c>
      <c r="P337" s="1" t="str">
        <f>IF($F337="-","",VLOOKUP($E337,aanmeldingen!$B:$AB,P$1,FALSE))</f>
        <v>Sam</v>
      </c>
      <c r="Q337" s="1" t="str">
        <f>IF($F337="-","",VLOOKUP($E337,aanmeldingen!$B:$AB,Q$1,FALSE))</f>
        <v>HS</v>
      </c>
      <c r="R337" s="124">
        <v>4.0039999999999996</v>
      </c>
      <c r="S337" s="123"/>
      <c r="AA337" s="54">
        <f t="shared" si="111"/>
        <v>0</v>
      </c>
      <c r="AB337" s="54" t="e">
        <f t="shared" si="112"/>
        <v>#VALUE!</v>
      </c>
      <c r="AC337" s="83" t="str">
        <f t="shared" si="113"/>
        <v/>
      </c>
      <c r="AD337" s="54">
        <f t="shared" si="120"/>
        <v>333</v>
      </c>
      <c r="AE337" s="54" t="str">
        <f t="shared" si="102"/>
        <v/>
      </c>
      <c r="AF337" s="54" t="str">
        <f t="shared" si="103"/>
        <v/>
      </c>
      <c r="AG337" s="54" t="str">
        <f t="shared" si="117"/>
        <v/>
      </c>
      <c r="AH337" s="54" t="str">
        <f t="shared" si="117"/>
        <v/>
      </c>
      <c r="AI337" s="54" t="str">
        <f t="shared" si="117"/>
        <v/>
      </c>
      <c r="AJ337" s="54" t="str">
        <f t="shared" si="106"/>
        <v/>
      </c>
      <c r="AK337" s="54" t="str">
        <f t="shared" si="118"/>
        <v/>
      </c>
      <c r="AL337" s="54" t="str">
        <f t="shared" si="118"/>
        <v/>
      </c>
      <c r="AM337" s="54" t="str">
        <f t="shared" si="118"/>
        <v/>
      </c>
      <c r="AN337" s="1" t="str">
        <f>IF(AF337="S",VLOOKUP(AI337,lookups!$N$1:$O$100,2,FALSE),"NVT")</f>
        <v>NVT</v>
      </c>
      <c r="AP337" s="54" t="str">
        <f t="shared" si="119"/>
        <v/>
      </c>
    </row>
    <row r="338" spans="1:42" x14ac:dyDescent="0.2">
      <c r="A338" s="1">
        <f t="shared" si="107"/>
        <v>184.02800199999999</v>
      </c>
      <c r="B338" s="1">
        <f t="shared" si="108"/>
        <v>9</v>
      </c>
      <c r="C338" s="1">
        <f t="shared" si="109"/>
        <v>1</v>
      </c>
      <c r="D338" s="1">
        <f t="shared" si="110"/>
        <v>0</v>
      </c>
      <c r="E338" s="1">
        <f t="shared" si="116"/>
        <v>334</v>
      </c>
      <c r="F338" s="1">
        <f>IFERROR(VLOOKUP($E338,aanmeldingen!$B:$AB,F$1,FALSE),"-")</f>
        <v>184</v>
      </c>
      <c r="H338" s="25" t="str">
        <f>IF($D338=1,VLOOKUP($E338,aanmeldingen!$B:$AB,H$1,FALSE),"")</f>
        <v/>
      </c>
      <c r="I338" s="1" t="str">
        <f>IF($D338=1,VLOOKUP($E338,aanmeldingen!$B:$AB,I$1,FALSE),"")</f>
        <v/>
      </c>
      <c r="J338" s="1" t="str">
        <f>IF($D338=1,VLOOKUP($E338,aanmeldingen!$B:$AB,J$1,FALSE),"")</f>
        <v/>
      </c>
      <c r="K338" s="95" t="str">
        <f>IF($D338=1,VLOOKUP($E338,aanmeldingen!$B:$AB,K$1,FALSE),"")</f>
        <v/>
      </c>
      <c r="L338" s="95" t="str">
        <f>IF($D338=1,VLOOKUP($E338,aanmeldingen!$B:$AB,L$1,FALSE),"")</f>
        <v/>
      </c>
      <c r="M338" s="18" t="str">
        <f>IF($D338=1,VLOOKUP($E338,aanmeldingen!$B:$AB,M$1,FALSE),"")</f>
        <v/>
      </c>
      <c r="N338" s="1" t="str">
        <f>IF($D338=1,VLOOKUP($E338,aanmeldingen!$B:$AB,N$1,FALSE),"")</f>
        <v/>
      </c>
      <c r="O338" s="1" t="str">
        <f>IF($F338="-","",VLOOKUP($E338,aanmeldingen!$B:$AB,O$1,FALSE))</f>
        <v>Hviid Bouwman</v>
      </c>
      <c r="P338" s="1" t="str">
        <f>IF($F338="-","",VLOOKUP($E338,aanmeldingen!$B:$AB,P$1,FALSE))</f>
        <v>Elias</v>
      </c>
      <c r="Q338" s="1" t="str">
        <f>IF($F338="-","",VLOOKUP($E338,aanmeldingen!$B:$AB,Q$1,FALSE))</f>
        <v>ZAZ</v>
      </c>
      <c r="R338" s="123">
        <v>28.001999999999999</v>
      </c>
      <c r="S338" s="124"/>
      <c r="AA338" s="54">
        <f t="shared" si="111"/>
        <v>0</v>
      </c>
      <c r="AB338" s="54" t="e">
        <f t="shared" si="112"/>
        <v>#VALUE!</v>
      </c>
      <c r="AC338" s="83" t="str">
        <f t="shared" si="113"/>
        <v/>
      </c>
      <c r="AD338" s="54">
        <f t="shared" si="120"/>
        <v>334</v>
      </c>
      <c r="AE338" s="54" t="str">
        <f t="shared" si="102"/>
        <v/>
      </c>
      <c r="AF338" s="54" t="str">
        <f t="shared" si="103"/>
        <v/>
      </c>
      <c r="AG338" s="54" t="str">
        <f t="shared" si="117"/>
        <v/>
      </c>
      <c r="AH338" s="54" t="str">
        <f t="shared" si="117"/>
        <v/>
      </c>
      <c r="AI338" s="54" t="str">
        <f t="shared" si="117"/>
        <v/>
      </c>
      <c r="AJ338" s="54" t="str">
        <f t="shared" si="106"/>
        <v/>
      </c>
      <c r="AK338" s="54" t="str">
        <f t="shared" si="118"/>
        <v/>
      </c>
      <c r="AL338" s="54" t="str">
        <f t="shared" si="118"/>
        <v/>
      </c>
      <c r="AM338" s="54" t="str">
        <f t="shared" si="118"/>
        <v/>
      </c>
      <c r="AN338" s="1" t="str">
        <f>IF(AF338="S",VLOOKUP(AI338,lookups!$N$1:$O$100,2,FALSE),"NVT")</f>
        <v>NVT</v>
      </c>
      <c r="AP338" s="54" t="str">
        <f t="shared" si="119"/>
        <v/>
      </c>
    </row>
    <row r="339" spans="1:42" x14ac:dyDescent="0.2">
      <c r="A339" s="1">
        <f t="shared" si="107"/>
        <v>188.136</v>
      </c>
      <c r="B339" s="1">
        <f t="shared" si="108"/>
        <v>1</v>
      </c>
      <c r="C339" s="1">
        <f t="shared" si="109"/>
        <v>0</v>
      </c>
      <c r="D339" s="1">
        <f t="shared" si="110"/>
        <v>1</v>
      </c>
      <c r="E339" s="1">
        <f t="shared" si="116"/>
        <v>335</v>
      </c>
      <c r="F339" s="1">
        <f>IFERROR(VLOOKUP($E339,aanmeldingen!$B:$AB,F$1,FALSE),"-")</f>
        <v>188</v>
      </c>
      <c r="H339" s="25" t="str">
        <f>IF($D339=1,VLOOKUP($E339,aanmeldingen!$B:$AB,H$1,FALSE),"")</f>
        <v>Tauberbischofsheim</v>
      </c>
      <c r="I339" s="1" t="str">
        <f>IF($D339=1,VLOOKUP($E339,aanmeldingen!$B:$AB,I$1,FALSE),"")</f>
        <v>GER</v>
      </c>
      <c r="J339" s="1" t="str">
        <f>IF($D339=1,VLOOKUP($E339,aanmeldingen!$B:$AB,J$1,FALSE),"")</f>
        <v>ECC</v>
      </c>
      <c r="K339" s="95">
        <f>IF($D339=1,VLOOKUP($E339,aanmeldingen!$B:$AB,K$1,FALSE),"")</f>
        <v>43449</v>
      </c>
      <c r="L339" s="95">
        <f>IF($D339=1,VLOOKUP($E339,aanmeldingen!$B:$AB,L$1,FALSE),"")</f>
        <v>43450</v>
      </c>
      <c r="M339" s="18" t="str">
        <f>IF($D339=1,VLOOKUP($E339,aanmeldingen!$B:$AB,M$1,FALSE),"")</f>
        <v>Dames</v>
      </c>
      <c r="N339" s="1" t="str">
        <f>IF($D339=1,VLOOKUP($E339,aanmeldingen!$B:$AB,N$1,FALSE),"")</f>
        <v>Floret</v>
      </c>
      <c r="O339" s="1" t="str">
        <f>IF($F339="-","",VLOOKUP($E339,aanmeldingen!$B:$AB,O$1,FALSE))</f>
        <v>Jans Kohneke</v>
      </c>
      <c r="P339" s="1" t="str">
        <f>IF($F339="-","",VLOOKUP($E339,aanmeldingen!$B:$AB,P$1,FALSE))</f>
        <v>Maria</v>
      </c>
      <c r="Q339" s="1" t="str">
        <f>IF($F339="-","",VLOOKUP($E339,aanmeldingen!$B:$AB,Q$1,FALSE))</f>
        <v>AMS</v>
      </c>
      <c r="R339" s="123">
        <v>136</v>
      </c>
      <c r="S339" s="123">
        <v>175</v>
      </c>
      <c r="AA339" s="54">
        <f t="shared" si="111"/>
        <v>0</v>
      </c>
      <c r="AB339" s="54" t="e">
        <f t="shared" si="112"/>
        <v>#VALUE!</v>
      </c>
      <c r="AC339" s="83" t="str">
        <f t="shared" si="113"/>
        <v/>
      </c>
      <c r="AD339" s="54">
        <f t="shared" si="120"/>
        <v>335</v>
      </c>
      <c r="AE339" s="54" t="str">
        <f t="shared" si="102"/>
        <v/>
      </c>
      <c r="AF339" s="54" t="str">
        <f t="shared" si="103"/>
        <v/>
      </c>
      <c r="AG339" s="54" t="str">
        <f t="shared" si="117"/>
        <v/>
      </c>
      <c r="AH339" s="54" t="str">
        <f t="shared" si="117"/>
        <v/>
      </c>
      <c r="AI339" s="54" t="str">
        <f t="shared" si="117"/>
        <v/>
      </c>
      <c r="AJ339" s="54" t="str">
        <f t="shared" si="106"/>
        <v/>
      </c>
      <c r="AK339" s="54" t="str">
        <f t="shared" si="118"/>
        <v/>
      </c>
      <c r="AL339" s="54" t="str">
        <f t="shared" si="118"/>
        <v/>
      </c>
      <c r="AM339" s="54" t="str">
        <f t="shared" si="118"/>
        <v/>
      </c>
      <c r="AN339" s="1" t="str">
        <f>IF(AF339="S",VLOOKUP(AI339,lookups!$N$1:$O$100,2,FALSE),"NVT")</f>
        <v>NVT</v>
      </c>
      <c r="AP339" s="54" t="str">
        <f t="shared" si="119"/>
        <v/>
      </c>
    </row>
    <row r="340" spans="1:42" x14ac:dyDescent="0.2">
      <c r="A340" s="1">
        <f t="shared" si="107"/>
        <v>188.119</v>
      </c>
      <c r="B340" s="1">
        <f t="shared" si="108"/>
        <v>2</v>
      </c>
      <c r="C340" s="1">
        <f t="shared" si="109"/>
        <v>0</v>
      </c>
      <c r="D340" s="1">
        <f t="shared" si="110"/>
        <v>0</v>
      </c>
      <c r="E340" s="1">
        <f t="shared" si="116"/>
        <v>336</v>
      </c>
      <c r="F340" s="1">
        <f>IFERROR(VLOOKUP($E340,aanmeldingen!$B:$AB,F$1,FALSE),"-")</f>
        <v>188</v>
      </c>
      <c r="H340" s="25" t="str">
        <f>IF($D340=1,VLOOKUP($E340,aanmeldingen!$B:$AB,H$1,FALSE),"")</f>
        <v/>
      </c>
      <c r="I340" s="1" t="str">
        <f>IF($D340=1,VLOOKUP($E340,aanmeldingen!$B:$AB,I$1,FALSE),"")</f>
        <v/>
      </c>
      <c r="J340" s="1" t="str">
        <f>IF($D340=1,VLOOKUP($E340,aanmeldingen!$B:$AB,J$1,FALSE),"")</f>
        <v/>
      </c>
      <c r="K340" s="95" t="str">
        <f>IF($D340=1,VLOOKUP($E340,aanmeldingen!$B:$AB,K$1,FALSE),"")</f>
        <v/>
      </c>
      <c r="L340" s="95" t="str">
        <f>IF($D340=1,VLOOKUP($E340,aanmeldingen!$B:$AB,L$1,FALSE),"")</f>
        <v/>
      </c>
      <c r="M340" s="18" t="str">
        <f>IF($D340=1,VLOOKUP($E340,aanmeldingen!$B:$AB,M$1,FALSE),"")</f>
        <v/>
      </c>
      <c r="N340" s="1" t="str">
        <f>IF($D340=1,VLOOKUP($E340,aanmeldingen!$B:$AB,N$1,FALSE),"")</f>
        <v/>
      </c>
      <c r="O340" s="1" t="str">
        <f>IF($F340="-","",VLOOKUP($E340,aanmeldingen!$B:$AB,O$1,FALSE))</f>
        <v>Butin Bik</v>
      </c>
      <c r="P340" s="1" t="str">
        <f>IF($F340="-","",VLOOKUP($E340,aanmeldingen!$B:$AB,P$1,FALSE))</f>
        <v>Elise</v>
      </c>
      <c r="Q340" s="1" t="str">
        <f>IF($F340="-","",VLOOKUP($E340,aanmeldingen!$B:$AB,Q$1,FALSE))</f>
        <v>BG</v>
      </c>
      <c r="R340" s="123">
        <v>119</v>
      </c>
      <c r="S340" s="123"/>
      <c r="AA340" s="54">
        <f t="shared" si="111"/>
        <v>0</v>
      </c>
      <c r="AB340" s="54" t="e">
        <f t="shared" si="112"/>
        <v>#VALUE!</v>
      </c>
      <c r="AC340" s="83" t="str">
        <f t="shared" si="113"/>
        <v/>
      </c>
      <c r="AD340" s="54">
        <f t="shared" si="120"/>
        <v>336</v>
      </c>
      <c r="AE340" s="54" t="str">
        <f t="shared" si="102"/>
        <v/>
      </c>
      <c r="AF340" s="54" t="str">
        <f t="shared" si="103"/>
        <v/>
      </c>
      <c r="AG340" s="54" t="str">
        <f t="shared" si="117"/>
        <v/>
      </c>
      <c r="AH340" s="54" t="str">
        <f t="shared" si="117"/>
        <v/>
      </c>
      <c r="AI340" s="54" t="str">
        <f t="shared" si="117"/>
        <v/>
      </c>
      <c r="AJ340" s="54" t="str">
        <f t="shared" si="106"/>
        <v/>
      </c>
      <c r="AK340" s="54" t="str">
        <f t="shared" si="118"/>
        <v/>
      </c>
      <c r="AL340" s="54" t="str">
        <f t="shared" si="118"/>
        <v/>
      </c>
      <c r="AM340" s="54" t="str">
        <f t="shared" si="118"/>
        <v/>
      </c>
      <c r="AN340" s="1" t="str">
        <f>IF(AF340="S",VLOOKUP(AI340,lookups!$N$1:$O$100,2,FALSE),"NVT")</f>
        <v>NVT</v>
      </c>
      <c r="AP340" s="54" t="str">
        <f t="shared" si="119"/>
        <v/>
      </c>
    </row>
    <row r="341" spans="1:42" x14ac:dyDescent="0.2">
      <c r="A341" s="1">
        <f t="shared" si="107"/>
        <v>188.09399999999999</v>
      </c>
      <c r="B341" s="1">
        <f t="shared" si="108"/>
        <v>3</v>
      </c>
      <c r="C341" s="1">
        <f t="shared" si="109"/>
        <v>0</v>
      </c>
      <c r="D341" s="1">
        <f t="shared" si="110"/>
        <v>0</v>
      </c>
      <c r="E341" s="1">
        <f t="shared" si="116"/>
        <v>337</v>
      </c>
      <c r="F341" s="1">
        <f>IFERROR(VLOOKUP($E341,aanmeldingen!$B:$AB,F$1,FALSE),"-")</f>
        <v>188</v>
      </c>
      <c r="H341" s="25" t="str">
        <f>IF($D341=1,VLOOKUP($E341,aanmeldingen!$B:$AB,H$1,FALSE),"")</f>
        <v/>
      </c>
      <c r="I341" s="1" t="str">
        <f>IF($D341=1,VLOOKUP($E341,aanmeldingen!$B:$AB,I$1,FALSE),"")</f>
        <v/>
      </c>
      <c r="J341" s="1" t="str">
        <f>IF($D341=1,VLOOKUP($E341,aanmeldingen!$B:$AB,J$1,FALSE),"")</f>
        <v/>
      </c>
      <c r="K341" s="95" t="str">
        <f>IF($D341=1,VLOOKUP($E341,aanmeldingen!$B:$AB,K$1,FALSE),"")</f>
        <v/>
      </c>
      <c r="L341" s="95" t="str">
        <f>IF($D341=1,VLOOKUP($E341,aanmeldingen!$B:$AB,L$1,FALSE),"")</f>
        <v/>
      </c>
      <c r="M341" s="18" t="str">
        <f>IF($D341=1,VLOOKUP($E341,aanmeldingen!$B:$AB,M$1,FALSE),"")</f>
        <v/>
      </c>
      <c r="N341" s="1" t="str">
        <f>IF($D341=1,VLOOKUP($E341,aanmeldingen!$B:$AB,N$1,FALSE),"")</f>
        <v/>
      </c>
      <c r="O341" s="1" t="str">
        <f>IF($F341="-","",VLOOKUP($E341,aanmeldingen!$B:$AB,O$1,FALSE))</f>
        <v>Yoshimori</v>
      </c>
      <c r="P341" s="1" t="str">
        <f>IF($F341="-","",VLOOKUP($E341,aanmeldingen!$B:$AB,P$1,FALSE))</f>
        <v>Rachika</v>
      </c>
      <c r="Q341" s="1" t="str">
        <f>IF($F341="-","",VLOOKUP($E341,aanmeldingen!$B:$AB,Q$1,FALSE))</f>
        <v>ZAI</v>
      </c>
      <c r="R341" s="123">
        <v>94</v>
      </c>
      <c r="S341" s="123"/>
      <c r="AA341" s="54">
        <f t="shared" si="111"/>
        <v>0</v>
      </c>
      <c r="AB341" s="54" t="e">
        <f t="shared" si="112"/>
        <v>#VALUE!</v>
      </c>
      <c r="AC341" s="83" t="str">
        <f t="shared" si="113"/>
        <v/>
      </c>
      <c r="AD341" s="54">
        <f t="shared" si="120"/>
        <v>337</v>
      </c>
      <c r="AE341" s="54" t="str">
        <f t="shared" si="102"/>
        <v/>
      </c>
      <c r="AF341" s="54" t="str">
        <f t="shared" si="103"/>
        <v/>
      </c>
      <c r="AG341" s="54" t="str">
        <f t="shared" si="117"/>
        <v/>
      </c>
      <c r="AH341" s="54" t="str">
        <f t="shared" si="117"/>
        <v/>
      </c>
      <c r="AI341" s="54" t="str">
        <f t="shared" si="117"/>
        <v/>
      </c>
      <c r="AJ341" s="54" t="str">
        <f t="shared" si="106"/>
        <v/>
      </c>
      <c r="AK341" s="54" t="str">
        <f t="shared" si="118"/>
        <v/>
      </c>
      <c r="AL341" s="54" t="str">
        <f t="shared" si="118"/>
        <v/>
      </c>
      <c r="AM341" s="54" t="str">
        <f t="shared" si="118"/>
        <v/>
      </c>
      <c r="AN341" s="1" t="str">
        <f>IF(AF341="S",VLOOKUP(AI341,lookups!$N$1:$O$100,2,FALSE),"NVT")</f>
        <v>NVT</v>
      </c>
      <c r="AP341" s="54" t="str">
        <f t="shared" si="119"/>
        <v/>
      </c>
    </row>
    <row r="342" spans="1:42" x14ac:dyDescent="0.2">
      <c r="A342" s="1">
        <f t="shared" si="107"/>
        <v>188.16900000000001</v>
      </c>
      <c r="B342" s="1">
        <f t="shared" si="108"/>
        <v>4</v>
      </c>
      <c r="C342" s="1">
        <f t="shared" si="109"/>
        <v>0</v>
      </c>
      <c r="D342" s="1">
        <f t="shared" si="110"/>
        <v>0</v>
      </c>
      <c r="E342" s="1">
        <f t="shared" si="116"/>
        <v>338</v>
      </c>
      <c r="F342" s="1">
        <f>IFERROR(VLOOKUP($E342,aanmeldingen!$B:$AB,F$1,FALSE),"-")</f>
        <v>188</v>
      </c>
      <c r="H342" s="25" t="str">
        <f>IF($D342=1,VLOOKUP($E342,aanmeldingen!$B:$AB,H$1,FALSE),"")</f>
        <v/>
      </c>
      <c r="I342" s="1" t="str">
        <f>IF($D342=1,VLOOKUP($E342,aanmeldingen!$B:$AB,I$1,FALSE),"")</f>
        <v/>
      </c>
      <c r="J342" s="1" t="str">
        <f>IF($D342=1,VLOOKUP($E342,aanmeldingen!$B:$AB,J$1,FALSE),"")</f>
        <v/>
      </c>
      <c r="K342" s="95" t="str">
        <f>IF($D342=1,VLOOKUP($E342,aanmeldingen!$B:$AB,K$1,FALSE),"")</f>
        <v/>
      </c>
      <c r="L342" s="95" t="str">
        <f>IF($D342=1,VLOOKUP($E342,aanmeldingen!$B:$AB,L$1,FALSE),"")</f>
        <v/>
      </c>
      <c r="M342" s="18" t="str">
        <f>IF($D342=1,VLOOKUP($E342,aanmeldingen!$B:$AB,M$1,FALSE),"")</f>
        <v/>
      </c>
      <c r="N342" s="1" t="str">
        <f>IF($D342=1,VLOOKUP($E342,aanmeldingen!$B:$AB,N$1,FALSE),"")</f>
        <v/>
      </c>
      <c r="O342" s="1" t="str">
        <f>IF($F342="-","",VLOOKUP($E342,aanmeldingen!$B:$AB,O$1,FALSE))</f>
        <v>Buijse</v>
      </c>
      <c r="P342" s="1" t="str">
        <f>IF($F342="-","",VLOOKUP($E342,aanmeldingen!$B:$AB,P$1,FALSE))</f>
        <v>Valerie</v>
      </c>
      <c r="Q342" s="1" t="str">
        <f>IF($F342="-","",VLOOKUP($E342,aanmeldingen!$B:$AB,Q$1,FALSE))</f>
        <v>PRI</v>
      </c>
      <c r="R342" s="123">
        <v>169</v>
      </c>
      <c r="S342" s="124"/>
      <c r="AA342" s="54">
        <f t="shared" si="111"/>
        <v>0</v>
      </c>
      <c r="AB342" s="54" t="e">
        <f t="shared" si="112"/>
        <v>#VALUE!</v>
      </c>
      <c r="AC342" s="83" t="str">
        <f t="shared" si="113"/>
        <v/>
      </c>
      <c r="AD342" s="54">
        <f t="shared" si="120"/>
        <v>338</v>
      </c>
      <c r="AE342" s="54" t="str">
        <f t="shared" si="102"/>
        <v/>
      </c>
      <c r="AF342" s="54" t="str">
        <f t="shared" si="103"/>
        <v/>
      </c>
      <c r="AG342" s="54" t="str">
        <f t="shared" si="117"/>
        <v/>
      </c>
      <c r="AH342" s="54" t="str">
        <f t="shared" si="117"/>
        <v/>
      </c>
      <c r="AI342" s="54" t="str">
        <f t="shared" si="117"/>
        <v/>
      </c>
      <c r="AJ342" s="54" t="str">
        <f t="shared" si="106"/>
        <v/>
      </c>
      <c r="AK342" s="54" t="str">
        <f t="shared" si="118"/>
        <v/>
      </c>
      <c r="AL342" s="54" t="str">
        <f t="shared" si="118"/>
        <v/>
      </c>
      <c r="AM342" s="54" t="str">
        <f t="shared" si="118"/>
        <v/>
      </c>
      <c r="AN342" s="1" t="str">
        <f>IF(AF342="S",VLOOKUP(AI342,lookups!$N$1:$O$100,2,FALSE),"NVT")</f>
        <v>NVT</v>
      </c>
      <c r="AP342" s="54" t="str">
        <f t="shared" si="119"/>
        <v/>
      </c>
    </row>
    <row r="343" spans="1:42" x14ac:dyDescent="0.2">
      <c r="A343" s="1">
        <f t="shared" si="107"/>
        <v>188.16300000000001</v>
      </c>
      <c r="B343" s="1">
        <f t="shared" si="108"/>
        <v>5</v>
      </c>
      <c r="C343" s="1">
        <f t="shared" si="109"/>
        <v>0</v>
      </c>
      <c r="D343" s="1">
        <f t="shared" si="110"/>
        <v>0</v>
      </c>
      <c r="E343" s="1">
        <f t="shared" si="116"/>
        <v>339</v>
      </c>
      <c r="F343" s="1">
        <f>IFERROR(VLOOKUP($E343,aanmeldingen!$B:$AB,F$1,FALSE),"-")</f>
        <v>188</v>
      </c>
      <c r="H343" s="25" t="str">
        <f>IF($D343=1,VLOOKUP($E343,aanmeldingen!$B:$AB,H$1,FALSE),"")</f>
        <v/>
      </c>
      <c r="I343" s="1" t="str">
        <f>IF($D343=1,VLOOKUP($E343,aanmeldingen!$B:$AB,I$1,FALSE),"")</f>
        <v/>
      </c>
      <c r="J343" s="1" t="str">
        <f>IF($D343=1,VLOOKUP($E343,aanmeldingen!$B:$AB,J$1,FALSE),"")</f>
        <v/>
      </c>
      <c r="K343" s="95" t="str">
        <f>IF($D343=1,VLOOKUP($E343,aanmeldingen!$B:$AB,K$1,FALSE),"")</f>
        <v/>
      </c>
      <c r="L343" s="95" t="str">
        <f>IF($D343=1,VLOOKUP($E343,aanmeldingen!$B:$AB,L$1,FALSE),"")</f>
        <v/>
      </c>
      <c r="M343" s="18" t="str">
        <f>IF($D343=1,VLOOKUP($E343,aanmeldingen!$B:$AB,M$1,FALSE),"")</f>
        <v/>
      </c>
      <c r="N343" s="1" t="str">
        <f>IF($D343=1,VLOOKUP($E343,aanmeldingen!$B:$AB,N$1,FALSE),"")</f>
        <v/>
      </c>
      <c r="O343" s="1" t="str">
        <f>IF($F343="-","",VLOOKUP($E343,aanmeldingen!$B:$AB,O$1,FALSE))</f>
        <v>Koster</v>
      </c>
      <c r="P343" s="1" t="str">
        <f>IF($F343="-","",VLOOKUP($E343,aanmeldingen!$B:$AB,P$1,FALSE))</f>
        <v>Tessa</v>
      </c>
      <c r="Q343" s="1" t="str">
        <f>IF($F343="-","",VLOOKUP($E343,aanmeldingen!$B:$AB,Q$1,FALSE))</f>
        <v>AMS</v>
      </c>
      <c r="R343" s="123">
        <v>163</v>
      </c>
      <c r="S343" s="123"/>
      <c r="AA343" s="54">
        <f t="shared" si="111"/>
        <v>0</v>
      </c>
      <c r="AB343" s="54" t="e">
        <f t="shared" si="112"/>
        <v>#VALUE!</v>
      </c>
      <c r="AC343" s="83" t="str">
        <f t="shared" si="113"/>
        <v/>
      </c>
      <c r="AD343" s="54">
        <f t="shared" si="120"/>
        <v>339</v>
      </c>
      <c r="AE343" s="54" t="str">
        <f t="shared" si="102"/>
        <v/>
      </c>
      <c r="AF343" s="54" t="str">
        <f t="shared" si="103"/>
        <v/>
      </c>
      <c r="AG343" s="54" t="str">
        <f t="shared" si="117"/>
        <v/>
      </c>
      <c r="AH343" s="54" t="str">
        <f t="shared" si="117"/>
        <v/>
      </c>
      <c r="AI343" s="54" t="str">
        <f t="shared" si="117"/>
        <v/>
      </c>
      <c r="AJ343" s="54" t="str">
        <f t="shared" si="106"/>
        <v/>
      </c>
      <c r="AK343" s="54" t="str">
        <f t="shared" si="118"/>
        <v/>
      </c>
      <c r="AL343" s="54" t="str">
        <f t="shared" si="118"/>
        <v/>
      </c>
      <c r="AM343" s="54" t="str">
        <f t="shared" si="118"/>
        <v/>
      </c>
      <c r="AN343" s="1" t="str">
        <f>IF(AF343="S",VLOOKUP(AI343,lookups!$N$1:$O$100,2,FALSE),"NVT")</f>
        <v>NVT</v>
      </c>
      <c r="AP343" s="54" t="str">
        <f t="shared" si="119"/>
        <v/>
      </c>
    </row>
    <row r="344" spans="1:42" x14ac:dyDescent="0.2">
      <c r="A344" s="1">
        <f t="shared" si="107"/>
        <v>188.15899999999999</v>
      </c>
      <c r="B344" s="1">
        <f t="shared" si="108"/>
        <v>6</v>
      </c>
      <c r="C344" s="1">
        <f t="shared" si="109"/>
        <v>0</v>
      </c>
      <c r="D344" s="1">
        <f t="shared" si="110"/>
        <v>0</v>
      </c>
      <c r="E344" s="1">
        <f t="shared" si="116"/>
        <v>340</v>
      </c>
      <c r="F344" s="1">
        <f>IFERROR(VLOOKUP($E344,aanmeldingen!$B:$AB,F$1,FALSE),"-")</f>
        <v>188</v>
      </c>
      <c r="H344" s="25" t="str">
        <f>IF($D344=1,VLOOKUP($E344,aanmeldingen!$B:$AB,H$1,FALSE),"")</f>
        <v/>
      </c>
      <c r="I344" s="1" t="str">
        <f>IF($D344=1,VLOOKUP($E344,aanmeldingen!$B:$AB,I$1,FALSE),"")</f>
        <v/>
      </c>
      <c r="J344" s="1" t="str">
        <f>IF($D344=1,VLOOKUP($E344,aanmeldingen!$B:$AB,J$1,FALSE),"")</f>
        <v/>
      </c>
      <c r="K344" s="95" t="str">
        <f>IF($D344=1,VLOOKUP($E344,aanmeldingen!$B:$AB,K$1,FALSE),"")</f>
        <v/>
      </c>
      <c r="L344" s="95" t="str">
        <f>IF($D344=1,VLOOKUP($E344,aanmeldingen!$B:$AB,L$1,FALSE),"")</f>
        <v/>
      </c>
      <c r="M344" s="18" t="str">
        <f>IF($D344=1,VLOOKUP($E344,aanmeldingen!$B:$AB,M$1,FALSE),"")</f>
        <v/>
      </c>
      <c r="N344" s="1" t="str">
        <f>IF($D344=1,VLOOKUP($E344,aanmeldingen!$B:$AB,N$1,FALSE),"")</f>
        <v/>
      </c>
      <c r="O344" s="1" t="str">
        <f>IF($F344="-","",VLOOKUP($E344,aanmeldingen!$B:$AB,O$1,FALSE))</f>
        <v>Emanuel</v>
      </c>
      <c r="P344" s="1" t="str">
        <f>IF($F344="-","",VLOOKUP($E344,aanmeldingen!$B:$AB,P$1,FALSE))</f>
        <v>Ava</v>
      </c>
      <c r="Q344" s="1" t="str">
        <f>IF($F344="-","",VLOOKUP($E344,aanmeldingen!$B:$AB,Q$1,FALSE))</f>
        <v>HS</v>
      </c>
      <c r="R344" s="123">
        <v>159</v>
      </c>
      <c r="S344" s="123"/>
      <c r="AA344" s="54">
        <f t="shared" si="111"/>
        <v>0</v>
      </c>
      <c r="AB344" s="54" t="e">
        <f t="shared" si="112"/>
        <v>#VALUE!</v>
      </c>
      <c r="AC344" s="83" t="str">
        <f t="shared" si="113"/>
        <v/>
      </c>
      <c r="AD344" s="54">
        <f t="shared" si="120"/>
        <v>340</v>
      </c>
      <c r="AE344" s="54" t="str">
        <f t="shared" si="102"/>
        <v/>
      </c>
      <c r="AF344" s="54" t="str">
        <f t="shared" si="103"/>
        <v/>
      </c>
      <c r="AG344" s="54" t="str">
        <f t="shared" si="117"/>
        <v/>
      </c>
      <c r="AH344" s="54" t="str">
        <f t="shared" si="117"/>
        <v/>
      </c>
      <c r="AI344" s="54" t="str">
        <f t="shared" si="117"/>
        <v/>
      </c>
      <c r="AJ344" s="54" t="str">
        <f t="shared" si="106"/>
        <v/>
      </c>
      <c r="AK344" s="54" t="str">
        <f t="shared" si="118"/>
        <v/>
      </c>
      <c r="AL344" s="54" t="str">
        <f t="shared" si="118"/>
        <v/>
      </c>
      <c r="AM344" s="54" t="str">
        <f t="shared" si="118"/>
        <v/>
      </c>
      <c r="AN344" s="1" t="str">
        <f>IF(AF344="S",VLOOKUP(AI344,lookups!$N$1:$O$100,2,FALSE),"NVT")</f>
        <v>NVT</v>
      </c>
      <c r="AP344" s="54" t="str">
        <f t="shared" si="119"/>
        <v/>
      </c>
    </row>
    <row r="345" spans="1:42" x14ac:dyDescent="0.2">
      <c r="A345" s="1">
        <f t="shared" si="107"/>
        <v>189.02300099999999</v>
      </c>
      <c r="B345" s="1">
        <f t="shared" si="108"/>
        <v>1</v>
      </c>
      <c r="C345" s="1">
        <f t="shared" si="109"/>
        <v>1</v>
      </c>
      <c r="D345" s="1">
        <f t="shared" si="110"/>
        <v>1</v>
      </c>
      <c r="E345" s="1">
        <f t="shared" si="116"/>
        <v>341</v>
      </c>
      <c r="F345" s="1">
        <f>IFERROR(VLOOKUP($E345,aanmeldingen!$B:$AB,F$1,FALSE),"-")</f>
        <v>189</v>
      </c>
      <c r="H345" s="25" t="str">
        <f>IF($D345=1,VLOOKUP($E345,aanmeldingen!$B:$AB,H$1,FALSE),"")</f>
        <v>Tauberbischofsheim</v>
      </c>
      <c r="I345" s="1" t="str">
        <f>IF($D345=1,VLOOKUP($E345,aanmeldingen!$B:$AB,I$1,FALSE),"")</f>
        <v>GER</v>
      </c>
      <c r="J345" s="1" t="str">
        <f>IF($D345=1,VLOOKUP($E345,aanmeldingen!$B:$AB,J$1,FALSE),"")</f>
        <v>ECC Eq</v>
      </c>
      <c r="K345" s="95">
        <f>IF($D345=1,VLOOKUP($E345,aanmeldingen!$B:$AB,K$1,FALSE),"")</f>
        <v>43449</v>
      </c>
      <c r="L345" s="95">
        <f>IF($D345=1,VLOOKUP($E345,aanmeldingen!$B:$AB,L$1,FALSE),"")</f>
        <v>43450</v>
      </c>
      <c r="M345" s="18" t="str">
        <f>IF($D345=1,VLOOKUP($E345,aanmeldingen!$B:$AB,M$1,FALSE),"")</f>
        <v>Dames</v>
      </c>
      <c r="N345" s="1" t="str">
        <f>IF($D345=1,VLOOKUP($E345,aanmeldingen!$B:$AB,N$1,FALSE),"")</f>
        <v>Floret</v>
      </c>
      <c r="O345" s="1" t="str">
        <f>IF($F345="-","",VLOOKUP($E345,aanmeldingen!$B:$AB,O$1,FALSE))</f>
        <v>Jans Kohneke</v>
      </c>
      <c r="P345" s="1" t="str">
        <f>IF($F345="-","",VLOOKUP($E345,aanmeldingen!$B:$AB,P$1,FALSE))</f>
        <v>Maria</v>
      </c>
      <c r="Q345" s="1" t="str">
        <f>IF($F345="-","",VLOOKUP($E345,aanmeldingen!$B:$AB,Q$1,FALSE))</f>
        <v>AMS</v>
      </c>
      <c r="R345" s="123">
        <v>23.001000000000001</v>
      </c>
      <c r="S345" s="123">
        <v>24</v>
      </c>
      <c r="AA345" s="54">
        <f t="shared" si="111"/>
        <v>0</v>
      </c>
      <c r="AB345" s="54" t="e">
        <f t="shared" si="112"/>
        <v>#VALUE!</v>
      </c>
      <c r="AC345" s="83" t="str">
        <f t="shared" si="113"/>
        <v/>
      </c>
      <c r="AD345" s="54">
        <f t="shared" si="120"/>
        <v>341</v>
      </c>
      <c r="AE345" s="54" t="str">
        <f t="shared" si="102"/>
        <v/>
      </c>
      <c r="AF345" s="54" t="str">
        <f t="shared" si="103"/>
        <v/>
      </c>
      <c r="AG345" s="54" t="str">
        <f t="shared" ref="AG345:AI364" si="121">IF($AF345="W",VLOOKUP($AE345,$F$5:$N$997,AG$4,FALSE),IF($AF345="S",VLOOKUP($AE345,$A$5:$R$997,AG$3,FALSE),""))</f>
        <v/>
      </c>
      <c r="AH345" s="54" t="str">
        <f t="shared" si="121"/>
        <v/>
      </c>
      <c r="AI345" s="54" t="str">
        <f t="shared" si="121"/>
        <v/>
      </c>
      <c r="AJ345" s="54" t="str">
        <f t="shared" si="106"/>
        <v/>
      </c>
      <c r="AK345" s="54" t="str">
        <f t="shared" ref="AK345:AM364" si="122">IF($AF345="W",VLOOKUP($AE345,$F$5:$N$997,AK$4,FALSE),"")</f>
        <v/>
      </c>
      <c r="AL345" s="54" t="str">
        <f t="shared" si="122"/>
        <v/>
      </c>
      <c r="AM345" s="54" t="str">
        <f t="shared" si="122"/>
        <v/>
      </c>
      <c r="AN345" s="1" t="str">
        <f>IF(AF345="S",VLOOKUP(AI345,lookups!$N$1:$O$100,2,FALSE),"NVT")</f>
        <v>NVT</v>
      </c>
      <c r="AP345" s="54" t="str">
        <f t="shared" si="119"/>
        <v/>
      </c>
    </row>
    <row r="346" spans="1:42" x14ac:dyDescent="0.2">
      <c r="A346" s="1">
        <f t="shared" si="107"/>
        <v>189.01700099999999</v>
      </c>
      <c r="B346" s="1">
        <f t="shared" si="108"/>
        <v>2</v>
      </c>
      <c r="C346" s="1">
        <f t="shared" si="109"/>
        <v>1</v>
      </c>
      <c r="D346" s="1">
        <f t="shared" si="110"/>
        <v>0</v>
      </c>
      <c r="E346" s="1">
        <f t="shared" si="116"/>
        <v>342</v>
      </c>
      <c r="F346" s="1">
        <f>IFERROR(VLOOKUP($E346,aanmeldingen!$B:$AB,F$1,FALSE),"-")</f>
        <v>189</v>
      </c>
      <c r="H346" s="25" t="str">
        <f>IF($D346=1,VLOOKUP($E346,aanmeldingen!$B:$AB,H$1,FALSE),"")</f>
        <v/>
      </c>
      <c r="I346" s="1" t="str">
        <f>IF($D346=1,VLOOKUP($E346,aanmeldingen!$B:$AB,I$1,FALSE),"")</f>
        <v/>
      </c>
      <c r="J346" s="1" t="str">
        <f>IF($D346=1,VLOOKUP($E346,aanmeldingen!$B:$AB,J$1,FALSE),"")</f>
        <v/>
      </c>
      <c r="K346" s="95" t="str">
        <f>IF($D346=1,VLOOKUP($E346,aanmeldingen!$B:$AB,K$1,FALSE),"")</f>
        <v/>
      </c>
      <c r="L346" s="95" t="str">
        <f>IF($D346=1,VLOOKUP($E346,aanmeldingen!$B:$AB,L$1,FALSE),"")</f>
        <v/>
      </c>
      <c r="M346" s="18" t="str">
        <f>IF($D346=1,VLOOKUP($E346,aanmeldingen!$B:$AB,M$1,FALSE),"")</f>
        <v/>
      </c>
      <c r="N346" s="1" t="str">
        <f>IF($D346=1,VLOOKUP($E346,aanmeldingen!$B:$AB,N$1,FALSE),"")</f>
        <v/>
      </c>
      <c r="O346" s="1" t="str">
        <f>IF($F346="-","",VLOOKUP($E346,aanmeldingen!$B:$AB,O$1,FALSE))</f>
        <v>Butin Bik</v>
      </c>
      <c r="P346" s="1" t="str">
        <f>IF($F346="-","",VLOOKUP($E346,aanmeldingen!$B:$AB,P$1,FALSE))</f>
        <v>Elise</v>
      </c>
      <c r="Q346" s="1" t="str">
        <f>IF($F346="-","",VLOOKUP($E346,aanmeldingen!$B:$AB,Q$1,FALSE))</f>
        <v>BG</v>
      </c>
      <c r="R346" s="123">
        <v>17.001000000000001</v>
      </c>
      <c r="S346" s="123"/>
      <c r="AA346" s="54">
        <f t="shared" ref="AA346:AA388" si="123">IF(K346="",AA345,IF(AND(K346&gt;=$R$1,L346&lt;=$R$2),1,0))</f>
        <v>0</v>
      </c>
      <c r="AB346" s="54" t="e">
        <f t="shared" ref="AB346:AB388" si="124">RANK(AC346,$AC$5:$AC$1990,1)</f>
        <v>#VALUE!</v>
      </c>
      <c r="AC346" s="83" t="str">
        <f t="shared" ref="AC346:AC389" si="125">IF(AA346=1,F346+IF(R346&lt;&gt;"",R346/1000,E346/1000),"")</f>
        <v/>
      </c>
      <c r="AD346" s="54">
        <f t="shared" ref="AD346:AD390" si="126">AD345+1</f>
        <v>342</v>
      </c>
      <c r="AE346" s="54" t="str">
        <f t="shared" si="102"/>
        <v/>
      </c>
      <c r="AF346" s="54" t="str">
        <f t="shared" si="103"/>
        <v/>
      </c>
      <c r="AG346" s="54" t="str">
        <f t="shared" si="121"/>
        <v/>
      </c>
      <c r="AH346" s="54" t="str">
        <f t="shared" si="121"/>
        <v/>
      </c>
      <c r="AI346" s="54" t="str">
        <f t="shared" si="121"/>
        <v/>
      </c>
      <c r="AJ346" s="54" t="str">
        <f t="shared" si="106"/>
        <v/>
      </c>
      <c r="AK346" s="54" t="str">
        <f t="shared" si="122"/>
        <v/>
      </c>
      <c r="AL346" s="54" t="str">
        <f t="shared" si="122"/>
        <v/>
      </c>
      <c r="AM346" s="54" t="str">
        <f t="shared" si="122"/>
        <v/>
      </c>
      <c r="AN346" s="1" t="str">
        <f>IF(AF346="S",VLOOKUP(AI346,lookups!$N$1:$O$100,2,FALSE),"NVT")</f>
        <v>NVT</v>
      </c>
      <c r="AP346" s="54" t="str">
        <f t="shared" si="119"/>
        <v/>
      </c>
    </row>
    <row r="347" spans="1:42" x14ac:dyDescent="0.2">
      <c r="A347" s="1">
        <f t="shared" si="107"/>
        <v>189.01700199999999</v>
      </c>
      <c r="B347" s="1">
        <f t="shared" si="108"/>
        <v>3</v>
      </c>
      <c r="C347" s="1">
        <f t="shared" si="109"/>
        <v>1</v>
      </c>
      <c r="D347" s="1">
        <f t="shared" si="110"/>
        <v>0</v>
      </c>
      <c r="E347" s="1">
        <f t="shared" si="116"/>
        <v>343</v>
      </c>
      <c r="F347" s="1">
        <f>IFERROR(VLOOKUP($E347,aanmeldingen!$B:$AB,F$1,FALSE),"-")</f>
        <v>189</v>
      </c>
      <c r="H347" s="25" t="str">
        <f>IF($D347=1,VLOOKUP($E347,aanmeldingen!$B:$AB,H$1,FALSE),"")</f>
        <v/>
      </c>
      <c r="I347" s="1" t="str">
        <f>IF($D347=1,VLOOKUP($E347,aanmeldingen!$B:$AB,I$1,FALSE),"")</f>
        <v/>
      </c>
      <c r="J347" s="1" t="str">
        <f>IF($D347=1,VLOOKUP($E347,aanmeldingen!$B:$AB,J$1,FALSE),"")</f>
        <v/>
      </c>
      <c r="K347" s="95" t="str">
        <f>IF($D347=1,VLOOKUP($E347,aanmeldingen!$B:$AB,K$1,FALSE),"")</f>
        <v/>
      </c>
      <c r="L347" s="95" t="str">
        <f>IF($D347=1,VLOOKUP($E347,aanmeldingen!$B:$AB,L$1,FALSE),"")</f>
        <v/>
      </c>
      <c r="M347" s="18" t="str">
        <f>IF($D347=1,VLOOKUP($E347,aanmeldingen!$B:$AB,M$1,FALSE),"")</f>
        <v/>
      </c>
      <c r="N347" s="1" t="str">
        <f>IF($D347=1,VLOOKUP($E347,aanmeldingen!$B:$AB,N$1,FALSE),"")</f>
        <v/>
      </c>
      <c r="O347" s="1" t="str">
        <f>IF($F347="-","",VLOOKUP($E347,aanmeldingen!$B:$AB,O$1,FALSE))</f>
        <v>Yoshimori</v>
      </c>
      <c r="P347" s="1" t="str">
        <f>IF($F347="-","",VLOOKUP($E347,aanmeldingen!$B:$AB,P$1,FALSE))</f>
        <v>Rachika</v>
      </c>
      <c r="Q347" s="1" t="str">
        <f>IF($F347="-","",VLOOKUP($E347,aanmeldingen!$B:$AB,Q$1,FALSE))</f>
        <v>ZAI</v>
      </c>
      <c r="R347" s="123">
        <v>17.001999999999999</v>
      </c>
      <c r="S347" s="123"/>
      <c r="AA347" s="54">
        <f t="shared" si="123"/>
        <v>0</v>
      </c>
      <c r="AB347" s="54" t="e">
        <f t="shared" si="124"/>
        <v>#VALUE!</v>
      </c>
      <c r="AC347" s="83" t="str">
        <f t="shared" si="125"/>
        <v/>
      </c>
      <c r="AD347" s="54">
        <f t="shared" si="126"/>
        <v>343</v>
      </c>
      <c r="AE347" s="54" t="str">
        <f t="shared" si="102"/>
        <v/>
      </c>
      <c r="AF347" s="54" t="str">
        <f t="shared" si="103"/>
        <v/>
      </c>
      <c r="AG347" s="54" t="str">
        <f t="shared" si="121"/>
        <v/>
      </c>
      <c r="AH347" s="54" t="str">
        <f t="shared" si="121"/>
        <v/>
      </c>
      <c r="AI347" s="54" t="str">
        <f t="shared" si="121"/>
        <v/>
      </c>
      <c r="AJ347" s="54" t="str">
        <f t="shared" si="106"/>
        <v/>
      </c>
      <c r="AK347" s="54" t="str">
        <f t="shared" si="122"/>
        <v/>
      </c>
      <c r="AL347" s="54" t="str">
        <f t="shared" si="122"/>
        <v/>
      </c>
      <c r="AM347" s="54" t="str">
        <f t="shared" si="122"/>
        <v/>
      </c>
      <c r="AN347" s="1" t="str">
        <f>IF(AF347="S",VLOOKUP(AI347,lookups!$N$1:$O$100,2,FALSE),"NVT")</f>
        <v>NVT</v>
      </c>
      <c r="AP347" s="54" t="str">
        <f t="shared" si="119"/>
        <v/>
      </c>
    </row>
    <row r="348" spans="1:42" x14ac:dyDescent="0.2">
      <c r="A348" s="1">
        <f t="shared" si="107"/>
        <v>189.02300199999999</v>
      </c>
      <c r="B348" s="1">
        <f t="shared" si="108"/>
        <v>4</v>
      </c>
      <c r="C348" s="1">
        <f t="shared" si="109"/>
        <v>1</v>
      </c>
      <c r="D348" s="1">
        <f t="shared" si="110"/>
        <v>0</v>
      </c>
      <c r="E348" s="1">
        <f t="shared" si="116"/>
        <v>344</v>
      </c>
      <c r="F348" s="1">
        <f>IFERROR(VLOOKUP($E348,aanmeldingen!$B:$AB,F$1,FALSE),"-")</f>
        <v>189</v>
      </c>
      <c r="H348" s="25" t="str">
        <f>IF($D348=1,VLOOKUP($E348,aanmeldingen!$B:$AB,H$1,FALSE),"")</f>
        <v/>
      </c>
      <c r="I348" s="1" t="str">
        <f>IF($D348=1,VLOOKUP($E348,aanmeldingen!$B:$AB,I$1,FALSE),"")</f>
        <v/>
      </c>
      <c r="J348" s="1" t="str">
        <f>IF($D348=1,VLOOKUP($E348,aanmeldingen!$B:$AB,J$1,FALSE),"")</f>
        <v/>
      </c>
      <c r="K348" s="95" t="str">
        <f>IF($D348=1,VLOOKUP($E348,aanmeldingen!$B:$AB,K$1,FALSE),"")</f>
        <v/>
      </c>
      <c r="L348" s="95" t="str">
        <f>IF($D348=1,VLOOKUP($E348,aanmeldingen!$B:$AB,L$1,FALSE),"")</f>
        <v/>
      </c>
      <c r="M348" s="18" t="str">
        <f>IF($D348=1,VLOOKUP($E348,aanmeldingen!$B:$AB,M$1,FALSE),"")</f>
        <v/>
      </c>
      <c r="N348" s="1" t="str">
        <f>IF($D348=1,VLOOKUP($E348,aanmeldingen!$B:$AB,N$1,FALSE),"")</f>
        <v/>
      </c>
      <c r="O348" s="1" t="str">
        <f>IF($F348="-","",VLOOKUP($E348,aanmeldingen!$B:$AB,O$1,FALSE))</f>
        <v>Buijse</v>
      </c>
      <c r="P348" s="1" t="str">
        <f>IF($F348="-","",VLOOKUP($E348,aanmeldingen!$B:$AB,P$1,FALSE))</f>
        <v>Valerie</v>
      </c>
      <c r="Q348" s="1" t="str">
        <f>IF($F348="-","",VLOOKUP($E348,aanmeldingen!$B:$AB,Q$1,FALSE))</f>
        <v>PRI</v>
      </c>
      <c r="R348" s="123">
        <v>23.001999999999999</v>
      </c>
      <c r="S348" s="123"/>
      <c r="AA348" s="54">
        <f t="shared" si="123"/>
        <v>0</v>
      </c>
      <c r="AB348" s="54" t="e">
        <f t="shared" si="124"/>
        <v>#VALUE!</v>
      </c>
      <c r="AC348" s="83" t="str">
        <f t="shared" si="125"/>
        <v/>
      </c>
      <c r="AD348" s="54">
        <f t="shared" si="126"/>
        <v>344</v>
      </c>
      <c r="AE348" s="54" t="str">
        <f t="shared" ref="AE348:AE411" si="127">IFERROR(VLOOKUP(AD348,$AB$5:$AC$1990,2,FALSE),"")</f>
        <v/>
      </c>
      <c r="AF348" s="54" t="str">
        <f t="shared" ref="AF348:AF411" si="128">IF(AE348="","",IF(AE348=TRUNC(AE348),"W","S"))</f>
        <v/>
      </c>
      <c r="AG348" s="54" t="str">
        <f t="shared" si="121"/>
        <v/>
      </c>
      <c r="AH348" s="54" t="str">
        <f t="shared" si="121"/>
        <v/>
      </c>
      <c r="AI348" s="54" t="str">
        <f t="shared" si="121"/>
        <v/>
      </c>
      <c r="AJ348" s="54" t="str">
        <f t="shared" si="106"/>
        <v/>
      </c>
      <c r="AK348" s="54" t="str">
        <f t="shared" si="122"/>
        <v/>
      </c>
      <c r="AL348" s="54" t="str">
        <f t="shared" si="122"/>
        <v/>
      </c>
      <c r="AM348" s="54" t="str">
        <f t="shared" si="122"/>
        <v/>
      </c>
      <c r="AN348" s="1" t="str">
        <f>IF(AF348="S",VLOOKUP(AI348,lookups!$N$1:$O$100,2,FALSE),"NVT")</f>
        <v>NVT</v>
      </c>
      <c r="AP348" s="54" t="str">
        <f t="shared" si="119"/>
        <v/>
      </c>
    </row>
    <row r="349" spans="1:42" x14ac:dyDescent="0.2">
      <c r="A349" s="1">
        <f t="shared" si="107"/>
        <v>189.01700299999999</v>
      </c>
      <c r="B349" s="1">
        <f t="shared" si="108"/>
        <v>5</v>
      </c>
      <c r="C349" s="1">
        <f t="shared" si="109"/>
        <v>1</v>
      </c>
      <c r="D349" s="1">
        <f t="shared" si="110"/>
        <v>0</v>
      </c>
      <c r="E349" s="1">
        <f t="shared" si="116"/>
        <v>345</v>
      </c>
      <c r="F349" s="1">
        <f>IFERROR(VLOOKUP($E349,aanmeldingen!$B:$AB,F$1,FALSE),"-")</f>
        <v>189</v>
      </c>
      <c r="H349" s="25" t="str">
        <f>IF($D349=1,VLOOKUP($E349,aanmeldingen!$B:$AB,H$1,FALSE),"")</f>
        <v/>
      </c>
      <c r="I349" s="1" t="str">
        <f>IF($D349=1,VLOOKUP($E349,aanmeldingen!$B:$AB,I$1,FALSE),"")</f>
        <v/>
      </c>
      <c r="J349" s="1" t="str">
        <f>IF($D349=1,VLOOKUP($E349,aanmeldingen!$B:$AB,J$1,FALSE),"")</f>
        <v/>
      </c>
      <c r="K349" s="95" t="str">
        <f>IF($D349=1,VLOOKUP($E349,aanmeldingen!$B:$AB,K$1,FALSE),"")</f>
        <v/>
      </c>
      <c r="L349" s="95" t="str">
        <f>IF($D349=1,VLOOKUP($E349,aanmeldingen!$B:$AB,L$1,FALSE),"")</f>
        <v/>
      </c>
      <c r="M349" s="18" t="str">
        <f>IF($D349=1,VLOOKUP($E349,aanmeldingen!$B:$AB,M$1,FALSE),"")</f>
        <v/>
      </c>
      <c r="N349" s="1" t="str">
        <f>IF($D349=1,VLOOKUP($E349,aanmeldingen!$B:$AB,N$1,FALSE),"")</f>
        <v/>
      </c>
      <c r="O349" s="1" t="str">
        <f>IF($F349="-","",VLOOKUP($E349,aanmeldingen!$B:$AB,O$1,FALSE))</f>
        <v>Koster</v>
      </c>
      <c r="P349" s="1" t="str">
        <f>IF($F349="-","",VLOOKUP($E349,aanmeldingen!$B:$AB,P$1,FALSE))</f>
        <v>Tessa</v>
      </c>
      <c r="Q349" s="1" t="str">
        <f>IF($F349="-","",VLOOKUP($E349,aanmeldingen!$B:$AB,Q$1,FALSE))</f>
        <v>AMS</v>
      </c>
      <c r="R349" s="123">
        <v>17.003</v>
      </c>
      <c r="S349" s="123"/>
      <c r="AA349" s="54">
        <f t="shared" si="123"/>
        <v>0</v>
      </c>
      <c r="AB349" s="54" t="e">
        <f t="shared" si="124"/>
        <v>#VALUE!</v>
      </c>
      <c r="AC349" s="83" t="str">
        <f t="shared" si="125"/>
        <v/>
      </c>
      <c r="AD349" s="54">
        <f t="shared" si="126"/>
        <v>345</v>
      </c>
      <c r="AE349" s="54" t="str">
        <f t="shared" si="127"/>
        <v/>
      </c>
      <c r="AF349" s="54" t="str">
        <f t="shared" si="128"/>
        <v/>
      </c>
      <c r="AG349" s="54" t="str">
        <f t="shared" si="121"/>
        <v/>
      </c>
      <c r="AH349" s="54" t="str">
        <f t="shared" si="121"/>
        <v/>
      </c>
      <c r="AI349" s="54" t="str">
        <f t="shared" si="121"/>
        <v/>
      </c>
      <c r="AJ349" s="54" t="str">
        <f t="shared" si="106"/>
        <v/>
      </c>
      <c r="AK349" s="54" t="str">
        <f t="shared" si="122"/>
        <v/>
      </c>
      <c r="AL349" s="54" t="str">
        <f t="shared" si="122"/>
        <v/>
      </c>
      <c r="AM349" s="54" t="str">
        <f t="shared" si="122"/>
        <v/>
      </c>
      <c r="AN349" s="1" t="str">
        <f>IF(AF349="S",VLOOKUP(AI349,lookups!$N$1:$O$100,2,FALSE),"NVT")</f>
        <v>NVT</v>
      </c>
      <c r="AP349" s="54" t="str">
        <f t="shared" si="119"/>
        <v/>
      </c>
    </row>
    <row r="350" spans="1:42" x14ac:dyDescent="0.2">
      <c r="A350" s="1">
        <f t="shared" si="107"/>
        <v>189.02300299999999</v>
      </c>
      <c r="B350" s="1">
        <f t="shared" si="108"/>
        <v>6</v>
      </c>
      <c r="C350" s="1">
        <f t="shared" si="109"/>
        <v>1</v>
      </c>
      <c r="D350" s="1">
        <f t="shared" si="110"/>
        <v>0</v>
      </c>
      <c r="E350" s="1">
        <f t="shared" si="116"/>
        <v>346</v>
      </c>
      <c r="F350" s="1">
        <f>IFERROR(VLOOKUP($E350,aanmeldingen!$B:$AB,F$1,FALSE),"-")</f>
        <v>189</v>
      </c>
      <c r="H350" s="25" t="str">
        <f>IF($D350=1,VLOOKUP($E350,aanmeldingen!$B:$AB,H$1,FALSE),"")</f>
        <v/>
      </c>
      <c r="I350" s="1" t="str">
        <f>IF($D350=1,VLOOKUP($E350,aanmeldingen!$B:$AB,I$1,FALSE),"")</f>
        <v/>
      </c>
      <c r="J350" s="1" t="str">
        <f>IF($D350=1,VLOOKUP($E350,aanmeldingen!$B:$AB,J$1,FALSE),"")</f>
        <v/>
      </c>
      <c r="K350" s="95" t="str">
        <f>IF($D350=1,VLOOKUP($E350,aanmeldingen!$B:$AB,K$1,FALSE),"")</f>
        <v/>
      </c>
      <c r="L350" s="95" t="str">
        <f>IF($D350=1,VLOOKUP($E350,aanmeldingen!$B:$AB,L$1,FALSE),"")</f>
        <v/>
      </c>
      <c r="M350" s="18" t="str">
        <f>IF($D350=1,VLOOKUP($E350,aanmeldingen!$B:$AB,M$1,FALSE),"")</f>
        <v/>
      </c>
      <c r="N350" s="1" t="str">
        <f>IF($D350=1,VLOOKUP($E350,aanmeldingen!$B:$AB,N$1,FALSE),"")</f>
        <v/>
      </c>
      <c r="O350" s="1" t="str">
        <f>IF($F350="-","",VLOOKUP($E350,aanmeldingen!$B:$AB,O$1,FALSE))</f>
        <v>Emanuel</v>
      </c>
      <c r="P350" s="1" t="str">
        <f>IF($F350="-","",VLOOKUP($E350,aanmeldingen!$B:$AB,P$1,FALSE))</f>
        <v>Ava</v>
      </c>
      <c r="Q350" s="1" t="str">
        <f>IF($F350="-","",VLOOKUP($E350,aanmeldingen!$B:$AB,Q$1,FALSE))</f>
        <v>HS</v>
      </c>
      <c r="R350" s="123">
        <v>23.003</v>
      </c>
      <c r="S350" s="124"/>
      <c r="AA350" s="54">
        <f t="shared" si="123"/>
        <v>0</v>
      </c>
      <c r="AB350" s="54" t="e">
        <f t="shared" si="124"/>
        <v>#VALUE!</v>
      </c>
      <c r="AC350" s="83" t="str">
        <f t="shared" si="125"/>
        <v/>
      </c>
      <c r="AD350" s="54">
        <f t="shared" si="126"/>
        <v>346</v>
      </c>
      <c r="AE350" s="54" t="str">
        <f t="shared" si="127"/>
        <v/>
      </c>
      <c r="AF350" s="54" t="str">
        <f t="shared" si="128"/>
        <v/>
      </c>
      <c r="AG350" s="54" t="str">
        <f t="shared" si="121"/>
        <v/>
      </c>
      <c r="AH350" s="54" t="str">
        <f t="shared" si="121"/>
        <v/>
      </c>
      <c r="AI350" s="54" t="str">
        <f t="shared" si="121"/>
        <v/>
      </c>
      <c r="AJ350" s="54" t="str">
        <f t="shared" si="106"/>
        <v/>
      </c>
      <c r="AK350" s="54" t="str">
        <f t="shared" si="122"/>
        <v/>
      </c>
      <c r="AL350" s="54" t="str">
        <f t="shared" si="122"/>
        <v/>
      </c>
      <c r="AM350" s="54" t="str">
        <f t="shared" si="122"/>
        <v/>
      </c>
      <c r="AN350" s="1" t="str">
        <f>IF(AF350="S",VLOOKUP(AI350,lookups!$N$1:$O$100,2,FALSE),"NVT")</f>
        <v>NVT</v>
      </c>
      <c r="AP350" s="54" t="str">
        <f t="shared" si="119"/>
        <v/>
      </c>
    </row>
    <row r="351" spans="1:42" x14ac:dyDescent="0.2">
      <c r="A351" s="1">
        <f t="shared" si="107"/>
        <v>192.053</v>
      </c>
      <c r="B351" s="1">
        <f t="shared" si="108"/>
        <v>1</v>
      </c>
      <c r="C351" s="1">
        <f t="shared" si="109"/>
        <v>0</v>
      </c>
      <c r="D351" s="1">
        <f t="shared" si="110"/>
        <v>1</v>
      </c>
      <c r="E351" s="1">
        <f t="shared" si="116"/>
        <v>347</v>
      </c>
      <c r="F351" s="1">
        <f>IFERROR(VLOOKUP($E351,aanmeldingen!$B:$AB,F$1,FALSE),"-")</f>
        <v>192</v>
      </c>
      <c r="H351" s="25" t="str">
        <f>IF($D351=1,VLOOKUP($E351,aanmeldingen!$B:$AB,H$1,FALSE),"")</f>
        <v>Budapest</v>
      </c>
      <c r="I351" s="1" t="str">
        <f>IF($D351=1,VLOOKUP($E351,aanmeldingen!$B:$AB,I$1,FALSE),"")</f>
        <v>HUN</v>
      </c>
      <c r="J351" s="1" t="str">
        <f>IF($D351=1,VLOOKUP($E351,aanmeldingen!$B:$AB,J$1,FALSE),"")</f>
        <v>WB Jun</v>
      </c>
      <c r="K351" s="95">
        <f>IF($D351=1,VLOOKUP($E351,aanmeldingen!$B:$AB,K$1,FALSE),"")</f>
        <v>43470</v>
      </c>
      <c r="L351" s="95">
        <f>IF($D351=1,VLOOKUP($E351,aanmeldingen!$B:$AB,L$1,FALSE),"")</f>
        <v>43471</v>
      </c>
      <c r="M351" s="18" t="str">
        <f>IF($D351=1,VLOOKUP($E351,aanmeldingen!$B:$AB,M$1,FALSE),"")</f>
        <v>Dames</v>
      </c>
      <c r="N351" s="1" t="str">
        <f>IF($D351=1,VLOOKUP($E351,aanmeldingen!$B:$AB,N$1,FALSE),"")</f>
        <v>Sabel</v>
      </c>
      <c r="O351" s="1" t="str">
        <f>IF($F351="-","",VLOOKUP($E351,aanmeldingen!$B:$AB,O$1,FALSE))</f>
        <v>Buitenhuis</v>
      </c>
      <c r="P351" s="1" t="str">
        <f>IF($F351="-","",VLOOKUP($E351,aanmeldingen!$B:$AB,P$1,FALSE))</f>
        <v>Marleen</v>
      </c>
      <c r="Q351" s="1" t="str">
        <f>IF($F351="-","",VLOOKUP($E351,aanmeldingen!$B:$AB,Q$1,FALSE))</f>
        <v>AMS</v>
      </c>
      <c r="R351" s="123">
        <v>53</v>
      </c>
      <c r="S351" s="123">
        <v>153</v>
      </c>
      <c r="AA351" s="54">
        <f t="shared" si="123"/>
        <v>0</v>
      </c>
      <c r="AB351" s="54" t="e">
        <f t="shared" si="124"/>
        <v>#VALUE!</v>
      </c>
      <c r="AC351" s="83" t="str">
        <f t="shared" si="125"/>
        <v/>
      </c>
      <c r="AD351" s="54">
        <f t="shared" si="126"/>
        <v>347</v>
      </c>
      <c r="AE351" s="54" t="str">
        <f t="shared" si="127"/>
        <v/>
      </c>
      <c r="AF351" s="54" t="str">
        <f t="shared" si="128"/>
        <v/>
      </c>
      <c r="AG351" s="54" t="str">
        <f t="shared" si="121"/>
        <v/>
      </c>
      <c r="AH351" s="54" t="str">
        <f t="shared" si="121"/>
        <v/>
      </c>
      <c r="AI351" s="54" t="str">
        <f t="shared" si="121"/>
        <v/>
      </c>
      <c r="AJ351" s="54" t="str">
        <f t="shared" si="106"/>
        <v/>
      </c>
      <c r="AK351" s="54" t="str">
        <f t="shared" si="122"/>
        <v/>
      </c>
      <c r="AL351" s="54" t="str">
        <f t="shared" si="122"/>
        <v/>
      </c>
      <c r="AM351" s="54" t="str">
        <f t="shared" si="122"/>
        <v/>
      </c>
      <c r="AN351" s="1" t="str">
        <f>IF(AF351="S",VLOOKUP(AI351,lookups!$N$1:$O$100,2,FALSE),"NVT")</f>
        <v>NVT</v>
      </c>
      <c r="AP351" s="54" t="str">
        <f t="shared" si="119"/>
        <v/>
      </c>
    </row>
    <row r="352" spans="1:42" x14ac:dyDescent="0.2">
      <c r="A352" s="1">
        <f t="shared" si="107"/>
        <v>193.15</v>
      </c>
      <c r="B352" s="1">
        <f t="shared" si="108"/>
        <v>1</v>
      </c>
      <c r="C352" s="1">
        <f t="shared" si="109"/>
        <v>1</v>
      </c>
      <c r="D352" s="1">
        <f t="shared" si="110"/>
        <v>1</v>
      </c>
      <c r="E352" s="1">
        <f t="shared" si="116"/>
        <v>348</v>
      </c>
      <c r="F352" s="1">
        <f>IFERROR(VLOOKUP($E352,aanmeldingen!$B:$AB,F$1,FALSE),"-")</f>
        <v>193</v>
      </c>
      <c r="H352" s="25" t="str">
        <f>IF($D352=1,VLOOKUP($E352,aanmeldingen!$B:$AB,H$1,FALSE),"")</f>
        <v>Budapest</v>
      </c>
      <c r="I352" s="1" t="str">
        <f>IF($D352=1,VLOOKUP($E352,aanmeldingen!$B:$AB,I$1,FALSE),"")</f>
        <v>HUN</v>
      </c>
      <c r="J352" s="1" t="str">
        <f>IF($D352=1,VLOOKUP($E352,aanmeldingen!$B:$AB,J$1,FALSE),"")</f>
        <v>WB Jun</v>
      </c>
      <c r="K352" s="95">
        <f>IF($D352=1,VLOOKUP($E352,aanmeldingen!$B:$AB,K$1,FALSE),"")</f>
        <v>43470</v>
      </c>
      <c r="L352" s="95">
        <f>IF($D352=1,VLOOKUP($E352,aanmeldingen!$B:$AB,L$1,FALSE),"")</f>
        <v>43471</v>
      </c>
      <c r="M352" s="18" t="str">
        <f>IF($D352=1,VLOOKUP($E352,aanmeldingen!$B:$AB,M$1,FALSE),"")</f>
        <v>Heren</v>
      </c>
      <c r="N352" s="1" t="str">
        <f>IF($D352=1,VLOOKUP($E352,aanmeldingen!$B:$AB,N$1,FALSE),"")</f>
        <v>Sabel</v>
      </c>
      <c r="O352" s="1" t="str">
        <f>IF($F352="-","",VLOOKUP($E352,aanmeldingen!$B:$AB,O$1,FALSE))</f>
        <v>Buser</v>
      </c>
      <c r="P352" s="1" t="str">
        <f>IF($F352="-","",VLOOKUP($E352,aanmeldingen!$B:$AB,P$1,FALSE))</f>
        <v>Jimi</v>
      </c>
      <c r="Q352" s="1" t="str">
        <f>IF($F352="-","",VLOOKUP($E352,aanmeldingen!$B:$AB,Q$1,FALSE))</f>
        <v>AMS</v>
      </c>
      <c r="R352" s="123">
        <v>150</v>
      </c>
      <c r="S352" s="123">
        <v>152</v>
      </c>
      <c r="AA352" s="54">
        <f t="shared" si="123"/>
        <v>0</v>
      </c>
      <c r="AB352" s="54" t="e">
        <f t="shared" si="124"/>
        <v>#VALUE!</v>
      </c>
      <c r="AC352" s="83" t="str">
        <f t="shared" si="125"/>
        <v/>
      </c>
      <c r="AD352" s="54">
        <f t="shared" si="126"/>
        <v>348</v>
      </c>
      <c r="AE352" s="54" t="str">
        <f t="shared" si="127"/>
        <v/>
      </c>
      <c r="AF352" s="54" t="str">
        <f t="shared" si="128"/>
        <v/>
      </c>
      <c r="AG352" s="54" t="str">
        <f t="shared" si="121"/>
        <v/>
      </c>
      <c r="AH352" s="54" t="str">
        <f t="shared" si="121"/>
        <v/>
      </c>
      <c r="AI352" s="54" t="str">
        <f t="shared" si="121"/>
        <v/>
      </c>
      <c r="AJ352" s="54" t="str">
        <f t="shared" si="106"/>
        <v/>
      </c>
      <c r="AK352" s="54" t="str">
        <f t="shared" si="122"/>
        <v/>
      </c>
      <c r="AL352" s="54" t="str">
        <f t="shared" si="122"/>
        <v/>
      </c>
      <c r="AM352" s="54" t="str">
        <f t="shared" si="122"/>
        <v/>
      </c>
      <c r="AN352" s="1" t="str">
        <f>IF(AF352="S",VLOOKUP(AI352,lookups!$N$1:$O$100,2,FALSE),"NVT")</f>
        <v>NVT</v>
      </c>
      <c r="AP352" s="54" t="str">
        <f t="shared" si="119"/>
        <v/>
      </c>
    </row>
    <row r="353" spans="1:42" x14ac:dyDescent="0.2">
      <c r="A353" s="1">
        <f t="shared" si="107"/>
        <v>197.11500000000001</v>
      </c>
      <c r="B353" s="1">
        <f t="shared" si="108"/>
        <v>1</v>
      </c>
      <c r="C353" s="1">
        <f t="shared" si="109"/>
        <v>0</v>
      </c>
      <c r="D353" s="1">
        <f t="shared" si="110"/>
        <v>1</v>
      </c>
      <c r="E353" s="1">
        <f t="shared" si="116"/>
        <v>349</v>
      </c>
      <c r="F353" s="1">
        <f>IFERROR(VLOOKUP($E353,aanmeldingen!$B:$AB,F$1,FALSE),"-")</f>
        <v>197</v>
      </c>
      <c r="H353" s="25" t="str">
        <f>IF($D353=1,VLOOKUP($E353,aanmeldingen!$B:$AB,H$1,FALSE),"")</f>
        <v>Udine</v>
      </c>
      <c r="I353" s="1" t="str">
        <f>IF($D353=1,VLOOKUP($E353,aanmeldingen!$B:$AB,I$1,FALSE),"")</f>
        <v>ITA</v>
      </c>
      <c r="J353" s="1" t="str">
        <f>IF($D353=1,VLOOKUP($E353,aanmeldingen!$B:$AB,J$1,FALSE),"")</f>
        <v>WB Jun</v>
      </c>
      <c r="K353" s="95">
        <f>IF($D353=1,VLOOKUP($E353,aanmeldingen!$B:$AB,K$1,FALSE),"")</f>
        <v>43470</v>
      </c>
      <c r="L353" s="95">
        <f>IF($D353=1,VLOOKUP($E353,aanmeldingen!$B:$AB,L$1,FALSE),"")</f>
        <v>43471</v>
      </c>
      <c r="M353" s="18" t="str">
        <f>IF($D353=1,VLOOKUP($E353,aanmeldingen!$B:$AB,M$1,FALSE),"")</f>
        <v>Heren</v>
      </c>
      <c r="N353" s="1" t="str">
        <f>IF($D353=1,VLOOKUP($E353,aanmeldingen!$B:$AB,N$1,FALSE),"")</f>
        <v>Floret</v>
      </c>
      <c r="O353" s="1" t="str">
        <f>IF($F353="-","",VLOOKUP($E353,aanmeldingen!$B:$AB,O$1,FALSE))</f>
        <v>Split</v>
      </c>
      <c r="P353" s="1" t="str">
        <f>IF($F353="-","",VLOOKUP($E353,aanmeldingen!$B:$AB,P$1,FALSE))</f>
        <v>Olivier</v>
      </c>
      <c r="Q353" s="1" t="str">
        <f>IF($F353="-","",VLOOKUP($E353,aanmeldingen!$B:$AB,Q$1,FALSE))</f>
        <v>NRD</v>
      </c>
      <c r="R353" s="123">
        <v>115</v>
      </c>
      <c r="S353" s="123">
        <v>168</v>
      </c>
      <c r="AA353" s="54">
        <f t="shared" si="123"/>
        <v>0</v>
      </c>
      <c r="AB353" s="54" t="e">
        <f t="shared" si="124"/>
        <v>#VALUE!</v>
      </c>
      <c r="AC353" s="83" t="str">
        <f t="shared" si="125"/>
        <v/>
      </c>
      <c r="AD353" s="54">
        <f t="shared" si="126"/>
        <v>349</v>
      </c>
      <c r="AE353" s="54" t="str">
        <f t="shared" si="127"/>
        <v/>
      </c>
      <c r="AF353" s="54" t="str">
        <f t="shared" si="128"/>
        <v/>
      </c>
      <c r="AG353" s="54" t="str">
        <f t="shared" si="121"/>
        <v/>
      </c>
      <c r="AH353" s="54" t="str">
        <f t="shared" si="121"/>
        <v/>
      </c>
      <c r="AI353" s="54" t="str">
        <f t="shared" si="121"/>
        <v/>
      </c>
      <c r="AJ353" s="54" t="str">
        <f t="shared" ref="AJ353:AJ416" si="129">IF($AF353="W",VLOOKUP($AE353,$F$5:$N$997,AJ$4,FALSE),IF($AF353="S",IF(VLOOKUP($AE353,$A$5:$R$997,AJ$3,FALSE)=0,"Uitslag onbekend",IF(TRUNC(VLOOKUP($AE353,$A$5:$R$997,AJ$3,FALSE))=999,"Niet deelgenomen",IF(VLOOKUP($AE353,$A$5:$R$997,AJ$3,FALSE)=998,"Zwarte kaart",VLOOKUP($AE353,$A$5:$R$997,AJ$3,FALSE)))),""))</f>
        <v/>
      </c>
      <c r="AK353" s="54" t="str">
        <f t="shared" si="122"/>
        <v/>
      </c>
      <c r="AL353" s="54" t="str">
        <f t="shared" si="122"/>
        <v/>
      </c>
      <c r="AM353" s="54" t="str">
        <f t="shared" si="122"/>
        <v/>
      </c>
      <c r="AN353" s="1" t="str">
        <f>IF(AF353="S",VLOOKUP(AI353,lookups!$N$1:$O$100,2,FALSE),"NVT")</f>
        <v>NVT</v>
      </c>
      <c r="AP353" s="54" t="str">
        <f t="shared" si="119"/>
        <v/>
      </c>
    </row>
    <row r="354" spans="1:42" x14ac:dyDescent="0.2">
      <c r="A354" s="1">
        <f t="shared" si="107"/>
        <v>197.07900000000001</v>
      </c>
      <c r="B354" s="1">
        <f t="shared" si="108"/>
        <v>2</v>
      </c>
      <c r="C354" s="1">
        <f t="shared" si="109"/>
        <v>0</v>
      </c>
      <c r="D354" s="1">
        <f t="shared" si="110"/>
        <v>0</v>
      </c>
      <c r="E354" s="1">
        <f t="shared" si="116"/>
        <v>350</v>
      </c>
      <c r="F354" s="1">
        <f>IFERROR(VLOOKUP($E354,aanmeldingen!$B:$AB,F$1,FALSE),"-")</f>
        <v>197</v>
      </c>
      <c r="H354" s="25" t="str">
        <f>IF($D354=1,VLOOKUP($E354,aanmeldingen!$B:$AB,H$1,FALSE),"")</f>
        <v/>
      </c>
      <c r="I354" s="1" t="str">
        <f>IF($D354=1,VLOOKUP($E354,aanmeldingen!$B:$AB,I$1,FALSE),"")</f>
        <v/>
      </c>
      <c r="J354" s="1" t="str">
        <f>IF($D354=1,VLOOKUP($E354,aanmeldingen!$B:$AB,J$1,FALSE),"")</f>
        <v/>
      </c>
      <c r="K354" s="95" t="str">
        <f>IF($D354=1,VLOOKUP($E354,aanmeldingen!$B:$AB,K$1,FALSE),"")</f>
        <v/>
      </c>
      <c r="L354" s="95" t="str">
        <f>IF($D354=1,VLOOKUP($E354,aanmeldingen!$B:$AB,L$1,FALSE),"")</f>
        <v/>
      </c>
      <c r="M354" s="18" t="str">
        <f>IF($D354=1,VLOOKUP($E354,aanmeldingen!$B:$AB,M$1,FALSE),"")</f>
        <v/>
      </c>
      <c r="N354" s="1" t="str">
        <f>IF($D354=1,VLOOKUP($E354,aanmeldingen!$B:$AB,N$1,FALSE),"")</f>
        <v/>
      </c>
      <c r="O354" s="1" t="str">
        <f>IF($F354="-","",VLOOKUP($E354,aanmeldingen!$B:$AB,O$1,FALSE))</f>
        <v>Zoons</v>
      </c>
      <c r="P354" s="1" t="str">
        <f>IF($F354="-","",VLOOKUP($E354,aanmeldingen!$B:$AB,P$1,FALSE))</f>
        <v>Edo</v>
      </c>
      <c r="Q354" s="1" t="str">
        <f>IF($F354="-","",VLOOKUP($E354,aanmeldingen!$B:$AB,Q$1,FALSE))</f>
        <v>NRD</v>
      </c>
      <c r="R354" s="123">
        <v>79</v>
      </c>
      <c r="S354" s="123"/>
      <c r="AA354" s="54">
        <f t="shared" si="123"/>
        <v>0</v>
      </c>
      <c r="AB354" s="54" t="e">
        <f t="shared" si="124"/>
        <v>#VALUE!</v>
      </c>
      <c r="AC354" s="83" t="str">
        <f t="shared" si="125"/>
        <v/>
      </c>
      <c r="AD354" s="54">
        <f t="shared" si="126"/>
        <v>350</v>
      </c>
      <c r="AE354" s="54" t="str">
        <f t="shared" si="127"/>
        <v/>
      </c>
      <c r="AF354" s="54" t="str">
        <f t="shared" si="128"/>
        <v/>
      </c>
      <c r="AG354" s="54" t="str">
        <f t="shared" si="121"/>
        <v/>
      </c>
      <c r="AH354" s="54" t="str">
        <f t="shared" si="121"/>
        <v/>
      </c>
      <c r="AI354" s="54" t="str">
        <f t="shared" si="121"/>
        <v/>
      </c>
      <c r="AJ354" s="54" t="str">
        <f t="shared" si="129"/>
        <v/>
      </c>
      <c r="AK354" s="54" t="str">
        <f t="shared" si="122"/>
        <v/>
      </c>
      <c r="AL354" s="54" t="str">
        <f t="shared" si="122"/>
        <v/>
      </c>
      <c r="AM354" s="54" t="str">
        <f t="shared" si="122"/>
        <v/>
      </c>
      <c r="AN354" s="1" t="str">
        <f>IF(AF354="S",VLOOKUP(AI354,lookups!$N$1:$O$100,2,FALSE),"NVT")</f>
        <v>NVT</v>
      </c>
      <c r="AP354" s="54" t="str">
        <f t="shared" si="119"/>
        <v/>
      </c>
    </row>
    <row r="355" spans="1:42" x14ac:dyDescent="0.2">
      <c r="A355" s="1">
        <f t="shared" si="107"/>
        <v>197.12100000000001</v>
      </c>
      <c r="B355" s="1">
        <f t="shared" si="108"/>
        <v>3</v>
      </c>
      <c r="C355" s="1">
        <f t="shared" si="109"/>
        <v>0</v>
      </c>
      <c r="D355" s="1">
        <f t="shared" si="110"/>
        <v>0</v>
      </c>
      <c r="E355" s="1">
        <f t="shared" si="116"/>
        <v>351</v>
      </c>
      <c r="F355" s="1">
        <f>IFERROR(VLOOKUP($E355,aanmeldingen!$B:$AB,F$1,FALSE),"-")</f>
        <v>197</v>
      </c>
      <c r="H355" s="25" t="str">
        <f>IF($D355=1,VLOOKUP($E355,aanmeldingen!$B:$AB,H$1,FALSE),"")</f>
        <v/>
      </c>
      <c r="I355" s="1" t="str">
        <f>IF($D355=1,VLOOKUP($E355,aanmeldingen!$B:$AB,I$1,FALSE),"")</f>
        <v/>
      </c>
      <c r="J355" s="1" t="str">
        <f>IF($D355=1,VLOOKUP($E355,aanmeldingen!$B:$AB,J$1,FALSE),"")</f>
        <v/>
      </c>
      <c r="K355" s="95" t="str">
        <f>IF($D355=1,VLOOKUP($E355,aanmeldingen!$B:$AB,K$1,FALSE),"")</f>
        <v/>
      </c>
      <c r="L355" s="95" t="str">
        <f>IF($D355=1,VLOOKUP($E355,aanmeldingen!$B:$AB,L$1,FALSE),"")</f>
        <v/>
      </c>
      <c r="M355" s="18" t="str">
        <f>IF($D355=1,VLOOKUP($E355,aanmeldingen!$B:$AB,M$1,FALSE),"")</f>
        <v/>
      </c>
      <c r="N355" s="1" t="str">
        <f>IF($D355=1,VLOOKUP($E355,aanmeldingen!$B:$AB,N$1,FALSE),"")</f>
        <v/>
      </c>
      <c r="O355" s="1" t="str">
        <f>IF($F355="-","",VLOOKUP($E355,aanmeldingen!$B:$AB,O$1,FALSE))</f>
        <v>Zoons</v>
      </c>
      <c r="P355" s="1" t="str">
        <f>IF($F355="-","",VLOOKUP($E355,aanmeldingen!$B:$AB,P$1,FALSE))</f>
        <v>Axel</v>
      </c>
      <c r="Q355" s="1" t="str">
        <f>IF($F355="-","",VLOOKUP($E355,aanmeldingen!$B:$AB,Q$1,FALSE))</f>
        <v>NRD</v>
      </c>
      <c r="R355" s="123">
        <v>121</v>
      </c>
      <c r="S355" s="123"/>
      <c r="AA355" s="54">
        <f t="shared" si="123"/>
        <v>0</v>
      </c>
      <c r="AB355" s="54" t="e">
        <f t="shared" si="124"/>
        <v>#VALUE!</v>
      </c>
      <c r="AC355" s="83" t="str">
        <f t="shared" si="125"/>
        <v/>
      </c>
      <c r="AD355" s="54">
        <f t="shared" si="126"/>
        <v>351</v>
      </c>
      <c r="AE355" s="54" t="str">
        <f t="shared" si="127"/>
        <v/>
      </c>
      <c r="AF355" s="54" t="str">
        <f t="shared" si="128"/>
        <v/>
      </c>
      <c r="AG355" s="54" t="str">
        <f t="shared" si="121"/>
        <v/>
      </c>
      <c r="AH355" s="54" t="str">
        <f t="shared" si="121"/>
        <v/>
      </c>
      <c r="AI355" s="54" t="str">
        <f t="shared" si="121"/>
        <v/>
      </c>
      <c r="AJ355" s="54" t="str">
        <f t="shared" si="129"/>
        <v/>
      </c>
      <c r="AK355" s="54" t="str">
        <f t="shared" si="122"/>
        <v/>
      </c>
      <c r="AL355" s="54" t="str">
        <f t="shared" si="122"/>
        <v/>
      </c>
      <c r="AM355" s="54" t="str">
        <f t="shared" si="122"/>
        <v/>
      </c>
      <c r="AN355" s="1" t="str">
        <f>IF(AF355="S",VLOOKUP(AI355,lookups!$N$1:$O$100,2,FALSE),"NVT")</f>
        <v>NVT</v>
      </c>
      <c r="AP355" s="54" t="str">
        <f t="shared" si="119"/>
        <v/>
      </c>
    </row>
    <row r="356" spans="1:42" x14ac:dyDescent="0.2">
      <c r="A356" s="1">
        <f t="shared" ref="A356:A419" si="130">F356+IF(R356&lt;&gt;"",R356/1000,E356/1000)</f>
        <v>197.083</v>
      </c>
      <c r="B356" s="1">
        <f t="shared" ref="B356:B419" si="131">IF(F356=F355,B355+1,1)</f>
        <v>4</v>
      </c>
      <c r="C356" s="1">
        <f t="shared" ref="C356:C419" si="132">IF(F356=F355,C355,IF(C355=1,0,1))</f>
        <v>0</v>
      </c>
      <c r="D356" s="1">
        <f t="shared" ref="D356:D419" si="133">IF(F356="-",0,IF(F356=F355,0,1))</f>
        <v>0</v>
      </c>
      <c r="E356" s="1">
        <f t="shared" si="116"/>
        <v>352</v>
      </c>
      <c r="F356" s="1">
        <f>IFERROR(VLOOKUP($E356,aanmeldingen!$B:$AB,F$1,FALSE),"-")</f>
        <v>197</v>
      </c>
      <c r="H356" s="25" t="str">
        <f>IF($D356=1,VLOOKUP($E356,aanmeldingen!$B:$AB,H$1,FALSE),"")</f>
        <v/>
      </c>
      <c r="I356" s="1" t="str">
        <f>IF($D356=1,VLOOKUP($E356,aanmeldingen!$B:$AB,I$1,FALSE),"")</f>
        <v/>
      </c>
      <c r="J356" s="1" t="str">
        <f>IF($D356=1,VLOOKUP($E356,aanmeldingen!$B:$AB,J$1,FALSE),"")</f>
        <v/>
      </c>
      <c r="K356" s="95" t="str">
        <f>IF($D356=1,VLOOKUP($E356,aanmeldingen!$B:$AB,K$1,FALSE),"")</f>
        <v/>
      </c>
      <c r="L356" s="95" t="str">
        <f>IF($D356=1,VLOOKUP($E356,aanmeldingen!$B:$AB,L$1,FALSE),"")</f>
        <v/>
      </c>
      <c r="M356" s="18" t="str">
        <f>IF($D356=1,VLOOKUP($E356,aanmeldingen!$B:$AB,M$1,FALSE),"")</f>
        <v/>
      </c>
      <c r="N356" s="1" t="str">
        <f>IF($D356=1,VLOOKUP($E356,aanmeldingen!$B:$AB,N$1,FALSE),"")</f>
        <v/>
      </c>
      <c r="O356" s="1" t="str">
        <f>IF($F356="-","",VLOOKUP($E356,aanmeldingen!$B:$AB,O$1,FALSE))</f>
        <v>Jans Kohneke</v>
      </c>
      <c r="P356" s="1" t="str">
        <f>IF($F356="-","",VLOOKUP($E356,aanmeldingen!$B:$AB,P$1,FALSE))</f>
        <v>Teun</v>
      </c>
      <c r="Q356" s="1" t="str">
        <f>IF($F356="-","",VLOOKUP($E356,aanmeldingen!$B:$AB,Q$1,FALSE))</f>
        <v>AMS</v>
      </c>
      <c r="R356" s="123">
        <v>83</v>
      </c>
      <c r="S356" s="123"/>
      <c r="AA356" s="54">
        <f t="shared" si="123"/>
        <v>0</v>
      </c>
      <c r="AB356" s="54" t="e">
        <f t="shared" si="124"/>
        <v>#VALUE!</v>
      </c>
      <c r="AC356" s="83" t="str">
        <f t="shared" si="125"/>
        <v/>
      </c>
      <c r="AD356" s="54">
        <f t="shared" si="126"/>
        <v>352</v>
      </c>
      <c r="AE356" s="54" t="str">
        <f t="shared" si="127"/>
        <v/>
      </c>
      <c r="AF356" s="54" t="str">
        <f t="shared" si="128"/>
        <v/>
      </c>
      <c r="AG356" s="54" t="str">
        <f t="shared" si="121"/>
        <v/>
      </c>
      <c r="AH356" s="54" t="str">
        <f t="shared" si="121"/>
        <v/>
      </c>
      <c r="AI356" s="54" t="str">
        <f t="shared" si="121"/>
        <v/>
      </c>
      <c r="AJ356" s="54" t="str">
        <f t="shared" si="129"/>
        <v/>
      </c>
      <c r="AK356" s="54" t="str">
        <f t="shared" si="122"/>
        <v/>
      </c>
      <c r="AL356" s="54" t="str">
        <f t="shared" si="122"/>
        <v/>
      </c>
      <c r="AM356" s="54" t="str">
        <f t="shared" si="122"/>
        <v/>
      </c>
      <c r="AN356" s="1" t="str">
        <f>IF(AF356="S",VLOOKUP(AI356,lookups!$N$1:$O$100,2,FALSE),"NVT")</f>
        <v>NVT</v>
      </c>
      <c r="AP356" s="54" t="str">
        <f t="shared" si="119"/>
        <v/>
      </c>
    </row>
    <row r="357" spans="1:42" x14ac:dyDescent="0.2">
      <c r="A357" s="1">
        <f t="shared" si="130"/>
        <v>197.09299999999999</v>
      </c>
      <c r="B357" s="1">
        <f t="shared" si="131"/>
        <v>5</v>
      </c>
      <c r="C357" s="1">
        <f t="shared" si="132"/>
        <v>0</v>
      </c>
      <c r="D357" s="1">
        <f t="shared" si="133"/>
        <v>0</v>
      </c>
      <c r="E357" s="1">
        <f t="shared" si="116"/>
        <v>353</v>
      </c>
      <c r="F357" s="1">
        <f>IFERROR(VLOOKUP($E357,aanmeldingen!$B:$AB,F$1,FALSE),"-")</f>
        <v>197</v>
      </c>
      <c r="H357" s="25" t="str">
        <f>IF($D357=1,VLOOKUP($E357,aanmeldingen!$B:$AB,H$1,FALSE),"")</f>
        <v/>
      </c>
      <c r="I357" s="1" t="str">
        <f>IF($D357=1,VLOOKUP($E357,aanmeldingen!$B:$AB,I$1,FALSE),"")</f>
        <v/>
      </c>
      <c r="J357" s="1" t="str">
        <f>IF($D357=1,VLOOKUP($E357,aanmeldingen!$B:$AB,J$1,FALSE),"")</f>
        <v/>
      </c>
      <c r="K357" s="95" t="str">
        <f>IF($D357=1,VLOOKUP($E357,aanmeldingen!$B:$AB,K$1,FALSE),"")</f>
        <v/>
      </c>
      <c r="L357" s="95" t="str">
        <f>IF($D357=1,VLOOKUP($E357,aanmeldingen!$B:$AB,L$1,FALSE),"")</f>
        <v/>
      </c>
      <c r="M357" s="18" t="str">
        <f>IF($D357=1,VLOOKUP($E357,aanmeldingen!$B:$AB,M$1,FALSE),"")</f>
        <v/>
      </c>
      <c r="N357" s="1" t="str">
        <f>IF($D357=1,VLOOKUP($E357,aanmeldingen!$B:$AB,N$1,FALSE),"")</f>
        <v/>
      </c>
      <c r="O357" s="1" t="str">
        <f>IF($F357="-","",VLOOKUP($E357,aanmeldingen!$B:$AB,O$1,FALSE))</f>
        <v>Dualeh</v>
      </c>
      <c r="P357" s="1" t="str">
        <f>IF($F357="-","",VLOOKUP($E357,aanmeldingen!$B:$AB,P$1,FALSE))</f>
        <v>Quincy</v>
      </c>
      <c r="Q357" s="1" t="str">
        <f>IF($F357="-","",VLOOKUP($E357,aanmeldingen!$B:$AB,Q$1,FALSE))</f>
        <v>TWE</v>
      </c>
      <c r="R357" s="123">
        <v>93</v>
      </c>
      <c r="S357" s="123"/>
      <c r="AA357" s="54">
        <f t="shared" si="123"/>
        <v>0</v>
      </c>
      <c r="AB357" s="54" t="e">
        <f t="shared" si="124"/>
        <v>#VALUE!</v>
      </c>
      <c r="AC357" s="83" t="str">
        <f t="shared" si="125"/>
        <v/>
      </c>
      <c r="AD357" s="54">
        <f t="shared" si="126"/>
        <v>353</v>
      </c>
      <c r="AE357" s="54" t="str">
        <f t="shared" si="127"/>
        <v/>
      </c>
      <c r="AF357" s="54" t="str">
        <f t="shared" si="128"/>
        <v/>
      </c>
      <c r="AG357" s="54" t="str">
        <f t="shared" si="121"/>
        <v/>
      </c>
      <c r="AH357" s="54" t="str">
        <f t="shared" si="121"/>
        <v/>
      </c>
      <c r="AI357" s="54" t="str">
        <f t="shared" si="121"/>
        <v/>
      </c>
      <c r="AJ357" s="54" t="str">
        <f t="shared" si="129"/>
        <v/>
      </c>
      <c r="AK357" s="54" t="str">
        <f t="shared" si="122"/>
        <v/>
      </c>
      <c r="AL357" s="54" t="str">
        <f t="shared" si="122"/>
        <v/>
      </c>
      <c r="AM357" s="54" t="str">
        <f t="shared" si="122"/>
        <v/>
      </c>
      <c r="AN357" s="1" t="str">
        <f>IF(AF357="S",VLOOKUP(AI357,lookups!$N$1:$O$100,2,FALSE),"NVT")</f>
        <v>NVT</v>
      </c>
      <c r="AP357" s="54" t="str">
        <f t="shared" si="119"/>
        <v/>
      </c>
    </row>
    <row r="358" spans="1:42" x14ac:dyDescent="0.2">
      <c r="A358" s="1">
        <f t="shared" si="130"/>
        <v>197.10599999999999</v>
      </c>
      <c r="B358" s="1">
        <f t="shared" si="131"/>
        <v>6</v>
      </c>
      <c r="C358" s="1">
        <f t="shared" si="132"/>
        <v>0</v>
      </c>
      <c r="D358" s="1">
        <f t="shared" si="133"/>
        <v>0</v>
      </c>
      <c r="E358" s="1">
        <f t="shared" si="116"/>
        <v>354</v>
      </c>
      <c r="F358" s="1">
        <f>IFERROR(VLOOKUP($E358,aanmeldingen!$B:$AB,F$1,FALSE),"-")</f>
        <v>197</v>
      </c>
      <c r="H358" s="25" t="str">
        <f>IF($D358=1,VLOOKUP($E358,aanmeldingen!$B:$AB,H$1,FALSE),"")</f>
        <v/>
      </c>
      <c r="I358" s="1" t="str">
        <f>IF($D358=1,VLOOKUP($E358,aanmeldingen!$B:$AB,I$1,FALSE),"")</f>
        <v/>
      </c>
      <c r="J358" s="1" t="str">
        <f>IF($D358=1,VLOOKUP($E358,aanmeldingen!$B:$AB,J$1,FALSE),"")</f>
        <v/>
      </c>
      <c r="K358" s="95" t="str">
        <f>IF($D358=1,VLOOKUP($E358,aanmeldingen!$B:$AB,K$1,FALSE),"")</f>
        <v/>
      </c>
      <c r="L358" s="95" t="str">
        <f>IF($D358=1,VLOOKUP($E358,aanmeldingen!$B:$AB,L$1,FALSE),"")</f>
        <v/>
      </c>
      <c r="M358" s="18" t="str">
        <f>IF($D358=1,VLOOKUP($E358,aanmeldingen!$B:$AB,M$1,FALSE),"")</f>
        <v/>
      </c>
      <c r="N358" s="1" t="str">
        <f>IF($D358=1,VLOOKUP($E358,aanmeldingen!$B:$AB,N$1,FALSE),"")</f>
        <v/>
      </c>
      <c r="O358" s="1" t="str">
        <f>IF($F358="-","",VLOOKUP($E358,aanmeldingen!$B:$AB,O$1,FALSE))</f>
        <v>Joemrati</v>
      </c>
      <c r="P358" s="1" t="str">
        <f>IF($F358="-","",VLOOKUP($E358,aanmeldingen!$B:$AB,P$1,FALSE))</f>
        <v>Ashwan</v>
      </c>
      <c r="Q358" s="1" t="str">
        <f>IF($F358="-","",VLOOKUP($E358,aanmeldingen!$B:$AB,Q$1,FALSE))</f>
        <v>HS</v>
      </c>
      <c r="R358" s="123">
        <v>106</v>
      </c>
      <c r="S358" s="124"/>
      <c r="AA358" s="54">
        <f t="shared" si="123"/>
        <v>0</v>
      </c>
      <c r="AB358" s="54" t="e">
        <f t="shared" si="124"/>
        <v>#VALUE!</v>
      </c>
      <c r="AC358" s="83" t="str">
        <f t="shared" si="125"/>
        <v/>
      </c>
      <c r="AD358" s="54">
        <f t="shared" si="126"/>
        <v>354</v>
      </c>
      <c r="AE358" s="54" t="str">
        <f t="shared" si="127"/>
        <v/>
      </c>
      <c r="AF358" s="54" t="str">
        <f t="shared" si="128"/>
        <v/>
      </c>
      <c r="AG358" s="54" t="str">
        <f t="shared" si="121"/>
        <v/>
      </c>
      <c r="AH358" s="54" t="str">
        <f t="shared" si="121"/>
        <v/>
      </c>
      <c r="AI358" s="54" t="str">
        <f t="shared" si="121"/>
        <v/>
      </c>
      <c r="AJ358" s="54" t="str">
        <f t="shared" si="129"/>
        <v/>
      </c>
      <c r="AK358" s="54" t="str">
        <f t="shared" si="122"/>
        <v/>
      </c>
      <c r="AL358" s="54" t="str">
        <f t="shared" si="122"/>
        <v/>
      </c>
      <c r="AM358" s="54" t="str">
        <f t="shared" si="122"/>
        <v/>
      </c>
      <c r="AN358" s="1" t="str">
        <f>IF(AF358="S",VLOOKUP(AI358,lookups!$N$1:$O$100,2,FALSE),"NVT")</f>
        <v>NVT</v>
      </c>
      <c r="AP358" s="54" t="str">
        <f t="shared" si="119"/>
        <v/>
      </c>
    </row>
    <row r="359" spans="1:42" x14ac:dyDescent="0.2">
      <c r="A359" s="1">
        <f t="shared" si="130"/>
        <v>202.18199999999999</v>
      </c>
      <c r="B359" s="1">
        <f t="shared" si="131"/>
        <v>1</v>
      </c>
      <c r="C359" s="1">
        <f t="shared" si="132"/>
        <v>1</v>
      </c>
      <c r="D359" s="1">
        <f t="shared" si="133"/>
        <v>1</v>
      </c>
      <c r="E359" s="1">
        <f t="shared" si="116"/>
        <v>355</v>
      </c>
      <c r="F359" s="1">
        <f>IFERROR(VLOOKUP($E359,aanmeldingen!$B:$AB,F$1,FALSE),"-")</f>
        <v>202</v>
      </c>
      <c r="H359" s="25" t="str">
        <f>IF($D359=1,VLOOKUP($E359,aanmeldingen!$B:$AB,H$1,FALSE),"")</f>
        <v>Bratislava</v>
      </c>
      <c r="I359" s="1" t="str">
        <f>IF($D359=1,VLOOKUP($E359,aanmeldingen!$B:$AB,I$1,FALSE),"")</f>
        <v>SVK</v>
      </c>
      <c r="J359" s="1" t="str">
        <f>IF($D359=1,VLOOKUP($E359,aanmeldingen!$B:$AB,J$1,FALSE),"")</f>
        <v>ECC</v>
      </c>
      <c r="K359" s="95">
        <f>IF($D359=1,VLOOKUP($E359,aanmeldingen!$B:$AB,K$1,FALSE),"")</f>
        <v>43476</v>
      </c>
      <c r="L359" s="95">
        <f>IF($D359=1,VLOOKUP($E359,aanmeldingen!$B:$AB,L$1,FALSE),"")</f>
        <v>43478</v>
      </c>
      <c r="M359" s="18" t="str">
        <f>IF($D359=1,VLOOKUP($E359,aanmeldingen!$B:$AB,M$1,FALSE),"")</f>
        <v>Heren</v>
      </c>
      <c r="N359" s="1" t="str">
        <f>IF($D359=1,VLOOKUP($E359,aanmeldingen!$B:$AB,N$1,FALSE),"")</f>
        <v>Degen</v>
      </c>
      <c r="O359" s="1" t="str">
        <f>IF($F359="-","",VLOOKUP($E359,aanmeldingen!$B:$AB,O$1,FALSE))</f>
        <v>Roubailo</v>
      </c>
      <c r="P359" s="1" t="str">
        <f>IF($F359="-","",VLOOKUP($E359,aanmeldingen!$B:$AB,P$1,FALSE))</f>
        <v>Niels</v>
      </c>
      <c r="Q359" s="1" t="str">
        <f>IF($F359="-","",VLOOKUP($E359,aanmeldingen!$B:$AB,Q$1,FALSE))</f>
        <v>RS</v>
      </c>
      <c r="R359" s="123">
        <v>182</v>
      </c>
      <c r="S359" s="123">
        <v>347</v>
      </c>
      <c r="AA359" s="54">
        <f t="shared" si="123"/>
        <v>0</v>
      </c>
      <c r="AB359" s="54" t="e">
        <f t="shared" si="124"/>
        <v>#VALUE!</v>
      </c>
      <c r="AC359" s="83" t="str">
        <f t="shared" si="125"/>
        <v/>
      </c>
      <c r="AD359" s="54">
        <f t="shared" si="126"/>
        <v>355</v>
      </c>
      <c r="AE359" s="54" t="str">
        <f t="shared" si="127"/>
        <v/>
      </c>
      <c r="AF359" s="54" t="str">
        <f t="shared" si="128"/>
        <v/>
      </c>
      <c r="AG359" s="54" t="str">
        <f t="shared" si="121"/>
        <v/>
      </c>
      <c r="AH359" s="54" t="str">
        <f t="shared" si="121"/>
        <v/>
      </c>
      <c r="AI359" s="54" t="str">
        <f t="shared" si="121"/>
        <v/>
      </c>
      <c r="AJ359" s="54" t="str">
        <f t="shared" si="129"/>
        <v/>
      </c>
      <c r="AK359" s="54" t="str">
        <f t="shared" si="122"/>
        <v/>
      </c>
      <c r="AL359" s="54" t="str">
        <f t="shared" si="122"/>
        <v/>
      </c>
      <c r="AM359" s="54" t="str">
        <f t="shared" si="122"/>
        <v/>
      </c>
      <c r="AN359" s="1" t="str">
        <f>IF(AF359="S",VLOOKUP(AI359,lookups!$N$1:$O$100,2,FALSE),"NVT")</f>
        <v>NVT</v>
      </c>
      <c r="AP359" s="54" t="str">
        <f t="shared" si="119"/>
        <v/>
      </c>
    </row>
    <row r="360" spans="1:42" x14ac:dyDescent="0.2">
      <c r="A360" s="1">
        <f t="shared" si="130"/>
        <v>204.023</v>
      </c>
      <c r="B360" s="1">
        <f t="shared" si="131"/>
        <v>1</v>
      </c>
      <c r="C360" s="1">
        <f t="shared" si="132"/>
        <v>0</v>
      </c>
      <c r="D360" s="1">
        <f t="shared" si="133"/>
        <v>1</v>
      </c>
      <c r="E360" s="1">
        <f t="shared" si="116"/>
        <v>356</v>
      </c>
      <c r="F360" s="1">
        <f>IFERROR(VLOOKUP($E360,aanmeldingen!$B:$AB,F$1,FALSE),"-")</f>
        <v>204</v>
      </c>
      <c r="H360" s="25" t="str">
        <f>IF($D360=1,VLOOKUP($E360,aanmeldingen!$B:$AB,H$1,FALSE),"")</f>
        <v>Bratislava</v>
      </c>
      <c r="I360" s="1" t="str">
        <f>IF($D360=1,VLOOKUP($E360,aanmeldingen!$B:$AB,I$1,FALSE),"")</f>
        <v>SVK</v>
      </c>
      <c r="J360" s="1" t="str">
        <f>IF($D360=1,VLOOKUP($E360,aanmeldingen!$B:$AB,J$1,FALSE),"")</f>
        <v>ECC</v>
      </c>
      <c r="K360" s="95">
        <f>IF($D360=1,VLOOKUP($E360,aanmeldingen!$B:$AB,K$1,FALSE),"")</f>
        <v>43476</v>
      </c>
      <c r="L360" s="95">
        <f>IF($D360=1,VLOOKUP($E360,aanmeldingen!$B:$AB,L$1,FALSE),"")</f>
        <v>43478</v>
      </c>
      <c r="M360" s="18" t="str">
        <f>IF($D360=1,VLOOKUP($E360,aanmeldingen!$B:$AB,M$1,FALSE),"")</f>
        <v>Heren</v>
      </c>
      <c r="N360" s="1" t="str">
        <f>IF($D360=1,VLOOKUP($E360,aanmeldingen!$B:$AB,N$1,FALSE),"")</f>
        <v>Floret</v>
      </c>
      <c r="O360" s="1" t="str">
        <f>IF($F360="-","",VLOOKUP($E360,aanmeldingen!$B:$AB,O$1,FALSE))</f>
        <v>Joemrati</v>
      </c>
      <c r="P360" s="1" t="str">
        <f>IF($F360="-","",VLOOKUP($E360,aanmeldingen!$B:$AB,P$1,FALSE))</f>
        <v>Ashwan</v>
      </c>
      <c r="Q360" s="1" t="str">
        <f>IF($F360="-","",VLOOKUP($E360,aanmeldingen!$B:$AB,Q$1,FALSE))</f>
        <v>HS</v>
      </c>
      <c r="R360" s="123">
        <v>23</v>
      </c>
      <c r="S360" s="123">
        <v>202</v>
      </c>
      <c r="AA360" s="54">
        <f t="shared" si="123"/>
        <v>0</v>
      </c>
      <c r="AB360" s="54" t="e">
        <f t="shared" si="124"/>
        <v>#VALUE!</v>
      </c>
      <c r="AC360" s="83" t="str">
        <f t="shared" si="125"/>
        <v/>
      </c>
      <c r="AD360" s="54">
        <f t="shared" si="126"/>
        <v>356</v>
      </c>
      <c r="AE360" s="54" t="str">
        <f t="shared" si="127"/>
        <v/>
      </c>
      <c r="AF360" s="54" t="str">
        <f t="shared" si="128"/>
        <v/>
      </c>
      <c r="AG360" s="54" t="str">
        <f t="shared" si="121"/>
        <v/>
      </c>
      <c r="AH360" s="54" t="str">
        <f t="shared" si="121"/>
        <v/>
      </c>
      <c r="AI360" s="54" t="str">
        <f t="shared" si="121"/>
        <v/>
      </c>
      <c r="AJ360" s="54" t="str">
        <f t="shared" si="129"/>
        <v/>
      </c>
      <c r="AK360" s="54" t="str">
        <f t="shared" si="122"/>
        <v/>
      </c>
      <c r="AL360" s="54" t="str">
        <f t="shared" si="122"/>
        <v/>
      </c>
      <c r="AM360" s="54" t="str">
        <f t="shared" si="122"/>
        <v/>
      </c>
      <c r="AN360" s="1" t="str">
        <f>IF(AF360="S",VLOOKUP(AI360,lookups!$N$1:$O$100,2,FALSE),"NVT")</f>
        <v>NVT</v>
      </c>
      <c r="AP360" s="54" t="str">
        <f t="shared" si="119"/>
        <v/>
      </c>
    </row>
    <row r="361" spans="1:42" x14ac:dyDescent="0.2">
      <c r="A361" s="1">
        <f t="shared" si="130"/>
        <v>204.113</v>
      </c>
      <c r="B361" s="1">
        <f t="shared" si="131"/>
        <v>2</v>
      </c>
      <c r="C361" s="1">
        <f t="shared" si="132"/>
        <v>0</v>
      </c>
      <c r="D361" s="1">
        <f t="shared" si="133"/>
        <v>0</v>
      </c>
      <c r="E361" s="1">
        <f t="shared" si="116"/>
        <v>357</v>
      </c>
      <c r="F361" s="1">
        <f>IFERROR(VLOOKUP($E361,aanmeldingen!$B:$AB,F$1,FALSE),"-")</f>
        <v>204</v>
      </c>
      <c r="H361" s="25" t="str">
        <f>IF($D361=1,VLOOKUP($E361,aanmeldingen!$B:$AB,H$1,FALSE),"")</f>
        <v/>
      </c>
      <c r="I361" s="1" t="str">
        <f>IF($D361=1,VLOOKUP($E361,aanmeldingen!$B:$AB,I$1,FALSE),"")</f>
        <v/>
      </c>
      <c r="J361" s="1" t="str">
        <f>IF($D361=1,VLOOKUP($E361,aanmeldingen!$B:$AB,J$1,FALSE),"")</f>
        <v/>
      </c>
      <c r="K361" s="95" t="str">
        <f>IF($D361=1,VLOOKUP($E361,aanmeldingen!$B:$AB,K$1,FALSE),"")</f>
        <v/>
      </c>
      <c r="L361" s="95" t="str">
        <f>IF($D361=1,VLOOKUP($E361,aanmeldingen!$B:$AB,L$1,FALSE),"")</f>
        <v/>
      </c>
      <c r="M361" s="18" t="str">
        <f>IF($D361=1,VLOOKUP($E361,aanmeldingen!$B:$AB,M$1,FALSE),"")</f>
        <v/>
      </c>
      <c r="N361" s="1" t="str">
        <f>IF($D361=1,VLOOKUP($E361,aanmeldingen!$B:$AB,N$1,FALSE),"")</f>
        <v/>
      </c>
      <c r="O361" s="1" t="str">
        <f>IF($F361="-","",VLOOKUP($E361,aanmeldingen!$B:$AB,O$1,FALSE))</f>
        <v>Walet</v>
      </c>
      <c r="P361" s="1" t="str">
        <f>IF($F361="-","",VLOOKUP($E361,aanmeldingen!$B:$AB,P$1,FALSE))</f>
        <v>Koen</v>
      </c>
      <c r="Q361" s="1" t="str">
        <f>IF($F361="-","",VLOOKUP($E361,aanmeldingen!$B:$AB,Q$1,FALSE))</f>
        <v>TRE</v>
      </c>
      <c r="R361" s="123">
        <v>113</v>
      </c>
      <c r="S361" s="123"/>
      <c r="AA361" s="54">
        <f t="shared" si="123"/>
        <v>0</v>
      </c>
      <c r="AB361" s="54" t="e">
        <f t="shared" si="124"/>
        <v>#VALUE!</v>
      </c>
      <c r="AC361" s="83" t="str">
        <f t="shared" si="125"/>
        <v/>
      </c>
      <c r="AD361" s="54">
        <f t="shared" si="126"/>
        <v>357</v>
      </c>
      <c r="AE361" s="54" t="str">
        <f t="shared" si="127"/>
        <v/>
      </c>
      <c r="AF361" s="54" t="str">
        <f t="shared" si="128"/>
        <v/>
      </c>
      <c r="AG361" s="54" t="str">
        <f t="shared" si="121"/>
        <v/>
      </c>
      <c r="AH361" s="54" t="str">
        <f t="shared" si="121"/>
        <v/>
      </c>
      <c r="AI361" s="54" t="str">
        <f t="shared" si="121"/>
        <v/>
      </c>
      <c r="AJ361" s="54" t="str">
        <f t="shared" si="129"/>
        <v/>
      </c>
      <c r="AK361" s="54" t="str">
        <f t="shared" si="122"/>
        <v/>
      </c>
      <c r="AL361" s="54" t="str">
        <f t="shared" si="122"/>
        <v/>
      </c>
      <c r="AM361" s="54" t="str">
        <f t="shared" si="122"/>
        <v/>
      </c>
      <c r="AN361" s="1" t="str">
        <f>IF(AF361="S",VLOOKUP(AI361,lookups!$N$1:$O$100,2,FALSE),"NVT")</f>
        <v>NVT</v>
      </c>
      <c r="AP361" s="54" t="str">
        <f t="shared" si="119"/>
        <v/>
      </c>
    </row>
    <row r="362" spans="1:42" x14ac:dyDescent="0.2">
      <c r="A362" s="1">
        <f t="shared" si="130"/>
        <v>204.15700000000001</v>
      </c>
      <c r="B362" s="1">
        <f t="shared" si="131"/>
        <v>3</v>
      </c>
      <c r="C362" s="1">
        <f t="shared" si="132"/>
        <v>0</v>
      </c>
      <c r="D362" s="1">
        <f t="shared" si="133"/>
        <v>0</v>
      </c>
      <c r="E362" s="1">
        <f t="shared" si="116"/>
        <v>358</v>
      </c>
      <c r="F362" s="1">
        <f>IFERROR(VLOOKUP($E362,aanmeldingen!$B:$AB,F$1,FALSE),"-")</f>
        <v>204</v>
      </c>
      <c r="H362" s="25" t="str">
        <f>IF($D362=1,VLOOKUP($E362,aanmeldingen!$B:$AB,H$1,FALSE),"")</f>
        <v/>
      </c>
      <c r="I362" s="1" t="str">
        <f>IF($D362=1,VLOOKUP($E362,aanmeldingen!$B:$AB,I$1,FALSE),"")</f>
        <v/>
      </c>
      <c r="J362" s="1" t="str">
        <f>IF($D362=1,VLOOKUP($E362,aanmeldingen!$B:$AB,J$1,FALSE),"")</f>
        <v/>
      </c>
      <c r="K362" s="95" t="str">
        <f>IF($D362=1,VLOOKUP($E362,aanmeldingen!$B:$AB,K$1,FALSE),"")</f>
        <v/>
      </c>
      <c r="L362" s="95" t="str">
        <f>IF($D362=1,VLOOKUP($E362,aanmeldingen!$B:$AB,L$1,FALSE),"")</f>
        <v/>
      </c>
      <c r="M362" s="18" t="str">
        <f>IF($D362=1,VLOOKUP($E362,aanmeldingen!$B:$AB,M$1,FALSE),"")</f>
        <v/>
      </c>
      <c r="N362" s="1" t="str">
        <f>IF($D362=1,VLOOKUP($E362,aanmeldingen!$B:$AB,N$1,FALSE),"")</f>
        <v/>
      </c>
      <c r="O362" s="1" t="str">
        <f>IF($F362="-","",VLOOKUP($E362,aanmeldingen!$B:$AB,O$1,FALSE))</f>
        <v>Vermeulen</v>
      </c>
      <c r="P362" s="1" t="str">
        <f>IF($F362="-","",VLOOKUP($E362,aanmeldingen!$B:$AB,P$1,FALSE))</f>
        <v>Olof</v>
      </c>
      <c r="Q362" s="1" t="str">
        <f>IF($F362="-","",VLOOKUP($E362,aanmeldingen!$B:$AB,Q$1,FALSE))</f>
        <v>NRD</v>
      </c>
      <c r="R362" s="123">
        <v>157</v>
      </c>
      <c r="S362" s="123"/>
      <c r="AA362" s="54">
        <f t="shared" si="123"/>
        <v>0</v>
      </c>
      <c r="AB362" s="54" t="e">
        <f t="shared" si="124"/>
        <v>#VALUE!</v>
      </c>
      <c r="AC362" s="83" t="str">
        <f t="shared" si="125"/>
        <v/>
      </c>
      <c r="AD362" s="54">
        <f t="shared" si="126"/>
        <v>358</v>
      </c>
      <c r="AE362" s="54" t="str">
        <f t="shared" si="127"/>
        <v/>
      </c>
      <c r="AF362" s="54" t="str">
        <f t="shared" si="128"/>
        <v/>
      </c>
      <c r="AG362" s="54" t="str">
        <f t="shared" si="121"/>
        <v/>
      </c>
      <c r="AH362" s="54" t="str">
        <f t="shared" si="121"/>
        <v/>
      </c>
      <c r="AI362" s="54" t="str">
        <f t="shared" si="121"/>
        <v/>
      </c>
      <c r="AJ362" s="54" t="str">
        <f t="shared" si="129"/>
        <v/>
      </c>
      <c r="AK362" s="54" t="str">
        <f t="shared" si="122"/>
        <v/>
      </c>
      <c r="AL362" s="54" t="str">
        <f t="shared" si="122"/>
        <v/>
      </c>
      <c r="AM362" s="54" t="str">
        <f t="shared" si="122"/>
        <v/>
      </c>
      <c r="AN362" s="1" t="str">
        <f>IF(AF362="S",VLOOKUP(AI362,lookups!$N$1:$O$100,2,FALSE),"NVT")</f>
        <v>NVT</v>
      </c>
      <c r="AP362" s="54" t="str">
        <f t="shared" si="119"/>
        <v/>
      </c>
    </row>
    <row r="363" spans="1:42" x14ac:dyDescent="0.2">
      <c r="A363" s="1">
        <f t="shared" si="130"/>
        <v>204.12700000000001</v>
      </c>
      <c r="B363" s="1">
        <f t="shared" si="131"/>
        <v>4</v>
      </c>
      <c r="C363" s="1">
        <f t="shared" si="132"/>
        <v>0</v>
      </c>
      <c r="D363" s="1">
        <f t="shared" si="133"/>
        <v>0</v>
      </c>
      <c r="E363" s="1">
        <f t="shared" si="116"/>
        <v>359</v>
      </c>
      <c r="F363" s="1">
        <f>IFERROR(VLOOKUP($E363,aanmeldingen!$B:$AB,F$1,FALSE),"-")</f>
        <v>204</v>
      </c>
      <c r="H363" s="25" t="str">
        <f>IF($D363=1,VLOOKUP($E363,aanmeldingen!$B:$AB,H$1,FALSE),"")</f>
        <v/>
      </c>
      <c r="I363" s="1" t="str">
        <f>IF($D363=1,VLOOKUP($E363,aanmeldingen!$B:$AB,I$1,FALSE),"")</f>
        <v/>
      </c>
      <c r="J363" s="1" t="str">
        <f>IF($D363=1,VLOOKUP($E363,aanmeldingen!$B:$AB,J$1,FALSE),"")</f>
        <v/>
      </c>
      <c r="K363" s="95" t="str">
        <f>IF($D363=1,VLOOKUP($E363,aanmeldingen!$B:$AB,K$1,FALSE),"")</f>
        <v/>
      </c>
      <c r="L363" s="95" t="str">
        <f>IF($D363=1,VLOOKUP($E363,aanmeldingen!$B:$AB,L$1,FALSE),"")</f>
        <v/>
      </c>
      <c r="M363" s="18" t="str">
        <f>IF($D363=1,VLOOKUP($E363,aanmeldingen!$B:$AB,M$1,FALSE),"")</f>
        <v/>
      </c>
      <c r="N363" s="1" t="str">
        <f>IF($D363=1,VLOOKUP($E363,aanmeldingen!$B:$AB,N$1,FALSE),"")</f>
        <v/>
      </c>
      <c r="O363" s="1" t="str">
        <f>IF($F363="-","",VLOOKUP($E363,aanmeldingen!$B:$AB,O$1,FALSE))</f>
        <v>Nawar</v>
      </c>
      <c r="P363" s="1" t="str">
        <f>IF($F363="-","",VLOOKUP($E363,aanmeldingen!$B:$AB,P$1,FALSE))</f>
        <v>Suhayl</v>
      </c>
      <c r="Q363" s="1" t="str">
        <f>IF($F363="-","",VLOOKUP($E363,aanmeldingen!$B:$AB,Q$1,FALSE))</f>
        <v>AMS</v>
      </c>
      <c r="R363" s="123">
        <v>127</v>
      </c>
      <c r="S363" s="123"/>
      <c r="AA363" s="54">
        <f t="shared" si="123"/>
        <v>0</v>
      </c>
      <c r="AB363" s="54" t="e">
        <f t="shared" si="124"/>
        <v>#VALUE!</v>
      </c>
      <c r="AC363" s="83" t="str">
        <f t="shared" si="125"/>
        <v/>
      </c>
      <c r="AD363" s="54">
        <f t="shared" si="126"/>
        <v>359</v>
      </c>
      <c r="AE363" s="54" t="str">
        <f t="shared" si="127"/>
        <v/>
      </c>
      <c r="AF363" s="54" t="str">
        <f t="shared" si="128"/>
        <v/>
      </c>
      <c r="AG363" s="54" t="str">
        <f t="shared" si="121"/>
        <v/>
      </c>
      <c r="AH363" s="54" t="str">
        <f t="shared" si="121"/>
        <v/>
      </c>
      <c r="AI363" s="54" t="str">
        <f t="shared" si="121"/>
        <v/>
      </c>
      <c r="AJ363" s="54" t="str">
        <f t="shared" si="129"/>
        <v/>
      </c>
      <c r="AK363" s="54" t="str">
        <f t="shared" si="122"/>
        <v/>
      </c>
      <c r="AL363" s="54" t="str">
        <f t="shared" si="122"/>
        <v/>
      </c>
      <c r="AM363" s="54" t="str">
        <f t="shared" si="122"/>
        <v/>
      </c>
      <c r="AN363" s="1" t="str">
        <f>IF(AF363="S",VLOOKUP(AI363,lookups!$N$1:$O$100,2,FALSE),"NVT")</f>
        <v>NVT</v>
      </c>
      <c r="AP363" s="54" t="str">
        <f t="shared" si="119"/>
        <v/>
      </c>
    </row>
    <row r="364" spans="1:42" x14ac:dyDescent="0.2">
      <c r="A364" s="1">
        <f t="shared" si="130"/>
        <v>204.13499999999999</v>
      </c>
      <c r="B364" s="1">
        <f t="shared" si="131"/>
        <v>5</v>
      </c>
      <c r="C364" s="1">
        <f t="shared" si="132"/>
        <v>0</v>
      </c>
      <c r="D364" s="1">
        <f t="shared" si="133"/>
        <v>0</v>
      </c>
      <c r="E364" s="1">
        <f t="shared" si="116"/>
        <v>360</v>
      </c>
      <c r="F364" s="1">
        <f>IFERROR(VLOOKUP($E364,aanmeldingen!$B:$AB,F$1,FALSE),"-")</f>
        <v>204</v>
      </c>
      <c r="H364" s="25" t="str">
        <f>IF($D364=1,VLOOKUP($E364,aanmeldingen!$B:$AB,H$1,FALSE),"")</f>
        <v/>
      </c>
      <c r="I364" s="1" t="str">
        <f>IF($D364=1,VLOOKUP($E364,aanmeldingen!$B:$AB,I$1,FALSE),"")</f>
        <v/>
      </c>
      <c r="J364" s="1" t="str">
        <f>IF($D364=1,VLOOKUP($E364,aanmeldingen!$B:$AB,J$1,FALSE),"")</f>
        <v/>
      </c>
      <c r="K364" s="95" t="str">
        <f>IF($D364=1,VLOOKUP($E364,aanmeldingen!$B:$AB,K$1,FALSE),"")</f>
        <v/>
      </c>
      <c r="L364" s="95" t="str">
        <f>IF($D364=1,VLOOKUP($E364,aanmeldingen!$B:$AB,L$1,FALSE),"")</f>
        <v/>
      </c>
      <c r="M364" s="18" t="str">
        <f>IF($D364=1,VLOOKUP($E364,aanmeldingen!$B:$AB,M$1,FALSE),"")</f>
        <v/>
      </c>
      <c r="N364" s="1" t="str">
        <f>IF($D364=1,VLOOKUP($E364,aanmeldingen!$B:$AB,N$1,FALSE),"")</f>
        <v/>
      </c>
      <c r="O364" s="1" t="str">
        <f>IF($F364="-","",VLOOKUP($E364,aanmeldingen!$B:$AB,O$1,FALSE))</f>
        <v>Wanyama</v>
      </c>
      <c r="P364" s="1" t="str">
        <f>IF($F364="-","",VLOOKUP($E364,aanmeldingen!$B:$AB,P$1,FALSE))</f>
        <v>Sam</v>
      </c>
      <c r="Q364" s="1" t="str">
        <f>IF($F364="-","",VLOOKUP($E364,aanmeldingen!$B:$AB,Q$1,FALSE))</f>
        <v>HS</v>
      </c>
      <c r="R364" s="123">
        <v>135</v>
      </c>
      <c r="S364" s="123"/>
      <c r="AA364" s="54">
        <f t="shared" si="123"/>
        <v>0</v>
      </c>
      <c r="AB364" s="54" t="e">
        <f t="shared" si="124"/>
        <v>#VALUE!</v>
      </c>
      <c r="AC364" s="83" t="str">
        <f t="shared" si="125"/>
        <v/>
      </c>
      <c r="AD364" s="54">
        <f t="shared" si="126"/>
        <v>360</v>
      </c>
      <c r="AE364" s="54" t="str">
        <f t="shared" si="127"/>
        <v/>
      </c>
      <c r="AF364" s="54" t="str">
        <f t="shared" si="128"/>
        <v/>
      </c>
      <c r="AG364" s="54" t="str">
        <f t="shared" si="121"/>
        <v/>
      </c>
      <c r="AH364" s="54" t="str">
        <f t="shared" si="121"/>
        <v/>
      </c>
      <c r="AI364" s="54" t="str">
        <f t="shared" si="121"/>
        <v/>
      </c>
      <c r="AJ364" s="54" t="str">
        <f t="shared" si="129"/>
        <v/>
      </c>
      <c r="AK364" s="54" t="str">
        <f t="shared" si="122"/>
        <v/>
      </c>
      <c r="AL364" s="54" t="str">
        <f t="shared" si="122"/>
        <v/>
      </c>
      <c r="AM364" s="54" t="str">
        <f t="shared" si="122"/>
        <v/>
      </c>
      <c r="AN364" s="1" t="str">
        <f>IF(AF364="S",VLOOKUP(AI364,lookups!$N$1:$O$100,2,FALSE),"NVT")</f>
        <v>NVT</v>
      </c>
      <c r="AP364" s="54" t="str">
        <f t="shared" si="119"/>
        <v/>
      </c>
    </row>
    <row r="365" spans="1:42" x14ac:dyDescent="0.2">
      <c r="A365" s="1">
        <f t="shared" si="130"/>
        <v>204.13900000000001</v>
      </c>
      <c r="B365" s="1">
        <f t="shared" si="131"/>
        <v>6</v>
      </c>
      <c r="C365" s="1">
        <f t="shared" si="132"/>
        <v>0</v>
      </c>
      <c r="D365" s="1">
        <f t="shared" si="133"/>
        <v>0</v>
      </c>
      <c r="E365" s="1">
        <f t="shared" si="116"/>
        <v>361</v>
      </c>
      <c r="F365" s="1">
        <f>IFERROR(VLOOKUP($E365,aanmeldingen!$B:$AB,F$1,FALSE),"-")</f>
        <v>204</v>
      </c>
      <c r="H365" s="25" t="str">
        <f>IF($D365=1,VLOOKUP($E365,aanmeldingen!$B:$AB,H$1,FALSE),"")</f>
        <v/>
      </c>
      <c r="I365" s="1" t="str">
        <f>IF($D365=1,VLOOKUP($E365,aanmeldingen!$B:$AB,I$1,FALSE),"")</f>
        <v/>
      </c>
      <c r="J365" s="1" t="str">
        <f>IF($D365=1,VLOOKUP($E365,aanmeldingen!$B:$AB,J$1,FALSE),"")</f>
        <v/>
      </c>
      <c r="K365" s="95" t="str">
        <f>IF($D365=1,VLOOKUP($E365,aanmeldingen!$B:$AB,K$1,FALSE),"")</f>
        <v/>
      </c>
      <c r="L365" s="95" t="str">
        <f>IF($D365=1,VLOOKUP($E365,aanmeldingen!$B:$AB,L$1,FALSE),"")</f>
        <v/>
      </c>
      <c r="M365" s="18" t="str">
        <f>IF($D365=1,VLOOKUP($E365,aanmeldingen!$B:$AB,M$1,FALSE),"")</f>
        <v/>
      </c>
      <c r="N365" s="1" t="str">
        <f>IF($D365=1,VLOOKUP($E365,aanmeldingen!$B:$AB,N$1,FALSE),"")</f>
        <v/>
      </c>
      <c r="O365" s="1" t="str">
        <f>IF($F365="-","",VLOOKUP($E365,aanmeldingen!$B:$AB,O$1,FALSE))</f>
        <v>Hviid Bouwman</v>
      </c>
      <c r="P365" s="1" t="str">
        <f>IF($F365="-","",VLOOKUP($E365,aanmeldingen!$B:$AB,P$1,FALSE))</f>
        <v>Elias</v>
      </c>
      <c r="Q365" s="1" t="str">
        <f>IF($F365="-","",VLOOKUP($E365,aanmeldingen!$B:$AB,Q$1,FALSE))</f>
        <v>ZAZ</v>
      </c>
      <c r="R365" s="123">
        <v>139</v>
      </c>
      <c r="S365" s="123"/>
      <c r="AA365" s="54">
        <f t="shared" si="123"/>
        <v>0</v>
      </c>
      <c r="AB365" s="54" t="e">
        <f t="shared" si="124"/>
        <v>#VALUE!</v>
      </c>
      <c r="AC365" s="83" t="str">
        <f t="shared" si="125"/>
        <v/>
      </c>
      <c r="AD365" s="54">
        <f t="shared" si="126"/>
        <v>361</v>
      </c>
      <c r="AE365" s="54" t="str">
        <f t="shared" si="127"/>
        <v/>
      </c>
      <c r="AF365" s="54" t="str">
        <f t="shared" si="128"/>
        <v/>
      </c>
      <c r="AG365" s="54" t="str">
        <f t="shared" ref="AG365:AI384" si="134">IF($AF365="W",VLOOKUP($AE365,$F$5:$N$997,AG$4,FALSE),IF($AF365="S",VLOOKUP($AE365,$A$5:$R$997,AG$3,FALSE),""))</f>
        <v/>
      </c>
      <c r="AH365" s="54" t="str">
        <f t="shared" si="134"/>
        <v/>
      </c>
      <c r="AI365" s="54" t="str">
        <f t="shared" si="134"/>
        <v/>
      </c>
      <c r="AJ365" s="54" t="str">
        <f t="shared" si="129"/>
        <v/>
      </c>
      <c r="AK365" s="54" t="str">
        <f t="shared" ref="AK365:AM384" si="135">IF($AF365="W",VLOOKUP($AE365,$F$5:$N$997,AK$4,FALSE),"")</f>
        <v/>
      </c>
      <c r="AL365" s="54" t="str">
        <f t="shared" si="135"/>
        <v/>
      </c>
      <c r="AM365" s="54" t="str">
        <f t="shared" si="135"/>
        <v/>
      </c>
      <c r="AN365" s="1" t="str">
        <f>IF(AF365="S",VLOOKUP(AI365,lookups!$N$1:$O$100,2,FALSE),"NVT")</f>
        <v>NVT</v>
      </c>
      <c r="AP365" s="54" t="str">
        <f t="shared" si="119"/>
        <v/>
      </c>
    </row>
    <row r="366" spans="1:42" x14ac:dyDescent="0.2">
      <c r="A366" s="1">
        <f t="shared" si="130"/>
        <v>205.006001</v>
      </c>
      <c r="B366" s="1">
        <f t="shared" si="131"/>
        <v>1</v>
      </c>
      <c r="C366" s="1">
        <f t="shared" si="132"/>
        <v>1</v>
      </c>
      <c r="D366" s="1">
        <f t="shared" si="133"/>
        <v>1</v>
      </c>
      <c r="E366" s="1">
        <f t="shared" si="116"/>
        <v>362</v>
      </c>
      <c r="F366" s="1">
        <f>IFERROR(VLOOKUP($E366,aanmeldingen!$B:$AB,F$1,FALSE),"-")</f>
        <v>205</v>
      </c>
      <c r="H366" s="25" t="str">
        <f>IF($D366=1,VLOOKUP($E366,aanmeldingen!$B:$AB,H$1,FALSE),"")</f>
        <v>Bratislava</v>
      </c>
      <c r="I366" s="1" t="str">
        <f>IF($D366=1,VLOOKUP($E366,aanmeldingen!$B:$AB,I$1,FALSE),"")</f>
        <v>SVK</v>
      </c>
      <c r="J366" s="1" t="str">
        <f>IF($D366=1,VLOOKUP($E366,aanmeldingen!$B:$AB,J$1,FALSE),"")</f>
        <v>ECC Eq</v>
      </c>
      <c r="K366" s="95">
        <f>IF($D366=1,VLOOKUP($E366,aanmeldingen!$B:$AB,K$1,FALSE),"")</f>
        <v>43476</v>
      </c>
      <c r="L366" s="95">
        <f>IF($D366=1,VLOOKUP($E366,aanmeldingen!$B:$AB,L$1,FALSE),"")</f>
        <v>43478</v>
      </c>
      <c r="M366" s="18" t="str">
        <f>IF($D366=1,VLOOKUP($E366,aanmeldingen!$B:$AB,M$1,FALSE),"")</f>
        <v>Heren</v>
      </c>
      <c r="N366" s="1" t="str">
        <f>IF($D366=1,VLOOKUP($E366,aanmeldingen!$B:$AB,N$1,FALSE),"")</f>
        <v>Floret</v>
      </c>
      <c r="O366" s="1" t="str">
        <f>IF($F366="-","",VLOOKUP($E366,aanmeldingen!$B:$AB,O$1,FALSE))</f>
        <v>Joemrati</v>
      </c>
      <c r="P366" s="1" t="str">
        <f>IF($F366="-","",VLOOKUP($E366,aanmeldingen!$B:$AB,P$1,FALSE))</f>
        <v>Ashwan</v>
      </c>
      <c r="Q366" s="1" t="str">
        <f>IF($F366="-","",VLOOKUP($E366,aanmeldingen!$B:$AB,Q$1,FALSE))</f>
        <v>HS</v>
      </c>
      <c r="R366" s="123">
        <v>6.0010000000000003</v>
      </c>
      <c r="S366" s="123">
        <v>19</v>
      </c>
      <c r="AA366" s="54">
        <f t="shared" si="123"/>
        <v>0</v>
      </c>
      <c r="AB366" s="54" t="e">
        <f t="shared" si="124"/>
        <v>#VALUE!</v>
      </c>
      <c r="AC366" s="83" t="str">
        <f t="shared" si="125"/>
        <v/>
      </c>
      <c r="AD366" s="54">
        <f t="shared" si="126"/>
        <v>362</v>
      </c>
      <c r="AE366" s="54" t="str">
        <f t="shared" si="127"/>
        <v/>
      </c>
      <c r="AF366" s="54" t="str">
        <f t="shared" si="128"/>
        <v/>
      </c>
      <c r="AG366" s="54" t="str">
        <f t="shared" si="134"/>
        <v/>
      </c>
      <c r="AH366" s="54" t="str">
        <f t="shared" si="134"/>
        <v/>
      </c>
      <c r="AI366" s="54" t="str">
        <f t="shared" si="134"/>
        <v/>
      </c>
      <c r="AJ366" s="54" t="str">
        <f t="shared" si="129"/>
        <v/>
      </c>
      <c r="AK366" s="54" t="str">
        <f t="shared" si="135"/>
        <v/>
      </c>
      <c r="AL366" s="54" t="str">
        <f t="shared" si="135"/>
        <v/>
      </c>
      <c r="AM366" s="54" t="str">
        <f t="shared" si="135"/>
        <v/>
      </c>
      <c r="AN366" s="1" t="str">
        <f>IF(AF366="S",VLOOKUP(AI366,lookups!$N$1:$O$100,2,FALSE),"NVT")</f>
        <v>NVT</v>
      </c>
      <c r="AP366" s="54" t="str">
        <f t="shared" si="119"/>
        <v/>
      </c>
    </row>
    <row r="367" spans="1:42" x14ac:dyDescent="0.2">
      <c r="A367" s="1">
        <f t="shared" si="130"/>
        <v>205.01600099999999</v>
      </c>
      <c r="B367" s="1">
        <f t="shared" si="131"/>
        <v>2</v>
      </c>
      <c r="C367" s="1">
        <f t="shared" si="132"/>
        <v>1</v>
      </c>
      <c r="D367" s="1">
        <f t="shared" si="133"/>
        <v>0</v>
      </c>
      <c r="E367" s="1">
        <f t="shared" si="116"/>
        <v>363</v>
      </c>
      <c r="F367" s="1">
        <f>IFERROR(VLOOKUP($E367,aanmeldingen!$B:$AB,F$1,FALSE),"-")</f>
        <v>205</v>
      </c>
      <c r="H367" s="25" t="str">
        <f>IF($D367=1,VLOOKUP($E367,aanmeldingen!$B:$AB,H$1,FALSE),"")</f>
        <v/>
      </c>
      <c r="I367" s="1" t="str">
        <f>IF($D367=1,VLOOKUP($E367,aanmeldingen!$B:$AB,I$1,FALSE),"")</f>
        <v/>
      </c>
      <c r="J367" s="1" t="str">
        <f>IF($D367=1,VLOOKUP($E367,aanmeldingen!$B:$AB,J$1,FALSE),"")</f>
        <v/>
      </c>
      <c r="K367" s="95" t="str">
        <f>IF($D367=1,VLOOKUP($E367,aanmeldingen!$B:$AB,K$1,FALSE),"")</f>
        <v/>
      </c>
      <c r="L367" s="95" t="str">
        <f>IF($D367=1,VLOOKUP($E367,aanmeldingen!$B:$AB,L$1,FALSE),"")</f>
        <v/>
      </c>
      <c r="M367" s="18" t="str">
        <f>IF($D367=1,VLOOKUP($E367,aanmeldingen!$B:$AB,M$1,FALSE),"")</f>
        <v/>
      </c>
      <c r="N367" s="1" t="str">
        <f>IF($D367=1,VLOOKUP($E367,aanmeldingen!$B:$AB,N$1,FALSE),"")</f>
        <v/>
      </c>
      <c r="O367" s="1" t="str">
        <f>IF($F367="-","",VLOOKUP($E367,aanmeldingen!$B:$AB,O$1,FALSE))</f>
        <v>Walet</v>
      </c>
      <c r="P367" s="1" t="str">
        <f>IF($F367="-","",VLOOKUP($E367,aanmeldingen!$B:$AB,P$1,FALSE))</f>
        <v>Koen</v>
      </c>
      <c r="Q367" s="1" t="str">
        <f>IF($F367="-","",VLOOKUP($E367,aanmeldingen!$B:$AB,Q$1,FALSE))</f>
        <v>TRE</v>
      </c>
      <c r="R367" s="123">
        <v>16.001000000000001</v>
      </c>
      <c r="S367" s="123"/>
      <c r="AA367" s="54">
        <f t="shared" si="123"/>
        <v>0</v>
      </c>
      <c r="AB367" s="54" t="e">
        <f t="shared" si="124"/>
        <v>#VALUE!</v>
      </c>
      <c r="AC367" s="83" t="str">
        <f t="shared" si="125"/>
        <v/>
      </c>
      <c r="AD367" s="54">
        <f t="shared" si="126"/>
        <v>363</v>
      </c>
      <c r="AE367" s="54" t="str">
        <f t="shared" si="127"/>
        <v/>
      </c>
      <c r="AF367" s="54" t="str">
        <f t="shared" si="128"/>
        <v/>
      </c>
      <c r="AG367" s="54" t="str">
        <f t="shared" si="134"/>
        <v/>
      </c>
      <c r="AH367" s="54" t="str">
        <f t="shared" si="134"/>
        <v/>
      </c>
      <c r="AI367" s="54" t="str">
        <f t="shared" si="134"/>
        <v/>
      </c>
      <c r="AJ367" s="54" t="str">
        <f t="shared" si="129"/>
        <v/>
      </c>
      <c r="AK367" s="54" t="str">
        <f t="shared" si="135"/>
        <v/>
      </c>
      <c r="AL367" s="54" t="str">
        <f t="shared" si="135"/>
        <v/>
      </c>
      <c r="AM367" s="54" t="str">
        <f t="shared" si="135"/>
        <v/>
      </c>
      <c r="AN367" s="1" t="str">
        <f>IF(AF367="S",VLOOKUP(AI367,lookups!$N$1:$O$100,2,FALSE),"NVT")</f>
        <v>NVT</v>
      </c>
      <c r="AP367" s="54" t="str">
        <f t="shared" si="119"/>
        <v/>
      </c>
    </row>
    <row r="368" spans="1:42" x14ac:dyDescent="0.2">
      <c r="A368" s="1">
        <f t="shared" si="130"/>
        <v>205.01600199999999</v>
      </c>
      <c r="B368" s="1">
        <f t="shared" si="131"/>
        <v>3</v>
      </c>
      <c r="C368" s="1">
        <f t="shared" si="132"/>
        <v>1</v>
      </c>
      <c r="D368" s="1">
        <f t="shared" si="133"/>
        <v>0</v>
      </c>
      <c r="E368" s="1">
        <f t="shared" si="116"/>
        <v>364</v>
      </c>
      <c r="F368" s="1">
        <f>IFERROR(VLOOKUP($E368,aanmeldingen!$B:$AB,F$1,FALSE),"-")</f>
        <v>205</v>
      </c>
      <c r="H368" s="25" t="str">
        <f>IF($D368=1,VLOOKUP($E368,aanmeldingen!$B:$AB,H$1,FALSE),"")</f>
        <v/>
      </c>
      <c r="I368" s="1" t="str">
        <f>IF($D368=1,VLOOKUP($E368,aanmeldingen!$B:$AB,I$1,FALSE),"")</f>
        <v/>
      </c>
      <c r="J368" s="1" t="str">
        <f>IF($D368=1,VLOOKUP($E368,aanmeldingen!$B:$AB,J$1,FALSE),"")</f>
        <v/>
      </c>
      <c r="K368" s="95" t="str">
        <f>IF($D368=1,VLOOKUP($E368,aanmeldingen!$B:$AB,K$1,FALSE),"")</f>
        <v/>
      </c>
      <c r="L368" s="95" t="str">
        <f>IF($D368=1,VLOOKUP($E368,aanmeldingen!$B:$AB,L$1,FALSE),"")</f>
        <v/>
      </c>
      <c r="M368" s="18" t="str">
        <f>IF($D368=1,VLOOKUP($E368,aanmeldingen!$B:$AB,M$1,FALSE),"")</f>
        <v/>
      </c>
      <c r="N368" s="1" t="str">
        <f>IF($D368=1,VLOOKUP($E368,aanmeldingen!$B:$AB,N$1,FALSE),"")</f>
        <v/>
      </c>
      <c r="O368" s="1" t="str">
        <f>IF($F368="-","",VLOOKUP($E368,aanmeldingen!$B:$AB,O$1,FALSE))</f>
        <v>Vermeulen</v>
      </c>
      <c r="P368" s="1" t="str">
        <f>IF($F368="-","",VLOOKUP($E368,aanmeldingen!$B:$AB,P$1,FALSE))</f>
        <v>Olof</v>
      </c>
      <c r="Q368" s="1" t="str">
        <f>IF($F368="-","",VLOOKUP($E368,aanmeldingen!$B:$AB,Q$1,FALSE))</f>
        <v>NRD</v>
      </c>
      <c r="R368" s="123">
        <v>16.001999999999999</v>
      </c>
      <c r="S368" s="124"/>
      <c r="AA368" s="54">
        <f t="shared" si="123"/>
        <v>0</v>
      </c>
      <c r="AB368" s="54" t="e">
        <f t="shared" si="124"/>
        <v>#VALUE!</v>
      </c>
      <c r="AC368" s="83" t="str">
        <f t="shared" si="125"/>
        <v/>
      </c>
      <c r="AD368" s="54">
        <f t="shared" si="126"/>
        <v>364</v>
      </c>
      <c r="AE368" s="54" t="str">
        <f t="shared" si="127"/>
        <v/>
      </c>
      <c r="AF368" s="54" t="str">
        <f t="shared" si="128"/>
        <v/>
      </c>
      <c r="AG368" s="54" t="str">
        <f t="shared" si="134"/>
        <v/>
      </c>
      <c r="AH368" s="54" t="str">
        <f t="shared" si="134"/>
        <v/>
      </c>
      <c r="AI368" s="54" t="str">
        <f t="shared" si="134"/>
        <v/>
      </c>
      <c r="AJ368" s="54" t="str">
        <f t="shared" si="129"/>
        <v/>
      </c>
      <c r="AK368" s="54" t="str">
        <f t="shared" si="135"/>
        <v/>
      </c>
      <c r="AL368" s="54" t="str">
        <f t="shared" si="135"/>
        <v/>
      </c>
      <c r="AM368" s="54" t="str">
        <f t="shared" si="135"/>
        <v/>
      </c>
      <c r="AN368" s="1" t="str">
        <f>IF(AF368="S",VLOOKUP(AI368,lookups!$N$1:$O$100,2,FALSE),"NVT")</f>
        <v>NVT</v>
      </c>
      <c r="AP368" s="54" t="str">
        <f t="shared" si="119"/>
        <v/>
      </c>
    </row>
    <row r="369" spans="1:42" x14ac:dyDescent="0.2">
      <c r="A369" s="1">
        <f t="shared" si="130"/>
        <v>205.006002</v>
      </c>
      <c r="B369" s="1">
        <f t="shared" si="131"/>
        <v>4</v>
      </c>
      <c r="C369" s="1">
        <f t="shared" si="132"/>
        <v>1</v>
      </c>
      <c r="D369" s="1">
        <f t="shared" si="133"/>
        <v>0</v>
      </c>
      <c r="E369" s="1">
        <f t="shared" si="116"/>
        <v>365</v>
      </c>
      <c r="F369" s="1">
        <f>IFERROR(VLOOKUP($E369,aanmeldingen!$B:$AB,F$1,FALSE),"-")</f>
        <v>205</v>
      </c>
      <c r="H369" s="25" t="str">
        <f>IF($D369=1,VLOOKUP($E369,aanmeldingen!$B:$AB,H$1,FALSE),"")</f>
        <v/>
      </c>
      <c r="I369" s="1" t="str">
        <f>IF($D369=1,VLOOKUP($E369,aanmeldingen!$B:$AB,I$1,FALSE),"")</f>
        <v/>
      </c>
      <c r="J369" s="1" t="str">
        <f>IF($D369=1,VLOOKUP($E369,aanmeldingen!$B:$AB,J$1,FALSE),"")</f>
        <v/>
      </c>
      <c r="K369" s="95" t="str">
        <f>IF($D369=1,VLOOKUP($E369,aanmeldingen!$B:$AB,K$1,FALSE),"")</f>
        <v/>
      </c>
      <c r="L369" s="95" t="str">
        <f>IF($D369=1,VLOOKUP($E369,aanmeldingen!$B:$AB,L$1,FALSE),"")</f>
        <v/>
      </c>
      <c r="M369" s="18" t="str">
        <f>IF($D369=1,VLOOKUP($E369,aanmeldingen!$B:$AB,M$1,FALSE),"")</f>
        <v/>
      </c>
      <c r="N369" s="1" t="str">
        <f>IF($D369=1,VLOOKUP($E369,aanmeldingen!$B:$AB,N$1,FALSE),"")</f>
        <v/>
      </c>
      <c r="O369" s="1" t="str">
        <f>IF($F369="-","",VLOOKUP($E369,aanmeldingen!$B:$AB,O$1,FALSE))</f>
        <v>Nawar</v>
      </c>
      <c r="P369" s="1" t="str">
        <f>IF($F369="-","",VLOOKUP($E369,aanmeldingen!$B:$AB,P$1,FALSE))</f>
        <v>Suhayl</v>
      </c>
      <c r="Q369" s="1" t="str">
        <f>IF($F369="-","",VLOOKUP($E369,aanmeldingen!$B:$AB,Q$1,FALSE))</f>
        <v>AMS</v>
      </c>
      <c r="R369" s="124">
        <v>6.0019999999999998</v>
      </c>
      <c r="S369" s="124"/>
      <c r="AA369" s="54">
        <f t="shared" si="123"/>
        <v>0</v>
      </c>
      <c r="AB369" s="54" t="e">
        <f t="shared" si="124"/>
        <v>#VALUE!</v>
      </c>
      <c r="AC369" s="83" t="str">
        <f t="shared" si="125"/>
        <v/>
      </c>
      <c r="AD369" s="54">
        <f t="shared" si="126"/>
        <v>365</v>
      </c>
      <c r="AE369" s="54" t="str">
        <f t="shared" si="127"/>
        <v/>
      </c>
      <c r="AF369" s="54" t="str">
        <f t="shared" si="128"/>
        <v/>
      </c>
      <c r="AG369" s="54" t="str">
        <f t="shared" si="134"/>
        <v/>
      </c>
      <c r="AH369" s="54" t="str">
        <f t="shared" si="134"/>
        <v/>
      </c>
      <c r="AI369" s="54" t="str">
        <f t="shared" si="134"/>
        <v/>
      </c>
      <c r="AJ369" s="54" t="str">
        <f t="shared" si="129"/>
        <v/>
      </c>
      <c r="AK369" s="54" t="str">
        <f t="shared" si="135"/>
        <v/>
      </c>
      <c r="AL369" s="54" t="str">
        <f t="shared" si="135"/>
        <v/>
      </c>
      <c r="AM369" s="54" t="str">
        <f t="shared" si="135"/>
        <v/>
      </c>
      <c r="AN369" s="1" t="str">
        <f>IF(AF369="S",VLOOKUP(AI369,lookups!$N$1:$O$100,2,FALSE),"NVT")</f>
        <v>NVT</v>
      </c>
      <c r="AP369" s="54" t="str">
        <f t="shared" si="119"/>
        <v/>
      </c>
    </row>
    <row r="370" spans="1:42" x14ac:dyDescent="0.2">
      <c r="A370" s="1">
        <f t="shared" si="130"/>
        <v>205.00600299999999</v>
      </c>
      <c r="B370" s="1">
        <f t="shared" si="131"/>
        <v>5</v>
      </c>
      <c r="C370" s="1">
        <f t="shared" si="132"/>
        <v>1</v>
      </c>
      <c r="D370" s="1">
        <f t="shared" si="133"/>
        <v>0</v>
      </c>
      <c r="E370" s="1">
        <f t="shared" si="116"/>
        <v>366</v>
      </c>
      <c r="F370" s="1">
        <f>IFERROR(VLOOKUP($E370,aanmeldingen!$B:$AB,F$1,FALSE),"-")</f>
        <v>205</v>
      </c>
      <c r="H370" s="25" t="str">
        <f>IF($D370=1,VLOOKUP($E370,aanmeldingen!$B:$AB,H$1,FALSE),"")</f>
        <v/>
      </c>
      <c r="I370" s="1" t="str">
        <f>IF($D370=1,VLOOKUP($E370,aanmeldingen!$B:$AB,I$1,FALSE),"")</f>
        <v/>
      </c>
      <c r="J370" s="1" t="str">
        <f>IF($D370=1,VLOOKUP($E370,aanmeldingen!$B:$AB,J$1,FALSE),"")</f>
        <v/>
      </c>
      <c r="K370" s="95" t="str">
        <f>IF($D370=1,VLOOKUP($E370,aanmeldingen!$B:$AB,K$1,FALSE),"")</f>
        <v/>
      </c>
      <c r="L370" s="95" t="str">
        <f>IF($D370=1,VLOOKUP($E370,aanmeldingen!$B:$AB,L$1,FALSE),"")</f>
        <v/>
      </c>
      <c r="M370" s="18" t="str">
        <f>IF($D370=1,VLOOKUP($E370,aanmeldingen!$B:$AB,M$1,FALSE),"")</f>
        <v/>
      </c>
      <c r="N370" s="1" t="str">
        <f>IF($D370=1,VLOOKUP($E370,aanmeldingen!$B:$AB,N$1,FALSE),"")</f>
        <v/>
      </c>
      <c r="O370" s="1" t="str">
        <f>IF($F370="-","",VLOOKUP($E370,aanmeldingen!$B:$AB,O$1,FALSE))</f>
        <v>Wanyama</v>
      </c>
      <c r="P370" s="1" t="str">
        <f>IF($F370="-","",VLOOKUP($E370,aanmeldingen!$B:$AB,P$1,FALSE))</f>
        <v>Sam</v>
      </c>
      <c r="Q370" s="1" t="str">
        <f>IF($F370="-","",VLOOKUP($E370,aanmeldingen!$B:$AB,Q$1,FALSE))</f>
        <v>HS</v>
      </c>
      <c r="R370" s="123">
        <v>6.0030000000000001</v>
      </c>
      <c r="S370" s="123"/>
      <c r="AA370" s="54">
        <f t="shared" si="123"/>
        <v>0</v>
      </c>
      <c r="AB370" s="54" t="e">
        <f t="shared" si="124"/>
        <v>#VALUE!</v>
      </c>
      <c r="AC370" s="83" t="str">
        <f t="shared" si="125"/>
        <v/>
      </c>
      <c r="AD370" s="54">
        <f t="shared" si="126"/>
        <v>366</v>
      </c>
      <c r="AE370" s="54" t="str">
        <f t="shared" si="127"/>
        <v/>
      </c>
      <c r="AF370" s="54" t="str">
        <f t="shared" si="128"/>
        <v/>
      </c>
      <c r="AG370" s="54" t="str">
        <f t="shared" si="134"/>
        <v/>
      </c>
      <c r="AH370" s="54" t="str">
        <f t="shared" si="134"/>
        <v/>
      </c>
      <c r="AI370" s="54" t="str">
        <f t="shared" si="134"/>
        <v/>
      </c>
      <c r="AJ370" s="54" t="str">
        <f t="shared" si="129"/>
        <v/>
      </c>
      <c r="AK370" s="54" t="str">
        <f t="shared" si="135"/>
        <v/>
      </c>
      <c r="AL370" s="54" t="str">
        <f t="shared" si="135"/>
        <v/>
      </c>
      <c r="AM370" s="54" t="str">
        <f t="shared" si="135"/>
        <v/>
      </c>
      <c r="AN370" s="1" t="str">
        <f>IF(AF370="S",VLOOKUP(AI370,lookups!$N$1:$O$100,2,FALSE),"NVT")</f>
        <v>NVT</v>
      </c>
      <c r="AP370" s="54" t="str">
        <f t="shared" si="119"/>
        <v/>
      </c>
    </row>
    <row r="371" spans="1:42" x14ac:dyDescent="0.2">
      <c r="A371" s="1">
        <f t="shared" si="130"/>
        <v>205.01600300000001</v>
      </c>
      <c r="B371" s="1">
        <f t="shared" si="131"/>
        <v>6</v>
      </c>
      <c r="C371" s="1">
        <f t="shared" si="132"/>
        <v>1</v>
      </c>
      <c r="D371" s="1">
        <f t="shared" si="133"/>
        <v>0</v>
      </c>
      <c r="E371" s="1">
        <f t="shared" si="116"/>
        <v>367</v>
      </c>
      <c r="F371" s="1">
        <f>IFERROR(VLOOKUP($E371,aanmeldingen!$B:$AB,F$1,FALSE),"-")</f>
        <v>205</v>
      </c>
      <c r="H371" s="25" t="str">
        <f>IF($D371=1,VLOOKUP($E371,aanmeldingen!$B:$AB,H$1,FALSE),"")</f>
        <v/>
      </c>
      <c r="I371" s="1" t="str">
        <f>IF($D371=1,VLOOKUP($E371,aanmeldingen!$B:$AB,I$1,FALSE),"")</f>
        <v/>
      </c>
      <c r="J371" s="1" t="str">
        <f>IF($D371=1,VLOOKUP($E371,aanmeldingen!$B:$AB,J$1,FALSE),"")</f>
        <v/>
      </c>
      <c r="K371" s="95" t="str">
        <f>IF($D371=1,VLOOKUP($E371,aanmeldingen!$B:$AB,K$1,FALSE),"")</f>
        <v/>
      </c>
      <c r="L371" s="95" t="str">
        <f>IF($D371=1,VLOOKUP($E371,aanmeldingen!$B:$AB,L$1,FALSE),"")</f>
        <v/>
      </c>
      <c r="M371" s="18" t="str">
        <f>IF($D371=1,VLOOKUP($E371,aanmeldingen!$B:$AB,M$1,FALSE),"")</f>
        <v/>
      </c>
      <c r="N371" s="1" t="str">
        <f>IF($D371=1,VLOOKUP($E371,aanmeldingen!$B:$AB,N$1,FALSE),"")</f>
        <v/>
      </c>
      <c r="O371" s="1" t="str">
        <f>IF($F371="-","",VLOOKUP($E371,aanmeldingen!$B:$AB,O$1,FALSE))</f>
        <v>Hviid Bouwman</v>
      </c>
      <c r="P371" s="1" t="str">
        <f>IF($F371="-","",VLOOKUP($E371,aanmeldingen!$B:$AB,P$1,FALSE))</f>
        <v>Elias</v>
      </c>
      <c r="Q371" s="1" t="str">
        <f>IF($F371="-","",VLOOKUP($E371,aanmeldingen!$B:$AB,Q$1,FALSE))</f>
        <v>ZAZ</v>
      </c>
      <c r="R371" s="123">
        <v>16.003</v>
      </c>
      <c r="S371" s="123"/>
      <c r="AA371" s="54">
        <f t="shared" si="123"/>
        <v>0</v>
      </c>
      <c r="AB371" s="54" t="e">
        <f t="shared" si="124"/>
        <v>#VALUE!</v>
      </c>
      <c r="AC371" s="83" t="str">
        <f t="shared" si="125"/>
        <v/>
      </c>
      <c r="AD371" s="54">
        <f t="shared" si="126"/>
        <v>367</v>
      </c>
      <c r="AE371" s="54" t="str">
        <f t="shared" si="127"/>
        <v/>
      </c>
      <c r="AF371" s="54" t="str">
        <f t="shared" si="128"/>
        <v/>
      </c>
      <c r="AG371" s="54" t="str">
        <f t="shared" si="134"/>
        <v/>
      </c>
      <c r="AH371" s="54" t="str">
        <f t="shared" si="134"/>
        <v/>
      </c>
      <c r="AI371" s="54" t="str">
        <f t="shared" si="134"/>
        <v/>
      </c>
      <c r="AJ371" s="54" t="str">
        <f t="shared" si="129"/>
        <v/>
      </c>
      <c r="AK371" s="54" t="str">
        <f t="shared" si="135"/>
        <v/>
      </c>
      <c r="AL371" s="54" t="str">
        <f t="shared" si="135"/>
        <v/>
      </c>
      <c r="AM371" s="54" t="str">
        <f t="shared" si="135"/>
        <v/>
      </c>
      <c r="AN371" s="1" t="str">
        <f>IF(AF371="S",VLOOKUP(AI371,lookups!$N$1:$O$100,2,FALSE),"NVT")</f>
        <v>NVT</v>
      </c>
      <c r="AP371" s="54" t="str">
        <f t="shared" si="119"/>
        <v/>
      </c>
    </row>
    <row r="372" spans="1:42" x14ac:dyDescent="0.2">
      <c r="A372" s="1">
        <f t="shared" si="130"/>
        <v>207.03800000000001</v>
      </c>
      <c r="B372" s="1">
        <f t="shared" si="131"/>
        <v>1</v>
      </c>
      <c r="C372" s="1">
        <f t="shared" si="132"/>
        <v>0</v>
      </c>
      <c r="D372" s="1">
        <f t="shared" si="133"/>
        <v>1</v>
      </c>
      <c r="E372" s="1">
        <f t="shared" si="116"/>
        <v>368</v>
      </c>
      <c r="F372" s="1">
        <f>IFERROR(VLOOKUP($E372,aanmeldingen!$B:$AB,F$1,FALSE),"-")</f>
        <v>207</v>
      </c>
      <c r="H372" s="25" t="str">
        <f>IF($D372=1,VLOOKUP($E372,aanmeldingen!$B:$AB,H$1,FALSE),"")</f>
        <v>Heidenheim</v>
      </c>
      <c r="I372" s="1" t="str">
        <f>IF($D372=1,VLOOKUP($E372,aanmeldingen!$B:$AB,I$1,FALSE),"")</f>
        <v>GER</v>
      </c>
      <c r="J372" s="1" t="str">
        <f>IF($D372=1,VLOOKUP($E372,aanmeldingen!$B:$AB,J$1,FALSE),"")</f>
        <v>WB</v>
      </c>
      <c r="K372" s="95">
        <f>IF($D372=1,VLOOKUP($E372,aanmeldingen!$B:$AB,K$1,FALSE),"")</f>
        <v>43476</v>
      </c>
      <c r="L372" s="95">
        <f>IF($D372=1,VLOOKUP($E372,aanmeldingen!$B:$AB,L$1,FALSE),"")</f>
        <v>43477</v>
      </c>
      <c r="M372" s="18" t="str">
        <f>IF($D372=1,VLOOKUP($E372,aanmeldingen!$B:$AB,M$1,FALSE),"")</f>
        <v>Heren</v>
      </c>
      <c r="N372" s="1" t="str">
        <f>IF($D372=1,VLOOKUP($E372,aanmeldingen!$B:$AB,N$1,FALSE),"")</f>
        <v>Degen</v>
      </c>
      <c r="O372" s="1" t="str">
        <f>IF($F372="-","",VLOOKUP($E372,aanmeldingen!$B:$AB,O$1,FALSE))</f>
        <v>Verwijlen</v>
      </c>
      <c r="P372" s="1" t="str">
        <f>IF($F372="-","",VLOOKUP($E372,aanmeldingen!$B:$AB,P$1,FALSE))</f>
        <v>Bas</v>
      </c>
      <c r="Q372" s="1" t="str">
        <f>IF($F372="-","",VLOOKUP($E372,aanmeldingen!$B:$AB,Q$1,FALSE))</f>
        <v>DBO</v>
      </c>
      <c r="R372" s="123">
        <v>38</v>
      </c>
      <c r="S372" s="123">
        <v>324</v>
      </c>
      <c r="AA372" s="54">
        <f t="shared" si="123"/>
        <v>0</v>
      </c>
      <c r="AB372" s="54" t="e">
        <f t="shared" si="124"/>
        <v>#VALUE!</v>
      </c>
      <c r="AC372" s="83" t="str">
        <f t="shared" si="125"/>
        <v/>
      </c>
      <c r="AD372" s="54">
        <f t="shared" si="126"/>
        <v>368</v>
      </c>
      <c r="AE372" s="54" t="str">
        <f t="shared" si="127"/>
        <v/>
      </c>
      <c r="AF372" s="54" t="str">
        <f t="shared" si="128"/>
        <v/>
      </c>
      <c r="AG372" s="54" t="str">
        <f t="shared" si="134"/>
        <v/>
      </c>
      <c r="AH372" s="54" t="str">
        <f t="shared" si="134"/>
        <v/>
      </c>
      <c r="AI372" s="54" t="str">
        <f t="shared" si="134"/>
        <v/>
      </c>
      <c r="AJ372" s="54" t="str">
        <f t="shared" si="129"/>
        <v/>
      </c>
      <c r="AK372" s="54" t="str">
        <f t="shared" si="135"/>
        <v/>
      </c>
      <c r="AL372" s="54" t="str">
        <f t="shared" si="135"/>
        <v/>
      </c>
      <c r="AM372" s="54" t="str">
        <f t="shared" si="135"/>
        <v/>
      </c>
      <c r="AN372" s="1" t="str">
        <f>IF(AF372="S",VLOOKUP(AI372,lookups!$N$1:$O$100,2,FALSE),"NVT")</f>
        <v>NVT</v>
      </c>
      <c r="AP372" s="54" t="str">
        <f t="shared" si="119"/>
        <v/>
      </c>
    </row>
    <row r="373" spans="1:42" x14ac:dyDescent="0.2">
      <c r="A373" s="1">
        <f t="shared" si="130"/>
        <v>207.02799999999999</v>
      </c>
      <c r="B373" s="1">
        <f t="shared" si="131"/>
        <v>2</v>
      </c>
      <c r="C373" s="1">
        <f t="shared" si="132"/>
        <v>0</v>
      </c>
      <c r="D373" s="1">
        <f t="shared" si="133"/>
        <v>0</v>
      </c>
      <c r="E373" s="1">
        <f t="shared" si="116"/>
        <v>369</v>
      </c>
      <c r="F373" s="1">
        <f>IFERROR(VLOOKUP($E373,aanmeldingen!$B:$AB,F$1,FALSE),"-")</f>
        <v>207</v>
      </c>
      <c r="H373" s="25" t="str">
        <f>IF($D373=1,VLOOKUP($E373,aanmeldingen!$B:$AB,H$1,FALSE),"")</f>
        <v/>
      </c>
      <c r="I373" s="1" t="str">
        <f>IF($D373=1,VLOOKUP($E373,aanmeldingen!$B:$AB,I$1,FALSE),"")</f>
        <v/>
      </c>
      <c r="J373" s="1" t="str">
        <f>IF($D373=1,VLOOKUP($E373,aanmeldingen!$B:$AB,J$1,FALSE),"")</f>
        <v/>
      </c>
      <c r="K373" s="95" t="str">
        <f>IF($D373=1,VLOOKUP($E373,aanmeldingen!$B:$AB,K$1,FALSE),"")</f>
        <v/>
      </c>
      <c r="L373" s="95" t="str">
        <f>IF($D373=1,VLOOKUP($E373,aanmeldingen!$B:$AB,L$1,FALSE),"")</f>
        <v/>
      </c>
      <c r="M373" s="18" t="str">
        <f>IF($D373=1,VLOOKUP($E373,aanmeldingen!$B:$AB,M$1,FALSE),"")</f>
        <v/>
      </c>
      <c r="N373" s="1" t="str">
        <f>IF($D373=1,VLOOKUP($E373,aanmeldingen!$B:$AB,N$1,FALSE),"")</f>
        <v/>
      </c>
      <c r="O373" s="1" t="str">
        <f>IF($F373="-","",VLOOKUP($E373,aanmeldingen!$B:$AB,O$1,FALSE))</f>
        <v>Tulen</v>
      </c>
      <c r="P373" s="1" t="str">
        <f>IF($F373="-","",VLOOKUP($E373,aanmeldingen!$B:$AB,P$1,FALSE))</f>
        <v>Tristan</v>
      </c>
      <c r="Q373" s="1" t="str">
        <f>IF($F373="-","",VLOOKUP($E373,aanmeldingen!$B:$AB,Q$1,FALSE))</f>
        <v>SCA</v>
      </c>
      <c r="R373" s="123">
        <v>28</v>
      </c>
      <c r="S373" s="123"/>
      <c r="AA373" s="54">
        <f t="shared" si="123"/>
        <v>0</v>
      </c>
      <c r="AB373" s="54" t="e">
        <f t="shared" si="124"/>
        <v>#VALUE!</v>
      </c>
      <c r="AC373" s="83" t="str">
        <f t="shared" si="125"/>
        <v/>
      </c>
      <c r="AD373" s="54">
        <f t="shared" si="126"/>
        <v>369</v>
      </c>
      <c r="AE373" s="54" t="str">
        <f t="shared" si="127"/>
        <v/>
      </c>
      <c r="AF373" s="54" t="str">
        <f t="shared" si="128"/>
        <v/>
      </c>
      <c r="AG373" s="54" t="str">
        <f t="shared" si="134"/>
        <v/>
      </c>
      <c r="AH373" s="54" t="str">
        <f t="shared" si="134"/>
        <v/>
      </c>
      <c r="AI373" s="54" t="str">
        <f t="shared" si="134"/>
        <v/>
      </c>
      <c r="AJ373" s="54" t="str">
        <f t="shared" si="129"/>
        <v/>
      </c>
      <c r="AK373" s="54" t="str">
        <f t="shared" si="135"/>
        <v/>
      </c>
      <c r="AL373" s="54" t="str">
        <f t="shared" si="135"/>
        <v/>
      </c>
      <c r="AM373" s="54" t="str">
        <f t="shared" si="135"/>
        <v/>
      </c>
      <c r="AN373" s="1" t="str">
        <f>IF(AF373="S",VLOOKUP(AI373,lookups!$N$1:$O$100,2,FALSE),"NVT")</f>
        <v>NVT</v>
      </c>
      <c r="AP373" s="54" t="str">
        <f t="shared" si="119"/>
        <v/>
      </c>
    </row>
    <row r="374" spans="1:42" x14ac:dyDescent="0.2">
      <c r="A374" s="1">
        <f t="shared" si="130"/>
        <v>207.09899999999999</v>
      </c>
      <c r="B374" s="1">
        <f t="shared" si="131"/>
        <v>3</v>
      </c>
      <c r="C374" s="1">
        <f t="shared" si="132"/>
        <v>0</v>
      </c>
      <c r="D374" s="1">
        <f t="shared" si="133"/>
        <v>0</v>
      </c>
      <c r="E374" s="1">
        <f t="shared" si="116"/>
        <v>370</v>
      </c>
      <c r="F374" s="1">
        <f>IFERROR(VLOOKUP($E374,aanmeldingen!$B:$AB,F$1,FALSE),"-")</f>
        <v>207</v>
      </c>
      <c r="H374" s="25" t="str">
        <f>IF($D374=1,VLOOKUP($E374,aanmeldingen!$B:$AB,H$1,FALSE),"")</f>
        <v/>
      </c>
      <c r="I374" s="1" t="str">
        <f>IF($D374=1,VLOOKUP($E374,aanmeldingen!$B:$AB,I$1,FALSE),"")</f>
        <v/>
      </c>
      <c r="J374" s="1" t="str">
        <f>IF($D374=1,VLOOKUP($E374,aanmeldingen!$B:$AB,J$1,FALSE),"")</f>
        <v/>
      </c>
      <c r="K374" s="95" t="str">
        <f>IF($D374=1,VLOOKUP($E374,aanmeldingen!$B:$AB,K$1,FALSE),"")</f>
        <v/>
      </c>
      <c r="L374" s="95" t="str">
        <f>IF($D374=1,VLOOKUP($E374,aanmeldingen!$B:$AB,L$1,FALSE),"")</f>
        <v/>
      </c>
      <c r="M374" s="18" t="str">
        <f>IF($D374=1,VLOOKUP($E374,aanmeldingen!$B:$AB,M$1,FALSE),"")</f>
        <v/>
      </c>
      <c r="N374" s="1" t="str">
        <f>IF($D374=1,VLOOKUP($E374,aanmeldingen!$B:$AB,N$1,FALSE),"")</f>
        <v/>
      </c>
      <c r="O374" s="1" t="str">
        <f>IF($F374="-","",VLOOKUP($E374,aanmeldingen!$B:$AB,O$1,FALSE))</f>
        <v>Tulen</v>
      </c>
      <c r="P374" s="1" t="str">
        <f>IF($F374="-","",VLOOKUP($E374,aanmeldingen!$B:$AB,P$1,FALSE))</f>
        <v>Rafael</v>
      </c>
      <c r="Q374" s="1" t="str">
        <f>IF($F374="-","",VLOOKUP($E374,aanmeldingen!$B:$AB,Q$1,FALSE))</f>
        <v>SCA</v>
      </c>
      <c r="R374" s="123">
        <v>99</v>
      </c>
      <c r="S374" s="123"/>
      <c r="AA374" s="54">
        <f t="shared" si="123"/>
        <v>0</v>
      </c>
      <c r="AB374" s="54" t="e">
        <f t="shared" si="124"/>
        <v>#VALUE!</v>
      </c>
      <c r="AC374" s="83" t="str">
        <f t="shared" si="125"/>
        <v/>
      </c>
      <c r="AD374" s="54">
        <f t="shared" si="126"/>
        <v>370</v>
      </c>
      <c r="AE374" s="54" t="str">
        <f t="shared" si="127"/>
        <v/>
      </c>
      <c r="AF374" s="54" t="str">
        <f t="shared" si="128"/>
        <v/>
      </c>
      <c r="AG374" s="54" t="str">
        <f t="shared" si="134"/>
        <v/>
      </c>
      <c r="AH374" s="54" t="str">
        <f t="shared" si="134"/>
        <v/>
      </c>
      <c r="AI374" s="54" t="str">
        <f t="shared" si="134"/>
        <v/>
      </c>
      <c r="AJ374" s="54" t="str">
        <f t="shared" si="129"/>
        <v/>
      </c>
      <c r="AK374" s="54" t="str">
        <f t="shared" si="135"/>
        <v/>
      </c>
      <c r="AL374" s="54" t="str">
        <f t="shared" si="135"/>
        <v/>
      </c>
      <c r="AM374" s="54" t="str">
        <f t="shared" si="135"/>
        <v/>
      </c>
      <c r="AN374" s="1" t="str">
        <f>IF(AF374="S",VLOOKUP(AI374,lookups!$N$1:$O$100,2,FALSE),"NVT")</f>
        <v>NVT</v>
      </c>
      <c r="AP374" s="54" t="str">
        <f t="shared" si="119"/>
        <v/>
      </c>
    </row>
    <row r="375" spans="1:42" x14ac:dyDescent="0.2">
      <c r="A375" s="1">
        <f t="shared" si="130"/>
        <v>207.22399999999999</v>
      </c>
      <c r="B375" s="1">
        <f t="shared" si="131"/>
        <v>4</v>
      </c>
      <c r="C375" s="1">
        <f t="shared" si="132"/>
        <v>0</v>
      </c>
      <c r="D375" s="1">
        <f t="shared" si="133"/>
        <v>0</v>
      </c>
      <c r="E375" s="1">
        <f t="shared" si="116"/>
        <v>371</v>
      </c>
      <c r="F375" s="1">
        <f>IFERROR(VLOOKUP($E375,aanmeldingen!$B:$AB,F$1,FALSE),"-")</f>
        <v>207</v>
      </c>
      <c r="H375" s="25" t="str">
        <f>IF($D375=1,VLOOKUP($E375,aanmeldingen!$B:$AB,H$1,FALSE),"")</f>
        <v/>
      </c>
      <c r="I375" s="1" t="str">
        <f>IF($D375=1,VLOOKUP($E375,aanmeldingen!$B:$AB,I$1,FALSE),"")</f>
        <v/>
      </c>
      <c r="J375" s="1" t="str">
        <f>IF($D375=1,VLOOKUP($E375,aanmeldingen!$B:$AB,J$1,FALSE),"")</f>
        <v/>
      </c>
      <c r="K375" s="95" t="str">
        <f>IF($D375=1,VLOOKUP($E375,aanmeldingen!$B:$AB,K$1,FALSE),"")</f>
        <v/>
      </c>
      <c r="L375" s="95" t="str">
        <f>IF($D375=1,VLOOKUP($E375,aanmeldingen!$B:$AB,L$1,FALSE),"")</f>
        <v/>
      </c>
      <c r="M375" s="18" t="str">
        <f>IF($D375=1,VLOOKUP($E375,aanmeldingen!$B:$AB,M$1,FALSE),"")</f>
        <v/>
      </c>
      <c r="N375" s="1" t="str">
        <f>IF($D375=1,VLOOKUP($E375,aanmeldingen!$B:$AB,N$1,FALSE),"")</f>
        <v/>
      </c>
      <c r="O375" s="1" t="str">
        <f>IF($F375="-","",VLOOKUP($E375,aanmeldingen!$B:$AB,O$1,FALSE))</f>
        <v>Van Nunen</v>
      </c>
      <c r="P375" s="1" t="str">
        <f>IF($F375="-","",VLOOKUP($E375,aanmeldingen!$B:$AB,P$1,FALSE))</f>
        <v>David</v>
      </c>
      <c r="Q375" s="1" t="str">
        <f>IF($F375="-","",VLOOKUP($E375,aanmeldingen!$B:$AB,Q$1,FALSE))</f>
        <v>DFC</v>
      </c>
      <c r="R375" s="123">
        <v>224</v>
      </c>
      <c r="S375" s="123"/>
      <c r="AA375" s="54">
        <f t="shared" si="123"/>
        <v>0</v>
      </c>
      <c r="AB375" s="54" t="e">
        <f t="shared" si="124"/>
        <v>#VALUE!</v>
      </c>
      <c r="AC375" s="83" t="str">
        <f t="shared" si="125"/>
        <v/>
      </c>
      <c r="AD375" s="54">
        <f t="shared" si="126"/>
        <v>371</v>
      </c>
      <c r="AE375" s="54" t="str">
        <f t="shared" si="127"/>
        <v/>
      </c>
      <c r="AF375" s="54" t="str">
        <f t="shared" si="128"/>
        <v/>
      </c>
      <c r="AG375" s="54" t="str">
        <f t="shared" si="134"/>
        <v/>
      </c>
      <c r="AH375" s="54" t="str">
        <f t="shared" si="134"/>
        <v/>
      </c>
      <c r="AI375" s="54" t="str">
        <f t="shared" si="134"/>
        <v/>
      </c>
      <c r="AJ375" s="54" t="str">
        <f t="shared" si="129"/>
        <v/>
      </c>
      <c r="AK375" s="54" t="str">
        <f t="shared" si="135"/>
        <v/>
      </c>
      <c r="AL375" s="54" t="str">
        <f t="shared" si="135"/>
        <v/>
      </c>
      <c r="AM375" s="54" t="str">
        <f t="shared" si="135"/>
        <v/>
      </c>
      <c r="AN375" s="1" t="str">
        <f>IF(AF375="S",VLOOKUP(AI375,lookups!$N$1:$O$100,2,FALSE),"NVT")</f>
        <v>NVT</v>
      </c>
      <c r="AP375" s="54" t="str">
        <f t="shared" si="119"/>
        <v/>
      </c>
    </row>
    <row r="376" spans="1:42" x14ac:dyDescent="0.2">
      <c r="A376" s="1">
        <f t="shared" si="130"/>
        <v>207.095</v>
      </c>
      <c r="B376" s="1">
        <f t="shared" si="131"/>
        <v>5</v>
      </c>
      <c r="C376" s="1">
        <f t="shared" si="132"/>
        <v>0</v>
      </c>
      <c r="D376" s="1">
        <f t="shared" si="133"/>
        <v>0</v>
      </c>
      <c r="E376" s="1">
        <f t="shared" si="116"/>
        <v>372</v>
      </c>
      <c r="F376" s="1">
        <f>IFERROR(VLOOKUP($E376,aanmeldingen!$B:$AB,F$1,FALSE),"-")</f>
        <v>207</v>
      </c>
      <c r="H376" s="25" t="str">
        <f>IF($D376=1,VLOOKUP($E376,aanmeldingen!$B:$AB,H$1,FALSE),"")</f>
        <v/>
      </c>
      <c r="I376" s="1" t="str">
        <f>IF($D376=1,VLOOKUP($E376,aanmeldingen!$B:$AB,I$1,FALSE),"")</f>
        <v/>
      </c>
      <c r="J376" s="1" t="str">
        <f>IF($D376=1,VLOOKUP($E376,aanmeldingen!$B:$AB,J$1,FALSE),"")</f>
        <v/>
      </c>
      <c r="K376" s="95" t="str">
        <f>IF($D376=1,VLOOKUP($E376,aanmeldingen!$B:$AB,K$1,FALSE),"")</f>
        <v/>
      </c>
      <c r="L376" s="95" t="str">
        <f>IF($D376=1,VLOOKUP($E376,aanmeldingen!$B:$AB,L$1,FALSE),"")</f>
        <v/>
      </c>
      <c r="M376" s="18" t="str">
        <f>IF($D376=1,VLOOKUP($E376,aanmeldingen!$B:$AB,M$1,FALSE),"")</f>
        <v/>
      </c>
      <c r="N376" s="1" t="str">
        <f>IF($D376=1,VLOOKUP($E376,aanmeldingen!$B:$AB,N$1,FALSE),"")</f>
        <v/>
      </c>
      <c r="O376" s="1" t="str">
        <f>IF($F376="-","",VLOOKUP($E376,aanmeldingen!$B:$AB,O$1,FALSE))</f>
        <v>Postma</v>
      </c>
      <c r="P376" s="1" t="str">
        <f>IF($F376="-","",VLOOKUP($E376,aanmeldingen!$B:$AB,P$1,FALSE))</f>
        <v>Randy</v>
      </c>
      <c r="Q376" s="1" t="str">
        <f>IF($F376="-","",VLOOKUP($E376,aanmeldingen!$B:$AB,Q$1,FALSE))</f>
        <v>FCA</v>
      </c>
      <c r="R376" s="123">
        <v>95</v>
      </c>
      <c r="S376" s="123"/>
      <c r="AA376" s="54">
        <f t="shared" si="123"/>
        <v>0</v>
      </c>
      <c r="AB376" s="54" t="e">
        <f t="shared" si="124"/>
        <v>#VALUE!</v>
      </c>
      <c r="AC376" s="83" t="str">
        <f t="shared" si="125"/>
        <v/>
      </c>
      <c r="AD376" s="54">
        <f t="shared" si="126"/>
        <v>372</v>
      </c>
      <c r="AE376" s="54" t="str">
        <f t="shared" si="127"/>
        <v/>
      </c>
      <c r="AF376" s="54" t="str">
        <f t="shared" si="128"/>
        <v/>
      </c>
      <c r="AG376" s="54" t="str">
        <f t="shared" si="134"/>
        <v/>
      </c>
      <c r="AH376" s="54" t="str">
        <f t="shared" si="134"/>
        <v/>
      </c>
      <c r="AI376" s="54" t="str">
        <f t="shared" si="134"/>
        <v/>
      </c>
      <c r="AJ376" s="54" t="str">
        <f t="shared" si="129"/>
        <v/>
      </c>
      <c r="AK376" s="54" t="str">
        <f t="shared" si="135"/>
        <v/>
      </c>
      <c r="AL376" s="54" t="str">
        <f t="shared" si="135"/>
        <v/>
      </c>
      <c r="AM376" s="54" t="str">
        <f t="shared" si="135"/>
        <v/>
      </c>
      <c r="AN376" s="1" t="str">
        <f>IF(AF376="S",VLOOKUP(AI376,lookups!$N$1:$O$100,2,FALSE),"NVT")</f>
        <v>NVT</v>
      </c>
      <c r="AP376" s="54" t="str">
        <f t="shared" si="119"/>
        <v/>
      </c>
    </row>
    <row r="377" spans="1:42" x14ac:dyDescent="0.2">
      <c r="A377" s="1">
        <f t="shared" si="130"/>
        <v>207.27199999999999</v>
      </c>
      <c r="B377" s="1">
        <f t="shared" si="131"/>
        <v>6</v>
      </c>
      <c r="C377" s="1">
        <f t="shared" si="132"/>
        <v>0</v>
      </c>
      <c r="D377" s="1">
        <f t="shared" si="133"/>
        <v>0</v>
      </c>
      <c r="E377" s="1">
        <f t="shared" si="116"/>
        <v>373</v>
      </c>
      <c r="F377" s="1">
        <f>IFERROR(VLOOKUP($E377,aanmeldingen!$B:$AB,F$1,FALSE),"-")</f>
        <v>207</v>
      </c>
      <c r="H377" s="25" t="str">
        <f>IF($D377=1,VLOOKUP($E377,aanmeldingen!$B:$AB,H$1,FALSE),"")</f>
        <v/>
      </c>
      <c r="I377" s="1" t="str">
        <f>IF($D377=1,VLOOKUP($E377,aanmeldingen!$B:$AB,I$1,FALSE),"")</f>
        <v/>
      </c>
      <c r="J377" s="1" t="str">
        <f>IF($D377=1,VLOOKUP($E377,aanmeldingen!$B:$AB,J$1,FALSE),"")</f>
        <v/>
      </c>
      <c r="K377" s="95" t="str">
        <f>IF($D377=1,VLOOKUP($E377,aanmeldingen!$B:$AB,K$1,FALSE),"")</f>
        <v/>
      </c>
      <c r="L377" s="95" t="str">
        <f>IF($D377=1,VLOOKUP($E377,aanmeldingen!$B:$AB,L$1,FALSE),"")</f>
        <v/>
      </c>
      <c r="M377" s="18" t="str">
        <f>IF($D377=1,VLOOKUP($E377,aanmeldingen!$B:$AB,M$1,FALSE),"")</f>
        <v/>
      </c>
      <c r="N377" s="1" t="str">
        <f>IF($D377=1,VLOOKUP($E377,aanmeldingen!$B:$AB,N$1,FALSE),"")</f>
        <v/>
      </c>
      <c r="O377" s="1" t="str">
        <f>IF($F377="-","",VLOOKUP($E377,aanmeldingen!$B:$AB,O$1,FALSE))</f>
        <v>Derksen</v>
      </c>
      <c r="P377" s="1" t="str">
        <f>IF($F377="-","",VLOOKUP($E377,aanmeldingen!$B:$AB,P$1,FALSE))</f>
        <v>Ruben</v>
      </c>
      <c r="Q377" s="1" t="str">
        <f>IF($F377="-","",VLOOKUP($E377,aanmeldingen!$B:$AB,Q$1,FALSE))</f>
        <v>SCA</v>
      </c>
      <c r="R377" s="123">
        <v>272</v>
      </c>
      <c r="S377" s="123"/>
      <c r="AA377" s="54">
        <f t="shared" si="123"/>
        <v>0</v>
      </c>
      <c r="AB377" s="54" t="e">
        <f t="shared" si="124"/>
        <v>#VALUE!</v>
      </c>
      <c r="AC377" s="83" t="str">
        <f t="shared" si="125"/>
        <v/>
      </c>
      <c r="AD377" s="54">
        <f t="shared" si="126"/>
        <v>373</v>
      </c>
      <c r="AE377" s="54" t="str">
        <f t="shared" si="127"/>
        <v/>
      </c>
      <c r="AF377" s="54" t="str">
        <f t="shared" si="128"/>
        <v/>
      </c>
      <c r="AG377" s="54" t="str">
        <f t="shared" si="134"/>
        <v/>
      </c>
      <c r="AH377" s="54" t="str">
        <f t="shared" si="134"/>
        <v/>
      </c>
      <c r="AI377" s="54" t="str">
        <f t="shared" si="134"/>
        <v/>
      </c>
      <c r="AJ377" s="54" t="str">
        <f t="shared" si="129"/>
        <v/>
      </c>
      <c r="AK377" s="54" t="str">
        <f t="shared" si="135"/>
        <v/>
      </c>
      <c r="AL377" s="54" t="str">
        <f t="shared" si="135"/>
        <v/>
      </c>
      <c r="AM377" s="54" t="str">
        <f t="shared" si="135"/>
        <v/>
      </c>
      <c r="AN377" s="1" t="str">
        <f>IF(AF377="S",VLOOKUP(AI377,lookups!$N$1:$O$100,2,FALSE),"NVT")</f>
        <v>NVT</v>
      </c>
      <c r="AP377" s="54" t="str">
        <f t="shared" si="119"/>
        <v/>
      </c>
    </row>
    <row r="378" spans="1:42" x14ac:dyDescent="0.2">
      <c r="A378" s="1">
        <f t="shared" si="130"/>
        <v>207.267</v>
      </c>
      <c r="B378" s="1">
        <f t="shared" si="131"/>
        <v>7</v>
      </c>
      <c r="C378" s="1">
        <f t="shared" si="132"/>
        <v>0</v>
      </c>
      <c r="D378" s="1">
        <f t="shared" si="133"/>
        <v>0</v>
      </c>
      <c r="E378" s="1">
        <f t="shared" si="116"/>
        <v>374</v>
      </c>
      <c r="F378" s="1">
        <f>IFERROR(VLOOKUP($E378,aanmeldingen!$B:$AB,F$1,FALSE),"-")</f>
        <v>207</v>
      </c>
      <c r="H378" s="25" t="str">
        <f>IF($D378=1,VLOOKUP($E378,aanmeldingen!$B:$AB,H$1,FALSE),"")</f>
        <v/>
      </c>
      <c r="I378" s="1" t="str">
        <f>IF($D378=1,VLOOKUP($E378,aanmeldingen!$B:$AB,I$1,FALSE),"")</f>
        <v/>
      </c>
      <c r="J378" s="1" t="str">
        <f>IF($D378=1,VLOOKUP($E378,aanmeldingen!$B:$AB,J$1,FALSE),"")</f>
        <v/>
      </c>
      <c r="K378" s="95" t="str">
        <f>IF($D378=1,VLOOKUP($E378,aanmeldingen!$B:$AB,K$1,FALSE),"")</f>
        <v/>
      </c>
      <c r="L378" s="95" t="str">
        <f>IF($D378=1,VLOOKUP($E378,aanmeldingen!$B:$AB,L$1,FALSE),"")</f>
        <v/>
      </c>
      <c r="M378" s="18" t="str">
        <f>IF($D378=1,VLOOKUP($E378,aanmeldingen!$B:$AB,M$1,FALSE),"")</f>
        <v/>
      </c>
      <c r="N378" s="1" t="str">
        <f>IF($D378=1,VLOOKUP($E378,aanmeldingen!$B:$AB,N$1,FALSE),"")</f>
        <v/>
      </c>
      <c r="O378" s="1" t="str">
        <f>IF($F378="-","",VLOOKUP($E378,aanmeldingen!$B:$AB,O$1,FALSE))</f>
        <v>De Wijn</v>
      </c>
      <c r="P378" s="1" t="str">
        <f>IF($F378="-","",VLOOKUP($E378,aanmeldingen!$B:$AB,P$1,FALSE))</f>
        <v>Zoa</v>
      </c>
      <c r="Q378" s="1" t="str">
        <f>IF($F378="-","",VLOOKUP($E378,aanmeldingen!$B:$AB,Q$1,FALSE))</f>
        <v>DBO</v>
      </c>
      <c r="R378" s="123">
        <v>267</v>
      </c>
      <c r="S378" s="123"/>
      <c r="AA378" s="54">
        <f t="shared" si="123"/>
        <v>0</v>
      </c>
      <c r="AB378" s="54" t="e">
        <f t="shared" si="124"/>
        <v>#VALUE!</v>
      </c>
      <c r="AC378" s="83" t="str">
        <f t="shared" si="125"/>
        <v/>
      </c>
      <c r="AD378" s="54">
        <f t="shared" si="126"/>
        <v>374</v>
      </c>
      <c r="AE378" s="54" t="str">
        <f t="shared" si="127"/>
        <v/>
      </c>
      <c r="AF378" s="54" t="str">
        <f t="shared" si="128"/>
        <v/>
      </c>
      <c r="AG378" s="54" t="str">
        <f t="shared" si="134"/>
        <v/>
      </c>
      <c r="AH378" s="54" t="str">
        <f t="shared" si="134"/>
        <v/>
      </c>
      <c r="AI378" s="54" t="str">
        <f t="shared" si="134"/>
        <v/>
      </c>
      <c r="AJ378" s="54" t="str">
        <f t="shared" si="129"/>
        <v/>
      </c>
      <c r="AK378" s="54" t="str">
        <f t="shared" si="135"/>
        <v/>
      </c>
      <c r="AL378" s="54" t="str">
        <f t="shared" si="135"/>
        <v/>
      </c>
      <c r="AM378" s="54" t="str">
        <f t="shared" si="135"/>
        <v/>
      </c>
      <c r="AN378" s="1" t="str">
        <f>IF(AF378="S",VLOOKUP(AI378,lookups!$N$1:$O$100,2,FALSE),"NVT")</f>
        <v>NVT</v>
      </c>
      <c r="AP378" s="54" t="str">
        <f t="shared" si="119"/>
        <v/>
      </c>
    </row>
    <row r="379" spans="1:42" x14ac:dyDescent="0.2">
      <c r="A379" s="1">
        <f t="shared" si="130"/>
        <v>207.08699999999999</v>
      </c>
      <c r="B379" s="1">
        <f t="shared" si="131"/>
        <v>8</v>
      </c>
      <c r="C379" s="1">
        <f t="shared" si="132"/>
        <v>0</v>
      </c>
      <c r="D379" s="1">
        <f t="shared" si="133"/>
        <v>0</v>
      </c>
      <c r="E379" s="1">
        <f t="shared" si="116"/>
        <v>375</v>
      </c>
      <c r="F379" s="1">
        <f>IFERROR(VLOOKUP($E379,aanmeldingen!$B:$AB,F$1,FALSE),"-")</f>
        <v>207</v>
      </c>
      <c r="H379" s="25" t="str">
        <f>IF($D379=1,VLOOKUP($E379,aanmeldingen!$B:$AB,H$1,FALSE),"")</f>
        <v/>
      </c>
      <c r="I379" s="1" t="str">
        <f>IF($D379=1,VLOOKUP($E379,aanmeldingen!$B:$AB,I$1,FALSE),"")</f>
        <v/>
      </c>
      <c r="J379" s="1" t="str">
        <f>IF($D379=1,VLOOKUP($E379,aanmeldingen!$B:$AB,J$1,FALSE),"")</f>
        <v/>
      </c>
      <c r="K379" s="95" t="str">
        <f>IF($D379=1,VLOOKUP($E379,aanmeldingen!$B:$AB,K$1,FALSE),"")</f>
        <v/>
      </c>
      <c r="L379" s="95" t="str">
        <f>IF($D379=1,VLOOKUP($E379,aanmeldingen!$B:$AB,L$1,FALSE),"")</f>
        <v/>
      </c>
      <c r="M379" s="18" t="str">
        <f>IF($D379=1,VLOOKUP($E379,aanmeldingen!$B:$AB,M$1,FALSE),"")</f>
        <v/>
      </c>
      <c r="N379" s="1" t="str">
        <f>IF($D379=1,VLOOKUP($E379,aanmeldingen!$B:$AB,N$1,FALSE),"")</f>
        <v/>
      </c>
      <c r="O379" s="1" t="str">
        <f>IF($F379="-","",VLOOKUP($E379,aanmeldingen!$B:$AB,O$1,FALSE))</f>
        <v>Keppel</v>
      </c>
      <c r="P379" s="1" t="str">
        <f>IF($F379="-","",VLOOKUP($E379,aanmeldingen!$B:$AB,P$1,FALSE))</f>
        <v>Colin</v>
      </c>
      <c r="Q379" s="1" t="str">
        <f>IF($F379="-","",VLOOKUP($E379,aanmeldingen!$B:$AB,Q$1,FALSE))</f>
        <v>DBO</v>
      </c>
      <c r="R379" s="123">
        <v>87</v>
      </c>
      <c r="S379" s="123"/>
      <c r="AA379" s="54">
        <f t="shared" si="123"/>
        <v>0</v>
      </c>
      <c r="AB379" s="54" t="e">
        <f t="shared" si="124"/>
        <v>#VALUE!</v>
      </c>
      <c r="AC379" s="83" t="str">
        <f t="shared" si="125"/>
        <v/>
      </c>
      <c r="AD379" s="54">
        <f t="shared" si="126"/>
        <v>375</v>
      </c>
      <c r="AE379" s="54" t="str">
        <f t="shared" si="127"/>
        <v/>
      </c>
      <c r="AF379" s="54" t="str">
        <f t="shared" si="128"/>
        <v/>
      </c>
      <c r="AG379" s="54" t="str">
        <f t="shared" si="134"/>
        <v/>
      </c>
      <c r="AH379" s="54" t="str">
        <f t="shared" si="134"/>
        <v/>
      </c>
      <c r="AI379" s="54" t="str">
        <f t="shared" si="134"/>
        <v/>
      </c>
      <c r="AJ379" s="54" t="str">
        <f t="shared" si="129"/>
        <v/>
      </c>
      <c r="AK379" s="54" t="str">
        <f t="shared" si="135"/>
        <v/>
      </c>
      <c r="AL379" s="54" t="str">
        <f t="shared" si="135"/>
        <v/>
      </c>
      <c r="AM379" s="54" t="str">
        <f t="shared" si="135"/>
        <v/>
      </c>
      <c r="AN379" s="1" t="str">
        <f>IF(AF379="S",VLOOKUP(AI379,lookups!$N$1:$O$100,2,FALSE),"NVT")</f>
        <v>NVT</v>
      </c>
      <c r="AP379" s="54" t="str">
        <f t="shared" si="119"/>
        <v/>
      </c>
    </row>
    <row r="380" spans="1:42" x14ac:dyDescent="0.2">
      <c r="A380" s="1">
        <f t="shared" si="130"/>
        <v>209.203</v>
      </c>
      <c r="B380" s="1">
        <f t="shared" si="131"/>
        <v>1</v>
      </c>
      <c r="C380" s="1">
        <f t="shared" si="132"/>
        <v>1</v>
      </c>
      <c r="D380" s="1">
        <f t="shared" si="133"/>
        <v>1</v>
      </c>
      <c r="E380" s="1">
        <f t="shared" si="116"/>
        <v>376</v>
      </c>
      <c r="F380" s="1">
        <f>IFERROR(VLOOKUP($E380,aanmeldingen!$B:$AB,F$1,FALSE),"-")</f>
        <v>209</v>
      </c>
      <c r="H380" s="25" t="str">
        <f>IF($D380=1,VLOOKUP($E380,aanmeldingen!$B:$AB,H$1,FALSE),"")</f>
        <v>Parijs</v>
      </c>
      <c r="I380" s="1" t="str">
        <f>IF($D380=1,VLOOKUP($E380,aanmeldingen!$B:$AB,I$1,FALSE),"")</f>
        <v>FRA</v>
      </c>
      <c r="J380" s="1" t="str">
        <f>IF($D380=1,VLOOKUP($E380,aanmeldingen!$B:$AB,J$1,FALSE),"")</f>
        <v>WB</v>
      </c>
      <c r="K380" s="95">
        <f>IF($D380=1,VLOOKUP($E380,aanmeldingen!$B:$AB,K$1,FALSE),"")</f>
        <v>43476</v>
      </c>
      <c r="L380" s="95">
        <f>IF($D380=1,VLOOKUP($E380,aanmeldingen!$B:$AB,L$1,FALSE),"")</f>
        <v>43477</v>
      </c>
      <c r="M380" s="18" t="str">
        <f>IF($D380=1,VLOOKUP($E380,aanmeldingen!$B:$AB,M$1,FALSE),"")</f>
        <v>Heren</v>
      </c>
      <c r="N380" s="1" t="str">
        <f>IF($D380=1,VLOOKUP($E380,aanmeldingen!$B:$AB,N$1,FALSE),"")</f>
        <v>Floret</v>
      </c>
      <c r="O380" s="1" t="str">
        <f>IF($F380="-","",VLOOKUP($E380,aanmeldingen!$B:$AB,O$1,FALSE))</f>
        <v>Borst</v>
      </c>
      <c r="P380" s="1" t="str">
        <f>IF($F380="-","",VLOOKUP($E380,aanmeldingen!$B:$AB,P$1,FALSE))</f>
        <v>Sebastiaan</v>
      </c>
      <c r="Q380" s="1" t="str">
        <f>IF($F380="-","",VLOOKUP($E380,aanmeldingen!$B:$AB,Q$1,FALSE))</f>
        <v>OKK</v>
      </c>
      <c r="R380" s="123">
        <v>203</v>
      </c>
      <c r="S380" s="123">
        <v>253</v>
      </c>
      <c r="AA380" s="54">
        <f t="shared" si="123"/>
        <v>0</v>
      </c>
      <c r="AB380" s="54" t="e">
        <f t="shared" si="124"/>
        <v>#VALUE!</v>
      </c>
      <c r="AC380" s="83" t="str">
        <f t="shared" si="125"/>
        <v/>
      </c>
      <c r="AD380" s="54">
        <f t="shared" si="126"/>
        <v>376</v>
      </c>
      <c r="AE380" s="54" t="str">
        <f t="shared" si="127"/>
        <v/>
      </c>
      <c r="AF380" s="54" t="str">
        <f t="shared" si="128"/>
        <v/>
      </c>
      <c r="AG380" s="54" t="str">
        <f t="shared" si="134"/>
        <v/>
      </c>
      <c r="AH380" s="54" t="str">
        <f t="shared" si="134"/>
        <v/>
      </c>
      <c r="AI380" s="54" t="str">
        <f t="shared" si="134"/>
        <v/>
      </c>
      <c r="AJ380" s="54" t="str">
        <f t="shared" si="129"/>
        <v/>
      </c>
      <c r="AK380" s="54" t="str">
        <f t="shared" si="135"/>
        <v/>
      </c>
      <c r="AL380" s="54" t="str">
        <f t="shared" si="135"/>
        <v/>
      </c>
      <c r="AM380" s="54" t="str">
        <f t="shared" si="135"/>
        <v/>
      </c>
      <c r="AN380" s="1" t="str">
        <f>IF(AF380="S",VLOOKUP(AI380,lookups!$N$1:$O$100,2,FALSE),"NVT")</f>
        <v>NVT</v>
      </c>
      <c r="AP380" s="54" t="str">
        <f t="shared" si="119"/>
        <v/>
      </c>
    </row>
    <row r="381" spans="1:42" x14ac:dyDescent="0.2">
      <c r="A381" s="1">
        <f t="shared" si="130"/>
        <v>209.17699999999999</v>
      </c>
      <c r="B381" s="1">
        <f t="shared" si="131"/>
        <v>2</v>
      </c>
      <c r="C381" s="1">
        <f t="shared" si="132"/>
        <v>1</v>
      </c>
      <c r="D381" s="1">
        <f t="shared" si="133"/>
        <v>0</v>
      </c>
      <c r="E381" s="1">
        <f t="shared" si="116"/>
        <v>377</v>
      </c>
      <c r="F381" s="1">
        <f>IFERROR(VLOOKUP($E381,aanmeldingen!$B:$AB,F$1,FALSE),"-")</f>
        <v>209</v>
      </c>
      <c r="H381" s="25" t="str">
        <f>IF($D381=1,VLOOKUP($E381,aanmeldingen!$B:$AB,H$1,FALSE),"")</f>
        <v/>
      </c>
      <c r="I381" s="1" t="str">
        <f>IF($D381=1,VLOOKUP($E381,aanmeldingen!$B:$AB,I$1,FALSE),"")</f>
        <v/>
      </c>
      <c r="J381" s="1" t="str">
        <f>IF($D381=1,VLOOKUP($E381,aanmeldingen!$B:$AB,J$1,FALSE),"")</f>
        <v/>
      </c>
      <c r="K381" s="95" t="str">
        <f>IF($D381=1,VLOOKUP($E381,aanmeldingen!$B:$AB,K$1,FALSE),"")</f>
        <v/>
      </c>
      <c r="L381" s="95" t="str">
        <f>IF($D381=1,VLOOKUP($E381,aanmeldingen!$B:$AB,L$1,FALSE),"")</f>
        <v/>
      </c>
      <c r="M381" s="18" t="str">
        <f>IF($D381=1,VLOOKUP($E381,aanmeldingen!$B:$AB,M$1,FALSE),"")</f>
        <v/>
      </c>
      <c r="N381" s="1" t="str">
        <f>IF($D381=1,VLOOKUP($E381,aanmeldingen!$B:$AB,N$1,FALSE),"")</f>
        <v/>
      </c>
      <c r="O381" s="1" t="str">
        <f>IF($F381="-","",VLOOKUP($E381,aanmeldingen!$B:$AB,O$1,FALSE))</f>
        <v>Van Egmond</v>
      </c>
      <c r="P381" s="1" t="str">
        <f>IF($F381="-","",VLOOKUP($E381,aanmeldingen!$B:$AB,P$1,FALSE))</f>
        <v>Dirk Jan</v>
      </c>
      <c r="Q381" s="1" t="str">
        <f>IF($F381="-","",VLOOKUP($E381,aanmeldingen!$B:$AB,Q$1,FALSE))</f>
        <v>AMS</v>
      </c>
      <c r="R381" s="123">
        <v>177</v>
      </c>
      <c r="S381" s="123"/>
      <c r="AA381" s="54">
        <f t="shared" si="123"/>
        <v>0</v>
      </c>
      <c r="AB381" s="54" t="e">
        <f t="shared" si="124"/>
        <v>#VALUE!</v>
      </c>
      <c r="AC381" s="83" t="str">
        <f t="shared" si="125"/>
        <v/>
      </c>
      <c r="AD381" s="54">
        <f t="shared" si="126"/>
        <v>377</v>
      </c>
      <c r="AE381" s="54" t="str">
        <f t="shared" si="127"/>
        <v/>
      </c>
      <c r="AF381" s="54" t="str">
        <f t="shared" si="128"/>
        <v/>
      </c>
      <c r="AG381" s="54" t="str">
        <f t="shared" si="134"/>
        <v/>
      </c>
      <c r="AH381" s="54" t="str">
        <f t="shared" si="134"/>
        <v/>
      </c>
      <c r="AI381" s="54" t="str">
        <f t="shared" si="134"/>
        <v/>
      </c>
      <c r="AJ381" s="54" t="str">
        <f t="shared" si="129"/>
        <v/>
      </c>
      <c r="AK381" s="54" t="str">
        <f t="shared" si="135"/>
        <v/>
      </c>
      <c r="AL381" s="54" t="str">
        <f t="shared" si="135"/>
        <v/>
      </c>
      <c r="AM381" s="54" t="str">
        <f t="shared" si="135"/>
        <v/>
      </c>
      <c r="AN381" s="1" t="str">
        <f>IF(AF381="S",VLOOKUP(AI381,lookups!$N$1:$O$100,2,FALSE),"NVT")</f>
        <v>NVT</v>
      </c>
      <c r="AP381" s="54" t="str">
        <f t="shared" si="119"/>
        <v/>
      </c>
    </row>
    <row r="382" spans="1:42" x14ac:dyDescent="0.2">
      <c r="A382" s="1">
        <f t="shared" si="130"/>
        <v>209.22499999999999</v>
      </c>
      <c r="B382" s="1">
        <f t="shared" si="131"/>
        <v>3</v>
      </c>
      <c r="C382" s="1">
        <f t="shared" si="132"/>
        <v>1</v>
      </c>
      <c r="D382" s="1">
        <f t="shared" si="133"/>
        <v>0</v>
      </c>
      <c r="E382" s="1">
        <f t="shared" si="116"/>
        <v>378</v>
      </c>
      <c r="F382" s="1">
        <f>IFERROR(VLOOKUP($E382,aanmeldingen!$B:$AB,F$1,FALSE),"-")</f>
        <v>209</v>
      </c>
      <c r="H382" s="25" t="str">
        <f>IF($D382=1,VLOOKUP($E382,aanmeldingen!$B:$AB,H$1,FALSE),"")</f>
        <v/>
      </c>
      <c r="I382" s="1" t="str">
        <f>IF($D382=1,VLOOKUP($E382,aanmeldingen!$B:$AB,I$1,FALSE),"")</f>
        <v/>
      </c>
      <c r="J382" s="1" t="str">
        <f>IF($D382=1,VLOOKUP($E382,aanmeldingen!$B:$AB,J$1,FALSE),"")</f>
        <v/>
      </c>
      <c r="K382" s="95" t="str">
        <f>IF($D382=1,VLOOKUP($E382,aanmeldingen!$B:$AB,K$1,FALSE),"")</f>
        <v/>
      </c>
      <c r="L382" s="95" t="str">
        <f>IF($D382=1,VLOOKUP($E382,aanmeldingen!$B:$AB,L$1,FALSE),"")</f>
        <v/>
      </c>
      <c r="M382" s="18" t="str">
        <f>IF($D382=1,VLOOKUP($E382,aanmeldingen!$B:$AB,M$1,FALSE),"")</f>
        <v/>
      </c>
      <c r="N382" s="1" t="str">
        <f>IF($D382=1,VLOOKUP($E382,aanmeldingen!$B:$AB,N$1,FALSE),"")</f>
        <v/>
      </c>
      <c r="O382" s="1" t="str">
        <f>IF($F382="-","",VLOOKUP($E382,aanmeldingen!$B:$AB,O$1,FALSE))</f>
        <v>Post</v>
      </c>
      <c r="P382" s="1" t="str">
        <f>IF($F382="-","",VLOOKUP($E382,aanmeldingen!$B:$AB,P$1,FALSE))</f>
        <v>Patrick</v>
      </c>
      <c r="Q382" s="1" t="str">
        <f>IF($F382="-","",VLOOKUP($E382,aanmeldingen!$B:$AB,Q$1,FALSE))</f>
        <v>NRD</v>
      </c>
      <c r="R382" s="123">
        <v>225</v>
      </c>
      <c r="S382" s="123"/>
      <c r="AA382" s="54">
        <f t="shared" si="123"/>
        <v>0</v>
      </c>
      <c r="AB382" s="54" t="e">
        <f t="shared" si="124"/>
        <v>#VALUE!</v>
      </c>
      <c r="AC382" s="83" t="str">
        <f t="shared" si="125"/>
        <v/>
      </c>
      <c r="AD382" s="54">
        <f t="shared" si="126"/>
        <v>378</v>
      </c>
      <c r="AE382" s="54" t="str">
        <f t="shared" si="127"/>
        <v/>
      </c>
      <c r="AF382" s="54" t="str">
        <f t="shared" si="128"/>
        <v/>
      </c>
      <c r="AG382" s="54" t="str">
        <f t="shared" si="134"/>
        <v/>
      </c>
      <c r="AH382" s="54" t="str">
        <f t="shared" si="134"/>
        <v/>
      </c>
      <c r="AI382" s="54" t="str">
        <f t="shared" si="134"/>
        <v/>
      </c>
      <c r="AJ382" s="54" t="str">
        <f t="shared" si="129"/>
        <v/>
      </c>
      <c r="AK382" s="54" t="str">
        <f t="shared" si="135"/>
        <v/>
      </c>
      <c r="AL382" s="54" t="str">
        <f t="shared" si="135"/>
        <v/>
      </c>
      <c r="AM382" s="54" t="str">
        <f t="shared" si="135"/>
        <v/>
      </c>
      <c r="AN382" s="1" t="str">
        <f>IF(AF382="S",VLOOKUP(AI382,lookups!$N$1:$O$100,2,FALSE),"NVT")</f>
        <v>NVT</v>
      </c>
      <c r="AP382" s="54" t="str">
        <f t="shared" si="119"/>
        <v/>
      </c>
    </row>
    <row r="383" spans="1:42" x14ac:dyDescent="0.2">
      <c r="A383" s="1">
        <f t="shared" si="130"/>
        <v>209.137</v>
      </c>
      <c r="B383" s="1">
        <f t="shared" si="131"/>
        <v>4</v>
      </c>
      <c r="C383" s="1">
        <f t="shared" si="132"/>
        <v>1</v>
      </c>
      <c r="D383" s="1">
        <f t="shared" si="133"/>
        <v>0</v>
      </c>
      <c r="E383" s="1">
        <f t="shared" si="116"/>
        <v>379</v>
      </c>
      <c r="F383" s="1">
        <f>IFERROR(VLOOKUP($E383,aanmeldingen!$B:$AB,F$1,FALSE),"-")</f>
        <v>209</v>
      </c>
      <c r="H383" s="25" t="str">
        <f>IF($D383=1,VLOOKUP($E383,aanmeldingen!$B:$AB,H$1,FALSE),"")</f>
        <v/>
      </c>
      <c r="I383" s="1" t="str">
        <f>IF($D383=1,VLOOKUP($E383,aanmeldingen!$B:$AB,I$1,FALSE),"")</f>
        <v/>
      </c>
      <c r="J383" s="1" t="str">
        <f>IF($D383=1,VLOOKUP($E383,aanmeldingen!$B:$AB,J$1,FALSE),"")</f>
        <v/>
      </c>
      <c r="K383" s="95" t="str">
        <f>IF($D383=1,VLOOKUP($E383,aanmeldingen!$B:$AB,K$1,FALSE),"")</f>
        <v/>
      </c>
      <c r="L383" s="95" t="str">
        <f>IF($D383=1,VLOOKUP($E383,aanmeldingen!$B:$AB,L$1,FALSE),"")</f>
        <v/>
      </c>
      <c r="M383" s="18" t="str">
        <f>IF($D383=1,VLOOKUP($E383,aanmeldingen!$B:$AB,M$1,FALSE),"")</f>
        <v/>
      </c>
      <c r="N383" s="1" t="str">
        <f>IF($D383=1,VLOOKUP($E383,aanmeldingen!$B:$AB,N$1,FALSE),"")</f>
        <v/>
      </c>
      <c r="O383" s="1" t="str">
        <f>IF($F383="-","",VLOOKUP($E383,aanmeldingen!$B:$AB,O$1,FALSE))</f>
        <v>Yuno</v>
      </c>
      <c r="P383" s="1" t="str">
        <f>IF($F383="-","",VLOOKUP($E383,aanmeldingen!$B:$AB,P$1,FALSE))</f>
        <v>Elisha</v>
      </c>
      <c r="Q383" s="1" t="str">
        <f>IF($F383="-","",VLOOKUP($E383,aanmeldingen!$B:$AB,Q$1,FALSE))</f>
        <v>HS</v>
      </c>
      <c r="R383" s="123">
        <v>137</v>
      </c>
      <c r="S383" s="123"/>
      <c r="AA383" s="54">
        <f t="shared" si="123"/>
        <v>0</v>
      </c>
      <c r="AB383" s="54" t="e">
        <f t="shared" si="124"/>
        <v>#VALUE!</v>
      </c>
      <c r="AC383" s="83" t="str">
        <f t="shared" si="125"/>
        <v/>
      </c>
      <c r="AD383" s="54">
        <f t="shared" si="126"/>
        <v>379</v>
      </c>
      <c r="AE383" s="54" t="str">
        <f t="shared" si="127"/>
        <v/>
      </c>
      <c r="AF383" s="54" t="str">
        <f t="shared" si="128"/>
        <v/>
      </c>
      <c r="AG383" s="54" t="str">
        <f t="shared" si="134"/>
        <v/>
      </c>
      <c r="AH383" s="54" t="str">
        <f t="shared" si="134"/>
        <v/>
      </c>
      <c r="AI383" s="54" t="str">
        <f t="shared" si="134"/>
        <v/>
      </c>
      <c r="AJ383" s="54" t="str">
        <f t="shared" si="129"/>
        <v/>
      </c>
      <c r="AK383" s="54" t="str">
        <f t="shared" si="135"/>
        <v/>
      </c>
      <c r="AL383" s="54" t="str">
        <f t="shared" si="135"/>
        <v/>
      </c>
      <c r="AM383" s="54" t="str">
        <f t="shared" si="135"/>
        <v/>
      </c>
      <c r="AN383" s="1" t="str">
        <f>IF(AF383="S",VLOOKUP(AI383,lookups!$N$1:$O$100,2,FALSE),"NVT")</f>
        <v>NVT</v>
      </c>
      <c r="AP383" s="54" t="str">
        <f t="shared" si="119"/>
        <v/>
      </c>
    </row>
    <row r="384" spans="1:42" x14ac:dyDescent="0.2">
      <c r="A384" s="1">
        <f t="shared" si="130"/>
        <v>209.09200000000001</v>
      </c>
      <c r="B384" s="1">
        <f t="shared" si="131"/>
        <v>5</v>
      </c>
      <c r="C384" s="1">
        <f t="shared" si="132"/>
        <v>1</v>
      </c>
      <c r="D384" s="1">
        <f t="shared" si="133"/>
        <v>0</v>
      </c>
      <c r="E384" s="1">
        <f t="shared" si="116"/>
        <v>380</v>
      </c>
      <c r="F384" s="1">
        <f>IFERROR(VLOOKUP($E384,aanmeldingen!$B:$AB,F$1,FALSE),"-")</f>
        <v>209</v>
      </c>
      <c r="H384" s="25" t="str">
        <f>IF($D384=1,VLOOKUP($E384,aanmeldingen!$B:$AB,H$1,FALSE),"")</f>
        <v/>
      </c>
      <c r="I384" s="1" t="str">
        <f>IF($D384=1,VLOOKUP($E384,aanmeldingen!$B:$AB,I$1,FALSE),"")</f>
        <v/>
      </c>
      <c r="J384" s="1" t="str">
        <f>IF($D384=1,VLOOKUP($E384,aanmeldingen!$B:$AB,J$1,FALSE),"")</f>
        <v/>
      </c>
      <c r="K384" s="95" t="str">
        <f>IF($D384=1,VLOOKUP($E384,aanmeldingen!$B:$AB,K$1,FALSE),"")</f>
        <v/>
      </c>
      <c r="L384" s="95" t="str">
        <f>IF($D384=1,VLOOKUP($E384,aanmeldingen!$B:$AB,L$1,FALSE),"")</f>
        <v/>
      </c>
      <c r="M384" s="18" t="str">
        <f>IF($D384=1,VLOOKUP($E384,aanmeldingen!$B:$AB,M$1,FALSE),"")</f>
        <v/>
      </c>
      <c r="N384" s="1" t="str">
        <f>IF($D384=1,VLOOKUP($E384,aanmeldingen!$B:$AB,N$1,FALSE),"")</f>
        <v/>
      </c>
      <c r="O384" s="1" t="str">
        <f>IF($F384="-","",VLOOKUP($E384,aanmeldingen!$B:$AB,O$1,FALSE))</f>
        <v>Giacon</v>
      </c>
      <c r="P384" s="1" t="str">
        <f>IF($F384="-","",VLOOKUP($E384,aanmeldingen!$B:$AB,P$1,FALSE))</f>
        <v>Daniel</v>
      </c>
      <c r="Q384" s="1" t="str">
        <f>IF($F384="-","",VLOOKUP($E384,aanmeldingen!$B:$AB,Q$1,FALSE))</f>
        <v>AMS</v>
      </c>
      <c r="R384" s="123">
        <v>92</v>
      </c>
      <c r="S384" s="123"/>
      <c r="AA384" s="54">
        <f t="shared" si="123"/>
        <v>0</v>
      </c>
      <c r="AB384" s="54" t="e">
        <f t="shared" si="124"/>
        <v>#VALUE!</v>
      </c>
      <c r="AC384" s="83" t="str">
        <f t="shared" si="125"/>
        <v/>
      </c>
      <c r="AD384" s="54">
        <f t="shared" si="126"/>
        <v>380</v>
      </c>
      <c r="AE384" s="54" t="str">
        <f t="shared" si="127"/>
        <v/>
      </c>
      <c r="AF384" s="54" t="str">
        <f t="shared" si="128"/>
        <v/>
      </c>
      <c r="AG384" s="54" t="str">
        <f t="shared" si="134"/>
        <v/>
      </c>
      <c r="AH384" s="54" t="str">
        <f t="shared" si="134"/>
        <v/>
      </c>
      <c r="AI384" s="54" t="str">
        <f t="shared" si="134"/>
        <v/>
      </c>
      <c r="AJ384" s="54" t="str">
        <f t="shared" si="129"/>
        <v/>
      </c>
      <c r="AK384" s="54" t="str">
        <f t="shared" si="135"/>
        <v/>
      </c>
      <c r="AL384" s="54" t="str">
        <f t="shared" si="135"/>
        <v/>
      </c>
      <c r="AM384" s="54" t="str">
        <f t="shared" si="135"/>
        <v/>
      </c>
      <c r="AN384" s="1" t="str">
        <f>IF(AF384="S",VLOOKUP(AI384,lookups!$N$1:$O$100,2,FALSE),"NVT")</f>
        <v>NVT</v>
      </c>
      <c r="AP384" s="54" t="str">
        <f t="shared" si="119"/>
        <v/>
      </c>
    </row>
    <row r="385" spans="1:42" x14ac:dyDescent="0.2">
      <c r="A385" s="1">
        <f t="shared" si="130"/>
        <v>210.05199999999999</v>
      </c>
      <c r="B385" s="1">
        <f t="shared" si="131"/>
        <v>1</v>
      </c>
      <c r="C385" s="1">
        <f t="shared" si="132"/>
        <v>0</v>
      </c>
      <c r="D385" s="1">
        <f t="shared" si="133"/>
        <v>1</v>
      </c>
      <c r="E385" s="1">
        <f t="shared" si="116"/>
        <v>381</v>
      </c>
      <c r="F385" s="1">
        <f>IFERROR(VLOOKUP($E385,aanmeldingen!$B:$AB,F$1,FALSE),"-")</f>
        <v>210</v>
      </c>
      <c r="H385" s="25" t="str">
        <f>IF($D385=1,VLOOKUP($E385,aanmeldingen!$B:$AB,H$1,FALSE),"")</f>
        <v>Budapest</v>
      </c>
      <c r="I385" s="1" t="str">
        <f>IF($D385=1,VLOOKUP($E385,aanmeldingen!$B:$AB,I$1,FALSE),"")</f>
        <v>HUN</v>
      </c>
      <c r="J385" s="1" t="str">
        <f>IF($D385=1,VLOOKUP($E385,aanmeldingen!$B:$AB,J$1,FALSE),"")</f>
        <v>U23</v>
      </c>
      <c r="K385" s="95">
        <f>IF($D385=1,VLOOKUP($E385,aanmeldingen!$B:$AB,K$1,FALSE),"")</f>
        <v>43477</v>
      </c>
      <c r="L385" s="95">
        <f>IF($D385=1,VLOOKUP($E385,aanmeldingen!$B:$AB,L$1,FALSE),"")</f>
        <v>43478</v>
      </c>
      <c r="M385" s="18" t="str">
        <f>IF($D385=1,VLOOKUP($E385,aanmeldingen!$B:$AB,M$1,FALSE),"")</f>
        <v>Dames</v>
      </c>
      <c r="N385" s="1" t="str">
        <f>IF($D385=1,VLOOKUP($E385,aanmeldingen!$B:$AB,N$1,FALSE),"")</f>
        <v>Sabel</v>
      </c>
      <c r="O385" s="1" t="str">
        <f>IF($F385="-","",VLOOKUP($E385,aanmeldingen!$B:$AB,O$1,FALSE))</f>
        <v>Fischer</v>
      </c>
      <c r="P385" s="1" t="str">
        <f>IF($F385="-","",VLOOKUP($E385,aanmeldingen!$B:$AB,P$1,FALSE))</f>
        <v>Karen</v>
      </c>
      <c r="Q385" s="1" t="str">
        <f>IF($F385="-","",VLOOKUP($E385,aanmeldingen!$B:$AB,Q$1,FALSE))</f>
        <v>ESP</v>
      </c>
      <c r="R385" s="123">
        <v>52</v>
      </c>
      <c r="S385" s="123">
        <v>60</v>
      </c>
      <c r="AA385" s="54">
        <f t="shared" si="123"/>
        <v>0</v>
      </c>
      <c r="AB385" s="54" t="e">
        <f t="shared" si="124"/>
        <v>#VALUE!</v>
      </c>
      <c r="AC385" s="83" t="str">
        <f t="shared" si="125"/>
        <v/>
      </c>
      <c r="AD385" s="54">
        <f t="shared" si="126"/>
        <v>381</v>
      </c>
      <c r="AE385" s="54" t="str">
        <f t="shared" si="127"/>
        <v/>
      </c>
      <c r="AF385" s="54" t="str">
        <f t="shared" si="128"/>
        <v/>
      </c>
      <c r="AG385" s="54" t="str">
        <f t="shared" ref="AG385:AI404" si="136">IF($AF385="W",VLOOKUP($AE385,$F$5:$N$997,AG$4,FALSE),IF($AF385="S",VLOOKUP($AE385,$A$5:$R$997,AG$3,FALSE),""))</f>
        <v/>
      </c>
      <c r="AH385" s="54" t="str">
        <f t="shared" si="136"/>
        <v/>
      </c>
      <c r="AI385" s="54" t="str">
        <f t="shared" si="136"/>
        <v/>
      </c>
      <c r="AJ385" s="54" t="str">
        <f t="shared" si="129"/>
        <v/>
      </c>
      <c r="AK385" s="54" t="str">
        <f t="shared" ref="AK385:AM404" si="137">IF($AF385="W",VLOOKUP($AE385,$F$5:$N$997,AK$4,FALSE),"")</f>
        <v/>
      </c>
      <c r="AL385" s="54" t="str">
        <f t="shared" si="137"/>
        <v/>
      </c>
      <c r="AM385" s="54" t="str">
        <f t="shared" si="137"/>
        <v/>
      </c>
      <c r="AN385" s="1" t="str">
        <f>IF(AF385="S",VLOOKUP(AI385,lookups!$N$1:$O$100,2,FALSE),"NVT")</f>
        <v>NVT</v>
      </c>
      <c r="AP385" s="54" t="str">
        <f t="shared" si="119"/>
        <v/>
      </c>
    </row>
    <row r="386" spans="1:42" x14ac:dyDescent="0.2">
      <c r="A386" s="1">
        <f t="shared" si="130"/>
        <v>212.09</v>
      </c>
      <c r="B386" s="1">
        <f t="shared" si="131"/>
        <v>1</v>
      </c>
      <c r="C386" s="1">
        <f t="shared" si="132"/>
        <v>1</v>
      </c>
      <c r="D386" s="1">
        <f t="shared" si="133"/>
        <v>1</v>
      </c>
      <c r="E386" s="1">
        <f t="shared" si="116"/>
        <v>382</v>
      </c>
      <c r="F386" s="1">
        <f>IFERROR(VLOOKUP($E386,aanmeldingen!$B:$AB,F$1,FALSE),"-")</f>
        <v>212</v>
      </c>
      <c r="H386" s="25" t="str">
        <f>IF($D386=1,VLOOKUP($E386,aanmeldingen!$B:$AB,H$1,FALSE),"")</f>
        <v>Meylan</v>
      </c>
      <c r="I386" s="1" t="str">
        <f>IF($D386=1,VLOOKUP($E386,aanmeldingen!$B:$AB,I$1,FALSE),"")</f>
        <v>FRA</v>
      </c>
      <c r="J386" s="1" t="str">
        <f>IF($D386=1,VLOOKUP($E386,aanmeldingen!$B:$AB,J$1,FALSE),"")</f>
        <v>ECC</v>
      </c>
      <c r="K386" s="95">
        <f>IF($D386=1,VLOOKUP($E386,aanmeldingen!$B:$AB,K$1,FALSE),"")</f>
        <v>43477</v>
      </c>
      <c r="L386" s="95">
        <f>IF($D386=1,VLOOKUP($E386,aanmeldingen!$B:$AB,L$1,FALSE),"")</f>
        <v>43478</v>
      </c>
      <c r="M386" s="18" t="str">
        <f>IF($D386=1,VLOOKUP($E386,aanmeldingen!$B:$AB,M$1,FALSE),"")</f>
        <v>Dames</v>
      </c>
      <c r="N386" s="1" t="str">
        <f>IF($D386=1,VLOOKUP($E386,aanmeldingen!$B:$AB,N$1,FALSE),"")</f>
        <v>Sabel</v>
      </c>
      <c r="O386" s="1" t="str">
        <f>IF($F386="-","",VLOOKUP($E386,aanmeldingen!$B:$AB,O$1,FALSE))</f>
        <v>Grozeva</v>
      </c>
      <c r="P386" s="1" t="str">
        <f>IF($F386="-","",VLOOKUP($E386,aanmeldingen!$B:$AB,P$1,FALSE))</f>
        <v>Ines</v>
      </c>
      <c r="Q386" s="1" t="str">
        <f>IF($F386="-","",VLOOKUP($E386,aanmeldingen!$B:$AB,Q$1,FALSE))</f>
        <v>PSV</v>
      </c>
      <c r="R386" s="123">
        <v>90</v>
      </c>
      <c r="S386" s="123">
        <v>105</v>
      </c>
      <c r="AA386" s="54">
        <f t="shared" si="123"/>
        <v>0</v>
      </c>
      <c r="AB386" s="54" t="e">
        <f t="shared" si="124"/>
        <v>#VALUE!</v>
      </c>
      <c r="AC386" s="83" t="str">
        <f t="shared" si="125"/>
        <v/>
      </c>
      <c r="AD386" s="54">
        <f t="shared" si="126"/>
        <v>382</v>
      </c>
      <c r="AE386" s="54" t="str">
        <f t="shared" si="127"/>
        <v/>
      </c>
      <c r="AF386" s="54" t="str">
        <f t="shared" si="128"/>
        <v/>
      </c>
      <c r="AG386" s="54" t="str">
        <f t="shared" si="136"/>
        <v/>
      </c>
      <c r="AH386" s="54" t="str">
        <f t="shared" si="136"/>
        <v/>
      </c>
      <c r="AI386" s="54" t="str">
        <f t="shared" si="136"/>
        <v/>
      </c>
      <c r="AJ386" s="54" t="str">
        <f t="shared" si="129"/>
        <v/>
      </c>
      <c r="AK386" s="54" t="str">
        <f t="shared" si="137"/>
        <v/>
      </c>
      <c r="AL386" s="54" t="str">
        <f t="shared" si="137"/>
        <v/>
      </c>
      <c r="AM386" s="54" t="str">
        <f t="shared" si="137"/>
        <v/>
      </c>
      <c r="AN386" s="1" t="str">
        <f>IF(AF386="S",VLOOKUP(AI386,lookups!$N$1:$O$100,2,FALSE),"NVT")</f>
        <v>NVT</v>
      </c>
      <c r="AP386" s="54" t="str">
        <f t="shared" si="119"/>
        <v/>
      </c>
    </row>
    <row r="387" spans="1:42" x14ac:dyDescent="0.2">
      <c r="A387" s="1">
        <f t="shared" si="130"/>
        <v>213.02099999999999</v>
      </c>
      <c r="B387" s="1">
        <f t="shared" si="131"/>
        <v>1</v>
      </c>
      <c r="C387" s="1">
        <f t="shared" si="132"/>
        <v>0</v>
      </c>
      <c r="D387" s="1">
        <f t="shared" si="133"/>
        <v>1</v>
      </c>
      <c r="E387" s="1">
        <f t="shared" si="116"/>
        <v>383</v>
      </c>
      <c r="F387" s="1">
        <f>IFERROR(VLOOKUP($E387,aanmeldingen!$B:$AB,F$1,FALSE),"-")</f>
        <v>213</v>
      </c>
      <c r="H387" s="25" t="str">
        <f>IF($D387=1,VLOOKUP($E387,aanmeldingen!$B:$AB,H$1,FALSE),"")</f>
        <v>Meylan</v>
      </c>
      <c r="I387" s="1" t="str">
        <f>IF($D387=1,VLOOKUP($E387,aanmeldingen!$B:$AB,I$1,FALSE),"")</f>
        <v>FRA</v>
      </c>
      <c r="J387" s="1" t="str">
        <f>IF($D387=1,VLOOKUP($E387,aanmeldingen!$B:$AB,J$1,FALSE),"")</f>
        <v>ECC</v>
      </c>
      <c r="K387" s="95">
        <f>IF($D387=1,VLOOKUP($E387,aanmeldingen!$B:$AB,K$1,FALSE),"")</f>
        <v>43477</v>
      </c>
      <c r="L387" s="95">
        <f>IF($D387=1,VLOOKUP($E387,aanmeldingen!$B:$AB,L$1,FALSE),"")</f>
        <v>43478</v>
      </c>
      <c r="M387" s="18" t="str">
        <f>IF($D387=1,VLOOKUP($E387,aanmeldingen!$B:$AB,M$1,FALSE),"")</f>
        <v>Heren</v>
      </c>
      <c r="N387" s="1" t="str">
        <f>IF($D387=1,VLOOKUP($E387,aanmeldingen!$B:$AB,N$1,FALSE),"")</f>
        <v>Sabel</v>
      </c>
      <c r="O387" s="1" t="str">
        <f>IF($F387="-","",VLOOKUP($E387,aanmeldingen!$B:$AB,O$1,FALSE))</f>
        <v>Schaafsma</v>
      </c>
      <c r="P387" s="1" t="str">
        <f>IF($F387="-","",VLOOKUP($E387,aanmeldingen!$B:$AB,P$1,FALSE))</f>
        <v>Bote</v>
      </c>
      <c r="Q387" s="1" t="str">
        <f>IF($F387="-","",VLOOKUP($E387,aanmeldingen!$B:$AB,Q$1,FALSE))</f>
        <v>AMS</v>
      </c>
      <c r="R387" s="123">
        <v>21</v>
      </c>
      <c r="S387" s="123">
        <v>124</v>
      </c>
      <c r="AA387" s="54">
        <f t="shared" si="123"/>
        <v>0</v>
      </c>
      <c r="AB387" s="54" t="e">
        <f t="shared" si="124"/>
        <v>#VALUE!</v>
      </c>
      <c r="AC387" s="83" t="str">
        <f t="shared" si="125"/>
        <v/>
      </c>
      <c r="AD387" s="54">
        <f t="shared" si="126"/>
        <v>383</v>
      </c>
      <c r="AE387" s="54" t="str">
        <f t="shared" si="127"/>
        <v/>
      </c>
      <c r="AF387" s="54" t="str">
        <f t="shared" si="128"/>
        <v/>
      </c>
      <c r="AG387" s="54" t="str">
        <f t="shared" si="136"/>
        <v/>
      </c>
      <c r="AH387" s="54" t="str">
        <f t="shared" si="136"/>
        <v/>
      </c>
      <c r="AI387" s="54" t="str">
        <f t="shared" si="136"/>
        <v/>
      </c>
      <c r="AJ387" s="54" t="str">
        <f t="shared" si="129"/>
        <v/>
      </c>
      <c r="AK387" s="54" t="str">
        <f t="shared" si="137"/>
        <v/>
      </c>
      <c r="AL387" s="54" t="str">
        <f t="shared" si="137"/>
        <v/>
      </c>
      <c r="AM387" s="54" t="str">
        <f t="shared" si="137"/>
        <v/>
      </c>
      <c r="AN387" s="1" t="str">
        <f>IF(AF387="S",VLOOKUP(AI387,lookups!$N$1:$O$100,2,FALSE),"NVT")</f>
        <v>NVT</v>
      </c>
      <c r="AP387" s="54" t="str">
        <f t="shared" si="119"/>
        <v/>
      </c>
    </row>
    <row r="388" spans="1:42" x14ac:dyDescent="0.2">
      <c r="A388" s="1">
        <f t="shared" si="130"/>
        <v>213.11799999999999</v>
      </c>
      <c r="B388" s="1">
        <f t="shared" si="131"/>
        <v>2</v>
      </c>
      <c r="C388" s="1">
        <f t="shared" si="132"/>
        <v>0</v>
      </c>
      <c r="D388" s="1">
        <f t="shared" si="133"/>
        <v>0</v>
      </c>
      <c r="E388" s="1">
        <f t="shared" si="116"/>
        <v>384</v>
      </c>
      <c r="F388" s="1">
        <f>IFERROR(VLOOKUP($E388,aanmeldingen!$B:$AB,F$1,FALSE),"-")</f>
        <v>213</v>
      </c>
      <c r="H388" s="25" t="str">
        <f>IF($D388=1,VLOOKUP($E388,aanmeldingen!$B:$AB,H$1,FALSE),"")</f>
        <v/>
      </c>
      <c r="I388" s="1" t="str">
        <f>IF($D388=1,VLOOKUP($E388,aanmeldingen!$B:$AB,I$1,FALSE),"")</f>
        <v/>
      </c>
      <c r="J388" s="1" t="str">
        <f>IF($D388=1,VLOOKUP($E388,aanmeldingen!$B:$AB,J$1,FALSE),"")</f>
        <v/>
      </c>
      <c r="K388" s="95" t="str">
        <f>IF($D388=1,VLOOKUP($E388,aanmeldingen!$B:$AB,K$1,FALSE),"")</f>
        <v/>
      </c>
      <c r="L388" s="95" t="str">
        <f>IF($D388=1,VLOOKUP($E388,aanmeldingen!$B:$AB,L$1,FALSE),"")</f>
        <v/>
      </c>
      <c r="M388" s="18" t="str">
        <f>IF($D388=1,VLOOKUP($E388,aanmeldingen!$B:$AB,M$1,FALSE),"")</f>
        <v/>
      </c>
      <c r="N388" s="1" t="str">
        <f>IF($D388=1,VLOOKUP($E388,aanmeldingen!$B:$AB,N$1,FALSE),"")</f>
        <v/>
      </c>
      <c r="O388" s="1" t="str">
        <f>IF($F388="-","",VLOOKUP($E388,aanmeldingen!$B:$AB,O$1,FALSE))</f>
        <v>Butin Bik</v>
      </c>
      <c r="P388" s="1" t="str">
        <f>IF($F388="-","",VLOOKUP($E388,aanmeldingen!$B:$AB,P$1,FALSE))</f>
        <v>Nathan</v>
      </c>
      <c r="Q388" s="1" t="str">
        <f>IF($F388="-","",VLOOKUP($E388,aanmeldingen!$B:$AB,Q$1,FALSE))</f>
        <v>BG</v>
      </c>
      <c r="R388" s="123">
        <v>118</v>
      </c>
      <c r="S388" s="123"/>
      <c r="AA388" s="54">
        <f t="shared" si="123"/>
        <v>0</v>
      </c>
      <c r="AB388" s="54" t="e">
        <f t="shared" si="124"/>
        <v>#VALUE!</v>
      </c>
      <c r="AC388" s="83" t="str">
        <f t="shared" si="125"/>
        <v/>
      </c>
      <c r="AD388" s="54">
        <f t="shared" si="126"/>
        <v>384</v>
      </c>
      <c r="AE388" s="54" t="str">
        <f t="shared" si="127"/>
        <v/>
      </c>
      <c r="AF388" s="54" t="str">
        <f t="shared" si="128"/>
        <v/>
      </c>
      <c r="AG388" s="54" t="str">
        <f t="shared" si="136"/>
        <v/>
      </c>
      <c r="AH388" s="54" t="str">
        <f t="shared" si="136"/>
        <v/>
      </c>
      <c r="AI388" s="54" t="str">
        <f t="shared" si="136"/>
        <v/>
      </c>
      <c r="AJ388" s="54" t="str">
        <f t="shared" si="129"/>
        <v/>
      </c>
      <c r="AK388" s="54" t="str">
        <f t="shared" si="137"/>
        <v/>
      </c>
      <c r="AL388" s="54" t="str">
        <f t="shared" si="137"/>
        <v/>
      </c>
      <c r="AM388" s="54" t="str">
        <f t="shared" si="137"/>
        <v/>
      </c>
      <c r="AN388" s="1" t="str">
        <f>IF(AF388="S",VLOOKUP(AI388,lookups!$N$1:$O$100,2,FALSE),"NVT")</f>
        <v>NVT</v>
      </c>
      <c r="AP388" s="54" t="str">
        <f t="shared" si="119"/>
        <v/>
      </c>
    </row>
    <row r="389" spans="1:42" x14ac:dyDescent="0.2">
      <c r="A389" s="1">
        <f t="shared" si="130"/>
        <v>213.12200000000001</v>
      </c>
      <c r="B389" s="1">
        <f t="shared" si="131"/>
        <v>3</v>
      </c>
      <c r="C389" s="1">
        <f t="shared" si="132"/>
        <v>0</v>
      </c>
      <c r="D389" s="1">
        <f t="shared" si="133"/>
        <v>0</v>
      </c>
      <c r="E389" s="1">
        <f t="shared" ref="E389:E452" si="138">E388+1</f>
        <v>385</v>
      </c>
      <c r="F389" s="1">
        <f>IFERROR(VLOOKUP($E389,aanmeldingen!$B:$AB,F$1,FALSE),"-")</f>
        <v>213</v>
      </c>
      <c r="H389" s="25" t="str">
        <f>IF($D389=1,VLOOKUP($E389,aanmeldingen!$B:$AB,H$1,FALSE),"")</f>
        <v/>
      </c>
      <c r="I389" s="1" t="str">
        <f>IF($D389=1,VLOOKUP($E389,aanmeldingen!$B:$AB,I$1,FALSE),"")</f>
        <v/>
      </c>
      <c r="J389" s="1" t="str">
        <f>IF($D389=1,VLOOKUP($E389,aanmeldingen!$B:$AB,J$1,FALSE),"")</f>
        <v/>
      </c>
      <c r="K389" s="95" t="str">
        <f>IF($D389=1,VLOOKUP($E389,aanmeldingen!$B:$AB,K$1,FALSE),"")</f>
        <v/>
      </c>
      <c r="L389" s="95" t="str">
        <f>IF($D389=1,VLOOKUP($E389,aanmeldingen!$B:$AB,L$1,FALSE),"")</f>
        <v/>
      </c>
      <c r="M389" s="18" t="str">
        <f>IF($D389=1,VLOOKUP($E389,aanmeldingen!$B:$AB,M$1,FALSE),"")</f>
        <v/>
      </c>
      <c r="N389" s="1" t="str">
        <f>IF($D389=1,VLOOKUP($E389,aanmeldingen!$B:$AB,N$1,FALSE),"")</f>
        <v/>
      </c>
      <c r="O389" s="1" t="str">
        <f>IF($F389="-","",VLOOKUP($E389,aanmeldingen!$B:$AB,O$1,FALSE))</f>
        <v>Waasdorp</v>
      </c>
      <c r="P389" s="1" t="str">
        <f>IF($F389="-","",VLOOKUP($E389,aanmeldingen!$B:$AB,P$1,FALSE))</f>
        <v>Ryan</v>
      </c>
      <c r="Q389" s="1" t="str">
        <f>IF($F389="-","",VLOOKUP($E389,aanmeldingen!$B:$AB,Q$1,FALSE))</f>
        <v>BG</v>
      </c>
      <c r="R389" s="123">
        <v>122</v>
      </c>
      <c r="S389" s="124"/>
      <c r="AA389" s="54">
        <f t="shared" ref="AA389:AA452" si="139">IF(K389="",AA388,IF(AND(K389&gt;=$R$1,L389&lt;=$R$2),1,0))</f>
        <v>0</v>
      </c>
      <c r="AB389" s="54" t="e">
        <f t="shared" ref="AB389:AB452" si="140">RANK(AC389,$AC$5:$AC$1990,1)</f>
        <v>#VALUE!</v>
      </c>
      <c r="AC389" s="83" t="str">
        <f t="shared" si="125"/>
        <v/>
      </c>
      <c r="AD389" s="54">
        <f t="shared" si="126"/>
        <v>385</v>
      </c>
      <c r="AE389" s="54" t="str">
        <f t="shared" si="127"/>
        <v/>
      </c>
      <c r="AF389" s="54" t="str">
        <f t="shared" si="128"/>
        <v/>
      </c>
      <c r="AG389" s="54" t="str">
        <f t="shared" si="136"/>
        <v/>
      </c>
      <c r="AH389" s="54" t="str">
        <f t="shared" si="136"/>
        <v/>
      </c>
      <c r="AI389" s="54" t="str">
        <f t="shared" si="136"/>
        <v/>
      </c>
      <c r="AJ389" s="54" t="str">
        <f t="shared" si="129"/>
        <v/>
      </c>
      <c r="AK389" s="54" t="str">
        <f t="shared" si="137"/>
        <v/>
      </c>
      <c r="AL389" s="54" t="str">
        <f t="shared" si="137"/>
        <v/>
      </c>
      <c r="AM389" s="54" t="str">
        <f t="shared" si="137"/>
        <v/>
      </c>
      <c r="AN389" s="1" t="str">
        <f>IF(AF389="S",VLOOKUP(AI389,lookups!$N$1:$O$100,2,FALSE),"NVT")</f>
        <v>NVT</v>
      </c>
      <c r="AP389" s="54" t="str">
        <f t="shared" si="119"/>
        <v/>
      </c>
    </row>
    <row r="390" spans="1:42" x14ac:dyDescent="0.2">
      <c r="A390" s="1">
        <f t="shared" si="130"/>
        <v>215.078</v>
      </c>
      <c r="B390" s="1">
        <f t="shared" si="131"/>
        <v>1</v>
      </c>
      <c r="C390" s="1">
        <f t="shared" si="132"/>
        <v>1</v>
      </c>
      <c r="D390" s="1">
        <f t="shared" si="133"/>
        <v>1</v>
      </c>
      <c r="E390" s="1">
        <f t="shared" si="138"/>
        <v>386</v>
      </c>
      <c r="F390" s="1">
        <f>IFERROR(VLOOKUP($E390,aanmeldingen!$B:$AB,F$1,FALSE),"-")</f>
        <v>215</v>
      </c>
      <c r="H390" s="25" t="str">
        <f>IF($D390=1,VLOOKUP($E390,aanmeldingen!$B:$AB,H$1,FALSE),"")</f>
        <v>Poznan</v>
      </c>
      <c r="I390" s="1" t="str">
        <f>IF($D390=1,VLOOKUP($E390,aanmeldingen!$B:$AB,I$1,FALSE),"")</f>
        <v>POL</v>
      </c>
      <c r="J390" s="1" t="str">
        <f>IF($D390=1,VLOOKUP($E390,aanmeldingen!$B:$AB,J$1,FALSE),"")</f>
        <v>ECC</v>
      </c>
      <c r="K390" s="95">
        <f>IF($D390=1,VLOOKUP($E390,aanmeldingen!$B:$AB,K$1,FALSE),"")</f>
        <v>43477</v>
      </c>
      <c r="L390" s="95">
        <f>IF($D390=1,VLOOKUP($E390,aanmeldingen!$B:$AB,L$1,FALSE),"")</f>
        <v>43478</v>
      </c>
      <c r="M390" s="18" t="str">
        <f>IF($D390=1,VLOOKUP($E390,aanmeldingen!$B:$AB,M$1,FALSE),"")</f>
        <v>Dames</v>
      </c>
      <c r="N390" s="1" t="str">
        <f>IF($D390=1,VLOOKUP($E390,aanmeldingen!$B:$AB,N$1,FALSE),"")</f>
        <v>Floret</v>
      </c>
      <c r="O390" s="1" t="str">
        <f>IF($F390="-","",VLOOKUP($E390,aanmeldingen!$B:$AB,O$1,FALSE))</f>
        <v>Butin Bik</v>
      </c>
      <c r="P390" s="1" t="str">
        <f>IF($F390="-","",VLOOKUP($E390,aanmeldingen!$B:$AB,P$1,FALSE))</f>
        <v>Elise</v>
      </c>
      <c r="Q390" s="1" t="str">
        <f>IF($F390="-","",VLOOKUP($E390,aanmeldingen!$B:$AB,Q$1,FALSE))</f>
        <v>BG</v>
      </c>
      <c r="R390" s="123">
        <v>78</v>
      </c>
      <c r="S390" s="124">
        <v>189</v>
      </c>
      <c r="AA390" s="54">
        <f t="shared" si="139"/>
        <v>0</v>
      </c>
      <c r="AB390" s="54" t="e">
        <f t="shared" si="140"/>
        <v>#VALUE!</v>
      </c>
      <c r="AC390" s="83" t="str">
        <f t="shared" ref="AC390:AC453" si="141">IF(AA390=1,F390+IF(R390&lt;&gt;"",R390/1000,E390/1000),"")</f>
        <v/>
      </c>
      <c r="AD390" s="54">
        <f t="shared" si="126"/>
        <v>386</v>
      </c>
      <c r="AE390" s="54" t="str">
        <f t="shared" si="127"/>
        <v/>
      </c>
      <c r="AF390" s="54" t="str">
        <f t="shared" si="128"/>
        <v/>
      </c>
      <c r="AG390" s="54" t="str">
        <f t="shared" si="136"/>
        <v/>
      </c>
      <c r="AH390" s="54" t="str">
        <f t="shared" si="136"/>
        <v/>
      </c>
      <c r="AI390" s="54" t="str">
        <f t="shared" si="136"/>
        <v/>
      </c>
      <c r="AJ390" s="54" t="str">
        <f t="shared" si="129"/>
        <v/>
      </c>
      <c r="AK390" s="54" t="str">
        <f t="shared" si="137"/>
        <v/>
      </c>
      <c r="AL390" s="54" t="str">
        <f t="shared" si="137"/>
        <v/>
      </c>
      <c r="AM390" s="54" t="str">
        <f t="shared" si="137"/>
        <v/>
      </c>
      <c r="AN390" s="1" t="str">
        <f>IF(AF390="S",VLOOKUP(AI390,lookups!$N$1:$O$100,2,FALSE),"NVT")</f>
        <v>NVT</v>
      </c>
      <c r="AP390" s="54" t="str">
        <f t="shared" ref="AP390:AP453" si="142">IF($AF390="W",VLOOKUP($AE390,$F$5:$S$997,AP$4,FALSE),"")</f>
        <v/>
      </c>
    </row>
    <row r="391" spans="1:42" x14ac:dyDescent="0.2">
      <c r="A391" s="1">
        <f t="shared" si="130"/>
        <v>215.10400000000001</v>
      </c>
      <c r="B391" s="1">
        <f t="shared" si="131"/>
        <v>2</v>
      </c>
      <c r="C391" s="1">
        <f t="shared" si="132"/>
        <v>1</v>
      </c>
      <c r="D391" s="1">
        <f t="shared" si="133"/>
        <v>0</v>
      </c>
      <c r="E391" s="1">
        <f t="shared" si="138"/>
        <v>387</v>
      </c>
      <c r="F391" s="1">
        <f>IFERROR(VLOOKUP($E391,aanmeldingen!$B:$AB,F$1,FALSE),"-")</f>
        <v>215</v>
      </c>
      <c r="H391" s="25" t="str">
        <f>IF($D391=1,VLOOKUP($E391,aanmeldingen!$B:$AB,H$1,FALSE),"")</f>
        <v/>
      </c>
      <c r="I391" s="1" t="str">
        <f>IF($D391=1,VLOOKUP($E391,aanmeldingen!$B:$AB,I$1,FALSE),"")</f>
        <v/>
      </c>
      <c r="J391" s="1" t="str">
        <f>IF($D391=1,VLOOKUP($E391,aanmeldingen!$B:$AB,J$1,FALSE),"")</f>
        <v/>
      </c>
      <c r="K391" s="95" t="str">
        <f>IF($D391=1,VLOOKUP($E391,aanmeldingen!$B:$AB,K$1,FALSE),"")</f>
        <v/>
      </c>
      <c r="L391" s="95" t="str">
        <f>IF($D391=1,VLOOKUP($E391,aanmeldingen!$B:$AB,L$1,FALSE),"")</f>
        <v/>
      </c>
      <c r="M391" s="18" t="str">
        <f>IF($D391=1,VLOOKUP($E391,aanmeldingen!$B:$AB,M$1,FALSE),"")</f>
        <v/>
      </c>
      <c r="N391" s="1" t="str">
        <f>IF($D391=1,VLOOKUP($E391,aanmeldingen!$B:$AB,N$1,FALSE),"")</f>
        <v/>
      </c>
      <c r="O391" s="1" t="str">
        <f>IF($F391="-","",VLOOKUP($E391,aanmeldingen!$B:$AB,O$1,FALSE))</f>
        <v>Yoshimori</v>
      </c>
      <c r="P391" s="1" t="str">
        <f>IF($F391="-","",VLOOKUP($E391,aanmeldingen!$B:$AB,P$1,FALSE))</f>
        <v>Rachika</v>
      </c>
      <c r="Q391" s="1" t="str">
        <f>IF($F391="-","",VLOOKUP($E391,aanmeldingen!$B:$AB,Q$1,FALSE))</f>
        <v>ZAI</v>
      </c>
      <c r="R391" s="123">
        <v>104</v>
      </c>
      <c r="S391" s="123"/>
      <c r="AA391" s="54">
        <f t="shared" si="139"/>
        <v>0</v>
      </c>
      <c r="AB391" s="54" t="e">
        <f t="shared" si="140"/>
        <v>#VALUE!</v>
      </c>
      <c r="AC391" s="83" t="str">
        <f t="shared" si="141"/>
        <v/>
      </c>
      <c r="AD391" s="54">
        <f t="shared" ref="AD391:AD454" si="143">AD390+1</f>
        <v>387</v>
      </c>
      <c r="AE391" s="54" t="str">
        <f t="shared" si="127"/>
        <v/>
      </c>
      <c r="AF391" s="54" t="str">
        <f t="shared" si="128"/>
        <v/>
      </c>
      <c r="AG391" s="54" t="str">
        <f t="shared" si="136"/>
        <v/>
      </c>
      <c r="AH391" s="54" t="str">
        <f t="shared" si="136"/>
        <v/>
      </c>
      <c r="AI391" s="54" t="str">
        <f t="shared" si="136"/>
        <v/>
      </c>
      <c r="AJ391" s="54" t="str">
        <f t="shared" si="129"/>
        <v/>
      </c>
      <c r="AK391" s="54" t="str">
        <f t="shared" si="137"/>
        <v/>
      </c>
      <c r="AL391" s="54" t="str">
        <f t="shared" si="137"/>
        <v/>
      </c>
      <c r="AM391" s="54" t="str">
        <f t="shared" si="137"/>
        <v/>
      </c>
      <c r="AN391" s="1" t="str">
        <f>IF(AF391="S",VLOOKUP(AI391,lookups!$N$1:$O$100,2,FALSE),"NVT")</f>
        <v>NVT</v>
      </c>
      <c r="AP391" s="54" t="str">
        <f t="shared" si="142"/>
        <v/>
      </c>
    </row>
    <row r="392" spans="1:42" x14ac:dyDescent="0.2">
      <c r="A392" s="1">
        <f t="shared" si="130"/>
        <v>215.167</v>
      </c>
      <c r="B392" s="1">
        <f t="shared" si="131"/>
        <v>3</v>
      </c>
      <c r="C392" s="1">
        <f t="shared" si="132"/>
        <v>1</v>
      </c>
      <c r="D392" s="1">
        <f t="shared" si="133"/>
        <v>0</v>
      </c>
      <c r="E392" s="1">
        <f t="shared" si="138"/>
        <v>388</v>
      </c>
      <c r="F392" s="1">
        <f>IFERROR(VLOOKUP($E392,aanmeldingen!$B:$AB,F$1,FALSE),"-")</f>
        <v>215</v>
      </c>
      <c r="H392" s="25" t="str">
        <f>IF($D392=1,VLOOKUP($E392,aanmeldingen!$B:$AB,H$1,FALSE),"")</f>
        <v/>
      </c>
      <c r="I392" s="1" t="str">
        <f>IF($D392=1,VLOOKUP($E392,aanmeldingen!$B:$AB,I$1,FALSE),"")</f>
        <v/>
      </c>
      <c r="J392" s="1" t="str">
        <f>IF($D392=1,VLOOKUP($E392,aanmeldingen!$B:$AB,J$1,FALSE),"")</f>
        <v/>
      </c>
      <c r="K392" s="95" t="str">
        <f>IF($D392=1,VLOOKUP($E392,aanmeldingen!$B:$AB,K$1,FALSE),"")</f>
        <v/>
      </c>
      <c r="L392" s="95" t="str">
        <f>IF($D392=1,VLOOKUP($E392,aanmeldingen!$B:$AB,L$1,FALSE),"")</f>
        <v/>
      </c>
      <c r="M392" s="18" t="str">
        <f>IF($D392=1,VLOOKUP($E392,aanmeldingen!$B:$AB,M$1,FALSE),"")</f>
        <v/>
      </c>
      <c r="N392" s="1" t="str">
        <f>IF($D392=1,VLOOKUP($E392,aanmeldingen!$B:$AB,N$1,FALSE),"")</f>
        <v/>
      </c>
      <c r="O392" s="1" t="str">
        <f>IF($F392="-","",VLOOKUP($E392,aanmeldingen!$B:$AB,O$1,FALSE))</f>
        <v>Buijse</v>
      </c>
      <c r="P392" s="1" t="str">
        <f>IF($F392="-","",VLOOKUP($E392,aanmeldingen!$B:$AB,P$1,FALSE))</f>
        <v>Valerie</v>
      </c>
      <c r="Q392" s="1" t="str">
        <f>IF($F392="-","",VLOOKUP($E392,aanmeldingen!$B:$AB,Q$1,FALSE))</f>
        <v>PRI</v>
      </c>
      <c r="R392" s="123">
        <v>167</v>
      </c>
      <c r="S392" s="123"/>
      <c r="AA392" s="54">
        <f t="shared" si="139"/>
        <v>0</v>
      </c>
      <c r="AB392" s="54" t="e">
        <f t="shared" si="140"/>
        <v>#VALUE!</v>
      </c>
      <c r="AC392" s="83" t="str">
        <f t="shared" si="141"/>
        <v/>
      </c>
      <c r="AD392" s="54">
        <f t="shared" si="143"/>
        <v>388</v>
      </c>
      <c r="AE392" s="54" t="str">
        <f t="shared" si="127"/>
        <v/>
      </c>
      <c r="AF392" s="54" t="str">
        <f t="shared" si="128"/>
        <v/>
      </c>
      <c r="AG392" s="54" t="str">
        <f t="shared" si="136"/>
        <v/>
      </c>
      <c r="AH392" s="54" t="str">
        <f t="shared" si="136"/>
        <v/>
      </c>
      <c r="AI392" s="54" t="str">
        <f t="shared" si="136"/>
        <v/>
      </c>
      <c r="AJ392" s="54" t="str">
        <f t="shared" si="129"/>
        <v/>
      </c>
      <c r="AK392" s="54" t="str">
        <f t="shared" si="137"/>
        <v/>
      </c>
      <c r="AL392" s="54" t="str">
        <f t="shared" si="137"/>
        <v/>
      </c>
      <c r="AM392" s="54" t="str">
        <f t="shared" si="137"/>
        <v/>
      </c>
      <c r="AN392" s="1" t="str">
        <f>IF(AF392="S",VLOOKUP(AI392,lookups!$N$1:$O$100,2,FALSE),"NVT")</f>
        <v>NVT</v>
      </c>
      <c r="AP392" s="54" t="str">
        <f t="shared" si="142"/>
        <v/>
      </c>
    </row>
    <row r="393" spans="1:42" x14ac:dyDescent="0.2">
      <c r="A393" s="1">
        <f t="shared" si="130"/>
        <v>215.173</v>
      </c>
      <c r="B393" s="1">
        <f t="shared" si="131"/>
        <v>4</v>
      </c>
      <c r="C393" s="1">
        <f t="shared" si="132"/>
        <v>1</v>
      </c>
      <c r="D393" s="1">
        <f t="shared" si="133"/>
        <v>0</v>
      </c>
      <c r="E393" s="1">
        <f t="shared" si="138"/>
        <v>389</v>
      </c>
      <c r="F393" s="1">
        <f>IFERROR(VLOOKUP($E393,aanmeldingen!$B:$AB,F$1,FALSE),"-")</f>
        <v>215</v>
      </c>
      <c r="H393" s="25" t="str">
        <f>IF($D393=1,VLOOKUP($E393,aanmeldingen!$B:$AB,H$1,FALSE),"")</f>
        <v/>
      </c>
      <c r="I393" s="1" t="str">
        <f>IF($D393=1,VLOOKUP($E393,aanmeldingen!$B:$AB,I$1,FALSE),"")</f>
        <v/>
      </c>
      <c r="J393" s="1" t="str">
        <f>IF($D393=1,VLOOKUP($E393,aanmeldingen!$B:$AB,J$1,FALSE),"")</f>
        <v/>
      </c>
      <c r="K393" s="95" t="str">
        <f>IF($D393=1,VLOOKUP($E393,aanmeldingen!$B:$AB,K$1,FALSE),"")</f>
        <v/>
      </c>
      <c r="L393" s="95" t="str">
        <f>IF($D393=1,VLOOKUP($E393,aanmeldingen!$B:$AB,L$1,FALSE),"")</f>
        <v/>
      </c>
      <c r="M393" s="18" t="str">
        <f>IF($D393=1,VLOOKUP($E393,aanmeldingen!$B:$AB,M$1,FALSE),"")</f>
        <v/>
      </c>
      <c r="N393" s="1" t="str">
        <f>IF($D393=1,VLOOKUP($E393,aanmeldingen!$B:$AB,N$1,FALSE),"")</f>
        <v/>
      </c>
      <c r="O393" s="1" t="str">
        <f>IF($F393="-","",VLOOKUP($E393,aanmeldingen!$B:$AB,O$1,FALSE))</f>
        <v>De Jong</v>
      </c>
      <c r="P393" s="1" t="str">
        <f>IF($F393="-","",VLOOKUP($E393,aanmeldingen!$B:$AB,P$1,FALSE))</f>
        <v>Nienke</v>
      </c>
      <c r="Q393" s="1" t="str">
        <f>IF($F393="-","",VLOOKUP($E393,aanmeldingen!$B:$AB,Q$1,FALSE))</f>
        <v>HS</v>
      </c>
      <c r="R393" s="123">
        <v>173</v>
      </c>
      <c r="S393" s="123"/>
      <c r="AA393" s="54">
        <f t="shared" si="139"/>
        <v>0</v>
      </c>
      <c r="AB393" s="54" t="e">
        <f t="shared" si="140"/>
        <v>#VALUE!</v>
      </c>
      <c r="AC393" s="83" t="str">
        <f t="shared" si="141"/>
        <v/>
      </c>
      <c r="AD393" s="54">
        <f t="shared" si="143"/>
        <v>389</v>
      </c>
      <c r="AE393" s="54" t="str">
        <f t="shared" si="127"/>
        <v/>
      </c>
      <c r="AF393" s="54" t="str">
        <f t="shared" si="128"/>
        <v/>
      </c>
      <c r="AG393" s="54" t="str">
        <f t="shared" si="136"/>
        <v/>
      </c>
      <c r="AH393" s="54" t="str">
        <f t="shared" si="136"/>
        <v/>
      </c>
      <c r="AI393" s="54" t="str">
        <f t="shared" si="136"/>
        <v/>
      </c>
      <c r="AJ393" s="54" t="str">
        <f t="shared" si="129"/>
        <v/>
      </c>
      <c r="AK393" s="54" t="str">
        <f t="shared" si="137"/>
        <v/>
      </c>
      <c r="AL393" s="54" t="str">
        <f t="shared" si="137"/>
        <v/>
      </c>
      <c r="AM393" s="54" t="str">
        <f t="shared" si="137"/>
        <v/>
      </c>
      <c r="AN393" s="1" t="str">
        <f>IF(AF393="S",VLOOKUP(AI393,lookups!$N$1:$O$100,2,FALSE),"NVT")</f>
        <v>NVT</v>
      </c>
      <c r="AP393" s="54" t="str">
        <f t="shared" si="142"/>
        <v/>
      </c>
    </row>
    <row r="394" spans="1:42" x14ac:dyDescent="0.2">
      <c r="A394" s="1">
        <f t="shared" si="130"/>
        <v>215.071</v>
      </c>
      <c r="B394" s="1">
        <f t="shared" si="131"/>
        <v>5</v>
      </c>
      <c r="C394" s="1">
        <f t="shared" si="132"/>
        <v>1</v>
      </c>
      <c r="D394" s="1">
        <f t="shared" si="133"/>
        <v>0</v>
      </c>
      <c r="E394" s="1">
        <f t="shared" si="138"/>
        <v>390</v>
      </c>
      <c r="F394" s="1">
        <f>IFERROR(VLOOKUP($E394,aanmeldingen!$B:$AB,F$1,FALSE),"-")</f>
        <v>215</v>
      </c>
      <c r="H394" s="25" t="str">
        <f>IF($D394=1,VLOOKUP($E394,aanmeldingen!$B:$AB,H$1,FALSE),"")</f>
        <v/>
      </c>
      <c r="I394" s="1" t="str">
        <f>IF($D394=1,VLOOKUP($E394,aanmeldingen!$B:$AB,I$1,FALSE),"")</f>
        <v/>
      </c>
      <c r="J394" s="1" t="str">
        <f>IF($D394=1,VLOOKUP($E394,aanmeldingen!$B:$AB,J$1,FALSE),"")</f>
        <v/>
      </c>
      <c r="K394" s="95" t="str">
        <f>IF($D394=1,VLOOKUP($E394,aanmeldingen!$B:$AB,K$1,FALSE),"")</f>
        <v/>
      </c>
      <c r="L394" s="95" t="str">
        <f>IF($D394=1,VLOOKUP($E394,aanmeldingen!$B:$AB,L$1,FALSE),"")</f>
        <v/>
      </c>
      <c r="M394" s="18" t="str">
        <f>IF($D394=1,VLOOKUP($E394,aanmeldingen!$B:$AB,M$1,FALSE),"")</f>
        <v/>
      </c>
      <c r="N394" s="1" t="str">
        <f>IF($D394=1,VLOOKUP($E394,aanmeldingen!$B:$AB,N$1,FALSE),"")</f>
        <v/>
      </c>
      <c r="O394" s="1" t="str">
        <f>IF($F394="-","",VLOOKUP($E394,aanmeldingen!$B:$AB,O$1,FALSE))</f>
        <v>Koster</v>
      </c>
      <c r="P394" s="1" t="str">
        <f>IF($F394="-","",VLOOKUP($E394,aanmeldingen!$B:$AB,P$1,FALSE))</f>
        <v>Tessa</v>
      </c>
      <c r="Q394" s="1" t="str">
        <f>IF($F394="-","",VLOOKUP($E394,aanmeldingen!$B:$AB,Q$1,FALSE))</f>
        <v>AMS</v>
      </c>
      <c r="R394" s="123">
        <v>71</v>
      </c>
      <c r="S394" s="123"/>
      <c r="AA394" s="54">
        <f t="shared" si="139"/>
        <v>0</v>
      </c>
      <c r="AB394" s="54" t="e">
        <f t="shared" si="140"/>
        <v>#VALUE!</v>
      </c>
      <c r="AC394" s="83" t="str">
        <f t="shared" si="141"/>
        <v/>
      </c>
      <c r="AD394" s="54">
        <f t="shared" si="143"/>
        <v>390</v>
      </c>
      <c r="AE394" s="54" t="str">
        <f t="shared" si="127"/>
        <v/>
      </c>
      <c r="AF394" s="54" t="str">
        <f t="shared" si="128"/>
        <v/>
      </c>
      <c r="AG394" s="54" t="str">
        <f t="shared" si="136"/>
        <v/>
      </c>
      <c r="AH394" s="54" t="str">
        <f t="shared" si="136"/>
        <v/>
      </c>
      <c r="AI394" s="54" t="str">
        <f t="shared" si="136"/>
        <v/>
      </c>
      <c r="AJ394" s="54" t="str">
        <f t="shared" si="129"/>
        <v/>
      </c>
      <c r="AK394" s="54" t="str">
        <f t="shared" si="137"/>
        <v/>
      </c>
      <c r="AL394" s="54" t="str">
        <f t="shared" si="137"/>
        <v/>
      </c>
      <c r="AM394" s="54" t="str">
        <f t="shared" si="137"/>
        <v/>
      </c>
      <c r="AN394" s="1" t="str">
        <f>IF(AF394="S",VLOOKUP(AI394,lookups!$N$1:$O$100,2,FALSE),"NVT")</f>
        <v>NVT</v>
      </c>
      <c r="AP394" s="54" t="str">
        <f t="shared" si="142"/>
        <v/>
      </c>
    </row>
    <row r="395" spans="1:42" x14ac:dyDescent="0.2">
      <c r="A395" s="1">
        <f t="shared" si="130"/>
        <v>215.113</v>
      </c>
      <c r="B395" s="1">
        <f t="shared" si="131"/>
        <v>6</v>
      </c>
      <c r="C395" s="1">
        <f t="shared" si="132"/>
        <v>1</v>
      </c>
      <c r="D395" s="1">
        <f t="shared" si="133"/>
        <v>0</v>
      </c>
      <c r="E395" s="1">
        <f t="shared" si="138"/>
        <v>391</v>
      </c>
      <c r="F395" s="1">
        <f>IFERROR(VLOOKUP($E395,aanmeldingen!$B:$AB,F$1,FALSE),"-")</f>
        <v>215</v>
      </c>
      <c r="H395" s="25" t="str">
        <f>IF($D395=1,VLOOKUP($E395,aanmeldingen!$B:$AB,H$1,FALSE),"")</f>
        <v/>
      </c>
      <c r="I395" s="1" t="str">
        <f>IF($D395=1,VLOOKUP($E395,aanmeldingen!$B:$AB,I$1,FALSE),"")</f>
        <v/>
      </c>
      <c r="J395" s="1" t="str">
        <f>IF($D395=1,VLOOKUP($E395,aanmeldingen!$B:$AB,J$1,FALSE),"")</f>
        <v/>
      </c>
      <c r="K395" s="95" t="str">
        <f>IF($D395=1,VLOOKUP($E395,aanmeldingen!$B:$AB,K$1,FALSE),"")</f>
        <v/>
      </c>
      <c r="L395" s="95" t="str">
        <f>IF($D395=1,VLOOKUP($E395,aanmeldingen!$B:$AB,L$1,FALSE),"")</f>
        <v/>
      </c>
      <c r="M395" s="18" t="str">
        <f>IF($D395=1,VLOOKUP($E395,aanmeldingen!$B:$AB,M$1,FALSE),"")</f>
        <v/>
      </c>
      <c r="N395" s="1" t="str">
        <f>IF($D395=1,VLOOKUP($E395,aanmeldingen!$B:$AB,N$1,FALSE),"")</f>
        <v/>
      </c>
      <c r="O395" s="1" t="str">
        <f>IF($F395="-","",VLOOKUP($E395,aanmeldingen!$B:$AB,O$1,FALSE))</f>
        <v>Emanuel</v>
      </c>
      <c r="P395" s="1" t="str">
        <f>IF($F395="-","",VLOOKUP($E395,aanmeldingen!$B:$AB,P$1,FALSE))</f>
        <v>Ava</v>
      </c>
      <c r="Q395" s="1" t="str">
        <f>IF($F395="-","",VLOOKUP($E395,aanmeldingen!$B:$AB,Q$1,FALSE))</f>
        <v>HS</v>
      </c>
      <c r="R395" s="123">
        <v>113</v>
      </c>
      <c r="S395" s="123"/>
      <c r="AA395" s="54">
        <f t="shared" si="139"/>
        <v>0</v>
      </c>
      <c r="AB395" s="54" t="e">
        <f t="shared" si="140"/>
        <v>#VALUE!</v>
      </c>
      <c r="AC395" s="83" t="str">
        <f t="shared" si="141"/>
        <v/>
      </c>
      <c r="AD395" s="54">
        <f t="shared" si="143"/>
        <v>391</v>
      </c>
      <c r="AE395" s="54" t="str">
        <f t="shared" si="127"/>
        <v/>
      </c>
      <c r="AF395" s="54" t="str">
        <f t="shared" si="128"/>
        <v/>
      </c>
      <c r="AG395" s="54" t="str">
        <f t="shared" si="136"/>
        <v/>
      </c>
      <c r="AH395" s="54" t="str">
        <f t="shared" si="136"/>
        <v/>
      </c>
      <c r="AI395" s="54" t="str">
        <f t="shared" si="136"/>
        <v/>
      </c>
      <c r="AJ395" s="54" t="str">
        <f t="shared" si="129"/>
        <v/>
      </c>
      <c r="AK395" s="54" t="str">
        <f t="shared" si="137"/>
        <v/>
      </c>
      <c r="AL395" s="54" t="str">
        <f t="shared" si="137"/>
        <v/>
      </c>
      <c r="AM395" s="54" t="str">
        <f t="shared" si="137"/>
        <v/>
      </c>
      <c r="AN395" s="1" t="str">
        <f>IF(AF395="S",VLOOKUP(AI395,lookups!$N$1:$O$100,2,FALSE),"NVT")</f>
        <v>NVT</v>
      </c>
      <c r="AP395" s="54" t="str">
        <f t="shared" si="142"/>
        <v/>
      </c>
    </row>
    <row r="396" spans="1:42" x14ac:dyDescent="0.2">
      <c r="A396" s="1">
        <f t="shared" si="130"/>
        <v>216.02100100000001</v>
      </c>
      <c r="B396" s="1">
        <f t="shared" si="131"/>
        <v>1</v>
      </c>
      <c r="C396" s="1">
        <f t="shared" si="132"/>
        <v>0</v>
      </c>
      <c r="D396" s="1">
        <f t="shared" si="133"/>
        <v>1</v>
      </c>
      <c r="E396" s="1">
        <f t="shared" si="138"/>
        <v>392</v>
      </c>
      <c r="F396" s="1">
        <f>IFERROR(VLOOKUP($E396,aanmeldingen!$B:$AB,F$1,FALSE),"-")</f>
        <v>216</v>
      </c>
      <c r="H396" s="25" t="str">
        <f>IF($D396=1,VLOOKUP($E396,aanmeldingen!$B:$AB,H$1,FALSE),"")</f>
        <v>Poznan</v>
      </c>
      <c r="I396" s="1" t="str">
        <f>IF($D396=1,VLOOKUP($E396,aanmeldingen!$B:$AB,I$1,FALSE),"")</f>
        <v>POL</v>
      </c>
      <c r="J396" s="1" t="str">
        <f>IF($D396=1,VLOOKUP($E396,aanmeldingen!$B:$AB,J$1,FALSE),"")</f>
        <v>ECC Eq</v>
      </c>
      <c r="K396" s="95">
        <f>IF($D396=1,VLOOKUP($E396,aanmeldingen!$B:$AB,K$1,FALSE),"")</f>
        <v>43477</v>
      </c>
      <c r="L396" s="95">
        <f>IF($D396=1,VLOOKUP($E396,aanmeldingen!$B:$AB,L$1,FALSE),"")</f>
        <v>43478</v>
      </c>
      <c r="M396" s="18" t="str">
        <f>IF($D396=1,VLOOKUP($E396,aanmeldingen!$B:$AB,M$1,FALSE),"")</f>
        <v>Dames</v>
      </c>
      <c r="N396" s="1" t="str">
        <f>IF($D396=1,VLOOKUP($E396,aanmeldingen!$B:$AB,N$1,FALSE),"")</f>
        <v>Floret</v>
      </c>
      <c r="O396" s="1" t="str">
        <f>IF($F396="-","",VLOOKUP($E396,aanmeldingen!$B:$AB,O$1,FALSE))</f>
        <v>Butin Bik</v>
      </c>
      <c r="P396" s="1" t="str">
        <f>IF($F396="-","",VLOOKUP($E396,aanmeldingen!$B:$AB,P$1,FALSE))</f>
        <v>Elise</v>
      </c>
      <c r="Q396" s="1" t="str">
        <f>IF($F396="-","",VLOOKUP($E396,aanmeldingen!$B:$AB,Q$1,FALSE))</f>
        <v>BG</v>
      </c>
      <c r="R396" s="123">
        <v>21.001000000000001</v>
      </c>
      <c r="S396" s="123">
        <v>37</v>
      </c>
      <c r="AA396" s="54">
        <f t="shared" si="139"/>
        <v>0</v>
      </c>
      <c r="AB396" s="54" t="e">
        <f t="shared" si="140"/>
        <v>#VALUE!</v>
      </c>
      <c r="AC396" s="83" t="str">
        <f t="shared" si="141"/>
        <v/>
      </c>
      <c r="AD396" s="54">
        <f t="shared" si="143"/>
        <v>392</v>
      </c>
      <c r="AE396" s="54" t="str">
        <f t="shared" si="127"/>
        <v/>
      </c>
      <c r="AF396" s="54" t="str">
        <f t="shared" si="128"/>
        <v/>
      </c>
      <c r="AG396" s="54" t="str">
        <f t="shared" si="136"/>
        <v/>
      </c>
      <c r="AH396" s="54" t="str">
        <f t="shared" si="136"/>
        <v/>
      </c>
      <c r="AI396" s="54" t="str">
        <f t="shared" si="136"/>
        <v/>
      </c>
      <c r="AJ396" s="54" t="str">
        <f t="shared" si="129"/>
        <v/>
      </c>
      <c r="AK396" s="54" t="str">
        <f t="shared" si="137"/>
        <v/>
      </c>
      <c r="AL396" s="54" t="str">
        <f t="shared" si="137"/>
        <v/>
      </c>
      <c r="AM396" s="54" t="str">
        <f t="shared" si="137"/>
        <v/>
      </c>
      <c r="AN396" s="1" t="str">
        <f>IF(AF396="S",VLOOKUP(AI396,lookups!$N$1:$O$100,2,FALSE),"NVT")</f>
        <v>NVT</v>
      </c>
      <c r="AP396" s="54" t="str">
        <f t="shared" si="142"/>
        <v/>
      </c>
    </row>
    <row r="397" spans="1:42" x14ac:dyDescent="0.2">
      <c r="A397" s="1">
        <f t="shared" si="130"/>
        <v>216.02100200000001</v>
      </c>
      <c r="B397" s="1">
        <f t="shared" si="131"/>
        <v>2</v>
      </c>
      <c r="C397" s="1">
        <f t="shared" si="132"/>
        <v>0</v>
      </c>
      <c r="D397" s="1">
        <f t="shared" si="133"/>
        <v>0</v>
      </c>
      <c r="E397" s="1">
        <f t="shared" si="138"/>
        <v>393</v>
      </c>
      <c r="F397" s="1">
        <f>IFERROR(VLOOKUP($E397,aanmeldingen!$B:$AB,F$1,FALSE),"-")</f>
        <v>216</v>
      </c>
      <c r="H397" s="25" t="str">
        <f>IF($D397=1,VLOOKUP($E397,aanmeldingen!$B:$AB,H$1,FALSE),"")</f>
        <v/>
      </c>
      <c r="I397" s="1" t="str">
        <f>IF($D397=1,VLOOKUP($E397,aanmeldingen!$B:$AB,I$1,FALSE),"")</f>
        <v/>
      </c>
      <c r="J397" s="1" t="str">
        <f>IF($D397=1,VLOOKUP($E397,aanmeldingen!$B:$AB,J$1,FALSE),"")</f>
        <v/>
      </c>
      <c r="K397" s="95" t="str">
        <f>IF($D397=1,VLOOKUP($E397,aanmeldingen!$B:$AB,K$1,FALSE),"")</f>
        <v/>
      </c>
      <c r="L397" s="95" t="str">
        <f>IF($D397=1,VLOOKUP($E397,aanmeldingen!$B:$AB,L$1,FALSE),"")</f>
        <v/>
      </c>
      <c r="M397" s="18" t="str">
        <f>IF($D397=1,VLOOKUP($E397,aanmeldingen!$B:$AB,M$1,FALSE),"")</f>
        <v/>
      </c>
      <c r="N397" s="1" t="str">
        <f>IF($D397=1,VLOOKUP($E397,aanmeldingen!$B:$AB,N$1,FALSE),"")</f>
        <v/>
      </c>
      <c r="O397" s="1" t="str">
        <f>IF($F397="-","",VLOOKUP($E397,aanmeldingen!$B:$AB,O$1,FALSE))</f>
        <v>Yoshimori</v>
      </c>
      <c r="P397" s="1" t="str">
        <f>IF($F397="-","",VLOOKUP($E397,aanmeldingen!$B:$AB,P$1,FALSE))</f>
        <v>Rachika</v>
      </c>
      <c r="Q397" s="1" t="str">
        <f>IF($F397="-","",VLOOKUP($E397,aanmeldingen!$B:$AB,Q$1,FALSE))</f>
        <v>ZAI</v>
      </c>
      <c r="R397" s="123">
        <v>21.001999999999999</v>
      </c>
      <c r="S397" s="123"/>
      <c r="AA397" s="54">
        <f t="shared" si="139"/>
        <v>0</v>
      </c>
      <c r="AB397" s="54" t="e">
        <f t="shared" si="140"/>
        <v>#VALUE!</v>
      </c>
      <c r="AC397" s="83" t="str">
        <f t="shared" si="141"/>
        <v/>
      </c>
      <c r="AD397" s="54">
        <f t="shared" si="143"/>
        <v>393</v>
      </c>
      <c r="AE397" s="54" t="str">
        <f t="shared" si="127"/>
        <v/>
      </c>
      <c r="AF397" s="54" t="str">
        <f t="shared" si="128"/>
        <v/>
      </c>
      <c r="AG397" s="54" t="str">
        <f t="shared" si="136"/>
        <v/>
      </c>
      <c r="AH397" s="54" t="str">
        <f t="shared" si="136"/>
        <v/>
      </c>
      <c r="AI397" s="54" t="str">
        <f t="shared" si="136"/>
        <v/>
      </c>
      <c r="AJ397" s="54" t="str">
        <f t="shared" si="129"/>
        <v/>
      </c>
      <c r="AK397" s="54" t="str">
        <f t="shared" si="137"/>
        <v/>
      </c>
      <c r="AL397" s="54" t="str">
        <f t="shared" si="137"/>
        <v/>
      </c>
      <c r="AM397" s="54" t="str">
        <f t="shared" si="137"/>
        <v/>
      </c>
      <c r="AN397" s="1" t="str">
        <f>IF(AF397="S",VLOOKUP(AI397,lookups!$N$1:$O$100,2,FALSE),"NVT")</f>
        <v>NVT</v>
      </c>
      <c r="AP397" s="54" t="str">
        <f t="shared" si="142"/>
        <v/>
      </c>
    </row>
    <row r="398" spans="1:42" x14ac:dyDescent="0.2">
      <c r="A398" s="1">
        <f t="shared" si="130"/>
        <v>216.03400099999999</v>
      </c>
      <c r="B398" s="1">
        <f t="shared" si="131"/>
        <v>3</v>
      </c>
      <c r="C398" s="1">
        <f t="shared" si="132"/>
        <v>0</v>
      </c>
      <c r="D398" s="1">
        <f t="shared" si="133"/>
        <v>0</v>
      </c>
      <c r="E398" s="1">
        <f t="shared" si="138"/>
        <v>394</v>
      </c>
      <c r="F398" s="1">
        <f>IFERROR(VLOOKUP($E398,aanmeldingen!$B:$AB,F$1,FALSE),"-")</f>
        <v>216</v>
      </c>
      <c r="H398" s="25" t="str">
        <f>IF($D398=1,VLOOKUP($E398,aanmeldingen!$B:$AB,H$1,FALSE),"")</f>
        <v/>
      </c>
      <c r="I398" s="1" t="str">
        <f>IF($D398=1,VLOOKUP($E398,aanmeldingen!$B:$AB,I$1,FALSE),"")</f>
        <v/>
      </c>
      <c r="J398" s="1" t="str">
        <f>IF($D398=1,VLOOKUP($E398,aanmeldingen!$B:$AB,J$1,FALSE),"")</f>
        <v/>
      </c>
      <c r="K398" s="95" t="str">
        <f>IF($D398=1,VLOOKUP($E398,aanmeldingen!$B:$AB,K$1,FALSE),"")</f>
        <v/>
      </c>
      <c r="L398" s="95" t="str">
        <f>IF($D398=1,VLOOKUP($E398,aanmeldingen!$B:$AB,L$1,FALSE),"")</f>
        <v/>
      </c>
      <c r="M398" s="18" t="str">
        <f>IF($D398=1,VLOOKUP($E398,aanmeldingen!$B:$AB,M$1,FALSE),"")</f>
        <v/>
      </c>
      <c r="N398" s="1" t="str">
        <f>IF($D398=1,VLOOKUP($E398,aanmeldingen!$B:$AB,N$1,FALSE),"")</f>
        <v/>
      </c>
      <c r="O398" s="1" t="str">
        <f>IF($F398="-","",VLOOKUP($E398,aanmeldingen!$B:$AB,O$1,FALSE))</f>
        <v>Buijse</v>
      </c>
      <c r="P398" s="1" t="str">
        <f>IF($F398="-","",VLOOKUP($E398,aanmeldingen!$B:$AB,P$1,FALSE))</f>
        <v>Valerie</v>
      </c>
      <c r="Q398" s="1" t="str">
        <f>IF($F398="-","",VLOOKUP($E398,aanmeldingen!$B:$AB,Q$1,FALSE))</f>
        <v>PRI</v>
      </c>
      <c r="R398" s="123">
        <v>34.000999999999998</v>
      </c>
      <c r="S398" s="123"/>
      <c r="AA398" s="54">
        <f t="shared" si="139"/>
        <v>0</v>
      </c>
      <c r="AB398" s="54" t="e">
        <f t="shared" si="140"/>
        <v>#VALUE!</v>
      </c>
      <c r="AC398" s="83" t="str">
        <f t="shared" si="141"/>
        <v/>
      </c>
      <c r="AD398" s="54">
        <f t="shared" si="143"/>
        <v>394</v>
      </c>
      <c r="AE398" s="54" t="str">
        <f t="shared" si="127"/>
        <v/>
      </c>
      <c r="AF398" s="54" t="str">
        <f t="shared" si="128"/>
        <v/>
      </c>
      <c r="AG398" s="54" t="str">
        <f t="shared" si="136"/>
        <v/>
      </c>
      <c r="AH398" s="54" t="str">
        <f t="shared" si="136"/>
        <v/>
      </c>
      <c r="AI398" s="54" t="str">
        <f t="shared" si="136"/>
        <v/>
      </c>
      <c r="AJ398" s="54" t="str">
        <f t="shared" si="129"/>
        <v/>
      </c>
      <c r="AK398" s="54" t="str">
        <f t="shared" si="137"/>
        <v/>
      </c>
      <c r="AL398" s="54" t="str">
        <f t="shared" si="137"/>
        <v/>
      </c>
      <c r="AM398" s="54" t="str">
        <f t="shared" si="137"/>
        <v/>
      </c>
      <c r="AN398" s="1" t="str">
        <f>IF(AF398="S",VLOOKUP(AI398,lookups!$N$1:$O$100,2,FALSE),"NVT")</f>
        <v>NVT</v>
      </c>
      <c r="AP398" s="54" t="str">
        <f t="shared" si="142"/>
        <v/>
      </c>
    </row>
    <row r="399" spans="1:42" x14ac:dyDescent="0.2">
      <c r="A399" s="1">
        <f t="shared" si="130"/>
        <v>216.03400199999999</v>
      </c>
      <c r="B399" s="1">
        <f t="shared" si="131"/>
        <v>4</v>
      </c>
      <c r="C399" s="1">
        <f t="shared" si="132"/>
        <v>0</v>
      </c>
      <c r="D399" s="1">
        <f t="shared" si="133"/>
        <v>0</v>
      </c>
      <c r="E399" s="1">
        <f t="shared" si="138"/>
        <v>395</v>
      </c>
      <c r="F399" s="1">
        <f>IFERROR(VLOOKUP($E399,aanmeldingen!$B:$AB,F$1,FALSE),"-")</f>
        <v>216</v>
      </c>
      <c r="H399" s="25" t="str">
        <f>IF($D399=1,VLOOKUP($E399,aanmeldingen!$B:$AB,H$1,FALSE),"")</f>
        <v/>
      </c>
      <c r="I399" s="1" t="str">
        <f>IF($D399=1,VLOOKUP($E399,aanmeldingen!$B:$AB,I$1,FALSE),"")</f>
        <v/>
      </c>
      <c r="J399" s="1" t="str">
        <f>IF($D399=1,VLOOKUP($E399,aanmeldingen!$B:$AB,J$1,FALSE),"")</f>
        <v/>
      </c>
      <c r="K399" s="95" t="str">
        <f>IF($D399=1,VLOOKUP($E399,aanmeldingen!$B:$AB,K$1,FALSE),"")</f>
        <v/>
      </c>
      <c r="L399" s="95" t="str">
        <f>IF($D399=1,VLOOKUP($E399,aanmeldingen!$B:$AB,L$1,FALSE),"")</f>
        <v/>
      </c>
      <c r="M399" s="18" t="str">
        <f>IF($D399=1,VLOOKUP($E399,aanmeldingen!$B:$AB,M$1,FALSE),"")</f>
        <v/>
      </c>
      <c r="N399" s="1" t="str">
        <f>IF($D399=1,VLOOKUP($E399,aanmeldingen!$B:$AB,N$1,FALSE),"")</f>
        <v/>
      </c>
      <c r="O399" s="1" t="str">
        <f>IF($F399="-","",VLOOKUP($E399,aanmeldingen!$B:$AB,O$1,FALSE))</f>
        <v>De Jong</v>
      </c>
      <c r="P399" s="1" t="str">
        <f>IF($F399="-","",VLOOKUP($E399,aanmeldingen!$B:$AB,P$1,FALSE))</f>
        <v>Nienke</v>
      </c>
      <c r="Q399" s="1" t="str">
        <f>IF($F399="-","",VLOOKUP($E399,aanmeldingen!$B:$AB,Q$1,FALSE))</f>
        <v>HS</v>
      </c>
      <c r="R399" s="123">
        <v>34.002000000000002</v>
      </c>
      <c r="S399" s="123"/>
      <c r="AA399" s="54">
        <f t="shared" si="139"/>
        <v>0</v>
      </c>
      <c r="AB399" s="54" t="e">
        <f t="shared" si="140"/>
        <v>#VALUE!</v>
      </c>
      <c r="AC399" s="83" t="str">
        <f t="shared" si="141"/>
        <v/>
      </c>
      <c r="AD399" s="54">
        <f t="shared" si="143"/>
        <v>395</v>
      </c>
      <c r="AE399" s="54" t="str">
        <f t="shared" si="127"/>
        <v/>
      </c>
      <c r="AF399" s="54" t="str">
        <f t="shared" si="128"/>
        <v/>
      </c>
      <c r="AG399" s="54" t="str">
        <f t="shared" si="136"/>
        <v/>
      </c>
      <c r="AH399" s="54" t="str">
        <f t="shared" si="136"/>
        <v/>
      </c>
      <c r="AI399" s="54" t="str">
        <f t="shared" si="136"/>
        <v/>
      </c>
      <c r="AJ399" s="54" t="str">
        <f t="shared" si="129"/>
        <v/>
      </c>
      <c r="AK399" s="54" t="str">
        <f t="shared" si="137"/>
        <v/>
      </c>
      <c r="AL399" s="54" t="str">
        <f t="shared" si="137"/>
        <v/>
      </c>
      <c r="AM399" s="54" t="str">
        <f t="shared" si="137"/>
        <v/>
      </c>
      <c r="AN399" s="1" t="str">
        <f>IF(AF399="S",VLOOKUP(AI399,lookups!$N$1:$O$100,2,FALSE),"NVT")</f>
        <v>NVT</v>
      </c>
      <c r="AP399" s="54" t="str">
        <f t="shared" si="142"/>
        <v/>
      </c>
    </row>
    <row r="400" spans="1:42" x14ac:dyDescent="0.2">
      <c r="A400" s="1">
        <f t="shared" si="130"/>
        <v>216.02100300000001</v>
      </c>
      <c r="B400" s="1">
        <f t="shared" si="131"/>
        <v>5</v>
      </c>
      <c r="C400" s="1">
        <f t="shared" si="132"/>
        <v>0</v>
      </c>
      <c r="D400" s="1">
        <f t="shared" si="133"/>
        <v>0</v>
      </c>
      <c r="E400" s="1">
        <f t="shared" si="138"/>
        <v>396</v>
      </c>
      <c r="F400" s="1">
        <f>IFERROR(VLOOKUP($E400,aanmeldingen!$B:$AB,F$1,FALSE),"-")</f>
        <v>216</v>
      </c>
      <c r="H400" s="25" t="str">
        <f>IF($D400=1,VLOOKUP($E400,aanmeldingen!$B:$AB,H$1,FALSE),"")</f>
        <v/>
      </c>
      <c r="I400" s="1" t="str">
        <f>IF($D400=1,VLOOKUP($E400,aanmeldingen!$B:$AB,I$1,FALSE),"")</f>
        <v/>
      </c>
      <c r="J400" s="1" t="str">
        <f>IF($D400=1,VLOOKUP($E400,aanmeldingen!$B:$AB,J$1,FALSE),"")</f>
        <v/>
      </c>
      <c r="K400" s="95" t="str">
        <f>IF($D400=1,VLOOKUP($E400,aanmeldingen!$B:$AB,K$1,FALSE),"")</f>
        <v/>
      </c>
      <c r="L400" s="95" t="str">
        <f>IF($D400=1,VLOOKUP($E400,aanmeldingen!$B:$AB,L$1,FALSE),"")</f>
        <v/>
      </c>
      <c r="M400" s="18" t="str">
        <f>IF($D400=1,VLOOKUP($E400,aanmeldingen!$B:$AB,M$1,FALSE),"")</f>
        <v/>
      </c>
      <c r="N400" s="1" t="str">
        <f>IF($D400=1,VLOOKUP($E400,aanmeldingen!$B:$AB,N$1,FALSE),"")</f>
        <v/>
      </c>
      <c r="O400" s="1" t="str">
        <f>IF($F400="-","",VLOOKUP($E400,aanmeldingen!$B:$AB,O$1,FALSE))</f>
        <v>Koster</v>
      </c>
      <c r="P400" s="1" t="str">
        <f>IF($F400="-","",VLOOKUP($E400,aanmeldingen!$B:$AB,P$1,FALSE))</f>
        <v>Tessa</v>
      </c>
      <c r="Q400" s="1" t="str">
        <f>IF($F400="-","",VLOOKUP($E400,aanmeldingen!$B:$AB,Q$1,FALSE))</f>
        <v>AMS</v>
      </c>
      <c r="R400" s="123">
        <v>21.003</v>
      </c>
      <c r="S400" s="123"/>
      <c r="AA400" s="54">
        <f t="shared" si="139"/>
        <v>0</v>
      </c>
      <c r="AB400" s="54" t="e">
        <f t="shared" si="140"/>
        <v>#VALUE!</v>
      </c>
      <c r="AC400" s="83" t="str">
        <f t="shared" si="141"/>
        <v/>
      </c>
      <c r="AD400" s="54">
        <f t="shared" si="143"/>
        <v>396</v>
      </c>
      <c r="AE400" s="54" t="str">
        <f t="shared" si="127"/>
        <v/>
      </c>
      <c r="AF400" s="54" t="str">
        <f t="shared" si="128"/>
        <v/>
      </c>
      <c r="AG400" s="54" t="str">
        <f t="shared" si="136"/>
        <v/>
      </c>
      <c r="AH400" s="54" t="str">
        <f t="shared" si="136"/>
        <v/>
      </c>
      <c r="AI400" s="54" t="str">
        <f t="shared" si="136"/>
        <v/>
      </c>
      <c r="AJ400" s="54" t="str">
        <f t="shared" si="129"/>
        <v/>
      </c>
      <c r="AK400" s="54" t="str">
        <f t="shared" si="137"/>
        <v/>
      </c>
      <c r="AL400" s="54" t="str">
        <f t="shared" si="137"/>
        <v/>
      </c>
      <c r="AM400" s="54" t="str">
        <f t="shared" si="137"/>
        <v/>
      </c>
      <c r="AN400" s="1" t="str">
        <f>IF(AF400="S",VLOOKUP(AI400,lookups!$N$1:$O$100,2,FALSE),"NVT")</f>
        <v>NVT</v>
      </c>
      <c r="AP400" s="54" t="str">
        <f t="shared" si="142"/>
        <v/>
      </c>
    </row>
    <row r="401" spans="1:42" x14ac:dyDescent="0.2">
      <c r="A401" s="1">
        <f t="shared" si="130"/>
        <v>216.03400300000001</v>
      </c>
      <c r="B401" s="1">
        <f t="shared" si="131"/>
        <v>6</v>
      </c>
      <c r="C401" s="1">
        <f t="shared" si="132"/>
        <v>0</v>
      </c>
      <c r="D401" s="1">
        <f t="shared" si="133"/>
        <v>0</v>
      </c>
      <c r="E401" s="1">
        <f t="shared" si="138"/>
        <v>397</v>
      </c>
      <c r="F401" s="1">
        <f>IFERROR(VLOOKUP($E401,aanmeldingen!$B:$AB,F$1,FALSE),"-")</f>
        <v>216</v>
      </c>
      <c r="H401" s="25" t="str">
        <f>IF($D401=1,VLOOKUP($E401,aanmeldingen!$B:$AB,H$1,FALSE),"")</f>
        <v/>
      </c>
      <c r="I401" s="1" t="str">
        <f>IF($D401=1,VLOOKUP($E401,aanmeldingen!$B:$AB,I$1,FALSE),"")</f>
        <v/>
      </c>
      <c r="J401" s="1" t="str">
        <f>IF($D401=1,VLOOKUP($E401,aanmeldingen!$B:$AB,J$1,FALSE),"")</f>
        <v/>
      </c>
      <c r="K401" s="95" t="str">
        <f>IF($D401=1,VLOOKUP($E401,aanmeldingen!$B:$AB,K$1,FALSE),"")</f>
        <v/>
      </c>
      <c r="L401" s="95" t="str">
        <f>IF($D401=1,VLOOKUP($E401,aanmeldingen!$B:$AB,L$1,FALSE),"")</f>
        <v/>
      </c>
      <c r="M401" s="18" t="str">
        <f>IF($D401=1,VLOOKUP($E401,aanmeldingen!$B:$AB,M$1,FALSE),"")</f>
        <v/>
      </c>
      <c r="N401" s="1" t="str">
        <f>IF($D401=1,VLOOKUP($E401,aanmeldingen!$B:$AB,N$1,FALSE),"")</f>
        <v/>
      </c>
      <c r="O401" s="1" t="str">
        <f>IF($F401="-","",VLOOKUP($E401,aanmeldingen!$B:$AB,O$1,FALSE))</f>
        <v>Emanuel</v>
      </c>
      <c r="P401" s="1" t="str">
        <f>IF($F401="-","",VLOOKUP($E401,aanmeldingen!$B:$AB,P$1,FALSE))</f>
        <v>Ava</v>
      </c>
      <c r="Q401" s="1" t="str">
        <f>IF($F401="-","",VLOOKUP($E401,aanmeldingen!$B:$AB,Q$1,FALSE))</f>
        <v>HS</v>
      </c>
      <c r="R401" s="123">
        <v>34.003</v>
      </c>
      <c r="S401" s="123"/>
      <c r="AA401" s="54">
        <f t="shared" si="139"/>
        <v>0</v>
      </c>
      <c r="AB401" s="54" t="e">
        <f t="shared" si="140"/>
        <v>#VALUE!</v>
      </c>
      <c r="AC401" s="83" t="str">
        <f t="shared" si="141"/>
        <v/>
      </c>
      <c r="AD401" s="54">
        <f t="shared" si="143"/>
        <v>397</v>
      </c>
      <c r="AE401" s="54" t="str">
        <f t="shared" si="127"/>
        <v/>
      </c>
      <c r="AF401" s="54" t="str">
        <f t="shared" si="128"/>
        <v/>
      </c>
      <c r="AG401" s="54" t="str">
        <f t="shared" si="136"/>
        <v/>
      </c>
      <c r="AH401" s="54" t="str">
        <f t="shared" si="136"/>
        <v/>
      </c>
      <c r="AI401" s="54" t="str">
        <f t="shared" si="136"/>
        <v/>
      </c>
      <c r="AJ401" s="54" t="str">
        <f t="shared" si="129"/>
        <v/>
      </c>
      <c r="AK401" s="54" t="str">
        <f t="shared" si="137"/>
        <v/>
      </c>
      <c r="AL401" s="54" t="str">
        <f t="shared" si="137"/>
        <v/>
      </c>
      <c r="AM401" s="54" t="str">
        <f t="shared" si="137"/>
        <v/>
      </c>
      <c r="AN401" s="1" t="str">
        <f>IF(AF401="S",VLOOKUP(AI401,lookups!$N$1:$O$100,2,FALSE),"NVT")</f>
        <v>NVT</v>
      </c>
      <c r="AP401" s="54" t="str">
        <f t="shared" si="142"/>
        <v/>
      </c>
    </row>
    <row r="402" spans="1:42" x14ac:dyDescent="0.2">
      <c r="A402" s="1">
        <f t="shared" si="130"/>
        <v>218.025001</v>
      </c>
      <c r="B402" s="1">
        <f t="shared" si="131"/>
        <v>1</v>
      </c>
      <c r="C402" s="1">
        <f t="shared" si="132"/>
        <v>1</v>
      </c>
      <c r="D402" s="1">
        <f t="shared" si="133"/>
        <v>1</v>
      </c>
      <c r="E402" s="1">
        <f t="shared" si="138"/>
        <v>398</v>
      </c>
      <c r="F402" s="1">
        <f>IFERROR(VLOOKUP($E402,aanmeldingen!$B:$AB,F$1,FALSE),"-")</f>
        <v>218</v>
      </c>
      <c r="H402" s="25" t="str">
        <f>IF($D402=1,VLOOKUP($E402,aanmeldingen!$B:$AB,H$1,FALSE),"")</f>
        <v>Heidenheim</v>
      </c>
      <c r="I402" s="1" t="str">
        <f>IF($D402=1,VLOOKUP($E402,aanmeldingen!$B:$AB,I$1,FALSE),"")</f>
        <v>GER</v>
      </c>
      <c r="J402" s="1" t="str">
        <f>IF($D402=1,VLOOKUP($E402,aanmeldingen!$B:$AB,J$1,FALSE),"")</f>
        <v>WB Eq</v>
      </c>
      <c r="K402" s="95">
        <f>IF($D402=1,VLOOKUP($E402,aanmeldingen!$B:$AB,K$1,FALSE),"")</f>
        <v>43478</v>
      </c>
      <c r="L402" s="95">
        <f>IF($D402=1,VLOOKUP($E402,aanmeldingen!$B:$AB,L$1,FALSE),"")</f>
        <v>43478</v>
      </c>
      <c r="M402" s="18" t="str">
        <f>IF($D402=1,VLOOKUP($E402,aanmeldingen!$B:$AB,M$1,FALSE),"")</f>
        <v>Heren</v>
      </c>
      <c r="N402" s="1" t="str">
        <f>IF($D402=1,VLOOKUP($E402,aanmeldingen!$B:$AB,N$1,FALSE),"")</f>
        <v>Degen</v>
      </c>
      <c r="O402" s="1" t="str">
        <f>IF($F402="-","",VLOOKUP($E402,aanmeldingen!$B:$AB,O$1,FALSE))</f>
        <v>Tulen</v>
      </c>
      <c r="P402" s="1" t="str">
        <f>IF($F402="-","",VLOOKUP($E402,aanmeldingen!$B:$AB,P$1,FALSE))</f>
        <v>Tristan</v>
      </c>
      <c r="Q402" s="1" t="str">
        <f>IF($F402="-","",VLOOKUP($E402,aanmeldingen!$B:$AB,Q$1,FALSE))</f>
        <v>SCA</v>
      </c>
      <c r="R402" s="123">
        <v>25.001000000000001</v>
      </c>
      <c r="S402" s="123">
        <v>37</v>
      </c>
      <c r="AA402" s="54">
        <f t="shared" si="139"/>
        <v>0</v>
      </c>
      <c r="AB402" s="54" t="e">
        <f t="shared" si="140"/>
        <v>#VALUE!</v>
      </c>
      <c r="AC402" s="83" t="str">
        <f t="shared" si="141"/>
        <v/>
      </c>
      <c r="AD402" s="54">
        <f t="shared" si="143"/>
        <v>398</v>
      </c>
      <c r="AE402" s="54" t="str">
        <f t="shared" si="127"/>
        <v/>
      </c>
      <c r="AF402" s="54" t="str">
        <f t="shared" si="128"/>
        <v/>
      </c>
      <c r="AG402" s="54" t="str">
        <f t="shared" si="136"/>
        <v/>
      </c>
      <c r="AH402" s="54" t="str">
        <f t="shared" si="136"/>
        <v/>
      </c>
      <c r="AI402" s="54" t="str">
        <f t="shared" si="136"/>
        <v/>
      </c>
      <c r="AJ402" s="54" t="str">
        <f t="shared" si="129"/>
        <v/>
      </c>
      <c r="AK402" s="54" t="str">
        <f t="shared" si="137"/>
        <v/>
      </c>
      <c r="AL402" s="54" t="str">
        <f t="shared" si="137"/>
        <v/>
      </c>
      <c r="AM402" s="54" t="str">
        <f t="shared" si="137"/>
        <v/>
      </c>
      <c r="AN402" s="1" t="str">
        <f>IF(AF402="S",VLOOKUP(AI402,lookups!$N$1:$O$100,2,FALSE),"NVT")</f>
        <v>NVT</v>
      </c>
      <c r="AP402" s="54" t="str">
        <f t="shared" si="142"/>
        <v/>
      </c>
    </row>
    <row r="403" spans="1:42" x14ac:dyDescent="0.2">
      <c r="A403" s="1">
        <f t="shared" si="130"/>
        <v>218.025002</v>
      </c>
      <c r="B403" s="1">
        <f t="shared" si="131"/>
        <v>2</v>
      </c>
      <c r="C403" s="1">
        <f t="shared" si="132"/>
        <v>1</v>
      </c>
      <c r="D403" s="1">
        <f t="shared" si="133"/>
        <v>0</v>
      </c>
      <c r="E403" s="1">
        <f t="shared" si="138"/>
        <v>399</v>
      </c>
      <c r="F403" s="1">
        <f>IFERROR(VLOOKUP($E403,aanmeldingen!$B:$AB,F$1,FALSE),"-")</f>
        <v>218</v>
      </c>
      <c r="H403" s="25" t="str">
        <f>IF($D403=1,VLOOKUP($E403,aanmeldingen!$B:$AB,H$1,FALSE),"")</f>
        <v/>
      </c>
      <c r="I403" s="1" t="str">
        <f>IF($D403=1,VLOOKUP($E403,aanmeldingen!$B:$AB,I$1,FALSE),"")</f>
        <v/>
      </c>
      <c r="J403" s="1" t="str">
        <f>IF($D403=1,VLOOKUP($E403,aanmeldingen!$B:$AB,J$1,FALSE),"")</f>
        <v/>
      </c>
      <c r="K403" s="95" t="str">
        <f>IF($D403=1,VLOOKUP($E403,aanmeldingen!$B:$AB,K$1,FALSE),"")</f>
        <v/>
      </c>
      <c r="L403" s="95" t="str">
        <f>IF($D403=1,VLOOKUP($E403,aanmeldingen!$B:$AB,L$1,FALSE),"")</f>
        <v/>
      </c>
      <c r="M403" s="18" t="str">
        <f>IF($D403=1,VLOOKUP($E403,aanmeldingen!$B:$AB,M$1,FALSE),"")</f>
        <v/>
      </c>
      <c r="N403" s="1" t="str">
        <f>IF($D403=1,VLOOKUP($E403,aanmeldingen!$B:$AB,N$1,FALSE),"")</f>
        <v/>
      </c>
      <c r="O403" s="1" t="str">
        <f>IF($F403="-","",VLOOKUP($E403,aanmeldingen!$B:$AB,O$1,FALSE))</f>
        <v>Tulen</v>
      </c>
      <c r="P403" s="1" t="str">
        <f>IF($F403="-","",VLOOKUP($E403,aanmeldingen!$B:$AB,P$1,FALSE))</f>
        <v>Rafael</v>
      </c>
      <c r="Q403" s="1" t="str">
        <f>IF($F403="-","",VLOOKUP($E403,aanmeldingen!$B:$AB,Q$1,FALSE))</f>
        <v>SCA</v>
      </c>
      <c r="R403" s="123">
        <v>25.001999999999999</v>
      </c>
      <c r="S403" s="123"/>
      <c r="AA403" s="54">
        <f t="shared" si="139"/>
        <v>0</v>
      </c>
      <c r="AB403" s="54" t="e">
        <f t="shared" si="140"/>
        <v>#VALUE!</v>
      </c>
      <c r="AC403" s="83" t="str">
        <f t="shared" si="141"/>
        <v/>
      </c>
      <c r="AD403" s="54">
        <f t="shared" si="143"/>
        <v>399</v>
      </c>
      <c r="AE403" s="54" t="str">
        <f t="shared" si="127"/>
        <v/>
      </c>
      <c r="AF403" s="54" t="str">
        <f t="shared" si="128"/>
        <v/>
      </c>
      <c r="AG403" s="54" t="str">
        <f t="shared" si="136"/>
        <v/>
      </c>
      <c r="AH403" s="54" t="str">
        <f t="shared" si="136"/>
        <v/>
      </c>
      <c r="AI403" s="54" t="str">
        <f t="shared" si="136"/>
        <v/>
      </c>
      <c r="AJ403" s="54" t="str">
        <f t="shared" si="129"/>
        <v/>
      </c>
      <c r="AK403" s="54" t="str">
        <f t="shared" si="137"/>
        <v/>
      </c>
      <c r="AL403" s="54" t="str">
        <f t="shared" si="137"/>
        <v/>
      </c>
      <c r="AM403" s="54" t="str">
        <f t="shared" si="137"/>
        <v/>
      </c>
      <c r="AN403" s="1" t="str">
        <f>IF(AF403="S",VLOOKUP(AI403,lookups!$N$1:$O$100,2,FALSE),"NVT")</f>
        <v>NVT</v>
      </c>
      <c r="AP403" s="54" t="str">
        <f t="shared" si="142"/>
        <v/>
      </c>
    </row>
    <row r="404" spans="1:42" x14ac:dyDescent="0.2">
      <c r="A404" s="1">
        <f t="shared" si="130"/>
        <v>218.025003</v>
      </c>
      <c r="B404" s="1">
        <f t="shared" si="131"/>
        <v>3</v>
      </c>
      <c r="C404" s="1">
        <f t="shared" si="132"/>
        <v>1</v>
      </c>
      <c r="D404" s="1">
        <f t="shared" si="133"/>
        <v>0</v>
      </c>
      <c r="E404" s="1">
        <f t="shared" si="138"/>
        <v>400</v>
      </c>
      <c r="F404" s="1">
        <f>IFERROR(VLOOKUP($E404,aanmeldingen!$B:$AB,F$1,FALSE),"-")</f>
        <v>218</v>
      </c>
      <c r="H404" s="25" t="str">
        <f>IF($D404=1,VLOOKUP($E404,aanmeldingen!$B:$AB,H$1,FALSE),"")</f>
        <v/>
      </c>
      <c r="I404" s="1" t="str">
        <f>IF($D404=1,VLOOKUP($E404,aanmeldingen!$B:$AB,I$1,FALSE),"")</f>
        <v/>
      </c>
      <c r="J404" s="1" t="str">
        <f>IF($D404=1,VLOOKUP($E404,aanmeldingen!$B:$AB,J$1,FALSE),"")</f>
        <v/>
      </c>
      <c r="K404" s="95" t="str">
        <f>IF($D404=1,VLOOKUP($E404,aanmeldingen!$B:$AB,K$1,FALSE),"")</f>
        <v/>
      </c>
      <c r="L404" s="95" t="str">
        <f>IF($D404=1,VLOOKUP($E404,aanmeldingen!$B:$AB,L$1,FALSE),"")</f>
        <v/>
      </c>
      <c r="M404" s="18" t="str">
        <f>IF($D404=1,VLOOKUP($E404,aanmeldingen!$B:$AB,M$1,FALSE),"")</f>
        <v/>
      </c>
      <c r="N404" s="1" t="str">
        <f>IF($D404=1,VLOOKUP($E404,aanmeldingen!$B:$AB,N$1,FALSE),"")</f>
        <v/>
      </c>
      <c r="O404" s="1" t="str">
        <f>IF($F404="-","",VLOOKUP($E404,aanmeldingen!$B:$AB,O$1,FALSE))</f>
        <v>Van Nunen</v>
      </c>
      <c r="P404" s="1" t="str">
        <f>IF($F404="-","",VLOOKUP($E404,aanmeldingen!$B:$AB,P$1,FALSE))</f>
        <v>David</v>
      </c>
      <c r="Q404" s="1" t="str">
        <f>IF($F404="-","",VLOOKUP($E404,aanmeldingen!$B:$AB,Q$1,FALSE))</f>
        <v>DFC</v>
      </c>
      <c r="R404" s="123">
        <v>25.003</v>
      </c>
      <c r="S404" s="123"/>
      <c r="AA404" s="54">
        <f t="shared" si="139"/>
        <v>0</v>
      </c>
      <c r="AB404" s="54" t="e">
        <f t="shared" si="140"/>
        <v>#VALUE!</v>
      </c>
      <c r="AC404" s="83" t="str">
        <f t="shared" si="141"/>
        <v/>
      </c>
      <c r="AD404" s="54">
        <f t="shared" si="143"/>
        <v>400</v>
      </c>
      <c r="AE404" s="54" t="str">
        <f t="shared" si="127"/>
        <v/>
      </c>
      <c r="AF404" s="54" t="str">
        <f t="shared" si="128"/>
        <v/>
      </c>
      <c r="AG404" s="54" t="str">
        <f t="shared" si="136"/>
        <v/>
      </c>
      <c r="AH404" s="54" t="str">
        <f t="shared" si="136"/>
        <v/>
      </c>
      <c r="AI404" s="54" t="str">
        <f t="shared" si="136"/>
        <v/>
      </c>
      <c r="AJ404" s="54" t="str">
        <f t="shared" si="129"/>
        <v/>
      </c>
      <c r="AK404" s="54" t="str">
        <f t="shared" si="137"/>
        <v/>
      </c>
      <c r="AL404" s="54" t="str">
        <f t="shared" si="137"/>
        <v/>
      </c>
      <c r="AM404" s="54" t="str">
        <f t="shared" si="137"/>
        <v/>
      </c>
      <c r="AN404" s="1" t="str">
        <f>IF(AF404="S",VLOOKUP(AI404,lookups!$N$1:$O$100,2,FALSE),"NVT")</f>
        <v>NVT</v>
      </c>
      <c r="AP404" s="54" t="str">
        <f t="shared" si="142"/>
        <v/>
      </c>
    </row>
    <row r="405" spans="1:42" x14ac:dyDescent="0.2">
      <c r="A405" s="1">
        <f t="shared" si="130"/>
        <v>218.025004</v>
      </c>
      <c r="B405" s="1">
        <f t="shared" si="131"/>
        <v>4</v>
      </c>
      <c r="C405" s="1">
        <f t="shared" si="132"/>
        <v>1</v>
      </c>
      <c r="D405" s="1">
        <f t="shared" si="133"/>
        <v>0</v>
      </c>
      <c r="E405" s="1">
        <f t="shared" si="138"/>
        <v>401</v>
      </c>
      <c r="F405" s="1">
        <f>IFERROR(VLOOKUP($E405,aanmeldingen!$B:$AB,F$1,FALSE),"-")</f>
        <v>218</v>
      </c>
      <c r="H405" s="25" t="str">
        <f>IF($D405=1,VLOOKUP($E405,aanmeldingen!$B:$AB,H$1,FALSE),"")</f>
        <v/>
      </c>
      <c r="I405" s="1" t="str">
        <f>IF($D405=1,VLOOKUP($E405,aanmeldingen!$B:$AB,I$1,FALSE),"")</f>
        <v/>
      </c>
      <c r="J405" s="1" t="str">
        <f>IF($D405=1,VLOOKUP($E405,aanmeldingen!$B:$AB,J$1,FALSE),"")</f>
        <v/>
      </c>
      <c r="K405" s="95" t="str">
        <f>IF($D405=1,VLOOKUP($E405,aanmeldingen!$B:$AB,K$1,FALSE),"")</f>
        <v/>
      </c>
      <c r="L405" s="95" t="str">
        <f>IF($D405=1,VLOOKUP($E405,aanmeldingen!$B:$AB,L$1,FALSE),"")</f>
        <v/>
      </c>
      <c r="M405" s="18" t="str">
        <f>IF($D405=1,VLOOKUP($E405,aanmeldingen!$B:$AB,M$1,FALSE),"")</f>
        <v/>
      </c>
      <c r="N405" s="1" t="str">
        <f>IF($D405=1,VLOOKUP($E405,aanmeldingen!$B:$AB,N$1,FALSE),"")</f>
        <v/>
      </c>
      <c r="O405" s="1" t="str">
        <f>IF($F405="-","",VLOOKUP($E405,aanmeldingen!$B:$AB,O$1,FALSE))</f>
        <v>Postma</v>
      </c>
      <c r="P405" s="1" t="str">
        <f>IF($F405="-","",VLOOKUP($E405,aanmeldingen!$B:$AB,P$1,FALSE))</f>
        <v>Randy</v>
      </c>
      <c r="Q405" s="1" t="str">
        <f>IF($F405="-","",VLOOKUP($E405,aanmeldingen!$B:$AB,Q$1,FALSE))</f>
        <v>FCA</v>
      </c>
      <c r="R405" s="123">
        <v>25.004000000000001</v>
      </c>
      <c r="S405" s="123"/>
      <c r="AA405" s="54">
        <f t="shared" si="139"/>
        <v>0</v>
      </c>
      <c r="AB405" s="54" t="e">
        <f t="shared" si="140"/>
        <v>#VALUE!</v>
      </c>
      <c r="AC405" s="83" t="str">
        <f t="shared" si="141"/>
        <v/>
      </c>
      <c r="AD405" s="54">
        <f t="shared" si="143"/>
        <v>401</v>
      </c>
      <c r="AE405" s="54" t="str">
        <f t="shared" si="127"/>
        <v/>
      </c>
      <c r="AF405" s="54" t="str">
        <f t="shared" si="128"/>
        <v/>
      </c>
      <c r="AG405" s="54" t="str">
        <f t="shared" ref="AG405:AI424" si="144">IF($AF405="W",VLOOKUP($AE405,$F$5:$N$997,AG$4,FALSE),IF($AF405="S",VLOOKUP($AE405,$A$5:$R$997,AG$3,FALSE),""))</f>
        <v/>
      </c>
      <c r="AH405" s="54" t="str">
        <f t="shared" si="144"/>
        <v/>
      </c>
      <c r="AI405" s="54" t="str">
        <f t="shared" si="144"/>
        <v/>
      </c>
      <c r="AJ405" s="54" t="str">
        <f t="shared" si="129"/>
        <v/>
      </c>
      <c r="AK405" s="54" t="str">
        <f t="shared" ref="AK405:AM424" si="145">IF($AF405="W",VLOOKUP($AE405,$F$5:$N$997,AK$4,FALSE),"")</f>
        <v/>
      </c>
      <c r="AL405" s="54" t="str">
        <f t="shared" si="145"/>
        <v/>
      </c>
      <c r="AM405" s="54" t="str">
        <f t="shared" si="145"/>
        <v/>
      </c>
      <c r="AN405" s="1" t="str">
        <f>IF(AF405="S",VLOOKUP(AI405,lookups!$N$1:$O$100,2,FALSE),"NVT")</f>
        <v>NVT</v>
      </c>
      <c r="AP405" s="54" t="str">
        <f t="shared" si="142"/>
        <v/>
      </c>
    </row>
    <row r="406" spans="1:42" x14ac:dyDescent="0.2">
      <c r="A406" s="1">
        <f t="shared" si="130"/>
        <v>220.02900099999999</v>
      </c>
      <c r="B406" s="1">
        <f t="shared" si="131"/>
        <v>1</v>
      </c>
      <c r="C406" s="1">
        <f t="shared" si="132"/>
        <v>0</v>
      </c>
      <c r="D406" s="1">
        <f t="shared" si="133"/>
        <v>1</v>
      </c>
      <c r="E406" s="1">
        <f t="shared" si="138"/>
        <v>402</v>
      </c>
      <c r="F406" s="1">
        <f>IFERROR(VLOOKUP($E406,aanmeldingen!$B:$AB,F$1,FALSE),"-")</f>
        <v>220</v>
      </c>
      <c r="H406" s="25" t="str">
        <f>IF($D406=1,VLOOKUP($E406,aanmeldingen!$B:$AB,H$1,FALSE),"")</f>
        <v>Parijs</v>
      </c>
      <c r="I406" s="1" t="str">
        <f>IF($D406=1,VLOOKUP($E406,aanmeldingen!$B:$AB,I$1,FALSE),"")</f>
        <v>FRA</v>
      </c>
      <c r="J406" s="1" t="str">
        <f>IF($D406=1,VLOOKUP($E406,aanmeldingen!$B:$AB,J$1,FALSE),"")</f>
        <v>WB Eq</v>
      </c>
      <c r="K406" s="95">
        <f>IF($D406=1,VLOOKUP($E406,aanmeldingen!$B:$AB,K$1,FALSE),"")</f>
        <v>43478</v>
      </c>
      <c r="L406" s="95">
        <f>IF($D406=1,VLOOKUP($E406,aanmeldingen!$B:$AB,L$1,FALSE),"")</f>
        <v>43478</v>
      </c>
      <c r="M406" s="18" t="str">
        <f>IF($D406=1,VLOOKUP($E406,aanmeldingen!$B:$AB,M$1,FALSE),"")</f>
        <v>Heren</v>
      </c>
      <c r="N406" s="1" t="str">
        <f>IF($D406=1,VLOOKUP($E406,aanmeldingen!$B:$AB,N$1,FALSE),"")</f>
        <v>Floret</v>
      </c>
      <c r="O406" s="1" t="str">
        <f>IF($F406="-","",VLOOKUP($E406,aanmeldingen!$B:$AB,O$1,FALSE))</f>
        <v>Van Egmond</v>
      </c>
      <c r="P406" s="1" t="str">
        <f>IF($F406="-","",VLOOKUP($E406,aanmeldingen!$B:$AB,P$1,FALSE))</f>
        <v>Dirk Jan</v>
      </c>
      <c r="Q406" s="1" t="str">
        <f>IF($F406="-","",VLOOKUP($E406,aanmeldingen!$B:$AB,Q$1,FALSE))</f>
        <v>AMS</v>
      </c>
      <c r="R406" s="123">
        <v>29.001000000000001</v>
      </c>
      <c r="S406" s="123">
        <v>30</v>
      </c>
      <c r="AA406" s="54">
        <f t="shared" si="139"/>
        <v>0</v>
      </c>
      <c r="AB406" s="54" t="e">
        <f t="shared" si="140"/>
        <v>#VALUE!</v>
      </c>
      <c r="AC406" s="83" t="str">
        <f t="shared" si="141"/>
        <v/>
      </c>
      <c r="AD406" s="54">
        <f t="shared" si="143"/>
        <v>402</v>
      </c>
      <c r="AE406" s="54" t="str">
        <f t="shared" si="127"/>
        <v/>
      </c>
      <c r="AF406" s="54" t="str">
        <f t="shared" si="128"/>
        <v/>
      </c>
      <c r="AG406" s="54" t="str">
        <f t="shared" si="144"/>
        <v/>
      </c>
      <c r="AH406" s="54" t="str">
        <f t="shared" si="144"/>
        <v/>
      </c>
      <c r="AI406" s="54" t="str">
        <f t="shared" si="144"/>
        <v/>
      </c>
      <c r="AJ406" s="54" t="str">
        <f t="shared" si="129"/>
        <v/>
      </c>
      <c r="AK406" s="54" t="str">
        <f t="shared" si="145"/>
        <v/>
      </c>
      <c r="AL406" s="54" t="str">
        <f t="shared" si="145"/>
        <v/>
      </c>
      <c r="AM406" s="54" t="str">
        <f t="shared" si="145"/>
        <v/>
      </c>
      <c r="AN406" s="1" t="str">
        <f>IF(AF406="S",VLOOKUP(AI406,lookups!$N$1:$O$100,2,FALSE),"NVT")</f>
        <v>NVT</v>
      </c>
      <c r="AP406" s="54" t="str">
        <f t="shared" si="142"/>
        <v/>
      </c>
    </row>
    <row r="407" spans="1:42" x14ac:dyDescent="0.2">
      <c r="A407" s="1">
        <f t="shared" si="130"/>
        <v>220.02900199999999</v>
      </c>
      <c r="B407" s="1">
        <f t="shared" si="131"/>
        <v>2</v>
      </c>
      <c r="C407" s="1">
        <f t="shared" si="132"/>
        <v>0</v>
      </c>
      <c r="D407" s="1">
        <f t="shared" si="133"/>
        <v>0</v>
      </c>
      <c r="E407" s="1">
        <f t="shared" si="138"/>
        <v>403</v>
      </c>
      <c r="F407" s="1">
        <f>IFERROR(VLOOKUP($E407,aanmeldingen!$B:$AB,F$1,FALSE),"-")</f>
        <v>220</v>
      </c>
      <c r="H407" s="25" t="str">
        <f>IF($D407=1,VLOOKUP($E407,aanmeldingen!$B:$AB,H$1,FALSE),"")</f>
        <v/>
      </c>
      <c r="I407" s="1" t="str">
        <f>IF($D407=1,VLOOKUP($E407,aanmeldingen!$B:$AB,I$1,FALSE),"")</f>
        <v/>
      </c>
      <c r="J407" s="1" t="str">
        <f>IF($D407=1,VLOOKUP($E407,aanmeldingen!$B:$AB,J$1,FALSE),"")</f>
        <v/>
      </c>
      <c r="K407" s="95" t="str">
        <f>IF($D407=1,VLOOKUP($E407,aanmeldingen!$B:$AB,K$1,FALSE),"")</f>
        <v/>
      </c>
      <c r="L407" s="95" t="str">
        <f>IF($D407=1,VLOOKUP($E407,aanmeldingen!$B:$AB,L$1,FALSE),"")</f>
        <v/>
      </c>
      <c r="M407" s="18" t="str">
        <f>IF($D407=1,VLOOKUP($E407,aanmeldingen!$B:$AB,M$1,FALSE),"")</f>
        <v/>
      </c>
      <c r="N407" s="1" t="str">
        <f>IF($D407=1,VLOOKUP($E407,aanmeldingen!$B:$AB,N$1,FALSE),"")</f>
        <v/>
      </c>
      <c r="O407" s="1" t="str">
        <f>IF($F407="-","",VLOOKUP($E407,aanmeldingen!$B:$AB,O$1,FALSE))</f>
        <v>Yuno</v>
      </c>
      <c r="P407" s="1" t="str">
        <f>IF($F407="-","",VLOOKUP($E407,aanmeldingen!$B:$AB,P$1,FALSE))</f>
        <v>Elisha</v>
      </c>
      <c r="Q407" s="1" t="str">
        <f>IF($F407="-","",VLOOKUP($E407,aanmeldingen!$B:$AB,Q$1,FALSE))</f>
        <v>HS</v>
      </c>
      <c r="R407" s="123">
        <v>29.001999999999999</v>
      </c>
      <c r="S407" s="123"/>
      <c r="AA407" s="54">
        <f t="shared" si="139"/>
        <v>0</v>
      </c>
      <c r="AB407" s="54" t="e">
        <f t="shared" si="140"/>
        <v>#VALUE!</v>
      </c>
      <c r="AC407" s="83" t="str">
        <f t="shared" si="141"/>
        <v/>
      </c>
      <c r="AD407" s="54">
        <f t="shared" si="143"/>
        <v>403</v>
      </c>
      <c r="AE407" s="54" t="str">
        <f t="shared" si="127"/>
        <v/>
      </c>
      <c r="AF407" s="54" t="str">
        <f t="shared" si="128"/>
        <v/>
      </c>
      <c r="AG407" s="54" t="str">
        <f t="shared" si="144"/>
        <v/>
      </c>
      <c r="AH407" s="54" t="str">
        <f t="shared" si="144"/>
        <v/>
      </c>
      <c r="AI407" s="54" t="str">
        <f t="shared" si="144"/>
        <v/>
      </c>
      <c r="AJ407" s="54" t="str">
        <f t="shared" si="129"/>
        <v/>
      </c>
      <c r="AK407" s="54" t="str">
        <f t="shared" si="145"/>
        <v/>
      </c>
      <c r="AL407" s="54" t="str">
        <f t="shared" si="145"/>
        <v/>
      </c>
      <c r="AM407" s="54" t="str">
        <f t="shared" si="145"/>
        <v/>
      </c>
      <c r="AN407" s="1" t="str">
        <f>IF(AF407="S",VLOOKUP(AI407,lookups!$N$1:$O$100,2,FALSE),"NVT")</f>
        <v>NVT</v>
      </c>
      <c r="AP407" s="54" t="str">
        <f t="shared" si="142"/>
        <v/>
      </c>
    </row>
    <row r="408" spans="1:42" x14ac:dyDescent="0.2">
      <c r="A408" s="1">
        <f t="shared" si="130"/>
        <v>220.02900299999999</v>
      </c>
      <c r="B408" s="1">
        <f t="shared" si="131"/>
        <v>3</v>
      </c>
      <c r="C408" s="1">
        <f t="shared" si="132"/>
        <v>0</v>
      </c>
      <c r="D408" s="1">
        <f t="shared" si="133"/>
        <v>0</v>
      </c>
      <c r="E408" s="1">
        <f t="shared" si="138"/>
        <v>404</v>
      </c>
      <c r="F408" s="1">
        <f>IFERROR(VLOOKUP($E408,aanmeldingen!$B:$AB,F$1,FALSE),"-")</f>
        <v>220</v>
      </c>
      <c r="H408" s="25" t="str">
        <f>IF($D408=1,VLOOKUP($E408,aanmeldingen!$B:$AB,H$1,FALSE),"")</f>
        <v/>
      </c>
      <c r="I408" s="1" t="str">
        <f>IF($D408=1,VLOOKUP($E408,aanmeldingen!$B:$AB,I$1,FALSE),"")</f>
        <v/>
      </c>
      <c r="J408" s="1" t="str">
        <f>IF($D408=1,VLOOKUP($E408,aanmeldingen!$B:$AB,J$1,FALSE),"")</f>
        <v/>
      </c>
      <c r="K408" s="95" t="str">
        <f>IF($D408=1,VLOOKUP($E408,aanmeldingen!$B:$AB,K$1,FALSE),"")</f>
        <v/>
      </c>
      <c r="L408" s="95" t="str">
        <f>IF($D408=1,VLOOKUP($E408,aanmeldingen!$B:$AB,L$1,FALSE),"")</f>
        <v/>
      </c>
      <c r="M408" s="18" t="str">
        <f>IF($D408=1,VLOOKUP($E408,aanmeldingen!$B:$AB,M$1,FALSE),"")</f>
        <v/>
      </c>
      <c r="N408" s="1" t="str">
        <f>IF($D408=1,VLOOKUP($E408,aanmeldingen!$B:$AB,N$1,FALSE),"")</f>
        <v/>
      </c>
      <c r="O408" s="1" t="str">
        <f>IF($F408="-","",VLOOKUP($E408,aanmeldingen!$B:$AB,O$1,FALSE))</f>
        <v>Giacon</v>
      </c>
      <c r="P408" s="1" t="str">
        <f>IF($F408="-","",VLOOKUP($E408,aanmeldingen!$B:$AB,P$1,FALSE))</f>
        <v>Daniel</v>
      </c>
      <c r="Q408" s="1" t="str">
        <f>IF($F408="-","",VLOOKUP($E408,aanmeldingen!$B:$AB,Q$1,FALSE))</f>
        <v>AMS</v>
      </c>
      <c r="R408" s="123">
        <v>29.003</v>
      </c>
      <c r="S408" s="123"/>
      <c r="AA408" s="54">
        <f t="shared" si="139"/>
        <v>0</v>
      </c>
      <c r="AB408" s="54" t="e">
        <f t="shared" si="140"/>
        <v>#VALUE!</v>
      </c>
      <c r="AC408" s="83" t="str">
        <f t="shared" si="141"/>
        <v/>
      </c>
      <c r="AD408" s="54">
        <f t="shared" si="143"/>
        <v>404</v>
      </c>
      <c r="AE408" s="54" t="str">
        <f t="shared" si="127"/>
        <v/>
      </c>
      <c r="AF408" s="54" t="str">
        <f t="shared" si="128"/>
        <v/>
      </c>
      <c r="AG408" s="54" t="str">
        <f t="shared" si="144"/>
        <v/>
      </c>
      <c r="AH408" s="54" t="str">
        <f t="shared" si="144"/>
        <v/>
      </c>
      <c r="AI408" s="54" t="str">
        <f t="shared" si="144"/>
        <v/>
      </c>
      <c r="AJ408" s="54" t="str">
        <f t="shared" si="129"/>
        <v/>
      </c>
      <c r="AK408" s="54" t="str">
        <f t="shared" si="145"/>
        <v/>
      </c>
      <c r="AL408" s="54" t="str">
        <f t="shared" si="145"/>
        <v/>
      </c>
      <c r="AM408" s="54" t="str">
        <f t="shared" si="145"/>
        <v/>
      </c>
      <c r="AN408" s="1" t="str">
        <f>IF(AF408="S",VLOOKUP(AI408,lookups!$N$1:$O$100,2,FALSE),"NVT")</f>
        <v>NVT</v>
      </c>
      <c r="AP408" s="54" t="str">
        <f t="shared" si="142"/>
        <v/>
      </c>
    </row>
    <row r="409" spans="1:42" x14ac:dyDescent="0.2">
      <c r="A409" s="1">
        <f t="shared" si="130"/>
        <v>220.02900399999999</v>
      </c>
      <c r="B409" s="1">
        <f t="shared" si="131"/>
        <v>4</v>
      </c>
      <c r="C409" s="1">
        <f t="shared" si="132"/>
        <v>0</v>
      </c>
      <c r="D409" s="1">
        <f t="shared" si="133"/>
        <v>0</v>
      </c>
      <c r="E409" s="1">
        <f t="shared" si="138"/>
        <v>405</v>
      </c>
      <c r="F409" s="1">
        <f>IFERROR(VLOOKUP($E409,aanmeldingen!$B:$AB,F$1,FALSE),"-")</f>
        <v>220</v>
      </c>
      <c r="H409" s="25" t="str">
        <f>IF($D409=1,VLOOKUP($E409,aanmeldingen!$B:$AB,H$1,FALSE),"")</f>
        <v/>
      </c>
      <c r="I409" s="1" t="str">
        <f>IF($D409=1,VLOOKUP($E409,aanmeldingen!$B:$AB,I$1,FALSE),"")</f>
        <v/>
      </c>
      <c r="J409" s="1" t="str">
        <f>IF($D409=1,VLOOKUP($E409,aanmeldingen!$B:$AB,J$1,FALSE),"")</f>
        <v/>
      </c>
      <c r="K409" s="95" t="str">
        <f>IF($D409=1,VLOOKUP($E409,aanmeldingen!$B:$AB,K$1,FALSE),"")</f>
        <v/>
      </c>
      <c r="L409" s="95" t="str">
        <f>IF($D409=1,VLOOKUP($E409,aanmeldingen!$B:$AB,L$1,FALSE),"")</f>
        <v/>
      </c>
      <c r="M409" s="18" t="str">
        <f>IF($D409=1,VLOOKUP($E409,aanmeldingen!$B:$AB,M$1,FALSE),"")</f>
        <v/>
      </c>
      <c r="N409" s="1" t="str">
        <f>IF($D409=1,VLOOKUP($E409,aanmeldingen!$B:$AB,N$1,FALSE),"")</f>
        <v/>
      </c>
      <c r="O409" s="1" t="str">
        <f>IF($F409="-","",VLOOKUP($E409,aanmeldingen!$B:$AB,O$1,FALSE))</f>
        <v>De Jong</v>
      </c>
      <c r="P409" s="1" t="str">
        <f>IF($F409="-","",VLOOKUP($E409,aanmeldingen!$B:$AB,P$1,FALSE))</f>
        <v>Olivier</v>
      </c>
      <c r="Q409" s="1" t="str">
        <f>IF($F409="-","",VLOOKUP($E409,aanmeldingen!$B:$AB,Q$1,FALSE))</f>
        <v>HS</v>
      </c>
      <c r="R409" s="123">
        <v>29.004000000000001</v>
      </c>
      <c r="S409" s="123"/>
      <c r="AA409" s="54">
        <f t="shared" si="139"/>
        <v>0</v>
      </c>
      <c r="AB409" s="54" t="e">
        <f t="shared" si="140"/>
        <v>#VALUE!</v>
      </c>
      <c r="AC409" s="83" t="str">
        <f t="shared" si="141"/>
        <v/>
      </c>
      <c r="AD409" s="54">
        <f t="shared" si="143"/>
        <v>405</v>
      </c>
      <c r="AE409" s="54" t="str">
        <f t="shared" si="127"/>
        <v/>
      </c>
      <c r="AF409" s="54" t="str">
        <f t="shared" si="128"/>
        <v/>
      </c>
      <c r="AG409" s="54" t="str">
        <f t="shared" si="144"/>
        <v/>
      </c>
      <c r="AH409" s="54" t="str">
        <f t="shared" si="144"/>
        <v/>
      </c>
      <c r="AI409" s="54" t="str">
        <f t="shared" si="144"/>
        <v/>
      </c>
      <c r="AJ409" s="54" t="str">
        <f t="shared" si="129"/>
        <v/>
      </c>
      <c r="AK409" s="54" t="str">
        <f t="shared" si="145"/>
        <v/>
      </c>
      <c r="AL409" s="54" t="str">
        <f t="shared" si="145"/>
        <v/>
      </c>
      <c r="AM409" s="54" t="str">
        <f t="shared" si="145"/>
        <v/>
      </c>
      <c r="AN409" s="1" t="str">
        <f>IF(AF409="S",VLOOKUP(AI409,lookups!$N$1:$O$100,2,FALSE),"NVT")</f>
        <v>NVT</v>
      </c>
      <c r="AP409" s="54" t="str">
        <f t="shared" si="142"/>
        <v/>
      </c>
    </row>
    <row r="410" spans="1:42" x14ac:dyDescent="0.2">
      <c r="A410" s="1">
        <f t="shared" si="130"/>
        <v>221.05799999999999</v>
      </c>
      <c r="B410" s="1">
        <f t="shared" si="131"/>
        <v>1</v>
      </c>
      <c r="C410" s="1">
        <f t="shared" si="132"/>
        <v>1</v>
      </c>
      <c r="D410" s="1">
        <f t="shared" si="133"/>
        <v>1</v>
      </c>
      <c r="E410" s="1">
        <f t="shared" si="138"/>
        <v>406</v>
      </c>
      <c r="F410" s="1">
        <f>IFERROR(VLOOKUP($E410,aanmeldingen!$B:$AB,F$1,FALSE),"-")</f>
        <v>221</v>
      </c>
      <c r="H410" s="25" t="str">
        <f>IF($D410=1,VLOOKUP($E410,aanmeldingen!$B:$AB,H$1,FALSE),"")</f>
        <v>Aix-en-Provence</v>
      </c>
      <c r="I410" s="1" t="str">
        <f>IF($D410=1,VLOOKUP($E410,aanmeldingen!$B:$AB,I$1,FALSE),"")</f>
        <v>FRA</v>
      </c>
      <c r="J410" s="1" t="str">
        <f>IF($D410=1,VLOOKUP($E410,aanmeldingen!$B:$AB,J$1,FALSE),"")</f>
        <v>WB Jun</v>
      </c>
      <c r="K410" s="95">
        <f>IF($D410=1,VLOOKUP($E410,aanmeldingen!$B:$AB,K$1,FALSE),"")</f>
        <v>43484</v>
      </c>
      <c r="L410" s="95">
        <f>IF($D410=1,VLOOKUP($E410,aanmeldingen!$B:$AB,L$1,FALSE),"")</f>
        <v>43484</v>
      </c>
      <c r="M410" s="18" t="str">
        <f>IF($D410=1,VLOOKUP($E410,aanmeldingen!$B:$AB,M$1,FALSE),"")</f>
        <v>Heren</v>
      </c>
      <c r="N410" s="1" t="str">
        <f>IF($D410=1,VLOOKUP($E410,aanmeldingen!$B:$AB,N$1,FALSE),"")</f>
        <v>Floret</v>
      </c>
      <c r="O410" s="1" t="str">
        <f>IF($F410="-","",VLOOKUP($E410,aanmeldingen!$B:$AB,O$1,FALSE))</f>
        <v>Split</v>
      </c>
      <c r="P410" s="1" t="str">
        <f>IF($F410="-","",VLOOKUP($E410,aanmeldingen!$B:$AB,P$1,FALSE))</f>
        <v>Olivier</v>
      </c>
      <c r="Q410" s="1" t="str">
        <f>IF($F410="-","",VLOOKUP($E410,aanmeldingen!$B:$AB,Q$1,FALSE))</f>
        <v>NRD</v>
      </c>
      <c r="R410" s="123">
        <v>58</v>
      </c>
      <c r="S410" s="123">
        <v>182</v>
      </c>
      <c r="AA410" s="54">
        <f t="shared" si="139"/>
        <v>0</v>
      </c>
      <c r="AB410" s="54" t="e">
        <f t="shared" si="140"/>
        <v>#VALUE!</v>
      </c>
      <c r="AC410" s="83" t="str">
        <f t="shared" si="141"/>
        <v/>
      </c>
      <c r="AD410" s="54">
        <f t="shared" si="143"/>
        <v>406</v>
      </c>
      <c r="AE410" s="54" t="str">
        <f t="shared" si="127"/>
        <v/>
      </c>
      <c r="AF410" s="54" t="str">
        <f t="shared" si="128"/>
        <v/>
      </c>
      <c r="AG410" s="54" t="str">
        <f t="shared" si="144"/>
        <v/>
      </c>
      <c r="AH410" s="54" t="str">
        <f t="shared" si="144"/>
        <v/>
      </c>
      <c r="AI410" s="54" t="str">
        <f t="shared" si="144"/>
        <v/>
      </c>
      <c r="AJ410" s="54" t="str">
        <f t="shared" si="129"/>
        <v/>
      </c>
      <c r="AK410" s="54" t="str">
        <f t="shared" si="145"/>
        <v/>
      </c>
      <c r="AL410" s="54" t="str">
        <f t="shared" si="145"/>
        <v/>
      </c>
      <c r="AM410" s="54" t="str">
        <f t="shared" si="145"/>
        <v/>
      </c>
      <c r="AN410" s="1" t="str">
        <f>IF(AF410="S",VLOOKUP(AI410,lookups!$N$1:$O$100,2,FALSE),"NVT")</f>
        <v>NVT</v>
      </c>
      <c r="AP410" s="54" t="str">
        <f t="shared" si="142"/>
        <v/>
      </c>
    </row>
    <row r="411" spans="1:42" x14ac:dyDescent="0.2">
      <c r="A411" s="1">
        <f t="shared" si="130"/>
        <v>221.107</v>
      </c>
      <c r="B411" s="1">
        <f t="shared" si="131"/>
        <v>2</v>
      </c>
      <c r="C411" s="1">
        <f t="shared" si="132"/>
        <v>1</v>
      </c>
      <c r="D411" s="1">
        <f t="shared" si="133"/>
        <v>0</v>
      </c>
      <c r="E411" s="1">
        <f t="shared" si="138"/>
        <v>407</v>
      </c>
      <c r="F411" s="1">
        <f>IFERROR(VLOOKUP($E411,aanmeldingen!$B:$AB,F$1,FALSE),"-")</f>
        <v>221</v>
      </c>
      <c r="H411" s="25" t="str">
        <f>IF($D411=1,VLOOKUP($E411,aanmeldingen!$B:$AB,H$1,FALSE),"")</f>
        <v/>
      </c>
      <c r="I411" s="1" t="str">
        <f>IF($D411=1,VLOOKUP($E411,aanmeldingen!$B:$AB,I$1,FALSE),"")</f>
        <v/>
      </c>
      <c r="J411" s="1" t="str">
        <f>IF($D411=1,VLOOKUP($E411,aanmeldingen!$B:$AB,J$1,FALSE),"")</f>
        <v/>
      </c>
      <c r="K411" s="95" t="str">
        <f>IF($D411=1,VLOOKUP($E411,aanmeldingen!$B:$AB,K$1,FALSE),"")</f>
        <v/>
      </c>
      <c r="L411" s="95" t="str">
        <f>IF($D411=1,VLOOKUP($E411,aanmeldingen!$B:$AB,L$1,FALSE),"")</f>
        <v/>
      </c>
      <c r="M411" s="18" t="str">
        <f>IF($D411=1,VLOOKUP($E411,aanmeldingen!$B:$AB,M$1,FALSE),"")</f>
        <v/>
      </c>
      <c r="N411" s="1" t="str">
        <f>IF($D411=1,VLOOKUP($E411,aanmeldingen!$B:$AB,N$1,FALSE),"")</f>
        <v/>
      </c>
      <c r="O411" s="1" t="str">
        <f>IF($F411="-","",VLOOKUP($E411,aanmeldingen!$B:$AB,O$1,FALSE))</f>
        <v>Zoons</v>
      </c>
      <c r="P411" s="1" t="str">
        <f>IF($F411="-","",VLOOKUP($E411,aanmeldingen!$B:$AB,P$1,FALSE))</f>
        <v>Edo</v>
      </c>
      <c r="Q411" s="1" t="str">
        <f>IF($F411="-","",VLOOKUP($E411,aanmeldingen!$B:$AB,Q$1,FALSE))</f>
        <v>NRD</v>
      </c>
      <c r="R411" s="123">
        <v>107</v>
      </c>
      <c r="S411" s="123"/>
      <c r="AA411" s="54">
        <f t="shared" si="139"/>
        <v>0</v>
      </c>
      <c r="AB411" s="54" t="e">
        <f t="shared" si="140"/>
        <v>#VALUE!</v>
      </c>
      <c r="AC411" s="83" t="str">
        <f t="shared" si="141"/>
        <v/>
      </c>
      <c r="AD411" s="54">
        <f t="shared" si="143"/>
        <v>407</v>
      </c>
      <c r="AE411" s="54" t="str">
        <f t="shared" si="127"/>
        <v/>
      </c>
      <c r="AF411" s="54" t="str">
        <f t="shared" si="128"/>
        <v/>
      </c>
      <c r="AG411" s="54" t="str">
        <f t="shared" si="144"/>
        <v/>
      </c>
      <c r="AH411" s="54" t="str">
        <f t="shared" si="144"/>
        <v/>
      </c>
      <c r="AI411" s="54" t="str">
        <f t="shared" si="144"/>
        <v/>
      </c>
      <c r="AJ411" s="54" t="str">
        <f t="shared" si="129"/>
        <v/>
      </c>
      <c r="AK411" s="54" t="str">
        <f t="shared" si="145"/>
        <v/>
      </c>
      <c r="AL411" s="54" t="str">
        <f t="shared" si="145"/>
        <v/>
      </c>
      <c r="AM411" s="54" t="str">
        <f t="shared" si="145"/>
        <v/>
      </c>
      <c r="AN411" s="1" t="str">
        <f>IF(AF411="S",VLOOKUP(AI411,lookups!$N$1:$O$100,2,FALSE),"NVT")</f>
        <v>NVT</v>
      </c>
      <c r="AP411" s="54" t="str">
        <f t="shared" si="142"/>
        <v/>
      </c>
    </row>
    <row r="412" spans="1:42" x14ac:dyDescent="0.2">
      <c r="A412" s="1">
        <f t="shared" si="130"/>
        <v>221.00899999999999</v>
      </c>
      <c r="B412" s="1">
        <f t="shared" si="131"/>
        <v>3</v>
      </c>
      <c r="C412" s="1">
        <f t="shared" si="132"/>
        <v>1</v>
      </c>
      <c r="D412" s="1">
        <f t="shared" si="133"/>
        <v>0</v>
      </c>
      <c r="E412" s="1">
        <f t="shared" si="138"/>
        <v>408</v>
      </c>
      <c r="F412" s="1">
        <f>IFERROR(VLOOKUP($E412,aanmeldingen!$B:$AB,F$1,FALSE),"-")</f>
        <v>221</v>
      </c>
      <c r="H412" s="25" t="str">
        <f>IF($D412=1,VLOOKUP($E412,aanmeldingen!$B:$AB,H$1,FALSE),"")</f>
        <v/>
      </c>
      <c r="I412" s="1" t="str">
        <f>IF($D412=1,VLOOKUP($E412,aanmeldingen!$B:$AB,I$1,FALSE),"")</f>
        <v/>
      </c>
      <c r="J412" s="1" t="str">
        <f>IF($D412=1,VLOOKUP($E412,aanmeldingen!$B:$AB,J$1,FALSE),"")</f>
        <v/>
      </c>
      <c r="K412" s="95" t="str">
        <f>IF($D412=1,VLOOKUP($E412,aanmeldingen!$B:$AB,K$1,FALSE),"")</f>
        <v/>
      </c>
      <c r="L412" s="95" t="str">
        <f>IF($D412=1,VLOOKUP($E412,aanmeldingen!$B:$AB,L$1,FALSE),"")</f>
        <v/>
      </c>
      <c r="M412" s="18" t="str">
        <f>IF($D412=1,VLOOKUP($E412,aanmeldingen!$B:$AB,M$1,FALSE),"")</f>
        <v/>
      </c>
      <c r="N412" s="1" t="str">
        <f>IF($D412=1,VLOOKUP($E412,aanmeldingen!$B:$AB,N$1,FALSE),"")</f>
        <v/>
      </c>
      <c r="O412" s="1" t="str">
        <f>IF($F412="-","",VLOOKUP($E412,aanmeldingen!$B:$AB,O$1,FALSE))</f>
        <v>Giacon</v>
      </c>
      <c r="P412" s="1" t="str">
        <f>IF($F412="-","",VLOOKUP($E412,aanmeldingen!$B:$AB,P$1,FALSE))</f>
        <v>Daniel</v>
      </c>
      <c r="Q412" s="1" t="str">
        <f>IF($F412="-","",VLOOKUP($E412,aanmeldingen!$B:$AB,Q$1,FALSE))</f>
        <v>AMS</v>
      </c>
      <c r="R412" s="123">
        <v>9</v>
      </c>
      <c r="S412" s="123"/>
      <c r="AA412" s="54">
        <f t="shared" si="139"/>
        <v>0</v>
      </c>
      <c r="AB412" s="54" t="e">
        <f t="shared" si="140"/>
        <v>#VALUE!</v>
      </c>
      <c r="AC412" s="83" t="str">
        <f t="shared" si="141"/>
        <v/>
      </c>
      <c r="AD412" s="54">
        <f t="shared" si="143"/>
        <v>408</v>
      </c>
      <c r="AE412" s="54" t="str">
        <f t="shared" ref="AE412:AE475" si="146">IFERROR(VLOOKUP(AD412,$AB$5:$AC$1990,2,FALSE),"")</f>
        <v/>
      </c>
      <c r="AF412" s="54" t="str">
        <f t="shared" ref="AF412:AF475" si="147">IF(AE412="","",IF(AE412=TRUNC(AE412),"W","S"))</f>
        <v/>
      </c>
      <c r="AG412" s="54" t="str">
        <f t="shared" si="144"/>
        <v/>
      </c>
      <c r="AH412" s="54" t="str">
        <f t="shared" si="144"/>
        <v/>
      </c>
      <c r="AI412" s="54" t="str">
        <f t="shared" si="144"/>
        <v/>
      </c>
      <c r="AJ412" s="54" t="str">
        <f t="shared" si="129"/>
        <v/>
      </c>
      <c r="AK412" s="54" t="str">
        <f t="shared" si="145"/>
        <v/>
      </c>
      <c r="AL412" s="54" t="str">
        <f t="shared" si="145"/>
        <v/>
      </c>
      <c r="AM412" s="54" t="str">
        <f t="shared" si="145"/>
        <v/>
      </c>
      <c r="AN412" s="1" t="str">
        <f>IF(AF412="S",VLOOKUP(AI412,lookups!$N$1:$O$100,2,FALSE),"NVT")</f>
        <v>NVT</v>
      </c>
      <c r="AP412" s="54" t="str">
        <f t="shared" si="142"/>
        <v/>
      </c>
    </row>
    <row r="413" spans="1:42" x14ac:dyDescent="0.2">
      <c r="A413" s="1">
        <f t="shared" si="130"/>
        <v>221.124</v>
      </c>
      <c r="B413" s="1">
        <f t="shared" si="131"/>
        <v>4</v>
      </c>
      <c r="C413" s="1">
        <f t="shared" si="132"/>
        <v>1</v>
      </c>
      <c r="D413" s="1">
        <f t="shared" si="133"/>
        <v>0</v>
      </c>
      <c r="E413" s="1">
        <f t="shared" si="138"/>
        <v>409</v>
      </c>
      <c r="F413" s="1">
        <f>IFERROR(VLOOKUP($E413,aanmeldingen!$B:$AB,F$1,FALSE),"-")</f>
        <v>221</v>
      </c>
      <c r="H413" s="25" t="str">
        <f>IF($D413=1,VLOOKUP($E413,aanmeldingen!$B:$AB,H$1,FALSE),"")</f>
        <v/>
      </c>
      <c r="I413" s="1" t="str">
        <f>IF($D413=1,VLOOKUP($E413,aanmeldingen!$B:$AB,I$1,FALSE),"")</f>
        <v/>
      </c>
      <c r="J413" s="1" t="str">
        <f>IF($D413=1,VLOOKUP($E413,aanmeldingen!$B:$AB,J$1,FALSE),"")</f>
        <v/>
      </c>
      <c r="K413" s="95" t="str">
        <f>IF($D413=1,VLOOKUP($E413,aanmeldingen!$B:$AB,K$1,FALSE),"")</f>
        <v/>
      </c>
      <c r="L413" s="95" t="str">
        <f>IF($D413=1,VLOOKUP($E413,aanmeldingen!$B:$AB,L$1,FALSE),"")</f>
        <v/>
      </c>
      <c r="M413" s="18" t="str">
        <f>IF($D413=1,VLOOKUP($E413,aanmeldingen!$B:$AB,M$1,FALSE),"")</f>
        <v/>
      </c>
      <c r="N413" s="1" t="str">
        <f>IF($D413=1,VLOOKUP($E413,aanmeldingen!$B:$AB,N$1,FALSE),"")</f>
        <v/>
      </c>
      <c r="O413" s="1" t="str">
        <f>IF($F413="-","",VLOOKUP($E413,aanmeldingen!$B:$AB,O$1,FALSE))</f>
        <v>Jans Kohneke</v>
      </c>
      <c r="P413" s="1" t="str">
        <f>IF($F413="-","",VLOOKUP($E413,aanmeldingen!$B:$AB,P$1,FALSE))</f>
        <v>Teun</v>
      </c>
      <c r="Q413" s="1" t="str">
        <f>IF($F413="-","",VLOOKUP($E413,aanmeldingen!$B:$AB,Q$1,FALSE))</f>
        <v>AMS</v>
      </c>
      <c r="R413" s="123">
        <v>124</v>
      </c>
      <c r="S413" s="123"/>
      <c r="AA413" s="54">
        <f t="shared" si="139"/>
        <v>0</v>
      </c>
      <c r="AB413" s="54" t="e">
        <f t="shared" si="140"/>
        <v>#VALUE!</v>
      </c>
      <c r="AC413" s="83" t="str">
        <f t="shared" si="141"/>
        <v/>
      </c>
      <c r="AD413" s="54">
        <f t="shared" si="143"/>
        <v>409</v>
      </c>
      <c r="AE413" s="54" t="str">
        <f t="shared" si="146"/>
        <v/>
      </c>
      <c r="AF413" s="54" t="str">
        <f t="shared" si="147"/>
        <v/>
      </c>
      <c r="AG413" s="54" t="str">
        <f t="shared" si="144"/>
        <v/>
      </c>
      <c r="AH413" s="54" t="str">
        <f t="shared" si="144"/>
        <v/>
      </c>
      <c r="AI413" s="54" t="str">
        <f t="shared" si="144"/>
        <v/>
      </c>
      <c r="AJ413" s="54" t="str">
        <f t="shared" si="129"/>
        <v/>
      </c>
      <c r="AK413" s="54" t="str">
        <f t="shared" si="145"/>
        <v/>
      </c>
      <c r="AL413" s="54" t="str">
        <f t="shared" si="145"/>
        <v/>
      </c>
      <c r="AM413" s="54" t="str">
        <f t="shared" si="145"/>
        <v/>
      </c>
      <c r="AN413" s="1" t="str">
        <f>IF(AF413="S",VLOOKUP(AI413,lookups!$N$1:$O$100,2,FALSE),"NVT")</f>
        <v>NVT</v>
      </c>
      <c r="AP413" s="54" t="str">
        <f t="shared" si="142"/>
        <v/>
      </c>
    </row>
    <row r="414" spans="1:42" x14ac:dyDescent="0.2">
      <c r="A414" s="1">
        <f t="shared" si="130"/>
        <v>221.08099999999999</v>
      </c>
      <c r="B414" s="1">
        <f t="shared" si="131"/>
        <v>5</v>
      </c>
      <c r="C414" s="1">
        <f t="shared" si="132"/>
        <v>1</v>
      </c>
      <c r="D414" s="1">
        <f t="shared" si="133"/>
        <v>0</v>
      </c>
      <c r="E414" s="1">
        <f t="shared" si="138"/>
        <v>410</v>
      </c>
      <c r="F414" s="1">
        <f>IFERROR(VLOOKUP($E414,aanmeldingen!$B:$AB,F$1,FALSE),"-")</f>
        <v>221</v>
      </c>
      <c r="H414" s="25" t="str">
        <f>IF($D414=1,VLOOKUP($E414,aanmeldingen!$B:$AB,H$1,FALSE),"")</f>
        <v/>
      </c>
      <c r="I414" s="1" t="str">
        <f>IF($D414=1,VLOOKUP($E414,aanmeldingen!$B:$AB,I$1,FALSE),"")</f>
        <v/>
      </c>
      <c r="J414" s="1" t="str">
        <f>IF($D414=1,VLOOKUP($E414,aanmeldingen!$B:$AB,J$1,FALSE),"")</f>
        <v/>
      </c>
      <c r="K414" s="95" t="str">
        <f>IF($D414=1,VLOOKUP($E414,aanmeldingen!$B:$AB,K$1,FALSE),"")</f>
        <v/>
      </c>
      <c r="L414" s="95" t="str">
        <f>IF($D414=1,VLOOKUP($E414,aanmeldingen!$B:$AB,L$1,FALSE),"")</f>
        <v/>
      </c>
      <c r="M414" s="18" t="str">
        <f>IF($D414=1,VLOOKUP($E414,aanmeldingen!$B:$AB,M$1,FALSE),"")</f>
        <v/>
      </c>
      <c r="N414" s="1" t="str">
        <f>IF($D414=1,VLOOKUP($E414,aanmeldingen!$B:$AB,N$1,FALSE),"")</f>
        <v/>
      </c>
      <c r="O414" s="1" t="str">
        <f>IF($F414="-","",VLOOKUP($E414,aanmeldingen!$B:$AB,O$1,FALSE))</f>
        <v>Dualeh</v>
      </c>
      <c r="P414" s="1" t="str">
        <f>IF($F414="-","",VLOOKUP($E414,aanmeldingen!$B:$AB,P$1,FALSE))</f>
        <v>Quincy</v>
      </c>
      <c r="Q414" s="1" t="str">
        <f>IF($F414="-","",VLOOKUP($E414,aanmeldingen!$B:$AB,Q$1,FALSE))</f>
        <v>TWE</v>
      </c>
      <c r="R414" s="123">
        <v>81</v>
      </c>
      <c r="S414" s="123"/>
      <c r="AA414" s="54">
        <f t="shared" si="139"/>
        <v>0</v>
      </c>
      <c r="AB414" s="54" t="e">
        <f t="shared" si="140"/>
        <v>#VALUE!</v>
      </c>
      <c r="AC414" s="83" t="str">
        <f t="shared" si="141"/>
        <v/>
      </c>
      <c r="AD414" s="54">
        <f t="shared" si="143"/>
        <v>410</v>
      </c>
      <c r="AE414" s="54" t="str">
        <f t="shared" si="146"/>
        <v/>
      </c>
      <c r="AF414" s="54" t="str">
        <f t="shared" si="147"/>
        <v/>
      </c>
      <c r="AG414" s="54" t="str">
        <f t="shared" si="144"/>
        <v/>
      </c>
      <c r="AH414" s="54" t="str">
        <f t="shared" si="144"/>
        <v/>
      </c>
      <c r="AI414" s="54" t="str">
        <f t="shared" si="144"/>
        <v/>
      </c>
      <c r="AJ414" s="54" t="str">
        <f t="shared" si="129"/>
        <v/>
      </c>
      <c r="AK414" s="54" t="str">
        <f t="shared" si="145"/>
        <v/>
      </c>
      <c r="AL414" s="54" t="str">
        <f t="shared" si="145"/>
        <v/>
      </c>
      <c r="AM414" s="54" t="str">
        <f t="shared" si="145"/>
        <v/>
      </c>
      <c r="AN414" s="1" t="str">
        <f>IF(AF414="S",VLOOKUP(AI414,lookups!$N$1:$O$100,2,FALSE),"NVT")</f>
        <v>NVT</v>
      </c>
      <c r="AP414" s="54" t="str">
        <f t="shared" si="142"/>
        <v/>
      </c>
    </row>
    <row r="415" spans="1:42" x14ac:dyDescent="0.2">
      <c r="A415" s="1">
        <f t="shared" si="130"/>
        <v>225.06</v>
      </c>
      <c r="B415" s="1">
        <f t="shared" si="131"/>
        <v>1</v>
      </c>
      <c r="C415" s="1">
        <f t="shared" si="132"/>
        <v>0</v>
      </c>
      <c r="D415" s="1">
        <f t="shared" si="133"/>
        <v>1</v>
      </c>
      <c r="E415" s="1">
        <f t="shared" si="138"/>
        <v>411</v>
      </c>
      <c r="F415" s="1">
        <f>IFERROR(VLOOKUP($E415,aanmeldingen!$B:$AB,F$1,FALSE),"-")</f>
        <v>225</v>
      </c>
      <c r="H415" s="25" t="str">
        <f>IF($D415=1,VLOOKUP($E415,aanmeldingen!$B:$AB,H$1,FALSE),"")</f>
        <v>Segovia</v>
      </c>
      <c r="I415" s="1" t="str">
        <f>IF($D415=1,VLOOKUP($E415,aanmeldingen!$B:$AB,I$1,FALSE),"")</f>
        <v>ESP</v>
      </c>
      <c r="J415" s="1" t="str">
        <f>IF($D415=1,VLOOKUP($E415,aanmeldingen!$B:$AB,J$1,FALSE),"")</f>
        <v>WB Jun</v>
      </c>
      <c r="K415" s="95">
        <f>IF($D415=1,VLOOKUP($E415,aanmeldingen!$B:$AB,K$1,FALSE),"")</f>
        <v>43484</v>
      </c>
      <c r="L415" s="95">
        <f>IF($D415=1,VLOOKUP($E415,aanmeldingen!$B:$AB,L$1,FALSE),"")</f>
        <v>43484</v>
      </c>
      <c r="M415" s="18" t="str">
        <f>IF($D415=1,VLOOKUP($E415,aanmeldingen!$B:$AB,M$1,FALSE),"")</f>
        <v>Dames</v>
      </c>
      <c r="N415" s="1" t="str">
        <f>IF($D415=1,VLOOKUP($E415,aanmeldingen!$B:$AB,N$1,FALSE),"")</f>
        <v>Sabel</v>
      </c>
      <c r="O415" s="1" t="str">
        <f>IF($F415="-","",VLOOKUP($E415,aanmeldingen!$B:$AB,O$1,FALSE))</f>
        <v>Buitenhuis</v>
      </c>
      <c r="P415" s="1" t="str">
        <f>IF($F415="-","",VLOOKUP($E415,aanmeldingen!$B:$AB,P$1,FALSE))</f>
        <v>Marleen</v>
      </c>
      <c r="Q415" s="1" t="str">
        <f>IF($F415="-","",VLOOKUP($E415,aanmeldingen!$B:$AB,Q$1,FALSE))</f>
        <v>AMS</v>
      </c>
      <c r="R415" s="123">
        <v>60</v>
      </c>
      <c r="S415" s="123">
        <v>131</v>
      </c>
      <c r="AA415" s="54">
        <f t="shared" si="139"/>
        <v>0</v>
      </c>
      <c r="AB415" s="54" t="e">
        <f t="shared" si="140"/>
        <v>#VALUE!</v>
      </c>
      <c r="AC415" s="83" t="str">
        <f t="shared" si="141"/>
        <v/>
      </c>
      <c r="AD415" s="54">
        <f t="shared" si="143"/>
        <v>411</v>
      </c>
      <c r="AE415" s="54" t="str">
        <f t="shared" si="146"/>
        <v/>
      </c>
      <c r="AF415" s="54" t="str">
        <f t="shared" si="147"/>
        <v/>
      </c>
      <c r="AG415" s="54" t="str">
        <f t="shared" si="144"/>
        <v/>
      </c>
      <c r="AH415" s="54" t="str">
        <f t="shared" si="144"/>
        <v/>
      </c>
      <c r="AI415" s="54" t="str">
        <f t="shared" si="144"/>
        <v/>
      </c>
      <c r="AJ415" s="54" t="str">
        <f t="shared" si="129"/>
        <v/>
      </c>
      <c r="AK415" s="54" t="str">
        <f t="shared" si="145"/>
        <v/>
      </c>
      <c r="AL415" s="54" t="str">
        <f t="shared" si="145"/>
        <v/>
      </c>
      <c r="AM415" s="54" t="str">
        <f t="shared" si="145"/>
        <v/>
      </c>
      <c r="AN415" s="1" t="str">
        <f>IF(AF415="S",VLOOKUP(AI415,lookups!$N$1:$O$100,2,FALSE),"NVT")</f>
        <v>NVT</v>
      </c>
      <c r="AP415" s="54" t="str">
        <f t="shared" si="142"/>
        <v/>
      </c>
    </row>
    <row r="416" spans="1:42" x14ac:dyDescent="0.2">
      <c r="A416" s="1">
        <f t="shared" si="130"/>
        <v>227.013001</v>
      </c>
      <c r="B416" s="1">
        <f t="shared" si="131"/>
        <v>1</v>
      </c>
      <c r="C416" s="1">
        <f t="shared" si="132"/>
        <v>1</v>
      </c>
      <c r="D416" s="1">
        <f t="shared" si="133"/>
        <v>1</v>
      </c>
      <c r="E416" s="1">
        <f t="shared" si="138"/>
        <v>412</v>
      </c>
      <c r="F416" s="1">
        <f>IFERROR(VLOOKUP($E416,aanmeldingen!$B:$AB,F$1,FALSE),"-")</f>
        <v>227</v>
      </c>
      <c r="H416" s="25" t="str">
        <f>IF($D416=1,VLOOKUP($E416,aanmeldingen!$B:$AB,H$1,FALSE),"")</f>
        <v>Aix-en-Provence</v>
      </c>
      <c r="I416" s="1" t="str">
        <f>IF($D416=1,VLOOKUP($E416,aanmeldingen!$B:$AB,I$1,FALSE),"")</f>
        <v>FRA</v>
      </c>
      <c r="J416" s="1" t="str">
        <f>IF($D416=1,VLOOKUP($E416,aanmeldingen!$B:$AB,J$1,FALSE),"")</f>
        <v>WB Jun Eq</v>
      </c>
      <c r="K416" s="95">
        <f>IF($D416=1,VLOOKUP($E416,aanmeldingen!$B:$AB,K$1,FALSE),"")</f>
        <v>43485</v>
      </c>
      <c r="L416" s="95">
        <f>IF($D416=1,VLOOKUP($E416,aanmeldingen!$B:$AB,L$1,FALSE),"")</f>
        <v>43485</v>
      </c>
      <c r="M416" s="18" t="str">
        <f>IF($D416=1,VLOOKUP($E416,aanmeldingen!$B:$AB,M$1,FALSE),"")</f>
        <v>Heren</v>
      </c>
      <c r="N416" s="1" t="str">
        <f>IF($D416=1,VLOOKUP($E416,aanmeldingen!$B:$AB,N$1,FALSE),"")</f>
        <v>Floret</v>
      </c>
      <c r="O416" s="1" t="str">
        <f>IF($F416="-","",VLOOKUP($E416,aanmeldingen!$B:$AB,O$1,FALSE))</f>
        <v>Split</v>
      </c>
      <c r="P416" s="1" t="str">
        <f>IF($F416="-","",VLOOKUP($E416,aanmeldingen!$B:$AB,P$1,FALSE))</f>
        <v>Olivier</v>
      </c>
      <c r="Q416" s="1" t="str">
        <f>IF($F416="-","",VLOOKUP($E416,aanmeldingen!$B:$AB,Q$1,FALSE))</f>
        <v>NRD</v>
      </c>
      <c r="R416" s="123">
        <v>13.000999999999999</v>
      </c>
      <c r="S416" s="123">
        <v>20</v>
      </c>
      <c r="AA416" s="54">
        <f t="shared" si="139"/>
        <v>0</v>
      </c>
      <c r="AB416" s="54" t="e">
        <f t="shared" si="140"/>
        <v>#VALUE!</v>
      </c>
      <c r="AC416" s="83" t="str">
        <f t="shared" si="141"/>
        <v/>
      </c>
      <c r="AD416" s="54">
        <f t="shared" si="143"/>
        <v>412</v>
      </c>
      <c r="AE416" s="54" t="str">
        <f t="shared" si="146"/>
        <v/>
      </c>
      <c r="AF416" s="54" t="str">
        <f t="shared" si="147"/>
        <v/>
      </c>
      <c r="AG416" s="54" t="str">
        <f t="shared" si="144"/>
        <v/>
      </c>
      <c r="AH416" s="54" t="str">
        <f t="shared" si="144"/>
        <v/>
      </c>
      <c r="AI416" s="54" t="str">
        <f t="shared" si="144"/>
        <v/>
      </c>
      <c r="AJ416" s="54" t="str">
        <f t="shared" si="129"/>
        <v/>
      </c>
      <c r="AK416" s="54" t="str">
        <f t="shared" si="145"/>
        <v/>
      </c>
      <c r="AL416" s="54" t="str">
        <f t="shared" si="145"/>
        <v/>
      </c>
      <c r="AM416" s="54" t="str">
        <f t="shared" si="145"/>
        <v/>
      </c>
      <c r="AN416" s="1" t="str">
        <f>IF(AF416="S",VLOOKUP(AI416,lookups!$N$1:$O$100,2,FALSE),"NVT")</f>
        <v>NVT</v>
      </c>
      <c r="AP416" s="54" t="str">
        <f t="shared" si="142"/>
        <v/>
      </c>
    </row>
    <row r="417" spans="1:42" x14ac:dyDescent="0.2">
      <c r="A417" s="1">
        <f t="shared" si="130"/>
        <v>227.013002</v>
      </c>
      <c r="B417" s="1">
        <f t="shared" si="131"/>
        <v>2</v>
      </c>
      <c r="C417" s="1">
        <f t="shared" si="132"/>
        <v>1</v>
      </c>
      <c r="D417" s="1">
        <f t="shared" si="133"/>
        <v>0</v>
      </c>
      <c r="E417" s="1">
        <f t="shared" si="138"/>
        <v>413</v>
      </c>
      <c r="F417" s="1">
        <f>IFERROR(VLOOKUP($E417,aanmeldingen!$B:$AB,F$1,FALSE),"-")</f>
        <v>227</v>
      </c>
      <c r="H417" s="25" t="str">
        <f>IF($D417=1,VLOOKUP($E417,aanmeldingen!$B:$AB,H$1,FALSE),"")</f>
        <v/>
      </c>
      <c r="I417" s="1" t="str">
        <f>IF($D417=1,VLOOKUP($E417,aanmeldingen!$B:$AB,I$1,FALSE),"")</f>
        <v/>
      </c>
      <c r="J417" s="1" t="str">
        <f>IF($D417=1,VLOOKUP($E417,aanmeldingen!$B:$AB,J$1,FALSE),"")</f>
        <v/>
      </c>
      <c r="K417" s="95" t="str">
        <f>IF($D417=1,VLOOKUP($E417,aanmeldingen!$B:$AB,K$1,FALSE),"")</f>
        <v/>
      </c>
      <c r="L417" s="95" t="str">
        <f>IF($D417=1,VLOOKUP($E417,aanmeldingen!$B:$AB,L$1,FALSE),"")</f>
        <v/>
      </c>
      <c r="M417" s="18" t="str">
        <f>IF($D417=1,VLOOKUP($E417,aanmeldingen!$B:$AB,M$1,FALSE),"")</f>
        <v/>
      </c>
      <c r="N417" s="1" t="str">
        <f>IF($D417=1,VLOOKUP($E417,aanmeldingen!$B:$AB,N$1,FALSE),"")</f>
        <v/>
      </c>
      <c r="O417" s="1" t="str">
        <f>IF($F417="-","",VLOOKUP($E417,aanmeldingen!$B:$AB,O$1,FALSE))</f>
        <v>Giacon</v>
      </c>
      <c r="P417" s="1" t="str">
        <f>IF($F417="-","",VLOOKUP($E417,aanmeldingen!$B:$AB,P$1,FALSE))</f>
        <v>Daniel</v>
      </c>
      <c r="Q417" s="1" t="str">
        <f>IF($F417="-","",VLOOKUP($E417,aanmeldingen!$B:$AB,Q$1,FALSE))</f>
        <v>AMS</v>
      </c>
      <c r="R417" s="123">
        <v>13.002000000000001</v>
      </c>
      <c r="S417" s="123"/>
      <c r="AA417" s="54">
        <f t="shared" si="139"/>
        <v>0</v>
      </c>
      <c r="AB417" s="54" t="e">
        <f t="shared" si="140"/>
        <v>#VALUE!</v>
      </c>
      <c r="AC417" s="83" t="str">
        <f t="shared" si="141"/>
        <v/>
      </c>
      <c r="AD417" s="54">
        <f t="shared" si="143"/>
        <v>413</v>
      </c>
      <c r="AE417" s="54" t="str">
        <f t="shared" si="146"/>
        <v/>
      </c>
      <c r="AF417" s="54" t="str">
        <f t="shared" si="147"/>
        <v/>
      </c>
      <c r="AG417" s="54" t="str">
        <f t="shared" si="144"/>
        <v/>
      </c>
      <c r="AH417" s="54" t="str">
        <f t="shared" si="144"/>
        <v/>
      </c>
      <c r="AI417" s="54" t="str">
        <f t="shared" si="144"/>
        <v/>
      </c>
      <c r="AJ417" s="54" t="str">
        <f t="shared" ref="AJ417:AJ480" si="148">IF($AF417="W",VLOOKUP($AE417,$F$5:$N$997,AJ$4,FALSE),IF($AF417="S",IF(VLOOKUP($AE417,$A$5:$R$997,AJ$3,FALSE)=0,"Uitslag onbekend",IF(TRUNC(VLOOKUP($AE417,$A$5:$R$997,AJ$3,FALSE))=999,"Niet deelgenomen",IF(VLOOKUP($AE417,$A$5:$R$997,AJ$3,FALSE)=998,"Zwarte kaart",VLOOKUP($AE417,$A$5:$R$997,AJ$3,FALSE)))),""))</f>
        <v/>
      </c>
      <c r="AK417" s="54" t="str">
        <f t="shared" si="145"/>
        <v/>
      </c>
      <c r="AL417" s="54" t="str">
        <f t="shared" si="145"/>
        <v/>
      </c>
      <c r="AM417" s="54" t="str">
        <f t="shared" si="145"/>
        <v/>
      </c>
      <c r="AN417" s="1" t="str">
        <f>IF(AF417="S",VLOOKUP(AI417,lookups!$N$1:$O$100,2,FALSE),"NVT")</f>
        <v>NVT</v>
      </c>
      <c r="AP417" s="54" t="str">
        <f t="shared" si="142"/>
        <v/>
      </c>
    </row>
    <row r="418" spans="1:42" x14ac:dyDescent="0.2">
      <c r="A418" s="1">
        <f t="shared" si="130"/>
        <v>227.013003</v>
      </c>
      <c r="B418" s="1">
        <f t="shared" si="131"/>
        <v>3</v>
      </c>
      <c r="C418" s="1">
        <f t="shared" si="132"/>
        <v>1</v>
      </c>
      <c r="D418" s="1">
        <f t="shared" si="133"/>
        <v>0</v>
      </c>
      <c r="E418" s="1">
        <f t="shared" si="138"/>
        <v>414</v>
      </c>
      <c r="F418" s="1">
        <f>IFERROR(VLOOKUP($E418,aanmeldingen!$B:$AB,F$1,FALSE),"-")</f>
        <v>227</v>
      </c>
      <c r="H418" s="25" t="str">
        <f>IF($D418=1,VLOOKUP($E418,aanmeldingen!$B:$AB,H$1,FALSE),"")</f>
        <v/>
      </c>
      <c r="I418" s="1" t="str">
        <f>IF($D418=1,VLOOKUP($E418,aanmeldingen!$B:$AB,I$1,FALSE),"")</f>
        <v/>
      </c>
      <c r="J418" s="1" t="str">
        <f>IF($D418=1,VLOOKUP($E418,aanmeldingen!$B:$AB,J$1,FALSE),"")</f>
        <v/>
      </c>
      <c r="K418" s="95" t="str">
        <f>IF($D418=1,VLOOKUP($E418,aanmeldingen!$B:$AB,K$1,FALSE),"")</f>
        <v/>
      </c>
      <c r="L418" s="95" t="str">
        <f>IF($D418=1,VLOOKUP($E418,aanmeldingen!$B:$AB,L$1,FALSE),"")</f>
        <v/>
      </c>
      <c r="M418" s="18" t="str">
        <f>IF($D418=1,VLOOKUP($E418,aanmeldingen!$B:$AB,M$1,FALSE),"")</f>
        <v/>
      </c>
      <c r="N418" s="1" t="str">
        <f>IF($D418=1,VLOOKUP($E418,aanmeldingen!$B:$AB,N$1,FALSE),"")</f>
        <v/>
      </c>
      <c r="O418" s="1" t="str">
        <f>IF($F418="-","",VLOOKUP($E418,aanmeldingen!$B:$AB,O$1,FALSE))</f>
        <v>Jans Kohneke</v>
      </c>
      <c r="P418" s="1" t="str">
        <f>IF($F418="-","",VLOOKUP($E418,aanmeldingen!$B:$AB,P$1,FALSE))</f>
        <v>Teun</v>
      </c>
      <c r="Q418" s="1" t="str">
        <f>IF($F418="-","",VLOOKUP($E418,aanmeldingen!$B:$AB,Q$1,FALSE))</f>
        <v>AMS</v>
      </c>
      <c r="R418" s="123">
        <v>13.003</v>
      </c>
      <c r="S418" s="123"/>
      <c r="AA418" s="54">
        <f t="shared" si="139"/>
        <v>0</v>
      </c>
      <c r="AB418" s="54" t="e">
        <f t="shared" si="140"/>
        <v>#VALUE!</v>
      </c>
      <c r="AC418" s="83" t="str">
        <f t="shared" si="141"/>
        <v/>
      </c>
      <c r="AD418" s="54">
        <f t="shared" si="143"/>
        <v>414</v>
      </c>
      <c r="AE418" s="54" t="str">
        <f t="shared" si="146"/>
        <v/>
      </c>
      <c r="AF418" s="54" t="str">
        <f t="shared" si="147"/>
        <v/>
      </c>
      <c r="AG418" s="54" t="str">
        <f t="shared" si="144"/>
        <v/>
      </c>
      <c r="AH418" s="54" t="str">
        <f t="shared" si="144"/>
        <v/>
      </c>
      <c r="AI418" s="54" t="str">
        <f t="shared" si="144"/>
        <v/>
      </c>
      <c r="AJ418" s="54" t="str">
        <f t="shared" si="148"/>
        <v/>
      </c>
      <c r="AK418" s="54" t="str">
        <f t="shared" si="145"/>
        <v/>
      </c>
      <c r="AL418" s="54" t="str">
        <f t="shared" si="145"/>
        <v/>
      </c>
      <c r="AM418" s="54" t="str">
        <f t="shared" si="145"/>
        <v/>
      </c>
      <c r="AN418" s="1" t="str">
        <f>IF(AF418="S",VLOOKUP(AI418,lookups!$N$1:$O$100,2,FALSE),"NVT")</f>
        <v>NVT</v>
      </c>
      <c r="AP418" s="54" t="str">
        <f t="shared" si="142"/>
        <v/>
      </c>
    </row>
    <row r="419" spans="1:42" x14ac:dyDescent="0.2">
      <c r="A419" s="1">
        <f t="shared" si="130"/>
        <v>227.013004</v>
      </c>
      <c r="B419" s="1">
        <f t="shared" si="131"/>
        <v>4</v>
      </c>
      <c r="C419" s="1">
        <f t="shared" si="132"/>
        <v>1</v>
      </c>
      <c r="D419" s="1">
        <f t="shared" si="133"/>
        <v>0</v>
      </c>
      <c r="E419" s="1">
        <f t="shared" si="138"/>
        <v>415</v>
      </c>
      <c r="F419" s="1">
        <f>IFERROR(VLOOKUP($E419,aanmeldingen!$B:$AB,F$1,FALSE),"-")</f>
        <v>227</v>
      </c>
      <c r="H419" s="25" t="str">
        <f>IF($D419=1,VLOOKUP($E419,aanmeldingen!$B:$AB,H$1,FALSE),"")</f>
        <v/>
      </c>
      <c r="I419" s="1" t="str">
        <f>IF($D419=1,VLOOKUP($E419,aanmeldingen!$B:$AB,I$1,FALSE),"")</f>
        <v/>
      </c>
      <c r="J419" s="1" t="str">
        <f>IF($D419=1,VLOOKUP($E419,aanmeldingen!$B:$AB,J$1,FALSE),"")</f>
        <v/>
      </c>
      <c r="K419" s="95" t="str">
        <f>IF($D419=1,VLOOKUP($E419,aanmeldingen!$B:$AB,K$1,FALSE),"")</f>
        <v/>
      </c>
      <c r="L419" s="95" t="str">
        <f>IF($D419=1,VLOOKUP($E419,aanmeldingen!$B:$AB,L$1,FALSE),"")</f>
        <v/>
      </c>
      <c r="M419" s="18" t="str">
        <f>IF($D419=1,VLOOKUP($E419,aanmeldingen!$B:$AB,M$1,FALSE),"")</f>
        <v/>
      </c>
      <c r="N419" s="1" t="str">
        <f>IF($D419=1,VLOOKUP($E419,aanmeldingen!$B:$AB,N$1,FALSE),"")</f>
        <v/>
      </c>
      <c r="O419" s="1" t="str">
        <f>IF($F419="-","",VLOOKUP($E419,aanmeldingen!$B:$AB,O$1,FALSE))</f>
        <v>Dualeh</v>
      </c>
      <c r="P419" s="1" t="str">
        <f>IF($F419="-","",VLOOKUP($E419,aanmeldingen!$B:$AB,P$1,FALSE))</f>
        <v>Quincy</v>
      </c>
      <c r="Q419" s="1" t="str">
        <f>IF($F419="-","",VLOOKUP($E419,aanmeldingen!$B:$AB,Q$1,FALSE))</f>
        <v>TWE</v>
      </c>
      <c r="R419" s="123">
        <v>13.004</v>
      </c>
      <c r="S419" s="123"/>
      <c r="AA419" s="54">
        <f t="shared" si="139"/>
        <v>0</v>
      </c>
      <c r="AB419" s="54" t="e">
        <f t="shared" si="140"/>
        <v>#VALUE!</v>
      </c>
      <c r="AC419" s="83" t="str">
        <f t="shared" si="141"/>
        <v/>
      </c>
      <c r="AD419" s="54">
        <f t="shared" si="143"/>
        <v>415</v>
      </c>
      <c r="AE419" s="54" t="str">
        <f t="shared" si="146"/>
        <v/>
      </c>
      <c r="AF419" s="54" t="str">
        <f t="shared" si="147"/>
        <v/>
      </c>
      <c r="AG419" s="54" t="str">
        <f t="shared" si="144"/>
        <v/>
      </c>
      <c r="AH419" s="54" t="str">
        <f t="shared" si="144"/>
        <v/>
      </c>
      <c r="AI419" s="54" t="str">
        <f t="shared" si="144"/>
        <v/>
      </c>
      <c r="AJ419" s="54" t="str">
        <f t="shared" si="148"/>
        <v/>
      </c>
      <c r="AK419" s="54" t="str">
        <f t="shared" si="145"/>
        <v/>
      </c>
      <c r="AL419" s="54" t="str">
        <f t="shared" si="145"/>
        <v/>
      </c>
      <c r="AM419" s="54" t="str">
        <f t="shared" si="145"/>
        <v/>
      </c>
      <c r="AN419" s="1" t="str">
        <f>IF(AF419="S",VLOOKUP(AI419,lookups!$N$1:$O$100,2,FALSE),"NVT")</f>
        <v>NVT</v>
      </c>
      <c r="AP419" s="54" t="str">
        <f t="shared" si="142"/>
        <v/>
      </c>
    </row>
    <row r="420" spans="1:42" x14ac:dyDescent="0.2">
      <c r="A420" s="1">
        <f t="shared" ref="A420:A483" si="149">F420+IF(R420&lt;&gt;"",R420/1000,E420/1000)</f>
        <v>231.072</v>
      </c>
      <c r="B420" s="1">
        <f t="shared" ref="B420:B483" si="150">IF(F420=F419,B419+1,1)</f>
        <v>1</v>
      </c>
      <c r="C420" s="1">
        <f t="shared" ref="C420:C483" si="151">IF(F420=F419,C419,IF(C419=1,0,1))</f>
        <v>0</v>
      </c>
      <c r="D420" s="1">
        <f t="shared" ref="D420:D483" si="152">IF(F420="-",0,IF(F420=F419,0,1))</f>
        <v>1</v>
      </c>
      <c r="E420" s="1">
        <f t="shared" si="138"/>
        <v>416</v>
      </c>
      <c r="F420" s="1">
        <f>IFERROR(VLOOKUP($E420,aanmeldingen!$B:$AB,F$1,FALSE),"-")</f>
        <v>231</v>
      </c>
      <c r="H420" s="25" t="str">
        <f>IF($D420=1,VLOOKUP($E420,aanmeldingen!$B:$AB,H$1,FALSE),"")</f>
        <v>Doha</v>
      </c>
      <c r="I420" s="1" t="str">
        <f>IF($D420=1,VLOOKUP($E420,aanmeldingen!$B:$AB,I$1,FALSE),"")</f>
        <v>QAT</v>
      </c>
      <c r="J420" s="1" t="str">
        <f>IF($D420=1,VLOOKUP($E420,aanmeldingen!$B:$AB,J$1,FALSE),"")</f>
        <v>GP</v>
      </c>
      <c r="K420" s="95">
        <f>IF($D420=1,VLOOKUP($E420,aanmeldingen!$B:$AB,K$1,FALSE),"")</f>
        <v>43490</v>
      </c>
      <c r="L420" s="95">
        <f>IF($D420=1,VLOOKUP($E420,aanmeldingen!$B:$AB,L$1,FALSE),"")</f>
        <v>43492</v>
      </c>
      <c r="M420" s="18" t="str">
        <f>IF($D420=1,VLOOKUP($E420,aanmeldingen!$B:$AB,M$1,FALSE),"")</f>
        <v>Dames</v>
      </c>
      <c r="N420" s="1" t="str">
        <f>IF($D420=1,VLOOKUP($E420,aanmeldingen!$B:$AB,N$1,FALSE),"")</f>
        <v>Degen</v>
      </c>
      <c r="O420" s="1" t="str">
        <f>IF($F420="-","",VLOOKUP($E420,aanmeldingen!$B:$AB,O$1,FALSE))</f>
        <v>Boone</v>
      </c>
      <c r="P420" s="1" t="str">
        <f>IF($F420="-","",VLOOKUP($E420,aanmeldingen!$B:$AB,P$1,FALSE))</f>
        <v>Kelly</v>
      </c>
      <c r="Q420" s="1" t="str">
        <f>IF($F420="-","",VLOOKUP($E420,aanmeldingen!$B:$AB,Q$1,FALSE))</f>
        <v>ZAI</v>
      </c>
      <c r="R420" s="123">
        <v>72</v>
      </c>
      <c r="S420" s="123">
        <v>164</v>
      </c>
      <c r="AA420" s="54">
        <f t="shared" si="139"/>
        <v>0</v>
      </c>
      <c r="AB420" s="54" t="e">
        <f t="shared" si="140"/>
        <v>#VALUE!</v>
      </c>
      <c r="AC420" s="83" t="str">
        <f t="shared" si="141"/>
        <v/>
      </c>
      <c r="AD420" s="54">
        <f t="shared" si="143"/>
        <v>416</v>
      </c>
      <c r="AE420" s="54" t="str">
        <f t="shared" si="146"/>
        <v/>
      </c>
      <c r="AF420" s="54" t="str">
        <f t="shared" si="147"/>
        <v/>
      </c>
      <c r="AG420" s="54" t="str">
        <f t="shared" si="144"/>
        <v/>
      </c>
      <c r="AH420" s="54" t="str">
        <f t="shared" si="144"/>
        <v/>
      </c>
      <c r="AI420" s="54" t="str">
        <f t="shared" si="144"/>
        <v/>
      </c>
      <c r="AJ420" s="54" t="str">
        <f t="shared" si="148"/>
        <v/>
      </c>
      <c r="AK420" s="54" t="str">
        <f t="shared" si="145"/>
        <v/>
      </c>
      <c r="AL420" s="54" t="str">
        <f t="shared" si="145"/>
        <v/>
      </c>
      <c r="AM420" s="54" t="str">
        <f t="shared" si="145"/>
        <v/>
      </c>
      <c r="AN420" s="1" t="str">
        <f>IF(AF420="S",VLOOKUP(AI420,lookups!$N$1:$O$100,2,FALSE),"NVT")</f>
        <v>NVT</v>
      </c>
      <c r="AP420" s="54" t="str">
        <f t="shared" si="142"/>
        <v/>
      </c>
    </row>
    <row r="421" spans="1:42" x14ac:dyDescent="0.2">
      <c r="A421" s="1">
        <f t="shared" si="149"/>
        <v>232.012</v>
      </c>
      <c r="B421" s="1">
        <f t="shared" si="150"/>
        <v>1</v>
      </c>
      <c r="C421" s="1">
        <f t="shared" si="151"/>
        <v>1</v>
      </c>
      <c r="D421" s="1">
        <f t="shared" si="152"/>
        <v>1</v>
      </c>
      <c r="E421" s="1">
        <f t="shared" si="138"/>
        <v>417</v>
      </c>
      <c r="F421" s="1">
        <f>IFERROR(VLOOKUP($E421,aanmeldingen!$B:$AB,F$1,FALSE),"-")</f>
        <v>232</v>
      </c>
      <c r="H421" s="25" t="str">
        <f>IF($D421=1,VLOOKUP($E421,aanmeldingen!$B:$AB,H$1,FALSE),"")</f>
        <v>Doha</v>
      </c>
      <c r="I421" s="1" t="str">
        <f>IF($D421=1,VLOOKUP($E421,aanmeldingen!$B:$AB,I$1,FALSE),"")</f>
        <v>QAT</v>
      </c>
      <c r="J421" s="1" t="str">
        <f>IF($D421=1,VLOOKUP($E421,aanmeldingen!$B:$AB,J$1,FALSE),"")</f>
        <v>GP</v>
      </c>
      <c r="K421" s="95">
        <f>IF($D421=1,VLOOKUP($E421,aanmeldingen!$B:$AB,K$1,FALSE),"")</f>
        <v>43490</v>
      </c>
      <c r="L421" s="95">
        <f>IF($D421=1,VLOOKUP($E421,aanmeldingen!$B:$AB,L$1,FALSE),"")</f>
        <v>43492</v>
      </c>
      <c r="M421" s="18" t="str">
        <f>IF($D421=1,VLOOKUP($E421,aanmeldingen!$B:$AB,M$1,FALSE),"")</f>
        <v>Heren</v>
      </c>
      <c r="N421" s="1" t="str">
        <f>IF($D421=1,VLOOKUP($E421,aanmeldingen!$B:$AB,N$1,FALSE),"")</f>
        <v>Degen</v>
      </c>
      <c r="O421" s="1" t="str">
        <f>IF($F421="-","",VLOOKUP($E421,aanmeldingen!$B:$AB,O$1,FALSE))</f>
        <v>Verwijlen</v>
      </c>
      <c r="P421" s="1" t="str">
        <f>IF($F421="-","",VLOOKUP($E421,aanmeldingen!$B:$AB,P$1,FALSE))</f>
        <v>Bas</v>
      </c>
      <c r="Q421" s="1" t="str">
        <f>IF($F421="-","",VLOOKUP($E421,aanmeldingen!$B:$AB,Q$1,FALSE))</f>
        <v>DBO</v>
      </c>
      <c r="R421" s="123">
        <v>12</v>
      </c>
      <c r="S421" s="123">
        <v>203</v>
      </c>
      <c r="AA421" s="54">
        <f t="shared" si="139"/>
        <v>0</v>
      </c>
      <c r="AB421" s="54" t="e">
        <f t="shared" si="140"/>
        <v>#VALUE!</v>
      </c>
      <c r="AC421" s="83" t="str">
        <f t="shared" si="141"/>
        <v/>
      </c>
      <c r="AD421" s="54">
        <f t="shared" si="143"/>
        <v>417</v>
      </c>
      <c r="AE421" s="54" t="str">
        <f t="shared" si="146"/>
        <v/>
      </c>
      <c r="AF421" s="54" t="str">
        <f t="shared" si="147"/>
        <v/>
      </c>
      <c r="AG421" s="54" t="str">
        <f t="shared" si="144"/>
        <v/>
      </c>
      <c r="AH421" s="54" t="str">
        <f t="shared" si="144"/>
        <v/>
      </c>
      <c r="AI421" s="54" t="str">
        <f t="shared" si="144"/>
        <v/>
      </c>
      <c r="AJ421" s="54" t="str">
        <f t="shared" si="148"/>
        <v/>
      </c>
      <c r="AK421" s="54" t="str">
        <f t="shared" si="145"/>
        <v/>
      </c>
      <c r="AL421" s="54" t="str">
        <f t="shared" si="145"/>
        <v/>
      </c>
      <c r="AM421" s="54" t="str">
        <f t="shared" si="145"/>
        <v/>
      </c>
      <c r="AN421" s="1" t="str">
        <f>IF(AF421="S",VLOOKUP(AI421,lookups!$N$1:$O$100,2,FALSE),"NVT")</f>
        <v>NVT</v>
      </c>
      <c r="AP421" s="54" t="str">
        <f t="shared" si="142"/>
        <v/>
      </c>
    </row>
    <row r="422" spans="1:42" x14ac:dyDescent="0.2">
      <c r="A422" s="1">
        <f t="shared" si="149"/>
        <v>232.077</v>
      </c>
      <c r="B422" s="1">
        <f t="shared" si="150"/>
        <v>2</v>
      </c>
      <c r="C422" s="1">
        <f t="shared" si="151"/>
        <v>1</v>
      </c>
      <c r="D422" s="1">
        <f t="shared" si="152"/>
        <v>0</v>
      </c>
      <c r="E422" s="1">
        <f t="shared" si="138"/>
        <v>418</v>
      </c>
      <c r="F422" s="1">
        <f>IFERROR(VLOOKUP($E422,aanmeldingen!$B:$AB,F$1,FALSE),"-")</f>
        <v>232</v>
      </c>
      <c r="H422" s="25" t="str">
        <f>IF($D422=1,VLOOKUP($E422,aanmeldingen!$B:$AB,H$1,FALSE),"")</f>
        <v/>
      </c>
      <c r="I422" s="1" t="str">
        <f>IF($D422=1,VLOOKUP($E422,aanmeldingen!$B:$AB,I$1,FALSE),"")</f>
        <v/>
      </c>
      <c r="J422" s="1" t="str">
        <f>IF($D422=1,VLOOKUP($E422,aanmeldingen!$B:$AB,J$1,FALSE),"")</f>
        <v/>
      </c>
      <c r="K422" s="95" t="str">
        <f>IF($D422=1,VLOOKUP($E422,aanmeldingen!$B:$AB,K$1,FALSE),"")</f>
        <v/>
      </c>
      <c r="L422" s="95" t="str">
        <f>IF($D422=1,VLOOKUP($E422,aanmeldingen!$B:$AB,L$1,FALSE),"")</f>
        <v/>
      </c>
      <c r="M422" s="18" t="str">
        <f>IF($D422=1,VLOOKUP($E422,aanmeldingen!$B:$AB,M$1,FALSE),"")</f>
        <v/>
      </c>
      <c r="N422" s="1" t="str">
        <f>IF($D422=1,VLOOKUP($E422,aanmeldingen!$B:$AB,N$1,FALSE),"")</f>
        <v/>
      </c>
      <c r="O422" s="1" t="str">
        <f>IF($F422="-","",VLOOKUP($E422,aanmeldingen!$B:$AB,O$1,FALSE))</f>
        <v>Tulen</v>
      </c>
      <c r="P422" s="1" t="str">
        <f>IF($F422="-","",VLOOKUP($E422,aanmeldingen!$B:$AB,P$1,FALSE))</f>
        <v>Tristan</v>
      </c>
      <c r="Q422" s="1" t="str">
        <f>IF($F422="-","",VLOOKUP($E422,aanmeldingen!$B:$AB,Q$1,FALSE))</f>
        <v>SCA</v>
      </c>
      <c r="R422" s="123">
        <v>77</v>
      </c>
      <c r="S422" s="123"/>
      <c r="AA422" s="54">
        <f t="shared" si="139"/>
        <v>0</v>
      </c>
      <c r="AB422" s="54" t="e">
        <f t="shared" si="140"/>
        <v>#VALUE!</v>
      </c>
      <c r="AC422" s="83" t="str">
        <f t="shared" si="141"/>
        <v/>
      </c>
      <c r="AD422" s="54">
        <f t="shared" si="143"/>
        <v>418</v>
      </c>
      <c r="AE422" s="54" t="str">
        <f t="shared" si="146"/>
        <v/>
      </c>
      <c r="AF422" s="54" t="str">
        <f t="shared" si="147"/>
        <v/>
      </c>
      <c r="AG422" s="54" t="str">
        <f t="shared" si="144"/>
        <v/>
      </c>
      <c r="AH422" s="54" t="str">
        <f t="shared" si="144"/>
        <v/>
      </c>
      <c r="AI422" s="54" t="str">
        <f t="shared" si="144"/>
        <v/>
      </c>
      <c r="AJ422" s="54" t="str">
        <f t="shared" si="148"/>
        <v/>
      </c>
      <c r="AK422" s="54" t="str">
        <f t="shared" si="145"/>
        <v/>
      </c>
      <c r="AL422" s="54" t="str">
        <f t="shared" si="145"/>
        <v/>
      </c>
      <c r="AM422" s="54" t="str">
        <f t="shared" si="145"/>
        <v/>
      </c>
      <c r="AN422" s="1" t="str">
        <f>IF(AF422="S",VLOOKUP(AI422,lookups!$N$1:$O$100,2,FALSE),"NVT")</f>
        <v>NVT</v>
      </c>
      <c r="AP422" s="54" t="str">
        <f t="shared" si="142"/>
        <v/>
      </c>
    </row>
    <row r="423" spans="1:42" x14ac:dyDescent="0.2">
      <c r="A423" s="1">
        <f t="shared" si="149"/>
        <v>234.10599999999999</v>
      </c>
      <c r="B423" s="1">
        <f t="shared" si="150"/>
        <v>1</v>
      </c>
      <c r="C423" s="1">
        <f t="shared" si="151"/>
        <v>0</v>
      </c>
      <c r="D423" s="1">
        <f t="shared" si="152"/>
        <v>1</v>
      </c>
      <c r="E423" s="1">
        <f t="shared" si="138"/>
        <v>419</v>
      </c>
      <c r="F423" s="1">
        <f>IFERROR(VLOOKUP($E423,aanmeldingen!$B:$AB,F$1,FALSE),"-")</f>
        <v>234</v>
      </c>
      <c r="H423" s="25" t="str">
        <f>IF($D423=1,VLOOKUP($E423,aanmeldingen!$B:$AB,H$1,FALSE),"")</f>
        <v>St-Maur</v>
      </c>
      <c r="I423" s="1" t="str">
        <f>IF($D423=1,VLOOKUP($E423,aanmeldingen!$B:$AB,I$1,FALSE),"")</f>
        <v>FRA</v>
      </c>
      <c r="J423" s="1" t="str">
        <f>IF($D423=1,VLOOKUP($E423,aanmeldingen!$B:$AB,J$1,FALSE),"")</f>
        <v>WB</v>
      </c>
      <c r="K423" s="95">
        <f>IF($D423=1,VLOOKUP($E423,aanmeldingen!$B:$AB,K$1,FALSE),"")</f>
        <v>43490</v>
      </c>
      <c r="L423" s="95">
        <f>IF($D423=1,VLOOKUP($E423,aanmeldingen!$B:$AB,L$1,FALSE),"")</f>
        <v>43491</v>
      </c>
      <c r="M423" s="18" t="str">
        <f>IF($D423=1,VLOOKUP($E423,aanmeldingen!$B:$AB,M$1,FALSE),"")</f>
        <v>Dames</v>
      </c>
      <c r="N423" s="1" t="str">
        <f>IF($D423=1,VLOOKUP($E423,aanmeldingen!$B:$AB,N$1,FALSE),"")</f>
        <v>Floret</v>
      </c>
      <c r="O423" s="1" t="str">
        <f>IF($F423="-","",VLOOKUP($E423,aanmeldingen!$B:$AB,O$1,FALSE))</f>
        <v>Rentier</v>
      </c>
      <c r="P423" s="1" t="str">
        <f>IF($F423="-","",VLOOKUP($E423,aanmeldingen!$B:$AB,P$1,FALSE))</f>
        <v>Eline</v>
      </c>
      <c r="Q423" s="1" t="str">
        <f>IF($F423="-","",VLOOKUP($E423,aanmeldingen!$B:$AB,Q$1,FALSE))</f>
        <v>AMS</v>
      </c>
      <c r="R423" s="123">
        <v>106</v>
      </c>
      <c r="S423" s="123">
        <v>197</v>
      </c>
      <c r="AA423" s="54">
        <f t="shared" si="139"/>
        <v>0</v>
      </c>
      <c r="AB423" s="54" t="e">
        <f t="shared" si="140"/>
        <v>#VALUE!</v>
      </c>
      <c r="AC423" s="83" t="str">
        <f t="shared" si="141"/>
        <v/>
      </c>
      <c r="AD423" s="54">
        <f t="shared" si="143"/>
        <v>419</v>
      </c>
      <c r="AE423" s="54" t="str">
        <f t="shared" si="146"/>
        <v/>
      </c>
      <c r="AF423" s="54" t="str">
        <f t="shared" si="147"/>
        <v/>
      </c>
      <c r="AG423" s="54" t="str">
        <f t="shared" si="144"/>
        <v/>
      </c>
      <c r="AH423" s="54" t="str">
        <f t="shared" si="144"/>
        <v/>
      </c>
      <c r="AI423" s="54" t="str">
        <f t="shared" si="144"/>
        <v/>
      </c>
      <c r="AJ423" s="54" t="str">
        <f t="shared" si="148"/>
        <v/>
      </c>
      <c r="AK423" s="54" t="str">
        <f t="shared" si="145"/>
        <v/>
      </c>
      <c r="AL423" s="54" t="str">
        <f t="shared" si="145"/>
        <v/>
      </c>
      <c r="AM423" s="54" t="str">
        <f t="shared" si="145"/>
        <v/>
      </c>
      <c r="AN423" s="1" t="str">
        <f>IF(AF423="S",VLOOKUP(AI423,lookups!$N$1:$O$100,2,FALSE),"NVT")</f>
        <v>NVT</v>
      </c>
      <c r="AP423" s="54" t="str">
        <f t="shared" si="142"/>
        <v/>
      </c>
    </row>
    <row r="424" spans="1:42" x14ac:dyDescent="0.2">
      <c r="A424" s="1">
        <f t="shared" si="149"/>
        <v>236.08600000000001</v>
      </c>
      <c r="B424" s="1">
        <f t="shared" si="150"/>
        <v>1</v>
      </c>
      <c r="C424" s="1">
        <f t="shared" si="151"/>
        <v>1</v>
      </c>
      <c r="D424" s="1">
        <f t="shared" si="152"/>
        <v>1</v>
      </c>
      <c r="E424" s="1">
        <f t="shared" si="138"/>
        <v>420</v>
      </c>
      <c r="F424" s="1">
        <f>IFERROR(VLOOKUP($E424,aanmeldingen!$B:$AB,F$1,FALSE),"-")</f>
        <v>236</v>
      </c>
      <c r="H424" s="25" t="str">
        <f>IF($D424=1,VLOOKUP($E424,aanmeldingen!$B:$AB,H$1,FALSE),"")</f>
        <v>Busto Arsizio</v>
      </c>
      <c r="I424" s="1" t="str">
        <f>IF($D424=1,VLOOKUP($E424,aanmeldingen!$B:$AB,I$1,FALSE),"")</f>
        <v>ITA</v>
      </c>
      <c r="J424" s="1" t="str">
        <f>IF($D424=1,VLOOKUP($E424,aanmeldingen!$B:$AB,J$1,FALSE),"")</f>
        <v>U23</v>
      </c>
      <c r="K424" s="95">
        <f>IF($D424=1,VLOOKUP($E424,aanmeldingen!$B:$AB,K$1,FALSE),"")</f>
        <v>43491</v>
      </c>
      <c r="L424" s="95">
        <f>IF($D424=1,VLOOKUP($E424,aanmeldingen!$B:$AB,L$1,FALSE),"")</f>
        <v>43492</v>
      </c>
      <c r="M424" s="18" t="str">
        <f>IF($D424=1,VLOOKUP($E424,aanmeldingen!$B:$AB,M$1,FALSE),"")</f>
        <v>Dames</v>
      </c>
      <c r="N424" s="1" t="str">
        <f>IF($D424=1,VLOOKUP($E424,aanmeldingen!$B:$AB,N$1,FALSE),"")</f>
        <v>Degen</v>
      </c>
      <c r="O424" s="1" t="str">
        <f>IF($F424="-","",VLOOKUP($E424,aanmeldingen!$B:$AB,O$1,FALSE))</f>
        <v>Berends</v>
      </c>
      <c r="P424" s="1" t="str">
        <f>IF($F424="-","",VLOOKUP($E424,aanmeldingen!$B:$AB,P$1,FALSE))</f>
        <v>Carmen</v>
      </c>
      <c r="Q424" s="1" t="str">
        <f>IF($F424="-","",VLOOKUP($E424,aanmeldingen!$B:$AB,Q$1,FALSE))</f>
        <v>RS</v>
      </c>
      <c r="R424" s="123">
        <v>86</v>
      </c>
      <c r="S424" s="123">
        <v>158</v>
      </c>
      <c r="AA424" s="54">
        <f t="shared" si="139"/>
        <v>0</v>
      </c>
      <c r="AB424" s="54" t="e">
        <f t="shared" si="140"/>
        <v>#VALUE!</v>
      </c>
      <c r="AC424" s="83" t="str">
        <f t="shared" si="141"/>
        <v/>
      </c>
      <c r="AD424" s="54">
        <f t="shared" si="143"/>
        <v>420</v>
      </c>
      <c r="AE424" s="54" t="str">
        <f t="shared" si="146"/>
        <v/>
      </c>
      <c r="AF424" s="54" t="str">
        <f t="shared" si="147"/>
        <v/>
      </c>
      <c r="AG424" s="54" t="str">
        <f t="shared" si="144"/>
        <v/>
      </c>
      <c r="AH424" s="54" t="str">
        <f t="shared" si="144"/>
        <v/>
      </c>
      <c r="AI424" s="54" t="str">
        <f t="shared" si="144"/>
        <v/>
      </c>
      <c r="AJ424" s="54" t="str">
        <f t="shared" si="148"/>
        <v/>
      </c>
      <c r="AK424" s="54" t="str">
        <f t="shared" si="145"/>
        <v/>
      </c>
      <c r="AL424" s="54" t="str">
        <f t="shared" si="145"/>
        <v/>
      </c>
      <c r="AM424" s="54" t="str">
        <f t="shared" si="145"/>
        <v/>
      </c>
      <c r="AN424" s="1" t="str">
        <f>IF(AF424="S",VLOOKUP(AI424,lookups!$N$1:$O$100,2,FALSE),"NVT")</f>
        <v>NVT</v>
      </c>
      <c r="AP424" s="54" t="str">
        <f t="shared" si="142"/>
        <v/>
      </c>
    </row>
    <row r="425" spans="1:42" x14ac:dyDescent="0.2">
      <c r="A425" s="1">
        <f t="shared" si="149"/>
        <v>236.05199999999999</v>
      </c>
      <c r="B425" s="1">
        <f t="shared" si="150"/>
        <v>2</v>
      </c>
      <c r="C425" s="1">
        <f t="shared" si="151"/>
        <v>1</v>
      </c>
      <c r="D425" s="1">
        <f t="shared" si="152"/>
        <v>0</v>
      </c>
      <c r="E425" s="1">
        <f t="shared" si="138"/>
        <v>421</v>
      </c>
      <c r="F425" s="1">
        <f>IFERROR(VLOOKUP($E425,aanmeldingen!$B:$AB,F$1,FALSE),"-")</f>
        <v>236</v>
      </c>
      <c r="H425" s="25" t="str">
        <f>IF($D425=1,VLOOKUP($E425,aanmeldingen!$B:$AB,H$1,FALSE),"")</f>
        <v/>
      </c>
      <c r="I425" s="1" t="str">
        <f>IF($D425=1,VLOOKUP($E425,aanmeldingen!$B:$AB,I$1,FALSE),"")</f>
        <v/>
      </c>
      <c r="J425" s="1" t="str">
        <f>IF($D425=1,VLOOKUP($E425,aanmeldingen!$B:$AB,J$1,FALSE),"")</f>
        <v/>
      </c>
      <c r="K425" s="95" t="str">
        <f>IF($D425=1,VLOOKUP($E425,aanmeldingen!$B:$AB,K$1,FALSE),"")</f>
        <v/>
      </c>
      <c r="L425" s="95" t="str">
        <f>IF($D425=1,VLOOKUP($E425,aanmeldingen!$B:$AB,L$1,FALSE),"")</f>
        <v/>
      </c>
      <c r="M425" s="18" t="str">
        <f>IF($D425=1,VLOOKUP($E425,aanmeldingen!$B:$AB,M$1,FALSE),"")</f>
        <v/>
      </c>
      <c r="N425" s="1" t="str">
        <f>IF($D425=1,VLOOKUP($E425,aanmeldingen!$B:$AB,N$1,FALSE),"")</f>
        <v/>
      </c>
      <c r="O425" s="1" t="str">
        <f>IF($F425="-","",VLOOKUP($E425,aanmeldingen!$B:$AB,O$1,FALSE))</f>
        <v>Tulen</v>
      </c>
      <c r="P425" s="1" t="str">
        <f>IF($F425="-","",VLOOKUP($E425,aanmeldingen!$B:$AB,P$1,FALSE))</f>
        <v>Carmel</v>
      </c>
      <c r="Q425" s="1" t="str">
        <f>IF($F425="-","",VLOOKUP($E425,aanmeldingen!$B:$AB,Q$1,FALSE))</f>
        <v>RS</v>
      </c>
      <c r="R425" s="123">
        <v>52</v>
      </c>
      <c r="S425" s="123"/>
      <c r="AA425" s="54">
        <f t="shared" si="139"/>
        <v>0</v>
      </c>
      <c r="AB425" s="54" t="e">
        <f t="shared" si="140"/>
        <v>#VALUE!</v>
      </c>
      <c r="AC425" s="83" t="str">
        <f t="shared" si="141"/>
        <v/>
      </c>
      <c r="AD425" s="54">
        <f t="shared" si="143"/>
        <v>421</v>
      </c>
      <c r="AE425" s="54" t="str">
        <f t="shared" si="146"/>
        <v/>
      </c>
      <c r="AF425" s="54" t="str">
        <f t="shared" si="147"/>
        <v/>
      </c>
      <c r="AG425" s="54" t="str">
        <f t="shared" ref="AG425:AI444" si="153">IF($AF425="W",VLOOKUP($AE425,$F$5:$N$997,AG$4,FALSE),IF($AF425="S",VLOOKUP($AE425,$A$5:$R$997,AG$3,FALSE),""))</f>
        <v/>
      </c>
      <c r="AH425" s="54" t="str">
        <f t="shared" si="153"/>
        <v/>
      </c>
      <c r="AI425" s="54" t="str">
        <f t="shared" si="153"/>
        <v/>
      </c>
      <c r="AJ425" s="54" t="str">
        <f t="shared" si="148"/>
        <v/>
      </c>
      <c r="AK425" s="54" t="str">
        <f t="shared" ref="AK425:AM444" si="154">IF($AF425="W",VLOOKUP($AE425,$F$5:$N$997,AK$4,FALSE),"")</f>
        <v/>
      </c>
      <c r="AL425" s="54" t="str">
        <f t="shared" si="154"/>
        <v/>
      </c>
      <c r="AM425" s="54" t="str">
        <f t="shared" si="154"/>
        <v/>
      </c>
      <c r="AN425" s="1" t="str">
        <f>IF(AF425="S",VLOOKUP(AI425,lookups!$N$1:$O$100,2,FALSE),"NVT")</f>
        <v>NVT</v>
      </c>
      <c r="AP425" s="54" t="str">
        <f t="shared" si="142"/>
        <v/>
      </c>
    </row>
    <row r="426" spans="1:42" x14ac:dyDescent="0.2">
      <c r="A426" s="1">
        <f t="shared" si="149"/>
        <v>236.131</v>
      </c>
      <c r="B426" s="1">
        <f t="shared" si="150"/>
        <v>3</v>
      </c>
      <c r="C426" s="1">
        <f t="shared" si="151"/>
        <v>1</v>
      </c>
      <c r="D426" s="1">
        <f t="shared" si="152"/>
        <v>0</v>
      </c>
      <c r="E426" s="1">
        <f t="shared" si="138"/>
        <v>422</v>
      </c>
      <c r="F426" s="1">
        <f>IFERROR(VLOOKUP($E426,aanmeldingen!$B:$AB,F$1,FALSE),"-")</f>
        <v>236</v>
      </c>
      <c r="H426" s="25" t="str">
        <f>IF($D426=1,VLOOKUP($E426,aanmeldingen!$B:$AB,H$1,FALSE),"")</f>
        <v/>
      </c>
      <c r="I426" s="1" t="str">
        <f>IF($D426=1,VLOOKUP($E426,aanmeldingen!$B:$AB,I$1,FALSE),"")</f>
        <v/>
      </c>
      <c r="J426" s="1" t="str">
        <f>IF($D426=1,VLOOKUP($E426,aanmeldingen!$B:$AB,J$1,FALSE),"")</f>
        <v/>
      </c>
      <c r="K426" s="95" t="str">
        <f>IF($D426=1,VLOOKUP($E426,aanmeldingen!$B:$AB,K$1,FALSE),"")</f>
        <v/>
      </c>
      <c r="L426" s="95" t="str">
        <f>IF($D426=1,VLOOKUP($E426,aanmeldingen!$B:$AB,L$1,FALSE),"")</f>
        <v/>
      </c>
      <c r="M426" s="18" t="str">
        <f>IF($D426=1,VLOOKUP($E426,aanmeldingen!$B:$AB,M$1,FALSE),"")</f>
        <v/>
      </c>
      <c r="N426" s="1" t="str">
        <f>IF($D426=1,VLOOKUP($E426,aanmeldingen!$B:$AB,N$1,FALSE),"")</f>
        <v/>
      </c>
      <c r="O426" s="1" t="str">
        <f>IF($F426="-","",VLOOKUP($E426,aanmeldingen!$B:$AB,O$1,FALSE))</f>
        <v>Obster</v>
      </c>
      <c r="P426" s="1" t="str">
        <f>IF($F426="-","",VLOOKUP($E426,aanmeldingen!$B:$AB,P$1,FALSE))</f>
        <v>Ellen</v>
      </c>
      <c r="Q426" s="1" t="str">
        <f>IF($F426="-","",VLOOKUP($E426,aanmeldingen!$B:$AB,Q$1,FALSE))</f>
        <v>QUI</v>
      </c>
      <c r="R426" s="123">
        <v>131</v>
      </c>
      <c r="S426" s="123"/>
      <c r="AA426" s="54">
        <f t="shared" si="139"/>
        <v>0</v>
      </c>
      <c r="AB426" s="54" t="e">
        <f t="shared" si="140"/>
        <v>#VALUE!</v>
      </c>
      <c r="AC426" s="83" t="str">
        <f t="shared" si="141"/>
        <v/>
      </c>
      <c r="AD426" s="54">
        <f t="shared" si="143"/>
        <v>422</v>
      </c>
      <c r="AE426" s="54" t="str">
        <f t="shared" si="146"/>
        <v/>
      </c>
      <c r="AF426" s="54" t="str">
        <f t="shared" si="147"/>
        <v/>
      </c>
      <c r="AG426" s="54" t="str">
        <f t="shared" si="153"/>
        <v/>
      </c>
      <c r="AH426" s="54" t="str">
        <f t="shared" si="153"/>
        <v/>
      </c>
      <c r="AI426" s="54" t="str">
        <f t="shared" si="153"/>
        <v/>
      </c>
      <c r="AJ426" s="54" t="str">
        <f t="shared" si="148"/>
        <v/>
      </c>
      <c r="AK426" s="54" t="str">
        <f t="shared" si="154"/>
        <v/>
      </c>
      <c r="AL426" s="54" t="str">
        <f t="shared" si="154"/>
        <v/>
      </c>
      <c r="AM426" s="54" t="str">
        <f t="shared" si="154"/>
        <v/>
      </c>
      <c r="AN426" s="1" t="str">
        <f>IF(AF426="S",VLOOKUP(AI426,lookups!$N$1:$O$100,2,FALSE),"NVT")</f>
        <v>NVT</v>
      </c>
      <c r="AP426" s="54" t="str">
        <f t="shared" si="142"/>
        <v/>
      </c>
    </row>
    <row r="427" spans="1:42" x14ac:dyDescent="0.2">
      <c r="A427" s="1">
        <f t="shared" si="149"/>
        <v>236.07400000000001</v>
      </c>
      <c r="B427" s="1">
        <f t="shared" si="150"/>
        <v>4</v>
      </c>
      <c r="C427" s="1">
        <f t="shared" si="151"/>
        <v>1</v>
      </c>
      <c r="D427" s="1">
        <f t="shared" si="152"/>
        <v>0</v>
      </c>
      <c r="E427" s="1">
        <f t="shared" si="138"/>
        <v>423</v>
      </c>
      <c r="F427" s="1">
        <f>IFERROR(VLOOKUP($E427,aanmeldingen!$B:$AB,F$1,FALSE),"-")</f>
        <v>236</v>
      </c>
      <c r="H427" s="25" t="str">
        <f>IF($D427=1,VLOOKUP($E427,aanmeldingen!$B:$AB,H$1,FALSE),"")</f>
        <v/>
      </c>
      <c r="I427" s="1" t="str">
        <f>IF($D427=1,VLOOKUP($E427,aanmeldingen!$B:$AB,I$1,FALSE),"")</f>
        <v/>
      </c>
      <c r="J427" s="1" t="str">
        <f>IF($D427=1,VLOOKUP($E427,aanmeldingen!$B:$AB,J$1,FALSE),"")</f>
        <v/>
      </c>
      <c r="K427" s="95" t="str">
        <f>IF($D427=1,VLOOKUP($E427,aanmeldingen!$B:$AB,K$1,FALSE),"")</f>
        <v/>
      </c>
      <c r="L427" s="95" t="str">
        <f>IF($D427=1,VLOOKUP($E427,aanmeldingen!$B:$AB,L$1,FALSE),"")</f>
        <v/>
      </c>
      <c r="M427" s="18" t="str">
        <f>IF($D427=1,VLOOKUP($E427,aanmeldingen!$B:$AB,M$1,FALSE),"")</f>
        <v/>
      </c>
      <c r="N427" s="1" t="str">
        <f>IF($D427=1,VLOOKUP($E427,aanmeldingen!$B:$AB,N$1,FALSE),"")</f>
        <v/>
      </c>
      <c r="O427" s="1" t="str">
        <f>IF($F427="-","",VLOOKUP($E427,aanmeldingen!$B:$AB,O$1,FALSE))</f>
        <v>De Jong</v>
      </c>
      <c r="P427" s="1" t="str">
        <f>IF($F427="-","",VLOOKUP($E427,aanmeldingen!$B:$AB,P$1,FALSE))</f>
        <v>Cheryl</v>
      </c>
      <c r="Q427" s="1" t="str">
        <f>IF($F427="-","",VLOOKUP($E427,aanmeldingen!$B:$AB,Q$1,FALSE))</f>
        <v>DBO</v>
      </c>
      <c r="R427" s="123">
        <v>74</v>
      </c>
      <c r="S427" s="123"/>
      <c r="AA427" s="54">
        <f t="shared" si="139"/>
        <v>0</v>
      </c>
      <c r="AB427" s="54" t="e">
        <f t="shared" si="140"/>
        <v>#VALUE!</v>
      </c>
      <c r="AC427" s="83" t="str">
        <f t="shared" si="141"/>
        <v/>
      </c>
      <c r="AD427" s="54">
        <f t="shared" si="143"/>
        <v>423</v>
      </c>
      <c r="AE427" s="54" t="str">
        <f t="shared" si="146"/>
        <v/>
      </c>
      <c r="AF427" s="54" t="str">
        <f t="shared" si="147"/>
        <v/>
      </c>
      <c r="AG427" s="54" t="str">
        <f t="shared" si="153"/>
        <v/>
      </c>
      <c r="AH427" s="54" t="str">
        <f t="shared" si="153"/>
        <v/>
      </c>
      <c r="AI427" s="54" t="str">
        <f t="shared" si="153"/>
        <v/>
      </c>
      <c r="AJ427" s="54" t="str">
        <f t="shared" si="148"/>
        <v/>
      </c>
      <c r="AK427" s="54" t="str">
        <f t="shared" si="154"/>
        <v/>
      </c>
      <c r="AL427" s="54" t="str">
        <f t="shared" si="154"/>
        <v/>
      </c>
      <c r="AM427" s="54" t="str">
        <f t="shared" si="154"/>
        <v/>
      </c>
      <c r="AN427" s="1" t="str">
        <f>IF(AF427="S",VLOOKUP(AI427,lookups!$N$1:$O$100,2,FALSE),"NVT")</f>
        <v>NVT</v>
      </c>
      <c r="AP427" s="54" t="str">
        <f t="shared" si="142"/>
        <v/>
      </c>
    </row>
    <row r="428" spans="1:42" x14ac:dyDescent="0.2">
      <c r="A428" s="1">
        <f t="shared" si="149"/>
        <v>236.09100000000001</v>
      </c>
      <c r="B428" s="1">
        <f t="shared" si="150"/>
        <v>5</v>
      </c>
      <c r="C428" s="1">
        <f t="shared" si="151"/>
        <v>1</v>
      </c>
      <c r="D428" s="1">
        <f t="shared" si="152"/>
        <v>0</v>
      </c>
      <c r="E428" s="1">
        <f t="shared" si="138"/>
        <v>424</v>
      </c>
      <c r="F428" s="1">
        <f>IFERROR(VLOOKUP($E428,aanmeldingen!$B:$AB,F$1,FALSE),"-")</f>
        <v>236</v>
      </c>
      <c r="H428" s="25" t="str">
        <f>IF($D428=1,VLOOKUP($E428,aanmeldingen!$B:$AB,H$1,FALSE),"")</f>
        <v/>
      </c>
      <c r="I428" s="1" t="str">
        <f>IF($D428=1,VLOOKUP($E428,aanmeldingen!$B:$AB,I$1,FALSE),"")</f>
        <v/>
      </c>
      <c r="J428" s="1" t="str">
        <f>IF($D428=1,VLOOKUP($E428,aanmeldingen!$B:$AB,J$1,FALSE),"")</f>
        <v/>
      </c>
      <c r="K428" s="95" t="str">
        <f>IF($D428=1,VLOOKUP($E428,aanmeldingen!$B:$AB,K$1,FALSE),"")</f>
        <v/>
      </c>
      <c r="L428" s="95" t="str">
        <f>IF($D428=1,VLOOKUP($E428,aanmeldingen!$B:$AB,L$1,FALSE),"")</f>
        <v/>
      </c>
      <c r="M428" s="18" t="str">
        <f>IF($D428=1,VLOOKUP($E428,aanmeldingen!$B:$AB,M$1,FALSE),"")</f>
        <v/>
      </c>
      <c r="N428" s="1" t="str">
        <f>IF($D428=1,VLOOKUP($E428,aanmeldingen!$B:$AB,N$1,FALSE),"")</f>
        <v/>
      </c>
      <c r="O428" s="1" t="str">
        <f>IF($F428="-","",VLOOKUP($E428,aanmeldingen!$B:$AB,O$1,FALSE))</f>
        <v>Sizoo</v>
      </c>
      <c r="P428" s="1" t="str">
        <f>IF($F428="-","",VLOOKUP($E428,aanmeldingen!$B:$AB,P$1,FALSE))</f>
        <v>Isaura</v>
      </c>
      <c r="Q428" s="1" t="str">
        <f>IF($F428="-","",VLOOKUP($E428,aanmeldingen!$B:$AB,Q$1,FALSE))</f>
        <v>RS</v>
      </c>
      <c r="R428" s="123">
        <v>91</v>
      </c>
      <c r="S428" s="123"/>
      <c r="AA428" s="54">
        <f t="shared" si="139"/>
        <v>0</v>
      </c>
      <c r="AB428" s="54" t="e">
        <f t="shared" si="140"/>
        <v>#VALUE!</v>
      </c>
      <c r="AC428" s="83" t="str">
        <f t="shared" si="141"/>
        <v/>
      </c>
      <c r="AD428" s="54">
        <f t="shared" si="143"/>
        <v>424</v>
      </c>
      <c r="AE428" s="54" t="str">
        <f t="shared" si="146"/>
        <v/>
      </c>
      <c r="AF428" s="54" t="str">
        <f t="shared" si="147"/>
        <v/>
      </c>
      <c r="AG428" s="54" t="str">
        <f t="shared" si="153"/>
        <v/>
      </c>
      <c r="AH428" s="54" t="str">
        <f t="shared" si="153"/>
        <v/>
      </c>
      <c r="AI428" s="54" t="str">
        <f t="shared" si="153"/>
        <v/>
      </c>
      <c r="AJ428" s="54" t="str">
        <f t="shared" si="148"/>
        <v/>
      </c>
      <c r="AK428" s="54" t="str">
        <f t="shared" si="154"/>
        <v/>
      </c>
      <c r="AL428" s="54" t="str">
        <f t="shared" si="154"/>
        <v/>
      </c>
      <c r="AM428" s="54" t="str">
        <f t="shared" si="154"/>
        <v/>
      </c>
      <c r="AN428" s="1" t="str">
        <f>IF(AF428="S",VLOOKUP(AI428,lookups!$N$1:$O$100,2,FALSE),"NVT")</f>
        <v>NVT</v>
      </c>
      <c r="AP428" s="54" t="str">
        <f t="shared" si="142"/>
        <v/>
      </c>
    </row>
    <row r="429" spans="1:42" x14ac:dyDescent="0.2">
      <c r="A429" s="1">
        <f t="shared" si="149"/>
        <v>236.05500000000001</v>
      </c>
      <c r="B429" s="1">
        <f t="shared" si="150"/>
        <v>6</v>
      </c>
      <c r="C429" s="1">
        <f t="shared" si="151"/>
        <v>1</v>
      </c>
      <c r="D429" s="1">
        <f t="shared" si="152"/>
        <v>0</v>
      </c>
      <c r="E429" s="1">
        <f t="shared" si="138"/>
        <v>425</v>
      </c>
      <c r="F429" s="1">
        <f>IFERROR(VLOOKUP($E429,aanmeldingen!$B:$AB,F$1,FALSE),"-")</f>
        <v>236</v>
      </c>
      <c r="H429" s="25" t="str">
        <f>IF($D429=1,VLOOKUP($E429,aanmeldingen!$B:$AB,H$1,FALSE),"")</f>
        <v/>
      </c>
      <c r="I429" s="1" t="str">
        <f>IF($D429=1,VLOOKUP($E429,aanmeldingen!$B:$AB,I$1,FALSE),"")</f>
        <v/>
      </c>
      <c r="J429" s="1" t="str">
        <f>IF($D429=1,VLOOKUP($E429,aanmeldingen!$B:$AB,J$1,FALSE),"")</f>
        <v/>
      </c>
      <c r="K429" s="95" t="str">
        <f>IF($D429=1,VLOOKUP($E429,aanmeldingen!$B:$AB,K$1,FALSE),"")</f>
        <v/>
      </c>
      <c r="L429" s="95" t="str">
        <f>IF($D429=1,VLOOKUP($E429,aanmeldingen!$B:$AB,L$1,FALSE),"")</f>
        <v/>
      </c>
      <c r="M429" s="18" t="str">
        <f>IF($D429=1,VLOOKUP($E429,aanmeldingen!$B:$AB,M$1,FALSE),"")</f>
        <v/>
      </c>
      <c r="N429" s="1" t="str">
        <f>IF($D429=1,VLOOKUP($E429,aanmeldingen!$B:$AB,N$1,FALSE),"")</f>
        <v/>
      </c>
      <c r="O429" s="1" t="str">
        <f>IF($F429="-","",VLOOKUP($E429,aanmeldingen!$B:$AB,O$1,FALSE))</f>
        <v>De Wijn</v>
      </c>
      <c r="P429" s="1" t="str">
        <f>IF($F429="-","",VLOOKUP($E429,aanmeldingen!$B:$AB,P$1,FALSE))</f>
        <v>Day</v>
      </c>
      <c r="Q429" s="1" t="str">
        <f>IF($F429="-","",VLOOKUP($E429,aanmeldingen!$B:$AB,Q$1,FALSE))</f>
        <v>DBO</v>
      </c>
      <c r="R429" s="123">
        <v>55</v>
      </c>
      <c r="S429" s="123"/>
      <c r="AA429" s="54">
        <f t="shared" si="139"/>
        <v>0</v>
      </c>
      <c r="AB429" s="54" t="e">
        <f t="shared" si="140"/>
        <v>#VALUE!</v>
      </c>
      <c r="AC429" s="83" t="str">
        <f t="shared" si="141"/>
        <v/>
      </c>
      <c r="AD429" s="54">
        <f t="shared" si="143"/>
        <v>425</v>
      </c>
      <c r="AE429" s="54" t="str">
        <f t="shared" si="146"/>
        <v/>
      </c>
      <c r="AF429" s="54" t="str">
        <f t="shared" si="147"/>
        <v/>
      </c>
      <c r="AG429" s="54" t="str">
        <f t="shared" si="153"/>
        <v/>
      </c>
      <c r="AH429" s="54" t="str">
        <f t="shared" si="153"/>
        <v/>
      </c>
      <c r="AI429" s="54" t="str">
        <f t="shared" si="153"/>
        <v/>
      </c>
      <c r="AJ429" s="54" t="str">
        <f t="shared" si="148"/>
        <v/>
      </c>
      <c r="AK429" s="54" t="str">
        <f t="shared" si="154"/>
        <v/>
      </c>
      <c r="AL429" s="54" t="str">
        <f t="shared" si="154"/>
        <v/>
      </c>
      <c r="AM429" s="54" t="str">
        <f t="shared" si="154"/>
        <v/>
      </c>
      <c r="AN429" s="1" t="str">
        <f>IF(AF429="S",VLOOKUP(AI429,lookups!$N$1:$O$100,2,FALSE),"NVT")</f>
        <v>NVT</v>
      </c>
      <c r="AP429" s="54" t="str">
        <f t="shared" si="142"/>
        <v/>
      </c>
    </row>
    <row r="430" spans="1:42" x14ac:dyDescent="0.2">
      <c r="A430" s="1">
        <f t="shared" si="149"/>
        <v>236.07599999999999</v>
      </c>
      <c r="B430" s="1">
        <f t="shared" si="150"/>
        <v>7</v>
      </c>
      <c r="C430" s="1">
        <f t="shared" si="151"/>
        <v>1</v>
      </c>
      <c r="D430" s="1">
        <f t="shared" si="152"/>
        <v>0</v>
      </c>
      <c r="E430" s="1">
        <f t="shared" si="138"/>
        <v>426</v>
      </c>
      <c r="F430" s="1">
        <f>IFERROR(VLOOKUP($E430,aanmeldingen!$B:$AB,F$1,FALSE),"-")</f>
        <v>236</v>
      </c>
      <c r="H430" s="25" t="str">
        <f>IF($D430=1,VLOOKUP($E430,aanmeldingen!$B:$AB,H$1,FALSE),"")</f>
        <v/>
      </c>
      <c r="I430" s="1" t="str">
        <f>IF($D430=1,VLOOKUP($E430,aanmeldingen!$B:$AB,I$1,FALSE),"")</f>
        <v/>
      </c>
      <c r="J430" s="1" t="str">
        <f>IF($D430=1,VLOOKUP($E430,aanmeldingen!$B:$AB,J$1,FALSE),"")</f>
        <v/>
      </c>
      <c r="K430" s="95" t="str">
        <f>IF($D430=1,VLOOKUP($E430,aanmeldingen!$B:$AB,K$1,FALSE),"")</f>
        <v/>
      </c>
      <c r="L430" s="95" t="str">
        <f>IF($D430=1,VLOOKUP($E430,aanmeldingen!$B:$AB,L$1,FALSE),"")</f>
        <v/>
      </c>
      <c r="M430" s="18" t="str">
        <f>IF($D430=1,VLOOKUP($E430,aanmeldingen!$B:$AB,M$1,FALSE),"")</f>
        <v/>
      </c>
      <c r="N430" s="1" t="str">
        <f>IF($D430=1,VLOOKUP($E430,aanmeldingen!$B:$AB,N$1,FALSE),"")</f>
        <v/>
      </c>
      <c r="O430" s="1" t="str">
        <f>IF($F430="-","",VLOOKUP($E430,aanmeldingen!$B:$AB,O$1,FALSE))</f>
        <v>Van den Bergh</v>
      </c>
      <c r="P430" s="1" t="str">
        <f>IF($F430="-","",VLOOKUP($E430,aanmeldingen!$B:$AB,P$1,FALSE))</f>
        <v>Eveline</v>
      </c>
      <c r="Q430" s="1" t="str">
        <f>IF($F430="-","",VLOOKUP($E430,aanmeldingen!$B:$AB,Q$1,FALSE))</f>
        <v>FCA</v>
      </c>
      <c r="R430" s="123">
        <v>76</v>
      </c>
      <c r="S430" s="123"/>
      <c r="AA430" s="54">
        <f t="shared" si="139"/>
        <v>0</v>
      </c>
      <c r="AB430" s="54" t="e">
        <f t="shared" si="140"/>
        <v>#VALUE!</v>
      </c>
      <c r="AC430" s="83" t="str">
        <f t="shared" si="141"/>
        <v/>
      </c>
      <c r="AD430" s="54">
        <f t="shared" si="143"/>
        <v>426</v>
      </c>
      <c r="AE430" s="54" t="str">
        <f t="shared" si="146"/>
        <v/>
      </c>
      <c r="AF430" s="54" t="str">
        <f t="shared" si="147"/>
        <v/>
      </c>
      <c r="AG430" s="54" t="str">
        <f t="shared" si="153"/>
        <v/>
      </c>
      <c r="AH430" s="54" t="str">
        <f t="shared" si="153"/>
        <v/>
      </c>
      <c r="AI430" s="54" t="str">
        <f t="shared" si="153"/>
        <v/>
      </c>
      <c r="AJ430" s="54" t="str">
        <f t="shared" si="148"/>
        <v/>
      </c>
      <c r="AK430" s="54" t="str">
        <f t="shared" si="154"/>
        <v/>
      </c>
      <c r="AL430" s="54" t="str">
        <f t="shared" si="154"/>
        <v/>
      </c>
      <c r="AM430" s="54" t="str">
        <f t="shared" si="154"/>
        <v/>
      </c>
      <c r="AN430" s="1" t="str">
        <f>IF(AF430="S",VLOOKUP(AI430,lookups!$N$1:$O$100,2,FALSE),"NVT")</f>
        <v>NVT</v>
      </c>
      <c r="AP430" s="54" t="str">
        <f t="shared" si="142"/>
        <v/>
      </c>
    </row>
    <row r="431" spans="1:42" x14ac:dyDescent="0.2">
      <c r="A431" s="1">
        <f t="shared" si="149"/>
        <v>236.137</v>
      </c>
      <c r="B431" s="1">
        <f t="shared" si="150"/>
        <v>8</v>
      </c>
      <c r="C431" s="1">
        <f t="shared" si="151"/>
        <v>1</v>
      </c>
      <c r="D431" s="1">
        <f t="shared" si="152"/>
        <v>0</v>
      </c>
      <c r="E431" s="1">
        <f t="shared" si="138"/>
        <v>427</v>
      </c>
      <c r="F431" s="1">
        <f>IFERROR(VLOOKUP($E431,aanmeldingen!$B:$AB,F$1,FALSE),"-")</f>
        <v>236</v>
      </c>
      <c r="H431" s="25" t="str">
        <f>IF($D431=1,VLOOKUP($E431,aanmeldingen!$B:$AB,H$1,FALSE),"")</f>
        <v/>
      </c>
      <c r="I431" s="1" t="str">
        <f>IF($D431=1,VLOOKUP($E431,aanmeldingen!$B:$AB,I$1,FALSE),"")</f>
        <v/>
      </c>
      <c r="J431" s="1" t="str">
        <f>IF($D431=1,VLOOKUP($E431,aanmeldingen!$B:$AB,J$1,FALSE),"")</f>
        <v/>
      </c>
      <c r="K431" s="95" t="str">
        <f>IF($D431=1,VLOOKUP($E431,aanmeldingen!$B:$AB,K$1,FALSE),"")</f>
        <v/>
      </c>
      <c r="L431" s="95" t="str">
        <f>IF($D431=1,VLOOKUP($E431,aanmeldingen!$B:$AB,L$1,FALSE),"")</f>
        <v/>
      </c>
      <c r="M431" s="18" t="str">
        <f>IF($D431=1,VLOOKUP($E431,aanmeldingen!$B:$AB,M$1,FALSE),"")</f>
        <v/>
      </c>
      <c r="N431" s="1" t="str">
        <f>IF($D431=1,VLOOKUP($E431,aanmeldingen!$B:$AB,N$1,FALSE),"")</f>
        <v/>
      </c>
      <c r="O431" s="1" t="str">
        <f>IF($F431="-","",VLOOKUP($E431,aanmeldingen!$B:$AB,O$1,FALSE))</f>
        <v>Kroese</v>
      </c>
      <c r="P431" s="1" t="str">
        <f>IF($F431="-","",VLOOKUP($E431,aanmeldingen!$B:$AB,P$1,FALSE))</f>
        <v>Roos</v>
      </c>
      <c r="Q431" s="1" t="str">
        <f>IF($F431="-","",VLOOKUP($E431,aanmeldingen!$B:$AB,Q$1,FALSE))</f>
        <v>RS</v>
      </c>
      <c r="R431" s="123">
        <v>137</v>
      </c>
      <c r="S431" s="123"/>
      <c r="AA431" s="54">
        <f t="shared" si="139"/>
        <v>0</v>
      </c>
      <c r="AB431" s="54" t="e">
        <f t="shared" si="140"/>
        <v>#VALUE!</v>
      </c>
      <c r="AC431" s="83" t="str">
        <f t="shared" si="141"/>
        <v/>
      </c>
      <c r="AD431" s="54">
        <f t="shared" si="143"/>
        <v>427</v>
      </c>
      <c r="AE431" s="54" t="str">
        <f t="shared" si="146"/>
        <v/>
      </c>
      <c r="AF431" s="54" t="str">
        <f t="shared" si="147"/>
        <v/>
      </c>
      <c r="AG431" s="54" t="str">
        <f t="shared" si="153"/>
        <v/>
      </c>
      <c r="AH431" s="54" t="str">
        <f t="shared" si="153"/>
        <v/>
      </c>
      <c r="AI431" s="54" t="str">
        <f t="shared" si="153"/>
        <v/>
      </c>
      <c r="AJ431" s="54" t="str">
        <f t="shared" si="148"/>
        <v/>
      </c>
      <c r="AK431" s="54" t="str">
        <f t="shared" si="154"/>
        <v/>
      </c>
      <c r="AL431" s="54" t="str">
        <f t="shared" si="154"/>
        <v/>
      </c>
      <c r="AM431" s="54" t="str">
        <f t="shared" si="154"/>
        <v/>
      </c>
      <c r="AN431" s="1" t="str">
        <f>IF(AF431="S",VLOOKUP(AI431,lookups!$N$1:$O$100,2,FALSE),"NVT")</f>
        <v>NVT</v>
      </c>
      <c r="AP431" s="54" t="str">
        <f t="shared" si="142"/>
        <v/>
      </c>
    </row>
    <row r="432" spans="1:42" x14ac:dyDescent="0.2">
      <c r="A432" s="1">
        <f t="shared" si="149"/>
        <v>237.006</v>
      </c>
      <c r="B432" s="1">
        <f t="shared" si="150"/>
        <v>1</v>
      </c>
      <c r="C432" s="1">
        <f t="shared" si="151"/>
        <v>0</v>
      </c>
      <c r="D432" s="1">
        <f t="shared" si="152"/>
        <v>1</v>
      </c>
      <c r="E432" s="1">
        <f t="shared" si="138"/>
        <v>428</v>
      </c>
      <c r="F432" s="1">
        <f>IFERROR(VLOOKUP($E432,aanmeldingen!$B:$AB,F$1,FALSE),"-")</f>
        <v>237</v>
      </c>
      <c r="H432" s="25" t="str">
        <f>IF($D432=1,VLOOKUP($E432,aanmeldingen!$B:$AB,H$1,FALSE),"")</f>
        <v>Busto Arsizio</v>
      </c>
      <c r="I432" s="1" t="str">
        <f>IF($D432=1,VLOOKUP($E432,aanmeldingen!$B:$AB,I$1,FALSE),"")</f>
        <v>ITA</v>
      </c>
      <c r="J432" s="1" t="str">
        <f>IF($D432=1,VLOOKUP($E432,aanmeldingen!$B:$AB,J$1,FALSE),"")</f>
        <v>U23</v>
      </c>
      <c r="K432" s="95">
        <f>IF($D432=1,VLOOKUP($E432,aanmeldingen!$B:$AB,K$1,FALSE),"")</f>
        <v>43491</v>
      </c>
      <c r="L432" s="95">
        <f>IF($D432=1,VLOOKUP($E432,aanmeldingen!$B:$AB,L$1,FALSE),"")</f>
        <v>43492</v>
      </c>
      <c r="M432" s="18" t="str">
        <f>IF($D432=1,VLOOKUP($E432,aanmeldingen!$B:$AB,M$1,FALSE),"")</f>
        <v>Heren</v>
      </c>
      <c r="N432" s="1" t="str">
        <f>IF($D432=1,VLOOKUP($E432,aanmeldingen!$B:$AB,N$1,FALSE),"")</f>
        <v>Degen</v>
      </c>
      <c r="O432" s="1" t="str">
        <f>IF($F432="-","",VLOOKUP($E432,aanmeldingen!$B:$AB,O$1,FALSE))</f>
        <v>Tulen</v>
      </c>
      <c r="P432" s="1" t="str">
        <f>IF($F432="-","",VLOOKUP($E432,aanmeldingen!$B:$AB,P$1,FALSE))</f>
        <v>Rafael</v>
      </c>
      <c r="Q432" s="1" t="str">
        <f>IF($F432="-","",VLOOKUP($E432,aanmeldingen!$B:$AB,Q$1,FALSE))</f>
        <v>SCA</v>
      </c>
      <c r="R432" s="123">
        <v>6</v>
      </c>
      <c r="S432" s="123">
        <v>177</v>
      </c>
      <c r="AA432" s="54">
        <f t="shared" si="139"/>
        <v>0</v>
      </c>
      <c r="AB432" s="54" t="e">
        <f t="shared" si="140"/>
        <v>#VALUE!</v>
      </c>
      <c r="AC432" s="83" t="str">
        <f t="shared" si="141"/>
        <v/>
      </c>
      <c r="AD432" s="54">
        <f t="shared" si="143"/>
        <v>428</v>
      </c>
      <c r="AE432" s="54" t="str">
        <f t="shared" si="146"/>
        <v/>
      </c>
      <c r="AF432" s="54" t="str">
        <f t="shared" si="147"/>
        <v/>
      </c>
      <c r="AG432" s="54" t="str">
        <f t="shared" si="153"/>
        <v/>
      </c>
      <c r="AH432" s="54" t="str">
        <f t="shared" si="153"/>
        <v/>
      </c>
      <c r="AI432" s="54" t="str">
        <f t="shared" si="153"/>
        <v/>
      </c>
      <c r="AJ432" s="54" t="str">
        <f t="shared" si="148"/>
        <v/>
      </c>
      <c r="AK432" s="54" t="str">
        <f t="shared" si="154"/>
        <v/>
      </c>
      <c r="AL432" s="54" t="str">
        <f t="shared" si="154"/>
        <v/>
      </c>
      <c r="AM432" s="54" t="str">
        <f t="shared" si="154"/>
        <v/>
      </c>
      <c r="AN432" s="1" t="str">
        <f>IF(AF432="S",VLOOKUP(AI432,lookups!$N$1:$O$100,2,FALSE),"NVT")</f>
        <v>NVT</v>
      </c>
      <c r="AP432" s="54" t="str">
        <f t="shared" si="142"/>
        <v/>
      </c>
    </row>
    <row r="433" spans="1:42" x14ac:dyDescent="0.2">
      <c r="A433" s="1">
        <f t="shared" si="149"/>
        <v>237.03299999999999</v>
      </c>
      <c r="B433" s="1">
        <f t="shared" si="150"/>
        <v>2</v>
      </c>
      <c r="C433" s="1">
        <f t="shared" si="151"/>
        <v>0</v>
      </c>
      <c r="D433" s="1">
        <f t="shared" si="152"/>
        <v>0</v>
      </c>
      <c r="E433" s="1">
        <f t="shared" si="138"/>
        <v>429</v>
      </c>
      <c r="F433" s="1">
        <f>IFERROR(VLOOKUP($E433,aanmeldingen!$B:$AB,F$1,FALSE),"-")</f>
        <v>237</v>
      </c>
      <c r="H433" s="25" t="str">
        <f>IF($D433=1,VLOOKUP($E433,aanmeldingen!$B:$AB,H$1,FALSE),"")</f>
        <v/>
      </c>
      <c r="I433" s="1" t="str">
        <f>IF($D433=1,VLOOKUP($E433,aanmeldingen!$B:$AB,I$1,FALSE),"")</f>
        <v/>
      </c>
      <c r="J433" s="1" t="str">
        <f>IF($D433=1,VLOOKUP($E433,aanmeldingen!$B:$AB,J$1,FALSE),"")</f>
        <v/>
      </c>
      <c r="K433" s="95" t="str">
        <f>IF($D433=1,VLOOKUP($E433,aanmeldingen!$B:$AB,K$1,FALSE),"")</f>
        <v/>
      </c>
      <c r="L433" s="95" t="str">
        <f>IF($D433=1,VLOOKUP($E433,aanmeldingen!$B:$AB,L$1,FALSE),"")</f>
        <v/>
      </c>
      <c r="M433" s="18" t="str">
        <f>IF($D433=1,VLOOKUP($E433,aanmeldingen!$B:$AB,M$1,FALSE),"")</f>
        <v/>
      </c>
      <c r="N433" s="1" t="str">
        <f>IF($D433=1,VLOOKUP($E433,aanmeldingen!$B:$AB,N$1,FALSE),"")</f>
        <v/>
      </c>
      <c r="O433" s="1" t="str">
        <f>IF($F433="-","",VLOOKUP($E433,aanmeldingen!$B:$AB,O$1,FALSE))</f>
        <v>Keppel</v>
      </c>
      <c r="P433" s="1" t="str">
        <f>IF($F433="-","",VLOOKUP($E433,aanmeldingen!$B:$AB,P$1,FALSE))</f>
        <v>Colin</v>
      </c>
      <c r="Q433" s="1" t="str">
        <f>IF($F433="-","",VLOOKUP($E433,aanmeldingen!$B:$AB,Q$1,FALSE))</f>
        <v>DBO</v>
      </c>
      <c r="R433" s="123">
        <v>33</v>
      </c>
      <c r="S433" s="123"/>
      <c r="AA433" s="54">
        <f t="shared" si="139"/>
        <v>0</v>
      </c>
      <c r="AB433" s="54" t="e">
        <f t="shared" si="140"/>
        <v>#VALUE!</v>
      </c>
      <c r="AC433" s="83" t="str">
        <f t="shared" si="141"/>
        <v/>
      </c>
      <c r="AD433" s="54">
        <f t="shared" si="143"/>
        <v>429</v>
      </c>
      <c r="AE433" s="54" t="str">
        <f t="shared" si="146"/>
        <v/>
      </c>
      <c r="AF433" s="54" t="str">
        <f t="shared" si="147"/>
        <v/>
      </c>
      <c r="AG433" s="54" t="str">
        <f t="shared" si="153"/>
        <v/>
      </c>
      <c r="AH433" s="54" t="str">
        <f t="shared" si="153"/>
        <v/>
      </c>
      <c r="AI433" s="54" t="str">
        <f t="shared" si="153"/>
        <v/>
      </c>
      <c r="AJ433" s="54" t="str">
        <f t="shared" si="148"/>
        <v/>
      </c>
      <c r="AK433" s="54" t="str">
        <f t="shared" si="154"/>
        <v/>
      </c>
      <c r="AL433" s="54" t="str">
        <f t="shared" si="154"/>
        <v/>
      </c>
      <c r="AM433" s="54" t="str">
        <f t="shared" si="154"/>
        <v/>
      </c>
      <c r="AN433" s="1" t="str">
        <f>IF(AF433="S",VLOOKUP(AI433,lookups!$N$1:$O$100,2,FALSE),"NVT")</f>
        <v>NVT</v>
      </c>
      <c r="AP433" s="54" t="str">
        <f t="shared" si="142"/>
        <v/>
      </c>
    </row>
    <row r="434" spans="1:42" x14ac:dyDescent="0.2">
      <c r="A434" s="1">
        <f t="shared" si="149"/>
        <v>240.017</v>
      </c>
      <c r="B434" s="1">
        <f t="shared" si="150"/>
        <v>1</v>
      </c>
      <c r="C434" s="1">
        <f t="shared" si="151"/>
        <v>1</v>
      </c>
      <c r="D434" s="1">
        <f t="shared" si="152"/>
        <v>1</v>
      </c>
      <c r="E434" s="1">
        <f t="shared" si="138"/>
        <v>430</v>
      </c>
      <c r="F434" s="1">
        <f>IFERROR(VLOOKUP($E434,aanmeldingen!$B:$AB,F$1,FALSE),"-")</f>
        <v>240</v>
      </c>
      <c r="H434" s="25" t="str">
        <f>IF($D434=1,VLOOKUP($E434,aanmeldingen!$B:$AB,H$1,FALSE),"")</f>
        <v>Espoo Helsinki</v>
      </c>
      <c r="I434" s="1" t="str">
        <f>IF($D434=1,VLOOKUP($E434,aanmeldingen!$B:$AB,I$1,FALSE),"")</f>
        <v>FIN</v>
      </c>
      <c r="J434" s="1" t="str">
        <f>IF($D434=1,VLOOKUP($E434,aanmeldingen!$B:$AB,J$1,FALSE),"")</f>
        <v>ECC</v>
      </c>
      <c r="K434" s="95">
        <f>IF($D434=1,VLOOKUP($E434,aanmeldingen!$B:$AB,K$1,FALSE),"")</f>
        <v>43491</v>
      </c>
      <c r="L434" s="95">
        <f>IF($D434=1,VLOOKUP($E434,aanmeldingen!$B:$AB,L$1,FALSE),"")</f>
        <v>43492</v>
      </c>
      <c r="M434" s="18" t="str">
        <f>IF($D434=1,VLOOKUP($E434,aanmeldingen!$B:$AB,M$1,FALSE),"")</f>
        <v>Heren</v>
      </c>
      <c r="N434" s="1" t="str">
        <f>IF($D434=1,VLOOKUP($E434,aanmeldingen!$B:$AB,N$1,FALSE),"")</f>
        <v>Degen</v>
      </c>
      <c r="O434" s="1" t="str">
        <f>IF($F434="-","",VLOOKUP($E434,aanmeldingen!$B:$AB,O$1,FALSE))</f>
        <v>Roubailo</v>
      </c>
      <c r="P434" s="1" t="str">
        <f>IF($F434="-","",VLOOKUP($E434,aanmeldingen!$B:$AB,P$1,FALSE))</f>
        <v>Niels</v>
      </c>
      <c r="Q434" s="1" t="str">
        <f>IF($F434="-","",VLOOKUP($E434,aanmeldingen!$B:$AB,Q$1,FALSE))</f>
        <v>RS</v>
      </c>
      <c r="R434" s="123">
        <v>17</v>
      </c>
      <c r="S434" s="123">
        <v>123</v>
      </c>
      <c r="AA434" s="54">
        <f t="shared" si="139"/>
        <v>0</v>
      </c>
      <c r="AB434" s="54" t="e">
        <f t="shared" si="140"/>
        <v>#VALUE!</v>
      </c>
      <c r="AC434" s="83" t="str">
        <f t="shared" si="141"/>
        <v/>
      </c>
      <c r="AD434" s="54">
        <f t="shared" si="143"/>
        <v>430</v>
      </c>
      <c r="AE434" s="54" t="str">
        <f t="shared" si="146"/>
        <v/>
      </c>
      <c r="AF434" s="54" t="str">
        <f t="shared" si="147"/>
        <v/>
      </c>
      <c r="AG434" s="54" t="str">
        <f t="shared" si="153"/>
        <v/>
      </c>
      <c r="AH434" s="54" t="str">
        <f t="shared" si="153"/>
        <v/>
      </c>
      <c r="AI434" s="54" t="str">
        <f t="shared" si="153"/>
        <v/>
      </c>
      <c r="AJ434" s="54" t="str">
        <f t="shared" si="148"/>
        <v/>
      </c>
      <c r="AK434" s="54" t="str">
        <f t="shared" si="154"/>
        <v/>
      </c>
      <c r="AL434" s="54" t="str">
        <f t="shared" si="154"/>
        <v/>
      </c>
      <c r="AM434" s="54" t="str">
        <f t="shared" si="154"/>
        <v/>
      </c>
      <c r="AN434" s="1" t="str">
        <f>IF(AF434="S",VLOOKUP(AI434,lookups!$N$1:$O$100,2,FALSE),"NVT")</f>
        <v>NVT</v>
      </c>
      <c r="AP434" s="54" t="str">
        <f t="shared" si="142"/>
        <v/>
      </c>
    </row>
    <row r="435" spans="1:42" x14ac:dyDescent="0.2">
      <c r="A435" s="1">
        <f t="shared" si="149"/>
        <v>242.108</v>
      </c>
      <c r="B435" s="1">
        <f t="shared" si="150"/>
        <v>1</v>
      </c>
      <c r="C435" s="1">
        <f t="shared" si="151"/>
        <v>0</v>
      </c>
      <c r="D435" s="1">
        <f t="shared" si="152"/>
        <v>1</v>
      </c>
      <c r="E435" s="1">
        <f t="shared" si="138"/>
        <v>431</v>
      </c>
      <c r="F435" s="1">
        <f>IFERROR(VLOOKUP($E435,aanmeldingen!$B:$AB,F$1,FALSE),"-")</f>
        <v>242</v>
      </c>
      <c r="H435" s="25" t="str">
        <f>IF($D435=1,VLOOKUP($E435,aanmeldingen!$B:$AB,H$1,FALSE),"")</f>
        <v>Moedling</v>
      </c>
      <c r="I435" s="1" t="str">
        <f>IF($D435=1,VLOOKUP($E435,aanmeldingen!$B:$AB,I$1,FALSE),"")</f>
        <v>AUT</v>
      </c>
      <c r="J435" s="1" t="str">
        <f>IF($D435=1,VLOOKUP($E435,aanmeldingen!$B:$AB,J$1,FALSE),"")</f>
        <v>ECC</v>
      </c>
      <c r="K435" s="95">
        <f>IF($D435=1,VLOOKUP($E435,aanmeldingen!$B:$AB,K$1,FALSE),"")</f>
        <v>43491</v>
      </c>
      <c r="L435" s="95">
        <f>IF($D435=1,VLOOKUP($E435,aanmeldingen!$B:$AB,L$1,FALSE),"")</f>
        <v>43492</v>
      </c>
      <c r="M435" s="18" t="str">
        <f>IF($D435=1,VLOOKUP($E435,aanmeldingen!$B:$AB,M$1,FALSE),"")</f>
        <v>Dames</v>
      </c>
      <c r="N435" s="1" t="str">
        <f>IF($D435=1,VLOOKUP($E435,aanmeldingen!$B:$AB,N$1,FALSE),"")</f>
        <v>Sabel</v>
      </c>
      <c r="O435" s="1" t="str">
        <f>IF($F435="-","",VLOOKUP($E435,aanmeldingen!$B:$AB,O$1,FALSE))</f>
        <v>Chiang</v>
      </c>
      <c r="P435" s="1" t="str">
        <f>IF($F435="-","",VLOOKUP($E435,aanmeldingen!$B:$AB,P$1,FALSE))</f>
        <v>Enli</v>
      </c>
      <c r="Q435" s="1" t="str">
        <f>IF($F435="-","",VLOOKUP($E435,aanmeldingen!$B:$AB,Q$1,FALSE))</f>
        <v>SUR</v>
      </c>
      <c r="R435" s="123">
        <v>108</v>
      </c>
      <c r="S435" s="123">
        <v>137</v>
      </c>
      <c r="AA435" s="54">
        <f t="shared" si="139"/>
        <v>0</v>
      </c>
      <c r="AB435" s="54" t="e">
        <f t="shared" si="140"/>
        <v>#VALUE!</v>
      </c>
      <c r="AC435" s="83" t="str">
        <f t="shared" si="141"/>
        <v/>
      </c>
      <c r="AD435" s="54">
        <f t="shared" si="143"/>
        <v>431</v>
      </c>
      <c r="AE435" s="54" t="str">
        <f t="shared" si="146"/>
        <v/>
      </c>
      <c r="AF435" s="54" t="str">
        <f t="shared" si="147"/>
        <v/>
      </c>
      <c r="AG435" s="54" t="str">
        <f t="shared" si="153"/>
        <v/>
      </c>
      <c r="AH435" s="54" t="str">
        <f t="shared" si="153"/>
        <v/>
      </c>
      <c r="AI435" s="54" t="str">
        <f t="shared" si="153"/>
        <v/>
      </c>
      <c r="AJ435" s="54" t="str">
        <f t="shared" si="148"/>
        <v/>
      </c>
      <c r="AK435" s="54" t="str">
        <f t="shared" si="154"/>
        <v/>
      </c>
      <c r="AL435" s="54" t="str">
        <f t="shared" si="154"/>
        <v/>
      </c>
      <c r="AM435" s="54" t="str">
        <f t="shared" si="154"/>
        <v/>
      </c>
      <c r="AN435" s="1" t="str">
        <f>IF(AF435="S",VLOOKUP(AI435,lookups!$N$1:$O$100,2,FALSE),"NVT")</f>
        <v>NVT</v>
      </c>
      <c r="AP435" s="54" t="str">
        <f t="shared" si="142"/>
        <v/>
      </c>
    </row>
    <row r="436" spans="1:42" x14ac:dyDescent="0.2">
      <c r="A436" s="1">
        <f t="shared" si="149"/>
        <v>242.101</v>
      </c>
      <c r="B436" s="1">
        <f t="shared" si="150"/>
        <v>2</v>
      </c>
      <c r="C436" s="1">
        <f t="shared" si="151"/>
        <v>0</v>
      </c>
      <c r="D436" s="1">
        <f t="shared" si="152"/>
        <v>0</v>
      </c>
      <c r="E436" s="1">
        <f t="shared" si="138"/>
        <v>432</v>
      </c>
      <c r="F436" s="1">
        <f>IFERROR(VLOOKUP($E436,aanmeldingen!$B:$AB,F$1,FALSE),"-")</f>
        <v>242</v>
      </c>
      <c r="H436" s="25" t="str">
        <f>IF($D436=1,VLOOKUP($E436,aanmeldingen!$B:$AB,H$1,FALSE),"")</f>
        <v/>
      </c>
      <c r="I436" s="1" t="str">
        <f>IF($D436=1,VLOOKUP($E436,aanmeldingen!$B:$AB,I$1,FALSE),"")</f>
        <v/>
      </c>
      <c r="J436" s="1" t="str">
        <f>IF($D436=1,VLOOKUP($E436,aanmeldingen!$B:$AB,J$1,FALSE),"")</f>
        <v/>
      </c>
      <c r="K436" s="95" t="str">
        <f>IF($D436=1,VLOOKUP($E436,aanmeldingen!$B:$AB,K$1,FALSE),"")</f>
        <v/>
      </c>
      <c r="L436" s="95" t="str">
        <f>IF($D436=1,VLOOKUP($E436,aanmeldingen!$B:$AB,L$1,FALSE),"")</f>
        <v/>
      </c>
      <c r="M436" s="18" t="str">
        <f>IF($D436=1,VLOOKUP($E436,aanmeldingen!$B:$AB,M$1,FALSE),"")</f>
        <v/>
      </c>
      <c r="N436" s="1" t="str">
        <f>IF($D436=1,VLOOKUP($E436,aanmeldingen!$B:$AB,N$1,FALSE),"")</f>
        <v/>
      </c>
      <c r="O436" s="1" t="str">
        <f>IF($F436="-","",VLOOKUP($E436,aanmeldingen!$B:$AB,O$1,FALSE))</f>
        <v>Van Laere</v>
      </c>
      <c r="P436" s="1" t="str">
        <f>IF($F436="-","",VLOOKUP($E436,aanmeldingen!$B:$AB,P$1,FALSE))</f>
        <v>Fleur</v>
      </c>
      <c r="Q436" s="1" t="str">
        <f>IF($F436="-","",VLOOKUP($E436,aanmeldingen!$B:$AB,Q$1,FALSE))</f>
        <v>AMS</v>
      </c>
      <c r="R436" s="123">
        <v>101</v>
      </c>
      <c r="S436" s="123"/>
      <c r="AA436" s="54">
        <f t="shared" si="139"/>
        <v>0</v>
      </c>
      <c r="AB436" s="54" t="e">
        <f t="shared" si="140"/>
        <v>#VALUE!</v>
      </c>
      <c r="AC436" s="83" t="str">
        <f t="shared" si="141"/>
        <v/>
      </c>
      <c r="AD436" s="54">
        <f t="shared" si="143"/>
        <v>432</v>
      </c>
      <c r="AE436" s="54" t="str">
        <f t="shared" si="146"/>
        <v/>
      </c>
      <c r="AF436" s="54" t="str">
        <f t="shared" si="147"/>
        <v/>
      </c>
      <c r="AG436" s="54" t="str">
        <f t="shared" si="153"/>
        <v/>
      </c>
      <c r="AH436" s="54" t="str">
        <f t="shared" si="153"/>
        <v/>
      </c>
      <c r="AI436" s="54" t="str">
        <f t="shared" si="153"/>
        <v/>
      </c>
      <c r="AJ436" s="54" t="str">
        <f t="shared" si="148"/>
        <v/>
      </c>
      <c r="AK436" s="54" t="str">
        <f t="shared" si="154"/>
        <v/>
      </c>
      <c r="AL436" s="54" t="str">
        <f t="shared" si="154"/>
        <v/>
      </c>
      <c r="AM436" s="54" t="str">
        <f t="shared" si="154"/>
        <v/>
      </c>
      <c r="AN436" s="1" t="str">
        <f>IF(AF436="S",VLOOKUP(AI436,lookups!$N$1:$O$100,2,FALSE),"NVT")</f>
        <v>NVT</v>
      </c>
      <c r="AP436" s="54" t="str">
        <f t="shared" si="142"/>
        <v/>
      </c>
    </row>
    <row r="437" spans="1:42" x14ac:dyDescent="0.2">
      <c r="A437" s="1">
        <f t="shared" si="149"/>
        <v>243.06700000000001</v>
      </c>
      <c r="B437" s="1">
        <f t="shared" si="150"/>
        <v>1</v>
      </c>
      <c r="C437" s="1">
        <f t="shared" si="151"/>
        <v>1</v>
      </c>
      <c r="D437" s="1">
        <f t="shared" si="152"/>
        <v>1</v>
      </c>
      <c r="E437" s="1">
        <f t="shared" si="138"/>
        <v>433</v>
      </c>
      <c r="F437" s="1">
        <f>IFERROR(VLOOKUP($E437,aanmeldingen!$B:$AB,F$1,FALSE),"-")</f>
        <v>243</v>
      </c>
      <c r="H437" s="25" t="str">
        <f>IF($D437=1,VLOOKUP($E437,aanmeldingen!$B:$AB,H$1,FALSE),"")</f>
        <v>Moedling</v>
      </c>
      <c r="I437" s="1" t="str">
        <f>IF($D437=1,VLOOKUP($E437,aanmeldingen!$B:$AB,I$1,FALSE),"")</f>
        <v>AUT</v>
      </c>
      <c r="J437" s="1" t="str">
        <f>IF($D437=1,VLOOKUP($E437,aanmeldingen!$B:$AB,J$1,FALSE),"")</f>
        <v>ECC</v>
      </c>
      <c r="K437" s="95">
        <f>IF($D437=1,VLOOKUP($E437,aanmeldingen!$B:$AB,K$1,FALSE),"")</f>
        <v>43491</v>
      </c>
      <c r="L437" s="95">
        <f>IF($D437=1,VLOOKUP($E437,aanmeldingen!$B:$AB,L$1,FALSE),"")</f>
        <v>43492</v>
      </c>
      <c r="M437" s="18" t="str">
        <f>IF($D437=1,VLOOKUP($E437,aanmeldingen!$B:$AB,M$1,FALSE),"")</f>
        <v>Heren</v>
      </c>
      <c r="N437" s="1" t="str">
        <f>IF($D437=1,VLOOKUP($E437,aanmeldingen!$B:$AB,N$1,FALSE),"")</f>
        <v>Sabel</v>
      </c>
      <c r="O437" s="1" t="str">
        <f>IF($F437="-","",VLOOKUP($E437,aanmeldingen!$B:$AB,O$1,FALSE))</f>
        <v>Schaafsma</v>
      </c>
      <c r="P437" s="1" t="str">
        <f>IF($F437="-","",VLOOKUP($E437,aanmeldingen!$B:$AB,P$1,FALSE))</f>
        <v>Bote</v>
      </c>
      <c r="Q437" s="1" t="str">
        <f>IF($F437="-","",VLOOKUP($E437,aanmeldingen!$B:$AB,Q$1,FALSE))</f>
        <v>AMS</v>
      </c>
      <c r="R437" s="123">
        <v>67</v>
      </c>
      <c r="S437" s="123">
        <v>151</v>
      </c>
      <c r="AA437" s="54">
        <f t="shared" si="139"/>
        <v>0</v>
      </c>
      <c r="AB437" s="54" t="e">
        <f t="shared" si="140"/>
        <v>#VALUE!</v>
      </c>
      <c r="AC437" s="83" t="str">
        <f t="shared" si="141"/>
        <v/>
      </c>
      <c r="AD437" s="54">
        <f t="shared" si="143"/>
        <v>433</v>
      </c>
      <c r="AE437" s="54" t="str">
        <f t="shared" si="146"/>
        <v/>
      </c>
      <c r="AF437" s="54" t="str">
        <f t="shared" si="147"/>
        <v/>
      </c>
      <c r="AG437" s="54" t="str">
        <f t="shared" si="153"/>
        <v/>
      </c>
      <c r="AH437" s="54" t="str">
        <f t="shared" si="153"/>
        <v/>
      </c>
      <c r="AI437" s="54" t="str">
        <f t="shared" si="153"/>
        <v/>
      </c>
      <c r="AJ437" s="54" t="str">
        <f t="shared" si="148"/>
        <v/>
      </c>
      <c r="AK437" s="54" t="str">
        <f t="shared" si="154"/>
        <v/>
      </c>
      <c r="AL437" s="54" t="str">
        <f t="shared" si="154"/>
        <v/>
      </c>
      <c r="AM437" s="54" t="str">
        <f t="shared" si="154"/>
        <v/>
      </c>
      <c r="AN437" s="1" t="str">
        <f>IF(AF437="S",VLOOKUP(AI437,lookups!$N$1:$O$100,2,FALSE),"NVT")</f>
        <v>NVT</v>
      </c>
      <c r="AP437" s="54" t="str">
        <f t="shared" si="142"/>
        <v/>
      </c>
    </row>
    <row r="438" spans="1:42" x14ac:dyDescent="0.2">
      <c r="A438" s="1">
        <f t="shared" si="149"/>
        <v>243.142</v>
      </c>
      <c r="B438" s="1">
        <f t="shared" si="150"/>
        <v>2</v>
      </c>
      <c r="C438" s="1">
        <f t="shared" si="151"/>
        <v>1</v>
      </c>
      <c r="D438" s="1">
        <f t="shared" si="152"/>
        <v>0</v>
      </c>
      <c r="E438" s="1">
        <f t="shared" si="138"/>
        <v>434</v>
      </c>
      <c r="F438" s="1">
        <f>IFERROR(VLOOKUP($E438,aanmeldingen!$B:$AB,F$1,FALSE),"-")</f>
        <v>243</v>
      </c>
      <c r="H438" s="25" t="str">
        <f>IF($D438=1,VLOOKUP($E438,aanmeldingen!$B:$AB,H$1,FALSE),"")</f>
        <v/>
      </c>
      <c r="I438" s="1" t="str">
        <f>IF($D438=1,VLOOKUP($E438,aanmeldingen!$B:$AB,I$1,FALSE),"")</f>
        <v/>
      </c>
      <c r="J438" s="1" t="str">
        <f>IF($D438=1,VLOOKUP($E438,aanmeldingen!$B:$AB,J$1,FALSE),"")</f>
        <v/>
      </c>
      <c r="K438" s="95" t="str">
        <f>IF($D438=1,VLOOKUP($E438,aanmeldingen!$B:$AB,K$1,FALSE),"")</f>
        <v/>
      </c>
      <c r="L438" s="95" t="str">
        <f>IF($D438=1,VLOOKUP($E438,aanmeldingen!$B:$AB,L$1,FALSE),"")</f>
        <v/>
      </c>
      <c r="M438" s="18" t="str">
        <f>IF($D438=1,VLOOKUP($E438,aanmeldingen!$B:$AB,M$1,FALSE),"")</f>
        <v/>
      </c>
      <c r="N438" s="1" t="str">
        <f>IF($D438=1,VLOOKUP($E438,aanmeldingen!$B:$AB,N$1,FALSE),"")</f>
        <v/>
      </c>
      <c r="O438" s="1" t="str">
        <f>IF($F438="-","",VLOOKUP($E438,aanmeldingen!$B:$AB,O$1,FALSE))</f>
        <v>Butin Bik</v>
      </c>
      <c r="P438" s="1" t="str">
        <f>IF($F438="-","",VLOOKUP($E438,aanmeldingen!$B:$AB,P$1,FALSE))</f>
        <v>Nathan</v>
      </c>
      <c r="Q438" s="1" t="str">
        <f>IF($F438="-","",VLOOKUP($E438,aanmeldingen!$B:$AB,Q$1,FALSE))</f>
        <v>BG</v>
      </c>
      <c r="R438" s="123">
        <v>142</v>
      </c>
      <c r="S438" s="123"/>
      <c r="AA438" s="54">
        <f t="shared" si="139"/>
        <v>0</v>
      </c>
      <c r="AB438" s="54" t="e">
        <f t="shared" si="140"/>
        <v>#VALUE!</v>
      </c>
      <c r="AC438" s="83" t="str">
        <f t="shared" si="141"/>
        <v/>
      </c>
      <c r="AD438" s="54">
        <f t="shared" si="143"/>
        <v>434</v>
      </c>
      <c r="AE438" s="54" t="str">
        <f t="shared" si="146"/>
        <v/>
      </c>
      <c r="AF438" s="54" t="str">
        <f t="shared" si="147"/>
        <v/>
      </c>
      <c r="AG438" s="54" t="str">
        <f t="shared" si="153"/>
        <v/>
      </c>
      <c r="AH438" s="54" t="str">
        <f t="shared" si="153"/>
        <v/>
      </c>
      <c r="AI438" s="54" t="str">
        <f t="shared" si="153"/>
        <v/>
      </c>
      <c r="AJ438" s="54" t="str">
        <f t="shared" si="148"/>
        <v/>
      </c>
      <c r="AK438" s="54" t="str">
        <f t="shared" si="154"/>
        <v/>
      </c>
      <c r="AL438" s="54" t="str">
        <f t="shared" si="154"/>
        <v/>
      </c>
      <c r="AM438" s="54" t="str">
        <f t="shared" si="154"/>
        <v/>
      </c>
      <c r="AN438" s="1" t="str">
        <f>IF(AF438="S",VLOOKUP(AI438,lookups!$N$1:$O$100,2,FALSE),"NVT")</f>
        <v>NVT</v>
      </c>
      <c r="AP438" s="54" t="str">
        <f t="shared" si="142"/>
        <v/>
      </c>
    </row>
    <row r="439" spans="1:42" x14ac:dyDescent="0.2">
      <c r="A439" s="1">
        <f t="shared" si="149"/>
        <v>243.12899999999999</v>
      </c>
      <c r="B439" s="1">
        <f t="shared" si="150"/>
        <v>3</v>
      </c>
      <c r="C439" s="1">
        <f t="shared" si="151"/>
        <v>1</v>
      </c>
      <c r="D439" s="1">
        <f t="shared" si="152"/>
        <v>0</v>
      </c>
      <c r="E439" s="1">
        <f t="shared" si="138"/>
        <v>435</v>
      </c>
      <c r="F439" s="1">
        <f>IFERROR(VLOOKUP($E439,aanmeldingen!$B:$AB,F$1,FALSE),"-")</f>
        <v>243</v>
      </c>
      <c r="H439" s="25" t="str">
        <f>IF($D439=1,VLOOKUP($E439,aanmeldingen!$B:$AB,H$1,FALSE),"")</f>
        <v/>
      </c>
      <c r="I439" s="1" t="str">
        <f>IF($D439=1,VLOOKUP($E439,aanmeldingen!$B:$AB,I$1,FALSE),"")</f>
        <v/>
      </c>
      <c r="J439" s="1" t="str">
        <f>IF($D439=1,VLOOKUP($E439,aanmeldingen!$B:$AB,J$1,FALSE),"")</f>
        <v/>
      </c>
      <c r="K439" s="95" t="str">
        <f>IF($D439=1,VLOOKUP($E439,aanmeldingen!$B:$AB,K$1,FALSE),"")</f>
        <v/>
      </c>
      <c r="L439" s="95" t="str">
        <f>IF($D439=1,VLOOKUP($E439,aanmeldingen!$B:$AB,L$1,FALSE),"")</f>
        <v/>
      </c>
      <c r="M439" s="18" t="str">
        <f>IF($D439=1,VLOOKUP($E439,aanmeldingen!$B:$AB,M$1,FALSE),"")</f>
        <v/>
      </c>
      <c r="N439" s="1" t="str">
        <f>IF($D439=1,VLOOKUP($E439,aanmeldingen!$B:$AB,N$1,FALSE),"")</f>
        <v/>
      </c>
      <c r="O439" s="1" t="str">
        <f>IF($F439="-","",VLOOKUP($E439,aanmeldingen!$B:$AB,O$1,FALSE))</f>
        <v>Waasdorp</v>
      </c>
      <c r="P439" s="1" t="str">
        <f>IF($F439="-","",VLOOKUP($E439,aanmeldingen!$B:$AB,P$1,FALSE))</f>
        <v>Ryan</v>
      </c>
      <c r="Q439" s="1" t="str">
        <f>IF($F439="-","",VLOOKUP($E439,aanmeldingen!$B:$AB,Q$1,FALSE))</f>
        <v>BG</v>
      </c>
      <c r="R439" s="123">
        <v>129</v>
      </c>
      <c r="S439" s="123"/>
      <c r="AA439" s="54">
        <f t="shared" si="139"/>
        <v>0</v>
      </c>
      <c r="AB439" s="54" t="e">
        <f t="shared" si="140"/>
        <v>#VALUE!</v>
      </c>
      <c r="AC439" s="83" t="str">
        <f t="shared" si="141"/>
        <v/>
      </c>
      <c r="AD439" s="54">
        <f t="shared" si="143"/>
        <v>435</v>
      </c>
      <c r="AE439" s="54" t="str">
        <f t="shared" si="146"/>
        <v/>
      </c>
      <c r="AF439" s="54" t="str">
        <f t="shared" si="147"/>
        <v/>
      </c>
      <c r="AG439" s="54" t="str">
        <f t="shared" si="153"/>
        <v/>
      </c>
      <c r="AH439" s="54" t="str">
        <f t="shared" si="153"/>
        <v/>
      </c>
      <c r="AI439" s="54" t="str">
        <f t="shared" si="153"/>
        <v/>
      </c>
      <c r="AJ439" s="54" t="str">
        <f t="shared" si="148"/>
        <v/>
      </c>
      <c r="AK439" s="54" t="str">
        <f t="shared" si="154"/>
        <v/>
      </c>
      <c r="AL439" s="54" t="str">
        <f t="shared" si="154"/>
        <v/>
      </c>
      <c r="AM439" s="54" t="str">
        <f t="shared" si="154"/>
        <v/>
      </c>
      <c r="AN439" s="1" t="str">
        <f>IF(AF439="S",VLOOKUP(AI439,lookups!$N$1:$O$100,2,FALSE),"NVT")</f>
        <v>NVT</v>
      </c>
      <c r="AP439" s="54" t="str">
        <f t="shared" si="142"/>
        <v/>
      </c>
    </row>
    <row r="440" spans="1:42" x14ac:dyDescent="0.2">
      <c r="A440" s="1">
        <f t="shared" si="149"/>
        <v>252.17400000000001</v>
      </c>
      <c r="B440" s="1">
        <f t="shared" si="150"/>
        <v>1</v>
      </c>
      <c r="C440" s="1">
        <f t="shared" si="151"/>
        <v>0</v>
      </c>
      <c r="D440" s="1">
        <f t="shared" si="152"/>
        <v>1</v>
      </c>
      <c r="E440" s="1">
        <f t="shared" si="138"/>
        <v>436</v>
      </c>
      <c r="F440" s="1">
        <f>IFERROR(VLOOKUP($E440,aanmeldingen!$B:$AB,F$1,FALSE),"-")</f>
        <v>252</v>
      </c>
      <c r="H440" s="25" t="str">
        <f>IF($D440=1,VLOOKUP($E440,aanmeldingen!$B:$AB,H$1,FALSE),"")</f>
        <v>Bratislava</v>
      </c>
      <c r="I440" s="1" t="str">
        <f>IF($D440=1,VLOOKUP($E440,aanmeldingen!$B:$AB,I$1,FALSE),"")</f>
        <v>SVK</v>
      </c>
      <c r="J440" s="1" t="str">
        <f>IF($D440=1,VLOOKUP($E440,aanmeldingen!$B:$AB,J$1,FALSE),"")</f>
        <v>WB Jun</v>
      </c>
      <c r="K440" s="95">
        <f>IF($D440=1,VLOOKUP($E440,aanmeldingen!$B:$AB,K$1,FALSE),"")</f>
        <v>43498</v>
      </c>
      <c r="L440" s="95">
        <f>IF($D440=1,VLOOKUP($E440,aanmeldingen!$B:$AB,L$1,FALSE),"")</f>
        <v>43498</v>
      </c>
      <c r="M440" s="18" t="str">
        <f>IF($D440=1,VLOOKUP($E440,aanmeldingen!$B:$AB,M$1,FALSE),"")</f>
        <v>Dames</v>
      </c>
      <c r="N440" s="1" t="str">
        <f>IF($D440=1,VLOOKUP($E440,aanmeldingen!$B:$AB,N$1,FALSE),"")</f>
        <v>Degen</v>
      </c>
      <c r="O440" s="1" t="str">
        <f>IF($F440="-","",VLOOKUP($E440,aanmeldingen!$B:$AB,O$1,FALSE))</f>
        <v>Kroese</v>
      </c>
      <c r="P440" s="1" t="str">
        <f>IF($F440="-","",VLOOKUP($E440,aanmeldingen!$B:$AB,P$1,FALSE))</f>
        <v>Katelijne</v>
      </c>
      <c r="Q440" s="1" t="str">
        <f>IF($F440="-","",VLOOKUP($E440,aanmeldingen!$B:$AB,Q$1,FALSE))</f>
        <v>AMS</v>
      </c>
      <c r="R440" s="123">
        <v>174</v>
      </c>
      <c r="S440" s="123">
        <v>205</v>
      </c>
      <c r="AA440" s="54">
        <f t="shared" si="139"/>
        <v>0</v>
      </c>
      <c r="AB440" s="54" t="e">
        <f t="shared" si="140"/>
        <v>#VALUE!</v>
      </c>
      <c r="AC440" s="83" t="str">
        <f t="shared" si="141"/>
        <v/>
      </c>
      <c r="AD440" s="54">
        <f t="shared" si="143"/>
        <v>436</v>
      </c>
      <c r="AE440" s="54" t="str">
        <f t="shared" si="146"/>
        <v/>
      </c>
      <c r="AF440" s="54" t="str">
        <f t="shared" si="147"/>
        <v/>
      </c>
      <c r="AG440" s="54" t="str">
        <f t="shared" si="153"/>
        <v/>
      </c>
      <c r="AH440" s="54" t="str">
        <f t="shared" si="153"/>
        <v/>
      </c>
      <c r="AI440" s="54" t="str">
        <f t="shared" si="153"/>
        <v/>
      </c>
      <c r="AJ440" s="54" t="str">
        <f t="shared" si="148"/>
        <v/>
      </c>
      <c r="AK440" s="54" t="str">
        <f t="shared" si="154"/>
        <v/>
      </c>
      <c r="AL440" s="54" t="str">
        <f t="shared" si="154"/>
        <v/>
      </c>
      <c r="AM440" s="54" t="str">
        <f t="shared" si="154"/>
        <v/>
      </c>
      <c r="AN440" s="1" t="str">
        <f>IF(AF440="S",VLOOKUP(AI440,lookups!$N$1:$O$100,2,FALSE),"NVT")</f>
        <v>NVT</v>
      </c>
      <c r="AP440" s="54" t="str">
        <f t="shared" si="142"/>
        <v/>
      </c>
    </row>
    <row r="441" spans="1:42" x14ac:dyDescent="0.2">
      <c r="A441" s="1">
        <f t="shared" si="149"/>
        <v>255.12299999999999</v>
      </c>
      <c r="B441" s="1">
        <f t="shared" si="150"/>
        <v>1</v>
      </c>
      <c r="C441" s="1">
        <f t="shared" si="151"/>
        <v>1</v>
      </c>
      <c r="D441" s="1">
        <f t="shared" si="152"/>
        <v>1</v>
      </c>
      <c r="E441" s="1">
        <f t="shared" si="138"/>
        <v>437</v>
      </c>
      <c r="F441" s="1">
        <f>IFERROR(VLOOKUP($E441,aanmeldingen!$B:$AB,F$1,FALSE),"-")</f>
        <v>255</v>
      </c>
      <c r="H441" s="25" t="str">
        <f>IF($D441=1,VLOOKUP($E441,aanmeldingen!$B:$AB,H$1,FALSE),"")</f>
        <v>Leszno</v>
      </c>
      <c r="I441" s="1" t="str">
        <f>IF($D441=1,VLOOKUP($E441,aanmeldingen!$B:$AB,I$1,FALSE),"")</f>
        <v>POL</v>
      </c>
      <c r="J441" s="1" t="str">
        <f>IF($D441=1,VLOOKUP($E441,aanmeldingen!$B:$AB,J$1,FALSE),"")</f>
        <v>WB Jun</v>
      </c>
      <c r="K441" s="95">
        <f>IF($D441=1,VLOOKUP($E441,aanmeldingen!$B:$AB,K$1,FALSE),"")</f>
        <v>43498</v>
      </c>
      <c r="L441" s="95">
        <f>IF($D441=1,VLOOKUP($E441,aanmeldingen!$B:$AB,L$1,FALSE),"")</f>
        <v>43498</v>
      </c>
      <c r="M441" s="18" t="str">
        <f>IF($D441=1,VLOOKUP($E441,aanmeldingen!$B:$AB,M$1,FALSE),"")</f>
        <v>Heren</v>
      </c>
      <c r="N441" s="1" t="str">
        <f>IF($D441=1,VLOOKUP($E441,aanmeldingen!$B:$AB,N$1,FALSE),"")</f>
        <v>Floret</v>
      </c>
      <c r="O441" s="1" t="str">
        <f>IF($F441="-","",VLOOKUP($E441,aanmeldingen!$B:$AB,O$1,FALSE))</f>
        <v>Split</v>
      </c>
      <c r="P441" s="1" t="str">
        <f>IF($F441="-","",VLOOKUP($E441,aanmeldingen!$B:$AB,P$1,FALSE))</f>
        <v>Olivier</v>
      </c>
      <c r="Q441" s="1" t="str">
        <f>IF($F441="-","",VLOOKUP($E441,aanmeldingen!$B:$AB,Q$1,FALSE))</f>
        <v>NRD</v>
      </c>
      <c r="R441" s="123">
        <v>123</v>
      </c>
      <c r="S441" s="123">
        <v>182</v>
      </c>
      <c r="AA441" s="54">
        <f t="shared" si="139"/>
        <v>0</v>
      </c>
      <c r="AB441" s="54" t="e">
        <f t="shared" si="140"/>
        <v>#VALUE!</v>
      </c>
      <c r="AC441" s="83" t="str">
        <f t="shared" si="141"/>
        <v/>
      </c>
      <c r="AD441" s="54">
        <f t="shared" si="143"/>
        <v>437</v>
      </c>
      <c r="AE441" s="54" t="str">
        <f t="shared" si="146"/>
        <v/>
      </c>
      <c r="AF441" s="54" t="str">
        <f t="shared" si="147"/>
        <v/>
      </c>
      <c r="AG441" s="54" t="str">
        <f t="shared" si="153"/>
        <v/>
      </c>
      <c r="AH441" s="54" t="str">
        <f t="shared" si="153"/>
        <v/>
      </c>
      <c r="AI441" s="54" t="str">
        <f t="shared" si="153"/>
        <v/>
      </c>
      <c r="AJ441" s="54" t="str">
        <f t="shared" si="148"/>
        <v/>
      </c>
      <c r="AK441" s="54" t="str">
        <f t="shared" si="154"/>
        <v/>
      </c>
      <c r="AL441" s="54" t="str">
        <f t="shared" si="154"/>
        <v/>
      </c>
      <c r="AM441" s="54" t="str">
        <f t="shared" si="154"/>
        <v/>
      </c>
      <c r="AN441" s="1" t="str">
        <f>IF(AF441="S",VLOOKUP(AI441,lookups!$N$1:$O$100,2,FALSE),"NVT")</f>
        <v>NVT</v>
      </c>
      <c r="AP441" s="54" t="str">
        <f t="shared" si="142"/>
        <v/>
      </c>
    </row>
    <row r="442" spans="1:42" x14ac:dyDescent="0.2">
      <c r="A442" s="1">
        <f t="shared" si="149"/>
        <v>255.113</v>
      </c>
      <c r="B442" s="1">
        <f t="shared" si="150"/>
        <v>2</v>
      </c>
      <c r="C442" s="1">
        <f t="shared" si="151"/>
        <v>1</v>
      </c>
      <c r="D442" s="1">
        <f t="shared" si="152"/>
        <v>0</v>
      </c>
      <c r="E442" s="1">
        <f t="shared" si="138"/>
        <v>438</v>
      </c>
      <c r="F442" s="1">
        <f>IFERROR(VLOOKUP($E442,aanmeldingen!$B:$AB,F$1,FALSE),"-")</f>
        <v>255</v>
      </c>
      <c r="H442" s="25" t="str">
        <f>IF($D442=1,VLOOKUP($E442,aanmeldingen!$B:$AB,H$1,FALSE),"")</f>
        <v/>
      </c>
      <c r="I442" s="1" t="str">
        <f>IF($D442=1,VLOOKUP($E442,aanmeldingen!$B:$AB,I$1,FALSE),"")</f>
        <v/>
      </c>
      <c r="J442" s="1" t="str">
        <f>IF($D442=1,VLOOKUP($E442,aanmeldingen!$B:$AB,J$1,FALSE),"")</f>
        <v/>
      </c>
      <c r="K442" s="95" t="str">
        <f>IF($D442=1,VLOOKUP($E442,aanmeldingen!$B:$AB,K$1,FALSE),"")</f>
        <v/>
      </c>
      <c r="L442" s="95" t="str">
        <f>IF($D442=1,VLOOKUP($E442,aanmeldingen!$B:$AB,L$1,FALSE),"")</f>
        <v/>
      </c>
      <c r="M442" s="18" t="str">
        <f>IF($D442=1,VLOOKUP($E442,aanmeldingen!$B:$AB,M$1,FALSE),"")</f>
        <v/>
      </c>
      <c r="N442" s="1" t="str">
        <f>IF($D442=1,VLOOKUP($E442,aanmeldingen!$B:$AB,N$1,FALSE),"")</f>
        <v/>
      </c>
      <c r="O442" s="1" t="str">
        <f>IF($F442="-","",VLOOKUP($E442,aanmeldingen!$B:$AB,O$1,FALSE))</f>
        <v>Zoons</v>
      </c>
      <c r="P442" s="1" t="str">
        <f>IF($F442="-","",VLOOKUP($E442,aanmeldingen!$B:$AB,P$1,FALSE))</f>
        <v>Edo</v>
      </c>
      <c r="Q442" s="1" t="str">
        <f>IF($F442="-","",VLOOKUP($E442,aanmeldingen!$B:$AB,Q$1,FALSE))</f>
        <v>NRD</v>
      </c>
      <c r="R442" s="123">
        <v>113</v>
      </c>
      <c r="S442" s="123"/>
      <c r="AA442" s="54">
        <f t="shared" si="139"/>
        <v>0</v>
      </c>
      <c r="AB442" s="54" t="e">
        <f t="shared" si="140"/>
        <v>#VALUE!</v>
      </c>
      <c r="AC442" s="83" t="str">
        <f t="shared" si="141"/>
        <v/>
      </c>
      <c r="AD442" s="54">
        <f t="shared" si="143"/>
        <v>438</v>
      </c>
      <c r="AE442" s="54" t="str">
        <f t="shared" si="146"/>
        <v/>
      </c>
      <c r="AF442" s="54" t="str">
        <f t="shared" si="147"/>
        <v/>
      </c>
      <c r="AG442" s="54" t="str">
        <f t="shared" si="153"/>
        <v/>
      </c>
      <c r="AH442" s="54" t="str">
        <f t="shared" si="153"/>
        <v/>
      </c>
      <c r="AI442" s="54" t="str">
        <f t="shared" si="153"/>
        <v/>
      </c>
      <c r="AJ442" s="54" t="str">
        <f t="shared" si="148"/>
        <v/>
      </c>
      <c r="AK442" s="54" t="str">
        <f t="shared" si="154"/>
        <v/>
      </c>
      <c r="AL442" s="54" t="str">
        <f t="shared" si="154"/>
        <v/>
      </c>
      <c r="AM442" s="54" t="str">
        <f t="shared" si="154"/>
        <v/>
      </c>
      <c r="AN442" s="1" t="str">
        <f>IF(AF442="S",VLOOKUP(AI442,lookups!$N$1:$O$100,2,FALSE),"NVT")</f>
        <v>NVT</v>
      </c>
      <c r="AP442" s="54" t="str">
        <f t="shared" si="142"/>
        <v/>
      </c>
    </row>
    <row r="443" spans="1:42" x14ac:dyDescent="0.2">
      <c r="A443" s="1">
        <f t="shared" si="149"/>
        <v>255.02</v>
      </c>
      <c r="B443" s="1">
        <f t="shared" si="150"/>
        <v>3</v>
      </c>
      <c r="C443" s="1">
        <f t="shared" si="151"/>
        <v>1</v>
      </c>
      <c r="D443" s="1">
        <f t="shared" si="152"/>
        <v>0</v>
      </c>
      <c r="E443" s="1">
        <f t="shared" si="138"/>
        <v>439</v>
      </c>
      <c r="F443" s="1">
        <f>IFERROR(VLOOKUP($E443,aanmeldingen!$B:$AB,F$1,FALSE),"-")</f>
        <v>255</v>
      </c>
      <c r="H443" s="25" t="str">
        <f>IF($D443=1,VLOOKUP($E443,aanmeldingen!$B:$AB,H$1,FALSE),"")</f>
        <v/>
      </c>
      <c r="I443" s="1" t="str">
        <f>IF($D443=1,VLOOKUP($E443,aanmeldingen!$B:$AB,I$1,FALSE),"")</f>
        <v/>
      </c>
      <c r="J443" s="1" t="str">
        <f>IF($D443=1,VLOOKUP($E443,aanmeldingen!$B:$AB,J$1,FALSE),"")</f>
        <v/>
      </c>
      <c r="K443" s="95" t="str">
        <f>IF($D443=1,VLOOKUP($E443,aanmeldingen!$B:$AB,K$1,FALSE),"")</f>
        <v/>
      </c>
      <c r="L443" s="95" t="str">
        <f>IF($D443=1,VLOOKUP($E443,aanmeldingen!$B:$AB,L$1,FALSE),"")</f>
        <v/>
      </c>
      <c r="M443" s="18" t="str">
        <f>IF($D443=1,VLOOKUP($E443,aanmeldingen!$B:$AB,M$1,FALSE),"")</f>
        <v/>
      </c>
      <c r="N443" s="1" t="str">
        <f>IF($D443=1,VLOOKUP($E443,aanmeldingen!$B:$AB,N$1,FALSE),"")</f>
        <v/>
      </c>
      <c r="O443" s="1" t="str">
        <f>IF($F443="-","",VLOOKUP($E443,aanmeldingen!$B:$AB,O$1,FALSE))</f>
        <v>Giacon</v>
      </c>
      <c r="P443" s="1" t="str">
        <f>IF($F443="-","",VLOOKUP($E443,aanmeldingen!$B:$AB,P$1,FALSE))</f>
        <v>Daniel</v>
      </c>
      <c r="Q443" s="1" t="str">
        <f>IF($F443="-","",VLOOKUP($E443,aanmeldingen!$B:$AB,Q$1,FALSE))</f>
        <v>AMS</v>
      </c>
      <c r="R443" s="123">
        <v>20</v>
      </c>
      <c r="S443" s="123"/>
      <c r="AA443" s="54">
        <f t="shared" si="139"/>
        <v>0</v>
      </c>
      <c r="AB443" s="54" t="e">
        <f t="shared" si="140"/>
        <v>#VALUE!</v>
      </c>
      <c r="AC443" s="83" t="str">
        <f t="shared" si="141"/>
        <v/>
      </c>
      <c r="AD443" s="54">
        <f t="shared" si="143"/>
        <v>439</v>
      </c>
      <c r="AE443" s="54" t="str">
        <f t="shared" si="146"/>
        <v/>
      </c>
      <c r="AF443" s="54" t="str">
        <f t="shared" si="147"/>
        <v/>
      </c>
      <c r="AG443" s="54" t="str">
        <f t="shared" si="153"/>
        <v/>
      </c>
      <c r="AH443" s="54" t="str">
        <f t="shared" si="153"/>
        <v/>
      </c>
      <c r="AI443" s="54" t="str">
        <f t="shared" si="153"/>
        <v/>
      </c>
      <c r="AJ443" s="54" t="str">
        <f t="shared" si="148"/>
        <v/>
      </c>
      <c r="AK443" s="54" t="str">
        <f t="shared" si="154"/>
        <v/>
      </c>
      <c r="AL443" s="54" t="str">
        <f t="shared" si="154"/>
        <v/>
      </c>
      <c r="AM443" s="54" t="str">
        <f t="shared" si="154"/>
        <v/>
      </c>
      <c r="AN443" s="1" t="str">
        <f>IF(AF443="S",VLOOKUP(AI443,lookups!$N$1:$O$100,2,FALSE),"NVT")</f>
        <v>NVT</v>
      </c>
      <c r="AP443" s="54" t="str">
        <f t="shared" si="142"/>
        <v/>
      </c>
    </row>
    <row r="444" spans="1:42" x14ac:dyDescent="0.2">
      <c r="A444" s="1">
        <f t="shared" si="149"/>
        <v>255.15700000000001</v>
      </c>
      <c r="B444" s="1">
        <f t="shared" si="150"/>
        <v>4</v>
      </c>
      <c r="C444" s="1">
        <f t="shared" si="151"/>
        <v>1</v>
      </c>
      <c r="D444" s="1">
        <f t="shared" si="152"/>
        <v>0</v>
      </c>
      <c r="E444" s="1">
        <f t="shared" si="138"/>
        <v>440</v>
      </c>
      <c r="F444" s="1">
        <f>IFERROR(VLOOKUP($E444,aanmeldingen!$B:$AB,F$1,FALSE),"-")</f>
        <v>255</v>
      </c>
      <c r="H444" s="25" t="str">
        <f>IF($D444=1,VLOOKUP($E444,aanmeldingen!$B:$AB,H$1,FALSE),"")</f>
        <v/>
      </c>
      <c r="I444" s="1" t="str">
        <f>IF($D444=1,VLOOKUP($E444,aanmeldingen!$B:$AB,I$1,FALSE),"")</f>
        <v/>
      </c>
      <c r="J444" s="1" t="str">
        <f>IF($D444=1,VLOOKUP($E444,aanmeldingen!$B:$AB,J$1,FALSE),"")</f>
        <v/>
      </c>
      <c r="K444" s="95" t="str">
        <f>IF($D444=1,VLOOKUP($E444,aanmeldingen!$B:$AB,K$1,FALSE),"")</f>
        <v/>
      </c>
      <c r="L444" s="95" t="str">
        <f>IF($D444=1,VLOOKUP($E444,aanmeldingen!$B:$AB,L$1,FALSE),"")</f>
        <v/>
      </c>
      <c r="M444" s="18" t="str">
        <f>IF($D444=1,VLOOKUP($E444,aanmeldingen!$B:$AB,M$1,FALSE),"")</f>
        <v/>
      </c>
      <c r="N444" s="1" t="str">
        <f>IF($D444=1,VLOOKUP($E444,aanmeldingen!$B:$AB,N$1,FALSE),"")</f>
        <v/>
      </c>
      <c r="O444" s="1" t="str">
        <f>IF($F444="-","",VLOOKUP($E444,aanmeldingen!$B:$AB,O$1,FALSE))</f>
        <v>Jans Kohneke</v>
      </c>
      <c r="P444" s="1" t="str">
        <f>IF($F444="-","",VLOOKUP($E444,aanmeldingen!$B:$AB,P$1,FALSE))</f>
        <v>Teun</v>
      </c>
      <c r="Q444" s="1" t="str">
        <f>IF($F444="-","",VLOOKUP($E444,aanmeldingen!$B:$AB,Q$1,FALSE))</f>
        <v>AMS</v>
      </c>
      <c r="R444" s="123">
        <v>157</v>
      </c>
      <c r="S444" s="123"/>
      <c r="AA444" s="54">
        <f t="shared" si="139"/>
        <v>0</v>
      </c>
      <c r="AB444" s="54" t="e">
        <f t="shared" si="140"/>
        <v>#VALUE!</v>
      </c>
      <c r="AC444" s="83" t="str">
        <f t="shared" si="141"/>
        <v/>
      </c>
      <c r="AD444" s="54">
        <f t="shared" si="143"/>
        <v>440</v>
      </c>
      <c r="AE444" s="54" t="str">
        <f t="shared" si="146"/>
        <v/>
      </c>
      <c r="AF444" s="54" t="str">
        <f t="shared" si="147"/>
        <v/>
      </c>
      <c r="AG444" s="54" t="str">
        <f t="shared" si="153"/>
        <v/>
      </c>
      <c r="AH444" s="54" t="str">
        <f t="shared" si="153"/>
        <v/>
      </c>
      <c r="AI444" s="54" t="str">
        <f t="shared" si="153"/>
        <v/>
      </c>
      <c r="AJ444" s="54" t="str">
        <f t="shared" si="148"/>
        <v/>
      </c>
      <c r="AK444" s="54" t="str">
        <f t="shared" si="154"/>
        <v/>
      </c>
      <c r="AL444" s="54" t="str">
        <f t="shared" si="154"/>
        <v/>
      </c>
      <c r="AM444" s="54" t="str">
        <f t="shared" si="154"/>
        <v/>
      </c>
      <c r="AN444" s="1" t="str">
        <f>IF(AF444="S",VLOOKUP(AI444,lookups!$N$1:$O$100,2,FALSE),"NVT")</f>
        <v>NVT</v>
      </c>
      <c r="AP444" s="54" t="str">
        <f t="shared" si="142"/>
        <v/>
      </c>
    </row>
    <row r="445" spans="1:42" x14ac:dyDescent="0.2">
      <c r="A445" s="1">
        <f t="shared" si="149"/>
        <v>255.124</v>
      </c>
      <c r="B445" s="1">
        <f t="shared" si="150"/>
        <v>5</v>
      </c>
      <c r="C445" s="1">
        <f t="shared" si="151"/>
        <v>1</v>
      </c>
      <c r="D445" s="1">
        <f t="shared" si="152"/>
        <v>0</v>
      </c>
      <c r="E445" s="1">
        <f t="shared" si="138"/>
        <v>441</v>
      </c>
      <c r="F445" s="1">
        <f>IFERROR(VLOOKUP($E445,aanmeldingen!$B:$AB,F$1,FALSE),"-")</f>
        <v>255</v>
      </c>
      <c r="H445" s="25" t="str">
        <f>IF($D445=1,VLOOKUP($E445,aanmeldingen!$B:$AB,H$1,FALSE),"")</f>
        <v/>
      </c>
      <c r="I445" s="1" t="str">
        <f>IF($D445=1,VLOOKUP($E445,aanmeldingen!$B:$AB,I$1,FALSE),"")</f>
        <v/>
      </c>
      <c r="J445" s="1" t="str">
        <f>IF($D445=1,VLOOKUP($E445,aanmeldingen!$B:$AB,J$1,FALSE),"")</f>
        <v/>
      </c>
      <c r="K445" s="95" t="str">
        <f>IF($D445=1,VLOOKUP($E445,aanmeldingen!$B:$AB,K$1,FALSE),"")</f>
        <v/>
      </c>
      <c r="L445" s="95" t="str">
        <f>IF($D445=1,VLOOKUP($E445,aanmeldingen!$B:$AB,L$1,FALSE),"")</f>
        <v/>
      </c>
      <c r="M445" s="18" t="str">
        <f>IF($D445=1,VLOOKUP($E445,aanmeldingen!$B:$AB,M$1,FALSE),"")</f>
        <v/>
      </c>
      <c r="N445" s="1" t="str">
        <f>IF($D445=1,VLOOKUP($E445,aanmeldingen!$B:$AB,N$1,FALSE),"")</f>
        <v/>
      </c>
      <c r="O445" s="1" t="str">
        <f>IF($F445="-","",VLOOKUP($E445,aanmeldingen!$B:$AB,O$1,FALSE))</f>
        <v>Dualeh</v>
      </c>
      <c r="P445" s="1" t="str">
        <f>IF($F445="-","",VLOOKUP($E445,aanmeldingen!$B:$AB,P$1,FALSE))</f>
        <v>Quincy</v>
      </c>
      <c r="Q445" s="1" t="str">
        <f>IF($F445="-","",VLOOKUP($E445,aanmeldingen!$B:$AB,Q$1,FALSE))</f>
        <v>TWE</v>
      </c>
      <c r="R445" s="123">
        <v>124</v>
      </c>
      <c r="S445" s="123"/>
      <c r="AA445" s="54">
        <f t="shared" si="139"/>
        <v>0</v>
      </c>
      <c r="AB445" s="54" t="e">
        <f t="shared" si="140"/>
        <v>#VALUE!</v>
      </c>
      <c r="AC445" s="83" t="str">
        <f t="shared" si="141"/>
        <v/>
      </c>
      <c r="AD445" s="54">
        <f t="shared" si="143"/>
        <v>441</v>
      </c>
      <c r="AE445" s="54" t="str">
        <f t="shared" si="146"/>
        <v/>
      </c>
      <c r="AF445" s="54" t="str">
        <f t="shared" si="147"/>
        <v/>
      </c>
      <c r="AG445" s="54" t="str">
        <f t="shared" ref="AG445:AI464" si="155">IF($AF445="W",VLOOKUP($AE445,$F$5:$N$997,AG$4,FALSE),IF($AF445="S",VLOOKUP($AE445,$A$5:$R$997,AG$3,FALSE),""))</f>
        <v/>
      </c>
      <c r="AH445" s="54" t="str">
        <f t="shared" si="155"/>
        <v/>
      </c>
      <c r="AI445" s="54" t="str">
        <f t="shared" si="155"/>
        <v/>
      </c>
      <c r="AJ445" s="54" t="str">
        <f t="shared" si="148"/>
        <v/>
      </c>
      <c r="AK445" s="54" t="str">
        <f t="shared" ref="AK445:AM464" si="156">IF($AF445="W",VLOOKUP($AE445,$F$5:$N$997,AK$4,FALSE),"")</f>
        <v/>
      </c>
      <c r="AL445" s="54" t="str">
        <f t="shared" si="156"/>
        <v/>
      </c>
      <c r="AM445" s="54" t="str">
        <f t="shared" si="156"/>
        <v/>
      </c>
      <c r="AN445" s="1" t="str">
        <f>IF(AF445="S",VLOOKUP(AI445,lookups!$N$1:$O$100,2,FALSE),"NVT")</f>
        <v>NVT</v>
      </c>
      <c r="AP445" s="54" t="str">
        <f t="shared" si="142"/>
        <v/>
      </c>
    </row>
    <row r="446" spans="1:42" x14ac:dyDescent="0.2">
      <c r="A446" s="1">
        <f t="shared" si="149"/>
        <v>259.012001</v>
      </c>
      <c r="B446" s="1">
        <f t="shared" si="150"/>
        <v>1</v>
      </c>
      <c r="C446" s="1">
        <f t="shared" si="151"/>
        <v>0</v>
      </c>
      <c r="D446" s="1">
        <f t="shared" si="152"/>
        <v>1</v>
      </c>
      <c r="E446" s="1">
        <f t="shared" si="138"/>
        <v>442</v>
      </c>
      <c r="F446" s="1">
        <f>IFERROR(VLOOKUP($E446,aanmeldingen!$B:$AB,F$1,FALSE),"-")</f>
        <v>259</v>
      </c>
      <c r="H446" s="25" t="str">
        <f>IF($D446=1,VLOOKUP($E446,aanmeldingen!$B:$AB,H$1,FALSE),"")</f>
        <v>Leszno</v>
      </c>
      <c r="I446" s="1" t="str">
        <f>IF($D446=1,VLOOKUP($E446,aanmeldingen!$B:$AB,I$1,FALSE),"")</f>
        <v>POL</v>
      </c>
      <c r="J446" s="1" t="str">
        <f>IF($D446=1,VLOOKUP($E446,aanmeldingen!$B:$AB,J$1,FALSE),"")</f>
        <v>WB Jun Eq</v>
      </c>
      <c r="K446" s="95">
        <f>IF($D446=1,VLOOKUP($E446,aanmeldingen!$B:$AB,K$1,FALSE),"")</f>
        <v>43499</v>
      </c>
      <c r="L446" s="95">
        <f>IF($D446=1,VLOOKUP($E446,aanmeldingen!$B:$AB,L$1,FALSE),"")</f>
        <v>43499</v>
      </c>
      <c r="M446" s="18" t="str">
        <f>IF($D446=1,VLOOKUP($E446,aanmeldingen!$B:$AB,M$1,FALSE),"")</f>
        <v>Heren</v>
      </c>
      <c r="N446" s="1" t="str">
        <f>IF($D446=1,VLOOKUP($E446,aanmeldingen!$B:$AB,N$1,FALSE),"")</f>
        <v>Floret</v>
      </c>
      <c r="O446" s="1" t="str">
        <f>IF($F446="-","",VLOOKUP($E446,aanmeldingen!$B:$AB,O$1,FALSE))</f>
        <v>Split</v>
      </c>
      <c r="P446" s="1" t="str">
        <f>IF($F446="-","",VLOOKUP($E446,aanmeldingen!$B:$AB,P$1,FALSE))</f>
        <v>Olivier</v>
      </c>
      <c r="Q446" s="1" t="str">
        <f>IF($F446="-","",VLOOKUP($E446,aanmeldingen!$B:$AB,Q$1,FALSE))</f>
        <v>NRD</v>
      </c>
      <c r="R446" s="123">
        <v>12.000999999999999</v>
      </c>
      <c r="S446" s="123">
        <v>21</v>
      </c>
      <c r="AA446" s="54">
        <f t="shared" si="139"/>
        <v>0</v>
      </c>
      <c r="AB446" s="54" t="e">
        <f t="shared" si="140"/>
        <v>#VALUE!</v>
      </c>
      <c r="AC446" s="83" t="str">
        <f t="shared" si="141"/>
        <v/>
      </c>
      <c r="AD446" s="54">
        <f t="shared" si="143"/>
        <v>442</v>
      </c>
      <c r="AE446" s="54" t="str">
        <f t="shared" si="146"/>
        <v/>
      </c>
      <c r="AF446" s="54" t="str">
        <f t="shared" si="147"/>
        <v/>
      </c>
      <c r="AG446" s="54" t="str">
        <f t="shared" si="155"/>
        <v/>
      </c>
      <c r="AH446" s="54" t="str">
        <f t="shared" si="155"/>
        <v/>
      </c>
      <c r="AI446" s="54" t="str">
        <f t="shared" si="155"/>
        <v/>
      </c>
      <c r="AJ446" s="54" t="str">
        <f t="shared" si="148"/>
        <v/>
      </c>
      <c r="AK446" s="54" t="str">
        <f t="shared" si="156"/>
        <v/>
      </c>
      <c r="AL446" s="54" t="str">
        <f t="shared" si="156"/>
        <v/>
      </c>
      <c r="AM446" s="54" t="str">
        <f t="shared" si="156"/>
        <v/>
      </c>
      <c r="AN446" s="1" t="str">
        <f>IF(AF446="S",VLOOKUP(AI446,lookups!$N$1:$O$100,2,FALSE),"NVT")</f>
        <v>NVT</v>
      </c>
      <c r="AP446" s="54" t="str">
        <f t="shared" si="142"/>
        <v/>
      </c>
    </row>
    <row r="447" spans="1:42" x14ac:dyDescent="0.2">
      <c r="A447" s="1">
        <f t="shared" si="149"/>
        <v>259.012002</v>
      </c>
      <c r="B447" s="1">
        <f t="shared" si="150"/>
        <v>2</v>
      </c>
      <c r="C447" s="1">
        <f t="shared" si="151"/>
        <v>0</v>
      </c>
      <c r="D447" s="1">
        <f t="shared" si="152"/>
        <v>0</v>
      </c>
      <c r="E447" s="1">
        <f t="shared" si="138"/>
        <v>443</v>
      </c>
      <c r="F447" s="1">
        <f>IFERROR(VLOOKUP($E447,aanmeldingen!$B:$AB,F$1,FALSE),"-")</f>
        <v>259</v>
      </c>
      <c r="H447" s="25" t="str">
        <f>IF($D447=1,VLOOKUP($E447,aanmeldingen!$B:$AB,H$1,FALSE),"")</f>
        <v/>
      </c>
      <c r="I447" s="1" t="str">
        <f>IF($D447=1,VLOOKUP($E447,aanmeldingen!$B:$AB,I$1,FALSE),"")</f>
        <v/>
      </c>
      <c r="J447" s="1" t="str">
        <f>IF($D447=1,VLOOKUP($E447,aanmeldingen!$B:$AB,J$1,FALSE),"")</f>
        <v/>
      </c>
      <c r="K447" s="95" t="str">
        <f>IF($D447=1,VLOOKUP($E447,aanmeldingen!$B:$AB,K$1,FALSE),"")</f>
        <v/>
      </c>
      <c r="L447" s="95" t="str">
        <f>IF($D447=1,VLOOKUP($E447,aanmeldingen!$B:$AB,L$1,FALSE),"")</f>
        <v/>
      </c>
      <c r="M447" s="18" t="str">
        <f>IF($D447=1,VLOOKUP($E447,aanmeldingen!$B:$AB,M$1,FALSE),"")</f>
        <v/>
      </c>
      <c r="N447" s="1" t="str">
        <f>IF($D447=1,VLOOKUP($E447,aanmeldingen!$B:$AB,N$1,FALSE),"")</f>
        <v/>
      </c>
      <c r="O447" s="1" t="str">
        <f>IF($F447="-","",VLOOKUP($E447,aanmeldingen!$B:$AB,O$1,FALSE))</f>
        <v>Giacon</v>
      </c>
      <c r="P447" s="1" t="str">
        <f>IF($F447="-","",VLOOKUP($E447,aanmeldingen!$B:$AB,P$1,FALSE))</f>
        <v>Daniel</v>
      </c>
      <c r="Q447" s="1" t="str">
        <f>IF($F447="-","",VLOOKUP($E447,aanmeldingen!$B:$AB,Q$1,FALSE))</f>
        <v>AMS</v>
      </c>
      <c r="R447" s="123">
        <v>12.002000000000001</v>
      </c>
      <c r="S447" s="123"/>
      <c r="AA447" s="54">
        <f t="shared" si="139"/>
        <v>0</v>
      </c>
      <c r="AB447" s="54" t="e">
        <f t="shared" si="140"/>
        <v>#VALUE!</v>
      </c>
      <c r="AC447" s="83" t="str">
        <f t="shared" si="141"/>
        <v/>
      </c>
      <c r="AD447" s="54">
        <f t="shared" si="143"/>
        <v>443</v>
      </c>
      <c r="AE447" s="54" t="str">
        <f t="shared" si="146"/>
        <v/>
      </c>
      <c r="AF447" s="54" t="str">
        <f t="shared" si="147"/>
        <v/>
      </c>
      <c r="AG447" s="54" t="str">
        <f t="shared" si="155"/>
        <v/>
      </c>
      <c r="AH447" s="54" t="str">
        <f t="shared" si="155"/>
        <v/>
      </c>
      <c r="AI447" s="54" t="str">
        <f t="shared" si="155"/>
        <v/>
      </c>
      <c r="AJ447" s="54" t="str">
        <f t="shared" si="148"/>
        <v/>
      </c>
      <c r="AK447" s="54" t="str">
        <f t="shared" si="156"/>
        <v/>
      </c>
      <c r="AL447" s="54" t="str">
        <f t="shared" si="156"/>
        <v/>
      </c>
      <c r="AM447" s="54" t="str">
        <f t="shared" si="156"/>
        <v/>
      </c>
      <c r="AN447" s="1" t="str">
        <f>IF(AF447="S",VLOOKUP(AI447,lookups!$N$1:$O$100,2,FALSE),"NVT")</f>
        <v>NVT</v>
      </c>
      <c r="AP447" s="54" t="str">
        <f t="shared" si="142"/>
        <v/>
      </c>
    </row>
    <row r="448" spans="1:42" x14ac:dyDescent="0.2">
      <c r="A448" s="1">
        <f t="shared" si="149"/>
        <v>259.01200299999999</v>
      </c>
      <c r="B448" s="1">
        <f t="shared" si="150"/>
        <v>3</v>
      </c>
      <c r="C448" s="1">
        <f t="shared" si="151"/>
        <v>0</v>
      </c>
      <c r="D448" s="1">
        <f t="shared" si="152"/>
        <v>0</v>
      </c>
      <c r="E448" s="1">
        <f t="shared" si="138"/>
        <v>444</v>
      </c>
      <c r="F448" s="1">
        <f>IFERROR(VLOOKUP($E448,aanmeldingen!$B:$AB,F$1,FALSE),"-")</f>
        <v>259</v>
      </c>
      <c r="H448" s="25" t="str">
        <f>IF($D448=1,VLOOKUP($E448,aanmeldingen!$B:$AB,H$1,FALSE),"")</f>
        <v/>
      </c>
      <c r="I448" s="1" t="str">
        <f>IF($D448=1,VLOOKUP($E448,aanmeldingen!$B:$AB,I$1,FALSE),"")</f>
        <v/>
      </c>
      <c r="J448" s="1" t="str">
        <f>IF($D448=1,VLOOKUP($E448,aanmeldingen!$B:$AB,J$1,FALSE),"")</f>
        <v/>
      </c>
      <c r="K448" s="95" t="str">
        <f>IF($D448=1,VLOOKUP($E448,aanmeldingen!$B:$AB,K$1,FALSE),"")</f>
        <v/>
      </c>
      <c r="L448" s="95" t="str">
        <f>IF($D448=1,VLOOKUP($E448,aanmeldingen!$B:$AB,L$1,FALSE),"")</f>
        <v/>
      </c>
      <c r="M448" s="18" t="str">
        <f>IF($D448=1,VLOOKUP($E448,aanmeldingen!$B:$AB,M$1,FALSE),"")</f>
        <v/>
      </c>
      <c r="N448" s="1" t="str">
        <f>IF($D448=1,VLOOKUP($E448,aanmeldingen!$B:$AB,N$1,FALSE),"")</f>
        <v/>
      </c>
      <c r="O448" s="1" t="str">
        <f>IF($F448="-","",VLOOKUP($E448,aanmeldingen!$B:$AB,O$1,FALSE))</f>
        <v>Jans Kohneke</v>
      </c>
      <c r="P448" s="1" t="str">
        <f>IF($F448="-","",VLOOKUP($E448,aanmeldingen!$B:$AB,P$1,FALSE))</f>
        <v>Teun</v>
      </c>
      <c r="Q448" s="1" t="str">
        <f>IF($F448="-","",VLOOKUP($E448,aanmeldingen!$B:$AB,Q$1,FALSE))</f>
        <v>AMS</v>
      </c>
      <c r="R448" s="123">
        <v>12.003</v>
      </c>
      <c r="S448" s="123"/>
      <c r="AA448" s="54">
        <f t="shared" si="139"/>
        <v>0</v>
      </c>
      <c r="AB448" s="54" t="e">
        <f t="shared" si="140"/>
        <v>#VALUE!</v>
      </c>
      <c r="AC448" s="83" t="str">
        <f t="shared" si="141"/>
        <v/>
      </c>
      <c r="AD448" s="54">
        <f t="shared" si="143"/>
        <v>444</v>
      </c>
      <c r="AE448" s="54" t="str">
        <f t="shared" si="146"/>
        <v/>
      </c>
      <c r="AF448" s="54" t="str">
        <f t="shared" si="147"/>
        <v/>
      </c>
      <c r="AG448" s="54" t="str">
        <f t="shared" si="155"/>
        <v/>
      </c>
      <c r="AH448" s="54" t="str">
        <f t="shared" si="155"/>
        <v/>
      </c>
      <c r="AI448" s="54" t="str">
        <f t="shared" si="155"/>
        <v/>
      </c>
      <c r="AJ448" s="54" t="str">
        <f t="shared" si="148"/>
        <v/>
      </c>
      <c r="AK448" s="54" t="str">
        <f t="shared" si="156"/>
        <v/>
      </c>
      <c r="AL448" s="54" t="str">
        <f t="shared" si="156"/>
        <v/>
      </c>
      <c r="AM448" s="54" t="str">
        <f t="shared" si="156"/>
        <v/>
      </c>
      <c r="AN448" s="1" t="str">
        <f>IF(AF448="S",VLOOKUP(AI448,lookups!$N$1:$O$100,2,FALSE),"NVT")</f>
        <v>NVT</v>
      </c>
      <c r="AP448" s="54" t="str">
        <f t="shared" si="142"/>
        <v/>
      </c>
    </row>
    <row r="449" spans="1:42" x14ac:dyDescent="0.2">
      <c r="A449" s="1">
        <f t="shared" si="149"/>
        <v>259.01200399999999</v>
      </c>
      <c r="B449" s="1">
        <f t="shared" si="150"/>
        <v>4</v>
      </c>
      <c r="C449" s="1">
        <f t="shared" si="151"/>
        <v>0</v>
      </c>
      <c r="D449" s="1">
        <f t="shared" si="152"/>
        <v>0</v>
      </c>
      <c r="E449" s="1">
        <f t="shared" si="138"/>
        <v>445</v>
      </c>
      <c r="F449" s="1">
        <f>IFERROR(VLOOKUP($E449,aanmeldingen!$B:$AB,F$1,FALSE),"-")</f>
        <v>259</v>
      </c>
      <c r="H449" s="25" t="str">
        <f>IF($D449=1,VLOOKUP($E449,aanmeldingen!$B:$AB,H$1,FALSE),"")</f>
        <v/>
      </c>
      <c r="I449" s="1" t="str">
        <f>IF($D449=1,VLOOKUP($E449,aanmeldingen!$B:$AB,I$1,FALSE),"")</f>
        <v/>
      </c>
      <c r="J449" s="1" t="str">
        <f>IF($D449=1,VLOOKUP($E449,aanmeldingen!$B:$AB,J$1,FALSE),"")</f>
        <v/>
      </c>
      <c r="K449" s="95" t="str">
        <f>IF($D449=1,VLOOKUP($E449,aanmeldingen!$B:$AB,K$1,FALSE),"")</f>
        <v/>
      </c>
      <c r="L449" s="95" t="str">
        <f>IF($D449=1,VLOOKUP($E449,aanmeldingen!$B:$AB,L$1,FALSE),"")</f>
        <v/>
      </c>
      <c r="M449" s="18" t="str">
        <f>IF($D449=1,VLOOKUP($E449,aanmeldingen!$B:$AB,M$1,FALSE),"")</f>
        <v/>
      </c>
      <c r="N449" s="1" t="str">
        <f>IF($D449=1,VLOOKUP($E449,aanmeldingen!$B:$AB,N$1,FALSE),"")</f>
        <v/>
      </c>
      <c r="O449" s="1" t="str">
        <f>IF($F449="-","",VLOOKUP($E449,aanmeldingen!$B:$AB,O$1,FALSE))</f>
        <v>Dualeh</v>
      </c>
      <c r="P449" s="1" t="str">
        <f>IF($F449="-","",VLOOKUP($E449,aanmeldingen!$B:$AB,P$1,FALSE))</f>
        <v>Quincy</v>
      </c>
      <c r="Q449" s="1" t="str">
        <f>IF($F449="-","",VLOOKUP($E449,aanmeldingen!$B:$AB,Q$1,FALSE))</f>
        <v>TWE</v>
      </c>
      <c r="R449" s="123">
        <v>12.004</v>
      </c>
      <c r="S449" s="123"/>
      <c r="AA449" s="54">
        <f t="shared" si="139"/>
        <v>0</v>
      </c>
      <c r="AB449" s="54" t="e">
        <f t="shared" si="140"/>
        <v>#VALUE!</v>
      </c>
      <c r="AC449" s="83" t="str">
        <f t="shared" si="141"/>
        <v/>
      </c>
      <c r="AD449" s="54">
        <f t="shared" si="143"/>
        <v>445</v>
      </c>
      <c r="AE449" s="54" t="str">
        <f t="shared" si="146"/>
        <v/>
      </c>
      <c r="AF449" s="54" t="str">
        <f t="shared" si="147"/>
        <v/>
      </c>
      <c r="AG449" s="54" t="str">
        <f t="shared" si="155"/>
        <v/>
      </c>
      <c r="AH449" s="54" t="str">
        <f t="shared" si="155"/>
        <v/>
      </c>
      <c r="AI449" s="54" t="str">
        <f t="shared" si="155"/>
        <v/>
      </c>
      <c r="AJ449" s="54" t="str">
        <f t="shared" si="148"/>
        <v/>
      </c>
      <c r="AK449" s="54" t="str">
        <f t="shared" si="156"/>
        <v/>
      </c>
      <c r="AL449" s="54" t="str">
        <f t="shared" si="156"/>
        <v/>
      </c>
      <c r="AM449" s="54" t="str">
        <f t="shared" si="156"/>
        <v/>
      </c>
      <c r="AN449" s="1" t="str">
        <f>IF(AF449="S",VLOOKUP(AI449,lookups!$N$1:$O$100,2,FALSE),"NVT")</f>
        <v>NVT</v>
      </c>
      <c r="AP449" s="54" t="str">
        <f t="shared" si="142"/>
        <v/>
      </c>
    </row>
    <row r="450" spans="1:42" x14ac:dyDescent="0.2">
      <c r="A450" s="1">
        <f t="shared" si="149"/>
        <v>261.08800000000002</v>
      </c>
      <c r="B450" s="1">
        <f t="shared" si="150"/>
        <v>1</v>
      </c>
      <c r="C450" s="1">
        <f t="shared" si="151"/>
        <v>1</v>
      </c>
      <c r="D450" s="1">
        <f t="shared" si="152"/>
        <v>1</v>
      </c>
      <c r="E450" s="1">
        <f t="shared" si="138"/>
        <v>446</v>
      </c>
      <c r="F450" s="1">
        <f>IFERROR(VLOOKUP($E450,aanmeldingen!$B:$AB,F$1,FALSE),"-")</f>
        <v>261</v>
      </c>
      <c r="H450" s="25" t="str">
        <f>IF($D450=1,VLOOKUP($E450,aanmeldingen!$B:$AB,H$1,FALSE),"")</f>
        <v>Barcelona</v>
      </c>
      <c r="I450" s="1" t="str">
        <f>IF($D450=1,VLOOKUP($E450,aanmeldingen!$B:$AB,I$1,FALSE),"")</f>
        <v>ESP</v>
      </c>
      <c r="J450" s="1" t="str">
        <f>IF($D450=1,VLOOKUP($E450,aanmeldingen!$B:$AB,J$1,FALSE),"")</f>
        <v>WB</v>
      </c>
      <c r="K450" s="95">
        <f>IF($D450=1,VLOOKUP($E450,aanmeldingen!$B:$AB,K$1,FALSE),"")</f>
        <v>43504</v>
      </c>
      <c r="L450" s="95">
        <f>IF($D450=1,VLOOKUP($E450,aanmeldingen!$B:$AB,L$1,FALSE),"")</f>
        <v>43505</v>
      </c>
      <c r="M450" s="18" t="str">
        <f>IF($D450=1,VLOOKUP($E450,aanmeldingen!$B:$AB,M$1,FALSE),"")</f>
        <v>Dames</v>
      </c>
      <c r="N450" s="1" t="str">
        <f>IF($D450=1,VLOOKUP($E450,aanmeldingen!$B:$AB,N$1,FALSE),"")</f>
        <v>Degen</v>
      </c>
      <c r="O450" s="1" t="str">
        <f>IF($F450="-","",VLOOKUP($E450,aanmeldingen!$B:$AB,O$1,FALSE))</f>
        <v>Boone</v>
      </c>
      <c r="P450" s="1" t="str">
        <f>IF($F450="-","",VLOOKUP($E450,aanmeldingen!$B:$AB,P$1,FALSE))</f>
        <v>Kelly</v>
      </c>
      <c r="Q450" s="1" t="str">
        <f>IF($F450="-","",VLOOKUP($E450,aanmeldingen!$B:$AB,Q$1,FALSE))</f>
        <v>ZAI</v>
      </c>
      <c r="R450" s="123">
        <v>88</v>
      </c>
      <c r="S450" s="123">
        <v>280</v>
      </c>
      <c r="AA450" s="54">
        <f t="shared" si="139"/>
        <v>0</v>
      </c>
      <c r="AB450" s="54" t="e">
        <f t="shared" si="140"/>
        <v>#VALUE!</v>
      </c>
      <c r="AC450" s="83" t="str">
        <f t="shared" si="141"/>
        <v/>
      </c>
      <c r="AD450" s="54">
        <f t="shared" si="143"/>
        <v>446</v>
      </c>
      <c r="AE450" s="54" t="str">
        <f t="shared" si="146"/>
        <v/>
      </c>
      <c r="AF450" s="54" t="str">
        <f t="shared" si="147"/>
        <v/>
      </c>
      <c r="AG450" s="54" t="str">
        <f t="shared" si="155"/>
        <v/>
      </c>
      <c r="AH450" s="54" t="str">
        <f t="shared" si="155"/>
        <v/>
      </c>
      <c r="AI450" s="54" t="str">
        <f t="shared" si="155"/>
        <v/>
      </c>
      <c r="AJ450" s="54" t="str">
        <f t="shared" si="148"/>
        <v/>
      </c>
      <c r="AK450" s="54" t="str">
        <f t="shared" si="156"/>
        <v/>
      </c>
      <c r="AL450" s="54" t="str">
        <f t="shared" si="156"/>
        <v/>
      </c>
      <c r="AM450" s="54" t="str">
        <f t="shared" si="156"/>
        <v/>
      </c>
      <c r="AN450" s="1" t="str">
        <f>IF(AF450="S",VLOOKUP(AI450,lookups!$N$1:$O$100,2,FALSE),"NVT")</f>
        <v>NVT</v>
      </c>
      <c r="AP450" s="54" t="str">
        <f t="shared" si="142"/>
        <v/>
      </c>
    </row>
    <row r="451" spans="1:42" x14ac:dyDescent="0.2">
      <c r="A451" s="1">
        <f t="shared" si="149"/>
        <v>261.23200000000003</v>
      </c>
      <c r="B451" s="1">
        <f t="shared" si="150"/>
        <v>2</v>
      </c>
      <c r="C451" s="1">
        <f t="shared" si="151"/>
        <v>1</v>
      </c>
      <c r="D451" s="1">
        <f t="shared" si="152"/>
        <v>0</v>
      </c>
      <c r="E451" s="1">
        <f t="shared" si="138"/>
        <v>447</v>
      </c>
      <c r="F451" s="1">
        <f>IFERROR(VLOOKUP($E451,aanmeldingen!$B:$AB,F$1,FALSE),"-")</f>
        <v>261</v>
      </c>
      <c r="H451" s="25" t="str">
        <f>IF($D451=1,VLOOKUP($E451,aanmeldingen!$B:$AB,H$1,FALSE),"")</f>
        <v/>
      </c>
      <c r="I451" s="1" t="str">
        <f>IF($D451=1,VLOOKUP($E451,aanmeldingen!$B:$AB,I$1,FALSE),"")</f>
        <v/>
      </c>
      <c r="J451" s="1" t="str">
        <f>IF($D451=1,VLOOKUP($E451,aanmeldingen!$B:$AB,J$1,FALSE),"")</f>
        <v/>
      </c>
      <c r="K451" s="95" t="str">
        <f>IF($D451=1,VLOOKUP($E451,aanmeldingen!$B:$AB,K$1,FALSE),"")</f>
        <v/>
      </c>
      <c r="L451" s="95" t="str">
        <f>IF($D451=1,VLOOKUP($E451,aanmeldingen!$B:$AB,L$1,FALSE),"")</f>
        <v/>
      </c>
      <c r="M451" s="18" t="str">
        <f>IF($D451=1,VLOOKUP($E451,aanmeldingen!$B:$AB,M$1,FALSE),"")</f>
        <v/>
      </c>
      <c r="N451" s="1" t="str">
        <f>IF($D451=1,VLOOKUP($E451,aanmeldingen!$B:$AB,N$1,FALSE),"")</f>
        <v/>
      </c>
      <c r="O451" s="1" t="str">
        <f>IF($F451="-","",VLOOKUP($E451,aanmeldingen!$B:$AB,O$1,FALSE))</f>
        <v>Obster</v>
      </c>
      <c r="P451" s="1" t="str">
        <f>IF($F451="-","",VLOOKUP($E451,aanmeldingen!$B:$AB,P$1,FALSE))</f>
        <v>Ellen</v>
      </c>
      <c r="Q451" s="1" t="str">
        <f>IF($F451="-","",VLOOKUP($E451,aanmeldingen!$B:$AB,Q$1,FALSE))</f>
        <v>QUI</v>
      </c>
      <c r="R451" s="123">
        <v>232</v>
      </c>
      <c r="S451" s="123"/>
      <c r="AA451" s="54">
        <f t="shared" si="139"/>
        <v>0</v>
      </c>
      <c r="AB451" s="54" t="e">
        <f t="shared" si="140"/>
        <v>#VALUE!</v>
      </c>
      <c r="AC451" s="83" t="str">
        <f t="shared" si="141"/>
        <v/>
      </c>
      <c r="AD451" s="54">
        <f t="shared" si="143"/>
        <v>447</v>
      </c>
      <c r="AE451" s="54" t="str">
        <f t="shared" si="146"/>
        <v/>
      </c>
      <c r="AF451" s="54" t="str">
        <f t="shared" si="147"/>
        <v/>
      </c>
      <c r="AG451" s="54" t="str">
        <f t="shared" si="155"/>
        <v/>
      </c>
      <c r="AH451" s="54" t="str">
        <f t="shared" si="155"/>
        <v/>
      </c>
      <c r="AI451" s="54" t="str">
        <f t="shared" si="155"/>
        <v/>
      </c>
      <c r="AJ451" s="54" t="str">
        <f t="shared" si="148"/>
        <v/>
      </c>
      <c r="AK451" s="54" t="str">
        <f t="shared" si="156"/>
        <v/>
      </c>
      <c r="AL451" s="54" t="str">
        <f t="shared" si="156"/>
        <v/>
      </c>
      <c r="AM451" s="54" t="str">
        <f t="shared" si="156"/>
        <v/>
      </c>
      <c r="AN451" s="1" t="str">
        <f>IF(AF451="S",VLOOKUP(AI451,lookups!$N$1:$O$100,2,FALSE),"NVT")</f>
        <v>NVT</v>
      </c>
      <c r="AP451" s="54" t="str">
        <f t="shared" si="142"/>
        <v/>
      </c>
    </row>
    <row r="452" spans="1:42" x14ac:dyDescent="0.2">
      <c r="A452" s="1">
        <f t="shared" si="149"/>
        <v>261.16500000000002</v>
      </c>
      <c r="B452" s="1">
        <f t="shared" si="150"/>
        <v>3</v>
      </c>
      <c r="C452" s="1">
        <f t="shared" si="151"/>
        <v>1</v>
      </c>
      <c r="D452" s="1">
        <f t="shared" si="152"/>
        <v>0</v>
      </c>
      <c r="E452" s="1">
        <f t="shared" si="138"/>
        <v>448</v>
      </c>
      <c r="F452" s="1">
        <f>IFERROR(VLOOKUP($E452,aanmeldingen!$B:$AB,F$1,FALSE),"-")</f>
        <v>261</v>
      </c>
      <c r="H452" s="25" t="str">
        <f>IF($D452=1,VLOOKUP($E452,aanmeldingen!$B:$AB,H$1,FALSE),"")</f>
        <v/>
      </c>
      <c r="I452" s="1" t="str">
        <f>IF($D452=1,VLOOKUP($E452,aanmeldingen!$B:$AB,I$1,FALSE),"")</f>
        <v/>
      </c>
      <c r="J452" s="1" t="str">
        <f>IF($D452=1,VLOOKUP($E452,aanmeldingen!$B:$AB,J$1,FALSE),"")</f>
        <v/>
      </c>
      <c r="K452" s="95" t="str">
        <f>IF($D452=1,VLOOKUP($E452,aanmeldingen!$B:$AB,K$1,FALSE),"")</f>
        <v/>
      </c>
      <c r="L452" s="95" t="str">
        <f>IF($D452=1,VLOOKUP($E452,aanmeldingen!$B:$AB,L$1,FALSE),"")</f>
        <v/>
      </c>
      <c r="M452" s="18" t="str">
        <f>IF($D452=1,VLOOKUP($E452,aanmeldingen!$B:$AB,M$1,FALSE),"")</f>
        <v/>
      </c>
      <c r="N452" s="1" t="str">
        <f>IF($D452=1,VLOOKUP($E452,aanmeldingen!$B:$AB,N$1,FALSE),"")</f>
        <v/>
      </c>
      <c r="O452" s="1" t="str">
        <f>IF($F452="-","",VLOOKUP($E452,aanmeldingen!$B:$AB,O$1,FALSE))</f>
        <v>De Jong</v>
      </c>
      <c r="P452" s="1" t="str">
        <f>IF($F452="-","",VLOOKUP($E452,aanmeldingen!$B:$AB,P$1,FALSE))</f>
        <v>Cheryl</v>
      </c>
      <c r="Q452" s="1" t="str">
        <f>IF($F452="-","",VLOOKUP($E452,aanmeldingen!$B:$AB,Q$1,FALSE))</f>
        <v>DBO</v>
      </c>
      <c r="R452" s="123">
        <v>165</v>
      </c>
      <c r="S452" s="123"/>
      <c r="AA452" s="54">
        <f t="shared" si="139"/>
        <v>0</v>
      </c>
      <c r="AB452" s="54" t="e">
        <f t="shared" si="140"/>
        <v>#VALUE!</v>
      </c>
      <c r="AC452" s="83" t="str">
        <f t="shared" si="141"/>
        <v/>
      </c>
      <c r="AD452" s="54">
        <f t="shared" si="143"/>
        <v>448</v>
      </c>
      <c r="AE452" s="54" t="str">
        <f t="shared" si="146"/>
        <v/>
      </c>
      <c r="AF452" s="54" t="str">
        <f t="shared" si="147"/>
        <v/>
      </c>
      <c r="AG452" s="54" t="str">
        <f t="shared" si="155"/>
        <v/>
      </c>
      <c r="AH452" s="54" t="str">
        <f t="shared" si="155"/>
        <v/>
      </c>
      <c r="AI452" s="54" t="str">
        <f t="shared" si="155"/>
        <v/>
      </c>
      <c r="AJ452" s="54" t="str">
        <f t="shared" si="148"/>
        <v/>
      </c>
      <c r="AK452" s="54" t="str">
        <f t="shared" si="156"/>
        <v/>
      </c>
      <c r="AL452" s="54" t="str">
        <f t="shared" si="156"/>
        <v/>
      </c>
      <c r="AM452" s="54" t="str">
        <f t="shared" si="156"/>
        <v/>
      </c>
      <c r="AN452" s="1" t="str">
        <f>IF(AF452="S",VLOOKUP(AI452,lookups!$N$1:$O$100,2,FALSE),"NVT")</f>
        <v>NVT</v>
      </c>
      <c r="AP452" s="54" t="str">
        <f t="shared" si="142"/>
        <v/>
      </c>
    </row>
    <row r="453" spans="1:42" x14ac:dyDescent="0.2">
      <c r="A453" s="1">
        <f t="shared" si="149"/>
        <v>261.25599999999997</v>
      </c>
      <c r="B453" s="1">
        <f t="shared" si="150"/>
        <v>4</v>
      </c>
      <c r="C453" s="1">
        <f t="shared" si="151"/>
        <v>1</v>
      </c>
      <c r="D453" s="1">
        <f t="shared" si="152"/>
        <v>0</v>
      </c>
      <c r="E453" s="1">
        <f t="shared" ref="E453:E516" si="157">E452+1</f>
        <v>449</v>
      </c>
      <c r="F453" s="1">
        <f>IFERROR(VLOOKUP($E453,aanmeldingen!$B:$AB,F$1,FALSE),"-")</f>
        <v>261</v>
      </c>
      <c r="H453" s="25" t="str">
        <f>IF($D453=1,VLOOKUP($E453,aanmeldingen!$B:$AB,H$1,FALSE),"")</f>
        <v/>
      </c>
      <c r="I453" s="1" t="str">
        <f>IF($D453=1,VLOOKUP($E453,aanmeldingen!$B:$AB,I$1,FALSE),"")</f>
        <v/>
      </c>
      <c r="J453" s="1" t="str">
        <f>IF($D453=1,VLOOKUP($E453,aanmeldingen!$B:$AB,J$1,FALSE),"")</f>
        <v/>
      </c>
      <c r="K453" s="95" t="str">
        <f>IF($D453=1,VLOOKUP($E453,aanmeldingen!$B:$AB,K$1,FALSE),"")</f>
        <v/>
      </c>
      <c r="L453" s="95" t="str">
        <f>IF($D453=1,VLOOKUP($E453,aanmeldingen!$B:$AB,L$1,FALSE),"")</f>
        <v/>
      </c>
      <c r="M453" s="18" t="str">
        <f>IF($D453=1,VLOOKUP($E453,aanmeldingen!$B:$AB,M$1,FALSE),"")</f>
        <v/>
      </c>
      <c r="N453" s="1" t="str">
        <f>IF($D453=1,VLOOKUP($E453,aanmeldingen!$B:$AB,N$1,FALSE),"")</f>
        <v/>
      </c>
      <c r="O453" s="1" t="str">
        <f>IF($F453="-","",VLOOKUP($E453,aanmeldingen!$B:$AB,O$1,FALSE))</f>
        <v>De Wijn</v>
      </c>
      <c r="P453" s="1" t="str">
        <f>IF($F453="-","",VLOOKUP($E453,aanmeldingen!$B:$AB,P$1,FALSE))</f>
        <v>Day</v>
      </c>
      <c r="Q453" s="1" t="str">
        <f>IF($F453="-","",VLOOKUP($E453,aanmeldingen!$B:$AB,Q$1,FALSE))</f>
        <v>DBO</v>
      </c>
      <c r="R453" s="123">
        <v>256</v>
      </c>
      <c r="S453" s="123"/>
      <c r="AA453" s="54">
        <f t="shared" ref="AA453:AA516" si="158">IF(K453="",AA452,IF(AND(K453&gt;=$R$1,L453&lt;=$R$2),1,0))</f>
        <v>0</v>
      </c>
      <c r="AB453" s="54" t="e">
        <f t="shared" ref="AB453:AB516" si="159">RANK(AC453,$AC$5:$AC$1990,1)</f>
        <v>#VALUE!</v>
      </c>
      <c r="AC453" s="83" t="str">
        <f t="shared" si="141"/>
        <v/>
      </c>
      <c r="AD453" s="54">
        <f t="shared" si="143"/>
        <v>449</v>
      </c>
      <c r="AE453" s="54" t="str">
        <f t="shared" si="146"/>
        <v/>
      </c>
      <c r="AF453" s="54" t="str">
        <f t="shared" si="147"/>
        <v/>
      </c>
      <c r="AG453" s="54" t="str">
        <f t="shared" si="155"/>
        <v/>
      </c>
      <c r="AH453" s="54" t="str">
        <f t="shared" si="155"/>
        <v/>
      </c>
      <c r="AI453" s="54" t="str">
        <f t="shared" si="155"/>
        <v/>
      </c>
      <c r="AJ453" s="54" t="str">
        <f t="shared" si="148"/>
        <v/>
      </c>
      <c r="AK453" s="54" t="str">
        <f t="shared" si="156"/>
        <v/>
      </c>
      <c r="AL453" s="54" t="str">
        <f t="shared" si="156"/>
        <v/>
      </c>
      <c r="AM453" s="54" t="str">
        <f t="shared" si="156"/>
        <v/>
      </c>
      <c r="AN453" s="1" t="str">
        <f>IF(AF453="S",VLOOKUP(AI453,lookups!$N$1:$O$100,2,FALSE),"NVT")</f>
        <v>NVT</v>
      </c>
      <c r="AP453" s="54" t="str">
        <f t="shared" si="142"/>
        <v/>
      </c>
    </row>
    <row r="454" spans="1:42" x14ac:dyDescent="0.2">
      <c r="A454" s="1">
        <f t="shared" si="149"/>
        <v>261.24</v>
      </c>
      <c r="B454" s="1">
        <f t="shared" si="150"/>
        <v>5</v>
      </c>
      <c r="C454" s="1">
        <f t="shared" si="151"/>
        <v>1</v>
      </c>
      <c r="D454" s="1">
        <f t="shared" si="152"/>
        <v>0</v>
      </c>
      <c r="E454" s="1">
        <f t="shared" si="157"/>
        <v>450</v>
      </c>
      <c r="F454" s="1">
        <f>IFERROR(VLOOKUP($E454,aanmeldingen!$B:$AB,F$1,FALSE),"-")</f>
        <v>261</v>
      </c>
      <c r="H454" s="25" t="str">
        <f>IF($D454=1,VLOOKUP($E454,aanmeldingen!$B:$AB,H$1,FALSE),"")</f>
        <v/>
      </c>
      <c r="I454" s="1" t="str">
        <f>IF($D454=1,VLOOKUP($E454,aanmeldingen!$B:$AB,I$1,FALSE),"")</f>
        <v/>
      </c>
      <c r="J454" s="1" t="str">
        <f>IF($D454=1,VLOOKUP($E454,aanmeldingen!$B:$AB,J$1,FALSE),"")</f>
        <v/>
      </c>
      <c r="K454" s="95" t="str">
        <f>IF($D454=1,VLOOKUP($E454,aanmeldingen!$B:$AB,K$1,FALSE),"")</f>
        <v/>
      </c>
      <c r="L454" s="95" t="str">
        <f>IF($D454=1,VLOOKUP($E454,aanmeldingen!$B:$AB,L$1,FALSE),"")</f>
        <v/>
      </c>
      <c r="M454" s="18" t="str">
        <f>IF($D454=1,VLOOKUP($E454,aanmeldingen!$B:$AB,M$1,FALSE),"")</f>
        <v/>
      </c>
      <c r="N454" s="1" t="str">
        <f>IF($D454=1,VLOOKUP($E454,aanmeldingen!$B:$AB,N$1,FALSE),"")</f>
        <v/>
      </c>
      <c r="O454" s="1" t="str">
        <f>IF($F454="-","",VLOOKUP($E454,aanmeldingen!$B:$AB,O$1,FALSE))</f>
        <v>Van den Bergh</v>
      </c>
      <c r="P454" s="1" t="str">
        <f>IF($F454="-","",VLOOKUP($E454,aanmeldingen!$B:$AB,P$1,FALSE))</f>
        <v>Eveline</v>
      </c>
      <c r="Q454" s="1" t="str">
        <f>IF($F454="-","",VLOOKUP($E454,aanmeldingen!$B:$AB,Q$1,FALSE))</f>
        <v>FCA</v>
      </c>
      <c r="R454" s="123">
        <v>240</v>
      </c>
      <c r="S454" s="123"/>
      <c r="AA454" s="54">
        <f t="shared" si="158"/>
        <v>0</v>
      </c>
      <c r="AB454" s="54" t="e">
        <f t="shared" si="159"/>
        <v>#VALUE!</v>
      </c>
      <c r="AC454" s="83" t="str">
        <f t="shared" ref="AC454:AC517" si="160">IF(AA454=1,F454+IF(R454&lt;&gt;"",R454/1000,E454/1000),"")</f>
        <v/>
      </c>
      <c r="AD454" s="54">
        <f t="shared" si="143"/>
        <v>450</v>
      </c>
      <c r="AE454" s="54" t="str">
        <f t="shared" si="146"/>
        <v/>
      </c>
      <c r="AF454" s="54" t="str">
        <f t="shared" si="147"/>
        <v/>
      </c>
      <c r="AG454" s="54" t="str">
        <f t="shared" si="155"/>
        <v/>
      </c>
      <c r="AH454" s="54" t="str">
        <f t="shared" si="155"/>
        <v/>
      </c>
      <c r="AI454" s="54" t="str">
        <f t="shared" si="155"/>
        <v/>
      </c>
      <c r="AJ454" s="54" t="str">
        <f t="shared" si="148"/>
        <v/>
      </c>
      <c r="AK454" s="54" t="str">
        <f t="shared" si="156"/>
        <v/>
      </c>
      <c r="AL454" s="54" t="str">
        <f t="shared" si="156"/>
        <v/>
      </c>
      <c r="AM454" s="54" t="str">
        <f t="shared" si="156"/>
        <v/>
      </c>
      <c r="AN454" s="1" t="str">
        <f>IF(AF454="S",VLOOKUP(AI454,lookups!$N$1:$O$100,2,FALSE),"NVT")</f>
        <v>NVT</v>
      </c>
      <c r="AP454" s="54" t="str">
        <f t="shared" ref="AP454:AP517" si="161">IF($AF454="W",VLOOKUP($AE454,$F$5:$S$997,AP$4,FALSE),"")</f>
        <v/>
      </c>
    </row>
    <row r="455" spans="1:42" x14ac:dyDescent="0.2">
      <c r="A455" s="1">
        <f t="shared" si="149"/>
        <v>261.22000000000003</v>
      </c>
      <c r="B455" s="1">
        <f t="shared" si="150"/>
        <v>6</v>
      </c>
      <c r="C455" s="1">
        <f t="shared" si="151"/>
        <v>1</v>
      </c>
      <c r="D455" s="1">
        <f t="shared" si="152"/>
        <v>0</v>
      </c>
      <c r="E455" s="1">
        <f t="shared" si="157"/>
        <v>451</v>
      </c>
      <c r="F455" s="1">
        <f>IFERROR(VLOOKUP($E455,aanmeldingen!$B:$AB,F$1,FALSE),"-")</f>
        <v>261</v>
      </c>
      <c r="H455" s="25" t="str">
        <f>IF($D455=1,VLOOKUP($E455,aanmeldingen!$B:$AB,H$1,FALSE),"")</f>
        <v/>
      </c>
      <c r="I455" s="1" t="str">
        <f>IF($D455=1,VLOOKUP($E455,aanmeldingen!$B:$AB,I$1,FALSE),"")</f>
        <v/>
      </c>
      <c r="J455" s="1" t="str">
        <f>IF($D455=1,VLOOKUP($E455,aanmeldingen!$B:$AB,J$1,FALSE),"")</f>
        <v/>
      </c>
      <c r="K455" s="95" t="str">
        <f>IF($D455=1,VLOOKUP($E455,aanmeldingen!$B:$AB,K$1,FALSE),"")</f>
        <v/>
      </c>
      <c r="L455" s="95" t="str">
        <f>IF($D455=1,VLOOKUP($E455,aanmeldingen!$B:$AB,L$1,FALSE),"")</f>
        <v/>
      </c>
      <c r="M455" s="18" t="str">
        <f>IF($D455=1,VLOOKUP($E455,aanmeldingen!$B:$AB,M$1,FALSE),"")</f>
        <v/>
      </c>
      <c r="N455" s="1" t="str">
        <f>IF($D455=1,VLOOKUP($E455,aanmeldingen!$B:$AB,N$1,FALSE),"")</f>
        <v/>
      </c>
      <c r="O455" s="1" t="str">
        <f>IF($F455="-","",VLOOKUP($E455,aanmeldingen!$B:$AB,O$1,FALSE))</f>
        <v>Kroese</v>
      </c>
      <c r="P455" s="1" t="str">
        <f>IF($F455="-","",VLOOKUP($E455,aanmeldingen!$B:$AB,P$1,FALSE))</f>
        <v>Roos</v>
      </c>
      <c r="Q455" s="1" t="str">
        <f>IF($F455="-","",VLOOKUP($E455,aanmeldingen!$B:$AB,Q$1,FALSE))</f>
        <v>RS</v>
      </c>
      <c r="R455" s="123">
        <v>220</v>
      </c>
      <c r="S455" s="123"/>
      <c r="AA455" s="54">
        <f t="shared" si="158"/>
        <v>0</v>
      </c>
      <c r="AB455" s="54" t="e">
        <f t="shared" si="159"/>
        <v>#VALUE!</v>
      </c>
      <c r="AC455" s="83" t="str">
        <f t="shared" si="160"/>
        <v/>
      </c>
      <c r="AD455" s="54">
        <f t="shared" ref="AD455:AD518" si="162">AD454+1</f>
        <v>451</v>
      </c>
      <c r="AE455" s="54" t="str">
        <f t="shared" si="146"/>
        <v/>
      </c>
      <c r="AF455" s="54" t="str">
        <f t="shared" si="147"/>
        <v/>
      </c>
      <c r="AG455" s="54" t="str">
        <f t="shared" si="155"/>
        <v/>
      </c>
      <c r="AH455" s="54" t="str">
        <f t="shared" si="155"/>
        <v/>
      </c>
      <c r="AI455" s="54" t="str">
        <f t="shared" si="155"/>
        <v/>
      </c>
      <c r="AJ455" s="54" t="str">
        <f t="shared" si="148"/>
        <v/>
      </c>
      <c r="AK455" s="54" t="str">
        <f t="shared" si="156"/>
        <v/>
      </c>
      <c r="AL455" s="54" t="str">
        <f t="shared" si="156"/>
        <v/>
      </c>
      <c r="AM455" s="54" t="str">
        <f t="shared" si="156"/>
        <v/>
      </c>
      <c r="AN455" s="1" t="str">
        <f>IF(AF455="S",VLOOKUP(AI455,lookups!$N$1:$O$100,2,FALSE),"NVT")</f>
        <v>NVT</v>
      </c>
      <c r="AP455" s="54" t="str">
        <f t="shared" si="161"/>
        <v/>
      </c>
    </row>
    <row r="456" spans="1:42" x14ac:dyDescent="0.2">
      <c r="A456" s="1">
        <f t="shared" si="149"/>
        <v>262.15899999999999</v>
      </c>
      <c r="B456" s="1">
        <f t="shared" si="150"/>
        <v>1</v>
      </c>
      <c r="C456" s="1">
        <f t="shared" si="151"/>
        <v>0</v>
      </c>
      <c r="D456" s="1">
        <f t="shared" si="152"/>
        <v>1</v>
      </c>
      <c r="E456" s="1">
        <f t="shared" si="157"/>
        <v>452</v>
      </c>
      <c r="F456" s="1">
        <f>IFERROR(VLOOKUP($E456,aanmeldingen!$B:$AB,F$1,FALSE),"-")</f>
        <v>262</v>
      </c>
      <c r="H456" s="25" t="str">
        <f>IF($D456=1,VLOOKUP($E456,aanmeldingen!$B:$AB,H$1,FALSE),"")</f>
        <v>Turijn</v>
      </c>
      <c r="I456" s="1" t="str">
        <f>IF($D456=1,VLOOKUP($E456,aanmeldingen!$B:$AB,I$1,FALSE),"")</f>
        <v>ITA</v>
      </c>
      <c r="J456" s="1" t="str">
        <f>IF($D456=1,VLOOKUP($E456,aanmeldingen!$B:$AB,J$1,FALSE),"")</f>
        <v>GP</v>
      </c>
      <c r="K456" s="95">
        <f>IF($D456=1,VLOOKUP($E456,aanmeldingen!$B:$AB,K$1,FALSE),"")</f>
        <v>43504</v>
      </c>
      <c r="L456" s="95">
        <f>IF($D456=1,VLOOKUP($E456,aanmeldingen!$B:$AB,L$1,FALSE),"")</f>
        <v>43506</v>
      </c>
      <c r="M456" s="18" t="str">
        <f>IF($D456=1,VLOOKUP($E456,aanmeldingen!$B:$AB,M$1,FALSE),"")</f>
        <v>Dames</v>
      </c>
      <c r="N456" s="1" t="str">
        <f>IF($D456=1,VLOOKUP($E456,aanmeldingen!$B:$AB,N$1,FALSE),"")</f>
        <v>Floret</v>
      </c>
      <c r="O456" s="1" t="str">
        <f>IF($F456="-","",VLOOKUP($E456,aanmeldingen!$B:$AB,O$1,FALSE))</f>
        <v>Rentier</v>
      </c>
      <c r="P456" s="1" t="str">
        <f>IF($F456="-","",VLOOKUP($E456,aanmeldingen!$B:$AB,P$1,FALSE))</f>
        <v>Eline</v>
      </c>
      <c r="Q456" s="1" t="str">
        <f>IF($F456="-","",VLOOKUP($E456,aanmeldingen!$B:$AB,Q$1,FALSE))</f>
        <v>AMS</v>
      </c>
      <c r="R456" s="123">
        <v>159</v>
      </c>
      <c r="S456" s="123">
        <v>168</v>
      </c>
      <c r="AA456" s="54">
        <f t="shared" si="158"/>
        <v>0</v>
      </c>
      <c r="AB456" s="54" t="e">
        <f t="shared" si="159"/>
        <v>#VALUE!</v>
      </c>
      <c r="AC456" s="83" t="str">
        <f t="shared" si="160"/>
        <v/>
      </c>
      <c r="AD456" s="54">
        <f t="shared" si="162"/>
        <v>452</v>
      </c>
      <c r="AE456" s="54" t="str">
        <f t="shared" si="146"/>
        <v/>
      </c>
      <c r="AF456" s="54" t="str">
        <f t="shared" si="147"/>
        <v/>
      </c>
      <c r="AG456" s="54" t="str">
        <f t="shared" si="155"/>
        <v/>
      </c>
      <c r="AH456" s="54" t="str">
        <f t="shared" si="155"/>
        <v/>
      </c>
      <c r="AI456" s="54" t="str">
        <f t="shared" si="155"/>
        <v/>
      </c>
      <c r="AJ456" s="54" t="str">
        <f t="shared" si="148"/>
        <v/>
      </c>
      <c r="AK456" s="54" t="str">
        <f t="shared" si="156"/>
        <v/>
      </c>
      <c r="AL456" s="54" t="str">
        <f t="shared" si="156"/>
        <v/>
      </c>
      <c r="AM456" s="54" t="str">
        <f t="shared" si="156"/>
        <v/>
      </c>
      <c r="AN456" s="1" t="str">
        <f>IF(AF456="S",VLOOKUP(AI456,lookups!$N$1:$O$100,2,FALSE),"NVT")</f>
        <v>NVT</v>
      </c>
      <c r="AP456" s="54" t="str">
        <f t="shared" si="161"/>
        <v/>
      </c>
    </row>
    <row r="457" spans="1:42" x14ac:dyDescent="0.2">
      <c r="A457" s="1">
        <f t="shared" si="149"/>
        <v>263.18400000000003</v>
      </c>
      <c r="B457" s="1">
        <f t="shared" si="150"/>
        <v>1</v>
      </c>
      <c r="C457" s="1">
        <f t="shared" si="151"/>
        <v>1</v>
      </c>
      <c r="D457" s="1">
        <f t="shared" si="152"/>
        <v>1</v>
      </c>
      <c r="E457" s="1">
        <f t="shared" si="157"/>
        <v>453</v>
      </c>
      <c r="F457" s="1">
        <f>IFERROR(VLOOKUP($E457,aanmeldingen!$B:$AB,F$1,FALSE),"-")</f>
        <v>263</v>
      </c>
      <c r="H457" s="25" t="str">
        <f>IF($D457=1,VLOOKUP($E457,aanmeldingen!$B:$AB,H$1,FALSE),"")</f>
        <v>Turijn</v>
      </c>
      <c r="I457" s="1" t="str">
        <f>IF($D457=1,VLOOKUP($E457,aanmeldingen!$B:$AB,I$1,FALSE),"")</f>
        <v>ITA</v>
      </c>
      <c r="J457" s="1" t="str">
        <f>IF($D457=1,VLOOKUP($E457,aanmeldingen!$B:$AB,J$1,FALSE),"")</f>
        <v>GP</v>
      </c>
      <c r="K457" s="95">
        <f>IF($D457=1,VLOOKUP($E457,aanmeldingen!$B:$AB,K$1,FALSE),"")</f>
        <v>43504</v>
      </c>
      <c r="L457" s="95">
        <f>IF($D457=1,VLOOKUP($E457,aanmeldingen!$B:$AB,L$1,FALSE),"")</f>
        <v>43506</v>
      </c>
      <c r="M457" s="18" t="str">
        <f>IF($D457=1,VLOOKUP($E457,aanmeldingen!$B:$AB,M$1,FALSE),"")</f>
        <v>Heren</v>
      </c>
      <c r="N457" s="1" t="str">
        <f>IF($D457=1,VLOOKUP($E457,aanmeldingen!$B:$AB,N$1,FALSE),"")</f>
        <v>Floret</v>
      </c>
      <c r="O457" s="1" t="str">
        <f>IF($F457="-","",VLOOKUP($E457,aanmeldingen!$B:$AB,O$1,FALSE))</f>
        <v>Borst</v>
      </c>
      <c r="P457" s="1" t="str">
        <f>IF($F457="-","",VLOOKUP($E457,aanmeldingen!$B:$AB,P$1,FALSE))</f>
        <v>Sebastiaan</v>
      </c>
      <c r="Q457" s="1" t="str">
        <f>IF($F457="-","",VLOOKUP($E457,aanmeldingen!$B:$AB,Q$1,FALSE))</f>
        <v>OKK</v>
      </c>
      <c r="R457" s="123">
        <v>184</v>
      </c>
      <c r="S457" s="123">
        <v>219</v>
      </c>
      <c r="AA457" s="54">
        <f t="shared" si="158"/>
        <v>0</v>
      </c>
      <c r="AB457" s="54" t="e">
        <f t="shared" si="159"/>
        <v>#VALUE!</v>
      </c>
      <c r="AC457" s="83" t="str">
        <f t="shared" si="160"/>
        <v/>
      </c>
      <c r="AD457" s="54">
        <f t="shared" si="162"/>
        <v>453</v>
      </c>
      <c r="AE457" s="54" t="str">
        <f t="shared" si="146"/>
        <v/>
      </c>
      <c r="AF457" s="54" t="str">
        <f t="shared" si="147"/>
        <v/>
      </c>
      <c r="AG457" s="54" t="str">
        <f t="shared" si="155"/>
        <v/>
      </c>
      <c r="AH457" s="54" t="str">
        <f t="shared" si="155"/>
        <v/>
      </c>
      <c r="AI457" s="54" t="str">
        <f t="shared" si="155"/>
        <v/>
      </c>
      <c r="AJ457" s="54" t="str">
        <f t="shared" si="148"/>
        <v/>
      </c>
      <c r="AK457" s="54" t="str">
        <f t="shared" si="156"/>
        <v/>
      </c>
      <c r="AL457" s="54" t="str">
        <f t="shared" si="156"/>
        <v/>
      </c>
      <c r="AM457" s="54" t="str">
        <f t="shared" si="156"/>
        <v/>
      </c>
      <c r="AN457" s="1" t="str">
        <f>IF(AF457="S",VLOOKUP(AI457,lookups!$N$1:$O$100,2,FALSE),"NVT")</f>
        <v>NVT</v>
      </c>
      <c r="AP457" s="54" t="str">
        <f t="shared" si="161"/>
        <v/>
      </c>
    </row>
    <row r="458" spans="1:42" x14ac:dyDescent="0.2">
      <c r="A458" s="1">
        <f t="shared" si="149"/>
        <v>263.15499999999997</v>
      </c>
      <c r="B458" s="1">
        <f t="shared" si="150"/>
        <v>2</v>
      </c>
      <c r="C458" s="1">
        <f t="shared" si="151"/>
        <v>1</v>
      </c>
      <c r="D458" s="1">
        <f t="shared" si="152"/>
        <v>0</v>
      </c>
      <c r="E458" s="1">
        <f t="shared" si="157"/>
        <v>454</v>
      </c>
      <c r="F458" s="1">
        <f>IFERROR(VLOOKUP($E458,aanmeldingen!$B:$AB,F$1,FALSE),"-")</f>
        <v>263</v>
      </c>
      <c r="H458" s="25" t="str">
        <f>IF($D458=1,VLOOKUP($E458,aanmeldingen!$B:$AB,H$1,FALSE),"")</f>
        <v/>
      </c>
      <c r="I458" s="1" t="str">
        <f>IF($D458=1,VLOOKUP($E458,aanmeldingen!$B:$AB,I$1,FALSE),"")</f>
        <v/>
      </c>
      <c r="J458" s="1" t="str">
        <f>IF($D458=1,VLOOKUP($E458,aanmeldingen!$B:$AB,J$1,FALSE),"")</f>
        <v/>
      </c>
      <c r="K458" s="95" t="str">
        <f>IF($D458=1,VLOOKUP($E458,aanmeldingen!$B:$AB,K$1,FALSE),"")</f>
        <v/>
      </c>
      <c r="L458" s="95" t="str">
        <f>IF($D458=1,VLOOKUP($E458,aanmeldingen!$B:$AB,L$1,FALSE),"")</f>
        <v/>
      </c>
      <c r="M458" s="18" t="str">
        <f>IF($D458=1,VLOOKUP($E458,aanmeldingen!$B:$AB,M$1,FALSE),"")</f>
        <v/>
      </c>
      <c r="N458" s="1" t="str">
        <f>IF($D458=1,VLOOKUP($E458,aanmeldingen!$B:$AB,N$1,FALSE),"")</f>
        <v/>
      </c>
      <c r="O458" s="1" t="str">
        <f>IF($F458="-","",VLOOKUP($E458,aanmeldingen!$B:$AB,O$1,FALSE))</f>
        <v>Post</v>
      </c>
      <c r="P458" s="1" t="str">
        <f>IF($F458="-","",VLOOKUP($E458,aanmeldingen!$B:$AB,P$1,FALSE))</f>
        <v>Patrick</v>
      </c>
      <c r="Q458" s="1" t="str">
        <f>IF($F458="-","",VLOOKUP($E458,aanmeldingen!$B:$AB,Q$1,FALSE))</f>
        <v>NRD</v>
      </c>
      <c r="R458" s="123">
        <v>155</v>
      </c>
      <c r="S458" s="123"/>
      <c r="AA458" s="54">
        <f t="shared" si="158"/>
        <v>0</v>
      </c>
      <c r="AB458" s="54" t="e">
        <f t="shared" si="159"/>
        <v>#VALUE!</v>
      </c>
      <c r="AC458" s="83" t="str">
        <f t="shared" si="160"/>
        <v/>
      </c>
      <c r="AD458" s="54">
        <f t="shared" si="162"/>
        <v>454</v>
      </c>
      <c r="AE458" s="54" t="str">
        <f t="shared" si="146"/>
        <v/>
      </c>
      <c r="AF458" s="54" t="str">
        <f t="shared" si="147"/>
        <v/>
      </c>
      <c r="AG458" s="54" t="str">
        <f t="shared" si="155"/>
        <v/>
      </c>
      <c r="AH458" s="54" t="str">
        <f t="shared" si="155"/>
        <v/>
      </c>
      <c r="AI458" s="54" t="str">
        <f t="shared" si="155"/>
        <v/>
      </c>
      <c r="AJ458" s="54" t="str">
        <f t="shared" si="148"/>
        <v/>
      </c>
      <c r="AK458" s="54" t="str">
        <f t="shared" si="156"/>
        <v/>
      </c>
      <c r="AL458" s="54" t="str">
        <f t="shared" si="156"/>
        <v/>
      </c>
      <c r="AM458" s="54" t="str">
        <f t="shared" si="156"/>
        <v/>
      </c>
      <c r="AN458" s="1" t="str">
        <f>IF(AF458="S",VLOOKUP(AI458,lookups!$N$1:$O$100,2,FALSE),"NVT")</f>
        <v>NVT</v>
      </c>
      <c r="AP458" s="54" t="str">
        <f t="shared" si="161"/>
        <v/>
      </c>
    </row>
    <row r="459" spans="1:42" x14ac:dyDescent="0.2">
      <c r="A459" s="1">
        <f t="shared" si="149"/>
        <v>263.084</v>
      </c>
      <c r="B459" s="1">
        <f t="shared" si="150"/>
        <v>3</v>
      </c>
      <c r="C459" s="1">
        <f t="shared" si="151"/>
        <v>1</v>
      </c>
      <c r="D459" s="1">
        <f t="shared" si="152"/>
        <v>0</v>
      </c>
      <c r="E459" s="1">
        <f t="shared" si="157"/>
        <v>455</v>
      </c>
      <c r="F459" s="1">
        <f>IFERROR(VLOOKUP($E459,aanmeldingen!$B:$AB,F$1,FALSE),"-")</f>
        <v>263</v>
      </c>
      <c r="H459" s="25" t="str">
        <f>IF($D459=1,VLOOKUP($E459,aanmeldingen!$B:$AB,H$1,FALSE),"")</f>
        <v/>
      </c>
      <c r="I459" s="1" t="str">
        <f>IF($D459=1,VLOOKUP($E459,aanmeldingen!$B:$AB,I$1,FALSE),"")</f>
        <v/>
      </c>
      <c r="J459" s="1" t="str">
        <f>IF($D459=1,VLOOKUP($E459,aanmeldingen!$B:$AB,J$1,FALSE),"")</f>
        <v/>
      </c>
      <c r="K459" s="95" t="str">
        <f>IF($D459=1,VLOOKUP($E459,aanmeldingen!$B:$AB,K$1,FALSE),"")</f>
        <v/>
      </c>
      <c r="L459" s="95" t="str">
        <f>IF($D459=1,VLOOKUP($E459,aanmeldingen!$B:$AB,L$1,FALSE),"")</f>
        <v/>
      </c>
      <c r="M459" s="18" t="str">
        <f>IF($D459=1,VLOOKUP($E459,aanmeldingen!$B:$AB,M$1,FALSE),"")</f>
        <v/>
      </c>
      <c r="N459" s="1" t="str">
        <f>IF($D459=1,VLOOKUP($E459,aanmeldingen!$B:$AB,N$1,FALSE),"")</f>
        <v/>
      </c>
      <c r="O459" s="1" t="str">
        <f>IF($F459="-","",VLOOKUP($E459,aanmeldingen!$B:$AB,O$1,FALSE))</f>
        <v>Yuno</v>
      </c>
      <c r="P459" s="1" t="str">
        <f>IF($F459="-","",VLOOKUP($E459,aanmeldingen!$B:$AB,P$1,FALSE))</f>
        <v>Elisha</v>
      </c>
      <c r="Q459" s="1" t="str">
        <f>IF($F459="-","",VLOOKUP($E459,aanmeldingen!$B:$AB,Q$1,FALSE))</f>
        <v>HS</v>
      </c>
      <c r="R459" s="123">
        <v>84</v>
      </c>
      <c r="S459" s="123"/>
      <c r="AA459" s="54">
        <f t="shared" si="158"/>
        <v>0</v>
      </c>
      <c r="AB459" s="54" t="e">
        <f t="shared" si="159"/>
        <v>#VALUE!</v>
      </c>
      <c r="AC459" s="83" t="str">
        <f t="shared" si="160"/>
        <v/>
      </c>
      <c r="AD459" s="54">
        <f t="shared" si="162"/>
        <v>455</v>
      </c>
      <c r="AE459" s="54" t="str">
        <f t="shared" si="146"/>
        <v/>
      </c>
      <c r="AF459" s="54" t="str">
        <f t="shared" si="147"/>
        <v/>
      </c>
      <c r="AG459" s="54" t="str">
        <f t="shared" si="155"/>
        <v/>
      </c>
      <c r="AH459" s="54" t="str">
        <f t="shared" si="155"/>
        <v/>
      </c>
      <c r="AI459" s="54" t="str">
        <f t="shared" si="155"/>
        <v/>
      </c>
      <c r="AJ459" s="54" t="str">
        <f t="shared" si="148"/>
        <v/>
      </c>
      <c r="AK459" s="54" t="str">
        <f t="shared" si="156"/>
        <v/>
      </c>
      <c r="AL459" s="54" t="str">
        <f t="shared" si="156"/>
        <v/>
      </c>
      <c r="AM459" s="54" t="str">
        <f t="shared" si="156"/>
        <v/>
      </c>
      <c r="AN459" s="1" t="str">
        <f>IF(AF459="S",VLOOKUP(AI459,lookups!$N$1:$O$100,2,FALSE),"NVT")</f>
        <v>NVT</v>
      </c>
      <c r="AP459" s="54" t="str">
        <f t="shared" si="161"/>
        <v/>
      </c>
    </row>
    <row r="460" spans="1:42" x14ac:dyDescent="0.2">
      <c r="A460" s="1">
        <f t="shared" si="149"/>
        <v>263.11399999999998</v>
      </c>
      <c r="B460" s="1">
        <f t="shared" si="150"/>
        <v>4</v>
      </c>
      <c r="C460" s="1">
        <f t="shared" si="151"/>
        <v>1</v>
      </c>
      <c r="D460" s="1">
        <f t="shared" si="152"/>
        <v>0</v>
      </c>
      <c r="E460" s="1">
        <f t="shared" si="157"/>
        <v>456</v>
      </c>
      <c r="F460" s="1">
        <f>IFERROR(VLOOKUP($E460,aanmeldingen!$B:$AB,F$1,FALSE),"-")</f>
        <v>263</v>
      </c>
      <c r="H460" s="25" t="str">
        <f>IF($D460=1,VLOOKUP($E460,aanmeldingen!$B:$AB,H$1,FALSE),"")</f>
        <v/>
      </c>
      <c r="I460" s="1" t="str">
        <f>IF($D460=1,VLOOKUP($E460,aanmeldingen!$B:$AB,I$1,FALSE),"")</f>
        <v/>
      </c>
      <c r="J460" s="1" t="str">
        <f>IF($D460=1,VLOOKUP($E460,aanmeldingen!$B:$AB,J$1,FALSE),"")</f>
        <v/>
      </c>
      <c r="K460" s="95" t="str">
        <f>IF($D460=1,VLOOKUP($E460,aanmeldingen!$B:$AB,K$1,FALSE),"")</f>
        <v/>
      </c>
      <c r="L460" s="95" t="str">
        <f>IF($D460=1,VLOOKUP($E460,aanmeldingen!$B:$AB,L$1,FALSE),"")</f>
        <v/>
      </c>
      <c r="M460" s="18" t="str">
        <f>IF($D460=1,VLOOKUP($E460,aanmeldingen!$B:$AB,M$1,FALSE),"")</f>
        <v/>
      </c>
      <c r="N460" s="1" t="str">
        <f>IF($D460=1,VLOOKUP($E460,aanmeldingen!$B:$AB,N$1,FALSE),"")</f>
        <v/>
      </c>
      <c r="O460" s="1" t="str">
        <f>IF($F460="-","",VLOOKUP($E460,aanmeldingen!$B:$AB,O$1,FALSE))</f>
        <v>Giacon</v>
      </c>
      <c r="P460" s="1" t="str">
        <f>IF($F460="-","",VLOOKUP($E460,aanmeldingen!$B:$AB,P$1,FALSE))</f>
        <v>Daniel</v>
      </c>
      <c r="Q460" s="1" t="str">
        <f>IF($F460="-","",VLOOKUP($E460,aanmeldingen!$B:$AB,Q$1,FALSE))</f>
        <v>AMS</v>
      </c>
      <c r="R460" s="123">
        <v>114</v>
      </c>
      <c r="S460" s="123"/>
      <c r="AA460" s="54">
        <f t="shared" si="158"/>
        <v>0</v>
      </c>
      <c r="AB460" s="54" t="e">
        <f t="shared" si="159"/>
        <v>#VALUE!</v>
      </c>
      <c r="AC460" s="83" t="str">
        <f t="shared" si="160"/>
        <v/>
      </c>
      <c r="AD460" s="54">
        <f t="shared" si="162"/>
        <v>456</v>
      </c>
      <c r="AE460" s="54" t="str">
        <f t="shared" si="146"/>
        <v/>
      </c>
      <c r="AF460" s="54" t="str">
        <f t="shared" si="147"/>
        <v/>
      </c>
      <c r="AG460" s="54" t="str">
        <f t="shared" si="155"/>
        <v/>
      </c>
      <c r="AH460" s="54" t="str">
        <f t="shared" si="155"/>
        <v/>
      </c>
      <c r="AI460" s="54" t="str">
        <f t="shared" si="155"/>
        <v/>
      </c>
      <c r="AJ460" s="54" t="str">
        <f t="shared" si="148"/>
        <v/>
      </c>
      <c r="AK460" s="54" t="str">
        <f t="shared" si="156"/>
        <v/>
      </c>
      <c r="AL460" s="54" t="str">
        <f t="shared" si="156"/>
        <v/>
      </c>
      <c r="AM460" s="54" t="str">
        <f t="shared" si="156"/>
        <v/>
      </c>
      <c r="AN460" s="1" t="str">
        <f>IF(AF460="S",VLOOKUP(AI460,lookups!$N$1:$O$100,2,FALSE),"NVT")</f>
        <v>NVT</v>
      </c>
      <c r="AP460" s="54" t="str">
        <f t="shared" si="161"/>
        <v/>
      </c>
    </row>
    <row r="461" spans="1:42" x14ac:dyDescent="0.2">
      <c r="A461" s="1">
        <f t="shared" si="149"/>
        <v>264.089</v>
      </c>
      <c r="B461" s="1">
        <f t="shared" si="150"/>
        <v>1</v>
      </c>
      <c r="C461" s="1">
        <f t="shared" si="151"/>
        <v>0</v>
      </c>
      <c r="D461" s="1">
        <f t="shared" si="152"/>
        <v>1</v>
      </c>
      <c r="E461" s="1">
        <f t="shared" si="157"/>
        <v>457</v>
      </c>
      <c r="F461" s="1">
        <f>IFERROR(VLOOKUP($E461,aanmeldingen!$B:$AB,F$1,FALSE),"-")</f>
        <v>264</v>
      </c>
      <c r="H461" s="25" t="str">
        <f>IF($D461=1,VLOOKUP($E461,aanmeldingen!$B:$AB,H$1,FALSE),"")</f>
        <v>Vancouver</v>
      </c>
      <c r="I461" s="1" t="str">
        <f>IF($D461=1,VLOOKUP($E461,aanmeldingen!$B:$AB,I$1,FALSE),"")</f>
        <v>CAN</v>
      </c>
      <c r="J461" s="1" t="str">
        <f>IF($D461=1,VLOOKUP($E461,aanmeldingen!$B:$AB,J$1,FALSE),"")</f>
        <v>WB</v>
      </c>
      <c r="K461" s="95">
        <f>IF($D461=1,VLOOKUP($E461,aanmeldingen!$B:$AB,K$1,FALSE),"")</f>
        <v>43504</v>
      </c>
      <c r="L461" s="95">
        <f>IF($D461=1,VLOOKUP($E461,aanmeldingen!$B:$AB,L$1,FALSE),"")</f>
        <v>43505</v>
      </c>
      <c r="M461" s="18" t="str">
        <f>IF($D461=1,VLOOKUP($E461,aanmeldingen!$B:$AB,M$1,FALSE),"")</f>
        <v>Heren</v>
      </c>
      <c r="N461" s="1" t="str">
        <f>IF($D461=1,VLOOKUP($E461,aanmeldingen!$B:$AB,N$1,FALSE),"")</f>
        <v>Degen</v>
      </c>
      <c r="O461" s="1" t="str">
        <f>IF($F461="-","",VLOOKUP($E461,aanmeldingen!$B:$AB,O$1,FALSE))</f>
        <v>Tulen</v>
      </c>
      <c r="P461" s="1" t="str">
        <f>IF($F461="-","",VLOOKUP($E461,aanmeldingen!$B:$AB,P$1,FALSE))</f>
        <v>Tristan</v>
      </c>
      <c r="Q461" s="1" t="str">
        <f>IF($F461="-","",VLOOKUP($E461,aanmeldingen!$B:$AB,Q$1,FALSE))</f>
        <v>SCA</v>
      </c>
      <c r="R461" s="123">
        <v>89</v>
      </c>
      <c r="S461" s="123">
        <v>196</v>
      </c>
      <c r="AA461" s="54">
        <f t="shared" si="158"/>
        <v>0</v>
      </c>
      <c r="AB461" s="54" t="e">
        <f t="shared" si="159"/>
        <v>#VALUE!</v>
      </c>
      <c r="AC461" s="83" t="str">
        <f t="shared" si="160"/>
        <v/>
      </c>
      <c r="AD461" s="54">
        <f t="shared" si="162"/>
        <v>457</v>
      </c>
      <c r="AE461" s="54" t="str">
        <f t="shared" si="146"/>
        <v/>
      </c>
      <c r="AF461" s="54" t="str">
        <f t="shared" si="147"/>
        <v/>
      </c>
      <c r="AG461" s="54" t="str">
        <f t="shared" si="155"/>
        <v/>
      </c>
      <c r="AH461" s="54" t="str">
        <f t="shared" si="155"/>
        <v/>
      </c>
      <c r="AI461" s="54" t="str">
        <f t="shared" si="155"/>
        <v/>
      </c>
      <c r="AJ461" s="54" t="str">
        <f t="shared" si="148"/>
        <v/>
      </c>
      <c r="AK461" s="54" t="str">
        <f t="shared" si="156"/>
        <v/>
      </c>
      <c r="AL461" s="54" t="str">
        <f t="shared" si="156"/>
        <v/>
      </c>
      <c r="AM461" s="54" t="str">
        <f t="shared" si="156"/>
        <v/>
      </c>
      <c r="AN461" s="1" t="str">
        <f>IF(AF461="S",VLOOKUP(AI461,lookups!$N$1:$O$100,2,FALSE),"NVT")</f>
        <v>NVT</v>
      </c>
      <c r="AP461" s="54" t="str">
        <f t="shared" si="161"/>
        <v/>
      </c>
    </row>
    <row r="462" spans="1:42" x14ac:dyDescent="0.2">
      <c r="A462" s="1">
        <f t="shared" si="149"/>
        <v>264.15499999999997</v>
      </c>
      <c r="B462" s="1">
        <f t="shared" si="150"/>
        <v>2</v>
      </c>
      <c r="C462" s="1">
        <f t="shared" si="151"/>
        <v>0</v>
      </c>
      <c r="D462" s="1">
        <f t="shared" si="152"/>
        <v>0</v>
      </c>
      <c r="E462" s="1">
        <f t="shared" si="157"/>
        <v>458</v>
      </c>
      <c r="F462" s="1">
        <f>IFERROR(VLOOKUP($E462,aanmeldingen!$B:$AB,F$1,FALSE),"-")</f>
        <v>264</v>
      </c>
      <c r="H462" s="25" t="str">
        <f>IF($D462=1,VLOOKUP($E462,aanmeldingen!$B:$AB,H$1,FALSE),"")</f>
        <v/>
      </c>
      <c r="I462" s="1" t="str">
        <f>IF($D462=1,VLOOKUP($E462,aanmeldingen!$B:$AB,I$1,FALSE),"")</f>
        <v/>
      </c>
      <c r="J462" s="1" t="str">
        <f>IF($D462=1,VLOOKUP($E462,aanmeldingen!$B:$AB,J$1,FALSE),"")</f>
        <v/>
      </c>
      <c r="K462" s="95" t="str">
        <f>IF($D462=1,VLOOKUP($E462,aanmeldingen!$B:$AB,K$1,FALSE),"")</f>
        <v/>
      </c>
      <c r="L462" s="95" t="str">
        <f>IF($D462=1,VLOOKUP($E462,aanmeldingen!$B:$AB,L$1,FALSE),"")</f>
        <v/>
      </c>
      <c r="M462" s="18" t="str">
        <f>IF($D462=1,VLOOKUP($E462,aanmeldingen!$B:$AB,M$1,FALSE),"")</f>
        <v/>
      </c>
      <c r="N462" s="1" t="str">
        <f>IF($D462=1,VLOOKUP($E462,aanmeldingen!$B:$AB,N$1,FALSE),"")</f>
        <v/>
      </c>
      <c r="O462" s="1" t="str">
        <f>IF($F462="-","",VLOOKUP($E462,aanmeldingen!$B:$AB,O$1,FALSE))</f>
        <v>Tulen</v>
      </c>
      <c r="P462" s="1" t="str">
        <f>IF($F462="-","",VLOOKUP($E462,aanmeldingen!$B:$AB,P$1,FALSE))</f>
        <v>Rafael</v>
      </c>
      <c r="Q462" s="1" t="str">
        <f>IF($F462="-","",VLOOKUP($E462,aanmeldingen!$B:$AB,Q$1,FALSE))</f>
        <v>SCA</v>
      </c>
      <c r="R462" s="123">
        <v>155</v>
      </c>
      <c r="S462" s="123"/>
      <c r="AA462" s="54">
        <f t="shared" si="158"/>
        <v>0</v>
      </c>
      <c r="AB462" s="54" t="e">
        <f t="shared" si="159"/>
        <v>#VALUE!</v>
      </c>
      <c r="AC462" s="83" t="str">
        <f t="shared" si="160"/>
        <v/>
      </c>
      <c r="AD462" s="54">
        <f t="shared" si="162"/>
        <v>458</v>
      </c>
      <c r="AE462" s="54" t="str">
        <f t="shared" si="146"/>
        <v/>
      </c>
      <c r="AF462" s="54" t="str">
        <f t="shared" si="147"/>
        <v/>
      </c>
      <c r="AG462" s="54" t="str">
        <f t="shared" si="155"/>
        <v/>
      </c>
      <c r="AH462" s="54" t="str">
        <f t="shared" si="155"/>
        <v/>
      </c>
      <c r="AI462" s="54" t="str">
        <f t="shared" si="155"/>
        <v/>
      </c>
      <c r="AJ462" s="54" t="str">
        <f t="shared" si="148"/>
        <v/>
      </c>
      <c r="AK462" s="54" t="str">
        <f t="shared" si="156"/>
        <v/>
      </c>
      <c r="AL462" s="54" t="str">
        <f t="shared" si="156"/>
        <v/>
      </c>
      <c r="AM462" s="54" t="str">
        <f t="shared" si="156"/>
        <v/>
      </c>
      <c r="AN462" s="1" t="str">
        <f>IF(AF462="S",VLOOKUP(AI462,lookups!$N$1:$O$100,2,FALSE),"NVT")</f>
        <v>NVT</v>
      </c>
      <c r="AP462" s="54" t="str">
        <f t="shared" si="161"/>
        <v/>
      </c>
    </row>
    <row r="463" spans="1:42" x14ac:dyDescent="0.2">
      <c r="A463" s="1">
        <f t="shared" si="149"/>
        <v>264.14499999999998</v>
      </c>
      <c r="B463" s="1">
        <f t="shared" si="150"/>
        <v>3</v>
      </c>
      <c r="C463" s="1">
        <f t="shared" si="151"/>
        <v>0</v>
      </c>
      <c r="D463" s="1">
        <f t="shared" si="152"/>
        <v>0</v>
      </c>
      <c r="E463" s="1">
        <f t="shared" si="157"/>
        <v>459</v>
      </c>
      <c r="F463" s="1">
        <f>IFERROR(VLOOKUP($E463,aanmeldingen!$B:$AB,F$1,FALSE),"-")</f>
        <v>264</v>
      </c>
      <c r="H463" s="25" t="str">
        <f>IF($D463=1,VLOOKUP($E463,aanmeldingen!$B:$AB,H$1,FALSE),"")</f>
        <v/>
      </c>
      <c r="I463" s="1" t="str">
        <f>IF($D463=1,VLOOKUP($E463,aanmeldingen!$B:$AB,I$1,FALSE),"")</f>
        <v/>
      </c>
      <c r="J463" s="1" t="str">
        <f>IF($D463=1,VLOOKUP($E463,aanmeldingen!$B:$AB,J$1,FALSE),"")</f>
        <v/>
      </c>
      <c r="K463" s="95" t="str">
        <f>IF($D463=1,VLOOKUP($E463,aanmeldingen!$B:$AB,K$1,FALSE),"")</f>
        <v/>
      </c>
      <c r="L463" s="95" t="str">
        <f>IF($D463=1,VLOOKUP($E463,aanmeldingen!$B:$AB,L$1,FALSE),"")</f>
        <v/>
      </c>
      <c r="M463" s="18" t="str">
        <f>IF($D463=1,VLOOKUP($E463,aanmeldingen!$B:$AB,M$1,FALSE),"")</f>
        <v/>
      </c>
      <c r="N463" s="1" t="str">
        <f>IF($D463=1,VLOOKUP($E463,aanmeldingen!$B:$AB,N$1,FALSE),"")</f>
        <v/>
      </c>
      <c r="O463" s="1" t="str">
        <f>IF($F463="-","",VLOOKUP($E463,aanmeldingen!$B:$AB,O$1,FALSE))</f>
        <v>Van Nunen</v>
      </c>
      <c r="P463" s="1" t="str">
        <f>IF($F463="-","",VLOOKUP($E463,aanmeldingen!$B:$AB,P$1,FALSE))</f>
        <v>David</v>
      </c>
      <c r="Q463" s="1" t="str">
        <f>IF($F463="-","",VLOOKUP($E463,aanmeldingen!$B:$AB,Q$1,FALSE))</f>
        <v>DFC</v>
      </c>
      <c r="R463" s="123">
        <v>145</v>
      </c>
      <c r="S463" s="123"/>
      <c r="AA463" s="54">
        <f t="shared" si="158"/>
        <v>0</v>
      </c>
      <c r="AB463" s="54" t="e">
        <f t="shared" si="159"/>
        <v>#VALUE!</v>
      </c>
      <c r="AC463" s="83" t="str">
        <f t="shared" si="160"/>
        <v/>
      </c>
      <c r="AD463" s="54">
        <f t="shared" si="162"/>
        <v>459</v>
      </c>
      <c r="AE463" s="54" t="str">
        <f t="shared" si="146"/>
        <v/>
      </c>
      <c r="AF463" s="54" t="str">
        <f t="shared" si="147"/>
        <v/>
      </c>
      <c r="AG463" s="54" t="str">
        <f t="shared" si="155"/>
        <v/>
      </c>
      <c r="AH463" s="54" t="str">
        <f t="shared" si="155"/>
        <v/>
      </c>
      <c r="AI463" s="54" t="str">
        <f t="shared" si="155"/>
        <v/>
      </c>
      <c r="AJ463" s="54" t="str">
        <f t="shared" si="148"/>
        <v/>
      </c>
      <c r="AK463" s="54" t="str">
        <f t="shared" si="156"/>
        <v/>
      </c>
      <c r="AL463" s="54" t="str">
        <f t="shared" si="156"/>
        <v/>
      </c>
      <c r="AM463" s="54" t="str">
        <f t="shared" si="156"/>
        <v/>
      </c>
      <c r="AN463" s="1" t="str">
        <f>IF(AF463="S",VLOOKUP(AI463,lookups!$N$1:$O$100,2,FALSE),"NVT")</f>
        <v>NVT</v>
      </c>
      <c r="AP463" s="54" t="str">
        <f t="shared" si="161"/>
        <v/>
      </c>
    </row>
    <row r="464" spans="1:42" x14ac:dyDescent="0.2">
      <c r="A464" s="1">
        <f t="shared" si="149"/>
        <v>264.11200000000002</v>
      </c>
      <c r="B464" s="1">
        <f t="shared" si="150"/>
        <v>4</v>
      </c>
      <c r="C464" s="1">
        <f t="shared" si="151"/>
        <v>0</v>
      </c>
      <c r="D464" s="1">
        <f t="shared" si="152"/>
        <v>0</v>
      </c>
      <c r="E464" s="1">
        <f t="shared" si="157"/>
        <v>460</v>
      </c>
      <c r="F464" s="1">
        <f>IFERROR(VLOOKUP($E464,aanmeldingen!$B:$AB,F$1,FALSE),"-")</f>
        <v>264</v>
      </c>
      <c r="H464" s="25" t="str">
        <f>IF($D464=1,VLOOKUP($E464,aanmeldingen!$B:$AB,H$1,FALSE),"")</f>
        <v/>
      </c>
      <c r="I464" s="1" t="str">
        <f>IF($D464=1,VLOOKUP($E464,aanmeldingen!$B:$AB,I$1,FALSE),"")</f>
        <v/>
      </c>
      <c r="J464" s="1" t="str">
        <f>IF($D464=1,VLOOKUP($E464,aanmeldingen!$B:$AB,J$1,FALSE),"")</f>
        <v/>
      </c>
      <c r="K464" s="95" t="str">
        <f>IF($D464=1,VLOOKUP($E464,aanmeldingen!$B:$AB,K$1,FALSE),"")</f>
        <v/>
      </c>
      <c r="L464" s="95" t="str">
        <f>IF($D464=1,VLOOKUP($E464,aanmeldingen!$B:$AB,L$1,FALSE),"")</f>
        <v/>
      </c>
      <c r="M464" s="18" t="str">
        <f>IF($D464=1,VLOOKUP($E464,aanmeldingen!$B:$AB,M$1,FALSE),"")</f>
        <v/>
      </c>
      <c r="N464" s="1" t="str">
        <f>IF($D464=1,VLOOKUP($E464,aanmeldingen!$B:$AB,N$1,FALSE),"")</f>
        <v/>
      </c>
      <c r="O464" s="1" t="str">
        <f>IF($F464="-","",VLOOKUP($E464,aanmeldingen!$B:$AB,O$1,FALSE))</f>
        <v>Postma</v>
      </c>
      <c r="P464" s="1" t="str">
        <f>IF($F464="-","",VLOOKUP($E464,aanmeldingen!$B:$AB,P$1,FALSE))</f>
        <v>Randy</v>
      </c>
      <c r="Q464" s="1" t="str">
        <f>IF($F464="-","",VLOOKUP($E464,aanmeldingen!$B:$AB,Q$1,FALSE))</f>
        <v>FCA</v>
      </c>
      <c r="R464" s="123">
        <v>112</v>
      </c>
      <c r="S464" s="123"/>
      <c r="AA464" s="54">
        <f t="shared" si="158"/>
        <v>0</v>
      </c>
      <c r="AB464" s="54" t="e">
        <f t="shared" si="159"/>
        <v>#VALUE!</v>
      </c>
      <c r="AC464" s="83" t="str">
        <f t="shared" si="160"/>
        <v/>
      </c>
      <c r="AD464" s="54">
        <f t="shared" si="162"/>
        <v>460</v>
      </c>
      <c r="AE464" s="54" t="str">
        <f t="shared" si="146"/>
        <v/>
      </c>
      <c r="AF464" s="54" t="str">
        <f t="shared" si="147"/>
        <v/>
      </c>
      <c r="AG464" s="54" t="str">
        <f t="shared" si="155"/>
        <v/>
      </c>
      <c r="AH464" s="54" t="str">
        <f t="shared" si="155"/>
        <v/>
      </c>
      <c r="AI464" s="54" t="str">
        <f t="shared" si="155"/>
        <v/>
      </c>
      <c r="AJ464" s="54" t="str">
        <f t="shared" si="148"/>
        <v/>
      </c>
      <c r="AK464" s="54" t="str">
        <f t="shared" si="156"/>
        <v/>
      </c>
      <c r="AL464" s="54" t="str">
        <f t="shared" si="156"/>
        <v/>
      </c>
      <c r="AM464" s="54" t="str">
        <f t="shared" si="156"/>
        <v/>
      </c>
      <c r="AN464" s="1" t="str">
        <f>IF(AF464="S",VLOOKUP(AI464,lookups!$N$1:$O$100,2,FALSE),"NVT")</f>
        <v>NVT</v>
      </c>
      <c r="AP464" s="54" t="str">
        <f t="shared" si="161"/>
        <v/>
      </c>
    </row>
    <row r="465" spans="1:42" x14ac:dyDescent="0.2">
      <c r="A465" s="1">
        <f t="shared" si="149"/>
        <v>267.17399999999998</v>
      </c>
      <c r="B465" s="1">
        <f t="shared" si="150"/>
        <v>1</v>
      </c>
      <c r="C465" s="1">
        <f t="shared" si="151"/>
        <v>1</v>
      </c>
      <c r="D465" s="1">
        <f t="shared" si="152"/>
        <v>1</v>
      </c>
      <c r="E465" s="1">
        <f t="shared" si="157"/>
        <v>461</v>
      </c>
      <c r="F465" s="1">
        <f>IFERROR(VLOOKUP($E465,aanmeldingen!$B:$AB,F$1,FALSE),"-")</f>
        <v>267</v>
      </c>
      <c r="H465" s="25" t="str">
        <f>IF($D465=1,VLOOKUP($E465,aanmeldingen!$B:$AB,H$1,FALSE),"")</f>
        <v>Krakow</v>
      </c>
      <c r="I465" s="1" t="str">
        <f>IF($D465=1,VLOOKUP($E465,aanmeldingen!$B:$AB,I$1,FALSE),"")</f>
        <v>POL</v>
      </c>
      <c r="J465" s="1" t="str">
        <f>IF($D465=1,VLOOKUP($E465,aanmeldingen!$B:$AB,J$1,FALSE),"")</f>
        <v>ECC</v>
      </c>
      <c r="K465" s="95">
        <f>IF($D465=1,VLOOKUP($E465,aanmeldingen!$B:$AB,K$1,FALSE),"")</f>
        <v>43505</v>
      </c>
      <c r="L465" s="95">
        <f>IF($D465=1,VLOOKUP($E465,aanmeldingen!$B:$AB,L$1,FALSE),"")</f>
        <v>43506</v>
      </c>
      <c r="M465" s="18" t="str">
        <f>IF($D465=1,VLOOKUP($E465,aanmeldingen!$B:$AB,M$1,FALSE),"")</f>
        <v>Heren</v>
      </c>
      <c r="N465" s="1" t="str">
        <f>IF($D465=1,VLOOKUP($E465,aanmeldingen!$B:$AB,N$1,FALSE),"")</f>
        <v>Degen</v>
      </c>
      <c r="O465" s="1" t="str">
        <f>IF($F465="-","",VLOOKUP($E465,aanmeldingen!$B:$AB,O$1,FALSE))</f>
        <v>Post</v>
      </c>
      <c r="P465" s="1" t="str">
        <f>IF($F465="-","",VLOOKUP($E465,aanmeldingen!$B:$AB,P$1,FALSE))</f>
        <v>Arnout</v>
      </c>
      <c r="Q465" s="1" t="str">
        <f>IF($F465="-","",VLOOKUP($E465,aanmeldingen!$B:$AB,Q$1,FALSE))</f>
        <v>ERM</v>
      </c>
      <c r="R465" s="123">
        <v>174</v>
      </c>
      <c r="S465" s="123">
        <v>194</v>
      </c>
      <c r="AA465" s="54">
        <f t="shared" si="158"/>
        <v>0</v>
      </c>
      <c r="AB465" s="54" t="e">
        <f t="shared" si="159"/>
        <v>#VALUE!</v>
      </c>
      <c r="AC465" s="83" t="str">
        <f t="shared" si="160"/>
        <v/>
      </c>
      <c r="AD465" s="54">
        <f t="shared" si="162"/>
        <v>461</v>
      </c>
      <c r="AE465" s="54" t="str">
        <f t="shared" si="146"/>
        <v/>
      </c>
      <c r="AF465" s="54" t="str">
        <f t="shared" si="147"/>
        <v/>
      </c>
      <c r="AG465" s="54" t="str">
        <f t="shared" ref="AG465:AI484" si="163">IF($AF465="W",VLOOKUP($AE465,$F$5:$N$997,AG$4,FALSE),IF($AF465="S",VLOOKUP($AE465,$A$5:$R$997,AG$3,FALSE),""))</f>
        <v/>
      </c>
      <c r="AH465" s="54" t="str">
        <f t="shared" si="163"/>
        <v/>
      </c>
      <c r="AI465" s="54" t="str">
        <f t="shared" si="163"/>
        <v/>
      </c>
      <c r="AJ465" s="54" t="str">
        <f t="shared" si="148"/>
        <v/>
      </c>
      <c r="AK465" s="54" t="str">
        <f t="shared" ref="AK465:AM484" si="164">IF($AF465="W",VLOOKUP($AE465,$F$5:$N$997,AK$4,FALSE),"")</f>
        <v/>
      </c>
      <c r="AL465" s="54" t="str">
        <f t="shared" si="164"/>
        <v/>
      </c>
      <c r="AM465" s="54" t="str">
        <f t="shared" si="164"/>
        <v/>
      </c>
      <c r="AN465" s="1" t="str">
        <f>IF(AF465="S",VLOOKUP(AI465,lookups!$N$1:$O$100,2,FALSE),"NVT")</f>
        <v>NVT</v>
      </c>
      <c r="AP465" s="54" t="str">
        <f t="shared" si="161"/>
        <v/>
      </c>
    </row>
    <row r="466" spans="1:42" x14ac:dyDescent="0.2">
      <c r="A466" s="1">
        <f t="shared" si="149"/>
        <v>267.07100000000003</v>
      </c>
      <c r="B466" s="1">
        <f t="shared" si="150"/>
        <v>2</v>
      </c>
      <c r="C466" s="1">
        <f t="shared" si="151"/>
        <v>1</v>
      </c>
      <c r="D466" s="1">
        <f t="shared" si="152"/>
        <v>0</v>
      </c>
      <c r="E466" s="1">
        <f t="shared" si="157"/>
        <v>462</v>
      </c>
      <c r="F466" s="1">
        <f>IFERROR(VLOOKUP($E466,aanmeldingen!$B:$AB,F$1,FALSE),"-")</f>
        <v>267</v>
      </c>
      <c r="H466" s="25" t="str">
        <f>IF($D466=1,VLOOKUP($E466,aanmeldingen!$B:$AB,H$1,FALSE),"")</f>
        <v/>
      </c>
      <c r="I466" s="1" t="str">
        <f>IF($D466=1,VLOOKUP($E466,aanmeldingen!$B:$AB,I$1,FALSE),"")</f>
        <v/>
      </c>
      <c r="J466" s="1" t="str">
        <f>IF($D466=1,VLOOKUP($E466,aanmeldingen!$B:$AB,J$1,FALSE),"")</f>
        <v/>
      </c>
      <c r="K466" s="95" t="str">
        <f>IF($D466=1,VLOOKUP($E466,aanmeldingen!$B:$AB,K$1,FALSE),"")</f>
        <v/>
      </c>
      <c r="L466" s="95" t="str">
        <f>IF($D466=1,VLOOKUP($E466,aanmeldingen!$B:$AB,L$1,FALSE),"")</f>
        <v/>
      </c>
      <c r="M466" s="18" t="str">
        <f>IF($D466=1,VLOOKUP($E466,aanmeldingen!$B:$AB,M$1,FALSE),"")</f>
        <v/>
      </c>
      <c r="N466" s="1" t="str">
        <f>IF($D466=1,VLOOKUP($E466,aanmeldingen!$B:$AB,N$1,FALSE),"")</f>
        <v/>
      </c>
      <c r="O466" s="1" t="str">
        <f>IF($F466="-","",VLOOKUP($E466,aanmeldingen!$B:$AB,O$1,FALSE))</f>
        <v>Van Rooij</v>
      </c>
      <c r="P466" s="1" t="str">
        <f>IF($F466="-","",VLOOKUP($E466,aanmeldingen!$B:$AB,P$1,FALSE))</f>
        <v>Kevin</v>
      </c>
      <c r="Q466" s="1" t="str">
        <f>IF($F466="-","",VLOOKUP($E466,aanmeldingen!$B:$AB,Q$1,FALSE))</f>
        <v>DBO</v>
      </c>
      <c r="R466" s="123">
        <v>71</v>
      </c>
      <c r="S466" s="123"/>
      <c r="AA466" s="54">
        <f t="shared" si="158"/>
        <v>0</v>
      </c>
      <c r="AB466" s="54" t="e">
        <f t="shared" si="159"/>
        <v>#VALUE!</v>
      </c>
      <c r="AC466" s="83" t="str">
        <f t="shared" si="160"/>
        <v/>
      </c>
      <c r="AD466" s="54">
        <f t="shared" si="162"/>
        <v>462</v>
      </c>
      <c r="AE466" s="54" t="str">
        <f t="shared" si="146"/>
        <v/>
      </c>
      <c r="AF466" s="54" t="str">
        <f t="shared" si="147"/>
        <v/>
      </c>
      <c r="AG466" s="54" t="str">
        <f t="shared" si="163"/>
        <v/>
      </c>
      <c r="AH466" s="54" t="str">
        <f t="shared" si="163"/>
        <v/>
      </c>
      <c r="AI466" s="54" t="str">
        <f t="shared" si="163"/>
        <v/>
      </c>
      <c r="AJ466" s="54" t="str">
        <f t="shared" si="148"/>
        <v/>
      </c>
      <c r="AK466" s="54" t="str">
        <f t="shared" si="164"/>
        <v/>
      </c>
      <c r="AL466" s="54" t="str">
        <f t="shared" si="164"/>
        <v/>
      </c>
      <c r="AM466" s="54" t="str">
        <f t="shared" si="164"/>
        <v/>
      </c>
      <c r="AN466" s="1" t="str">
        <f>IF(AF466="S",VLOOKUP(AI466,lookups!$N$1:$O$100,2,FALSE),"NVT")</f>
        <v>NVT</v>
      </c>
      <c r="AP466" s="54" t="str">
        <f t="shared" si="161"/>
        <v/>
      </c>
    </row>
    <row r="467" spans="1:42" x14ac:dyDescent="0.2">
      <c r="A467" s="1">
        <f t="shared" si="149"/>
        <v>267.16699999999997</v>
      </c>
      <c r="B467" s="1">
        <f t="shared" si="150"/>
        <v>3</v>
      </c>
      <c r="C467" s="1">
        <f t="shared" si="151"/>
        <v>1</v>
      </c>
      <c r="D467" s="1">
        <f t="shared" si="152"/>
        <v>0</v>
      </c>
      <c r="E467" s="1">
        <f t="shared" si="157"/>
        <v>463</v>
      </c>
      <c r="F467" s="1">
        <f>IFERROR(VLOOKUP($E467,aanmeldingen!$B:$AB,F$1,FALSE),"-")</f>
        <v>267</v>
      </c>
      <c r="H467" s="25" t="str">
        <f>IF($D467=1,VLOOKUP($E467,aanmeldingen!$B:$AB,H$1,FALSE),"")</f>
        <v/>
      </c>
      <c r="I467" s="1" t="str">
        <f>IF($D467=1,VLOOKUP($E467,aanmeldingen!$B:$AB,I$1,FALSE),"")</f>
        <v/>
      </c>
      <c r="J467" s="1" t="str">
        <f>IF($D467=1,VLOOKUP($E467,aanmeldingen!$B:$AB,J$1,FALSE),"")</f>
        <v/>
      </c>
      <c r="K467" s="95" t="str">
        <f>IF($D467=1,VLOOKUP($E467,aanmeldingen!$B:$AB,K$1,FALSE),"")</f>
        <v/>
      </c>
      <c r="L467" s="95" t="str">
        <f>IF($D467=1,VLOOKUP($E467,aanmeldingen!$B:$AB,L$1,FALSE),"")</f>
        <v/>
      </c>
      <c r="M467" s="18" t="str">
        <f>IF($D467=1,VLOOKUP($E467,aanmeldingen!$B:$AB,M$1,FALSE),"")</f>
        <v/>
      </c>
      <c r="N467" s="1" t="str">
        <f>IF($D467=1,VLOOKUP($E467,aanmeldingen!$B:$AB,N$1,FALSE),"")</f>
        <v/>
      </c>
      <c r="O467" s="1" t="str">
        <f>IF($F467="-","",VLOOKUP($E467,aanmeldingen!$B:$AB,O$1,FALSE))</f>
        <v>Veenenbos</v>
      </c>
      <c r="P467" s="1" t="str">
        <f>IF($F467="-","",VLOOKUP($E467,aanmeldingen!$B:$AB,P$1,FALSE))</f>
        <v>Konrad</v>
      </c>
      <c r="Q467" s="1" t="str">
        <f>IF($F467="-","",VLOOKUP($E467,aanmeldingen!$B:$AB,Q$1,FALSE))</f>
        <v>FCA</v>
      </c>
      <c r="R467" s="123">
        <v>167</v>
      </c>
      <c r="S467" s="123"/>
      <c r="AA467" s="54">
        <f t="shared" si="158"/>
        <v>0</v>
      </c>
      <c r="AB467" s="54" t="e">
        <f t="shared" si="159"/>
        <v>#VALUE!</v>
      </c>
      <c r="AC467" s="83" t="str">
        <f t="shared" si="160"/>
        <v/>
      </c>
      <c r="AD467" s="54">
        <f t="shared" si="162"/>
        <v>463</v>
      </c>
      <c r="AE467" s="54" t="str">
        <f t="shared" si="146"/>
        <v/>
      </c>
      <c r="AF467" s="54" t="str">
        <f t="shared" si="147"/>
        <v/>
      </c>
      <c r="AG467" s="54" t="str">
        <f t="shared" si="163"/>
        <v/>
      </c>
      <c r="AH467" s="54" t="str">
        <f t="shared" si="163"/>
        <v/>
      </c>
      <c r="AI467" s="54" t="str">
        <f t="shared" si="163"/>
        <v/>
      </c>
      <c r="AJ467" s="54" t="str">
        <f t="shared" si="148"/>
        <v/>
      </c>
      <c r="AK467" s="54" t="str">
        <f t="shared" si="164"/>
        <v/>
      </c>
      <c r="AL467" s="54" t="str">
        <f t="shared" si="164"/>
        <v/>
      </c>
      <c r="AM467" s="54" t="str">
        <f t="shared" si="164"/>
        <v/>
      </c>
      <c r="AN467" s="1" t="str">
        <f>IF(AF467="S",VLOOKUP(AI467,lookups!$N$1:$O$100,2,FALSE),"NVT")</f>
        <v>NVT</v>
      </c>
      <c r="AP467" s="54" t="str">
        <f t="shared" si="161"/>
        <v/>
      </c>
    </row>
    <row r="468" spans="1:42" x14ac:dyDescent="0.2">
      <c r="A468" s="1">
        <f t="shared" si="149"/>
        <v>271.03800000000001</v>
      </c>
      <c r="B468" s="1">
        <f t="shared" si="150"/>
        <v>1</v>
      </c>
      <c r="C468" s="1">
        <f t="shared" si="151"/>
        <v>0</v>
      </c>
      <c r="D468" s="1">
        <f t="shared" si="152"/>
        <v>1</v>
      </c>
      <c r="E468" s="1">
        <f t="shared" si="157"/>
        <v>464</v>
      </c>
      <c r="F468" s="1">
        <f>IFERROR(VLOOKUP($E468,aanmeldingen!$B:$AB,F$1,FALSE),"-")</f>
        <v>271</v>
      </c>
      <c r="H468" s="25" t="str">
        <f>IF($D468=1,VLOOKUP($E468,aanmeldingen!$B:$AB,H$1,FALSE),"")</f>
        <v>Satu Mare</v>
      </c>
      <c r="I468" s="1" t="str">
        <f>IF($D468=1,VLOOKUP($E468,aanmeldingen!$B:$AB,I$1,FALSE),"")</f>
        <v>ROM</v>
      </c>
      <c r="J468" s="1" t="str">
        <f>IF($D468=1,VLOOKUP($E468,aanmeldingen!$B:$AB,J$1,FALSE),"")</f>
        <v>ECC</v>
      </c>
      <c r="K468" s="95">
        <f>IF($D468=1,VLOOKUP($E468,aanmeldingen!$B:$AB,K$1,FALSE),"")</f>
        <v>43505</v>
      </c>
      <c r="L468" s="95">
        <f>IF($D468=1,VLOOKUP($E468,aanmeldingen!$B:$AB,L$1,FALSE),"")</f>
        <v>43506</v>
      </c>
      <c r="M468" s="18" t="str">
        <f>IF($D468=1,VLOOKUP($E468,aanmeldingen!$B:$AB,M$1,FALSE),"")</f>
        <v>Dames</v>
      </c>
      <c r="N468" s="1" t="str">
        <f>IF($D468=1,VLOOKUP($E468,aanmeldingen!$B:$AB,N$1,FALSE),"")</f>
        <v>Floret</v>
      </c>
      <c r="O468" s="1" t="str">
        <f>IF($F468="-","",VLOOKUP($E468,aanmeldingen!$B:$AB,O$1,FALSE))</f>
        <v>Butin Bik</v>
      </c>
      <c r="P468" s="1" t="str">
        <f>IF($F468="-","",VLOOKUP($E468,aanmeldingen!$B:$AB,P$1,FALSE))</f>
        <v>Elise</v>
      </c>
      <c r="Q468" s="1" t="str">
        <f>IF($F468="-","",VLOOKUP($E468,aanmeldingen!$B:$AB,Q$1,FALSE))</f>
        <v>BG</v>
      </c>
      <c r="R468" s="123">
        <v>38</v>
      </c>
      <c r="S468" s="123">
        <v>89</v>
      </c>
      <c r="AA468" s="54">
        <f t="shared" si="158"/>
        <v>0</v>
      </c>
      <c r="AB468" s="54" t="e">
        <f t="shared" si="159"/>
        <v>#VALUE!</v>
      </c>
      <c r="AC468" s="83" t="str">
        <f t="shared" si="160"/>
        <v/>
      </c>
      <c r="AD468" s="54">
        <f t="shared" si="162"/>
        <v>464</v>
      </c>
      <c r="AE468" s="54" t="str">
        <f t="shared" si="146"/>
        <v/>
      </c>
      <c r="AF468" s="54" t="str">
        <f t="shared" si="147"/>
        <v/>
      </c>
      <c r="AG468" s="54" t="str">
        <f t="shared" si="163"/>
        <v/>
      </c>
      <c r="AH468" s="54" t="str">
        <f t="shared" si="163"/>
        <v/>
      </c>
      <c r="AI468" s="54" t="str">
        <f t="shared" si="163"/>
        <v/>
      </c>
      <c r="AJ468" s="54" t="str">
        <f t="shared" si="148"/>
        <v/>
      </c>
      <c r="AK468" s="54" t="str">
        <f t="shared" si="164"/>
        <v/>
      </c>
      <c r="AL468" s="54" t="str">
        <f t="shared" si="164"/>
        <v/>
      </c>
      <c r="AM468" s="54" t="str">
        <f t="shared" si="164"/>
        <v/>
      </c>
      <c r="AN468" s="1" t="str">
        <f>IF(AF468="S",VLOOKUP(AI468,lookups!$N$1:$O$100,2,FALSE),"NVT")</f>
        <v>NVT</v>
      </c>
      <c r="AP468" s="54" t="str">
        <f t="shared" si="161"/>
        <v/>
      </c>
    </row>
    <row r="469" spans="1:42" x14ac:dyDescent="0.2">
      <c r="A469" s="1">
        <f t="shared" si="149"/>
        <v>271.03399999999999</v>
      </c>
      <c r="B469" s="1">
        <f t="shared" si="150"/>
        <v>2</v>
      </c>
      <c r="C469" s="1">
        <f t="shared" si="151"/>
        <v>0</v>
      </c>
      <c r="D469" s="1">
        <f t="shared" si="152"/>
        <v>0</v>
      </c>
      <c r="E469" s="1">
        <f t="shared" si="157"/>
        <v>465</v>
      </c>
      <c r="F469" s="1">
        <f>IFERROR(VLOOKUP($E469,aanmeldingen!$B:$AB,F$1,FALSE),"-")</f>
        <v>271</v>
      </c>
      <c r="H469" s="25" t="str">
        <f>IF($D469=1,VLOOKUP($E469,aanmeldingen!$B:$AB,H$1,FALSE),"")</f>
        <v/>
      </c>
      <c r="I469" s="1" t="str">
        <f>IF($D469=1,VLOOKUP($E469,aanmeldingen!$B:$AB,I$1,FALSE),"")</f>
        <v/>
      </c>
      <c r="J469" s="1" t="str">
        <f>IF($D469=1,VLOOKUP($E469,aanmeldingen!$B:$AB,J$1,FALSE),"")</f>
        <v/>
      </c>
      <c r="K469" s="95" t="str">
        <f>IF($D469=1,VLOOKUP($E469,aanmeldingen!$B:$AB,K$1,FALSE),"")</f>
        <v/>
      </c>
      <c r="L469" s="95" t="str">
        <f>IF($D469=1,VLOOKUP($E469,aanmeldingen!$B:$AB,L$1,FALSE),"")</f>
        <v/>
      </c>
      <c r="M469" s="18" t="str">
        <f>IF($D469=1,VLOOKUP($E469,aanmeldingen!$B:$AB,M$1,FALSE),"")</f>
        <v/>
      </c>
      <c r="N469" s="1" t="str">
        <f>IF($D469=1,VLOOKUP($E469,aanmeldingen!$B:$AB,N$1,FALSE),"")</f>
        <v/>
      </c>
      <c r="O469" s="1" t="str">
        <f>IF($F469="-","",VLOOKUP($E469,aanmeldingen!$B:$AB,O$1,FALSE))</f>
        <v>Yoshimori</v>
      </c>
      <c r="P469" s="1" t="str">
        <f>IF($F469="-","",VLOOKUP($E469,aanmeldingen!$B:$AB,P$1,FALSE))</f>
        <v>Rachika</v>
      </c>
      <c r="Q469" s="1" t="str">
        <f>IF($F469="-","",VLOOKUP($E469,aanmeldingen!$B:$AB,Q$1,FALSE))</f>
        <v>ZAI</v>
      </c>
      <c r="R469" s="123">
        <v>34</v>
      </c>
      <c r="S469" s="123"/>
      <c r="AA469" s="54">
        <f t="shared" si="158"/>
        <v>0</v>
      </c>
      <c r="AB469" s="54" t="e">
        <f t="shared" si="159"/>
        <v>#VALUE!</v>
      </c>
      <c r="AC469" s="83" t="str">
        <f t="shared" si="160"/>
        <v/>
      </c>
      <c r="AD469" s="54">
        <f t="shared" si="162"/>
        <v>465</v>
      </c>
      <c r="AE469" s="54" t="str">
        <f t="shared" si="146"/>
        <v/>
      </c>
      <c r="AF469" s="54" t="str">
        <f t="shared" si="147"/>
        <v/>
      </c>
      <c r="AG469" s="54" t="str">
        <f t="shared" si="163"/>
        <v/>
      </c>
      <c r="AH469" s="54" t="str">
        <f t="shared" si="163"/>
        <v/>
      </c>
      <c r="AI469" s="54" t="str">
        <f t="shared" si="163"/>
        <v/>
      </c>
      <c r="AJ469" s="54" t="str">
        <f t="shared" si="148"/>
        <v/>
      </c>
      <c r="AK469" s="54" t="str">
        <f t="shared" si="164"/>
        <v/>
      </c>
      <c r="AL469" s="54" t="str">
        <f t="shared" si="164"/>
        <v/>
      </c>
      <c r="AM469" s="54" t="str">
        <f t="shared" si="164"/>
        <v/>
      </c>
      <c r="AN469" s="1" t="str">
        <f>IF(AF469="S",VLOOKUP(AI469,lookups!$N$1:$O$100,2,FALSE),"NVT")</f>
        <v>NVT</v>
      </c>
      <c r="AP469" s="54" t="str">
        <f t="shared" si="161"/>
        <v/>
      </c>
    </row>
    <row r="470" spans="1:42" x14ac:dyDescent="0.2">
      <c r="A470" s="1">
        <f t="shared" si="149"/>
        <v>271.05099999999999</v>
      </c>
      <c r="B470" s="1">
        <f t="shared" si="150"/>
        <v>3</v>
      </c>
      <c r="C470" s="1">
        <f t="shared" si="151"/>
        <v>0</v>
      </c>
      <c r="D470" s="1">
        <f t="shared" si="152"/>
        <v>0</v>
      </c>
      <c r="E470" s="1">
        <f t="shared" si="157"/>
        <v>466</v>
      </c>
      <c r="F470" s="1">
        <f>IFERROR(VLOOKUP($E470,aanmeldingen!$B:$AB,F$1,FALSE),"-")</f>
        <v>271</v>
      </c>
      <c r="H470" s="25" t="str">
        <f>IF($D470=1,VLOOKUP($E470,aanmeldingen!$B:$AB,H$1,FALSE),"")</f>
        <v/>
      </c>
      <c r="I470" s="1" t="str">
        <f>IF($D470=1,VLOOKUP($E470,aanmeldingen!$B:$AB,I$1,FALSE),"")</f>
        <v/>
      </c>
      <c r="J470" s="1" t="str">
        <f>IF($D470=1,VLOOKUP($E470,aanmeldingen!$B:$AB,J$1,FALSE),"")</f>
        <v/>
      </c>
      <c r="K470" s="95" t="str">
        <f>IF($D470=1,VLOOKUP($E470,aanmeldingen!$B:$AB,K$1,FALSE),"")</f>
        <v/>
      </c>
      <c r="L470" s="95" t="str">
        <f>IF($D470=1,VLOOKUP($E470,aanmeldingen!$B:$AB,L$1,FALSE),"")</f>
        <v/>
      </c>
      <c r="M470" s="18" t="str">
        <f>IF($D470=1,VLOOKUP($E470,aanmeldingen!$B:$AB,M$1,FALSE),"")</f>
        <v/>
      </c>
      <c r="N470" s="1" t="str">
        <f>IF($D470=1,VLOOKUP($E470,aanmeldingen!$B:$AB,N$1,FALSE),"")</f>
        <v/>
      </c>
      <c r="O470" s="1" t="str">
        <f>IF($F470="-","",VLOOKUP($E470,aanmeldingen!$B:$AB,O$1,FALSE))</f>
        <v>Buijse</v>
      </c>
      <c r="P470" s="1" t="str">
        <f>IF($F470="-","",VLOOKUP($E470,aanmeldingen!$B:$AB,P$1,FALSE))</f>
        <v>Valerie</v>
      </c>
      <c r="Q470" s="1" t="str">
        <f>IF($F470="-","",VLOOKUP($E470,aanmeldingen!$B:$AB,Q$1,FALSE))</f>
        <v>PRI</v>
      </c>
      <c r="R470" s="123">
        <v>51</v>
      </c>
      <c r="S470" s="123"/>
      <c r="AA470" s="54">
        <f t="shared" si="158"/>
        <v>0</v>
      </c>
      <c r="AB470" s="54" t="e">
        <f t="shared" si="159"/>
        <v>#VALUE!</v>
      </c>
      <c r="AC470" s="83" t="str">
        <f t="shared" si="160"/>
        <v/>
      </c>
      <c r="AD470" s="54">
        <f t="shared" si="162"/>
        <v>466</v>
      </c>
      <c r="AE470" s="54" t="str">
        <f t="shared" si="146"/>
        <v/>
      </c>
      <c r="AF470" s="54" t="str">
        <f t="shared" si="147"/>
        <v/>
      </c>
      <c r="AG470" s="54" t="str">
        <f t="shared" si="163"/>
        <v/>
      </c>
      <c r="AH470" s="54" t="str">
        <f t="shared" si="163"/>
        <v/>
      </c>
      <c r="AI470" s="54" t="str">
        <f t="shared" si="163"/>
        <v/>
      </c>
      <c r="AJ470" s="54" t="str">
        <f t="shared" si="148"/>
        <v/>
      </c>
      <c r="AK470" s="54" t="str">
        <f t="shared" si="164"/>
        <v/>
      </c>
      <c r="AL470" s="54" t="str">
        <f t="shared" si="164"/>
        <v/>
      </c>
      <c r="AM470" s="54" t="str">
        <f t="shared" si="164"/>
        <v/>
      </c>
      <c r="AN470" s="1" t="str">
        <f>IF(AF470="S",VLOOKUP(AI470,lookups!$N$1:$O$100,2,FALSE),"NVT")</f>
        <v>NVT</v>
      </c>
      <c r="AP470" s="54" t="str">
        <f t="shared" si="161"/>
        <v/>
      </c>
    </row>
    <row r="471" spans="1:42" x14ac:dyDescent="0.2">
      <c r="A471" s="1">
        <f t="shared" si="149"/>
        <v>271.04300000000001</v>
      </c>
      <c r="B471" s="1">
        <f t="shared" si="150"/>
        <v>4</v>
      </c>
      <c r="C471" s="1">
        <f t="shared" si="151"/>
        <v>0</v>
      </c>
      <c r="D471" s="1">
        <f t="shared" si="152"/>
        <v>0</v>
      </c>
      <c r="E471" s="1">
        <f t="shared" si="157"/>
        <v>467</v>
      </c>
      <c r="F471" s="1">
        <f>IFERROR(VLOOKUP($E471,aanmeldingen!$B:$AB,F$1,FALSE),"-")</f>
        <v>271</v>
      </c>
      <c r="H471" s="25" t="str">
        <f>IF($D471=1,VLOOKUP($E471,aanmeldingen!$B:$AB,H$1,FALSE),"")</f>
        <v/>
      </c>
      <c r="I471" s="1" t="str">
        <f>IF($D471=1,VLOOKUP($E471,aanmeldingen!$B:$AB,I$1,FALSE),"")</f>
        <v/>
      </c>
      <c r="J471" s="1" t="str">
        <f>IF($D471=1,VLOOKUP($E471,aanmeldingen!$B:$AB,J$1,FALSE),"")</f>
        <v/>
      </c>
      <c r="K471" s="95" t="str">
        <f>IF($D471=1,VLOOKUP($E471,aanmeldingen!$B:$AB,K$1,FALSE),"")</f>
        <v/>
      </c>
      <c r="L471" s="95" t="str">
        <f>IF($D471=1,VLOOKUP($E471,aanmeldingen!$B:$AB,L$1,FALSE),"")</f>
        <v/>
      </c>
      <c r="M471" s="18" t="str">
        <f>IF($D471=1,VLOOKUP($E471,aanmeldingen!$B:$AB,M$1,FALSE),"")</f>
        <v/>
      </c>
      <c r="N471" s="1" t="str">
        <f>IF($D471=1,VLOOKUP($E471,aanmeldingen!$B:$AB,N$1,FALSE),"")</f>
        <v/>
      </c>
      <c r="O471" s="1" t="str">
        <f>IF($F471="-","",VLOOKUP($E471,aanmeldingen!$B:$AB,O$1,FALSE))</f>
        <v>Koster</v>
      </c>
      <c r="P471" s="1" t="str">
        <f>IF($F471="-","",VLOOKUP($E471,aanmeldingen!$B:$AB,P$1,FALSE))</f>
        <v>Tessa</v>
      </c>
      <c r="Q471" s="1" t="str">
        <f>IF($F471="-","",VLOOKUP($E471,aanmeldingen!$B:$AB,Q$1,FALSE))</f>
        <v>AMS</v>
      </c>
      <c r="R471" s="123">
        <v>43</v>
      </c>
      <c r="S471" s="123"/>
      <c r="AA471" s="54">
        <f t="shared" si="158"/>
        <v>0</v>
      </c>
      <c r="AB471" s="54" t="e">
        <f t="shared" si="159"/>
        <v>#VALUE!</v>
      </c>
      <c r="AC471" s="83" t="str">
        <f t="shared" si="160"/>
        <v/>
      </c>
      <c r="AD471" s="54">
        <f t="shared" si="162"/>
        <v>467</v>
      </c>
      <c r="AE471" s="54" t="str">
        <f t="shared" si="146"/>
        <v/>
      </c>
      <c r="AF471" s="54" t="str">
        <f t="shared" si="147"/>
        <v/>
      </c>
      <c r="AG471" s="54" t="str">
        <f t="shared" si="163"/>
        <v/>
      </c>
      <c r="AH471" s="54" t="str">
        <f t="shared" si="163"/>
        <v/>
      </c>
      <c r="AI471" s="54" t="str">
        <f t="shared" si="163"/>
        <v/>
      </c>
      <c r="AJ471" s="54" t="str">
        <f t="shared" si="148"/>
        <v/>
      </c>
      <c r="AK471" s="54" t="str">
        <f t="shared" si="164"/>
        <v/>
      </c>
      <c r="AL471" s="54" t="str">
        <f t="shared" si="164"/>
        <v/>
      </c>
      <c r="AM471" s="54" t="str">
        <f t="shared" si="164"/>
        <v/>
      </c>
      <c r="AN471" s="1" t="str">
        <f>IF(AF471="S",VLOOKUP(AI471,lookups!$N$1:$O$100,2,FALSE),"NVT")</f>
        <v>NVT</v>
      </c>
      <c r="AP471" s="54" t="str">
        <f t="shared" si="161"/>
        <v/>
      </c>
    </row>
    <row r="472" spans="1:42" x14ac:dyDescent="0.2">
      <c r="A472" s="1">
        <f t="shared" si="149"/>
        <v>271.06400000000002</v>
      </c>
      <c r="B472" s="1">
        <f t="shared" si="150"/>
        <v>5</v>
      </c>
      <c r="C472" s="1">
        <f t="shared" si="151"/>
        <v>0</v>
      </c>
      <c r="D472" s="1">
        <f t="shared" si="152"/>
        <v>0</v>
      </c>
      <c r="E472" s="1">
        <f t="shared" si="157"/>
        <v>468</v>
      </c>
      <c r="F472" s="1">
        <f>IFERROR(VLOOKUP($E472,aanmeldingen!$B:$AB,F$1,FALSE),"-")</f>
        <v>271</v>
      </c>
      <c r="H472" s="25" t="str">
        <f>IF($D472=1,VLOOKUP($E472,aanmeldingen!$B:$AB,H$1,FALSE),"")</f>
        <v/>
      </c>
      <c r="I472" s="1" t="str">
        <f>IF($D472=1,VLOOKUP($E472,aanmeldingen!$B:$AB,I$1,FALSE),"")</f>
        <v/>
      </c>
      <c r="J472" s="1" t="str">
        <f>IF($D472=1,VLOOKUP($E472,aanmeldingen!$B:$AB,J$1,FALSE),"")</f>
        <v/>
      </c>
      <c r="K472" s="95" t="str">
        <f>IF($D472=1,VLOOKUP($E472,aanmeldingen!$B:$AB,K$1,FALSE),"")</f>
        <v/>
      </c>
      <c r="L472" s="95" t="str">
        <f>IF($D472=1,VLOOKUP($E472,aanmeldingen!$B:$AB,L$1,FALSE),"")</f>
        <v/>
      </c>
      <c r="M472" s="18" t="str">
        <f>IF($D472=1,VLOOKUP($E472,aanmeldingen!$B:$AB,M$1,FALSE),"")</f>
        <v/>
      </c>
      <c r="N472" s="1" t="str">
        <f>IF($D472=1,VLOOKUP($E472,aanmeldingen!$B:$AB,N$1,FALSE),"")</f>
        <v/>
      </c>
      <c r="O472" s="1" t="str">
        <f>IF($F472="-","",VLOOKUP($E472,aanmeldingen!$B:$AB,O$1,FALSE))</f>
        <v>Emanuel</v>
      </c>
      <c r="P472" s="1" t="str">
        <f>IF($F472="-","",VLOOKUP($E472,aanmeldingen!$B:$AB,P$1,FALSE))</f>
        <v>Ava</v>
      </c>
      <c r="Q472" s="1" t="str">
        <f>IF($F472="-","",VLOOKUP($E472,aanmeldingen!$B:$AB,Q$1,FALSE))</f>
        <v>HS</v>
      </c>
      <c r="R472" s="123">
        <v>64</v>
      </c>
      <c r="S472" s="123"/>
      <c r="AA472" s="54">
        <f t="shared" si="158"/>
        <v>0</v>
      </c>
      <c r="AB472" s="54" t="e">
        <f t="shared" si="159"/>
        <v>#VALUE!</v>
      </c>
      <c r="AC472" s="83" t="str">
        <f t="shared" si="160"/>
        <v/>
      </c>
      <c r="AD472" s="54">
        <f t="shared" si="162"/>
        <v>468</v>
      </c>
      <c r="AE472" s="54" t="str">
        <f t="shared" si="146"/>
        <v/>
      </c>
      <c r="AF472" s="54" t="str">
        <f t="shared" si="147"/>
        <v/>
      </c>
      <c r="AG472" s="54" t="str">
        <f t="shared" si="163"/>
        <v/>
      </c>
      <c r="AH472" s="54" t="str">
        <f t="shared" si="163"/>
        <v/>
      </c>
      <c r="AI472" s="54" t="str">
        <f t="shared" si="163"/>
        <v/>
      </c>
      <c r="AJ472" s="54" t="str">
        <f t="shared" si="148"/>
        <v/>
      </c>
      <c r="AK472" s="54" t="str">
        <f t="shared" si="164"/>
        <v/>
      </c>
      <c r="AL472" s="54" t="str">
        <f t="shared" si="164"/>
        <v/>
      </c>
      <c r="AM472" s="54" t="str">
        <f t="shared" si="164"/>
        <v/>
      </c>
      <c r="AN472" s="1" t="str">
        <f>IF(AF472="S",VLOOKUP(AI472,lookups!$N$1:$O$100,2,FALSE),"NVT")</f>
        <v>NVT</v>
      </c>
      <c r="AP472" s="54" t="str">
        <f t="shared" si="161"/>
        <v/>
      </c>
    </row>
    <row r="473" spans="1:42" x14ac:dyDescent="0.2">
      <c r="A473" s="1">
        <f t="shared" si="149"/>
        <v>272.01100100000002</v>
      </c>
      <c r="B473" s="1">
        <f t="shared" si="150"/>
        <v>1</v>
      </c>
      <c r="C473" s="1">
        <f t="shared" si="151"/>
        <v>1</v>
      </c>
      <c r="D473" s="1">
        <f t="shared" si="152"/>
        <v>1</v>
      </c>
      <c r="E473" s="1">
        <f t="shared" si="157"/>
        <v>469</v>
      </c>
      <c r="F473" s="1">
        <f>IFERROR(VLOOKUP($E473,aanmeldingen!$B:$AB,F$1,FALSE),"-")</f>
        <v>272</v>
      </c>
      <c r="H473" s="25" t="str">
        <f>IF($D473=1,VLOOKUP($E473,aanmeldingen!$B:$AB,H$1,FALSE),"")</f>
        <v>Satu Mare</v>
      </c>
      <c r="I473" s="1" t="str">
        <f>IF($D473=1,VLOOKUP($E473,aanmeldingen!$B:$AB,I$1,FALSE),"")</f>
        <v>ROM</v>
      </c>
      <c r="J473" s="1" t="str">
        <f>IF($D473=1,VLOOKUP($E473,aanmeldingen!$B:$AB,J$1,FALSE),"")</f>
        <v>ECC Eq</v>
      </c>
      <c r="K473" s="95">
        <f>IF($D473=1,VLOOKUP($E473,aanmeldingen!$B:$AB,K$1,FALSE),"")</f>
        <v>43505</v>
      </c>
      <c r="L473" s="95">
        <f>IF($D473=1,VLOOKUP($E473,aanmeldingen!$B:$AB,L$1,FALSE),"")</f>
        <v>43506</v>
      </c>
      <c r="M473" s="18" t="str">
        <f>IF($D473=1,VLOOKUP($E473,aanmeldingen!$B:$AB,M$1,FALSE),"")</f>
        <v>Dames</v>
      </c>
      <c r="N473" s="1" t="str">
        <f>IF($D473=1,VLOOKUP($E473,aanmeldingen!$B:$AB,N$1,FALSE),"")</f>
        <v>Floret</v>
      </c>
      <c r="O473" s="1" t="str">
        <f>IF($F473="-","",VLOOKUP($E473,aanmeldingen!$B:$AB,O$1,FALSE))</f>
        <v>Butin Bik</v>
      </c>
      <c r="P473" s="1" t="str">
        <f>IF($F473="-","",VLOOKUP($E473,aanmeldingen!$B:$AB,P$1,FALSE))</f>
        <v>Elise</v>
      </c>
      <c r="Q473" s="1" t="str">
        <f>IF($F473="-","",VLOOKUP($E473,aanmeldingen!$B:$AB,Q$1,FALSE))</f>
        <v>BG</v>
      </c>
      <c r="R473" s="123">
        <v>11.000999999999999</v>
      </c>
      <c r="S473" s="123">
        <v>18</v>
      </c>
      <c r="AA473" s="54">
        <f t="shared" si="158"/>
        <v>0</v>
      </c>
      <c r="AB473" s="54" t="e">
        <f t="shared" si="159"/>
        <v>#VALUE!</v>
      </c>
      <c r="AC473" s="83" t="str">
        <f t="shared" si="160"/>
        <v/>
      </c>
      <c r="AD473" s="54">
        <f t="shared" si="162"/>
        <v>469</v>
      </c>
      <c r="AE473" s="54" t="str">
        <f t="shared" si="146"/>
        <v/>
      </c>
      <c r="AF473" s="54" t="str">
        <f t="shared" si="147"/>
        <v/>
      </c>
      <c r="AG473" s="54" t="str">
        <f t="shared" si="163"/>
        <v/>
      </c>
      <c r="AH473" s="54" t="str">
        <f t="shared" si="163"/>
        <v/>
      </c>
      <c r="AI473" s="54" t="str">
        <f t="shared" si="163"/>
        <v/>
      </c>
      <c r="AJ473" s="54" t="str">
        <f t="shared" si="148"/>
        <v/>
      </c>
      <c r="AK473" s="54" t="str">
        <f t="shared" si="164"/>
        <v/>
      </c>
      <c r="AL473" s="54" t="str">
        <f t="shared" si="164"/>
        <v/>
      </c>
      <c r="AM473" s="54" t="str">
        <f t="shared" si="164"/>
        <v/>
      </c>
      <c r="AN473" s="1" t="str">
        <f>IF(AF473="S",VLOOKUP(AI473,lookups!$N$1:$O$100,2,FALSE),"NVT")</f>
        <v>NVT</v>
      </c>
      <c r="AP473" s="54" t="str">
        <f t="shared" si="161"/>
        <v/>
      </c>
    </row>
    <row r="474" spans="1:42" x14ac:dyDescent="0.2">
      <c r="A474" s="1">
        <f t="shared" si="149"/>
        <v>272.01100200000002</v>
      </c>
      <c r="B474" s="1">
        <f t="shared" si="150"/>
        <v>2</v>
      </c>
      <c r="C474" s="1">
        <f t="shared" si="151"/>
        <v>1</v>
      </c>
      <c r="D474" s="1">
        <f t="shared" si="152"/>
        <v>0</v>
      </c>
      <c r="E474" s="1">
        <f t="shared" si="157"/>
        <v>470</v>
      </c>
      <c r="F474" s="1">
        <f>IFERROR(VLOOKUP($E474,aanmeldingen!$B:$AB,F$1,FALSE),"-")</f>
        <v>272</v>
      </c>
      <c r="H474" s="25" t="str">
        <f>IF($D474=1,VLOOKUP($E474,aanmeldingen!$B:$AB,H$1,FALSE),"")</f>
        <v/>
      </c>
      <c r="I474" s="1" t="str">
        <f>IF($D474=1,VLOOKUP($E474,aanmeldingen!$B:$AB,I$1,FALSE),"")</f>
        <v/>
      </c>
      <c r="J474" s="1" t="str">
        <f>IF($D474=1,VLOOKUP($E474,aanmeldingen!$B:$AB,J$1,FALSE),"")</f>
        <v/>
      </c>
      <c r="K474" s="95" t="str">
        <f>IF($D474=1,VLOOKUP($E474,aanmeldingen!$B:$AB,K$1,FALSE),"")</f>
        <v/>
      </c>
      <c r="L474" s="95" t="str">
        <f>IF($D474=1,VLOOKUP($E474,aanmeldingen!$B:$AB,L$1,FALSE),"")</f>
        <v/>
      </c>
      <c r="M474" s="18" t="str">
        <f>IF($D474=1,VLOOKUP($E474,aanmeldingen!$B:$AB,M$1,FALSE),"")</f>
        <v/>
      </c>
      <c r="N474" s="1" t="str">
        <f>IF($D474=1,VLOOKUP($E474,aanmeldingen!$B:$AB,N$1,FALSE),"")</f>
        <v/>
      </c>
      <c r="O474" s="1" t="str">
        <f>IF($F474="-","",VLOOKUP($E474,aanmeldingen!$B:$AB,O$1,FALSE))</f>
        <v>Yoshimori</v>
      </c>
      <c r="P474" s="1" t="str">
        <f>IF($F474="-","",VLOOKUP($E474,aanmeldingen!$B:$AB,P$1,FALSE))</f>
        <v>Rachika</v>
      </c>
      <c r="Q474" s="1" t="str">
        <f>IF($F474="-","",VLOOKUP($E474,aanmeldingen!$B:$AB,Q$1,FALSE))</f>
        <v>ZAI</v>
      </c>
      <c r="R474" s="123">
        <v>11.002000000000001</v>
      </c>
      <c r="S474" s="123"/>
      <c r="AA474" s="54">
        <f t="shared" si="158"/>
        <v>0</v>
      </c>
      <c r="AB474" s="54" t="e">
        <f t="shared" si="159"/>
        <v>#VALUE!</v>
      </c>
      <c r="AC474" s="83" t="str">
        <f t="shared" si="160"/>
        <v/>
      </c>
      <c r="AD474" s="54">
        <f t="shared" si="162"/>
        <v>470</v>
      </c>
      <c r="AE474" s="54" t="str">
        <f t="shared" si="146"/>
        <v/>
      </c>
      <c r="AF474" s="54" t="str">
        <f t="shared" si="147"/>
        <v/>
      </c>
      <c r="AG474" s="54" t="str">
        <f t="shared" si="163"/>
        <v/>
      </c>
      <c r="AH474" s="54" t="str">
        <f t="shared" si="163"/>
        <v/>
      </c>
      <c r="AI474" s="54" t="str">
        <f t="shared" si="163"/>
        <v/>
      </c>
      <c r="AJ474" s="54" t="str">
        <f t="shared" si="148"/>
        <v/>
      </c>
      <c r="AK474" s="54" t="str">
        <f t="shared" si="164"/>
        <v/>
      </c>
      <c r="AL474" s="54" t="str">
        <f t="shared" si="164"/>
        <v/>
      </c>
      <c r="AM474" s="54" t="str">
        <f t="shared" si="164"/>
        <v/>
      </c>
      <c r="AN474" s="1" t="str">
        <f>IF(AF474="S",VLOOKUP(AI474,lookups!$N$1:$O$100,2,FALSE),"NVT")</f>
        <v>NVT</v>
      </c>
      <c r="AP474" s="54" t="str">
        <f t="shared" si="161"/>
        <v/>
      </c>
    </row>
    <row r="475" spans="1:42" x14ac:dyDescent="0.2">
      <c r="A475" s="1">
        <f t="shared" si="149"/>
        <v>272.01600100000002</v>
      </c>
      <c r="B475" s="1">
        <f t="shared" si="150"/>
        <v>3</v>
      </c>
      <c r="C475" s="1">
        <f t="shared" si="151"/>
        <v>1</v>
      </c>
      <c r="D475" s="1">
        <f t="shared" si="152"/>
        <v>0</v>
      </c>
      <c r="E475" s="1">
        <f t="shared" si="157"/>
        <v>471</v>
      </c>
      <c r="F475" s="1">
        <f>IFERROR(VLOOKUP($E475,aanmeldingen!$B:$AB,F$1,FALSE),"-")</f>
        <v>272</v>
      </c>
      <c r="H475" s="25" t="str">
        <f>IF($D475=1,VLOOKUP($E475,aanmeldingen!$B:$AB,H$1,FALSE),"")</f>
        <v/>
      </c>
      <c r="I475" s="1" t="str">
        <f>IF($D475=1,VLOOKUP($E475,aanmeldingen!$B:$AB,I$1,FALSE),"")</f>
        <v/>
      </c>
      <c r="J475" s="1" t="str">
        <f>IF($D475=1,VLOOKUP($E475,aanmeldingen!$B:$AB,J$1,FALSE),"")</f>
        <v/>
      </c>
      <c r="K475" s="95" t="str">
        <f>IF($D475=1,VLOOKUP($E475,aanmeldingen!$B:$AB,K$1,FALSE),"")</f>
        <v/>
      </c>
      <c r="L475" s="95" t="str">
        <f>IF($D475=1,VLOOKUP($E475,aanmeldingen!$B:$AB,L$1,FALSE),"")</f>
        <v/>
      </c>
      <c r="M475" s="18" t="str">
        <f>IF($D475=1,VLOOKUP($E475,aanmeldingen!$B:$AB,M$1,FALSE),"")</f>
        <v/>
      </c>
      <c r="N475" s="1" t="str">
        <f>IF($D475=1,VLOOKUP($E475,aanmeldingen!$B:$AB,N$1,FALSE),"")</f>
        <v/>
      </c>
      <c r="O475" s="1" t="str">
        <f>IF($F475="-","",VLOOKUP($E475,aanmeldingen!$B:$AB,O$1,FALSE))</f>
        <v>Buijse</v>
      </c>
      <c r="P475" s="1" t="str">
        <f>IF($F475="-","",VLOOKUP($E475,aanmeldingen!$B:$AB,P$1,FALSE))</f>
        <v>Valerie</v>
      </c>
      <c r="Q475" s="1" t="str">
        <f>IF($F475="-","",VLOOKUP($E475,aanmeldingen!$B:$AB,Q$1,FALSE))</f>
        <v>PRI</v>
      </c>
      <c r="R475" s="123">
        <v>16.001000000000001</v>
      </c>
      <c r="S475" s="123"/>
      <c r="AA475" s="54">
        <f t="shared" si="158"/>
        <v>0</v>
      </c>
      <c r="AB475" s="54" t="e">
        <f t="shared" si="159"/>
        <v>#VALUE!</v>
      </c>
      <c r="AC475" s="83" t="str">
        <f t="shared" si="160"/>
        <v/>
      </c>
      <c r="AD475" s="54">
        <f t="shared" si="162"/>
        <v>471</v>
      </c>
      <c r="AE475" s="54" t="str">
        <f t="shared" si="146"/>
        <v/>
      </c>
      <c r="AF475" s="54" t="str">
        <f t="shared" si="147"/>
        <v/>
      </c>
      <c r="AG475" s="54" t="str">
        <f t="shared" si="163"/>
        <v/>
      </c>
      <c r="AH475" s="54" t="str">
        <f t="shared" si="163"/>
        <v/>
      </c>
      <c r="AI475" s="54" t="str">
        <f t="shared" si="163"/>
        <v/>
      </c>
      <c r="AJ475" s="54" t="str">
        <f t="shared" si="148"/>
        <v/>
      </c>
      <c r="AK475" s="54" t="str">
        <f t="shared" si="164"/>
        <v/>
      </c>
      <c r="AL475" s="54" t="str">
        <f t="shared" si="164"/>
        <v/>
      </c>
      <c r="AM475" s="54" t="str">
        <f t="shared" si="164"/>
        <v/>
      </c>
      <c r="AN475" s="1" t="str">
        <f>IF(AF475="S",VLOOKUP(AI475,lookups!$N$1:$O$100,2,FALSE),"NVT")</f>
        <v>NVT</v>
      </c>
      <c r="AP475" s="54" t="str">
        <f t="shared" si="161"/>
        <v/>
      </c>
    </row>
    <row r="476" spans="1:42" x14ac:dyDescent="0.2">
      <c r="A476" s="1">
        <f t="shared" si="149"/>
        <v>272.01100300000002</v>
      </c>
      <c r="B476" s="1">
        <f t="shared" si="150"/>
        <v>4</v>
      </c>
      <c r="C476" s="1">
        <f t="shared" si="151"/>
        <v>1</v>
      </c>
      <c r="D476" s="1">
        <f t="shared" si="152"/>
        <v>0</v>
      </c>
      <c r="E476" s="1">
        <f t="shared" si="157"/>
        <v>472</v>
      </c>
      <c r="F476" s="1">
        <f>IFERROR(VLOOKUP($E476,aanmeldingen!$B:$AB,F$1,FALSE),"-")</f>
        <v>272</v>
      </c>
      <c r="H476" s="25" t="str">
        <f>IF($D476=1,VLOOKUP($E476,aanmeldingen!$B:$AB,H$1,FALSE),"")</f>
        <v/>
      </c>
      <c r="I476" s="1" t="str">
        <f>IF($D476=1,VLOOKUP($E476,aanmeldingen!$B:$AB,I$1,FALSE),"")</f>
        <v/>
      </c>
      <c r="J476" s="1" t="str">
        <f>IF($D476=1,VLOOKUP($E476,aanmeldingen!$B:$AB,J$1,FALSE),"")</f>
        <v/>
      </c>
      <c r="K476" s="95" t="str">
        <f>IF($D476=1,VLOOKUP($E476,aanmeldingen!$B:$AB,K$1,FALSE),"")</f>
        <v/>
      </c>
      <c r="L476" s="95" t="str">
        <f>IF($D476=1,VLOOKUP($E476,aanmeldingen!$B:$AB,L$1,FALSE),"")</f>
        <v/>
      </c>
      <c r="M476" s="18" t="str">
        <f>IF($D476=1,VLOOKUP($E476,aanmeldingen!$B:$AB,M$1,FALSE),"")</f>
        <v/>
      </c>
      <c r="N476" s="1" t="str">
        <f>IF($D476=1,VLOOKUP($E476,aanmeldingen!$B:$AB,N$1,FALSE),"")</f>
        <v/>
      </c>
      <c r="O476" s="1" t="str">
        <f>IF($F476="-","",VLOOKUP($E476,aanmeldingen!$B:$AB,O$1,FALSE))</f>
        <v>Koster</v>
      </c>
      <c r="P476" s="1" t="str">
        <f>IF($F476="-","",VLOOKUP($E476,aanmeldingen!$B:$AB,P$1,FALSE))</f>
        <v>Tessa</v>
      </c>
      <c r="Q476" s="1" t="str">
        <f>IF($F476="-","",VLOOKUP($E476,aanmeldingen!$B:$AB,Q$1,FALSE))</f>
        <v>AMS</v>
      </c>
      <c r="R476" s="123">
        <v>11.003</v>
      </c>
      <c r="S476" s="123"/>
      <c r="AA476" s="54">
        <f t="shared" si="158"/>
        <v>0</v>
      </c>
      <c r="AB476" s="54" t="e">
        <f t="shared" si="159"/>
        <v>#VALUE!</v>
      </c>
      <c r="AC476" s="83" t="str">
        <f t="shared" si="160"/>
        <v/>
      </c>
      <c r="AD476" s="54">
        <f t="shared" si="162"/>
        <v>472</v>
      </c>
      <c r="AE476" s="54" t="str">
        <f t="shared" ref="AE476:AE539" si="165">IFERROR(VLOOKUP(AD476,$AB$5:$AC$1990,2,FALSE),"")</f>
        <v/>
      </c>
      <c r="AF476" s="54" t="str">
        <f t="shared" ref="AF476:AF539" si="166">IF(AE476="","",IF(AE476=TRUNC(AE476),"W","S"))</f>
        <v/>
      </c>
      <c r="AG476" s="54" t="str">
        <f t="shared" si="163"/>
        <v/>
      </c>
      <c r="AH476" s="54" t="str">
        <f t="shared" si="163"/>
        <v/>
      </c>
      <c r="AI476" s="54" t="str">
        <f t="shared" si="163"/>
        <v/>
      </c>
      <c r="AJ476" s="54" t="str">
        <f t="shared" si="148"/>
        <v/>
      </c>
      <c r="AK476" s="54" t="str">
        <f t="shared" si="164"/>
        <v/>
      </c>
      <c r="AL476" s="54" t="str">
        <f t="shared" si="164"/>
        <v/>
      </c>
      <c r="AM476" s="54" t="str">
        <f t="shared" si="164"/>
        <v/>
      </c>
      <c r="AN476" s="1" t="str">
        <f>IF(AF476="S",VLOOKUP(AI476,lookups!$N$1:$O$100,2,FALSE),"NVT")</f>
        <v>NVT</v>
      </c>
      <c r="AP476" s="54" t="str">
        <f t="shared" si="161"/>
        <v/>
      </c>
    </row>
    <row r="477" spans="1:42" x14ac:dyDescent="0.2">
      <c r="A477" s="1">
        <f t="shared" si="149"/>
        <v>272.01100400000001</v>
      </c>
      <c r="B477" s="1">
        <f t="shared" si="150"/>
        <v>5</v>
      </c>
      <c r="C477" s="1">
        <f t="shared" si="151"/>
        <v>1</v>
      </c>
      <c r="D477" s="1">
        <f t="shared" si="152"/>
        <v>0</v>
      </c>
      <c r="E477" s="1">
        <f t="shared" si="157"/>
        <v>473</v>
      </c>
      <c r="F477" s="1">
        <f>IFERROR(VLOOKUP($E477,aanmeldingen!$B:$AB,F$1,FALSE),"-")</f>
        <v>272</v>
      </c>
      <c r="H477" s="25" t="str">
        <f>IF($D477=1,VLOOKUP($E477,aanmeldingen!$B:$AB,H$1,FALSE),"")</f>
        <v/>
      </c>
      <c r="I477" s="1" t="str">
        <f>IF($D477=1,VLOOKUP($E477,aanmeldingen!$B:$AB,I$1,FALSE),"")</f>
        <v/>
      </c>
      <c r="J477" s="1" t="str">
        <f>IF($D477=1,VLOOKUP($E477,aanmeldingen!$B:$AB,J$1,FALSE),"")</f>
        <v/>
      </c>
      <c r="K477" s="95" t="str">
        <f>IF($D477=1,VLOOKUP($E477,aanmeldingen!$B:$AB,K$1,FALSE),"")</f>
        <v/>
      </c>
      <c r="L477" s="95" t="str">
        <f>IF($D477=1,VLOOKUP($E477,aanmeldingen!$B:$AB,L$1,FALSE),"")</f>
        <v/>
      </c>
      <c r="M477" s="18" t="str">
        <f>IF($D477=1,VLOOKUP($E477,aanmeldingen!$B:$AB,M$1,FALSE),"")</f>
        <v/>
      </c>
      <c r="N477" s="1" t="str">
        <f>IF($D477=1,VLOOKUP($E477,aanmeldingen!$B:$AB,N$1,FALSE),"")</f>
        <v/>
      </c>
      <c r="O477" s="1" t="str">
        <f>IF($F477="-","",VLOOKUP($E477,aanmeldingen!$B:$AB,O$1,FALSE))</f>
        <v>Emanuel</v>
      </c>
      <c r="P477" s="1" t="str">
        <f>IF($F477="-","",VLOOKUP($E477,aanmeldingen!$B:$AB,P$1,FALSE))</f>
        <v>Ava</v>
      </c>
      <c r="Q477" s="1" t="str">
        <f>IF($F477="-","",VLOOKUP($E477,aanmeldingen!$B:$AB,Q$1,FALSE))</f>
        <v>HS</v>
      </c>
      <c r="R477" s="123">
        <v>11.004</v>
      </c>
      <c r="S477" s="123"/>
      <c r="AA477" s="54">
        <f t="shared" si="158"/>
        <v>0</v>
      </c>
      <c r="AB477" s="54" t="e">
        <f t="shared" si="159"/>
        <v>#VALUE!</v>
      </c>
      <c r="AC477" s="83" t="str">
        <f t="shared" si="160"/>
        <v/>
      </c>
      <c r="AD477" s="54">
        <f t="shared" si="162"/>
        <v>473</v>
      </c>
      <c r="AE477" s="54" t="str">
        <f t="shared" si="165"/>
        <v/>
      </c>
      <c r="AF477" s="54" t="str">
        <f t="shared" si="166"/>
        <v/>
      </c>
      <c r="AG477" s="54" t="str">
        <f t="shared" si="163"/>
        <v/>
      </c>
      <c r="AH477" s="54" t="str">
        <f t="shared" si="163"/>
        <v/>
      </c>
      <c r="AI477" s="54" t="str">
        <f t="shared" si="163"/>
        <v/>
      </c>
      <c r="AJ477" s="54" t="str">
        <f t="shared" si="148"/>
        <v/>
      </c>
      <c r="AK477" s="54" t="str">
        <f t="shared" si="164"/>
        <v/>
      </c>
      <c r="AL477" s="54" t="str">
        <f t="shared" si="164"/>
        <v/>
      </c>
      <c r="AM477" s="54" t="str">
        <f t="shared" si="164"/>
        <v/>
      </c>
      <c r="AN477" s="1" t="str">
        <f>IF(AF477="S",VLOOKUP(AI477,lookups!$N$1:$O$100,2,FALSE),"NVT")</f>
        <v>NVT</v>
      </c>
      <c r="AP477" s="54" t="str">
        <f t="shared" si="161"/>
        <v/>
      </c>
    </row>
    <row r="478" spans="1:42" x14ac:dyDescent="0.2">
      <c r="A478" s="1">
        <f t="shared" si="149"/>
        <v>273.03199999999998</v>
      </c>
      <c r="B478" s="1">
        <f t="shared" si="150"/>
        <v>1</v>
      </c>
      <c r="C478" s="1">
        <f t="shared" si="151"/>
        <v>0</v>
      </c>
      <c r="D478" s="1">
        <f t="shared" si="152"/>
        <v>1</v>
      </c>
      <c r="E478" s="1">
        <f t="shared" si="157"/>
        <v>474</v>
      </c>
      <c r="F478" s="1">
        <f>IFERROR(VLOOKUP($E478,aanmeldingen!$B:$AB,F$1,FALSE),"-")</f>
        <v>273</v>
      </c>
      <c r="H478" s="25" t="str">
        <f>IF($D478=1,VLOOKUP($E478,aanmeldingen!$B:$AB,H$1,FALSE),"")</f>
        <v>Warschau</v>
      </c>
      <c r="I478" s="1" t="str">
        <f>IF($D478=1,VLOOKUP($E478,aanmeldingen!$B:$AB,I$1,FALSE),"")</f>
        <v>POL</v>
      </c>
      <c r="J478" s="1" t="str">
        <f>IF($D478=1,VLOOKUP($E478,aanmeldingen!$B:$AB,J$1,FALSE),"")</f>
        <v>ECC</v>
      </c>
      <c r="K478" s="95">
        <f>IF($D478=1,VLOOKUP($E478,aanmeldingen!$B:$AB,K$1,FALSE),"")</f>
        <v>43505</v>
      </c>
      <c r="L478" s="95">
        <f>IF($D478=1,VLOOKUP($E478,aanmeldingen!$B:$AB,L$1,FALSE),"")</f>
        <v>43506</v>
      </c>
      <c r="M478" s="18" t="str">
        <f>IF($D478=1,VLOOKUP($E478,aanmeldingen!$B:$AB,M$1,FALSE),"")</f>
        <v>Heren</v>
      </c>
      <c r="N478" s="1" t="str">
        <f>IF($D478=1,VLOOKUP($E478,aanmeldingen!$B:$AB,N$1,FALSE),"")</f>
        <v>Floret</v>
      </c>
      <c r="O478" s="1" t="str">
        <f>IF($F478="-","",VLOOKUP($E478,aanmeldingen!$B:$AB,O$1,FALSE))</f>
        <v>Joemrati</v>
      </c>
      <c r="P478" s="1" t="str">
        <f>IF($F478="-","",VLOOKUP($E478,aanmeldingen!$B:$AB,P$1,FALSE))</f>
        <v>Ashwan</v>
      </c>
      <c r="Q478" s="1" t="str">
        <f>IF($F478="-","",VLOOKUP($E478,aanmeldingen!$B:$AB,Q$1,FALSE))</f>
        <v>HS</v>
      </c>
      <c r="R478" s="123">
        <v>32</v>
      </c>
      <c r="S478" s="123">
        <v>173</v>
      </c>
      <c r="AA478" s="54">
        <f t="shared" si="158"/>
        <v>0</v>
      </c>
      <c r="AB478" s="54" t="e">
        <f t="shared" si="159"/>
        <v>#VALUE!</v>
      </c>
      <c r="AC478" s="83" t="str">
        <f t="shared" si="160"/>
        <v/>
      </c>
      <c r="AD478" s="54">
        <f t="shared" si="162"/>
        <v>474</v>
      </c>
      <c r="AE478" s="54" t="str">
        <f t="shared" si="165"/>
        <v/>
      </c>
      <c r="AF478" s="54" t="str">
        <f t="shared" si="166"/>
        <v/>
      </c>
      <c r="AG478" s="54" t="str">
        <f t="shared" si="163"/>
        <v/>
      </c>
      <c r="AH478" s="54" t="str">
        <f t="shared" si="163"/>
        <v/>
      </c>
      <c r="AI478" s="54" t="str">
        <f t="shared" si="163"/>
        <v/>
      </c>
      <c r="AJ478" s="54" t="str">
        <f t="shared" si="148"/>
        <v/>
      </c>
      <c r="AK478" s="54" t="str">
        <f t="shared" si="164"/>
        <v/>
      </c>
      <c r="AL478" s="54" t="str">
        <f t="shared" si="164"/>
        <v/>
      </c>
      <c r="AM478" s="54" t="str">
        <f t="shared" si="164"/>
        <v/>
      </c>
      <c r="AN478" s="1" t="str">
        <f>IF(AF478="S",VLOOKUP(AI478,lookups!$N$1:$O$100,2,FALSE),"NVT")</f>
        <v>NVT</v>
      </c>
      <c r="AP478" s="54" t="str">
        <f t="shared" si="161"/>
        <v/>
      </c>
    </row>
    <row r="479" spans="1:42" x14ac:dyDescent="0.2">
      <c r="A479" s="1">
        <f t="shared" si="149"/>
        <v>273.16699999999997</v>
      </c>
      <c r="B479" s="1">
        <f t="shared" si="150"/>
        <v>2</v>
      </c>
      <c r="C479" s="1">
        <f t="shared" si="151"/>
        <v>0</v>
      </c>
      <c r="D479" s="1">
        <f t="shared" si="152"/>
        <v>0</v>
      </c>
      <c r="E479" s="1">
        <f t="shared" si="157"/>
        <v>475</v>
      </c>
      <c r="F479" s="1">
        <f>IFERROR(VLOOKUP($E479,aanmeldingen!$B:$AB,F$1,FALSE),"-")</f>
        <v>273</v>
      </c>
      <c r="H479" s="25" t="str">
        <f>IF($D479=1,VLOOKUP($E479,aanmeldingen!$B:$AB,H$1,FALSE),"")</f>
        <v/>
      </c>
      <c r="I479" s="1" t="str">
        <f>IF($D479=1,VLOOKUP($E479,aanmeldingen!$B:$AB,I$1,FALSE),"")</f>
        <v/>
      </c>
      <c r="J479" s="1" t="str">
        <f>IF($D479=1,VLOOKUP($E479,aanmeldingen!$B:$AB,J$1,FALSE),"")</f>
        <v/>
      </c>
      <c r="K479" s="95" t="str">
        <f>IF($D479=1,VLOOKUP($E479,aanmeldingen!$B:$AB,K$1,FALSE),"")</f>
        <v/>
      </c>
      <c r="L479" s="95" t="str">
        <f>IF($D479=1,VLOOKUP($E479,aanmeldingen!$B:$AB,L$1,FALSE),"")</f>
        <v/>
      </c>
      <c r="M479" s="18" t="str">
        <f>IF($D479=1,VLOOKUP($E479,aanmeldingen!$B:$AB,M$1,FALSE),"")</f>
        <v/>
      </c>
      <c r="N479" s="1" t="str">
        <f>IF($D479=1,VLOOKUP($E479,aanmeldingen!$B:$AB,N$1,FALSE),"")</f>
        <v/>
      </c>
      <c r="O479" s="1" t="str">
        <f>IF($F479="-","",VLOOKUP($E479,aanmeldingen!$B:$AB,O$1,FALSE))</f>
        <v>Sluman</v>
      </c>
      <c r="P479" s="1" t="str">
        <f>IF($F479="-","",VLOOKUP($E479,aanmeldingen!$B:$AB,P$1,FALSE))</f>
        <v>Patrick</v>
      </c>
      <c r="Q479" s="1" t="str">
        <f>IF($F479="-","",VLOOKUP($E479,aanmeldingen!$B:$AB,Q$1,FALSE))</f>
        <v>HS</v>
      </c>
      <c r="R479" s="123">
        <v>167</v>
      </c>
      <c r="S479" s="123"/>
      <c r="AA479" s="54">
        <f t="shared" si="158"/>
        <v>0</v>
      </c>
      <c r="AB479" s="54" t="e">
        <f t="shared" si="159"/>
        <v>#VALUE!</v>
      </c>
      <c r="AC479" s="83" t="str">
        <f t="shared" si="160"/>
        <v/>
      </c>
      <c r="AD479" s="54">
        <f t="shared" si="162"/>
        <v>475</v>
      </c>
      <c r="AE479" s="54" t="str">
        <f t="shared" si="165"/>
        <v/>
      </c>
      <c r="AF479" s="54" t="str">
        <f t="shared" si="166"/>
        <v/>
      </c>
      <c r="AG479" s="54" t="str">
        <f t="shared" si="163"/>
        <v/>
      </c>
      <c r="AH479" s="54" t="str">
        <f t="shared" si="163"/>
        <v/>
      </c>
      <c r="AI479" s="54" t="str">
        <f t="shared" si="163"/>
        <v/>
      </c>
      <c r="AJ479" s="54" t="str">
        <f t="shared" si="148"/>
        <v/>
      </c>
      <c r="AK479" s="54" t="str">
        <f t="shared" si="164"/>
        <v/>
      </c>
      <c r="AL479" s="54" t="str">
        <f t="shared" si="164"/>
        <v/>
      </c>
      <c r="AM479" s="54" t="str">
        <f t="shared" si="164"/>
        <v/>
      </c>
      <c r="AN479" s="1" t="str">
        <f>IF(AF479="S",VLOOKUP(AI479,lookups!$N$1:$O$100,2,FALSE),"NVT")</f>
        <v>NVT</v>
      </c>
      <c r="AP479" s="54" t="str">
        <f t="shared" si="161"/>
        <v/>
      </c>
    </row>
    <row r="480" spans="1:42" x14ac:dyDescent="0.2">
      <c r="A480" s="1">
        <f t="shared" si="149"/>
        <v>273.05900000000003</v>
      </c>
      <c r="B480" s="1">
        <f t="shared" si="150"/>
        <v>3</v>
      </c>
      <c r="C480" s="1">
        <f t="shared" si="151"/>
        <v>0</v>
      </c>
      <c r="D480" s="1">
        <f t="shared" si="152"/>
        <v>0</v>
      </c>
      <c r="E480" s="1">
        <f t="shared" si="157"/>
        <v>476</v>
      </c>
      <c r="F480" s="1">
        <f>IFERROR(VLOOKUP($E480,aanmeldingen!$B:$AB,F$1,FALSE),"-")</f>
        <v>273</v>
      </c>
      <c r="H480" s="25" t="str">
        <f>IF($D480=1,VLOOKUP($E480,aanmeldingen!$B:$AB,H$1,FALSE),"")</f>
        <v/>
      </c>
      <c r="I480" s="1" t="str">
        <f>IF($D480=1,VLOOKUP($E480,aanmeldingen!$B:$AB,I$1,FALSE),"")</f>
        <v/>
      </c>
      <c r="J480" s="1" t="str">
        <f>IF($D480=1,VLOOKUP($E480,aanmeldingen!$B:$AB,J$1,FALSE),"")</f>
        <v/>
      </c>
      <c r="K480" s="95" t="str">
        <f>IF($D480=1,VLOOKUP($E480,aanmeldingen!$B:$AB,K$1,FALSE),"")</f>
        <v/>
      </c>
      <c r="L480" s="95" t="str">
        <f>IF($D480=1,VLOOKUP($E480,aanmeldingen!$B:$AB,L$1,FALSE),"")</f>
        <v/>
      </c>
      <c r="M480" s="18" t="str">
        <f>IF($D480=1,VLOOKUP($E480,aanmeldingen!$B:$AB,M$1,FALSE),"")</f>
        <v/>
      </c>
      <c r="N480" s="1" t="str">
        <f>IF($D480=1,VLOOKUP($E480,aanmeldingen!$B:$AB,N$1,FALSE),"")</f>
        <v/>
      </c>
      <c r="O480" s="1" t="str">
        <f>IF($F480="-","",VLOOKUP($E480,aanmeldingen!$B:$AB,O$1,FALSE))</f>
        <v>Walet</v>
      </c>
      <c r="P480" s="1" t="str">
        <f>IF($F480="-","",VLOOKUP($E480,aanmeldingen!$B:$AB,P$1,FALSE))</f>
        <v>Koen</v>
      </c>
      <c r="Q480" s="1" t="str">
        <f>IF($F480="-","",VLOOKUP($E480,aanmeldingen!$B:$AB,Q$1,FALSE))</f>
        <v>TRE</v>
      </c>
      <c r="R480" s="123">
        <v>59</v>
      </c>
      <c r="S480" s="123"/>
      <c r="AA480" s="54">
        <f t="shared" si="158"/>
        <v>0</v>
      </c>
      <c r="AB480" s="54" t="e">
        <f t="shared" si="159"/>
        <v>#VALUE!</v>
      </c>
      <c r="AC480" s="83" t="str">
        <f t="shared" si="160"/>
        <v/>
      </c>
      <c r="AD480" s="54">
        <f t="shared" si="162"/>
        <v>476</v>
      </c>
      <c r="AE480" s="54" t="str">
        <f t="shared" si="165"/>
        <v/>
      </c>
      <c r="AF480" s="54" t="str">
        <f t="shared" si="166"/>
        <v/>
      </c>
      <c r="AG480" s="54" t="str">
        <f t="shared" si="163"/>
        <v/>
      </c>
      <c r="AH480" s="54" t="str">
        <f t="shared" si="163"/>
        <v/>
      </c>
      <c r="AI480" s="54" t="str">
        <f t="shared" si="163"/>
        <v/>
      </c>
      <c r="AJ480" s="54" t="str">
        <f t="shared" si="148"/>
        <v/>
      </c>
      <c r="AK480" s="54" t="str">
        <f t="shared" si="164"/>
        <v/>
      </c>
      <c r="AL480" s="54" t="str">
        <f t="shared" si="164"/>
        <v/>
      </c>
      <c r="AM480" s="54" t="str">
        <f t="shared" si="164"/>
        <v/>
      </c>
      <c r="AN480" s="1" t="str">
        <f>IF(AF480="S",VLOOKUP(AI480,lookups!$N$1:$O$100,2,FALSE),"NVT")</f>
        <v>NVT</v>
      </c>
      <c r="AP480" s="54" t="str">
        <f t="shared" si="161"/>
        <v/>
      </c>
    </row>
    <row r="481" spans="1:42" x14ac:dyDescent="0.2">
      <c r="A481" s="1">
        <f t="shared" si="149"/>
        <v>273.15300000000002</v>
      </c>
      <c r="B481" s="1">
        <f t="shared" si="150"/>
        <v>4</v>
      </c>
      <c r="C481" s="1">
        <f t="shared" si="151"/>
        <v>0</v>
      </c>
      <c r="D481" s="1">
        <f t="shared" si="152"/>
        <v>0</v>
      </c>
      <c r="E481" s="1">
        <f t="shared" si="157"/>
        <v>477</v>
      </c>
      <c r="F481" s="1">
        <f>IFERROR(VLOOKUP($E481,aanmeldingen!$B:$AB,F$1,FALSE),"-")</f>
        <v>273</v>
      </c>
      <c r="H481" s="25" t="str">
        <f>IF($D481=1,VLOOKUP($E481,aanmeldingen!$B:$AB,H$1,FALSE),"")</f>
        <v/>
      </c>
      <c r="I481" s="1" t="str">
        <f>IF($D481=1,VLOOKUP($E481,aanmeldingen!$B:$AB,I$1,FALSE),"")</f>
        <v/>
      </c>
      <c r="J481" s="1" t="str">
        <f>IF($D481=1,VLOOKUP($E481,aanmeldingen!$B:$AB,J$1,FALSE),"")</f>
        <v/>
      </c>
      <c r="K481" s="95" t="str">
        <f>IF($D481=1,VLOOKUP($E481,aanmeldingen!$B:$AB,K$1,FALSE),"")</f>
        <v/>
      </c>
      <c r="L481" s="95" t="str">
        <f>IF($D481=1,VLOOKUP($E481,aanmeldingen!$B:$AB,L$1,FALSE),"")</f>
        <v/>
      </c>
      <c r="M481" s="18" t="str">
        <f>IF($D481=1,VLOOKUP($E481,aanmeldingen!$B:$AB,M$1,FALSE),"")</f>
        <v/>
      </c>
      <c r="N481" s="1" t="str">
        <f>IF($D481=1,VLOOKUP($E481,aanmeldingen!$B:$AB,N$1,FALSE),"")</f>
        <v/>
      </c>
      <c r="O481" s="1" t="str">
        <f>IF($F481="-","",VLOOKUP($E481,aanmeldingen!$B:$AB,O$1,FALSE))</f>
        <v>Man</v>
      </c>
      <c r="P481" s="1" t="str">
        <f>IF($F481="-","",VLOOKUP($E481,aanmeldingen!$B:$AB,P$1,FALSE))</f>
        <v>Koen</v>
      </c>
      <c r="Q481" s="1" t="str">
        <f>IF($F481="-","",VLOOKUP($E481,aanmeldingen!$B:$AB,Q$1,FALSE))</f>
        <v>TRE</v>
      </c>
      <c r="R481" s="123">
        <v>153</v>
      </c>
      <c r="S481" s="123"/>
      <c r="AA481" s="54">
        <f t="shared" si="158"/>
        <v>0</v>
      </c>
      <c r="AB481" s="54" t="e">
        <f t="shared" si="159"/>
        <v>#VALUE!</v>
      </c>
      <c r="AC481" s="83" t="str">
        <f t="shared" si="160"/>
        <v/>
      </c>
      <c r="AD481" s="54">
        <f t="shared" si="162"/>
        <v>477</v>
      </c>
      <c r="AE481" s="54" t="str">
        <f t="shared" si="165"/>
        <v/>
      </c>
      <c r="AF481" s="54" t="str">
        <f t="shared" si="166"/>
        <v/>
      </c>
      <c r="AG481" s="54" t="str">
        <f t="shared" si="163"/>
        <v/>
      </c>
      <c r="AH481" s="54" t="str">
        <f t="shared" si="163"/>
        <v/>
      </c>
      <c r="AI481" s="54" t="str">
        <f t="shared" si="163"/>
        <v/>
      </c>
      <c r="AJ481" s="54" t="str">
        <f t="shared" ref="AJ481:AJ544" si="167">IF($AF481="W",VLOOKUP($AE481,$F$5:$N$997,AJ$4,FALSE),IF($AF481="S",IF(VLOOKUP($AE481,$A$5:$R$997,AJ$3,FALSE)=0,"Uitslag onbekend",IF(TRUNC(VLOOKUP($AE481,$A$5:$R$997,AJ$3,FALSE))=999,"Niet deelgenomen",IF(VLOOKUP($AE481,$A$5:$R$997,AJ$3,FALSE)=998,"Zwarte kaart",VLOOKUP($AE481,$A$5:$R$997,AJ$3,FALSE)))),""))</f>
        <v/>
      </c>
      <c r="AK481" s="54" t="str">
        <f t="shared" si="164"/>
        <v/>
      </c>
      <c r="AL481" s="54" t="str">
        <f t="shared" si="164"/>
        <v/>
      </c>
      <c r="AM481" s="54" t="str">
        <f t="shared" si="164"/>
        <v/>
      </c>
      <c r="AN481" s="1" t="str">
        <f>IF(AF481="S",VLOOKUP(AI481,lookups!$N$1:$O$100,2,FALSE),"NVT")</f>
        <v>NVT</v>
      </c>
      <c r="AP481" s="54" t="str">
        <f t="shared" si="161"/>
        <v/>
      </c>
    </row>
    <row r="482" spans="1:42" x14ac:dyDescent="0.2">
      <c r="A482" s="1">
        <f t="shared" si="149"/>
        <v>273.15800000000002</v>
      </c>
      <c r="B482" s="1">
        <f t="shared" si="150"/>
        <v>5</v>
      </c>
      <c r="C482" s="1">
        <f t="shared" si="151"/>
        <v>0</v>
      </c>
      <c r="D482" s="1">
        <f t="shared" si="152"/>
        <v>0</v>
      </c>
      <c r="E482" s="1">
        <f t="shared" si="157"/>
        <v>478</v>
      </c>
      <c r="F482" s="1">
        <f>IFERROR(VLOOKUP($E482,aanmeldingen!$B:$AB,F$1,FALSE),"-")</f>
        <v>273</v>
      </c>
      <c r="H482" s="25" t="str">
        <f>IF($D482=1,VLOOKUP($E482,aanmeldingen!$B:$AB,H$1,FALSE),"")</f>
        <v/>
      </c>
      <c r="I482" s="1" t="str">
        <f>IF($D482=1,VLOOKUP($E482,aanmeldingen!$B:$AB,I$1,FALSE),"")</f>
        <v/>
      </c>
      <c r="J482" s="1" t="str">
        <f>IF($D482=1,VLOOKUP($E482,aanmeldingen!$B:$AB,J$1,FALSE),"")</f>
        <v/>
      </c>
      <c r="K482" s="95" t="str">
        <f>IF($D482=1,VLOOKUP($E482,aanmeldingen!$B:$AB,K$1,FALSE),"")</f>
        <v/>
      </c>
      <c r="L482" s="95" t="str">
        <f>IF($D482=1,VLOOKUP($E482,aanmeldingen!$B:$AB,L$1,FALSE),"")</f>
        <v/>
      </c>
      <c r="M482" s="18" t="str">
        <f>IF($D482=1,VLOOKUP($E482,aanmeldingen!$B:$AB,M$1,FALSE),"")</f>
        <v/>
      </c>
      <c r="N482" s="1" t="str">
        <f>IF($D482=1,VLOOKUP($E482,aanmeldingen!$B:$AB,N$1,FALSE),"")</f>
        <v/>
      </c>
      <c r="O482" s="1" t="str">
        <f>IF($F482="-","",VLOOKUP($E482,aanmeldingen!$B:$AB,O$1,FALSE))</f>
        <v>Man</v>
      </c>
      <c r="P482" s="1" t="str">
        <f>IF($F482="-","",VLOOKUP($E482,aanmeldingen!$B:$AB,P$1,FALSE))</f>
        <v>Yin</v>
      </c>
      <c r="Q482" s="1" t="str">
        <f>IF($F482="-","",VLOOKUP($E482,aanmeldingen!$B:$AB,Q$1,FALSE))</f>
        <v>TRE</v>
      </c>
      <c r="R482" s="123">
        <v>158</v>
      </c>
      <c r="S482" s="123"/>
      <c r="AA482" s="54">
        <f t="shared" si="158"/>
        <v>0</v>
      </c>
      <c r="AB482" s="54" t="e">
        <f t="shared" si="159"/>
        <v>#VALUE!</v>
      </c>
      <c r="AC482" s="83" t="str">
        <f t="shared" si="160"/>
        <v/>
      </c>
      <c r="AD482" s="54">
        <f t="shared" si="162"/>
        <v>478</v>
      </c>
      <c r="AE482" s="54" t="str">
        <f t="shared" si="165"/>
        <v/>
      </c>
      <c r="AF482" s="54" t="str">
        <f t="shared" si="166"/>
        <v/>
      </c>
      <c r="AG482" s="54" t="str">
        <f t="shared" si="163"/>
        <v/>
      </c>
      <c r="AH482" s="54" t="str">
        <f t="shared" si="163"/>
        <v/>
      </c>
      <c r="AI482" s="54" t="str">
        <f t="shared" si="163"/>
        <v/>
      </c>
      <c r="AJ482" s="54" t="str">
        <f t="shared" si="167"/>
        <v/>
      </c>
      <c r="AK482" s="54" t="str">
        <f t="shared" si="164"/>
        <v/>
      </c>
      <c r="AL482" s="54" t="str">
        <f t="shared" si="164"/>
        <v/>
      </c>
      <c r="AM482" s="54" t="str">
        <f t="shared" si="164"/>
        <v/>
      </c>
      <c r="AN482" s="1" t="str">
        <f>IF(AF482="S",VLOOKUP(AI482,lookups!$N$1:$O$100,2,FALSE),"NVT")</f>
        <v>NVT</v>
      </c>
      <c r="AP482" s="54" t="str">
        <f t="shared" si="161"/>
        <v/>
      </c>
    </row>
    <row r="483" spans="1:42" x14ac:dyDescent="0.2">
      <c r="A483" s="1">
        <f t="shared" si="149"/>
        <v>273.04500000000002</v>
      </c>
      <c r="B483" s="1">
        <f t="shared" si="150"/>
        <v>6</v>
      </c>
      <c r="C483" s="1">
        <f t="shared" si="151"/>
        <v>0</v>
      </c>
      <c r="D483" s="1">
        <f t="shared" si="152"/>
        <v>0</v>
      </c>
      <c r="E483" s="1">
        <f t="shared" si="157"/>
        <v>479</v>
      </c>
      <c r="F483" s="1">
        <f>IFERROR(VLOOKUP($E483,aanmeldingen!$B:$AB,F$1,FALSE),"-")</f>
        <v>273</v>
      </c>
      <c r="H483" s="25" t="str">
        <f>IF($D483=1,VLOOKUP($E483,aanmeldingen!$B:$AB,H$1,FALSE),"")</f>
        <v/>
      </c>
      <c r="I483" s="1" t="str">
        <f>IF($D483=1,VLOOKUP($E483,aanmeldingen!$B:$AB,I$1,FALSE),"")</f>
        <v/>
      </c>
      <c r="J483" s="1" t="str">
        <f>IF($D483=1,VLOOKUP($E483,aanmeldingen!$B:$AB,J$1,FALSE),"")</f>
        <v/>
      </c>
      <c r="K483" s="95" t="str">
        <f>IF($D483=1,VLOOKUP($E483,aanmeldingen!$B:$AB,K$1,FALSE),"")</f>
        <v/>
      </c>
      <c r="L483" s="95" t="str">
        <f>IF($D483=1,VLOOKUP($E483,aanmeldingen!$B:$AB,L$1,FALSE),"")</f>
        <v/>
      </c>
      <c r="M483" s="18" t="str">
        <f>IF($D483=1,VLOOKUP($E483,aanmeldingen!$B:$AB,M$1,FALSE),"")</f>
        <v/>
      </c>
      <c r="N483" s="1" t="str">
        <f>IF($D483=1,VLOOKUP($E483,aanmeldingen!$B:$AB,N$1,FALSE),"")</f>
        <v/>
      </c>
      <c r="O483" s="1" t="str">
        <f>IF($F483="-","",VLOOKUP($E483,aanmeldingen!$B:$AB,O$1,FALSE))</f>
        <v>Nawar</v>
      </c>
      <c r="P483" s="1" t="str">
        <f>IF($F483="-","",VLOOKUP($E483,aanmeldingen!$B:$AB,P$1,FALSE))</f>
        <v>Suhayl</v>
      </c>
      <c r="Q483" s="1" t="str">
        <f>IF($F483="-","",VLOOKUP($E483,aanmeldingen!$B:$AB,Q$1,FALSE))</f>
        <v>AMS</v>
      </c>
      <c r="R483" s="123">
        <v>45</v>
      </c>
      <c r="S483" s="123"/>
      <c r="AA483" s="54">
        <f t="shared" si="158"/>
        <v>0</v>
      </c>
      <c r="AB483" s="54" t="e">
        <f t="shared" si="159"/>
        <v>#VALUE!</v>
      </c>
      <c r="AC483" s="83" t="str">
        <f t="shared" si="160"/>
        <v/>
      </c>
      <c r="AD483" s="54">
        <f t="shared" si="162"/>
        <v>479</v>
      </c>
      <c r="AE483" s="54" t="str">
        <f t="shared" si="165"/>
        <v/>
      </c>
      <c r="AF483" s="54" t="str">
        <f t="shared" si="166"/>
        <v/>
      </c>
      <c r="AG483" s="54" t="str">
        <f t="shared" si="163"/>
        <v/>
      </c>
      <c r="AH483" s="54" t="str">
        <f t="shared" si="163"/>
        <v/>
      </c>
      <c r="AI483" s="54" t="str">
        <f t="shared" si="163"/>
        <v/>
      </c>
      <c r="AJ483" s="54" t="str">
        <f t="shared" si="167"/>
        <v/>
      </c>
      <c r="AK483" s="54" t="str">
        <f t="shared" si="164"/>
        <v/>
      </c>
      <c r="AL483" s="54" t="str">
        <f t="shared" si="164"/>
        <v/>
      </c>
      <c r="AM483" s="54" t="str">
        <f t="shared" si="164"/>
        <v/>
      </c>
      <c r="AN483" s="1" t="str">
        <f>IF(AF483="S",VLOOKUP(AI483,lookups!$N$1:$O$100,2,FALSE),"NVT")</f>
        <v>NVT</v>
      </c>
      <c r="AP483" s="54" t="str">
        <f t="shared" si="161"/>
        <v/>
      </c>
    </row>
    <row r="484" spans="1:42" x14ac:dyDescent="0.2">
      <c r="A484" s="1">
        <f t="shared" ref="A484:A547" si="168">F484+IF(R484&lt;&gt;"",R484/1000,E484/1000)</f>
        <v>273.13</v>
      </c>
      <c r="B484" s="1">
        <f t="shared" ref="B484:B547" si="169">IF(F484=F483,B483+1,1)</f>
        <v>7</v>
      </c>
      <c r="C484" s="1">
        <f t="shared" ref="C484:C547" si="170">IF(F484=F483,C483,IF(C483=1,0,1))</f>
        <v>0</v>
      </c>
      <c r="D484" s="1">
        <f t="shared" ref="D484:D547" si="171">IF(F484="-",0,IF(F484=F483,0,1))</f>
        <v>0</v>
      </c>
      <c r="E484" s="1">
        <f t="shared" si="157"/>
        <v>480</v>
      </c>
      <c r="F484" s="1">
        <f>IFERROR(VLOOKUP($E484,aanmeldingen!$B:$AB,F$1,FALSE),"-")</f>
        <v>273</v>
      </c>
      <c r="H484" s="25" t="str">
        <f>IF($D484=1,VLOOKUP($E484,aanmeldingen!$B:$AB,H$1,FALSE),"")</f>
        <v/>
      </c>
      <c r="I484" s="1" t="str">
        <f>IF($D484=1,VLOOKUP($E484,aanmeldingen!$B:$AB,I$1,FALSE),"")</f>
        <v/>
      </c>
      <c r="J484" s="1" t="str">
        <f>IF($D484=1,VLOOKUP($E484,aanmeldingen!$B:$AB,J$1,FALSE),"")</f>
        <v/>
      </c>
      <c r="K484" s="95" t="str">
        <f>IF($D484=1,VLOOKUP($E484,aanmeldingen!$B:$AB,K$1,FALSE),"")</f>
        <v/>
      </c>
      <c r="L484" s="95" t="str">
        <f>IF($D484=1,VLOOKUP($E484,aanmeldingen!$B:$AB,L$1,FALSE),"")</f>
        <v/>
      </c>
      <c r="M484" s="18" t="str">
        <f>IF($D484=1,VLOOKUP($E484,aanmeldingen!$B:$AB,M$1,FALSE),"")</f>
        <v/>
      </c>
      <c r="N484" s="1" t="str">
        <f>IF($D484=1,VLOOKUP($E484,aanmeldingen!$B:$AB,N$1,FALSE),"")</f>
        <v/>
      </c>
      <c r="O484" s="1" t="str">
        <f>IF($F484="-","",VLOOKUP($E484,aanmeldingen!$B:$AB,O$1,FALSE))</f>
        <v>De Jong</v>
      </c>
      <c r="P484" s="1" t="str">
        <f>IF($F484="-","",VLOOKUP($E484,aanmeldingen!$B:$AB,P$1,FALSE))</f>
        <v>Nighel</v>
      </c>
      <c r="Q484" s="1" t="str">
        <f>IF($F484="-","",VLOOKUP($E484,aanmeldingen!$B:$AB,Q$1,FALSE))</f>
        <v>HS</v>
      </c>
      <c r="R484" s="123">
        <v>130</v>
      </c>
      <c r="S484" s="123"/>
      <c r="AA484" s="54">
        <f t="shared" si="158"/>
        <v>0</v>
      </c>
      <c r="AB484" s="54" t="e">
        <f t="shared" si="159"/>
        <v>#VALUE!</v>
      </c>
      <c r="AC484" s="83" t="str">
        <f t="shared" si="160"/>
        <v/>
      </c>
      <c r="AD484" s="54">
        <f t="shared" si="162"/>
        <v>480</v>
      </c>
      <c r="AE484" s="54" t="str">
        <f t="shared" si="165"/>
        <v/>
      </c>
      <c r="AF484" s="54" t="str">
        <f t="shared" si="166"/>
        <v/>
      </c>
      <c r="AG484" s="54" t="str">
        <f t="shared" si="163"/>
        <v/>
      </c>
      <c r="AH484" s="54" t="str">
        <f t="shared" si="163"/>
        <v/>
      </c>
      <c r="AI484" s="54" t="str">
        <f t="shared" si="163"/>
        <v/>
      </c>
      <c r="AJ484" s="54" t="str">
        <f t="shared" si="167"/>
        <v/>
      </c>
      <c r="AK484" s="54" t="str">
        <f t="shared" si="164"/>
        <v/>
      </c>
      <c r="AL484" s="54" t="str">
        <f t="shared" si="164"/>
        <v/>
      </c>
      <c r="AM484" s="54" t="str">
        <f t="shared" si="164"/>
        <v/>
      </c>
      <c r="AN484" s="1" t="str">
        <f>IF(AF484="S",VLOOKUP(AI484,lookups!$N$1:$O$100,2,FALSE),"NVT")</f>
        <v>NVT</v>
      </c>
      <c r="AP484" s="54" t="str">
        <f t="shared" si="161"/>
        <v/>
      </c>
    </row>
    <row r="485" spans="1:42" x14ac:dyDescent="0.2">
      <c r="A485" s="1">
        <f t="shared" si="168"/>
        <v>273.03699999999998</v>
      </c>
      <c r="B485" s="1">
        <f t="shared" si="169"/>
        <v>8</v>
      </c>
      <c r="C485" s="1">
        <f t="shared" si="170"/>
        <v>0</v>
      </c>
      <c r="D485" s="1">
        <f t="shared" si="171"/>
        <v>0</v>
      </c>
      <c r="E485" s="1">
        <f t="shared" si="157"/>
        <v>481</v>
      </c>
      <c r="F485" s="1">
        <f>IFERROR(VLOOKUP($E485,aanmeldingen!$B:$AB,F$1,FALSE),"-")</f>
        <v>273</v>
      </c>
      <c r="H485" s="25" t="str">
        <f>IF($D485=1,VLOOKUP($E485,aanmeldingen!$B:$AB,H$1,FALSE),"")</f>
        <v/>
      </c>
      <c r="I485" s="1" t="str">
        <f>IF($D485=1,VLOOKUP($E485,aanmeldingen!$B:$AB,I$1,FALSE),"")</f>
        <v/>
      </c>
      <c r="J485" s="1" t="str">
        <f>IF($D485=1,VLOOKUP($E485,aanmeldingen!$B:$AB,J$1,FALSE),"")</f>
        <v/>
      </c>
      <c r="K485" s="95" t="str">
        <f>IF($D485=1,VLOOKUP($E485,aanmeldingen!$B:$AB,K$1,FALSE),"")</f>
        <v/>
      </c>
      <c r="L485" s="95" t="str">
        <f>IF($D485=1,VLOOKUP($E485,aanmeldingen!$B:$AB,L$1,FALSE),"")</f>
        <v/>
      </c>
      <c r="M485" s="18" t="str">
        <f>IF($D485=1,VLOOKUP($E485,aanmeldingen!$B:$AB,M$1,FALSE),"")</f>
        <v/>
      </c>
      <c r="N485" s="1" t="str">
        <f>IF($D485=1,VLOOKUP($E485,aanmeldingen!$B:$AB,N$1,FALSE),"")</f>
        <v/>
      </c>
      <c r="O485" s="1" t="str">
        <f>IF($F485="-","",VLOOKUP($E485,aanmeldingen!$B:$AB,O$1,FALSE))</f>
        <v>Wanyama</v>
      </c>
      <c r="P485" s="1" t="str">
        <f>IF($F485="-","",VLOOKUP($E485,aanmeldingen!$B:$AB,P$1,FALSE))</f>
        <v>Sam</v>
      </c>
      <c r="Q485" s="1" t="str">
        <f>IF($F485="-","",VLOOKUP($E485,aanmeldingen!$B:$AB,Q$1,FALSE))</f>
        <v>HS</v>
      </c>
      <c r="R485" s="123">
        <v>37</v>
      </c>
      <c r="S485" s="123"/>
      <c r="AA485" s="54">
        <f t="shared" si="158"/>
        <v>0</v>
      </c>
      <c r="AB485" s="54" t="e">
        <f t="shared" si="159"/>
        <v>#VALUE!</v>
      </c>
      <c r="AC485" s="83" t="str">
        <f t="shared" si="160"/>
        <v/>
      </c>
      <c r="AD485" s="54">
        <f t="shared" si="162"/>
        <v>481</v>
      </c>
      <c r="AE485" s="54" t="str">
        <f t="shared" si="165"/>
        <v/>
      </c>
      <c r="AF485" s="54" t="str">
        <f t="shared" si="166"/>
        <v/>
      </c>
      <c r="AG485" s="54" t="str">
        <f t="shared" ref="AG485:AI504" si="172">IF($AF485="W",VLOOKUP($AE485,$F$5:$N$997,AG$4,FALSE),IF($AF485="S",VLOOKUP($AE485,$A$5:$R$997,AG$3,FALSE),""))</f>
        <v/>
      </c>
      <c r="AH485" s="54" t="str">
        <f t="shared" si="172"/>
        <v/>
      </c>
      <c r="AI485" s="54" t="str">
        <f t="shared" si="172"/>
        <v/>
      </c>
      <c r="AJ485" s="54" t="str">
        <f t="shared" si="167"/>
        <v/>
      </c>
      <c r="AK485" s="54" t="str">
        <f t="shared" ref="AK485:AM504" si="173">IF($AF485="W",VLOOKUP($AE485,$F$5:$N$997,AK$4,FALSE),"")</f>
        <v/>
      </c>
      <c r="AL485" s="54" t="str">
        <f t="shared" si="173"/>
        <v/>
      </c>
      <c r="AM485" s="54" t="str">
        <f t="shared" si="173"/>
        <v/>
      </c>
      <c r="AN485" s="1" t="str">
        <f>IF(AF485="S",VLOOKUP(AI485,lookups!$N$1:$O$100,2,FALSE),"NVT")</f>
        <v>NVT</v>
      </c>
      <c r="AP485" s="54" t="str">
        <f t="shared" si="161"/>
        <v/>
      </c>
    </row>
    <row r="486" spans="1:42" x14ac:dyDescent="0.2">
      <c r="A486" s="1">
        <f t="shared" si="168"/>
        <v>274.01100100000002</v>
      </c>
      <c r="B486" s="1">
        <f t="shared" si="169"/>
        <v>1</v>
      </c>
      <c r="C486" s="1">
        <f t="shared" si="170"/>
        <v>1</v>
      </c>
      <c r="D486" s="1">
        <f t="shared" si="171"/>
        <v>1</v>
      </c>
      <c r="E486" s="1">
        <f t="shared" si="157"/>
        <v>482</v>
      </c>
      <c r="F486" s="1">
        <f>IFERROR(VLOOKUP($E486,aanmeldingen!$B:$AB,F$1,FALSE),"-")</f>
        <v>274</v>
      </c>
      <c r="H486" s="25" t="str">
        <f>IF($D486=1,VLOOKUP($E486,aanmeldingen!$B:$AB,H$1,FALSE),"")</f>
        <v>Warschau</v>
      </c>
      <c r="I486" s="1" t="str">
        <f>IF($D486=1,VLOOKUP($E486,aanmeldingen!$B:$AB,I$1,FALSE),"")</f>
        <v>POL</v>
      </c>
      <c r="J486" s="1" t="str">
        <f>IF($D486=1,VLOOKUP($E486,aanmeldingen!$B:$AB,J$1,FALSE),"")</f>
        <v>ECC Eq</v>
      </c>
      <c r="K486" s="95">
        <f>IF($D486=1,VLOOKUP($E486,aanmeldingen!$B:$AB,K$1,FALSE),"")</f>
        <v>43505</v>
      </c>
      <c r="L486" s="95">
        <f>IF($D486=1,VLOOKUP($E486,aanmeldingen!$B:$AB,L$1,FALSE),"")</f>
        <v>43506</v>
      </c>
      <c r="M486" s="18" t="str">
        <f>IF($D486=1,VLOOKUP($E486,aanmeldingen!$B:$AB,M$1,FALSE),"")</f>
        <v>Heren</v>
      </c>
      <c r="N486" s="1" t="str">
        <f>IF($D486=1,VLOOKUP($E486,aanmeldingen!$B:$AB,N$1,FALSE),"")</f>
        <v>Floret</v>
      </c>
      <c r="O486" s="1" t="str">
        <f>IF($F486="-","",VLOOKUP($E486,aanmeldingen!$B:$AB,O$1,FALSE))</f>
        <v>Joemrati</v>
      </c>
      <c r="P486" s="1" t="str">
        <f>IF($F486="-","",VLOOKUP($E486,aanmeldingen!$B:$AB,P$1,FALSE))</f>
        <v>Ashwan</v>
      </c>
      <c r="Q486" s="1" t="str">
        <f>IF($F486="-","",VLOOKUP($E486,aanmeldingen!$B:$AB,Q$1,FALSE))</f>
        <v>HS</v>
      </c>
      <c r="R486" s="123">
        <v>11.000999999999999</v>
      </c>
      <c r="S486" s="123">
        <v>35</v>
      </c>
      <c r="AA486" s="54">
        <f t="shared" si="158"/>
        <v>0</v>
      </c>
      <c r="AB486" s="54" t="e">
        <f t="shared" si="159"/>
        <v>#VALUE!</v>
      </c>
      <c r="AC486" s="83" t="str">
        <f t="shared" si="160"/>
        <v/>
      </c>
      <c r="AD486" s="54">
        <f t="shared" si="162"/>
        <v>482</v>
      </c>
      <c r="AE486" s="54" t="str">
        <f t="shared" si="165"/>
        <v/>
      </c>
      <c r="AF486" s="54" t="str">
        <f t="shared" si="166"/>
        <v/>
      </c>
      <c r="AG486" s="54" t="str">
        <f t="shared" si="172"/>
        <v/>
      </c>
      <c r="AH486" s="54" t="str">
        <f t="shared" si="172"/>
        <v/>
      </c>
      <c r="AI486" s="54" t="str">
        <f t="shared" si="172"/>
        <v/>
      </c>
      <c r="AJ486" s="54" t="str">
        <f t="shared" si="167"/>
        <v/>
      </c>
      <c r="AK486" s="54" t="str">
        <f t="shared" si="173"/>
        <v/>
      </c>
      <c r="AL486" s="54" t="str">
        <f t="shared" si="173"/>
        <v/>
      </c>
      <c r="AM486" s="54" t="str">
        <f t="shared" si="173"/>
        <v/>
      </c>
      <c r="AN486" s="1" t="str">
        <f>IF(AF486="S",VLOOKUP(AI486,lookups!$N$1:$O$100,2,FALSE),"NVT")</f>
        <v>NVT</v>
      </c>
      <c r="AP486" s="54" t="str">
        <f t="shared" si="161"/>
        <v/>
      </c>
    </row>
    <row r="487" spans="1:42" x14ac:dyDescent="0.2">
      <c r="A487" s="1">
        <f t="shared" si="168"/>
        <v>274.02000099999998</v>
      </c>
      <c r="B487" s="1">
        <f t="shared" si="169"/>
        <v>2</v>
      </c>
      <c r="C487" s="1">
        <f t="shared" si="170"/>
        <v>1</v>
      </c>
      <c r="D487" s="1">
        <f t="shared" si="171"/>
        <v>0</v>
      </c>
      <c r="E487" s="1">
        <f t="shared" si="157"/>
        <v>483</v>
      </c>
      <c r="F487" s="1">
        <f>IFERROR(VLOOKUP($E487,aanmeldingen!$B:$AB,F$1,FALSE),"-")</f>
        <v>274</v>
      </c>
      <c r="H487" s="25" t="str">
        <f>IF($D487=1,VLOOKUP($E487,aanmeldingen!$B:$AB,H$1,FALSE),"")</f>
        <v/>
      </c>
      <c r="I487" s="1" t="str">
        <f>IF($D487=1,VLOOKUP($E487,aanmeldingen!$B:$AB,I$1,FALSE),"")</f>
        <v/>
      </c>
      <c r="J487" s="1" t="str">
        <f>IF($D487=1,VLOOKUP($E487,aanmeldingen!$B:$AB,J$1,FALSE),"")</f>
        <v/>
      </c>
      <c r="K487" s="95" t="str">
        <f>IF($D487=1,VLOOKUP($E487,aanmeldingen!$B:$AB,K$1,FALSE),"")</f>
        <v/>
      </c>
      <c r="L487" s="95" t="str">
        <f>IF($D487=1,VLOOKUP($E487,aanmeldingen!$B:$AB,L$1,FALSE),"")</f>
        <v/>
      </c>
      <c r="M487" s="18" t="str">
        <f>IF($D487=1,VLOOKUP($E487,aanmeldingen!$B:$AB,M$1,FALSE),"")</f>
        <v/>
      </c>
      <c r="N487" s="1" t="str">
        <f>IF($D487=1,VLOOKUP($E487,aanmeldingen!$B:$AB,N$1,FALSE),"")</f>
        <v/>
      </c>
      <c r="O487" s="1" t="str">
        <f>IF($F487="-","",VLOOKUP($E487,aanmeldingen!$B:$AB,O$1,FALSE))</f>
        <v>Sluman</v>
      </c>
      <c r="P487" s="1" t="str">
        <f>IF($F487="-","",VLOOKUP($E487,aanmeldingen!$B:$AB,P$1,FALSE))</f>
        <v>Patrick</v>
      </c>
      <c r="Q487" s="1" t="str">
        <f>IF($F487="-","",VLOOKUP($E487,aanmeldingen!$B:$AB,Q$1,FALSE))</f>
        <v>HS</v>
      </c>
      <c r="R487" s="124">
        <v>20.001000000000001</v>
      </c>
      <c r="S487" s="123"/>
      <c r="AA487" s="54">
        <f t="shared" si="158"/>
        <v>0</v>
      </c>
      <c r="AB487" s="54" t="e">
        <f t="shared" si="159"/>
        <v>#VALUE!</v>
      </c>
      <c r="AC487" s="83" t="str">
        <f t="shared" si="160"/>
        <v/>
      </c>
      <c r="AD487" s="54">
        <f t="shared" si="162"/>
        <v>483</v>
      </c>
      <c r="AE487" s="54" t="str">
        <f t="shared" si="165"/>
        <v/>
      </c>
      <c r="AF487" s="54" t="str">
        <f t="shared" si="166"/>
        <v/>
      </c>
      <c r="AG487" s="54" t="str">
        <f t="shared" si="172"/>
        <v/>
      </c>
      <c r="AH487" s="54" t="str">
        <f t="shared" si="172"/>
        <v/>
      </c>
      <c r="AI487" s="54" t="str">
        <f t="shared" si="172"/>
        <v/>
      </c>
      <c r="AJ487" s="54" t="str">
        <f t="shared" si="167"/>
        <v/>
      </c>
      <c r="AK487" s="54" t="str">
        <f t="shared" si="173"/>
        <v/>
      </c>
      <c r="AL487" s="54" t="str">
        <f t="shared" si="173"/>
        <v/>
      </c>
      <c r="AM487" s="54" t="str">
        <f t="shared" si="173"/>
        <v/>
      </c>
      <c r="AN487" s="1" t="str">
        <f>IF(AF487="S",VLOOKUP(AI487,lookups!$N$1:$O$100,2,FALSE),"NVT")</f>
        <v>NVT</v>
      </c>
      <c r="AP487" s="54" t="str">
        <f t="shared" si="161"/>
        <v/>
      </c>
    </row>
    <row r="488" spans="1:42" x14ac:dyDescent="0.2">
      <c r="A488" s="1">
        <f t="shared" si="168"/>
        <v>274.01100200000002</v>
      </c>
      <c r="B488" s="1">
        <f t="shared" si="169"/>
        <v>3</v>
      </c>
      <c r="C488" s="1">
        <f t="shared" si="170"/>
        <v>1</v>
      </c>
      <c r="D488" s="1">
        <f t="shared" si="171"/>
        <v>0</v>
      </c>
      <c r="E488" s="1">
        <f t="shared" si="157"/>
        <v>484</v>
      </c>
      <c r="F488" s="1">
        <f>IFERROR(VLOOKUP($E488,aanmeldingen!$B:$AB,F$1,FALSE),"-")</f>
        <v>274</v>
      </c>
      <c r="H488" s="25" t="str">
        <f>IF($D488=1,VLOOKUP($E488,aanmeldingen!$B:$AB,H$1,FALSE),"")</f>
        <v/>
      </c>
      <c r="I488" s="1" t="str">
        <f>IF($D488=1,VLOOKUP($E488,aanmeldingen!$B:$AB,I$1,FALSE),"")</f>
        <v/>
      </c>
      <c r="J488" s="1" t="str">
        <f>IF($D488=1,VLOOKUP($E488,aanmeldingen!$B:$AB,J$1,FALSE),"")</f>
        <v/>
      </c>
      <c r="K488" s="95" t="str">
        <f>IF($D488=1,VLOOKUP($E488,aanmeldingen!$B:$AB,K$1,FALSE),"")</f>
        <v/>
      </c>
      <c r="L488" s="95" t="str">
        <f>IF($D488=1,VLOOKUP($E488,aanmeldingen!$B:$AB,L$1,FALSE),"")</f>
        <v/>
      </c>
      <c r="M488" s="18" t="str">
        <f>IF($D488=1,VLOOKUP($E488,aanmeldingen!$B:$AB,M$1,FALSE),"")</f>
        <v/>
      </c>
      <c r="N488" s="1" t="str">
        <f>IF($D488=1,VLOOKUP($E488,aanmeldingen!$B:$AB,N$1,FALSE),"")</f>
        <v/>
      </c>
      <c r="O488" s="1" t="str">
        <f>IF($F488="-","",VLOOKUP($E488,aanmeldingen!$B:$AB,O$1,FALSE))</f>
        <v>Walet</v>
      </c>
      <c r="P488" s="1" t="str">
        <f>IF($F488="-","",VLOOKUP($E488,aanmeldingen!$B:$AB,P$1,FALSE))</f>
        <v>Koen</v>
      </c>
      <c r="Q488" s="1" t="str">
        <f>IF($F488="-","",VLOOKUP($E488,aanmeldingen!$B:$AB,Q$1,FALSE))</f>
        <v>TRE</v>
      </c>
      <c r="R488" s="123">
        <v>11.002000000000001</v>
      </c>
      <c r="S488" s="123"/>
      <c r="AA488" s="54">
        <f t="shared" si="158"/>
        <v>0</v>
      </c>
      <c r="AB488" s="54" t="e">
        <f t="shared" si="159"/>
        <v>#VALUE!</v>
      </c>
      <c r="AC488" s="83" t="str">
        <f t="shared" si="160"/>
        <v/>
      </c>
      <c r="AD488" s="54">
        <f t="shared" si="162"/>
        <v>484</v>
      </c>
      <c r="AE488" s="54" t="str">
        <f t="shared" si="165"/>
        <v/>
      </c>
      <c r="AF488" s="54" t="str">
        <f t="shared" si="166"/>
        <v/>
      </c>
      <c r="AG488" s="54" t="str">
        <f t="shared" si="172"/>
        <v/>
      </c>
      <c r="AH488" s="54" t="str">
        <f t="shared" si="172"/>
        <v/>
      </c>
      <c r="AI488" s="54" t="str">
        <f t="shared" si="172"/>
        <v/>
      </c>
      <c r="AJ488" s="54" t="str">
        <f t="shared" si="167"/>
        <v/>
      </c>
      <c r="AK488" s="54" t="str">
        <f t="shared" si="173"/>
        <v/>
      </c>
      <c r="AL488" s="54" t="str">
        <f t="shared" si="173"/>
        <v/>
      </c>
      <c r="AM488" s="54" t="str">
        <f t="shared" si="173"/>
        <v/>
      </c>
      <c r="AN488" s="1" t="str">
        <f>IF(AF488="S",VLOOKUP(AI488,lookups!$N$1:$O$100,2,FALSE),"NVT")</f>
        <v>NVT</v>
      </c>
      <c r="AP488" s="54" t="str">
        <f t="shared" si="161"/>
        <v/>
      </c>
    </row>
    <row r="489" spans="1:42" x14ac:dyDescent="0.2">
      <c r="A489" s="1">
        <f t="shared" si="168"/>
        <v>274.02000199999998</v>
      </c>
      <c r="B489" s="1">
        <f t="shared" si="169"/>
        <v>4</v>
      </c>
      <c r="C489" s="1">
        <f t="shared" si="170"/>
        <v>1</v>
      </c>
      <c r="D489" s="1">
        <f t="shared" si="171"/>
        <v>0</v>
      </c>
      <c r="E489" s="1">
        <f t="shared" si="157"/>
        <v>485</v>
      </c>
      <c r="F489" s="1">
        <f>IFERROR(VLOOKUP($E489,aanmeldingen!$B:$AB,F$1,FALSE),"-")</f>
        <v>274</v>
      </c>
      <c r="H489" s="25" t="str">
        <f>IF($D489=1,VLOOKUP($E489,aanmeldingen!$B:$AB,H$1,FALSE),"")</f>
        <v/>
      </c>
      <c r="I489" s="1" t="str">
        <f>IF($D489=1,VLOOKUP($E489,aanmeldingen!$B:$AB,I$1,FALSE),"")</f>
        <v/>
      </c>
      <c r="J489" s="1" t="str">
        <f>IF($D489=1,VLOOKUP($E489,aanmeldingen!$B:$AB,J$1,FALSE),"")</f>
        <v/>
      </c>
      <c r="K489" s="95" t="str">
        <f>IF($D489=1,VLOOKUP($E489,aanmeldingen!$B:$AB,K$1,FALSE),"")</f>
        <v/>
      </c>
      <c r="L489" s="95" t="str">
        <f>IF($D489=1,VLOOKUP($E489,aanmeldingen!$B:$AB,L$1,FALSE),"")</f>
        <v/>
      </c>
      <c r="M489" s="18" t="str">
        <f>IF($D489=1,VLOOKUP($E489,aanmeldingen!$B:$AB,M$1,FALSE),"")</f>
        <v/>
      </c>
      <c r="N489" s="1" t="str">
        <f>IF($D489=1,VLOOKUP($E489,aanmeldingen!$B:$AB,N$1,FALSE),"")</f>
        <v/>
      </c>
      <c r="O489" s="1" t="str">
        <f>IF($F489="-","",VLOOKUP($E489,aanmeldingen!$B:$AB,O$1,FALSE))</f>
        <v>Man</v>
      </c>
      <c r="P489" s="1" t="str">
        <f>IF($F489="-","",VLOOKUP($E489,aanmeldingen!$B:$AB,P$1,FALSE))</f>
        <v>Koen</v>
      </c>
      <c r="Q489" s="1" t="str">
        <f>IF($F489="-","",VLOOKUP($E489,aanmeldingen!$B:$AB,Q$1,FALSE))</f>
        <v>TRE</v>
      </c>
      <c r="R489" s="123">
        <v>20.001999999999999</v>
      </c>
      <c r="S489" s="123"/>
      <c r="AA489" s="54">
        <f t="shared" si="158"/>
        <v>0</v>
      </c>
      <c r="AB489" s="54" t="e">
        <f t="shared" si="159"/>
        <v>#VALUE!</v>
      </c>
      <c r="AC489" s="83" t="str">
        <f t="shared" si="160"/>
        <v/>
      </c>
      <c r="AD489" s="54">
        <f t="shared" si="162"/>
        <v>485</v>
      </c>
      <c r="AE489" s="54" t="str">
        <f t="shared" si="165"/>
        <v/>
      </c>
      <c r="AF489" s="54" t="str">
        <f t="shared" si="166"/>
        <v/>
      </c>
      <c r="AG489" s="54" t="str">
        <f t="shared" si="172"/>
        <v/>
      </c>
      <c r="AH489" s="54" t="str">
        <f t="shared" si="172"/>
        <v/>
      </c>
      <c r="AI489" s="54" t="str">
        <f t="shared" si="172"/>
        <v/>
      </c>
      <c r="AJ489" s="54" t="str">
        <f t="shared" si="167"/>
        <v/>
      </c>
      <c r="AK489" s="54" t="str">
        <f t="shared" si="173"/>
        <v/>
      </c>
      <c r="AL489" s="54" t="str">
        <f t="shared" si="173"/>
        <v/>
      </c>
      <c r="AM489" s="54" t="str">
        <f t="shared" si="173"/>
        <v/>
      </c>
      <c r="AN489" s="1" t="str">
        <f>IF(AF489="S",VLOOKUP(AI489,lookups!$N$1:$O$100,2,FALSE),"NVT")</f>
        <v>NVT</v>
      </c>
      <c r="AP489" s="54" t="str">
        <f t="shared" si="161"/>
        <v/>
      </c>
    </row>
    <row r="490" spans="1:42" x14ac:dyDescent="0.2">
      <c r="A490" s="1">
        <f t="shared" si="168"/>
        <v>274.02000299999997</v>
      </c>
      <c r="B490" s="1">
        <f t="shared" si="169"/>
        <v>5</v>
      </c>
      <c r="C490" s="1">
        <f t="shared" si="170"/>
        <v>1</v>
      </c>
      <c r="D490" s="1">
        <f t="shared" si="171"/>
        <v>0</v>
      </c>
      <c r="E490" s="1">
        <f t="shared" si="157"/>
        <v>486</v>
      </c>
      <c r="F490" s="1">
        <f>IFERROR(VLOOKUP($E490,aanmeldingen!$B:$AB,F$1,FALSE),"-")</f>
        <v>274</v>
      </c>
      <c r="H490" s="25" t="str">
        <f>IF($D490=1,VLOOKUP($E490,aanmeldingen!$B:$AB,H$1,FALSE),"")</f>
        <v/>
      </c>
      <c r="I490" s="1" t="str">
        <f>IF($D490=1,VLOOKUP($E490,aanmeldingen!$B:$AB,I$1,FALSE),"")</f>
        <v/>
      </c>
      <c r="J490" s="1" t="str">
        <f>IF($D490=1,VLOOKUP($E490,aanmeldingen!$B:$AB,J$1,FALSE),"")</f>
        <v/>
      </c>
      <c r="K490" s="95" t="str">
        <f>IF($D490=1,VLOOKUP($E490,aanmeldingen!$B:$AB,K$1,FALSE),"")</f>
        <v/>
      </c>
      <c r="L490" s="95" t="str">
        <f>IF($D490=1,VLOOKUP($E490,aanmeldingen!$B:$AB,L$1,FALSE),"")</f>
        <v/>
      </c>
      <c r="M490" s="18" t="str">
        <f>IF($D490=1,VLOOKUP($E490,aanmeldingen!$B:$AB,M$1,FALSE),"")</f>
        <v/>
      </c>
      <c r="N490" s="1" t="str">
        <f>IF($D490=1,VLOOKUP($E490,aanmeldingen!$B:$AB,N$1,FALSE),"")</f>
        <v/>
      </c>
      <c r="O490" s="1" t="str">
        <f>IF($F490="-","",VLOOKUP($E490,aanmeldingen!$B:$AB,O$1,FALSE))</f>
        <v>Man</v>
      </c>
      <c r="P490" s="1" t="str">
        <f>IF($F490="-","",VLOOKUP($E490,aanmeldingen!$B:$AB,P$1,FALSE))</f>
        <v>Yin</v>
      </c>
      <c r="Q490" s="1" t="str">
        <f>IF($F490="-","",VLOOKUP($E490,aanmeldingen!$B:$AB,Q$1,FALSE))</f>
        <v>TRE</v>
      </c>
      <c r="R490" s="123">
        <v>20.003</v>
      </c>
      <c r="S490" s="123"/>
      <c r="AA490" s="54">
        <f t="shared" si="158"/>
        <v>0</v>
      </c>
      <c r="AB490" s="54" t="e">
        <f t="shared" si="159"/>
        <v>#VALUE!</v>
      </c>
      <c r="AC490" s="83" t="str">
        <f t="shared" si="160"/>
        <v/>
      </c>
      <c r="AD490" s="54">
        <f t="shared" si="162"/>
        <v>486</v>
      </c>
      <c r="AE490" s="54" t="str">
        <f t="shared" si="165"/>
        <v/>
      </c>
      <c r="AF490" s="54" t="str">
        <f t="shared" si="166"/>
        <v/>
      </c>
      <c r="AG490" s="54" t="str">
        <f t="shared" si="172"/>
        <v/>
      </c>
      <c r="AH490" s="54" t="str">
        <f t="shared" si="172"/>
        <v/>
      </c>
      <c r="AI490" s="54" t="str">
        <f t="shared" si="172"/>
        <v/>
      </c>
      <c r="AJ490" s="54" t="str">
        <f t="shared" si="167"/>
        <v/>
      </c>
      <c r="AK490" s="54" t="str">
        <f t="shared" si="173"/>
        <v/>
      </c>
      <c r="AL490" s="54" t="str">
        <f t="shared" si="173"/>
        <v/>
      </c>
      <c r="AM490" s="54" t="str">
        <f t="shared" si="173"/>
        <v/>
      </c>
      <c r="AN490" s="1" t="str">
        <f>IF(AF490="S",VLOOKUP(AI490,lookups!$N$1:$O$100,2,FALSE),"NVT")</f>
        <v>NVT</v>
      </c>
      <c r="AP490" s="54" t="str">
        <f t="shared" si="161"/>
        <v/>
      </c>
    </row>
    <row r="491" spans="1:42" x14ac:dyDescent="0.2">
      <c r="A491" s="1">
        <f t="shared" si="168"/>
        <v>274.01100300000002</v>
      </c>
      <c r="B491" s="1">
        <f t="shared" si="169"/>
        <v>6</v>
      </c>
      <c r="C491" s="1">
        <f t="shared" si="170"/>
        <v>1</v>
      </c>
      <c r="D491" s="1">
        <f t="shared" si="171"/>
        <v>0</v>
      </c>
      <c r="E491" s="1">
        <f t="shared" si="157"/>
        <v>487</v>
      </c>
      <c r="F491" s="1">
        <f>IFERROR(VLOOKUP($E491,aanmeldingen!$B:$AB,F$1,FALSE),"-")</f>
        <v>274</v>
      </c>
      <c r="H491" s="25" t="str">
        <f>IF($D491=1,VLOOKUP($E491,aanmeldingen!$B:$AB,H$1,FALSE),"")</f>
        <v/>
      </c>
      <c r="I491" s="1" t="str">
        <f>IF($D491=1,VLOOKUP($E491,aanmeldingen!$B:$AB,I$1,FALSE),"")</f>
        <v/>
      </c>
      <c r="J491" s="1" t="str">
        <f>IF($D491=1,VLOOKUP($E491,aanmeldingen!$B:$AB,J$1,FALSE),"")</f>
        <v/>
      </c>
      <c r="K491" s="95" t="str">
        <f>IF($D491=1,VLOOKUP($E491,aanmeldingen!$B:$AB,K$1,FALSE),"")</f>
        <v/>
      </c>
      <c r="L491" s="95" t="str">
        <f>IF($D491=1,VLOOKUP($E491,aanmeldingen!$B:$AB,L$1,FALSE),"")</f>
        <v/>
      </c>
      <c r="M491" s="18" t="str">
        <f>IF($D491=1,VLOOKUP($E491,aanmeldingen!$B:$AB,M$1,FALSE),"")</f>
        <v/>
      </c>
      <c r="N491" s="1" t="str">
        <f>IF($D491=1,VLOOKUP($E491,aanmeldingen!$B:$AB,N$1,FALSE),"")</f>
        <v/>
      </c>
      <c r="O491" s="1" t="str">
        <f>IF($F491="-","",VLOOKUP($E491,aanmeldingen!$B:$AB,O$1,FALSE))</f>
        <v>Nawar</v>
      </c>
      <c r="P491" s="1" t="str">
        <f>IF($F491="-","",VLOOKUP($E491,aanmeldingen!$B:$AB,P$1,FALSE))</f>
        <v>Suhayl</v>
      </c>
      <c r="Q491" s="1" t="str">
        <f>IF($F491="-","",VLOOKUP($E491,aanmeldingen!$B:$AB,Q$1,FALSE))</f>
        <v>AMS</v>
      </c>
      <c r="R491" s="123">
        <v>11.003</v>
      </c>
      <c r="S491" s="123"/>
      <c r="AA491" s="54">
        <f t="shared" si="158"/>
        <v>0</v>
      </c>
      <c r="AB491" s="54" t="e">
        <f t="shared" si="159"/>
        <v>#VALUE!</v>
      </c>
      <c r="AC491" s="83" t="str">
        <f t="shared" si="160"/>
        <v/>
      </c>
      <c r="AD491" s="54">
        <f t="shared" si="162"/>
        <v>487</v>
      </c>
      <c r="AE491" s="54" t="str">
        <f t="shared" si="165"/>
        <v/>
      </c>
      <c r="AF491" s="54" t="str">
        <f t="shared" si="166"/>
        <v/>
      </c>
      <c r="AG491" s="54" t="str">
        <f t="shared" si="172"/>
        <v/>
      </c>
      <c r="AH491" s="54" t="str">
        <f t="shared" si="172"/>
        <v/>
      </c>
      <c r="AI491" s="54" t="str">
        <f t="shared" si="172"/>
        <v/>
      </c>
      <c r="AJ491" s="54" t="str">
        <f t="shared" si="167"/>
        <v/>
      </c>
      <c r="AK491" s="54" t="str">
        <f t="shared" si="173"/>
        <v/>
      </c>
      <c r="AL491" s="54" t="str">
        <f t="shared" si="173"/>
        <v/>
      </c>
      <c r="AM491" s="54" t="str">
        <f t="shared" si="173"/>
        <v/>
      </c>
      <c r="AN491" s="1" t="str">
        <f>IF(AF491="S",VLOOKUP(AI491,lookups!$N$1:$O$100,2,FALSE),"NVT")</f>
        <v>NVT</v>
      </c>
      <c r="AP491" s="54" t="str">
        <f t="shared" si="161"/>
        <v/>
      </c>
    </row>
    <row r="492" spans="1:42" x14ac:dyDescent="0.2">
      <c r="A492" s="1">
        <f t="shared" si="168"/>
        <v>274.02000399999997</v>
      </c>
      <c r="B492" s="1">
        <f t="shared" si="169"/>
        <v>7</v>
      </c>
      <c r="C492" s="1">
        <f t="shared" si="170"/>
        <v>1</v>
      </c>
      <c r="D492" s="1">
        <f t="shared" si="171"/>
        <v>0</v>
      </c>
      <c r="E492" s="1">
        <f t="shared" si="157"/>
        <v>488</v>
      </c>
      <c r="F492" s="1">
        <f>IFERROR(VLOOKUP($E492,aanmeldingen!$B:$AB,F$1,FALSE),"-")</f>
        <v>274</v>
      </c>
      <c r="H492" s="25" t="str">
        <f>IF($D492=1,VLOOKUP($E492,aanmeldingen!$B:$AB,H$1,FALSE),"")</f>
        <v/>
      </c>
      <c r="I492" s="1" t="str">
        <f>IF($D492=1,VLOOKUP($E492,aanmeldingen!$B:$AB,I$1,FALSE),"")</f>
        <v/>
      </c>
      <c r="J492" s="1" t="str">
        <f>IF($D492=1,VLOOKUP($E492,aanmeldingen!$B:$AB,J$1,FALSE),"")</f>
        <v/>
      </c>
      <c r="K492" s="95" t="str">
        <f>IF($D492=1,VLOOKUP($E492,aanmeldingen!$B:$AB,K$1,FALSE),"")</f>
        <v/>
      </c>
      <c r="L492" s="95" t="str">
        <f>IF($D492=1,VLOOKUP($E492,aanmeldingen!$B:$AB,L$1,FALSE),"")</f>
        <v/>
      </c>
      <c r="M492" s="18" t="str">
        <f>IF($D492=1,VLOOKUP($E492,aanmeldingen!$B:$AB,M$1,FALSE),"")</f>
        <v/>
      </c>
      <c r="N492" s="1" t="str">
        <f>IF($D492=1,VLOOKUP($E492,aanmeldingen!$B:$AB,N$1,FALSE),"")</f>
        <v/>
      </c>
      <c r="O492" s="1" t="str">
        <f>IF($F492="-","",VLOOKUP($E492,aanmeldingen!$B:$AB,O$1,FALSE))</f>
        <v>De Jong</v>
      </c>
      <c r="P492" s="1" t="str">
        <f>IF($F492="-","",VLOOKUP($E492,aanmeldingen!$B:$AB,P$1,FALSE))</f>
        <v>Nighel</v>
      </c>
      <c r="Q492" s="1" t="str">
        <f>IF($F492="-","",VLOOKUP($E492,aanmeldingen!$B:$AB,Q$1,FALSE))</f>
        <v>HS</v>
      </c>
      <c r="R492" s="123">
        <v>20.004000000000001</v>
      </c>
      <c r="S492" s="123"/>
      <c r="AA492" s="54">
        <f t="shared" si="158"/>
        <v>0</v>
      </c>
      <c r="AB492" s="54" t="e">
        <f t="shared" si="159"/>
        <v>#VALUE!</v>
      </c>
      <c r="AC492" s="83" t="str">
        <f t="shared" si="160"/>
        <v/>
      </c>
      <c r="AD492" s="54">
        <f t="shared" si="162"/>
        <v>488</v>
      </c>
      <c r="AE492" s="54" t="str">
        <f t="shared" si="165"/>
        <v/>
      </c>
      <c r="AF492" s="54" t="str">
        <f t="shared" si="166"/>
        <v/>
      </c>
      <c r="AG492" s="54" t="str">
        <f t="shared" si="172"/>
        <v/>
      </c>
      <c r="AH492" s="54" t="str">
        <f t="shared" si="172"/>
        <v/>
      </c>
      <c r="AI492" s="54" t="str">
        <f t="shared" si="172"/>
        <v/>
      </c>
      <c r="AJ492" s="54" t="str">
        <f t="shared" si="167"/>
        <v/>
      </c>
      <c r="AK492" s="54" t="str">
        <f t="shared" si="173"/>
        <v/>
      </c>
      <c r="AL492" s="54" t="str">
        <f t="shared" si="173"/>
        <v/>
      </c>
      <c r="AM492" s="54" t="str">
        <f t="shared" si="173"/>
        <v/>
      </c>
      <c r="AN492" s="1" t="str">
        <f>IF(AF492="S",VLOOKUP(AI492,lookups!$N$1:$O$100,2,FALSE),"NVT")</f>
        <v>NVT</v>
      </c>
      <c r="AP492" s="54" t="str">
        <f t="shared" si="161"/>
        <v/>
      </c>
    </row>
    <row r="493" spans="1:42" x14ac:dyDescent="0.2">
      <c r="A493" s="1">
        <f t="shared" si="168"/>
        <v>274.01100400000001</v>
      </c>
      <c r="B493" s="1">
        <f t="shared" si="169"/>
        <v>8</v>
      </c>
      <c r="C493" s="1">
        <f t="shared" si="170"/>
        <v>1</v>
      </c>
      <c r="D493" s="1">
        <f t="shared" si="171"/>
        <v>0</v>
      </c>
      <c r="E493" s="1">
        <f t="shared" si="157"/>
        <v>489</v>
      </c>
      <c r="F493" s="1">
        <f>IFERROR(VLOOKUP($E493,aanmeldingen!$B:$AB,F$1,FALSE),"-")</f>
        <v>274</v>
      </c>
      <c r="H493" s="25" t="str">
        <f>IF($D493=1,VLOOKUP($E493,aanmeldingen!$B:$AB,H$1,FALSE),"")</f>
        <v/>
      </c>
      <c r="I493" s="1" t="str">
        <f>IF($D493=1,VLOOKUP($E493,aanmeldingen!$B:$AB,I$1,FALSE),"")</f>
        <v/>
      </c>
      <c r="J493" s="1" t="str">
        <f>IF($D493=1,VLOOKUP($E493,aanmeldingen!$B:$AB,J$1,FALSE),"")</f>
        <v/>
      </c>
      <c r="K493" s="95" t="str">
        <f>IF($D493=1,VLOOKUP($E493,aanmeldingen!$B:$AB,K$1,FALSE),"")</f>
        <v/>
      </c>
      <c r="L493" s="95" t="str">
        <f>IF($D493=1,VLOOKUP($E493,aanmeldingen!$B:$AB,L$1,FALSE),"")</f>
        <v/>
      </c>
      <c r="M493" s="18" t="str">
        <f>IF($D493=1,VLOOKUP($E493,aanmeldingen!$B:$AB,M$1,FALSE),"")</f>
        <v/>
      </c>
      <c r="N493" s="1" t="str">
        <f>IF($D493=1,VLOOKUP($E493,aanmeldingen!$B:$AB,N$1,FALSE),"")</f>
        <v/>
      </c>
      <c r="O493" s="1" t="str">
        <f>IF($F493="-","",VLOOKUP($E493,aanmeldingen!$B:$AB,O$1,FALSE))</f>
        <v>Wanyama</v>
      </c>
      <c r="P493" s="1" t="str">
        <f>IF($F493="-","",VLOOKUP($E493,aanmeldingen!$B:$AB,P$1,FALSE))</f>
        <v>Sam</v>
      </c>
      <c r="Q493" s="1" t="str">
        <f>IF($F493="-","",VLOOKUP($E493,aanmeldingen!$B:$AB,Q$1,FALSE))</f>
        <v>HS</v>
      </c>
      <c r="R493" s="123">
        <v>11.004</v>
      </c>
      <c r="S493" s="123"/>
      <c r="AA493" s="54">
        <f t="shared" si="158"/>
        <v>0</v>
      </c>
      <c r="AB493" s="54" t="e">
        <f t="shared" si="159"/>
        <v>#VALUE!</v>
      </c>
      <c r="AC493" s="83" t="str">
        <f t="shared" si="160"/>
        <v/>
      </c>
      <c r="AD493" s="54">
        <f t="shared" si="162"/>
        <v>489</v>
      </c>
      <c r="AE493" s="54" t="str">
        <f t="shared" si="165"/>
        <v/>
      </c>
      <c r="AF493" s="54" t="str">
        <f t="shared" si="166"/>
        <v/>
      </c>
      <c r="AG493" s="54" t="str">
        <f t="shared" si="172"/>
        <v/>
      </c>
      <c r="AH493" s="54" t="str">
        <f t="shared" si="172"/>
        <v/>
      </c>
      <c r="AI493" s="54" t="str">
        <f t="shared" si="172"/>
        <v/>
      </c>
      <c r="AJ493" s="54" t="str">
        <f t="shared" si="167"/>
        <v/>
      </c>
      <c r="AK493" s="54" t="str">
        <f t="shared" si="173"/>
        <v/>
      </c>
      <c r="AL493" s="54" t="str">
        <f t="shared" si="173"/>
        <v/>
      </c>
      <c r="AM493" s="54" t="str">
        <f t="shared" si="173"/>
        <v/>
      </c>
      <c r="AN493" s="1" t="str">
        <f>IF(AF493="S",VLOOKUP(AI493,lookups!$N$1:$O$100,2,FALSE),"NVT")</f>
        <v>NVT</v>
      </c>
      <c r="AP493" s="54" t="str">
        <f t="shared" si="161"/>
        <v/>
      </c>
    </row>
    <row r="494" spans="1:42" x14ac:dyDescent="0.2">
      <c r="A494" s="1">
        <f t="shared" si="168"/>
        <v>277.02200099999999</v>
      </c>
      <c r="B494" s="1">
        <f t="shared" si="169"/>
        <v>1</v>
      </c>
      <c r="C494" s="1">
        <f t="shared" si="170"/>
        <v>0</v>
      </c>
      <c r="D494" s="1">
        <f t="shared" si="171"/>
        <v>1</v>
      </c>
      <c r="E494" s="1">
        <f t="shared" si="157"/>
        <v>490</v>
      </c>
      <c r="F494" s="1">
        <f>IFERROR(VLOOKUP($E494,aanmeldingen!$B:$AB,F$1,FALSE),"-")</f>
        <v>277</v>
      </c>
      <c r="H494" s="25" t="str">
        <f>IF($D494=1,VLOOKUP($E494,aanmeldingen!$B:$AB,H$1,FALSE),"")</f>
        <v>Vancouver</v>
      </c>
      <c r="I494" s="1" t="str">
        <f>IF($D494=1,VLOOKUP($E494,aanmeldingen!$B:$AB,I$1,FALSE),"")</f>
        <v>CAN</v>
      </c>
      <c r="J494" s="1" t="str">
        <f>IF($D494=1,VLOOKUP($E494,aanmeldingen!$B:$AB,J$1,FALSE),"")</f>
        <v>WB Eq</v>
      </c>
      <c r="K494" s="95">
        <f>IF($D494=1,VLOOKUP($E494,aanmeldingen!$B:$AB,K$1,FALSE),"")</f>
        <v>43506</v>
      </c>
      <c r="L494" s="95">
        <f>IF($D494=1,VLOOKUP($E494,aanmeldingen!$B:$AB,L$1,FALSE),"")</f>
        <v>43506</v>
      </c>
      <c r="M494" s="18" t="str">
        <f>IF($D494=1,VLOOKUP($E494,aanmeldingen!$B:$AB,M$1,FALSE),"")</f>
        <v>Heren</v>
      </c>
      <c r="N494" s="1" t="str">
        <f>IF($D494=1,VLOOKUP($E494,aanmeldingen!$B:$AB,N$1,FALSE),"")</f>
        <v>Degen</v>
      </c>
      <c r="O494" s="1" t="str">
        <f>IF($F494="-","",VLOOKUP($E494,aanmeldingen!$B:$AB,O$1,FALSE))</f>
        <v>Tulen</v>
      </c>
      <c r="P494" s="1" t="str">
        <f>IF($F494="-","",VLOOKUP($E494,aanmeldingen!$B:$AB,P$1,FALSE))</f>
        <v>Tristan</v>
      </c>
      <c r="Q494" s="1" t="str">
        <f>IF($F494="-","",VLOOKUP($E494,aanmeldingen!$B:$AB,Q$1,FALSE))</f>
        <v>SCA</v>
      </c>
      <c r="R494" s="123">
        <v>22.001000000000001</v>
      </c>
      <c r="S494" s="123">
        <v>23</v>
      </c>
      <c r="AA494" s="54">
        <f t="shared" si="158"/>
        <v>0</v>
      </c>
      <c r="AB494" s="54" t="e">
        <f t="shared" si="159"/>
        <v>#VALUE!</v>
      </c>
      <c r="AC494" s="83" t="str">
        <f t="shared" si="160"/>
        <v/>
      </c>
      <c r="AD494" s="54">
        <f t="shared" si="162"/>
        <v>490</v>
      </c>
      <c r="AE494" s="54" t="str">
        <f t="shared" si="165"/>
        <v/>
      </c>
      <c r="AF494" s="54" t="str">
        <f t="shared" si="166"/>
        <v/>
      </c>
      <c r="AG494" s="54" t="str">
        <f t="shared" si="172"/>
        <v/>
      </c>
      <c r="AH494" s="54" t="str">
        <f t="shared" si="172"/>
        <v/>
      </c>
      <c r="AI494" s="54" t="str">
        <f t="shared" si="172"/>
        <v/>
      </c>
      <c r="AJ494" s="54" t="str">
        <f t="shared" si="167"/>
        <v/>
      </c>
      <c r="AK494" s="54" t="str">
        <f t="shared" si="173"/>
        <v/>
      </c>
      <c r="AL494" s="54" t="str">
        <f t="shared" si="173"/>
        <v/>
      </c>
      <c r="AM494" s="54" t="str">
        <f t="shared" si="173"/>
        <v/>
      </c>
      <c r="AN494" s="1" t="str">
        <f>IF(AF494="S",VLOOKUP(AI494,lookups!$N$1:$O$100,2,FALSE),"NVT")</f>
        <v>NVT</v>
      </c>
      <c r="AP494" s="54" t="str">
        <f t="shared" si="161"/>
        <v/>
      </c>
    </row>
    <row r="495" spans="1:42" x14ac:dyDescent="0.2">
      <c r="A495" s="1">
        <f t="shared" si="168"/>
        <v>277.02200199999999</v>
      </c>
      <c r="B495" s="1">
        <f t="shared" si="169"/>
        <v>2</v>
      </c>
      <c r="C495" s="1">
        <f t="shared" si="170"/>
        <v>0</v>
      </c>
      <c r="D495" s="1">
        <f t="shared" si="171"/>
        <v>0</v>
      </c>
      <c r="E495" s="1">
        <f t="shared" si="157"/>
        <v>491</v>
      </c>
      <c r="F495" s="1">
        <f>IFERROR(VLOOKUP($E495,aanmeldingen!$B:$AB,F$1,FALSE),"-")</f>
        <v>277</v>
      </c>
      <c r="H495" s="25" t="str">
        <f>IF($D495=1,VLOOKUP($E495,aanmeldingen!$B:$AB,H$1,FALSE),"")</f>
        <v/>
      </c>
      <c r="I495" s="1" t="str">
        <f>IF($D495=1,VLOOKUP($E495,aanmeldingen!$B:$AB,I$1,FALSE),"")</f>
        <v/>
      </c>
      <c r="J495" s="1" t="str">
        <f>IF($D495=1,VLOOKUP($E495,aanmeldingen!$B:$AB,J$1,FALSE),"")</f>
        <v/>
      </c>
      <c r="K495" s="95" t="str">
        <f>IF($D495=1,VLOOKUP($E495,aanmeldingen!$B:$AB,K$1,FALSE),"")</f>
        <v/>
      </c>
      <c r="L495" s="95" t="str">
        <f>IF($D495=1,VLOOKUP($E495,aanmeldingen!$B:$AB,L$1,FALSE),"")</f>
        <v/>
      </c>
      <c r="M495" s="18" t="str">
        <f>IF($D495=1,VLOOKUP($E495,aanmeldingen!$B:$AB,M$1,FALSE),"")</f>
        <v/>
      </c>
      <c r="N495" s="1" t="str">
        <f>IF($D495=1,VLOOKUP($E495,aanmeldingen!$B:$AB,N$1,FALSE),"")</f>
        <v/>
      </c>
      <c r="O495" s="1" t="str">
        <f>IF($F495="-","",VLOOKUP($E495,aanmeldingen!$B:$AB,O$1,FALSE))</f>
        <v>Tulen</v>
      </c>
      <c r="P495" s="1" t="str">
        <f>IF($F495="-","",VLOOKUP($E495,aanmeldingen!$B:$AB,P$1,FALSE))</f>
        <v>Rafael</v>
      </c>
      <c r="Q495" s="1" t="str">
        <f>IF($F495="-","",VLOOKUP($E495,aanmeldingen!$B:$AB,Q$1,FALSE))</f>
        <v>SCA</v>
      </c>
      <c r="R495" s="123">
        <v>22.001999999999999</v>
      </c>
      <c r="S495" s="123"/>
      <c r="AA495" s="54">
        <f t="shared" si="158"/>
        <v>0</v>
      </c>
      <c r="AB495" s="54" t="e">
        <f t="shared" si="159"/>
        <v>#VALUE!</v>
      </c>
      <c r="AC495" s="83" t="str">
        <f t="shared" si="160"/>
        <v/>
      </c>
      <c r="AD495" s="54">
        <f t="shared" si="162"/>
        <v>491</v>
      </c>
      <c r="AE495" s="54" t="str">
        <f t="shared" si="165"/>
        <v/>
      </c>
      <c r="AF495" s="54" t="str">
        <f t="shared" si="166"/>
        <v/>
      </c>
      <c r="AG495" s="54" t="str">
        <f t="shared" si="172"/>
        <v/>
      </c>
      <c r="AH495" s="54" t="str">
        <f t="shared" si="172"/>
        <v/>
      </c>
      <c r="AI495" s="54" t="str">
        <f t="shared" si="172"/>
        <v/>
      </c>
      <c r="AJ495" s="54" t="str">
        <f t="shared" si="167"/>
        <v/>
      </c>
      <c r="AK495" s="54" t="str">
        <f t="shared" si="173"/>
        <v/>
      </c>
      <c r="AL495" s="54" t="str">
        <f t="shared" si="173"/>
        <v/>
      </c>
      <c r="AM495" s="54" t="str">
        <f t="shared" si="173"/>
        <v/>
      </c>
      <c r="AN495" s="1" t="str">
        <f>IF(AF495="S",VLOOKUP(AI495,lookups!$N$1:$O$100,2,FALSE),"NVT")</f>
        <v>NVT</v>
      </c>
      <c r="AP495" s="54" t="str">
        <f t="shared" si="161"/>
        <v/>
      </c>
    </row>
    <row r="496" spans="1:42" x14ac:dyDescent="0.2">
      <c r="A496" s="1">
        <f t="shared" si="168"/>
        <v>277.02200299999998</v>
      </c>
      <c r="B496" s="1">
        <f t="shared" si="169"/>
        <v>3</v>
      </c>
      <c r="C496" s="1">
        <f t="shared" si="170"/>
        <v>0</v>
      </c>
      <c r="D496" s="1">
        <f t="shared" si="171"/>
        <v>0</v>
      </c>
      <c r="E496" s="1">
        <f t="shared" si="157"/>
        <v>492</v>
      </c>
      <c r="F496" s="1">
        <f>IFERROR(VLOOKUP($E496,aanmeldingen!$B:$AB,F$1,FALSE),"-")</f>
        <v>277</v>
      </c>
      <c r="H496" s="25" t="str">
        <f>IF($D496=1,VLOOKUP($E496,aanmeldingen!$B:$AB,H$1,FALSE),"")</f>
        <v/>
      </c>
      <c r="I496" s="1" t="str">
        <f>IF($D496=1,VLOOKUP($E496,aanmeldingen!$B:$AB,I$1,FALSE),"")</f>
        <v/>
      </c>
      <c r="J496" s="1" t="str">
        <f>IF($D496=1,VLOOKUP($E496,aanmeldingen!$B:$AB,J$1,FALSE),"")</f>
        <v/>
      </c>
      <c r="K496" s="95" t="str">
        <f>IF($D496=1,VLOOKUP($E496,aanmeldingen!$B:$AB,K$1,FALSE),"")</f>
        <v/>
      </c>
      <c r="L496" s="95" t="str">
        <f>IF($D496=1,VLOOKUP($E496,aanmeldingen!$B:$AB,L$1,FALSE),"")</f>
        <v/>
      </c>
      <c r="M496" s="18" t="str">
        <f>IF($D496=1,VLOOKUP($E496,aanmeldingen!$B:$AB,M$1,FALSE),"")</f>
        <v/>
      </c>
      <c r="N496" s="1" t="str">
        <f>IF($D496=1,VLOOKUP($E496,aanmeldingen!$B:$AB,N$1,FALSE),"")</f>
        <v/>
      </c>
      <c r="O496" s="1" t="str">
        <f>IF($F496="-","",VLOOKUP($E496,aanmeldingen!$B:$AB,O$1,FALSE))</f>
        <v>Van Nunen</v>
      </c>
      <c r="P496" s="1" t="str">
        <f>IF($F496="-","",VLOOKUP($E496,aanmeldingen!$B:$AB,P$1,FALSE))</f>
        <v>David</v>
      </c>
      <c r="Q496" s="1" t="str">
        <f>IF($F496="-","",VLOOKUP($E496,aanmeldingen!$B:$AB,Q$1,FALSE))</f>
        <v>DFC</v>
      </c>
      <c r="R496" s="124">
        <v>22.003</v>
      </c>
      <c r="S496" s="123"/>
      <c r="AA496" s="54">
        <f t="shared" si="158"/>
        <v>0</v>
      </c>
      <c r="AB496" s="54" t="e">
        <f t="shared" si="159"/>
        <v>#VALUE!</v>
      </c>
      <c r="AC496" s="83" t="str">
        <f t="shared" si="160"/>
        <v/>
      </c>
      <c r="AD496" s="54">
        <f t="shared" si="162"/>
        <v>492</v>
      </c>
      <c r="AE496" s="54" t="str">
        <f t="shared" si="165"/>
        <v/>
      </c>
      <c r="AF496" s="54" t="str">
        <f t="shared" si="166"/>
        <v/>
      </c>
      <c r="AG496" s="54" t="str">
        <f t="shared" si="172"/>
        <v/>
      </c>
      <c r="AH496" s="54" t="str">
        <f t="shared" si="172"/>
        <v/>
      </c>
      <c r="AI496" s="54" t="str">
        <f t="shared" si="172"/>
        <v/>
      </c>
      <c r="AJ496" s="54" t="str">
        <f t="shared" si="167"/>
        <v/>
      </c>
      <c r="AK496" s="54" t="str">
        <f t="shared" si="173"/>
        <v/>
      </c>
      <c r="AL496" s="54" t="str">
        <f t="shared" si="173"/>
        <v/>
      </c>
      <c r="AM496" s="54" t="str">
        <f t="shared" si="173"/>
        <v/>
      </c>
      <c r="AN496" s="1" t="str">
        <f>IF(AF496="S",VLOOKUP(AI496,lookups!$N$1:$O$100,2,FALSE),"NVT")</f>
        <v>NVT</v>
      </c>
      <c r="AP496" s="54" t="str">
        <f t="shared" si="161"/>
        <v/>
      </c>
    </row>
    <row r="497" spans="1:42" x14ac:dyDescent="0.2">
      <c r="A497" s="1">
        <f t="shared" si="168"/>
        <v>277.02200399999998</v>
      </c>
      <c r="B497" s="1">
        <f t="shared" si="169"/>
        <v>4</v>
      </c>
      <c r="C497" s="1">
        <f t="shared" si="170"/>
        <v>0</v>
      </c>
      <c r="D497" s="1">
        <f t="shared" si="171"/>
        <v>0</v>
      </c>
      <c r="E497" s="1">
        <f t="shared" si="157"/>
        <v>493</v>
      </c>
      <c r="F497" s="1">
        <f>IFERROR(VLOOKUP($E497,aanmeldingen!$B:$AB,F$1,FALSE),"-")</f>
        <v>277</v>
      </c>
      <c r="H497" s="25" t="str">
        <f>IF($D497=1,VLOOKUP($E497,aanmeldingen!$B:$AB,H$1,FALSE),"")</f>
        <v/>
      </c>
      <c r="I497" s="1" t="str">
        <f>IF($D497=1,VLOOKUP($E497,aanmeldingen!$B:$AB,I$1,FALSE),"")</f>
        <v/>
      </c>
      <c r="J497" s="1" t="str">
        <f>IF($D497=1,VLOOKUP($E497,aanmeldingen!$B:$AB,J$1,FALSE),"")</f>
        <v/>
      </c>
      <c r="K497" s="95" t="str">
        <f>IF($D497=1,VLOOKUP($E497,aanmeldingen!$B:$AB,K$1,FALSE),"")</f>
        <v/>
      </c>
      <c r="L497" s="95" t="str">
        <f>IF($D497=1,VLOOKUP($E497,aanmeldingen!$B:$AB,L$1,FALSE),"")</f>
        <v/>
      </c>
      <c r="M497" s="18" t="str">
        <f>IF($D497=1,VLOOKUP($E497,aanmeldingen!$B:$AB,M$1,FALSE),"")</f>
        <v/>
      </c>
      <c r="N497" s="1" t="str">
        <f>IF($D497=1,VLOOKUP($E497,aanmeldingen!$B:$AB,N$1,FALSE),"")</f>
        <v/>
      </c>
      <c r="O497" s="1" t="str">
        <f>IF($F497="-","",VLOOKUP($E497,aanmeldingen!$B:$AB,O$1,FALSE))</f>
        <v>Postma</v>
      </c>
      <c r="P497" s="1" t="str">
        <f>IF($F497="-","",VLOOKUP($E497,aanmeldingen!$B:$AB,P$1,FALSE))</f>
        <v>Randy</v>
      </c>
      <c r="Q497" s="1" t="str">
        <f>IF($F497="-","",VLOOKUP($E497,aanmeldingen!$B:$AB,Q$1,FALSE))</f>
        <v>FCA</v>
      </c>
      <c r="R497" s="123">
        <v>22.004000000000001</v>
      </c>
      <c r="S497" s="123"/>
      <c r="AA497" s="54">
        <f t="shared" si="158"/>
        <v>0</v>
      </c>
      <c r="AB497" s="54" t="e">
        <f t="shared" si="159"/>
        <v>#VALUE!</v>
      </c>
      <c r="AC497" s="83" t="str">
        <f t="shared" si="160"/>
        <v/>
      </c>
      <c r="AD497" s="54">
        <f t="shared" si="162"/>
        <v>493</v>
      </c>
      <c r="AE497" s="54" t="str">
        <f t="shared" si="165"/>
        <v/>
      </c>
      <c r="AF497" s="54" t="str">
        <f t="shared" si="166"/>
        <v/>
      </c>
      <c r="AG497" s="54" t="str">
        <f t="shared" si="172"/>
        <v/>
      </c>
      <c r="AH497" s="54" t="str">
        <f t="shared" si="172"/>
        <v/>
      </c>
      <c r="AI497" s="54" t="str">
        <f t="shared" si="172"/>
        <v/>
      </c>
      <c r="AJ497" s="54" t="str">
        <f t="shared" si="167"/>
        <v/>
      </c>
      <c r="AK497" s="54" t="str">
        <f t="shared" si="173"/>
        <v/>
      </c>
      <c r="AL497" s="54" t="str">
        <f t="shared" si="173"/>
        <v/>
      </c>
      <c r="AM497" s="54" t="str">
        <f t="shared" si="173"/>
        <v/>
      </c>
      <c r="AN497" s="1" t="str">
        <f>IF(AF497="S",VLOOKUP(AI497,lookups!$N$1:$O$100,2,FALSE),"NVT")</f>
        <v>NVT</v>
      </c>
      <c r="AP497" s="54" t="str">
        <f t="shared" si="161"/>
        <v/>
      </c>
    </row>
    <row r="498" spans="1:42" x14ac:dyDescent="0.2">
      <c r="A498" s="1">
        <f t="shared" si="168"/>
        <v>279.15199999999999</v>
      </c>
      <c r="B498" s="1">
        <f t="shared" si="169"/>
        <v>1</v>
      </c>
      <c r="C498" s="1">
        <f t="shared" si="170"/>
        <v>1</v>
      </c>
      <c r="D498" s="1">
        <f t="shared" si="171"/>
        <v>1</v>
      </c>
      <c r="E498" s="1">
        <f t="shared" si="157"/>
        <v>494</v>
      </c>
      <c r="F498" s="1">
        <f>IFERROR(VLOOKUP($E498,aanmeldingen!$B:$AB,F$1,FALSE),"-")</f>
        <v>279</v>
      </c>
      <c r="H498" s="25" t="str">
        <f>IF($D498=1,VLOOKUP($E498,aanmeldingen!$B:$AB,H$1,FALSE),"")</f>
        <v>Basel</v>
      </c>
      <c r="I498" s="1" t="str">
        <f>IF($D498=1,VLOOKUP($E498,aanmeldingen!$B:$AB,I$1,FALSE),"")</f>
        <v>SUI</v>
      </c>
      <c r="J498" s="1" t="str">
        <f>IF($D498=1,VLOOKUP($E498,aanmeldingen!$B:$AB,J$1,FALSE),"")</f>
        <v>WB Jun</v>
      </c>
      <c r="K498" s="95">
        <f>IF($D498=1,VLOOKUP($E498,aanmeldingen!$B:$AB,K$1,FALSE),"")</f>
        <v>43512</v>
      </c>
      <c r="L498" s="95">
        <f>IF($D498=1,VLOOKUP($E498,aanmeldingen!$B:$AB,L$1,FALSE),"")</f>
        <v>43512</v>
      </c>
      <c r="M498" s="18" t="str">
        <f>IF($D498=1,VLOOKUP($E498,aanmeldingen!$B:$AB,M$1,FALSE),"")</f>
        <v>Heren</v>
      </c>
      <c r="N498" s="1" t="str">
        <f>IF($D498=1,VLOOKUP($E498,aanmeldingen!$B:$AB,N$1,FALSE),"")</f>
        <v>Degen</v>
      </c>
      <c r="O498" s="1" t="str">
        <f>IF($F498="-","",VLOOKUP($E498,aanmeldingen!$B:$AB,O$1,FALSE))</f>
        <v>Lugtenburg</v>
      </c>
      <c r="P498" s="1" t="str">
        <f>IF($F498="-","",VLOOKUP($E498,aanmeldingen!$B:$AB,P$1,FALSE))</f>
        <v>Thomas</v>
      </c>
      <c r="Q498" s="1" t="str">
        <f>IF($F498="-","",VLOOKUP($E498,aanmeldingen!$B:$AB,Q$1,FALSE))</f>
        <v>AEW</v>
      </c>
      <c r="R498" s="123">
        <v>152</v>
      </c>
      <c r="S498" s="123">
        <v>175</v>
      </c>
      <c r="AA498" s="54">
        <f t="shared" si="158"/>
        <v>0</v>
      </c>
      <c r="AB498" s="54" t="e">
        <f t="shared" si="159"/>
        <v>#VALUE!</v>
      </c>
      <c r="AC498" s="83" t="str">
        <f t="shared" si="160"/>
        <v/>
      </c>
      <c r="AD498" s="54">
        <f t="shared" si="162"/>
        <v>494</v>
      </c>
      <c r="AE498" s="54" t="str">
        <f t="shared" si="165"/>
        <v/>
      </c>
      <c r="AF498" s="54" t="str">
        <f t="shared" si="166"/>
        <v/>
      </c>
      <c r="AG498" s="54" t="str">
        <f t="shared" si="172"/>
        <v/>
      </c>
      <c r="AH498" s="54" t="str">
        <f t="shared" si="172"/>
        <v/>
      </c>
      <c r="AI498" s="54" t="str">
        <f t="shared" si="172"/>
        <v/>
      </c>
      <c r="AJ498" s="54" t="str">
        <f t="shared" si="167"/>
        <v/>
      </c>
      <c r="AK498" s="54" t="str">
        <f t="shared" si="173"/>
        <v/>
      </c>
      <c r="AL498" s="54" t="str">
        <f t="shared" si="173"/>
        <v/>
      </c>
      <c r="AM498" s="54" t="str">
        <f t="shared" si="173"/>
        <v/>
      </c>
      <c r="AN498" s="1" t="str">
        <f>IF(AF498="S",VLOOKUP(AI498,lookups!$N$1:$O$100,2,FALSE),"NVT")</f>
        <v>NVT</v>
      </c>
      <c r="AP498" s="54" t="str">
        <f t="shared" si="161"/>
        <v/>
      </c>
    </row>
    <row r="499" spans="1:42" x14ac:dyDescent="0.2">
      <c r="A499" s="1">
        <f t="shared" si="168"/>
        <v>279.04399999999998</v>
      </c>
      <c r="B499" s="1">
        <f t="shared" si="169"/>
        <v>2</v>
      </c>
      <c r="C499" s="1">
        <f t="shared" si="170"/>
        <v>1</v>
      </c>
      <c r="D499" s="1">
        <f t="shared" si="171"/>
        <v>0</v>
      </c>
      <c r="E499" s="1">
        <f t="shared" si="157"/>
        <v>495</v>
      </c>
      <c r="F499" s="1">
        <f>IFERROR(VLOOKUP($E499,aanmeldingen!$B:$AB,F$1,FALSE),"-")</f>
        <v>279</v>
      </c>
      <c r="H499" s="25" t="str">
        <f>IF($D499=1,VLOOKUP($E499,aanmeldingen!$B:$AB,H$1,FALSE),"")</f>
        <v/>
      </c>
      <c r="I499" s="1" t="str">
        <f>IF($D499=1,VLOOKUP($E499,aanmeldingen!$B:$AB,I$1,FALSE),"")</f>
        <v/>
      </c>
      <c r="J499" s="1" t="str">
        <f>IF($D499=1,VLOOKUP($E499,aanmeldingen!$B:$AB,J$1,FALSE),"")</f>
        <v/>
      </c>
      <c r="K499" s="95" t="str">
        <f>IF($D499=1,VLOOKUP($E499,aanmeldingen!$B:$AB,K$1,FALSE),"")</f>
        <v/>
      </c>
      <c r="L499" s="95" t="str">
        <f>IF($D499=1,VLOOKUP($E499,aanmeldingen!$B:$AB,L$1,FALSE),"")</f>
        <v/>
      </c>
      <c r="M499" s="18" t="str">
        <f>IF($D499=1,VLOOKUP($E499,aanmeldingen!$B:$AB,M$1,FALSE),"")</f>
        <v/>
      </c>
      <c r="N499" s="1" t="str">
        <f>IF($D499=1,VLOOKUP($E499,aanmeldingen!$B:$AB,N$1,FALSE),"")</f>
        <v/>
      </c>
      <c r="O499" s="1" t="str">
        <f>IF($F499="-","",VLOOKUP($E499,aanmeldingen!$B:$AB,O$1,FALSE))</f>
        <v>Postma</v>
      </c>
      <c r="P499" s="1" t="str">
        <f>IF($F499="-","",VLOOKUP($E499,aanmeldingen!$B:$AB,P$1,FALSE))</f>
        <v>Randy</v>
      </c>
      <c r="Q499" s="1" t="str">
        <f>IF($F499="-","",VLOOKUP($E499,aanmeldingen!$B:$AB,Q$1,FALSE))</f>
        <v>FCA</v>
      </c>
      <c r="R499" s="123">
        <v>44</v>
      </c>
      <c r="S499" s="123"/>
      <c r="AA499" s="54">
        <f t="shared" si="158"/>
        <v>0</v>
      </c>
      <c r="AB499" s="54" t="e">
        <f t="shared" si="159"/>
        <v>#VALUE!</v>
      </c>
      <c r="AC499" s="83" t="str">
        <f t="shared" si="160"/>
        <v/>
      </c>
      <c r="AD499" s="54">
        <f t="shared" si="162"/>
        <v>495</v>
      </c>
      <c r="AE499" s="54" t="str">
        <f t="shared" si="165"/>
        <v/>
      </c>
      <c r="AF499" s="54" t="str">
        <f t="shared" si="166"/>
        <v/>
      </c>
      <c r="AG499" s="54" t="str">
        <f t="shared" si="172"/>
        <v/>
      </c>
      <c r="AH499" s="54" t="str">
        <f t="shared" si="172"/>
        <v/>
      </c>
      <c r="AI499" s="54" t="str">
        <f t="shared" si="172"/>
        <v/>
      </c>
      <c r="AJ499" s="54" t="str">
        <f t="shared" si="167"/>
        <v/>
      </c>
      <c r="AK499" s="54" t="str">
        <f t="shared" si="173"/>
        <v/>
      </c>
      <c r="AL499" s="54" t="str">
        <f t="shared" si="173"/>
        <v/>
      </c>
      <c r="AM499" s="54" t="str">
        <f t="shared" si="173"/>
        <v/>
      </c>
      <c r="AN499" s="1" t="str">
        <f>IF(AF499="S",VLOOKUP(AI499,lookups!$N$1:$O$100,2,FALSE),"NVT")</f>
        <v>NVT</v>
      </c>
      <c r="AP499" s="54" t="str">
        <f t="shared" si="161"/>
        <v/>
      </c>
    </row>
    <row r="500" spans="1:42" x14ac:dyDescent="0.2">
      <c r="A500" s="1">
        <f t="shared" si="168"/>
        <v>279.012</v>
      </c>
      <c r="B500" s="1">
        <f t="shared" si="169"/>
        <v>3</v>
      </c>
      <c r="C500" s="1">
        <f t="shared" si="170"/>
        <v>1</v>
      </c>
      <c r="D500" s="1">
        <f t="shared" si="171"/>
        <v>0</v>
      </c>
      <c r="E500" s="1">
        <f t="shared" si="157"/>
        <v>496</v>
      </c>
      <c r="F500" s="1">
        <f>IFERROR(VLOOKUP($E500,aanmeldingen!$B:$AB,F$1,FALSE),"-")</f>
        <v>279</v>
      </c>
      <c r="H500" s="25" t="str">
        <f>IF($D500=1,VLOOKUP($E500,aanmeldingen!$B:$AB,H$1,FALSE),"")</f>
        <v/>
      </c>
      <c r="I500" s="1" t="str">
        <f>IF($D500=1,VLOOKUP($E500,aanmeldingen!$B:$AB,I$1,FALSE),"")</f>
        <v/>
      </c>
      <c r="J500" s="1" t="str">
        <f>IF($D500=1,VLOOKUP($E500,aanmeldingen!$B:$AB,J$1,FALSE),"")</f>
        <v/>
      </c>
      <c r="K500" s="95" t="str">
        <f>IF($D500=1,VLOOKUP($E500,aanmeldingen!$B:$AB,K$1,FALSE),"")</f>
        <v/>
      </c>
      <c r="L500" s="95" t="str">
        <f>IF($D500=1,VLOOKUP($E500,aanmeldingen!$B:$AB,L$1,FALSE),"")</f>
        <v/>
      </c>
      <c r="M500" s="18" t="str">
        <f>IF($D500=1,VLOOKUP($E500,aanmeldingen!$B:$AB,M$1,FALSE),"")</f>
        <v/>
      </c>
      <c r="N500" s="1" t="str">
        <f>IF($D500=1,VLOOKUP($E500,aanmeldingen!$B:$AB,N$1,FALSE),"")</f>
        <v/>
      </c>
      <c r="O500" s="1" t="str">
        <f>IF($F500="-","",VLOOKUP($E500,aanmeldingen!$B:$AB,O$1,FALSE))</f>
        <v>Derksen</v>
      </c>
      <c r="P500" s="1" t="str">
        <f>IF($F500="-","",VLOOKUP($E500,aanmeldingen!$B:$AB,P$1,FALSE))</f>
        <v>Ruben</v>
      </c>
      <c r="Q500" s="1" t="str">
        <f>IF($F500="-","",VLOOKUP($E500,aanmeldingen!$B:$AB,Q$1,FALSE))</f>
        <v>SCA</v>
      </c>
      <c r="R500" s="123">
        <v>12</v>
      </c>
      <c r="S500" s="123"/>
      <c r="AA500" s="54">
        <f t="shared" si="158"/>
        <v>0</v>
      </c>
      <c r="AB500" s="54" t="e">
        <f t="shared" si="159"/>
        <v>#VALUE!</v>
      </c>
      <c r="AC500" s="83" t="str">
        <f t="shared" si="160"/>
        <v/>
      </c>
      <c r="AD500" s="54">
        <f t="shared" si="162"/>
        <v>496</v>
      </c>
      <c r="AE500" s="54" t="str">
        <f t="shared" si="165"/>
        <v/>
      </c>
      <c r="AF500" s="54" t="str">
        <f t="shared" si="166"/>
        <v/>
      </c>
      <c r="AG500" s="54" t="str">
        <f t="shared" si="172"/>
        <v/>
      </c>
      <c r="AH500" s="54" t="str">
        <f t="shared" si="172"/>
        <v/>
      </c>
      <c r="AI500" s="54" t="str">
        <f t="shared" si="172"/>
        <v/>
      </c>
      <c r="AJ500" s="54" t="str">
        <f t="shared" si="167"/>
        <v/>
      </c>
      <c r="AK500" s="54" t="str">
        <f t="shared" si="173"/>
        <v/>
      </c>
      <c r="AL500" s="54" t="str">
        <f t="shared" si="173"/>
        <v/>
      </c>
      <c r="AM500" s="54" t="str">
        <f t="shared" si="173"/>
        <v/>
      </c>
      <c r="AN500" s="1" t="str">
        <f>IF(AF500="S",VLOOKUP(AI500,lookups!$N$1:$O$100,2,FALSE),"NVT")</f>
        <v>NVT</v>
      </c>
      <c r="AP500" s="54" t="str">
        <f t="shared" si="161"/>
        <v/>
      </c>
    </row>
    <row r="501" spans="1:42" x14ac:dyDescent="0.2">
      <c r="A501" s="1">
        <f t="shared" si="168"/>
        <v>279.10199999999998</v>
      </c>
      <c r="B501" s="1">
        <f t="shared" si="169"/>
        <v>4</v>
      </c>
      <c r="C501" s="1">
        <f t="shared" si="170"/>
        <v>1</v>
      </c>
      <c r="D501" s="1">
        <f t="shared" si="171"/>
        <v>0</v>
      </c>
      <c r="E501" s="1">
        <f t="shared" si="157"/>
        <v>497</v>
      </c>
      <c r="F501" s="1">
        <f>IFERROR(VLOOKUP($E501,aanmeldingen!$B:$AB,F$1,FALSE),"-")</f>
        <v>279</v>
      </c>
      <c r="H501" s="25" t="str">
        <f>IF($D501=1,VLOOKUP($E501,aanmeldingen!$B:$AB,H$1,FALSE),"")</f>
        <v/>
      </c>
      <c r="I501" s="1" t="str">
        <f>IF($D501=1,VLOOKUP($E501,aanmeldingen!$B:$AB,I$1,FALSE),"")</f>
        <v/>
      </c>
      <c r="J501" s="1" t="str">
        <f>IF($D501=1,VLOOKUP($E501,aanmeldingen!$B:$AB,J$1,FALSE),"")</f>
        <v/>
      </c>
      <c r="K501" s="95" t="str">
        <f>IF($D501=1,VLOOKUP($E501,aanmeldingen!$B:$AB,K$1,FALSE),"")</f>
        <v/>
      </c>
      <c r="L501" s="95" t="str">
        <f>IF($D501=1,VLOOKUP($E501,aanmeldingen!$B:$AB,L$1,FALSE),"")</f>
        <v/>
      </c>
      <c r="M501" s="18" t="str">
        <f>IF($D501=1,VLOOKUP($E501,aanmeldingen!$B:$AB,M$1,FALSE),"")</f>
        <v/>
      </c>
      <c r="N501" s="1" t="str">
        <f>IF($D501=1,VLOOKUP($E501,aanmeldingen!$B:$AB,N$1,FALSE),"")</f>
        <v/>
      </c>
      <c r="O501" s="1" t="str">
        <f>IF($F501="-","",VLOOKUP($E501,aanmeldingen!$B:$AB,O$1,FALSE))</f>
        <v>Roubailo</v>
      </c>
      <c r="P501" s="1" t="str">
        <f>IF($F501="-","",VLOOKUP($E501,aanmeldingen!$B:$AB,P$1,FALSE))</f>
        <v>Niels</v>
      </c>
      <c r="Q501" s="1" t="str">
        <f>IF($F501="-","",VLOOKUP($E501,aanmeldingen!$B:$AB,Q$1,FALSE))</f>
        <v>RS</v>
      </c>
      <c r="R501" s="123">
        <v>102</v>
      </c>
      <c r="S501" s="123"/>
      <c r="AA501" s="54">
        <f t="shared" si="158"/>
        <v>0</v>
      </c>
      <c r="AB501" s="54" t="e">
        <f t="shared" si="159"/>
        <v>#VALUE!</v>
      </c>
      <c r="AC501" s="83" t="str">
        <f t="shared" si="160"/>
        <v/>
      </c>
      <c r="AD501" s="54">
        <f t="shared" si="162"/>
        <v>497</v>
      </c>
      <c r="AE501" s="54" t="str">
        <f t="shared" si="165"/>
        <v/>
      </c>
      <c r="AF501" s="54" t="str">
        <f t="shared" si="166"/>
        <v/>
      </c>
      <c r="AG501" s="54" t="str">
        <f t="shared" si="172"/>
        <v/>
      </c>
      <c r="AH501" s="54" t="str">
        <f t="shared" si="172"/>
        <v/>
      </c>
      <c r="AI501" s="54" t="str">
        <f t="shared" si="172"/>
        <v/>
      </c>
      <c r="AJ501" s="54" t="str">
        <f t="shared" si="167"/>
        <v/>
      </c>
      <c r="AK501" s="54" t="str">
        <f t="shared" si="173"/>
        <v/>
      </c>
      <c r="AL501" s="54" t="str">
        <f t="shared" si="173"/>
        <v/>
      </c>
      <c r="AM501" s="54" t="str">
        <f t="shared" si="173"/>
        <v/>
      </c>
      <c r="AN501" s="1" t="str">
        <f>IF(AF501="S",VLOOKUP(AI501,lookups!$N$1:$O$100,2,FALSE),"NVT")</f>
        <v>NVT</v>
      </c>
      <c r="AP501" s="54" t="str">
        <f t="shared" si="161"/>
        <v/>
      </c>
    </row>
    <row r="502" spans="1:42" x14ac:dyDescent="0.2">
      <c r="A502" s="1">
        <f t="shared" si="168"/>
        <v>280.13200000000001</v>
      </c>
      <c r="B502" s="1">
        <f t="shared" si="169"/>
        <v>1</v>
      </c>
      <c r="C502" s="1">
        <f t="shared" si="170"/>
        <v>0</v>
      </c>
      <c r="D502" s="1">
        <f t="shared" si="171"/>
        <v>1</v>
      </c>
      <c r="E502" s="1">
        <f t="shared" si="157"/>
        <v>498</v>
      </c>
      <c r="F502" s="1">
        <f>IFERROR(VLOOKUP($E502,aanmeldingen!$B:$AB,F$1,FALSE),"-")</f>
        <v>280</v>
      </c>
      <c r="H502" s="25" t="str">
        <f>IF($D502=1,VLOOKUP($E502,aanmeldingen!$B:$AB,H$1,FALSE),"")</f>
        <v>Dijon</v>
      </c>
      <c r="I502" s="1" t="str">
        <f>IF($D502=1,VLOOKUP($E502,aanmeldingen!$B:$AB,I$1,FALSE),"")</f>
        <v>FRA</v>
      </c>
      <c r="J502" s="1" t="str">
        <f>IF($D502=1,VLOOKUP($E502,aanmeldingen!$B:$AB,J$1,FALSE),"")</f>
        <v>WB Jun</v>
      </c>
      <c r="K502" s="95">
        <f>IF($D502=1,VLOOKUP($E502,aanmeldingen!$B:$AB,K$1,FALSE),"")</f>
        <v>43512</v>
      </c>
      <c r="L502" s="95">
        <f>IF($D502=1,VLOOKUP($E502,aanmeldingen!$B:$AB,L$1,FALSE),"")</f>
        <v>43512</v>
      </c>
      <c r="M502" s="18" t="str">
        <f>IF($D502=1,VLOOKUP($E502,aanmeldingen!$B:$AB,M$1,FALSE),"")</f>
        <v>Dames</v>
      </c>
      <c r="N502" s="1" t="str">
        <f>IF($D502=1,VLOOKUP($E502,aanmeldingen!$B:$AB,N$1,FALSE),"")</f>
        <v>Degen</v>
      </c>
      <c r="O502" s="1" t="str">
        <f>IF($F502="-","",VLOOKUP($E502,aanmeldingen!$B:$AB,O$1,FALSE))</f>
        <v>Kroese</v>
      </c>
      <c r="P502" s="1" t="str">
        <f>IF($F502="-","",VLOOKUP($E502,aanmeldingen!$B:$AB,P$1,FALSE))</f>
        <v>Katelijne</v>
      </c>
      <c r="Q502" s="1" t="str">
        <f>IF($F502="-","",VLOOKUP($E502,aanmeldingen!$B:$AB,Q$1,FALSE))</f>
        <v>AMS</v>
      </c>
      <c r="R502" s="123">
        <v>132</v>
      </c>
      <c r="S502" s="123">
        <v>132</v>
      </c>
      <c r="AA502" s="54">
        <f t="shared" si="158"/>
        <v>0</v>
      </c>
      <c r="AB502" s="54" t="e">
        <f t="shared" si="159"/>
        <v>#VALUE!</v>
      </c>
      <c r="AC502" s="83" t="str">
        <f t="shared" si="160"/>
        <v/>
      </c>
      <c r="AD502" s="54">
        <f t="shared" si="162"/>
        <v>498</v>
      </c>
      <c r="AE502" s="54" t="str">
        <f t="shared" si="165"/>
        <v/>
      </c>
      <c r="AF502" s="54" t="str">
        <f t="shared" si="166"/>
        <v/>
      </c>
      <c r="AG502" s="54" t="str">
        <f t="shared" si="172"/>
        <v/>
      </c>
      <c r="AH502" s="54" t="str">
        <f t="shared" si="172"/>
        <v/>
      </c>
      <c r="AI502" s="54" t="str">
        <f t="shared" si="172"/>
        <v/>
      </c>
      <c r="AJ502" s="54" t="str">
        <f t="shared" si="167"/>
        <v/>
      </c>
      <c r="AK502" s="54" t="str">
        <f t="shared" si="173"/>
        <v/>
      </c>
      <c r="AL502" s="54" t="str">
        <f t="shared" si="173"/>
        <v/>
      </c>
      <c r="AM502" s="54" t="str">
        <f t="shared" si="173"/>
        <v/>
      </c>
      <c r="AN502" s="1" t="str">
        <f>IF(AF502="S",VLOOKUP(AI502,lookups!$N$1:$O$100,2,FALSE),"NVT")</f>
        <v>NVT</v>
      </c>
      <c r="AP502" s="54" t="str">
        <f t="shared" si="161"/>
        <v/>
      </c>
    </row>
    <row r="503" spans="1:42" x14ac:dyDescent="0.2">
      <c r="A503" s="1">
        <f t="shared" si="168"/>
        <v>281.12599999999998</v>
      </c>
      <c r="B503" s="1">
        <f t="shared" si="169"/>
        <v>1</v>
      </c>
      <c r="C503" s="1">
        <f t="shared" si="170"/>
        <v>1</v>
      </c>
      <c r="D503" s="1">
        <f t="shared" si="171"/>
        <v>1</v>
      </c>
      <c r="E503" s="1">
        <f t="shared" si="157"/>
        <v>499</v>
      </c>
      <c r="F503" s="1">
        <f>IFERROR(VLOOKUP($E503,aanmeldingen!$B:$AB,F$1,FALSE),"-")</f>
        <v>281</v>
      </c>
      <c r="H503" s="25" t="str">
        <f>IF($D503=1,VLOOKUP($E503,aanmeldingen!$B:$AB,H$1,FALSE),"")</f>
        <v>Dourdan</v>
      </c>
      <c r="I503" s="1" t="str">
        <f>IF($D503=1,VLOOKUP($E503,aanmeldingen!$B:$AB,I$1,FALSE),"")</f>
        <v>FRA</v>
      </c>
      <c r="J503" s="1" t="str">
        <f>IF($D503=1,VLOOKUP($E503,aanmeldingen!$B:$AB,J$1,FALSE),"")</f>
        <v>WB Jun</v>
      </c>
      <c r="K503" s="95">
        <f>IF($D503=1,VLOOKUP($E503,aanmeldingen!$B:$AB,K$1,FALSE),"")</f>
        <v>43512</v>
      </c>
      <c r="L503" s="95">
        <f>IF($D503=1,VLOOKUP($E503,aanmeldingen!$B:$AB,L$1,FALSE),"")</f>
        <v>43512</v>
      </c>
      <c r="M503" s="18" t="str">
        <f>IF($D503=1,VLOOKUP($E503,aanmeldingen!$B:$AB,M$1,FALSE),"")</f>
        <v>Heren</v>
      </c>
      <c r="N503" s="1" t="str">
        <f>IF($D503=1,VLOOKUP($E503,aanmeldingen!$B:$AB,N$1,FALSE),"")</f>
        <v>Sabel</v>
      </c>
      <c r="O503" s="1" t="str">
        <f>IF($F503="-","",VLOOKUP($E503,aanmeldingen!$B:$AB,O$1,FALSE))</f>
        <v>Faas</v>
      </c>
      <c r="P503" s="1" t="str">
        <f>IF($F503="-","",VLOOKUP($E503,aanmeldingen!$B:$AB,P$1,FALSE))</f>
        <v>Quinton</v>
      </c>
      <c r="Q503" s="1" t="str">
        <f>IF($F503="-","",VLOOKUP($E503,aanmeldingen!$B:$AB,Q$1,FALSE))</f>
        <v>SUR</v>
      </c>
      <c r="R503" s="123">
        <v>126</v>
      </c>
      <c r="S503" s="123">
        <v>132</v>
      </c>
      <c r="AA503" s="54">
        <f t="shared" si="158"/>
        <v>0</v>
      </c>
      <c r="AB503" s="54" t="e">
        <f t="shared" si="159"/>
        <v>#VALUE!</v>
      </c>
      <c r="AC503" s="83" t="str">
        <f t="shared" si="160"/>
        <v/>
      </c>
      <c r="AD503" s="54">
        <f t="shared" si="162"/>
        <v>499</v>
      </c>
      <c r="AE503" s="54" t="str">
        <f t="shared" si="165"/>
        <v/>
      </c>
      <c r="AF503" s="54" t="str">
        <f t="shared" si="166"/>
        <v/>
      </c>
      <c r="AG503" s="54" t="str">
        <f t="shared" si="172"/>
        <v/>
      </c>
      <c r="AH503" s="54" t="str">
        <f t="shared" si="172"/>
        <v/>
      </c>
      <c r="AI503" s="54" t="str">
        <f t="shared" si="172"/>
        <v/>
      </c>
      <c r="AJ503" s="54" t="str">
        <f t="shared" si="167"/>
        <v/>
      </c>
      <c r="AK503" s="54" t="str">
        <f t="shared" si="173"/>
        <v/>
      </c>
      <c r="AL503" s="54" t="str">
        <f t="shared" si="173"/>
        <v/>
      </c>
      <c r="AM503" s="54" t="str">
        <f t="shared" si="173"/>
        <v/>
      </c>
      <c r="AN503" s="1" t="str">
        <f>IF(AF503="S",VLOOKUP(AI503,lookups!$N$1:$O$100,2,FALSE),"NVT")</f>
        <v>NVT</v>
      </c>
      <c r="AP503" s="54" t="str">
        <f t="shared" si="161"/>
        <v/>
      </c>
    </row>
    <row r="504" spans="1:42" x14ac:dyDescent="0.2">
      <c r="A504" s="1">
        <f t="shared" si="168"/>
        <v>281.08100000000002</v>
      </c>
      <c r="B504" s="1">
        <f t="shared" si="169"/>
        <v>2</v>
      </c>
      <c r="C504" s="1">
        <f t="shared" si="170"/>
        <v>1</v>
      </c>
      <c r="D504" s="1">
        <f t="shared" si="171"/>
        <v>0</v>
      </c>
      <c r="E504" s="1">
        <f t="shared" si="157"/>
        <v>500</v>
      </c>
      <c r="F504" s="1">
        <f>IFERROR(VLOOKUP($E504,aanmeldingen!$B:$AB,F$1,FALSE),"-")</f>
        <v>281</v>
      </c>
      <c r="H504" s="25" t="str">
        <f>IF($D504=1,VLOOKUP($E504,aanmeldingen!$B:$AB,H$1,FALSE),"")</f>
        <v/>
      </c>
      <c r="I504" s="1" t="str">
        <f>IF($D504=1,VLOOKUP($E504,aanmeldingen!$B:$AB,I$1,FALSE),"")</f>
        <v/>
      </c>
      <c r="J504" s="1" t="str">
        <f>IF($D504=1,VLOOKUP($E504,aanmeldingen!$B:$AB,J$1,FALSE),"")</f>
        <v/>
      </c>
      <c r="K504" s="95" t="str">
        <f>IF($D504=1,VLOOKUP($E504,aanmeldingen!$B:$AB,K$1,FALSE),"")</f>
        <v/>
      </c>
      <c r="L504" s="95" t="str">
        <f>IF($D504=1,VLOOKUP($E504,aanmeldingen!$B:$AB,L$1,FALSE),"")</f>
        <v/>
      </c>
      <c r="M504" s="18" t="str">
        <f>IF($D504=1,VLOOKUP($E504,aanmeldingen!$B:$AB,M$1,FALSE),"")</f>
        <v/>
      </c>
      <c r="N504" s="1" t="str">
        <f>IF($D504=1,VLOOKUP($E504,aanmeldingen!$B:$AB,N$1,FALSE),"")</f>
        <v/>
      </c>
      <c r="O504" s="1" t="str">
        <f>IF($F504="-","",VLOOKUP($E504,aanmeldingen!$B:$AB,O$1,FALSE))</f>
        <v>Bouwman</v>
      </c>
      <c r="P504" s="1" t="str">
        <f>IF($F504="-","",VLOOKUP($E504,aanmeldingen!$B:$AB,P$1,FALSE))</f>
        <v>Dirk-Jan</v>
      </c>
      <c r="Q504" s="1" t="str">
        <f>IF($F504="-","",VLOOKUP($E504,aanmeldingen!$B:$AB,Q$1,FALSE))</f>
        <v>SUR</v>
      </c>
      <c r="R504" s="123">
        <v>81</v>
      </c>
      <c r="S504" s="123"/>
      <c r="AA504" s="54">
        <f t="shared" si="158"/>
        <v>0</v>
      </c>
      <c r="AB504" s="54" t="e">
        <f t="shared" si="159"/>
        <v>#VALUE!</v>
      </c>
      <c r="AC504" s="83" t="str">
        <f t="shared" si="160"/>
        <v/>
      </c>
      <c r="AD504" s="54">
        <f t="shared" si="162"/>
        <v>500</v>
      </c>
      <c r="AE504" s="54" t="str">
        <f t="shared" si="165"/>
        <v/>
      </c>
      <c r="AF504" s="54" t="str">
        <f t="shared" si="166"/>
        <v/>
      </c>
      <c r="AG504" s="54" t="str">
        <f t="shared" si="172"/>
        <v/>
      </c>
      <c r="AH504" s="54" t="str">
        <f t="shared" si="172"/>
        <v/>
      </c>
      <c r="AI504" s="54" t="str">
        <f t="shared" si="172"/>
        <v/>
      </c>
      <c r="AJ504" s="54" t="str">
        <f t="shared" si="167"/>
        <v/>
      </c>
      <c r="AK504" s="54" t="str">
        <f t="shared" si="173"/>
        <v/>
      </c>
      <c r="AL504" s="54" t="str">
        <f t="shared" si="173"/>
        <v/>
      </c>
      <c r="AM504" s="54" t="str">
        <f t="shared" si="173"/>
        <v/>
      </c>
      <c r="AN504" s="1" t="str">
        <f>IF(AF504="S",VLOOKUP(AI504,lookups!$N$1:$O$100,2,FALSE),"NVT")</f>
        <v>NVT</v>
      </c>
      <c r="AP504" s="54" t="str">
        <f t="shared" si="161"/>
        <v/>
      </c>
    </row>
    <row r="505" spans="1:42" x14ac:dyDescent="0.2">
      <c r="A505" s="1">
        <f t="shared" si="168"/>
        <v>283.06599999999997</v>
      </c>
      <c r="B505" s="1">
        <f t="shared" si="169"/>
        <v>1</v>
      </c>
      <c r="C505" s="1">
        <f t="shared" si="170"/>
        <v>0</v>
      </c>
      <c r="D505" s="1">
        <f t="shared" si="171"/>
        <v>1</v>
      </c>
      <c r="E505" s="1">
        <f t="shared" si="157"/>
        <v>501</v>
      </c>
      <c r="F505" s="1">
        <f>IFERROR(VLOOKUP($E505,aanmeldingen!$B:$AB,F$1,FALSE),"-")</f>
        <v>283</v>
      </c>
      <c r="H505" s="25" t="str">
        <f>IF($D505=1,VLOOKUP($E505,aanmeldingen!$B:$AB,H$1,FALSE),"")</f>
        <v>Terrassa (Barcelona)</v>
      </c>
      <c r="I505" s="1" t="str">
        <f>IF($D505=1,VLOOKUP($E505,aanmeldingen!$B:$AB,I$1,FALSE),"")</f>
        <v>ESP</v>
      </c>
      <c r="J505" s="1" t="str">
        <f>IF($D505=1,VLOOKUP($E505,aanmeldingen!$B:$AB,J$1,FALSE),"")</f>
        <v>WB Jun</v>
      </c>
      <c r="K505" s="95">
        <f>IF($D505=1,VLOOKUP($E505,aanmeldingen!$B:$AB,K$1,FALSE),"")</f>
        <v>43512</v>
      </c>
      <c r="L505" s="95">
        <f>IF($D505=1,VLOOKUP($E505,aanmeldingen!$B:$AB,L$1,FALSE),"")</f>
        <v>43512</v>
      </c>
      <c r="M505" s="18" t="str">
        <f>IF($D505=1,VLOOKUP($E505,aanmeldingen!$B:$AB,M$1,FALSE),"")</f>
        <v>Heren</v>
      </c>
      <c r="N505" s="1" t="str">
        <f>IF($D505=1,VLOOKUP($E505,aanmeldingen!$B:$AB,N$1,FALSE),"")</f>
        <v>Floret</v>
      </c>
      <c r="O505" s="1" t="str">
        <f>IF($F505="-","",VLOOKUP($E505,aanmeldingen!$B:$AB,O$1,FALSE))</f>
        <v>Split</v>
      </c>
      <c r="P505" s="1" t="str">
        <f>IF($F505="-","",VLOOKUP($E505,aanmeldingen!$B:$AB,P$1,FALSE))</f>
        <v>Olivier</v>
      </c>
      <c r="Q505" s="1" t="str">
        <f>IF($F505="-","",VLOOKUP($E505,aanmeldingen!$B:$AB,Q$1,FALSE))</f>
        <v>NRD</v>
      </c>
      <c r="R505" s="123">
        <v>66</v>
      </c>
      <c r="S505" s="123">
        <v>118</v>
      </c>
      <c r="AA505" s="54">
        <f t="shared" si="158"/>
        <v>0</v>
      </c>
      <c r="AB505" s="54" t="e">
        <f t="shared" si="159"/>
        <v>#VALUE!</v>
      </c>
      <c r="AC505" s="83" t="str">
        <f t="shared" si="160"/>
        <v/>
      </c>
      <c r="AD505" s="54">
        <f t="shared" si="162"/>
        <v>501</v>
      </c>
      <c r="AE505" s="54" t="str">
        <f t="shared" si="165"/>
        <v/>
      </c>
      <c r="AF505" s="54" t="str">
        <f t="shared" si="166"/>
        <v/>
      </c>
      <c r="AG505" s="54" t="str">
        <f t="shared" ref="AG505:AI524" si="174">IF($AF505="W",VLOOKUP($AE505,$F$5:$N$997,AG$4,FALSE),IF($AF505="S",VLOOKUP($AE505,$A$5:$R$997,AG$3,FALSE),""))</f>
        <v/>
      </c>
      <c r="AH505" s="54" t="str">
        <f t="shared" si="174"/>
        <v/>
      </c>
      <c r="AI505" s="54" t="str">
        <f t="shared" si="174"/>
        <v/>
      </c>
      <c r="AJ505" s="54" t="str">
        <f t="shared" si="167"/>
        <v/>
      </c>
      <c r="AK505" s="54" t="str">
        <f t="shared" ref="AK505:AM524" si="175">IF($AF505="W",VLOOKUP($AE505,$F$5:$N$997,AK$4,FALSE),"")</f>
        <v/>
      </c>
      <c r="AL505" s="54" t="str">
        <f t="shared" si="175"/>
        <v/>
      </c>
      <c r="AM505" s="54" t="str">
        <f t="shared" si="175"/>
        <v/>
      </c>
      <c r="AN505" s="1" t="str">
        <f>IF(AF505="S",VLOOKUP(AI505,lookups!$N$1:$O$100,2,FALSE),"NVT")</f>
        <v>NVT</v>
      </c>
      <c r="AP505" s="54" t="str">
        <f t="shared" si="161"/>
        <v/>
      </c>
    </row>
    <row r="506" spans="1:42" x14ac:dyDescent="0.2">
      <c r="A506" s="1">
        <f t="shared" si="168"/>
        <v>283.04500000000002</v>
      </c>
      <c r="B506" s="1">
        <f t="shared" si="169"/>
        <v>2</v>
      </c>
      <c r="C506" s="1">
        <f t="shared" si="170"/>
        <v>0</v>
      </c>
      <c r="D506" s="1">
        <f t="shared" si="171"/>
        <v>0</v>
      </c>
      <c r="E506" s="1">
        <f t="shared" si="157"/>
        <v>502</v>
      </c>
      <c r="F506" s="1">
        <f>IFERROR(VLOOKUP($E506,aanmeldingen!$B:$AB,F$1,FALSE),"-")</f>
        <v>283</v>
      </c>
      <c r="H506" s="25" t="str">
        <f>IF($D506=1,VLOOKUP($E506,aanmeldingen!$B:$AB,H$1,FALSE),"")</f>
        <v/>
      </c>
      <c r="I506" s="1" t="str">
        <f>IF($D506=1,VLOOKUP($E506,aanmeldingen!$B:$AB,I$1,FALSE),"")</f>
        <v/>
      </c>
      <c r="J506" s="1" t="str">
        <f>IF($D506=1,VLOOKUP($E506,aanmeldingen!$B:$AB,J$1,FALSE),"")</f>
        <v/>
      </c>
      <c r="K506" s="95" t="str">
        <f>IF($D506=1,VLOOKUP($E506,aanmeldingen!$B:$AB,K$1,FALSE),"")</f>
        <v/>
      </c>
      <c r="L506" s="95" t="str">
        <f>IF($D506=1,VLOOKUP($E506,aanmeldingen!$B:$AB,L$1,FALSE),"")</f>
        <v/>
      </c>
      <c r="M506" s="18" t="str">
        <f>IF($D506=1,VLOOKUP($E506,aanmeldingen!$B:$AB,M$1,FALSE),"")</f>
        <v/>
      </c>
      <c r="N506" s="1" t="str">
        <f>IF($D506=1,VLOOKUP($E506,aanmeldingen!$B:$AB,N$1,FALSE),"")</f>
        <v/>
      </c>
      <c r="O506" s="1" t="str">
        <f>IF($F506="-","",VLOOKUP($E506,aanmeldingen!$B:$AB,O$1,FALSE))</f>
        <v>Zoons</v>
      </c>
      <c r="P506" s="1" t="str">
        <f>IF($F506="-","",VLOOKUP($E506,aanmeldingen!$B:$AB,P$1,FALSE))</f>
        <v>Edo</v>
      </c>
      <c r="Q506" s="1" t="str">
        <f>IF($F506="-","",VLOOKUP($E506,aanmeldingen!$B:$AB,Q$1,FALSE))</f>
        <v>NRD</v>
      </c>
      <c r="R506" s="123">
        <v>45</v>
      </c>
      <c r="S506" s="123"/>
      <c r="AA506" s="54">
        <f t="shared" si="158"/>
        <v>0</v>
      </c>
      <c r="AB506" s="54" t="e">
        <f t="shared" si="159"/>
        <v>#VALUE!</v>
      </c>
      <c r="AC506" s="83" t="str">
        <f t="shared" si="160"/>
        <v/>
      </c>
      <c r="AD506" s="54">
        <f t="shared" si="162"/>
        <v>502</v>
      </c>
      <c r="AE506" s="54" t="str">
        <f t="shared" si="165"/>
        <v/>
      </c>
      <c r="AF506" s="54" t="str">
        <f t="shared" si="166"/>
        <v/>
      </c>
      <c r="AG506" s="54" t="str">
        <f t="shared" si="174"/>
        <v/>
      </c>
      <c r="AH506" s="54" t="str">
        <f t="shared" si="174"/>
        <v/>
      </c>
      <c r="AI506" s="54" t="str">
        <f t="shared" si="174"/>
        <v/>
      </c>
      <c r="AJ506" s="54" t="str">
        <f t="shared" si="167"/>
        <v/>
      </c>
      <c r="AK506" s="54" t="str">
        <f t="shared" si="175"/>
        <v/>
      </c>
      <c r="AL506" s="54" t="str">
        <f t="shared" si="175"/>
        <v/>
      </c>
      <c r="AM506" s="54" t="str">
        <f t="shared" si="175"/>
        <v/>
      </c>
      <c r="AN506" s="1" t="str">
        <f>IF(AF506="S",VLOOKUP(AI506,lookups!$N$1:$O$100,2,FALSE),"NVT")</f>
        <v>NVT</v>
      </c>
      <c r="AP506" s="54" t="str">
        <f t="shared" si="161"/>
        <v/>
      </c>
    </row>
    <row r="507" spans="1:42" x14ac:dyDescent="0.2">
      <c r="A507" s="1">
        <f t="shared" si="168"/>
        <v>283.01400000000001</v>
      </c>
      <c r="B507" s="1">
        <f t="shared" si="169"/>
        <v>3</v>
      </c>
      <c r="C507" s="1">
        <f t="shared" si="170"/>
        <v>0</v>
      </c>
      <c r="D507" s="1">
        <f t="shared" si="171"/>
        <v>0</v>
      </c>
      <c r="E507" s="1">
        <f t="shared" si="157"/>
        <v>503</v>
      </c>
      <c r="F507" s="1">
        <f>IFERROR(VLOOKUP($E507,aanmeldingen!$B:$AB,F$1,FALSE),"-")</f>
        <v>283</v>
      </c>
      <c r="H507" s="25" t="str">
        <f>IF($D507=1,VLOOKUP($E507,aanmeldingen!$B:$AB,H$1,FALSE),"")</f>
        <v/>
      </c>
      <c r="I507" s="1" t="str">
        <f>IF($D507=1,VLOOKUP($E507,aanmeldingen!$B:$AB,I$1,FALSE),"")</f>
        <v/>
      </c>
      <c r="J507" s="1" t="str">
        <f>IF($D507=1,VLOOKUP($E507,aanmeldingen!$B:$AB,J$1,FALSE),"")</f>
        <v/>
      </c>
      <c r="K507" s="95" t="str">
        <f>IF($D507=1,VLOOKUP($E507,aanmeldingen!$B:$AB,K$1,FALSE),"")</f>
        <v/>
      </c>
      <c r="L507" s="95" t="str">
        <f>IF($D507=1,VLOOKUP($E507,aanmeldingen!$B:$AB,L$1,FALSE),"")</f>
        <v/>
      </c>
      <c r="M507" s="18" t="str">
        <f>IF($D507=1,VLOOKUP($E507,aanmeldingen!$B:$AB,M$1,FALSE),"")</f>
        <v/>
      </c>
      <c r="N507" s="1" t="str">
        <f>IF($D507=1,VLOOKUP($E507,aanmeldingen!$B:$AB,N$1,FALSE),"")</f>
        <v/>
      </c>
      <c r="O507" s="1" t="str">
        <f>IF($F507="-","",VLOOKUP($E507,aanmeldingen!$B:$AB,O$1,FALSE))</f>
        <v>Giacon</v>
      </c>
      <c r="P507" s="1" t="str">
        <f>IF($F507="-","",VLOOKUP($E507,aanmeldingen!$B:$AB,P$1,FALSE))</f>
        <v>Daniel</v>
      </c>
      <c r="Q507" s="1" t="str">
        <f>IF($F507="-","",VLOOKUP($E507,aanmeldingen!$B:$AB,Q$1,FALSE))</f>
        <v>AMS</v>
      </c>
      <c r="R507" s="123">
        <v>14</v>
      </c>
      <c r="S507" s="123"/>
      <c r="AA507" s="54">
        <f t="shared" si="158"/>
        <v>0</v>
      </c>
      <c r="AB507" s="54" t="e">
        <f t="shared" si="159"/>
        <v>#VALUE!</v>
      </c>
      <c r="AC507" s="83" t="str">
        <f t="shared" si="160"/>
        <v/>
      </c>
      <c r="AD507" s="54">
        <f t="shared" si="162"/>
        <v>503</v>
      </c>
      <c r="AE507" s="54" t="str">
        <f t="shared" si="165"/>
        <v/>
      </c>
      <c r="AF507" s="54" t="str">
        <f t="shared" si="166"/>
        <v/>
      </c>
      <c r="AG507" s="54" t="str">
        <f t="shared" si="174"/>
        <v/>
      </c>
      <c r="AH507" s="54" t="str">
        <f t="shared" si="174"/>
        <v/>
      </c>
      <c r="AI507" s="54" t="str">
        <f t="shared" si="174"/>
        <v/>
      </c>
      <c r="AJ507" s="54" t="str">
        <f t="shared" si="167"/>
        <v/>
      </c>
      <c r="AK507" s="54" t="str">
        <f t="shared" si="175"/>
        <v/>
      </c>
      <c r="AL507" s="54" t="str">
        <f t="shared" si="175"/>
        <v/>
      </c>
      <c r="AM507" s="54" t="str">
        <f t="shared" si="175"/>
        <v/>
      </c>
      <c r="AN507" s="1" t="str">
        <f>IF(AF507="S",VLOOKUP(AI507,lookups!$N$1:$O$100,2,FALSE),"NVT")</f>
        <v>NVT</v>
      </c>
      <c r="AP507" s="54" t="str">
        <f t="shared" si="161"/>
        <v/>
      </c>
    </row>
    <row r="508" spans="1:42" x14ac:dyDescent="0.2">
      <c r="A508" s="1">
        <f t="shared" si="168"/>
        <v>283.08499999999998</v>
      </c>
      <c r="B508" s="1">
        <f t="shared" si="169"/>
        <v>4</v>
      </c>
      <c r="C508" s="1">
        <f t="shared" si="170"/>
        <v>0</v>
      </c>
      <c r="D508" s="1">
        <f t="shared" si="171"/>
        <v>0</v>
      </c>
      <c r="E508" s="1">
        <f t="shared" si="157"/>
        <v>504</v>
      </c>
      <c r="F508" s="1">
        <f>IFERROR(VLOOKUP($E508,aanmeldingen!$B:$AB,F$1,FALSE),"-")</f>
        <v>283</v>
      </c>
      <c r="H508" s="25" t="str">
        <f>IF($D508=1,VLOOKUP($E508,aanmeldingen!$B:$AB,H$1,FALSE),"")</f>
        <v/>
      </c>
      <c r="I508" s="1" t="str">
        <f>IF($D508=1,VLOOKUP($E508,aanmeldingen!$B:$AB,I$1,FALSE),"")</f>
        <v/>
      </c>
      <c r="J508" s="1" t="str">
        <f>IF($D508=1,VLOOKUP($E508,aanmeldingen!$B:$AB,J$1,FALSE),"")</f>
        <v/>
      </c>
      <c r="K508" s="95" t="str">
        <f>IF($D508=1,VLOOKUP($E508,aanmeldingen!$B:$AB,K$1,FALSE),"")</f>
        <v/>
      </c>
      <c r="L508" s="95" t="str">
        <f>IF($D508=1,VLOOKUP($E508,aanmeldingen!$B:$AB,L$1,FALSE),"")</f>
        <v/>
      </c>
      <c r="M508" s="18" t="str">
        <f>IF($D508=1,VLOOKUP($E508,aanmeldingen!$B:$AB,M$1,FALSE),"")</f>
        <v/>
      </c>
      <c r="N508" s="1" t="str">
        <f>IF($D508=1,VLOOKUP($E508,aanmeldingen!$B:$AB,N$1,FALSE),"")</f>
        <v/>
      </c>
      <c r="O508" s="1" t="str">
        <f>IF($F508="-","",VLOOKUP($E508,aanmeldingen!$B:$AB,O$1,FALSE))</f>
        <v>Zoons</v>
      </c>
      <c r="P508" s="1" t="str">
        <f>IF($F508="-","",VLOOKUP($E508,aanmeldingen!$B:$AB,P$1,FALSE))</f>
        <v>Axel</v>
      </c>
      <c r="Q508" s="1" t="str">
        <f>IF($F508="-","",VLOOKUP($E508,aanmeldingen!$B:$AB,Q$1,FALSE))</f>
        <v>NRD</v>
      </c>
      <c r="R508" s="123">
        <v>85</v>
      </c>
      <c r="S508" s="123"/>
      <c r="AA508" s="54">
        <f t="shared" si="158"/>
        <v>0</v>
      </c>
      <c r="AB508" s="54" t="e">
        <f t="shared" si="159"/>
        <v>#VALUE!</v>
      </c>
      <c r="AC508" s="83" t="str">
        <f t="shared" si="160"/>
        <v/>
      </c>
      <c r="AD508" s="54">
        <f t="shared" si="162"/>
        <v>504</v>
      </c>
      <c r="AE508" s="54" t="str">
        <f t="shared" si="165"/>
        <v/>
      </c>
      <c r="AF508" s="54" t="str">
        <f t="shared" si="166"/>
        <v/>
      </c>
      <c r="AG508" s="54" t="str">
        <f t="shared" si="174"/>
        <v/>
      </c>
      <c r="AH508" s="54" t="str">
        <f t="shared" si="174"/>
        <v/>
      </c>
      <c r="AI508" s="54" t="str">
        <f t="shared" si="174"/>
        <v/>
      </c>
      <c r="AJ508" s="54" t="str">
        <f t="shared" si="167"/>
        <v/>
      </c>
      <c r="AK508" s="54" t="str">
        <f t="shared" si="175"/>
        <v/>
      </c>
      <c r="AL508" s="54" t="str">
        <f t="shared" si="175"/>
        <v/>
      </c>
      <c r="AM508" s="54" t="str">
        <f t="shared" si="175"/>
        <v/>
      </c>
      <c r="AN508" s="1" t="str">
        <f>IF(AF508="S",VLOOKUP(AI508,lookups!$N$1:$O$100,2,FALSE),"NVT")</f>
        <v>NVT</v>
      </c>
      <c r="AP508" s="54" t="str">
        <f t="shared" si="161"/>
        <v/>
      </c>
    </row>
    <row r="509" spans="1:42" x14ac:dyDescent="0.2">
      <c r="A509" s="1">
        <f t="shared" si="168"/>
        <v>283.072</v>
      </c>
      <c r="B509" s="1">
        <f t="shared" si="169"/>
        <v>5</v>
      </c>
      <c r="C509" s="1">
        <f t="shared" si="170"/>
        <v>0</v>
      </c>
      <c r="D509" s="1">
        <f t="shared" si="171"/>
        <v>0</v>
      </c>
      <c r="E509" s="1">
        <f t="shared" si="157"/>
        <v>505</v>
      </c>
      <c r="F509" s="1">
        <f>IFERROR(VLOOKUP($E509,aanmeldingen!$B:$AB,F$1,FALSE),"-")</f>
        <v>283</v>
      </c>
      <c r="H509" s="25" t="str">
        <f>IF($D509=1,VLOOKUP($E509,aanmeldingen!$B:$AB,H$1,FALSE),"")</f>
        <v/>
      </c>
      <c r="I509" s="1" t="str">
        <f>IF($D509=1,VLOOKUP($E509,aanmeldingen!$B:$AB,I$1,FALSE),"")</f>
        <v/>
      </c>
      <c r="J509" s="1" t="str">
        <f>IF($D509=1,VLOOKUP($E509,aanmeldingen!$B:$AB,J$1,FALSE),"")</f>
        <v/>
      </c>
      <c r="K509" s="95" t="str">
        <f>IF($D509=1,VLOOKUP($E509,aanmeldingen!$B:$AB,K$1,FALSE),"")</f>
        <v/>
      </c>
      <c r="L509" s="95" t="str">
        <f>IF($D509=1,VLOOKUP($E509,aanmeldingen!$B:$AB,L$1,FALSE),"")</f>
        <v/>
      </c>
      <c r="M509" s="18" t="str">
        <f>IF($D509=1,VLOOKUP($E509,aanmeldingen!$B:$AB,M$1,FALSE),"")</f>
        <v/>
      </c>
      <c r="N509" s="1" t="str">
        <f>IF($D509=1,VLOOKUP($E509,aanmeldingen!$B:$AB,N$1,FALSE),"")</f>
        <v/>
      </c>
      <c r="O509" s="1" t="str">
        <f>IF($F509="-","",VLOOKUP($E509,aanmeldingen!$B:$AB,O$1,FALSE))</f>
        <v>Jans Kohneke</v>
      </c>
      <c r="P509" s="1" t="str">
        <f>IF($F509="-","",VLOOKUP($E509,aanmeldingen!$B:$AB,P$1,FALSE))</f>
        <v>Teun</v>
      </c>
      <c r="Q509" s="1" t="str">
        <f>IF($F509="-","",VLOOKUP($E509,aanmeldingen!$B:$AB,Q$1,FALSE))</f>
        <v>AMS</v>
      </c>
      <c r="R509" s="123">
        <v>72</v>
      </c>
      <c r="S509" s="123"/>
      <c r="AA509" s="54">
        <f t="shared" si="158"/>
        <v>0</v>
      </c>
      <c r="AB509" s="54" t="e">
        <f t="shared" si="159"/>
        <v>#VALUE!</v>
      </c>
      <c r="AC509" s="83" t="str">
        <f t="shared" si="160"/>
        <v/>
      </c>
      <c r="AD509" s="54">
        <f t="shared" si="162"/>
        <v>505</v>
      </c>
      <c r="AE509" s="54" t="str">
        <f t="shared" si="165"/>
        <v/>
      </c>
      <c r="AF509" s="54" t="str">
        <f t="shared" si="166"/>
        <v/>
      </c>
      <c r="AG509" s="54" t="str">
        <f t="shared" si="174"/>
        <v/>
      </c>
      <c r="AH509" s="54" t="str">
        <f t="shared" si="174"/>
        <v/>
      </c>
      <c r="AI509" s="54" t="str">
        <f t="shared" si="174"/>
        <v/>
      </c>
      <c r="AJ509" s="54" t="str">
        <f t="shared" si="167"/>
        <v/>
      </c>
      <c r="AK509" s="54" t="str">
        <f t="shared" si="175"/>
        <v/>
      </c>
      <c r="AL509" s="54" t="str">
        <f t="shared" si="175"/>
        <v/>
      </c>
      <c r="AM509" s="54" t="str">
        <f t="shared" si="175"/>
        <v/>
      </c>
      <c r="AN509" s="1" t="str">
        <f>IF(AF509="S",VLOOKUP(AI509,lookups!$N$1:$O$100,2,FALSE),"NVT")</f>
        <v>NVT</v>
      </c>
      <c r="AP509" s="54" t="str">
        <f t="shared" si="161"/>
        <v/>
      </c>
    </row>
    <row r="510" spans="1:42" x14ac:dyDescent="0.2">
      <c r="A510" s="1">
        <f t="shared" si="168"/>
        <v>283.07100000000003</v>
      </c>
      <c r="B510" s="1">
        <f t="shared" si="169"/>
        <v>6</v>
      </c>
      <c r="C510" s="1">
        <f t="shared" si="170"/>
        <v>0</v>
      </c>
      <c r="D510" s="1">
        <f t="shared" si="171"/>
        <v>0</v>
      </c>
      <c r="E510" s="1">
        <f t="shared" si="157"/>
        <v>506</v>
      </c>
      <c r="F510" s="1">
        <f>IFERROR(VLOOKUP($E510,aanmeldingen!$B:$AB,F$1,FALSE),"-")</f>
        <v>283</v>
      </c>
      <c r="H510" s="25" t="str">
        <f>IF($D510=1,VLOOKUP($E510,aanmeldingen!$B:$AB,H$1,FALSE),"")</f>
        <v/>
      </c>
      <c r="I510" s="1" t="str">
        <f>IF($D510=1,VLOOKUP($E510,aanmeldingen!$B:$AB,I$1,FALSE),"")</f>
        <v/>
      </c>
      <c r="J510" s="1" t="str">
        <f>IF($D510=1,VLOOKUP($E510,aanmeldingen!$B:$AB,J$1,FALSE),"")</f>
        <v/>
      </c>
      <c r="K510" s="95" t="str">
        <f>IF($D510=1,VLOOKUP($E510,aanmeldingen!$B:$AB,K$1,FALSE),"")</f>
        <v/>
      </c>
      <c r="L510" s="95" t="str">
        <f>IF($D510=1,VLOOKUP($E510,aanmeldingen!$B:$AB,L$1,FALSE),"")</f>
        <v/>
      </c>
      <c r="M510" s="18" t="str">
        <f>IF($D510=1,VLOOKUP($E510,aanmeldingen!$B:$AB,M$1,FALSE),"")</f>
        <v/>
      </c>
      <c r="N510" s="1" t="str">
        <f>IF($D510=1,VLOOKUP($E510,aanmeldingen!$B:$AB,N$1,FALSE),"")</f>
        <v/>
      </c>
      <c r="O510" s="1" t="str">
        <f>IF($F510="-","",VLOOKUP($E510,aanmeldingen!$B:$AB,O$1,FALSE))</f>
        <v>Dualeh</v>
      </c>
      <c r="P510" s="1" t="str">
        <f>IF($F510="-","",VLOOKUP($E510,aanmeldingen!$B:$AB,P$1,FALSE))</f>
        <v>Quincy</v>
      </c>
      <c r="Q510" s="1" t="str">
        <f>IF($F510="-","",VLOOKUP($E510,aanmeldingen!$B:$AB,Q$1,FALSE))</f>
        <v>TWE</v>
      </c>
      <c r="R510" s="123">
        <v>71</v>
      </c>
      <c r="S510" s="123"/>
      <c r="AA510" s="54">
        <f t="shared" si="158"/>
        <v>0</v>
      </c>
      <c r="AB510" s="54" t="e">
        <f t="shared" si="159"/>
        <v>#VALUE!</v>
      </c>
      <c r="AC510" s="83" t="str">
        <f t="shared" si="160"/>
        <v/>
      </c>
      <c r="AD510" s="54">
        <f t="shared" si="162"/>
        <v>506</v>
      </c>
      <c r="AE510" s="54" t="str">
        <f t="shared" si="165"/>
        <v/>
      </c>
      <c r="AF510" s="54" t="str">
        <f t="shared" si="166"/>
        <v/>
      </c>
      <c r="AG510" s="54" t="str">
        <f t="shared" si="174"/>
        <v/>
      </c>
      <c r="AH510" s="54" t="str">
        <f t="shared" si="174"/>
        <v/>
      </c>
      <c r="AI510" s="54" t="str">
        <f t="shared" si="174"/>
        <v/>
      </c>
      <c r="AJ510" s="54" t="str">
        <f t="shared" si="167"/>
        <v/>
      </c>
      <c r="AK510" s="54" t="str">
        <f t="shared" si="175"/>
        <v/>
      </c>
      <c r="AL510" s="54" t="str">
        <f t="shared" si="175"/>
        <v/>
      </c>
      <c r="AM510" s="54" t="str">
        <f t="shared" si="175"/>
        <v/>
      </c>
      <c r="AN510" s="1" t="str">
        <f>IF(AF510="S",VLOOKUP(AI510,lookups!$N$1:$O$100,2,FALSE),"NVT")</f>
        <v>NVT</v>
      </c>
      <c r="AP510" s="54" t="str">
        <f t="shared" si="161"/>
        <v/>
      </c>
    </row>
    <row r="511" spans="1:42" x14ac:dyDescent="0.2">
      <c r="A511" s="1">
        <f t="shared" si="168"/>
        <v>283.10000000000002</v>
      </c>
      <c r="B511" s="1">
        <f t="shared" si="169"/>
        <v>7</v>
      </c>
      <c r="C511" s="1">
        <f t="shared" si="170"/>
        <v>0</v>
      </c>
      <c r="D511" s="1">
        <f t="shared" si="171"/>
        <v>0</v>
      </c>
      <c r="E511" s="1">
        <f t="shared" si="157"/>
        <v>507</v>
      </c>
      <c r="F511" s="1">
        <f>IFERROR(VLOOKUP($E511,aanmeldingen!$B:$AB,F$1,FALSE),"-")</f>
        <v>283</v>
      </c>
      <c r="H511" s="25" t="str">
        <f>IF($D511=1,VLOOKUP($E511,aanmeldingen!$B:$AB,H$1,FALSE),"")</f>
        <v/>
      </c>
      <c r="I511" s="1" t="str">
        <f>IF($D511=1,VLOOKUP($E511,aanmeldingen!$B:$AB,I$1,FALSE),"")</f>
        <v/>
      </c>
      <c r="J511" s="1" t="str">
        <f>IF($D511=1,VLOOKUP($E511,aanmeldingen!$B:$AB,J$1,FALSE),"")</f>
        <v/>
      </c>
      <c r="K511" s="95" t="str">
        <f>IF($D511=1,VLOOKUP($E511,aanmeldingen!$B:$AB,K$1,FALSE),"")</f>
        <v/>
      </c>
      <c r="L511" s="95" t="str">
        <f>IF($D511=1,VLOOKUP($E511,aanmeldingen!$B:$AB,L$1,FALSE),"")</f>
        <v/>
      </c>
      <c r="M511" s="18" t="str">
        <f>IF($D511=1,VLOOKUP($E511,aanmeldingen!$B:$AB,M$1,FALSE),"")</f>
        <v/>
      </c>
      <c r="N511" s="1" t="str">
        <f>IF($D511=1,VLOOKUP($E511,aanmeldingen!$B:$AB,N$1,FALSE),"")</f>
        <v/>
      </c>
      <c r="O511" s="1" t="str">
        <f>IF($F511="-","",VLOOKUP($E511,aanmeldingen!$B:$AB,O$1,FALSE))</f>
        <v>Prommel</v>
      </c>
      <c r="P511" s="1" t="str">
        <f>IF($F511="-","",VLOOKUP($E511,aanmeldingen!$B:$AB,P$1,FALSE))</f>
        <v>Wouter</v>
      </c>
      <c r="Q511" s="1" t="str">
        <f>IF($F511="-","",VLOOKUP($E511,aanmeldingen!$B:$AB,Q$1,FALSE))</f>
        <v>AMS</v>
      </c>
      <c r="R511" s="123">
        <v>100</v>
      </c>
      <c r="S511" s="123"/>
      <c r="AA511" s="54">
        <f t="shared" si="158"/>
        <v>0</v>
      </c>
      <c r="AB511" s="54" t="e">
        <f t="shared" si="159"/>
        <v>#VALUE!</v>
      </c>
      <c r="AC511" s="83" t="str">
        <f t="shared" si="160"/>
        <v/>
      </c>
      <c r="AD511" s="54">
        <f t="shared" si="162"/>
        <v>507</v>
      </c>
      <c r="AE511" s="54" t="str">
        <f t="shared" si="165"/>
        <v/>
      </c>
      <c r="AF511" s="54" t="str">
        <f t="shared" si="166"/>
        <v/>
      </c>
      <c r="AG511" s="54" t="str">
        <f t="shared" si="174"/>
        <v/>
      </c>
      <c r="AH511" s="54" t="str">
        <f t="shared" si="174"/>
        <v/>
      </c>
      <c r="AI511" s="54" t="str">
        <f t="shared" si="174"/>
        <v/>
      </c>
      <c r="AJ511" s="54" t="str">
        <f t="shared" si="167"/>
        <v/>
      </c>
      <c r="AK511" s="54" t="str">
        <f t="shared" si="175"/>
        <v/>
      </c>
      <c r="AL511" s="54" t="str">
        <f t="shared" si="175"/>
        <v/>
      </c>
      <c r="AM511" s="54" t="str">
        <f t="shared" si="175"/>
        <v/>
      </c>
      <c r="AN511" s="1" t="str">
        <f>IF(AF511="S",VLOOKUP(AI511,lookups!$N$1:$O$100,2,FALSE),"NVT")</f>
        <v>NVT</v>
      </c>
      <c r="AP511" s="54" t="str">
        <f t="shared" si="161"/>
        <v/>
      </c>
    </row>
    <row r="512" spans="1:42" x14ac:dyDescent="0.2">
      <c r="A512" s="1">
        <f t="shared" si="168"/>
        <v>285.01300099999997</v>
      </c>
      <c r="B512" s="1">
        <f t="shared" si="169"/>
        <v>1</v>
      </c>
      <c r="C512" s="1">
        <f t="shared" si="170"/>
        <v>1</v>
      </c>
      <c r="D512" s="1">
        <f t="shared" si="171"/>
        <v>1</v>
      </c>
      <c r="E512" s="1">
        <f t="shared" si="157"/>
        <v>508</v>
      </c>
      <c r="F512" s="1">
        <f>IFERROR(VLOOKUP($E512,aanmeldingen!$B:$AB,F$1,FALSE),"-")</f>
        <v>285</v>
      </c>
      <c r="H512" s="25" t="str">
        <f>IF($D512=1,VLOOKUP($E512,aanmeldingen!$B:$AB,H$1,FALSE),"")</f>
        <v>Basel</v>
      </c>
      <c r="I512" s="1" t="str">
        <f>IF($D512=1,VLOOKUP($E512,aanmeldingen!$B:$AB,I$1,FALSE),"")</f>
        <v>SUI</v>
      </c>
      <c r="J512" s="1" t="str">
        <f>IF($D512=1,VLOOKUP($E512,aanmeldingen!$B:$AB,J$1,FALSE),"")</f>
        <v>WB Jun Eq</v>
      </c>
      <c r="K512" s="95">
        <f>IF($D512=1,VLOOKUP($E512,aanmeldingen!$B:$AB,K$1,FALSE),"")</f>
        <v>43513</v>
      </c>
      <c r="L512" s="95">
        <f>IF($D512=1,VLOOKUP($E512,aanmeldingen!$B:$AB,L$1,FALSE),"")</f>
        <v>43513</v>
      </c>
      <c r="M512" s="18" t="str">
        <f>IF($D512=1,VLOOKUP($E512,aanmeldingen!$B:$AB,M$1,FALSE),"")</f>
        <v>Heren</v>
      </c>
      <c r="N512" s="1" t="str">
        <f>IF($D512=1,VLOOKUP($E512,aanmeldingen!$B:$AB,N$1,FALSE),"")</f>
        <v>Degen</v>
      </c>
      <c r="O512" s="1" t="str">
        <f>IF($F512="-","",VLOOKUP($E512,aanmeldingen!$B:$AB,O$1,FALSE))</f>
        <v>Lugtenburg</v>
      </c>
      <c r="P512" s="1" t="str">
        <f>IF($F512="-","",VLOOKUP($E512,aanmeldingen!$B:$AB,P$1,FALSE))</f>
        <v>Thomas</v>
      </c>
      <c r="Q512" s="1" t="str">
        <f>IF($F512="-","",VLOOKUP($E512,aanmeldingen!$B:$AB,Q$1,FALSE))</f>
        <v>AEW</v>
      </c>
      <c r="R512" s="123">
        <v>13.000999999999999</v>
      </c>
      <c r="S512" s="123">
        <v>19</v>
      </c>
      <c r="AA512" s="54">
        <f t="shared" si="158"/>
        <v>0</v>
      </c>
      <c r="AB512" s="54" t="e">
        <f t="shared" si="159"/>
        <v>#VALUE!</v>
      </c>
      <c r="AC512" s="83" t="str">
        <f t="shared" si="160"/>
        <v/>
      </c>
      <c r="AD512" s="54">
        <f t="shared" si="162"/>
        <v>508</v>
      </c>
      <c r="AE512" s="54" t="str">
        <f t="shared" si="165"/>
        <v/>
      </c>
      <c r="AF512" s="54" t="str">
        <f t="shared" si="166"/>
        <v/>
      </c>
      <c r="AG512" s="54" t="str">
        <f t="shared" si="174"/>
        <v/>
      </c>
      <c r="AH512" s="54" t="str">
        <f t="shared" si="174"/>
        <v/>
      </c>
      <c r="AI512" s="54" t="str">
        <f t="shared" si="174"/>
        <v/>
      </c>
      <c r="AJ512" s="54" t="str">
        <f t="shared" si="167"/>
        <v/>
      </c>
      <c r="AK512" s="54" t="str">
        <f t="shared" si="175"/>
        <v/>
      </c>
      <c r="AL512" s="54" t="str">
        <f t="shared" si="175"/>
        <v/>
      </c>
      <c r="AM512" s="54" t="str">
        <f t="shared" si="175"/>
        <v/>
      </c>
      <c r="AN512" s="1" t="str">
        <f>IF(AF512="S",VLOOKUP(AI512,lookups!$N$1:$O$100,2,FALSE),"NVT")</f>
        <v>NVT</v>
      </c>
      <c r="AP512" s="54" t="str">
        <f t="shared" si="161"/>
        <v/>
      </c>
    </row>
    <row r="513" spans="1:42" x14ac:dyDescent="0.2">
      <c r="A513" s="1">
        <f t="shared" si="168"/>
        <v>285.01300199999997</v>
      </c>
      <c r="B513" s="1">
        <f t="shared" si="169"/>
        <v>2</v>
      </c>
      <c r="C513" s="1">
        <f t="shared" si="170"/>
        <v>1</v>
      </c>
      <c r="D513" s="1">
        <f t="shared" si="171"/>
        <v>0</v>
      </c>
      <c r="E513" s="1">
        <f t="shared" si="157"/>
        <v>509</v>
      </c>
      <c r="F513" s="1">
        <f>IFERROR(VLOOKUP($E513,aanmeldingen!$B:$AB,F$1,FALSE),"-")</f>
        <v>285</v>
      </c>
      <c r="H513" s="25" t="str">
        <f>IF($D513=1,VLOOKUP($E513,aanmeldingen!$B:$AB,H$1,FALSE),"")</f>
        <v/>
      </c>
      <c r="I513" s="1" t="str">
        <f>IF($D513=1,VLOOKUP($E513,aanmeldingen!$B:$AB,I$1,FALSE),"")</f>
        <v/>
      </c>
      <c r="J513" s="1" t="str">
        <f>IF($D513=1,VLOOKUP($E513,aanmeldingen!$B:$AB,J$1,FALSE),"")</f>
        <v/>
      </c>
      <c r="K513" s="95" t="str">
        <f>IF($D513=1,VLOOKUP($E513,aanmeldingen!$B:$AB,K$1,FALSE),"")</f>
        <v/>
      </c>
      <c r="L513" s="95" t="str">
        <f>IF($D513=1,VLOOKUP($E513,aanmeldingen!$B:$AB,L$1,FALSE),"")</f>
        <v/>
      </c>
      <c r="M513" s="18" t="str">
        <f>IF($D513=1,VLOOKUP($E513,aanmeldingen!$B:$AB,M$1,FALSE),"")</f>
        <v/>
      </c>
      <c r="N513" s="1" t="str">
        <f>IF($D513=1,VLOOKUP($E513,aanmeldingen!$B:$AB,N$1,FALSE),"")</f>
        <v/>
      </c>
      <c r="O513" s="1" t="str">
        <f>IF($F513="-","",VLOOKUP($E513,aanmeldingen!$B:$AB,O$1,FALSE))</f>
        <v>Postma</v>
      </c>
      <c r="P513" s="1" t="str">
        <f>IF($F513="-","",VLOOKUP($E513,aanmeldingen!$B:$AB,P$1,FALSE))</f>
        <v>Randy</v>
      </c>
      <c r="Q513" s="1" t="str">
        <f>IF($F513="-","",VLOOKUP($E513,aanmeldingen!$B:$AB,Q$1,FALSE))</f>
        <v>FCA</v>
      </c>
      <c r="R513" s="123">
        <v>13.002000000000001</v>
      </c>
      <c r="S513" s="123"/>
      <c r="AA513" s="54">
        <f t="shared" si="158"/>
        <v>0</v>
      </c>
      <c r="AB513" s="54" t="e">
        <f t="shared" si="159"/>
        <v>#VALUE!</v>
      </c>
      <c r="AC513" s="83" t="str">
        <f t="shared" si="160"/>
        <v/>
      </c>
      <c r="AD513" s="54">
        <f t="shared" si="162"/>
        <v>509</v>
      </c>
      <c r="AE513" s="54" t="str">
        <f t="shared" si="165"/>
        <v/>
      </c>
      <c r="AF513" s="54" t="str">
        <f t="shared" si="166"/>
        <v/>
      </c>
      <c r="AG513" s="54" t="str">
        <f t="shared" si="174"/>
        <v/>
      </c>
      <c r="AH513" s="54" t="str">
        <f t="shared" si="174"/>
        <v/>
      </c>
      <c r="AI513" s="54" t="str">
        <f t="shared" si="174"/>
        <v/>
      </c>
      <c r="AJ513" s="54" t="str">
        <f t="shared" si="167"/>
        <v/>
      </c>
      <c r="AK513" s="54" t="str">
        <f t="shared" si="175"/>
        <v/>
      </c>
      <c r="AL513" s="54" t="str">
        <f t="shared" si="175"/>
        <v/>
      </c>
      <c r="AM513" s="54" t="str">
        <f t="shared" si="175"/>
        <v/>
      </c>
      <c r="AN513" s="1" t="str">
        <f>IF(AF513="S",VLOOKUP(AI513,lookups!$N$1:$O$100,2,FALSE),"NVT")</f>
        <v>NVT</v>
      </c>
      <c r="AP513" s="54" t="str">
        <f t="shared" si="161"/>
        <v/>
      </c>
    </row>
    <row r="514" spans="1:42" x14ac:dyDescent="0.2">
      <c r="A514" s="1">
        <f t="shared" si="168"/>
        <v>285.01300300000003</v>
      </c>
      <c r="B514" s="1">
        <f t="shared" si="169"/>
        <v>3</v>
      </c>
      <c r="C514" s="1">
        <f t="shared" si="170"/>
        <v>1</v>
      </c>
      <c r="D514" s="1">
        <f t="shared" si="171"/>
        <v>0</v>
      </c>
      <c r="E514" s="1">
        <f t="shared" si="157"/>
        <v>510</v>
      </c>
      <c r="F514" s="1">
        <f>IFERROR(VLOOKUP($E514,aanmeldingen!$B:$AB,F$1,FALSE),"-")</f>
        <v>285</v>
      </c>
      <c r="H514" s="25" t="str">
        <f>IF($D514=1,VLOOKUP($E514,aanmeldingen!$B:$AB,H$1,FALSE),"")</f>
        <v/>
      </c>
      <c r="I514" s="1" t="str">
        <f>IF($D514=1,VLOOKUP($E514,aanmeldingen!$B:$AB,I$1,FALSE),"")</f>
        <v/>
      </c>
      <c r="J514" s="1" t="str">
        <f>IF($D514=1,VLOOKUP($E514,aanmeldingen!$B:$AB,J$1,FALSE),"")</f>
        <v/>
      </c>
      <c r="K514" s="95" t="str">
        <f>IF($D514=1,VLOOKUP($E514,aanmeldingen!$B:$AB,K$1,FALSE),"")</f>
        <v/>
      </c>
      <c r="L514" s="95" t="str">
        <f>IF($D514=1,VLOOKUP($E514,aanmeldingen!$B:$AB,L$1,FALSE),"")</f>
        <v/>
      </c>
      <c r="M514" s="18" t="str">
        <f>IF($D514=1,VLOOKUP($E514,aanmeldingen!$B:$AB,M$1,FALSE),"")</f>
        <v/>
      </c>
      <c r="N514" s="1" t="str">
        <f>IF($D514=1,VLOOKUP($E514,aanmeldingen!$B:$AB,N$1,FALSE),"")</f>
        <v/>
      </c>
      <c r="O514" s="1" t="str">
        <f>IF($F514="-","",VLOOKUP($E514,aanmeldingen!$B:$AB,O$1,FALSE))</f>
        <v>Derksen</v>
      </c>
      <c r="P514" s="1" t="str">
        <f>IF($F514="-","",VLOOKUP($E514,aanmeldingen!$B:$AB,P$1,FALSE))</f>
        <v>Ruben</v>
      </c>
      <c r="Q514" s="1" t="str">
        <f>IF($F514="-","",VLOOKUP($E514,aanmeldingen!$B:$AB,Q$1,FALSE))</f>
        <v>SCA</v>
      </c>
      <c r="R514" s="123">
        <v>13.003</v>
      </c>
      <c r="S514" s="123"/>
      <c r="AA514" s="54">
        <f t="shared" si="158"/>
        <v>0</v>
      </c>
      <c r="AB514" s="54" t="e">
        <f t="shared" si="159"/>
        <v>#VALUE!</v>
      </c>
      <c r="AC514" s="83" t="str">
        <f t="shared" si="160"/>
        <v/>
      </c>
      <c r="AD514" s="54">
        <f t="shared" si="162"/>
        <v>510</v>
      </c>
      <c r="AE514" s="54" t="str">
        <f t="shared" si="165"/>
        <v/>
      </c>
      <c r="AF514" s="54" t="str">
        <f t="shared" si="166"/>
        <v/>
      </c>
      <c r="AG514" s="54" t="str">
        <f t="shared" si="174"/>
        <v/>
      </c>
      <c r="AH514" s="54" t="str">
        <f t="shared" si="174"/>
        <v/>
      </c>
      <c r="AI514" s="54" t="str">
        <f t="shared" si="174"/>
        <v/>
      </c>
      <c r="AJ514" s="54" t="str">
        <f t="shared" si="167"/>
        <v/>
      </c>
      <c r="AK514" s="54" t="str">
        <f t="shared" si="175"/>
        <v/>
      </c>
      <c r="AL514" s="54" t="str">
        <f t="shared" si="175"/>
        <v/>
      </c>
      <c r="AM514" s="54" t="str">
        <f t="shared" si="175"/>
        <v/>
      </c>
      <c r="AN514" s="1" t="str">
        <f>IF(AF514="S",VLOOKUP(AI514,lookups!$N$1:$O$100,2,FALSE),"NVT")</f>
        <v>NVT</v>
      </c>
      <c r="AP514" s="54" t="str">
        <f t="shared" si="161"/>
        <v/>
      </c>
    </row>
    <row r="515" spans="1:42" x14ac:dyDescent="0.2">
      <c r="A515" s="1">
        <f t="shared" si="168"/>
        <v>285.01300400000002</v>
      </c>
      <c r="B515" s="1">
        <f t="shared" si="169"/>
        <v>4</v>
      </c>
      <c r="C515" s="1">
        <f t="shared" si="170"/>
        <v>1</v>
      </c>
      <c r="D515" s="1">
        <f t="shared" si="171"/>
        <v>0</v>
      </c>
      <c r="E515" s="1">
        <f t="shared" si="157"/>
        <v>511</v>
      </c>
      <c r="F515" s="1">
        <f>IFERROR(VLOOKUP($E515,aanmeldingen!$B:$AB,F$1,FALSE),"-")</f>
        <v>285</v>
      </c>
      <c r="H515" s="25" t="str">
        <f>IF($D515=1,VLOOKUP($E515,aanmeldingen!$B:$AB,H$1,FALSE),"")</f>
        <v/>
      </c>
      <c r="I515" s="1" t="str">
        <f>IF($D515=1,VLOOKUP($E515,aanmeldingen!$B:$AB,I$1,FALSE),"")</f>
        <v/>
      </c>
      <c r="J515" s="1" t="str">
        <f>IF($D515=1,VLOOKUP($E515,aanmeldingen!$B:$AB,J$1,FALSE),"")</f>
        <v/>
      </c>
      <c r="K515" s="95" t="str">
        <f>IF($D515=1,VLOOKUP($E515,aanmeldingen!$B:$AB,K$1,FALSE),"")</f>
        <v/>
      </c>
      <c r="L515" s="95" t="str">
        <f>IF($D515=1,VLOOKUP($E515,aanmeldingen!$B:$AB,L$1,FALSE),"")</f>
        <v/>
      </c>
      <c r="M515" s="18" t="str">
        <f>IF($D515=1,VLOOKUP($E515,aanmeldingen!$B:$AB,M$1,FALSE),"")</f>
        <v/>
      </c>
      <c r="N515" s="1" t="str">
        <f>IF($D515=1,VLOOKUP($E515,aanmeldingen!$B:$AB,N$1,FALSE),"")</f>
        <v/>
      </c>
      <c r="O515" s="1" t="str">
        <f>IF($F515="-","",VLOOKUP($E515,aanmeldingen!$B:$AB,O$1,FALSE))</f>
        <v>Roubailo</v>
      </c>
      <c r="P515" s="1" t="str">
        <f>IF($F515="-","",VLOOKUP($E515,aanmeldingen!$B:$AB,P$1,FALSE))</f>
        <v>Niels</v>
      </c>
      <c r="Q515" s="1" t="str">
        <f>IF($F515="-","",VLOOKUP($E515,aanmeldingen!$B:$AB,Q$1,FALSE))</f>
        <v>RS</v>
      </c>
      <c r="R515" s="123">
        <v>13.004</v>
      </c>
      <c r="S515" s="123"/>
      <c r="AA515" s="54">
        <f t="shared" si="158"/>
        <v>0</v>
      </c>
      <c r="AB515" s="54" t="e">
        <f t="shared" si="159"/>
        <v>#VALUE!</v>
      </c>
      <c r="AC515" s="83" t="str">
        <f t="shared" si="160"/>
        <v/>
      </c>
      <c r="AD515" s="54">
        <f t="shared" si="162"/>
        <v>511</v>
      </c>
      <c r="AE515" s="54" t="str">
        <f t="shared" si="165"/>
        <v/>
      </c>
      <c r="AF515" s="54" t="str">
        <f t="shared" si="166"/>
        <v/>
      </c>
      <c r="AG515" s="54" t="str">
        <f t="shared" si="174"/>
        <v/>
      </c>
      <c r="AH515" s="54" t="str">
        <f t="shared" si="174"/>
        <v/>
      </c>
      <c r="AI515" s="54" t="str">
        <f t="shared" si="174"/>
        <v/>
      </c>
      <c r="AJ515" s="54" t="str">
        <f t="shared" si="167"/>
        <v/>
      </c>
      <c r="AK515" s="54" t="str">
        <f t="shared" si="175"/>
        <v/>
      </c>
      <c r="AL515" s="54" t="str">
        <f t="shared" si="175"/>
        <v/>
      </c>
      <c r="AM515" s="54" t="str">
        <f t="shared" si="175"/>
        <v/>
      </c>
      <c r="AN515" s="1" t="str">
        <f>IF(AF515="S",VLOOKUP(AI515,lookups!$N$1:$O$100,2,FALSE),"NVT")</f>
        <v>NVT</v>
      </c>
      <c r="AP515" s="54" t="str">
        <f t="shared" si="161"/>
        <v/>
      </c>
    </row>
    <row r="516" spans="1:42" x14ac:dyDescent="0.2">
      <c r="A516" s="1">
        <f t="shared" si="168"/>
        <v>287.01500099999998</v>
      </c>
      <c r="B516" s="1">
        <f t="shared" si="169"/>
        <v>1</v>
      </c>
      <c r="C516" s="1">
        <f t="shared" si="170"/>
        <v>0</v>
      </c>
      <c r="D516" s="1">
        <f t="shared" si="171"/>
        <v>1</v>
      </c>
      <c r="E516" s="1">
        <f t="shared" si="157"/>
        <v>512</v>
      </c>
      <c r="F516" s="1">
        <f>IFERROR(VLOOKUP($E516,aanmeldingen!$B:$AB,F$1,FALSE),"-")</f>
        <v>287</v>
      </c>
      <c r="H516" s="25" t="str">
        <f>IF($D516=1,VLOOKUP($E516,aanmeldingen!$B:$AB,H$1,FALSE),"")</f>
        <v>Dourdan</v>
      </c>
      <c r="I516" s="1" t="str">
        <f>IF($D516=1,VLOOKUP($E516,aanmeldingen!$B:$AB,I$1,FALSE),"")</f>
        <v>FRA</v>
      </c>
      <c r="J516" s="1" t="str">
        <f>IF($D516=1,VLOOKUP($E516,aanmeldingen!$B:$AB,J$1,FALSE),"")</f>
        <v>WB Jun Eq</v>
      </c>
      <c r="K516" s="95">
        <f>IF($D516=1,VLOOKUP($E516,aanmeldingen!$B:$AB,K$1,FALSE),"")</f>
        <v>43513</v>
      </c>
      <c r="L516" s="95">
        <f>IF($D516=1,VLOOKUP($E516,aanmeldingen!$B:$AB,L$1,FALSE),"")</f>
        <v>43513</v>
      </c>
      <c r="M516" s="18" t="str">
        <f>IF($D516=1,VLOOKUP($E516,aanmeldingen!$B:$AB,M$1,FALSE),"")</f>
        <v>Heren</v>
      </c>
      <c r="N516" s="1" t="str">
        <f>IF($D516=1,VLOOKUP($E516,aanmeldingen!$B:$AB,N$1,FALSE),"")</f>
        <v>Sabel</v>
      </c>
      <c r="O516" s="1" t="str">
        <f>IF($F516="-","",VLOOKUP($E516,aanmeldingen!$B:$AB,O$1,FALSE))</f>
        <v>Buser</v>
      </c>
      <c r="P516" s="1" t="str">
        <f>IF($F516="-","",VLOOKUP($E516,aanmeldingen!$B:$AB,P$1,FALSE))</f>
        <v>Jimi</v>
      </c>
      <c r="Q516" s="1" t="str">
        <f>IF($F516="-","",VLOOKUP($E516,aanmeldingen!$B:$AB,Q$1,FALSE))</f>
        <v>AMS</v>
      </c>
      <c r="R516" s="123">
        <v>15.000999999999999</v>
      </c>
      <c r="S516" s="123">
        <v>15</v>
      </c>
      <c r="AA516" s="54">
        <f t="shared" si="158"/>
        <v>0</v>
      </c>
      <c r="AB516" s="54" t="e">
        <f t="shared" si="159"/>
        <v>#VALUE!</v>
      </c>
      <c r="AC516" s="83" t="str">
        <f t="shared" si="160"/>
        <v/>
      </c>
      <c r="AD516" s="54">
        <f t="shared" si="162"/>
        <v>512</v>
      </c>
      <c r="AE516" s="54" t="str">
        <f t="shared" si="165"/>
        <v/>
      </c>
      <c r="AF516" s="54" t="str">
        <f t="shared" si="166"/>
        <v/>
      </c>
      <c r="AG516" s="54" t="str">
        <f t="shared" si="174"/>
        <v/>
      </c>
      <c r="AH516" s="54" t="str">
        <f t="shared" si="174"/>
        <v/>
      </c>
      <c r="AI516" s="54" t="str">
        <f t="shared" si="174"/>
        <v/>
      </c>
      <c r="AJ516" s="54" t="str">
        <f t="shared" si="167"/>
        <v/>
      </c>
      <c r="AK516" s="54" t="str">
        <f t="shared" si="175"/>
        <v/>
      </c>
      <c r="AL516" s="54" t="str">
        <f t="shared" si="175"/>
        <v/>
      </c>
      <c r="AM516" s="54" t="str">
        <f t="shared" si="175"/>
        <v/>
      </c>
      <c r="AN516" s="1" t="str">
        <f>IF(AF516="S",VLOOKUP(AI516,lookups!$N$1:$O$100,2,FALSE),"NVT")</f>
        <v>NVT</v>
      </c>
      <c r="AP516" s="54" t="str">
        <f t="shared" si="161"/>
        <v/>
      </c>
    </row>
    <row r="517" spans="1:42" x14ac:dyDescent="0.2">
      <c r="A517" s="1">
        <f t="shared" si="168"/>
        <v>287.01500199999998</v>
      </c>
      <c r="B517" s="1">
        <f t="shared" si="169"/>
        <v>2</v>
      </c>
      <c r="C517" s="1">
        <f t="shared" si="170"/>
        <v>0</v>
      </c>
      <c r="D517" s="1">
        <f t="shared" si="171"/>
        <v>0</v>
      </c>
      <c r="E517" s="1">
        <f t="shared" ref="E517:E580" si="176">E516+1</f>
        <v>513</v>
      </c>
      <c r="F517" s="1">
        <f>IFERROR(VLOOKUP($E517,aanmeldingen!$B:$AB,F$1,FALSE),"-")</f>
        <v>287</v>
      </c>
      <c r="H517" s="25" t="str">
        <f>IF($D517=1,VLOOKUP($E517,aanmeldingen!$B:$AB,H$1,FALSE),"")</f>
        <v/>
      </c>
      <c r="I517" s="1" t="str">
        <f>IF($D517=1,VLOOKUP($E517,aanmeldingen!$B:$AB,I$1,FALSE),"")</f>
        <v/>
      </c>
      <c r="J517" s="1" t="str">
        <f>IF($D517=1,VLOOKUP($E517,aanmeldingen!$B:$AB,J$1,FALSE),"")</f>
        <v/>
      </c>
      <c r="K517" s="95" t="str">
        <f>IF($D517=1,VLOOKUP($E517,aanmeldingen!$B:$AB,K$1,FALSE),"")</f>
        <v/>
      </c>
      <c r="L517" s="95" t="str">
        <f>IF($D517=1,VLOOKUP($E517,aanmeldingen!$B:$AB,L$1,FALSE),"")</f>
        <v/>
      </c>
      <c r="M517" s="18" t="str">
        <f>IF($D517=1,VLOOKUP($E517,aanmeldingen!$B:$AB,M$1,FALSE),"")</f>
        <v/>
      </c>
      <c r="N517" s="1" t="str">
        <f>IF($D517=1,VLOOKUP($E517,aanmeldingen!$B:$AB,N$1,FALSE),"")</f>
        <v/>
      </c>
      <c r="O517" s="1" t="str">
        <f>IF($F517="-","",VLOOKUP($E517,aanmeldingen!$B:$AB,O$1,FALSE))</f>
        <v>Faas</v>
      </c>
      <c r="P517" s="1" t="str">
        <f>IF($F517="-","",VLOOKUP($E517,aanmeldingen!$B:$AB,P$1,FALSE))</f>
        <v>Quinton</v>
      </c>
      <c r="Q517" s="1" t="str">
        <f>IF($F517="-","",VLOOKUP($E517,aanmeldingen!$B:$AB,Q$1,FALSE))</f>
        <v>SUR</v>
      </c>
      <c r="R517" s="123">
        <v>15.002000000000001</v>
      </c>
      <c r="S517" s="123"/>
      <c r="AA517" s="54">
        <f t="shared" ref="AA517:AA580" si="177">IF(K517="",AA516,IF(AND(K517&gt;=$R$1,L517&lt;=$R$2),1,0))</f>
        <v>0</v>
      </c>
      <c r="AB517" s="54" t="e">
        <f t="shared" ref="AB517:AB580" si="178">RANK(AC517,$AC$5:$AC$1990,1)</f>
        <v>#VALUE!</v>
      </c>
      <c r="AC517" s="83" t="str">
        <f t="shared" si="160"/>
        <v/>
      </c>
      <c r="AD517" s="54">
        <f t="shared" si="162"/>
        <v>513</v>
      </c>
      <c r="AE517" s="54" t="str">
        <f t="shared" si="165"/>
        <v/>
      </c>
      <c r="AF517" s="54" t="str">
        <f t="shared" si="166"/>
        <v/>
      </c>
      <c r="AG517" s="54" t="str">
        <f t="shared" si="174"/>
        <v/>
      </c>
      <c r="AH517" s="54" t="str">
        <f t="shared" si="174"/>
        <v/>
      </c>
      <c r="AI517" s="54" t="str">
        <f t="shared" si="174"/>
        <v/>
      </c>
      <c r="AJ517" s="54" t="str">
        <f t="shared" si="167"/>
        <v/>
      </c>
      <c r="AK517" s="54" t="str">
        <f t="shared" si="175"/>
        <v/>
      </c>
      <c r="AL517" s="54" t="str">
        <f t="shared" si="175"/>
        <v/>
      </c>
      <c r="AM517" s="54" t="str">
        <f t="shared" si="175"/>
        <v/>
      </c>
      <c r="AN517" s="1" t="str">
        <f>IF(AF517="S",VLOOKUP(AI517,lookups!$N$1:$O$100,2,FALSE),"NVT")</f>
        <v>NVT</v>
      </c>
      <c r="AP517" s="54" t="str">
        <f t="shared" si="161"/>
        <v/>
      </c>
    </row>
    <row r="518" spans="1:42" x14ac:dyDescent="0.2">
      <c r="A518" s="1">
        <f t="shared" si="168"/>
        <v>287.01500299999998</v>
      </c>
      <c r="B518" s="1">
        <f t="shared" si="169"/>
        <v>3</v>
      </c>
      <c r="C518" s="1">
        <f t="shared" si="170"/>
        <v>0</v>
      </c>
      <c r="D518" s="1">
        <f t="shared" si="171"/>
        <v>0</v>
      </c>
      <c r="E518" s="1">
        <f t="shared" si="176"/>
        <v>514</v>
      </c>
      <c r="F518" s="1">
        <f>IFERROR(VLOOKUP($E518,aanmeldingen!$B:$AB,F$1,FALSE),"-")</f>
        <v>287</v>
      </c>
      <c r="H518" s="25" t="str">
        <f>IF($D518=1,VLOOKUP($E518,aanmeldingen!$B:$AB,H$1,FALSE),"")</f>
        <v/>
      </c>
      <c r="I518" s="1" t="str">
        <f>IF($D518=1,VLOOKUP($E518,aanmeldingen!$B:$AB,I$1,FALSE),"")</f>
        <v/>
      </c>
      <c r="J518" s="1" t="str">
        <f>IF($D518=1,VLOOKUP($E518,aanmeldingen!$B:$AB,J$1,FALSE),"")</f>
        <v/>
      </c>
      <c r="K518" s="95" t="str">
        <f>IF($D518=1,VLOOKUP($E518,aanmeldingen!$B:$AB,K$1,FALSE),"")</f>
        <v/>
      </c>
      <c r="L518" s="95" t="str">
        <f>IF($D518=1,VLOOKUP($E518,aanmeldingen!$B:$AB,L$1,FALSE),"")</f>
        <v/>
      </c>
      <c r="M518" s="18" t="str">
        <f>IF($D518=1,VLOOKUP($E518,aanmeldingen!$B:$AB,M$1,FALSE),"")</f>
        <v/>
      </c>
      <c r="N518" s="1" t="str">
        <f>IF($D518=1,VLOOKUP($E518,aanmeldingen!$B:$AB,N$1,FALSE),"")</f>
        <v/>
      </c>
      <c r="O518" s="1" t="str">
        <f>IF($F518="-","",VLOOKUP($E518,aanmeldingen!$B:$AB,O$1,FALSE))</f>
        <v>Bouwman</v>
      </c>
      <c r="P518" s="1" t="str">
        <f>IF($F518="-","",VLOOKUP($E518,aanmeldingen!$B:$AB,P$1,FALSE))</f>
        <v>Dirk-Jan</v>
      </c>
      <c r="Q518" s="1" t="str">
        <f>IF($F518="-","",VLOOKUP($E518,aanmeldingen!$B:$AB,Q$1,FALSE))</f>
        <v>SUR</v>
      </c>
      <c r="R518" s="123">
        <v>15.003</v>
      </c>
      <c r="S518" s="123"/>
      <c r="AA518" s="54">
        <f t="shared" si="177"/>
        <v>0</v>
      </c>
      <c r="AB518" s="54" t="e">
        <f t="shared" si="178"/>
        <v>#VALUE!</v>
      </c>
      <c r="AC518" s="83" t="str">
        <f t="shared" ref="AC518:AC581" si="179">IF(AA518=1,F518+IF(R518&lt;&gt;"",R518/1000,E518/1000),"")</f>
        <v/>
      </c>
      <c r="AD518" s="54">
        <f t="shared" si="162"/>
        <v>514</v>
      </c>
      <c r="AE518" s="54" t="str">
        <f t="shared" si="165"/>
        <v/>
      </c>
      <c r="AF518" s="54" t="str">
        <f t="shared" si="166"/>
        <v/>
      </c>
      <c r="AG518" s="54" t="str">
        <f t="shared" si="174"/>
        <v/>
      </c>
      <c r="AH518" s="54" t="str">
        <f t="shared" si="174"/>
        <v/>
      </c>
      <c r="AI518" s="54" t="str">
        <f t="shared" si="174"/>
        <v/>
      </c>
      <c r="AJ518" s="54" t="str">
        <f t="shared" si="167"/>
        <v/>
      </c>
      <c r="AK518" s="54" t="str">
        <f t="shared" si="175"/>
        <v/>
      </c>
      <c r="AL518" s="54" t="str">
        <f t="shared" si="175"/>
        <v/>
      </c>
      <c r="AM518" s="54" t="str">
        <f t="shared" si="175"/>
        <v/>
      </c>
      <c r="AN518" s="1" t="str">
        <f>IF(AF518="S",VLOOKUP(AI518,lookups!$N$1:$O$100,2,FALSE),"NVT")</f>
        <v>NVT</v>
      </c>
      <c r="AP518" s="54" t="str">
        <f t="shared" ref="AP518:AP581" si="180">IF($AF518="W",VLOOKUP($AE518,$F$5:$S$997,AP$4,FALSE),"")</f>
        <v/>
      </c>
    </row>
    <row r="519" spans="1:42" x14ac:dyDescent="0.2">
      <c r="A519" s="1">
        <f t="shared" si="168"/>
        <v>289.01100100000002</v>
      </c>
      <c r="B519" s="1">
        <f t="shared" si="169"/>
        <v>1</v>
      </c>
      <c r="C519" s="1">
        <f t="shared" si="170"/>
        <v>1</v>
      </c>
      <c r="D519" s="1">
        <f t="shared" si="171"/>
        <v>1</v>
      </c>
      <c r="E519" s="1">
        <f t="shared" si="176"/>
        <v>515</v>
      </c>
      <c r="F519" s="1">
        <f>IFERROR(VLOOKUP($E519,aanmeldingen!$B:$AB,F$1,FALSE),"-")</f>
        <v>289</v>
      </c>
      <c r="H519" s="25" t="str">
        <f>IF($D519=1,VLOOKUP($E519,aanmeldingen!$B:$AB,H$1,FALSE),"")</f>
        <v>Terrassa (Barcelona)</v>
      </c>
      <c r="I519" s="1" t="str">
        <f>IF($D519=1,VLOOKUP($E519,aanmeldingen!$B:$AB,I$1,FALSE),"")</f>
        <v>ESP</v>
      </c>
      <c r="J519" s="1" t="str">
        <f>IF($D519=1,VLOOKUP($E519,aanmeldingen!$B:$AB,J$1,FALSE),"")</f>
        <v>WB Jun Eq</v>
      </c>
      <c r="K519" s="95">
        <f>IF($D519=1,VLOOKUP($E519,aanmeldingen!$B:$AB,K$1,FALSE),"")</f>
        <v>43513</v>
      </c>
      <c r="L519" s="95">
        <f>IF($D519=1,VLOOKUP($E519,aanmeldingen!$B:$AB,L$1,FALSE),"")</f>
        <v>43513</v>
      </c>
      <c r="M519" s="18" t="str">
        <f>IF($D519=1,VLOOKUP($E519,aanmeldingen!$B:$AB,M$1,FALSE),"")</f>
        <v>Heren</v>
      </c>
      <c r="N519" s="1" t="str">
        <f>IF($D519=1,VLOOKUP($E519,aanmeldingen!$B:$AB,N$1,FALSE),"")</f>
        <v>Floret</v>
      </c>
      <c r="O519" s="1" t="str">
        <f>IF($F519="-","",VLOOKUP($E519,aanmeldingen!$B:$AB,O$1,FALSE))</f>
        <v>Split</v>
      </c>
      <c r="P519" s="1" t="str">
        <f>IF($F519="-","",VLOOKUP($E519,aanmeldingen!$B:$AB,P$1,FALSE))</f>
        <v>Olivier</v>
      </c>
      <c r="Q519" s="1" t="str">
        <f>IF($F519="-","",VLOOKUP($E519,aanmeldingen!$B:$AB,Q$1,FALSE))</f>
        <v>NRD</v>
      </c>
      <c r="R519" s="123">
        <v>11.000999999999999</v>
      </c>
      <c r="S519" s="123">
        <v>14</v>
      </c>
      <c r="AA519" s="54">
        <f t="shared" si="177"/>
        <v>0</v>
      </c>
      <c r="AB519" s="54" t="e">
        <f t="shared" si="178"/>
        <v>#VALUE!</v>
      </c>
      <c r="AC519" s="83" t="str">
        <f t="shared" si="179"/>
        <v/>
      </c>
      <c r="AD519" s="54">
        <f t="shared" ref="AD519:AD582" si="181">AD518+1</f>
        <v>515</v>
      </c>
      <c r="AE519" s="54" t="str">
        <f t="shared" si="165"/>
        <v/>
      </c>
      <c r="AF519" s="54" t="str">
        <f t="shared" si="166"/>
        <v/>
      </c>
      <c r="AG519" s="54" t="str">
        <f t="shared" si="174"/>
        <v/>
      </c>
      <c r="AH519" s="54" t="str">
        <f t="shared" si="174"/>
        <v/>
      </c>
      <c r="AI519" s="54" t="str">
        <f t="shared" si="174"/>
        <v/>
      </c>
      <c r="AJ519" s="54" t="str">
        <f t="shared" si="167"/>
        <v/>
      </c>
      <c r="AK519" s="54" t="str">
        <f t="shared" si="175"/>
        <v/>
      </c>
      <c r="AL519" s="54" t="str">
        <f t="shared" si="175"/>
        <v/>
      </c>
      <c r="AM519" s="54" t="str">
        <f t="shared" si="175"/>
        <v/>
      </c>
      <c r="AN519" s="1" t="str">
        <f>IF(AF519="S",VLOOKUP(AI519,lookups!$N$1:$O$100,2,FALSE),"NVT")</f>
        <v>NVT</v>
      </c>
      <c r="AP519" s="54" t="str">
        <f t="shared" si="180"/>
        <v/>
      </c>
    </row>
    <row r="520" spans="1:42" x14ac:dyDescent="0.2">
      <c r="A520" s="1">
        <f t="shared" si="168"/>
        <v>289.01100200000002</v>
      </c>
      <c r="B520" s="1">
        <f t="shared" si="169"/>
        <v>2</v>
      </c>
      <c r="C520" s="1">
        <f t="shared" si="170"/>
        <v>1</v>
      </c>
      <c r="D520" s="1">
        <f t="shared" si="171"/>
        <v>0</v>
      </c>
      <c r="E520" s="1">
        <f t="shared" si="176"/>
        <v>516</v>
      </c>
      <c r="F520" s="1">
        <f>IFERROR(VLOOKUP($E520,aanmeldingen!$B:$AB,F$1,FALSE),"-")</f>
        <v>289</v>
      </c>
      <c r="H520" s="25" t="str">
        <f>IF($D520=1,VLOOKUP($E520,aanmeldingen!$B:$AB,H$1,FALSE),"")</f>
        <v/>
      </c>
      <c r="I520" s="1" t="str">
        <f>IF($D520=1,VLOOKUP($E520,aanmeldingen!$B:$AB,I$1,FALSE),"")</f>
        <v/>
      </c>
      <c r="J520" s="1" t="str">
        <f>IF($D520=1,VLOOKUP($E520,aanmeldingen!$B:$AB,J$1,FALSE),"")</f>
        <v/>
      </c>
      <c r="K520" s="95" t="str">
        <f>IF($D520=1,VLOOKUP($E520,aanmeldingen!$B:$AB,K$1,FALSE),"")</f>
        <v/>
      </c>
      <c r="L520" s="95" t="str">
        <f>IF($D520=1,VLOOKUP($E520,aanmeldingen!$B:$AB,L$1,FALSE),"")</f>
        <v/>
      </c>
      <c r="M520" s="18" t="str">
        <f>IF($D520=1,VLOOKUP($E520,aanmeldingen!$B:$AB,M$1,FALSE),"")</f>
        <v/>
      </c>
      <c r="N520" s="1" t="str">
        <f>IF($D520=1,VLOOKUP($E520,aanmeldingen!$B:$AB,N$1,FALSE),"")</f>
        <v/>
      </c>
      <c r="O520" s="1" t="str">
        <f>IF($F520="-","",VLOOKUP($E520,aanmeldingen!$B:$AB,O$1,FALSE))</f>
        <v>Giacon</v>
      </c>
      <c r="P520" s="1" t="str">
        <f>IF($F520="-","",VLOOKUP($E520,aanmeldingen!$B:$AB,P$1,FALSE))</f>
        <v>Daniel</v>
      </c>
      <c r="Q520" s="1" t="str">
        <f>IF($F520="-","",VLOOKUP($E520,aanmeldingen!$B:$AB,Q$1,FALSE))</f>
        <v>AMS</v>
      </c>
      <c r="R520" s="123">
        <v>11.002000000000001</v>
      </c>
      <c r="S520" s="123"/>
      <c r="AA520" s="54">
        <f t="shared" si="177"/>
        <v>0</v>
      </c>
      <c r="AB520" s="54" t="e">
        <f t="shared" si="178"/>
        <v>#VALUE!</v>
      </c>
      <c r="AC520" s="83" t="str">
        <f t="shared" si="179"/>
        <v/>
      </c>
      <c r="AD520" s="54">
        <f t="shared" si="181"/>
        <v>516</v>
      </c>
      <c r="AE520" s="54" t="str">
        <f t="shared" si="165"/>
        <v/>
      </c>
      <c r="AF520" s="54" t="str">
        <f t="shared" si="166"/>
        <v/>
      </c>
      <c r="AG520" s="54" t="str">
        <f t="shared" si="174"/>
        <v/>
      </c>
      <c r="AH520" s="54" t="str">
        <f t="shared" si="174"/>
        <v/>
      </c>
      <c r="AI520" s="54" t="str">
        <f t="shared" si="174"/>
        <v/>
      </c>
      <c r="AJ520" s="54" t="str">
        <f t="shared" si="167"/>
        <v/>
      </c>
      <c r="AK520" s="54" t="str">
        <f t="shared" si="175"/>
        <v/>
      </c>
      <c r="AL520" s="54" t="str">
        <f t="shared" si="175"/>
        <v/>
      </c>
      <c r="AM520" s="54" t="str">
        <f t="shared" si="175"/>
        <v/>
      </c>
      <c r="AN520" s="1" t="str">
        <f>IF(AF520="S",VLOOKUP(AI520,lookups!$N$1:$O$100,2,FALSE),"NVT")</f>
        <v>NVT</v>
      </c>
      <c r="AP520" s="54" t="str">
        <f t="shared" si="180"/>
        <v/>
      </c>
    </row>
    <row r="521" spans="1:42" x14ac:dyDescent="0.2">
      <c r="A521" s="1">
        <f t="shared" si="168"/>
        <v>289.01100300000002</v>
      </c>
      <c r="B521" s="1">
        <f t="shared" si="169"/>
        <v>3</v>
      </c>
      <c r="C521" s="1">
        <f t="shared" si="170"/>
        <v>1</v>
      </c>
      <c r="D521" s="1">
        <f t="shared" si="171"/>
        <v>0</v>
      </c>
      <c r="E521" s="1">
        <f t="shared" si="176"/>
        <v>517</v>
      </c>
      <c r="F521" s="1">
        <f>IFERROR(VLOOKUP($E521,aanmeldingen!$B:$AB,F$1,FALSE),"-")</f>
        <v>289</v>
      </c>
      <c r="H521" s="25" t="str">
        <f>IF($D521=1,VLOOKUP($E521,aanmeldingen!$B:$AB,H$1,FALSE),"")</f>
        <v/>
      </c>
      <c r="I521" s="1" t="str">
        <f>IF($D521=1,VLOOKUP($E521,aanmeldingen!$B:$AB,I$1,FALSE),"")</f>
        <v/>
      </c>
      <c r="J521" s="1" t="str">
        <f>IF($D521=1,VLOOKUP($E521,aanmeldingen!$B:$AB,J$1,FALSE),"")</f>
        <v/>
      </c>
      <c r="K521" s="95" t="str">
        <f>IF($D521=1,VLOOKUP($E521,aanmeldingen!$B:$AB,K$1,FALSE),"")</f>
        <v/>
      </c>
      <c r="L521" s="95" t="str">
        <f>IF($D521=1,VLOOKUP($E521,aanmeldingen!$B:$AB,L$1,FALSE),"")</f>
        <v/>
      </c>
      <c r="M521" s="18" t="str">
        <f>IF($D521=1,VLOOKUP($E521,aanmeldingen!$B:$AB,M$1,FALSE),"")</f>
        <v/>
      </c>
      <c r="N521" s="1" t="str">
        <f>IF($D521=1,VLOOKUP($E521,aanmeldingen!$B:$AB,N$1,FALSE),"")</f>
        <v/>
      </c>
      <c r="O521" s="1" t="str">
        <f>IF($F521="-","",VLOOKUP($E521,aanmeldingen!$B:$AB,O$1,FALSE))</f>
        <v>Jans Kohneke</v>
      </c>
      <c r="P521" s="1" t="str">
        <f>IF($F521="-","",VLOOKUP($E521,aanmeldingen!$B:$AB,P$1,FALSE))</f>
        <v>Teun</v>
      </c>
      <c r="Q521" s="1" t="str">
        <f>IF($F521="-","",VLOOKUP($E521,aanmeldingen!$B:$AB,Q$1,FALSE))</f>
        <v>AMS</v>
      </c>
      <c r="R521" s="123">
        <v>11.003</v>
      </c>
      <c r="S521" s="123"/>
      <c r="AA521" s="54">
        <f t="shared" si="177"/>
        <v>0</v>
      </c>
      <c r="AB521" s="54" t="e">
        <f t="shared" si="178"/>
        <v>#VALUE!</v>
      </c>
      <c r="AC521" s="83" t="str">
        <f t="shared" si="179"/>
        <v/>
      </c>
      <c r="AD521" s="54">
        <f t="shared" si="181"/>
        <v>517</v>
      </c>
      <c r="AE521" s="54" t="str">
        <f t="shared" si="165"/>
        <v/>
      </c>
      <c r="AF521" s="54" t="str">
        <f t="shared" si="166"/>
        <v/>
      </c>
      <c r="AG521" s="54" t="str">
        <f t="shared" si="174"/>
        <v/>
      </c>
      <c r="AH521" s="54" t="str">
        <f t="shared" si="174"/>
        <v/>
      </c>
      <c r="AI521" s="54" t="str">
        <f t="shared" si="174"/>
        <v/>
      </c>
      <c r="AJ521" s="54" t="str">
        <f t="shared" si="167"/>
        <v/>
      </c>
      <c r="AK521" s="54" t="str">
        <f t="shared" si="175"/>
        <v/>
      </c>
      <c r="AL521" s="54" t="str">
        <f t="shared" si="175"/>
        <v/>
      </c>
      <c r="AM521" s="54" t="str">
        <f t="shared" si="175"/>
        <v/>
      </c>
      <c r="AN521" s="1" t="str">
        <f>IF(AF521="S",VLOOKUP(AI521,lookups!$N$1:$O$100,2,FALSE),"NVT")</f>
        <v>NVT</v>
      </c>
      <c r="AP521" s="54" t="str">
        <f t="shared" si="180"/>
        <v/>
      </c>
    </row>
    <row r="522" spans="1:42" x14ac:dyDescent="0.2">
      <c r="A522" s="1">
        <f t="shared" si="168"/>
        <v>289.01100400000001</v>
      </c>
      <c r="B522" s="1">
        <f t="shared" si="169"/>
        <v>4</v>
      </c>
      <c r="C522" s="1">
        <f t="shared" si="170"/>
        <v>1</v>
      </c>
      <c r="D522" s="1">
        <f t="shared" si="171"/>
        <v>0</v>
      </c>
      <c r="E522" s="1">
        <f t="shared" si="176"/>
        <v>518</v>
      </c>
      <c r="F522" s="1">
        <f>IFERROR(VLOOKUP($E522,aanmeldingen!$B:$AB,F$1,FALSE),"-")</f>
        <v>289</v>
      </c>
      <c r="H522" s="25" t="str">
        <f>IF($D522=1,VLOOKUP($E522,aanmeldingen!$B:$AB,H$1,FALSE),"")</f>
        <v/>
      </c>
      <c r="I522" s="1" t="str">
        <f>IF($D522=1,VLOOKUP($E522,aanmeldingen!$B:$AB,I$1,FALSE),"")</f>
        <v/>
      </c>
      <c r="J522" s="1" t="str">
        <f>IF($D522=1,VLOOKUP($E522,aanmeldingen!$B:$AB,J$1,FALSE),"")</f>
        <v/>
      </c>
      <c r="K522" s="95" t="str">
        <f>IF($D522=1,VLOOKUP($E522,aanmeldingen!$B:$AB,K$1,FALSE),"")</f>
        <v/>
      </c>
      <c r="L522" s="95" t="str">
        <f>IF($D522=1,VLOOKUP($E522,aanmeldingen!$B:$AB,L$1,FALSE),"")</f>
        <v/>
      </c>
      <c r="M522" s="18" t="str">
        <f>IF($D522=1,VLOOKUP($E522,aanmeldingen!$B:$AB,M$1,FALSE),"")</f>
        <v/>
      </c>
      <c r="N522" s="1" t="str">
        <f>IF($D522=1,VLOOKUP($E522,aanmeldingen!$B:$AB,N$1,FALSE),"")</f>
        <v/>
      </c>
      <c r="O522" s="1" t="str">
        <f>IF($F522="-","",VLOOKUP($E522,aanmeldingen!$B:$AB,O$1,FALSE))</f>
        <v>Dualeh</v>
      </c>
      <c r="P522" s="1" t="str">
        <f>IF($F522="-","",VLOOKUP($E522,aanmeldingen!$B:$AB,P$1,FALSE))</f>
        <v>Quincy</v>
      </c>
      <c r="Q522" s="1" t="str">
        <f>IF($F522="-","",VLOOKUP($E522,aanmeldingen!$B:$AB,Q$1,FALSE))</f>
        <v>TWE</v>
      </c>
      <c r="R522" s="123">
        <v>11.004</v>
      </c>
      <c r="S522" s="123"/>
      <c r="AA522" s="54">
        <f t="shared" si="177"/>
        <v>0</v>
      </c>
      <c r="AB522" s="54" t="e">
        <f t="shared" si="178"/>
        <v>#VALUE!</v>
      </c>
      <c r="AC522" s="83" t="str">
        <f t="shared" si="179"/>
        <v/>
      </c>
      <c r="AD522" s="54">
        <f t="shared" si="181"/>
        <v>518</v>
      </c>
      <c r="AE522" s="54" t="str">
        <f t="shared" si="165"/>
        <v/>
      </c>
      <c r="AF522" s="54" t="str">
        <f t="shared" si="166"/>
        <v/>
      </c>
      <c r="AG522" s="54" t="str">
        <f t="shared" si="174"/>
        <v/>
      </c>
      <c r="AH522" s="54" t="str">
        <f t="shared" si="174"/>
        <v/>
      </c>
      <c r="AI522" s="54" t="str">
        <f t="shared" si="174"/>
        <v/>
      </c>
      <c r="AJ522" s="54" t="str">
        <f t="shared" si="167"/>
        <v/>
      </c>
      <c r="AK522" s="54" t="str">
        <f t="shared" si="175"/>
        <v/>
      </c>
      <c r="AL522" s="54" t="str">
        <f t="shared" si="175"/>
        <v/>
      </c>
      <c r="AM522" s="54" t="str">
        <f t="shared" si="175"/>
        <v/>
      </c>
      <c r="AN522" s="1" t="str">
        <f>IF(AF522="S",VLOOKUP(AI522,lookups!$N$1:$O$100,2,FALSE),"NVT")</f>
        <v>NVT</v>
      </c>
      <c r="AP522" s="54" t="str">
        <f t="shared" si="180"/>
        <v/>
      </c>
    </row>
    <row r="523" spans="1:42" x14ac:dyDescent="0.2">
      <c r="A523" s="1">
        <f t="shared" si="168"/>
        <v>292.04000000000002</v>
      </c>
      <c r="B523" s="1">
        <f t="shared" si="169"/>
        <v>1</v>
      </c>
      <c r="C523" s="1">
        <f t="shared" si="170"/>
        <v>0</v>
      </c>
      <c r="D523" s="1">
        <f t="shared" si="171"/>
        <v>1</v>
      </c>
      <c r="E523" s="1">
        <f t="shared" si="176"/>
        <v>519</v>
      </c>
      <c r="F523" s="1">
        <f>IFERROR(VLOOKUP($E523,aanmeldingen!$B:$AB,F$1,FALSE),"-")</f>
        <v>292</v>
      </c>
      <c r="H523" s="25" t="str">
        <f>IF($D523=1,VLOOKUP($E523,aanmeldingen!$B:$AB,H$1,FALSE),"")</f>
        <v>Foggia</v>
      </c>
      <c r="I523" s="1" t="str">
        <f>IF($D523=1,VLOOKUP($E523,aanmeldingen!$B:$AB,I$1,FALSE),"")</f>
        <v>ITA</v>
      </c>
      <c r="J523" s="1" t="str">
        <f>IF($D523=1,VLOOKUP($E523,aanmeldingen!$B:$AB,J$1,FALSE),"")</f>
        <v>EK Cad</v>
      </c>
      <c r="K523" s="95">
        <f>IF($D523=1,VLOOKUP($E523,aanmeldingen!$B:$AB,K$1,FALSE),"")</f>
        <v>43518</v>
      </c>
      <c r="L523" s="95">
        <f>IF($D523=1,VLOOKUP($E523,aanmeldingen!$B:$AB,L$1,FALSE),"")</f>
        <v>43518</v>
      </c>
      <c r="M523" s="18" t="str">
        <f>IF($D523=1,VLOOKUP($E523,aanmeldingen!$B:$AB,M$1,FALSE),"")</f>
        <v>Dames</v>
      </c>
      <c r="N523" s="1" t="str">
        <f>IF($D523=1,VLOOKUP($E523,aanmeldingen!$B:$AB,N$1,FALSE),"")</f>
        <v>Sabel</v>
      </c>
      <c r="O523" s="1" t="str">
        <f>IF($F523="-","",VLOOKUP($E523,aanmeldingen!$B:$AB,O$1,FALSE))</f>
        <v>Chiang</v>
      </c>
      <c r="P523" s="1" t="str">
        <f>IF($F523="-","",VLOOKUP($E523,aanmeldingen!$B:$AB,P$1,FALSE))</f>
        <v>Enli</v>
      </c>
      <c r="Q523" s="1" t="str">
        <f>IF($F523="-","",VLOOKUP($E523,aanmeldingen!$B:$AB,Q$1,FALSE))</f>
        <v>SUR</v>
      </c>
      <c r="R523" s="123">
        <v>40</v>
      </c>
      <c r="S523" s="123">
        <v>57</v>
      </c>
      <c r="AA523" s="54">
        <f t="shared" si="177"/>
        <v>0</v>
      </c>
      <c r="AB523" s="54" t="e">
        <f t="shared" si="178"/>
        <v>#VALUE!</v>
      </c>
      <c r="AC523" s="83" t="str">
        <f t="shared" si="179"/>
        <v/>
      </c>
      <c r="AD523" s="54">
        <f t="shared" si="181"/>
        <v>519</v>
      </c>
      <c r="AE523" s="54" t="str">
        <f t="shared" si="165"/>
        <v/>
      </c>
      <c r="AF523" s="54" t="str">
        <f t="shared" si="166"/>
        <v/>
      </c>
      <c r="AG523" s="54" t="str">
        <f t="shared" si="174"/>
        <v/>
      </c>
      <c r="AH523" s="54" t="str">
        <f t="shared" si="174"/>
        <v/>
      </c>
      <c r="AI523" s="54" t="str">
        <f t="shared" si="174"/>
        <v/>
      </c>
      <c r="AJ523" s="54" t="str">
        <f t="shared" si="167"/>
        <v/>
      </c>
      <c r="AK523" s="54" t="str">
        <f t="shared" si="175"/>
        <v/>
      </c>
      <c r="AL523" s="54" t="str">
        <f t="shared" si="175"/>
        <v/>
      </c>
      <c r="AM523" s="54" t="str">
        <f t="shared" si="175"/>
        <v/>
      </c>
      <c r="AN523" s="1" t="str">
        <f>IF(AF523="S",VLOOKUP(AI523,lookups!$N$1:$O$100,2,FALSE),"NVT")</f>
        <v>NVT</v>
      </c>
      <c r="AP523" s="54" t="str">
        <f t="shared" si="180"/>
        <v/>
      </c>
    </row>
    <row r="524" spans="1:42" x14ac:dyDescent="0.2">
      <c r="A524" s="1">
        <f t="shared" si="168"/>
        <v>293.02600000000001</v>
      </c>
      <c r="B524" s="1">
        <f t="shared" si="169"/>
        <v>1</v>
      </c>
      <c r="C524" s="1">
        <f t="shared" si="170"/>
        <v>1</v>
      </c>
      <c r="D524" s="1">
        <f t="shared" si="171"/>
        <v>1</v>
      </c>
      <c r="E524" s="1">
        <f t="shared" si="176"/>
        <v>520</v>
      </c>
      <c r="F524" s="1">
        <f>IFERROR(VLOOKUP($E524,aanmeldingen!$B:$AB,F$1,FALSE),"-")</f>
        <v>293</v>
      </c>
      <c r="H524" s="25" t="str">
        <f>IF($D524=1,VLOOKUP($E524,aanmeldingen!$B:$AB,H$1,FALSE),"")</f>
        <v>Foggia</v>
      </c>
      <c r="I524" s="1" t="str">
        <f>IF($D524=1,VLOOKUP($E524,aanmeldingen!$B:$AB,I$1,FALSE),"")</f>
        <v>ITA</v>
      </c>
      <c r="J524" s="1" t="str">
        <f>IF($D524=1,VLOOKUP($E524,aanmeldingen!$B:$AB,J$1,FALSE),"")</f>
        <v>EK Cad</v>
      </c>
      <c r="K524" s="95">
        <f>IF($D524=1,VLOOKUP($E524,aanmeldingen!$B:$AB,K$1,FALSE),"")</f>
        <v>43518</v>
      </c>
      <c r="L524" s="95">
        <f>IF($D524=1,VLOOKUP($E524,aanmeldingen!$B:$AB,L$1,FALSE),"")</f>
        <v>43518</v>
      </c>
      <c r="M524" s="18" t="str">
        <f>IF($D524=1,VLOOKUP($E524,aanmeldingen!$B:$AB,M$1,FALSE),"")</f>
        <v>Heren</v>
      </c>
      <c r="N524" s="1" t="str">
        <f>IF($D524=1,VLOOKUP($E524,aanmeldingen!$B:$AB,N$1,FALSE),"")</f>
        <v>Floret</v>
      </c>
      <c r="O524" s="1" t="str">
        <f>IF($F524="-","",VLOOKUP($E524,aanmeldingen!$B:$AB,O$1,FALSE))</f>
        <v>Joemrati</v>
      </c>
      <c r="P524" s="1" t="str">
        <f>IF($F524="-","",VLOOKUP($E524,aanmeldingen!$B:$AB,P$1,FALSE))</f>
        <v>Ashwan</v>
      </c>
      <c r="Q524" s="1" t="str">
        <f>IF($F524="-","",VLOOKUP($E524,aanmeldingen!$B:$AB,Q$1,FALSE))</f>
        <v>HS</v>
      </c>
      <c r="R524" s="123">
        <v>26</v>
      </c>
      <c r="S524" s="123">
        <v>87</v>
      </c>
      <c r="AA524" s="54">
        <f t="shared" si="177"/>
        <v>0</v>
      </c>
      <c r="AB524" s="54" t="e">
        <f t="shared" si="178"/>
        <v>#VALUE!</v>
      </c>
      <c r="AC524" s="83" t="str">
        <f t="shared" si="179"/>
        <v/>
      </c>
      <c r="AD524" s="54">
        <f t="shared" si="181"/>
        <v>520</v>
      </c>
      <c r="AE524" s="54" t="str">
        <f t="shared" si="165"/>
        <v/>
      </c>
      <c r="AF524" s="54" t="str">
        <f t="shared" si="166"/>
        <v/>
      </c>
      <c r="AG524" s="54" t="str">
        <f t="shared" si="174"/>
        <v/>
      </c>
      <c r="AH524" s="54" t="str">
        <f t="shared" si="174"/>
        <v/>
      </c>
      <c r="AI524" s="54" t="str">
        <f t="shared" si="174"/>
        <v/>
      </c>
      <c r="AJ524" s="54" t="str">
        <f t="shared" si="167"/>
        <v/>
      </c>
      <c r="AK524" s="54" t="str">
        <f t="shared" si="175"/>
        <v/>
      </c>
      <c r="AL524" s="54" t="str">
        <f t="shared" si="175"/>
        <v/>
      </c>
      <c r="AM524" s="54" t="str">
        <f t="shared" si="175"/>
        <v/>
      </c>
      <c r="AN524" s="1" t="str">
        <f>IF(AF524="S",VLOOKUP(AI524,lookups!$N$1:$O$100,2,FALSE),"NVT")</f>
        <v>NVT</v>
      </c>
      <c r="AP524" s="54" t="str">
        <f t="shared" si="180"/>
        <v/>
      </c>
    </row>
    <row r="525" spans="1:42" x14ac:dyDescent="0.2">
      <c r="A525" s="1">
        <f t="shared" si="168"/>
        <v>293.06400000000002</v>
      </c>
      <c r="B525" s="1">
        <f t="shared" si="169"/>
        <v>2</v>
      </c>
      <c r="C525" s="1">
        <f t="shared" si="170"/>
        <v>1</v>
      </c>
      <c r="D525" s="1">
        <f t="shared" si="171"/>
        <v>0</v>
      </c>
      <c r="E525" s="1">
        <f t="shared" si="176"/>
        <v>521</v>
      </c>
      <c r="F525" s="1">
        <f>IFERROR(VLOOKUP($E525,aanmeldingen!$B:$AB,F$1,FALSE),"-")</f>
        <v>293</v>
      </c>
      <c r="H525" s="25" t="str">
        <f>IF($D525=1,VLOOKUP($E525,aanmeldingen!$B:$AB,H$1,FALSE),"")</f>
        <v/>
      </c>
      <c r="I525" s="1" t="str">
        <f>IF($D525=1,VLOOKUP($E525,aanmeldingen!$B:$AB,I$1,FALSE),"")</f>
        <v/>
      </c>
      <c r="J525" s="1" t="str">
        <f>IF($D525=1,VLOOKUP($E525,aanmeldingen!$B:$AB,J$1,FALSE),"")</f>
        <v/>
      </c>
      <c r="K525" s="95" t="str">
        <f>IF($D525=1,VLOOKUP($E525,aanmeldingen!$B:$AB,K$1,FALSE),"")</f>
        <v/>
      </c>
      <c r="L525" s="95" t="str">
        <f>IF($D525=1,VLOOKUP($E525,aanmeldingen!$B:$AB,L$1,FALSE),"")</f>
        <v/>
      </c>
      <c r="M525" s="18" t="str">
        <f>IF($D525=1,VLOOKUP($E525,aanmeldingen!$B:$AB,M$1,FALSE),"")</f>
        <v/>
      </c>
      <c r="N525" s="1" t="str">
        <f>IF($D525=1,VLOOKUP($E525,aanmeldingen!$B:$AB,N$1,FALSE),"")</f>
        <v/>
      </c>
      <c r="O525" s="1" t="str">
        <f>IF($F525="-","",VLOOKUP($E525,aanmeldingen!$B:$AB,O$1,FALSE))</f>
        <v>Vermeulen</v>
      </c>
      <c r="P525" s="1" t="str">
        <f>IF($F525="-","",VLOOKUP($E525,aanmeldingen!$B:$AB,P$1,FALSE))</f>
        <v>Olof</v>
      </c>
      <c r="Q525" s="1" t="str">
        <f>IF($F525="-","",VLOOKUP($E525,aanmeldingen!$B:$AB,Q$1,FALSE))</f>
        <v>NRD</v>
      </c>
      <c r="R525" s="123">
        <v>64</v>
      </c>
      <c r="S525" s="123"/>
      <c r="AA525" s="54">
        <f t="shared" si="177"/>
        <v>0</v>
      </c>
      <c r="AB525" s="54" t="e">
        <f t="shared" si="178"/>
        <v>#VALUE!</v>
      </c>
      <c r="AC525" s="83" t="str">
        <f t="shared" si="179"/>
        <v/>
      </c>
      <c r="AD525" s="54">
        <f t="shared" si="181"/>
        <v>521</v>
      </c>
      <c r="AE525" s="54" t="str">
        <f t="shared" si="165"/>
        <v/>
      </c>
      <c r="AF525" s="54" t="str">
        <f t="shared" si="166"/>
        <v/>
      </c>
      <c r="AG525" s="54" t="str">
        <f t="shared" ref="AG525:AI544" si="182">IF($AF525="W",VLOOKUP($AE525,$F$5:$N$997,AG$4,FALSE),IF($AF525="S",VLOOKUP($AE525,$A$5:$R$997,AG$3,FALSE),""))</f>
        <v/>
      </c>
      <c r="AH525" s="54" t="str">
        <f t="shared" si="182"/>
        <v/>
      </c>
      <c r="AI525" s="54" t="str">
        <f t="shared" si="182"/>
        <v/>
      </c>
      <c r="AJ525" s="54" t="str">
        <f t="shared" si="167"/>
        <v/>
      </c>
      <c r="AK525" s="54" t="str">
        <f t="shared" ref="AK525:AM544" si="183">IF($AF525="W",VLOOKUP($AE525,$F$5:$N$997,AK$4,FALSE),"")</f>
        <v/>
      </c>
      <c r="AL525" s="54" t="str">
        <f t="shared" si="183"/>
        <v/>
      </c>
      <c r="AM525" s="54" t="str">
        <f t="shared" si="183"/>
        <v/>
      </c>
      <c r="AN525" s="1" t="str">
        <f>IF(AF525="S",VLOOKUP(AI525,lookups!$N$1:$O$100,2,FALSE),"NVT")</f>
        <v>NVT</v>
      </c>
      <c r="AP525" s="54" t="str">
        <f t="shared" si="180"/>
        <v/>
      </c>
    </row>
    <row r="526" spans="1:42" x14ac:dyDescent="0.2">
      <c r="A526" s="1">
        <f t="shared" si="168"/>
        <v>293.024</v>
      </c>
      <c r="B526" s="1">
        <f t="shared" si="169"/>
        <v>3</v>
      </c>
      <c r="C526" s="1">
        <f t="shared" si="170"/>
        <v>1</v>
      </c>
      <c r="D526" s="1">
        <f t="shared" si="171"/>
        <v>0</v>
      </c>
      <c r="E526" s="1">
        <f t="shared" si="176"/>
        <v>522</v>
      </c>
      <c r="F526" s="1">
        <f>IFERROR(VLOOKUP($E526,aanmeldingen!$B:$AB,F$1,FALSE),"-")</f>
        <v>293</v>
      </c>
      <c r="H526" s="25" t="str">
        <f>IF($D526=1,VLOOKUP($E526,aanmeldingen!$B:$AB,H$1,FALSE),"")</f>
        <v/>
      </c>
      <c r="I526" s="1" t="str">
        <f>IF($D526=1,VLOOKUP($E526,aanmeldingen!$B:$AB,I$1,FALSE),"")</f>
        <v/>
      </c>
      <c r="J526" s="1" t="str">
        <f>IF($D526=1,VLOOKUP($E526,aanmeldingen!$B:$AB,J$1,FALSE),"")</f>
        <v/>
      </c>
      <c r="K526" s="95" t="str">
        <f>IF($D526=1,VLOOKUP($E526,aanmeldingen!$B:$AB,K$1,FALSE),"")</f>
        <v/>
      </c>
      <c r="L526" s="95" t="str">
        <f>IF($D526=1,VLOOKUP($E526,aanmeldingen!$B:$AB,L$1,FALSE),"")</f>
        <v/>
      </c>
      <c r="M526" s="18" t="str">
        <f>IF($D526=1,VLOOKUP($E526,aanmeldingen!$B:$AB,M$1,FALSE),"")</f>
        <v/>
      </c>
      <c r="N526" s="1" t="str">
        <f>IF($D526=1,VLOOKUP($E526,aanmeldingen!$B:$AB,N$1,FALSE),"")</f>
        <v/>
      </c>
      <c r="O526" s="1" t="str">
        <f>IF($F526="-","",VLOOKUP($E526,aanmeldingen!$B:$AB,O$1,FALSE))</f>
        <v>Nawar</v>
      </c>
      <c r="P526" s="1" t="str">
        <f>IF($F526="-","",VLOOKUP($E526,aanmeldingen!$B:$AB,P$1,FALSE))</f>
        <v>Suhayl</v>
      </c>
      <c r="Q526" s="1" t="str">
        <f>IF($F526="-","",VLOOKUP($E526,aanmeldingen!$B:$AB,Q$1,FALSE))</f>
        <v>AMS</v>
      </c>
      <c r="R526" s="123">
        <v>24</v>
      </c>
      <c r="S526" s="123"/>
      <c r="AA526" s="54">
        <f t="shared" si="177"/>
        <v>0</v>
      </c>
      <c r="AB526" s="54" t="e">
        <f t="shared" si="178"/>
        <v>#VALUE!</v>
      </c>
      <c r="AC526" s="83" t="str">
        <f t="shared" si="179"/>
        <v/>
      </c>
      <c r="AD526" s="54">
        <f t="shared" si="181"/>
        <v>522</v>
      </c>
      <c r="AE526" s="54" t="str">
        <f t="shared" si="165"/>
        <v/>
      </c>
      <c r="AF526" s="54" t="str">
        <f t="shared" si="166"/>
        <v/>
      </c>
      <c r="AG526" s="54" t="str">
        <f t="shared" si="182"/>
        <v/>
      </c>
      <c r="AH526" s="54" t="str">
        <f t="shared" si="182"/>
        <v/>
      </c>
      <c r="AI526" s="54" t="str">
        <f t="shared" si="182"/>
        <v/>
      </c>
      <c r="AJ526" s="54" t="str">
        <f t="shared" si="167"/>
        <v/>
      </c>
      <c r="AK526" s="54" t="str">
        <f t="shared" si="183"/>
        <v/>
      </c>
      <c r="AL526" s="54" t="str">
        <f t="shared" si="183"/>
        <v/>
      </c>
      <c r="AM526" s="54" t="str">
        <f t="shared" si="183"/>
        <v/>
      </c>
      <c r="AN526" s="1" t="str">
        <f>IF(AF526="S",VLOOKUP(AI526,lookups!$N$1:$O$100,2,FALSE),"NVT")</f>
        <v>NVT</v>
      </c>
      <c r="AP526" s="54" t="str">
        <f t="shared" si="180"/>
        <v/>
      </c>
    </row>
    <row r="527" spans="1:42" x14ac:dyDescent="0.2">
      <c r="A527" s="1">
        <f t="shared" si="168"/>
        <v>293.07100000000003</v>
      </c>
      <c r="B527" s="1">
        <f t="shared" si="169"/>
        <v>4</v>
      </c>
      <c r="C527" s="1">
        <f t="shared" si="170"/>
        <v>1</v>
      </c>
      <c r="D527" s="1">
        <f t="shared" si="171"/>
        <v>0</v>
      </c>
      <c r="E527" s="1">
        <f t="shared" si="176"/>
        <v>523</v>
      </c>
      <c r="F527" s="1">
        <f>IFERROR(VLOOKUP($E527,aanmeldingen!$B:$AB,F$1,FALSE),"-")</f>
        <v>293</v>
      </c>
      <c r="H527" s="25" t="str">
        <f>IF($D527=1,VLOOKUP($E527,aanmeldingen!$B:$AB,H$1,FALSE),"")</f>
        <v/>
      </c>
      <c r="I527" s="1" t="str">
        <f>IF($D527=1,VLOOKUP($E527,aanmeldingen!$B:$AB,I$1,FALSE),"")</f>
        <v/>
      </c>
      <c r="J527" s="1" t="str">
        <f>IF($D527=1,VLOOKUP($E527,aanmeldingen!$B:$AB,J$1,FALSE),"")</f>
        <v/>
      </c>
      <c r="K527" s="95" t="str">
        <f>IF($D527=1,VLOOKUP($E527,aanmeldingen!$B:$AB,K$1,FALSE),"")</f>
        <v/>
      </c>
      <c r="L527" s="95" t="str">
        <f>IF($D527=1,VLOOKUP($E527,aanmeldingen!$B:$AB,L$1,FALSE),"")</f>
        <v/>
      </c>
      <c r="M527" s="18" t="str">
        <f>IF($D527=1,VLOOKUP($E527,aanmeldingen!$B:$AB,M$1,FALSE),"")</f>
        <v/>
      </c>
      <c r="N527" s="1" t="str">
        <f>IF($D527=1,VLOOKUP($E527,aanmeldingen!$B:$AB,N$1,FALSE),"")</f>
        <v/>
      </c>
      <c r="O527" s="1" t="str">
        <f>IF($F527="-","",VLOOKUP($E527,aanmeldingen!$B:$AB,O$1,FALSE))</f>
        <v>Wanyama</v>
      </c>
      <c r="P527" s="1" t="str">
        <f>IF($F527="-","",VLOOKUP($E527,aanmeldingen!$B:$AB,P$1,FALSE))</f>
        <v>Sam</v>
      </c>
      <c r="Q527" s="1" t="str">
        <f>IF($F527="-","",VLOOKUP($E527,aanmeldingen!$B:$AB,Q$1,FALSE))</f>
        <v>HS</v>
      </c>
      <c r="R527" s="123">
        <v>71</v>
      </c>
      <c r="S527" s="123"/>
      <c r="AA527" s="54">
        <f t="shared" si="177"/>
        <v>0</v>
      </c>
      <c r="AB527" s="54" t="e">
        <f t="shared" si="178"/>
        <v>#VALUE!</v>
      </c>
      <c r="AC527" s="83" t="str">
        <f t="shared" si="179"/>
        <v/>
      </c>
      <c r="AD527" s="54">
        <f t="shared" si="181"/>
        <v>523</v>
      </c>
      <c r="AE527" s="54" t="str">
        <f t="shared" si="165"/>
        <v/>
      </c>
      <c r="AF527" s="54" t="str">
        <f t="shared" si="166"/>
        <v/>
      </c>
      <c r="AG527" s="54" t="str">
        <f t="shared" si="182"/>
        <v/>
      </c>
      <c r="AH527" s="54" t="str">
        <f t="shared" si="182"/>
        <v/>
      </c>
      <c r="AI527" s="54" t="str">
        <f t="shared" si="182"/>
        <v/>
      </c>
      <c r="AJ527" s="54" t="str">
        <f t="shared" si="167"/>
        <v/>
      </c>
      <c r="AK527" s="54" t="str">
        <f t="shared" si="183"/>
        <v/>
      </c>
      <c r="AL527" s="54" t="str">
        <f t="shared" si="183"/>
        <v/>
      </c>
      <c r="AM527" s="54" t="str">
        <f t="shared" si="183"/>
        <v/>
      </c>
      <c r="AN527" s="1" t="str">
        <f>IF(AF527="S",VLOOKUP(AI527,lookups!$N$1:$O$100,2,FALSE),"NVT")</f>
        <v>NVT</v>
      </c>
      <c r="AP527" s="54" t="str">
        <f t="shared" si="180"/>
        <v/>
      </c>
    </row>
    <row r="528" spans="1:42" x14ac:dyDescent="0.2">
      <c r="A528" s="1">
        <f t="shared" si="168"/>
        <v>294.22899999999998</v>
      </c>
      <c r="B528" s="1">
        <f t="shared" si="169"/>
        <v>1</v>
      </c>
      <c r="C528" s="1">
        <f t="shared" si="170"/>
        <v>0</v>
      </c>
      <c r="D528" s="1">
        <f t="shared" si="171"/>
        <v>1</v>
      </c>
      <c r="E528" s="1">
        <f t="shared" si="176"/>
        <v>524</v>
      </c>
      <c r="F528" s="1">
        <f>IFERROR(VLOOKUP($E528,aanmeldingen!$B:$AB,F$1,FALSE),"-")</f>
        <v>294</v>
      </c>
      <c r="H528" s="25" t="str">
        <f>IF($D528=1,VLOOKUP($E528,aanmeldingen!$B:$AB,H$1,FALSE),"")</f>
        <v>Berlijn</v>
      </c>
      <c r="I528" s="1" t="str">
        <f>IF($D528=1,VLOOKUP($E528,aanmeldingen!$B:$AB,I$1,FALSE),"")</f>
        <v>GER</v>
      </c>
      <c r="J528" s="1" t="str">
        <f>IF($D528=1,VLOOKUP($E528,aanmeldingen!$B:$AB,J$1,FALSE),"")</f>
        <v>U23</v>
      </c>
      <c r="K528" s="95">
        <f>IF($D528=1,VLOOKUP($E528,aanmeldingen!$B:$AB,K$1,FALSE),"")</f>
        <v>43519</v>
      </c>
      <c r="L528" s="95">
        <f>IF($D528=1,VLOOKUP($E528,aanmeldingen!$B:$AB,L$1,FALSE),"")</f>
        <v>43520</v>
      </c>
      <c r="M528" s="18" t="str">
        <f>IF($D528=1,VLOOKUP($E528,aanmeldingen!$B:$AB,M$1,FALSE),"")</f>
        <v>Heren</v>
      </c>
      <c r="N528" s="1" t="str">
        <f>IF($D528=1,VLOOKUP($E528,aanmeldingen!$B:$AB,N$1,FALSE),"")</f>
        <v>Degen</v>
      </c>
      <c r="O528" s="1" t="str">
        <f>IF($F528="-","",VLOOKUP($E528,aanmeldingen!$B:$AB,O$1,FALSE))</f>
        <v>Bijker</v>
      </c>
      <c r="P528" s="1" t="str">
        <f>IF($F528="-","",VLOOKUP($E528,aanmeldingen!$B:$AB,P$1,FALSE))</f>
        <v>Peter</v>
      </c>
      <c r="Q528" s="1" t="str">
        <f>IF($F528="-","",VLOOKUP($E528,aanmeldingen!$B:$AB,Q$1,FALSE))</f>
        <v>RS</v>
      </c>
      <c r="R528" s="123">
        <v>229</v>
      </c>
      <c r="S528" s="123">
        <v>236</v>
      </c>
      <c r="AA528" s="54">
        <f t="shared" si="177"/>
        <v>0</v>
      </c>
      <c r="AB528" s="54" t="e">
        <f t="shared" si="178"/>
        <v>#VALUE!</v>
      </c>
      <c r="AC528" s="83" t="str">
        <f t="shared" si="179"/>
        <v/>
      </c>
      <c r="AD528" s="54">
        <f t="shared" si="181"/>
        <v>524</v>
      </c>
      <c r="AE528" s="54" t="str">
        <f t="shared" si="165"/>
        <v/>
      </c>
      <c r="AF528" s="54" t="str">
        <f t="shared" si="166"/>
        <v/>
      </c>
      <c r="AG528" s="54" t="str">
        <f t="shared" si="182"/>
        <v/>
      </c>
      <c r="AH528" s="54" t="str">
        <f t="shared" si="182"/>
        <v/>
      </c>
      <c r="AI528" s="54" t="str">
        <f t="shared" si="182"/>
        <v/>
      </c>
      <c r="AJ528" s="54" t="str">
        <f t="shared" si="167"/>
        <v/>
      </c>
      <c r="AK528" s="54" t="str">
        <f t="shared" si="183"/>
        <v/>
      </c>
      <c r="AL528" s="54" t="str">
        <f t="shared" si="183"/>
        <v/>
      </c>
      <c r="AM528" s="54" t="str">
        <f t="shared" si="183"/>
        <v/>
      </c>
      <c r="AN528" s="1" t="str">
        <f>IF(AF528="S",VLOOKUP(AI528,lookups!$N$1:$O$100,2,FALSE),"NVT")</f>
        <v>NVT</v>
      </c>
      <c r="AP528" s="54" t="str">
        <f t="shared" si="180"/>
        <v/>
      </c>
    </row>
    <row r="529" spans="1:42" x14ac:dyDescent="0.2">
      <c r="A529" s="1">
        <f t="shared" si="168"/>
        <v>294.00099999999998</v>
      </c>
      <c r="B529" s="1">
        <f t="shared" si="169"/>
        <v>2</v>
      </c>
      <c r="C529" s="1">
        <f t="shared" si="170"/>
        <v>0</v>
      </c>
      <c r="D529" s="1">
        <f t="shared" si="171"/>
        <v>0</v>
      </c>
      <c r="E529" s="1">
        <f t="shared" si="176"/>
        <v>525</v>
      </c>
      <c r="F529" s="1">
        <f>IFERROR(VLOOKUP($E529,aanmeldingen!$B:$AB,F$1,FALSE),"-")</f>
        <v>294</v>
      </c>
      <c r="H529" s="25" t="str">
        <f>IF($D529=1,VLOOKUP($E529,aanmeldingen!$B:$AB,H$1,FALSE),"")</f>
        <v/>
      </c>
      <c r="I529" s="1" t="str">
        <f>IF($D529=1,VLOOKUP($E529,aanmeldingen!$B:$AB,I$1,FALSE),"")</f>
        <v/>
      </c>
      <c r="J529" s="1" t="str">
        <f>IF($D529=1,VLOOKUP($E529,aanmeldingen!$B:$AB,J$1,FALSE),"")</f>
        <v/>
      </c>
      <c r="K529" s="95" t="str">
        <f>IF($D529=1,VLOOKUP($E529,aanmeldingen!$B:$AB,K$1,FALSE),"")</f>
        <v/>
      </c>
      <c r="L529" s="95" t="str">
        <f>IF($D529=1,VLOOKUP($E529,aanmeldingen!$B:$AB,L$1,FALSE),"")</f>
        <v/>
      </c>
      <c r="M529" s="18" t="str">
        <f>IF($D529=1,VLOOKUP($E529,aanmeldingen!$B:$AB,M$1,FALSE),"")</f>
        <v/>
      </c>
      <c r="N529" s="1" t="str">
        <f>IF($D529=1,VLOOKUP($E529,aanmeldingen!$B:$AB,N$1,FALSE),"")</f>
        <v/>
      </c>
      <c r="O529" s="1" t="str">
        <f>IF($F529="-","",VLOOKUP($E529,aanmeldingen!$B:$AB,O$1,FALSE))</f>
        <v>Tulen</v>
      </c>
      <c r="P529" s="1" t="str">
        <f>IF($F529="-","",VLOOKUP($E529,aanmeldingen!$B:$AB,P$1,FALSE))</f>
        <v>Tristan</v>
      </c>
      <c r="Q529" s="1" t="str">
        <f>IF($F529="-","",VLOOKUP($E529,aanmeldingen!$B:$AB,Q$1,FALSE))</f>
        <v>SCA</v>
      </c>
      <c r="R529" s="123">
        <v>1</v>
      </c>
      <c r="S529" s="123"/>
      <c r="AA529" s="54">
        <f t="shared" si="177"/>
        <v>0</v>
      </c>
      <c r="AB529" s="54" t="e">
        <f t="shared" si="178"/>
        <v>#VALUE!</v>
      </c>
      <c r="AC529" s="83" t="str">
        <f t="shared" si="179"/>
        <v/>
      </c>
      <c r="AD529" s="54">
        <f t="shared" si="181"/>
        <v>525</v>
      </c>
      <c r="AE529" s="54" t="str">
        <f t="shared" si="165"/>
        <v/>
      </c>
      <c r="AF529" s="54" t="str">
        <f t="shared" si="166"/>
        <v/>
      </c>
      <c r="AG529" s="54" t="str">
        <f t="shared" si="182"/>
        <v/>
      </c>
      <c r="AH529" s="54" t="str">
        <f t="shared" si="182"/>
        <v/>
      </c>
      <c r="AI529" s="54" t="str">
        <f t="shared" si="182"/>
        <v/>
      </c>
      <c r="AJ529" s="54" t="str">
        <f t="shared" si="167"/>
        <v/>
      </c>
      <c r="AK529" s="54" t="str">
        <f t="shared" si="183"/>
        <v/>
      </c>
      <c r="AL529" s="54" t="str">
        <f t="shared" si="183"/>
        <v/>
      </c>
      <c r="AM529" s="54" t="str">
        <f t="shared" si="183"/>
        <v/>
      </c>
      <c r="AN529" s="1" t="str">
        <f>IF(AF529="S",VLOOKUP(AI529,lookups!$N$1:$O$100,2,FALSE),"NVT")</f>
        <v>NVT</v>
      </c>
      <c r="AP529" s="54" t="str">
        <f t="shared" si="180"/>
        <v/>
      </c>
    </row>
    <row r="530" spans="1:42" x14ac:dyDescent="0.2">
      <c r="A530" s="1">
        <f t="shared" si="168"/>
        <v>294.03500000000003</v>
      </c>
      <c r="B530" s="1">
        <f t="shared" si="169"/>
        <v>3</v>
      </c>
      <c r="C530" s="1">
        <f t="shared" si="170"/>
        <v>0</v>
      </c>
      <c r="D530" s="1">
        <f t="shared" si="171"/>
        <v>0</v>
      </c>
      <c r="E530" s="1">
        <f t="shared" si="176"/>
        <v>526</v>
      </c>
      <c r="F530" s="1">
        <f>IFERROR(VLOOKUP($E530,aanmeldingen!$B:$AB,F$1,FALSE),"-")</f>
        <v>294</v>
      </c>
      <c r="H530" s="25" t="str">
        <f>IF($D530=1,VLOOKUP($E530,aanmeldingen!$B:$AB,H$1,FALSE),"")</f>
        <v/>
      </c>
      <c r="I530" s="1" t="str">
        <f>IF($D530=1,VLOOKUP($E530,aanmeldingen!$B:$AB,I$1,FALSE),"")</f>
        <v/>
      </c>
      <c r="J530" s="1" t="str">
        <f>IF($D530=1,VLOOKUP($E530,aanmeldingen!$B:$AB,J$1,FALSE),"")</f>
        <v/>
      </c>
      <c r="K530" s="95" t="str">
        <f>IF($D530=1,VLOOKUP($E530,aanmeldingen!$B:$AB,K$1,FALSE),"")</f>
        <v/>
      </c>
      <c r="L530" s="95" t="str">
        <f>IF($D530=1,VLOOKUP($E530,aanmeldingen!$B:$AB,L$1,FALSE),"")</f>
        <v/>
      </c>
      <c r="M530" s="18" t="str">
        <f>IF($D530=1,VLOOKUP($E530,aanmeldingen!$B:$AB,M$1,FALSE),"")</f>
        <v/>
      </c>
      <c r="N530" s="1" t="str">
        <f>IF($D530=1,VLOOKUP($E530,aanmeldingen!$B:$AB,N$1,FALSE),"")</f>
        <v/>
      </c>
      <c r="O530" s="1" t="str">
        <f>IF($F530="-","",VLOOKUP($E530,aanmeldingen!$B:$AB,O$1,FALSE))</f>
        <v>Schanzleh</v>
      </c>
      <c r="P530" s="1" t="str">
        <f>IF($F530="-","",VLOOKUP($E530,aanmeldingen!$B:$AB,P$1,FALSE))</f>
        <v>Thom</v>
      </c>
      <c r="Q530" s="1" t="str">
        <f>IF($F530="-","",VLOOKUP($E530,aanmeldingen!$B:$AB,Q$1,FALSE))</f>
        <v>ZAI</v>
      </c>
      <c r="R530" s="123">
        <v>35</v>
      </c>
      <c r="S530" s="123"/>
      <c r="AA530" s="54">
        <f t="shared" si="177"/>
        <v>0</v>
      </c>
      <c r="AB530" s="54" t="e">
        <f t="shared" si="178"/>
        <v>#VALUE!</v>
      </c>
      <c r="AC530" s="83" t="str">
        <f t="shared" si="179"/>
        <v/>
      </c>
      <c r="AD530" s="54">
        <f t="shared" si="181"/>
        <v>526</v>
      </c>
      <c r="AE530" s="54" t="str">
        <f t="shared" si="165"/>
        <v/>
      </c>
      <c r="AF530" s="54" t="str">
        <f t="shared" si="166"/>
        <v/>
      </c>
      <c r="AG530" s="54" t="str">
        <f t="shared" si="182"/>
        <v/>
      </c>
      <c r="AH530" s="54" t="str">
        <f t="shared" si="182"/>
        <v/>
      </c>
      <c r="AI530" s="54" t="str">
        <f t="shared" si="182"/>
        <v/>
      </c>
      <c r="AJ530" s="54" t="str">
        <f t="shared" si="167"/>
        <v/>
      </c>
      <c r="AK530" s="54" t="str">
        <f t="shared" si="183"/>
        <v/>
      </c>
      <c r="AL530" s="54" t="str">
        <f t="shared" si="183"/>
        <v/>
      </c>
      <c r="AM530" s="54" t="str">
        <f t="shared" si="183"/>
        <v/>
      </c>
      <c r="AN530" s="1" t="str">
        <f>IF(AF530="S",VLOOKUP(AI530,lookups!$N$1:$O$100,2,FALSE),"NVT")</f>
        <v>NVT</v>
      </c>
      <c r="AP530" s="54" t="str">
        <f t="shared" si="180"/>
        <v/>
      </c>
    </row>
    <row r="531" spans="1:42" x14ac:dyDescent="0.2">
      <c r="A531" s="1">
        <f t="shared" si="168"/>
        <v>294.22199999999998</v>
      </c>
      <c r="B531" s="1">
        <f t="shared" si="169"/>
        <v>4</v>
      </c>
      <c r="C531" s="1">
        <f t="shared" si="170"/>
        <v>0</v>
      </c>
      <c r="D531" s="1">
        <f t="shared" si="171"/>
        <v>0</v>
      </c>
      <c r="E531" s="1">
        <f t="shared" si="176"/>
        <v>527</v>
      </c>
      <c r="F531" s="1">
        <f>IFERROR(VLOOKUP($E531,aanmeldingen!$B:$AB,F$1,FALSE),"-")</f>
        <v>294</v>
      </c>
      <c r="H531" s="25" t="str">
        <f>IF($D531=1,VLOOKUP($E531,aanmeldingen!$B:$AB,H$1,FALSE),"")</f>
        <v/>
      </c>
      <c r="I531" s="1" t="str">
        <f>IF($D531=1,VLOOKUP($E531,aanmeldingen!$B:$AB,I$1,FALSE),"")</f>
        <v/>
      </c>
      <c r="J531" s="1" t="str">
        <f>IF($D531=1,VLOOKUP($E531,aanmeldingen!$B:$AB,J$1,FALSE),"")</f>
        <v/>
      </c>
      <c r="K531" s="95" t="str">
        <f>IF($D531=1,VLOOKUP($E531,aanmeldingen!$B:$AB,K$1,FALSE),"")</f>
        <v/>
      </c>
      <c r="L531" s="95" t="str">
        <f>IF($D531=1,VLOOKUP($E531,aanmeldingen!$B:$AB,L$1,FALSE),"")</f>
        <v/>
      </c>
      <c r="M531" s="18" t="str">
        <f>IF($D531=1,VLOOKUP($E531,aanmeldingen!$B:$AB,M$1,FALSE),"")</f>
        <v/>
      </c>
      <c r="N531" s="1" t="str">
        <f>IF($D531=1,VLOOKUP($E531,aanmeldingen!$B:$AB,N$1,FALSE),"")</f>
        <v/>
      </c>
      <c r="O531" s="1" t="str">
        <f>IF($F531="-","",VLOOKUP($E531,aanmeldingen!$B:$AB,O$1,FALSE))</f>
        <v>Oosthof</v>
      </c>
      <c r="P531" s="1" t="str">
        <f>IF($F531="-","",VLOOKUP($E531,aanmeldingen!$B:$AB,P$1,FALSE))</f>
        <v>Collin</v>
      </c>
      <c r="Q531" s="1" t="str">
        <f>IF($F531="-","",VLOOKUP($E531,aanmeldingen!$B:$AB,Q$1,FALSE))</f>
        <v>MN</v>
      </c>
      <c r="R531" s="123">
        <v>222</v>
      </c>
      <c r="S531" s="123"/>
      <c r="AA531" s="54">
        <f t="shared" si="177"/>
        <v>0</v>
      </c>
      <c r="AB531" s="54" t="e">
        <f t="shared" si="178"/>
        <v>#VALUE!</v>
      </c>
      <c r="AC531" s="83" t="str">
        <f t="shared" si="179"/>
        <v/>
      </c>
      <c r="AD531" s="54">
        <f t="shared" si="181"/>
        <v>527</v>
      </c>
      <c r="AE531" s="54" t="str">
        <f t="shared" si="165"/>
        <v/>
      </c>
      <c r="AF531" s="54" t="str">
        <f t="shared" si="166"/>
        <v/>
      </c>
      <c r="AG531" s="54" t="str">
        <f t="shared" si="182"/>
        <v/>
      </c>
      <c r="AH531" s="54" t="str">
        <f t="shared" si="182"/>
        <v/>
      </c>
      <c r="AI531" s="54" t="str">
        <f t="shared" si="182"/>
        <v/>
      </c>
      <c r="AJ531" s="54" t="str">
        <f t="shared" si="167"/>
        <v/>
      </c>
      <c r="AK531" s="54" t="str">
        <f t="shared" si="183"/>
        <v/>
      </c>
      <c r="AL531" s="54" t="str">
        <f t="shared" si="183"/>
        <v/>
      </c>
      <c r="AM531" s="54" t="str">
        <f t="shared" si="183"/>
        <v/>
      </c>
      <c r="AN531" s="1" t="str">
        <f>IF(AF531="S",VLOOKUP(AI531,lookups!$N$1:$O$100,2,FALSE),"NVT")</f>
        <v>NVT</v>
      </c>
      <c r="AP531" s="54" t="str">
        <f t="shared" si="180"/>
        <v/>
      </c>
    </row>
    <row r="532" spans="1:42" x14ac:dyDescent="0.2">
      <c r="A532" s="1">
        <f t="shared" si="168"/>
        <v>294.00900000000001</v>
      </c>
      <c r="B532" s="1">
        <f t="shared" si="169"/>
        <v>5</v>
      </c>
      <c r="C532" s="1">
        <f t="shared" si="170"/>
        <v>0</v>
      </c>
      <c r="D532" s="1">
        <f t="shared" si="171"/>
        <v>0</v>
      </c>
      <c r="E532" s="1">
        <f t="shared" si="176"/>
        <v>528</v>
      </c>
      <c r="F532" s="1">
        <f>IFERROR(VLOOKUP($E532,aanmeldingen!$B:$AB,F$1,FALSE),"-")</f>
        <v>294</v>
      </c>
      <c r="H532" s="25" t="str">
        <f>IF($D532=1,VLOOKUP($E532,aanmeldingen!$B:$AB,H$1,FALSE),"")</f>
        <v/>
      </c>
      <c r="I532" s="1" t="str">
        <f>IF($D532=1,VLOOKUP($E532,aanmeldingen!$B:$AB,I$1,FALSE),"")</f>
        <v/>
      </c>
      <c r="J532" s="1" t="str">
        <f>IF($D532=1,VLOOKUP($E532,aanmeldingen!$B:$AB,J$1,FALSE),"")</f>
        <v/>
      </c>
      <c r="K532" s="95" t="str">
        <f>IF($D532=1,VLOOKUP($E532,aanmeldingen!$B:$AB,K$1,FALSE),"")</f>
        <v/>
      </c>
      <c r="L532" s="95" t="str">
        <f>IF($D532=1,VLOOKUP($E532,aanmeldingen!$B:$AB,L$1,FALSE),"")</f>
        <v/>
      </c>
      <c r="M532" s="18" t="str">
        <f>IF($D532=1,VLOOKUP($E532,aanmeldingen!$B:$AB,M$1,FALSE),"")</f>
        <v/>
      </c>
      <c r="N532" s="1" t="str">
        <f>IF($D532=1,VLOOKUP($E532,aanmeldingen!$B:$AB,N$1,FALSE),"")</f>
        <v/>
      </c>
      <c r="O532" s="1" t="str">
        <f>IF($F532="-","",VLOOKUP($E532,aanmeldingen!$B:$AB,O$1,FALSE))</f>
        <v>Tulen</v>
      </c>
      <c r="P532" s="1" t="str">
        <f>IF($F532="-","",VLOOKUP($E532,aanmeldingen!$B:$AB,P$1,FALSE))</f>
        <v>Rafael</v>
      </c>
      <c r="Q532" s="1" t="str">
        <f>IF($F532="-","",VLOOKUP($E532,aanmeldingen!$B:$AB,Q$1,FALSE))</f>
        <v>SCA</v>
      </c>
      <c r="R532" s="123">
        <v>9</v>
      </c>
      <c r="S532" s="123"/>
      <c r="AA532" s="54">
        <f t="shared" si="177"/>
        <v>0</v>
      </c>
      <c r="AB532" s="54" t="e">
        <f t="shared" si="178"/>
        <v>#VALUE!</v>
      </c>
      <c r="AC532" s="83" t="str">
        <f t="shared" si="179"/>
        <v/>
      </c>
      <c r="AD532" s="54">
        <f t="shared" si="181"/>
        <v>528</v>
      </c>
      <c r="AE532" s="54" t="str">
        <f t="shared" si="165"/>
        <v/>
      </c>
      <c r="AF532" s="54" t="str">
        <f t="shared" si="166"/>
        <v/>
      </c>
      <c r="AG532" s="54" t="str">
        <f t="shared" si="182"/>
        <v/>
      </c>
      <c r="AH532" s="54" t="str">
        <f t="shared" si="182"/>
        <v/>
      </c>
      <c r="AI532" s="54" t="str">
        <f t="shared" si="182"/>
        <v/>
      </c>
      <c r="AJ532" s="54" t="str">
        <f t="shared" si="167"/>
        <v/>
      </c>
      <c r="AK532" s="54" t="str">
        <f t="shared" si="183"/>
        <v/>
      </c>
      <c r="AL532" s="54" t="str">
        <f t="shared" si="183"/>
        <v/>
      </c>
      <c r="AM532" s="54" t="str">
        <f t="shared" si="183"/>
        <v/>
      </c>
      <c r="AN532" s="1" t="str">
        <f>IF(AF532="S",VLOOKUP(AI532,lookups!$N$1:$O$100,2,FALSE),"NVT")</f>
        <v>NVT</v>
      </c>
      <c r="AP532" s="54" t="str">
        <f t="shared" si="180"/>
        <v/>
      </c>
    </row>
    <row r="533" spans="1:42" x14ac:dyDescent="0.2">
      <c r="A533" s="1">
        <f t="shared" si="168"/>
        <v>294.13099999999997</v>
      </c>
      <c r="B533" s="1">
        <f t="shared" si="169"/>
        <v>6</v>
      </c>
      <c r="C533" s="1">
        <f t="shared" si="170"/>
        <v>0</v>
      </c>
      <c r="D533" s="1">
        <f t="shared" si="171"/>
        <v>0</v>
      </c>
      <c r="E533" s="1">
        <f t="shared" si="176"/>
        <v>529</v>
      </c>
      <c r="F533" s="1">
        <f>IFERROR(VLOOKUP($E533,aanmeldingen!$B:$AB,F$1,FALSE),"-")</f>
        <v>294</v>
      </c>
      <c r="H533" s="25" t="str">
        <f>IF($D533=1,VLOOKUP($E533,aanmeldingen!$B:$AB,H$1,FALSE),"")</f>
        <v/>
      </c>
      <c r="I533" s="1" t="str">
        <f>IF($D533=1,VLOOKUP($E533,aanmeldingen!$B:$AB,I$1,FALSE),"")</f>
        <v/>
      </c>
      <c r="J533" s="1" t="str">
        <f>IF($D533=1,VLOOKUP($E533,aanmeldingen!$B:$AB,J$1,FALSE),"")</f>
        <v/>
      </c>
      <c r="K533" s="95" t="str">
        <f>IF($D533=1,VLOOKUP($E533,aanmeldingen!$B:$AB,K$1,FALSE),"")</f>
        <v/>
      </c>
      <c r="L533" s="95" t="str">
        <f>IF($D533=1,VLOOKUP($E533,aanmeldingen!$B:$AB,L$1,FALSE),"")</f>
        <v/>
      </c>
      <c r="M533" s="18" t="str">
        <f>IF($D533=1,VLOOKUP($E533,aanmeldingen!$B:$AB,M$1,FALSE),"")</f>
        <v/>
      </c>
      <c r="N533" s="1" t="str">
        <f>IF($D533=1,VLOOKUP($E533,aanmeldingen!$B:$AB,N$1,FALSE),"")</f>
        <v/>
      </c>
      <c r="O533" s="1" t="str">
        <f>IF($F533="-","",VLOOKUP($E533,aanmeldingen!$B:$AB,O$1,FALSE))</f>
        <v>Van Winden</v>
      </c>
      <c r="P533" s="1" t="str">
        <f>IF($F533="-","",VLOOKUP($E533,aanmeldingen!$B:$AB,P$1,FALSE))</f>
        <v>Levy</v>
      </c>
      <c r="Q533" s="1" t="str">
        <f>IF($F533="-","",VLOOKUP($E533,aanmeldingen!$B:$AB,Q$1,FALSE))</f>
        <v>RS</v>
      </c>
      <c r="R533" s="123">
        <v>131</v>
      </c>
      <c r="S533" s="123"/>
      <c r="AA533" s="54">
        <f t="shared" si="177"/>
        <v>0</v>
      </c>
      <c r="AB533" s="54" t="e">
        <f t="shared" si="178"/>
        <v>#VALUE!</v>
      </c>
      <c r="AC533" s="83" t="str">
        <f t="shared" si="179"/>
        <v/>
      </c>
      <c r="AD533" s="54">
        <f t="shared" si="181"/>
        <v>529</v>
      </c>
      <c r="AE533" s="54" t="str">
        <f t="shared" si="165"/>
        <v/>
      </c>
      <c r="AF533" s="54" t="str">
        <f t="shared" si="166"/>
        <v/>
      </c>
      <c r="AG533" s="54" t="str">
        <f t="shared" si="182"/>
        <v/>
      </c>
      <c r="AH533" s="54" t="str">
        <f t="shared" si="182"/>
        <v/>
      </c>
      <c r="AI533" s="54" t="str">
        <f t="shared" si="182"/>
        <v/>
      </c>
      <c r="AJ533" s="54" t="str">
        <f t="shared" si="167"/>
        <v/>
      </c>
      <c r="AK533" s="54" t="str">
        <f t="shared" si="183"/>
        <v/>
      </c>
      <c r="AL533" s="54" t="str">
        <f t="shared" si="183"/>
        <v/>
      </c>
      <c r="AM533" s="54" t="str">
        <f t="shared" si="183"/>
        <v/>
      </c>
      <c r="AN533" s="1" t="str">
        <f>IF(AF533="S",VLOOKUP(AI533,lookups!$N$1:$O$100,2,FALSE),"NVT")</f>
        <v>NVT</v>
      </c>
      <c r="AP533" s="54" t="str">
        <f t="shared" si="180"/>
        <v/>
      </c>
    </row>
    <row r="534" spans="1:42" x14ac:dyDescent="0.2">
      <c r="A534" s="1">
        <f t="shared" si="168"/>
        <v>294.09699999999998</v>
      </c>
      <c r="B534" s="1">
        <f t="shared" si="169"/>
        <v>7</v>
      </c>
      <c r="C534" s="1">
        <f t="shared" si="170"/>
        <v>0</v>
      </c>
      <c r="D534" s="1">
        <f t="shared" si="171"/>
        <v>0</v>
      </c>
      <c r="E534" s="1">
        <f t="shared" si="176"/>
        <v>530</v>
      </c>
      <c r="F534" s="1">
        <f>IFERROR(VLOOKUP($E534,aanmeldingen!$B:$AB,F$1,FALSE),"-")</f>
        <v>294</v>
      </c>
      <c r="H534" s="25" t="str">
        <f>IF($D534=1,VLOOKUP($E534,aanmeldingen!$B:$AB,H$1,FALSE),"")</f>
        <v/>
      </c>
      <c r="I534" s="1" t="str">
        <f>IF($D534=1,VLOOKUP($E534,aanmeldingen!$B:$AB,I$1,FALSE),"")</f>
        <v/>
      </c>
      <c r="J534" s="1" t="str">
        <f>IF($D534=1,VLOOKUP($E534,aanmeldingen!$B:$AB,J$1,FALSE),"")</f>
        <v/>
      </c>
      <c r="K534" s="95" t="str">
        <f>IF($D534=1,VLOOKUP($E534,aanmeldingen!$B:$AB,K$1,FALSE),"")</f>
        <v/>
      </c>
      <c r="L534" s="95" t="str">
        <f>IF($D534=1,VLOOKUP($E534,aanmeldingen!$B:$AB,L$1,FALSE),"")</f>
        <v/>
      </c>
      <c r="M534" s="18" t="str">
        <f>IF($D534=1,VLOOKUP($E534,aanmeldingen!$B:$AB,M$1,FALSE),"")</f>
        <v/>
      </c>
      <c r="N534" s="1" t="str">
        <f>IF($D534=1,VLOOKUP($E534,aanmeldingen!$B:$AB,N$1,FALSE),"")</f>
        <v/>
      </c>
      <c r="O534" s="1" t="str">
        <f>IF($F534="-","",VLOOKUP($E534,aanmeldingen!$B:$AB,O$1,FALSE))</f>
        <v>Van Nunen</v>
      </c>
      <c r="P534" s="1" t="str">
        <f>IF($F534="-","",VLOOKUP($E534,aanmeldingen!$B:$AB,P$1,FALSE))</f>
        <v>David</v>
      </c>
      <c r="Q534" s="1" t="str">
        <f>IF($F534="-","",VLOOKUP($E534,aanmeldingen!$B:$AB,Q$1,FALSE))</f>
        <v>DFC</v>
      </c>
      <c r="R534" s="123">
        <v>97</v>
      </c>
      <c r="S534" s="123"/>
      <c r="AA534" s="54">
        <f t="shared" si="177"/>
        <v>0</v>
      </c>
      <c r="AB534" s="54" t="e">
        <f t="shared" si="178"/>
        <v>#VALUE!</v>
      </c>
      <c r="AC534" s="83" t="str">
        <f t="shared" si="179"/>
        <v/>
      </c>
      <c r="AD534" s="54">
        <f t="shared" si="181"/>
        <v>530</v>
      </c>
      <c r="AE534" s="54" t="str">
        <f t="shared" si="165"/>
        <v/>
      </c>
      <c r="AF534" s="54" t="str">
        <f t="shared" si="166"/>
        <v/>
      </c>
      <c r="AG534" s="54" t="str">
        <f t="shared" si="182"/>
        <v/>
      </c>
      <c r="AH534" s="54" t="str">
        <f t="shared" si="182"/>
        <v/>
      </c>
      <c r="AI534" s="54" t="str">
        <f t="shared" si="182"/>
        <v/>
      </c>
      <c r="AJ534" s="54" t="str">
        <f t="shared" si="167"/>
        <v/>
      </c>
      <c r="AK534" s="54" t="str">
        <f t="shared" si="183"/>
        <v/>
      </c>
      <c r="AL534" s="54" t="str">
        <f t="shared" si="183"/>
        <v/>
      </c>
      <c r="AM534" s="54" t="str">
        <f t="shared" si="183"/>
        <v/>
      </c>
      <c r="AN534" s="1" t="str">
        <f>IF(AF534="S",VLOOKUP(AI534,lookups!$N$1:$O$100,2,FALSE),"NVT")</f>
        <v>NVT</v>
      </c>
      <c r="AP534" s="54" t="str">
        <f t="shared" si="180"/>
        <v/>
      </c>
    </row>
    <row r="535" spans="1:42" x14ac:dyDescent="0.2">
      <c r="A535" s="1">
        <f t="shared" si="168"/>
        <v>294.04300000000001</v>
      </c>
      <c r="B535" s="1">
        <f t="shared" si="169"/>
        <v>8</v>
      </c>
      <c r="C535" s="1">
        <f t="shared" si="170"/>
        <v>0</v>
      </c>
      <c r="D535" s="1">
        <f t="shared" si="171"/>
        <v>0</v>
      </c>
      <c r="E535" s="1">
        <f t="shared" si="176"/>
        <v>531</v>
      </c>
      <c r="F535" s="1">
        <f>IFERROR(VLOOKUP($E535,aanmeldingen!$B:$AB,F$1,FALSE),"-")</f>
        <v>294</v>
      </c>
      <c r="H535" s="25" t="str">
        <f>IF($D535=1,VLOOKUP($E535,aanmeldingen!$B:$AB,H$1,FALSE),"")</f>
        <v/>
      </c>
      <c r="I535" s="1" t="str">
        <f>IF($D535=1,VLOOKUP($E535,aanmeldingen!$B:$AB,I$1,FALSE),"")</f>
        <v/>
      </c>
      <c r="J535" s="1" t="str">
        <f>IF($D535=1,VLOOKUP($E535,aanmeldingen!$B:$AB,J$1,FALSE),"")</f>
        <v/>
      </c>
      <c r="K535" s="95" t="str">
        <f>IF($D535=1,VLOOKUP($E535,aanmeldingen!$B:$AB,K$1,FALSE),"")</f>
        <v/>
      </c>
      <c r="L535" s="95" t="str">
        <f>IF($D535=1,VLOOKUP($E535,aanmeldingen!$B:$AB,L$1,FALSE),"")</f>
        <v/>
      </c>
      <c r="M535" s="18" t="str">
        <f>IF($D535=1,VLOOKUP($E535,aanmeldingen!$B:$AB,M$1,FALSE),"")</f>
        <v/>
      </c>
      <c r="N535" s="1" t="str">
        <f>IF($D535=1,VLOOKUP($E535,aanmeldingen!$B:$AB,N$1,FALSE),"")</f>
        <v/>
      </c>
      <c r="O535" s="1" t="str">
        <f>IF($F535="-","",VLOOKUP($E535,aanmeldingen!$B:$AB,O$1,FALSE))</f>
        <v>Postma</v>
      </c>
      <c r="P535" s="1" t="str">
        <f>IF($F535="-","",VLOOKUP($E535,aanmeldingen!$B:$AB,P$1,FALSE))</f>
        <v>Randy</v>
      </c>
      <c r="Q535" s="1" t="str">
        <f>IF($F535="-","",VLOOKUP($E535,aanmeldingen!$B:$AB,Q$1,FALSE))</f>
        <v>FCA</v>
      </c>
      <c r="R535" s="123">
        <v>43</v>
      </c>
      <c r="S535" s="123"/>
      <c r="AA535" s="54">
        <f t="shared" si="177"/>
        <v>0</v>
      </c>
      <c r="AB535" s="54" t="e">
        <f t="shared" si="178"/>
        <v>#VALUE!</v>
      </c>
      <c r="AC535" s="83" t="str">
        <f t="shared" si="179"/>
        <v/>
      </c>
      <c r="AD535" s="54">
        <f t="shared" si="181"/>
        <v>531</v>
      </c>
      <c r="AE535" s="54" t="str">
        <f t="shared" si="165"/>
        <v/>
      </c>
      <c r="AF535" s="54" t="str">
        <f t="shared" si="166"/>
        <v/>
      </c>
      <c r="AG535" s="54" t="str">
        <f t="shared" si="182"/>
        <v/>
      </c>
      <c r="AH535" s="54" t="str">
        <f t="shared" si="182"/>
        <v/>
      </c>
      <c r="AI535" s="54" t="str">
        <f t="shared" si="182"/>
        <v/>
      </c>
      <c r="AJ535" s="54" t="str">
        <f t="shared" si="167"/>
        <v/>
      </c>
      <c r="AK535" s="54" t="str">
        <f t="shared" si="183"/>
        <v/>
      </c>
      <c r="AL535" s="54" t="str">
        <f t="shared" si="183"/>
        <v/>
      </c>
      <c r="AM535" s="54" t="str">
        <f t="shared" si="183"/>
        <v/>
      </c>
      <c r="AN535" s="1" t="str">
        <f>IF(AF535="S",VLOOKUP(AI535,lookups!$N$1:$O$100,2,FALSE),"NVT")</f>
        <v>NVT</v>
      </c>
      <c r="AP535" s="54" t="str">
        <f t="shared" si="180"/>
        <v/>
      </c>
    </row>
    <row r="536" spans="1:42" x14ac:dyDescent="0.2">
      <c r="A536" s="1">
        <f t="shared" si="168"/>
        <v>294.214</v>
      </c>
      <c r="B536" s="1">
        <f t="shared" si="169"/>
        <v>9</v>
      </c>
      <c r="C536" s="1">
        <f t="shared" si="170"/>
        <v>0</v>
      </c>
      <c r="D536" s="1">
        <f t="shared" si="171"/>
        <v>0</v>
      </c>
      <c r="E536" s="1">
        <f t="shared" si="176"/>
        <v>532</v>
      </c>
      <c r="F536" s="1">
        <f>IFERROR(VLOOKUP($E536,aanmeldingen!$B:$AB,F$1,FALSE),"-")</f>
        <v>294</v>
      </c>
      <c r="H536" s="25" t="str">
        <f>IF($D536=1,VLOOKUP($E536,aanmeldingen!$B:$AB,H$1,FALSE),"")</f>
        <v/>
      </c>
      <c r="I536" s="1" t="str">
        <f>IF($D536=1,VLOOKUP($E536,aanmeldingen!$B:$AB,I$1,FALSE),"")</f>
        <v/>
      </c>
      <c r="J536" s="1" t="str">
        <f>IF($D536=1,VLOOKUP($E536,aanmeldingen!$B:$AB,J$1,FALSE),"")</f>
        <v/>
      </c>
      <c r="K536" s="95" t="str">
        <f>IF($D536=1,VLOOKUP($E536,aanmeldingen!$B:$AB,K$1,FALSE),"")</f>
        <v/>
      </c>
      <c r="L536" s="95" t="str">
        <f>IF($D536=1,VLOOKUP($E536,aanmeldingen!$B:$AB,L$1,FALSE),"")</f>
        <v/>
      </c>
      <c r="M536" s="18" t="str">
        <f>IF($D536=1,VLOOKUP($E536,aanmeldingen!$B:$AB,M$1,FALSE),"")</f>
        <v/>
      </c>
      <c r="N536" s="1" t="str">
        <f>IF($D536=1,VLOOKUP($E536,aanmeldingen!$B:$AB,N$1,FALSE),"")</f>
        <v/>
      </c>
      <c r="O536" s="1" t="str">
        <f>IF($F536="-","",VLOOKUP($E536,aanmeldingen!$B:$AB,O$1,FALSE))</f>
        <v>Keppel</v>
      </c>
      <c r="P536" s="1" t="str">
        <f>IF($F536="-","",VLOOKUP($E536,aanmeldingen!$B:$AB,P$1,FALSE))</f>
        <v>Colin</v>
      </c>
      <c r="Q536" s="1" t="str">
        <f>IF($F536="-","",VLOOKUP($E536,aanmeldingen!$B:$AB,Q$1,FALSE))</f>
        <v>DBO</v>
      </c>
      <c r="R536" s="123">
        <v>214</v>
      </c>
      <c r="S536" s="123"/>
      <c r="AA536" s="54">
        <f t="shared" si="177"/>
        <v>0</v>
      </c>
      <c r="AB536" s="54" t="e">
        <f t="shared" si="178"/>
        <v>#VALUE!</v>
      </c>
      <c r="AC536" s="83" t="str">
        <f t="shared" si="179"/>
        <v/>
      </c>
      <c r="AD536" s="54">
        <f t="shared" si="181"/>
        <v>532</v>
      </c>
      <c r="AE536" s="54" t="str">
        <f t="shared" si="165"/>
        <v/>
      </c>
      <c r="AF536" s="54" t="str">
        <f t="shared" si="166"/>
        <v/>
      </c>
      <c r="AG536" s="54" t="str">
        <f t="shared" si="182"/>
        <v/>
      </c>
      <c r="AH536" s="54" t="str">
        <f t="shared" si="182"/>
        <v/>
      </c>
      <c r="AI536" s="54" t="str">
        <f t="shared" si="182"/>
        <v/>
      </c>
      <c r="AJ536" s="54" t="str">
        <f t="shared" si="167"/>
        <v/>
      </c>
      <c r="AK536" s="54" t="str">
        <f t="shared" si="183"/>
        <v/>
      </c>
      <c r="AL536" s="54" t="str">
        <f t="shared" si="183"/>
        <v/>
      </c>
      <c r="AM536" s="54" t="str">
        <f t="shared" si="183"/>
        <v/>
      </c>
      <c r="AN536" s="1" t="str">
        <f>IF(AF536="S",VLOOKUP(AI536,lookups!$N$1:$O$100,2,FALSE),"NVT")</f>
        <v>NVT</v>
      </c>
      <c r="AP536" s="54" t="str">
        <f t="shared" si="180"/>
        <v/>
      </c>
    </row>
    <row r="537" spans="1:42" x14ac:dyDescent="0.2">
      <c r="A537" s="1">
        <f t="shared" si="168"/>
        <v>295.08699999999999</v>
      </c>
      <c r="B537" s="1">
        <f t="shared" si="169"/>
        <v>1</v>
      </c>
      <c r="C537" s="1">
        <f t="shared" si="170"/>
        <v>1</v>
      </c>
      <c r="D537" s="1">
        <f t="shared" si="171"/>
        <v>1</v>
      </c>
      <c r="E537" s="1">
        <f t="shared" si="176"/>
        <v>533</v>
      </c>
      <c r="F537" s="1">
        <f>IFERROR(VLOOKUP($E537,aanmeldingen!$B:$AB,F$1,FALSE),"-")</f>
        <v>295</v>
      </c>
      <c r="H537" s="25" t="str">
        <f>IF($D537=1,VLOOKUP($E537,aanmeldingen!$B:$AB,H$1,FALSE),"")</f>
        <v>Foggia</v>
      </c>
      <c r="I537" s="1" t="str">
        <f>IF($D537=1,VLOOKUP($E537,aanmeldingen!$B:$AB,I$1,FALSE),"")</f>
        <v>ITA</v>
      </c>
      <c r="J537" s="1" t="str">
        <f>IF($D537=1,VLOOKUP($E537,aanmeldingen!$B:$AB,J$1,FALSE),"")</f>
        <v>EK Cad</v>
      </c>
      <c r="K537" s="95">
        <f>IF($D537=1,VLOOKUP($E537,aanmeldingen!$B:$AB,K$1,FALSE),"")</f>
        <v>43519</v>
      </c>
      <c r="L537" s="95">
        <f>IF($D537=1,VLOOKUP($E537,aanmeldingen!$B:$AB,L$1,FALSE),"")</f>
        <v>43519</v>
      </c>
      <c r="M537" s="18" t="str">
        <f>IF($D537=1,VLOOKUP($E537,aanmeldingen!$B:$AB,M$1,FALSE),"")</f>
        <v>Dames</v>
      </c>
      <c r="N537" s="1" t="str">
        <f>IF($D537=1,VLOOKUP($E537,aanmeldingen!$B:$AB,N$1,FALSE),"")</f>
        <v>Degen</v>
      </c>
      <c r="O537" s="1" t="str">
        <f>IF($F537="-","",VLOOKUP($E537,aanmeldingen!$B:$AB,O$1,FALSE))</f>
        <v>Celie</v>
      </c>
      <c r="P537" s="1" t="str">
        <f>IF($F537="-","",VLOOKUP($E537,aanmeldingen!$B:$AB,P$1,FALSE))</f>
        <v>Jocy</v>
      </c>
      <c r="Q537" s="1" t="str">
        <f>IF($F537="-","",VLOOKUP($E537,aanmeldingen!$B:$AB,Q$1,FALSE))</f>
        <v>FCA</v>
      </c>
      <c r="R537" s="123">
        <v>87</v>
      </c>
      <c r="S537" s="123">
        <v>100</v>
      </c>
      <c r="AA537" s="54">
        <f t="shared" si="177"/>
        <v>0</v>
      </c>
      <c r="AB537" s="54" t="e">
        <f t="shared" si="178"/>
        <v>#VALUE!</v>
      </c>
      <c r="AC537" s="83" t="str">
        <f t="shared" si="179"/>
        <v/>
      </c>
      <c r="AD537" s="54">
        <f t="shared" si="181"/>
        <v>533</v>
      </c>
      <c r="AE537" s="54" t="str">
        <f t="shared" si="165"/>
        <v/>
      </c>
      <c r="AF537" s="54" t="str">
        <f t="shared" si="166"/>
        <v/>
      </c>
      <c r="AG537" s="54" t="str">
        <f t="shared" si="182"/>
        <v/>
      </c>
      <c r="AH537" s="54" t="str">
        <f t="shared" si="182"/>
        <v/>
      </c>
      <c r="AI537" s="54" t="str">
        <f t="shared" si="182"/>
        <v/>
      </c>
      <c r="AJ537" s="54" t="str">
        <f t="shared" si="167"/>
        <v/>
      </c>
      <c r="AK537" s="54" t="str">
        <f t="shared" si="183"/>
        <v/>
      </c>
      <c r="AL537" s="54" t="str">
        <f t="shared" si="183"/>
        <v/>
      </c>
      <c r="AM537" s="54" t="str">
        <f t="shared" si="183"/>
        <v/>
      </c>
      <c r="AN537" s="1" t="str">
        <f>IF(AF537="S",VLOOKUP(AI537,lookups!$N$1:$O$100,2,FALSE),"NVT")</f>
        <v>NVT</v>
      </c>
      <c r="AP537" s="54" t="str">
        <f t="shared" si="180"/>
        <v/>
      </c>
    </row>
    <row r="538" spans="1:42" x14ac:dyDescent="0.2">
      <c r="A538" s="1">
        <f t="shared" si="168"/>
        <v>295.07900000000001</v>
      </c>
      <c r="B538" s="1">
        <f t="shared" si="169"/>
        <v>2</v>
      </c>
      <c r="C538" s="1">
        <f t="shared" si="170"/>
        <v>1</v>
      </c>
      <c r="D538" s="1">
        <f t="shared" si="171"/>
        <v>0</v>
      </c>
      <c r="E538" s="1">
        <f t="shared" si="176"/>
        <v>534</v>
      </c>
      <c r="F538" s="1">
        <f>IFERROR(VLOOKUP($E538,aanmeldingen!$B:$AB,F$1,FALSE),"-")</f>
        <v>295</v>
      </c>
      <c r="H538" s="25" t="str">
        <f>IF($D538=1,VLOOKUP($E538,aanmeldingen!$B:$AB,H$1,FALSE),"")</f>
        <v/>
      </c>
      <c r="I538" s="1" t="str">
        <f>IF($D538=1,VLOOKUP($E538,aanmeldingen!$B:$AB,I$1,FALSE),"")</f>
        <v/>
      </c>
      <c r="J538" s="1" t="str">
        <f>IF($D538=1,VLOOKUP($E538,aanmeldingen!$B:$AB,J$1,FALSE),"")</f>
        <v/>
      </c>
      <c r="K538" s="95" t="str">
        <f>IF($D538=1,VLOOKUP($E538,aanmeldingen!$B:$AB,K$1,FALSE),"")</f>
        <v/>
      </c>
      <c r="L538" s="95" t="str">
        <f>IF($D538=1,VLOOKUP($E538,aanmeldingen!$B:$AB,L$1,FALSE),"")</f>
        <v/>
      </c>
      <c r="M538" s="18" t="str">
        <f>IF($D538=1,VLOOKUP($E538,aanmeldingen!$B:$AB,M$1,FALSE),"")</f>
        <v/>
      </c>
      <c r="N538" s="1" t="str">
        <f>IF($D538=1,VLOOKUP($E538,aanmeldingen!$B:$AB,N$1,FALSE),"")</f>
        <v/>
      </c>
      <c r="O538" s="1" t="str">
        <f>IF($F538="-","",VLOOKUP($E538,aanmeldingen!$B:$AB,O$1,FALSE))</f>
        <v>Kardol</v>
      </c>
      <c r="P538" s="1" t="str">
        <f>IF($F538="-","",VLOOKUP($E538,aanmeldingen!$B:$AB,P$1,FALSE))</f>
        <v>Klaartje</v>
      </c>
      <c r="Q538" s="1" t="str">
        <f>IF($F538="-","",VLOOKUP($E538,aanmeldingen!$B:$AB,Q$1,FALSE))</f>
        <v>RS</v>
      </c>
      <c r="R538" s="123">
        <v>79</v>
      </c>
      <c r="S538" s="123"/>
      <c r="AA538" s="54">
        <f t="shared" si="177"/>
        <v>0</v>
      </c>
      <c r="AB538" s="54" t="e">
        <f t="shared" si="178"/>
        <v>#VALUE!</v>
      </c>
      <c r="AC538" s="83" t="str">
        <f t="shared" si="179"/>
        <v/>
      </c>
      <c r="AD538" s="54">
        <f t="shared" si="181"/>
        <v>534</v>
      </c>
      <c r="AE538" s="54" t="str">
        <f t="shared" si="165"/>
        <v/>
      </c>
      <c r="AF538" s="54" t="str">
        <f t="shared" si="166"/>
        <v/>
      </c>
      <c r="AG538" s="54" t="str">
        <f t="shared" si="182"/>
        <v/>
      </c>
      <c r="AH538" s="54" t="str">
        <f t="shared" si="182"/>
        <v/>
      </c>
      <c r="AI538" s="54" t="str">
        <f t="shared" si="182"/>
        <v/>
      </c>
      <c r="AJ538" s="54" t="str">
        <f t="shared" si="167"/>
        <v/>
      </c>
      <c r="AK538" s="54" t="str">
        <f t="shared" si="183"/>
        <v/>
      </c>
      <c r="AL538" s="54" t="str">
        <f t="shared" si="183"/>
        <v/>
      </c>
      <c r="AM538" s="54" t="str">
        <f t="shared" si="183"/>
        <v/>
      </c>
      <c r="AN538" s="1" t="str">
        <f>IF(AF538="S",VLOOKUP(AI538,lookups!$N$1:$O$100,2,FALSE),"NVT")</f>
        <v>NVT</v>
      </c>
      <c r="AP538" s="54" t="str">
        <f t="shared" si="180"/>
        <v/>
      </c>
    </row>
    <row r="539" spans="1:42" x14ac:dyDescent="0.2">
      <c r="A539" s="1">
        <f t="shared" si="168"/>
        <v>296.00900000000001</v>
      </c>
      <c r="B539" s="1">
        <f t="shared" si="169"/>
        <v>1</v>
      </c>
      <c r="C539" s="1">
        <f t="shared" si="170"/>
        <v>0</v>
      </c>
      <c r="D539" s="1">
        <f t="shared" si="171"/>
        <v>1</v>
      </c>
      <c r="E539" s="1">
        <f t="shared" si="176"/>
        <v>535</v>
      </c>
      <c r="F539" s="1">
        <f>IFERROR(VLOOKUP($E539,aanmeldingen!$B:$AB,F$1,FALSE),"-")</f>
        <v>296</v>
      </c>
      <c r="H539" s="25" t="str">
        <f>IF($D539=1,VLOOKUP($E539,aanmeldingen!$B:$AB,H$1,FALSE),"")</f>
        <v>Foggia</v>
      </c>
      <c r="I539" s="1" t="str">
        <f>IF($D539=1,VLOOKUP($E539,aanmeldingen!$B:$AB,I$1,FALSE),"")</f>
        <v>ITA</v>
      </c>
      <c r="J539" s="1" t="str">
        <f>IF($D539=1,VLOOKUP($E539,aanmeldingen!$B:$AB,J$1,FALSE),"")</f>
        <v>EK Cad</v>
      </c>
      <c r="K539" s="95">
        <f>IF($D539=1,VLOOKUP($E539,aanmeldingen!$B:$AB,K$1,FALSE),"")</f>
        <v>43519</v>
      </c>
      <c r="L539" s="95">
        <f>IF($D539=1,VLOOKUP($E539,aanmeldingen!$B:$AB,L$1,FALSE),"")</f>
        <v>43519</v>
      </c>
      <c r="M539" s="18" t="str">
        <f>IF($D539=1,VLOOKUP($E539,aanmeldingen!$B:$AB,M$1,FALSE),"")</f>
        <v>Heren</v>
      </c>
      <c r="N539" s="1" t="str">
        <f>IF($D539=1,VLOOKUP($E539,aanmeldingen!$B:$AB,N$1,FALSE),"")</f>
        <v>Sabel</v>
      </c>
      <c r="O539" s="1" t="str">
        <f>IF($F539="-","",VLOOKUP($E539,aanmeldingen!$B:$AB,O$1,FALSE))</f>
        <v>Schaafsma</v>
      </c>
      <c r="P539" s="1" t="str">
        <f>IF($F539="-","",VLOOKUP($E539,aanmeldingen!$B:$AB,P$1,FALSE))</f>
        <v>Bote</v>
      </c>
      <c r="Q539" s="1" t="str">
        <f>IF($F539="-","",VLOOKUP($E539,aanmeldingen!$B:$AB,Q$1,FALSE))</f>
        <v>AMS</v>
      </c>
      <c r="R539" s="123">
        <v>9</v>
      </c>
      <c r="S539" s="123">
        <v>74</v>
      </c>
      <c r="AA539" s="54">
        <f t="shared" si="177"/>
        <v>0</v>
      </c>
      <c r="AB539" s="54" t="e">
        <f t="shared" si="178"/>
        <v>#VALUE!</v>
      </c>
      <c r="AC539" s="83" t="str">
        <f t="shared" si="179"/>
        <v/>
      </c>
      <c r="AD539" s="54">
        <f t="shared" si="181"/>
        <v>535</v>
      </c>
      <c r="AE539" s="54" t="str">
        <f t="shared" si="165"/>
        <v/>
      </c>
      <c r="AF539" s="54" t="str">
        <f t="shared" si="166"/>
        <v/>
      </c>
      <c r="AG539" s="54" t="str">
        <f t="shared" si="182"/>
        <v/>
      </c>
      <c r="AH539" s="54" t="str">
        <f t="shared" si="182"/>
        <v/>
      </c>
      <c r="AI539" s="54" t="str">
        <f t="shared" si="182"/>
        <v/>
      </c>
      <c r="AJ539" s="54" t="str">
        <f t="shared" si="167"/>
        <v/>
      </c>
      <c r="AK539" s="54" t="str">
        <f t="shared" si="183"/>
        <v/>
      </c>
      <c r="AL539" s="54" t="str">
        <f t="shared" si="183"/>
        <v/>
      </c>
      <c r="AM539" s="54" t="str">
        <f t="shared" si="183"/>
        <v/>
      </c>
      <c r="AN539" s="1" t="str">
        <f>IF(AF539="S",VLOOKUP(AI539,lookups!$N$1:$O$100,2,FALSE),"NVT")</f>
        <v>NVT</v>
      </c>
      <c r="AP539" s="54" t="str">
        <f t="shared" si="180"/>
        <v/>
      </c>
    </row>
    <row r="540" spans="1:42" x14ac:dyDescent="0.2">
      <c r="A540" s="1">
        <f t="shared" si="168"/>
        <v>298.01600000000002</v>
      </c>
      <c r="B540" s="1">
        <f t="shared" si="169"/>
        <v>1</v>
      </c>
      <c r="C540" s="1">
        <f t="shared" si="170"/>
        <v>1</v>
      </c>
      <c r="D540" s="1">
        <f t="shared" si="171"/>
        <v>1</v>
      </c>
      <c r="E540" s="1">
        <f t="shared" si="176"/>
        <v>536</v>
      </c>
      <c r="F540" s="1">
        <f>IFERROR(VLOOKUP($E540,aanmeldingen!$B:$AB,F$1,FALSE),"-")</f>
        <v>298</v>
      </c>
      <c r="H540" s="25" t="str">
        <f>IF($D540=1,VLOOKUP($E540,aanmeldingen!$B:$AB,H$1,FALSE),"")</f>
        <v>Mannheim</v>
      </c>
      <c r="I540" s="1" t="str">
        <f>IF($D540=1,VLOOKUP($E540,aanmeldingen!$B:$AB,I$1,FALSE),"")</f>
        <v>GER</v>
      </c>
      <c r="J540" s="1" t="str">
        <f>IF($D540=1,VLOOKUP($E540,aanmeldingen!$B:$AB,J$1,FALSE),"")</f>
        <v>U23</v>
      </c>
      <c r="K540" s="95">
        <f>IF($D540=1,VLOOKUP($E540,aanmeldingen!$B:$AB,K$1,FALSE),"")</f>
        <v>43519</v>
      </c>
      <c r="L540" s="95">
        <f>IF($D540=1,VLOOKUP($E540,aanmeldingen!$B:$AB,L$1,FALSE),"")</f>
        <v>43520</v>
      </c>
      <c r="M540" s="18" t="str">
        <f>IF($D540=1,VLOOKUP($E540,aanmeldingen!$B:$AB,M$1,FALSE),"")</f>
        <v>Dames</v>
      </c>
      <c r="N540" s="1" t="str">
        <f>IF($D540=1,VLOOKUP($E540,aanmeldingen!$B:$AB,N$1,FALSE),"")</f>
        <v>Degen</v>
      </c>
      <c r="O540" s="1" t="str">
        <f>IF($F540="-","",VLOOKUP($E540,aanmeldingen!$B:$AB,O$1,FALSE))</f>
        <v>Boone</v>
      </c>
      <c r="P540" s="1" t="str">
        <f>IF($F540="-","",VLOOKUP($E540,aanmeldingen!$B:$AB,P$1,FALSE))</f>
        <v>Kelly</v>
      </c>
      <c r="Q540" s="1" t="str">
        <f>IF($F540="-","",VLOOKUP($E540,aanmeldingen!$B:$AB,Q$1,FALSE))</f>
        <v>ZAI</v>
      </c>
      <c r="R540" s="123">
        <v>16</v>
      </c>
      <c r="S540" s="123">
        <v>123</v>
      </c>
      <c r="AA540" s="54">
        <f t="shared" si="177"/>
        <v>0</v>
      </c>
      <c r="AB540" s="54" t="e">
        <f t="shared" si="178"/>
        <v>#VALUE!</v>
      </c>
      <c r="AC540" s="83" t="str">
        <f t="shared" si="179"/>
        <v/>
      </c>
      <c r="AD540" s="54">
        <f t="shared" si="181"/>
        <v>536</v>
      </c>
      <c r="AE540" s="54" t="str">
        <f t="shared" ref="AE540:AE603" si="184">IFERROR(VLOOKUP(AD540,$AB$5:$AC$1990,2,FALSE),"")</f>
        <v/>
      </c>
      <c r="AF540" s="54" t="str">
        <f t="shared" ref="AF540:AF603" si="185">IF(AE540="","",IF(AE540=TRUNC(AE540),"W","S"))</f>
        <v/>
      </c>
      <c r="AG540" s="54" t="str">
        <f t="shared" si="182"/>
        <v/>
      </c>
      <c r="AH540" s="54" t="str">
        <f t="shared" si="182"/>
        <v/>
      </c>
      <c r="AI540" s="54" t="str">
        <f t="shared" si="182"/>
        <v/>
      </c>
      <c r="AJ540" s="54" t="str">
        <f t="shared" si="167"/>
        <v/>
      </c>
      <c r="AK540" s="54" t="str">
        <f t="shared" si="183"/>
        <v/>
      </c>
      <c r="AL540" s="54" t="str">
        <f t="shared" si="183"/>
        <v/>
      </c>
      <c r="AM540" s="54" t="str">
        <f t="shared" si="183"/>
        <v/>
      </c>
      <c r="AN540" s="1" t="str">
        <f>IF(AF540="S",VLOOKUP(AI540,lookups!$N$1:$O$100,2,FALSE),"NVT")</f>
        <v>NVT</v>
      </c>
      <c r="AP540" s="54" t="str">
        <f t="shared" si="180"/>
        <v/>
      </c>
    </row>
    <row r="541" spans="1:42" x14ac:dyDescent="0.2">
      <c r="A541" s="1">
        <f t="shared" si="168"/>
        <v>298.07600000000002</v>
      </c>
      <c r="B541" s="1">
        <f t="shared" si="169"/>
        <v>2</v>
      </c>
      <c r="C541" s="1">
        <f t="shared" si="170"/>
        <v>1</v>
      </c>
      <c r="D541" s="1">
        <f t="shared" si="171"/>
        <v>0</v>
      </c>
      <c r="E541" s="1">
        <f t="shared" si="176"/>
        <v>537</v>
      </c>
      <c r="F541" s="1">
        <f>IFERROR(VLOOKUP($E541,aanmeldingen!$B:$AB,F$1,FALSE),"-")</f>
        <v>298</v>
      </c>
      <c r="H541" s="25" t="str">
        <f>IF($D541=1,VLOOKUP($E541,aanmeldingen!$B:$AB,H$1,FALSE),"")</f>
        <v/>
      </c>
      <c r="I541" s="1" t="str">
        <f>IF($D541=1,VLOOKUP($E541,aanmeldingen!$B:$AB,I$1,FALSE),"")</f>
        <v/>
      </c>
      <c r="J541" s="1" t="str">
        <f>IF($D541=1,VLOOKUP($E541,aanmeldingen!$B:$AB,J$1,FALSE),"")</f>
        <v/>
      </c>
      <c r="K541" s="95" t="str">
        <f>IF($D541=1,VLOOKUP($E541,aanmeldingen!$B:$AB,K$1,FALSE),"")</f>
        <v/>
      </c>
      <c r="L541" s="95" t="str">
        <f>IF($D541=1,VLOOKUP($E541,aanmeldingen!$B:$AB,L$1,FALSE),"")</f>
        <v/>
      </c>
      <c r="M541" s="18" t="str">
        <f>IF($D541=1,VLOOKUP($E541,aanmeldingen!$B:$AB,M$1,FALSE),"")</f>
        <v/>
      </c>
      <c r="N541" s="1" t="str">
        <f>IF($D541=1,VLOOKUP($E541,aanmeldingen!$B:$AB,N$1,FALSE),"")</f>
        <v/>
      </c>
      <c r="O541" s="1" t="str">
        <f>IF($F541="-","",VLOOKUP($E541,aanmeldingen!$B:$AB,O$1,FALSE))</f>
        <v>Terzopoulos</v>
      </c>
      <c r="P541" s="1" t="str">
        <f>IF($F541="-","",VLOOKUP($E541,aanmeldingen!$B:$AB,P$1,FALSE))</f>
        <v>Marlies</v>
      </c>
      <c r="Q541" s="1" t="str">
        <f>IF($F541="-","",VLOOKUP($E541,aanmeldingen!$B:$AB,Q$1,FALSE))</f>
        <v>ZAI</v>
      </c>
      <c r="R541" s="123">
        <v>76</v>
      </c>
      <c r="S541" s="123"/>
      <c r="AA541" s="54">
        <f t="shared" si="177"/>
        <v>0</v>
      </c>
      <c r="AB541" s="54" t="e">
        <f t="shared" si="178"/>
        <v>#VALUE!</v>
      </c>
      <c r="AC541" s="83" t="str">
        <f t="shared" si="179"/>
        <v/>
      </c>
      <c r="AD541" s="54">
        <f t="shared" si="181"/>
        <v>537</v>
      </c>
      <c r="AE541" s="54" t="str">
        <f t="shared" si="184"/>
        <v/>
      </c>
      <c r="AF541" s="54" t="str">
        <f t="shared" si="185"/>
        <v/>
      </c>
      <c r="AG541" s="54" t="str">
        <f t="shared" si="182"/>
        <v/>
      </c>
      <c r="AH541" s="54" t="str">
        <f t="shared" si="182"/>
        <v/>
      </c>
      <c r="AI541" s="54" t="str">
        <f t="shared" si="182"/>
        <v/>
      </c>
      <c r="AJ541" s="54" t="str">
        <f t="shared" si="167"/>
        <v/>
      </c>
      <c r="AK541" s="54" t="str">
        <f t="shared" si="183"/>
        <v/>
      </c>
      <c r="AL541" s="54" t="str">
        <f t="shared" si="183"/>
        <v/>
      </c>
      <c r="AM541" s="54" t="str">
        <f t="shared" si="183"/>
        <v/>
      </c>
      <c r="AN541" s="1" t="str">
        <f>IF(AF541="S",VLOOKUP(AI541,lookups!$N$1:$O$100,2,FALSE),"NVT")</f>
        <v>NVT</v>
      </c>
      <c r="AP541" s="54" t="str">
        <f t="shared" si="180"/>
        <v/>
      </c>
    </row>
    <row r="542" spans="1:42" x14ac:dyDescent="0.2">
      <c r="A542" s="1">
        <f t="shared" si="168"/>
        <v>298.036</v>
      </c>
      <c r="B542" s="1">
        <f t="shared" si="169"/>
        <v>3</v>
      </c>
      <c r="C542" s="1">
        <f t="shared" si="170"/>
        <v>1</v>
      </c>
      <c r="D542" s="1">
        <f t="shared" si="171"/>
        <v>0</v>
      </c>
      <c r="E542" s="1">
        <f t="shared" si="176"/>
        <v>538</v>
      </c>
      <c r="F542" s="1">
        <f>IFERROR(VLOOKUP($E542,aanmeldingen!$B:$AB,F$1,FALSE),"-")</f>
        <v>298</v>
      </c>
      <c r="H542" s="25" t="str">
        <f>IF($D542=1,VLOOKUP($E542,aanmeldingen!$B:$AB,H$1,FALSE),"")</f>
        <v/>
      </c>
      <c r="I542" s="1" t="str">
        <f>IF($D542=1,VLOOKUP($E542,aanmeldingen!$B:$AB,I$1,FALSE),"")</f>
        <v/>
      </c>
      <c r="J542" s="1" t="str">
        <f>IF($D542=1,VLOOKUP($E542,aanmeldingen!$B:$AB,J$1,FALSE),"")</f>
        <v/>
      </c>
      <c r="K542" s="95" t="str">
        <f>IF($D542=1,VLOOKUP($E542,aanmeldingen!$B:$AB,K$1,FALSE),"")</f>
        <v/>
      </c>
      <c r="L542" s="95" t="str">
        <f>IF($D542=1,VLOOKUP($E542,aanmeldingen!$B:$AB,L$1,FALSE),"")</f>
        <v/>
      </c>
      <c r="M542" s="18" t="str">
        <f>IF($D542=1,VLOOKUP($E542,aanmeldingen!$B:$AB,M$1,FALSE),"")</f>
        <v/>
      </c>
      <c r="N542" s="1" t="str">
        <f>IF($D542=1,VLOOKUP($E542,aanmeldingen!$B:$AB,N$1,FALSE),"")</f>
        <v/>
      </c>
      <c r="O542" s="1" t="str">
        <f>IF($F542="-","",VLOOKUP($E542,aanmeldingen!$B:$AB,O$1,FALSE))</f>
        <v>Tulen</v>
      </c>
      <c r="P542" s="1" t="str">
        <f>IF($F542="-","",VLOOKUP($E542,aanmeldingen!$B:$AB,P$1,FALSE))</f>
        <v>Carmel</v>
      </c>
      <c r="Q542" s="1" t="str">
        <f>IF($F542="-","",VLOOKUP($E542,aanmeldingen!$B:$AB,Q$1,FALSE))</f>
        <v>RS</v>
      </c>
      <c r="R542" s="123">
        <v>36</v>
      </c>
      <c r="S542" s="123"/>
      <c r="AA542" s="54">
        <f t="shared" si="177"/>
        <v>0</v>
      </c>
      <c r="AB542" s="54" t="e">
        <f t="shared" si="178"/>
        <v>#VALUE!</v>
      </c>
      <c r="AC542" s="83" t="str">
        <f t="shared" si="179"/>
        <v/>
      </c>
      <c r="AD542" s="54">
        <f t="shared" si="181"/>
        <v>538</v>
      </c>
      <c r="AE542" s="54" t="str">
        <f t="shared" si="184"/>
        <v/>
      </c>
      <c r="AF542" s="54" t="str">
        <f t="shared" si="185"/>
        <v/>
      </c>
      <c r="AG542" s="54" t="str">
        <f t="shared" si="182"/>
        <v/>
      </c>
      <c r="AH542" s="54" t="str">
        <f t="shared" si="182"/>
        <v/>
      </c>
      <c r="AI542" s="54" t="str">
        <f t="shared" si="182"/>
        <v/>
      </c>
      <c r="AJ542" s="54" t="str">
        <f t="shared" si="167"/>
        <v/>
      </c>
      <c r="AK542" s="54" t="str">
        <f t="shared" si="183"/>
        <v/>
      </c>
      <c r="AL542" s="54" t="str">
        <f t="shared" si="183"/>
        <v/>
      </c>
      <c r="AM542" s="54" t="str">
        <f t="shared" si="183"/>
        <v/>
      </c>
      <c r="AN542" s="1" t="str">
        <f>IF(AF542="S",VLOOKUP(AI542,lookups!$N$1:$O$100,2,FALSE),"NVT")</f>
        <v>NVT</v>
      </c>
      <c r="AP542" s="54" t="str">
        <f t="shared" si="180"/>
        <v/>
      </c>
    </row>
    <row r="543" spans="1:42" x14ac:dyDescent="0.2">
      <c r="A543" s="1">
        <f t="shared" si="168"/>
        <v>298.03899999999999</v>
      </c>
      <c r="B543" s="1">
        <f t="shared" si="169"/>
        <v>4</v>
      </c>
      <c r="C543" s="1">
        <f t="shared" si="170"/>
        <v>1</v>
      </c>
      <c r="D543" s="1">
        <f t="shared" si="171"/>
        <v>0</v>
      </c>
      <c r="E543" s="1">
        <f t="shared" si="176"/>
        <v>539</v>
      </c>
      <c r="F543" s="1">
        <f>IFERROR(VLOOKUP($E543,aanmeldingen!$B:$AB,F$1,FALSE),"-")</f>
        <v>298</v>
      </c>
      <c r="H543" s="25" t="str">
        <f>IF($D543=1,VLOOKUP($E543,aanmeldingen!$B:$AB,H$1,FALSE),"")</f>
        <v/>
      </c>
      <c r="I543" s="1" t="str">
        <f>IF($D543=1,VLOOKUP($E543,aanmeldingen!$B:$AB,I$1,FALSE),"")</f>
        <v/>
      </c>
      <c r="J543" s="1" t="str">
        <f>IF($D543=1,VLOOKUP($E543,aanmeldingen!$B:$AB,J$1,FALSE),"")</f>
        <v/>
      </c>
      <c r="K543" s="95" t="str">
        <f>IF($D543=1,VLOOKUP($E543,aanmeldingen!$B:$AB,K$1,FALSE),"")</f>
        <v/>
      </c>
      <c r="L543" s="95" t="str">
        <f>IF($D543=1,VLOOKUP($E543,aanmeldingen!$B:$AB,L$1,FALSE),"")</f>
        <v/>
      </c>
      <c r="M543" s="18" t="str">
        <f>IF($D543=1,VLOOKUP($E543,aanmeldingen!$B:$AB,M$1,FALSE),"")</f>
        <v/>
      </c>
      <c r="N543" s="1" t="str">
        <f>IF($D543=1,VLOOKUP($E543,aanmeldingen!$B:$AB,N$1,FALSE),"")</f>
        <v/>
      </c>
      <c r="O543" s="1" t="str">
        <f>IF($F543="-","",VLOOKUP($E543,aanmeldingen!$B:$AB,O$1,FALSE))</f>
        <v>Obster</v>
      </c>
      <c r="P543" s="1" t="str">
        <f>IF($F543="-","",VLOOKUP($E543,aanmeldingen!$B:$AB,P$1,FALSE))</f>
        <v>Ellen</v>
      </c>
      <c r="Q543" s="1" t="str">
        <f>IF($F543="-","",VLOOKUP($E543,aanmeldingen!$B:$AB,Q$1,FALSE))</f>
        <v>QUI</v>
      </c>
      <c r="R543" s="123">
        <v>39</v>
      </c>
      <c r="S543" s="123"/>
      <c r="AA543" s="54">
        <f t="shared" si="177"/>
        <v>0</v>
      </c>
      <c r="AB543" s="54" t="e">
        <f t="shared" si="178"/>
        <v>#VALUE!</v>
      </c>
      <c r="AC543" s="83" t="str">
        <f t="shared" si="179"/>
        <v/>
      </c>
      <c r="AD543" s="54">
        <f t="shared" si="181"/>
        <v>539</v>
      </c>
      <c r="AE543" s="54" t="str">
        <f t="shared" si="184"/>
        <v/>
      </c>
      <c r="AF543" s="54" t="str">
        <f t="shared" si="185"/>
        <v/>
      </c>
      <c r="AG543" s="54" t="str">
        <f t="shared" si="182"/>
        <v/>
      </c>
      <c r="AH543" s="54" t="str">
        <f t="shared" si="182"/>
        <v/>
      </c>
      <c r="AI543" s="54" t="str">
        <f t="shared" si="182"/>
        <v/>
      </c>
      <c r="AJ543" s="54" t="str">
        <f t="shared" si="167"/>
        <v/>
      </c>
      <c r="AK543" s="54" t="str">
        <f t="shared" si="183"/>
        <v/>
      </c>
      <c r="AL543" s="54" t="str">
        <f t="shared" si="183"/>
        <v/>
      </c>
      <c r="AM543" s="54" t="str">
        <f t="shared" si="183"/>
        <v/>
      </c>
      <c r="AN543" s="1" t="str">
        <f>IF(AF543="S",VLOOKUP(AI543,lookups!$N$1:$O$100,2,FALSE),"NVT")</f>
        <v>NVT</v>
      </c>
      <c r="AP543" s="54" t="str">
        <f t="shared" si="180"/>
        <v/>
      </c>
    </row>
    <row r="544" spans="1:42" x14ac:dyDescent="0.2">
      <c r="A544" s="1">
        <f t="shared" si="168"/>
        <v>298.08300000000003</v>
      </c>
      <c r="B544" s="1">
        <f t="shared" si="169"/>
        <v>5</v>
      </c>
      <c r="C544" s="1">
        <f t="shared" si="170"/>
        <v>1</v>
      </c>
      <c r="D544" s="1">
        <f t="shared" si="171"/>
        <v>0</v>
      </c>
      <c r="E544" s="1">
        <f t="shared" si="176"/>
        <v>540</v>
      </c>
      <c r="F544" s="1">
        <f>IFERROR(VLOOKUP($E544,aanmeldingen!$B:$AB,F$1,FALSE),"-")</f>
        <v>298</v>
      </c>
      <c r="H544" s="25" t="str">
        <f>IF($D544=1,VLOOKUP($E544,aanmeldingen!$B:$AB,H$1,FALSE),"")</f>
        <v/>
      </c>
      <c r="I544" s="1" t="str">
        <f>IF($D544=1,VLOOKUP($E544,aanmeldingen!$B:$AB,I$1,FALSE),"")</f>
        <v/>
      </c>
      <c r="J544" s="1" t="str">
        <f>IF($D544=1,VLOOKUP($E544,aanmeldingen!$B:$AB,J$1,FALSE),"")</f>
        <v/>
      </c>
      <c r="K544" s="95" t="str">
        <f>IF($D544=1,VLOOKUP($E544,aanmeldingen!$B:$AB,K$1,FALSE),"")</f>
        <v/>
      </c>
      <c r="L544" s="95" t="str">
        <f>IF($D544=1,VLOOKUP($E544,aanmeldingen!$B:$AB,L$1,FALSE),"")</f>
        <v/>
      </c>
      <c r="M544" s="18" t="str">
        <f>IF($D544=1,VLOOKUP($E544,aanmeldingen!$B:$AB,M$1,FALSE),"")</f>
        <v/>
      </c>
      <c r="N544" s="1" t="str">
        <f>IF($D544=1,VLOOKUP($E544,aanmeldingen!$B:$AB,N$1,FALSE),"")</f>
        <v/>
      </c>
      <c r="O544" s="1" t="str">
        <f>IF($F544="-","",VLOOKUP($E544,aanmeldingen!$B:$AB,O$1,FALSE))</f>
        <v>De Jong</v>
      </c>
      <c r="P544" s="1" t="str">
        <f>IF($F544="-","",VLOOKUP($E544,aanmeldingen!$B:$AB,P$1,FALSE))</f>
        <v>Cheryl</v>
      </c>
      <c r="Q544" s="1" t="str">
        <f>IF($F544="-","",VLOOKUP($E544,aanmeldingen!$B:$AB,Q$1,FALSE))</f>
        <v>DBO</v>
      </c>
      <c r="R544" s="123">
        <v>83</v>
      </c>
      <c r="S544" s="123"/>
      <c r="AA544" s="54">
        <f t="shared" si="177"/>
        <v>0</v>
      </c>
      <c r="AB544" s="54" t="e">
        <f t="shared" si="178"/>
        <v>#VALUE!</v>
      </c>
      <c r="AC544" s="83" t="str">
        <f t="shared" si="179"/>
        <v/>
      </c>
      <c r="AD544" s="54">
        <f t="shared" si="181"/>
        <v>540</v>
      </c>
      <c r="AE544" s="54" t="str">
        <f t="shared" si="184"/>
        <v/>
      </c>
      <c r="AF544" s="54" t="str">
        <f t="shared" si="185"/>
        <v/>
      </c>
      <c r="AG544" s="54" t="str">
        <f t="shared" si="182"/>
        <v/>
      </c>
      <c r="AH544" s="54" t="str">
        <f t="shared" si="182"/>
        <v/>
      </c>
      <c r="AI544" s="54" t="str">
        <f t="shared" si="182"/>
        <v/>
      </c>
      <c r="AJ544" s="54" t="str">
        <f t="shared" si="167"/>
        <v/>
      </c>
      <c r="AK544" s="54" t="str">
        <f t="shared" si="183"/>
        <v/>
      </c>
      <c r="AL544" s="54" t="str">
        <f t="shared" si="183"/>
        <v/>
      </c>
      <c r="AM544" s="54" t="str">
        <f t="shared" si="183"/>
        <v/>
      </c>
      <c r="AN544" s="1" t="str">
        <f>IF(AF544="S",VLOOKUP(AI544,lookups!$N$1:$O$100,2,FALSE),"NVT")</f>
        <v>NVT</v>
      </c>
      <c r="AP544" s="54" t="str">
        <f t="shared" si="180"/>
        <v/>
      </c>
    </row>
    <row r="545" spans="1:42" x14ac:dyDescent="0.2">
      <c r="A545" s="1">
        <f t="shared" si="168"/>
        <v>298.08100000000002</v>
      </c>
      <c r="B545" s="1">
        <f t="shared" si="169"/>
        <v>6</v>
      </c>
      <c r="C545" s="1">
        <f t="shared" si="170"/>
        <v>1</v>
      </c>
      <c r="D545" s="1">
        <f t="shared" si="171"/>
        <v>0</v>
      </c>
      <c r="E545" s="1">
        <f t="shared" si="176"/>
        <v>541</v>
      </c>
      <c r="F545" s="1">
        <f>IFERROR(VLOOKUP($E545,aanmeldingen!$B:$AB,F$1,FALSE),"-")</f>
        <v>298</v>
      </c>
      <c r="H545" s="25" t="str">
        <f>IF($D545=1,VLOOKUP($E545,aanmeldingen!$B:$AB,H$1,FALSE),"")</f>
        <v/>
      </c>
      <c r="I545" s="1" t="str">
        <f>IF($D545=1,VLOOKUP($E545,aanmeldingen!$B:$AB,I$1,FALSE),"")</f>
        <v/>
      </c>
      <c r="J545" s="1" t="str">
        <f>IF($D545=1,VLOOKUP($E545,aanmeldingen!$B:$AB,J$1,FALSE),"")</f>
        <v/>
      </c>
      <c r="K545" s="95" t="str">
        <f>IF($D545=1,VLOOKUP($E545,aanmeldingen!$B:$AB,K$1,FALSE),"")</f>
        <v/>
      </c>
      <c r="L545" s="95" t="str">
        <f>IF($D545=1,VLOOKUP($E545,aanmeldingen!$B:$AB,L$1,FALSE),"")</f>
        <v/>
      </c>
      <c r="M545" s="18" t="str">
        <f>IF($D545=1,VLOOKUP($E545,aanmeldingen!$B:$AB,M$1,FALSE),"")</f>
        <v/>
      </c>
      <c r="N545" s="1" t="str">
        <f>IF($D545=1,VLOOKUP($E545,aanmeldingen!$B:$AB,N$1,FALSE),"")</f>
        <v/>
      </c>
      <c r="O545" s="1" t="str">
        <f>IF($F545="-","",VLOOKUP($E545,aanmeldingen!$B:$AB,O$1,FALSE))</f>
        <v>Sizoo</v>
      </c>
      <c r="P545" s="1" t="str">
        <f>IF($F545="-","",VLOOKUP($E545,aanmeldingen!$B:$AB,P$1,FALSE))</f>
        <v>Isaura</v>
      </c>
      <c r="Q545" s="1" t="str">
        <f>IF($F545="-","",VLOOKUP($E545,aanmeldingen!$B:$AB,Q$1,FALSE))</f>
        <v>RS</v>
      </c>
      <c r="R545" s="123">
        <v>81</v>
      </c>
      <c r="S545" s="123"/>
      <c r="AA545" s="54">
        <f t="shared" si="177"/>
        <v>0</v>
      </c>
      <c r="AB545" s="54" t="e">
        <f t="shared" si="178"/>
        <v>#VALUE!</v>
      </c>
      <c r="AC545" s="83" t="str">
        <f t="shared" si="179"/>
        <v/>
      </c>
      <c r="AD545" s="54">
        <f t="shared" si="181"/>
        <v>541</v>
      </c>
      <c r="AE545" s="54" t="str">
        <f t="shared" si="184"/>
        <v/>
      </c>
      <c r="AF545" s="54" t="str">
        <f t="shared" si="185"/>
        <v/>
      </c>
      <c r="AG545" s="54" t="str">
        <f t="shared" ref="AG545:AI564" si="186">IF($AF545="W",VLOOKUP($AE545,$F$5:$N$997,AG$4,FALSE),IF($AF545="S",VLOOKUP($AE545,$A$5:$R$997,AG$3,FALSE),""))</f>
        <v/>
      </c>
      <c r="AH545" s="54" t="str">
        <f t="shared" si="186"/>
        <v/>
      </c>
      <c r="AI545" s="54" t="str">
        <f t="shared" si="186"/>
        <v/>
      </c>
      <c r="AJ545" s="54" t="str">
        <f t="shared" ref="AJ545:AJ608" si="187">IF($AF545="W",VLOOKUP($AE545,$F$5:$N$997,AJ$4,FALSE),IF($AF545="S",IF(VLOOKUP($AE545,$A$5:$R$997,AJ$3,FALSE)=0,"Uitslag onbekend",IF(TRUNC(VLOOKUP($AE545,$A$5:$R$997,AJ$3,FALSE))=999,"Niet deelgenomen",IF(VLOOKUP($AE545,$A$5:$R$997,AJ$3,FALSE)=998,"Zwarte kaart",VLOOKUP($AE545,$A$5:$R$997,AJ$3,FALSE)))),""))</f>
        <v/>
      </c>
      <c r="AK545" s="54" t="str">
        <f t="shared" ref="AK545:AM564" si="188">IF($AF545="W",VLOOKUP($AE545,$F$5:$N$997,AK$4,FALSE),"")</f>
        <v/>
      </c>
      <c r="AL545" s="54" t="str">
        <f t="shared" si="188"/>
        <v/>
      </c>
      <c r="AM545" s="54" t="str">
        <f t="shared" si="188"/>
        <v/>
      </c>
      <c r="AN545" s="1" t="str">
        <f>IF(AF545="S",VLOOKUP(AI545,lookups!$N$1:$O$100,2,FALSE),"NVT")</f>
        <v>NVT</v>
      </c>
      <c r="AP545" s="54" t="str">
        <f t="shared" si="180"/>
        <v/>
      </c>
    </row>
    <row r="546" spans="1:42" x14ac:dyDescent="0.2">
      <c r="A546" s="1">
        <f t="shared" si="168"/>
        <v>298.05599999999998</v>
      </c>
      <c r="B546" s="1">
        <f t="shared" si="169"/>
        <v>7</v>
      </c>
      <c r="C546" s="1">
        <f t="shared" si="170"/>
        <v>1</v>
      </c>
      <c r="D546" s="1">
        <f t="shared" si="171"/>
        <v>0</v>
      </c>
      <c r="E546" s="1">
        <f t="shared" si="176"/>
        <v>542</v>
      </c>
      <c r="F546" s="1">
        <f>IFERROR(VLOOKUP($E546,aanmeldingen!$B:$AB,F$1,FALSE),"-")</f>
        <v>298</v>
      </c>
      <c r="H546" s="25" t="str">
        <f>IF($D546=1,VLOOKUP($E546,aanmeldingen!$B:$AB,H$1,FALSE),"")</f>
        <v/>
      </c>
      <c r="I546" s="1" t="str">
        <f>IF($D546=1,VLOOKUP($E546,aanmeldingen!$B:$AB,I$1,FALSE),"")</f>
        <v/>
      </c>
      <c r="J546" s="1" t="str">
        <f>IF($D546=1,VLOOKUP($E546,aanmeldingen!$B:$AB,J$1,FALSE),"")</f>
        <v/>
      </c>
      <c r="K546" s="95" t="str">
        <f>IF($D546=1,VLOOKUP($E546,aanmeldingen!$B:$AB,K$1,FALSE),"")</f>
        <v/>
      </c>
      <c r="L546" s="95" t="str">
        <f>IF($D546=1,VLOOKUP($E546,aanmeldingen!$B:$AB,L$1,FALSE),"")</f>
        <v/>
      </c>
      <c r="M546" s="18" t="str">
        <f>IF($D546=1,VLOOKUP($E546,aanmeldingen!$B:$AB,M$1,FALSE),"")</f>
        <v/>
      </c>
      <c r="N546" s="1" t="str">
        <f>IF($D546=1,VLOOKUP($E546,aanmeldingen!$B:$AB,N$1,FALSE),"")</f>
        <v/>
      </c>
      <c r="O546" s="1" t="str">
        <f>IF($F546="-","",VLOOKUP($E546,aanmeldingen!$B:$AB,O$1,FALSE))</f>
        <v>De Wijn</v>
      </c>
      <c r="P546" s="1" t="str">
        <f>IF($F546="-","",VLOOKUP($E546,aanmeldingen!$B:$AB,P$1,FALSE))</f>
        <v>Day</v>
      </c>
      <c r="Q546" s="1" t="str">
        <f>IF($F546="-","",VLOOKUP($E546,aanmeldingen!$B:$AB,Q$1,FALSE))</f>
        <v>DBO</v>
      </c>
      <c r="R546" s="123">
        <v>56</v>
      </c>
      <c r="S546" s="123"/>
      <c r="AA546" s="54">
        <f t="shared" si="177"/>
        <v>0</v>
      </c>
      <c r="AB546" s="54" t="e">
        <f t="shared" si="178"/>
        <v>#VALUE!</v>
      </c>
      <c r="AC546" s="83" t="str">
        <f t="shared" si="179"/>
        <v/>
      </c>
      <c r="AD546" s="54">
        <f t="shared" si="181"/>
        <v>542</v>
      </c>
      <c r="AE546" s="54" t="str">
        <f t="shared" si="184"/>
        <v/>
      </c>
      <c r="AF546" s="54" t="str">
        <f t="shared" si="185"/>
        <v/>
      </c>
      <c r="AG546" s="54" t="str">
        <f t="shared" si="186"/>
        <v/>
      </c>
      <c r="AH546" s="54" t="str">
        <f t="shared" si="186"/>
        <v/>
      </c>
      <c r="AI546" s="54" t="str">
        <f t="shared" si="186"/>
        <v/>
      </c>
      <c r="AJ546" s="54" t="str">
        <f t="shared" si="187"/>
        <v/>
      </c>
      <c r="AK546" s="54" t="str">
        <f t="shared" si="188"/>
        <v/>
      </c>
      <c r="AL546" s="54" t="str">
        <f t="shared" si="188"/>
        <v/>
      </c>
      <c r="AM546" s="54" t="str">
        <f t="shared" si="188"/>
        <v/>
      </c>
      <c r="AN546" s="1" t="str">
        <f>IF(AF546="S",VLOOKUP(AI546,lookups!$N$1:$O$100,2,FALSE),"NVT")</f>
        <v>NVT</v>
      </c>
      <c r="AP546" s="54" t="str">
        <f t="shared" si="180"/>
        <v/>
      </c>
    </row>
    <row r="547" spans="1:42" x14ac:dyDescent="0.2">
      <c r="A547" s="1">
        <f t="shared" si="168"/>
        <v>298.09899999999999</v>
      </c>
      <c r="B547" s="1">
        <f t="shared" si="169"/>
        <v>8</v>
      </c>
      <c r="C547" s="1">
        <f t="shared" si="170"/>
        <v>1</v>
      </c>
      <c r="D547" s="1">
        <f t="shared" si="171"/>
        <v>0</v>
      </c>
      <c r="E547" s="1">
        <f t="shared" si="176"/>
        <v>543</v>
      </c>
      <c r="F547" s="1">
        <f>IFERROR(VLOOKUP($E547,aanmeldingen!$B:$AB,F$1,FALSE),"-")</f>
        <v>298</v>
      </c>
      <c r="H547" s="25" t="str">
        <f>IF($D547=1,VLOOKUP($E547,aanmeldingen!$B:$AB,H$1,FALSE),"")</f>
        <v/>
      </c>
      <c r="I547" s="1" t="str">
        <f>IF($D547=1,VLOOKUP($E547,aanmeldingen!$B:$AB,I$1,FALSE),"")</f>
        <v/>
      </c>
      <c r="J547" s="1" t="str">
        <f>IF($D547=1,VLOOKUP($E547,aanmeldingen!$B:$AB,J$1,FALSE),"")</f>
        <v/>
      </c>
      <c r="K547" s="95" t="str">
        <f>IF($D547=1,VLOOKUP($E547,aanmeldingen!$B:$AB,K$1,FALSE),"")</f>
        <v/>
      </c>
      <c r="L547" s="95" t="str">
        <f>IF($D547=1,VLOOKUP($E547,aanmeldingen!$B:$AB,L$1,FALSE),"")</f>
        <v/>
      </c>
      <c r="M547" s="18" t="str">
        <f>IF($D547=1,VLOOKUP($E547,aanmeldingen!$B:$AB,M$1,FALSE),"")</f>
        <v/>
      </c>
      <c r="N547" s="1" t="str">
        <f>IF($D547=1,VLOOKUP($E547,aanmeldingen!$B:$AB,N$1,FALSE),"")</f>
        <v/>
      </c>
      <c r="O547" s="1" t="str">
        <f>IF($F547="-","",VLOOKUP($E547,aanmeldingen!$B:$AB,O$1,FALSE))</f>
        <v>Van den Bergh</v>
      </c>
      <c r="P547" s="1" t="str">
        <f>IF($F547="-","",VLOOKUP($E547,aanmeldingen!$B:$AB,P$1,FALSE))</f>
        <v>Eveline</v>
      </c>
      <c r="Q547" s="1" t="str">
        <f>IF($F547="-","",VLOOKUP($E547,aanmeldingen!$B:$AB,Q$1,FALSE))</f>
        <v>FCA</v>
      </c>
      <c r="R547" s="123">
        <v>99</v>
      </c>
      <c r="S547" s="123"/>
      <c r="AA547" s="54">
        <f t="shared" si="177"/>
        <v>0</v>
      </c>
      <c r="AB547" s="54" t="e">
        <f t="shared" si="178"/>
        <v>#VALUE!</v>
      </c>
      <c r="AC547" s="83" t="str">
        <f t="shared" si="179"/>
        <v/>
      </c>
      <c r="AD547" s="54">
        <f t="shared" si="181"/>
        <v>543</v>
      </c>
      <c r="AE547" s="54" t="str">
        <f t="shared" si="184"/>
        <v/>
      </c>
      <c r="AF547" s="54" t="str">
        <f t="shared" si="185"/>
        <v/>
      </c>
      <c r="AG547" s="54" t="str">
        <f t="shared" si="186"/>
        <v/>
      </c>
      <c r="AH547" s="54" t="str">
        <f t="shared" si="186"/>
        <v/>
      </c>
      <c r="AI547" s="54" t="str">
        <f t="shared" si="186"/>
        <v/>
      </c>
      <c r="AJ547" s="54" t="str">
        <f t="shared" si="187"/>
        <v/>
      </c>
      <c r="AK547" s="54" t="str">
        <f t="shared" si="188"/>
        <v/>
      </c>
      <c r="AL547" s="54" t="str">
        <f t="shared" si="188"/>
        <v/>
      </c>
      <c r="AM547" s="54" t="str">
        <f t="shared" si="188"/>
        <v/>
      </c>
      <c r="AN547" s="1" t="str">
        <f>IF(AF547="S",VLOOKUP(AI547,lookups!$N$1:$O$100,2,FALSE),"NVT")</f>
        <v>NVT</v>
      </c>
      <c r="AP547" s="54" t="str">
        <f t="shared" si="180"/>
        <v/>
      </c>
    </row>
    <row r="548" spans="1:42" x14ac:dyDescent="0.2">
      <c r="A548" s="1">
        <f t="shared" ref="A548:A611" si="189">F548+IF(R548&lt;&gt;"",R548/1000,E548/1000)</f>
        <v>298.10199999999998</v>
      </c>
      <c r="B548" s="1">
        <f t="shared" ref="B548:B611" si="190">IF(F548=F547,B547+1,1)</f>
        <v>9</v>
      </c>
      <c r="C548" s="1">
        <f t="shared" ref="C548:C611" si="191">IF(F548=F547,C547,IF(C547=1,0,1))</f>
        <v>1</v>
      </c>
      <c r="D548" s="1">
        <f t="shared" ref="D548:D611" si="192">IF(F548="-",0,IF(F548=F547,0,1))</f>
        <v>0</v>
      </c>
      <c r="E548" s="1">
        <f t="shared" si="176"/>
        <v>544</v>
      </c>
      <c r="F548" s="1">
        <f>IFERROR(VLOOKUP($E548,aanmeldingen!$B:$AB,F$1,FALSE),"-")</f>
        <v>298</v>
      </c>
      <c r="H548" s="25" t="str">
        <f>IF($D548=1,VLOOKUP($E548,aanmeldingen!$B:$AB,H$1,FALSE),"")</f>
        <v/>
      </c>
      <c r="I548" s="1" t="str">
        <f>IF($D548=1,VLOOKUP($E548,aanmeldingen!$B:$AB,I$1,FALSE),"")</f>
        <v/>
      </c>
      <c r="J548" s="1" t="str">
        <f>IF($D548=1,VLOOKUP($E548,aanmeldingen!$B:$AB,J$1,FALSE),"")</f>
        <v/>
      </c>
      <c r="K548" s="95" t="str">
        <f>IF($D548=1,VLOOKUP($E548,aanmeldingen!$B:$AB,K$1,FALSE),"")</f>
        <v/>
      </c>
      <c r="L548" s="95" t="str">
        <f>IF($D548=1,VLOOKUP($E548,aanmeldingen!$B:$AB,L$1,FALSE),"")</f>
        <v/>
      </c>
      <c r="M548" s="18" t="str">
        <f>IF($D548=1,VLOOKUP($E548,aanmeldingen!$B:$AB,M$1,FALSE),"")</f>
        <v/>
      </c>
      <c r="N548" s="1" t="str">
        <f>IF($D548=1,VLOOKUP($E548,aanmeldingen!$B:$AB,N$1,FALSE),"")</f>
        <v/>
      </c>
      <c r="O548" s="1" t="str">
        <f>IF($F548="-","",VLOOKUP($E548,aanmeldingen!$B:$AB,O$1,FALSE))</f>
        <v>Kroese</v>
      </c>
      <c r="P548" s="1" t="str">
        <f>IF($F548="-","",VLOOKUP($E548,aanmeldingen!$B:$AB,P$1,FALSE))</f>
        <v>Roos</v>
      </c>
      <c r="Q548" s="1" t="str">
        <f>IF($F548="-","",VLOOKUP($E548,aanmeldingen!$B:$AB,Q$1,FALSE))</f>
        <v>RS</v>
      </c>
      <c r="R548" s="123">
        <v>102</v>
      </c>
      <c r="S548" s="123"/>
      <c r="AA548" s="54">
        <f t="shared" si="177"/>
        <v>0</v>
      </c>
      <c r="AB548" s="54" t="e">
        <f t="shared" si="178"/>
        <v>#VALUE!</v>
      </c>
      <c r="AC548" s="83" t="str">
        <f t="shared" si="179"/>
        <v/>
      </c>
      <c r="AD548" s="54">
        <f t="shared" si="181"/>
        <v>544</v>
      </c>
      <c r="AE548" s="54" t="str">
        <f t="shared" si="184"/>
        <v/>
      </c>
      <c r="AF548" s="54" t="str">
        <f t="shared" si="185"/>
        <v/>
      </c>
      <c r="AG548" s="54" t="str">
        <f t="shared" si="186"/>
        <v/>
      </c>
      <c r="AH548" s="54" t="str">
        <f t="shared" si="186"/>
        <v/>
      </c>
      <c r="AI548" s="54" t="str">
        <f t="shared" si="186"/>
        <v/>
      </c>
      <c r="AJ548" s="54" t="str">
        <f t="shared" si="187"/>
        <v/>
      </c>
      <c r="AK548" s="54" t="str">
        <f t="shared" si="188"/>
        <v/>
      </c>
      <c r="AL548" s="54" t="str">
        <f t="shared" si="188"/>
        <v/>
      </c>
      <c r="AM548" s="54" t="str">
        <f t="shared" si="188"/>
        <v/>
      </c>
      <c r="AN548" s="1" t="str">
        <f>IF(AF548="S",VLOOKUP(AI548,lookups!$N$1:$O$100,2,FALSE),"NVT")</f>
        <v>NVT</v>
      </c>
      <c r="AP548" s="54" t="str">
        <f t="shared" si="180"/>
        <v/>
      </c>
    </row>
    <row r="549" spans="1:42" x14ac:dyDescent="0.2">
      <c r="A549" s="1">
        <f t="shared" si="189"/>
        <v>298.09199999999998</v>
      </c>
      <c r="B549" s="1">
        <f t="shared" si="190"/>
        <v>10</v>
      </c>
      <c r="C549" s="1">
        <f t="shared" si="191"/>
        <v>1</v>
      </c>
      <c r="D549" s="1">
        <f t="shared" si="192"/>
        <v>0</v>
      </c>
      <c r="E549" s="1">
        <f t="shared" si="176"/>
        <v>545</v>
      </c>
      <c r="F549" s="1">
        <f>IFERROR(VLOOKUP($E549,aanmeldingen!$B:$AB,F$1,FALSE),"-")</f>
        <v>298</v>
      </c>
      <c r="H549" s="25" t="str">
        <f>IF($D549=1,VLOOKUP($E549,aanmeldingen!$B:$AB,H$1,FALSE),"")</f>
        <v/>
      </c>
      <c r="I549" s="1" t="str">
        <f>IF($D549=1,VLOOKUP($E549,aanmeldingen!$B:$AB,I$1,FALSE),"")</f>
        <v/>
      </c>
      <c r="J549" s="1" t="str">
        <f>IF($D549=1,VLOOKUP($E549,aanmeldingen!$B:$AB,J$1,FALSE),"")</f>
        <v/>
      </c>
      <c r="K549" s="95" t="str">
        <f>IF($D549=1,VLOOKUP($E549,aanmeldingen!$B:$AB,K$1,FALSE),"")</f>
        <v/>
      </c>
      <c r="L549" s="95" t="str">
        <f>IF($D549=1,VLOOKUP($E549,aanmeldingen!$B:$AB,L$1,FALSE),"")</f>
        <v/>
      </c>
      <c r="M549" s="18" t="str">
        <f>IF($D549=1,VLOOKUP($E549,aanmeldingen!$B:$AB,M$1,FALSE),"")</f>
        <v/>
      </c>
      <c r="N549" s="1" t="str">
        <f>IF($D549=1,VLOOKUP($E549,aanmeldingen!$B:$AB,N$1,FALSE),"")</f>
        <v/>
      </c>
      <c r="O549" s="1" t="str">
        <f>IF($F549="-","",VLOOKUP($E549,aanmeldingen!$B:$AB,O$1,FALSE))</f>
        <v>Kroese</v>
      </c>
      <c r="P549" s="1" t="str">
        <f>IF($F549="-","",VLOOKUP($E549,aanmeldingen!$B:$AB,P$1,FALSE))</f>
        <v>Katelijne</v>
      </c>
      <c r="Q549" s="1" t="str">
        <f>IF($F549="-","",VLOOKUP($E549,aanmeldingen!$B:$AB,Q$1,FALSE))</f>
        <v>AMS</v>
      </c>
      <c r="R549" s="123">
        <v>92</v>
      </c>
      <c r="S549" s="123"/>
      <c r="AA549" s="54">
        <f t="shared" si="177"/>
        <v>0</v>
      </c>
      <c r="AB549" s="54" t="e">
        <f t="shared" si="178"/>
        <v>#VALUE!</v>
      </c>
      <c r="AC549" s="83" t="str">
        <f t="shared" si="179"/>
        <v/>
      </c>
      <c r="AD549" s="54">
        <f t="shared" si="181"/>
        <v>545</v>
      </c>
      <c r="AE549" s="54" t="str">
        <f t="shared" si="184"/>
        <v/>
      </c>
      <c r="AF549" s="54" t="str">
        <f t="shared" si="185"/>
        <v/>
      </c>
      <c r="AG549" s="54" t="str">
        <f t="shared" si="186"/>
        <v/>
      </c>
      <c r="AH549" s="54" t="str">
        <f t="shared" si="186"/>
        <v/>
      </c>
      <c r="AI549" s="54" t="str">
        <f t="shared" si="186"/>
        <v/>
      </c>
      <c r="AJ549" s="54" t="str">
        <f t="shared" si="187"/>
        <v/>
      </c>
      <c r="AK549" s="54" t="str">
        <f t="shared" si="188"/>
        <v/>
      </c>
      <c r="AL549" s="54" t="str">
        <f t="shared" si="188"/>
        <v/>
      </c>
      <c r="AM549" s="54" t="str">
        <f t="shared" si="188"/>
        <v/>
      </c>
      <c r="AN549" s="1" t="str">
        <f>IF(AF549="S",VLOOKUP(AI549,lookups!$N$1:$O$100,2,FALSE),"NVT")</f>
        <v>NVT</v>
      </c>
      <c r="AP549" s="54" t="str">
        <f t="shared" si="180"/>
        <v/>
      </c>
    </row>
    <row r="550" spans="1:42" x14ac:dyDescent="0.2">
      <c r="A550" s="1">
        <f t="shared" si="189"/>
        <v>301.02999999999997</v>
      </c>
      <c r="B550" s="1">
        <f t="shared" si="190"/>
        <v>1</v>
      </c>
      <c r="C550" s="1">
        <f t="shared" si="191"/>
        <v>0</v>
      </c>
      <c r="D550" s="1">
        <f t="shared" si="192"/>
        <v>1</v>
      </c>
      <c r="E550" s="1">
        <f t="shared" si="176"/>
        <v>546</v>
      </c>
      <c r="F550" s="1">
        <f>IFERROR(VLOOKUP($E550,aanmeldingen!$B:$AB,F$1,FALSE),"-")</f>
        <v>301</v>
      </c>
      <c r="H550" s="25" t="str">
        <f>IF($D550=1,VLOOKUP($E550,aanmeldingen!$B:$AB,H$1,FALSE),"")</f>
        <v>Foggia</v>
      </c>
      <c r="I550" s="1" t="str">
        <f>IF($D550=1,VLOOKUP($E550,aanmeldingen!$B:$AB,I$1,FALSE),"")</f>
        <v>ITA</v>
      </c>
      <c r="J550" s="1" t="str">
        <f>IF($D550=1,VLOOKUP($E550,aanmeldingen!$B:$AB,J$1,FALSE),"")</f>
        <v>EK Cad</v>
      </c>
      <c r="K550" s="95">
        <f>IF($D550=1,VLOOKUP($E550,aanmeldingen!$B:$AB,K$1,FALSE),"")</f>
        <v>43520</v>
      </c>
      <c r="L550" s="95">
        <f>IF($D550=1,VLOOKUP($E550,aanmeldingen!$B:$AB,L$1,FALSE),"")</f>
        <v>43520</v>
      </c>
      <c r="M550" s="18" t="str">
        <f>IF($D550=1,VLOOKUP($E550,aanmeldingen!$B:$AB,M$1,FALSE),"")</f>
        <v>Dames</v>
      </c>
      <c r="N550" s="1" t="str">
        <f>IF($D550=1,VLOOKUP($E550,aanmeldingen!$B:$AB,N$1,FALSE),"")</f>
        <v>Floret</v>
      </c>
      <c r="O550" s="1" t="str">
        <f>IF($F550="-","",VLOOKUP($E550,aanmeldingen!$B:$AB,O$1,FALSE))</f>
        <v>Butin Bik</v>
      </c>
      <c r="P550" s="1" t="str">
        <f>IF($F550="-","",VLOOKUP($E550,aanmeldingen!$B:$AB,P$1,FALSE))</f>
        <v>Elise</v>
      </c>
      <c r="Q550" s="1" t="str">
        <f>IF($F550="-","",VLOOKUP($E550,aanmeldingen!$B:$AB,Q$1,FALSE))</f>
        <v>BG</v>
      </c>
      <c r="R550" s="123">
        <v>30</v>
      </c>
      <c r="S550" s="123">
        <v>83</v>
      </c>
      <c r="AA550" s="54">
        <f t="shared" si="177"/>
        <v>0</v>
      </c>
      <c r="AB550" s="54" t="e">
        <f t="shared" si="178"/>
        <v>#VALUE!</v>
      </c>
      <c r="AC550" s="83" t="str">
        <f t="shared" si="179"/>
        <v/>
      </c>
      <c r="AD550" s="54">
        <f t="shared" si="181"/>
        <v>546</v>
      </c>
      <c r="AE550" s="54" t="str">
        <f t="shared" si="184"/>
        <v/>
      </c>
      <c r="AF550" s="54" t="str">
        <f t="shared" si="185"/>
        <v/>
      </c>
      <c r="AG550" s="54" t="str">
        <f t="shared" si="186"/>
        <v/>
      </c>
      <c r="AH550" s="54" t="str">
        <f t="shared" si="186"/>
        <v/>
      </c>
      <c r="AI550" s="54" t="str">
        <f t="shared" si="186"/>
        <v/>
      </c>
      <c r="AJ550" s="54" t="str">
        <f t="shared" si="187"/>
        <v/>
      </c>
      <c r="AK550" s="54" t="str">
        <f t="shared" si="188"/>
        <v/>
      </c>
      <c r="AL550" s="54" t="str">
        <f t="shared" si="188"/>
        <v/>
      </c>
      <c r="AM550" s="54" t="str">
        <f t="shared" si="188"/>
        <v/>
      </c>
      <c r="AN550" s="1" t="str">
        <f>IF(AF550="S",VLOOKUP(AI550,lookups!$N$1:$O$100,2,FALSE),"NVT")</f>
        <v>NVT</v>
      </c>
      <c r="AP550" s="54" t="str">
        <f t="shared" si="180"/>
        <v/>
      </c>
    </row>
    <row r="551" spans="1:42" x14ac:dyDescent="0.2">
      <c r="A551" s="1">
        <f t="shared" si="189"/>
        <v>301.05200000000002</v>
      </c>
      <c r="B551" s="1">
        <f t="shared" si="190"/>
        <v>2</v>
      </c>
      <c r="C551" s="1">
        <f t="shared" si="191"/>
        <v>0</v>
      </c>
      <c r="D551" s="1">
        <f t="shared" si="192"/>
        <v>0</v>
      </c>
      <c r="E551" s="1">
        <f t="shared" si="176"/>
        <v>547</v>
      </c>
      <c r="F551" s="1">
        <f>IFERROR(VLOOKUP($E551,aanmeldingen!$B:$AB,F$1,FALSE),"-")</f>
        <v>301</v>
      </c>
      <c r="H551" s="25" t="str">
        <f>IF($D551=1,VLOOKUP($E551,aanmeldingen!$B:$AB,H$1,FALSE),"")</f>
        <v/>
      </c>
      <c r="I551" s="1" t="str">
        <f>IF($D551=1,VLOOKUP($E551,aanmeldingen!$B:$AB,I$1,FALSE),"")</f>
        <v/>
      </c>
      <c r="J551" s="1" t="str">
        <f>IF($D551=1,VLOOKUP($E551,aanmeldingen!$B:$AB,J$1,FALSE),"")</f>
        <v/>
      </c>
      <c r="K551" s="95" t="str">
        <f>IF($D551=1,VLOOKUP($E551,aanmeldingen!$B:$AB,K$1,FALSE),"")</f>
        <v/>
      </c>
      <c r="L551" s="95" t="str">
        <f>IF($D551=1,VLOOKUP($E551,aanmeldingen!$B:$AB,L$1,FALSE),"")</f>
        <v/>
      </c>
      <c r="M551" s="18" t="str">
        <f>IF($D551=1,VLOOKUP($E551,aanmeldingen!$B:$AB,M$1,FALSE),"")</f>
        <v/>
      </c>
      <c r="N551" s="1" t="str">
        <f>IF($D551=1,VLOOKUP($E551,aanmeldingen!$B:$AB,N$1,FALSE),"")</f>
        <v/>
      </c>
      <c r="O551" s="1" t="str">
        <f>IF($F551="-","",VLOOKUP($E551,aanmeldingen!$B:$AB,O$1,FALSE))</f>
        <v>Yoshimori</v>
      </c>
      <c r="P551" s="1" t="str">
        <f>IF($F551="-","",VLOOKUP($E551,aanmeldingen!$B:$AB,P$1,FALSE))</f>
        <v>Rachika</v>
      </c>
      <c r="Q551" s="1" t="str">
        <f>IF($F551="-","",VLOOKUP($E551,aanmeldingen!$B:$AB,Q$1,FALSE))</f>
        <v>ZAI</v>
      </c>
      <c r="R551" s="123">
        <v>52</v>
      </c>
      <c r="S551" s="123"/>
      <c r="AA551" s="54">
        <f t="shared" si="177"/>
        <v>0</v>
      </c>
      <c r="AB551" s="54" t="e">
        <f t="shared" si="178"/>
        <v>#VALUE!</v>
      </c>
      <c r="AC551" s="83" t="str">
        <f t="shared" si="179"/>
        <v/>
      </c>
      <c r="AD551" s="54">
        <f t="shared" si="181"/>
        <v>547</v>
      </c>
      <c r="AE551" s="54" t="str">
        <f t="shared" si="184"/>
        <v/>
      </c>
      <c r="AF551" s="54" t="str">
        <f t="shared" si="185"/>
        <v/>
      </c>
      <c r="AG551" s="54" t="str">
        <f t="shared" si="186"/>
        <v/>
      </c>
      <c r="AH551" s="54" t="str">
        <f t="shared" si="186"/>
        <v/>
      </c>
      <c r="AI551" s="54" t="str">
        <f t="shared" si="186"/>
        <v/>
      </c>
      <c r="AJ551" s="54" t="str">
        <f t="shared" si="187"/>
        <v/>
      </c>
      <c r="AK551" s="54" t="str">
        <f t="shared" si="188"/>
        <v/>
      </c>
      <c r="AL551" s="54" t="str">
        <f t="shared" si="188"/>
        <v/>
      </c>
      <c r="AM551" s="54" t="str">
        <f t="shared" si="188"/>
        <v/>
      </c>
      <c r="AN551" s="1" t="str">
        <f>IF(AF551="S",VLOOKUP(AI551,lookups!$N$1:$O$100,2,FALSE),"NVT")</f>
        <v>NVT</v>
      </c>
      <c r="AP551" s="54" t="str">
        <f t="shared" si="180"/>
        <v/>
      </c>
    </row>
    <row r="552" spans="1:42" x14ac:dyDescent="0.2">
      <c r="A552" s="1">
        <f t="shared" si="189"/>
        <v>301.06099999999998</v>
      </c>
      <c r="B552" s="1">
        <f t="shared" si="190"/>
        <v>3</v>
      </c>
      <c r="C552" s="1">
        <f t="shared" si="191"/>
        <v>0</v>
      </c>
      <c r="D552" s="1">
        <f t="shared" si="192"/>
        <v>0</v>
      </c>
      <c r="E552" s="1">
        <f t="shared" si="176"/>
        <v>548</v>
      </c>
      <c r="F552" s="1">
        <f>IFERROR(VLOOKUP($E552,aanmeldingen!$B:$AB,F$1,FALSE),"-")</f>
        <v>301</v>
      </c>
      <c r="H552" s="25" t="str">
        <f>IF($D552=1,VLOOKUP($E552,aanmeldingen!$B:$AB,H$1,FALSE),"")</f>
        <v/>
      </c>
      <c r="I552" s="1" t="str">
        <f>IF($D552=1,VLOOKUP($E552,aanmeldingen!$B:$AB,I$1,FALSE),"")</f>
        <v/>
      </c>
      <c r="J552" s="1" t="str">
        <f>IF($D552=1,VLOOKUP($E552,aanmeldingen!$B:$AB,J$1,FALSE),"")</f>
        <v/>
      </c>
      <c r="K552" s="95" t="str">
        <f>IF($D552=1,VLOOKUP($E552,aanmeldingen!$B:$AB,K$1,FALSE),"")</f>
        <v/>
      </c>
      <c r="L552" s="95" t="str">
        <f>IF($D552=1,VLOOKUP($E552,aanmeldingen!$B:$AB,L$1,FALSE),"")</f>
        <v/>
      </c>
      <c r="M552" s="18" t="str">
        <f>IF($D552=1,VLOOKUP($E552,aanmeldingen!$B:$AB,M$1,FALSE),"")</f>
        <v/>
      </c>
      <c r="N552" s="1" t="str">
        <f>IF($D552=1,VLOOKUP($E552,aanmeldingen!$B:$AB,N$1,FALSE),"")</f>
        <v/>
      </c>
      <c r="O552" s="1" t="str">
        <f>IF($F552="-","",VLOOKUP($E552,aanmeldingen!$B:$AB,O$1,FALSE))</f>
        <v>Koster</v>
      </c>
      <c r="P552" s="1" t="str">
        <f>IF($F552="-","",VLOOKUP($E552,aanmeldingen!$B:$AB,P$1,FALSE))</f>
        <v>Tessa</v>
      </c>
      <c r="Q552" s="1" t="str">
        <f>IF($F552="-","",VLOOKUP($E552,aanmeldingen!$B:$AB,Q$1,FALSE))</f>
        <v>AMS</v>
      </c>
      <c r="R552" s="123">
        <v>61</v>
      </c>
      <c r="S552" s="123"/>
      <c r="AA552" s="54">
        <f t="shared" si="177"/>
        <v>0</v>
      </c>
      <c r="AB552" s="54" t="e">
        <f t="shared" si="178"/>
        <v>#VALUE!</v>
      </c>
      <c r="AC552" s="83" t="str">
        <f t="shared" si="179"/>
        <v/>
      </c>
      <c r="AD552" s="54">
        <f t="shared" si="181"/>
        <v>548</v>
      </c>
      <c r="AE552" s="54" t="str">
        <f t="shared" si="184"/>
        <v/>
      </c>
      <c r="AF552" s="54" t="str">
        <f t="shared" si="185"/>
        <v/>
      </c>
      <c r="AG552" s="54" t="str">
        <f t="shared" si="186"/>
        <v/>
      </c>
      <c r="AH552" s="54" t="str">
        <f t="shared" si="186"/>
        <v/>
      </c>
      <c r="AI552" s="54" t="str">
        <f t="shared" si="186"/>
        <v/>
      </c>
      <c r="AJ552" s="54" t="str">
        <f t="shared" si="187"/>
        <v/>
      </c>
      <c r="AK552" s="54" t="str">
        <f t="shared" si="188"/>
        <v/>
      </c>
      <c r="AL552" s="54" t="str">
        <f t="shared" si="188"/>
        <v/>
      </c>
      <c r="AM552" s="54" t="str">
        <f t="shared" si="188"/>
        <v/>
      </c>
      <c r="AN552" s="1" t="str">
        <f>IF(AF552="S",VLOOKUP(AI552,lookups!$N$1:$O$100,2,FALSE),"NVT")</f>
        <v>NVT</v>
      </c>
      <c r="AP552" s="54" t="str">
        <f t="shared" si="180"/>
        <v/>
      </c>
    </row>
    <row r="553" spans="1:42" x14ac:dyDescent="0.2">
      <c r="A553" s="1">
        <f t="shared" si="189"/>
        <v>302.08999999999997</v>
      </c>
      <c r="B553" s="1">
        <f t="shared" si="190"/>
        <v>1</v>
      </c>
      <c r="C553" s="1">
        <f t="shared" si="191"/>
        <v>1</v>
      </c>
      <c r="D553" s="1">
        <f t="shared" si="192"/>
        <v>1</v>
      </c>
      <c r="E553" s="1">
        <f t="shared" si="176"/>
        <v>549</v>
      </c>
      <c r="F553" s="1">
        <f>IFERROR(VLOOKUP($E553,aanmeldingen!$B:$AB,F$1,FALSE),"-")</f>
        <v>302</v>
      </c>
      <c r="H553" s="25" t="str">
        <f>IF($D553=1,VLOOKUP($E553,aanmeldingen!$B:$AB,H$1,FALSE),"")</f>
        <v>Foggia</v>
      </c>
      <c r="I553" s="1" t="str">
        <f>IF($D553=1,VLOOKUP($E553,aanmeldingen!$B:$AB,I$1,FALSE),"")</f>
        <v>ITA</v>
      </c>
      <c r="J553" s="1" t="str">
        <f>IF($D553=1,VLOOKUP($E553,aanmeldingen!$B:$AB,J$1,FALSE),"")</f>
        <v>EK Cad</v>
      </c>
      <c r="K553" s="95">
        <f>IF($D553=1,VLOOKUP($E553,aanmeldingen!$B:$AB,K$1,FALSE),"")</f>
        <v>43520</v>
      </c>
      <c r="L553" s="95">
        <f>IF($D553=1,VLOOKUP($E553,aanmeldingen!$B:$AB,L$1,FALSE),"")</f>
        <v>43520</v>
      </c>
      <c r="M553" s="18" t="str">
        <f>IF($D553=1,VLOOKUP($E553,aanmeldingen!$B:$AB,M$1,FALSE),"")</f>
        <v>Heren</v>
      </c>
      <c r="N553" s="1" t="str">
        <f>IF($D553=1,VLOOKUP($E553,aanmeldingen!$B:$AB,N$1,FALSE),"")</f>
        <v>Degen</v>
      </c>
      <c r="O553" s="1" t="str">
        <f>IF($F553="-","",VLOOKUP($E553,aanmeldingen!$B:$AB,O$1,FALSE))</f>
        <v>Warreman</v>
      </c>
      <c r="P553" s="1" t="str">
        <f>IF($F553="-","",VLOOKUP($E553,aanmeldingen!$B:$AB,P$1,FALSE))</f>
        <v>Daan</v>
      </c>
      <c r="Q553" s="1" t="str">
        <f>IF($F553="-","",VLOOKUP($E553,aanmeldingen!$B:$AB,Q$1,FALSE))</f>
        <v>RS</v>
      </c>
      <c r="R553" s="123">
        <v>90</v>
      </c>
      <c r="S553" s="123">
        <v>104</v>
      </c>
      <c r="AA553" s="54">
        <f t="shared" si="177"/>
        <v>0</v>
      </c>
      <c r="AB553" s="54" t="e">
        <f t="shared" si="178"/>
        <v>#VALUE!</v>
      </c>
      <c r="AC553" s="83" t="str">
        <f t="shared" si="179"/>
        <v/>
      </c>
      <c r="AD553" s="54">
        <f t="shared" si="181"/>
        <v>549</v>
      </c>
      <c r="AE553" s="54" t="str">
        <f t="shared" si="184"/>
        <v/>
      </c>
      <c r="AF553" s="54" t="str">
        <f t="shared" si="185"/>
        <v/>
      </c>
      <c r="AG553" s="54" t="str">
        <f t="shared" si="186"/>
        <v/>
      </c>
      <c r="AH553" s="54" t="str">
        <f t="shared" si="186"/>
        <v/>
      </c>
      <c r="AI553" s="54" t="str">
        <f t="shared" si="186"/>
        <v/>
      </c>
      <c r="AJ553" s="54" t="str">
        <f t="shared" si="187"/>
        <v/>
      </c>
      <c r="AK553" s="54" t="str">
        <f t="shared" si="188"/>
        <v/>
      </c>
      <c r="AL553" s="54" t="str">
        <f t="shared" si="188"/>
        <v/>
      </c>
      <c r="AM553" s="54" t="str">
        <f t="shared" si="188"/>
        <v/>
      </c>
      <c r="AN553" s="1" t="str">
        <f>IF(AF553="S",VLOOKUP(AI553,lookups!$N$1:$O$100,2,FALSE),"NVT")</f>
        <v>NVT</v>
      </c>
      <c r="AP553" s="54" t="str">
        <f t="shared" si="180"/>
        <v/>
      </c>
    </row>
    <row r="554" spans="1:42" x14ac:dyDescent="0.2">
      <c r="A554" s="1">
        <f t="shared" si="189"/>
        <v>302.04300000000001</v>
      </c>
      <c r="B554" s="1">
        <f t="shared" si="190"/>
        <v>2</v>
      </c>
      <c r="C554" s="1">
        <f t="shared" si="191"/>
        <v>1</v>
      </c>
      <c r="D554" s="1">
        <f t="shared" si="192"/>
        <v>0</v>
      </c>
      <c r="E554" s="1">
        <f t="shared" si="176"/>
        <v>550</v>
      </c>
      <c r="F554" s="1">
        <f>IFERROR(VLOOKUP($E554,aanmeldingen!$B:$AB,F$1,FALSE),"-")</f>
        <v>302</v>
      </c>
      <c r="H554" s="25" t="str">
        <f>IF($D554=1,VLOOKUP($E554,aanmeldingen!$B:$AB,H$1,FALSE),"")</f>
        <v/>
      </c>
      <c r="I554" s="1" t="str">
        <f>IF($D554=1,VLOOKUP($E554,aanmeldingen!$B:$AB,I$1,FALSE),"")</f>
        <v/>
      </c>
      <c r="J554" s="1" t="str">
        <f>IF($D554=1,VLOOKUP($E554,aanmeldingen!$B:$AB,J$1,FALSE),"")</f>
        <v/>
      </c>
      <c r="K554" s="95" t="str">
        <f>IF($D554=1,VLOOKUP($E554,aanmeldingen!$B:$AB,K$1,FALSE),"")</f>
        <v/>
      </c>
      <c r="L554" s="95" t="str">
        <f>IF($D554=1,VLOOKUP($E554,aanmeldingen!$B:$AB,L$1,FALSE),"")</f>
        <v/>
      </c>
      <c r="M554" s="18" t="str">
        <f>IF($D554=1,VLOOKUP($E554,aanmeldingen!$B:$AB,M$1,FALSE),"")</f>
        <v/>
      </c>
      <c r="N554" s="1" t="str">
        <f>IF($D554=1,VLOOKUP($E554,aanmeldingen!$B:$AB,N$1,FALSE),"")</f>
        <v/>
      </c>
      <c r="O554" s="1" t="str">
        <f>IF($F554="-","",VLOOKUP($E554,aanmeldingen!$B:$AB,O$1,FALSE))</f>
        <v>Roubailo</v>
      </c>
      <c r="P554" s="1" t="str">
        <f>IF($F554="-","",VLOOKUP($E554,aanmeldingen!$B:$AB,P$1,FALSE))</f>
        <v>Niels</v>
      </c>
      <c r="Q554" s="1" t="str">
        <f>IF($F554="-","",VLOOKUP($E554,aanmeldingen!$B:$AB,Q$1,FALSE))</f>
        <v>RS</v>
      </c>
      <c r="R554" s="123">
        <v>43</v>
      </c>
      <c r="S554" s="123"/>
      <c r="AA554" s="54">
        <f t="shared" si="177"/>
        <v>0</v>
      </c>
      <c r="AB554" s="54" t="e">
        <f t="shared" si="178"/>
        <v>#VALUE!</v>
      </c>
      <c r="AC554" s="83" t="str">
        <f t="shared" si="179"/>
        <v/>
      </c>
      <c r="AD554" s="54">
        <f t="shared" si="181"/>
        <v>550</v>
      </c>
      <c r="AE554" s="54" t="str">
        <f t="shared" si="184"/>
        <v/>
      </c>
      <c r="AF554" s="54" t="str">
        <f t="shared" si="185"/>
        <v/>
      </c>
      <c r="AG554" s="54" t="str">
        <f t="shared" si="186"/>
        <v/>
      </c>
      <c r="AH554" s="54" t="str">
        <f t="shared" si="186"/>
        <v/>
      </c>
      <c r="AI554" s="54" t="str">
        <f t="shared" si="186"/>
        <v/>
      </c>
      <c r="AJ554" s="54" t="str">
        <f t="shared" si="187"/>
        <v/>
      </c>
      <c r="AK554" s="54" t="str">
        <f t="shared" si="188"/>
        <v/>
      </c>
      <c r="AL554" s="54" t="str">
        <f t="shared" si="188"/>
        <v/>
      </c>
      <c r="AM554" s="54" t="str">
        <f t="shared" si="188"/>
        <v/>
      </c>
      <c r="AN554" s="1" t="str">
        <f>IF(AF554="S",VLOOKUP(AI554,lookups!$N$1:$O$100,2,FALSE),"NVT")</f>
        <v>NVT</v>
      </c>
      <c r="AP554" s="54" t="str">
        <f t="shared" si="180"/>
        <v/>
      </c>
    </row>
    <row r="555" spans="1:42" x14ac:dyDescent="0.2">
      <c r="A555" s="1">
        <f t="shared" si="189"/>
        <v>305.01300099999997</v>
      </c>
      <c r="B555" s="1">
        <f t="shared" si="190"/>
        <v>1</v>
      </c>
      <c r="C555" s="1">
        <f t="shared" si="191"/>
        <v>0</v>
      </c>
      <c r="D555" s="1">
        <f t="shared" si="192"/>
        <v>1</v>
      </c>
      <c r="E555" s="1">
        <f t="shared" si="176"/>
        <v>551</v>
      </c>
      <c r="F555" s="1">
        <f>IFERROR(VLOOKUP($E555,aanmeldingen!$B:$AB,F$1,FALSE),"-")</f>
        <v>305</v>
      </c>
      <c r="H555" s="25" t="str">
        <f>IF($D555=1,VLOOKUP($E555,aanmeldingen!$B:$AB,H$1,FALSE),"")</f>
        <v>Foggia</v>
      </c>
      <c r="I555" s="1" t="str">
        <f>IF($D555=1,VLOOKUP($E555,aanmeldingen!$B:$AB,I$1,FALSE),"")</f>
        <v>ITA</v>
      </c>
      <c r="J555" s="1" t="str">
        <f>IF($D555=1,VLOOKUP($E555,aanmeldingen!$B:$AB,J$1,FALSE),"")</f>
        <v>EK Cad Eq</v>
      </c>
      <c r="K555" s="95">
        <f>IF($D555=1,VLOOKUP($E555,aanmeldingen!$B:$AB,K$1,FALSE),"")</f>
        <v>43521</v>
      </c>
      <c r="L555" s="95">
        <f>IF($D555=1,VLOOKUP($E555,aanmeldingen!$B:$AB,L$1,FALSE),"")</f>
        <v>43521</v>
      </c>
      <c r="M555" s="18" t="str">
        <f>IF($D555=1,VLOOKUP($E555,aanmeldingen!$B:$AB,M$1,FALSE),"")</f>
        <v>Heren</v>
      </c>
      <c r="N555" s="1" t="str">
        <f>IF($D555=1,VLOOKUP($E555,aanmeldingen!$B:$AB,N$1,FALSE),"")</f>
        <v>Floret</v>
      </c>
      <c r="O555" s="1" t="str">
        <f>IF($F555="-","",VLOOKUP($E555,aanmeldingen!$B:$AB,O$1,FALSE))</f>
        <v>Joemrati</v>
      </c>
      <c r="P555" s="1" t="str">
        <f>IF($F555="-","",VLOOKUP($E555,aanmeldingen!$B:$AB,P$1,FALSE))</f>
        <v>Ashwan</v>
      </c>
      <c r="Q555" s="1" t="str">
        <f>IF($F555="-","",VLOOKUP($E555,aanmeldingen!$B:$AB,Q$1,FALSE))</f>
        <v>HS</v>
      </c>
      <c r="R555" s="123">
        <v>13.000999999999999</v>
      </c>
      <c r="S555" s="123">
        <v>20</v>
      </c>
      <c r="AA555" s="54">
        <f t="shared" si="177"/>
        <v>0</v>
      </c>
      <c r="AB555" s="54" t="e">
        <f t="shared" si="178"/>
        <v>#VALUE!</v>
      </c>
      <c r="AC555" s="83" t="str">
        <f t="shared" si="179"/>
        <v/>
      </c>
      <c r="AD555" s="54">
        <f t="shared" si="181"/>
        <v>551</v>
      </c>
      <c r="AE555" s="54" t="str">
        <f t="shared" si="184"/>
        <v/>
      </c>
      <c r="AF555" s="54" t="str">
        <f t="shared" si="185"/>
        <v/>
      </c>
      <c r="AG555" s="54" t="str">
        <f t="shared" si="186"/>
        <v/>
      </c>
      <c r="AH555" s="54" t="str">
        <f t="shared" si="186"/>
        <v/>
      </c>
      <c r="AI555" s="54" t="str">
        <f t="shared" si="186"/>
        <v/>
      </c>
      <c r="AJ555" s="54" t="str">
        <f t="shared" si="187"/>
        <v/>
      </c>
      <c r="AK555" s="54" t="str">
        <f t="shared" si="188"/>
        <v/>
      </c>
      <c r="AL555" s="54" t="str">
        <f t="shared" si="188"/>
        <v/>
      </c>
      <c r="AM555" s="54" t="str">
        <f t="shared" si="188"/>
        <v/>
      </c>
      <c r="AN555" s="1" t="str">
        <f>IF(AF555="S",VLOOKUP(AI555,lookups!$N$1:$O$100,2,FALSE),"NVT")</f>
        <v>NVT</v>
      </c>
      <c r="AP555" s="54" t="str">
        <f t="shared" si="180"/>
        <v/>
      </c>
    </row>
    <row r="556" spans="1:42" x14ac:dyDescent="0.2">
      <c r="A556" s="1">
        <f t="shared" si="189"/>
        <v>305.01300199999997</v>
      </c>
      <c r="B556" s="1">
        <f t="shared" si="190"/>
        <v>2</v>
      </c>
      <c r="C556" s="1">
        <f t="shared" si="191"/>
        <v>0</v>
      </c>
      <c r="D556" s="1">
        <f t="shared" si="192"/>
        <v>0</v>
      </c>
      <c r="E556" s="1">
        <f t="shared" si="176"/>
        <v>552</v>
      </c>
      <c r="F556" s="1">
        <f>IFERROR(VLOOKUP($E556,aanmeldingen!$B:$AB,F$1,FALSE),"-")</f>
        <v>305</v>
      </c>
      <c r="H556" s="25" t="str">
        <f>IF($D556=1,VLOOKUP($E556,aanmeldingen!$B:$AB,H$1,FALSE),"")</f>
        <v/>
      </c>
      <c r="I556" s="1" t="str">
        <f>IF($D556=1,VLOOKUP($E556,aanmeldingen!$B:$AB,I$1,FALSE),"")</f>
        <v/>
      </c>
      <c r="J556" s="1" t="str">
        <f>IF($D556=1,VLOOKUP($E556,aanmeldingen!$B:$AB,J$1,FALSE),"")</f>
        <v/>
      </c>
      <c r="K556" s="95" t="str">
        <f>IF($D556=1,VLOOKUP($E556,aanmeldingen!$B:$AB,K$1,FALSE),"")</f>
        <v/>
      </c>
      <c r="L556" s="95" t="str">
        <f>IF($D556=1,VLOOKUP($E556,aanmeldingen!$B:$AB,L$1,FALSE),"")</f>
        <v/>
      </c>
      <c r="M556" s="18" t="str">
        <f>IF($D556=1,VLOOKUP($E556,aanmeldingen!$B:$AB,M$1,FALSE),"")</f>
        <v/>
      </c>
      <c r="N556" s="1" t="str">
        <f>IF($D556=1,VLOOKUP($E556,aanmeldingen!$B:$AB,N$1,FALSE),"")</f>
        <v/>
      </c>
      <c r="O556" s="1" t="str">
        <f>IF($F556="-","",VLOOKUP($E556,aanmeldingen!$B:$AB,O$1,FALSE))</f>
        <v>Vermeulen</v>
      </c>
      <c r="P556" s="1" t="str">
        <f>IF($F556="-","",VLOOKUP($E556,aanmeldingen!$B:$AB,P$1,FALSE))</f>
        <v>Olof</v>
      </c>
      <c r="Q556" s="1" t="str">
        <f>IF($F556="-","",VLOOKUP($E556,aanmeldingen!$B:$AB,Q$1,FALSE))</f>
        <v>NRD</v>
      </c>
      <c r="R556" s="123">
        <v>13.002000000000001</v>
      </c>
      <c r="S556" s="123"/>
      <c r="AA556" s="54">
        <f t="shared" si="177"/>
        <v>0</v>
      </c>
      <c r="AB556" s="54" t="e">
        <f t="shared" si="178"/>
        <v>#VALUE!</v>
      </c>
      <c r="AC556" s="83" t="str">
        <f t="shared" si="179"/>
        <v/>
      </c>
      <c r="AD556" s="54">
        <f t="shared" si="181"/>
        <v>552</v>
      </c>
      <c r="AE556" s="54" t="str">
        <f t="shared" si="184"/>
        <v/>
      </c>
      <c r="AF556" s="54" t="str">
        <f t="shared" si="185"/>
        <v/>
      </c>
      <c r="AG556" s="54" t="str">
        <f t="shared" si="186"/>
        <v/>
      </c>
      <c r="AH556" s="54" t="str">
        <f t="shared" si="186"/>
        <v/>
      </c>
      <c r="AI556" s="54" t="str">
        <f t="shared" si="186"/>
        <v/>
      </c>
      <c r="AJ556" s="54" t="str">
        <f t="shared" si="187"/>
        <v/>
      </c>
      <c r="AK556" s="54" t="str">
        <f t="shared" si="188"/>
        <v/>
      </c>
      <c r="AL556" s="54" t="str">
        <f t="shared" si="188"/>
        <v/>
      </c>
      <c r="AM556" s="54" t="str">
        <f t="shared" si="188"/>
        <v/>
      </c>
      <c r="AN556" s="1" t="str">
        <f>IF(AF556="S",VLOOKUP(AI556,lookups!$N$1:$O$100,2,FALSE),"NVT")</f>
        <v>NVT</v>
      </c>
      <c r="AP556" s="54" t="str">
        <f t="shared" si="180"/>
        <v/>
      </c>
    </row>
    <row r="557" spans="1:42" x14ac:dyDescent="0.2">
      <c r="A557" s="1">
        <f t="shared" si="189"/>
        <v>305.01300300000003</v>
      </c>
      <c r="B557" s="1">
        <f t="shared" si="190"/>
        <v>3</v>
      </c>
      <c r="C557" s="1">
        <f t="shared" si="191"/>
        <v>0</v>
      </c>
      <c r="D557" s="1">
        <f t="shared" si="192"/>
        <v>0</v>
      </c>
      <c r="E557" s="1">
        <f t="shared" si="176"/>
        <v>553</v>
      </c>
      <c r="F557" s="1">
        <f>IFERROR(VLOOKUP($E557,aanmeldingen!$B:$AB,F$1,FALSE),"-")</f>
        <v>305</v>
      </c>
      <c r="H557" s="25" t="str">
        <f>IF($D557=1,VLOOKUP($E557,aanmeldingen!$B:$AB,H$1,FALSE),"")</f>
        <v/>
      </c>
      <c r="I557" s="1" t="str">
        <f>IF($D557=1,VLOOKUP($E557,aanmeldingen!$B:$AB,I$1,FALSE),"")</f>
        <v/>
      </c>
      <c r="J557" s="1" t="str">
        <f>IF($D557=1,VLOOKUP($E557,aanmeldingen!$B:$AB,J$1,FALSE),"")</f>
        <v/>
      </c>
      <c r="K557" s="95" t="str">
        <f>IF($D557=1,VLOOKUP($E557,aanmeldingen!$B:$AB,K$1,FALSE),"")</f>
        <v/>
      </c>
      <c r="L557" s="95" t="str">
        <f>IF($D557=1,VLOOKUP($E557,aanmeldingen!$B:$AB,L$1,FALSE),"")</f>
        <v/>
      </c>
      <c r="M557" s="18" t="str">
        <f>IF($D557=1,VLOOKUP($E557,aanmeldingen!$B:$AB,M$1,FALSE),"")</f>
        <v/>
      </c>
      <c r="N557" s="1" t="str">
        <f>IF($D557=1,VLOOKUP($E557,aanmeldingen!$B:$AB,N$1,FALSE),"")</f>
        <v/>
      </c>
      <c r="O557" s="1" t="str">
        <f>IF($F557="-","",VLOOKUP($E557,aanmeldingen!$B:$AB,O$1,FALSE))</f>
        <v>Nawar</v>
      </c>
      <c r="P557" s="1" t="str">
        <f>IF($F557="-","",VLOOKUP($E557,aanmeldingen!$B:$AB,P$1,FALSE))</f>
        <v>Suhayl</v>
      </c>
      <c r="Q557" s="1" t="str">
        <f>IF($F557="-","",VLOOKUP($E557,aanmeldingen!$B:$AB,Q$1,FALSE))</f>
        <v>AMS</v>
      </c>
      <c r="R557" s="124">
        <v>13.003</v>
      </c>
      <c r="S557" s="123"/>
      <c r="AA557" s="54">
        <f t="shared" si="177"/>
        <v>0</v>
      </c>
      <c r="AB557" s="54" t="e">
        <f t="shared" si="178"/>
        <v>#VALUE!</v>
      </c>
      <c r="AC557" s="83" t="str">
        <f t="shared" si="179"/>
        <v/>
      </c>
      <c r="AD557" s="54">
        <f t="shared" si="181"/>
        <v>553</v>
      </c>
      <c r="AE557" s="54" t="str">
        <f t="shared" si="184"/>
        <v/>
      </c>
      <c r="AF557" s="54" t="str">
        <f t="shared" si="185"/>
        <v/>
      </c>
      <c r="AG557" s="54" t="str">
        <f t="shared" si="186"/>
        <v/>
      </c>
      <c r="AH557" s="54" t="str">
        <f t="shared" si="186"/>
        <v/>
      </c>
      <c r="AI557" s="54" t="str">
        <f t="shared" si="186"/>
        <v/>
      </c>
      <c r="AJ557" s="54" t="str">
        <f t="shared" si="187"/>
        <v/>
      </c>
      <c r="AK557" s="54" t="str">
        <f t="shared" si="188"/>
        <v/>
      </c>
      <c r="AL557" s="54" t="str">
        <f t="shared" si="188"/>
        <v/>
      </c>
      <c r="AM557" s="54" t="str">
        <f t="shared" si="188"/>
        <v/>
      </c>
      <c r="AN557" s="1" t="str">
        <f>IF(AF557="S",VLOOKUP(AI557,lookups!$N$1:$O$100,2,FALSE),"NVT")</f>
        <v>NVT</v>
      </c>
      <c r="AP557" s="54" t="str">
        <f t="shared" si="180"/>
        <v/>
      </c>
    </row>
    <row r="558" spans="1:42" x14ac:dyDescent="0.2">
      <c r="A558" s="1">
        <f t="shared" si="189"/>
        <v>305.01300400000002</v>
      </c>
      <c r="B558" s="1">
        <f t="shared" si="190"/>
        <v>4</v>
      </c>
      <c r="C558" s="1">
        <f t="shared" si="191"/>
        <v>0</v>
      </c>
      <c r="D558" s="1">
        <f t="shared" si="192"/>
        <v>0</v>
      </c>
      <c r="E558" s="1">
        <f t="shared" si="176"/>
        <v>554</v>
      </c>
      <c r="F558" s="1">
        <f>IFERROR(VLOOKUP($E558,aanmeldingen!$B:$AB,F$1,FALSE),"-")</f>
        <v>305</v>
      </c>
      <c r="H558" s="25" t="str">
        <f>IF($D558=1,VLOOKUP($E558,aanmeldingen!$B:$AB,H$1,FALSE),"")</f>
        <v/>
      </c>
      <c r="I558" s="1" t="str">
        <f>IF($D558=1,VLOOKUP($E558,aanmeldingen!$B:$AB,I$1,FALSE),"")</f>
        <v/>
      </c>
      <c r="J558" s="1" t="str">
        <f>IF($D558=1,VLOOKUP($E558,aanmeldingen!$B:$AB,J$1,FALSE),"")</f>
        <v/>
      </c>
      <c r="K558" s="95" t="str">
        <f>IF($D558=1,VLOOKUP($E558,aanmeldingen!$B:$AB,K$1,FALSE),"")</f>
        <v/>
      </c>
      <c r="L558" s="95" t="str">
        <f>IF($D558=1,VLOOKUP($E558,aanmeldingen!$B:$AB,L$1,FALSE),"")</f>
        <v/>
      </c>
      <c r="M558" s="18" t="str">
        <f>IF($D558=1,VLOOKUP($E558,aanmeldingen!$B:$AB,M$1,FALSE),"")</f>
        <v/>
      </c>
      <c r="N558" s="1" t="str">
        <f>IF($D558=1,VLOOKUP($E558,aanmeldingen!$B:$AB,N$1,FALSE),"")</f>
        <v/>
      </c>
      <c r="O558" s="1" t="str">
        <f>IF($F558="-","",VLOOKUP($E558,aanmeldingen!$B:$AB,O$1,FALSE))</f>
        <v>Wanyama</v>
      </c>
      <c r="P558" s="1" t="str">
        <f>IF($F558="-","",VLOOKUP($E558,aanmeldingen!$B:$AB,P$1,FALSE))</f>
        <v>Sam</v>
      </c>
      <c r="Q558" s="1" t="str">
        <f>IF($F558="-","",VLOOKUP($E558,aanmeldingen!$B:$AB,Q$1,FALSE))</f>
        <v>HS</v>
      </c>
      <c r="R558" s="123">
        <v>13.004</v>
      </c>
      <c r="S558" s="123"/>
      <c r="AA558" s="54">
        <f t="shared" si="177"/>
        <v>0</v>
      </c>
      <c r="AB558" s="54" t="e">
        <f t="shared" si="178"/>
        <v>#VALUE!</v>
      </c>
      <c r="AC558" s="83" t="str">
        <f t="shared" si="179"/>
        <v/>
      </c>
      <c r="AD558" s="54">
        <f t="shared" si="181"/>
        <v>554</v>
      </c>
      <c r="AE558" s="54" t="str">
        <f t="shared" si="184"/>
        <v/>
      </c>
      <c r="AF558" s="54" t="str">
        <f t="shared" si="185"/>
        <v/>
      </c>
      <c r="AG558" s="54" t="str">
        <f t="shared" si="186"/>
        <v/>
      </c>
      <c r="AH558" s="54" t="str">
        <f t="shared" si="186"/>
        <v/>
      </c>
      <c r="AI558" s="54" t="str">
        <f t="shared" si="186"/>
        <v/>
      </c>
      <c r="AJ558" s="54" t="str">
        <f t="shared" si="187"/>
        <v/>
      </c>
      <c r="AK558" s="54" t="str">
        <f t="shared" si="188"/>
        <v/>
      </c>
      <c r="AL558" s="54" t="str">
        <f t="shared" si="188"/>
        <v/>
      </c>
      <c r="AM558" s="54" t="str">
        <f t="shared" si="188"/>
        <v/>
      </c>
      <c r="AN558" s="1" t="str">
        <f>IF(AF558="S",VLOOKUP(AI558,lookups!$N$1:$O$100,2,FALSE),"NVT")</f>
        <v>NVT</v>
      </c>
      <c r="AP558" s="54" t="str">
        <f t="shared" si="180"/>
        <v/>
      </c>
    </row>
    <row r="559" spans="1:42" x14ac:dyDescent="0.2">
      <c r="A559" s="1">
        <f t="shared" si="189"/>
        <v>309.02199999999999</v>
      </c>
      <c r="B559" s="1">
        <f t="shared" si="190"/>
        <v>1</v>
      </c>
      <c r="C559" s="1">
        <f t="shared" si="191"/>
        <v>1</v>
      </c>
      <c r="D559" s="1">
        <f t="shared" si="192"/>
        <v>1</v>
      </c>
      <c r="E559" s="1">
        <f t="shared" si="176"/>
        <v>555</v>
      </c>
      <c r="F559" s="1">
        <f>IFERROR(VLOOKUP($E559,aanmeldingen!$B:$AB,F$1,FALSE),"-")</f>
        <v>309</v>
      </c>
      <c r="H559" s="25" t="str">
        <f>IF($D559=1,VLOOKUP($E559,aanmeldingen!$B:$AB,H$1,FALSE),"")</f>
        <v>Foggia</v>
      </c>
      <c r="I559" s="1" t="str">
        <f>IF($D559=1,VLOOKUP($E559,aanmeldingen!$B:$AB,I$1,FALSE),"")</f>
        <v>ITA</v>
      </c>
      <c r="J559" s="1" t="str">
        <f>IF($D559=1,VLOOKUP($E559,aanmeldingen!$B:$AB,J$1,FALSE),"")</f>
        <v>EK Jun</v>
      </c>
      <c r="K559" s="95">
        <f>IF($D559=1,VLOOKUP($E559,aanmeldingen!$B:$AB,K$1,FALSE),"")</f>
        <v>43523</v>
      </c>
      <c r="L559" s="95">
        <f>IF($D559=1,VLOOKUP($E559,aanmeldingen!$B:$AB,L$1,FALSE),"")</f>
        <v>43523</v>
      </c>
      <c r="M559" s="18" t="str">
        <f>IF($D559=1,VLOOKUP($E559,aanmeldingen!$B:$AB,M$1,FALSE),"")</f>
        <v>Dames</v>
      </c>
      <c r="N559" s="1" t="str">
        <f>IF($D559=1,VLOOKUP($E559,aanmeldingen!$B:$AB,N$1,FALSE),"")</f>
        <v>Sabel</v>
      </c>
      <c r="O559" s="1" t="str">
        <f>IF($F559="-","",VLOOKUP($E559,aanmeldingen!$B:$AB,O$1,FALSE))</f>
        <v>Buitenhuis</v>
      </c>
      <c r="P559" s="1" t="str">
        <f>IF($F559="-","",VLOOKUP($E559,aanmeldingen!$B:$AB,P$1,FALSE))</f>
        <v>Marleen</v>
      </c>
      <c r="Q559" s="1" t="str">
        <f>IF($F559="-","",VLOOKUP($E559,aanmeldingen!$B:$AB,Q$1,FALSE))</f>
        <v>AMS</v>
      </c>
      <c r="R559" s="123">
        <v>22</v>
      </c>
      <c r="S559" s="123">
        <v>59</v>
      </c>
      <c r="AA559" s="54">
        <f t="shared" si="177"/>
        <v>0</v>
      </c>
      <c r="AB559" s="54" t="e">
        <f t="shared" si="178"/>
        <v>#VALUE!</v>
      </c>
      <c r="AC559" s="83" t="str">
        <f t="shared" si="179"/>
        <v/>
      </c>
      <c r="AD559" s="54">
        <f t="shared" si="181"/>
        <v>555</v>
      </c>
      <c r="AE559" s="54" t="str">
        <f t="shared" si="184"/>
        <v/>
      </c>
      <c r="AF559" s="54" t="str">
        <f t="shared" si="185"/>
        <v/>
      </c>
      <c r="AG559" s="54" t="str">
        <f t="shared" si="186"/>
        <v/>
      </c>
      <c r="AH559" s="54" t="str">
        <f t="shared" si="186"/>
        <v/>
      </c>
      <c r="AI559" s="54" t="str">
        <f t="shared" si="186"/>
        <v/>
      </c>
      <c r="AJ559" s="54" t="str">
        <f t="shared" si="187"/>
        <v/>
      </c>
      <c r="AK559" s="54" t="str">
        <f t="shared" si="188"/>
        <v/>
      </c>
      <c r="AL559" s="54" t="str">
        <f t="shared" si="188"/>
        <v/>
      </c>
      <c r="AM559" s="54" t="str">
        <f t="shared" si="188"/>
        <v/>
      </c>
      <c r="AN559" s="1" t="str">
        <f>IF(AF559="S",VLOOKUP(AI559,lookups!$N$1:$O$100,2,FALSE),"NVT")</f>
        <v>NVT</v>
      </c>
      <c r="AP559" s="54" t="str">
        <f t="shared" si="180"/>
        <v/>
      </c>
    </row>
    <row r="560" spans="1:42" x14ac:dyDescent="0.2">
      <c r="A560" s="1">
        <f t="shared" si="189"/>
        <v>310.03300000000002</v>
      </c>
      <c r="B560" s="1">
        <f t="shared" si="190"/>
        <v>1</v>
      </c>
      <c r="C560" s="1">
        <f t="shared" si="191"/>
        <v>0</v>
      </c>
      <c r="D560" s="1">
        <f t="shared" si="192"/>
        <v>1</v>
      </c>
      <c r="E560" s="1">
        <f t="shared" si="176"/>
        <v>556</v>
      </c>
      <c r="F560" s="1">
        <f>IFERROR(VLOOKUP($E560,aanmeldingen!$B:$AB,F$1,FALSE),"-")</f>
        <v>310</v>
      </c>
      <c r="H560" s="25" t="str">
        <f>IF($D560=1,VLOOKUP($E560,aanmeldingen!$B:$AB,H$1,FALSE),"")</f>
        <v>Foggia</v>
      </c>
      <c r="I560" s="1" t="str">
        <f>IF($D560=1,VLOOKUP($E560,aanmeldingen!$B:$AB,I$1,FALSE),"")</f>
        <v>ITA</v>
      </c>
      <c r="J560" s="1" t="str">
        <f>IF($D560=1,VLOOKUP($E560,aanmeldingen!$B:$AB,J$1,FALSE),"")</f>
        <v>EK Jun</v>
      </c>
      <c r="K560" s="95">
        <f>IF($D560=1,VLOOKUP($E560,aanmeldingen!$B:$AB,K$1,FALSE),"")</f>
        <v>43523</v>
      </c>
      <c r="L560" s="95">
        <f>IF($D560=1,VLOOKUP($E560,aanmeldingen!$B:$AB,L$1,FALSE),"")</f>
        <v>43523</v>
      </c>
      <c r="M560" s="18" t="str">
        <f>IF($D560=1,VLOOKUP($E560,aanmeldingen!$B:$AB,M$1,FALSE),"")</f>
        <v>Heren</v>
      </c>
      <c r="N560" s="1" t="str">
        <f>IF($D560=1,VLOOKUP($E560,aanmeldingen!$B:$AB,N$1,FALSE),"")</f>
        <v>Floret</v>
      </c>
      <c r="O560" s="1" t="str">
        <f>IF($F560="-","",VLOOKUP($E560,aanmeldingen!$B:$AB,O$1,FALSE))</f>
        <v>Split</v>
      </c>
      <c r="P560" s="1" t="str">
        <f>IF($F560="-","",VLOOKUP($E560,aanmeldingen!$B:$AB,P$1,FALSE))</f>
        <v>Olivier</v>
      </c>
      <c r="Q560" s="1" t="str">
        <f>IF($F560="-","",VLOOKUP($E560,aanmeldingen!$B:$AB,Q$1,FALSE))</f>
        <v>NRD</v>
      </c>
      <c r="R560" s="123">
        <v>33</v>
      </c>
      <c r="S560" s="123">
        <v>81</v>
      </c>
      <c r="AA560" s="54">
        <f t="shared" si="177"/>
        <v>0</v>
      </c>
      <c r="AB560" s="54" t="e">
        <f t="shared" si="178"/>
        <v>#VALUE!</v>
      </c>
      <c r="AC560" s="83" t="str">
        <f t="shared" si="179"/>
        <v/>
      </c>
      <c r="AD560" s="54">
        <f t="shared" si="181"/>
        <v>556</v>
      </c>
      <c r="AE560" s="54" t="str">
        <f t="shared" si="184"/>
        <v/>
      </c>
      <c r="AF560" s="54" t="str">
        <f t="shared" si="185"/>
        <v/>
      </c>
      <c r="AG560" s="54" t="str">
        <f t="shared" si="186"/>
        <v/>
      </c>
      <c r="AH560" s="54" t="str">
        <f t="shared" si="186"/>
        <v/>
      </c>
      <c r="AI560" s="54" t="str">
        <f t="shared" si="186"/>
        <v/>
      </c>
      <c r="AJ560" s="54" t="str">
        <f t="shared" si="187"/>
        <v/>
      </c>
      <c r="AK560" s="54" t="str">
        <f t="shared" si="188"/>
        <v/>
      </c>
      <c r="AL560" s="54" t="str">
        <f t="shared" si="188"/>
        <v/>
      </c>
      <c r="AM560" s="54" t="str">
        <f t="shared" si="188"/>
        <v/>
      </c>
      <c r="AN560" s="1" t="str">
        <f>IF(AF560="S",VLOOKUP(AI560,lookups!$N$1:$O$100,2,FALSE),"NVT")</f>
        <v>NVT</v>
      </c>
      <c r="AP560" s="54" t="str">
        <f t="shared" si="180"/>
        <v/>
      </c>
    </row>
    <row r="561" spans="1:42" x14ac:dyDescent="0.2">
      <c r="A561" s="1">
        <f t="shared" si="189"/>
        <v>310.00599999999997</v>
      </c>
      <c r="B561" s="1">
        <f t="shared" si="190"/>
        <v>2</v>
      </c>
      <c r="C561" s="1">
        <f t="shared" si="191"/>
        <v>0</v>
      </c>
      <c r="D561" s="1">
        <f t="shared" si="192"/>
        <v>0</v>
      </c>
      <c r="E561" s="1">
        <f t="shared" si="176"/>
        <v>557</v>
      </c>
      <c r="F561" s="1">
        <f>IFERROR(VLOOKUP($E561,aanmeldingen!$B:$AB,F$1,FALSE),"-")</f>
        <v>310</v>
      </c>
      <c r="H561" s="25" t="str">
        <f>IF($D561=1,VLOOKUP($E561,aanmeldingen!$B:$AB,H$1,FALSE),"")</f>
        <v/>
      </c>
      <c r="I561" s="1" t="str">
        <f>IF($D561=1,VLOOKUP($E561,aanmeldingen!$B:$AB,I$1,FALSE),"")</f>
        <v/>
      </c>
      <c r="J561" s="1" t="str">
        <f>IF($D561=1,VLOOKUP($E561,aanmeldingen!$B:$AB,J$1,FALSE),"")</f>
        <v/>
      </c>
      <c r="K561" s="95" t="str">
        <f>IF($D561=1,VLOOKUP($E561,aanmeldingen!$B:$AB,K$1,FALSE),"")</f>
        <v/>
      </c>
      <c r="L561" s="95" t="str">
        <f>IF($D561=1,VLOOKUP($E561,aanmeldingen!$B:$AB,L$1,FALSE),"")</f>
        <v/>
      </c>
      <c r="M561" s="18" t="str">
        <f>IF($D561=1,VLOOKUP($E561,aanmeldingen!$B:$AB,M$1,FALSE),"")</f>
        <v/>
      </c>
      <c r="N561" s="1" t="str">
        <f>IF($D561=1,VLOOKUP($E561,aanmeldingen!$B:$AB,N$1,FALSE),"")</f>
        <v/>
      </c>
      <c r="O561" s="1" t="str">
        <f>IF($F561="-","",VLOOKUP($E561,aanmeldingen!$B:$AB,O$1,FALSE))</f>
        <v>Giacon</v>
      </c>
      <c r="P561" s="1" t="str">
        <f>IF($F561="-","",VLOOKUP($E561,aanmeldingen!$B:$AB,P$1,FALSE))</f>
        <v>Daniel</v>
      </c>
      <c r="Q561" s="1" t="str">
        <f>IF($F561="-","",VLOOKUP($E561,aanmeldingen!$B:$AB,Q$1,FALSE))</f>
        <v>AMS</v>
      </c>
      <c r="R561" s="123">
        <v>6</v>
      </c>
      <c r="S561" s="123"/>
      <c r="AA561" s="54">
        <f t="shared" si="177"/>
        <v>0</v>
      </c>
      <c r="AB561" s="54" t="e">
        <f t="shared" si="178"/>
        <v>#VALUE!</v>
      </c>
      <c r="AC561" s="83" t="str">
        <f t="shared" si="179"/>
        <v/>
      </c>
      <c r="AD561" s="54">
        <f t="shared" si="181"/>
        <v>557</v>
      </c>
      <c r="AE561" s="54" t="str">
        <f t="shared" si="184"/>
        <v/>
      </c>
      <c r="AF561" s="54" t="str">
        <f t="shared" si="185"/>
        <v/>
      </c>
      <c r="AG561" s="54" t="str">
        <f t="shared" si="186"/>
        <v/>
      </c>
      <c r="AH561" s="54" t="str">
        <f t="shared" si="186"/>
        <v/>
      </c>
      <c r="AI561" s="54" t="str">
        <f t="shared" si="186"/>
        <v/>
      </c>
      <c r="AJ561" s="54" t="str">
        <f t="shared" si="187"/>
        <v/>
      </c>
      <c r="AK561" s="54" t="str">
        <f t="shared" si="188"/>
        <v/>
      </c>
      <c r="AL561" s="54" t="str">
        <f t="shared" si="188"/>
        <v/>
      </c>
      <c r="AM561" s="54" t="str">
        <f t="shared" si="188"/>
        <v/>
      </c>
      <c r="AN561" s="1" t="str">
        <f>IF(AF561="S",VLOOKUP(AI561,lookups!$N$1:$O$100,2,FALSE),"NVT")</f>
        <v>NVT</v>
      </c>
      <c r="AP561" s="54" t="str">
        <f t="shared" si="180"/>
        <v/>
      </c>
    </row>
    <row r="562" spans="1:42" x14ac:dyDescent="0.2">
      <c r="A562" s="1">
        <f t="shared" si="189"/>
        <v>310.05099999999999</v>
      </c>
      <c r="B562" s="1">
        <f t="shared" si="190"/>
        <v>3</v>
      </c>
      <c r="C562" s="1">
        <f t="shared" si="191"/>
        <v>0</v>
      </c>
      <c r="D562" s="1">
        <f t="shared" si="192"/>
        <v>0</v>
      </c>
      <c r="E562" s="1">
        <f t="shared" si="176"/>
        <v>558</v>
      </c>
      <c r="F562" s="1">
        <f>IFERROR(VLOOKUP($E562,aanmeldingen!$B:$AB,F$1,FALSE),"-")</f>
        <v>310</v>
      </c>
      <c r="H562" s="25" t="str">
        <f>IF($D562=1,VLOOKUP($E562,aanmeldingen!$B:$AB,H$1,FALSE),"")</f>
        <v/>
      </c>
      <c r="I562" s="1" t="str">
        <f>IF($D562=1,VLOOKUP($E562,aanmeldingen!$B:$AB,I$1,FALSE),"")</f>
        <v/>
      </c>
      <c r="J562" s="1" t="str">
        <f>IF($D562=1,VLOOKUP($E562,aanmeldingen!$B:$AB,J$1,FALSE),"")</f>
        <v/>
      </c>
      <c r="K562" s="95" t="str">
        <f>IF($D562=1,VLOOKUP($E562,aanmeldingen!$B:$AB,K$1,FALSE),"")</f>
        <v/>
      </c>
      <c r="L562" s="95" t="str">
        <f>IF($D562=1,VLOOKUP($E562,aanmeldingen!$B:$AB,L$1,FALSE),"")</f>
        <v/>
      </c>
      <c r="M562" s="18" t="str">
        <f>IF($D562=1,VLOOKUP($E562,aanmeldingen!$B:$AB,M$1,FALSE),"")</f>
        <v/>
      </c>
      <c r="N562" s="1" t="str">
        <f>IF($D562=1,VLOOKUP($E562,aanmeldingen!$B:$AB,N$1,FALSE),"")</f>
        <v/>
      </c>
      <c r="O562" s="1" t="str">
        <f>IF($F562="-","",VLOOKUP($E562,aanmeldingen!$B:$AB,O$1,FALSE))</f>
        <v>Jans Kohneke</v>
      </c>
      <c r="P562" s="1" t="str">
        <f>IF($F562="-","",VLOOKUP($E562,aanmeldingen!$B:$AB,P$1,FALSE))</f>
        <v>Teun</v>
      </c>
      <c r="Q562" s="1" t="str">
        <f>IF($F562="-","",VLOOKUP($E562,aanmeldingen!$B:$AB,Q$1,FALSE))</f>
        <v>AMS</v>
      </c>
      <c r="R562" s="123">
        <v>51</v>
      </c>
      <c r="S562" s="123"/>
      <c r="AA562" s="54">
        <f t="shared" si="177"/>
        <v>0</v>
      </c>
      <c r="AB562" s="54" t="e">
        <f t="shared" si="178"/>
        <v>#VALUE!</v>
      </c>
      <c r="AC562" s="83" t="str">
        <f t="shared" si="179"/>
        <v/>
      </c>
      <c r="AD562" s="54">
        <f t="shared" si="181"/>
        <v>558</v>
      </c>
      <c r="AE562" s="54" t="str">
        <f t="shared" si="184"/>
        <v/>
      </c>
      <c r="AF562" s="54" t="str">
        <f t="shared" si="185"/>
        <v/>
      </c>
      <c r="AG562" s="54" t="str">
        <f t="shared" si="186"/>
        <v/>
      </c>
      <c r="AH562" s="54" t="str">
        <f t="shared" si="186"/>
        <v/>
      </c>
      <c r="AI562" s="54" t="str">
        <f t="shared" si="186"/>
        <v/>
      </c>
      <c r="AJ562" s="54" t="str">
        <f t="shared" si="187"/>
        <v/>
      </c>
      <c r="AK562" s="54" t="str">
        <f t="shared" si="188"/>
        <v/>
      </c>
      <c r="AL562" s="54" t="str">
        <f t="shared" si="188"/>
        <v/>
      </c>
      <c r="AM562" s="54" t="str">
        <f t="shared" si="188"/>
        <v/>
      </c>
      <c r="AN562" s="1" t="str">
        <f>IF(AF562="S",VLOOKUP(AI562,lookups!$N$1:$O$100,2,FALSE),"NVT")</f>
        <v>NVT</v>
      </c>
      <c r="AP562" s="54" t="str">
        <f t="shared" si="180"/>
        <v/>
      </c>
    </row>
    <row r="563" spans="1:42" x14ac:dyDescent="0.2">
      <c r="A563" s="1">
        <f t="shared" si="189"/>
        <v>310.03899999999999</v>
      </c>
      <c r="B563" s="1">
        <f t="shared" si="190"/>
        <v>4</v>
      </c>
      <c r="C563" s="1">
        <f t="shared" si="191"/>
        <v>0</v>
      </c>
      <c r="D563" s="1">
        <f t="shared" si="192"/>
        <v>0</v>
      </c>
      <c r="E563" s="1">
        <f t="shared" si="176"/>
        <v>559</v>
      </c>
      <c r="F563" s="1">
        <f>IFERROR(VLOOKUP($E563,aanmeldingen!$B:$AB,F$1,FALSE),"-")</f>
        <v>310</v>
      </c>
      <c r="H563" s="25" t="str">
        <f>IF($D563=1,VLOOKUP($E563,aanmeldingen!$B:$AB,H$1,FALSE),"")</f>
        <v/>
      </c>
      <c r="I563" s="1" t="str">
        <f>IF($D563=1,VLOOKUP($E563,aanmeldingen!$B:$AB,I$1,FALSE),"")</f>
        <v/>
      </c>
      <c r="J563" s="1" t="str">
        <f>IF($D563=1,VLOOKUP($E563,aanmeldingen!$B:$AB,J$1,FALSE),"")</f>
        <v/>
      </c>
      <c r="K563" s="95" t="str">
        <f>IF($D563=1,VLOOKUP($E563,aanmeldingen!$B:$AB,K$1,FALSE),"")</f>
        <v/>
      </c>
      <c r="L563" s="95" t="str">
        <f>IF($D563=1,VLOOKUP($E563,aanmeldingen!$B:$AB,L$1,FALSE),"")</f>
        <v/>
      </c>
      <c r="M563" s="18" t="str">
        <f>IF($D563=1,VLOOKUP($E563,aanmeldingen!$B:$AB,M$1,FALSE),"")</f>
        <v/>
      </c>
      <c r="N563" s="1" t="str">
        <f>IF($D563=1,VLOOKUP($E563,aanmeldingen!$B:$AB,N$1,FALSE),"")</f>
        <v/>
      </c>
      <c r="O563" s="1" t="str">
        <f>IF($F563="-","",VLOOKUP($E563,aanmeldingen!$B:$AB,O$1,FALSE))</f>
        <v>Dualeh</v>
      </c>
      <c r="P563" s="1" t="str">
        <f>IF($F563="-","",VLOOKUP($E563,aanmeldingen!$B:$AB,P$1,FALSE))</f>
        <v>Quincy</v>
      </c>
      <c r="Q563" s="1" t="str">
        <f>IF($F563="-","",VLOOKUP($E563,aanmeldingen!$B:$AB,Q$1,FALSE))</f>
        <v>TWE</v>
      </c>
      <c r="R563" s="123">
        <v>39</v>
      </c>
      <c r="S563" s="123"/>
      <c r="AA563" s="54">
        <f t="shared" si="177"/>
        <v>0</v>
      </c>
      <c r="AB563" s="54" t="e">
        <f t="shared" si="178"/>
        <v>#VALUE!</v>
      </c>
      <c r="AC563" s="83" t="str">
        <f t="shared" si="179"/>
        <v/>
      </c>
      <c r="AD563" s="54">
        <f t="shared" si="181"/>
        <v>559</v>
      </c>
      <c r="AE563" s="54" t="str">
        <f t="shared" si="184"/>
        <v/>
      </c>
      <c r="AF563" s="54" t="str">
        <f t="shared" si="185"/>
        <v/>
      </c>
      <c r="AG563" s="54" t="str">
        <f t="shared" si="186"/>
        <v/>
      </c>
      <c r="AH563" s="54" t="str">
        <f t="shared" si="186"/>
        <v/>
      </c>
      <c r="AI563" s="54" t="str">
        <f t="shared" si="186"/>
        <v/>
      </c>
      <c r="AJ563" s="54" t="str">
        <f t="shared" si="187"/>
        <v/>
      </c>
      <c r="AK563" s="54" t="str">
        <f t="shared" si="188"/>
        <v/>
      </c>
      <c r="AL563" s="54" t="str">
        <f t="shared" si="188"/>
        <v/>
      </c>
      <c r="AM563" s="54" t="str">
        <f t="shared" si="188"/>
        <v/>
      </c>
      <c r="AN563" s="1" t="str">
        <f>IF(AF563="S",VLOOKUP(AI563,lookups!$N$1:$O$100,2,FALSE),"NVT")</f>
        <v>NVT</v>
      </c>
      <c r="AP563" s="54" t="str">
        <f t="shared" si="180"/>
        <v/>
      </c>
    </row>
    <row r="564" spans="1:42" x14ac:dyDescent="0.2">
      <c r="A564" s="1">
        <f t="shared" si="189"/>
        <v>311.07600000000002</v>
      </c>
      <c r="B564" s="1">
        <f t="shared" si="190"/>
        <v>1</v>
      </c>
      <c r="C564" s="1">
        <f t="shared" si="191"/>
        <v>1</v>
      </c>
      <c r="D564" s="1">
        <f t="shared" si="192"/>
        <v>1</v>
      </c>
      <c r="E564" s="1">
        <f t="shared" si="176"/>
        <v>560</v>
      </c>
      <c r="F564" s="1">
        <f>IFERROR(VLOOKUP($E564,aanmeldingen!$B:$AB,F$1,FALSE),"-")</f>
        <v>311</v>
      </c>
      <c r="H564" s="25" t="str">
        <f>IF($D564=1,VLOOKUP($E564,aanmeldingen!$B:$AB,H$1,FALSE),"")</f>
        <v>Foggia</v>
      </c>
      <c r="I564" s="1" t="str">
        <f>IF($D564=1,VLOOKUP($E564,aanmeldingen!$B:$AB,I$1,FALSE),"")</f>
        <v>ITA</v>
      </c>
      <c r="J564" s="1" t="str">
        <f>IF($D564=1,VLOOKUP($E564,aanmeldingen!$B:$AB,J$1,FALSE),"")</f>
        <v>EK Jun</v>
      </c>
      <c r="K564" s="95">
        <f>IF($D564=1,VLOOKUP($E564,aanmeldingen!$B:$AB,K$1,FALSE),"")</f>
        <v>43524</v>
      </c>
      <c r="L564" s="95">
        <f>IF($D564=1,VLOOKUP($E564,aanmeldingen!$B:$AB,L$1,FALSE),"")</f>
        <v>43524</v>
      </c>
      <c r="M564" s="18" t="str">
        <f>IF($D564=1,VLOOKUP($E564,aanmeldingen!$B:$AB,M$1,FALSE),"")</f>
        <v>Dames</v>
      </c>
      <c r="N564" s="1" t="str">
        <f>IF($D564=1,VLOOKUP($E564,aanmeldingen!$B:$AB,N$1,FALSE),"")</f>
        <v>Degen</v>
      </c>
      <c r="O564" s="1" t="str">
        <f>IF($F564="-","",VLOOKUP($E564,aanmeldingen!$B:$AB,O$1,FALSE))</f>
        <v>Kroese</v>
      </c>
      <c r="P564" s="1" t="str">
        <f>IF($F564="-","",VLOOKUP($E564,aanmeldingen!$B:$AB,P$1,FALSE))</f>
        <v>Katelijne</v>
      </c>
      <c r="Q564" s="1" t="str">
        <f>IF($F564="-","",VLOOKUP($E564,aanmeldingen!$B:$AB,Q$1,FALSE))</f>
        <v>AMS</v>
      </c>
      <c r="R564" s="123">
        <v>76</v>
      </c>
      <c r="S564" s="123">
        <v>79</v>
      </c>
      <c r="AA564" s="54">
        <f t="shared" si="177"/>
        <v>0</v>
      </c>
      <c r="AB564" s="54" t="e">
        <f t="shared" si="178"/>
        <v>#VALUE!</v>
      </c>
      <c r="AC564" s="83" t="str">
        <f t="shared" si="179"/>
        <v/>
      </c>
      <c r="AD564" s="54">
        <f t="shared" si="181"/>
        <v>560</v>
      </c>
      <c r="AE564" s="54" t="str">
        <f t="shared" si="184"/>
        <v/>
      </c>
      <c r="AF564" s="54" t="str">
        <f t="shared" si="185"/>
        <v/>
      </c>
      <c r="AG564" s="54" t="str">
        <f t="shared" si="186"/>
        <v/>
      </c>
      <c r="AH564" s="54" t="str">
        <f t="shared" si="186"/>
        <v/>
      </c>
      <c r="AI564" s="54" t="str">
        <f t="shared" si="186"/>
        <v/>
      </c>
      <c r="AJ564" s="54" t="str">
        <f t="shared" si="187"/>
        <v/>
      </c>
      <c r="AK564" s="54" t="str">
        <f t="shared" si="188"/>
        <v/>
      </c>
      <c r="AL564" s="54" t="str">
        <f t="shared" si="188"/>
        <v/>
      </c>
      <c r="AM564" s="54" t="str">
        <f t="shared" si="188"/>
        <v/>
      </c>
      <c r="AN564" s="1" t="str">
        <f>IF(AF564="S",VLOOKUP(AI564,lookups!$N$1:$O$100,2,FALSE),"NVT")</f>
        <v>NVT</v>
      </c>
      <c r="AP564" s="54" t="str">
        <f t="shared" si="180"/>
        <v/>
      </c>
    </row>
    <row r="565" spans="1:42" x14ac:dyDescent="0.2">
      <c r="A565" s="1">
        <f t="shared" si="189"/>
        <v>312.06799999999998</v>
      </c>
      <c r="B565" s="1">
        <f t="shared" si="190"/>
        <v>1</v>
      </c>
      <c r="C565" s="1">
        <f t="shared" si="191"/>
        <v>0</v>
      </c>
      <c r="D565" s="1">
        <f t="shared" si="192"/>
        <v>1</v>
      </c>
      <c r="E565" s="1">
        <f t="shared" si="176"/>
        <v>561</v>
      </c>
      <c r="F565" s="1">
        <f>IFERROR(VLOOKUP($E565,aanmeldingen!$B:$AB,F$1,FALSE),"-")</f>
        <v>312</v>
      </c>
      <c r="H565" s="25" t="str">
        <f>IF($D565=1,VLOOKUP($E565,aanmeldingen!$B:$AB,H$1,FALSE),"")</f>
        <v>Foggia</v>
      </c>
      <c r="I565" s="1" t="str">
        <f>IF($D565=1,VLOOKUP($E565,aanmeldingen!$B:$AB,I$1,FALSE),"")</f>
        <v>ITA</v>
      </c>
      <c r="J565" s="1" t="str">
        <f>IF($D565=1,VLOOKUP($E565,aanmeldingen!$B:$AB,J$1,FALSE),"")</f>
        <v>EK Jun</v>
      </c>
      <c r="K565" s="95">
        <f>IF($D565=1,VLOOKUP($E565,aanmeldingen!$B:$AB,K$1,FALSE),"")</f>
        <v>43524</v>
      </c>
      <c r="L565" s="95">
        <f>IF($D565=1,VLOOKUP($E565,aanmeldingen!$B:$AB,L$1,FALSE),"")</f>
        <v>43524</v>
      </c>
      <c r="M565" s="18" t="str">
        <f>IF($D565=1,VLOOKUP($E565,aanmeldingen!$B:$AB,M$1,FALSE),"")</f>
        <v>Heren</v>
      </c>
      <c r="N565" s="1" t="str">
        <f>IF($D565=1,VLOOKUP($E565,aanmeldingen!$B:$AB,N$1,FALSE),"")</f>
        <v>Sabel</v>
      </c>
      <c r="O565" s="1" t="str">
        <f>IF($F565="-","",VLOOKUP($E565,aanmeldingen!$B:$AB,O$1,FALSE))</f>
        <v>Buser</v>
      </c>
      <c r="P565" s="1" t="str">
        <f>IF($F565="-","",VLOOKUP($E565,aanmeldingen!$B:$AB,P$1,FALSE))</f>
        <v>Jimi</v>
      </c>
      <c r="Q565" s="1" t="str">
        <f>IF($F565="-","",VLOOKUP($E565,aanmeldingen!$B:$AB,Q$1,FALSE))</f>
        <v>AMS</v>
      </c>
      <c r="R565" s="123">
        <v>68</v>
      </c>
      <c r="S565" s="123">
        <v>69</v>
      </c>
      <c r="AA565" s="54">
        <f t="shared" si="177"/>
        <v>0</v>
      </c>
      <c r="AB565" s="54" t="e">
        <f t="shared" si="178"/>
        <v>#VALUE!</v>
      </c>
      <c r="AC565" s="83" t="str">
        <f t="shared" si="179"/>
        <v/>
      </c>
      <c r="AD565" s="54">
        <f t="shared" si="181"/>
        <v>561</v>
      </c>
      <c r="AE565" s="54" t="str">
        <f t="shared" si="184"/>
        <v/>
      </c>
      <c r="AF565" s="54" t="str">
        <f t="shared" si="185"/>
        <v/>
      </c>
      <c r="AG565" s="54" t="str">
        <f t="shared" ref="AG565:AI584" si="193">IF($AF565="W",VLOOKUP($AE565,$F$5:$N$997,AG$4,FALSE),IF($AF565="S",VLOOKUP($AE565,$A$5:$R$997,AG$3,FALSE),""))</f>
        <v/>
      </c>
      <c r="AH565" s="54" t="str">
        <f t="shared" si="193"/>
        <v/>
      </c>
      <c r="AI565" s="54" t="str">
        <f t="shared" si="193"/>
        <v/>
      </c>
      <c r="AJ565" s="54" t="str">
        <f t="shared" si="187"/>
        <v/>
      </c>
      <c r="AK565" s="54" t="str">
        <f t="shared" ref="AK565:AM584" si="194">IF($AF565="W",VLOOKUP($AE565,$F$5:$N$997,AK$4,FALSE),"")</f>
        <v/>
      </c>
      <c r="AL565" s="54" t="str">
        <f t="shared" si="194"/>
        <v/>
      </c>
      <c r="AM565" s="54" t="str">
        <f t="shared" si="194"/>
        <v/>
      </c>
      <c r="AN565" s="1" t="str">
        <f>IF(AF565="S",VLOOKUP(AI565,lookups!$N$1:$O$100,2,FALSE),"NVT")</f>
        <v>NVT</v>
      </c>
      <c r="AP565" s="54" t="str">
        <f t="shared" si="180"/>
        <v/>
      </c>
    </row>
    <row r="566" spans="1:42" x14ac:dyDescent="0.2">
      <c r="A566" s="1">
        <f t="shared" si="189"/>
        <v>312.06700000000001</v>
      </c>
      <c r="B566" s="1">
        <f t="shared" si="190"/>
        <v>2</v>
      </c>
      <c r="C566" s="1">
        <f t="shared" si="191"/>
        <v>0</v>
      </c>
      <c r="D566" s="1">
        <f t="shared" si="192"/>
        <v>0</v>
      </c>
      <c r="E566" s="1">
        <f t="shared" si="176"/>
        <v>562</v>
      </c>
      <c r="F566" s="1">
        <f>IFERROR(VLOOKUP($E566,aanmeldingen!$B:$AB,F$1,FALSE),"-")</f>
        <v>312</v>
      </c>
      <c r="H566" s="25" t="str">
        <f>IF($D566=1,VLOOKUP($E566,aanmeldingen!$B:$AB,H$1,FALSE),"")</f>
        <v/>
      </c>
      <c r="I566" s="1" t="str">
        <f>IF($D566=1,VLOOKUP($E566,aanmeldingen!$B:$AB,I$1,FALSE),"")</f>
        <v/>
      </c>
      <c r="J566" s="1" t="str">
        <f>IF($D566=1,VLOOKUP($E566,aanmeldingen!$B:$AB,J$1,FALSE),"")</f>
        <v/>
      </c>
      <c r="K566" s="95" t="str">
        <f>IF($D566=1,VLOOKUP($E566,aanmeldingen!$B:$AB,K$1,FALSE),"")</f>
        <v/>
      </c>
      <c r="L566" s="95" t="str">
        <f>IF($D566=1,VLOOKUP($E566,aanmeldingen!$B:$AB,L$1,FALSE),"")</f>
        <v/>
      </c>
      <c r="M566" s="18" t="str">
        <f>IF($D566=1,VLOOKUP($E566,aanmeldingen!$B:$AB,M$1,FALSE),"")</f>
        <v/>
      </c>
      <c r="N566" s="1" t="str">
        <f>IF($D566=1,VLOOKUP($E566,aanmeldingen!$B:$AB,N$1,FALSE),"")</f>
        <v/>
      </c>
      <c r="O566" s="1" t="str">
        <f>IF($F566="-","",VLOOKUP($E566,aanmeldingen!$B:$AB,O$1,FALSE))</f>
        <v>Faas</v>
      </c>
      <c r="P566" s="1" t="str">
        <f>IF($F566="-","",VLOOKUP($E566,aanmeldingen!$B:$AB,P$1,FALSE))</f>
        <v>Quinton</v>
      </c>
      <c r="Q566" s="1" t="str">
        <f>IF($F566="-","",VLOOKUP($E566,aanmeldingen!$B:$AB,Q$1,FALSE))</f>
        <v>SUR</v>
      </c>
      <c r="R566" s="123">
        <v>67</v>
      </c>
      <c r="S566" s="123"/>
      <c r="AA566" s="54">
        <f t="shared" si="177"/>
        <v>0</v>
      </c>
      <c r="AB566" s="54" t="e">
        <f t="shared" si="178"/>
        <v>#VALUE!</v>
      </c>
      <c r="AC566" s="83" t="str">
        <f t="shared" si="179"/>
        <v/>
      </c>
      <c r="AD566" s="54">
        <f t="shared" si="181"/>
        <v>562</v>
      </c>
      <c r="AE566" s="54" t="str">
        <f t="shared" si="184"/>
        <v/>
      </c>
      <c r="AF566" s="54" t="str">
        <f t="shared" si="185"/>
        <v/>
      </c>
      <c r="AG566" s="54" t="str">
        <f t="shared" si="193"/>
        <v/>
      </c>
      <c r="AH566" s="54" t="str">
        <f t="shared" si="193"/>
        <v/>
      </c>
      <c r="AI566" s="54" t="str">
        <f t="shared" si="193"/>
        <v/>
      </c>
      <c r="AJ566" s="54" t="str">
        <f t="shared" si="187"/>
        <v/>
      </c>
      <c r="AK566" s="54" t="str">
        <f t="shared" si="194"/>
        <v/>
      </c>
      <c r="AL566" s="54" t="str">
        <f t="shared" si="194"/>
        <v/>
      </c>
      <c r="AM566" s="54" t="str">
        <f t="shared" si="194"/>
        <v/>
      </c>
      <c r="AN566" s="1" t="str">
        <f>IF(AF566="S",VLOOKUP(AI566,lookups!$N$1:$O$100,2,FALSE),"NVT")</f>
        <v>NVT</v>
      </c>
      <c r="AP566" s="54" t="str">
        <f t="shared" si="180"/>
        <v/>
      </c>
    </row>
    <row r="567" spans="1:42" x14ac:dyDescent="0.2">
      <c r="A567" s="1">
        <f t="shared" si="189"/>
        <v>312.053</v>
      </c>
      <c r="B567" s="1">
        <f t="shared" si="190"/>
        <v>3</v>
      </c>
      <c r="C567" s="1">
        <f t="shared" si="191"/>
        <v>0</v>
      </c>
      <c r="D567" s="1">
        <f t="shared" si="192"/>
        <v>0</v>
      </c>
      <c r="E567" s="1">
        <f t="shared" si="176"/>
        <v>563</v>
      </c>
      <c r="F567" s="1">
        <f>IFERROR(VLOOKUP($E567,aanmeldingen!$B:$AB,F$1,FALSE),"-")</f>
        <v>312</v>
      </c>
      <c r="H567" s="25" t="str">
        <f>IF($D567=1,VLOOKUP($E567,aanmeldingen!$B:$AB,H$1,FALSE),"")</f>
        <v/>
      </c>
      <c r="I567" s="1" t="str">
        <f>IF($D567=1,VLOOKUP($E567,aanmeldingen!$B:$AB,I$1,FALSE),"")</f>
        <v/>
      </c>
      <c r="J567" s="1" t="str">
        <f>IF($D567=1,VLOOKUP($E567,aanmeldingen!$B:$AB,J$1,FALSE),"")</f>
        <v/>
      </c>
      <c r="K567" s="95" t="str">
        <f>IF($D567=1,VLOOKUP($E567,aanmeldingen!$B:$AB,K$1,FALSE),"")</f>
        <v/>
      </c>
      <c r="L567" s="95" t="str">
        <f>IF($D567=1,VLOOKUP($E567,aanmeldingen!$B:$AB,L$1,FALSE),"")</f>
        <v/>
      </c>
      <c r="M567" s="18" t="str">
        <f>IF($D567=1,VLOOKUP($E567,aanmeldingen!$B:$AB,M$1,FALSE),"")</f>
        <v/>
      </c>
      <c r="N567" s="1" t="str">
        <f>IF($D567=1,VLOOKUP($E567,aanmeldingen!$B:$AB,N$1,FALSE),"")</f>
        <v/>
      </c>
      <c r="O567" s="1" t="str">
        <f>IF($F567="-","",VLOOKUP($E567,aanmeldingen!$B:$AB,O$1,FALSE))</f>
        <v>Bouwman</v>
      </c>
      <c r="P567" s="1" t="str">
        <f>IF($F567="-","",VLOOKUP($E567,aanmeldingen!$B:$AB,P$1,FALSE))</f>
        <v>Dirk-Jan</v>
      </c>
      <c r="Q567" s="1" t="str">
        <f>IF($F567="-","",VLOOKUP($E567,aanmeldingen!$B:$AB,Q$1,FALSE))</f>
        <v>SUR</v>
      </c>
      <c r="R567" s="123">
        <v>53</v>
      </c>
      <c r="S567" s="123"/>
      <c r="AA567" s="54">
        <f t="shared" si="177"/>
        <v>0</v>
      </c>
      <c r="AB567" s="54" t="e">
        <f t="shared" si="178"/>
        <v>#VALUE!</v>
      </c>
      <c r="AC567" s="83" t="str">
        <f t="shared" si="179"/>
        <v/>
      </c>
      <c r="AD567" s="54">
        <f t="shared" si="181"/>
        <v>563</v>
      </c>
      <c r="AE567" s="54" t="str">
        <f t="shared" si="184"/>
        <v/>
      </c>
      <c r="AF567" s="54" t="str">
        <f t="shared" si="185"/>
        <v/>
      </c>
      <c r="AG567" s="54" t="str">
        <f t="shared" si="193"/>
        <v/>
      </c>
      <c r="AH567" s="54" t="str">
        <f t="shared" si="193"/>
        <v/>
      </c>
      <c r="AI567" s="54" t="str">
        <f t="shared" si="193"/>
        <v/>
      </c>
      <c r="AJ567" s="54" t="str">
        <f t="shared" si="187"/>
        <v/>
      </c>
      <c r="AK567" s="54" t="str">
        <f t="shared" si="194"/>
        <v/>
      </c>
      <c r="AL567" s="54" t="str">
        <f t="shared" si="194"/>
        <v/>
      </c>
      <c r="AM567" s="54" t="str">
        <f t="shared" si="194"/>
        <v/>
      </c>
      <c r="AN567" s="1" t="str">
        <f>IF(AF567="S",VLOOKUP(AI567,lookups!$N$1:$O$100,2,FALSE),"NVT")</f>
        <v>NVT</v>
      </c>
      <c r="AP567" s="54" t="str">
        <f t="shared" si="180"/>
        <v/>
      </c>
    </row>
    <row r="568" spans="1:42" x14ac:dyDescent="0.2">
      <c r="A568" s="1">
        <f t="shared" si="189"/>
        <v>312.04300000000001</v>
      </c>
      <c r="B568" s="1">
        <f t="shared" si="190"/>
        <v>4</v>
      </c>
      <c r="C568" s="1">
        <f t="shared" si="191"/>
        <v>0</v>
      </c>
      <c r="D568" s="1">
        <f t="shared" si="192"/>
        <v>0</v>
      </c>
      <c r="E568" s="1">
        <f t="shared" si="176"/>
        <v>564</v>
      </c>
      <c r="F568" s="1">
        <f>IFERROR(VLOOKUP($E568,aanmeldingen!$B:$AB,F$1,FALSE),"-")</f>
        <v>312</v>
      </c>
      <c r="H568" s="25" t="str">
        <f>IF($D568=1,VLOOKUP($E568,aanmeldingen!$B:$AB,H$1,FALSE),"")</f>
        <v/>
      </c>
      <c r="I568" s="1" t="str">
        <f>IF($D568=1,VLOOKUP($E568,aanmeldingen!$B:$AB,I$1,FALSE),"")</f>
        <v/>
      </c>
      <c r="J568" s="1" t="str">
        <f>IF($D568=1,VLOOKUP($E568,aanmeldingen!$B:$AB,J$1,FALSE),"")</f>
        <v/>
      </c>
      <c r="K568" s="95" t="str">
        <f>IF($D568=1,VLOOKUP($E568,aanmeldingen!$B:$AB,K$1,FALSE),"")</f>
        <v/>
      </c>
      <c r="L568" s="95" t="str">
        <f>IF($D568=1,VLOOKUP($E568,aanmeldingen!$B:$AB,L$1,FALSE),"")</f>
        <v/>
      </c>
      <c r="M568" s="18" t="str">
        <f>IF($D568=1,VLOOKUP($E568,aanmeldingen!$B:$AB,M$1,FALSE),"")</f>
        <v/>
      </c>
      <c r="N568" s="1" t="str">
        <f>IF($D568=1,VLOOKUP($E568,aanmeldingen!$B:$AB,N$1,FALSE),"")</f>
        <v/>
      </c>
      <c r="O568" s="1" t="str">
        <f>IF($F568="-","",VLOOKUP($E568,aanmeldingen!$B:$AB,O$1,FALSE))</f>
        <v>Schaafsma</v>
      </c>
      <c r="P568" s="1" t="str">
        <f>IF($F568="-","",VLOOKUP($E568,aanmeldingen!$B:$AB,P$1,FALSE))</f>
        <v>Bote</v>
      </c>
      <c r="Q568" s="1" t="str">
        <f>IF($F568="-","",VLOOKUP($E568,aanmeldingen!$B:$AB,Q$1,FALSE))</f>
        <v>AMS</v>
      </c>
      <c r="R568" s="123">
        <v>43</v>
      </c>
      <c r="S568" s="123"/>
      <c r="AA568" s="54">
        <f t="shared" si="177"/>
        <v>0</v>
      </c>
      <c r="AB568" s="54" t="e">
        <f t="shared" si="178"/>
        <v>#VALUE!</v>
      </c>
      <c r="AC568" s="83" t="str">
        <f t="shared" si="179"/>
        <v/>
      </c>
      <c r="AD568" s="54">
        <f t="shared" si="181"/>
        <v>564</v>
      </c>
      <c r="AE568" s="54" t="str">
        <f t="shared" si="184"/>
        <v/>
      </c>
      <c r="AF568" s="54" t="str">
        <f t="shared" si="185"/>
        <v/>
      </c>
      <c r="AG568" s="54" t="str">
        <f t="shared" si="193"/>
        <v/>
      </c>
      <c r="AH568" s="54" t="str">
        <f t="shared" si="193"/>
        <v/>
      </c>
      <c r="AI568" s="54" t="str">
        <f t="shared" si="193"/>
        <v/>
      </c>
      <c r="AJ568" s="54" t="str">
        <f t="shared" si="187"/>
        <v/>
      </c>
      <c r="AK568" s="54" t="str">
        <f t="shared" si="194"/>
        <v/>
      </c>
      <c r="AL568" s="54" t="str">
        <f t="shared" si="194"/>
        <v/>
      </c>
      <c r="AM568" s="54" t="str">
        <f t="shared" si="194"/>
        <v/>
      </c>
      <c r="AN568" s="1" t="str">
        <f>IF(AF568="S",VLOOKUP(AI568,lookups!$N$1:$O$100,2,FALSE),"NVT")</f>
        <v>NVT</v>
      </c>
      <c r="AP568" s="54" t="str">
        <f t="shared" si="180"/>
        <v/>
      </c>
    </row>
    <row r="569" spans="1:42" x14ac:dyDescent="0.2">
      <c r="A569" s="1">
        <f t="shared" si="189"/>
        <v>313.11599999999999</v>
      </c>
      <c r="B569" s="1">
        <f t="shared" si="190"/>
        <v>1</v>
      </c>
      <c r="C569" s="1">
        <f t="shared" si="191"/>
        <v>1</v>
      </c>
      <c r="D569" s="1">
        <f t="shared" si="192"/>
        <v>1</v>
      </c>
      <c r="E569" s="1">
        <f t="shared" si="176"/>
        <v>565</v>
      </c>
      <c r="F569" s="1">
        <f>IFERROR(VLOOKUP($E569,aanmeldingen!$B:$AB,F$1,FALSE),"-")</f>
        <v>313</v>
      </c>
      <c r="H569" s="25" t="str">
        <f>IF($D569=1,VLOOKUP($E569,aanmeldingen!$B:$AB,H$1,FALSE),"")</f>
        <v>Cairo</v>
      </c>
      <c r="I569" s="1" t="str">
        <f>IF($D569=1,VLOOKUP($E569,aanmeldingen!$B:$AB,I$1,FALSE),"")</f>
        <v>EGY</v>
      </c>
      <c r="J569" s="1" t="str">
        <f>IF($D569=1,VLOOKUP($E569,aanmeldingen!$B:$AB,J$1,FALSE),"")</f>
        <v>WB</v>
      </c>
      <c r="K569" s="95">
        <f>IF($D569=1,VLOOKUP($E569,aanmeldingen!$B:$AB,K$1,FALSE),"")</f>
        <v>43525</v>
      </c>
      <c r="L569" s="95">
        <f>IF($D569=1,VLOOKUP($E569,aanmeldingen!$B:$AB,L$1,FALSE),"")</f>
        <v>43526</v>
      </c>
      <c r="M569" s="18" t="str">
        <f>IF($D569=1,VLOOKUP($E569,aanmeldingen!$B:$AB,M$1,FALSE),"")</f>
        <v>Dames</v>
      </c>
      <c r="N569" s="1" t="str">
        <f>IF($D569=1,VLOOKUP($E569,aanmeldingen!$B:$AB,N$1,FALSE),"")</f>
        <v>Floret</v>
      </c>
      <c r="O569" s="1" t="str">
        <f>IF($F569="-","",VLOOKUP($E569,aanmeldingen!$B:$AB,O$1,FALSE))</f>
        <v>Rentier</v>
      </c>
      <c r="P569" s="1" t="str">
        <f>IF($F569="-","",VLOOKUP($E569,aanmeldingen!$B:$AB,P$1,FALSE))</f>
        <v>Eline</v>
      </c>
      <c r="Q569" s="1" t="str">
        <f>IF($F569="-","",VLOOKUP($E569,aanmeldingen!$B:$AB,Q$1,FALSE))</f>
        <v>AMS</v>
      </c>
      <c r="R569" s="123">
        <v>116</v>
      </c>
      <c r="S569" s="123">
        <v>141</v>
      </c>
      <c r="AA569" s="54">
        <f t="shared" si="177"/>
        <v>0</v>
      </c>
      <c r="AB569" s="54" t="e">
        <f t="shared" si="178"/>
        <v>#VALUE!</v>
      </c>
      <c r="AC569" s="83" t="str">
        <f t="shared" si="179"/>
        <v/>
      </c>
      <c r="AD569" s="54">
        <f t="shared" si="181"/>
        <v>565</v>
      </c>
      <c r="AE569" s="54" t="str">
        <f t="shared" si="184"/>
        <v/>
      </c>
      <c r="AF569" s="54" t="str">
        <f t="shared" si="185"/>
        <v/>
      </c>
      <c r="AG569" s="54" t="str">
        <f t="shared" si="193"/>
        <v/>
      </c>
      <c r="AH569" s="54" t="str">
        <f t="shared" si="193"/>
        <v/>
      </c>
      <c r="AI569" s="54" t="str">
        <f t="shared" si="193"/>
        <v/>
      </c>
      <c r="AJ569" s="54" t="str">
        <f t="shared" si="187"/>
        <v/>
      </c>
      <c r="AK569" s="54" t="str">
        <f t="shared" si="194"/>
        <v/>
      </c>
      <c r="AL569" s="54" t="str">
        <f t="shared" si="194"/>
        <v/>
      </c>
      <c r="AM569" s="54" t="str">
        <f t="shared" si="194"/>
        <v/>
      </c>
      <c r="AN569" s="1" t="str">
        <f>IF(AF569="S",VLOOKUP(AI569,lookups!$N$1:$O$100,2,FALSE),"NVT")</f>
        <v>NVT</v>
      </c>
      <c r="AP569" s="54" t="str">
        <f t="shared" si="180"/>
        <v/>
      </c>
    </row>
    <row r="570" spans="1:42" x14ac:dyDescent="0.2">
      <c r="A570" s="1">
        <f t="shared" si="189"/>
        <v>314.14100000000002</v>
      </c>
      <c r="B570" s="1">
        <f t="shared" si="190"/>
        <v>1</v>
      </c>
      <c r="C570" s="1">
        <f t="shared" si="191"/>
        <v>0</v>
      </c>
      <c r="D570" s="1">
        <f t="shared" si="192"/>
        <v>1</v>
      </c>
      <c r="E570" s="1">
        <f t="shared" si="176"/>
        <v>566</v>
      </c>
      <c r="F570" s="1">
        <f>IFERROR(VLOOKUP($E570,aanmeldingen!$B:$AB,F$1,FALSE),"-")</f>
        <v>314</v>
      </c>
      <c r="H570" s="25" t="str">
        <f>IF($D570=1,VLOOKUP($E570,aanmeldingen!$B:$AB,H$1,FALSE),"")</f>
        <v>Cairo</v>
      </c>
      <c r="I570" s="1" t="str">
        <f>IF($D570=1,VLOOKUP($E570,aanmeldingen!$B:$AB,I$1,FALSE),"")</f>
        <v>EGY</v>
      </c>
      <c r="J570" s="1" t="str">
        <f>IF($D570=1,VLOOKUP($E570,aanmeldingen!$B:$AB,J$1,FALSE),"")</f>
        <v>WB</v>
      </c>
      <c r="K570" s="95">
        <f>IF($D570=1,VLOOKUP($E570,aanmeldingen!$B:$AB,K$1,FALSE),"")</f>
        <v>43525</v>
      </c>
      <c r="L570" s="95">
        <f>IF($D570=1,VLOOKUP($E570,aanmeldingen!$B:$AB,L$1,FALSE),"")</f>
        <v>43526</v>
      </c>
      <c r="M570" s="18" t="str">
        <f>IF($D570=1,VLOOKUP($E570,aanmeldingen!$B:$AB,M$1,FALSE),"")</f>
        <v>Heren</v>
      </c>
      <c r="N570" s="1" t="str">
        <f>IF($D570=1,VLOOKUP($E570,aanmeldingen!$B:$AB,N$1,FALSE),"")</f>
        <v>Floret</v>
      </c>
      <c r="O570" s="1" t="str">
        <f>IF($F570="-","",VLOOKUP($E570,aanmeldingen!$B:$AB,O$1,FALSE))</f>
        <v>De Jong</v>
      </c>
      <c r="P570" s="1" t="str">
        <f>IF($F570="-","",VLOOKUP($E570,aanmeldingen!$B:$AB,P$1,FALSE))</f>
        <v>Olivier</v>
      </c>
      <c r="Q570" s="1" t="str">
        <f>IF($F570="-","",VLOOKUP($E570,aanmeldingen!$B:$AB,Q$1,FALSE))</f>
        <v>HS</v>
      </c>
      <c r="R570" s="123">
        <v>141</v>
      </c>
      <c r="S570" s="123">
        <v>176</v>
      </c>
      <c r="AA570" s="54">
        <f t="shared" si="177"/>
        <v>0</v>
      </c>
      <c r="AB570" s="54" t="e">
        <f t="shared" si="178"/>
        <v>#VALUE!</v>
      </c>
      <c r="AC570" s="83" t="str">
        <f t="shared" si="179"/>
        <v/>
      </c>
      <c r="AD570" s="54">
        <f t="shared" si="181"/>
        <v>566</v>
      </c>
      <c r="AE570" s="54" t="str">
        <f t="shared" si="184"/>
        <v/>
      </c>
      <c r="AF570" s="54" t="str">
        <f t="shared" si="185"/>
        <v/>
      </c>
      <c r="AG570" s="54" t="str">
        <f t="shared" si="193"/>
        <v/>
      </c>
      <c r="AH570" s="54" t="str">
        <f t="shared" si="193"/>
        <v/>
      </c>
      <c r="AI570" s="54" t="str">
        <f t="shared" si="193"/>
        <v/>
      </c>
      <c r="AJ570" s="54" t="str">
        <f t="shared" si="187"/>
        <v/>
      </c>
      <c r="AK570" s="54" t="str">
        <f t="shared" si="194"/>
        <v/>
      </c>
      <c r="AL570" s="54" t="str">
        <f t="shared" si="194"/>
        <v/>
      </c>
      <c r="AM570" s="54" t="str">
        <f t="shared" si="194"/>
        <v/>
      </c>
      <c r="AN570" s="1" t="str">
        <f>IF(AF570="S",VLOOKUP(AI570,lookups!$N$1:$O$100,2,FALSE),"NVT")</f>
        <v>NVT</v>
      </c>
      <c r="AP570" s="54" t="str">
        <f t="shared" si="180"/>
        <v/>
      </c>
    </row>
    <row r="571" spans="1:42" x14ac:dyDescent="0.2">
      <c r="A571" s="1">
        <f t="shared" si="189"/>
        <v>316.04399999999998</v>
      </c>
      <c r="B571" s="1">
        <f t="shared" si="190"/>
        <v>1</v>
      </c>
      <c r="C571" s="1">
        <f t="shared" si="191"/>
        <v>1</v>
      </c>
      <c r="D571" s="1">
        <f t="shared" si="192"/>
        <v>1</v>
      </c>
      <c r="E571" s="1">
        <f t="shared" si="176"/>
        <v>567</v>
      </c>
      <c r="F571" s="1">
        <f>IFERROR(VLOOKUP($E571,aanmeldingen!$B:$AB,F$1,FALSE),"-")</f>
        <v>316</v>
      </c>
      <c r="H571" s="25" t="str">
        <f>IF($D571=1,VLOOKUP($E571,aanmeldingen!$B:$AB,H$1,FALSE),"")</f>
        <v>Foggia</v>
      </c>
      <c r="I571" s="1" t="str">
        <f>IF($D571=1,VLOOKUP($E571,aanmeldingen!$B:$AB,I$1,FALSE),"")</f>
        <v>ITA</v>
      </c>
      <c r="J571" s="1" t="str">
        <f>IF($D571=1,VLOOKUP($E571,aanmeldingen!$B:$AB,J$1,FALSE),"")</f>
        <v>EK Jun</v>
      </c>
      <c r="K571" s="95">
        <f>IF($D571=1,VLOOKUP($E571,aanmeldingen!$B:$AB,K$1,FALSE),"")</f>
        <v>43525</v>
      </c>
      <c r="L571" s="95">
        <f>IF($D571=1,VLOOKUP($E571,aanmeldingen!$B:$AB,L$1,FALSE),"")</f>
        <v>43525</v>
      </c>
      <c r="M571" s="18" t="str">
        <f>IF($D571=1,VLOOKUP($E571,aanmeldingen!$B:$AB,M$1,FALSE),"")</f>
        <v>Heren</v>
      </c>
      <c r="N571" s="1" t="str">
        <f>IF($D571=1,VLOOKUP($E571,aanmeldingen!$B:$AB,N$1,FALSE),"")</f>
        <v>Degen</v>
      </c>
      <c r="O571" s="1" t="str">
        <f>IF($F571="-","",VLOOKUP($E571,aanmeldingen!$B:$AB,O$1,FALSE))</f>
        <v>Postma</v>
      </c>
      <c r="P571" s="1" t="str">
        <f>IF($F571="-","",VLOOKUP($E571,aanmeldingen!$B:$AB,P$1,FALSE))</f>
        <v>Randy</v>
      </c>
      <c r="Q571" s="1" t="str">
        <f>IF($F571="-","",VLOOKUP($E571,aanmeldingen!$B:$AB,Q$1,FALSE))</f>
        <v>FCA</v>
      </c>
      <c r="R571" s="123">
        <v>44</v>
      </c>
      <c r="S571" s="123">
        <v>100</v>
      </c>
      <c r="AA571" s="54">
        <f t="shared" si="177"/>
        <v>0</v>
      </c>
      <c r="AB571" s="54" t="e">
        <f t="shared" si="178"/>
        <v>#VALUE!</v>
      </c>
      <c r="AC571" s="83" t="str">
        <f t="shared" si="179"/>
        <v/>
      </c>
      <c r="AD571" s="54">
        <f t="shared" si="181"/>
        <v>567</v>
      </c>
      <c r="AE571" s="54" t="str">
        <f t="shared" si="184"/>
        <v/>
      </c>
      <c r="AF571" s="54" t="str">
        <f t="shared" si="185"/>
        <v/>
      </c>
      <c r="AG571" s="54" t="str">
        <f t="shared" si="193"/>
        <v/>
      </c>
      <c r="AH571" s="54" t="str">
        <f t="shared" si="193"/>
        <v/>
      </c>
      <c r="AI571" s="54" t="str">
        <f t="shared" si="193"/>
        <v/>
      </c>
      <c r="AJ571" s="54" t="str">
        <f t="shared" si="187"/>
        <v/>
      </c>
      <c r="AK571" s="54" t="str">
        <f t="shared" si="194"/>
        <v/>
      </c>
      <c r="AL571" s="54" t="str">
        <f t="shared" si="194"/>
        <v/>
      </c>
      <c r="AM571" s="54" t="str">
        <f t="shared" si="194"/>
        <v/>
      </c>
      <c r="AN571" s="1" t="str">
        <f>IF(AF571="S",VLOOKUP(AI571,lookups!$N$1:$O$100,2,FALSE),"NVT")</f>
        <v>NVT</v>
      </c>
      <c r="AP571" s="54" t="str">
        <f t="shared" si="180"/>
        <v/>
      </c>
    </row>
    <row r="572" spans="1:42" x14ac:dyDescent="0.2">
      <c r="A572" s="1">
        <f t="shared" si="189"/>
        <v>316.05399999999997</v>
      </c>
      <c r="B572" s="1">
        <f t="shared" si="190"/>
        <v>2</v>
      </c>
      <c r="C572" s="1">
        <f t="shared" si="191"/>
        <v>1</v>
      </c>
      <c r="D572" s="1">
        <f t="shared" si="192"/>
        <v>0</v>
      </c>
      <c r="E572" s="1">
        <f t="shared" si="176"/>
        <v>568</v>
      </c>
      <c r="F572" s="1">
        <f>IFERROR(VLOOKUP($E572,aanmeldingen!$B:$AB,F$1,FALSE),"-")</f>
        <v>316</v>
      </c>
      <c r="H572" s="25" t="str">
        <f>IF($D572=1,VLOOKUP($E572,aanmeldingen!$B:$AB,H$1,FALSE),"")</f>
        <v/>
      </c>
      <c r="I572" s="1" t="str">
        <f>IF($D572=1,VLOOKUP($E572,aanmeldingen!$B:$AB,I$1,FALSE),"")</f>
        <v/>
      </c>
      <c r="J572" s="1" t="str">
        <f>IF($D572=1,VLOOKUP($E572,aanmeldingen!$B:$AB,J$1,FALSE),"")</f>
        <v/>
      </c>
      <c r="K572" s="95" t="str">
        <f>IF($D572=1,VLOOKUP($E572,aanmeldingen!$B:$AB,K$1,FALSE),"")</f>
        <v/>
      </c>
      <c r="L572" s="95" t="str">
        <f>IF($D572=1,VLOOKUP($E572,aanmeldingen!$B:$AB,L$1,FALSE),"")</f>
        <v/>
      </c>
      <c r="M572" s="18" t="str">
        <f>IF($D572=1,VLOOKUP($E572,aanmeldingen!$B:$AB,M$1,FALSE),"")</f>
        <v/>
      </c>
      <c r="N572" s="1" t="str">
        <f>IF($D572=1,VLOOKUP($E572,aanmeldingen!$B:$AB,N$1,FALSE),"")</f>
        <v/>
      </c>
      <c r="O572" s="1" t="str">
        <f>IF($F572="-","",VLOOKUP($E572,aanmeldingen!$B:$AB,O$1,FALSE))</f>
        <v>Derksen</v>
      </c>
      <c r="P572" s="1" t="str">
        <f>IF($F572="-","",VLOOKUP($E572,aanmeldingen!$B:$AB,P$1,FALSE))</f>
        <v>Ruben</v>
      </c>
      <c r="Q572" s="1" t="str">
        <f>IF($F572="-","",VLOOKUP($E572,aanmeldingen!$B:$AB,Q$1,FALSE))</f>
        <v>SCA</v>
      </c>
      <c r="R572" s="123">
        <v>54</v>
      </c>
      <c r="S572" s="123"/>
      <c r="AA572" s="54">
        <f t="shared" si="177"/>
        <v>0</v>
      </c>
      <c r="AB572" s="54" t="e">
        <f t="shared" si="178"/>
        <v>#VALUE!</v>
      </c>
      <c r="AC572" s="83" t="str">
        <f t="shared" si="179"/>
        <v/>
      </c>
      <c r="AD572" s="54">
        <f t="shared" si="181"/>
        <v>568</v>
      </c>
      <c r="AE572" s="54" t="str">
        <f t="shared" si="184"/>
        <v/>
      </c>
      <c r="AF572" s="54" t="str">
        <f t="shared" si="185"/>
        <v/>
      </c>
      <c r="AG572" s="54" t="str">
        <f t="shared" si="193"/>
        <v/>
      </c>
      <c r="AH572" s="54" t="str">
        <f t="shared" si="193"/>
        <v/>
      </c>
      <c r="AI572" s="54" t="str">
        <f t="shared" si="193"/>
        <v/>
      </c>
      <c r="AJ572" s="54" t="str">
        <f t="shared" si="187"/>
        <v/>
      </c>
      <c r="AK572" s="54" t="str">
        <f t="shared" si="194"/>
        <v/>
      </c>
      <c r="AL572" s="54" t="str">
        <f t="shared" si="194"/>
        <v/>
      </c>
      <c r="AM572" s="54" t="str">
        <f t="shared" si="194"/>
        <v/>
      </c>
      <c r="AN572" s="1" t="str">
        <f>IF(AF572="S",VLOOKUP(AI572,lookups!$N$1:$O$100,2,FALSE),"NVT")</f>
        <v>NVT</v>
      </c>
      <c r="AP572" s="54" t="str">
        <f t="shared" si="180"/>
        <v/>
      </c>
    </row>
    <row r="573" spans="1:42" x14ac:dyDescent="0.2">
      <c r="A573" s="1">
        <f t="shared" si="189"/>
        <v>316.09500000000003</v>
      </c>
      <c r="B573" s="1">
        <f t="shared" si="190"/>
        <v>3</v>
      </c>
      <c r="C573" s="1">
        <f t="shared" si="191"/>
        <v>1</v>
      </c>
      <c r="D573" s="1">
        <f t="shared" si="192"/>
        <v>0</v>
      </c>
      <c r="E573" s="1">
        <f t="shared" si="176"/>
        <v>569</v>
      </c>
      <c r="F573" s="1">
        <f>IFERROR(VLOOKUP($E573,aanmeldingen!$B:$AB,F$1,FALSE),"-")</f>
        <v>316</v>
      </c>
      <c r="H573" s="25" t="str">
        <f>IF($D573=1,VLOOKUP($E573,aanmeldingen!$B:$AB,H$1,FALSE),"")</f>
        <v/>
      </c>
      <c r="I573" s="1" t="str">
        <f>IF($D573=1,VLOOKUP($E573,aanmeldingen!$B:$AB,I$1,FALSE),"")</f>
        <v/>
      </c>
      <c r="J573" s="1" t="str">
        <f>IF($D573=1,VLOOKUP($E573,aanmeldingen!$B:$AB,J$1,FALSE),"")</f>
        <v/>
      </c>
      <c r="K573" s="95" t="str">
        <f>IF($D573=1,VLOOKUP($E573,aanmeldingen!$B:$AB,K$1,FALSE),"")</f>
        <v/>
      </c>
      <c r="L573" s="95" t="str">
        <f>IF($D573=1,VLOOKUP($E573,aanmeldingen!$B:$AB,L$1,FALSE),"")</f>
        <v/>
      </c>
      <c r="M573" s="18" t="str">
        <f>IF($D573=1,VLOOKUP($E573,aanmeldingen!$B:$AB,M$1,FALSE),"")</f>
        <v/>
      </c>
      <c r="N573" s="1" t="str">
        <f>IF($D573=1,VLOOKUP($E573,aanmeldingen!$B:$AB,N$1,FALSE),"")</f>
        <v/>
      </c>
      <c r="O573" s="1" t="str">
        <f>IF($F573="-","",VLOOKUP($E573,aanmeldingen!$B:$AB,O$1,FALSE))</f>
        <v>Roubailo</v>
      </c>
      <c r="P573" s="1" t="str">
        <f>IF($F573="-","",VLOOKUP($E573,aanmeldingen!$B:$AB,P$1,FALSE))</f>
        <v>Niels</v>
      </c>
      <c r="Q573" s="1" t="str">
        <f>IF($F573="-","",VLOOKUP($E573,aanmeldingen!$B:$AB,Q$1,FALSE))</f>
        <v>RS</v>
      </c>
      <c r="R573" s="123">
        <v>95</v>
      </c>
      <c r="S573" s="123"/>
      <c r="AA573" s="54">
        <f t="shared" si="177"/>
        <v>0</v>
      </c>
      <c r="AB573" s="54" t="e">
        <f t="shared" si="178"/>
        <v>#VALUE!</v>
      </c>
      <c r="AC573" s="83" t="str">
        <f t="shared" si="179"/>
        <v/>
      </c>
      <c r="AD573" s="54">
        <f t="shared" si="181"/>
        <v>569</v>
      </c>
      <c r="AE573" s="54" t="str">
        <f t="shared" si="184"/>
        <v/>
      </c>
      <c r="AF573" s="54" t="str">
        <f t="shared" si="185"/>
        <v/>
      </c>
      <c r="AG573" s="54" t="str">
        <f t="shared" si="193"/>
        <v/>
      </c>
      <c r="AH573" s="54" t="str">
        <f t="shared" si="193"/>
        <v/>
      </c>
      <c r="AI573" s="54" t="str">
        <f t="shared" si="193"/>
        <v/>
      </c>
      <c r="AJ573" s="54" t="str">
        <f t="shared" si="187"/>
        <v/>
      </c>
      <c r="AK573" s="54" t="str">
        <f t="shared" si="194"/>
        <v/>
      </c>
      <c r="AL573" s="54" t="str">
        <f t="shared" si="194"/>
        <v/>
      </c>
      <c r="AM573" s="54" t="str">
        <f t="shared" si="194"/>
        <v/>
      </c>
      <c r="AN573" s="1" t="str">
        <f>IF(AF573="S",VLOOKUP(AI573,lookups!$N$1:$O$100,2,FALSE),"NVT")</f>
        <v>NVT</v>
      </c>
      <c r="AP573" s="54" t="str">
        <f t="shared" si="180"/>
        <v/>
      </c>
    </row>
    <row r="574" spans="1:42" x14ac:dyDescent="0.2">
      <c r="A574" s="1">
        <f t="shared" si="189"/>
        <v>319.00500099999999</v>
      </c>
      <c r="B574" s="1">
        <f t="shared" si="190"/>
        <v>1</v>
      </c>
      <c r="C574" s="1">
        <f t="shared" si="191"/>
        <v>0</v>
      </c>
      <c r="D574" s="1">
        <f t="shared" si="192"/>
        <v>1</v>
      </c>
      <c r="E574" s="1">
        <f t="shared" si="176"/>
        <v>570</v>
      </c>
      <c r="F574" s="1">
        <f>IFERROR(VLOOKUP($E574,aanmeldingen!$B:$AB,F$1,FALSE),"-")</f>
        <v>319</v>
      </c>
      <c r="H574" s="25" t="str">
        <f>IF($D574=1,VLOOKUP($E574,aanmeldingen!$B:$AB,H$1,FALSE),"")</f>
        <v>Foggia</v>
      </c>
      <c r="I574" s="1" t="str">
        <f>IF($D574=1,VLOOKUP($E574,aanmeldingen!$B:$AB,I$1,FALSE),"")</f>
        <v>ITA</v>
      </c>
      <c r="J574" s="1" t="str">
        <f>IF($D574=1,VLOOKUP($E574,aanmeldingen!$B:$AB,J$1,FALSE),"")</f>
        <v>EK Jun Eq</v>
      </c>
      <c r="K574" s="95">
        <f>IF($D574=1,VLOOKUP($E574,aanmeldingen!$B:$AB,K$1,FALSE),"")</f>
        <v>43526</v>
      </c>
      <c r="L574" s="95">
        <f>IF($D574=1,VLOOKUP($E574,aanmeldingen!$B:$AB,L$1,FALSE),"")</f>
        <v>43526</v>
      </c>
      <c r="M574" s="18" t="str">
        <f>IF($D574=1,VLOOKUP($E574,aanmeldingen!$B:$AB,M$1,FALSE),"")</f>
        <v>Heren</v>
      </c>
      <c r="N574" s="1" t="str">
        <f>IF($D574=1,VLOOKUP($E574,aanmeldingen!$B:$AB,N$1,FALSE),"")</f>
        <v>Floret</v>
      </c>
      <c r="O574" s="1" t="str">
        <f>IF($F574="-","",VLOOKUP($E574,aanmeldingen!$B:$AB,O$1,FALSE))</f>
        <v>Split</v>
      </c>
      <c r="P574" s="1" t="str">
        <f>IF($F574="-","",VLOOKUP($E574,aanmeldingen!$B:$AB,P$1,FALSE))</f>
        <v>Olivier</v>
      </c>
      <c r="Q574" s="1" t="str">
        <f>IF($F574="-","",VLOOKUP($E574,aanmeldingen!$B:$AB,Q$1,FALSE))</f>
        <v>NRD</v>
      </c>
      <c r="R574" s="123">
        <v>5.0010000000000003</v>
      </c>
      <c r="S574" s="123">
        <v>16</v>
      </c>
      <c r="AA574" s="54">
        <f t="shared" si="177"/>
        <v>0</v>
      </c>
      <c r="AB574" s="54" t="e">
        <f t="shared" si="178"/>
        <v>#VALUE!</v>
      </c>
      <c r="AC574" s="83" t="str">
        <f t="shared" si="179"/>
        <v/>
      </c>
      <c r="AD574" s="54">
        <f t="shared" si="181"/>
        <v>570</v>
      </c>
      <c r="AE574" s="54" t="str">
        <f t="shared" si="184"/>
        <v/>
      </c>
      <c r="AF574" s="54" t="str">
        <f t="shared" si="185"/>
        <v/>
      </c>
      <c r="AG574" s="54" t="str">
        <f t="shared" si="193"/>
        <v/>
      </c>
      <c r="AH574" s="54" t="str">
        <f t="shared" si="193"/>
        <v/>
      </c>
      <c r="AI574" s="54" t="str">
        <f t="shared" si="193"/>
        <v/>
      </c>
      <c r="AJ574" s="54" t="str">
        <f t="shared" si="187"/>
        <v/>
      </c>
      <c r="AK574" s="54" t="str">
        <f t="shared" si="194"/>
        <v/>
      </c>
      <c r="AL574" s="54" t="str">
        <f t="shared" si="194"/>
        <v/>
      </c>
      <c r="AM574" s="54" t="str">
        <f t="shared" si="194"/>
        <v/>
      </c>
      <c r="AN574" s="1" t="str">
        <f>IF(AF574="S",VLOOKUP(AI574,lookups!$N$1:$O$100,2,FALSE),"NVT")</f>
        <v>NVT</v>
      </c>
      <c r="AP574" s="54" t="str">
        <f t="shared" si="180"/>
        <v/>
      </c>
    </row>
    <row r="575" spans="1:42" x14ac:dyDescent="0.2">
      <c r="A575" s="1">
        <f t="shared" si="189"/>
        <v>319.00500199999999</v>
      </c>
      <c r="B575" s="1">
        <f t="shared" si="190"/>
        <v>2</v>
      </c>
      <c r="C575" s="1">
        <f t="shared" si="191"/>
        <v>0</v>
      </c>
      <c r="D575" s="1">
        <f t="shared" si="192"/>
        <v>0</v>
      </c>
      <c r="E575" s="1">
        <f t="shared" si="176"/>
        <v>571</v>
      </c>
      <c r="F575" s="1">
        <f>IFERROR(VLOOKUP($E575,aanmeldingen!$B:$AB,F$1,FALSE),"-")</f>
        <v>319</v>
      </c>
      <c r="H575" s="25" t="str">
        <f>IF($D575=1,VLOOKUP($E575,aanmeldingen!$B:$AB,H$1,FALSE),"")</f>
        <v/>
      </c>
      <c r="I575" s="1" t="str">
        <f>IF($D575=1,VLOOKUP($E575,aanmeldingen!$B:$AB,I$1,FALSE),"")</f>
        <v/>
      </c>
      <c r="J575" s="1" t="str">
        <f>IF($D575=1,VLOOKUP($E575,aanmeldingen!$B:$AB,J$1,FALSE),"")</f>
        <v/>
      </c>
      <c r="K575" s="95" t="str">
        <f>IF($D575=1,VLOOKUP($E575,aanmeldingen!$B:$AB,K$1,FALSE),"")</f>
        <v/>
      </c>
      <c r="L575" s="95" t="str">
        <f>IF($D575=1,VLOOKUP($E575,aanmeldingen!$B:$AB,L$1,FALSE),"")</f>
        <v/>
      </c>
      <c r="M575" s="18" t="str">
        <f>IF($D575=1,VLOOKUP($E575,aanmeldingen!$B:$AB,M$1,FALSE),"")</f>
        <v/>
      </c>
      <c r="N575" s="1" t="str">
        <f>IF($D575=1,VLOOKUP($E575,aanmeldingen!$B:$AB,N$1,FALSE),"")</f>
        <v/>
      </c>
      <c r="O575" s="1" t="str">
        <f>IF($F575="-","",VLOOKUP($E575,aanmeldingen!$B:$AB,O$1,FALSE))</f>
        <v>Giacon</v>
      </c>
      <c r="P575" s="1" t="str">
        <f>IF($F575="-","",VLOOKUP($E575,aanmeldingen!$B:$AB,P$1,FALSE))</f>
        <v>Daniel</v>
      </c>
      <c r="Q575" s="1" t="str">
        <f>IF($F575="-","",VLOOKUP($E575,aanmeldingen!$B:$AB,Q$1,FALSE))</f>
        <v>AMS</v>
      </c>
      <c r="R575" s="123">
        <v>5.0019999999999998</v>
      </c>
      <c r="S575" s="123"/>
      <c r="AA575" s="54">
        <f t="shared" si="177"/>
        <v>0</v>
      </c>
      <c r="AB575" s="54" t="e">
        <f t="shared" si="178"/>
        <v>#VALUE!</v>
      </c>
      <c r="AC575" s="83" t="str">
        <f t="shared" si="179"/>
        <v/>
      </c>
      <c r="AD575" s="54">
        <f t="shared" si="181"/>
        <v>571</v>
      </c>
      <c r="AE575" s="54" t="str">
        <f t="shared" si="184"/>
        <v/>
      </c>
      <c r="AF575" s="54" t="str">
        <f t="shared" si="185"/>
        <v/>
      </c>
      <c r="AG575" s="54" t="str">
        <f t="shared" si="193"/>
        <v/>
      </c>
      <c r="AH575" s="54" t="str">
        <f t="shared" si="193"/>
        <v/>
      </c>
      <c r="AI575" s="54" t="str">
        <f t="shared" si="193"/>
        <v/>
      </c>
      <c r="AJ575" s="54" t="str">
        <f t="shared" si="187"/>
        <v/>
      </c>
      <c r="AK575" s="54" t="str">
        <f t="shared" si="194"/>
        <v/>
      </c>
      <c r="AL575" s="54" t="str">
        <f t="shared" si="194"/>
        <v/>
      </c>
      <c r="AM575" s="54" t="str">
        <f t="shared" si="194"/>
        <v/>
      </c>
      <c r="AN575" s="1" t="str">
        <f>IF(AF575="S",VLOOKUP(AI575,lookups!$N$1:$O$100,2,FALSE),"NVT")</f>
        <v>NVT</v>
      </c>
      <c r="AP575" s="54" t="str">
        <f t="shared" si="180"/>
        <v/>
      </c>
    </row>
    <row r="576" spans="1:42" x14ac:dyDescent="0.2">
      <c r="A576" s="1">
        <f t="shared" si="189"/>
        <v>319.00500299999999</v>
      </c>
      <c r="B576" s="1">
        <f t="shared" si="190"/>
        <v>3</v>
      </c>
      <c r="C576" s="1">
        <f t="shared" si="191"/>
        <v>0</v>
      </c>
      <c r="D576" s="1">
        <f t="shared" si="192"/>
        <v>0</v>
      </c>
      <c r="E576" s="1">
        <f t="shared" si="176"/>
        <v>572</v>
      </c>
      <c r="F576" s="1">
        <f>IFERROR(VLOOKUP($E576,aanmeldingen!$B:$AB,F$1,FALSE),"-")</f>
        <v>319</v>
      </c>
      <c r="H576" s="25" t="str">
        <f>IF($D576=1,VLOOKUP($E576,aanmeldingen!$B:$AB,H$1,FALSE),"")</f>
        <v/>
      </c>
      <c r="I576" s="1" t="str">
        <f>IF($D576=1,VLOOKUP($E576,aanmeldingen!$B:$AB,I$1,FALSE),"")</f>
        <v/>
      </c>
      <c r="J576" s="1" t="str">
        <f>IF($D576=1,VLOOKUP($E576,aanmeldingen!$B:$AB,J$1,FALSE),"")</f>
        <v/>
      </c>
      <c r="K576" s="95" t="str">
        <f>IF($D576=1,VLOOKUP($E576,aanmeldingen!$B:$AB,K$1,FALSE),"")</f>
        <v/>
      </c>
      <c r="L576" s="95" t="str">
        <f>IF($D576=1,VLOOKUP($E576,aanmeldingen!$B:$AB,L$1,FALSE),"")</f>
        <v/>
      </c>
      <c r="M576" s="18" t="str">
        <f>IF($D576=1,VLOOKUP($E576,aanmeldingen!$B:$AB,M$1,FALSE),"")</f>
        <v/>
      </c>
      <c r="N576" s="1" t="str">
        <f>IF($D576=1,VLOOKUP($E576,aanmeldingen!$B:$AB,N$1,FALSE),"")</f>
        <v/>
      </c>
      <c r="O576" s="1" t="str">
        <f>IF($F576="-","",VLOOKUP($E576,aanmeldingen!$B:$AB,O$1,FALSE))</f>
        <v>Jans Kohneke</v>
      </c>
      <c r="P576" s="1" t="str">
        <f>IF($F576="-","",VLOOKUP($E576,aanmeldingen!$B:$AB,P$1,FALSE))</f>
        <v>Teun</v>
      </c>
      <c r="Q576" s="1" t="str">
        <f>IF($F576="-","",VLOOKUP($E576,aanmeldingen!$B:$AB,Q$1,FALSE))</f>
        <v>AMS</v>
      </c>
      <c r="R576" s="123">
        <v>5.0030000000000001</v>
      </c>
      <c r="S576" s="123"/>
      <c r="AA576" s="54">
        <f t="shared" si="177"/>
        <v>0</v>
      </c>
      <c r="AB576" s="54" t="e">
        <f t="shared" si="178"/>
        <v>#VALUE!</v>
      </c>
      <c r="AC576" s="83" t="str">
        <f t="shared" si="179"/>
        <v/>
      </c>
      <c r="AD576" s="54">
        <f t="shared" si="181"/>
        <v>572</v>
      </c>
      <c r="AE576" s="54" t="str">
        <f t="shared" si="184"/>
        <v/>
      </c>
      <c r="AF576" s="54" t="str">
        <f t="shared" si="185"/>
        <v/>
      </c>
      <c r="AG576" s="54" t="str">
        <f t="shared" si="193"/>
        <v/>
      </c>
      <c r="AH576" s="54" t="str">
        <f t="shared" si="193"/>
        <v/>
      </c>
      <c r="AI576" s="54" t="str">
        <f t="shared" si="193"/>
        <v/>
      </c>
      <c r="AJ576" s="54" t="str">
        <f t="shared" si="187"/>
        <v/>
      </c>
      <c r="AK576" s="54" t="str">
        <f t="shared" si="194"/>
        <v/>
      </c>
      <c r="AL576" s="54" t="str">
        <f t="shared" si="194"/>
        <v/>
      </c>
      <c r="AM576" s="54" t="str">
        <f t="shared" si="194"/>
        <v/>
      </c>
      <c r="AN576" s="1" t="str">
        <f>IF(AF576="S",VLOOKUP(AI576,lookups!$N$1:$O$100,2,FALSE),"NVT")</f>
        <v>NVT</v>
      </c>
      <c r="AP576" s="54" t="str">
        <f t="shared" si="180"/>
        <v/>
      </c>
    </row>
    <row r="577" spans="1:42" x14ac:dyDescent="0.2">
      <c r="A577" s="1">
        <f t="shared" si="189"/>
        <v>319.00500399999999</v>
      </c>
      <c r="B577" s="1">
        <f t="shared" si="190"/>
        <v>4</v>
      </c>
      <c r="C577" s="1">
        <f t="shared" si="191"/>
        <v>0</v>
      </c>
      <c r="D577" s="1">
        <f t="shared" si="192"/>
        <v>0</v>
      </c>
      <c r="E577" s="1">
        <f t="shared" si="176"/>
        <v>573</v>
      </c>
      <c r="F577" s="1">
        <f>IFERROR(VLOOKUP($E577,aanmeldingen!$B:$AB,F$1,FALSE),"-")</f>
        <v>319</v>
      </c>
      <c r="H577" s="25" t="str">
        <f>IF($D577=1,VLOOKUP($E577,aanmeldingen!$B:$AB,H$1,FALSE),"")</f>
        <v/>
      </c>
      <c r="I577" s="1" t="str">
        <f>IF($D577=1,VLOOKUP($E577,aanmeldingen!$B:$AB,I$1,FALSE),"")</f>
        <v/>
      </c>
      <c r="J577" s="1" t="str">
        <f>IF($D577=1,VLOOKUP($E577,aanmeldingen!$B:$AB,J$1,FALSE),"")</f>
        <v/>
      </c>
      <c r="K577" s="95" t="str">
        <f>IF($D577=1,VLOOKUP($E577,aanmeldingen!$B:$AB,K$1,FALSE),"")</f>
        <v/>
      </c>
      <c r="L577" s="95" t="str">
        <f>IF($D577=1,VLOOKUP($E577,aanmeldingen!$B:$AB,L$1,FALSE),"")</f>
        <v/>
      </c>
      <c r="M577" s="18" t="str">
        <f>IF($D577=1,VLOOKUP($E577,aanmeldingen!$B:$AB,M$1,FALSE),"")</f>
        <v/>
      </c>
      <c r="N577" s="1" t="str">
        <f>IF($D577=1,VLOOKUP($E577,aanmeldingen!$B:$AB,N$1,FALSE),"")</f>
        <v/>
      </c>
      <c r="O577" s="1" t="str">
        <f>IF($F577="-","",VLOOKUP($E577,aanmeldingen!$B:$AB,O$1,FALSE))</f>
        <v>Dualeh</v>
      </c>
      <c r="P577" s="1" t="str">
        <f>IF($F577="-","",VLOOKUP($E577,aanmeldingen!$B:$AB,P$1,FALSE))</f>
        <v>Quincy</v>
      </c>
      <c r="Q577" s="1" t="str">
        <f>IF($F577="-","",VLOOKUP($E577,aanmeldingen!$B:$AB,Q$1,FALSE))</f>
        <v>TWE</v>
      </c>
      <c r="R577" s="123">
        <v>5.0039999999999996</v>
      </c>
      <c r="S577" s="123"/>
      <c r="AA577" s="54">
        <f t="shared" si="177"/>
        <v>0</v>
      </c>
      <c r="AB577" s="54" t="e">
        <f t="shared" si="178"/>
        <v>#VALUE!</v>
      </c>
      <c r="AC577" s="83" t="str">
        <f t="shared" si="179"/>
        <v/>
      </c>
      <c r="AD577" s="54">
        <f t="shared" si="181"/>
        <v>573</v>
      </c>
      <c r="AE577" s="54" t="str">
        <f t="shared" si="184"/>
        <v/>
      </c>
      <c r="AF577" s="54" t="str">
        <f t="shared" si="185"/>
        <v/>
      </c>
      <c r="AG577" s="54" t="str">
        <f t="shared" si="193"/>
        <v/>
      </c>
      <c r="AH577" s="54" t="str">
        <f t="shared" si="193"/>
        <v/>
      </c>
      <c r="AI577" s="54" t="str">
        <f t="shared" si="193"/>
        <v/>
      </c>
      <c r="AJ577" s="54" t="str">
        <f t="shared" si="187"/>
        <v/>
      </c>
      <c r="AK577" s="54" t="str">
        <f t="shared" si="194"/>
        <v/>
      </c>
      <c r="AL577" s="54" t="str">
        <f t="shared" si="194"/>
        <v/>
      </c>
      <c r="AM577" s="54" t="str">
        <f t="shared" si="194"/>
        <v/>
      </c>
      <c r="AN577" s="1" t="str">
        <f>IF(AF577="S",VLOOKUP(AI577,lookups!$N$1:$O$100,2,FALSE),"NVT")</f>
        <v>NVT</v>
      </c>
      <c r="AP577" s="54" t="str">
        <f t="shared" si="180"/>
        <v/>
      </c>
    </row>
    <row r="578" spans="1:42" x14ac:dyDescent="0.2">
      <c r="A578" s="1">
        <f t="shared" si="189"/>
        <v>324.01400100000001</v>
      </c>
      <c r="B578" s="1">
        <f t="shared" si="190"/>
        <v>1</v>
      </c>
      <c r="C578" s="1">
        <f t="shared" si="191"/>
        <v>1</v>
      </c>
      <c r="D578" s="1">
        <f t="shared" si="192"/>
        <v>1</v>
      </c>
      <c r="E578" s="1">
        <f t="shared" si="176"/>
        <v>574</v>
      </c>
      <c r="F578" s="1">
        <f>IFERROR(VLOOKUP($E578,aanmeldingen!$B:$AB,F$1,FALSE),"-")</f>
        <v>324</v>
      </c>
      <c r="H578" s="25" t="str">
        <f>IF($D578=1,VLOOKUP($E578,aanmeldingen!$B:$AB,H$1,FALSE),"")</f>
        <v>Foggia</v>
      </c>
      <c r="I578" s="1" t="str">
        <f>IF($D578=1,VLOOKUP($E578,aanmeldingen!$B:$AB,I$1,FALSE),"")</f>
        <v>ITA</v>
      </c>
      <c r="J578" s="1" t="str">
        <f>IF($D578=1,VLOOKUP($E578,aanmeldingen!$B:$AB,J$1,FALSE),"")</f>
        <v>EK Jun Eq</v>
      </c>
      <c r="K578" s="95">
        <f>IF($D578=1,VLOOKUP($E578,aanmeldingen!$B:$AB,K$1,FALSE),"")</f>
        <v>43527</v>
      </c>
      <c r="L578" s="95">
        <f>IF($D578=1,VLOOKUP($E578,aanmeldingen!$B:$AB,L$1,FALSE),"")</f>
        <v>43527</v>
      </c>
      <c r="M578" s="18" t="str">
        <f>IF($D578=1,VLOOKUP($E578,aanmeldingen!$B:$AB,M$1,FALSE),"")</f>
        <v>Heren</v>
      </c>
      <c r="N578" s="1" t="str">
        <f>IF($D578=1,VLOOKUP($E578,aanmeldingen!$B:$AB,N$1,FALSE),"")</f>
        <v>Sabel</v>
      </c>
      <c r="O578" s="1" t="str">
        <f>IF($F578="-","",VLOOKUP($E578,aanmeldingen!$B:$AB,O$1,FALSE))</f>
        <v>Buser</v>
      </c>
      <c r="P578" s="1" t="str">
        <f>IF($F578="-","",VLOOKUP($E578,aanmeldingen!$B:$AB,P$1,FALSE))</f>
        <v>Jimi</v>
      </c>
      <c r="Q578" s="1" t="str">
        <f>IF($F578="-","",VLOOKUP($E578,aanmeldingen!$B:$AB,Q$1,FALSE))</f>
        <v>AMS</v>
      </c>
      <c r="R578" s="123">
        <v>14.000999999999999</v>
      </c>
      <c r="S578" s="123">
        <v>16</v>
      </c>
      <c r="AA578" s="54">
        <f t="shared" si="177"/>
        <v>0</v>
      </c>
      <c r="AB578" s="54" t="e">
        <f t="shared" si="178"/>
        <v>#VALUE!</v>
      </c>
      <c r="AC578" s="83" t="str">
        <f t="shared" si="179"/>
        <v/>
      </c>
      <c r="AD578" s="54">
        <f t="shared" si="181"/>
        <v>574</v>
      </c>
      <c r="AE578" s="54" t="str">
        <f t="shared" si="184"/>
        <v/>
      </c>
      <c r="AF578" s="54" t="str">
        <f t="shared" si="185"/>
        <v/>
      </c>
      <c r="AG578" s="54" t="str">
        <f t="shared" si="193"/>
        <v/>
      </c>
      <c r="AH578" s="54" t="str">
        <f t="shared" si="193"/>
        <v/>
      </c>
      <c r="AI578" s="54" t="str">
        <f t="shared" si="193"/>
        <v/>
      </c>
      <c r="AJ578" s="54" t="str">
        <f t="shared" si="187"/>
        <v/>
      </c>
      <c r="AK578" s="54" t="str">
        <f t="shared" si="194"/>
        <v/>
      </c>
      <c r="AL578" s="54" t="str">
        <f t="shared" si="194"/>
        <v/>
      </c>
      <c r="AM578" s="54" t="str">
        <f t="shared" si="194"/>
        <v/>
      </c>
      <c r="AN578" s="1" t="str">
        <f>IF(AF578="S",VLOOKUP(AI578,lookups!$N$1:$O$100,2,FALSE),"NVT")</f>
        <v>NVT</v>
      </c>
      <c r="AP578" s="54" t="str">
        <f t="shared" si="180"/>
        <v/>
      </c>
    </row>
    <row r="579" spans="1:42" x14ac:dyDescent="0.2">
      <c r="A579" s="1">
        <f t="shared" si="189"/>
        <v>324.014002</v>
      </c>
      <c r="B579" s="1">
        <f t="shared" si="190"/>
        <v>2</v>
      </c>
      <c r="C579" s="1">
        <f t="shared" si="191"/>
        <v>1</v>
      </c>
      <c r="D579" s="1">
        <f t="shared" si="192"/>
        <v>0</v>
      </c>
      <c r="E579" s="1">
        <f t="shared" si="176"/>
        <v>575</v>
      </c>
      <c r="F579" s="1">
        <f>IFERROR(VLOOKUP($E579,aanmeldingen!$B:$AB,F$1,FALSE),"-")</f>
        <v>324</v>
      </c>
      <c r="H579" s="25" t="str">
        <f>IF($D579=1,VLOOKUP($E579,aanmeldingen!$B:$AB,H$1,FALSE),"")</f>
        <v/>
      </c>
      <c r="I579" s="1" t="str">
        <f>IF($D579=1,VLOOKUP($E579,aanmeldingen!$B:$AB,I$1,FALSE),"")</f>
        <v/>
      </c>
      <c r="J579" s="1" t="str">
        <f>IF($D579=1,VLOOKUP($E579,aanmeldingen!$B:$AB,J$1,FALSE),"")</f>
        <v/>
      </c>
      <c r="K579" s="95" t="str">
        <f>IF($D579=1,VLOOKUP($E579,aanmeldingen!$B:$AB,K$1,FALSE),"")</f>
        <v/>
      </c>
      <c r="L579" s="95" t="str">
        <f>IF($D579=1,VLOOKUP($E579,aanmeldingen!$B:$AB,L$1,FALSE),"")</f>
        <v/>
      </c>
      <c r="M579" s="18" t="str">
        <f>IF($D579=1,VLOOKUP($E579,aanmeldingen!$B:$AB,M$1,FALSE),"")</f>
        <v/>
      </c>
      <c r="N579" s="1" t="str">
        <f>IF($D579=1,VLOOKUP($E579,aanmeldingen!$B:$AB,N$1,FALSE),"")</f>
        <v/>
      </c>
      <c r="O579" s="1" t="str">
        <f>IF($F579="-","",VLOOKUP($E579,aanmeldingen!$B:$AB,O$1,FALSE))</f>
        <v>Faas</v>
      </c>
      <c r="P579" s="1" t="str">
        <f>IF($F579="-","",VLOOKUP($E579,aanmeldingen!$B:$AB,P$1,FALSE))</f>
        <v>Quinton</v>
      </c>
      <c r="Q579" s="1" t="str">
        <f>IF($F579="-","",VLOOKUP($E579,aanmeldingen!$B:$AB,Q$1,FALSE))</f>
        <v>SUR</v>
      </c>
      <c r="R579" s="123">
        <v>14.002000000000001</v>
      </c>
      <c r="S579" s="123"/>
      <c r="AA579" s="54">
        <f t="shared" si="177"/>
        <v>0</v>
      </c>
      <c r="AB579" s="54" t="e">
        <f t="shared" si="178"/>
        <v>#VALUE!</v>
      </c>
      <c r="AC579" s="83" t="str">
        <f t="shared" si="179"/>
        <v/>
      </c>
      <c r="AD579" s="54">
        <f t="shared" si="181"/>
        <v>575</v>
      </c>
      <c r="AE579" s="54" t="str">
        <f t="shared" si="184"/>
        <v/>
      </c>
      <c r="AF579" s="54" t="str">
        <f t="shared" si="185"/>
        <v/>
      </c>
      <c r="AG579" s="54" t="str">
        <f t="shared" si="193"/>
        <v/>
      </c>
      <c r="AH579" s="54" t="str">
        <f t="shared" si="193"/>
        <v/>
      </c>
      <c r="AI579" s="54" t="str">
        <f t="shared" si="193"/>
        <v/>
      </c>
      <c r="AJ579" s="54" t="str">
        <f t="shared" si="187"/>
        <v/>
      </c>
      <c r="AK579" s="54" t="str">
        <f t="shared" si="194"/>
        <v/>
      </c>
      <c r="AL579" s="54" t="str">
        <f t="shared" si="194"/>
        <v/>
      </c>
      <c r="AM579" s="54" t="str">
        <f t="shared" si="194"/>
        <v/>
      </c>
      <c r="AN579" s="1" t="str">
        <f>IF(AF579="S",VLOOKUP(AI579,lookups!$N$1:$O$100,2,FALSE),"NVT")</f>
        <v>NVT</v>
      </c>
      <c r="AP579" s="54" t="str">
        <f t="shared" si="180"/>
        <v/>
      </c>
    </row>
    <row r="580" spans="1:42" x14ac:dyDescent="0.2">
      <c r="A580" s="1">
        <f t="shared" si="189"/>
        <v>324.014003</v>
      </c>
      <c r="B580" s="1">
        <f t="shared" si="190"/>
        <v>3</v>
      </c>
      <c r="C580" s="1">
        <f t="shared" si="191"/>
        <v>1</v>
      </c>
      <c r="D580" s="1">
        <f t="shared" si="192"/>
        <v>0</v>
      </c>
      <c r="E580" s="1">
        <f t="shared" si="176"/>
        <v>576</v>
      </c>
      <c r="F580" s="1">
        <f>IFERROR(VLOOKUP($E580,aanmeldingen!$B:$AB,F$1,FALSE),"-")</f>
        <v>324</v>
      </c>
      <c r="H580" s="25" t="str">
        <f>IF($D580=1,VLOOKUP($E580,aanmeldingen!$B:$AB,H$1,FALSE),"")</f>
        <v/>
      </c>
      <c r="I580" s="1" t="str">
        <f>IF($D580=1,VLOOKUP($E580,aanmeldingen!$B:$AB,I$1,FALSE),"")</f>
        <v/>
      </c>
      <c r="J580" s="1" t="str">
        <f>IF($D580=1,VLOOKUP($E580,aanmeldingen!$B:$AB,J$1,FALSE),"")</f>
        <v/>
      </c>
      <c r="K580" s="95" t="str">
        <f>IF($D580=1,VLOOKUP($E580,aanmeldingen!$B:$AB,K$1,FALSE),"")</f>
        <v/>
      </c>
      <c r="L580" s="95" t="str">
        <f>IF($D580=1,VLOOKUP($E580,aanmeldingen!$B:$AB,L$1,FALSE),"")</f>
        <v/>
      </c>
      <c r="M580" s="18" t="str">
        <f>IF($D580=1,VLOOKUP($E580,aanmeldingen!$B:$AB,M$1,FALSE),"")</f>
        <v/>
      </c>
      <c r="N580" s="1" t="str">
        <f>IF($D580=1,VLOOKUP($E580,aanmeldingen!$B:$AB,N$1,FALSE),"")</f>
        <v/>
      </c>
      <c r="O580" s="1" t="str">
        <f>IF($F580="-","",VLOOKUP($E580,aanmeldingen!$B:$AB,O$1,FALSE))</f>
        <v>Bouwman</v>
      </c>
      <c r="P580" s="1" t="str">
        <f>IF($F580="-","",VLOOKUP($E580,aanmeldingen!$B:$AB,P$1,FALSE))</f>
        <v>Dirk-Jan</v>
      </c>
      <c r="Q580" s="1" t="str">
        <f>IF($F580="-","",VLOOKUP($E580,aanmeldingen!$B:$AB,Q$1,FALSE))</f>
        <v>SUR</v>
      </c>
      <c r="R580" s="123">
        <v>14.003</v>
      </c>
      <c r="S580" s="123"/>
      <c r="AA580" s="54">
        <f t="shared" si="177"/>
        <v>0</v>
      </c>
      <c r="AB580" s="54" t="e">
        <f t="shared" si="178"/>
        <v>#VALUE!</v>
      </c>
      <c r="AC580" s="83" t="str">
        <f t="shared" si="179"/>
        <v/>
      </c>
      <c r="AD580" s="54">
        <f t="shared" si="181"/>
        <v>576</v>
      </c>
      <c r="AE580" s="54" t="str">
        <f t="shared" si="184"/>
        <v/>
      </c>
      <c r="AF580" s="54" t="str">
        <f t="shared" si="185"/>
        <v/>
      </c>
      <c r="AG580" s="54" t="str">
        <f t="shared" si="193"/>
        <v/>
      </c>
      <c r="AH580" s="54" t="str">
        <f t="shared" si="193"/>
        <v/>
      </c>
      <c r="AI580" s="54" t="str">
        <f t="shared" si="193"/>
        <v/>
      </c>
      <c r="AJ580" s="54" t="str">
        <f t="shared" si="187"/>
        <v/>
      </c>
      <c r="AK580" s="54" t="str">
        <f t="shared" si="194"/>
        <v/>
      </c>
      <c r="AL580" s="54" t="str">
        <f t="shared" si="194"/>
        <v/>
      </c>
      <c r="AM580" s="54" t="str">
        <f t="shared" si="194"/>
        <v/>
      </c>
      <c r="AN580" s="1" t="str">
        <f>IF(AF580="S",VLOOKUP(AI580,lookups!$N$1:$O$100,2,FALSE),"NVT")</f>
        <v>NVT</v>
      </c>
      <c r="AP580" s="54" t="str">
        <f t="shared" si="180"/>
        <v/>
      </c>
    </row>
    <row r="581" spans="1:42" x14ac:dyDescent="0.2">
      <c r="A581" s="1">
        <f t="shared" si="189"/>
        <v>324.014004</v>
      </c>
      <c r="B581" s="1">
        <f t="shared" si="190"/>
        <v>4</v>
      </c>
      <c r="C581" s="1">
        <f t="shared" si="191"/>
        <v>1</v>
      </c>
      <c r="D581" s="1">
        <f t="shared" si="192"/>
        <v>0</v>
      </c>
      <c r="E581" s="1">
        <f t="shared" ref="E581:E644" si="195">E580+1</f>
        <v>577</v>
      </c>
      <c r="F581" s="1">
        <f>IFERROR(VLOOKUP($E581,aanmeldingen!$B:$AB,F$1,FALSE),"-")</f>
        <v>324</v>
      </c>
      <c r="H581" s="25" t="str">
        <f>IF($D581=1,VLOOKUP($E581,aanmeldingen!$B:$AB,H$1,FALSE),"")</f>
        <v/>
      </c>
      <c r="I581" s="1" t="str">
        <f>IF($D581=1,VLOOKUP($E581,aanmeldingen!$B:$AB,I$1,FALSE),"")</f>
        <v/>
      </c>
      <c r="J581" s="1" t="str">
        <f>IF($D581=1,VLOOKUP($E581,aanmeldingen!$B:$AB,J$1,FALSE),"")</f>
        <v/>
      </c>
      <c r="K581" s="95" t="str">
        <f>IF($D581=1,VLOOKUP($E581,aanmeldingen!$B:$AB,K$1,FALSE),"")</f>
        <v/>
      </c>
      <c r="L581" s="95" t="str">
        <f>IF($D581=1,VLOOKUP($E581,aanmeldingen!$B:$AB,L$1,FALSE),"")</f>
        <v/>
      </c>
      <c r="M581" s="18" t="str">
        <f>IF($D581=1,VLOOKUP($E581,aanmeldingen!$B:$AB,M$1,FALSE),"")</f>
        <v/>
      </c>
      <c r="N581" s="1" t="str">
        <f>IF($D581=1,VLOOKUP($E581,aanmeldingen!$B:$AB,N$1,FALSE),"")</f>
        <v/>
      </c>
      <c r="O581" s="1" t="str">
        <f>IF($F581="-","",VLOOKUP($E581,aanmeldingen!$B:$AB,O$1,FALSE))</f>
        <v>Schaafsma</v>
      </c>
      <c r="P581" s="1" t="str">
        <f>IF($F581="-","",VLOOKUP($E581,aanmeldingen!$B:$AB,P$1,FALSE))</f>
        <v>Bote</v>
      </c>
      <c r="Q581" s="1" t="str">
        <f>IF($F581="-","",VLOOKUP($E581,aanmeldingen!$B:$AB,Q$1,FALSE))</f>
        <v>AMS</v>
      </c>
      <c r="R581" s="123">
        <v>14.004</v>
      </c>
      <c r="S581" s="123"/>
      <c r="AA581" s="54">
        <f t="shared" ref="AA581:AA644" si="196">IF(K581="",AA580,IF(AND(K581&gt;=$R$1,L581&lt;=$R$2),1,0))</f>
        <v>0</v>
      </c>
      <c r="AB581" s="54" t="e">
        <f t="shared" ref="AB581:AB644" si="197">RANK(AC581,$AC$5:$AC$1990,1)</f>
        <v>#VALUE!</v>
      </c>
      <c r="AC581" s="83" t="str">
        <f t="shared" si="179"/>
        <v/>
      </c>
      <c r="AD581" s="54">
        <f t="shared" si="181"/>
        <v>577</v>
      </c>
      <c r="AE581" s="54" t="str">
        <f t="shared" si="184"/>
        <v/>
      </c>
      <c r="AF581" s="54" t="str">
        <f t="shared" si="185"/>
        <v/>
      </c>
      <c r="AG581" s="54" t="str">
        <f t="shared" si="193"/>
        <v/>
      </c>
      <c r="AH581" s="54" t="str">
        <f t="shared" si="193"/>
        <v/>
      </c>
      <c r="AI581" s="54" t="str">
        <f t="shared" si="193"/>
        <v/>
      </c>
      <c r="AJ581" s="54" t="str">
        <f t="shared" si="187"/>
        <v/>
      </c>
      <c r="AK581" s="54" t="str">
        <f t="shared" si="194"/>
        <v/>
      </c>
      <c r="AL581" s="54" t="str">
        <f t="shared" si="194"/>
        <v/>
      </c>
      <c r="AM581" s="54" t="str">
        <f t="shared" si="194"/>
        <v/>
      </c>
      <c r="AN581" s="1" t="str">
        <f>IF(AF581="S",VLOOKUP(AI581,lookups!$N$1:$O$100,2,FALSE),"NVT")</f>
        <v>NVT</v>
      </c>
      <c r="AP581" s="54" t="str">
        <f t="shared" si="180"/>
        <v/>
      </c>
    </row>
    <row r="582" spans="1:42" x14ac:dyDescent="0.2">
      <c r="A582" s="1">
        <f t="shared" si="189"/>
        <v>326.08300000000003</v>
      </c>
      <c r="B582" s="1">
        <f t="shared" si="190"/>
        <v>1</v>
      </c>
      <c r="C582" s="1">
        <f t="shared" si="191"/>
        <v>0</v>
      </c>
      <c r="D582" s="1">
        <f t="shared" si="192"/>
        <v>1</v>
      </c>
      <c r="E582" s="1">
        <f t="shared" si="195"/>
        <v>578</v>
      </c>
      <c r="F582" s="1">
        <f>IFERROR(VLOOKUP($E582,aanmeldingen!$B:$AB,F$1,FALSE),"-")</f>
        <v>326</v>
      </c>
      <c r="H582" s="25" t="str">
        <f>IF($D582=1,VLOOKUP($E582,aanmeldingen!$B:$AB,H$1,FALSE),"")</f>
        <v>Budapest</v>
      </c>
      <c r="I582" s="1" t="str">
        <f>IF($D582=1,VLOOKUP($E582,aanmeldingen!$B:$AB,I$1,FALSE),"")</f>
        <v>HUN</v>
      </c>
      <c r="J582" s="1" t="str">
        <f>IF($D582=1,VLOOKUP($E582,aanmeldingen!$B:$AB,J$1,FALSE),"")</f>
        <v>GP</v>
      </c>
      <c r="K582" s="95">
        <f>IF($D582=1,VLOOKUP($E582,aanmeldingen!$B:$AB,K$1,FALSE),"")</f>
        <v>43532</v>
      </c>
      <c r="L582" s="95">
        <f>IF($D582=1,VLOOKUP($E582,aanmeldingen!$B:$AB,L$1,FALSE),"")</f>
        <v>43534</v>
      </c>
      <c r="M582" s="18" t="str">
        <f>IF($D582=1,VLOOKUP($E582,aanmeldingen!$B:$AB,M$1,FALSE),"")</f>
        <v>Dames</v>
      </c>
      <c r="N582" s="1" t="str">
        <f>IF($D582=1,VLOOKUP($E582,aanmeldingen!$B:$AB,N$1,FALSE),"")</f>
        <v>Degen</v>
      </c>
      <c r="O582" s="1" t="str">
        <f>IF($F582="-","",VLOOKUP($E582,aanmeldingen!$B:$AB,O$1,FALSE))</f>
        <v>Boone</v>
      </c>
      <c r="P582" s="1" t="str">
        <f>IF($F582="-","",VLOOKUP($E582,aanmeldingen!$B:$AB,P$1,FALSE))</f>
        <v>Kelly</v>
      </c>
      <c r="Q582" s="1" t="str">
        <f>IF($F582="-","",VLOOKUP($E582,aanmeldingen!$B:$AB,Q$1,FALSE))</f>
        <v>ZAI</v>
      </c>
      <c r="R582" s="123">
        <v>83</v>
      </c>
      <c r="S582" s="123">
        <v>259</v>
      </c>
      <c r="AA582" s="54">
        <f t="shared" si="196"/>
        <v>0</v>
      </c>
      <c r="AB582" s="54" t="e">
        <f t="shared" si="197"/>
        <v>#VALUE!</v>
      </c>
      <c r="AC582" s="83" t="str">
        <f t="shared" ref="AC582:AC645" si="198">IF(AA582=1,F582+IF(R582&lt;&gt;"",R582/1000,E582/1000),"")</f>
        <v/>
      </c>
      <c r="AD582" s="54">
        <f t="shared" si="181"/>
        <v>578</v>
      </c>
      <c r="AE582" s="54" t="str">
        <f t="shared" si="184"/>
        <v/>
      </c>
      <c r="AF582" s="54" t="str">
        <f t="shared" si="185"/>
        <v/>
      </c>
      <c r="AG582" s="54" t="str">
        <f t="shared" si="193"/>
        <v/>
      </c>
      <c r="AH582" s="54" t="str">
        <f t="shared" si="193"/>
        <v/>
      </c>
      <c r="AI582" s="54" t="str">
        <f t="shared" si="193"/>
        <v/>
      </c>
      <c r="AJ582" s="54" t="str">
        <f t="shared" si="187"/>
        <v/>
      </c>
      <c r="AK582" s="54" t="str">
        <f t="shared" si="194"/>
        <v/>
      </c>
      <c r="AL582" s="54" t="str">
        <f t="shared" si="194"/>
        <v/>
      </c>
      <c r="AM582" s="54" t="str">
        <f t="shared" si="194"/>
        <v/>
      </c>
      <c r="AN582" s="1" t="str">
        <f>IF(AF582="S",VLOOKUP(AI582,lookups!$N$1:$O$100,2,FALSE),"NVT")</f>
        <v>NVT</v>
      </c>
      <c r="AP582" s="54" t="str">
        <f t="shared" ref="AP582:AP645" si="199">IF($AF582="W",VLOOKUP($AE582,$F$5:$S$997,AP$4,FALSE),"")</f>
        <v/>
      </c>
    </row>
    <row r="583" spans="1:42" x14ac:dyDescent="0.2">
      <c r="A583" s="1">
        <f t="shared" si="189"/>
        <v>326.18900000000002</v>
      </c>
      <c r="B583" s="1">
        <f t="shared" si="190"/>
        <v>2</v>
      </c>
      <c r="C583" s="1">
        <f t="shared" si="191"/>
        <v>0</v>
      </c>
      <c r="D583" s="1">
        <f t="shared" si="192"/>
        <v>0</v>
      </c>
      <c r="E583" s="1">
        <f t="shared" si="195"/>
        <v>579</v>
      </c>
      <c r="F583" s="1">
        <f>IFERROR(VLOOKUP($E583,aanmeldingen!$B:$AB,F$1,FALSE),"-")</f>
        <v>326</v>
      </c>
      <c r="H583" s="25" t="str">
        <f>IF($D583=1,VLOOKUP($E583,aanmeldingen!$B:$AB,H$1,FALSE),"")</f>
        <v/>
      </c>
      <c r="I583" s="1" t="str">
        <f>IF($D583=1,VLOOKUP($E583,aanmeldingen!$B:$AB,I$1,FALSE),"")</f>
        <v/>
      </c>
      <c r="J583" s="1" t="str">
        <f>IF($D583=1,VLOOKUP($E583,aanmeldingen!$B:$AB,J$1,FALSE),"")</f>
        <v/>
      </c>
      <c r="K583" s="95" t="str">
        <f>IF($D583=1,VLOOKUP($E583,aanmeldingen!$B:$AB,K$1,FALSE),"")</f>
        <v/>
      </c>
      <c r="L583" s="95" t="str">
        <f>IF($D583=1,VLOOKUP($E583,aanmeldingen!$B:$AB,L$1,FALSE),"")</f>
        <v/>
      </c>
      <c r="M583" s="18" t="str">
        <f>IF($D583=1,VLOOKUP($E583,aanmeldingen!$B:$AB,M$1,FALSE),"")</f>
        <v/>
      </c>
      <c r="N583" s="1" t="str">
        <f>IF($D583=1,VLOOKUP($E583,aanmeldingen!$B:$AB,N$1,FALSE),"")</f>
        <v/>
      </c>
      <c r="O583" s="1" t="str">
        <f>IF($F583="-","",VLOOKUP($E583,aanmeldingen!$B:$AB,O$1,FALSE))</f>
        <v>Tulen</v>
      </c>
      <c r="P583" s="1" t="str">
        <f>IF($F583="-","",VLOOKUP($E583,aanmeldingen!$B:$AB,P$1,FALSE))</f>
        <v>Carmel</v>
      </c>
      <c r="Q583" s="1" t="str">
        <f>IF($F583="-","",VLOOKUP($E583,aanmeldingen!$B:$AB,Q$1,FALSE))</f>
        <v>RS</v>
      </c>
      <c r="R583" s="123">
        <v>189</v>
      </c>
      <c r="S583" s="123"/>
      <c r="AA583" s="54">
        <f t="shared" si="196"/>
        <v>0</v>
      </c>
      <c r="AB583" s="54" t="e">
        <f t="shared" si="197"/>
        <v>#VALUE!</v>
      </c>
      <c r="AC583" s="83" t="str">
        <f t="shared" si="198"/>
        <v/>
      </c>
      <c r="AD583" s="54">
        <f t="shared" ref="AD583:AD646" si="200">AD582+1</f>
        <v>579</v>
      </c>
      <c r="AE583" s="54" t="str">
        <f t="shared" si="184"/>
        <v/>
      </c>
      <c r="AF583" s="54" t="str">
        <f t="shared" si="185"/>
        <v/>
      </c>
      <c r="AG583" s="54" t="str">
        <f t="shared" si="193"/>
        <v/>
      </c>
      <c r="AH583" s="54" t="str">
        <f t="shared" si="193"/>
        <v/>
      </c>
      <c r="AI583" s="54" t="str">
        <f t="shared" si="193"/>
        <v/>
      </c>
      <c r="AJ583" s="54" t="str">
        <f t="shared" si="187"/>
        <v/>
      </c>
      <c r="AK583" s="54" t="str">
        <f t="shared" si="194"/>
        <v/>
      </c>
      <c r="AL583" s="54" t="str">
        <f t="shared" si="194"/>
        <v/>
      </c>
      <c r="AM583" s="54" t="str">
        <f t="shared" si="194"/>
        <v/>
      </c>
      <c r="AN583" s="1" t="str">
        <f>IF(AF583="S",VLOOKUP(AI583,lookups!$N$1:$O$100,2,FALSE),"NVT")</f>
        <v>NVT</v>
      </c>
      <c r="AP583" s="54" t="str">
        <f t="shared" si="199"/>
        <v/>
      </c>
    </row>
    <row r="584" spans="1:42" x14ac:dyDescent="0.2">
      <c r="A584" s="1">
        <f t="shared" si="189"/>
        <v>326.25200000000001</v>
      </c>
      <c r="B584" s="1">
        <f t="shared" si="190"/>
        <v>3</v>
      </c>
      <c r="C584" s="1">
        <f t="shared" si="191"/>
        <v>0</v>
      </c>
      <c r="D584" s="1">
        <f t="shared" si="192"/>
        <v>0</v>
      </c>
      <c r="E584" s="1">
        <f t="shared" si="195"/>
        <v>580</v>
      </c>
      <c r="F584" s="1">
        <f>IFERROR(VLOOKUP($E584,aanmeldingen!$B:$AB,F$1,FALSE),"-")</f>
        <v>326</v>
      </c>
      <c r="H584" s="25" t="str">
        <f>IF($D584=1,VLOOKUP($E584,aanmeldingen!$B:$AB,H$1,FALSE),"")</f>
        <v/>
      </c>
      <c r="I584" s="1" t="str">
        <f>IF($D584=1,VLOOKUP($E584,aanmeldingen!$B:$AB,I$1,FALSE),"")</f>
        <v/>
      </c>
      <c r="J584" s="1" t="str">
        <f>IF($D584=1,VLOOKUP($E584,aanmeldingen!$B:$AB,J$1,FALSE),"")</f>
        <v/>
      </c>
      <c r="K584" s="95" t="str">
        <f>IF($D584=1,VLOOKUP($E584,aanmeldingen!$B:$AB,K$1,FALSE),"")</f>
        <v/>
      </c>
      <c r="L584" s="95" t="str">
        <f>IF($D584=1,VLOOKUP($E584,aanmeldingen!$B:$AB,L$1,FALSE),"")</f>
        <v/>
      </c>
      <c r="M584" s="18" t="str">
        <f>IF($D584=1,VLOOKUP($E584,aanmeldingen!$B:$AB,M$1,FALSE),"")</f>
        <v/>
      </c>
      <c r="N584" s="1" t="str">
        <f>IF($D584=1,VLOOKUP($E584,aanmeldingen!$B:$AB,N$1,FALSE),"")</f>
        <v/>
      </c>
      <c r="O584" s="1" t="str">
        <f>IF($F584="-","",VLOOKUP($E584,aanmeldingen!$B:$AB,O$1,FALSE))</f>
        <v>Obster</v>
      </c>
      <c r="P584" s="1" t="str">
        <f>IF($F584="-","",VLOOKUP($E584,aanmeldingen!$B:$AB,P$1,FALSE))</f>
        <v>Ellen</v>
      </c>
      <c r="Q584" s="1" t="str">
        <f>IF($F584="-","",VLOOKUP($E584,aanmeldingen!$B:$AB,Q$1,FALSE))</f>
        <v>QUI</v>
      </c>
      <c r="R584" s="123">
        <v>252</v>
      </c>
      <c r="S584" s="123"/>
      <c r="AA584" s="54">
        <f t="shared" si="196"/>
        <v>0</v>
      </c>
      <c r="AB584" s="54" t="e">
        <f t="shared" si="197"/>
        <v>#VALUE!</v>
      </c>
      <c r="AC584" s="83" t="str">
        <f t="shared" si="198"/>
        <v/>
      </c>
      <c r="AD584" s="54">
        <f t="shared" si="200"/>
        <v>580</v>
      </c>
      <c r="AE584" s="54" t="str">
        <f t="shared" si="184"/>
        <v/>
      </c>
      <c r="AF584" s="54" t="str">
        <f t="shared" si="185"/>
        <v/>
      </c>
      <c r="AG584" s="54" t="str">
        <f t="shared" si="193"/>
        <v/>
      </c>
      <c r="AH584" s="54" t="str">
        <f t="shared" si="193"/>
        <v/>
      </c>
      <c r="AI584" s="54" t="str">
        <f t="shared" si="193"/>
        <v/>
      </c>
      <c r="AJ584" s="54" t="str">
        <f t="shared" si="187"/>
        <v/>
      </c>
      <c r="AK584" s="54" t="str">
        <f t="shared" si="194"/>
        <v/>
      </c>
      <c r="AL584" s="54" t="str">
        <f t="shared" si="194"/>
        <v/>
      </c>
      <c r="AM584" s="54" t="str">
        <f t="shared" si="194"/>
        <v/>
      </c>
      <c r="AN584" s="1" t="str">
        <f>IF(AF584="S",VLOOKUP(AI584,lookups!$N$1:$O$100,2,FALSE),"NVT")</f>
        <v>NVT</v>
      </c>
      <c r="AP584" s="54" t="str">
        <f t="shared" si="199"/>
        <v/>
      </c>
    </row>
    <row r="585" spans="1:42" x14ac:dyDescent="0.2">
      <c r="A585" s="1">
        <f t="shared" si="189"/>
        <v>326.2</v>
      </c>
      <c r="B585" s="1">
        <f t="shared" si="190"/>
        <v>4</v>
      </c>
      <c r="C585" s="1">
        <f t="shared" si="191"/>
        <v>0</v>
      </c>
      <c r="D585" s="1">
        <f t="shared" si="192"/>
        <v>0</v>
      </c>
      <c r="E585" s="1">
        <f t="shared" si="195"/>
        <v>581</v>
      </c>
      <c r="F585" s="1">
        <f>IFERROR(VLOOKUP($E585,aanmeldingen!$B:$AB,F$1,FALSE),"-")</f>
        <v>326</v>
      </c>
      <c r="H585" s="25" t="str">
        <f>IF($D585=1,VLOOKUP($E585,aanmeldingen!$B:$AB,H$1,FALSE),"")</f>
        <v/>
      </c>
      <c r="I585" s="1" t="str">
        <f>IF($D585=1,VLOOKUP($E585,aanmeldingen!$B:$AB,I$1,FALSE),"")</f>
        <v/>
      </c>
      <c r="J585" s="1" t="str">
        <f>IF($D585=1,VLOOKUP($E585,aanmeldingen!$B:$AB,J$1,FALSE),"")</f>
        <v/>
      </c>
      <c r="K585" s="95" t="str">
        <f>IF($D585=1,VLOOKUP($E585,aanmeldingen!$B:$AB,K$1,FALSE),"")</f>
        <v/>
      </c>
      <c r="L585" s="95" t="str">
        <f>IF($D585=1,VLOOKUP($E585,aanmeldingen!$B:$AB,L$1,FALSE),"")</f>
        <v/>
      </c>
      <c r="M585" s="18" t="str">
        <f>IF($D585=1,VLOOKUP($E585,aanmeldingen!$B:$AB,M$1,FALSE),"")</f>
        <v/>
      </c>
      <c r="N585" s="1" t="str">
        <f>IF($D585=1,VLOOKUP($E585,aanmeldingen!$B:$AB,N$1,FALSE),"")</f>
        <v/>
      </c>
      <c r="O585" s="1" t="str">
        <f>IF($F585="-","",VLOOKUP($E585,aanmeldingen!$B:$AB,O$1,FALSE))</f>
        <v>De Jong</v>
      </c>
      <c r="P585" s="1" t="str">
        <f>IF($F585="-","",VLOOKUP($E585,aanmeldingen!$B:$AB,P$1,FALSE))</f>
        <v>Cheryl</v>
      </c>
      <c r="Q585" s="1" t="str">
        <f>IF($F585="-","",VLOOKUP($E585,aanmeldingen!$B:$AB,Q$1,FALSE))</f>
        <v>DBO</v>
      </c>
      <c r="R585" s="123">
        <v>200</v>
      </c>
      <c r="S585" s="123"/>
      <c r="AA585" s="54">
        <f t="shared" si="196"/>
        <v>0</v>
      </c>
      <c r="AB585" s="54" t="e">
        <f t="shared" si="197"/>
        <v>#VALUE!</v>
      </c>
      <c r="AC585" s="83" t="str">
        <f t="shared" si="198"/>
        <v/>
      </c>
      <c r="AD585" s="54">
        <f t="shared" si="200"/>
        <v>581</v>
      </c>
      <c r="AE585" s="54" t="str">
        <f t="shared" si="184"/>
        <v/>
      </c>
      <c r="AF585" s="54" t="str">
        <f t="shared" si="185"/>
        <v/>
      </c>
      <c r="AG585" s="54" t="str">
        <f t="shared" ref="AG585:AI604" si="201">IF($AF585="W",VLOOKUP($AE585,$F$5:$N$997,AG$4,FALSE),IF($AF585="S",VLOOKUP($AE585,$A$5:$R$997,AG$3,FALSE),""))</f>
        <v/>
      </c>
      <c r="AH585" s="54" t="str">
        <f t="shared" si="201"/>
        <v/>
      </c>
      <c r="AI585" s="54" t="str">
        <f t="shared" si="201"/>
        <v/>
      </c>
      <c r="AJ585" s="54" t="str">
        <f t="shared" si="187"/>
        <v/>
      </c>
      <c r="AK585" s="54" t="str">
        <f t="shared" ref="AK585:AM604" si="202">IF($AF585="W",VLOOKUP($AE585,$F$5:$N$997,AK$4,FALSE),"")</f>
        <v/>
      </c>
      <c r="AL585" s="54" t="str">
        <f t="shared" si="202"/>
        <v/>
      </c>
      <c r="AM585" s="54" t="str">
        <f t="shared" si="202"/>
        <v/>
      </c>
      <c r="AN585" s="1" t="str">
        <f>IF(AF585="S",VLOOKUP(AI585,lookups!$N$1:$O$100,2,FALSE),"NVT")</f>
        <v>NVT</v>
      </c>
      <c r="AP585" s="54" t="str">
        <f t="shared" si="199"/>
        <v/>
      </c>
    </row>
    <row r="586" spans="1:42" x14ac:dyDescent="0.2">
      <c r="A586" s="1">
        <f t="shared" si="189"/>
        <v>326.23099999999999</v>
      </c>
      <c r="B586" s="1">
        <f t="shared" si="190"/>
        <v>5</v>
      </c>
      <c r="C586" s="1">
        <f t="shared" si="191"/>
        <v>0</v>
      </c>
      <c r="D586" s="1">
        <f t="shared" si="192"/>
        <v>0</v>
      </c>
      <c r="E586" s="1">
        <f t="shared" si="195"/>
        <v>582</v>
      </c>
      <c r="F586" s="1">
        <f>IFERROR(VLOOKUP($E586,aanmeldingen!$B:$AB,F$1,FALSE),"-")</f>
        <v>326</v>
      </c>
      <c r="H586" s="25" t="str">
        <f>IF($D586=1,VLOOKUP($E586,aanmeldingen!$B:$AB,H$1,FALSE),"")</f>
        <v/>
      </c>
      <c r="I586" s="1" t="str">
        <f>IF($D586=1,VLOOKUP($E586,aanmeldingen!$B:$AB,I$1,FALSE),"")</f>
        <v/>
      </c>
      <c r="J586" s="1" t="str">
        <f>IF($D586=1,VLOOKUP($E586,aanmeldingen!$B:$AB,J$1,FALSE),"")</f>
        <v/>
      </c>
      <c r="K586" s="95" t="str">
        <f>IF($D586=1,VLOOKUP($E586,aanmeldingen!$B:$AB,K$1,FALSE),"")</f>
        <v/>
      </c>
      <c r="L586" s="95" t="str">
        <f>IF($D586=1,VLOOKUP($E586,aanmeldingen!$B:$AB,L$1,FALSE),"")</f>
        <v/>
      </c>
      <c r="M586" s="18" t="str">
        <f>IF($D586=1,VLOOKUP($E586,aanmeldingen!$B:$AB,M$1,FALSE),"")</f>
        <v/>
      </c>
      <c r="N586" s="1" t="str">
        <f>IF($D586=1,VLOOKUP($E586,aanmeldingen!$B:$AB,N$1,FALSE),"")</f>
        <v/>
      </c>
      <c r="O586" s="1" t="str">
        <f>IF($F586="-","",VLOOKUP($E586,aanmeldingen!$B:$AB,O$1,FALSE))</f>
        <v>De Wijn</v>
      </c>
      <c r="P586" s="1" t="str">
        <f>IF($F586="-","",VLOOKUP($E586,aanmeldingen!$B:$AB,P$1,FALSE))</f>
        <v>Day</v>
      </c>
      <c r="Q586" s="1" t="str">
        <f>IF($F586="-","",VLOOKUP($E586,aanmeldingen!$B:$AB,Q$1,FALSE))</f>
        <v>DBO</v>
      </c>
      <c r="R586" s="123">
        <v>231</v>
      </c>
      <c r="S586" s="123"/>
      <c r="AA586" s="54">
        <f t="shared" si="196"/>
        <v>0</v>
      </c>
      <c r="AB586" s="54" t="e">
        <f t="shared" si="197"/>
        <v>#VALUE!</v>
      </c>
      <c r="AC586" s="83" t="str">
        <f t="shared" si="198"/>
        <v/>
      </c>
      <c r="AD586" s="54">
        <f t="shared" si="200"/>
        <v>582</v>
      </c>
      <c r="AE586" s="54" t="str">
        <f t="shared" si="184"/>
        <v/>
      </c>
      <c r="AF586" s="54" t="str">
        <f t="shared" si="185"/>
        <v/>
      </c>
      <c r="AG586" s="54" t="str">
        <f t="shared" si="201"/>
        <v/>
      </c>
      <c r="AH586" s="54" t="str">
        <f t="shared" si="201"/>
        <v/>
      </c>
      <c r="AI586" s="54" t="str">
        <f t="shared" si="201"/>
        <v/>
      </c>
      <c r="AJ586" s="54" t="str">
        <f t="shared" si="187"/>
        <v/>
      </c>
      <c r="AK586" s="54" t="str">
        <f t="shared" si="202"/>
        <v/>
      </c>
      <c r="AL586" s="54" t="str">
        <f t="shared" si="202"/>
        <v/>
      </c>
      <c r="AM586" s="54" t="str">
        <f t="shared" si="202"/>
        <v/>
      </c>
      <c r="AN586" s="1" t="str">
        <f>IF(AF586="S",VLOOKUP(AI586,lookups!$N$1:$O$100,2,FALSE),"NVT")</f>
        <v>NVT</v>
      </c>
      <c r="AP586" s="54" t="str">
        <f t="shared" si="199"/>
        <v/>
      </c>
    </row>
    <row r="587" spans="1:42" x14ac:dyDescent="0.2">
      <c r="A587" s="1">
        <f t="shared" si="189"/>
        <v>326.22199999999998</v>
      </c>
      <c r="B587" s="1">
        <f t="shared" si="190"/>
        <v>6</v>
      </c>
      <c r="C587" s="1">
        <f t="shared" si="191"/>
        <v>0</v>
      </c>
      <c r="D587" s="1">
        <f t="shared" si="192"/>
        <v>0</v>
      </c>
      <c r="E587" s="1">
        <f t="shared" si="195"/>
        <v>583</v>
      </c>
      <c r="F587" s="1">
        <f>IFERROR(VLOOKUP($E587,aanmeldingen!$B:$AB,F$1,FALSE),"-")</f>
        <v>326</v>
      </c>
      <c r="H587" s="25" t="str">
        <f>IF($D587=1,VLOOKUP($E587,aanmeldingen!$B:$AB,H$1,FALSE),"")</f>
        <v/>
      </c>
      <c r="I587" s="1" t="str">
        <f>IF($D587=1,VLOOKUP($E587,aanmeldingen!$B:$AB,I$1,FALSE),"")</f>
        <v/>
      </c>
      <c r="J587" s="1" t="str">
        <f>IF($D587=1,VLOOKUP($E587,aanmeldingen!$B:$AB,J$1,FALSE),"")</f>
        <v/>
      </c>
      <c r="K587" s="95" t="str">
        <f>IF($D587=1,VLOOKUP($E587,aanmeldingen!$B:$AB,K$1,FALSE),"")</f>
        <v/>
      </c>
      <c r="L587" s="95" t="str">
        <f>IF($D587=1,VLOOKUP($E587,aanmeldingen!$B:$AB,L$1,FALSE),"")</f>
        <v/>
      </c>
      <c r="M587" s="18" t="str">
        <f>IF($D587=1,VLOOKUP($E587,aanmeldingen!$B:$AB,M$1,FALSE),"")</f>
        <v/>
      </c>
      <c r="N587" s="1" t="str">
        <f>IF($D587=1,VLOOKUP($E587,aanmeldingen!$B:$AB,N$1,FALSE),"")</f>
        <v/>
      </c>
      <c r="O587" s="1" t="str">
        <f>IF($F587="-","",VLOOKUP($E587,aanmeldingen!$B:$AB,O$1,FALSE))</f>
        <v>Kroese</v>
      </c>
      <c r="P587" s="1" t="str">
        <f>IF($F587="-","",VLOOKUP($E587,aanmeldingen!$B:$AB,P$1,FALSE))</f>
        <v>Roos</v>
      </c>
      <c r="Q587" s="1" t="str">
        <f>IF($F587="-","",VLOOKUP($E587,aanmeldingen!$B:$AB,Q$1,FALSE))</f>
        <v>RS</v>
      </c>
      <c r="R587" s="123">
        <v>222</v>
      </c>
      <c r="S587" s="123"/>
      <c r="AA587" s="54">
        <f t="shared" si="196"/>
        <v>0</v>
      </c>
      <c r="AB587" s="54" t="e">
        <f t="shared" si="197"/>
        <v>#VALUE!</v>
      </c>
      <c r="AC587" s="83" t="str">
        <f t="shared" si="198"/>
        <v/>
      </c>
      <c r="AD587" s="54">
        <f t="shared" si="200"/>
        <v>583</v>
      </c>
      <c r="AE587" s="54" t="str">
        <f t="shared" si="184"/>
        <v/>
      </c>
      <c r="AF587" s="54" t="str">
        <f t="shared" si="185"/>
        <v/>
      </c>
      <c r="AG587" s="54" t="str">
        <f t="shared" si="201"/>
        <v/>
      </c>
      <c r="AH587" s="54" t="str">
        <f t="shared" si="201"/>
        <v/>
      </c>
      <c r="AI587" s="54" t="str">
        <f t="shared" si="201"/>
        <v/>
      </c>
      <c r="AJ587" s="54" t="str">
        <f t="shared" si="187"/>
        <v/>
      </c>
      <c r="AK587" s="54" t="str">
        <f t="shared" si="202"/>
        <v/>
      </c>
      <c r="AL587" s="54" t="str">
        <f t="shared" si="202"/>
        <v/>
      </c>
      <c r="AM587" s="54" t="str">
        <f t="shared" si="202"/>
        <v/>
      </c>
      <c r="AN587" s="1" t="str">
        <f>IF(AF587="S",VLOOKUP(AI587,lookups!$N$1:$O$100,2,FALSE),"NVT")</f>
        <v>NVT</v>
      </c>
      <c r="AP587" s="54" t="str">
        <f t="shared" si="199"/>
        <v/>
      </c>
    </row>
    <row r="588" spans="1:42" x14ac:dyDescent="0.2">
      <c r="A588" s="1">
        <f t="shared" si="189"/>
        <v>327.00599999999997</v>
      </c>
      <c r="B588" s="1">
        <f t="shared" si="190"/>
        <v>1</v>
      </c>
      <c r="C588" s="1">
        <f t="shared" si="191"/>
        <v>1</v>
      </c>
      <c r="D588" s="1">
        <f t="shared" si="192"/>
        <v>1</v>
      </c>
      <c r="E588" s="1">
        <f t="shared" si="195"/>
        <v>584</v>
      </c>
      <c r="F588" s="1">
        <f>IFERROR(VLOOKUP($E588,aanmeldingen!$B:$AB,F$1,FALSE),"-")</f>
        <v>327</v>
      </c>
      <c r="H588" s="25" t="str">
        <f>IF($D588=1,VLOOKUP($E588,aanmeldingen!$B:$AB,H$1,FALSE),"")</f>
        <v>Budapest</v>
      </c>
      <c r="I588" s="1" t="str">
        <f>IF($D588=1,VLOOKUP($E588,aanmeldingen!$B:$AB,I$1,FALSE),"")</f>
        <v>HUN</v>
      </c>
      <c r="J588" s="1" t="str">
        <f>IF($D588=1,VLOOKUP($E588,aanmeldingen!$B:$AB,J$1,FALSE),"")</f>
        <v>GP</v>
      </c>
      <c r="K588" s="95">
        <f>IF($D588=1,VLOOKUP($E588,aanmeldingen!$B:$AB,K$1,FALSE),"")</f>
        <v>43532</v>
      </c>
      <c r="L588" s="95">
        <f>IF($D588=1,VLOOKUP($E588,aanmeldingen!$B:$AB,L$1,FALSE),"")</f>
        <v>43534</v>
      </c>
      <c r="M588" s="18" t="str">
        <f>IF($D588=1,VLOOKUP($E588,aanmeldingen!$B:$AB,M$1,FALSE),"")</f>
        <v>Heren</v>
      </c>
      <c r="N588" s="1" t="str">
        <f>IF($D588=1,VLOOKUP($E588,aanmeldingen!$B:$AB,N$1,FALSE),"")</f>
        <v>Degen</v>
      </c>
      <c r="O588" s="1" t="str">
        <f>IF($F588="-","",VLOOKUP($E588,aanmeldingen!$B:$AB,O$1,FALSE))</f>
        <v>Verwijlen</v>
      </c>
      <c r="P588" s="1" t="str">
        <f>IF($F588="-","",VLOOKUP($E588,aanmeldingen!$B:$AB,P$1,FALSE))</f>
        <v>Bas</v>
      </c>
      <c r="Q588" s="1" t="str">
        <f>IF($F588="-","",VLOOKUP($E588,aanmeldingen!$B:$AB,Q$1,FALSE))</f>
        <v>DBO</v>
      </c>
      <c r="R588" s="123">
        <v>6</v>
      </c>
      <c r="S588" s="123">
        <v>315</v>
      </c>
      <c r="AA588" s="54">
        <f t="shared" si="196"/>
        <v>0</v>
      </c>
      <c r="AB588" s="54" t="e">
        <f t="shared" si="197"/>
        <v>#VALUE!</v>
      </c>
      <c r="AC588" s="83" t="str">
        <f t="shared" si="198"/>
        <v/>
      </c>
      <c r="AD588" s="54">
        <f t="shared" si="200"/>
        <v>584</v>
      </c>
      <c r="AE588" s="54" t="str">
        <f t="shared" si="184"/>
        <v/>
      </c>
      <c r="AF588" s="54" t="str">
        <f t="shared" si="185"/>
        <v/>
      </c>
      <c r="AG588" s="54" t="str">
        <f t="shared" si="201"/>
        <v/>
      </c>
      <c r="AH588" s="54" t="str">
        <f t="shared" si="201"/>
        <v/>
      </c>
      <c r="AI588" s="54" t="str">
        <f t="shared" si="201"/>
        <v/>
      </c>
      <c r="AJ588" s="54" t="str">
        <f t="shared" si="187"/>
        <v/>
      </c>
      <c r="AK588" s="54" t="str">
        <f t="shared" si="202"/>
        <v/>
      </c>
      <c r="AL588" s="54" t="str">
        <f t="shared" si="202"/>
        <v/>
      </c>
      <c r="AM588" s="54" t="str">
        <f t="shared" si="202"/>
        <v/>
      </c>
      <c r="AN588" s="1" t="str">
        <f>IF(AF588="S",VLOOKUP(AI588,lookups!$N$1:$O$100,2,FALSE),"NVT")</f>
        <v>NVT</v>
      </c>
      <c r="AP588" s="54" t="str">
        <f t="shared" si="199"/>
        <v/>
      </c>
    </row>
    <row r="589" spans="1:42" x14ac:dyDescent="0.2">
      <c r="A589" s="1">
        <f t="shared" si="189"/>
        <v>327.01900000000001</v>
      </c>
      <c r="B589" s="1">
        <f t="shared" si="190"/>
        <v>2</v>
      </c>
      <c r="C589" s="1">
        <f t="shared" si="191"/>
        <v>1</v>
      </c>
      <c r="D589" s="1">
        <f t="shared" si="192"/>
        <v>0</v>
      </c>
      <c r="E589" s="1">
        <f t="shared" si="195"/>
        <v>585</v>
      </c>
      <c r="F589" s="1">
        <f>IFERROR(VLOOKUP($E589,aanmeldingen!$B:$AB,F$1,FALSE),"-")</f>
        <v>327</v>
      </c>
      <c r="H589" s="25" t="str">
        <f>IF($D589=1,VLOOKUP($E589,aanmeldingen!$B:$AB,H$1,FALSE),"")</f>
        <v/>
      </c>
      <c r="I589" s="1" t="str">
        <f>IF($D589=1,VLOOKUP($E589,aanmeldingen!$B:$AB,I$1,FALSE),"")</f>
        <v/>
      </c>
      <c r="J589" s="1" t="str">
        <f>IF($D589=1,VLOOKUP($E589,aanmeldingen!$B:$AB,J$1,FALSE),"")</f>
        <v/>
      </c>
      <c r="K589" s="95" t="str">
        <f>IF($D589=1,VLOOKUP($E589,aanmeldingen!$B:$AB,K$1,FALSE),"")</f>
        <v/>
      </c>
      <c r="L589" s="95" t="str">
        <f>IF($D589=1,VLOOKUP($E589,aanmeldingen!$B:$AB,L$1,FALSE),"")</f>
        <v/>
      </c>
      <c r="M589" s="18" t="str">
        <f>IF($D589=1,VLOOKUP($E589,aanmeldingen!$B:$AB,M$1,FALSE),"")</f>
        <v/>
      </c>
      <c r="N589" s="1" t="str">
        <f>IF($D589=1,VLOOKUP($E589,aanmeldingen!$B:$AB,N$1,FALSE),"")</f>
        <v/>
      </c>
      <c r="O589" s="1" t="str">
        <f>IF($F589="-","",VLOOKUP($E589,aanmeldingen!$B:$AB,O$1,FALSE))</f>
        <v>Tulen</v>
      </c>
      <c r="P589" s="1" t="str">
        <f>IF($F589="-","",VLOOKUP($E589,aanmeldingen!$B:$AB,P$1,FALSE))</f>
        <v>Tristan</v>
      </c>
      <c r="Q589" s="1" t="str">
        <f>IF($F589="-","",VLOOKUP($E589,aanmeldingen!$B:$AB,Q$1,FALSE))</f>
        <v>SCA</v>
      </c>
      <c r="R589" s="123">
        <v>19</v>
      </c>
      <c r="S589" s="123"/>
      <c r="AA589" s="54">
        <f t="shared" si="196"/>
        <v>0</v>
      </c>
      <c r="AB589" s="54" t="e">
        <f t="shared" si="197"/>
        <v>#VALUE!</v>
      </c>
      <c r="AC589" s="83" t="str">
        <f t="shared" si="198"/>
        <v/>
      </c>
      <c r="AD589" s="54">
        <f t="shared" si="200"/>
        <v>585</v>
      </c>
      <c r="AE589" s="54" t="str">
        <f t="shared" si="184"/>
        <v/>
      </c>
      <c r="AF589" s="54" t="str">
        <f t="shared" si="185"/>
        <v/>
      </c>
      <c r="AG589" s="54" t="str">
        <f t="shared" si="201"/>
        <v/>
      </c>
      <c r="AH589" s="54" t="str">
        <f t="shared" si="201"/>
        <v/>
      </c>
      <c r="AI589" s="54" t="str">
        <f t="shared" si="201"/>
        <v/>
      </c>
      <c r="AJ589" s="54" t="str">
        <f t="shared" si="187"/>
        <v/>
      </c>
      <c r="AK589" s="54" t="str">
        <f t="shared" si="202"/>
        <v/>
      </c>
      <c r="AL589" s="54" t="str">
        <f t="shared" si="202"/>
        <v/>
      </c>
      <c r="AM589" s="54" t="str">
        <f t="shared" si="202"/>
        <v/>
      </c>
      <c r="AN589" s="1" t="str">
        <f>IF(AF589="S",VLOOKUP(AI589,lookups!$N$1:$O$100,2,FALSE),"NVT")</f>
        <v>NVT</v>
      </c>
      <c r="AP589" s="54" t="str">
        <f t="shared" si="199"/>
        <v/>
      </c>
    </row>
    <row r="590" spans="1:42" x14ac:dyDescent="0.2">
      <c r="A590" s="1">
        <f t="shared" si="189"/>
        <v>327.30900000000003</v>
      </c>
      <c r="B590" s="1">
        <f t="shared" si="190"/>
        <v>3</v>
      </c>
      <c r="C590" s="1">
        <f t="shared" si="191"/>
        <v>1</v>
      </c>
      <c r="D590" s="1">
        <f t="shared" si="192"/>
        <v>0</v>
      </c>
      <c r="E590" s="1">
        <f t="shared" si="195"/>
        <v>586</v>
      </c>
      <c r="F590" s="1">
        <f>IFERROR(VLOOKUP($E590,aanmeldingen!$B:$AB,F$1,FALSE),"-")</f>
        <v>327</v>
      </c>
      <c r="H590" s="25" t="str">
        <f>IF($D590=1,VLOOKUP($E590,aanmeldingen!$B:$AB,H$1,FALSE),"")</f>
        <v/>
      </c>
      <c r="I590" s="1" t="str">
        <f>IF($D590=1,VLOOKUP($E590,aanmeldingen!$B:$AB,I$1,FALSE),"")</f>
        <v/>
      </c>
      <c r="J590" s="1" t="str">
        <f>IF($D590=1,VLOOKUP($E590,aanmeldingen!$B:$AB,J$1,FALSE),"")</f>
        <v/>
      </c>
      <c r="K590" s="95" t="str">
        <f>IF($D590=1,VLOOKUP($E590,aanmeldingen!$B:$AB,K$1,FALSE),"")</f>
        <v/>
      </c>
      <c r="L590" s="95" t="str">
        <f>IF($D590=1,VLOOKUP($E590,aanmeldingen!$B:$AB,L$1,FALSE),"")</f>
        <v/>
      </c>
      <c r="M590" s="18" t="str">
        <f>IF($D590=1,VLOOKUP($E590,aanmeldingen!$B:$AB,M$1,FALSE),"")</f>
        <v/>
      </c>
      <c r="N590" s="1" t="str">
        <f>IF($D590=1,VLOOKUP($E590,aanmeldingen!$B:$AB,N$1,FALSE),"")</f>
        <v/>
      </c>
      <c r="O590" s="1" t="str">
        <f>IF($F590="-","",VLOOKUP($E590,aanmeldingen!$B:$AB,O$1,FALSE))</f>
        <v>Tulen</v>
      </c>
      <c r="P590" s="1" t="str">
        <f>IF($F590="-","",VLOOKUP($E590,aanmeldingen!$B:$AB,P$1,FALSE))</f>
        <v>Rafael</v>
      </c>
      <c r="Q590" s="1" t="str">
        <f>IF($F590="-","",VLOOKUP($E590,aanmeldingen!$B:$AB,Q$1,FALSE))</f>
        <v>SCA</v>
      </c>
      <c r="R590" s="123">
        <v>309</v>
      </c>
      <c r="S590" s="123"/>
      <c r="AA590" s="54">
        <f t="shared" si="196"/>
        <v>0</v>
      </c>
      <c r="AB590" s="54" t="e">
        <f t="shared" si="197"/>
        <v>#VALUE!</v>
      </c>
      <c r="AC590" s="83" t="str">
        <f t="shared" si="198"/>
        <v/>
      </c>
      <c r="AD590" s="54">
        <f t="shared" si="200"/>
        <v>586</v>
      </c>
      <c r="AE590" s="54" t="str">
        <f t="shared" si="184"/>
        <v/>
      </c>
      <c r="AF590" s="54" t="str">
        <f t="shared" si="185"/>
        <v/>
      </c>
      <c r="AG590" s="54" t="str">
        <f t="shared" si="201"/>
        <v/>
      </c>
      <c r="AH590" s="54" t="str">
        <f t="shared" si="201"/>
        <v/>
      </c>
      <c r="AI590" s="54" t="str">
        <f t="shared" si="201"/>
        <v/>
      </c>
      <c r="AJ590" s="54" t="str">
        <f t="shared" si="187"/>
        <v/>
      </c>
      <c r="AK590" s="54" t="str">
        <f t="shared" si="202"/>
        <v/>
      </c>
      <c r="AL590" s="54" t="str">
        <f t="shared" si="202"/>
        <v/>
      </c>
      <c r="AM590" s="54" t="str">
        <f t="shared" si="202"/>
        <v/>
      </c>
      <c r="AN590" s="1" t="str">
        <f>IF(AF590="S",VLOOKUP(AI590,lookups!$N$1:$O$100,2,FALSE),"NVT")</f>
        <v>NVT</v>
      </c>
      <c r="AP590" s="54" t="str">
        <f t="shared" si="199"/>
        <v/>
      </c>
    </row>
    <row r="591" spans="1:42" x14ac:dyDescent="0.2">
      <c r="A591" s="1">
        <f t="shared" si="189"/>
        <v>327.18900000000002</v>
      </c>
      <c r="B591" s="1">
        <f t="shared" si="190"/>
        <v>4</v>
      </c>
      <c r="C591" s="1">
        <f t="shared" si="191"/>
        <v>1</v>
      </c>
      <c r="D591" s="1">
        <f t="shared" si="192"/>
        <v>0</v>
      </c>
      <c r="E591" s="1">
        <f t="shared" si="195"/>
        <v>587</v>
      </c>
      <c r="F591" s="1">
        <f>IFERROR(VLOOKUP($E591,aanmeldingen!$B:$AB,F$1,FALSE),"-")</f>
        <v>327</v>
      </c>
      <c r="H591" s="25" t="str">
        <f>IF($D591=1,VLOOKUP($E591,aanmeldingen!$B:$AB,H$1,FALSE),"")</f>
        <v/>
      </c>
      <c r="I591" s="1" t="str">
        <f>IF($D591=1,VLOOKUP($E591,aanmeldingen!$B:$AB,I$1,FALSE),"")</f>
        <v/>
      </c>
      <c r="J591" s="1" t="str">
        <f>IF($D591=1,VLOOKUP($E591,aanmeldingen!$B:$AB,J$1,FALSE),"")</f>
        <v/>
      </c>
      <c r="K591" s="95" t="str">
        <f>IF($D591=1,VLOOKUP($E591,aanmeldingen!$B:$AB,K$1,FALSE),"")</f>
        <v/>
      </c>
      <c r="L591" s="95" t="str">
        <f>IF($D591=1,VLOOKUP($E591,aanmeldingen!$B:$AB,L$1,FALSE),"")</f>
        <v/>
      </c>
      <c r="M591" s="18" t="str">
        <f>IF($D591=1,VLOOKUP($E591,aanmeldingen!$B:$AB,M$1,FALSE),"")</f>
        <v/>
      </c>
      <c r="N591" s="1" t="str">
        <f>IF($D591=1,VLOOKUP($E591,aanmeldingen!$B:$AB,N$1,FALSE),"")</f>
        <v/>
      </c>
      <c r="O591" s="1" t="str">
        <f>IF($F591="-","",VLOOKUP($E591,aanmeldingen!$B:$AB,O$1,FALSE))</f>
        <v>Van Nunen</v>
      </c>
      <c r="P591" s="1" t="str">
        <f>IF($F591="-","",VLOOKUP($E591,aanmeldingen!$B:$AB,P$1,FALSE))</f>
        <v>David</v>
      </c>
      <c r="Q591" s="1" t="str">
        <f>IF($F591="-","",VLOOKUP($E591,aanmeldingen!$B:$AB,Q$1,FALSE))</f>
        <v>DFC</v>
      </c>
      <c r="R591" s="123">
        <v>189</v>
      </c>
      <c r="S591" s="123"/>
      <c r="AA591" s="54">
        <f t="shared" si="196"/>
        <v>0</v>
      </c>
      <c r="AB591" s="54" t="e">
        <f t="shared" si="197"/>
        <v>#VALUE!</v>
      </c>
      <c r="AC591" s="83" t="str">
        <f t="shared" si="198"/>
        <v/>
      </c>
      <c r="AD591" s="54">
        <f t="shared" si="200"/>
        <v>587</v>
      </c>
      <c r="AE591" s="54" t="str">
        <f t="shared" si="184"/>
        <v/>
      </c>
      <c r="AF591" s="54" t="str">
        <f t="shared" si="185"/>
        <v/>
      </c>
      <c r="AG591" s="54" t="str">
        <f t="shared" si="201"/>
        <v/>
      </c>
      <c r="AH591" s="54" t="str">
        <f t="shared" si="201"/>
        <v/>
      </c>
      <c r="AI591" s="54" t="str">
        <f t="shared" si="201"/>
        <v/>
      </c>
      <c r="AJ591" s="54" t="str">
        <f t="shared" si="187"/>
        <v/>
      </c>
      <c r="AK591" s="54" t="str">
        <f t="shared" si="202"/>
        <v/>
      </c>
      <c r="AL591" s="54" t="str">
        <f t="shared" si="202"/>
        <v/>
      </c>
      <c r="AM591" s="54" t="str">
        <f t="shared" si="202"/>
        <v/>
      </c>
      <c r="AN591" s="1" t="str">
        <f>IF(AF591="S",VLOOKUP(AI591,lookups!$N$1:$O$100,2,FALSE),"NVT")</f>
        <v>NVT</v>
      </c>
      <c r="AP591" s="54" t="str">
        <f t="shared" si="199"/>
        <v/>
      </c>
    </row>
    <row r="592" spans="1:42" x14ac:dyDescent="0.2">
      <c r="A592" s="1">
        <f t="shared" si="189"/>
        <v>327.16000000000003</v>
      </c>
      <c r="B592" s="1">
        <f t="shared" si="190"/>
        <v>5</v>
      </c>
      <c r="C592" s="1">
        <f t="shared" si="191"/>
        <v>1</v>
      </c>
      <c r="D592" s="1">
        <f t="shared" si="192"/>
        <v>0</v>
      </c>
      <c r="E592" s="1">
        <f t="shared" si="195"/>
        <v>588</v>
      </c>
      <c r="F592" s="1">
        <f>IFERROR(VLOOKUP($E592,aanmeldingen!$B:$AB,F$1,FALSE),"-")</f>
        <v>327</v>
      </c>
      <c r="H592" s="25" t="str">
        <f>IF($D592=1,VLOOKUP($E592,aanmeldingen!$B:$AB,H$1,FALSE),"")</f>
        <v/>
      </c>
      <c r="I592" s="1" t="str">
        <f>IF($D592=1,VLOOKUP($E592,aanmeldingen!$B:$AB,I$1,FALSE),"")</f>
        <v/>
      </c>
      <c r="J592" s="1" t="str">
        <f>IF($D592=1,VLOOKUP($E592,aanmeldingen!$B:$AB,J$1,FALSE),"")</f>
        <v/>
      </c>
      <c r="K592" s="95" t="str">
        <f>IF($D592=1,VLOOKUP($E592,aanmeldingen!$B:$AB,K$1,FALSE),"")</f>
        <v/>
      </c>
      <c r="L592" s="95" t="str">
        <f>IF($D592=1,VLOOKUP($E592,aanmeldingen!$B:$AB,L$1,FALSE),"")</f>
        <v/>
      </c>
      <c r="M592" s="18" t="str">
        <f>IF($D592=1,VLOOKUP($E592,aanmeldingen!$B:$AB,M$1,FALSE),"")</f>
        <v/>
      </c>
      <c r="N592" s="1" t="str">
        <f>IF($D592=1,VLOOKUP($E592,aanmeldingen!$B:$AB,N$1,FALSE),"")</f>
        <v/>
      </c>
      <c r="O592" s="1" t="str">
        <f>IF($F592="-","",VLOOKUP($E592,aanmeldingen!$B:$AB,O$1,FALSE))</f>
        <v>Keppel</v>
      </c>
      <c r="P592" s="1" t="str">
        <f>IF($F592="-","",VLOOKUP($E592,aanmeldingen!$B:$AB,P$1,FALSE))</f>
        <v>Colin</v>
      </c>
      <c r="Q592" s="1" t="str">
        <f>IF($F592="-","",VLOOKUP($E592,aanmeldingen!$B:$AB,Q$1,FALSE))</f>
        <v>DBO</v>
      </c>
      <c r="R592" s="123">
        <v>160</v>
      </c>
      <c r="S592" s="123"/>
      <c r="AA592" s="54">
        <f t="shared" si="196"/>
        <v>0</v>
      </c>
      <c r="AB592" s="54" t="e">
        <f t="shared" si="197"/>
        <v>#VALUE!</v>
      </c>
      <c r="AC592" s="83" t="str">
        <f t="shared" si="198"/>
        <v/>
      </c>
      <c r="AD592" s="54">
        <f t="shared" si="200"/>
        <v>588</v>
      </c>
      <c r="AE592" s="54" t="str">
        <f t="shared" si="184"/>
        <v/>
      </c>
      <c r="AF592" s="54" t="str">
        <f t="shared" si="185"/>
        <v/>
      </c>
      <c r="AG592" s="54" t="str">
        <f t="shared" si="201"/>
        <v/>
      </c>
      <c r="AH592" s="54" t="str">
        <f t="shared" si="201"/>
        <v/>
      </c>
      <c r="AI592" s="54" t="str">
        <f t="shared" si="201"/>
        <v/>
      </c>
      <c r="AJ592" s="54" t="str">
        <f t="shared" si="187"/>
        <v/>
      </c>
      <c r="AK592" s="54" t="str">
        <f t="shared" si="202"/>
        <v/>
      </c>
      <c r="AL592" s="54" t="str">
        <f t="shared" si="202"/>
        <v/>
      </c>
      <c r="AM592" s="54" t="str">
        <f t="shared" si="202"/>
        <v/>
      </c>
      <c r="AN592" s="1" t="str">
        <f>IF(AF592="S",VLOOKUP(AI592,lookups!$N$1:$O$100,2,FALSE),"NVT")</f>
        <v>NVT</v>
      </c>
      <c r="AP592" s="54" t="str">
        <f t="shared" si="199"/>
        <v/>
      </c>
    </row>
    <row r="593" spans="1:42" x14ac:dyDescent="0.2">
      <c r="A593" s="1">
        <f t="shared" si="189"/>
        <v>331.065</v>
      </c>
      <c r="B593" s="1">
        <f t="shared" si="190"/>
        <v>1</v>
      </c>
      <c r="C593" s="1">
        <f t="shared" si="191"/>
        <v>0</v>
      </c>
      <c r="D593" s="1">
        <f t="shared" si="192"/>
        <v>1</v>
      </c>
      <c r="E593" s="1">
        <f t="shared" si="195"/>
        <v>589</v>
      </c>
      <c r="F593" s="1">
        <f>IFERROR(VLOOKUP($E593,aanmeldingen!$B:$AB,F$1,FALSE),"-")</f>
        <v>331</v>
      </c>
      <c r="H593" s="25" t="str">
        <f>IF($D593=1,VLOOKUP($E593,aanmeldingen!$B:$AB,H$1,FALSE),"")</f>
        <v>Anaheim</v>
      </c>
      <c r="I593" s="1" t="str">
        <f>IF($D593=1,VLOOKUP($E593,aanmeldingen!$B:$AB,I$1,FALSE),"")</f>
        <v>USA</v>
      </c>
      <c r="J593" s="1" t="str">
        <f>IF($D593=1,VLOOKUP($E593,aanmeldingen!$B:$AB,J$1,FALSE),"")</f>
        <v>GP</v>
      </c>
      <c r="K593" s="95">
        <f>IF($D593=1,VLOOKUP($E593,aanmeldingen!$B:$AB,K$1,FALSE),"")</f>
        <v>43539</v>
      </c>
      <c r="L593" s="95">
        <f>IF($D593=1,VLOOKUP($E593,aanmeldingen!$B:$AB,L$1,FALSE),"")</f>
        <v>43541</v>
      </c>
      <c r="M593" s="18" t="str">
        <f>IF($D593=1,VLOOKUP($E593,aanmeldingen!$B:$AB,M$1,FALSE),"")</f>
        <v>Dames</v>
      </c>
      <c r="N593" s="1" t="str">
        <f>IF($D593=1,VLOOKUP($E593,aanmeldingen!$B:$AB,N$1,FALSE),"")</f>
        <v>Floret</v>
      </c>
      <c r="O593" s="1" t="str">
        <f>IF($F593="-","",VLOOKUP($E593,aanmeldingen!$B:$AB,O$1,FALSE))</f>
        <v>Rentier</v>
      </c>
      <c r="P593" s="1" t="str">
        <f>IF($F593="-","",VLOOKUP($E593,aanmeldingen!$B:$AB,P$1,FALSE))</f>
        <v>Eline</v>
      </c>
      <c r="Q593" s="1" t="str">
        <f>IF($F593="-","",VLOOKUP($E593,aanmeldingen!$B:$AB,Q$1,FALSE))</f>
        <v>AMS</v>
      </c>
      <c r="R593" s="123">
        <v>65</v>
      </c>
      <c r="S593" s="123">
        <v>148</v>
      </c>
      <c r="AA593" s="54">
        <f t="shared" si="196"/>
        <v>0</v>
      </c>
      <c r="AB593" s="54" t="e">
        <f t="shared" si="197"/>
        <v>#VALUE!</v>
      </c>
      <c r="AC593" s="83" t="str">
        <f t="shared" si="198"/>
        <v/>
      </c>
      <c r="AD593" s="54">
        <f t="shared" si="200"/>
        <v>589</v>
      </c>
      <c r="AE593" s="54" t="str">
        <f t="shared" si="184"/>
        <v/>
      </c>
      <c r="AF593" s="54" t="str">
        <f t="shared" si="185"/>
        <v/>
      </c>
      <c r="AG593" s="54" t="str">
        <f t="shared" si="201"/>
        <v/>
      </c>
      <c r="AH593" s="54" t="str">
        <f t="shared" si="201"/>
        <v/>
      </c>
      <c r="AI593" s="54" t="str">
        <f t="shared" si="201"/>
        <v/>
      </c>
      <c r="AJ593" s="54" t="str">
        <f t="shared" si="187"/>
        <v/>
      </c>
      <c r="AK593" s="54" t="str">
        <f t="shared" si="202"/>
        <v/>
      </c>
      <c r="AL593" s="54" t="str">
        <f t="shared" si="202"/>
        <v/>
      </c>
      <c r="AM593" s="54" t="str">
        <f t="shared" si="202"/>
        <v/>
      </c>
      <c r="AN593" s="1" t="str">
        <f>IF(AF593="S",VLOOKUP(AI593,lookups!$N$1:$O$100,2,FALSE),"NVT")</f>
        <v>NVT</v>
      </c>
      <c r="AP593" s="54" t="str">
        <f t="shared" si="199"/>
        <v/>
      </c>
    </row>
    <row r="594" spans="1:42" x14ac:dyDescent="0.2">
      <c r="A594" s="1">
        <f t="shared" si="189"/>
        <v>334.02199999999999</v>
      </c>
      <c r="B594" s="1">
        <f t="shared" si="190"/>
        <v>1</v>
      </c>
      <c r="C594" s="1">
        <f t="shared" si="191"/>
        <v>1</v>
      </c>
      <c r="D594" s="1">
        <f t="shared" si="192"/>
        <v>1</v>
      </c>
      <c r="E594" s="1">
        <f t="shared" si="195"/>
        <v>590</v>
      </c>
      <c r="F594" s="1">
        <f>IFERROR(VLOOKUP($E594,aanmeldingen!$B:$AB,F$1,FALSE),"-")</f>
        <v>334</v>
      </c>
      <c r="H594" s="25" t="str">
        <f>IF($D594=1,VLOOKUP($E594,aanmeldingen!$B:$AB,H$1,FALSE),"")</f>
        <v>Straatsburg</v>
      </c>
      <c r="I594" s="1" t="str">
        <f>IF($D594=1,VLOOKUP($E594,aanmeldingen!$B:$AB,I$1,FALSE),"")</f>
        <v>FRA</v>
      </c>
      <c r="J594" s="1" t="str">
        <f>IF($D594=1,VLOOKUP($E594,aanmeldingen!$B:$AB,J$1,FALSE),"")</f>
        <v>U23</v>
      </c>
      <c r="K594" s="95">
        <f>IF($D594=1,VLOOKUP($E594,aanmeldingen!$B:$AB,K$1,FALSE),"")</f>
        <v>43540</v>
      </c>
      <c r="L594" s="95">
        <f>IF($D594=1,VLOOKUP($E594,aanmeldingen!$B:$AB,L$1,FALSE),"")</f>
        <v>43541</v>
      </c>
      <c r="M594" s="18" t="str">
        <f>IF($D594=1,VLOOKUP($E594,aanmeldingen!$B:$AB,M$1,FALSE),"")</f>
        <v>Dames</v>
      </c>
      <c r="N594" s="1" t="str">
        <f>IF($D594=1,VLOOKUP($E594,aanmeldingen!$B:$AB,N$1,FALSE),"")</f>
        <v>Sabel</v>
      </c>
      <c r="O594" s="1" t="str">
        <f>IF($F594="-","",VLOOKUP($E594,aanmeldingen!$B:$AB,O$1,FALSE))</f>
        <v>Buitenhuis</v>
      </c>
      <c r="P594" s="1" t="str">
        <f>IF($F594="-","",VLOOKUP($E594,aanmeldingen!$B:$AB,P$1,FALSE))</f>
        <v>Marleen</v>
      </c>
      <c r="Q594" s="1" t="str">
        <f>IF($F594="-","",VLOOKUP($E594,aanmeldingen!$B:$AB,Q$1,FALSE))</f>
        <v>AMS</v>
      </c>
      <c r="R594" s="123">
        <v>22</v>
      </c>
      <c r="S594" s="123">
        <v>28</v>
      </c>
      <c r="AA594" s="54">
        <f t="shared" si="196"/>
        <v>0</v>
      </c>
      <c r="AB594" s="54" t="e">
        <f t="shared" si="197"/>
        <v>#VALUE!</v>
      </c>
      <c r="AC594" s="83" t="str">
        <f t="shared" si="198"/>
        <v/>
      </c>
      <c r="AD594" s="54">
        <f t="shared" si="200"/>
        <v>590</v>
      </c>
      <c r="AE594" s="54" t="str">
        <f t="shared" si="184"/>
        <v/>
      </c>
      <c r="AF594" s="54" t="str">
        <f t="shared" si="185"/>
        <v/>
      </c>
      <c r="AG594" s="54" t="str">
        <f t="shared" si="201"/>
        <v/>
      </c>
      <c r="AH594" s="54" t="str">
        <f t="shared" si="201"/>
        <v/>
      </c>
      <c r="AI594" s="54" t="str">
        <f t="shared" si="201"/>
        <v/>
      </c>
      <c r="AJ594" s="54" t="str">
        <f t="shared" si="187"/>
        <v/>
      </c>
      <c r="AK594" s="54" t="str">
        <f t="shared" si="202"/>
        <v/>
      </c>
      <c r="AL594" s="54" t="str">
        <f t="shared" si="202"/>
        <v/>
      </c>
      <c r="AM594" s="54" t="str">
        <f t="shared" si="202"/>
        <v/>
      </c>
      <c r="AN594" s="1" t="str">
        <f>IF(AF594="S",VLOOKUP(AI594,lookups!$N$1:$O$100,2,FALSE),"NVT")</f>
        <v>NVT</v>
      </c>
      <c r="AP594" s="54" t="str">
        <f t="shared" si="199"/>
        <v/>
      </c>
    </row>
    <row r="595" spans="1:42" x14ac:dyDescent="0.2">
      <c r="A595" s="1">
        <f t="shared" si="189"/>
        <v>334.59100000000001</v>
      </c>
      <c r="B595" s="1">
        <f t="shared" si="190"/>
        <v>2</v>
      </c>
      <c r="C595" s="1">
        <f t="shared" si="191"/>
        <v>1</v>
      </c>
      <c r="D595" s="1">
        <f t="shared" si="192"/>
        <v>0</v>
      </c>
      <c r="E595" s="1">
        <f t="shared" si="195"/>
        <v>591</v>
      </c>
      <c r="F595" s="1">
        <f>IFERROR(VLOOKUP($E595,aanmeldingen!$B:$AB,F$1,FALSE),"-")</f>
        <v>334</v>
      </c>
      <c r="H595" s="25" t="str">
        <f>IF($D595=1,VLOOKUP($E595,aanmeldingen!$B:$AB,H$1,FALSE),"")</f>
        <v/>
      </c>
      <c r="I595" s="1" t="str">
        <f>IF($D595=1,VLOOKUP($E595,aanmeldingen!$B:$AB,I$1,FALSE),"")</f>
        <v/>
      </c>
      <c r="J595" s="1" t="str">
        <f>IF($D595=1,VLOOKUP($E595,aanmeldingen!$B:$AB,J$1,FALSE),"")</f>
        <v/>
      </c>
      <c r="K595" s="95" t="str">
        <f>IF($D595=1,VLOOKUP($E595,aanmeldingen!$B:$AB,K$1,FALSE),"")</f>
        <v/>
      </c>
      <c r="L595" s="95" t="str">
        <f>IF($D595=1,VLOOKUP($E595,aanmeldingen!$B:$AB,L$1,FALSE),"")</f>
        <v/>
      </c>
      <c r="M595" s="18" t="str">
        <f>IF($D595=1,VLOOKUP($E595,aanmeldingen!$B:$AB,M$1,FALSE),"")</f>
        <v/>
      </c>
      <c r="N595" s="1" t="str">
        <f>IF($D595=1,VLOOKUP($E595,aanmeldingen!$B:$AB,N$1,FALSE),"")</f>
        <v/>
      </c>
      <c r="O595" s="1" t="str">
        <f>IF($F595="-","",VLOOKUP($E595,aanmeldingen!$B:$AB,O$1,FALSE))</f>
        <v>Grozeva</v>
      </c>
      <c r="P595" s="1" t="str">
        <f>IF($F595="-","",VLOOKUP($E595,aanmeldingen!$B:$AB,P$1,FALSE))</f>
        <v>Ines</v>
      </c>
      <c r="Q595" s="1" t="str">
        <f>IF($F595="-","",VLOOKUP($E595,aanmeldingen!$B:$AB,Q$1,FALSE))</f>
        <v>PSV</v>
      </c>
      <c r="R595" s="123"/>
      <c r="S595" s="123"/>
      <c r="AA595" s="54">
        <f t="shared" si="196"/>
        <v>0</v>
      </c>
      <c r="AB595" s="54" t="e">
        <f t="shared" si="197"/>
        <v>#VALUE!</v>
      </c>
      <c r="AC595" s="83" t="str">
        <f t="shared" si="198"/>
        <v/>
      </c>
      <c r="AD595" s="54">
        <f t="shared" si="200"/>
        <v>591</v>
      </c>
      <c r="AE595" s="54" t="str">
        <f t="shared" si="184"/>
        <v/>
      </c>
      <c r="AF595" s="54" t="str">
        <f t="shared" si="185"/>
        <v/>
      </c>
      <c r="AG595" s="54" t="str">
        <f t="shared" si="201"/>
        <v/>
      </c>
      <c r="AH595" s="54" t="str">
        <f t="shared" si="201"/>
        <v/>
      </c>
      <c r="AI595" s="54" t="str">
        <f t="shared" si="201"/>
        <v/>
      </c>
      <c r="AJ595" s="54" t="str">
        <f t="shared" si="187"/>
        <v/>
      </c>
      <c r="AK595" s="54" t="str">
        <f t="shared" si="202"/>
        <v/>
      </c>
      <c r="AL595" s="54" t="str">
        <f t="shared" si="202"/>
        <v/>
      </c>
      <c r="AM595" s="54" t="str">
        <f t="shared" si="202"/>
        <v/>
      </c>
      <c r="AN595" s="1" t="str">
        <f>IF(AF595="S",VLOOKUP(AI595,lookups!$N$1:$O$100,2,FALSE),"NVT")</f>
        <v>NVT</v>
      </c>
      <c r="AP595" s="54" t="str">
        <f t="shared" si="199"/>
        <v/>
      </c>
    </row>
    <row r="596" spans="1:42" x14ac:dyDescent="0.2">
      <c r="A596" s="1">
        <f t="shared" si="189"/>
        <v>336.01</v>
      </c>
      <c r="B596" s="1">
        <f t="shared" si="190"/>
        <v>1</v>
      </c>
      <c r="C596" s="1">
        <f t="shared" si="191"/>
        <v>0</v>
      </c>
      <c r="D596" s="1">
        <f t="shared" si="192"/>
        <v>1</v>
      </c>
      <c r="E596" s="1">
        <f t="shared" si="195"/>
        <v>592</v>
      </c>
      <c r="F596" s="1">
        <f>IFERROR(VLOOKUP($E596,aanmeldingen!$B:$AB,F$1,FALSE),"-")</f>
        <v>336</v>
      </c>
      <c r="H596" s="25" t="str">
        <f>IF($D596=1,VLOOKUP($E596,aanmeldingen!$B:$AB,H$1,FALSE),"")</f>
        <v>Warschau</v>
      </c>
      <c r="I596" s="1" t="str">
        <f>IF($D596=1,VLOOKUP($E596,aanmeldingen!$B:$AB,I$1,FALSE),"")</f>
        <v>POL</v>
      </c>
      <c r="J596" s="1" t="str">
        <f>IF($D596=1,VLOOKUP($E596,aanmeldingen!$B:$AB,J$1,FALSE),"")</f>
        <v>U23</v>
      </c>
      <c r="K596" s="95">
        <f>IF($D596=1,VLOOKUP($E596,aanmeldingen!$B:$AB,K$1,FALSE),"")</f>
        <v>43540</v>
      </c>
      <c r="L596" s="95">
        <f>IF($D596=1,VLOOKUP($E596,aanmeldingen!$B:$AB,L$1,FALSE),"")</f>
        <v>43541</v>
      </c>
      <c r="M596" s="18" t="str">
        <f>IF($D596=1,VLOOKUP($E596,aanmeldingen!$B:$AB,M$1,FALSE),"")</f>
        <v>Dames</v>
      </c>
      <c r="N596" s="1" t="str">
        <f>IF($D596=1,VLOOKUP($E596,aanmeldingen!$B:$AB,N$1,FALSE),"")</f>
        <v>Degen</v>
      </c>
      <c r="O596" s="1" t="str">
        <f>IF($F596="-","",VLOOKUP($E596,aanmeldingen!$B:$AB,O$1,FALSE))</f>
        <v>Boone</v>
      </c>
      <c r="P596" s="1" t="str">
        <f>IF($F596="-","",VLOOKUP($E596,aanmeldingen!$B:$AB,P$1,FALSE))</f>
        <v>Kelly</v>
      </c>
      <c r="Q596" s="1" t="str">
        <f>IF($F596="-","",VLOOKUP($E596,aanmeldingen!$B:$AB,Q$1,FALSE))</f>
        <v>ZAI</v>
      </c>
      <c r="R596" s="123">
        <v>10</v>
      </c>
      <c r="S596" s="123">
        <v>134</v>
      </c>
      <c r="AA596" s="54">
        <f t="shared" si="196"/>
        <v>0</v>
      </c>
      <c r="AB596" s="54" t="e">
        <f t="shared" si="197"/>
        <v>#VALUE!</v>
      </c>
      <c r="AC596" s="83" t="str">
        <f t="shared" si="198"/>
        <v/>
      </c>
      <c r="AD596" s="54">
        <f t="shared" si="200"/>
        <v>592</v>
      </c>
      <c r="AE596" s="54" t="str">
        <f t="shared" si="184"/>
        <v/>
      </c>
      <c r="AF596" s="54" t="str">
        <f t="shared" si="185"/>
        <v/>
      </c>
      <c r="AG596" s="54" t="str">
        <f t="shared" si="201"/>
        <v/>
      </c>
      <c r="AH596" s="54" t="str">
        <f t="shared" si="201"/>
        <v/>
      </c>
      <c r="AI596" s="54" t="str">
        <f t="shared" si="201"/>
        <v/>
      </c>
      <c r="AJ596" s="54" t="str">
        <f t="shared" si="187"/>
        <v/>
      </c>
      <c r="AK596" s="54" t="str">
        <f t="shared" si="202"/>
        <v/>
      </c>
      <c r="AL596" s="54" t="str">
        <f t="shared" si="202"/>
        <v/>
      </c>
      <c r="AM596" s="54" t="str">
        <f t="shared" si="202"/>
        <v/>
      </c>
      <c r="AN596" s="1" t="str">
        <f>IF(AF596="S",VLOOKUP(AI596,lookups!$N$1:$O$100,2,FALSE),"NVT")</f>
        <v>NVT</v>
      </c>
      <c r="AP596" s="54" t="str">
        <f t="shared" si="199"/>
        <v/>
      </c>
    </row>
    <row r="597" spans="1:42" x14ac:dyDescent="0.2">
      <c r="A597" s="1">
        <f t="shared" si="189"/>
        <v>336.04300000000001</v>
      </c>
      <c r="B597" s="1">
        <f t="shared" si="190"/>
        <v>2</v>
      </c>
      <c r="C597" s="1">
        <f t="shared" si="191"/>
        <v>0</v>
      </c>
      <c r="D597" s="1">
        <f t="shared" si="192"/>
        <v>0</v>
      </c>
      <c r="E597" s="1">
        <f t="shared" si="195"/>
        <v>593</v>
      </c>
      <c r="F597" s="1">
        <f>IFERROR(VLOOKUP($E597,aanmeldingen!$B:$AB,F$1,FALSE),"-")</f>
        <v>336</v>
      </c>
      <c r="H597" s="25" t="str">
        <f>IF($D597=1,VLOOKUP($E597,aanmeldingen!$B:$AB,H$1,FALSE),"")</f>
        <v/>
      </c>
      <c r="I597" s="1" t="str">
        <f>IF($D597=1,VLOOKUP($E597,aanmeldingen!$B:$AB,I$1,FALSE),"")</f>
        <v/>
      </c>
      <c r="J597" s="1" t="str">
        <f>IF($D597=1,VLOOKUP($E597,aanmeldingen!$B:$AB,J$1,FALSE),"")</f>
        <v/>
      </c>
      <c r="K597" s="95" t="str">
        <f>IF($D597=1,VLOOKUP($E597,aanmeldingen!$B:$AB,K$1,FALSE),"")</f>
        <v/>
      </c>
      <c r="L597" s="95" t="str">
        <f>IF($D597=1,VLOOKUP($E597,aanmeldingen!$B:$AB,L$1,FALSE),"")</f>
        <v/>
      </c>
      <c r="M597" s="18" t="str">
        <f>IF($D597=1,VLOOKUP($E597,aanmeldingen!$B:$AB,M$1,FALSE),"")</f>
        <v/>
      </c>
      <c r="N597" s="1" t="str">
        <f>IF($D597=1,VLOOKUP($E597,aanmeldingen!$B:$AB,N$1,FALSE),"")</f>
        <v/>
      </c>
      <c r="O597" s="1" t="str">
        <f>IF($F597="-","",VLOOKUP($E597,aanmeldingen!$B:$AB,O$1,FALSE))</f>
        <v>Obster</v>
      </c>
      <c r="P597" s="1" t="str">
        <f>IF($F597="-","",VLOOKUP($E597,aanmeldingen!$B:$AB,P$1,FALSE))</f>
        <v>Ellen</v>
      </c>
      <c r="Q597" s="1" t="str">
        <f>IF($F597="-","",VLOOKUP($E597,aanmeldingen!$B:$AB,Q$1,FALSE))</f>
        <v>QUI</v>
      </c>
      <c r="R597" s="123">
        <v>43</v>
      </c>
      <c r="S597" s="123"/>
      <c r="AA597" s="54">
        <f t="shared" si="196"/>
        <v>0</v>
      </c>
      <c r="AB597" s="54" t="e">
        <f t="shared" si="197"/>
        <v>#VALUE!</v>
      </c>
      <c r="AC597" s="83" t="str">
        <f t="shared" si="198"/>
        <v/>
      </c>
      <c r="AD597" s="54">
        <f t="shared" si="200"/>
        <v>593</v>
      </c>
      <c r="AE597" s="54" t="str">
        <f t="shared" si="184"/>
        <v/>
      </c>
      <c r="AF597" s="54" t="str">
        <f t="shared" si="185"/>
        <v/>
      </c>
      <c r="AG597" s="54" t="str">
        <f t="shared" si="201"/>
        <v/>
      </c>
      <c r="AH597" s="54" t="str">
        <f t="shared" si="201"/>
        <v/>
      </c>
      <c r="AI597" s="54" t="str">
        <f t="shared" si="201"/>
        <v/>
      </c>
      <c r="AJ597" s="54" t="str">
        <f t="shared" si="187"/>
        <v/>
      </c>
      <c r="AK597" s="54" t="str">
        <f t="shared" si="202"/>
        <v/>
      </c>
      <c r="AL597" s="54" t="str">
        <f t="shared" si="202"/>
        <v/>
      </c>
      <c r="AM597" s="54" t="str">
        <f t="shared" si="202"/>
        <v/>
      </c>
      <c r="AN597" s="1" t="str">
        <f>IF(AF597="S",VLOOKUP(AI597,lookups!$N$1:$O$100,2,FALSE),"NVT")</f>
        <v>NVT</v>
      </c>
      <c r="AP597" s="54" t="str">
        <f t="shared" si="199"/>
        <v/>
      </c>
    </row>
    <row r="598" spans="1:42" x14ac:dyDescent="0.2">
      <c r="A598" s="1">
        <f t="shared" si="189"/>
        <v>336.09100000000001</v>
      </c>
      <c r="B598" s="1">
        <f t="shared" si="190"/>
        <v>3</v>
      </c>
      <c r="C598" s="1">
        <f t="shared" si="191"/>
        <v>0</v>
      </c>
      <c r="D598" s="1">
        <f t="shared" si="192"/>
        <v>0</v>
      </c>
      <c r="E598" s="1">
        <f t="shared" si="195"/>
        <v>594</v>
      </c>
      <c r="F598" s="1">
        <f>IFERROR(VLOOKUP($E598,aanmeldingen!$B:$AB,F$1,FALSE),"-")</f>
        <v>336</v>
      </c>
      <c r="H598" s="25" t="str">
        <f>IF($D598=1,VLOOKUP($E598,aanmeldingen!$B:$AB,H$1,FALSE),"")</f>
        <v/>
      </c>
      <c r="I598" s="1" t="str">
        <f>IF($D598=1,VLOOKUP($E598,aanmeldingen!$B:$AB,I$1,FALSE),"")</f>
        <v/>
      </c>
      <c r="J598" s="1" t="str">
        <f>IF($D598=1,VLOOKUP($E598,aanmeldingen!$B:$AB,J$1,FALSE),"")</f>
        <v/>
      </c>
      <c r="K598" s="95" t="str">
        <f>IF($D598=1,VLOOKUP($E598,aanmeldingen!$B:$AB,K$1,FALSE),"")</f>
        <v/>
      </c>
      <c r="L598" s="95" t="str">
        <f>IF($D598=1,VLOOKUP($E598,aanmeldingen!$B:$AB,L$1,FALSE),"")</f>
        <v/>
      </c>
      <c r="M598" s="18" t="str">
        <f>IF($D598=1,VLOOKUP($E598,aanmeldingen!$B:$AB,M$1,FALSE),"")</f>
        <v/>
      </c>
      <c r="N598" s="1" t="str">
        <f>IF($D598=1,VLOOKUP($E598,aanmeldingen!$B:$AB,N$1,FALSE),"")</f>
        <v/>
      </c>
      <c r="O598" s="1" t="str">
        <f>IF($F598="-","",VLOOKUP($E598,aanmeldingen!$B:$AB,O$1,FALSE))</f>
        <v>De Jong</v>
      </c>
      <c r="P598" s="1" t="str">
        <f>IF($F598="-","",VLOOKUP($E598,aanmeldingen!$B:$AB,P$1,FALSE))</f>
        <v>Cheryl</v>
      </c>
      <c r="Q598" s="1" t="str">
        <f>IF($F598="-","",VLOOKUP($E598,aanmeldingen!$B:$AB,Q$1,FALSE))</f>
        <v>DBO</v>
      </c>
      <c r="R598" s="123">
        <v>91</v>
      </c>
      <c r="S598" s="123"/>
      <c r="AA598" s="54">
        <f t="shared" si="196"/>
        <v>0</v>
      </c>
      <c r="AB598" s="54" t="e">
        <f t="shared" si="197"/>
        <v>#VALUE!</v>
      </c>
      <c r="AC598" s="83" t="str">
        <f t="shared" si="198"/>
        <v/>
      </c>
      <c r="AD598" s="54">
        <f t="shared" si="200"/>
        <v>594</v>
      </c>
      <c r="AE598" s="54" t="str">
        <f t="shared" si="184"/>
        <v/>
      </c>
      <c r="AF598" s="54" t="str">
        <f t="shared" si="185"/>
        <v/>
      </c>
      <c r="AG598" s="54" t="str">
        <f t="shared" si="201"/>
        <v/>
      </c>
      <c r="AH598" s="54" t="str">
        <f t="shared" si="201"/>
        <v/>
      </c>
      <c r="AI598" s="54" t="str">
        <f t="shared" si="201"/>
        <v/>
      </c>
      <c r="AJ598" s="54" t="str">
        <f t="shared" si="187"/>
        <v/>
      </c>
      <c r="AK598" s="54" t="str">
        <f t="shared" si="202"/>
        <v/>
      </c>
      <c r="AL598" s="54" t="str">
        <f t="shared" si="202"/>
        <v/>
      </c>
      <c r="AM598" s="54" t="str">
        <f t="shared" si="202"/>
        <v/>
      </c>
      <c r="AN598" s="1" t="str">
        <f>IF(AF598="S",VLOOKUP(AI598,lookups!$N$1:$O$100,2,FALSE),"NVT")</f>
        <v>NVT</v>
      </c>
      <c r="AP598" s="54" t="str">
        <f t="shared" si="199"/>
        <v/>
      </c>
    </row>
    <row r="599" spans="1:42" x14ac:dyDescent="0.2">
      <c r="A599" s="1">
        <f t="shared" si="189"/>
        <v>336.01400000000001</v>
      </c>
      <c r="B599" s="1">
        <f t="shared" si="190"/>
        <v>4</v>
      </c>
      <c r="C599" s="1">
        <f t="shared" si="191"/>
        <v>0</v>
      </c>
      <c r="D599" s="1">
        <f t="shared" si="192"/>
        <v>0</v>
      </c>
      <c r="E599" s="1">
        <f t="shared" si="195"/>
        <v>595</v>
      </c>
      <c r="F599" s="1">
        <f>IFERROR(VLOOKUP($E599,aanmeldingen!$B:$AB,F$1,FALSE),"-")</f>
        <v>336</v>
      </c>
      <c r="H599" s="25" t="str">
        <f>IF($D599=1,VLOOKUP($E599,aanmeldingen!$B:$AB,H$1,FALSE),"")</f>
        <v/>
      </c>
      <c r="I599" s="1" t="str">
        <f>IF($D599=1,VLOOKUP($E599,aanmeldingen!$B:$AB,I$1,FALSE),"")</f>
        <v/>
      </c>
      <c r="J599" s="1" t="str">
        <f>IF($D599=1,VLOOKUP($E599,aanmeldingen!$B:$AB,J$1,FALSE),"")</f>
        <v/>
      </c>
      <c r="K599" s="95" t="str">
        <f>IF($D599=1,VLOOKUP($E599,aanmeldingen!$B:$AB,K$1,FALSE),"")</f>
        <v/>
      </c>
      <c r="L599" s="95" t="str">
        <f>IF($D599=1,VLOOKUP($E599,aanmeldingen!$B:$AB,L$1,FALSE),"")</f>
        <v/>
      </c>
      <c r="M599" s="18" t="str">
        <f>IF($D599=1,VLOOKUP($E599,aanmeldingen!$B:$AB,M$1,FALSE),"")</f>
        <v/>
      </c>
      <c r="N599" s="1" t="str">
        <f>IF($D599=1,VLOOKUP($E599,aanmeldingen!$B:$AB,N$1,FALSE),"")</f>
        <v/>
      </c>
      <c r="O599" s="1" t="str">
        <f>IF($F599="-","",VLOOKUP($E599,aanmeldingen!$B:$AB,O$1,FALSE))</f>
        <v>De Wijn</v>
      </c>
      <c r="P599" s="1" t="str">
        <f>IF($F599="-","",VLOOKUP($E599,aanmeldingen!$B:$AB,P$1,FALSE))</f>
        <v>Day</v>
      </c>
      <c r="Q599" s="1" t="str">
        <f>IF($F599="-","",VLOOKUP($E599,aanmeldingen!$B:$AB,Q$1,FALSE))</f>
        <v>DBO</v>
      </c>
      <c r="R599" s="123">
        <v>14</v>
      </c>
      <c r="S599" s="123"/>
      <c r="AA599" s="54">
        <f t="shared" si="196"/>
        <v>0</v>
      </c>
      <c r="AB599" s="54" t="e">
        <f t="shared" si="197"/>
        <v>#VALUE!</v>
      </c>
      <c r="AC599" s="83" t="str">
        <f t="shared" si="198"/>
        <v/>
      </c>
      <c r="AD599" s="54">
        <f t="shared" si="200"/>
        <v>595</v>
      </c>
      <c r="AE599" s="54" t="str">
        <f t="shared" si="184"/>
        <v/>
      </c>
      <c r="AF599" s="54" t="str">
        <f t="shared" si="185"/>
        <v/>
      </c>
      <c r="AG599" s="54" t="str">
        <f t="shared" si="201"/>
        <v/>
      </c>
      <c r="AH599" s="54" t="str">
        <f t="shared" si="201"/>
        <v/>
      </c>
      <c r="AI599" s="54" t="str">
        <f t="shared" si="201"/>
        <v/>
      </c>
      <c r="AJ599" s="54" t="str">
        <f t="shared" si="187"/>
        <v/>
      </c>
      <c r="AK599" s="54" t="str">
        <f t="shared" si="202"/>
        <v/>
      </c>
      <c r="AL599" s="54" t="str">
        <f t="shared" si="202"/>
        <v/>
      </c>
      <c r="AM599" s="54" t="str">
        <f t="shared" si="202"/>
        <v/>
      </c>
      <c r="AN599" s="1" t="str">
        <f>IF(AF599="S",VLOOKUP(AI599,lookups!$N$1:$O$100,2,FALSE),"NVT")</f>
        <v>NVT</v>
      </c>
      <c r="AP599" s="54" t="str">
        <f t="shared" si="199"/>
        <v/>
      </c>
    </row>
    <row r="600" spans="1:42" x14ac:dyDescent="0.2">
      <c r="A600" s="1">
        <f t="shared" si="189"/>
        <v>336.12</v>
      </c>
      <c r="B600" s="1">
        <f t="shared" si="190"/>
        <v>5</v>
      </c>
      <c r="C600" s="1">
        <f t="shared" si="191"/>
        <v>0</v>
      </c>
      <c r="D600" s="1">
        <f t="shared" si="192"/>
        <v>0</v>
      </c>
      <c r="E600" s="1">
        <f t="shared" si="195"/>
        <v>596</v>
      </c>
      <c r="F600" s="1">
        <f>IFERROR(VLOOKUP($E600,aanmeldingen!$B:$AB,F$1,FALSE),"-")</f>
        <v>336</v>
      </c>
      <c r="H600" s="25" t="str">
        <f>IF($D600=1,VLOOKUP($E600,aanmeldingen!$B:$AB,H$1,FALSE),"")</f>
        <v/>
      </c>
      <c r="I600" s="1" t="str">
        <f>IF($D600=1,VLOOKUP($E600,aanmeldingen!$B:$AB,I$1,FALSE),"")</f>
        <v/>
      </c>
      <c r="J600" s="1" t="str">
        <f>IF($D600=1,VLOOKUP($E600,aanmeldingen!$B:$AB,J$1,FALSE),"")</f>
        <v/>
      </c>
      <c r="K600" s="95" t="str">
        <f>IF($D600=1,VLOOKUP($E600,aanmeldingen!$B:$AB,K$1,FALSE),"")</f>
        <v/>
      </c>
      <c r="L600" s="95" t="str">
        <f>IF($D600=1,VLOOKUP($E600,aanmeldingen!$B:$AB,L$1,FALSE),"")</f>
        <v/>
      </c>
      <c r="M600" s="18" t="str">
        <f>IF($D600=1,VLOOKUP($E600,aanmeldingen!$B:$AB,M$1,FALSE),"")</f>
        <v/>
      </c>
      <c r="N600" s="1" t="str">
        <f>IF($D600=1,VLOOKUP($E600,aanmeldingen!$B:$AB,N$1,FALSE),"")</f>
        <v/>
      </c>
      <c r="O600" s="1" t="str">
        <f>IF($F600="-","",VLOOKUP($E600,aanmeldingen!$B:$AB,O$1,FALSE))</f>
        <v>Van den Bergh</v>
      </c>
      <c r="P600" s="1" t="str">
        <f>IF($F600="-","",VLOOKUP($E600,aanmeldingen!$B:$AB,P$1,FALSE))</f>
        <v>Eveline</v>
      </c>
      <c r="Q600" s="1" t="str">
        <f>IF($F600="-","",VLOOKUP($E600,aanmeldingen!$B:$AB,Q$1,FALSE))</f>
        <v>FCA</v>
      </c>
      <c r="R600" s="123">
        <v>120</v>
      </c>
      <c r="S600" s="123"/>
      <c r="AA600" s="54">
        <f t="shared" si="196"/>
        <v>0</v>
      </c>
      <c r="AB600" s="54" t="e">
        <f t="shared" si="197"/>
        <v>#VALUE!</v>
      </c>
      <c r="AC600" s="83" t="str">
        <f t="shared" si="198"/>
        <v/>
      </c>
      <c r="AD600" s="54">
        <f t="shared" si="200"/>
        <v>596</v>
      </c>
      <c r="AE600" s="54" t="str">
        <f t="shared" si="184"/>
        <v/>
      </c>
      <c r="AF600" s="54" t="str">
        <f t="shared" si="185"/>
        <v/>
      </c>
      <c r="AG600" s="54" t="str">
        <f t="shared" si="201"/>
        <v/>
      </c>
      <c r="AH600" s="54" t="str">
        <f t="shared" si="201"/>
        <v/>
      </c>
      <c r="AI600" s="54" t="str">
        <f t="shared" si="201"/>
        <v/>
      </c>
      <c r="AJ600" s="54" t="str">
        <f t="shared" si="187"/>
        <v/>
      </c>
      <c r="AK600" s="54" t="str">
        <f t="shared" si="202"/>
        <v/>
      </c>
      <c r="AL600" s="54" t="str">
        <f t="shared" si="202"/>
        <v/>
      </c>
      <c r="AM600" s="54" t="str">
        <f t="shared" si="202"/>
        <v/>
      </c>
      <c r="AN600" s="1" t="str">
        <f>IF(AF600="S",VLOOKUP(AI600,lookups!$N$1:$O$100,2,FALSE),"NVT")</f>
        <v>NVT</v>
      </c>
      <c r="AP600" s="54" t="str">
        <f t="shared" si="199"/>
        <v/>
      </c>
    </row>
    <row r="601" spans="1:42" x14ac:dyDescent="0.2">
      <c r="A601" s="1">
        <f t="shared" si="189"/>
        <v>338.01299999999998</v>
      </c>
      <c r="B601" s="1">
        <f t="shared" si="190"/>
        <v>1</v>
      </c>
      <c r="C601" s="1">
        <f t="shared" si="191"/>
        <v>1</v>
      </c>
      <c r="D601" s="1">
        <f t="shared" si="192"/>
        <v>1</v>
      </c>
      <c r="E601" s="1">
        <f t="shared" si="195"/>
        <v>597</v>
      </c>
      <c r="F601" s="1">
        <f>IFERROR(VLOOKUP($E601,aanmeldingen!$B:$AB,F$1,FALSE),"-")</f>
        <v>338</v>
      </c>
      <c r="H601" s="25" t="str">
        <f>IF($D601=1,VLOOKUP($E601,aanmeldingen!$B:$AB,H$1,FALSE),"")</f>
        <v>Buenos Aires</v>
      </c>
      <c r="I601" s="1" t="str">
        <f>IF($D601=1,VLOOKUP($E601,aanmeldingen!$B:$AB,I$1,FALSE),"")</f>
        <v>ARG</v>
      </c>
      <c r="J601" s="1" t="str">
        <f>IF($D601=1,VLOOKUP($E601,aanmeldingen!$B:$AB,J$1,FALSE),"")</f>
        <v>WB</v>
      </c>
      <c r="K601" s="95">
        <f>IF($D601=1,VLOOKUP($E601,aanmeldingen!$B:$AB,K$1,FALSE),"")</f>
        <v>43546</v>
      </c>
      <c r="L601" s="95">
        <f>IF($D601=1,VLOOKUP($E601,aanmeldingen!$B:$AB,L$1,FALSE),"")</f>
        <v>43547</v>
      </c>
      <c r="M601" s="18" t="str">
        <f>IF($D601=1,VLOOKUP($E601,aanmeldingen!$B:$AB,M$1,FALSE),"")</f>
        <v>Heren</v>
      </c>
      <c r="N601" s="1" t="str">
        <f>IF($D601=1,VLOOKUP($E601,aanmeldingen!$B:$AB,N$1,FALSE),"")</f>
        <v>Degen</v>
      </c>
      <c r="O601" s="1" t="str">
        <f>IF($F601="-","",VLOOKUP($E601,aanmeldingen!$B:$AB,O$1,FALSE))</f>
        <v>Tulen</v>
      </c>
      <c r="P601" s="1" t="str">
        <f>IF($F601="-","",VLOOKUP($E601,aanmeldingen!$B:$AB,P$1,FALSE))</f>
        <v>Tristan</v>
      </c>
      <c r="Q601" s="1" t="str">
        <f>IF($F601="-","",VLOOKUP($E601,aanmeldingen!$B:$AB,Q$1,FALSE))</f>
        <v>SCA</v>
      </c>
      <c r="R601" s="123">
        <v>13</v>
      </c>
      <c r="S601" s="123">
        <v>215</v>
      </c>
      <c r="AA601" s="54">
        <f t="shared" si="196"/>
        <v>0</v>
      </c>
      <c r="AB601" s="54" t="e">
        <f t="shared" si="197"/>
        <v>#VALUE!</v>
      </c>
      <c r="AC601" s="83" t="str">
        <f t="shared" si="198"/>
        <v/>
      </c>
      <c r="AD601" s="54">
        <f t="shared" si="200"/>
        <v>597</v>
      </c>
      <c r="AE601" s="54" t="str">
        <f t="shared" si="184"/>
        <v/>
      </c>
      <c r="AF601" s="54" t="str">
        <f t="shared" si="185"/>
        <v/>
      </c>
      <c r="AG601" s="54" t="str">
        <f t="shared" si="201"/>
        <v/>
      </c>
      <c r="AH601" s="54" t="str">
        <f t="shared" si="201"/>
        <v/>
      </c>
      <c r="AI601" s="54" t="str">
        <f t="shared" si="201"/>
        <v/>
      </c>
      <c r="AJ601" s="54" t="str">
        <f t="shared" si="187"/>
        <v/>
      </c>
      <c r="AK601" s="54" t="str">
        <f t="shared" si="202"/>
        <v/>
      </c>
      <c r="AL601" s="54" t="str">
        <f t="shared" si="202"/>
        <v/>
      </c>
      <c r="AM601" s="54" t="str">
        <f t="shared" si="202"/>
        <v/>
      </c>
      <c r="AN601" s="1" t="str">
        <f>IF(AF601="S",VLOOKUP(AI601,lookups!$N$1:$O$100,2,FALSE),"NVT")</f>
        <v>NVT</v>
      </c>
      <c r="AP601" s="54" t="str">
        <f t="shared" si="199"/>
        <v/>
      </c>
    </row>
    <row r="602" spans="1:42" x14ac:dyDescent="0.2">
      <c r="A602" s="1">
        <f t="shared" si="189"/>
        <v>338.10700000000003</v>
      </c>
      <c r="B602" s="1">
        <f t="shared" si="190"/>
        <v>2</v>
      </c>
      <c r="C602" s="1">
        <f t="shared" si="191"/>
        <v>1</v>
      </c>
      <c r="D602" s="1">
        <f t="shared" si="192"/>
        <v>0</v>
      </c>
      <c r="E602" s="1">
        <f t="shared" si="195"/>
        <v>598</v>
      </c>
      <c r="F602" s="1">
        <f>IFERROR(VLOOKUP($E602,aanmeldingen!$B:$AB,F$1,FALSE),"-")</f>
        <v>338</v>
      </c>
      <c r="H602" s="25" t="str">
        <f>IF($D602=1,VLOOKUP($E602,aanmeldingen!$B:$AB,H$1,FALSE),"")</f>
        <v/>
      </c>
      <c r="I602" s="1" t="str">
        <f>IF($D602=1,VLOOKUP($E602,aanmeldingen!$B:$AB,I$1,FALSE),"")</f>
        <v/>
      </c>
      <c r="J602" s="1" t="str">
        <f>IF($D602=1,VLOOKUP($E602,aanmeldingen!$B:$AB,J$1,FALSE),"")</f>
        <v/>
      </c>
      <c r="K602" s="95" t="str">
        <f>IF($D602=1,VLOOKUP($E602,aanmeldingen!$B:$AB,K$1,FALSE),"")</f>
        <v/>
      </c>
      <c r="L602" s="95" t="str">
        <f>IF($D602=1,VLOOKUP($E602,aanmeldingen!$B:$AB,L$1,FALSE),"")</f>
        <v/>
      </c>
      <c r="M602" s="18" t="str">
        <f>IF($D602=1,VLOOKUP($E602,aanmeldingen!$B:$AB,M$1,FALSE),"")</f>
        <v/>
      </c>
      <c r="N602" s="1" t="str">
        <f>IF($D602=1,VLOOKUP($E602,aanmeldingen!$B:$AB,N$1,FALSE),"")</f>
        <v/>
      </c>
      <c r="O602" s="1" t="str">
        <f>IF($F602="-","",VLOOKUP($E602,aanmeldingen!$B:$AB,O$1,FALSE))</f>
        <v>Tulen</v>
      </c>
      <c r="P602" s="1" t="str">
        <f>IF($F602="-","",VLOOKUP($E602,aanmeldingen!$B:$AB,P$1,FALSE))</f>
        <v>Rafael</v>
      </c>
      <c r="Q602" s="1" t="str">
        <f>IF($F602="-","",VLOOKUP($E602,aanmeldingen!$B:$AB,Q$1,FALSE))</f>
        <v>SCA</v>
      </c>
      <c r="R602" s="123">
        <v>107</v>
      </c>
      <c r="S602" s="123"/>
      <c r="AA602" s="54">
        <f t="shared" si="196"/>
        <v>0</v>
      </c>
      <c r="AB602" s="54" t="e">
        <f t="shared" si="197"/>
        <v>#VALUE!</v>
      </c>
      <c r="AC602" s="83" t="str">
        <f t="shared" si="198"/>
        <v/>
      </c>
      <c r="AD602" s="54">
        <f t="shared" si="200"/>
        <v>598</v>
      </c>
      <c r="AE602" s="54" t="str">
        <f t="shared" si="184"/>
        <v/>
      </c>
      <c r="AF602" s="54" t="str">
        <f t="shared" si="185"/>
        <v/>
      </c>
      <c r="AG602" s="54" t="str">
        <f t="shared" si="201"/>
        <v/>
      </c>
      <c r="AH602" s="54" t="str">
        <f t="shared" si="201"/>
        <v/>
      </c>
      <c r="AI602" s="54" t="str">
        <f t="shared" si="201"/>
        <v/>
      </c>
      <c r="AJ602" s="54" t="str">
        <f t="shared" si="187"/>
        <v/>
      </c>
      <c r="AK602" s="54" t="str">
        <f t="shared" si="202"/>
        <v/>
      </c>
      <c r="AL602" s="54" t="str">
        <f t="shared" si="202"/>
        <v/>
      </c>
      <c r="AM602" s="54" t="str">
        <f t="shared" si="202"/>
        <v/>
      </c>
      <c r="AN602" s="1" t="str">
        <f>IF(AF602="S",VLOOKUP(AI602,lookups!$N$1:$O$100,2,FALSE),"NVT")</f>
        <v>NVT</v>
      </c>
      <c r="AP602" s="54" t="str">
        <f t="shared" si="199"/>
        <v/>
      </c>
    </row>
    <row r="603" spans="1:42" x14ac:dyDescent="0.2">
      <c r="A603" s="1">
        <f t="shared" si="189"/>
        <v>338.17099999999999</v>
      </c>
      <c r="B603" s="1">
        <f t="shared" si="190"/>
        <v>3</v>
      </c>
      <c r="C603" s="1">
        <f t="shared" si="191"/>
        <v>1</v>
      </c>
      <c r="D603" s="1">
        <f t="shared" si="192"/>
        <v>0</v>
      </c>
      <c r="E603" s="1">
        <f t="shared" si="195"/>
        <v>599</v>
      </c>
      <c r="F603" s="1">
        <f>IFERROR(VLOOKUP($E603,aanmeldingen!$B:$AB,F$1,FALSE),"-")</f>
        <v>338</v>
      </c>
      <c r="H603" s="25" t="str">
        <f>IF($D603=1,VLOOKUP($E603,aanmeldingen!$B:$AB,H$1,FALSE),"")</f>
        <v/>
      </c>
      <c r="I603" s="1" t="str">
        <f>IF($D603=1,VLOOKUP($E603,aanmeldingen!$B:$AB,I$1,FALSE),"")</f>
        <v/>
      </c>
      <c r="J603" s="1" t="str">
        <f>IF($D603=1,VLOOKUP($E603,aanmeldingen!$B:$AB,J$1,FALSE),"")</f>
        <v/>
      </c>
      <c r="K603" s="95" t="str">
        <f>IF($D603=1,VLOOKUP($E603,aanmeldingen!$B:$AB,K$1,FALSE),"")</f>
        <v/>
      </c>
      <c r="L603" s="95" t="str">
        <f>IF($D603=1,VLOOKUP($E603,aanmeldingen!$B:$AB,L$1,FALSE),"")</f>
        <v/>
      </c>
      <c r="M603" s="18" t="str">
        <f>IF($D603=1,VLOOKUP($E603,aanmeldingen!$B:$AB,M$1,FALSE),"")</f>
        <v/>
      </c>
      <c r="N603" s="1" t="str">
        <f>IF($D603=1,VLOOKUP($E603,aanmeldingen!$B:$AB,N$1,FALSE),"")</f>
        <v/>
      </c>
      <c r="O603" s="1" t="str">
        <f>IF($F603="-","",VLOOKUP($E603,aanmeldingen!$B:$AB,O$1,FALSE))</f>
        <v>Van Nunen</v>
      </c>
      <c r="P603" s="1" t="str">
        <f>IF($F603="-","",VLOOKUP($E603,aanmeldingen!$B:$AB,P$1,FALSE))</f>
        <v>David</v>
      </c>
      <c r="Q603" s="1" t="str">
        <f>IF($F603="-","",VLOOKUP($E603,aanmeldingen!$B:$AB,Q$1,FALSE))</f>
        <v>DFC</v>
      </c>
      <c r="R603" s="123">
        <v>171</v>
      </c>
      <c r="S603" s="123"/>
      <c r="AA603" s="54">
        <f t="shared" si="196"/>
        <v>0</v>
      </c>
      <c r="AB603" s="54" t="e">
        <f t="shared" si="197"/>
        <v>#VALUE!</v>
      </c>
      <c r="AC603" s="83" t="str">
        <f t="shared" si="198"/>
        <v/>
      </c>
      <c r="AD603" s="54">
        <f t="shared" si="200"/>
        <v>599</v>
      </c>
      <c r="AE603" s="54" t="str">
        <f t="shared" si="184"/>
        <v/>
      </c>
      <c r="AF603" s="54" t="str">
        <f t="shared" si="185"/>
        <v/>
      </c>
      <c r="AG603" s="54" t="str">
        <f t="shared" si="201"/>
        <v/>
      </c>
      <c r="AH603" s="54" t="str">
        <f t="shared" si="201"/>
        <v/>
      </c>
      <c r="AI603" s="54" t="str">
        <f t="shared" si="201"/>
        <v/>
      </c>
      <c r="AJ603" s="54" t="str">
        <f t="shared" si="187"/>
        <v/>
      </c>
      <c r="AK603" s="54" t="str">
        <f t="shared" si="202"/>
        <v/>
      </c>
      <c r="AL603" s="54" t="str">
        <f t="shared" si="202"/>
        <v/>
      </c>
      <c r="AM603" s="54" t="str">
        <f t="shared" si="202"/>
        <v/>
      </c>
      <c r="AN603" s="1" t="str">
        <f>IF(AF603="S",VLOOKUP(AI603,lookups!$N$1:$O$100,2,FALSE),"NVT")</f>
        <v>NVT</v>
      </c>
      <c r="AP603" s="54" t="str">
        <f t="shared" si="199"/>
        <v/>
      </c>
    </row>
    <row r="604" spans="1:42" x14ac:dyDescent="0.2">
      <c r="A604" s="1">
        <f t="shared" si="189"/>
        <v>338.15600000000001</v>
      </c>
      <c r="B604" s="1">
        <f t="shared" si="190"/>
        <v>4</v>
      </c>
      <c r="C604" s="1">
        <f t="shared" si="191"/>
        <v>1</v>
      </c>
      <c r="D604" s="1">
        <f t="shared" si="192"/>
        <v>0</v>
      </c>
      <c r="E604" s="1">
        <f t="shared" si="195"/>
        <v>600</v>
      </c>
      <c r="F604" s="1">
        <f>IFERROR(VLOOKUP($E604,aanmeldingen!$B:$AB,F$1,FALSE),"-")</f>
        <v>338</v>
      </c>
      <c r="H604" s="25" t="str">
        <f>IF($D604=1,VLOOKUP($E604,aanmeldingen!$B:$AB,H$1,FALSE),"")</f>
        <v/>
      </c>
      <c r="I604" s="1" t="str">
        <f>IF($D604=1,VLOOKUP($E604,aanmeldingen!$B:$AB,I$1,FALSE),"")</f>
        <v/>
      </c>
      <c r="J604" s="1" t="str">
        <f>IF($D604=1,VLOOKUP($E604,aanmeldingen!$B:$AB,J$1,FALSE),"")</f>
        <v/>
      </c>
      <c r="K604" s="95" t="str">
        <f>IF($D604=1,VLOOKUP($E604,aanmeldingen!$B:$AB,K$1,FALSE),"")</f>
        <v/>
      </c>
      <c r="L604" s="95" t="str">
        <f>IF($D604=1,VLOOKUP($E604,aanmeldingen!$B:$AB,L$1,FALSE),"")</f>
        <v/>
      </c>
      <c r="M604" s="18" t="str">
        <f>IF($D604=1,VLOOKUP($E604,aanmeldingen!$B:$AB,M$1,FALSE),"")</f>
        <v/>
      </c>
      <c r="N604" s="1" t="str">
        <f>IF($D604=1,VLOOKUP($E604,aanmeldingen!$B:$AB,N$1,FALSE),"")</f>
        <v/>
      </c>
      <c r="O604" s="1" t="str">
        <f>IF($F604="-","",VLOOKUP($E604,aanmeldingen!$B:$AB,O$1,FALSE))</f>
        <v>Postma</v>
      </c>
      <c r="P604" s="1" t="str">
        <f>IF($F604="-","",VLOOKUP($E604,aanmeldingen!$B:$AB,P$1,FALSE))</f>
        <v>Randy</v>
      </c>
      <c r="Q604" s="1" t="str">
        <f>IF($F604="-","",VLOOKUP($E604,aanmeldingen!$B:$AB,Q$1,FALSE))</f>
        <v>FCA</v>
      </c>
      <c r="R604" s="123">
        <v>156</v>
      </c>
      <c r="S604" s="123"/>
      <c r="AA604" s="54">
        <f t="shared" si="196"/>
        <v>0</v>
      </c>
      <c r="AB604" s="54" t="e">
        <f t="shared" si="197"/>
        <v>#VALUE!</v>
      </c>
      <c r="AC604" s="83" t="str">
        <f t="shared" si="198"/>
        <v/>
      </c>
      <c r="AD604" s="54">
        <f t="shared" si="200"/>
        <v>600</v>
      </c>
      <c r="AE604" s="54" t="str">
        <f t="shared" ref="AE604:AE667" si="203">IFERROR(VLOOKUP(AD604,$AB$5:$AC$1990,2,FALSE),"")</f>
        <v/>
      </c>
      <c r="AF604" s="54" t="str">
        <f t="shared" ref="AF604:AF667" si="204">IF(AE604="","",IF(AE604=TRUNC(AE604),"W","S"))</f>
        <v/>
      </c>
      <c r="AG604" s="54" t="str">
        <f t="shared" si="201"/>
        <v/>
      </c>
      <c r="AH604" s="54" t="str">
        <f t="shared" si="201"/>
        <v/>
      </c>
      <c r="AI604" s="54" t="str">
        <f t="shared" si="201"/>
        <v/>
      </c>
      <c r="AJ604" s="54" t="str">
        <f t="shared" si="187"/>
        <v/>
      </c>
      <c r="AK604" s="54" t="str">
        <f t="shared" si="202"/>
        <v/>
      </c>
      <c r="AL604" s="54" t="str">
        <f t="shared" si="202"/>
        <v/>
      </c>
      <c r="AM604" s="54" t="str">
        <f t="shared" si="202"/>
        <v/>
      </c>
      <c r="AN604" s="1" t="str">
        <f>IF(AF604="S",VLOOKUP(AI604,lookups!$N$1:$O$100,2,FALSE),"NVT")</f>
        <v>NVT</v>
      </c>
      <c r="AP604" s="54" t="str">
        <f t="shared" si="199"/>
        <v/>
      </c>
    </row>
    <row r="605" spans="1:42" x14ac:dyDescent="0.2">
      <c r="A605" s="1">
        <f t="shared" si="189"/>
        <v>339.15199999999999</v>
      </c>
      <c r="B605" s="1">
        <f t="shared" si="190"/>
        <v>1</v>
      </c>
      <c r="C605" s="1">
        <f t="shared" si="191"/>
        <v>0</v>
      </c>
      <c r="D605" s="1">
        <f t="shared" si="192"/>
        <v>1</v>
      </c>
      <c r="E605" s="1">
        <f t="shared" si="195"/>
        <v>601</v>
      </c>
      <c r="F605" s="1">
        <f>IFERROR(VLOOKUP($E605,aanmeldingen!$B:$AB,F$1,FALSE),"-")</f>
        <v>339</v>
      </c>
      <c r="H605" s="25" t="str">
        <f>IF($D605=1,VLOOKUP($E605,aanmeldingen!$B:$AB,H$1,FALSE),"")</f>
        <v>Sint-Niklaas</v>
      </c>
      <c r="I605" s="1" t="str">
        <f>IF($D605=1,VLOOKUP($E605,aanmeldingen!$B:$AB,I$1,FALSE),"")</f>
        <v>BEL</v>
      </c>
      <c r="J605" s="1" t="str">
        <f>IF($D605=1,VLOOKUP($E605,aanmeldingen!$B:$AB,J$1,FALSE),"")</f>
        <v>WB</v>
      </c>
      <c r="K605" s="95">
        <f>IF($D605=1,VLOOKUP($E605,aanmeldingen!$B:$AB,K$1,FALSE),"")</f>
        <v>43546</v>
      </c>
      <c r="L605" s="95">
        <f>IF($D605=1,VLOOKUP($E605,aanmeldingen!$B:$AB,L$1,FALSE),"")</f>
        <v>43547</v>
      </c>
      <c r="M605" s="18" t="str">
        <f>IF($D605=1,VLOOKUP($E605,aanmeldingen!$B:$AB,M$1,FALSE),"")</f>
        <v>Dames</v>
      </c>
      <c r="N605" s="1" t="str">
        <f>IF($D605=1,VLOOKUP($E605,aanmeldingen!$B:$AB,N$1,FALSE),"")</f>
        <v>Sabel</v>
      </c>
      <c r="O605" s="1" t="str">
        <f>IF($F605="-","",VLOOKUP($E605,aanmeldingen!$B:$AB,O$1,FALSE))</f>
        <v>Buitenhuis</v>
      </c>
      <c r="P605" s="1" t="str">
        <f>IF($F605="-","",VLOOKUP($E605,aanmeldingen!$B:$AB,P$1,FALSE))</f>
        <v>Marleen</v>
      </c>
      <c r="Q605" s="1" t="str">
        <f>IF($F605="-","",VLOOKUP($E605,aanmeldingen!$B:$AB,Q$1,FALSE))</f>
        <v>AMS</v>
      </c>
      <c r="R605" s="123">
        <v>152</v>
      </c>
      <c r="S605" s="123">
        <v>195</v>
      </c>
      <c r="AA605" s="54">
        <f t="shared" si="196"/>
        <v>0</v>
      </c>
      <c r="AB605" s="54" t="e">
        <f t="shared" si="197"/>
        <v>#VALUE!</v>
      </c>
      <c r="AC605" s="83" t="str">
        <f t="shared" si="198"/>
        <v/>
      </c>
      <c r="AD605" s="54">
        <f t="shared" si="200"/>
        <v>601</v>
      </c>
      <c r="AE605" s="54" t="str">
        <f t="shared" si="203"/>
        <v/>
      </c>
      <c r="AF605" s="54" t="str">
        <f t="shared" si="204"/>
        <v/>
      </c>
      <c r="AG605" s="54" t="str">
        <f t="shared" ref="AG605:AI624" si="205">IF($AF605="W",VLOOKUP($AE605,$F$5:$N$997,AG$4,FALSE),IF($AF605="S",VLOOKUP($AE605,$A$5:$R$997,AG$3,FALSE),""))</f>
        <v/>
      </c>
      <c r="AH605" s="54" t="str">
        <f t="shared" si="205"/>
        <v/>
      </c>
      <c r="AI605" s="54" t="str">
        <f t="shared" si="205"/>
        <v/>
      </c>
      <c r="AJ605" s="54" t="str">
        <f t="shared" si="187"/>
        <v/>
      </c>
      <c r="AK605" s="54" t="str">
        <f t="shared" ref="AK605:AM624" si="206">IF($AF605="W",VLOOKUP($AE605,$F$5:$N$997,AK$4,FALSE),"")</f>
        <v/>
      </c>
      <c r="AL605" s="54" t="str">
        <f t="shared" si="206"/>
        <v/>
      </c>
      <c r="AM605" s="54" t="str">
        <f t="shared" si="206"/>
        <v/>
      </c>
      <c r="AN605" s="1" t="str">
        <f>IF(AF605="S",VLOOKUP(AI605,lookups!$N$1:$O$100,2,FALSE),"NVT")</f>
        <v>NVT</v>
      </c>
      <c r="AP605" s="54" t="str">
        <f t="shared" si="199"/>
        <v/>
      </c>
    </row>
    <row r="606" spans="1:42" x14ac:dyDescent="0.2">
      <c r="A606" s="1">
        <f t="shared" si="189"/>
        <v>344.01500099999998</v>
      </c>
      <c r="B606" s="1">
        <f t="shared" si="190"/>
        <v>1</v>
      </c>
      <c r="C606" s="1">
        <f t="shared" si="191"/>
        <v>1</v>
      </c>
      <c r="D606" s="1">
        <f t="shared" si="192"/>
        <v>1</v>
      </c>
      <c r="E606" s="1">
        <f t="shared" si="195"/>
        <v>602</v>
      </c>
      <c r="F606" s="1">
        <f>IFERROR(VLOOKUP($E606,aanmeldingen!$B:$AB,F$1,FALSE),"-")</f>
        <v>344</v>
      </c>
      <c r="H606" s="25" t="str">
        <f>IF($D606=1,VLOOKUP($E606,aanmeldingen!$B:$AB,H$1,FALSE),"")</f>
        <v>Buenos Aires</v>
      </c>
      <c r="I606" s="1" t="str">
        <f>IF($D606=1,VLOOKUP($E606,aanmeldingen!$B:$AB,I$1,FALSE),"")</f>
        <v>ARG</v>
      </c>
      <c r="J606" s="1" t="str">
        <f>IF($D606=1,VLOOKUP($E606,aanmeldingen!$B:$AB,J$1,FALSE),"")</f>
        <v>WB Eq</v>
      </c>
      <c r="K606" s="95">
        <f>IF($D606=1,VLOOKUP($E606,aanmeldingen!$B:$AB,K$1,FALSE),"")</f>
        <v>43548</v>
      </c>
      <c r="L606" s="95">
        <f>IF($D606=1,VLOOKUP($E606,aanmeldingen!$B:$AB,L$1,FALSE),"")</f>
        <v>43548</v>
      </c>
      <c r="M606" s="18" t="str">
        <f>IF($D606=1,VLOOKUP($E606,aanmeldingen!$B:$AB,M$1,FALSE),"")</f>
        <v>Heren</v>
      </c>
      <c r="N606" s="1" t="str">
        <f>IF($D606=1,VLOOKUP($E606,aanmeldingen!$B:$AB,N$1,FALSE),"")</f>
        <v>Degen</v>
      </c>
      <c r="O606" s="1" t="str">
        <f>IF($F606="-","",VLOOKUP($E606,aanmeldingen!$B:$AB,O$1,FALSE))</f>
        <v>Tulen</v>
      </c>
      <c r="P606" s="1" t="str">
        <f>IF($F606="-","",VLOOKUP($E606,aanmeldingen!$B:$AB,P$1,FALSE))</f>
        <v>Tristan</v>
      </c>
      <c r="Q606" s="1" t="str">
        <f>IF($F606="-","",VLOOKUP($E606,aanmeldingen!$B:$AB,Q$1,FALSE))</f>
        <v>SCA</v>
      </c>
      <c r="R606" s="123">
        <v>15.000999999999999</v>
      </c>
      <c r="S606" s="123">
        <v>29</v>
      </c>
      <c r="AA606" s="54">
        <f t="shared" si="196"/>
        <v>0</v>
      </c>
      <c r="AB606" s="54" t="e">
        <f t="shared" si="197"/>
        <v>#VALUE!</v>
      </c>
      <c r="AC606" s="83" t="str">
        <f t="shared" si="198"/>
        <v/>
      </c>
      <c r="AD606" s="54">
        <f t="shared" si="200"/>
        <v>602</v>
      </c>
      <c r="AE606" s="54" t="str">
        <f t="shared" si="203"/>
        <v/>
      </c>
      <c r="AF606" s="54" t="str">
        <f t="shared" si="204"/>
        <v/>
      </c>
      <c r="AG606" s="54" t="str">
        <f t="shared" si="205"/>
        <v/>
      </c>
      <c r="AH606" s="54" t="str">
        <f t="shared" si="205"/>
        <v/>
      </c>
      <c r="AI606" s="54" t="str">
        <f t="shared" si="205"/>
        <v/>
      </c>
      <c r="AJ606" s="54" t="str">
        <f t="shared" si="187"/>
        <v/>
      </c>
      <c r="AK606" s="54" t="str">
        <f t="shared" si="206"/>
        <v/>
      </c>
      <c r="AL606" s="54" t="str">
        <f t="shared" si="206"/>
        <v/>
      </c>
      <c r="AM606" s="54" t="str">
        <f t="shared" si="206"/>
        <v/>
      </c>
      <c r="AN606" s="1" t="str">
        <f>IF(AF606="S",VLOOKUP(AI606,lookups!$N$1:$O$100,2,FALSE),"NVT")</f>
        <v>NVT</v>
      </c>
      <c r="AP606" s="54" t="str">
        <f t="shared" si="199"/>
        <v/>
      </c>
    </row>
    <row r="607" spans="1:42" x14ac:dyDescent="0.2">
      <c r="A607" s="1">
        <f t="shared" si="189"/>
        <v>344.01500199999998</v>
      </c>
      <c r="B607" s="1">
        <f t="shared" si="190"/>
        <v>2</v>
      </c>
      <c r="C607" s="1">
        <f t="shared" si="191"/>
        <v>1</v>
      </c>
      <c r="D607" s="1">
        <f t="shared" si="192"/>
        <v>0</v>
      </c>
      <c r="E607" s="1">
        <f t="shared" si="195"/>
        <v>603</v>
      </c>
      <c r="F607" s="1">
        <f>IFERROR(VLOOKUP($E607,aanmeldingen!$B:$AB,F$1,FALSE),"-")</f>
        <v>344</v>
      </c>
      <c r="H607" s="25" t="str">
        <f>IF($D607=1,VLOOKUP($E607,aanmeldingen!$B:$AB,H$1,FALSE),"")</f>
        <v/>
      </c>
      <c r="I607" s="1" t="str">
        <f>IF($D607=1,VLOOKUP($E607,aanmeldingen!$B:$AB,I$1,FALSE),"")</f>
        <v/>
      </c>
      <c r="J607" s="1" t="str">
        <f>IF($D607=1,VLOOKUP($E607,aanmeldingen!$B:$AB,J$1,FALSE),"")</f>
        <v/>
      </c>
      <c r="K607" s="95" t="str">
        <f>IF($D607=1,VLOOKUP($E607,aanmeldingen!$B:$AB,K$1,FALSE),"")</f>
        <v/>
      </c>
      <c r="L607" s="95" t="str">
        <f>IF($D607=1,VLOOKUP($E607,aanmeldingen!$B:$AB,L$1,FALSE),"")</f>
        <v/>
      </c>
      <c r="M607" s="18" t="str">
        <f>IF($D607=1,VLOOKUP($E607,aanmeldingen!$B:$AB,M$1,FALSE),"")</f>
        <v/>
      </c>
      <c r="N607" s="1" t="str">
        <f>IF($D607=1,VLOOKUP($E607,aanmeldingen!$B:$AB,N$1,FALSE),"")</f>
        <v/>
      </c>
      <c r="O607" s="1" t="str">
        <f>IF($F607="-","",VLOOKUP($E607,aanmeldingen!$B:$AB,O$1,FALSE))</f>
        <v>Tulen</v>
      </c>
      <c r="P607" s="1" t="str">
        <f>IF($F607="-","",VLOOKUP($E607,aanmeldingen!$B:$AB,P$1,FALSE))</f>
        <v>Rafael</v>
      </c>
      <c r="Q607" s="1" t="str">
        <f>IF($F607="-","",VLOOKUP($E607,aanmeldingen!$B:$AB,Q$1,FALSE))</f>
        <v>SCA</v>
      </c>
      <c r="R607" s="123">
        <v>15.002000000000001</v>
      </c>
      <c r="S607" s="123"/>
      <c r="AA607" s="54">
        <f t="shared" si="196"/>
        <v>0</v>
      </c>
      <c r="AB607" s="54" t="e">
        <f t="shared" si="197"/>
        <v>#VALUE!</v>
      </c>
      <c r="AC607" s="83" t="str">
        <f t="shared" si="198"/>
        <v/>
      </c>
      <c r="AD607" s="54">
        <f t="shared" si="200"/>
        <v>603</v>
      </c>
      <c r="AE607" s="54" t="str">
        <f t="shared" si="203"/>
        <v/>
      </c>
      <c r="AF607" s="54" t="str">
        <f t="shared" si="204"/>
        <v/>
      </c>
      <c r="AG607" s="54" t="str">
        <f t="shared" si="205"/>
        <v/>
      </c>
      <c r="AH607" s="54" t="str">
        <f t="shared" si="205"/>
        <v/>
      </c>
      <c r="AI607" s="54" t="str">
        <f t="shared" si="205"/>
        <v/>
      </c>
      <c r="AJ607" s="54" t="str">
        <f t="shared" si="187"/>
        <v/>
      </c>
      <c r="AK607" s="54" t="str">
        <f t="shared" si="206"/>
        <v/>
      </c>
      <c r="AL607" s="54" t="str">
        <f t="shared" si="206"/>
        <v/>
      </c>
      <c r="AM607" s="54" t="str">
        <f t="shared" si="206"/>
        <v/>
      </c>
      <c r="AN607" s="1" t="str">
        <f>IF(AF607="S",VLOOKUP(AI607,lookups!$N$1:$O$100,2,FALSE),"NVT")</f>
        <v>NVT</v>
      </c>
      <c r="AP607" s="54" t="str">
        <f t="shared" si="199"/>
        <v/>
      </c>
    </row>
    <row r="608" spans="1:42" x14ac:dyDescent="0.2">
      <c r="A608" s="1">
        <f t="shared" si="189"/>
        <v>344.01500299999998</v>
      </c>
      <c r="B608" s="1">
        <f t="shared" si="190"/>
        <v>3</v>
      </c>
      <c r="C608" s="1">
        <f t="shared" si="191"/>
        <v>1</v>
      </c>
      <c r="D608" s="1">
        <f t="shared" si="192"/>
        <v>0</v>
      </c>
      <c r="E608" s="1">
        <f t="shared" si="195"/>
        <v>604</v>
      </c>
      <c r="F608" s="1">
        <f>IFERROR(VLOOKUP($E608,aanmeldingen!$B:$AB,F$1,FALSE),"-")</f>
        <v>344</v>
      </c>
      <c r="H608" s="25" t="str">
        <f>IF($D608=1,VLOOKUP($E608,aanmeldingen!$B:$AB,H$1,FALSE),"")</f>
        <v/>
      </c>
      <c r="I608" s="1" t="str">
        <f>IF($D608=1,VLOOKUP($E608,aanmeldingen!$B:$AB,I$1,FALSE),"")</f>
        <v/>
      </c>
      <c r="J608" s="1" t="str">
        <f>IF($D608=1,VLOOKUP($E608,aanmeldingen!$B:$AB,J$1,FALSE),"")</f>
        <v/>
      </c>
      <c r="K608" s="95" t="str">
        <f>IF($D608=1,VLOOKUP($E608,aanmeldingen!$B:$AB,K$1,FALSE),"")</f>
        <v/>
      </c>
      <c r="L608" s="95" t="str">
        <f>IF($D608=1,VLOOKUP($E608,aanmeldingen!$B:$AB,L$1,FALSE),"")</f>
        <v/>
      </c>
      <c r="M608" s="18" t="str">
        <f>IF($D608=1,VLOOKUP($E608,aanmeldingen!$B:$AB,M$1,FALSE),"")</f>
        <v/>
      </c>
      <c r="N608" s="1" t="str">
        <f>IF($D608=1,VLOOKUP($E608,aanmeldingen!$B:$AB,N$1,FALSE),"")</f>
        <v/>
      </c>
      <c r="O608" s="1" t="str">
        <f>IF($F608="-","",VLOOKUP($E608,aanmeldingen!$B:$AB,O$1,FALSE))</f>
        <v>Van Nunen</v>
      </c>
      <c r="P608" s="1" t="str">
        <f>IF($F608="-","",VLOOKUP($E608,aanmeldingen!$B:$AB,P$1,FALSE))</f>
        <v>David</v>
      </c>
      <c r="Q608" s="1" t="str">
        <f>IF($F608="-","",VLOOKUP($E608,aanmeldingen!$B:$AB,Q$1,FALSE))</f>
        <v>DFC</v>
      </c>
      <c r="R608" s="123">
        <v>15.003</v>
      </c>
      <c r="S608" s="123"/>
      <c r="AA608" s="54">
        <f t="shared" si="196"/>
        <v>0</v>
      </c>
      <c r="AB608" s="54" t="e">
        <f t="shared" si="197"/>
        <v>#VALUE!</v>
      </c>
      <c r="AC608" s="83" t="str">
        <f t="shared" si="198"/>
        <v/>
      </c>
      <c r="AD608" s="54">
        <f t="shared" si="200"/>
        <v>604</v>
      </c>
      <c r="AE608" s="54" t="str">
        <f t="shared" si="203"/>
        <v/>
      </c>
      <c r="AF608" s="54" t="str">
        <f t="shared" si="204"/>
        <v/>
      </c>
      <c r="AG608" s="54" t="str">
        <f t="shared" si="205"/>
        <v/>
      </c>
      <c r="AH608" s="54" t="str">
        <f t="shared" si="205"/>
        <v/>
      </c>
      <c r="AI608" s="54" t="str">
        <f t="shared" si="205"/>
        <v/>
      </c>
      <c r="AJ608" s="54" t="str">
        <f t="shared" si="187"/>
        <v/>
      </c>
      <c r="AK608" s="54" t="str">
        <f t="shared" si="206"/>
        <v/>
      </c>
      <c r="AL608" s="54" t="str">
        <f t="shared" si="206"/>
        <v/>
      </c>
      <c r="AM608" s="54" t="str">
        <f t="shared" si="206"/>
        <v/>
      </c>
      <c r="AN608" s="1" t="str">
        <f>IF(AF608="S",VLOOKUP(AI608,lookups!$N$1:$O$100,2,FALSE),"NVT")</f>
        <v>NVT</v>
      </c>
      <c r="AP608" s="54" t="str">
        <f t="shared" si="199"/>
        <v/>
      </c>
    </row>
    <row r="609" spans="1:42" x14ac:dyDescent="0.2">
      <c r="A609" s="1">
        <f t="shared" si="189"/>
        <v>344.01500399999998</v>
      </c>
      <c r="B609" s="1">
        <f t="shared" si="190"/>
        <v>4</v>
      </c>
      <c r="C609" s="1">
        <f t="shared" si="191"/>
        <v>1</v>
      </c>
      <c r="D609" s="1">
        <f t="shared" si="192"/>
        <v>0</v>
      </c>
      <c r="E609" s="1">
        <f t="shared" si="195"/>
        <v>605</v>
      </c>
      <c r="F609" s="1">
        <f>IFERROR(VLOOKUP($E609,aanmeldingen!$B:$AB,F$1,FALSE),"-")</f>
        <v>344</v>
      </c>
      <c r="H609" s="25" t="str">
        <f>IF($D609=1,VLOOKUP($E609,aanmeldingen!$B:$AB,H$1,FALSE),"")</f>
        <v/>
      </c>
      <c r="I609" s="1" t="str">
        <f>IF($D609=1,VLOOKUP($E609,aanmeldingen!$B:$AB,I$1,FALSE),"")</f>
        <v/>
      </c>
      <c r="J609" s="1" t="str">
        <f>IF($D609=1,VLOOKUP($E609,aanmeldingen!$B:$AB,J$1,FALSE),"")</f>
        <v/>
      </c>
      <c r="K609" s="95" t="str">
        <f>IF($D609=1,VLOOKUP($E609,aanmeldingen!$B:$AB,K$1,FALSE),"")</f>
        <v/>
      </c>
      <c r="L609" s="95" t="str">
        <f>IF($D609=1,VLOOKUP($E609,aanmeldingen!$B:$AB,L$1,FALSE),"")</f>
        <v/>
      </c>
      <c r="M609" s="18" t="str">
        <f>IF($D609=1,VLOOKUP($E609,aanmeldingen!$B:$AB,M$1,FALSE),"")</f>
        <v/>
      </c>
      <c r="N609" s="1" t="str">
        <f>IF($D609=1,VLOOKUP($E609,aanmeldingen!$B:$AB,N$1,FALSE),"")</f>
        <v/>
      </c>
      <c r="O609" s="1" t="str">
        <f>IF($F609="-","",VLOOKUP($E609,aanmeldingen!$B:$AB,O$1,FALSE))</f>
        <v>Postma</v>
      </c>
      <c r="P609" s="1" t="str">
        <f>IF($F609="-","",VLOOKUP($E609,aanmeldingen!$B:$AB,P$1,FALSE))</f>
        <v>Randy</v>
      </c>
      <c r="Q609" s="1" t="str">
        <f>IF($F609="-","",VLOOKUP($E609,aanmeldingen!$B:$AB,Q$1,FALSE))</f>
        <v>FCA</v>
      </c>
      <c r="R609" s="123">
        <v>15.004</v>
      </c>
      <c r="S609" s="123"/>
      <c r="AA609" s="54">
        <f t="shared" si="196"/>
        <v>0</v>
      </c>
      <c r="AB609" s="54" t="e">
        <f t="shared" si="197"/>
        <v>#VALUE!</v>
      </c>
      <c r="AC609" s="83" t="str">
        <f t="shared" si="198"/>
        <v/>
      </c>
      <c r="AD609" s="54">
        <f t="shared" si="200"/>
        <v>605</v>
      </c>
      <c r="AE609" s="54" t="str">
        <f t="shared" si="203"/>
        <v/>
      </c>
      <c r="AF609" s="54" t="str">
        <f t="shared" si="204"/>
        <v/>
      </c>
      <c r="AG609" s="54" t="str">
        <f t="shared" si="205"/>
        <v/>
      </c>
      <c r="AH609" s="54" t="str">
        <f t="shared" si="205"/>
        <v/>
      </c>
      <c r="AI609" s="54" t="str">
        <f t="shared" si="205"/>
        <v/>
      </c>
      <c r="AJ609" s="54" t="str">
        <f t="shared" ref="AJ609:AJ672" si="207">IF($AF609="W",VLOOKUP($AE609,$F$5:$N$997,AJ$4,FALSE),IF($AF609="S",IF(VLOOKUP($AE609,$A$5:$R$997,AJ$3,FALSE)=0,"Uitslag onbekend",IF(TRUNC(VLOOKUP($AE609,$A$5:$R$997,AJ$3,FALSE))=999,"Niet deelgenomen",IF(VLOOKUP($AE609,$A$5:$R$997,AJ$3,FALSE)=998,"Zwarte kaart",VLOOKUP($AE609,$A$5:$R$997,AJ$3,FALSE)))),""))</f>
        <v/>
      </c>
      <c r="AK609" s="54" t="str">
        <f t="shared" si="206"/>
        <v/>
      </c>
      <c r="AL609" s="54" t="str">
        <f t="shared" si="206"/>
        <v/>
      </c>
      <c r="AM609" s="54" t="str">
        <f t="shared" si="206"/>
        <v/>
      </c>
      <c r="AN609" s="1" t="str">
        <f>IF(AF609="S",VLOOKUP(AI609,lookups!$N$1:$O$100,2,FALSE),"NVT")</f>
        <v>NVT</v>
      </c>
      <c r="AP609" s="54" t="str">
        <f t="shared" si="199"/>
        <v/>
      </c>
    </row>
    <row r="610" spans="1:42" x14ac:dyDescent="0.2">
      <c r="A610" s="1">
        <f t="shared" si="189"/>
        <v>347.03199999999998</v>
      </c>
      <c r="B610" s="1">
        <f t="shared" si="190"/>
        <v>1</v>
      </c>
      <c r="C610" s="1">
        <f t="shared" si="191"/>
        <v>0</v>
      </c>
      <c r="D610" s="1">
        <f t="shared" si="192"/>
        <v>1</v>
      </c>
      <c r="E610" s="1">
        <f t="shared" si="195"/>
        <v>606</v>
      </c>
      <c r="F610" s="1">
        <f>IFERROR(VLOOKUP($E610,aanmeldingen!$B:$AB,F$1,FALSE),"-")</f>
        <v>347</v>
      </c>
      <c r="H610" s="25" t="str">
        <f>IF($D610=1,VLOOKUP($E610,aanmeldingen!$B:$AB,H$1,FALSE),"")</f>
        <v>Lausanne</v>
      </c>
      <c r="I610" s="1" t="str">
        <f>IF($D610=1,VLOOKUP($E610,aanmeldingen!$B:$AB,I$1,FALSE),"")</f>
        <v>SUI</v>
      </c>
      <c r="J610" s="1" t="str">
        <f>IF($D610=1,VLOOKUP($E610,aanmeldingen!$B:$AB,J$1,FALSE),"")</f>
        <v>U23</v>
      </c>
      <c r="K610" s="95">
        <f>IF($D610=1,VLOOKUP($E610,aanmeldingen!$B:$AB,K$1,FALSE),"")</f>
        <v>43561</v>
      </c>
      <c r="L610" s="95">
        <f>IF($D610=1,VLOOKUP($E610,aanmeldingen!$B:$AB,L$1,FALSE),"")</f>
        <v>43562</v>
      </c>
      <c r="M610" s="18" t="str">
        <f>IF($D610=1,VLOOKUP($E610,aanmeldingen!$B:$AB,M$1,FALSE),"")</f>
        <v>Dames</v>
      </c>
      <c r="N610" s="1" t="str">
        <f>IF($D610=1,VLOOKUP($E610,aanmeldingen!$B:$AB,N$1,FALSE),"")</f>
        <v>Degen</v>
      </c>
      <c r="O610" s="1" t="str">
        <f>IF($F610="-","",VLOOKUP($E610,aanmeldingen!$B:$AB,O$1,FALSE))</f>
        <v>Tulen</v>
      </c>
      <c r="P610" s="1" t="str">
        <f>IF($F610="-","",VLOOKUP($E610,aanmeldingen!$B:$AB,P$1,FALSE))</f>
        <v>Carmel</v>
      </c>
      <c r="Q610" s="1" t="str">
        <f>IF($F610="-","",VLOOKUP($E610,aanmeldingen!$B:$AB,Q$1,FALSE))</f>
        <v>RS</v>
      </c>
      <c r="R610" s="123">
        <v>32</v>
      </c>
      <c r="S610" s="123">
        <v>77</v>
      </c>
      <c r="AA610" s="54">
        <f t="shared" si="196"/>
        <v>0</v>
      </c>
      <c r="AB610" s="54" t="e">
        <f t="shared" si="197"/>
        <v>#VALUE!</v>
      </c>
      <c r="AC610" s="83" t="str">
        <f t="shared" si="198"/>
        <v/>
      </c>
      <c r="AD610" s="54">
        <f t="shared" si="200"/>
        <v>606</v>
      </c>
      <c r="AE610" s="54" t="str">
        <f t="shared" si="203"/>
        <v/>
      </c>
      <c r="AF610" s="54" t="str">
        <f t="shared" si="204"/>
        <v/>
      </c>
      <c r="AG610" s="54" t="str">
        <f t="shared" si="205"/>
        <v/>
      </c>
      <c r="AH610" s="54" t="str">
        <f t="shared" si="205"/>
        <v/>
      </c>
      <c r="AI610" s="54" t="str">
        <f t="shared" si="205"/>
        <v/>
      </c>
      <c r="AJ610" s="54" t="str">
        <f t="shared" si="207"/>
        <v/>
      </c>
      <c r="AK610" s="54" t="str">
        <f t="shared" si="206"/>
        <v/>
      </c>
      <c r="AL610" s="54" t="str">
        <f t="shared" si="206"/>
        <v/>
      </c>
      <c r="AM610" s="54" t="str">
        <f t="shared" si="206"/>
        <v/>
      </c>
      <c r="AN610" s="1" t="str">
        <f>IF(AF610="S",VLOOKUP(AI610,lookups!$N$1:$O$100,2,FALSE),"NVT")</f>
        <v>NVT</v>
      </c>
      <c r="AP610" s="54" t="str">
        <f t="shared" si="199"/>
        <v/>
      </c>
    </row>
    <row r="611" spans="1:42" x14ac:dyDescent="0.2">
      <c r="A611" s="1">
        <f t="shared" si="189"/>
        <v>348.05</v>
      </c>
      <c r="B611" s="1">
        <f t="shared" si="190"/>
        <v>1</v>
      </c>
      <c r="C611" s="1">
        <f t="shared" si="191"/>
        <v>1</v>
      </c>
      <c r="D611" s="1">
        <f t="shared" si="192"/>
        <v>1</v>
      </c>
      <c r="E611" s="1">
        <f t="shared" si="195"/>
        <v>607</v>
      </c>
      <c r="F611" s="1">
        <f>IFERROR(VLOOKUP($E611,aanmeldingen!$B:$AB,F$1,FALSE),"-")</f>
        <v>348</v>
      </c>
      <c r="H611" s="25" t="str">
        <f>IF($D611=1,VLOOKUP($E611,aanmeldingen!$B:$AB,H$1,FALSE),"")</f>
        <v>Lausanne</v>
      </c>
      <c r="I611" s="1" t="str">
        <f>IF($D611=1,VLOOKUP($E611,aanmeldingen!$B:$AB,I$1,FALSE),"")</f>
        <v>SUI</v>
      </c>
      <c r="J611" s="1" t="str">
        <f>IF($D611=1,VLOOKUP($E611,aanmeldingen!$B:$AB,J$1,FALSE),"")</f>
        <v>U23</v>
      </c>
      <c r="K611" s="95">
        <f>IF($D611=1,VLOOKUP($E611,aanmeldingen!$B:$AB,K$1,FALSE),"")</f>
        <v>43561</v>
      </c>
      <c r="L611" s="95">
        <f>IF($D611=1,VLOOKUP($E611,aanmeldingen!$B:$AB,L$1,FALSE),"")</f>
        <v>43562</v>
      </c>
      <c r="M611" s="18" t="str">
        <f>IF($D611=1,VLOOKUP($E611,aanmeldingen!$B:$AB,M$1,FALSE),"")</f>
        <v>Heren</v>
      </c>
      <c r="N611" s="1" t="str">
        <f>IF($D611=1,VLOOKUP($E611,aanmeldingen!$B:$AB,N$1,FALSE),"")</f>
        <v>Degen</v>
      </c>
      <c r="O611" s="1" t="str">
        <f>IF($F611="-","",VLOOKUP($E611,aanmeldingen!$B:$AB,O$1,FALSE))</f>
        <v>Tulen</v>
      </c>
      <c r="P611" s="1" t="str">
        <f>IF($F611="-","",VLOOKUP($E611,aanmeldingen!$B:$AB,P$1,FALSE))</f>
        <v>Rafael</v>
      </c>
      <c r="Q611" s="1" t="str">
        <f>IF($F611="-","",VLOOKUP($E611,aanmeldingen!$B:$AB,Q$1,FALSE))</f>
        <v>SCA</v>
      </c>
      <c r="R611" s="123">
        <v>50</v>
      </c>
      <c r="S611" s="123">
        <v>115</v>
      </c>
      <c r="AA611" s="54">
        <f t="shared" si="196"/>
        <v>0</v>
      </c>
      <c r="AB611" s="54" t="e">
        <f t="shared" si="197"/>
        <v>#VALUE!</v>
      </c>
      <c r="AC611" s="83" t="str">
        <f t="shared" si="198"/>
        <v/>
      </c>
      <c r="AD611" s="54">
        <f t="shared" si="200"/>
        <v>607</v>
      </c>
      <c r="AE611" s="54" t="str">
        <f t="shared" si="203"/>
        <v/>
      </c>
      <c r="AF611" s="54" t="str">
        <f t="shared" si="204"/>
        <v/>
      </c>
      <c r="AG611" s="54" t="str">
        <f t="shared" si="205"/>
        <v/>
      </c>
      <c r="AH611" s="54" t="str">
        <f t="shared" si="205"/>
        <v/>
      </c>
      <c r="AI611" s="54" t="str">
        <f t="shared" si="205"/>
        <v/>
      </c>
      <c r="AJ611" s="54" t="str">
        <f t="shared" si="207"/>
        <v/>
      </c>
      <c r="AK611" s="54" t="str">
        <f t="shared" si="206"/>
        <v/>
      </c>
      <c r="AL611" s="54" t="str">
        <f t="shared" si="206"/>
        <v/>
      </c>
      <c r="AM611" s="54" t="str">
        <f t="shared" si="206"/>
        <v/>
      </c>
      <c r="AN611" s="1" t="str">
        <f>IF(AF611="S",VLOOKUP(AI611,lookups!$N$1:$O$100,2,FALSE),"NVT")</f>
        <v>NVT</v>
      </c>
      <c r="AP611" s="54" t="str">
        <f t="shared" si="199"/>
        <v/>
      </c>
    </row>
    <row r="612" spans="1:42" x14ac:dyDescent="0.2">
      <c r="A612" s="1">
        <f t="shared" ref="A612:A675" si="208">F612+IF(R612&lt;&gt;"",R612/1000,E612/1000)</f>
        <v>348.012</v>
      </c>
      <c r="B612" s="1">
        <f t="shared" ref="B612:B675" si="209">IF(F612=F611,B611+1,1)</f>
        <v>2</v>
      </c>
      <c r="C612" s="1">
        <f t="shared" ref="C612:C675" si="210">IF(F612=F611,C611,IF(C611=1,0,1))</f>
        <v>1</v>
      </c>
      <c r="D612" s="1">
        <f t="shared" ref="D612:D675" si="211">IF(F612="-",0,IF(F612=F611,0,1))</f>
        <v>0</v>
      </c>
      <c r="E612" s="1">
        <f t="shared" si="195"/>
        <v>608</v>
      </c>
      <c r="F612" s="1">
        <f>IFERROR(VLOOKUP($E612,aanmeldingen!$B:$AB,F$1,FALSE),"-")</f>
        <v>348</v>
      </c>
      <c r="H612" s="25" t="str">
        <f>IF($D612=1,VLOOKUP($E612,aanmeldingen!$B:$AB,H$1,FALSE),"")</f>
        <v/>
      </c>
      <c r="I612" s="1" t="str">
        <f>IF($D612=1,VLOOKUP($E612,aanmeldingen!$B:$AB,I$1,FALSE),"")</f>
        <v/>
      </c>
      <c r="J612" s="1" t="str">
        <f>IF($D612=1,VLOOKUP($E612,aanmeldingen!$B:$AB,J$1,FALSE),"")</f>
        <v/>
      </c>
      <c r="K612" s="95" t="str">
        <f>IF($D612=1,VLOOKUP($E612,aanmeldingen!$B:$AB,K$1,FALSE),"")</f>
        <v/>
      </c>
      <c r="L612" s="95" t="str">
        <f>IF($D612=1,VLOOKUP($E612,aanmeldingen!$B:$AB,L$1,FALSE),"")</f>
        <v/>
      </c>
      <c r="M612" s="18" t="str">
        <f>IF($D612=1,VLOOKUP($E612,aanmeldingen!$B:$AB,M$1,FALSE),"")</f>
        <v/>
      </c>
      <c r="N612" s="1" t="str">
        <f>IF($D612=1,VLOOKUP($E612,aanmeldingen!$B:$AB,N$1,FALSE),"")</f>
        <v/>
      </c>
      <c r="O612" s="1" t="str">
        <f>IF($F612="-","",VLOOKUP($E612,aanmeldingen!$B:$AB,O$1,FALSE))</f>
        <v>Keppel</v>
      </c>
      <c r="P612" s="1" t="str">
        <f>IF($F612="-","",VLOOKUP($E612,aanmeldingen!$B:$AB,P$1,FALSE))</f>
        <v>Colin</v>
      </c>
      <c r="Q612" s="1" t="str">
        <f>IF($F612="-","",VLOOKUP($E612,aanmeldingen!$B:$AB,Q$1,FALSE))</f>
        <v>DBO</v>
      </c>
      <c r="R612" s="123">
        <v>12</v>
      </c>
      <c r="S612" s="123"/>
      <c r="AA612" s="54">
        <f t="shared" si="196"/>
        <v>0</v>
      </c>
      <c r="AB612" s="54" t="e">
        <f t="shared" si="197"/>
        <v>#VALUE!</v>
      </c>
      <c r="AC612" s="83" t="str">
        <f t="shared" si="198"/>
        <v/>
      </c>
      <c r="AD612" s="54">
        <f t="shared" si="200"/>
        <v>608</v>
      </c>
      <c r="AE612" s="54" t="str">
        <f t="shared" si="203"/>
        <v/>
      </c>
      <c r="AF612" s="54" t="str">
        <f t="shared" si="204"/>
        <v/>
      </c>
      <c r="AG612" s="54" t="str">
        <f t="shared" si="205"/>
        <v/>
      </c>
      <c r="AH612" s="54" t="str">
        <f t="shared" si="205"/>
        <v/>
      </c>
      <c r="AI612" s="54" t="str">
        <f t="shared" si="205"/>
        <v/>
      </c>
      <c r="AJ612" s="54" t="str">
        <f t="shared" si="207"/>
        <v/>
      </c>
      <c r="AK612" s="54" t="str">
        <f t="shared" si="206"/>
        <v/>
      </c>
      <c r="AL612" s="54" t="str">
        <f t="shared" si="206"/>
        <v/>
      </c>
      <c r="AM612" s="54" t="str">
        <f t="shared" si="206"/>
        <v/>
      </c>
      <c r="AN612" s="1" t="str">
        <f>IF(AF612="S",VLOOKUP(AI612,lookups!$N$1:$O$100,2,FALSE),"NVT")</f>
        <v>NVT</v>
      </c>
      <c r="AP612" s="54" t="str">
        <f t="shared" si="199"/>
        <v/>
      </c>
    </row>
    <row r="613" spans="1:42" x14ac:dyDescent="0.2">
      <c r="A613" s="1">
        <f t="shared" si="208"/>
        <v>348.072</v>
      </c>
      <c r="B613" s="1">
        <f t="shared" si="209"/>
        <v>3</v>
      </c>
      <c r="C613" s="1">
        <f t="shared" si="210"/>
        <v>1</v>
      </c>
      <c r="D613" s="1">
        <f t="shared" si="211"/>
        <v>0</v>
      </c>
      <c r="E613" s="1">
        <f t="shared" si="195"/>
        <v>609</v>
      </c>
      <c r="F613" s="1">
        <f>IFERROR(VLOOKUP($E613,aanmeldingen!$B:$AB,F$1,FALSE),"-")</f>
        <v>348</v>
      </c>
      <c r="H613" s="25" t="str">
        <f>IF($D613=1,VLOOKUP($E613,aanmeldingen!$B:$AB,H$1,FALSE),"")</f>
        <v/>
      </c>
      <c r="I613" s="1" t="str">
        <f>IF($D613=1,VLOOKUP($E613,aanmeldingen!$B:$AB,I$1,FALSE),"")</f>
        <v/>
      </c>
      <c r="J613" s="1" t="str">
        <f>IF($D613=1,VLOOKUP($E613,aanmeldingen!$B:$AB,J$1,FALSE),"")</f>
        <v/>
      </c>
      <c r="K613" s="95" t="str">
        <f>IF($D613=1,VLOOKUP($E613,aanmeldingen!$B:$AB,K$1,FALSE),"")</f>
        <v/>
      </c>
      <c r="L613" s="95" t="str">
        <f>IF($D613=1,VLOOKUP($E613,aanmeldingen!$B:$AB,L$1,FALSE),"")</f>
        <v/>
      </c>
      <c r="M613" s="18" t="str">
        <f>IF($D613=1,VLOOKUP($E613,aanmeldingen!$B:$AB,M$1,FALSE),"")</f>
        <v/>
      </c>
      <c r="N613" s="1" t="str">
        <f>IF($D613=1,VLOOKUP($E613,aanmeldingen!$B:$AB,N$1,FALSE),"")</f>
        <v/>
      </c>
      <c r="O613" s="1" t="str">
        <f>IF($F613="-","",VLOOKUP($E613,aanmeldingen!$B:$AB,O$1,FALSE))</f>
        <v>Roubailo</v>
      </c>
      <c r="P613" s="1" t="str">
        <f>IF($F613="-","",VLOOKUP($E613,aanmeldingen!$B:$AB,P$1,FALSE))</f>
        <v>Niels</v>
      </c>
      <c r="Q613" s="1" t="str">
        <f>IF($F613="-","",VLOOKUP($E613,aanmeldingen!$B:$AB,Q$1,FALSE))</f>
        <v>RS</v>
      </c>
      <c r="R613" s="123">
        <v>72</v>
      </c>
      <c r="S613" s="123"/>
      <c r="AA613" s="54">
        <f t="shared" si="196"/>
        <v>0</v>
      </c>
      <c r="AB613" s="54" t="e">
        <f t="shared" si="197"/>
        <v>#VALUE!</v>
      </c>
      <c r="AC613" s="83" t="str">
        <f t="shared" si="198"/>
        <v/>
      </c>
      <c r="AD613" s="54">
        <f t="shared" si="200"/>
        <v>609</v>
      </c>
      <c r="AE613" s="54" t="str">
        <f t="shared" si="203"/>
        <v/>
      </c>
      <c r="AF613" s="54" t="str">
        <f t="shared" si="204"/>
        <v/>
      </c>
      <c r="AG613" s="54" t="str">
        <f t="shared" si="205"/>
        <v/>
      </c>
      <c r="AH613" s="54" t="str">
        <f t="shared" si="205"/>
        <v/>
      </c>
      <c r="AI613" s="54" t="str">
        <f t="shared" si="205"/>
        <v/>
      </c>
      <c r="AJ613" s="54" t="str">
        <f t="shared" si="207"/>
        <v/>
      </c>
      <c r="AK613" s="54" t="str">
        <f t="shared" si="206"/>
        <v/>
      </c>
      <c r="AL613" s="54" t="str">
        <f t="shared" si="206"/>
        <v/>
      </c>
      <c r="AM613" s="54" t="str">
        <f t="shared" si="206"/>
        <v/>
      </c>
      <c r="AN613" s="1" t="str">
        <f>IF(AF613="S",VLOOKUP(AI613,lookups!$N$1:$O$100,2,FALSE),"NVT")</f>
        <v>NVT</v>
      </c>
      <c r="AP613" s="54" t="str">
        <f t="shared" si="199"/>
        <v/>
      </c>
    </row>
    <row r="614" spans="1:42" x14ac:dyDescent="0.2">
      <c r="A614" s="1">
        <f t="shared" si="208"/>
        <v>349.08600000000001</v>
      </c>
      <c r="B614" s="1">
        <f t="shared" si="209"/>
        <v>1</v>
      </c>
      <c r="C614" s="1">
        <f t="shared" si="210"/>
        <v>0</v>
      </c>
      <c r="D614" s="1">
        <f t="shared" si="211"/>
        <v>1</v>
      </c>
      <c r="E614" s="1">
        <f t="shared" si="195"/>
        <v>610</v>
      </c>
      <c r="F614" s="1">
        <f>IFERROR(VLOOKUP($E614,aanmeldingen!$B:$AB,F$1,FALSE),"-")</f>
        <v>349</v>
      </c>
      <c r="H614" s="25" t="str">
        <f>IF($D614=1,VLOOKUP($E614,aanmeldingen!$B:$AB,H$1,FALSE),"")</f>
        <v>Torun</v>
      </c>
      <c r="I614" s="1" t="str">
        <f>IF($D614=1,VLOOKUP($E614,aanmeldingen!$B:$AB,I$1,FALSE),"")</f>
        <v>POL</v>
      </c>
      <c r="J614" s="1" t="str">
        <f>IF($D614=1,VLOOKUP($E614,aanmeldingen!$B:$AB,J$1,FALSE),"")</f>
        <v>WK Jun</v>
      </c>
      <c r="K614" s="95">
        <f>IF($D614=1,VLOOKUP($E614,aanmeldingen!$B:$AB,K$1,FALSE),"")</f>
        <v>43561</v>
      </c>
      <c r="L614" s="95">
        <f>IF($D614=1,VLOOKUP($E614,aanmeldingen!$B:$AB,L$1,FALSE),"")</f>
        <v>43561</v>
      </c>
      <c r="M614" s="18" t="str">
        <f>IF($D614=1,VLOOKUP($E614,aanmeldingen!$B:$AB,M$1,FALSE),"")</f>
        <v>Heren</v>
      </c>
      <c r="N614" s="1" t="str">
        <f>IF($D614=1,VLOOKUP($E614,aanmeldingen!$B:$AB,N$1,FALSE),"")</f>
        <v>Sabel</v>
      </c>
      <c r="O614" s="1" t="str">
        <f>IF($F614="-","",VLOOKUP($E614,aanmeldingen!$B:$AB,O$1,FALSE))</f>
        <v>Bouwman</v>
      </c>
      <c r="P614" s="1" t="str">
        <f>IF($F614="-","",VLOOKUP($E614,aanmeldingen!$B:$AB,P$1,FALSE))</f>
        <v>Dirk-Jan</v>
      </c>
      <c r="Q614" s="1" t="str">
        <f>IF($F614="-","",VLOOKUP($E614,aanmeldingen!$B:$AB,Q$1,FALSE))</f>
        <v>SUR</v>
      </c>
      <c r="R614" s="123">
        <v>86</v>
      </c>
      <c r="S614" s="123">
        <v>147</v>
      </c>
      <c r="AA614" s="54">
        <f t="shared" si="196"/>
        <v>0</v>
      </c>
      <c r="AB614" s="54" t="e">
        <f t="shared" si="197"/>
        <v>#VALUE!</v>
      </c>
      <c r="AC614" s="83" t="str">
        <f t="shared" si="198"/>
        <v/>
      </c>
      <c r="AD614" s="54">
        <f t="shared" si="200"/>
        <v>610</v>
      </c>
      <c r="AE614" s="54" t="str">
        <f t="shared" si="203"/>
        <v/>
      </c>
      <c r="AF614" s="54" t="str">
        <f t="shared" si="204"/>
        <v/>
      </c>
      <c r="AG614" s="54" t="str">
        <f t="shared" si="205"/>
        <v/>
      </c>
      <c r="AH614" s="54" t="str">
        <f t="shared" si="205"/>
        <v/>
      </c>
      <c r="AI614" s="54" t="str">
        <f t="shared" si="205"/>
        <v/>
      </c>
      <c r="AJ614" s="54" t="str">
        <f t="shared" si="207"/>
        <v/>
      </c>
      <c r="AK614" s="54" t="str">
        <f t="shared" si="206"/>
        <v/>
      </c>
      <c r="AL614" s="54" t="str">
        <f t="shared" si="206"/>
        <v/>
      </c>
      <c r="AM614" s="54" t="str">
        <f t="shared" si="206"/>
        <v/>
      </c>
      <c r="AN614" s="1" t="str">
        <f>IF(AF614="S",VLOOKUP(AI614,lookups!$N$1:$O$100,2,FALSE),"NVT")</f>
        <v>NVT</v>
      </c>
      <c r="AP614" s="54" t="str">
        <f t="shared" si="199"/>
        <v/>
      </c>
    </row>
    <row r="615" spans="1:42" x14ac:dyDescent="0.2">
      <c r="A615" s="1">
        <f t="shared" si="208"/>
        <v>349.06400000000002</v>
      </c>
      <c r="B615" s="1">
        <f t="shared" si="209"/>
        <v>2</v>
      </c>
      <c r="C615" s="1">
        <f t="shared" si="210"/>
        <v>0</v>
      </c>
      <c r="D615" s="1">
        <f t="shared" si="211"/>
        <v>0</v>
      </c>
      <c r="E615" s="1">
        <f t="shared" si="195"/>
        <v>611</v>
      </c>
      <c r="F615" s="1">
        <f>IFERROR(VLOOKUP($E615,aanmeldingen!$B:$AB,F$1,FALSE),"-")</f>
        <v>349</v>
      </c>
      <c r="H615" s="25" t="str">
        <f>IF($D615=1,VLOOKUP($E615,aanmeldingen!$B:$AB,H$1,FALSE),"")</f>
        <v/>
      </c>
      <c r="I615" s="1" t="str">
        <f>IF($D615=1,VLOOKUP($E615,aanmeldingen!$B:$AB,I$1,FALSE),"")</f>
        <v/>
      </c>
      <c r="J615" s="1" t="str">
        <f>IF($D615=1,VLOOKUP($E615,aanmeldingen!$B:$AB,J$1,FALSE),"")</f>
        <v/>
      </c>
      <c r="K615" s="95" t="str">
        <f>IF($D615=1,VLOOKUP($E615,aanmeldingen!$B:$AB,K$1,FALSE),"")</f>
        <v/>
      </c>
      <c r="L615" s="95" t="str">
        <f>IF($D615=1,VLOOKUP($E615,aanmeldingen!$B:$AB,L$1,FALSE),"")</f>
        <v/>
      </c>
      <c r="M615" s="18" t="str">
        <f>IF($D615=1,VLOOKUP($E615,aanmeldingen!$B:$AB,M$1,FALSE),"")</f>
        <v/>
      </c>
      <c r="N615" s="1" t="str">
        <f>IF($D615=1,VLOOKUP($E615,aanmeldingen!$B:$AB,N$1,FALSE),"")</f>
        <v/>
      </c>
      <c r="O615" s="1" t="str">
        <f>IF($F615="-","",VLOOKUP($E615,aanmeldingen!$B:$AB,O$1,FALSE))</f>
        <v>Schaafsma</v>
      </c>
      <c r="P615" s="1" t="str">
        <f>IF($F615="-","",VLOOKUP($E615,aanmeldingen!$B:$AB,P$1,FALSE))</f>
        <v>Bote</v>
      </c>
      <c r="Q615" s="1" t="str">
        <f>IF($F615="-","",VLOOKUP($E615,aanmeldingen!$B:$AB,Q$1,FALSE))</f>
        <v>AMS</v>
      </c>
      <c r="R615" s="123">
        <v>64</v>
      </c>
      <c r="S615" s="123"/>
      <c r="AA615" s="54">
        <f t="shared" si="196"/>
        <v>0</v>
      </c>
      <c r="AB615" s="54" t="e">
        <f t="shared" si="197"/>
        <v>#VALUE!</v>
      </c>
      <c r="AC615" s="83" t="str">
        <f t="shared" si="198"/>
        <v/>
      </c>
      <c r="AD615" s="54">
        <f t="shared" si="200"/>
        <v>611</v>
      </c>
      <c r="AE615" s="54" t="str">
        <f t="shared" si="203"/>
        <v/>
      </c>
      <c r="AF615" s="54" t="str">
        <f t="shared" si="204"/>
        <v/>
      </c>
      <c r="AG615" s="54" t="str">
        <f t="shared" si="205"/>
        <v/>
      </c>
      <c r="AH615" s="54" t="str">
        <f t="shared" si="205"/>
        <v/>
      </c>
      <c r="AI615" s="54" t="str">
        <f t="shared" si="205"/>
        <v/>
      </c>
      <c r="AJ615" s="54" t="str">
        <f t="shared" si="207"/>
        <v/>
      </c>
      <c r="AK615" s="54" t="str">
        <f t="shared" si="206"/>
        <v/>
      </c>
      <c r="AL615" s="54" t="str">
        <f t="shared" si="206"/>
        <v/>
      </c>
      <c r="AM615" s="54" t="str">
        <f t="shared" si="206"/>
        <v/>
      </c>
      <c r="AN615" s="1" t="str">
        <f>IF(AF615="S",VLOOKUP(AI615,lookups!$N$1:$O$100,2,FALSE),"NVT")</f>
        <v>NVT</v>
      </c>
      <c r="AP615" s="54" t="str">
        <f t="shared" si="199"/>
        <v/>
      </c>
    </row>
    <row r="616" spans="1:42" x14ac:dyDescent="0.2">
      <c r="A616" s="1">
        <f t="shared" si="208"/>
        <v>350.03800000000001</v>
      </c>
      <c r="B616" s="1">
        <f t="shared" si="209"/>
        <v>1</v>
      </c>
      <c r="C616" s="1">
        <f t="shared" si="210"/>
        <v>1</v>
      </c>
      <c r="D616" s="1">
        <f t="shared" si="211"/>
        <v>1</v>
      </c>
      <c r="E616" s="1">
        <f t="shared" si="195"/>
        <v>612</v>
      </c>
      <c r="F616" s="1">
        <f>IFERROR(VLOOKUP($E616,aanmeldingen!$B:$AB,F$1,FALSE),"-")</f>
        <v>350</v>
      </c>
      <c r="H616" s="25" t="str">
        <f>IF($D616=1,VLOOKUP($E616,aanmeldingen!$B:$AB,H$1,FALSE),"")</f>
        <v>Torun</v>
      </c>
      <c r="I616" s="1" t="str">
        <f>IF($D616=1,VLOOKUP($E616,aanmeldingen!$B:$AB,I$1,FALSE),"")</f>
        <v>POL</v>
      </c>
      <c r="J616" s="1" t="str">
        <f>IF($D616=1,VLOOKUP($E616,aanmeldingen!$B:$AB,J$1,FALSE),"")</f>
        <v>WK Jun</v>
      </c>
      <c r="K616" s="95">
        <f>IF($D616=1,VLOOKUP($E616,aanmeldingen!$B:$AB,K$1,FALSE),"")</f>
        <v>43561</v>
      </c>
      <c r="L616" s="95">
        <f>IF($D616=1,VLOOKUP($E616,aanmeldingen!$B:$AB,L$1,FALSE),"")</f>
        <v>43561</v>
      </c>
      <c r="M616" s="18" t="str">
        <f>IF($D616=1,VLOOKUP($E616,aanmeldingen!$B:$AB,M$1,FALSE),"")</f>
        <v>Dames</v>
      </c>
      <c r="N616" s="1" t="str">
        <f>IF($D616=1,VLOOKUP($E616,aanmeldingen!$B:$AB,N$1,FALSE),"")</f>
        <v>Sabel</v>
      </c>
      <c r="O616" s="1" t="str">
        <f>IF($F616="-","",VLOOKUP($E616,aanmeldingen!$B:$AB,O$1,FALSE))</f>
        <v>Buitenhuis</v>
      </c>
      <c r="P616" s="1" t="str">
        <f>IF($F616="-","",VLOOKUP($E616,aanmeldingen!$B:$AB,P$1,FALSE))</f>
        <v>Marleen</v>
      </c>
      <c r="Q616" s="1" t="str">
        <f>IF($F616="-","",VLOOKUP($E616,aanmeldingen!$B:$AB,Q$1,FALSE))</f>
        <v>AMS</v>
      </c>
      <c r="R616" s="123">
        <v>38</v>
      </c>
      <c r="S616" s="123">
        <v>116</v>
      </c>
      <c r="AA616" s="54">
        <f t="shared" si="196"/>
        <v>0</v>
      </c>
      <c r="AB616" s="54" t="e">
        <f t="shared" si="197"/>
        <v>#VALUE!</v>
      </c>
      <c r="AC616" s="83" t="str">
        <f t="shared" si="198"/>
        <v/>
      </c>
      <c r="AD616" s="54">
        <f t="shared" si="200"/>
        <v>612</v>
      </c>
      <c r="AE616" s="54" t="str">
        <f t="shared" si="203"/>
        <v/>
      </c>
      <c r="AF616" s="54" t="str">
        <f t="shared" si="204"/>
        <v/>
      </c>
      <c r="AG616" s="54" t="str">
        <f t="shared" si="205"/>
        <v/>
      </c>
      <c r="AH616" s="54" t="str">
        <f t="shared" si="205"/>
        <v/>
      </c>
      <c r="AI616" s="54" t="str">
        <f t="shared" si="205"/>
        <v/>
      </c>
      <c r="AJ616" s="54" t="str">
        <f t="shared" si="207"/>
        <v/>
      </c>
      <c r="AK616" s="54" t="str">
        <f t="shared" si="206"/>
        <v/>
      </c>
      <c r="AL616" s="54" t="str">
        <f t="shared" si="206"/>
        <v/>
      </c>
      <c r="AM616" s="54" t="str">
        <f t="shared" si="206"/>
        <v/>
      </c>
      <c r="AN616" s="1" t="str">
        <f>IF(AF616="S",VLOOKUP(AI616,lookups!$N$1:$O$100,2,FALSE),"NVT")</f>
        <v>NVT</v>
      </c>
      <c r="AP616" s="54" t="str">
        <f t="shared" si="199"/>
        <v/>
      </c>
    </row>
    <row r="617" spans="1:42" x14ac:dyDescent="0.2">
      <c r="A617" s="1">
        <f t="shared" si="208"/>
        <v>351.05700000000002</v>
      </c>
      <c r="B617" s="1">
        <f t="shared" si="209"/>
        <v>1</v>
      </c>
      <c r="C617" s="1">
        <f t="shared" si="210"/>
        <v>0</v>
      </c>
      <c r="D617" s="1">
        <f t="shared" si="211"/>
        <v>1</v>
      </c>
      <c r="E617" s="1">
        <f t="shared" si="195"/>
        <v>613</v>
      </c>
      <c r="F617" s="1">
        <f>IFERROR(VLOOKUP($E617,aanmeldingen!$B:$AB,F$1,FALSE),"-")</f>
        <v>351</v>
      </c>
      <c r="H617" s="25" t="str">
        <f>IF($D617=1,VLOOKUP($E617,aanmeldingen!$B:$AB,H$1,FALSE),"")</f>
        <v>Torun</v>
      </c>
      <c r="I617" s="1" t="str">
        <f>IF($D617=1,VLOOKUP($E617,aanmeldingen!$B:$AB,I$1,FALSE),"")</f>
        <v>POL</v>
      </c>
      <c r="J617" s="1" t="str">
        <f>IF($D617=1,VLOOKUP($E617,aanmeldingen!$B:$AB,J$1,FALSE),"")</f>
        <v>WK Cad</v>
      </c>
      <c r="K617" s="95">
        <f>IF($D617=1,VLOOKUP($E617,aanmeldingen!$B:$AB,K$1,FALSE),"")</f>
        <v>43562</v>
      </c>
      <c r="L617" s="95">
        <f>IF($D617=1,VLOOKUP($E617,aanmeldingen!$B:$AB,L$1,FALSE),"")</f>
        <v>43562</v>
      </c>
      <c r="M617" s="18" t="str">
        <f>IF($D617=1,VLOOKUP($E617,aanmeldingen!$B:$AB,M$1,FALSE),"")</f>
        <v>Dames</v>
      </c>
      <c r="N617" s="1" t="str">
        <f>IF($D617=1,VLOOKUP($E617,aanmeldingen!$B:$AB,N$1,FALSE),"")</f>
        <v>Sabel</v>
      </c>
      <c r="O617" s="1" t="str">
        <f>IF($F617="-","",VLOOKUP($E617,aanmeldingen!$B:$AB,O$1,FALSE))</f>
        <v>Chiang</v>
      </c>
      <c r="P617" s="1" t="str">
        <f>IF($F617="-","",VLOOKUP($E617,aanmeldingen!$B:$AB,P$1,FALSE))</f>
        <v>Enli</v>
      </c>
      <c r="Q617" s="1" t="str">
        <f>IF($F617="-","",VLOOKUP($E617,aanmeldingen!$B:$AB,Q$1,FALSE))</f>
        <v>SUR</v>
      </c>
      <c r="R617" s="123">
        <v>57</v>
      </c>
      <c r="S617" s="123">
        <v>81</v>
      </c>
      <c r="AA617" s="54">
        <f t="shared" si="196"/>
        <v>0</v>
      </c>
      <c r="AB617" s="54" t="e">
        <f t="shared" si="197"/>
        <v>#VALUE!</v>
      </c>
      <c r="AC617" s="83" t="str">
        <f t="shared" si="198"/>
        <v/>
      </c>
      <c r="AD617" s="54">
        <f t="shared" si="200"/>
        <v>613</v>
      </c>
      <c r="AE617" s="54" t="str">
        <f t="shared" si="203"/>
        <v/>
      </c>
      <c r="AF617" s="54" t="str">
        <f t="shared" si="204"/>
        <v/>
      </c>
      <c r="AG617" s="54" t="str">
        <f t="shared" si="205"/>
        <v/>
      </c>
      <c r="AH617" s="54" t="str">
        <f t="shared" si="205"/>
        <v/>
      </c>
      <c r="AI617" s="54" t="str">
        <f t="shared" si="205"/>
        <v/>
      </c>
      <c r="AJ617" s="54" t="str">
        <f t="shared" si="207"/>
        <v/>
      </c>
      <c r="AK617" s="54" t="str">
        <f t="shared" si="206"/>
        <v/>
      </c>
      <c r="AL617" s="54" t="str">
        <f t="shared" si="206"/>
        <v/>
      </c>
      <c r="AM617" s="54" t="str">
        <f t="shared" si="206"/>
        <v/>
      </c>
      <c r="AN617" s="1" t="str">
        <f>IF(AF617="S",VLOOKUP(AI617,lookups!$N$1:$O$100,2,FALSE),"NVT")</f>
        <v>NVT</v>
      </c>
      <c r="AP617" s="54" t="str">
        <f t="shared" si="199"/>
        <v/>
      </c>
    </row>
    <row r="618" spans="1:42" x14ac:dyDescent="0.2">
      <c r="A618" s="1">
        <f t="shared" si="208"/>
        <v>351.06200000000001</v>
      </c>
      <c r="B618" s="1">
        <f t="shared" si="209"/>
        <v>2</v>
      </c>
      <c r="C618" s="1">
        <f t="shared" si="210"/>
        <v>0</v>
      </c>
      <c r="D618" s="1">
        <f t="shared" si="211"/>
        <v>0</v>
      </c>
      <c r="E618" s="1">
        <f t="shared" si="195"/>
        <v>614</v>
      </c>
      <c r="F618" s="1">
        <f>IFERROR(VLOOKUP($E618,aanmeldingen!$B:$AB,F$1,FALSE),"-")</f>
        <v>351</v>
      </c>
      <c r="H618" s="25" t="str">
        <f>IF($D618=1,VLOOKUP($E618,aanmeldingen!$B:$AB,H$1,FALSE),"")</f>
        <v/>
      </c>
      <c r="I618" s="1" t="str">
        <f>IF($D618=1,VLOOKUP($E618,aanmeldingen!$B:$AB,I$1,FALSE),"")</f>
        <v/>
      </c>
      <c r="J618" s="1" t="str">
        <f>IF($D618=1,VLOOKUP($E618,aanmeldingen!$B:$AB,J$1,FALSE),"")</f>
        <v/>
      </c>
      <c r="K618" s="95" t="str">
        <f>IF($D618=1,VLOOKUP($E618,aanmeldingen!$B:$AB,K$1,FALSE),"")</f>
        <v/>
      </c>
      <c r="L618" s="95" t="str">
        <f>IF($D618=1,VLOOKUP($E618,aanmeldingen!$B:$AB,L$1,FALSE),"")</f>
        <v/>
      </c>
      <c r="M618" s="18" t="str">
        <f>IF($D618=1,VLOOKUP($E618,aanmeldingen!$B:$AB,M$1,FALSE),"")</f>
        <v/>
      </c>
      <c r="N618" s="1" t="str">
        <f>IF($D618=1,VLOOKUP($E618,aanmeldingen!$B:$AB,N$1,FALSE),"")</f>
        <v/>
      </c>
      <c r="O618" s="1" t="str">
        <f>IF($F618="-","",VLOOKUP($E618,aanmeldingen!$B:$AB,O$1,FALSE))</f>
        <v>van Laere</v>
      </c>
      <c r="P618" s="1" t="str">
        <f>IF($F618="-","",VLOOKUP($E618,aanmeldingen!$B:$AB,P$1,FALSE))</f>
        <v>Fleur</v>
      </c>
      <c r="Q618" s="1" t="str">
        <f>IF($F618="-","",VLOOKUP($E618,aanmeldingen!$B:$AB,Q$1,FALSE))</f>
        <v>AMS</v>
      </c>
      <c r="R618" s="123">
        <v>62</v>
      </c>
      <c r="S618" s="123"/>
      <c r="AA618" s="54">
        <f t="shared" si="196"/>
        <v>0</v>
      </c>
      <c r="AB618" s="54" t="e">
        <f t="shared" si="197"/>
        <v>#VALUE!</v>
      </c>
      <c r="AC618" s="83" t="str">
        <f t="shared" si="198"/>
        <v/>
      </c>
      <c r="AD618" s="54">
        <f t="shared" si="200"/>
        <v>614</v>
      </c>
      <c r="AE618" s="54" t="str">
        <f t="shared" si="203"/>
        <v/>
      </c>
      <c r="AF618" s="54" t="str">
        <f t="shared" si="204"/>
        <v/>
      </c>
      <c r="AG618" s="54" t="str">
        <f t="shared" si="205"/>
        <v/>
      </c>
      <c r="AH618" s="54" t="str">
        <f t="shared" si="205"/>
        <v/>
      </c>
      <c r="AI618" s="54" t="str">
        <f t="shared" si="205"/>
        <v/>
      </c>
      <c r="AJ618" s="54" t="str">
        <f t="shared" si="207"/>
        <v/>
      </c>
      <c r="AK618" s="54" t="str">
        <f t="shared" si="206"/>
        <v/>
      </c>
      <c r="AL618" s="54" t="str">
        <f t="shared" si="206"/>
        <v/>
      </c>
      <c r="AM618" s="54" t="str">
        <f t="shared" si="206"/>
        <v/>
      </c>
      <c r="AN618" s="1" t="str">
        <f>IF(AF618="S",VLOOKUP(AI618,lookups!$N$1:$O$100,2,FALSE),"NVT")</f>
        <v>NVT</v>
      </c>
      <c r="AP618" s="54" t="str">
        <f t="shared" si="199"/>
        <v/>
      </c>
    </row>
    <row r="619" spans="1:42" x14ac:dyDescent="0.2">
      <c r="A619" s="1">
        <f t="shared" si="208"/>
        <v>352.02199999999999</v>
      </c>
      <c r="B619" s="1">
        <f t="shared" si="209"/>
        <v>1</v>
      </c>
      <c r="C619" s="1">
        <f t="shared" si="210"/>
        <v>1</v>
      </c>
      <c r="D619" s="1">
        <f t="shared" si="211"/>
        <v>1</v>
      </c>
      <c r="E619" s="1">
        <f t="shared" si="195"/>
        <v>615</v>
      </c>
      <c r="F619" s="1">
        <f>IFERROR(VLOOKUP($E619,aanmeldingen!$B:$AB,F$1,FALSE),"-")</f>
        <v>352</v>
      </c>
      <c r="H619" s="25" t="str">
        <f>IF($D619=1,VLOOKUP($E619,aanmeldingen!$B:$AB,H$1,FALSE),"")</f>
        <v>Torun</v>
      </c>
      <c r="I619" s="1" t="str">
        <f>IF($D619=1,VLOOKUP($E619,aanmeldingen!$B:$AB,I$1,FALSE),"")</f>
        <v>POL</v>
      </c>
      <c r="J619" s="1" t="str">
        <f>IF($D619=1,VLOOKUP($E619,aanmeldingen!$B:$AB,J$1,FALSE),"")</f>
        <v>WK Cad</v>
      </c>
      <c r="K619" s="95">
        <f>IF($D619=1,VLOOKUP($E619,aanmeldingen!$B:$AB,K$1,FALSE),"")</f>
        <v>43562</v>
      </c>
      <c r="L619" s="95">
        <f>IF($D619=1,VLOOKUP($E619,aanmeldingen!$B:$AB,L$1,FALSE),"")</f>
        <v>43562</v>
      </c>
      <c r="M619" s="18" t="str">
        <f>IF($D619=1,VLOOKUP($E619,aanmeldingen!$B:$AB,M$1,FALSE),"")</f>
        <v>Heren</v>
      </c>
      <c r="N619" s="1" t="str">
        <f>IF($D619=1,VLOOKUP($E619,aanmeldingen!$B:$AB,N$1,FALSE),"")</f>
        <v>Sabel</v>
      </c>
      <c r="O619" s="1" t="str">
        <f>IF($F619="-","",VLOOKUP($E619,aanmeldingen!$B:$AB,O$1,FALSE))</f>
        <v>Schaafsma</v>
      </c>
      <c r="P619" s="1" t="str">
        <f>IF($F619="-","",VLOOKUP($E619,aanmeldingen!$B:$AB,P$1,FALSE))</f>
        <v>Bote</v>
      </c>
      <c r="Q619" s="1" t="str">
        <f>IF($F619="-","",VLOOKUP($E619,aanmeldingen!$B:$AB,Q$1,FALSE))</f>
        <v>AMS</v>
      </c>
      <c r="R619" s="123">
        <v>22</v>
      </c>
      <c r="S619" s="123">
        <v>108</v>
      </c>
      <c r="AA619" s="54">
        <f t="shared" si="196"/>
        <v>0</v>
      </c>
      <c r="AB619" s="54" t="e">
        <f t="shared" si="197"/>
        <v>#VALUE!</v>
      </c>
      <c r="AC619" s="83" t="str">
        <f t="shared" si="198"/>
        <v/>
      </c>
      <c r="AD619" s="54">
        <f t="shared" si="200"/>
        <v>615</v>
      </c>
      <c r="AE619" s="54" t="str">
        <f t="shared" si="203"/>
        <v/>
      </c>
      <c r="AF619" s="54" t="str">
        <f t="shared" si="204"/>
        <v/>
      </c>
      <c r="AG619" s="54" t="str">
        <f t="shared" si="205"/>
        <v/>
      </c>
      <c r="AH619" s="54" t="str">
        <f t="shared" si="205"/>
        <v/>
      </c>
      <c r="AI619" s="54" t="str">
        <f t="shared" si="205"/>
        <v/>
      </c>
      <c r="AJ619" s="54" t="str">
        <f t="shared" si="207"/>
        <v/>
      </c>
      <c r="AK619" s="54" t="str">
        <f t="shared" si="206"/>
        <v/>
      </c>
      <c r="AL619" s="54" t="str">
        <f t="shared" si="206"/>
        <v/>
      </c>
      <c r="AM619" s="54" t="str">
        <f t="shared" si="206"/>
        <v/>
      </c>
      <c r="AN619" s="1" t="str">
        <f>IF(AF619="S",VLOOKUP(AI619,lookups!$N$1:$O$100,2,FALSE),"NVT")</f>
        <v>NVT</v>
      </c>
      <c r="AP619" s="54" t="str">
        <f t="shared" si="199"/>
        <v/>
      </c>
    </row>
    <row r="620" spans="1:42" x14ac:dyDescent="0.2">
      <c r="A620" s="1">
        <f t="shared" si="208"/>
        <v>356.03899999999999</v>
      </c>
      <c r="B620" s="1">
        <f t="shared" si="209"/>
        <v>1</v>
      </c>
      <c r="C620" s="1">
        <f t="shared" si="210"/>
        <v>0</v>
      </c>
      <c r="D620" s="1">
        <f t="shared" si="211"/>
        <v>1</v>
      </c>
      <c r="E620" s="1">
        <f t="shared" si="195"/>
        <v>616</v>
      </c>
      <c r="F620" s="1">
        <f>IFERROR(VLOOKUP($E620,aanmeldingen!$B:$AB,F$1,FALSE),"-")</f>
        <v>356</v>
      </c>
      <c r="H620" s="25" t="str">
        <f>IF($D620=1,VLOOKUP($E620,aanmeldingen!$B:$AB,H$1,FALSE),"")</f>
        <v>Torun</v>
      </c>
      <c r="I620" s="1" t="str">
        <f>IF($D620=1,VLOOKUP($E620,aanmeldingen!$B:$AB,I$1,FALSE),"")</f>
        <v>POL</v>
      </c>
      <c r="J620" s="1" t="str">
        <f>IF($D620=1,VLOOKUP($E620,aanmeldingen!$B:$AB,J$1,FALSE),"")</f>
        <v>WK Jun</v>
      </c>
      <c r="K620" s="95">
        <f>IF($D620=1,VLOOKUP($E620,aanmeldingen!$B:$AB,K$1,FALSE),"")</f>
        <v>43564</v>
      </c>
      <c r="L620" s="95">
        <f>IF($D620=1,VLOOKUP($E620,aanmeldingen!$B:$AB,L$1,FALSE),"")</f>
        <v>43564</v>
      </c>
      <c r="M620" s="18" t="str">
        <f>IF($D620=1,VLOOKUP($E620,aanmeldingen!$B:$AB,M$1,FALSE),"")</f>
        <v>Heren</v>
      </c>
      <c r="N620" s="1" t="str">
        <f>IF($D620=1,VLOOKUP($E620,aanmeldingen!$B:$AB,N$1,FALSE),"")</f>
        <v>Floret</v>
      </c>
      <c r="O620" s="1" t="str">
        <f>IF($F620="-","",VLOOKUP($E620,aanmeldingen!$B:$AB,O$1,FALSE))</f>
        <v>Split</v>
      </c>
      <c r="P620" s="1" t="str">
        <f>IF($F620="-","",VLOOKUP($E620,aanmeldingen!$B:$AB,P$1,FALSE))</f>
        <v>Olivier</v>
      </c>
      <c r="Q620" s="1" t="str">
        <f>IF($F620="-","",VLOOKUP($E620,aanmeldingen!$B:$AB,Q$1,FALSE))</f>
        <v>NRD</v>
      </c>
      <c r="R620" s="123">
        <v>39</v>
      </c>
      <c r="S620" s="123">
        <v>174</v>
      </c>
      <c r="AA620" s="54">
        <f t="shared" si="196"/>
        <v>0</v>
      </c>
      <c r="AB620" s="54" t="e">
        <f t="shared" si="197"/>
        <v>#VALUE!</v>
      </c>
      <c r="AC620" s="83" t="str">
        <f t="shared" si="198"/>
        <v/>
      </c>
      <c r="AD620" s="54">
        <f t="shared" si="200"/>
        <v>616</v>
      </c>
      <c r="AE620" s="54" t="str">
        <f t="shared" si="203"/>
        <v/>
      </c>
      <c r="AF620" s="54" t="str">
        <f t="shared" si="204"/>
        <v/>
      </c>
      <c r="AG620" s="54" t="str">
        <f t="shared" si="205"/>
        <v/>
      </c>
      <c r="AH620" s="54" t="str">
        <f t="shared" si="205"/>
        <v/>
      </c>
      <c r="AI620" s="54" t="str">
        <f t="shared" si="205"/>
        <v/>
      </c>
      <c r="AJ620" s="54" t="str">
        <f t="shared" si="207"/>
        <v/>
      </c>
      <c r="AK620" s="54" t="str">
        <f t="shared" si="206"/>
        <v/>
      </c>
      <c r="AL620" s="54" t="str">
        <f t="shared" si="206"/>
        <v/>
      </c>
      <c r="AM620" s="54" t="str">
        <f t="shared" si="206"/>
        <v/>
      </c>
      <c r="AN620" s="1" t="str">
        <f>IF(AF620="S",VLOOKUP(AI620,lookups!$N$1:$O$100,2,FALSE),"NVT")</f>
        <v>NVT</v>
      </c>
      <c r="AP620" s="54" t="str">
        <f t="shared" si="199"/>
        <v/>
      </c>
    </row>
    <row r="621" spans="1:42" x14ac:dyDescent="0.2">
      <c r="A621" s="1">
        <f t="shared" si="208"/>
        <v>356.08600000000001</v>
      </c>
      <c r="B621" s="1">
        <f t="shared" si="209"/>
        <v>2</v>
      </c>
      <c r="C621" s="1">
        <f t="shared" si="210"/>
        <v>0</v>
      </c>
      <c r="D621" s="1">
        <f t="shared" si="211"/>
        <v>0</v>
      </c>
      <c r="E621" s="1">
        <f t="shared" si="195"/>
        <v>617</v>
      </c>
      <c r="F621" s="1">
        <f>IFERROR(VLOOKUP($E621,aanmeldingen!$B:$AB,F$1,FALSE),"-")</f>
        <v>356</v>
      </c>
      <c r="H621" s="25" t="str">
        <f>IF($D621=1,VLOOKUP($E621,aanmeldingen!$B:$AB,H$1,FALSE),"")</f>
        <v/>
      </c>
      <c r="I621" s="1" t="str">
        <f>IF($D621=1,VLOOKUP($E621,aanmeldingen!$B:$AB,I$1,FALSE),"")</f>
        <v/>
      </c>
      <c r="J621" s="1" t="str">
        <f>IF($D621=1,VLOOKUP($E621,aanmeldingen!$B:$AB,J$1,FALSE),"")</f>
        <v/>
      </c>
      <c r="K621" s="95" t="str">
        <f>IF($D621=1,VLOOKUP($E621,aanmeldingen!$B:$AB,K$1,FALSE),"")</f>
        <v/>
      </c>
      <c r="L621" s="95" t="str">
        <f>IF($D621=1,VLOOKUP($E621,aanmeldingen!$B:$AB,L$1,FALSE),"")</f>
        <v/>
      </c>
      <c r="M621" s="18" t="str">
        <f>IF($D621=1,VLOOKUP($E621,aanmeldingen!$B:$AB,M$1,FALSE),"")</f>
        <v/>
      </c>
      <c r="N621" s="1" t="str">
        <f>IF($D621=1,VLOOKUP($E621,aanmeldingen!$B:$AB,N$1,FALSE),"")</f>
        <v/>
      </c>
      <c r="O621" s="1" t="str">
        <f>IF($F621="-","",VLOOKUP($E621,aanmeldingen!$B:$AB,O$1,FALSE))</f>
        <v>Zoons</v>
      </c>
      <c r="P621" s="1" t="str">
        <f>IF($F621="-","",VLOOKUP($E621,aanmeldingen!$B:$AB,P$1,FALSE))</f>
        <v>Edo</v>
      </c>
      <c r="Q621" s="1" t="str">
        <f>IF($F621="-","",VLOOKUP($E621,aanmeldingen!$B:$AB,Q$1,FALSE))</f>
        <v>NRD</v>
      </c>
      <c r="R621" s="123">
        <v>86</v>
      </c>
      <c r="S621" s="123"/>
      <c r="AA621" s="54">
        <f t="shared" si="196"/>
        <v>0</v>
      </c>
      <c r="AB621" s="54" t="e">
        <f t="shared" si="197"/>
        <v>#VALUE!</v>
      </c>
      <c r="AC621" s="83" t="str">
        <f t="shared" si="198"/>
        <v/>
      </c>
      <c r="AD621" s="54">
        <f t="shared" si="200"/>
        <v>617</v>
      </c>
      <c r="AE621" s="54" t="str">
        <f t="shared" si="203"/>
        <v/>
      </c>
      <c r="AF621" s="54" t="str">
        <f t="shared" si="204"/>
        <v/>
      </c>
      <c r="AG621" s="54" t="str">
        <f t="shared" si="205"/>
        <v/>
      </c>
      <c r="AH621" s="54" t="str">
        <f t="shared" si="205"/>
        <v/>
      </c>
      <c r="AI621" s="54" t="str">
        <f t="shared" si="205"/>
        <v/>
      </c>
      <c r="AJ621" s="54" t="str">
        <f t="shared" si="207"/>
        <v/>
      </c>
      <c r="AK621" s="54" t="str">
        <f t="shared" si="206"/>
        <v/>
      </c>
      <c r="AL621" s="54" t="str">
        <f t="shared" si="206"/>
        <v/>
      </c>
      <c r="AM621" s="54" t="str">
        <f t="shared" si="206"/>
        <v/>
      </c>
      <c r="AN621" s="1" t="str">
        <f>IF(AF621="S",VLOOKUP(AI621,lookups!$N$1:$O$100,2,FALSE),"NVT")</f>
        <v>NVT</v>
      </c>
      <c r="AP621" s="54" t="str">
        <f t="shared" si="199"/>
        <v/>
      </c>
    </row>
    <row r="622" spans="1:42" x14ac:dyDescent="0.2">
      <c r="A622" s="1">
        <f t="shared" si="208"/>
        <v>356.01400000000001</v>
      </c>
      <c r="B622" s="1">
        <f t="shared" si="209"/>
        <v>3</v>
      </c>
      <c r="C622" s="1">
        <f t="shared" si="210"/>
        <v>0</v>
      </c>
      <c r="D622" s="1">
        <f t="shared" si="211"/>
        <v>0</v>
      </c>
      <c r="E622" s="1">
        <f t="shared" si="195"/>
        <v>618</v>
      </c>
      <c r="F622" s="1">
        <f>IFERROR(VLOOKUP($E622,aanmeldingen!$B:$AB,F$1,FALSE),"-")</f>
        <v>356</v>
      </c>
      <c r="H622" s="25" t="str">
        <f>IF($D622=1,VLOOKUP($E622,aanmeldingen!$B:$AB,H$1,FALSE),"")</f>
        <v/>
      </c>
      <c r="I622" s="1" t="str">
        <f>IF($D622=1,VLOOKUP($E622,aanmeldingen!$B:$AB,I$1,FALSE),"")</f>
        <v/>
      </c>
      <c r="J622" s="1" t="str">
        <f>IF($D622=1,VLOOKUP($E622,aanmeldingen!$B:$AB,J$1,FALSE),"")</f>
        <v/>
      </c>
      <c r="K622" s="95" t="str">
        <f>IF($D622=1,VLOOKUP($E622,aanmeldingen!$B:$AB,K$1,FALSE),"")</f>
        <v/>
      </c>
      <c r="L622" s="95" t="str">
        <f>IF($D622=1,VLOOKUP($E622,aanmeldingen!$B:$AB,L$1,FALSE),"")</f>
        <v/>
      </c>
      <c r="M622" s="18" t="str">
        <f>IF($D622=1,VLOOKUP($E622,aanmeldingen!$B:$AB,M$1,FALSE),"")</f>
        <v/>
      </c>
      <c r="N622" s="1" t="str">
        <f>IF($D622=1,VLOOKUP($E622,aanmeldingen!$B:$AB,N$1,FALSE),"")</f>
        <v/>
      </c>
      <c r="O622" s="1" t="str">
        <f>IF($F622="-","",VLOOKUP($E622,aanmeldingen!$B:$AB,O$1,FALSE))</f>
        <v>Giacon</v>
      </c>
      <c r="P622" s="1" t="str">
        <f>IF($F622="-","",VLOOKUP($E622,aanmeldingen!$B:$AB,P$1,FALSE))</f>
        <v>Daniel</v>
      </c>
      <c r="Q622" s="1" t="str">
        <f>IF($F622="-","",VLOOKUP($E622,aanmeldingen!$B:$AB,Q$1,FALSE))</f>
        <v>AMS</v>
      </c>
      <c r="R622" s="123">
        <v>14</v>
      </c>
      <c r="S622" s="123"/>
      <c r="AA622" s="54">
        <f t="shared" si="196"/>
        <v>0</v>
      </c>
      <c r="AB622" s="54" t="e">
        <f t="shared" si="197"/>
        <v>#VALUE!</v>
      </c>
      <c r="AC622" s="83" t="str">
        <f t="shared" si="198"/>
        <v/>
      </c>
      <c r="AD622" s="54">
        <f t="shared" si="200"/>
        <v>618</v>
      </c>
      <c r="AE622" s="54" t="str">
        <f t="shared" si="203"/>
        <v/>
      </c>
      <c r="AF622" s="54" t="str">
        <f t="shared" si="204"/>
        <v/>
      </c>
      <c r="AG622" s="54" t="str">
        <f t="shared" si="205"/>
        <v/>
      </c>
      <c r="AH622" s="54" t="str">
        <f t="shared" si="205"/>
        <v/>
      </c>
      <c r="AI622" s="54" t="str">
        <f t="shared" si="205"/>
        <v/>
      </c>
      <c r="AJ622" s="54" t="str">
        <f t="shared" si="207"/>
        <v/>
      </c>
      <c r="AK622" s="54" t="str">
        <f t="shared" si="206"/>
        <v/>
      </c>
      <c r="AL622" s="54" t="str">
        <f t="shared" si="206"/>
        <v/>
      </c>
      <c r="AM622" s="54" t="str">
        <f t="shared" si="206"/>
        <v/>
      </c>
      <c r="AN622" s="1" t="str">
        <f>IF(AF622="S",VLOOKUP(AI622,lookups!$N$1:$O$100,2,FALSE),"NVT")</f>
        <v>NVT</v>
      </c>
      <c r="AP622" s="54" t="str">
        <f t="shared" si="199"/>
        <v/>
      </c>
    </row>
    <row r="623" spans="1:42" x14ac:dyDescent="0.2">
      <c r="A623" s="1">
        <f t="shared" si="208"/>
        <v>356.07799999999997</v>
      </c>
      <c r="B623" s="1">
        <f t="shared" si="209"/>
        <v>4</v>
      </c>
      <c r="C623" s="1">
        <f t="shared" si="210"/>
        <v>0</v>
      </c>
      <c r="D623" s="1">
        <f t="shared" si="211"/>
        <v>0</v>
      </c>
      <c r="E623" s="1">
        <f t="shared" si="195"/>
        <v>619</v>
      </c>
      <c r="F623" s="1">
        <f>IFERROR(VLOOKUP($E623,aanmeldingen!$B:$AB,F$1,FALSE),"-")</f>
        <v>356</v>
      </c>
      <c r="H623" s="25" t="str">
        <f>IF($D623=1,VLOOKUP($E623,aanmeldingen!$B:$AB,H$1,FALSE),"")</f>
        <v/>
      </c>
      <c r="I623" s="1" t="str">
        <f>IF($D623=1,VLOOKUP($E623,aanmeldingen!$B:$AB,I$1,FALSE),"")</f>
        <v/>
      </c>
      <c r="J623" s="1" t="str">
        <f>IF($D623=1,VLOOKUP($E623,aanmeldingen!$B:$AB,J$1,FALSE),"")</f>
        <v/>
      </c>
      <c r="K623" s="95" t="str">
        <f>IF($D623=1,VLOOKUP($E623,aanmeldingen!$B:$AB,K$1,FALSE),"")</f>
        <v/>
      </c>
      <c r="L623" s="95" t="str">
        <f>IF($D623=1,VLOOKUP($E623,aanmeldingen!$B:$AB,L$1,FALSE),"")</f>
        <v/>
      </c>
      <c r="M623" s="18" t="str">
        <f>IF($D623=1,VLOOKUP($E623,aanmeldingen!$B:$AB,M$1,FALSE),"")</f>
        <v/>
      </c>
      <c r="N623" s="1" t="str">
        <f>IF($D623=1,VLOOKUP($E623,aanmeldingen!$B:$AB,N$1,FALSE),"")</f>
        <v/>
      </c>
      <c r="O623" s="1" t="str">
        <f>IF($F623="-","",VLOOKUP($E623,aanmeldingen!$B:$AB,O$1,FALSE))</f>
        <v>Dualeh</v>
      </c>
      <c r="P623" s="1" t="str">
        <f>IF($F623="-","",VLOOKUP($E623,aanmeldingen!$B:$AB,P$1,FALSE))</f>
        <v>Quincy</v>
      </c>
      <c r="Q623" s="1" t="str">
        <f>IF($F623="-","",VLOOKUP($E623,aanmeldingen!$B:$AB,Q$1,FALSE))</f>
        <v>TWE</v>
      </c>
      <c r="R623" s="123">
        <v>78</v>
      </c>
      <c r="S623" s="123"/>
      <c r="AA623" s="54">
        <f t="shared" si="196"/>
        <v>0</v>
      </c>
      <c r="AB623" s="54" t="e">
        <f t="shared" si="197"/>
        <v>#VALUE!</v>
      </c>
      <c r="AC623" s="83" t="str">
        <f t="shared" si="198"/>
        <v/>
      </c>
      <c r="AD623" s="54">
        <f t="shared" si="200"/>
        <v>619</v>
      </c>
      <c r="AE623" s="54" t="str">
        <f t="shared" si="203"/>
        <v/>
      </c>
      <c r="AF623" s="54" t="str">
        <f t="shared" si="204"/>
        <v/>
      </c>
      <c r="AG623" s="54" t="str">
        <f t="shared" si="205"/>
        <v/>
      </c>
      <c r="AH623" s="54" t="str">
        <f t="shared" si="205"/>
        <v/>
      </c>
      <c r="AI623" s="54" t="str">
        <f t="shared" si="205"/>
        <v/>
      </c>
      <c r="AJ623" s="54" t="str">
        <f t="shared" si="207"/>
        <v/>
      </c>
      <c r="AK623" s="54" t="str">
        <f t="shared" si="206"/>
        <v/>
      </c>
      <c r="AL623" s="54" t="str">
        <f t="shared" si="206"/>
        <v/>
      </c>
      <c r="AM623" s="54" t="str">
        <f t="shared" si="206"/>
        <v/>
      </c>
      <c r="AN623" s="1" t="str">
        <f>IF(AF623="S",VLOOKUP(AI623,lookups!$N$1:$O$100,2,FALSE),"NVT")</f>
        <v>NVT</v>
      </c>
      <c r="AP623" s="54" t="str">
        <f t="shared" si="199"/>
        <v/>
      </c>
    </row>
    <row r="624" spans="1:42" x14ac:dyDescent="0.2">
      <c r="A624" s="1">
        <f t="shared" si="208"/>
        <v>357.07799999999997</v>
      </c>
      <c r="B624" s="1">
        <f t="shared" si="209"/>
        <v>1</v>
      </c>
      <c r="C624" s="1">
        <f t="shared" si="210"/>
        <v>1</v>
      </c>
      <c r="D624" s="1">
        <f t="shared" si="211"/>
        <v>1</v>
      </c>
      <c r="E624" s="1">
        <f t="shared" si="195"/>
        <v>620</v>
      </c>
      <c r="F624" s="1">
        <f>IFERROR(VLOOKUP($E624,aanmeldingen!$B:$AB,F$1,FALSE),"-")</f>
        <v>357</v>
      </c>
      <c r="H624" s="25" t="str">
        <f>IF($D624=1,VLOOKUP($E624,aanmeldingen!$B:$AB,H$1,FALSE),"")</f>
        <v>Torun</v>
      </c>
      <c r="I624" s="1" t="str">
        <f>IF($D624=1,VLOOKUP($E624,aanmeldingen!$B:$AB,I$1,FALSE),"")</f>
        <v>POL</v>
      </c>
      <c r="J624" s="1" t="str">
        <f>IF($D624=1,VLOOKUP($E624,aanmeldingen!$B:$AB,J$1,FALSE),"")</f>
        <v>WK Cad</v>
      </c>
      <c r="K624" s="95">
        <f>IF($D624=1,VLOOKUP($E624,aanmeldingen!$B:$AB,K$1,FALSE),"")</f>
        <v>43565</v>
      </c>
      <c r="L624" s="95">
        <f>IF($D624=1,VLOOKUP($E624,aanmeldingen!$B:$AB,L$1,FALSE),"")</f>
        <v>43565</v>
      </c>
      <c r="M624" s="18" t="str">
        <f>IF($D624=1,VLOOKUP($E624,aanmeldingen!$B:$AB,M$1,FALSE),"")</f>
        <v>Dames</v>
      </c>
      <c r="N624" s="1" t="str">
        <f>IF($D624=1,VLOOKUP($E624,aanmeldingen!$B:$AB,N$1,FALSE),"")</f>
        <v>Floret</v>
      </c>
      <c r="O624" s="1" t="str">
        <f>IF($F624="-","",VLOOKUP($E624,aanmeldingen!$B:$AB,O$1,FALSE))</f>
        <v>Butin Bik</v>
      </c>
      <c r="P624" s="1" t="str">
        <f>IF($F624="-","",VLOOKUP($E624,aanmeldingen!$B:$AB,P$1,FALSE))</f>
        <v>Elise</v>
      </c>
      <c r="Q624" s="1" t="str">
        <f>IF($F624="-","",VLOOKUP($E624,aanmeldingen!$B:$AB,Q$1,FALSE))</f>
        <v>BG</v>
      </c>
      <c r="R624" s="123">
        <v>78</v>
      </c>
      <c r="S624" s="123">
        <v>112</v>
      </c>
      <c r="AA624" s="54">
        <f t="shared" si="196"/>
        <v>0</v>
      </c>
      <c r="AB624" s="54" t="e">
        <f t="shared" si="197"/>
        <v>#VALUE!</v>
      </c>
      <c r="AC624" s="83" t="str">
        <f t="shared" si="198"/>
        <v/>
      </c>
      <c r="AD624" s="54">
        <f t="shared" si="200"/>
        <v>620</v>
      </c>
      <c r="AE624" s="54" t="str">
        <f t="shared" si="203"/>
        <v/>
      </c>
      <c r="AF624" s="54" t="str">
        <f t="shared" si="204"/>
        <v/>
      </c>
      <c r="AG624" s="54" t="str">
        <f t="shared" si="205"/>
        <v/>
      </c>
      <c r="AH624" s="54" t="str">
        <f t="shared" si="205"/>
        <v/>
      </c>
      <c r="AI624" s="54" t="str">
        <f t="shared" si="205"/>
        <v/>
      </c>
      <c r="AJ624" s="54" t="str">
        <f t="shared" si="207"/>
        <v/>
      </c>
      <c r="AK624" s="54" t="str">
        <f t="shared" si="206"/>
        <v/>
      </c>
      <c r="AL624" s="54" t="str">
        <f t="shared" si="206"/>
        <v/>
      </c>
      <c r="AM624" s="54" t="str">
        <f t="shared" si="206"/>
        <v/>
      </c>
      <c r="AN624" s="1" t="str">
        <f>IF(AF624="S",VLOOKUP(AI624,lookups!$N$1:$O$100,2,FALSE),"NVT")</f>
        <v>NVT</v>
      </c>
      <c r="AP624" s="54" t="str">
        <f t="shared" si="199"/>
        <v/>
      </c>
    </row>
    <row r="625" spans="1:42" x14ac:dyDescent="0.2">
      <c r="A625" s="1">
        <f t="shared" si="208"/>
        <v>357.084</v>
      </c>
      <c r="B625" s="1">
        <f t="shared" si="209"/>
        <v>2</v>
      </c>
      <c r="C625" s="1">
        <f t="shared" si="210"/>
        <v>1</v>
      </c>
      <c r="D625" s="1">
        <f t="shared" si="211"/>
        <v>0</v>
      </c>
      <c r="E625" s="1">
        <f t="shared" si="195"/>
        <v>621</v>
      </c>
      <c r="F625" s="1">
        <f>IFERROR(VLOOKUP($E625,aanmeldingen!$B:$AB,F$1,FALSE),"-")</f>
        <v>357</v>
      </c>
      <c r="H625" s="25" t="str">
        <f>IF($D625=1,VLOOKUP($E625,aanmeldingen!$B:$AB,H$1,FALSE),"")</f>
        <v/>
      </c>
      <c r="I625" s="1" t="str">
        <f>IF($D625=1,VLOOKUP($E625,aanmeldingen!$B:$AB,I$1,FALSE),"")</f>
        <v/>
      </c>
      <c r="J625" s="1" t="str">
        <f>IF($D625=1,VLOOKUP($E625,aanmeldingen!$B:$AB,J$1,FALSE),"")</f>
        <v/>
      </c>
      <c r="K625" s="95" t="str">
        <f>IF($D625=1,VLOOKUP($E625,aanmeldingen!$B:$AB,K$1,FALSE),"")</f>
        <v/>
      </c>
      <c r="L625" s="95" t="str">
        <f>IF($D625=1,VLOOKUP($E625,aanmeldingen!$B:$AB,L$1,FALSE),"")</f>
        <v/>
      </c>
      <c r="M625" s="18" t="str">
        <f>IF($D625=1,VLOOKUP($E625,aanmeldingen!$B:$AB,M$1,FALSE),"")</f>
        <v/>
      </c>
      <c r="N625" s="1" t="str">
        <f>IF($D625=1,VLOOKUP($E625,aanmeldingen!$B:$AB,N$1,FALSE),"")</f>
        <v/>
      </c>
      <c r="O625" s="1" t="str">
        <f>IF($F625="-","",VLOOKUP($E625,aanmeldingen!$B:$AB,O$1,FALSE))</f>
        <v>Yoshimori</v>
      </c>
      <c r="P625" s="1" t="str">
        <f>IF($F625="-","",VLOOKUP($E625,aanmeldingen!$B:$AB,P$1,FALSE))</f>
        <v>Rachika</v>
      </c>
      <c r="Q625" s="1" t="str">
        <f>IF($F625="-","",VLOOKUP($E625,aanmeldingen!$B:$AB,Q$1,FALSE))</f>
        <v>ZAI</v>
      </c>
      <c r="R625" s="123">
        <v>84</v>
      </c>
      <c r="S625" s="123"/>
      <c r="AA625" s="54">
        <f t="shared" si="196"/>
        <v>0</v>
      </c>
      <c r="AB625" s="54" t="e">
        <f t="shared" si="197"/>
        <v>#VALUE!</v>
      </c>
      <c r="AC625" s="83" t="str">
        <f t="shared" si="198"/>
        <v/>
      </c>
      <c r="AD625" s="54">
        <f t="shared" si="200"/>
        <v>621</v>
      </c>
      <c r="AE625" s="54" t="str">
        <f t="shared" si="203"/>
        <v/>
      </c>
      <c r="AF625" s="54" t="str">
        <f t="shared" si="204"/>
        <v/>
      </c>
      <c r="AG625" s="54" t="str">
        <f t="shared" ref="AG625:AI644" si="212">IF($AF625="W",VLOOKUP($AE625,$F$5:$N$997,AG$4,FALSE),IF($AF625="S",VLOOKUP($AE625,$A$5:$R$997,AG$3,FALSE),""))</f>
        <v/>
      </c>
      <c r="AH625" s="54" t="str">
        <f t="shared" si="212"/>
        <v/>
      </c>
      <c r="AI625" s="54" t="str">
        <f t="shared" si="212"/>
        <v/>
      </c>
      <c r="AJ625" s="54" t="str">
        <f t="shared" si="207"/>
        <v/>
      </c>
      <c r="AK625" s="54" t="str">
        <f t="shared" ref="AK625:AM644" si="213">IF($AF625="W",VLOOKUP($AE625,$F$5:$N$997,AK$4,FALSE),"")</f>
        <v/>
      </c>
      <c r="AL625" s="54" t="str">
        <f t="shared" si="213"/>
        <v/>
      </c>
      <c r="AM625" s="54" t="str">
        <f t="shared" si="213"/>
        <v/>
      </c>
      <c r="AN625" s="1" t="str">
        <f>IF(AF625="S",VLOOKUP(AI625,lookups!$N$1:$O$100,2,FALSE),"NVT")</f>
        <v>NVT</v>
      </c>
      <c r="AP625" s="54" t="str">
        <f t="shared" si="199"/>
        <v/>
      </c>
    </row>
    <row r="626" spans="1:42" x14ac:dyDescent="0.2">
      <c r="A626" s="1">
        <f t="shared" si="208"/>
        <v>357.05500000000001</v>
      </c>
      <c r="B626" s="1">
        <f t="shared" si="209"/>
        <v>3</v>
      </c>
      <c r="C626" s="1">
        <f t="shared" si="210"/>
        <v>1</v>
      </c>
      <c r="D626" s="1">
        <f t="shared" si="211"/>
        <v>0</v>
      </c>
      <c r="E626" s="1">
        <f t="shared" si="195"/>
        <v>622</v>
      </c>
      <c r="F626" s="1">
        <f>IFERROR(VLOOKUP($E626,aanmeldingen!$B:$AB,F$1,FALSE),"-")</f>
        <v>357</v>
      </c>
      <c r="H626" s="25" t="str">
        <f>IF($D626=1,VLOOKUP($E626,aanmeldingen!$B:$AB,H$1,FALSE),"")</f>
        <v/>
      </c>
      <c r="I626" s="1" t="str">
        <f>IF($D626=1,VLOOKUP($E626,aanmeldingen!$B:$AB,I$1,FALSE),"")</f>
        <v/>
      </c>
      <c r="J626" s="1" t="str">
        <f>IF($D626=1,VLOOKUP($E626,aanmeldingen!$B:$AB,J$1,FALSE),"")</f>
        <v/>
      </c>
      <c r="K626" s="95" t="str">
        <f>IF($D626=1,VLOOKUP($E626,aanmeldingen!$B:$AB,K$1,FALSE),"")</f>
        <v/>
      </c>
      <c r="L626" s="95" t="str">
        <f>IF($D626=1,VLOOKUP($E626,aanmeldingen!$B:$AB,L$1,FALSE),"")</f>
        <v/>
      </c>
      <c r="M626" s="18" t="str">
        <f>IF($D626=1,VLOOKUP($E626,aanmeldingen!$B:$AB,M$1,FALSE),"")</f>
        <v/>
      </c>
      <c r="N626" s="1" t="str">
        <f>IF($D626=1,VLOOKUP($E626,aanmeldingen!$B:$AB,N$1,FALSE),"")</f>
        <v/>
      </c>
      <c r="O626" s="1" t="str">
        <f>IF($F626="-","",VLOOKUP($E626,aanmeldingen!$B:$AB,O$1,FALSE))</f>
        <v>Koster</v>
      </c>
      <c r="P626" s="1" t="str">
        <f>IF($F626="-","",VLOOKUP($E626,aanmeldingen!$B:$AB,P$1,FALSE))</f>
        <v>Tessa</v>
      </c>
      <c r="Q626" s="1" t="str">
        <f>IF($F626="-","",VLOOKUP($E626,aanmeldingen!$B:$AB,Q$1,FALSE))</f>
        <v>AMS</v>
      </c>
      <c r="R626" s="123">
        <v>55</v>
      </c>
      <c r="S626" s="123"/>
      <c r="AA626" s="54">
        <f t="shared" si="196"/>
        <v>0</v>
      </c>
      <c r="AB626" s="54" t="e">
        <f t="shared" si="197"/>
        <v>#VALUE!</v>
      </c>
      <c r="AC626" s="83" t="str">
        <f t="shared" si="198"/>
        <v/>
      </c>
      <c r="AD626" s="54">
        <f t="shared" si="200"/>
        <v>622</v>
      </c>
      <c r="AE626" s="54" t="str">
        <f t="shared" si="203"/>
        <v/>
      </c>
      <c r="AF626" s="54" t="str">
        <f t="shared" si="204"/>
        <v/>
      </c>
      <c r="AG626" s="54" t="str">
        <f t="shared" si="212"/>
        <v/>
      </c>
      <c r="AH626" s="54" t="str">
        <f t="shared" si="212"/>
        <v/>
      </c>
      <c r="AI626" s="54" t="str">
        <f t="shared" si="212"/>
        <v/>
      </c>
      <c r="AJ626" s="54" t="str">
        <f t="shared" si="207"/>
        <v/>
      </c>
      <c r="AK626" s="54" t="str">
        <f t="shared" si="213"/>
        <v/>
      </c>
      <c r="AL626" s="54" t="str">
        <f t="shared" si="213"/>
        <v/>
      </c>
      <c r="AM626" s="54" t="str">
        <f t="shared" si="213"/>
        <v/>
      </c>
      <c r="AN626" s="1" t="str">
        <f>IF(AF626="S",VLOOKUP(AI626,lookups!$N$1:$O$100,2,FALSE),"NVT")</f>
        <v>NVT</v>
      </c>
      <c r="AP626" s="54" t="str">
        <f t="shared" si="199"/>
        <v/>
      </c>
    </row>
    <row r="627" spans="1:42" x14ac:dyDescent="0.2">
      <c r="A627" s="1">
        <f t="shared" si="208"/>
        <v>358.07600000000002</v>
      </c>
      <c r="B627" s="1">
        <f t="shared" si="209"/>
        <v>1</v>
      </c>
      <c r="C627" s="1">
        <f t="shared" si="210"/>
        <v>0</v>
      </c>
      <c r="D627" s="1">
        <f t="shared" si="211"/>
        <v>1</v>
      </c>
      <c r="E627" s="1">
        <f t="shared" si="195"/>
        <v>623</v>
      </c>
      <c r="F627" s="1">
        <f>IFERROR(VLOOKUP($E627,aanmeldingen!$B:$AB,F$1,FALSE),"-")</f>
        <v>358</v>
      </c>
      <c r="H627" s="25" t="str">
        <f>IF($D627=1,VLOOKUP($E627,aanmeldingen!$B:$AB,H$1,FALSE),"")</f>
        <v>Torun</v>
      </c>
      <c r="I627" s="1" t="str">
        <f>IF($D627=1,VLOOKUP($E627,aanmeldingen!$B:$AB,I$1,FALSE),"")</f>
        <v>POL</v>
      </c>
      <c r="J627" s="1" t="str">
        <f>IF($D627=1,VLOOKUP($E627,aanmeldingen!$B:$AB,J$1,FALSE),"")</f>
        <v>WK Cad</v>
      </c>
      <c r="K627" s="95">
        <f>IF($D627=1,VLOOKUP($E627,aanmeldingen!$B:$AB,K$1,FALSE),"")</f>
        <v>43565</v>
      </c>
      <c r="L627" s="95">
        <f>IF($D627=1,VLOOKUP($E627,aanmeldingen!$B:$AB,L$1,FALSE),"")</f>
        <v>43565</v>
      </c>
      <c r="M627" s="18" t="str">
        <f>IF($D627=1,VLOOKUP($E627,aanmeldingen!$B:$AB,M$1,FALSE),"")</f>
        <v>Heren</v>
      </c>
      <c r="N627" s="1" t="str">
        <f>IF($D627=1,VLOOKUP($E627,aanmeldingen!$B:$AB,N$1,FALSE),"")</f>
        <v>Floret</v>
      </c>
      <c r="O627" s="1" t="str">
        <f>IF($F627="-","",VLOOKUP($E627,aanmeldingen!$B:$AB,O$1,FALSE))</f>
        <v>Joemrati</v>
      </c>
      <c r="P627" s="1" t="str">
        <f>IF($F627="-","",VLOOKUP($E627,aanmeldingen!$B:$AB,P$1,FALSE))</f>
        <v>Ashwan</v>
      </c>
      <c r="Q627" s="1" t="str">
        <f>IF($F627="-","",VLOOKUP($E627,aanmeldingen!$B:$AB,Q$1,FALSE))</f>
        <v>HS</v>
      </c>
      <c r="R627" s="123">
        <v>76</v>
      </c>
      <c r="S627" s="123">
        <v>121</v>
      </c>
      <c r="AA627" s="54">
        <f t="shared" si="196"/>
        <v>0</v>
      </c>
      <c r="AB627" s="54" t="e">
        <f t="shared" si="197"/>
        <v>#VALUE!</v>
      </c>
      <c r="AC627" s="83" t="str">
        <f t="shared" si="198"/>
        <v/>
      </c>
      <c r="AD627" s="54">
        <f t="shared" si="200"/>
        <v>623</v>
      </c>
      <c r="AE627" s="54" t="str">
        <f t="shared" si="203"/>
        <v/>
      </c>
      <c r="AF627" s="54" t="str">
        <f t="shared" si="204"/>
        <v/>
      </c>
      <c r="AG627" s="54" t="str">
        <f t="shared" si="212"/>
        <v/>
      </c>
      <c r="AH627" s="54" t="str">
        <f t="shared" si="212"/>
        <v/>
      </c>
      <c r="AI627" s="54" t="str">
        <f t="shared" si="212"/>
        <v/>
      </c>
      <c r="AJ627" s="54" t="str">
        <f t="shared" si="207"/>
        <v/>
      </c>
      <c r="AK627" s="54" t="str">
        <f t="shared" si="213"/>
        <v/>
      </c>
      <c r="AL627" s="54" t="str">
        <f t="shared" si="213"/>
        <v/>
      </c>
      <c r="AM627" s="54" t="str">
        <f t="shared" si="213"/>
        <v/>
      </c>
      <c r="AN627" s="1" t="str">
        <f>IF(AF627="S",VLOOKUP(AI627,lookups!$N$1:$O$100,2,FALSE),"NVT")</f>
        <v>NVT</v>
      </c>
      <c r="AP627" s="54" t="str">
        <f t="shared" si="199"/>
        <v/>
      </c>
    </row>
    <row r="628" spans="1:42" x14ac:dyDescent="0.2">
      <c r="A628" s="1">
        <f t="shared" si="208"/>
        <v>358.08100000000002</v>
      </c>
      <c r="B628" s="1">
        <f t="shared" si="209"/>
        <v>2</v>
      </c>
      <c r="C628" s="1">
        <f t="shared" si="210"/>
        <v>0</v>
      </c>
      <c r="D628" s="1">
        <f t="shared" si="211"/>
        <v>0</v>
      </c>
      <c r="E628" s="1">
        <f t="shared" si="195"/>
        <v>624</v>
      </c>
      <c r="F628" s="1">
        <f>IFERROR(VLOOKUP($E628,aanmeldingen!$B:$AB,F$1,FALSE),"-")</f>
        <v>358</v>
      </c>
      <c r="H628" s="25" t="str">
        <f>IF($D628=1,VLOOKUP($E628,aanmeldingen!$B:$AB,H$1,FALSE),"")</f>
        <v/>
      </c>
      <c r="I628" s="1" t="str">
        <f>IF($D628=1,VLOOKUP($E628,aanmeldingen!$B:$AB,I$1,FALSE),"")</f>
        <v/>
      </c>
      <c r="J628" s="1" t="str">
        <f>IF($D628=1,VLOOKUP($E628,aanmeldingen!$B:$AB,J$1,FALSE),"")</f>
        <v/>
      </c>
      <c r="K628" s="95" t="str">
        <f>IF($D628=1,VLOOKUP($E628,aanmeldingen!$B:$AB,K$1,FALSE),"")</f>
        <v/>
      </c>
      <c r="L628" s="95" t="str">
        <f>IF($D628=1,VLOOKUP($E628,aanmeldingen!$B:$AB,L$1,FALSE),"")</f>
        <v/>
      </c>
      <c r="M628" s="18" t="str">
        <f>IF($D628=1,VLOOKUP($E628,aanmeldingen!$B:$AB,M$1,FALSE),"")</f>
        <v/>
      </c>
      <c r="N628" s="1" t="str">
        <f>IF($D628=1,VLOOKUP($E628,aanmeldingen!$B:$AB,N$1,FALSE),"")</f>
        <v/>
      </c>
      <c r="O628" s="1" t="str">
        <f>IF($F628="-","",VLOOKUP($E628,aanmeldingen!$B:$AB,O$1,FALSE))</f>
        <v>Kowalczyk</v>
      </c>
      <c r="P628" s="1" t="str">
        <f>IF($F628="-","",VLOOKUP($E628,aanmeldingen!$B:$AB,P$1,FALSE))</f>
        <v>Fynn</v>
      </c>
      <c r="Q628" s="1" t="str">
        <f>IF($F628="-","",VLOOKUP($E628,aanmeldingen!$B:$AB,Q$1,FALSE))</f>
        <v>AMS</v>
      </c>
      <c r="R628" s="123">
        <v>81</v>
      </c>
      <c r="S628" s="123"/>
      <c r="AA628" s="54">
        <f t="shared" si="196"/>
        <v>0</v>
      </c>
      <c r="AB628" s="54" t="e">
        <f t="shared" si="197"/>
        <v>#VALUE!</v>
      </c>
      <c r="AC628" s="83" t="str">
        <f t="shared" si="198"/>
        <v/>
      </c>
      <c r="AD628" s="54">
        <f t="shared" si="200"/>
        <v>624</v>
      </c>
      <c r="AE628" s="54" t="str">
        <f t="shared" si="203"/>
        <v/>
      </c>
      <c r="AF628" s="54" t="str">
        <f t="shared" si="204"/>
        <v/>
      </c>
      <c r="AG628" s="54" t="str">
        <f t="shared" si="212"/>
        <v/>
      </c>
      <c r="AH628" s="54" t="str">
        <f t="shared" si="212"/>
        <v/>
      </c>
      <c r="AI628" s="54" t="str">
        <f t="shared" si="212"/>
        <v/>
      </c>
      <c r="AJ628" s="54" t="str">
        <f t="shared" si="207"/>
        <v/>
      </c>
      <c r="AK628" s="54" t="str">
        <f t="shared" si="213"/>
        <v/>
      </c>
      <c r="AL628" s="54" t="str">
        <f t="shared" si="213"/>
        <v/>
      </c>
      <c r="AM628" s="54" t="str">
        <f t="shared" si="213"/>
        <v/>
      </c>
      <c r="AN628" s="1" t="str">
        <f>IF(AF628="S",VLOOKUP(AI628,lookups!$N$1:$O$100,2,FALSE),"NVT")</f>
        <v>NVT</v>
      </c>
      <c r="AP628" s="54" t="str">
        <f t="shared" si="199"/>
        <v/>
      </c>
    </row>
    <row r="629" spans="1:42" x14ac:dyDescent="0.2">
      <c r="A629" s="1">
        <f t="shared" si="208"/>
        <v>358.04899999999998</v>
      </c>
      <c r="B629" s="1">
        <f t="shared" si="209"/>
        <v>3</v>
      </c>
      <c r="C629" s="1">
        <f t="shared" si="210"/>
        <v>0</v>
      </c>
      <c r="D629" s="1">
        <f t="shared" si="211"/>
        <v>0</v>
      </c>
      <c r="E629" s="1">
        <f t="shared" si="195"/>
        <v>625</v>
      </c>
      <c r="F629" s="1">
        <f>IFERROR(VLOOKUP($E629,aanmeldingen!$B:$AB,F$1,FALSE),"-")</f>
        <v>358</v>
      </c>
      <c r="H629" s="25" t="str">
        <f>IF($D629=1,VLOOKUP($E629,aanmeldingen!$B:$AB,H$1,FALSE),"")</f>
        <v/>
      </c>
      <c r="I629" s="1" t="str">
        <f>IF($D629=1,VLOOKUP($E629,aanmeldingen!$B:$AB,I$1,FALSE),"")</f>
        <v/>
      </c>
      <c r="J629" s="1" t="str">
        <f>IF($D629=1,VLOOKUP($E629,aanmeldingen!$B:$AB,J$1,FALSE),"")</f>
        <v/>
      </c>
      <c r="K629" s="95" t="str">
        <f>IF($D629=1,VLOOKUP($E629,aanmeldingen!$B:$AB,K$1,FALSE),"")</f>
        <v/>
      </c>
      <c r="L629" s="95" t="str">
        <f>IF($D629=1,VLOOKUP($E629,aanmeldingen!$B:$AB,L$1,FALSE),"")</f>
        <v/>
      </c>
      <c r="M629" s="18" t="str">
        <f>IF($D629=1,VLOOKUP($E629,aanmeldingen!$B:$AB,M$1,FALSE),"")</f>
        <v/>
      </c>
      <c r="N629" s="1" t="str">
        <f>IF($D629=1,VLOOKUP($E629,aanmeldingen!$B:$AB,N$1,FALSE),"")</f>
        <v/>
      </c>
      <c r="O629" s="1" t="str">
        <f>IF($F629="-","",VLOOKUP($E629,aanmeldingen!$B:$AB,O$1,FALSE))</f>
        <v>Nawar</v>
      </c>
      <c r="P629" s="1" t="str">
        <f>IF($F629="-","",VLOOKUP($E629,aanmeldingen!$B:$AB,P$1,FALSE))</f>
        <v>Suhayl</v>
      </c>
      <c r="Q629" s="1" t="str">
        <f>IF($F629="-","",VLOOKUP($E629,aanmeldingen!$B:$AB,Q$1,FALSE))</f>
        <v>AMS</v>
      </c>
      <c r="R629" s="123">
        <v>49</v>
      </c>
      <c r="S629" s="123"/>
      <c r="AA629" s="54">
        <f t="shared" si="196"/>
        <v>0</v>
      </c>
      <c r="AB629" s="54" t="e">
        <f t="shared" si="197"/>
        <v>#VALUE!</v>
      </c>
      <c r="AC629" s="83" t="str">
        <f t="shared" si="198"/>
        <v/>
      </c>
      <c r="AD629" s="54">
        <f t="shared" si="200"/>
        <v>625</v>
      </c>
      <c r="AE629" s="54" t="str">
        <f t="shared" si="203"/>
        <v/>
      </c>
      <c r="AF629" s="54" t="str">
        <f t="shared" si="204"/>
        <v/>
      </c>
      <c r="AG629" s="54" t="str">
        <f t="shared" si="212"/>
        <v/>
      </c>
      <c r="AH629" s="54" t="str">
        <f t="shared" si="212"/>
        <v/>
      </c>
      <c r="AI629" s="54" t="str">
        <f t="shared" si="212"/>
        <v/>
      </c>
      <c r="AJ629" s="54" t="str">
        <f t="shared" si="207"/>
        <v/>
      </c>
      <c r="AK629" s="54" t="str">
        <f t="shared" si="213"/>
        <v/>
      </c>
      <c r="AL629" s="54" t="str">
        <f t="shared" si="213"/>
        <v/>
      </c>
      <c r="AM629" s="54" t="str">
        <f t="shared" si="213"/>
        <v/>
      </c>
      <c r="AN629" s="1" t="str">
        <f>IF(AF629="S",VLOOKUP(AI629,lookups!$N$1:$O$100,2,FALSE),"NVT")</f>
        <v>NVT</v>
      </c>
      <c r="AP629" s="54" t="str">
        <f t="shared" si="199"/>
        <v/>
      </c>
    </row>
    <row r="630" spans="1:42" x14ac:dyDescent="0.2">
      <c r="A630" s="1">
        <f t="shared" si="208"/>
        <v>360.01300099999997</v>
      </c>
      <c r="B630" s="1">
        <f t="shared" si="209"/>
        <v>1</v>
      </c>
      <c r="C630" s="1">
        <f t="shared" si="210"/>
        <v>1</v>
      </c>
      <c r="D630" s="1">
        <f t="shared" si="211"/>
        <v>1</v>
      </c>
      <c r="E630" s="1">
        <f t="shared" si="195"/>
        <v>626</v>
      </c>
      <c r="F630" s="1">
        <f>IFERROR(VLOOKUP($E630,aanmeldingen!$B:$AB,F$1,FALSE),"-")</f>
        <v>360</v>
      </c>
      <c r="H630" s="25" t="str">
        <f>IF($D630=1,VLOOKUP($E630,aanmeldingen!$B:$AB,H$1,FALSE),"")</f>
        <v>Torun</v>
      </c>
      <c r="I630" s="1" t="str">
        <f>IF($D630=1,VLOOKUP($E630,aanmeldingen!$B:$AB,I$1,FALSE),"")</f>
        <v>POL</v>
      </c>
      <c r="J630" s="1" t="str">
        <f>IF($D630=1,VLOOKUP($E630,aanmeldingen!$B:$AB,J$1,FALSE),"")</f>
        <v>WK Jun Eq</v>
      </c>
      <c r="K630" s="95">
        <f>IF($D630=1,VLOOKUP($E630,aanmeldingen!$B:$AB,K$1,FALSE),"")</f>
        <v>43566</v>
      </c>
      <c r="L630" s="95">
        <f>IF($D630=1,VLOOKUP($E630,aanmeldingen!$B:$AB,L$1,FALSE),"")</f>
        <v>43566</v>
      </c>
      <c r="M630" s="18" t="str">
        <f>IF($D630=1,VLOOKUP($E630,aanmeldingen!$B:$AB,M$1,FALSE),"")</f>
        <v>Heren</v>
      </c>
      <c r="N630" s="1" t="str">
        <f>IF($D630=1,VLOOKUP($E630,aanmeldingen!$B:$AB,N$1,FALSE),"")</f>
        <v>Floret</v>
      </c>
      <c r="O630" s="1" t="str">
        <f>IF($F630="-","",VLOOKUP($E630,aanmeldingen!$B:$AB,O$1,FALSE))</f>
        <v>Split</v>
      </c>
      <c r="P630" s="1" t="str">
        <f>IF($F630="-","",VLOOKUP($E630,aanmeldingen!$B:$AB,P$1,FALSE))</f>
        <v>Olivier</v>
      </c>
      <c r="Q630" s="1" t="str">
        <f>IF($F630="-","",VLOOKUP($E630,aanmeldingen!$B:$AB,Q$1,FALSE))</f>
        <v>NRD</v>
      </c>
      <c r="R630" s="123">
        <v>13.000999999999999</v>
      </c>
      <c r="S630" s="123">
        <v>33</v>
      </c>
      <c r="AA630" s="54">
        <f t="shared" si="196"/>
        <v>0</v>
      </c>
      <c r="AB630" s="54" t="e">
        <f t="shared" si="197"/>
        <v>#VALUE!</v>
      </c>
      <c r="AC630" s="83" t="str">
        <f t="shared" si="198"/>
        <v/>
      </c>
      <c r="AD630" s="54">
        <f t="shared" si="200"/>
        <v>626</v>
      </c>
      <c r="AE630" s="54" t="str">
        <f t="shared" si="203"/>
        <v/>
      </c>
      <c r="AF630" s="54" t="str">
        <f t="shared" si="204"/>
        <v/>
      </c>
      <c r="AG630" s="54" t="str">
        <f t="shared" si="212"/>
        <v/>
      </c>
      <c r="AH630" s="54" t="str">
        <f t="shared" si="212"/>
        <v/>
      </c>
      <c r="AI630" s="54" t="str">
        <f t="shared" si="212"/>
        <v/>
      </c>
      <c r="AJ630" s="54" t="str">
        <f t="shared" si="207"/>
        <v/>
      </c>
      <c r="AK630" s="54" t="str">
        <f t="shared" si="213"/>
        <v/>
      </c>
      <c r="AL630" s="54" t="str">
        <f t="shared" si="213"/>
        <v/>
      </c>
      <c r="AM630" s="54" t="str">
        <f t="shared" si="213"/>
        <v/>
      </c>
      <c r="AN630" s="1" t="str">
        <f>IF(AF630="S",VLOOKUP(AI630,lookups!$N$1:$O$100,2,FALSE),"NVT")</f>
        <v>NVT</v>
      </c>
      <c r="AP630" s="54" t="str">
        <f t="shared" si="199"/>
        <v/>
      </c>
    </row>
    <row r="631" spans="1:42" x14ac:dyDescent="0.2">
      <c r="A631" s="1">
        <f t="shared" si="208"/>
        <v>360.01300199999997</v>
      </c>
      <c r="B631" s="1">
        <f t="shared" si="209"/>
        <v>2</v>
      </c>
      <c r="C631" s="1">
        <f t="shared" si="210"/>
        <v>1</v>
      </c>
      <c r="D631" s="1">
        <f t="shared" si="211"/>
        <v>0</v>
      </c>
      <c r="E631" s="1">
        <f t="shared" si="195"/>
        <v>627</v>
      </c>
      <c r="F631" s="1">
        <f>IFERROR(VLOOKUP($E631,aanmeldingen!$B:$AB,F$1,FALSE),"-")</f>
        <v>360</v>
      </c>
      <c r="H631" s="25" t="str">
        <f>IF($D631=1,VLOOKUP($E631,aanmeldingen!$B:$AB,H$1,FALSE),"")</f>
        <v/>
      </c>
      <c r="I631" s="1" t="str">
        <f>IF($D631=1,VLOOKUP($E631,aanmeldingen!$B:$AB,I$1,FALSE),"")</f>
        <v/>
      </c>
      <c r="J631" s="1" t="str">
        <f>IF($D631=1,VLOOKUP($E631,aanmeldingen!$B:$AB,J$1,FALSE),"")</f>
        <v/>
      </c>
      <c r="K631" s="95" t="str">
        <f>IF($D631=1,VLOOKUP($E631,aanmeldingen!$B:$AB,K$1,FALSE),"")</f>
        <v/>
      </c>
      <c r="L631" s="95" t="str">
        <f>IF($D631=1,VLOOKUP($E631,aanmeldingen!$B:$AB,L$1,FALSE),"")</f>
        <v/>
      </c>
      <c r="M631" s="18" t="str">
        <f>IF($D631=1,VLOOKUP($E631,aanmeldingen!$B:$AB,M$1,FALSE),"")</f>
        <v/>
      </c>
      <c r="N631" s="1" t="str">
        <f>IF($D631=1,VLOOKUP($E631,aanmeldingen!$B:$AB,N$1,FALSE),"")</f>
        <v/>
      </c>
      <c r="O631" s="1" t="str">
        <f>IF($F631="-","",VLOOKUP($E631,aanmeldingen!$B:$AB,O$1,FALSE))</f>
        <v>Zoons</v>
      </c>
      <c r="P631" s="1" t="str">
        <f>IF($F631="-","",VLOOKUP($E631,aanmeldingen!$B:$AB,P$1,FALSE))</f>
        <v>Edo</v>
      </c>
      <c r="Q631" s="1" t="str">
        <f>IF($F631="-","",VLOOKUP($E631,aanmeldingen!$B:$AB,Q$1,FALSE))</f>
        <v>NRD</v>
      </c>
      <c r="R631" s="123">
        <v>13.002000000000001</v>
      </c>
      <c r="S631" s="123"/>
      <c r="AA631" s="54">
        <f t="shared" si="196"/>
        <v>0</v>
      </c>
      <c r="AB631" s="54" t="e">
        <f t="shared" si="197"/>
        <v>#VALUE!</v>
      </c>
      <c r="AC631" s="83" t="str">
        <f t="shared" si="198"/>
        <v/>
      </c>
      <c r="AD631" s="54">
        <f t="shared" si="200"/>
        <v>627</v>
      </c>
      <c r="AE631" s="54" t="str">
        <f t="shared" si="203"/>
        <v/>
      </c>
      <c r="AF631" s="54" t="str">
        <f t="shared" si="204"/>
        <v/>
      </c>
      <c r="AG631" s="54" t="str">
        <f t="shared" si="212"/>
        <v/>
      </c>
      <c r="AH631" s="54" t="str">
        <f t="shared" si="212"/>
        <v/>
      </c>
      <c r="AI631" s="54" t="str">
        <f t="shared" si="212"/>
        <v/>
      </c>
      <c r="AJ631" s="54" t="str">
        <f t="shared" si="207"/>
        <v/>
      </c>
      <c r="AK631" s="54" t="str">
        <f t="shared" si="213"/>
        <v/>
      </c>
      <c r="AL631" s="54" t="str">
        <f t="shared" si="213"/>
        <v/>
      </c>
      <c r="AM631" s="54" t="str">
        <f t="shared" si="213"/>
        <v/>
      </c>
      <c r="AN631" s="1" t="str">
        <f>IF(AF631="S",VLOOKUP(AI631,lookups!$N$1:$O$100,2,FALSE),"NVT")</f>
        <v>NVT</v>
      </c>
      <c r="AP631" s="54" t="str">
        <f t="shared" si="199"/>
        <v/>
      </c>
    </row>
    <row r="632" spans="1:42" x14ac:dyDescent="0.2">
      <c r="A632" s="1">
        <f t="shared" si="208"/>
        <v>360.01300300000003</v>
      </c>
      <c r="B632" s="1">
        <f t="shared" si="209"/>
        <v>3</v>
      </c>
      <c r="C632" s="1">
        <f t="shared" si="210"/>
        <v>1</v>
      </c>
      <c r="D632" s="1">
        <f t="shared" si="211"/>
        <v>0</v>
      </c>
      <c r="E632" s="1">
        <f t="shared" si="195"/>
        <v>628</v>
      </c>
      <c r="F632" s="1">
        <f>IFERROR(VLOOKUP($E632,aanmeldingen!$B:$AB,F$1,FALSE),"-")</f>
        <v>360</v>
      </c>
      <c r="H632" s="25" t="str">
        <f>IF($D632=1,VLOOKUP($E632,aanmeldingen!$B:$AB,H$1,FALSE),"")</f>
        <v/>
      </c>
      <c r="I632" s="1" t="str">
        <f>IF($D632=1,VLOOKUP($E632,aanmeldingen!$B:$AB,I$1,FALSE),"")</f>
        <v/>
      </c>
      <c r="J632" s="1" t="str">
        <f>IF($D632=1,VLOOKUP($E632,aanmeldingen!$B:$AB,J$1,FALSE),"")</f>
        <v/>
      </c>
      <c r="K632" s="95" t="str">
        <f>IF($D632=1,VLOOKUP($E632,aanmeldingen!$B:$AB,K$1,FALSE),"")</f>
        <v/>
      </c>
      <c r="L632" s="95" t="str">
        <f>IF($D632=1,VLOOKUP($E632,aanmeldingen!$B:$AB,L$1,FALSE),"")</f>
        <v/>
      </c>
      <c r="M632" s="18" t="str">
        <f>IF($D632=1,VLOOKUP($E632,aanmeldingen!$B:$AB,M$1,FALSE),"")</f>
        <v/>
      </c>
      <c r="N632" s="1" t="str">
        <f>IF($D632=1,VLOOKUP($E632,aanmeldingen!$B:$AB,N$1,FALSE),"")</f>
        <v/>
      </c>
      <c r="O632" s="1" t="str">
        <f>IF($F632="-","",VLOOKUP($E632,aanmeldingen!$B:$AB,O$1,FALSE))</f>
        <v>Giacon</v>
      </c>
      <c r="P632" s="1" t="str">
        <f>IF($F632="-","",VLOOKUP($E632,aanmeldingen!$B:$AB,P$1,FALSE))</f>
        <v>Daniel</v>
      </c>
      <c r="Q632" s="1" t="str">
        <f>IF($F632="-","",VLOOKUP($E632,aanmeldingen!$B:$AB,Q$1,FALSE))</f>
        <v>AMS</v>
      </c>
      <c r="R632" s="123">
        <v>13.003</v>
      </c>
      <c r="S632" s="123"/>
      <c r="AA632" s="54">
        <f t="shared" si="196"/>
        <v>0</v>
      </c>
      <c r="AB632" s="54" t="e">
        <f t="shared" si="197"/>
        <v>#VALUE!</v>
      </c>
      <c r="AC632" s="83" t="str">
        <f t="shared" si="198"/>
        <v/>
      </c>
      <c r="AD632" s="54">
        <f t="shared" si="200"/>
        <v>628</v>
      </c>
      <c r="AE632" s="54" t="str">
        <f t="shared" si="203"/>
        <v/>
      </c>
      <c r="AF632" s="54" t="str">
        <f t="shared" si="204"/>
        <v/>
      </c>
      <c r="AG632" s="54" t="str">
        <f t="shared" si="212"/>
        <v/>
      </c>
      <c r="AH632" s="54" t="str">
        <f t="shared" si="212"/>
        <v/>
      </c>
      <c r="AI632" s="54" t="str">
        <f t="shared" si="212"/>
        <v/>
      </c>
      <c r="AJ632" s="54" t="str">
        <f t="shared" si="207"/>
        <v/>
      </c>
      <c r="AK632" s="54" t="str">
        <f t="shared" si="213"/>
        <v/>
      </c>
      <c r="AL632" s="54" t="str">
        <f t="shared" si="213"/>
        <v/>
      </c>
      <c r="AM632" s="54" t="str">
        <f t="shared" si="213"/>
        <v/>
      </c>
      <c r="AN632" s="1" t="str">
        <f>IF(AF632="S",VLOOKUP(AI632,lookups!$N$1:$O$100,2,FALSE),"NVT")</f>
        <v>NVT</v>
      </c>
      <c r="AP632" s="54" t="str">
        <f t="shared" si="199"/>
        <v/>
      </c>
    </row>
    <row r="633" spans="1:42" x14ac:dyDescent="0.2">
      <c r="A633" s="1">
        <f t="shared" si="208"/>
        <v>360.01300400000002</v>
      </c>
      <c r="B633" s="1">
        <f t="shared" si="209"/>
        <v>4</v>
      </c>
      <c r="C633" s="1">
        <f t="shared" si="210"/>
        <v>1</v>
      </c>
      <c r="D633" s="1">
        <f t="shared" si="211"/>
        <v>0</v>
      </c>
      <c r="E633" s="1">
        <f t="shared" si="195"/>
        <v>629</v>
      </c>
      <c r="F633" s="1">
        <f>IFERROR(VLOOKUP($E633,aanmeldingen!$B:$AB,F$1,FALSE),"-")</f>
        <v>360</v>
      </c>
      <c r="H633" s="25" t="str">
        <f>IF($D633=1,VLOOKUP($E633,aanmeldingen!$B:$AB,H$1,FALSE),"")</f>
        <v/>
      </c>
      <c r="I633" s="1" t="str">
        <f>IF($D633=1,VLOOKUP($E633,aanmeldingen!$B:$AB,I$1,FALSE),"")</f>
        <v/>
      </c>
      <c r="J633" s="1" t="str">
        <f>IF($D633=1,VLOOKUP($E633,aanmeldingen!$B:$AB,J$1,FALSE),"")</f>
        <v/>
      </c>
      <c r="K633" s="95" t="str">
        <f>IF($D633=1,VLOOKUP($E633,aanmeldingen!$B:$AB,K$1,FALSE),"")</f>
        <v/>
      </c>
      <c r="L633" s="95" t="str">
        <f>IF($D633=1,VLOOKUP($E633,aanmeldingen!$B:$AB,L$1,FALSE),"")</f>
        <v/>
      </c>
      <c r="M633" s="18" t="str">
        <f>IF($D633=1,VLOOKUP($E633,aanmeldingen!$B:$AB,M$1,FALSE),"")</f>
        <v/>
      </c>
      <c r="N633" s="1" t="str">
        <f>IF($D633=1,VLOOKUP($E633,aanmeldingen!$B:$AB,N$1,FALSE),"")</f>
        <v/>
      </c>
      <c r="O633" s="1" t="str">
        <f>IF($F633="-","",VLOOKUP($E633,aanmeldingen!$B:$AB,O$1,FALSE))</f>
        <v>Dualeh</v>
      </c>
      <c r="P633" s="1" t="str">
        <f>IF($F633="-","",VLOOKUP($E633,aanmeldingen!$B:$AB,P$1,FALSE))</f>
        <v>Quincy</v>
      </c>
      <c r="Q633" s="1" t="str">
        <f>IF($F633="-","",VLOOKUP($E633,aanmeldingen!$B:$AB,Q$1,FALSE))</f>
        <v>TWE</v>
      </c>
      <c r="R633" s="123">
        <v>13.004</v>
      </c>
      <c r="S633" s="123"/>
      <c r="AA633" s="54">
        <f t="shared" si="196"/>
        <v>0</v>
      </c>
      <c r="AB633" s="54" t="e">
        <f t="shared" si="197"/>
        <v>#VALUE!</v>
      </c>
      <c r="AC633" s="83" t="str">
        <f t="shared" si="198"/>
        <v/>
      </c>
      <c r="AD633" s="54">
        <f t="shared" si="200"/>
        <v>629</v>
      </c>
      <c r="AE633" s="54" t="str">
        <f t="shared" si="203"/>
        <v/>
      </c>
      <c r="AF633" s="54" t="str">
        <f t="shared" si="204"/>
        <v/>
      </c>
      <c r="AG633" s="54" t="str">
        <f t="shared" si="212"/>
        <v/>
      </c>
      <c r="AH633" s="54" t="str">
        <f t="shared" si="212"/>
        <v/>
      </c>
      <c r="AI633" s="54" t="str">
        <f t="shared" si="212"/>
        <v/>
      </c>
      <c r="AJ633" s="54" t="str">
        <f t="shared" si="207"/>
        <v/>
      </c>
      <c r="AK633" s="54" t="str">
        <f t="shared" si="213"/>
        <v/>
      </c>
      <c r="AL633" s="54" t="str">
        <f t="shared" si="213"/>
        <v/>
      </c>
      <c r="AM633" s="54" t="str">
        <f t="shared" si="213"/>
        <v/>
      </c>
      <c r="AN633" s="1" t="str">
        <f>IF(AF633="S",VLOOKUP(AI633,lookups!$N$1:$O$100,2,FALSE),"NVT")</f>
        <v>NVT</v>
      </c>
      <c r="AP633" s="54" t="str">
        <f t="shared" si="199"/>
        <v/>
      </c>
    </row>
    <row r="634" spans="1:42" x14ac:dyDescent="0.2">
      <c r="A634" s="1">
        <f t="shared" si="208"/>
        <v>361.142</v>
      </c>
      <c r="B634" s="1">
        <f t="shared" si="209"/>
        <v>1</v>
      </c>
      <c r="C634" s="1">
        <f t="shared" si="210"/>
        <v>0</v>
      </c>
      <c r="D634" s="1">
        <f t="shared" si="211"/>
        <v>1</v>
      </c>
      <c r="E634" s="1">
        <f t="shared" si="195"/>
        <v>630</v>
      </c>
      <c r="F634" s="1">
        <f>IFERROR(VLOOKUP($E634,aanmeldingen!$B:$AB,F$1,FALSE),"-")</f>
        <v>361</v>
      </c>
      <c r="H634" s="25" t="str">
        <f>IF($D634=1,VLOOKUP($E634,aanmeldingen!$B:$AB,H$1,FALSE),"")</f>
        <v>Torun</v>
      </c>
      <c r="I634" s="1" t="str">
        <f>IF($D634=1,VLOOKUP($E634,aanmeldingen!$B:$AB,I$1,FALSE),"")</f>
        <v>POL</v>
      </c>
      <c r="J634" s="1" t="str">
        <f>IF($D634=1,VLOOKUP($E634,aanmeldingen!$B:$AB,J$1,FALSE),"")</f>
        <v>WK Jun</v>
      </c>
      <c r="K634" s="95">
        <f>IF($D634=1,VLOOKUP($E634,aanmeldingen!$B:$AB,K$1,FALSE),"")</f>
        <v>43567</v>
      </c>
      <c r="L634" s="95">
        <f>IF($D634=1,VLOOKUP($E634,aanmeldingen!$B:$AB,L$1,FALSE),"")</f>
        <v>43567</v>
      </c>
      <c r="M634" s="18" t="str">
        <f>IF($D634=1,VLOOKUP($E634,aanmeldingen!$B:$AB,M$1,FALSE),"")</f>
        <v>Dames</v>
      </c>
      <c r="N634" s="1" t="str">
        <f>IF($D634=1,VLOOKUP($E634,aanmeldingen!$B:$AB,N$1,FALSE),"")</f>
        <v>Degen</v>
      </c>
      <c r="O634" s="1" t="str">
        <f>IF($F634="-","",VLOOKUP($E634,aanmeldingen!$B:$AB,O$1,FALSE))</f>
        <v>Kroese</v>
      </c>
      <c r="P634" s="1" t="str">
        <f>IF($F634="-","",VLOOKUP($E634,aanmeldingen!$B:$AB,P$1,FALSE))</f>
        <v>Katelijne</v>
      </c>
      <c r="Q634" s="1" t="str">
        <f>IF($F634="-","",VLOOKUP($E634,aanmeldingen!$B:$AB,Q$1,FALSE))</f>
        <v>AMS</v>
      </c>
      <c r="R634" s="123">
        <v>142</v>
      </c>
      <c r="S634" s="123">
        <v>157</v>
      </c>
      <c r="AA634" s="54">
        <f t="shared" si="196"/>
        <v>0</v>
      </c>
      <c r="AB634" s="54" t="e">
        <f t="shared" si="197"/>
        <v>#VALUE!</v>
      </c>
      <c r="AC634" s="83" t="str">
        <f t="shared" si="198"/>
        <v/>
      </c>
      <c r="AD634" s="54">
        <f t="shared" si="200"/>
        <v>630</v>
      </c>
      <c r="AE634" s="54" t="str">
        <f t="shared" si="203"/>
        <v/>
      </c>
      <c r="AF634" s="54" t="str">
        <f t="shared" si="204"/>
        <v/>
      </c>
      <c r="AG634" s="54" t="str">
        <f t="shared" si="212"/>
        <v/>
      </c>
      <c r="AH634" s="54" t="str">
        <f t="shared" si="212"/>
        <v/>
      </c>
      <c r="AI634" s="54" t="str">
        <f t="shared" si="212"/>
        <v/>
      </c>
      <c r="AJ634" s="54" t="str">
        <f t="shared" si="207"/>
        <v/>
      </c>
      <c r="AK634" s="54" t="str">
        <f t="shared" si="213"/>
        <v/>
      </c>
      <c r="AL634" s="54" t="str">
        <f t="shared" si="213"/>
        <v/>
      </c>
      <c r="AM634" s="54" t="str">
        <f t="shared" si="213"/>
        <v/>
      </c>
      <c r="AN634" s="1" t="str">
        <f>IF(AF634="S",VLOOKUP(AI634,lookups!$N$1:$O$100,2,FALSE),"NVT")</f>
        <v>NVT</v>
      </c>
      <c r="AP634" s="54" t="str">
        <f t="shared" si="199"/>
        <v/>
      </c>
    </row>
    <row r="635" spans="1:42" x14ac:dyDescent="0.2">
      <c r="A635" s="1">
        <f t="shared" si="208"/>
        <v>362.03</v>
      </c>
      <c r="B635" s="1">
        <f t="shared" si="209"/>
        <v>1</v>
      </c>
      <c r="C635" s="1">
        <f t="shared" si="210"/>
        <v>1</v>
      </c>
      <c r="D635" s="1">
        <f t="shared" si="211"/>
        <v>1</v>
      </c>
      <c r="E635" s="1">
        <f t="shared" si="195"/>
        <v>631</v>
      </c>
      <c r="F635" s="1">
        <f>IFERROR(VLOOKUP($E635,aanmeldingen!$B:$AB,F$1,FALSE),"-")</f>
        <v>362</v>
      </c>
      <c r="H635" s="25" t="str">
        <f>IF($D635=1,VLOOKUP($E635,aanmeldingen!$B:$AB,H$1,FALSE),"")</f>
        <v>Torun</v>
      </c>
      <c r="I635" s="1" t="str">
        <f>IF($D635=1,VLOOKUP($E635,aanmeldingen!$B:$AB,I$1,FALSE),"")</f>
        <v>POL</v>
      </c>
      <c r="J635" s="1" t="str">
        <f>IF($D635=1,VLOOKUP($E635,aanmeldingen!$B:$AB,J$1,FALSE),"")</f>
        <v>WK Jun</v>
      </c>
      <c r="K635" s="95">
        <f>IF($D635=1,VLOOKUP($E635,aanmeldingen!$B:$AB,K$1,FALSE),"")</f>
        <v>43567</v>
      </c>
      <c r="L635" s="95">
        <f>IF($D635=1,VLOOKUP($E635,aanmeldingen!$B:$AB,L$1,FALSE),"")</f>
        <v>43567</v>
      </c>
      <c r="M635" s="18" t="str">
        <f>IF($D635=1,VLOOKUP($E635,aanmeldingen!$B:$AB,M$1,FALSE),"")</f>
        <v>Heren</v>
      </c>
      <c r="N635" s="1" t="str">
        <f>IF($D635=1,VLOOKUP($E635,aanmeldingen!$B:$AB,N$1,FALSE),"")</f>
        <v>Degen</v>
      </c>
      <c r="O635" s="1" t="str">
        <f>IF($F635="-","",VLOOKUP($E635,aanmeldingen!$B:$AB,O$1,FALSE))</f>
        <v>Postma</v>
      </c>
      <c r="P635" s="1" t="str">
        <f>IF($F635="-","",VLOOKUP($E635,aanmeldingen!$B:$AB,P$1,FALSE))</f>
        <v>Randy</v>
      </c>
      <c r="Q635" s="1" t="str">
        <f>IF($F635="-","",VLOOKUP($E635,aanmeldingen!$B:$AB,Q$1,FALSE))</f>
        <v>FCA</v>
      </c>
      <c r="R635" s="123">
        <v>30</v>
      </c>
      <c r="S635" s="123">
        <v>193</v>
      </c>
      <c r="AA635" s="54">
        <f t="shared" si="196"/>
        <v>0</v>
      </c>
      <c r="AB635" s="54" t="e">
        <f t="shared" si="197"/>
        <v>#VALUE!</v>
      </c>
      <c r="AC635" s="83" t="str">
        <f t="shared" si="198"/>
        <v/>
      </c>
      <c r="AD635" s="54">
        <f t="shared" si="200"/>
        <v>631</v>
      </c>
      <c r="AE635" s="54" t="str">
        <f t="shared" si="203"/>
        <v/>
      </c>
      <c r="AF635" s="54" t="str">
        <f t="shared" si="204"/>
        <v/>
      </c>
      <c r="AG635" s="54" t="str">
        <f t="shared" si="212"/>
        <v/>
      </c>
      <c r="AH635" s="54" t="str">
        <f t="shared" si="212"/>
        <v/>
      </c>
      <c r="AI635" s="54" t="str">
        <f t="shared" si="212"/>
        <v/>
      </c>
      <c r="AJ635" s="54" t="str">
        <f t="shared" si="207"/>
        <v/>
      </c>
      <c r="AK635" s="54" t="str">
        <f t="shared" si="213"/>
        <v/>
      </c>
      <c r="AL635" s="54" t="str">
        <f t="shared" si="213"/>
        <v/>
      </c>
      <c r="AM635" s="54" t="str">
        <f t="shared" si="213"/>
        <v/>
      </c>
      <c r="AN635" s="1" t="str">
        <f>IF(AF635="S",VLOOKUP(AI635,lookups!$N$1:$O$100,2,FALSE),"NVT")</f>
        <v>NVT</v>
      </c>
      <c r="AP635" s="54" t="str">
        <f t="shared" si="199"/>
        <v/>
      </c>
    </row>
    <row r="636" spans="1:42" x14ac:dyDescent="0.2">
      <c r="A636" s="1">
        <f t="shared" si="208"/>
        <v>362.06</v>
      </c>
      <c r="B636" s="1">
        <f t="shared" si="209"/>
        <v>2</v>
      </c>
      <c r="C636" s="1">
        <f t="shared" si="210"/>
        <v>1</v>
      </c>
      <c r="D636" s="1">
        <f t="shared" si="211"/>
        <v>0</v>
      </c>
      <c r="E636" s="1">
        <f t="shared" si="195"/>
        <v>632</v>
      </c>
      <c r="F636" s="1">
        <f>IFERROR(VLOOKUP($E636,aanmeldingen!$B:$AB,F$1,FALSE),"-")</f>
        <v>362</v>
      </c>
      <c r="H636" s="25" t="str">
        <f>IF($D636=1,VLOOKUP($E636,aanmeldingen!$B:$AB,H$1,FALSE),"")</f>
        <v/>
      </c>
      <c r="I636" s="1" t="str">
        <f>IF($D636=1,VLOOKUP($E636,aanmeldingen!$B:$AB,I$1,FALSE),"")</f>
        <v/>
      </c>
      <c r="J636" s="1" t="str">
        <f>IF($D636=1,VLOOKUP($E636,aanmeldingen!$B:$AB,J$1,FALSE),"")</f>
        <v/>
      </c>
      <c r="K636" s="95" t="str">
        <f>IF($D636=1,VLOOKUP($E636,aanmeldingen!$B:$AB,K$1,FALSE),"")</f>
        <v/>
      </c>
      <c r="L636" s="95" t="str">
        <f>IF($D636=1,VLOOKUP($E636,aanmeldingen!$B:$AB,L$1,FALSE),"")</f>
        <v/>
      </c>
      <c r="M636" s="18" t="str">
        <f>IF($D636=1,VLOOKUP($E636,aanmeldingen!$B:$AB,M$1,FALSE),"")</f>
        <v/>
      </c>
      <c r="N636" s="1" t="str">
        <f>IF($D636=1,VLOOKUP($E636,aanmeldingen!$B:$AB,N$1,FALSE),"")</f>
        <v/>
      </c>
      <c r="O636" s="1" t="str">
        <f>IF($F636="-","",VLOOKUP($E636,aanmeldingen!$B:$AB,O$1,FALSE))</f>
        <v>Derksen</v>
      </c>
      <c r="P636" s="1" t="str">
        <f>IF($F636="-","",VLOOKUP($E636,aanmeldingen!$B:$AB,P$1,FALSE))</f>
        <v>Ruben</v>
      </c>
      <c r="Q636" s="1" t="str">
        <f>IF($F636="-","",VLOOKUP($E636,aanmeldingen!$B:$AB,Q$1,FALSE))</f>
        <v>SCA</v>
      </c>
      <c r="R636" s="123">
        <v>60</v>
      </c>
      <c r="S636" s="123"/>
      <c r="AA636" s="54">
        <f t="shared" si="196"/>
        <v>0</v>
      </c>
      <c r="AB636" s="54" t="e">
        <f t="shared" si="197"/>
        <v>#VALUE!</v>
      </c>
      <c r="AC636" s="83" t="str">
        <f t="shared" si="198"/>
        <v/>
      </c>
      <c r="AD636" s="54">
        <f t="shared" si="200"/>
        <v>632</v>
      </c>
      <c r="AE636" s="54" t="str">
        <f t="shared" si="203"/>
        <v/>
      </c>
      <c r="AF636" s="54" t="str">
        <f t="shared" si="204"/>
        <v/>
      </c>
      <c r="AG636" s="54" t="str">
        <f t="shared" si="212"/>
        <v/>
      </c>
      <c r="AH636" s="54" t="str">
        <f t="shared" si="212"/>
        <v/>
      </c>
      <c r="AI636" s="54" t="str">
        <f t="shared" si="212"/>
        <v/>
      </c>
      <c r="AJ636" s="54" t="str">
        <f t="shared" si="207"/>
        <v/>
      </c>
      <c r="AK636" s="54" t="str">
        <f t="shared" si="213"/>
        <v/>
      </c>
      <c r="AL636" s="54" t="str">
        <f t="shared" si="213"/>
        <v/>
      </c>
      <c r="AM636" s="54" t="str">
        <f t="shared" si="213"/>
        <v/>
      </c>
      <c r="AN636" s="1" t="str">
        <f>IF(AF636="S",VLOOKUP(AI636,lookups!$N$1:$O$100,2,FALSE),"NVT")</f>
        <v>NVT</v>
      </c>
      <c r="AP636" s="54" t="str">
        <f t="shared" si="199"/>
        <v/>
      </c>
    </row>
    <row r="637" spans="1:42" x14ac:dyDescent="0.2">
      <c r="A637" s="1">
        <f t="shared" si="208"/>
        <v>362.15499999999997</v>
      </c>
      <c r="B637" s="1">
        <f t="shared" si="209"/>
        <v>3</v>
      </c>
      <c r="C637" s="1">
        <f t="shared" si="210"/>
        <v>1</v>
      </c>
      <c r="D637" s="1">
        <f t="shared" si="211"/>
        <v>0</v>
      </c>
      <c r="E637" s="1">
        <f t="shared" si="195"/>
        <v>633</v>
      </c>
      <c r="F637" s="1">
        <f>IFERROR(VLOOKUP($E637,aanmeldingen!$B:$AB,F$1,FALSE),"-")</f>
        <v>362</v>
      </c>
      <c r="H637" s="25" t="str">
        <f>IF($D637=1,VLOOKUP($E637,aanmeldingen!$B:$AB,H$1,FALSE),"")</f>
        <v/>
      </c>
      <c r="I637" s="1" t="str">
        <f>IF($D637=1,VLOOKUP($E637,aanmeldingen!$B:$AB,I$1,FALSE),"")</f>
        <v/>
      </c>
      <c r="J637" s="1" t="str">
        <f>IF($D637=1,VLOOKUP($E637,aanmeldingen!$B:$AB,J$1,FALSE),"")</f>
        <v/>
      </c>
      <c r="K637" s="95" t="str">
        <f>IF($D637=1,VLOOKUP($E637,aanmeldingen!$B:$AB,K$1,FALSE),"")</f>
        <v/>
      </c>
      <c r="L637" s="95" t="str">
        <f>IF($D637=1,VLOOKUP($E637,aanmeldingen!$B:$AB,L$1,FALSE),"")</f>
        <v/>
      </c>
      <c r="M637" s="18" t="str">
        <f>IF($D637=1,VLOOKUP($E637,aanmeldingen!$B:$AB,M$1,FALSE),"")</f>
        <v/>
      </c>
      <c r="N637" s="1" t="str">
        <f>IF($D637=1,VLOOKUP($E637,aanmeldingen!$B:$AB,N$1,FALSE),"")</f>
        <v/>
      </c>
      <c r="O637" s="1" t="str">
        <f>IF($F637="-","",VLOOKUP($E637,aanmeldingen!$B:$AB,O$1,FALSE))</f>
        <v>Assmann</v>
      </c>
      <c r="P637" s="1" t="str">
        <f>IF($F637="-","",VLOOKUP($E637,aanmeldingen!$B:$AB,P$1,FALSE))</f>
        <v>Timothy</v>
      </c>
      <c r="Q637" s="1" t="str">
        <f>IF($F637="-","",VLOOKUP($E637,aanmeldingen!$B:$AB,Q$1,FALSE))</f>
        <v>DBO</v>
      </c>
      <c r="R637" s="123">
        <v>155</v>
      </c>
      <c r="S637" s="123"/>
      <c r="AA637" s="54">
        <f t="shared" si="196"/>
        <v>0</v>
      </c>
      <c r="AB637" s="54" t="e">
        <f t="shared" si="197"/>
        <v>#VALUE!</v>
      </c>
      <c r="AC637" s="83" t="str">
        <f t="shared" si="198"/>
        <v/>
      </c>
      <c r="AD637" s="54">
        <f t="shared" si="200"/>
        <v>633</v>
      </c>
      <c r="AE637" s="54" t="str">
        <f t="shared" si="203"/>
        <v/>
      </c>
      <c r="AF637" s="54" t="str">
        <f t="shared" si="204"/>
        <v/>
      </c>
      <c r="AG637" s="54" t="str">
        <f t="shared" si="212"/>
        <v/>
      </c>
      <c r="AH637" s="54" t="str">
        <f t="shared" si="212"/>
        <v/>
      </c>
      <c r="AI637" s="54" t="str">
        <f t="shared" si="212"/>
        <v/>
      </c>
      <c r="AJ637" s="54" t="str">
        <f t="shared" si="207"/>
        <v/>
      </c>
      <c r="AK637" s="54" t="str">
        <f t="shared" si="213"/>
        <v/>
      </c>
      <c r="AL637" s="54" t="str">
        <f t="shared" si="213"/>
        <v/>
      </c>
      <c r="AM637" s="54" t="str">
        <f t="shared" si="213"/>
        <v/>
      </c>
      <c r="AN637" s="1" t="str">
        <f>IF(AF637="S",VLOOKUP(AI637,lookups!$N$1:$O$100,2,FALSE),"NVT")</f>
        <v>NVT</v>
      </c>
      <c r="AP637" s="54" t="str">
        <f t="shared" si="199"/>
        <v/>
      </c>
    </row>
    <row r="638" spans="1:42" x14ac:dyDescent="0.2">
      <c r="A638" s="1">
        <f t="shared" si="208"/>
        <v>362.161</v>
      </c>
      <c r="B638" s="1">
        <f t="shared" si="209"/>
        <v>4</v>
      </c>
      <c r="C638" s="1">
        <f t="shared" si="210"/>
        <v>1</v>
      </c>
      <c r="D638" s="1">
        <f t="shared" si="211"/>
        <v>0</v>
      </c>
      <c r="E638" s="1">
        <f t="shared" si="195"/>
        <v>634</v>
      </c>
      <c r="F638" s="1">
        <f>IFERROR(VLOOKUP($E638,aanmeldingen!$B:$AB,F$1,FALSE),"-")</f>
        <v>362</v>
      </c>
      <c r="H638" s="25" t="str">
        <f>IF($D638=1,VLOOKUP($E638,aanmeldingen!$B:$AB,H$1,FALSE),"")</f>
        <v/>
      </c>
      <c r="I638" s="1" t="str">
        <f>IF($D638=1,VLOOKUP($E638,aanmeldingen!$B:$AB,I$1,FALSE),"")</f>
        <v/>
      </c>
      <c r="J638" s="1" t="str">
        <f>IF($D638=1,VLOOKUP($E638,aanmeldingen!$B:$AB,J$1,FALSE),"")</f>
        <v/>
      </c>
      <c r="K638" s="95" t="str">
        <f>IF($D638=1,VLOOKUP($E638,aanmeldingen!$B:$AB,K$1,FALSE),"")</f>
        <v/>
      </c>
      <c r="L638" s="95" t="str">
        <f>IF($D638=1,VLOOKUP($E638,aanmeldingen!$B:$AB,L$1,FALSE),"")</f>
        <v/>
      </c>
      <c r="M638" s="18" t="str">
        <f>IF($D638=1,VLOOKUP($E638,aanmeldingen!$B:$AB,M$1,FALSE),"")</f>
        <v/>
      </c>
      <c r="N638" s="1" t="str">
        <f>IF($D638=1,VLOOKUP($E638,aanmeldingen!$B:$AB,N$1,FALSE),"")</f>
        <v/>
      </c>
      <c r="O638" s="1" t="str">
        <f>IF($F638="-","",VLOOKUP($E638,aanmeldingen!$B:$AB,O$1,FALSE))</f>
        <v>Roubailo</v>
      </c>
      <c r="P638" s="1" t="str">
        <f>IF($F638="-","",VLOOKUP($E638,aanmeldingen!$B:$AB,P$1,FALSE))</f>
        <v>Niels</v>
      </c>
      <c r="Q638" s="1" t="str">
        <f>IF($F638="-","",VLOOKUP($E638,aanmeldingen!$B:$AB,Q$1,FALSE))</f>
        <v>RS</v>
      </c>
      <c r="R638" s="123">
        <v>161</v>
      </c>
      <c r="S638" s="123"/>
      <c r="AA638" s="54">
        <f t="shared" si="196"/>
        <v>0</v>
      </c>
      <c r="AB638" s="54" t="e">
        <f t="shared" si="197"/>
        <v>#VALUE!</v>
      </c>
      <c r="AC638" s="83" t="str">
        <f t="shared" si="198"/>
        <v/>
      </c>
      <c r="AD638" s="54">
        <f t="shared" si="200"/>
        <v>634</v>
      </c>
      <c r="AE638" s="54" t="str">
        <f t="shared" si="203"/>
        <v/>
      </c>
      <c r="AF638" s="54" t="str">
        <f t="shared" si="204"/>
        <v/>
      </c>
      <c r="AG638" s="54" t="str">
        <f t="shared" si="212"/>
        <v/>
      </c>
      <c r="AH638" s="54" t="str">
        <f t="shared" si="212"/>
        <v/>
      </c>
      <c r="AI638" s="54" t="str">
        <f t="shared" si="212"/>
        <v/>
      </c>
      <c r="AJ638" s="54" t="str">
        <f t="shared" si="207"/>
        <v/>
      </c>
      <c r="AK638" s="54" t="str">
        <f t="shared" si="213"/>
        <v/>
      </c>
      <c r="AL638" s="54" t="str">
        <f t="shared" si="213"/>
        <v/>
      </c>
      <c r="AM638" s="54" t="str">
        <f t="shared" si="213"/>
        <v/>
      </c>
      <c r="AN638" s="1" t="str">
        <f>IF(AF638="S",VLOOKUP(AI638,lookups!$N$1:$O$100,2,FALSE),"NVT")</f>
        <v>NVT</v>
      </c>
      <c r="AP638" s="54" t="str">
        <f t="shared" si="199"/>
        <v/>
      </c>
    </row>
    <row r="639" spans="1:42" x14ac:dyDescent="0.2">
      <c r="A639" s="1">
        <f t="shared" si="208"/>
        <v>365.06</v>
      </c>
      <c r="B639" s="1">
        <f t="shared" si="209"/>
        <v>1</v>
      </c>
      <c r="C639" s="1">
        <f t="shared" si="210"/>
        <v>0</v>
      </c>
      <c r="D639" s="1">
        <f t="shared" si="211"/>
        <v>1</v>
      </c>
      <c r="E639" s="1">
        <f t="shared" si="195"/>
        <v>635</v>
      </c>
      <c r="F639" s="1">
        <f>IFERROR(VLOOKUP($E639,aanmeldingen!$B:$AB,F$1,FALSE),"-")</f>
        <v>365</v>
      </c>
      <c r="H639" s="25" t="str">
        <f>IF($D639=1,VLOOKUP($E639,aanmeldingen!$B:$AB,H$1,FALSE),"")</f>
        <v>Torun</v>
      </c>
      <c r="I639" s="1" t="str">
        <f>IF($D639=1,VLOOKUP($E639,aanmeldingen!$B:$AB,I$1,FALSE),"")</f>
        <v>ITA</v>
      </c>
      <c r="J639" s="1" t="str">
        <f>IF($D639=1,VLOOKUP($E639,aanmeldingen!$B:$AB,J$1,FALSE),"")</f>
        <v>WK Cad</v>
      </c>
      <c r="K639" s="95">
        <f>IF($D639=1,VLOOKUP($E639,aanmeldingen!$B:$AB,K$1,FALSE),"")</f>
        <v>43568</v>
      </c>
      <c r="L639" s="95">
        <f>IF($D639=1,VLOOKUP($E639,aanmeldingen!$B:$AB,L$1,FALSE),"")</f>
        <v>43568</v>
      </c>
      <c r="M639" s="18" t="str">
        <f>IF($D639=1,VLOOKUP($E639,aanmeldingen!$B:$AB,M$1,FALSE),"")</f>
        <v>Heren</v>
      </c>
      <c r="N639" s="1" t="str">
        <f>IF($D639=1,VLOOKUP($E639,aanmeldingen!$B:$AB,N$1,FALSE),"")</f>
        <v>Degen</v>
      </c>
      <c r="O639" s="1" t="str">
        <f>IF($F639="-","",VLOOKUP($E639,aanmeldingen!$B:$AB,O$1,FALSE))</f>
        <v>Assmann</v>
      </c>
      <c r="P639" s="1" t="str">
        <f>IF($F639="-","",VLOOKUP($E639,aanmeldingen!$B:$AB,P$1,FALSE))</f>
        <v>Timothy</v>
      </c>
      <c r="Q639" s="1" t="str">
        <f>IF($F639="-","",VLOOKUP($E639,aanmeldingen!$B:$AB,Q$1,FALSE))</f>
        <v>DBO</v>
      </c>
      <c r="R639" s="123">
        <v>60</v>
      </c>
      <c r="S639" s="123">
        <v>141</v>
      </c>
      <c r="AA639" s="54">
        <f t="shared" si="196"/>
        <v>0</v>
      </c>
      <c r="AB639" s="54" t="e">
        <f t="shared" si="197"/>
        <v>#VALUE!</v>
      </c>
      <c r="AC639" s="83" t="str">
        <f t="shared" si="198"/>
        <v/>
      </c>
      <c r="AD639" s="54">
        <f t="shared" si="200"/>
        <v>635</v>
      </c>
      <c r="AE639" s="54" t="str">
        <f t="shared" si="203"/>
        <v/>
      </c>
      <c r="AF639" s="54" t="str">
        <f t="shared" si="204"/>
        <v/>
      </c>
      <c r="AG639" s="54" t="str">
        <f t="shared" si="212"/>
        <v/>
      </c>
      <c r="AH639" s="54" t="str">
        <f t="shared" si="212"/>
        <v/>
      </c>
      <c r="AI639" s="54" t="str">
        <f t="shared" si="212"/>
        <v/>
      </c>
      <c r="AJ639" s="54" t="str">
        <f t="shared" si="207"/>
        <v/>
      </c>
      <c r="AK639" s="54" t="str">
        <f t="shared" si="213"/>
        <v/>
      </c>
      <c r="AL639" s="54" t="str">
        <f t="shared" si="213"/>
        <v/>
      </c>
      <c r="AM639" s="54" t="str">
        <f t="shared" si="213"/>
        <v/>
      </c>
      <c r="AN639" s="1" t="str">
        <f>IF(AF639="S",VLOOKUP(AI639,lookups!$N$1:$O$100,2,FALSE),"NVT")</f>
        <v>NVT</v>
      </c>
      <c r="AP639" s="54" t="str">
        <f t="shared" si="199"/>
        <v/>
      </c>
    </row>
    <row r="640" spans="1:42" x14ac:dyDescent="0.2">
      <c r="A640" s="1">
        <f t="shared" si="208"/>
        <v>365.14400000000001</v>
      </c>
      <c r="B640" s="1">
        <f t="shared" si="209"/>
        <v>2</v>
      </c>
      <c r="C640" s="1">
        <f t="shared" si="210"/>
        <v>0</v>
      </c>
      <c r="D640" s="1">
        <f t="shared" si="211"/>
        <v>0</v>
      </c>
      <c r="E640" s="1">
        <f t="shared" si="195"/>
        <v>636</v>
      </c>
      <c r="F640" s="1">
        <f>IFERROR(VLOOKUP($E640,aanmeldingen!$B:$AB,F$1,FALSE),"-")</f>
        <v>365</v>
      </c>
      <c r="H640" s="25" t="str">
        <f>IF($D640=1,VLOOKUP($E640,aanmeldingen!$B:$AB,H$1,FALSE),"")</f>
        <v/>
      </c>
      <c r="I640" s="1" t="str">
        <f>IF($D640=1,VLOOKUP($E640,aanmeldingen!$B:$AB,I$1,FALSE),"")</f>
        <v/>
      </c>
      <c r="J640" s="1" t="str">
        <f>IF($D640=1,VLOOKUP($E640,aanmeldingen!$B:$AB,J$1,FALSE),"")</f>
        <v/>
      </c>
      <c r="K640" s="95" t="str">
        <f>IF($D640=1,VLOOKUP($E640,aanmeldingen!$B:$AB,K$1,FALSE),"")</f>
        <v/>
      </c>
      <c r="L640" s="95" t="str">
        <f>IF($D640=1,VLOOKUP($E640,aanmeldingen!$B:$AB,L$1,FALSE),"")</f>
        <v/>
      </c>
      <c r="M640" s="18" t="str">
        <f>IF($D640=1,VLOOKUP($E640,aanmeldingen!$B:$AB,M$1,FALSE),"")</f>
        <v/>
      </c>
      <c r="N640" s="1" t="str">
        <f>IF($D640=1,VLOOKUP($E640,aanmeldingen!$B:$AB,N$1,FALSE),"")</f>
        <v/>
      </c>
      <c r="O640" s="1" t="str">
        <f>IF($F640="-","",VLOOKUP($E640,aanmeldingen!$B:$AB,O$1,FALSE))</f>
        <v>Van Rooij</v>
      </c>
      <c r="P640" s="1" t="str">
        <f>IF($F640="-","",VLOOKUP($E640,aanmeldingen!$B:$AB,P$1,FALSE))</f>
        <v>Kevin</v>
      </c>
      <c r="Q640" s="1" t="str">
        <f>IF($F640="-","",VLOOKUP($E640,aanmeldingen!$B:$AB,Q$1,FALSE))</f>
        <v>DBO</v>
      </c>
      <c r="R640" s="123">
        <v>144</v>
      </c>
      <c r="S640" s="123"/>
      <c r="AA640" s="54">
        <f t="shared" si="196"/>
        <v>0</v>
      </c>
      <c r="AB640" s="54" t="e">
        <f t="shared" si="197"/>
        <v>#VALUE!</v>
      </c>
      <c r="AC640" s="83" t="str">
        <f t="shared" si="198"/>
        <v/>
      </c>
      <c r="AD640" s="54">
        <f t="shared" si="200"/>
        <v>636</v>
      </c>
      <c r="AE640" s="54" t="str">
        <f t="shared" si="203"/>
        <v/>
      </c>
      <c r="AF640" s="54" t="str">
        <f t="shared" si="204"/>
        <v/>
      </c>
      <c r="AG640" s="54" t="str">
        <f t="shared" si="212"/>
        <v/>
      </c>
      <c r="AH640" s="54" t="str">
        <f t="shared" si="212"/>
        <v/>
      </c>
      <c r="AI640" s="54" t="str">
        <f t="shared" si="212"/>
        <v/>
      </c>
      <c r="AJ640" s="54" t="str">
        <f t="shared" si="207"/>
        <v/>
      </c>
      <c r="AK640" s="54" t="str">
        <f t="shared" si="213"/>
        <v/>
      </c>
      <c r="AL640" s="54" t="str">
        <f t="shared" si="213"/>
        <v/>
      </c>
      <c r="AM640" s="54" t="str">
        <f t="shared" si="213"/>
        <v/>
      </c>
      <c r="AN640" s="1" t="str">
        <f>IF(AF640="S",VLOOKUP(AI640,lookups!$N$1:$O$100,2,FALSE),"NVT")</f>
        <v>NVT</v>
      </c>
      <c r="AP640" s="54" t="str">
        <f t="shared" si="199"/>
        <v/>
      </c>
    </row>
    <row r="641" spans="1:42" x14ac:dyDescent="0.2">
      <c r="A641" s="1">
        <f t="shared" si="208"/>
        <v>365.06200000000001</v>
      </c>
      <c r="B641" s="1">
        <f t="shared" si="209"/>
        <v>3</v>
      </c>
      <c r="C641" s="1">
        <f t="shared" si="210"/>
        <v>0</v>
      </c>
      <c r="D641" s="1">
        <f t="shared" si="211"/>
        <v>0</v>
      </c>
      <c r="E641" s="1">
        <f t="shared" si="195"/>
        <v>637</v>
      </c>
      <c r="F641" s="1">
        <f>IFERROR(VLOOKUP($E641,aanmeldingen!$B:$AB,F$1,FALSE),"-")</f>
        <v>365</v>
      </c>
      <c r="H641" s="25" t="str">
        <f>IF($D641=1,VLOOKUP($E641,aanmeldingen!$B:$AB,H$1,FALSE),"")</f>
        <v/>
      </c>
      <c r="I641" s="1" t="str">
        <f>IF($D641=1,VLOOKUP($E641,aanmeldingen!$B:$AB,I$1,FALSE),"")</f>
        <v/>
      </c>
      <c r="J641" s="1" t="str">
        <f>IF($D641=1,VLOOKUP($E641,aanmeldingen!$B:$AB,J$1,FALSE),"")</f>
        <v/>
      </c>
      <c r="K641" s="95" t="str">
        <f>IF($D641=1,VLOOKUP($E641,aanmeldingen!$B:$AB,K$1,FALSE),"")</f>
        <v/>
      </c>
      <c r="L641" s="95" t="str">
        <f>IF($D641=1,VLOOKUP($E641,aanmeldingen!$B:$AB,L$1,FALSE),"")</f>
        <v/>
      </c>
      <c r="M641" s="18" t="str">
        <f>IF($D641=1,VLOOKUP($E641,aanmeldingen!$B:$AB,M$1,FALSE),"")</f>
        <v/>
      </c>
      <c r="N641" s="1" t="str">
        <f>IF($D641=1,VLOOKUP($E641,aanmeldingen!$B:$AB,N$1,FALSE),"")</f>
        <v/>
      </c>
      <c r="O641" s="1" t="str">
        <f>IF($F641="-","",VLOOKUP($E641,aanmeldingen!$B:$AB,O$1,FALSE))</f>
        <v>Roubailo</v>
      </c>
      <c r="P641" s="1" t="str">
        <f>IF($F641="-","",VLOOKUP($E641,aanmeldingen!$B:$AB,P$1,FALSE))</f>
        <v>Niels</v>
      </c>
      <c r="Q641" s="1" t="str">
        <f>IF($F641="-","",VLOOKUP($E641,aanmeldingen!$B:$AB,Q$1,FALSE))</f>
        <v>RS</v>
      </c>
      <c r="R641" s="123">
        <v>62</v>
      </c>
      <c r="S641" s="123"/>
      <c r="AA641" s="54">
        <f t="shared" si="196"/>
        <v>0</v>
      </c>
      <c r="AB641" s="54" t="e">
        <f t="shared" si="197"/>
        <v>#VALUE!</v>
      </c>
      <c r="AC641" s="83" t="str">
        <f t="shared" si="198"/>
        <v/>
      </c>
      <c r="AD641" s="54">
        <f t="shared" si="200"/>
        <v>637</v>
      </c>
      <c r="AE641" s="54" t="str">
        <f t="shared" si="203"/>
        <v/>
      </c>
      <c r="AF641" s="54" t="str">
        <f t="shared" si="204"/>
        <v/>
      </c>
      <c r="AG641" s="54" t="str">
        <f t="shared" si="212"/>
        <v/>
      </c>
      <c r="AH641" s="54" t="str">
        <f t="shared" si="212"/>
        <v/>
      </c>
      <c r="AI641" s="54" t="str">
        <f t="shared" si="212"/>
        <v/>
      </c>
      <c r="AJ641" s="54" t="str">
        <f t="shared" si="207"/>
        <v/>
      </c>
      <c r="AK641" s="54" t="str">
        <f t="shared" si="213"/>
        <v/>
      </c>
      <c r="AL641" s="54" t="str">
        <f t="shared" si="213"/>
        <v/>
      </c>
      <c r="AM641" s="54" t="str">
        <f t="shared" si="213"/>
        <v/>
      </c>
      <c r="AN641" s="1" t="str">
        <f>IF(AF641="S",VLOOKUP(AI641,lookups!$N$1:$O$100,2,FALSE),"NVT")</f>
        <v>NVT</v>
      </c>
      <c r="AP641" s="54" t="str">
        <f t="shared" si="199"/>
        <v/>
      </c>
    </row>
    <row r="642" spans="1:42" x14ac:dyDescent="0.2">
      <c r="A642" s="1">
        <f t="shared" si="208"/>
        <v>366.053</v>
      </c>
      <c r="B642" s="1">
        <f t="shared" si="209"/>
        <v>1</v>
      </c>
      <c r="C642" s="1">
        <f t="shared" si="210"/>
        <v>1</v>
      </c>
      <c r="D642" s="1">
        <f t="shared" si="211"/>
        <v>1</v>
      </c>
      <c r="E642" s="1">
        <f t="shared" si="195"/>
        <v>638</v>
      </c>
      <c r="F642" s="1">
        <f>IFERROR(VLOOKUP($E642,aanmeldingen!$B:$AB,F$1,FALSE),"-")</f>
        <v>366</v>
      </c>
      <c r="H642" s="25" t="str">
        <f>IF($D642=1,VLOOKUP($E642,aanmeldingen!$B:$AB,H$1,FALSE),"")</f>
        <v>Torun</v>
      </c>
      <c r="I642" s="1" t="str">
        <f>IF($D642=1,VLOOKUP($E642,aanmeldingen!$B:$AB,I$1,FALSE),"")</f>
        <v>POL</v>
      </c>
      <c r="J642" s="1" t="str">
        <f>IF($D642=1,VLOOKUP($E642,aanmeldingen!$B:$AB,J$1,FALSE),"")</f>
        <v>WK Cad</v>
      </c>
      <c r="K642" s="95">
        <f>IF($D642=1,VLOOKUP($E642,aanmeldingen!$B:$AB,K$1,FALSE),"")</f>
        <v>43568</v>
      </c>
      <c r="L642" s="95">
        <f>IF($D642=1,VLOOKUP($E642,aanmeldingen!$B:$AB,L$1,FALSE),"")</f>
        <v>43568</v>
      </c>
      <c r="M642" s="18" t="str">
        <f>IF($D642=1,VLOOKUP($E642,aanmeldingen!$B:$AB,M$1,FALSE),"")</f>
        <v>Dames</v>
      </c>
      <c r="N642" s="1" t="str">
        <f>IF($D642=1,VLOOKUP($E642,aanmeldingen!$B:$AB,N$1,FALSE),"")</f>
        <v>Degen</v>
      </c>
      <c r="O642" s="1" t="str">
        <f>IF($F642="-","",VLOOKUP($E642,aanmeldingen!$B:$AB,O$1,FALSE))</f>
        <v>Celie</v>
      </c>
      <c r="P642" s="1" t="str">
        <f>IF($F642="-","",VLOOKUP($E642,aanmeldingen!$B:$AB,P$1,FALSE))</f>
        <v>Jocy</v>
      </c>
      <c r="Q642" s="1" t="str">
        <f>IF($F642="-","",VLOOKUP($E642,aanmeldingen!$B:$AB,Q$1,FALSE))</f>
        <v>FCA</v>
      </c>
      <c r="R642" s="123">
        <v>53</v>
      </c>
      <c r="S642" s="123">
        <v>118</v>
      </c>
      <c r="AA642" s="54">
        <f t="shared" si="196"/>
        <v>0</v>
      </c>
      <c r="AB642" s="54" t="e">
        <f t="shared" si="197"/>
        <v>#VALUE!</v>
      </c>
      <c r="AC642" s="83" t="str">
        <f t="shared" si="198"/>
        <v/>
      </c>
      <c r="AD642" s="54">
        <f t="shared" si="200"/>
        <v>638</v>
      </c>
      <c r="AE642" s="54" t="str">
        <f t="shared" si="203"/>
        <v/>
      </c>
      <c r="AF642" s="54" t="str">
        <f t="shared" si="204"/>
        <v/>
      </c>
      <c r="AG642" s="54" t="str">
        <f t="shared" si="212"/>
        <v/>
      </c>
      <c r="AH642" s="54" t="str">
        <f t="shared" si="212"/>
        <v/>
      </c>
      <c r="AI642" s="54" t="str">
        <f t="shared" si="212"/>
        <v/>
      </c>
      <c r="AJ642" s="54" t="str">
        <f t="shared" si="207"/>
        <v/>
      </c>
      <c r="AK642" s="54" t="str">
        <f t="shared" si="213"/>
        <v/>
      </c>
      <c r="AL642" s="54" t="str">
        <f t="shared" si="213"/>
        <v/>
      </c>
      <c r="AM642" s="54" t="str">
        <f t="shared" si="213"/>
        <v/>
      </c>
      <c r="AN642" s="1" t="str">
        <f>IF(AF642="S",VLOOKUP(AI642,lookups!$N$1:$O$100,2,FALSE),"NVT")</f>
        <v>NVT</v>
      </c>
      <c r="AP642" s="54" t="str">
        <f t="shared" si="199"/>
        <v/>
      </c>
    </row>
    <row r="643" spans="1:42" x14ac:dyDescent="0.2">
      <c r="A643" s="1">
        <f t="shared" si="208"/>
        <v>368.03000100000003</v>
      </c>
      <c r="B643" s="1">
        <f t="shared" si="209"/>
        <v>1</v>
      </c>
      <c r="C643" s="1">
        <f t="shared" si="210"/>
        <v>0</v>
      </c>
      <c r="D643" s="1">
        <f t="shared" si="211"/>
        <v>1</v>
      </c>
      <c r="E643" s="1">
        <f t="shared" si="195"/>
        <v>639</v>
      </c>
      <c r="F643" s="1">
        <f>IFERROR(VLOOKUP($E643,aanmeldingen!$B:$AB,F$1,FALSE),"-")</f>
        <v>368</v>
      </c>
      <c r="H643" s="25" t="str">
        <f>IF($D643=1,VLOOKUP($E643,aanmeldingen!$B:$AB,H$1,FALSE),"")</f>
        <v>Torun</v>
      </c>
      <c r="I643" s="1" t="str">
        <f>IF($D643=1,VLOOKUP($E643,aanmeldingen!$B:$AB,I$1,FALSE),"")</f>
        <v>POL</v>
      </c>
      <c r="J643" s="1" t="str">
        <f>IF($D643=1,VLOOKUP($E643,aanmeldingen!$B:$AB,J$1,FALSE),"")</f>
        <v>WK Jun Eq</v>
      </c>
      <c r="K643" s="95">
        <f>IF($D643=1,VLOOKUP($E643,aanmeldingen!$B:$AB,K$1,FALSE),"")</f>
        <v>43569</v>
      </c>
      <c r="L643" s="95">
        <f>IF($D643=1,VLOOKUP($E643,aanmeldingen!$B:$AB,L$1,FALSE),"")</f>
        <v>43569</v>
      </c>
      <c r="M643" s="18" t="str">
        <f>IF($D643=1,VLOOKUP($E643,aanmeldingen!$B:$AB,M$1,FALSE),"")</f>
        <v>Heren</v>
      </c>
      <c r="N643" s="1" t="str">
        <f>IF($D643=1,VLOOKUP($E643,aanmeldingen!$B:$AB,N$1,FALSE),"")</f>
        <v>Degen</v>
      </c>
      <c r="O643" s="1" t="str">
        <f>IF($F643="-","",VLOOKUP($E643,aanmeldingen!$B:$AB,O$1,FALSE))</f>
        <v>Postma</v>
      </c>
      <c r="P643" s="1" t="str">
        <f>IF($F643="-","",VLOOKUP($E643,aanmeldingen!$B:$AB,P$1,FALSE))</f>
        <v>Randy</v>
      </c>
      <c r="Q643" s="1" t="str">
        <f>IF($F643="-","",VLOOKUP($E643,aanmeldingen!$B:$AB,Q$1,FALSE))</f>
        <v>FCA</v>
      </c>
      <c r="R643" s="123">
        <v>30.001000000000001</v>
      </c>
      <c r="S643" s="123">
        <v>41</v>
      </c>
      <c r="AA643" s="54">
        <f t="shared" si="196"/>
        <v>0</v>
      </c>
      <c r="AB643" s="54" t="e">
        <f t="shared" si="197"/>
        <v>#VALUE!</v>
      </c>
      <c r="AC643" s="83" t="str">
        <f t="shared" si="198"/>
        <v/>
      </c>
      <c r="AD643" s="54">
        <f t="shared" si="200"/>
        <v>639</v>
      </c>
      <c r="AE643" s="54" t="str">
        <f t="shared" si="203"/>
        <v/>
      </c>
      <c r="AF643" s="54" t="str">
        <f t="shared" si="204"/>
        <v/>
      </c>
      <c r="AG643" s="54" t="str">
        <f t="shared" si="212"/>
        <v/>
      </c>
      <c r="AH643" s="54" t="str">
        <f t="shared" si="212"/>
        <v/>
      </c>
      <c r="AI643" s="54" t="str">
        <f t="shared" si="212"/>
        <v/>
      </c>
      <c r="AJ643" s="54" t="str">
        <f t="shared" si="207"/>
        <v/>
      </c>
      <c r="AK643" s="54" t="str">
        <f t="shared" si="213"/>
        <v/>
      </c>
      <c r="AL643" s="54" t="str">
        <f t="shared" si="213"/>
        <v/>
      </c>
      <c r="AM643" s="54" t="str">
        <f t="shared" si="213"/>
        <v/>
      </c>
      <c r="AN643" s="1" t="str">
        <f>IF(AF643="S",VLOOKUP(AI643,lookups!$N$1:$O$100,2,FALSE),"NVT")</f>
        <v>NVT</v>
      </c>
      <c r="AP643" s="54" t="str">
        <f t="shared" si="199"/>
        <v/>
      </c>
    </row>
    <row r="644" spans="1:42" x14ac:dyDescent="0.2">
      <c r="A644" s="1">
        <f t="shared" si="208"/>
        <v>368.03000200000002</v>
      </c>
      <c r="B644" s="1">
        <f t="shared" si="209"/>
        <v>2</v>
      </c>
      <c r="C644" s="1">
        <f t="shared" si="210"/>
        <v>0</v>
      </c>
      <c r="D644" s="1">
        <f t="shared" si="211"/>
        <v>0</v>
      </c>
      <c r="E644" s="1">
        <f t="shared" si="195"/>
        <v>640</v>
      </c>
      <c r="F644" s="1">
        <f>IFERROR(VLOOKUP($E644,aanmeldingen!$B:$AB,F$1,FALSE),"-")</f>
        <v>368</v>
      </c>
      <c r="H644" s="25" t="str">
        <f>IF($D644=1,VLOOKUP($E644,aanmeldingen!$B:$AB,H$1,FALSE),"")</f>
        <v/>
      </c>
      <c r="I644" s="1" t="str">
        <f>IF($D644=1,VLOOKUP($E644,aanmeldingen!$B:$AB,I$1,FALSE),"")</f>
        <v/>
      </c>
      <c r="J644" s="1" t="str">
        <f>IF($D644=1,VLOOKUP($E644,aanmeldingen!$B:$AB,J$1,FALSE),"")</f>
        <v/>
      </c>
      <c r="K644" s="95" t="str">
        <f>IF($D644=1,VLOOKUP($E644,aanmeldingen!$B:$AB,K$1,FALSE),"")</f>
        <v/>
      </c>
      <c r="L644" s="95" t="str">
        <f>IF($D644=1,VLOOKUP($E644,aanmeldingen!$B:$AB,L$1,FALSE),"")</f>
        <v/>
      </c>
      <c r="M644" s="18" t="str">
        <f>IF($D644=1,VLOOKUP($E644,aanmeldingen!$B:$AB,M$1,FALSE),"")</f>
        <v/>
      </c>
      <c r="N644" s="1" t="str">
        <f>IF($D644=1,VLOOKUP($E644,aanmeldingen!$B:$AB,N$1,FALSE),"")</f>
        <v/>
      </c>
      <c r="O644" s="1" t="str">
        <f>IF($F644="-","",VLOOKUP($E644,aanmeldingen!$B:$AB,O$1,FALSE))</f>
        <v>Derksen</v>
      </c>
      <c r="P644" s="1" t="str">
        <f>IF($F644="-","",VLOOKUP($E644,aanmeldingen!$B:$AB,P$1,FALSE))</f>
        <v>Ruben</v>
      </c>
      <c r="Q644" s="1" t="str">
        <f>IF($F644="-","",VLOOKUP($E644,aanmeldingen!$B:$AB,Q$1,FALSE))</f>
        <v>SCA</v>
      </c>
      <c r="R644" s="123">
        <v>30.001999999999999</v>
      </c>
      <c r="S644" s="123"/>
      <c r="AA644" s="54">
        <f t="shared" si="196"/>
        <v>0</v>
      </c>
      <c r="AB644" s="54" t="e">
        <f t="shared" si="197"/>
        <v>#VALUE!</v>
      </c>
      <c r="AC644" s="83" t="str">
        <f t="shared" si="198"/>
        <v/>
      </c>
      <c r="AD644" s="54">
        <f t="shared" si="200"/>
        <v>640</v>
      </c>
      <c r="AE644" s="54" t="str">
        <f t="shared" si="203"/>
        <v/>
      </c>
      <c r="AF644" s="54" t="str">
        <f t="shared" si="204"/>
        <v/>
      </c>
      <c r="AG644" s="54" t="str">
        <f t="shared" si="212"/>
        <v/>
      </c>
      <c r="AH644" s="54" t="str">
        <f t="shared" si="212"/>
        <v/>
      </c>
      <c r="AI644" s="54" t="str">
        <f t="shared" si="212"/>
        <v/>
      </c>
      <c r="AJ644" s="54" t="str">
        <f t="shared" si="207"/>
        <v/>
      </c>
      <c r="AK644" s="54" t="str">
        <f t="shared" si="213"/>
        <v/>
      </c>
      <c r="AL644" s="54" t="str">
        <f t="shared" si="213"/>
        <v/>
      </c>
      <c r="AM644" s="54" t="str">
        <f t="shared" si="213"/>
        <v/>
      </c>
      <c r="AN644" s="1" t="str">
        <f>IF(AF644="S",VLOOKUP(AI644,lookups!$N$1:$O$100,2,FALSE),"NVT")</f>
        <v>NVT</v>
      </c>
      <c r="AP644" s="54" t="str">
        <f t="shared" si="199"/>
        <v/>
      </c>
    </row>
    <row r="645" spans="1:42" x14ac:dyDescent="0.2">
      <c r="A645" s="1">
        <f t="shared" si="208"/>
        <v>368.03000300000002</v>
      </c>
      <c r="B645" s="1">
        <f t="shared" si="209"/>
        <v>3</v>
      </c>
      <c r="C645" s="1">
        <f t="shared" si="210"/>
        <v>0</v>
      </c>
      <c r="D645" s="1">
        <f t="shared" si="211"/>
        <v>0</v>
      </c>
      <c r="E645" s="1">
        <f t="shared" ref="E645:E708" si="214">E644+1</f>
        <v>641</v>
      </c>
      <c r="F645" s="1">
        <f>IFERROR(VLOOKUP($E645,aanmeldingen!$B:$AB,F$1,FALSE),"-")</f>
        <v>368</v>
      </c>
      <c r="H645" s="25" t="str">
        <f>IF($D645=1,VLOOKUP($E645,aanmeldingen!$B:$AB,H$1,FALSE),"")</f>
        <v/>
      </c>
      <c r="I645" s="1" t="str">
        <f>IF($D645=1,VLOOKUP($E645,aanmeldingen!$B:$AB,I$1,FALSE),"")</f>
        <v/>
      </c>
      <c r="J645" s="1" t="str">
        <f>IF($D645=1,VLOOKUP($E645,aanmeldingen!$B:$AB,J$1,FALSE),"")</f>
        <v/>
      </c>
      <c r="K645" s="95" t="str">
        <f>IF($D645=1,VLOOKUP($E645,aanmeldingen!$B:$AB,K$1,FALSE),"")</f>
        <v/>
      </c>
      <c r="L645" s="95" t="str">
        <f>IF($D645=1,VLOOKUP($E645,aanmeldingen!$B:$AB,L$1,FALSE),"")</f>
        <v/>
      </c>
      <c r="M645" s="18" t="str">
        <f>IF($D645=1,VLOOKUP($E645,aanmeldingen!$B:$AB,M$1,FALSE),"")</f>
        <v/>
      </c>
      <c r="N645" s="1" t="str">
        <f>IF($D645=1,VLOOKUP($E645,aanmeldingen!$B:$AB,N$1,FALSE),"")</f>
        <v/>
      </c>
      <c r="O645" s="1" t="str">
        <f>IF($F645="-","",VLOOKUP($E645,aanmeldingen!$B:$AB,O$1,FALSE))</f>
        <v>Assmann</v>
      </c>
      <c r="P645" s="1" t="str">
        <f>IF($F645="-","",VLOOKUP($E645,aanmeldingen!$B:$AB,P$1,FALSE))</f>
        <v>Timothy</v>
      </c>
      <c r="Q645" s="1" t="str">
        <f>IF($F645="-","",VLOOKUP($E645,aanmeldingen!$B:$AB,Q$1,FALSE))</f>
        <v>DBO</v>
      </c>
      <c r="R645" s="123">
        <v>30.003</v>
      </c>
      <c r="S645" s="123"/>
      <c r="AA645" s="54">
        <f t="shared" ref="AA645:AA708" si="215">IF(K645="",AA644,IF(AND(K645&gt;=$R$1,L645&lt;=$R$2),1,0))</f>
        <v>0</v>
      </c>
      <c r="AB645" s="54" t="e">
        <f t="shared" ref="AB645:AB708" si="216">RANK(AC645,$AC$5:$AC$1990,1)</f>
        <v>#VALUE!</v>
      </c>
      <c r="AC645" s="83" t="str">
        <f t="shared" si="198"/>
        <v/>
      </c>
      <c r="AD645" s="54">
        <f t="shared" si="200"/>
        <v>641</v>
      </c>
      <c r="AE645" s="54" t="str">
        <f t="shared" si="203"/>
        <v/>
      </c>
      <c r="AF645" s="54" t="str">
        <f t="shared" si="204"/>
        <v/>
      </c>
      <c r="AG645" s="54" t="str">
        <f t="shared" ref="AG645:AI664" si="217">IF($AF645="W",VLOOKUP($AE645,$F$5:$N$997,AG$4,FALSE),IF($AF645="S",VLOOKUP($AE645,$A$5:$R$997,AG$3,FALSE),""))</f>
        <v/>
      </c>
      <c r="AH645" s="54" t="str">
        <f t="shared" si="217"/>
        <v/>
      </c>
      <c r="AI645" s="54" t="str">
        <f t="shared" si="217"/>
        <v/>
      </c>
      <c r="AJ645" s="54" t="str">
        <f t="shared" si="207"/>
        <v/>
      </c>
      <c r="AK645" s="54" t="str">
        <f t="shared" ref="AK645:AM664" si="218">IF($AF645="W",VLOOKUP($AE645,$F$5:$N$997,AK$4,FALSE),"")</f>
        <v/>
      </c>
      <c r="AL645" s="54" t="str">
        <f t="shared" si="218"/>
        <v/>
      </c>
      <c r="AM645" s="54" t="str">
        <f t="shared" si="218"/>
        <v/>
      </c>
      <c r="AN645" s="1" t="str">
        <f>IF(AF645="S",VLOOKUP(AI645,lookups!$N$1:$O$100,2,FALSE),"NVT")</f>
        <v>NVT</v>
      </c>
      <c r="AP645" s="54" t="str">
        <f t="shared" si="199"/>
        <v/>
      </c>
    </row>
    <row r="646" spans="1:42" x14ac:dyDescent="0.2">
      <c r="A646" s="1">
        <f t="shared" si="208"/>
        <v>368.03000300000002</v>
      </c>
      <c r="B646" s="1">
        <f t="shared" si="209"/>
        <v>4</v>
      </c>
      <c r="C646" s="1">
        <f t="shared" si="210"/>
        <v>0</v>
      </c>
      <c r="D646" s="1">
        <f t="shared" si="211"/>
        <v>0</v>
      </c>
      <c r="E646" s="1">
        <f t="shared" si="214"/>
        <v>642</v>
      </c>
      <c r="F646" s="1">
        <f>IFERROR(VLOOKUP($E646,aanmeldingen!$B:$AB,F$1,FALSE),"-")</f>
        <v>368</v>
      </c>
      <c r="H646" s="25" t="str">
        <f>IF($D646=1,VLOOKUP($E646,aanmeldingen!$B:$AB,H$1,FALSE),"")</f>
        <v/>
      </c>
      <c r="I646" s="1" t="str">
        <f>IF($D646=1,VLOOKUP($E646,aanmeldingen!$B:$AB,I$1,FALSE),"")</f>
        <v/>
      </c>
      <c r="J646" s="1" t="str">
        <f>IF($D646=1,VLOOKUP($E646,aanmeldingen!$B:$AB,J$1,FALSE),"")</f>
        <v/>
      </c>
      <c r="K646" s="95" t="str">
        <f>IF($D646=1,VLOOKUP($E646,aanmeldingen!$B:$AB,K$1,FALSE),"")</f>
        <v/>
      </c>
      <c r="L646" s="95" t="str">
        <f>IF($D646=1,VLOOKUP($E646,aanmeldingen!$B:$AB,L$1,FALSE),"")</f>
        <v/>
      </c>
      <c r="M646" s="18" t="str">
        <f>IF($D646=1,VLOOKUP($E646,aanmeldingen!$B:$AB,M$1,FALSE),"")</f>
        <v/>
      </c>
      <c r="N646" s="1" t="str">
        <f>IF($D646=1,VLOOKUP($E646,aanmeldingen!$B:$AB,N$1,FALSE),"")</f>
        <v/>
      </c>
      <c r="O646" s="1" t="str">
        <f>IF($F646="-","",VLOOKUP($E646,aanmeldingen!$B:$AB,O$1,FALSE))</f>
        <v>Roubailo</v>
      </c>
      <c r="P646" s="1" t="str">
        <f>IF($F646="-","",VLOOKUP($E646,aanmeldingen!$B:$AB,P$1,FALSE))</f>
        <v>Niels</v>
      </c>
      <c r="Q646" s="1" t="str">
        <f>IF($F646="-","",VLOOKUP($E646,aanmeldingen!$B:$AB,Q$1,FALSE))</f>
        <v>RS</v>
      </c>
      <c r="R646" s="123">
        <v>30.003</v>
      </c>
      <c r="S646" s="123"/>
      <c r="AA646" s="54">
        <f t="shared" si="215"/>
        <v>0</v>
      </c>
      <c r="AB646" s="54" t="e">
        <f t="shared" si="216"/>
        <v>#VALUE!</v>
      </c>
      <c r="AC646" s="83" t="str">
        <f t="shared" ref="AC646:AC709" si="219">IF(AA646=1,F646+IF(R646&lt;&gt;"",R646/1000,E646/1000),"")</f>
        <v/>
      </c>
      <c r="AD646" s="54">
        <f t="shared" si="200"/>
        <v>642</v>
      </c>
      <c r="AE646" s="54" t="str">
        <f t="shared" si="203"/>
        <v/>
      </c>
      <c r="AF646" s="54" t="str">
        <f t="shared" si="204"/>
        <v/>
      </c>
      <c r="AG646" s="54" t="str">
        <f t="shared" si="217"/>
        <v/>
      </c>
      <c r="AH646" s="54" t="str">
        <f t="shared" si="217"/>
        <v/>
      </c>
      <c r="AI646" s="54" t="str">
        <f t="shared" si="217"/>
        <v/>
      </c>
      <c r="AJ646" s="54" t="str">
        <f t="shared" si="207"/>
        <v/>
      </c>
      <c r="AK646" s="54" t="str">
        <f t="shared" si="218"/>
        <v/>
      </c>
      <c r="AL646" s="54" t="str">
        <f t="shared" si="218"/>
        <v/>
      </c>
      <c r="AM646" s="54" t="str">
        <f t="shared" si="218"/>
        <v/>
      </c>
      <c r="AN646" s="1" t="str">
        <f>IF(AF646="S",VLOOKUP(AI646,lookups!$N$1:$O$100,2,FALSE),"NVT")</f>
        <v>NVT</v>
      </c>
      <c r="AP646" s="54" t="str">
        <f t="shared" ref="AP646:AP709" si="220">IF($AF646="W",VLOOKUP($AE646,$F$5:$S$997,AP$4,FALSE),"")</f>
        <v/>
      </c>
    </row>
    <row r="647" spans="1:42" x14ac:dyDescent="0.2">
      <c r="A647" s="1">
        <f t="shared" si="208"/>
        <v>371.02800000000002</v>
      </c>
      <c r="B647" s="1">
        <f t="shared" si="209"/>
        <v>1</v>
      </c>
      <c r="C647" s="1">
        <f t="shared" si="210"/>
        <v>1</v>
      </c>
      <c r="D647" s="1">
        <f t="shared" si="211"/>
        <v>1</v>
      </c>
      <c r="E647" s="1">
        <f t="shared" si="214"/>
        <v>643</v>
      </c>
      <c r="F647" s="1">
        <f>IFERROR(VLOOKUP($E647,aanmeldingen!$B:$AB,F$1,FALSE),"-")</f>
        <v>371</v>
      </c>
      <c r="H647" s="25" t="str">
        <f>IF($D647=1,VLOOKUP($E647,aanmeldingen!$B:$AB,H$1,FALSE),"")</f>
        <v>Budapest</v>
      </c>
      <c r="I647" s="1" t="str">
        <f>IF($D647=1,VLOOKUP($E647,aanmeldingen!$B:$AB,I$1,FALSE),"")</f>
        <v>HUN</v>
      </c>
      <c r="J647" s="1" t="str">
        <f>IF($D647=1,VLOOKUP($E647,aanmeldingen!$B:$AB,J$1,FALSE),"")</f>
        <v>U23</v>
      </c>
      <c r="K647" s="95">
        <f>IF($D647=1,VLOOKUP($E647,aanmeldingen!$B:$AB,K$1,FALSE),"")</f>
        <v>43582</v>
      </c>
      <c r="L647" s="95">
        <f>IF($D647=1,VLOOKUP($E647,aanmeldingen!$B:$AB,L$1,FALSE),"")</f>
        <v>43583</v>
      </c>
      <c r="M647" s="18" t="str">
        <f>IF($D647=1,VLOOKUP($E647,aanmeldingen!$B:$AB,M$1,FALSE),"")</f>
        <v>Dames</v>
      </c>
      <c r="N647" s="1" t="str">
        <f>IF($D647=1,VLOOKUP($E647,aanmeldingen!$B:$AB,N$1,FALSE),"")</f>
        <v>Degen</v>
      </c>
      <c r="O647" s="1" t="str">
        <f>IF($F647="-","",VLOOKUP($E647,aanmeldingen!$B:$AB,O$1,FALSE))</f>
        <v>Boone</v>
      </c>
      <c r="P647" s="1" t="str">
        <f>IF($F647="-","",VLOOKUP($E647,aanmeldingen!$B:$AB,P$1,FALSE))</f>
        <v>Kelly</v>
      </c>
      <c r="Q647" s="1" t="str">
        <f>IF($F647="-","",VLOOKUP($E647,aanmeldingen!$B:$AB,Q$1,FALSE))</f>
        <v>ZAI</v>
      </c>
      <c r="R647" s="123">
        <v>28</v>
      </c>
      <c r="S647" s="123">
        <v>132</v>
      </c>
      <c r="AA647" s="54">
        <f t="shared" si="215"/>
        <v>0</v>
      </c>
      <c r="AB647" s="54" t="e">
        <f t="shared" si="216"/>
        <v>#VALUE!</v>
      </c>
      <c r="AC647" s="83" t="str">
        <f t="shared" si="219"/>
        <v/>
      </c>
      <c r="AD647" s="54">
        <f t="shared" ref="AD647:AD710" si="221">AD646+1</f>
        <v>643</v>
      </c>
      <c r="AE647" s="54" t="str">
        <f t="shared" si="203"/>
        <v/>
      </c>
      <c r="AF647" s="54" t="str">
        <f t="shared" si="204"/>
        <v/>
      </c>
      <c r="AG647" s="54" t="str">
        <f t="shared" si="217"/>
        <v/>
      </c>
      <c r="AH647" s="54" t="str">
        <f t="shared" si="217"/>
        <v/>
      </c>
      <c r="AI647" s="54" t="str">
        <f t="shared" si="217"/>
        <v/>
      </c>
      <c r="AJ647" s="54" t="str">
        <f t="shared" si="207"/>
        <v/>
      </c>
      <c r="AK647" s="54" t="str">
        <f t="shared" si="218"/>
        <v/>
      </c>
      <c r="AL647" s="54" t="str">
        <f t="shared" si="218"/>
        <v/>
      </c>
      <c r="AM647" s="54" t="str">
        <f t="shared" si="218"/>
        <v/>
      </c>
      <c r="AN647" s="1" t="str">
        <f>IF(AF647="S",VLOOKUP(AI647,lookups!$N$1:$O$100,2,FALSE),"NVT")</f>
        <v>NVT</v>
      </c>
      <c r="AP647" s="54" t="str">
        <f t="shared" si="220"/>
        <v/>
      </c>
    </row>
    <row r="648" spans="1:42" x14ac:dyDescent="0.2">
      <c r="A648" s="1">
        <f t="shared" si="208"/>
        <v>371.09800000000001</v>
      </c>
      <c r="B648" s="1">
        <f t="shared" si="209"/>
        <v>2</v>
      </c>
      <c r="C648" s="1">
        <f t="shared" si="210"/>
        <v>1</v>
      </c>
      <c r="D648" s="1">
        <f t="shared" si="211"/>
        <v>0</v>
      </c>
      <c r="E648" s="1">
        <f t="shared" si="214"/>
        <v>644</v>
      </c>
      <c r="F648" s="1">
        <f>IFERROR(VLOOKUP($E648,aanmeldingen!$B:$AB,F$1,FALSE),"-")</f>
        <v>371</v>
      </c>
      <c r="H648" s="25" t="str">
        <f>IF($D648=1,VLOOKUP($E648,aanmeldingen!$B:$AB,H$1,FALSE),"")</f>
        <v/>
      </c>
      <c r="I648" s="1" t="str">
        <f>IF($D648=1,VLOOKUP($E648,aanmeldingen!$B:$AB,I$1,FALSE),"")</f>
        <v/>
      </c>
      <c r="J648" s="1" t="str">
        <f>IF($D648=1,VLOOKUP($E648,aanmeldingen!$B:$AB,J$1,FALSE),"")</f>
        <v/>
      </c>
      <c r="K648" s="95" t="str">
        <f>IF($D648=1,VLOOKUP($E648,aanmeldingen!$B:$AB,K$1,FALSE),"")</f>
        <v/>
      </c>
      <c r="L648" s="95" t="str">
        <f>IF($D648=1,VLOOKUP($E648,aanmeldingen!$B:$AB,L$1,FALSE),"")</f>
        <v/>
      </c>
      <c r="M648" s="18" t="str">
        <f>IF($D648=1,VLOOKUP($E648,aanmeldingen!$B:$AB,M$1,FALSE),"")</f>
        <v/>
      </c>
      <c r="N648" s="1" t="str">
        <f>IF($D648=1,VLOOKUP($E648,aanmeldingen!$B:$AB,N$1,FALSE),"")</f>
        <v/>
      </c>
      <c r="O648" s="1" t="str">
        <f>IF($F648="-","",VLOOKUP($E648,aanmeldingen!$B:$AB,O$1,FALSE))</f>
        <v>Tulen</v>
      </c>
      <c r="P648" s="1" t="str">
        <f>IF($F648="-","",VLOOKUP($E648,aanmeldingen!$B:$AB,P$1,FALSE))</f>
        <v>Carmel</v>
      </c>
      <c r="Q648" s="1" t="str">
        <f>IF($F648="-","",VLOOKUP($E648,aanmeldingen!$B:$AB,Q$1,FALSE))</f>
        <v>RS</v>
      </c>
      <c r="R648" s="123">
        <v>98</v>
      </c>
      <c r="S648" s="123"/>
      <c r="AA648" s="54">
        <f t="shared" si="215"/>
        <v>0</v>
      </c>
      <c r="AB648" s="54" t="e">
        <f t="shared" si="216"/>
        <v>#VALUE!</v>
      </c>
      <c r="AC648" s="83" t="str">
        <f t="shared" si="219"/>
        <v/>
      </c>
      <c r="AD648" s="54">
        <f t="shared" si="221"/>
        <v>644</v>
      </c>
      <c r="AE648" s="54" t="str">
        <f t="shared" si="203"/>
        <v/>
      </c>
      <c r="AF648" s="54" t="str">
        <f t="shared" si="204"/>
        <v/>
      </c>
      <c r="AG648" s="54" t="str">
        <f t="shared" si="217"/>
        <v/>
      </c>
      <c r="AH648" s="54" t="str">
        <f t="shared" si="217"/>
        <v/>
      </c>
      <c r="AI648" s="54" t="str">
        <f t="shared" si="217"/>
        <v/>
      </c>
      <c r="AJ648" s="54" t="str">
        <f t="shared" si="207"/>
        <v/>
      </c>
      <c r="AK648" s="54" t="str">
        <f t="shared" si="218"/>
        <v/>
      </c>
      <c r="AL648" s="54" t="str">
        <f t="shared" si="218"/>
        <v/>
      </c>
      <c r="AM648" s="54" t="str">
        <f t="shared" si="218"/>
        <v/>
      </c>
      <c r="AN648" s="1" t="str">
        <f>IF(AF648="S",VLOOKUP(AI648,lookups!$N$1:$O$100,2,FALSE),"NVT")</f>
        <v>NVT</v>
      </c>
      <c r="AP648" s="54" t="str">
        <f t="shared" si="220"/>
        <v/>
      </c>
    </row>
    <row r="649" spans="1:42" x14ac:dyDescent="0.2">
      <c r="A649" s="1">
        <f t="shared" si="208"/>
        <v>371.10199999999998</v>
      </c>
      <c r="B649" s="1">
        <f t="shared" si="209"/>
        <v>3</v>
      </c>
      <c r="C649" s="1">
        <f t="shared" si="210"/>
        <v>1</v>
      </c>
      <c r="D649" s="1">
        <f t="shared" si="211"/>
        <v>0</v>
      </c>
      <c r="E649" s="1">
        <f t="shared" si="214"/>
        <v>645</v>
      </c>
      <c r="F649" s="1">
        <f>IFERROR(VLOOKUP($E649,aanmeldingen!$B:$AB,F$1,FALSE),"-")</f>
        <v>371</v>
      </c>
      <c r="H649" s="25" t="str">
        <f>IF($D649=1,VLOOKUP($E649,aanmeldingen!$B:$AB,H$1,FALSE),"")</f>
        <v/>
      </c>
      <c r="I649" s="1" t="str">
        <f>IF($D649=1,VLOOKUP($E649,aanmeldingen!$B:$AB,I$1,FALSE),"")</f>
        <v/>
      </c>
      <c r="J649" s="1" t="str">
        <f>IF($D649=1,VLOOKUP($E649,aanmeldingen!$B:$AB,J$1,FALSE),"")</f>
        <v/>
      </c>
      <c r="K649" s="95" t="str">
        <f>IF($D649=1,VLOOKUP($E649,aanmeldingen!$B:$AB,K$1,FALSE),"")</f>
        <v/>
      </c>
      <c r="L649" s="95" t="str">
        <f>IF($D649=1,VLOOKUP($E649,aanmeldingen!$B:$AB,L$1,FALSE),"")</f>
        <v/>
      </c>
      <c r="M649" s="18" t="str">
        <f>IF($D649=1,VLOOKUP($E649,aanmeldingen!$B:$AB,M$1,FALSE),"")</f>
        <v/>
      </c>
      <c r="N649" s="1" t="str">
        <f>IF($D649=1,VLOOKUP($E649,aanmeldingen!$B:$AB,N$1,FALSE),"")</f>
        <v/>
      </c>
      <c r="O649" s="1" t="str">
        <f>IF($F649="-","",VLOOKUP($E649,aanmeldingen!$B:$AB,O$1,FALSE))</f>
        <v>Obster</v>
      </c>
      <c r="P649" s="1" t="str">
        <f>IF($F649="-","",VLOOKUP($E649,aanmeldingen!$B:$AB,P$1,FALSE))</f>
        <v>Ellen</v>
      </c>
      <c r="Q649" s="1" t="str">
        <f>IF($F649="-","",VLOOKUP($E649,aanmeldingen!$B:$AB,Q$1,FALSE))</f>
        <v>QUI</v>
      </c>
      <c r="R649" s="123">
        <v>102</v>
      </c>
      <c r="S649" s="123"/>
      <c r="AA649" s="54">
        <f t="shared" si="215"/>
        <v>0</v>
      </c>
      <c r="AB649" s="54" t="e">
        <f t="shared" si="216"/>
        <v>#VALUE!</v>
      </c>
      <c r="AC649" s="83" t="str">
        <f t="shared" si="219"/>
        <v/>
      </c>
      <c r="AD649" s="54">
        <f t="shared" si="221"/>
        <v>645</v>
      </c>
      <c r="AE649" s="54" t="str">
        <f t="shared" si="203"/>
        <v/>
      </c>
      <c r="AF649" s="54" t="str">
        <f t="shared" si="204"/>
        <v/>
      </c>
      <c r="AG649" s="54" t="str">
        <f t="shared" si="217"/>
        <v/>
      </c>
      <c r="AH649" s="54" t="str">
        <f t="shared" si="217"/>
        <v/>
      </c>
      <c r="AI649" s="54" t="str">
        <f t="shared" si="217"/>
        <v/>
      </c>
      <c r="AJ649" s="54" t="str">
        <f t="shared" si="207"/>
        <v/>
      </c>
      <c r="AK649" s="54" t="str">
        <f t="shared" si="218"/>
        <v/>
      </c>
      <c r="AL649" s="54" t="str">
        <f t="shared" si="218"/>
        <v/>
      </c>
      <c r="AM649" s="54" t="str">
        <f t="shared" si="218"/>
        <v/>
      </c>
      <c r="AN649" s="1" t="str">
        <f>IF(AF649="S",VLOOKUP(AI649,lookups!$N$1:$O$100,2,FALSE),"NVT")</f>
        <v>NVT</v>
      </c>
      <c r="AP649" s="54" t="str">
        <f t="shared" si="220"/>
        <v/>
      </c>
    </row>
    <row r="650" spans="1:42" x14ac:dyDescent="0.2">
      <c r="A650" s="1">
        <f t="shared" si="208"/>
        <v>371.08499999999998</v>
      </c>
      <c r="B650" s="1">
        <f t="shared" si="209"/>
        <v>4</v>
      </c>
      <c r="C650" s="1">
        <f t="shared" si="210"/>
        <v>1</v>
      </c>
      <c r="D650" s="1">
        <f t="shared" si="211"/>
        <v>0</v>
      </c>
      <c r="E650" s="1">
        <f t="shared" si="214"/>
        <v>646</v>
      </c>
      <c r="F650" s="1">
        <f>IFERROR(VLOOKUP($E650,aanmeldingen!$B:$AB,F$1,FALSE),"-")</f>
        <v>371</v>
      </c>
      <c r="H650" s="25" t="str">
        <f>IF($D650=1,VLOOKUP($E650,aanmeldingen!$B:$AB,H$1,FALSE),"")</f>
        <v/>
      </c>
      <c r="I650" s="1" t="str">
        <f>IF($D650=1,VLOOKUP($E650,aanmeldingen!$B:$AB,I$1,FALSE),"")</f>
        <v/>
      </c>
      <c r="J650" s="1" t="str">
        <f>IF($D650=1,VLOOKUP($E650,aanmeldingen!$B:$AB,J$1,FALSE),"")</f>
        <v/>
      </c>
      <c r="K650" s="95" t="str">
        <f>IF($D650=1,VLOOKUP($E650,aanmeldingen!$B:$AB,K$1,FALSE),"")</f>
        <v/>
      </c>
      <c r="L650" s="95" t="str">
        <f>IF($D650=1,VLOOKUP($E650,aanmeldingen!$B:$AB,L$1,FALSE),"")</f>
        <v/>
      </c>
      <c r="M650" s="18" t="str">
        <f>IF($D650=1,VLOOKUP($E650,aanmeldingen!$B:$AB,M$1,FALSE),"")</f>
        <v/>
      </c>
      <c r="N650" s="1" t="str">
        <f>IF($D650=1,VLOOKUP($E650,aanmeldingen!$B:$AB,N$1,FALSE),"")</f>
        <v/>
      </c>
      <c r="O650" s="1" t="str">
        <f>IF($F650="-","",VLOOKUP($E650,aanmeldingen!$B:$AB,O$1,FALSE))</f>
        <v>De Jong</v>
      </c>
      <c r="P650" s="1" t="str">
        <f>IF($F650="-","",VLOOKUP($E650,aanmeldingen!$B:$AB,P$1,FALSE))</f>
        <v>Cheryl</v>
      </c>
      <c r="Q650" s="1" t="str">
        <f>IF($F650="-","",VLOOKUP($E650,aanmeldingen!$B:$AB,Q$1,FALSE))</f>
        <v>DBO</v>
      </c>
      <c r="R650" s="123">
        <v>85</v>
      </c>
      <c r="S650" s="123"/>
      <c r="AA650" s="54">
        <f t="shared" si="215"/>
        <v>0</v>
      </c>
      <c r="AB650" s="54" t="e">
        <f t="shared" si="216"/>
        <v>#VALUE!</v>
      </c>
      <c r="AC650" s="83" t="str">
        <f t="shared" si="219"/>
        <v/>
      </c>
      <c r="AD650" s="54">
        <f t="shared" si="221"/>
        <v>646</v>
      </c>
      <c r="AE650" s="54" t="str">
        <f t="shared" si="203"/>
        <v/>
      </c>
      <c r="AF650" s="54" t="str">
        <f t="shared" si="204"/>
        <v/>
      </c>
      <c r="AG650" s="54" t="str">
        <f t="shared" si="217"/>
        <v/>
      </c>
      <c r="AH650" s="54" t="str">
        <f t="shared" si="217"/>
        <v/>
      </c>
      <c r="AI650" s="54" t="str">
        <f t="shared" si="217"/>
        <v/>
      </c>
      <c r="AJ650" s="54" t="str">
        <f t="shared" si="207"/>
        <v/>
      </c>
      <c r="AK650" s="54" t="str">
        <f t="shared" si="218"/>
        <v/>
      </c>
      <c r="AL650" s="54" t="str">
        <f t="shared" si="218"/>
        <v/>
      </c>
      <c r="AM650" s="54" t="str">
        <f t="shared" si="218"/>
        <v/>
      </c>
      <c r="AN650" s="1" t="str">
        <f>IF(AF650="S",VLOOKUP(AI650,lookups!$N$1:$O$100,2,FALSE),"NVT")</f>
        <v>NVT</v>
      </c>
      <c r="AP650" s="54" t="str">
        <f t="shared" si="220"/>
        <v/>
      </c>
    </row>
    <row r="651" spans="1:42" x14ac:dyDescent="0.2">
      <c r="A651" s="1">
        <f t="shared" si="208"/>
        <v>371.07499999999999</v>
      </c>
      <c r="B651" s="1">
        <f t="shared" si="209"/>
        <v>5</v>
      </c>
      <c r="C651" s="1">
        <f t="shared" si="210"/>
        <v>1</v>
      </c>
      <c r="D651" s="1">
        <f t="shared" si="211"/>
        <v>0</v>
      </c>
      <c r="E651" s="1">
        <f t="shared" si="214"/>
        <v>647</v>
      </c>
      <c r="F651" s="1">
        <f>IFERROR(VLOOKUP($E651,aanmeldingen!$B:$AB,F$1,FALSE),"-")</f>
        <v>371</v>
      </c>
      <c r="H651" s="25" t="str">
        <f>IF($D651=1,VLOOKUP($E651,aanmeldingen!$B:$AB,H$1,FALSE),"")</f>
        <v/>
      </c>
      <c r="I651" s="1" t="str">
        <f>IF($D651=1,VLOOKUP($E651,aanmeldingen!$B:$AB,I$1,FALSE),"")</f>
        <v/>
      </c>
      <c r="J651" s="1" t="str">
        <f>IF($D651=1,VLOOKUP($E651,aanmeldingen!$B:$AB,J$1,FALSE),"")</f>
        <v/>
      </c>
      <c r="K651" s="95" t="str">
        <f>IF($D651=1,VLOOKUP($E651,aanmeldingen!$B:$AB,K$1,FALSE),"")</f>
        <v/>
      </c>
      <c r="L651" s="95" t="str">
        <f>IF($D651=1,VLOOKUP($E651,aanmeldingen!$B:$AB,L$1,FALSE),"")</f>
        <v/>
      </c>
      <c r="M651" s="18" t="str">
        <f>IF($D651=1,VLOOKUP($E651,aanmeldingen!$B:$AB,M$1,FALSE),"")</f>
        <v/>
      </c>
      <c r="N651" s="1" t="str">
        <f>IF($D651=1,VLOOKUP($E651,aanmeldingen!$B:$AB,N$1,FALSE),"")</f>
        <v/>
      </c>
      <c r="O651" s="1" t="str">
        <f>IF($F651="-","",VLOOKUP($E651,aanmeldingen!$B:$AB,O$1,FALSE))</f>
        <v>De Wijn</v>
      </c>
      <c r="P651" s="1" t="str">
        <f>IF($F651="-","",VLOOKUP($E651,aanmeldingen!$B:$AB,P$1,FALSE))</f>
        <v>Day</v>
      </c>
      <c r="Q651" s="1" t="str">
        <f>IF($F651="-","",VLOOKUP($E651,aanmeldingen!$B:$AB,Q$1,FALSE))</f>
        <v>DBO</v>
      </c>
      <c r="R651" s="123">
        <v>75</v>
      </c>
      <c r="S651" s="123"/>
      <c r="AA651" s="54">
        <f t="shared" si="215"/>
        <v>0</v>
      </c>
      <c r="AB651" s="54" t="e">
        <f t="shared" si="216"/>
        <v>#VALUE!</v>
      </c>
      <c r="AC651" s="83" t="str">
        <f t="shared" si="219"/>
        <v/>
      </c>
      <c r="AD651" s="54">
        <f t="shared" si="221"/>
        <v>647</v>
      </c>
      <c r="AE651" s="54" t="str">
        <f t="shared" si="203"/>
        <v/>
      </c>
      <c r="AF651" s="54" t="str">
        <f t="shared" si="204"/>
        <v/>
      </c>
      <c r="AG651" s="54" t="str">
        <f t="shared" si="217"/>
        <v/>
      </c>
      <c r="AH651" s="54" t="str">
        <f t="shared" si="217"/>
        <v/>
      </c>
      <c r="AI651" s="54" t="str">
        <f t="shared" si="217"/>
        <v/>
      </c>
      <c r="AJ651" s="54" t="str">
        <f t="shared" si="207"/>
        <v/>
      </c>
      <c r="AK651" s="54" t="str">
        <f t="shared" si="218"/>
        <v/>
      </c>
      <c r="AL651" s="54" t="str">
        <f t="shared" si="218"/>
        <v/>
      </c>
      <c r="AM651" s="54" t="str">
        <f t="shared" si="218"/>
        <v/>
      </c>
      <c r="AN651" s="1" t="str">
        <f>IF(AF651="S",VLOOKUP(AI651,lookups!$N$1:$O$100,2,FALSE),"NVT")</f>
        <v>NVT</v>
      </c>
      <c r="AP651" s="54" t="str">
        <f t="shared" si="220"/>
        <v/>
      </c>
    </row>
    <row r="652" spans="1:42" x14ac:dyDescent="0.2">
      <c r="A652" s="1">
        <f t="shared" si="208"/>
        <v>372.02300000000002</v>
      </c>
      <c r="B652" s="1">
        <f t="shared" si="209"/>
        <v>1</v>
      </c>
      <c r="C652" s="1">
        <f t="shared" si="210"/>
        <v>0</v>
      </c>
      <c r="D652" s="1">
        <f t="shared" si="211"/>
        <v>1</v>
      </c>
      <c r="E652" s="1">
        <f t="shared" si="214"/>
        <v>648</v>
      </c>
      <c r="F652" s="1">
        <f>IFERROR(VLOOKUP($E652,aanmeldingen!$B:$AB,F$1,FALSE),"-")</f>
        <v>372</v>
      </c>
      <c r="H652" s="25" t="str">
        <f>IF($D652=1,VLOOKUP($E652,aanmeldingen!$B:$AB,H$1,FALSE),"")</f>
        <v>Budapest</v>
      </c>
      <c r="I652" s="1" t="str">
        <f>IF($D652=1,VLOOKUP($E652,aanmeldingen!$B:$AB,I$1,FALSE),"")</f>
        <v>HUN</v>
      </c>
      <c r="J652" s="1" t="str">
        <f>IF($D652=1,VLOOKUP($E652,aanmeldingen!$B:$AB,J$1,FALSE),"")</f>
        <v>U23</v>
      </c>
      <c r="K652" s="95">
        <f>IF($D652=1,VLOOKUP($E652,aanmeldingen!$B:$AB,K$1,FALSE),"")</f>
        <v>43582</v>
      </c>
      <c r="L652" s="95">
        <f>IF($D652=1,VLOOKUP($E652,aanmeldingen!$B:$AB,L$1,FALSE),"")</f>
        <v>43583</v>
      </c>
      <c r="M652" s="18" t="str">
        <f>IF($D652=1,VLOOKUP($E652,aanmeldingen!$B:$AB,M$1,FALSE),"")</f>
        <v>Heren</v>
      </c>
      <c r="N652" s="1" t="str">
        <f>IF($D652=1,VLOOKUP($E652,aanmeldingen!$B:$AB,N$1,FALSE),"")</f>
        <v>Degen</v>
      </c>
      <c r="O652" s="1" t="str">
        <f>IF($F652="-","",VLOOKUP($E652,aanmeldingen!$B:$AB,O$1,FALSE))</f>
        <v>Postma</v>
      </c>
      <c r="P652" s="1" t="str">
        <f>IF($F652="-","",VLOOKUP($E652,aanmeldingen!$B:$AB,P$1,FALSE))</f>
        <v>Randy</v>
      </c>
      <c r="Q652" s="1" t="str">
        <f>IF($F652="-","",VLOOKUP($E652,aanmeldingen!$B:$AB,Q$1,FALSE))</f>
        <v>FCA</v>
      </c>
      <c r="R652" s="123">
        <v>23</v>
      </c>
      <c r="S652" s="123">
        <v>152</v>
      </c>
      <c r="AA652" s="54">
        <f t="shared" si="215"/>
        <v>0</v>
      </c>
      <c r="AB652" s="54" t="e">
        <f t="shared" si="216"/>
        <v>#VALUE!</v>
      </c>
      <c r="AC652" s="83" t="str">
        <f t="shared" si="219"/>
        <v/>
      </c>
      <c r="AD652" s="54">
        <f t="shared" si="221"/>
        <v>648</v>
      </c>
      <c r="AE652" s="54" t="str">
        <f t="shared" si="203"/>
        <v/>
      </c>
      <c r="AF652" s="54" t="str">
        <f t="shared" si="204"/>
        <v/>
      </c>
      <c r="AG652" s="54" t="str">
        <f t="shared" si="217"/>
        <v/>
      </c>
      <c r="AH652" s="54" t="str">
        <f t="shared" si="217"/>
        <v/>
      </c>
      <c r="AI652" s="54" t="str">
        <f t="shared" si="217"/>
        <v/>
      </c>
      <c r="AJ652" s="54" t="str">
        <f t="shared" si="207"/>
        <v/>
      </c>
      <c r="AK652" s="54" t="str">
        <f t="shared" si="218"/>
        <v/>
      </c>
      <c r="AL652" s="54" t="str">
        <f t="shared" si="218"/>
        <v/>
      </c>
      <c r="AM652" s="54" t="str">
        <f t="shared" si="218"/>
        <v/>
      </c>
      <c r="AN652" s="1" t="str">
        <f>IF(AF652="S",VLOOKUP(AI652,lookups!$N$1:$O$100,2,FALSE),"NVT")</f>
        <v>NVT</v>
      </c>
      <c r="AP652" s="54" t="str">
        <f t="shared" si="220"/>
        <v/>
      </c>
    </row>
    <row r="653" spans="1:42" x14ac:dyDescent="0.2">
      <c r="A653" s="1">
        <f t="shared" si="208"/>
        <v>372.02699999999999</v>
      </c>
      <c r="B653" s="1">
        <f t="shared" si="209"/>
        <v>2</v>
      </c>
      <c r="C653" s="1">
        <f t="shared" si="210"/>
        <v>0</v>
      </c>
      <c r="D653" s="1">
        <f t="shared" si="211"/>
        <v>0</v>
      </c>
      <c r="E653" s="1">
        <f t="shared" si="214"/>
        <v>649</v>
      </c>
      <c r="F653" s="1">
        <f>IFERROR(VLOOKUP($E653,aanmeldingen!$B:$AB,F$1,FALSE),"-")</f>
        <v>372</v>
      </c>
      <c r="H653" s="25" t="str">
        <f>IF($D653=1,VLOOKUP($E653,aanmeldingen!$B:$AB,H$1,FALSE),"")</f>
        <v/>
      </c>
      <c r="I653" s="1" t="str">
        <f>IF($D653=1,VLOOKUP($E653,aanmeldingen!$B:$AB,I$1,FALSE),"")</f>
        <v/>
      </c>
      <c r="J653" s="1" t="str">
        <f>IF($D653=1,VLOOKUP($E653,aanmeldingen!$B:$AB,J$1,FALSE),"")</f>
        <v/>
      </c>
      <c r="K653" s="95" t="str">
        <f>IF($D653=1,VLOOKUP($E653,aanmeldingen!$B:$AB,K$1,FALSE),"")</f>
        <v/>
      </c>
      <c r="L653" s="95" t="str">
        <f>IF($D653=1,VLOOKUP($E653,aanmeldingen!$B:$AB,L$1,FALSE),"")</f>
        <v/>
      </c>
      <c r="M653" s="18" t="str">
        <f>IF($D653=1,VLOOKUP($E653,aanmeldingen!$B:$AB,M$1,FALSE),"")</f>
        <v/>
      </c>
      <c r="N653" s="1" t="str">
        <f>IF($D653=1,VLOOKUP($E653,aanmeldingen!$B:$AB,N$1,FALSE),"")</f>
        <v/>
      </c>
      <c r="O653" s="1" t="str">
        <f>IF($F653="-","",VLOOKUP($E653,aanmeldingen!$B:$AB,O$1,FALSE))</f>
        <v>Keppel</v>
      </c>
      <c r="P653" s="1" t="str">
        <f>IF($F653="-","",VLOOKUP($E653,aanmeldingen!$B:$AB,P$1,FALSE))</f>
        <v>Colin</v>
      </c>
      <c r="Q653" s="1" t="str">
        <f>IF($F653="-","",VLOOKUP($E653,aanmeldingen!$B:$AB,Q$1,FALSE))</f>
        <v>DBO</v>
      </c>
      <c r="R653" s="123">
        <v>27</v>
      </c>
      <c r="S653" s="123"/>
      <c r="AA653" s="54">
        <f t="shared" si="215"/>
        <v>0</v>
      </c>
      <c r="AB653" s="54" t="e">
        <f t="shared" si="216"/>
        <v>#VALUE!</v>
      </c>
      <c r="AC653" s="83" t="str">
        <f t="shared" si="219"/>
        <v/>
      </c>
      <c r="AD653" s="54">
        <f t="shared" si="221"/>
        <v>649</v>
      </c>
      <c r="AE653" s="54" t="str">
        <f t="shared" si="203"/>
        <v/>
      </c>
      <c r="AF653" s="54" t="str">
        <f t="shared" si="204"/>
        <v/>
      </c>
      <c r="AG653" s="54" t="str">
        <f t="shared" si="217"/>
        <v/>
      </c>
      <c r="AH653" s="54" t="str">
        <f t="shared" si="217"/>
        <v/>
      </c>
      <c r="AI653" s="54" t="str">
        <f t="shared" si="217"/>
        <v/>
      </c>
      <c r="AJ653" s="54" t="str">
        <f t="shared" si="207"/>
        <v/>
      </c>
      <c r="AK653" s="54" t="str">
        <f t="shared" si="218"/>
        <v/>
      </c>
      <c r="AL653" s="54" t="str">
        <f t="shared" si="218"/>
        <v/>
      </c>
      <c r="AM653" s="54" t="str">
        <f t="shared" si="218"/>
        <v/>
      </c>
      <c r="AN653" s="1" t="str">
        <f>IF(AF653="S",VLOOKUP(AI653,lookups!$N$1:$O$100,2,FALSE),"NVT")</f>
        <v>NVT</v>
      </c>
      <c r="AP653" s="54" t="str">
        <f t="shared" si="220"/>
        <v/>
      </c>
    </row>
    <row r="654" spans="1:42" x14ac:dyDescent="0.2">
      <c r="A654" s="1">
        <f t="shared" si="208"/>
        <v>372.06200000000001</v>
      </c>
      <c r="B654" s="1">
        <f t="shared" si="209"/>
        <v>3</v>
      </c>
      <c r="C654" s="1">
        <f t="shared" si="210"/>
        <v>0</v>
      </c>
      <c r="D654" s="1">
        <f t="shared" si="211"/>
        <v>0</v>
      </c>
      <c r="E654" s="1">
        <f t="shared" si="214"/>
        <v>650</v>
      </c>
      <c r="F654" s="1">
        <f>IFERROR(VLOOKUP($E654,aanmeldingen!$B:$AB,F$1,FALSE),"-")</f>
        <v>372</v>
      </c>
      <c r="H654" s="25" t="str">
        <f>IF($D654=1,VLOOKUP($E654,aanmeldingen!$B:$AB,H$1,FALSE),"")</f>
        <v/>
      </c>
      <c r="I654" s="1" t="str">
        <f>IF($D654=1,VLOOKUP($E654,aanmeldingen!$B:$AB,I$1,FALSE),"")</f>
        <v/>
      </c>
      <c r="J654" s="1" t="str">
        <f>IF($D654=1,VLOOKUP($E654,aanmeldingen!$B:$AB,J$1,FALSE),"")</f>
        <v/>
      </c>
      <c r="K654" s="95" t="str">
        <f>IF($D654=1,VLOOKUP($E654,aanmeldingen!$B:$AB,K$1,FALSE),"")</f>
        <v/>
      </c>
      <c r="L654" s="95" t="str">
        <f>IF($D654=1,VLOOKUP($E654,aanmeldingen!$B:$AB,L$1,FALSE),"")</f>
        <v/>
      </c>
      <c r="M654" s="18" t="str">
        <f>IF($D654=1,VLOOKUP($E654,aanmeldingen!$B:$AB,M$1,FALSE),"")</f>
        <v/>
      </c>
      <c r="N654" s="1" t="str">
        <f>IF($D654=1,VLOOKUP($E654,aanmeldingen!$B:$AB,N$1,FALSE),"")</f>
        <v/>
      </c>
      <c r="O654" s="1" t="str">
        <f>IF($F654="-","",VLOOKUP($E654,aanmeldingen!$B:$AB,O$1,FALSE))</f>
        <v>Roubailo</v>
      </c>
      <c r="P654" s="1" t="str">
        <f>IF($F654="-","",VLOOKUP($E654,aanmeldingen!$B:$AB,P$1,FALSE))</f>
        <v>Niels</v>
      </c>
      <c r="Q654" s="1" t="str">
        <f>IF($F654="-","",VLOOKUP($E654,aanmeldingen!$B:$AB,Q$1,FALSE))</f>
        <v>RS</v>
      </c>
      <c r="R654" s="123">
        <v>62</v>
      </c>
      <c r="S654" s="123"/>
      <c r="AA654" s="54">
        <f t="shared" si="215"/>
        <v>0</v>
      </c>
      <c r="AB654" s="54" t="e">
        <f t="shared" si="216"/>
        <v>#VALUE!</v>
      </c>
      <c r="AC654" s="83" t="str">
        <f t="shared" si="219"/>
        <v/>
      </c>
      <c r="AD654" s="54">
        <f t="shared" si="221"/>
        <v>650</v>
      </c>
      <c r="AE654" s="54" t="str">
        <f t="shared" si="203"/>
        <v/>
      </c>
      <c r="AF654" s="54" t="str">
        <f t="shared" si="204"/>
        <v/>
      </c>
      <c r="AG654" s="54" t="str">
        <f t="shared" si="217"/>
        <v/>
      </c>
      <c r="AH654" s="54" t="str">
        <f t="shared" si="217"/>
        <v/>
      </c>
      <c r="AI654" s="54" t="str">
        <f t="shared" si="217"/>
        <v/>
      </c>
      <c r="AJ654" s="54" t="str">
        <f t="shared" si="207"/>
        <v/>
      </c>
      <c r="AK654" s="54" t="str">
        <f t="shared" si="218"/>
        <v/>
      </c>
      <c r="AL654" s="54" t="str">
        <f t="shared" si="218"/>
        <v/>
      </c>
      <c r="AM654" s="54" t="str">
        <f t="shared" si="218"/>
        <v/>
      </c>
      <c r="AN654" s="1" t="str">
        <f>IF(AF654="S",VLOOKUP(AI654,lookups!$N$1:$O$100,2,FALSE),"NVT")</f>
        <v>NVT</v>
      </c>
      <c r="AP654" s="54" t="str">
        <f t="shared" si="220"/>
        <v/>
      </c>
    </row>
    <row r="655" spans="1:42" x14ac:dyDescent="0.2">
      <c r="A655" s="1">
        <f t="shared" si="208"/>
        <v>373.11399999999998</v>
      </c>
      <c r="B655" s="1">
        <f t="shared" si="209"/>
        <v>1</v>
      </c>
      <c r="C655" s="1">
        <f t="shared" si="210"/>
        <v>1</v>
      </c>
      <c r="D655" s="1">
        <f t="shared" si="211"/>
        <v>1</v>
      </c>
      <c r="E655" s="1">
        <f t="shared" si="214"/>
        <v>651</v>
      </c>
      <c r="F655" s="1">
        <f>IFERROR(VLOOKUP($E655,aanmeldingen!$B:$AB,F$1,FALSE),"-")</f>
        <v>373</v>
      </c>
      <c r="H655" s="25" t="str">
        <f>IF($D655=1,VLOOKUP($E655,aanmeldingen!$B:$AB,H$1,FALSE),"")</f>
        <v>Cali</v>
      </c>
      <c r="I655" s="1" t="str">
        <f>IF($D655=1,VLOOKUP($E655,aanmeldingen!$B:$AB,I$1,FALSE),"")</f>
        <v>COL</v>
      </c>
      <c r="J655" s="1" t="str">
        <f>IF($D655=1,VLOOKUP($E655,aanmeldingen!$B:$AB,J$1,FALSE),"")</f>
        <v>GP</v>
      </c>
      <c r="K655" s="95">
        <f>IF($D655=1,VLOOKUP($E655,aanmeldingen!$B:$AB,K$1,FALSE),"")</f>
        <v>43588</v>
      </c>
      <c r="L655" s="95">
        <f>IF($D655=1,VLOOKUP($E655,aanmeldingen!$B:$AB,L$1,FALSE),"")</f>
        <v>43590</v>
      </c>
      <c r="M655" s="18" t="str">
        <f>IF($D655=1,VLOOKUP($E655,aanmeldingen!$B:$AB,M$1,FALSE),"")</f>
        <v>Dames</v>
      </c>
      <c r="N655" s="1" t="str">
        <f>IF($D655=1,VLOOKUP($E655,aanmeldingen!$B:$AB,N$1,FALSE),"")</f>
        <v>Degen</v>
      </c>
      <c r="O655" s="1" t="str">
        <f>IF($F655="-","",VLOOKUP($E655,aanmeldingen!$B:$AB,O$1,FALSE))</f>
        <v>Boone</v>
      </c>
      <c r="P655" s="1" t="str">
        <f>IF($F655="-","",VLOOKUP($E655,aanmeldingen!$B:$AB,P$1,FALSE))</f>
        <v>Kelly</v>
      </c>
      <c r="Q655" s="1" t="str">
        <f>IF($F655="-","",VLOOKUP($E655,aanmeldingen!$B:$AB,Q$1,FALSE))</f>
        <v>ZAI</v>
      </c>
      <c r="R655" s="123">
        <v>114</v>
      </c>
      <c r="S655" s="123">
        <v>169</v>
      </c>
      <c r="AA655" s="54">
        <f t="shared" si="215"/>
        <v>0</v>
      </c>
      <c r="AB655" s="54" t="e">
        <f t="shared" si="216"/>
        <v>#VALUE!</v>
      </c>
      <c r="AC655" s="83" t="str">
        <f t="shared" si="219"/>
        <v/>
      </c>
      <c r="AD655" s="54">
        <f t="shared" si="221"/>
        <v>651</v>
      </c>
      <c r="AE655" s="54" t="str">
        <f t="shared" si="203"/>
        <v/>
      </c>
      <c r="AF655" s="54" t="str">
        <f t="shared" si="204"/>
        <v/>
      </c>
      <c r="AG655" s="54" t="str">
        <f t="shared" si="217"/>
        <v/>
      </c>
      <c r="AH655" s="54" t="str">
        <f t="shared" si="217"/>
        <v/>
      </c>
      <c r="AI655" s="54" t="str">
        <f t="shared" si="217"/>
        <v/>
      </c>
      <c r="AJ655" s="54" t="str">
        <f t="shared" si="207"/>
        <v/>
      </c>
      <c r="AK655" s="54" t="str">
        <f t="shared" si="218"/>
        <v/>
      </c>
      <c r="AL655" s="54" t="str">
        <f t="shared" si="218"/>
        <v/>
      </c>
      <c r="AM655" s="54" t="str">
        <f t="shared" si="218"/>
        <v/>
      </c>
      <c r="AN655" s="1" t="str">
        <f>IF(AF655="S",VLOOKUP(AI655,lookups!$N$1:$O$100,2,FALSE),"NVT")</f>
        <v>NVT</v>
      </c>
      <c r="AP655" s="54" t="str">
        <f t="shared" si="220"/>
        <v/>
      </c>
    </row>
    <row r="656" spans="1:42" x14ac:dyDescent="0.2">
      <c r="A656" s="1">
        <f t="shared" si="208"/>
        <v>374.04</v>
      </c>
      <c r="B656" s="1">
        <f t="shared" si="209"/>
        <v>1</v>
      </c>
      <c r="C656" s="1">
        <f t="shared" si="210"/>
        <v>0</v>
      </c>
      <c r="D656" s="1">
        <f t="shared" si="211"/>
        <v>1</v>
      </c>
      <c r="E656" s="1">
        <f t="shared" si="214"/>
        <v>652</v>
      </c>
      <c r="F656" s="1">
        <f>IFERROR(VLOOKUP($E656,aanmeldingen!$B:$AB,F$1,FALSE),"-")</f>
        <v>374</v>
      </c>
      <c r="H656" s="25" t="str">
        <f>IF($D656=1,VLOOKUP($E656,aanmeldingen!$B:$AB,H$1,FALSE),"")</f>
        <v>Cali</v>
      </c>
      <c r="I656" s="1" t="str">
        <f>IF($D656=1,VLOOKUP($E656,aanmeldingen!$B:$AB,I$1,FALSE),"")</f>
        <v>COL</v>
      </c>
      <c r="J656" s="1" t="str">
        <f>IF($D656=1,VLOOKUP($E656,aanmeldingen!$B:$AB,J$1,FALSE),"")</f>
        <v>GP</v>
      </c>
      <c r="K656" s="95">
        <f>IF($D656=1,VLOOKUP($E656,aanmeldingen!$B:$AB,K$1,FALSE),"")</f>
        <v>43588</v>
      </c>
      <c r="L656" s="95">
        <f>IF($D656=1,VLOOKUP($E656,aanmeldingen!$B:$AB,L$1,FALSE),"")</f>
        <v>43590</v>
      </c>
      <c r="M656" s="18" t="str">
        <f>IF($D656=1,VLOOKUP($E656,aanmeldingen!$B:$AB,M$1,FALSE),"")</f>
        <v>Heren</v>
      </c>
      <c r="N656" s="1" t="str">
        <f>IF($D656=1,VLOOKUP($E656,aanmeldingen!$B:$AB,N$1,FALSE),"")</f>
        <v>Degen</v>
      </c>
      <c r="O656" s="1" t="str">
        <f>IF($F656="-","",VLOOKUP($E656,aanmeldingen!$B:$AB,O$1,FALSE))</f>
        <v>Verwijlen</v>
      </c>
      <c r="P656" s="1" t="str">
        <f>IF($F656="-","",VLOOKUP($E656,aanmeldingen!$B:$AB,P$1,FALSE))</f>
        <v>Bas</v>
      </c>
      <c r="Q656" s="1" t="str">
        <f>IF($F656="-","",VLOOKUP($E656,aanmeldingen!$B:$AB,Q$1,FALSE))</f>
        <v>DBO</v>
      </c>
      <c r="R656" s="123">
        <v>40</v>
      </c>
      <c r="S656" s="123">
        <v>182</v>
      </c>
      <c r="AA656" s="54">
        <f t="shared" si="215"/>
        <v>0</v>
      </c>
      <c r="AB656" s="54" t="e">
        <f t="shared" si="216"/>
        <v>#VALUE!</v>
      </c>
      <c r="AC656" s="83" t="str">
        <f t="shared" si="219"/>
        <v/>
      </c>
      <c r="AD656" s="54">
        <f t="shared" si="221"/>
        <v>652</v>
      </c>
      <c r="AE656" s="54" t="str">
        <f t="shared" si="203"/>
        <v/>
      </c>
      <c r="AF656" s="54" t="str">
        <f t="shared" si="204"/>
        <v/>
      </c>
      <c r="AG656" s="54" t="str">
        <f t="shared" si="217"/>
        <v/>
      </c>
      <c r="AH656" s="54" t="str">
        <f t="shared" si="217"/>
        <v/>
      </c>
      <c r="AI656" s="54" t="str">
        <f t="shared" si="217"/>
        <v/>
      </c>
      <c r="AJ656" s="54" t="str">
        <f t="shared" si="207"/>
        <v/>
      </c>
      <c r="AK656" s="54" t="str">
        <f t="shared" si="218"/>
        <v/>
      </c>
      <c r="AL656" s="54" t="str">
        <f t="shared" si="218"/>
        <v/>
      </c>
      <c r="AM656" s="54" t="str">
        <f t="shared" si="218"/>
        <v/>
      </c>
      <c r="AN656" s="1" t="str">
        <f>IF(AF656="S",VLOOKUP(AI656,lookups!$N$1:$O$100,2,FALSE),"NVT")</f>
        <v>NVT</v>
      </c>
      <c r="AP656" s="54" t="str">
        <f t="shared" si="220"/>
        <v/>
      </c>
    </row>
    <row r="657" spans="1:42" x14ac:dyDescent="0.2">
      <c r="A657" s="1">
        <f t="shared" si="208"/>
        <v>374.00299999999999</v>
      </c>
      <c r="B657" s="1">
        <f t="shared" si="209"/>
        <v>2</v>
      </c>
      <c r="C657" s="1">
        <f t="shared" si="210"/>
        <v>0</v>
      </c>
      <c r="D657" s="1">
        <f t="shared" si="211"/>
        <v>0</v>
      </c>
      <c r="E657" s="1">
        <f t="shared" si="214"/>
        <v>653</v>
      </c>
      <c r="F657" s="1">
        <f>IFERROR(VLOOKUP($E657,aanmeldingen!$B:$AB,F$1,FALSE),"-")</f>
        <v>374</v>
      </c>
      <c r="H657" s="25" t="str">
        <f>IF($D657=1,VLOOKUP($E657,aanmeldingen!$B:$AB,H$1,FALSE),"")</f>
        <v/>
      </c>
      <c r="I657" s="1" t="str">
        <f>IF($D657=1,VLOOKUP($E657,aanmeldingen!$B:$AB,I$1,FALSE),"")</f>
        <v/>
      </c>
      <c r="J657" s="1" t="str">
        <f>IF($D657=1,VLOOKUP($E657,aanmeldingen!$B:$AB,J$1,FALSE),"")</f>
        <v/>
      </c>
      <c r="K657" s="95" t="str">
        <f>IF($D657=1,VLOOKUP($E657,aanmeldingen!$B:$AB,K$1,FALSE),"")</f>
        <v/>
      </c>
      <c r="L657" s="95" t="str">
        <f>IF($D657=1,VLOOKUP($E657,aanmeldingen!$B:$AB,L$1,FALSE),"")</f>
        <v/>
      </c>
      <c r="M657" s="18" t="str">
        <f>IF($D657=1,VLOOKUP($E657,aanmeldingen!$B:$AB,M$1,FALSE),"")</f>
        <v/>
      </c>
      <c r="N657" s="1" t="str">
        <f>IF($D657=1,VLOOKUP($E657,aanmeldingen!$B:$AB,N$1,FALSE),"")</f>
        <v/>
      </c>
      <c r="O657" s="1" t="str">
        <f>IF($F657="-","",VLOOKUP($E657,aanmeldingen!$B:$AB,O$1,FALSE))</f>
        <v>Tulen</v>
      </c>
      <c r="P657" s="1" t="str">
        <f>IF($F657="-","",VLOOKUP($E657,aanmeldingen!$B:$AB,P$1,FALSE))</f>
        <v>Tristan</v>
      </c>
      <c r="Q657" s="1" t="str">
        <f>IF($F657="-","",VLOOKUP($E657,aanmeldingen!$B:$AB,Q$1,FALSE))</f>
        <v>SCA</v>
      </c>
      <c r="R657" s="123">
        <v>3</v>
      </c>
      <c r="S657" s="123"/>
      <c r="AA657" s="54">
        <f t="shared" si="215"/>
        <v>0</v>
      </c>
      <c r="AB657" s="54" t="e">
        <f t="shared" si="216"/>
        <v>#VALUE!</v>
      </c>
      <c r="AC657" s="83" t="str">
        <f t="shared" si="219"/>
        <v/>
      </c>
      <c r="AD657" s="54">
        <f t="shared" si="221"/>
        <v>653</v>
      </c>
      <c r="AE657" s="54" t="str">
        <f t="shared" si="203"/>
        <v/>
      </c>
      <c r="AF657" s="54" t="str">
        <f t="shared" si="204"/>
        <v/>
      </c>
      <c r="AG657" s="54" t="str">
        <f t="shared" si="217"/>
        <v/>
      </c>
      <c r="AH657" s="54" t="str">
        <f t="shared" si="217"/>
        <v/>
      </c>
      <c r="AI657" s="54" t="str">
        <f t="shared" si="217"/>
        <v/>
      </c>
      <c r="AJ657" s="54" t="str">
        <f t="shared" si="207"/>
        <v/>
      </c>
      <c r="AK657" s="54" t="str">
        <f t="shared" si="218"/>
        <v/>
      </c>
      <c r="AL657" s="54" t="str">
        <f t="shared" si="218"/>
        <v/>
      </c>
      <c r="AM657" s="54" t="str">
        <f t="shared" si="218"/>
        <v/>
      </c>
      <c r="AN657" s="1" t="str">
        <f>IF(AF657="S",VLOOKUP(AI657,lookups!$N$1:$O$100,2,FALSE),"NVT")</f>
        <v>NVT</v>
      </c>
      <c r="AP657" s="54" t="str">
        <f t="shared" si="220"/>
        <v/>
      </c>
    </row>
    <row r="658" spans="1:42" x14ac:dyDescent="0.2">
      <c r="A658" s="1">
        <f t="shared" si="208"/>
        <v>374.15199999999999</v>
      </c>
      <c r="B658" s="1">
        <f t="shared" si="209"/>
        <v>3</v>
      </c>
      <c r="C658" s="1">
        <f t="shared" si="210"/>
        <v>0</v>
      </c>
      <c r="D658" s="1">
        <f t="shared" si="211"/>
        <v>0</v>
      </c>
      <c r="E658" s="1">
        <f t="shared" si="214"/>
        <v>654</v>
      </c>
      <c r="F658" s="1">
        <f>IFERROR(VLOOKUP($E658,aanmeldingen!$B:$AB,F$1,FALSE),"-")</f>
        <v>374</v>
      </c>
      <c r="H658" s="25" t="str">
        <f>IF($D658=1,VLOOKUP($E658,aanmeldingen!$B:$AB,H$1,FALSE),"")</f>
        <v/>
      </c>
      <c r="I658" s="1" t="str">
        <f>IF($D658=1,VLOOKUP($E658,aanmeldingen!$B:$AB,I$1,FALSE),"")</f>
        <v/>
      </c>
      <c r="J658" s="1" t="str">
        <f>IF($D658=1,VLOOKUP($E658,aanmeldingen!$B:$AB,J$1,FALSE),"")</f>
        <v/>
      </c>
      <c r="K658" s="95" t="str">
        <f>IF($D658=1,VLOOKUP($E658,aanmeldingen!$B:$AB,K$1,FALSE),"")</f>
        <v/>
      </c>
      <c r="L658" s="95" t="str">
        <f>IF($D658=1,VLOOKUP($E658,aanmeldingen!$B:$AB,L$1,FALSE),"")</f>
        <v/>
      </c>
      <c r="M658" s="18" t="str">
        <f>IF($D658=1,VLOOKUP($E658,aanmeldingen!$B:$AB,M$1,FALSE),"")</f>
        <v/>
      </c>
      <c r="N658" s="1" t="str">
        <f>IF($D658=1,VLOOKUP($E658,aanmeldingen!$B:$AB,N$1,FALSE),"")</f>
        <v/>
      </c>
      <c r="O658" s="1" t="str">
        <f>IF($F658="-","",VLOOKUP($E658,aanmeldingen!$B:$AB,O$1,FALSE))</f>
        <v>Tulen</v>
      </c>
      <c r="P658" s="1" t="str">
        <f>IF($F658="-","",VLOOKUP($E658,aanmeldingen!$B:$AB,P$1,FALSE))</f>
        <v>Rafael</v>
      </c>
      <c r="Q658" s="1" t="str">
        <f>IF($F658="-","",VLOOKUP($E658,aanmeldingen!$B:$AB,Q$1,FALSE))</f>
        <v>SCA</v>
      </c>
      <c r="R658" s="123">
        <v>152</v>
      </c>
      <c r="S658" s="123"/>
      <c r="AA658" s="54">
        <f t="shared" si="215"/>
        <v>0</v>
      </c>
      <c r="AB658" s="54" t="e">
        <f t="shared" si="216"/>
        <v>#VALUE!</v>
      </c>
      <c r="AC658" s="83" t="str">
        <f t="shared" si="219"/>
        <v/>
      </c>
      <c r="AD658" s="54">
        <f t="shared" si="221"/>
        <v>654</v>
      </c>
      <c r="AE658" s="54" t="str">
        <f t="shared" si="203"/>
        <v/>
      </c>
      <c r="AF658" s="54" t="str">
        <f t="shared" si="204"/>
        <v/>
      </c>
      <c r="AG658" s="54" t="str">
        <f t="shared" si="217"/>
        <v/>
      </c>
      <c r="AH658" s="54" t="str">
        <f t="shared" si="217"/>
        <v/>
      </c>
      <c r="AI658" s="54" t="str">
        <f t="shared" si="217"/>
        <v/>
      </c>
      <c r="AJ658" s="54" t="str">
        <f t="shared" si="207"/>
        <v/>
      </c>
      <c r="AK658" s="54" t="str">
        <f t="shared" si="218"/>
        <v/>
      </c>
      <c r="AL658" s="54" t="str">
        <f t="shared" si="218"/>
        <v/>
      </c>
      <c r="AM658" s="54" t="str">
        <f t="shared" si="218"/>
        <v/>
      </c>
      <c r="AN658" s="1" t="str">
        <f>IF(AF658="S",VLOOKUP(AI658,lookups!$N$1:$O$100,2,FALSE),"NVT")</f>
        <v>NVT</v>
      </c>
      <c r="AP658" s="54" t="str">
        <f t="shared" si="220"/>
        <v/>
      </c>
    </row>
    <row r="659" spans="1:42" x14ac:dyDescent="0.2">
      <c r="A659" s="1">
        <f t="shared" si="208"/>
        <v>376.142</v>
      </c>
      <c r="B659" s="1">
        <f t="shared" si="209"/>
        <v>1</v>
      </c>
      <c r="C659" s="1">
        <f t="shared" si="210"/>
        <v>1</v>
      </c>
      <c r="D659" s="1">
        <f t="shared" si="211"/>
        <v>1</v>
      </c>
      <c r="E659" s="1">
        <f t="shared" si="214"/>
        <v>655</v>
      </c>
      <c r="F659" s="1">
        <f>IFERROR(VLOOKUP($E659,aanmeldingen!$B:$AB,F$1,FALSE),"-")</f>
        <v>376</v>
      </c>
      <c r="H659" s="25" t="str">
        <f>IF($D659=1,VLOOKUP($E659,aanmeldingen!$B:$AB,H$1,FALSE),"")</f>
        <v>Tauberbischofsheim</v>
      </c>
      <c r="I659" s="1" t="str">
        <f>IF($D659=1,VLOOKUP($E659,aanmeldingen!$B:$AB,I$1,FALSE),"")</f>
        <v>GER</v>
      </c>
      <c r="J659" s="1" t="str">
        <f>IF($D659=1,VLOOKUP($E659,aanmeldingen!$B:$AB,J$1,FALSE),"")</f>
        <v>WB</v>
      </c>
      <c r="K659" s="95">
        <f>IF($D659=1,VLOOKUP($E659,aanmeldingen!$B:$AB,K$1,FALSE),"")</f>
        <v>43588</v>
      </c>
      <c r="L659" s="95">
        <f>IF($D659=1,VLOOKUP($E659,aanmeldingen!$B:$AB,L$1,FALSE),"")</f>
        <v>43589</v>
      </c>
      <c r="M659" s="18" t="str">
        <f>IF($D659=1,VLOOKUP($E659,aanmeldingen!$B:$AB,M$1,FALSE),"")</f>
        <v>Dames</v>
      </c>
      <c r="N659" s="1" t="str">
        <f>IF($D659=1,VLOOKUP($E659,aanmeldingen!$B:$AB,N$1,FALSE),"")</f>
        <v>Floret</v>
      </c>
      <c r="O659" s="1" t="str">
        <f>IF($F659="-","",VLOOKUP($E659,aanmeldingen!$B:$AB,O$1,FALSE))</f>
        <v>Rentier</v>
      </c>
      <c r="P659" s="1" t="str">
        <f>IF($F659="-","",VLOOKUP($E659,aanmeldingen!$B:$AB,P$1,FALSE))</f>
        <v>Eline</v>
      </c>
      <c r="Q659" s="1" t="str">
        <f>IF($F659="-","",VLOOKUP($E659,aanmeldingen!$B:$AB,Q$1,FALSE))</f>
        <v>AMS</v>
      </c>
      <c r="R659" s="123">
        <v>142</v>
      </c>
      <c r="S659" s="123">
        <v>202</v>
      </c>
      <c r="AA659" s="54">
        <f t="shared" si="215"/>
        <v>0</v>
      </c>
      <c r="AB659" s="54" t="e">
        <f t="shared" si="216"/>
        <v>#VALUE!</v>
      </c>
      <c r="AC659" s="83" t="str">
        <f t="shared" si="219"/>
        <v/>
      </c>
      <c r="AD659" s="54">
        <f t="shared" si="221"/>
        <v>655</v>
      </c>
      <c r="AE659" s="54" t="str">
        <f t="shared" si="203"/>
        <v/>
      </c>
      <c r="AF659" s="54" t="str">
        <f t="shared" si="204"/>
        <v/>
      </c>
      <c r="AG659" s="54" t="str">
        <f t="shared" si="217"/>
        <v/>
      </c>
      <c r="AH659" s="54" t="str">
        <f t="shared" si="217"/>
        <v/>
      </c>
      <c r="AI659" s="54" t="str">
        <f t="shared" si="217"/>
        <v/>
      </c>
      <c r="AJ659" s="54" t="str">
        <f t="shared" si="207"/>
        <v/>
      </c>
      <c r="AK659" s="54" t="str">
        <f t="shared" si="218"/>
        <v/>
      </c>
      <c r="AL659" s="54" t="str">
        <f t="shared" si="218"/>
        <v/>
      </c>
      <c r="AM659" s="54" t="str">
        <f t="shared" si="218"/>
        <v/>
      </c>
      <c r="AN659" s="1" t="str">
        <f>IF(AF659="S",VLOOKUP(AI659,lookups!$N$1:$O$100,2,FALSE),"NVT")</f>
        <v>NVT</v>
      </c>
      <c r="AP659" s="54" t="str">
        <f t="shared" si="220"/>
        <v/>
      </c>
    </row>
    <row r="660" spans="1:42" x14ac:dyDescent="0.2">
      <c r="A660" s="1">
        <f t="shared" si="208"/>
        <v>377.017</v>
      </c>
      <c r="B660" s="1">
        <f t="shared" si="209"/>
        <v>1</v>
      </c>
      <c r="C660" s="1">
        <f t="shared" si="210"/>
        <v>0</v>
      </c>
      <c r="D660" s="1">
        <f t="shared" si="211"/>
        <v>1</v>
      </c>
      <c r="E660" s="1">
        <f t="shared" si="214"/>
        <v>656</v>
      </c>
      <c r="F660" s="1">
        <f>IFERROR(VLOOKUP($E660,aanmeldingen!$B:$AB,F$1,FALSE),"-")</f>
        <v>377</v>
      </c>
      <c r="H660" s="25" t="str">
        <f>IF($D660=1,VLOOKUP($E660,aanmeldingen!$B:$AB,H$1,FALSE),"")</f>
        <v>Kaunas</v>
      </c>
      <c r="I660" s="1" t="str">
        <f>IF($D660=1,VLOOKUP($E660,aanmeldingen!$B:$AB,I$1,FALSE),"")</f>
        <v>LTU</v>
      </c>
      <c r="J660" s="1" t="str">
        <f>IF($D660=1,VLOOKUP($E660,aanmeldingen!$B:$AB,J$1,FALSE),"")</f>
        <v>U23</v>
      </c>
      <c r="K660" s="95">
        <f>IF($D660=1,VLOOKUP($E660,aanmeldingen!$B:$AB,K$1,FALSE),"")</f>
        <v>43589</v>
      </c>
      <c r="L660" s="95">
        <f>IF($D660=1,VLOOKUP($E660,aanmeldingen!$B:$AB,L$1,FALSE),"")</f>
        <v>43590</v>
      </c>
      <c r="M660" s="18" t="str">
        <f>IF($D660=1,VLOOKUP($E660,aanmeldingen!$B:$AB,M$1,FALSE),"")</f>
        <v>Dames</v>
      </c>
      <c r="N660" s="1" t="str">
        <f>IF($D660=1,VLOOKUP($E660,aanmeldingen!$B:$AB,N$1,FALSE),"")</f>
        <v>Degen</v>
      </c>
      <c r="O660" s="1" t="str">
        <f>IF($F660="-","",VLOOKUP($E660,aanmeldingen!$B:$AB,O$1,FALSE))</f>
        <v>De Jong</v>
      </c>
      <c r="P660" s="1" t="str">
        <f>IF($F660="-","",VLOOKUP($E660,aanmeldingen!$B:$AB,P$1,FALSE))</f>
        <v>Cheryl</v>
      </c>
      <c r="Q660" s="1" t="str">
        <f>IF($F660="-","",VLOOKUP($E660,aanmeldingen!$B:$AB,Q$1,FALSE))</f>
        <v>DBO</v>
      </c>
      <c r="R660" s="123">
        <v>17</v>
      </c>
      <c r="S660" s="123">
        <v>38</v>
      </c>
      <c r="AA660" s="54">
        <f t="shared" si="215"/>
        <v>0</v>
      </c>
      <c r="AB660" s="54" t="e">
        <f t="shared" si="216"/>
        <v>#VALUE!</v>
      </c>
      <c r="AC660" s="83" t="str">
        <f t="shared" si="219"/>
        <v/>
      </c>
      <c r="AD660" s="54">
        <f t="shared" si="221"/>
        <v>656</v>
      </c>
      <c r="AE660" s="54" t="str">
        <f t="shared" si="203"/>
        <v/>
      </c>
      <c r="AF660" s="54" t="str">
        <f t="shared" si="204"/>
        <v/>
      </c>
      <c r="AG660" s="54" t="str">
        <f t="shared" si="217"/>
        <v/>
      </c>
      <c r="AH660" s="54" t="str">
        <f t="shared" si="217"/>
        <v/>
      </c>
      <c r="AI660" s="54" t="str">
        <f t="shared" si="217"/>
        <v/>
      </c>
      <c r="AJ660" s="54" t="str">
        <f t="shared" si="207"/>
        <v/>
      </c>
      <c r="AK660" s="54" t="str">
        <f t="shared" si="218"/>
        <v/>
      </c>
      <c r="AL660" s="54" t="str">
        <f t="shared" si="218"/>
        <v/>
      </c>
      <c r="AM660" s="54" t="str">
        <f t="shared" si="218"/>
        <v/>
      </c>
      <c r="AN660" s="1" t="str">
        <f>IF(AF660="S",VLOOKUP(AI660,lookups!$N$1:$O$100,2,FALSE),"NVT")</f>
        <v>NVT</v>
      </c>
      <c r="AP660" s="54" t="str">
        <f t="shared" si="220"/>
        <v/>
      </c>
    </row>
    <row r="661" spans="1:42" x14ac:dyDescent="0.2">
      <c r="A661" s="1">
        <f t="shared" si="208"/>
        <v>385.09399999999999</v>
      </c>
      <c r="B661" s="1">
        <f t="shared" si="209"/>
        <v>1</v>
      </c>
      <c r="C661" s="1">
        <f t="shared" si="210"/>
        <v>1</v>
      </c>
      <c r="D661" s="1">
        <f t="shared" si="211"/>
        <v>1</v>
      </c>
      <c r="E661" s="1">
        <f t="shared" si="214"/>
        <v>657</v>
      </c>
      <c r="F661" s="1">
        <f>IFERROR(VLOOKUP($E661,aanmeldingen!$B:$AB,F$1,FALSE),"-")</f>
        <v>385</v>
      </c>
      <c r="H661" s="25" t="str">
        <f>IF($D661=1,VLOOKUP($E661,aanmeldingen!$B:$AB,H$1,FALSE),"")</f>
        <v>Dubai</v>
      </c>
      <c r="I661" s="1" t="str">
        <f>IF($D661=1,VLOOKUP($E661,aanmeldingen!$B:$AB,I$1,FALSE),"")</f>
        <v>UAE</v>
      </c>
      <c r="J661" s="1" t="str">
        <f>IF($D661=1,VLOOKUP($E661,aanmeldingen!$B:$AB,J$1,FALSE),"")</f>
        <v>WB</v>
      </c>
      <c r="K661" s="95">
        <f>IF($D661=1,VLOOKUP($E661,aanmeldingen!$B:$AB,K$1,FALSE),"")</f>
        <v>43602</v>
      </c>
      <c r="L661" s="95">
        <f>IF($D661=1,VLOOKUP($E661,aanmeldingen!$B:$AB,L$1,FALSE),"")</f>
        <v>43603</v>
      </c>
      <c r="M661" s="18" t="str">
        <f>IF($D661=1,VLOOKUP($E661,aanmeldingen!$B:$AB,M$1,FALSE),"")</f>
        <v>Dames</v>
      </c>
      <c r="N661" s="1" t="str">
        <f>IF($D661=1,VLOOKUP($E661,aanmeldingen!$B:$AB,N$1,FALSE),"")</f>
        <v>Degen</v>
      </c>
      <c r="O661" s="1" t="str">
        <f>IF($F661="-","",VLOOKUP($E661,aanmeldingen!$B:$AB,O$1,FALSE))</f>
        <v>Boone</v>
      </c>
      <c r="P661" s="1" t="str">
        <f>IF($F661="-","",VLOOKUP($E661,aanmeldingen!$B:$AB,P$1,FALSE))</f>
        <v>Kelly</v>
      </c>
      <c r="Q661" s="1" t="str">
        <f>IF($F661="-","",VLOOKUP($E661,aanmeldingen!$B:$AB,Q$1,FALSE))</f>
        <v>ZAI</v>
      </c>
      <c r="R661" s="123">
        <v>94</v>
      </c>
      <c r="S661" s="123">
        <v>238</v>
      </c>
      <c r="AA661" s="54">
        <f t="shared" si="215"/>
        <v>1</v>
      </c>
      <c r="AB661" s="54">
        <f t="shared" si="216"/>
        <v>2</v>
      </c>
      <c r="AC661" s="83">
        <f t="shared" si="219"/>
        <v>385.09399999999999</v>
      </c>
      <c r="AD661" s="54">
        <f t="shared" si="221"/>
        <v>657</v>
      </c>
      <c r="AE661" s="54" t="str">
        <f t="shared" si="203"/>
        <v/>
      </c>
      <c r="AF661" s="54" t="str">
        <f t="shared" si="204"/>
        <v/>
      </c>
      <c r="AG661" s="54" t="str">
        <f t="shared" si="217"/>
        <v/>
      </c>
      <c r="AH661" s="54" t="str">
        <f t="shared" si="217"/>
        <v/>
      </c>
      <c r="AI661" s="54" t="str">
        <f t="shared" si="217"/>
        <v/>
      </c>
      <c r="AJ661" s="54" t="str">
        <f t="shared" si="207"/>
        <v/>
      </c>
      <c r="AK661" s="54" t="str">
        <f t="shared" si="218"/>
        <v/>
      </c>
      <c r="AL661" s="54" t="str">
        <f t="shared" si="218"/>
        <v/>
      </c>
      <c r="AM661" s="54" t="str">
        <f t="shared" si="218"/>
        <v/>
      </c>
      <c r="AN661" s="1" t="str">
        <f>IF(AF661="S",VLOOKUP(AI661,lookups!$N$1:$O$100,2,FALSE),"NVT")</f>
        <v>NVT</v>
      </c>
      <c r="AP661" s="54" t="str">
        <f t="shared" si="220"/>
        <v/>
      </c>
    </row>
    <row r="662" spans="1:42" x14ac:dyDescent="0.2">
      <c r="A662" s="1">
        <f t="shared" si="208"/>
        <v>386.03899999999999</v>
      </c>
      <c r="B662" s="1">
        <f t="shared" si="209"/>
        <v>1</v>
      </c>
      <c r="C662" s="1">
        <f t="shared" si="210"/>
        <v>0</v>
      </c>
      <c r="D662" s="1">
        <f t="shared" si="211"/>
        <v>1</v>
      </c>
      <c r="E662" s="1">
        <f t="shared" si="214"/>
        <v>658</v>
      </c>
      <c r="F662" s="1">
        <f>IFERROR(VLOOKUP($E662,aanmeldingen!$B:$AB,F$1,FALSE),"-")</f>
        <v>386</v>
      </c>
      <c r="H662" s="25" t="str">
        <f>IF($D662=1,VLOOKUP($E662,aanmeldingen!$B:$AB,H$1,FALSE),"")</f>
        <v>Parijs</v>
      </c>
      <c r="I662" s="1" t="str">
        <f>IF($D662=1,VLOOKUP($E662,aanmeldingen!$B:$AB,I$1,FALSE),"")</f>
        <v>FRA</v>
      </c>
      <c r="J662" s="1" t="str">
        <f>IF($D662=1,VLOOKUP($E662,aanmeldingen!$B:$AB,J$1,FALSE),"")</f>
        <v>WB</v>
      </c>
      <c r="K662" s="95">
        <f>IF($D662=1,VLOOKUP($E662,aanmeldingen!$B:$AB,K$1,FALSE),"")</f>
        <v>43602</v>
      </c>
      <c r="L662" s="95">
        <f>IF($D662=1,VLOOKUP($E662,aanmeldingen!$B:$AB,L$1,FALSE),"")</f>
        <v>43603</v>
      </c>
      <c r="M662" s="18" t="str">
        <f>IF($D662=1,VLOOKUP($E662,aanmeldingen!$B:$AB,M$1,FALSE),"")</f>
        <v>Heren</v>
      </c>
      <c r="N662" s="1" t="str">
        <f>IF($D662=1,VLOOKUP($E662,aanmeldingen!$B:$AB,N$1,FALSE),"")</f>
        <v>Degen</v>
      </c>
      <c r="O662" s="1" t="str">
        <f>IF($F662="-","",VLOOKUP($E662,aanmeldingen!$B:$AB,O$1,FALSE))</f>
        <v>Verwijlen</v>
      </c>
      <c r="P662" s="1" t="str">
        <f>IF($F662="-","",VLOOKUP($E662,aanmeldingen!$B:$AB,P$1,FALSE))</f>
        <v>Bas</v>
      </c>
      <c r="Q662" s="1" t="str">
        <f>IF($F662="-","",VLOOKUP($E662,aanmeldingen!$B:$AB,Q$1,FALSE))</f>
        <v>DBO</v>
      </c>
      <c r="R662" s="123">
        <v>39</v>
      </c>
      <c r="S662" s="123">
        <v>369</v>
      </c>
      <c r="AA662" s="54">
        <f t="shared" si="215"/>
        <v>1</v>
      </c>
      <c r="AB662" s="54">
        <f t="shared" si="216"/>
        <v>4</v>
      </c>
      <c r="AC662" s="83">
        <f t="shared" si="219"/>
        <v>386.03899999999999</v>
      </c>
      <c r="AD662" s="54">
        <f t="shared" si="221"/>
        <v>658</v>
      </c>
      <c r="AE662" s="54" t="str">
        <f t="shared" si="203"/>
        <v/>
      </c>
      <c r="AF662" s="54" t="str">
        <f t="shared" si="204"/>
        <v/>
      </c>
      <c r="AG662" s="54" t="str">
        <f t="shared" si="217"/>
        <v/>
      </c>
      <c r="AH662" s="54" t="str">
        <f t="shared" si="217"/>
        <v/>
      </c>
      <c r="AI662" s="54" t="str">
        <f t="shared" si="217"/>
        <v/>
      </c>
      <c r="AJ662" s="54" t="str">
        <f t="shared" si="207"/>
        <v/>
      </c>
      <c r="AK662" s="54" t="str">
        <f t="shared" si="218"/>
        <v/>
      </c>
      <c r="AL662" s="54" t="str">
        <f t="shared" si="218"/>
        <v/>
      </c>
      <c r="AM662" s="54" t="str">
        <f t="shared" si="218"/>
        <v/>
      </c>
      <c r="AN662" s="1" t="str">
        <f>IF(AF662="S",VLOOKUP(AI662,lookups!$N$1:$O$100,2,FALSE),"NVT")</f>
        <v>NVT</v>
      </c>
      <c r="AP662" s="54" t="str">
        <f t="shared" si="220"/>
        <v/>
      </c>
    </row>
    <row r="663" spans="1:42" x14ac:dyDescent="0.2">
      <c r="A663" s="1">
        <f t="shared" si="208"/>
        <v>386.65899999999999</v>
      </c>
      <c r="B663" s="1">
        <f t="shared" si="209"/>
        <v>2</v>
      </c>
      <c r="C663" s="1">
        <f t="shared" si="210"/>
        <v>0</v>
      </c>
      <c r="D663" s="1">
        <f t="shared" si="211"/>
        <v>0</v>
      </c>
      <c r="E663" s="1">
        <f t="shared" si="214"/>
        <v>659</v>
      </c>
      <c r="F663" s="1">
        <f>IFERROR(VLOOKUP($E663,aanmeldingen!$B:$AB,F$1,FALSE),"-")</f>
        <v>386</v>
      </c>
      <c r="H663" s="25" t="str">
        <f>IF($D663=1,VLOOKUP($E663,aanmeldingen!$B:$AB,H$1,FALSE),"")</f>
        <v/>
      </c>
      <c r="I663" s="1" t="str">
        <f>IF($D663=1,VLOOKUP($E663,aanmeldingen!$B:$AB,I$1,FALSE),"")</f>
        <v/>
      </c>
      <c r="J663" s="1" t="str">
        <f>IF($D663=1,VLOOKUP($E663,aanmeldingen!$B:$AB,J$1,FALSE),"")</f>
        <v/>
      </c>
      <c r="K663" s="95" t="str">
        <f>IF($D663=1,VLOOKUP($E663,aanmeldingen!$B:$AB,K$1,FALSE),"")</f>
        <v/>
      </c>
      <c r="L663" s="95" t="str">
        <f>IF($D663=1,VLOOKUP($E663,aanmeldingen!$B:$AB,L$1,FALSE),"")</f>
        <v/>
      </c>
      <c r="M663" s="18" t="str">
        <f>IF($D663=1,VLOOKUP($E663,aanmeldingen!$B:$AB,M$1,FALSE),"")</f>
        <v/>
      </c>
      <c r="N663" s="1" t="str">
        <f>IF($D663=1,VLOOKUP($E663,aanmeldingen!$B:$AB,N$1,FALSE),"")</f>
        <v/>
      </c>
      <c r="O663" s="1" t="str">
        <f>IF($F663="-","",VLOOKUP($E663,aanmeldingen!$B:$AB,O$1,FALSE))</f>
        <v>Tulen</v>
      </c>
      <c r="P663" s="1" t="str">
        <f>IF($F663="-","",VLOOKUP($E663,aanmeldingen!$B:$AB,P$1,FALSE))</f>
        <v>Tristan</v>
      </c>
      <c r="Q663" s="1" t="str">
        <f>IF($F663="-","",VLOOKUP($E663,aanmeldingen!$B:$AB,Q$1,FALSE))</f>
        <v>SCA</v>
      </c>
      <c r="R663" s="123"/>
      <c r="S663" s="123"/>
      <c r="AA663" s="54">
        <f t="shared" si="215"/>
        <v>1</v>
      </c>
      <c r="AB663" s="54">
        <f t="shared" si="216"/>
        <v>11</v>
      </c>
      <c r="AC663" s="83">
        <f t="shared" si="219"/>
        <v>386.65899999999999</v>
      </c>
      <c r="AD663" s="54">
        <f t="shared" si="221"/>
        <v>659</v>
      </c>
      <c r="AE663" s="54" t="str">
        <f t="shared" si="203"/>
        <v/>
      </c>
      <c r="AF663" s="54" t="str">
        <f t="shared" si="204"/>
        <v/>
      </c>
      <c r="AG663" s="54" t="str">
        <f t="shared" si="217"/>
        <v/>
      </c>
      <c r="AH663" s="54" t="str">
        <f t="shared" si="217"/>
        <v/>
      </c>
      <c r="AI663" s="54" t="str">
        <f t="shared" si="217"/>
        <v/>
      </c>
      <c r="AJ663" s="54" t="str">
        <f t="shared" si="207"/>
        <v/>
      </c>
      <c r="AK663" s="54" t="str">
        <f t="shared" si="218"/>
        <v/>
      </c>
      <c r="AL663" s="54" t="str">
        <f t="shared" si="218"/>
        <v/>
      </c>
      <c r="AM663" s="54" t="str">
        <f t="shared" si="218"/>
        <v/>
      </c>
      <c r="AN663" s="1" t="str">
        <f>IF(AF663="S",VLOOKUP(AI663,lookups!$N$1:$O$100,2,FALSE),"NVT")</f>
        <v>NVT</v>
      </c>
      <c r="AP663" s="54" t="str">
        <f t="shared" si="220"/>
        <v/>
      </c>
    </row>
    <row r="664" spans="1:42" x14ac:dyDescent="0.2">
      <c r="A664" s="1">
        <f t="shared" si="208"/>
        <v>386.327</v>
      </c>
      <c r="B664" s="1">
        <f t="shared" si="209"/>
        <v>3</v>
      </c>
      <c r="C664" s="1">
        <f t="shared" si="210"/>
        <v>0</v>
      </c>
      <c r="D664" s="1">
        <f t="shared" si="211"/>
        <v>0</v>
      </c>
      <c r="E664" s="1">
        <f t="shared" si="214"/>
        <v>660</v>
      </c>
      <c r="F664" s="1">
        <f>IFERROR(VLOOKUP($E664,aanmeldingen!$B:$AB,F$1,FALSE),"-")</f>
        <v>386</v>
      </c>
      <c r="H664" s="25" t="str">
        <f>IF($D664=1,VLOOKUP($E664,aanmeldingen!$B:$AB,H$1,FALSE),"")</f>
        <v/>
      </c>
      <c r="I664" s="1" t="str">
        <f>IF($D664=1,VLOOKUP($E664,aanmeldingen!$B:$AB,I$1,FALSE),"")</f>
        <v/>
      </c>
      <c r="J664" s="1" t="str">
        <f>IF($D664=1,VLOOKUP($E664,aanmeldingen!$B:$AB,J$1,FALSE),"")</f>
        <v/>
      </c>
      <c r="K664" s="95" t="str">
        <f>IF($D664=1,VLOOKUP($E664,aanmeldingen!$B:$AB,K$1,FALSE),"")</f>
        <v/>
      </c>
      <c r="L664" s="95" t="str">
        <f>IF($D664=1,VLOOKUP($E664,aanmeldingen!$B:$AB,L$1,FALSE),"")</f>
        <v/>
      </c>
      <c r="M664" s="18" t="str">
        <f>IF($D664=1,VLOOKUP($E664,aanmeldingen!$B:$AB,M$1,FALSE),"")</f>
        <v/>
      </c>
      <c r="N664" s="1" t="str">
        <f>IF($D664=1,VLOOKUP($E664,aanmeldingen!$B:$AB,N$1,FALSE),"")</f>
        <v/>
      </c>
      <c r="O664" s="1" t="str">
        <f>IF($F664="-","",VLOOKUP($E664,aanmeldingen!$B:$AB,O$1,FALSE))</f>
        <v>Schanzleh</v>
      </c>
      <c r="P664" s="1" t="str">
        <f>IF($F664="-","",VLOOKUP($E664,aanmeldingen!$B:$AB,P$1,FALSE))</f>
        <v>Thom</v>
      </c>
      <c r="Q664" s="1" t="str">
        <f>IF($F664="-","",VLOOKUP($E664,aanmeldingen!$B:$AB,Q$1,FALSE))</f>
        <v>ZAI</v>
      </c>
      <c r="R664" s="123">
        <v>327</v>
      </c>
      <c r="S664" s="123"/>
      <c r="AA664" s="54">
        <f t="shared" si="215"/>
        <v>1</v>
      </c>
      <c r="AB664" s="54">
        <f t="shared" si="216"/>
        <v>10</v>
      </c>
      <c r="AC664" s="83">
        <f t="shared" si="219"/>
        <v>386.327</v>
      </c>
      <c r="AD664" s="54">
        <f t="shared" si="221"/>
        <v>660</v>
      </c>
      <c r="AE664" s="54" t="str">
        <f t="shared" si="203"/>
        <v/>
      </c>
      <c r="AF664" s="54" t="str">
        <f t="shared" si="204"/>
        <v/>
      </c>
      <c r="AG664" s="54" t="str">
        <f t="shared" si="217"/>
        <v/>
      </c>
      <c r="AH664" s="54" t="str">
        <f t="shared" si="217"/>
        <v/>
      </c>
      <c r="AI664" s="54" t="str">
        <f t="shared" si="217"/>
        <v/>
      </c>
      <c r="AJ664" s="54" t="str">
        <f t="shared" si="207"/>
        <v/>
      </c>
      <c r="AK664" s="54" t="str">
        <f t="shared" si="218"/>
        <v/>
      </c>
      <c r="AL664" s="54" t="str">
        <f t="shared" si="218"/>
        <v/>
      </c>
      <c r="AM664" s="54" t="str">
        <f t="shared" si="218"/>
        <v/>
      </c>
      <c r="AN664" s="1" t="str">
        <f>IF(AF664="S",VLOOKUP(AI664,lookups!$N$1:$O$100,2,FALSE),"NVT")</f>
        <v>NVT</v>
      </c>
      <c r="AP664" s="54" t="str">
        <f t="shared" si="220"/>
        <v/>
      </c>
    </row>
    <row r="665" spans="1:42" x14ac:dyDescent="0.2">
      <c r="A665" s="1">
        <f t="shared" si="208"/>
        <v>386.22800000000001</v>
      </c>
      <c r="B665" s="1">
        <f t="shared" si="209"/>
        <v>4</v>
      </c>
      <c r="C665" s="1">
        <f t="shared" si="210"/>
        <v>0</v>
      </c>
      <c r="D665" s="1">
        <f t="shared" si="211"/>
        <v>0</v>
      </c>
      <c r="E665" s="1">
        <f t="shared" si="214"/>
        <v>661</v>
      </c>
      <c r="F665" s="1">
        <f>IFERROR(VLOOKUP($E665,aanmeldingen!$B:$AB,F$1,FALSE),"-")</f>
        <v>386</v>
      </c>
      <c r="H665" s="25" t="str">
        <f>IF($D665=1,VLOOKUP($E665,aanmeldingen!$B:$AB,H$1,FALSE),"")</f>
        <v/>
      </c>
      <c r="I665" s="1" t="str">
        <f>IF($D665=1,VLOOKUP($E665,aanmeldingen!$B:$AB,I$1,FALSE),"")</f>
        <v/>
      </c>
      <c r="J665" s="1" t="str">
        <f>IF($D665=1,VLOOKUP($E665,aanmeldingen!$B:$AB,J$1,FALSE),"")</f>
        <v/>
      </c>
      <c r="K665" s="95" t="str">
        <f>IF($D665=1,VLOOKUP($E665,aanmeldingen!$B:$AB,K$1,FALSE),"")</f>
        <v/>
      </c>
      <c r="L665" s="95" t="str">
        <f>IF($D665=1,VLOOKUP($E665,aanmeldingen!$B:$AB,L$1,FALSE),"")</f>
        <v/>
      </c>
      <c r="M665" s="18" t="str">
        <f>IF($D665=1,VLOOKUP($E665,aanmeldingen!$B:$AB,M$1,FALSE),"")</f>
        <v/>
      </c>
      <c r="N665" s="1" t="str">
        <f>IF($D665=1,VLOOKUP($E665,aanmeldingen!$B:$AB,N$1,FALSE),"")</f>
        <v/>
      </c>
      <c r="O665" s="1" t="str">
        <f>IF($F665="-","",VLOOKUP($E665,aanmeldingen!$B:$AB,O$1,FALSE))</f>
        <v>Tulen</v>
      </c>
      <c r="P665" s="1" t="str">
        <f>IF($F665="-","",VLOOKUP($E665,aanmeldingen!$B:$AB,P$1,FALSE))</f>
        <v>Rafael</v>
      </c>
      <c r="Q665" s="1" t="str">
        <f>IF($F665="-","",VLOOKUP($E665,aanmeldingen!$B:$AB,Q$1,FALSE))</f>
        <v>SCA</v>
      </c>
      <c r="R665" s="123">
        <v>228</v>
      </c>
      <c r="S665" s="123"/>
      <c r="AA665" s="54">
        <f t="shared" si="215"/>
        <v>1</v>
      </c>
      <c r="AB665" s="54">
        <f t="shared" si="216"/>
        <v>7</v>
      </c>
      <c r="AC665" s="83">
        <f t="shared" si="219"/>
        <v>386.22800000000001</v>
      </c>
      <c r="AD665" s="54">
        <f t="shared" si="221"/>
        <v>661</v>
      </c>
      <c r="AE665" s="54" t="str">
        <f t="shared" si="203"/>
        <v/>
      </c>
      <c r="AF665" s="54" t="str">
        <f t="shared" si="204"/>
        <v/>
      </c>
      <c r="AG665" s="54" t="str">
        <f t="shared" ref="AG665:AI684" si="222">IF($AF665="W",VLOOKUP($AE665,$F$5:$N$997,AG$4,FALSE),IF($AF665="S",VLOOKUP($AE665,$A$5:$R$997,AG$3,FALSE),""))</f>
        <v/>
      </c>
      <c r="AH665" s="54" t="str">
        <f t="shared" si="222"/>
        <v/>
      </c>
      <c r="AI665" s="54" t="str">
        <f t="shared" si="222"/>
        <v/>
      </c>
      <c r="AJ665" s="54" t="str">
        <f t="shared" si="207"/>
        <v/>
      </c>
      <c r="AK665" s="54" t="str">
        <f t="shared" ref="AK665:AM684" si="223">IF($AF665="W",VLOOKUP($AE665,$F$5:$N$997,AK$4,FALSE),"")</f>
        <v/>
      </c>
      <c r="AL665" s="54" t="str">
        <f t="shared" si="223"/>
        <v/>
      </c>
      <c r="AM665" s="54" t="str">
        <f t="shared" si="223"/>
        <v/>
      </c>
      <c r="AN665" s="1" t="str">
        <f>IF(AF665="S",VLOOKUP(AI665,lookups!$N$1:$O$100,2,FALSE),"NVT")</f>
        <v>NVT</v>
      </c>
      <c r="AP665" s="54" t="str">
        <f t="shared" si="220"/>
        <v/>
      </c>
    </row>
    <row r="666" spans="1:42" x14ac:dyDescent="0.2">
      <c r="A666" s="1">
        <f t="shared" si="208"/>
        <v>386.09300000000002</v>
      </c>
      <c r="B666" s="1">
        <f t="shared" si="209"/>
        <v>5</v>
      </c>
      <c r="C666" s="1">
        <f t="shared" si="210"/>
        <v>0</v>
      </c>
      <c r="D666" s="1">
        <f t="shared" si="211"/>
        <v>0</v>
      </c>
      <c r="E666" s="1">
        <f t="shared" si="214"/>
        <v>662</v>
      </c>
      <c r="F666" s="1">
        <f>IFERROR(VLOOKUP($E666,aanmeldingen!$B:$AB,F$1,FALSE),"-")</f>
        <v>386</v>
      </c>
      <c r="H666" s="25" t="str">
        <f>IF($D666=1,VLOOKUP($E666,aanmeldingen!$B:$AB,H$1,FALSE),"")</f>
        <v/>
      </c>
      <c r="I666" s="1" t="str">
        <f>IF($D666=1,VLOOKUP($E666,aanmeldingen!$B:$AB,I$1,FALSE),"")</f>
        <v/>
      </c>
      <c r="J666" s="1" t="str">
        <f>IF($D666=1,VLOOKUP($E666,aanmeldingen!$B:$AB,J$1,FALSE),"")</f>
        <v/>
      </c>
      <c r="K666" s="95" t="str">
        <f>IF($D666=1,VLOOKUP($E666,aanmeldingen!$B:$AB,K$1,FALSE),"")</f>
        <v/>
      </c>
      <c r="L666" s="95" t="str">
        <f>IF($D666=1,VLOOKUP($E666,aanmeldingen!$B:$AB,L$1,FALSE),"")</f>
        <v/>
      </c>
      <c r="M666" s="18" t="str">
        <f>IF($D666=1,VLOOKUP($E666,aanmeldingen!$B:$AB,M$1,FALSE),"")</f>
        <v/>
      </c>
      <c r="N666" s="1" t="str">
        <f>IF($D666=1,VLOOKUP($E666,aanmeldingen!$B:$AB,N$1,FALSE),"")</f>
        <v/>
      </c>
      <c r="O666" s="1" t="str">
        <f>IF($F666="-","",VLOOKUP($E666,aanmeldingen!$B:$AB,O$1,FALSE))</f>
        <v>Van Nunen</v>
      </c>
      <c r="P666" s="1" t="str">
        <f>IF($F666="-","",VLOOKUP($E666,aanmeldingen!$B:$AB,P$1,FALSE))</f>
        <v>David</v>
      </c>
      <c r="Q666" s="1" t="str">
        <f>IF($F666="-","",VLOOKUP($E666,aanmeldingen!$B:$AB,Q$1,FALSE))</f>
        <v>DFC</v>
      </c>
      <c r="R666" s="123">
        <v>93</v>
      </c>
      <c r="S666" s="123"/>
      <c r="AA666" s="54">
        <f t="shared" si="215"/>
        <v>1</v>
      </c>
      <c r="AB666" s="54">
        <f t="shared" si="216"/>
        <v>5</v>
      </c>
      <c r="AC666" s="83">
        <f t="shared" si="219"/>
        <v>386.09300000000002</v>
      </c>
      <c r="AD666" s="54">
        <f t="shared" si="221"/>
        <v>662</v>
      </c>
      <c r="AE666" s="54" t="str">
        <f t="shared" si="203"/>
        <v/>
      </c>
      <c r="AF666" s="54" t="str">
        <f t="shared" si="204"/>
        <v/>
      </c>
      <c r="AG666" s="54" t="str">
        <f t="shared" si="222"/>
        <v/>
      </c>
      <c r="AH666" s="54" t="str">
        <f t="shared" si="222"/>
        <v/>
      </c>
      <c r="AI666" s="54" t="str">
        <f t="shared" si="222"/>
        <v/>
      </c>
      <c r="AJ666" s="54" t="str">
        <f t="shared" si="207"/>
        <v/>
      </c>
      <c r="AK666" s="54" t="str">
        <f t="shared" si="223"/>
        <v/>
      </c>
      <c r="AL666" s="54" t="str">
        <f t="shared" si="223"/>
        <v/>
      </c>
      <c r="AM666" s="54" t="str">
        <f t="shared" si="223"/>
        <v/>
      </c>
      <c r="AN666" s="1" t="str">
        <f>IF(AF666="S",VLOOKUP(AI666,lookups!$N$1:$O$100,2,FALSE),"NVT")</f>
        <v>NVT</v>
      </c>
      <c r="AP666" s="54" t="str">
        <f t="shared" si="220"/>
        <v/>
      </c>
    </row>
    <row r="667" spans="1:42" x14ac:dyDescent="0.2">
      <c r="A667" s="1">
        <f t="shared" si="208"/>
        <v>386.21699999999998</v>
      </c>
      <c r="B667" s="1">
        <f t="shared" si="209"/>
        <v>6</v>
      </c>
      <c r="C667" s="1">
        <f t="shared" si="210"/>
        <v>0</v>
      </c>
      <c r="D667" s="1">
        <f t="shared" si="211"/>
        <v>0</v>
      </c>
      <c r="E667" s="1">
        <f t="shared" si="214"/>
        <v>663</v>
      </c>
      <c r="F667" s="1">
        <f>IFERROR(VLOOKUP($E667,aanmeldingen!$B:$AB,F$1,FALSE),"-")</f>
        <v>386</v>
      </c>
      <c r="H667" s="25" t="str">
        <f>IF($D667=1,VLOOKUP($E667,aanmeldingen!$B:$AB,H$1,FALSE),"")</f>
        <v/>
      </c>
      <c r="I667" s="1" t="str">
        <f>IF($D667=1,VLOOKUP($E667,aanmeldingen!$B:$AB,I$1,FALSE),"")</f>
        <v/>
      </c>
      <c r="J667" s="1" t="str">
        <f>IF($D667=1,VLOOKUP($E667,aanmeldingen!$B:$AB,J$1,FALSE),"")</f>
        <v/>
      </c>
      <c r="K667" s="95" t="str">
        <f>IF($D667=1,VLOOKUP($E667,aanmeldingen!$B:$AB,K$1,FALSE),"")</f>
        <v/>
      </c>
      <c r="L667" s="95" t="str">
        <f>IF($D667=1,VLOOKUP($E667,aanmeldingen!$B:$AB,L$1,FALSE),"")</f>
        <v/>
      </c>
      <c r="M667" s="18" t="str">
        <f>IF($D667=1,VLOOKUP($E667,aanmeldingen!$B:$AB,M$1,FALSE),"")</f>
        <v/>
      </c>
      <c r="N667" s="1" t="str">
        <f>IF($D667=1,VLOOKUP($E667,aanmeldingen!$B:$AB,N$1,FALSE),"")</f>
        <v/>
      </c>
      <c r="O667" s="1" t="str">
        <f>IF($F667="-","",VLOOKUP($E667,aanmeldingen!$B:$AB,O$1,FALSE))</f>
        <v>Postma</v>
      </c>
      <c r="P667" s="1" t="str">
        <f>IF($F667="-","",VLOOKUP($E667,aanmeldingen!$B:$AB,P$1,FALSE))</f>
        <v>Randy</v>
      </c>
      <c r="Q667" s="1" t="str">
        <f>IF($F667="-","",VLOOKUP($E667,aanmeldingen!$B:$AB,Q$1,FALSE))</f>
        <v>FCA</v>
      </c>
      <c r="R667" s="123">
        <v>217</v>
      </c>
      <c r="S667" s="123"/>
      <c r="AA667" s="54">
        <f t="shared" si="215"/>
        <v>1</v>
      </c>
      <c r="AB667" s="54">
        <f t="shared" si="216"/>
        <v>6</v>
      </c>
      <c r="AC667" s="83">
        <f t="shared" si="219"/>
        <v>386.21699999999998</v>
      </c>
      <c r="AD667" s="54">
        <f t="shared" si="221"/>
        <v>663</v>
      </c>
      <c r="AE667" s="54" t="str">
        <f t="shared" si="203"/>
        <v/>
      </c>
      <c r="AF667" s="54" t="str">
        <f t="shared" si="204"/>
        <v/>
      </c>
      <c r="AG667" s="54" t="str">
        <f t="shared" si="222"/>
        <v/>
      </c>
      <c r="AH667" s="54" t="str">
        <f t="shared" si="222"/>
        <v/>
      </c>
      <c r="AI667" s="54" t="str">
        <f t="shared" si="222"/>
        <v/>
      </c>
      <c r="AJ667" s="54" t="str">
        <f t="shared" si="207"/>
        <v/>
      </c>
      <c r="AK667" s="54" t="str">
        <f t="shared" si="223"/>
        <v/>
      </c>
      <c r="AL667" s="54" t="str">
        <f t="shared" si="223"/>
        <v/>
      </c>
      <c r="AM667" s="54" t="str">
        <f t="shared" si="223"/>
        <v/>
      </c>
      <c r="AN667" s="1" t="str">
        <f>IF(AF667="S",VLOOKUP(AI667,lookups!$N$1:$O$100,2,FALSE),"NVT")</f>
        <v>NVT</v>
      </c>
      <c r="AP667" s="54" t="str">
        <f t="shared" si="220"/>
        <v/>
      </c>
    </row>
    <row r="668" spans="1:42" x14ac:dyDescent="0.2">
      <c r="A668" s="1">
        <f t="shared" si="208"/>
        <v>386.24900000000002</v>
      </c>
      <c r="B668" s="1">
        <f t="shared" si="209"/>
        <v>7</v>
      </c>
      <c r="C668" s="1">
        <f t="shared" si="210"/>
        <v>0</v>
      </c>
      <c r="D668" s="1">
        <f t="shared" si="211"/>
        <v>0</v>
      </c>
      <c r="E668" s="1">
        <f t="shared" si="214"/>
        <v>664</v>
      </c>
      <c r="F668" s="1">
        <f>IFERROR(VLOOKUP($E668,aanmeldingen!$B:$AB,F$1,FALSE),"-")</f>
        <v>386</v>
      </c>
      <c r="H668" s="25" t="str">
        <f>IF($D668=1,VLOOKUP($E668,aanmeldingen!$B:$AB,H$1,FALSE),"")</f>
        <v/>
      </c>
      <c r="I668" s="1" t="str">
        <f>IF($D668=1,VLOOKUP($E668,aanmeldingen!$B:$AB,I$1,FALSE),"")</f>
        <v/>
      </c>
      <c r="J668" s="1" t="str">
        <f>IF($D668=1,VLOOKUP($E668,aanmeldingen!$B:$AB,J$1,FALSE),"")</f>
        <v/>
      </c>
      <c r="K668" s="95" t="str">
        <f>IF($D668=1,VLOOKUP($E668,aanmeldingen!$B:$AB,K$1,FALSE),"")</f>
        <v/>
      </c>
      <c r="L668" s="95" t="str">
        <f>IF($D668=1,VLOOKUP($E668,aanmeldingen!$B:$AB,L$1,FALSE),"")</f>
        <v/>
      </c>
      <c r="M668" s="18" t="str">
        <f>IF($D668=1,VLOOKUP($E668,aanmeldingen!$B:$AB,M$1,FALSE),"")</f>
        <v/>
      </c>
      <c r="N668" s="1" t="str">
        <f>IF($D668=1,VLOOKUP($E668,aanmeldingen!$B:$AB,N$1,FALSE),"")</f>
        <v/>
      </c>
      <c r="O668" s="1" t="str">
        <f>IF($F668="-","",VLOOKUP($E668,aanmeldingen!$B:$AB,O$1,FALSE))</f>
        <v>Derksen</v>
      </c>
      <c r="P668" s="1" t="str">
        <f>IF($F668="-","",VLOOKUP($E668,aanmeldingen!$B:$AB,P$1,FALSE))</f>
        <v>Ruben</v>
      </c>
      <c r="Q668" s="1" t="str">
        <f>IF($F668="-","",VLOOKUP($E668,aanmeldingen!$B:$AB,Q$1,FALSE))</f>
        <v>SCA</v>
      </c>
      <c r="R668" s="123">
        <v>249</v>
      </c>
      <c r="S668" s="123"/>
      <c r="AA668" s="54">
        <f t="shared" si="215"/>
        <v>1</v>
      </c>
      <c r="AB668" s="54">
        <f t="shared" si="216"/>
        <v>8</v>
      </c>
      <c r="AC668" s="83">
        <f t="shared" si="219"/>
        <v>386.24900000000002</v>
      </c>
      <c r="AD668" s="54">
        <f t="shared" si="221"/>
        <v>664</v>
      </c>
      <c r="AE668" s="54" t="str">
        <f t="shared" ref="AE668:AE731" si="224">IFERROR(VLOOKUP(AD668,$AB$5:$AC$1990,2,FALSE),"")</f>
        <v/>
      </c>
      <c r="AF668" s="54" t="str">
        <f t="shared" ref="AF668:AF731" si="225">IF(AE668="","",IF(AE668=TRUNC(AE668),"W","S"))</f>
        <v/>
      </c>
      <c r="AG668" s="54" t="str">
        <f t="shared" si="222"/>
        <v/>
      </c>
      <c r="AH668" s="54" t="str">
        <f t="shared" si="222"/>
        <v/>
      </c>
      <c r="AI668" s="54" t="str">
        <f t="shared" si="222"/>
        <v/>
      </c>
      <c r="AJ668" s="54" t="str">
        <f t="shared" si="207"/>
        <v/>
      </c>
      <c r="AK668" s="54" t="str">
        <f t="shared" si="223"/>
        <v/>
      </c>
      <c r="AL668" s="54" t="str">
        <f t="shared" si="223"/>
        <v/>
      </c>
      <c r="AM668" s="54" t="str">
        <f t="shared" si="223"/>
        <v/>
      </c>
      <c r="AN668" s="1" t="str">
        <f>IF(AF668="S",VLOOKUP(AI668,lookups!$N$1:$O$100,2,FALSE),"NVT")</f>
        <v>NVT</v>
      </c>
      <c r="AP668" s="54" t="str">
        <f t="shared" si="220"/>
        <v/>
      </c>
    </row>
    <row r="669" spans="1:42" x14ac:dyDescent="0.2">
      <c r="A669" s="1">
        <f t="shared" si="208"/>
        <v>386.30099999999999</v>
      </c>
      <c r="B669" s="1">
        <f t="shared" si="209"/>
        <v>8</v>
      </c>
      <c r="C669" s="1">
        <f t="shared" si="210"/>
        <v>0</v>
      </c>
      <c r="D669" s="1">
        <f t="shared" si="211"/>
        <v>0</v>
      </c>
      <c r="E669" s="1">
        <f t="shared" si="214"/>
        <v>665</v>
      </c>
      <c r="F669" s="1">
        <f>IFERROR(VLOOKUP($E669,aanmeldingen!$B:$AB,F$1,FALSE),"-")</f>
        <v>386</v>
      </c>
      <c r="H669" s="25" t="str">
        <f>IF($D669=1,VLOOKUP($E669,aanmeldingen!$B:$AB,H$1,FALSE),"")</f>
        <v/>
      </c>
      <c r="I669" s="1" t="str">
        <f>IF($D669=1,VLOOKUP($E669,aanmeldingen!$B:$AB,I$1,FALSE),"")</f>
        <v/>
      </c>
      <c r="J669" s="1" t="str">
        <f>IF($D669=1,VLOOKUP($E669,aanmeldingen!$B:$AB,J$1,FALSE),"")</f>
        <v/>
      </c>
      <c r="K669" s="95" t="str">
        <f>IF($D669=1,VLOOKUP($E669,aanmeldingen!$B:$AB,K$1,FALSE),"")</f>
        <v/>
      </c>
      <c r="L669" s="95" t="str">
        <f>IF($D669=1,VLOOKUP($E669,aanmeldingen!$B:$AB,L$1,FALSE),"")</f>
        <v/>
      </c>
      <c r="M669" s="18" t="str">
        <f>IF($D669=1,VLOOKUP($E669,aanmeldingen!$B:$AB,M$1,FALSE),"")</f>
        <v/>
      </c>
      <c r="N669" s="1" t="str">
        <f>IF($D669=1,VLOOKUP($E669,aanmeldingen!$B:$AB,N$1,FALSE),"")</f>
        <v/>
      </c>
      <c r="O669" s="1" t="str">
        <f>IF($F669="-","",VLOOKUP($E669,aanmeldingen!$B:$AB,O$1,FALSE))</f>
        <v>Keppel</v>
      </c>
      <c r="P669" s="1" t="str">
        <f>IF($F669="-","",VLOOKUP($E669,aanmeldingen!$B:$AB,P$1,FALSE))</f>
        <v>Colin</v>
      </c>
      <c r="Q669" s="1" t="str">
        <f>IF($F669="-","",VLOOKUP($E669,aanmeldingen!$B:$AB,Q$1,FALSE))</f>
        <v>DBO</v>
      </c>
      <c r="R669" s="123">
        <v>301</v>
      </c>
      <c r="S669" s="123"/>
      <c r="AA669" s="54">
        <f t="shared" si="215"/>
        <v>1</v>
      </c>
      <c r="AB669" s="54">
        <f t="shared" si="216"/>
        <v>9</v>
      </c>
      <c r="AC669" s="83">
        <f t="shared" si="219"/>
        <v>386.30099999999999</v>
      </c>
      <c r="AD669" s="54">
        <f t="shared" si="221"/>
        <v>665</v>
      </c>
      <c r="AE669" s="54" t="str">
        <f t="shared" si="224"/>
        <v/>
      </c>
      <c r="AF669" s="54" t="str">
        <f t="shared" si="225"/>
        <v/>
      </c>
      <c r="AG669" s="54" t="str">
        <f t="shared" si="222"/>
        <v/>
      </c>
      <c r="AH669" s="54" t="str">
        <f t="shared" si="222"/>
        <v/>
      </c>
      <c r="AI669" s="54" t="str">
        <f t="shared" si="222"/>
        <v/>
      </c>
      <c r="AJ669" s="54" t="str">
        <f t="shared" si="207"/>
        <v/>
      </c>
      <c r="AK669" s="54" t="str">
        <f t="shared" si="223"/>
        <v/>
      </c>
      <c r="AL669" s="54" t="str">
        <f t="shared" si="223"/>
        <v/>
      </c>
      <c r="AM669" s="54" t="str">
        <f t="shared" si="223"/>
        <v/>
      </c>
      <c r="AN669" s="1" t="str">
        <f>IF(AF669="S",VLOOKUP(AI669,lookups!$N$1:$O$100,2,FALSE),"NVT")</f>
        <v>NVT</v>
      </c>
      <c r="AP669" s="54" t="str">
        <f t="shared" si="220"/>
        <v/>
      </c>
    </row>
    <row r="670" spans="1:42" x14ac:dyDescent="0.2">
      <c r="A670" s="1">
        <f t="shared" si="208"/>
        <v>387.10300000000001</v>
      </c>
      <c r="B670" s="1">
        <f t="shared" si="209"/>
        <v>1</v>
      </c>
      <c r="C670" s="1">
        <f t="shared" si="210"/>
        <v>1</v>
      </c>
      <c r="D670" s="1">
        <f t="shared" si="211"/>
        <v>1</v>
      </c>
      <c r="E670" s="1">
        <f t="shared" si="214"/>
        <v>666</v>
      </c>
      <c r="F670" s="1">
        <f>IFERROR(VLOOKUP($E670,aanmeldingen!$B:$AB,F$1,FALSE),"-")</f>
        <v>387</v>
      </c>
      <c r="H670" s="25" t="str">
        <f>IF($D670=1,VLOOKUP($E670,aanmeldingen!$B:$AB,H$1,FALSE),"")</f>
        <v>Shanghai</v>
      </c>
      <c r="I670" s="1" t="str">
        <f>IF($D670=1,VLOOKUP($E670,aanmeldingen!$B:$AB,I$1,FALSE),"")</f>
        <v>CHN</v>
      </c>
      <c r="J670" s="1" t="str">
        <f>IF($D670=1,VLOOKUP($E670,aanmeldingen!$B:$AB,J$1,FALSE),"")</f>
        <v>GP</v>
      </c>
      <c r="K670" s="95">
        <f>IF($D670=1,VLOOKUP($E670,aanmeldingen!$B:$AB,K$1,FALSE),"")</f>
        <v>43602</v>
      </c>
      <c r="L670" s="95">
        <f>IF($D670=1,VLOOKUP($E670,aanmeldingen!$B:$AB,L$1,FALSE),"")</f>
        <v>43604</v>
      </c>
      <c r="M670" s="18" t="str">
        <f>IF($D670=1,VLOOKUP($E670,aanmeldingen!$B:$AB,M$1,FALSE),"")</f>
        <v>Dames</v>
      </c>
      <c r="N670" s="1" t="str">
        <f>IF($D670=1,VLOOKUP($E670,aanmeldingen!$B:$AB,N$1,FALSE),"")</f>
        <v>Floret</v>
      </c>
      <c r="O670" s="1" t="str">
        <f>IF($F670="-","",VLOOKUP($E670,aanmeldingen!$B:$AB,O$1,FALSE))</f>
        <v>Rentier</v>
      </c>
      <c r="P670" s="1" t="str">
        <f>IF($F670="-","",VLOOKUP($E670,aanmeldingen!$B:$AB,P$1,FALSE))</f>
        <v>Eline</v>
      </c>
      <c r="Q670" s="1" t="str">
        <f>IF($F670="-","",VLOOKUP($E670,aanmeldingen!$B:$AB,Q$1,FALSE))</f>
        <v>AMS</v>
      </c>
      <c r="R670" s="123">
        <v>103</v>
      </c>
      <c r="S670" s="123">
        <v>182</v>
      </c>
      <c r="AA670" s="54">
        <f t="shared" si="215"/>
        <v>1</v>
      </c>
      <c r="AB670" s="54">
        <f t="shared" si="216"/>
        <v>13</v>
      </c>
      <c r="AC670" s="83">
        <f t="shared" si="219"/>
        <v>387.10300000000001</v>
      </c>
      <c r="AD670" s="54">
        <f t="shared" si="221"/>
        <v>666</v>
      </c>
      <c r="AE670" s="54" t="str">
        <f t="shared" si="224"/>
        <v/>
      </c>
      <c r="AF670" s="54" t="str">
        <f t="shared" si="225"/>
        <v/>
      </c>
      <c r="AG670" s="54" t="str">
        <f t="shared" si="222"/>
        <v/>
      </c>
      <c r="AH670" s="54" t="str">
        <f t="shared" si="222"/>
        <v/>
      </c>
      <c r="AI670" s="54" t="str">
        <f t="shared" si="222"/>
        <v/>
      </c>
      <c r="AJ670" s="54" t="str">
        <f t="shared" si="207"/>
        <v/>
      </c>
      <c r="AK670" s="54" t="str">
        <f t="shared" si="223"/>
        <v/>
      </c>
      <c r="AL670" s="54" t="str">
        <f t="shared" si="223"/>
        <v/>
      </c>
      <c r="AM670" s="54" t="str">
        <f t="shared" si="223"/>
        <v/>
      </c>
      <c r="AN670" s="1" t="str">
        <f>IF(AF670="S",VLOOKUP(AI670,lookups!$N$1:$O$100,2,FALSE),"NVT")</f>
        <v>NVT</v>
      </c>
      <c r="AP670" s="54" t="str">
        <f t="shared" si="220"/>
        <v/>
      </c>
    </row>
    <row r="671" spans="1:42" x14ac:dyDescent="0.2">
      <c r="A671" s="1">
        <f t="shared" si="208"/>
        <v>390.66699999999997</v>
      </c>
      <c r="B671" s="1">
        <f t="shared" si="209"/>
        <v>1</v>
      </c>
      <c r="C671" s="1">
        <f t="shared" si="210"/>
        <v>0</v>
      </c>
      <c r="D671" s="1">
        <f t="shared" si="211"/>
        <v>1</v>
      </c>
      <c r="E671" s="1">
        <f t="shared" si="214"/>
        <v>667</v>
      </c>
      <c r="F671" s="1">
        <f>IFERROR(VLOOKUP($E671,aanmeldingen!$B:$AB,F$1,FALSE),"-")</f>
        <v>390</v>
      </c>
      <c r="H671" s="25" t="str">
        <f>IF($D671=1,VLOOKUP($E671,aanmeldingen!$B:$AB,H$1,FALSE),"")</f>
        <v>Parijs</v>
      </c>
      <c r="I671" s="1" t="str">
        <f>IF($D671=1,VLOOKUP($E671,aanmeldingen!$B:$AB,I$1,FALSE),"")</f>
        <v>FRA</v>
      </c>
      <c r="J671" s="1" t="str">
        <f>IF($D671=1,VLOOKUP($E671,aanmeldingen!$B:$AB,J$1,FALSE),"")</f>
        <v>WB Eq</v>
      </c>
      <c r="K671" s="95">
        <f>IF($D671=1,VLOOKUP($E671,aanmeldingen!$B:$AB,K$1,FALSE),"")</f>
        <v>43604</v>
      </c>
      <c r="L671" s="95">
        <f>IF($D671=1,VLOOKUP($E671,aanmeldingen!$B:$AB,L$1,FALSE),"")</f>
        <v>43604</v>
      </c>
      <c r="M671" s="18" t="str">
        <f>IF($D671=1,VLOOKUP($E671,aanmeldingen!$B:$AB,M$1,FALSE),"")</f>
        <v>Heren</v>
      </c>
      <c r="N671" s="1" t="str">
        <f>IF($D671=1,VLOOKUP($E671,aanmeldingen!$B:$AB,N$1,FALSE),"")</f>
        <v>Degen</v>
      </c>
      <c r="O671" s="1" t="str">
        <f>IF($F671="-","",VLOOKUP($E671,aanmeldingen!$B:$AB,O$1,FALSE))</f>
        <v>Tulen</v>
      </c>
      <c r="P671" s="1" t="str">
        <f>IF($F671="-","",VLOOKUP($E671,aanmeldingen!$B:$AB,P$1,FALSE))</f>
        <v>Tristan</v>
      </c>
      <c r="Q671" s="1" t="str">
        <f>IF($F671="-","",VLOOKUP($E671,aanmeldingen!$B:$AB,Q$1,FALSE))</f>
        <v>SCA</v>
      </c>
      <c r="R671" s="123"/>
      <c r="S671" s="123"/>
      <c r="AA671" s="54">
        <f t="shared" si="215"/>
        <v>1</v>
      </c>
      <c r="AB671" s="54">
        <f t="shared" si="216"/>
        <v>15</v>
      </c>
      <c r="AC671" s="83">
        <f t="shared" si="219"/>
        <v>390.66699999999997</v>
      </c>
      <c r="AD671" s="54">
        <f t="shared" si="221"/>
        <v>667</v>
      </c>
      <c r="AE671" s="54" t="str">
        <f t="shared" si="224"/>
        <v/>
      </c>
      <c r="AF671" s="54" t="str">
        <f t="shared" si="225"/>
        <v/>
      </c>
      <c r="AG671" s="54" t="str">
        <f t="shared" si="222"/>
        <v/>
      </c>
      <c r="AH671" s="54" t="str">
        <f t="shared" si="222"/>
        <v/>
      </c>
      <c r="AI671" s="54" t="str">
        <f t="shared" si="222"/>
        <v/>
      </c>
      <c r="AJ671" s="54" t="str">
        <f t="shared" si="207"/>
        <v/>
      </c>
      <c r="AK671" s="54" t="str">
        <f t="shared" si="223"/>
        <v/>
      </c>
      <c r="AL671" s="54" t="str">
        <f t="shared" si="223"/>
        <v/>
      </c>
      <c r="AM671" s="54" t="str">
        <f t="shared" si="223"/>
        <v/>
      </c>
      <c r="AN671" s="1" t="str">
        <f>IF(AF671="S",VLOOKUP(AI671,lookups!$N$1:$O$100,2,FALSE),"NVT")</f>
        <v>NVT</v>
      </c>
      <c r="AP671" s="54" t="str">
        <f t="shared" si="220"/>
        <v/>
      </c>
    </row>
    <row r="672" spans="1:42" x14ac:dyDescent="0.2">
      <c r="A672" s="1">
        <f t="shared" si="208"/>
        <v>390.66800000000001</v>
      </c>
      <c r="B672" s="1">
        <f t="shared" si="209"/>
        <v>2</v>
      </c>
      <c r="C672" s="1">
        <f t="shared" si="210"/>
        <v>0</v>
      </c>
      <c r="D672" s="1">
        <f t="shared" si="211"/>
        <v>0</v>
      </c>
      <c r="E672" s="1">
        <f t="shared" si="214"/>
        <v>668</v>
      </c>
      <c r="F672" s="1">
        <f>IFERROR(VLOOKUP($E672,aanmeldingen!$B:$AB,F$1,FALSE),"-")</f>
        <v>390</v>
      </c>
      <c r="H672" s="25" t="str">
        <f>IF($D672=1,VLOOKUP($E672,aanmeldingen!$B:$AB,H$1,FALSE),"")</f>
        <v/>
      </c>
      <c r="I672" s="1" t="str">
        <f>IF($D672=1,VLOOKUP($E672,aanmeldingen!$B:$AB,I$1,FALSE),"")</f>
        <v/>
      </c>
      <c r="J672" s="1" t="str">
        <f>IF($D672=1,VLOOKUP($E672,aanmeldingen!$B:$AB,J$1,FALSE),"")</f>
        <v/>
      </c>
      <c r="K672" s="95" t="str">
        <f>IF($D672=1,VLOOKUP($E672,aanmeldingen!$B:$AB,K$1,FALSE),"")</f>
        <v/>
      </c>
      <c r="L672" s="95" t="str">
        <f>IF($D672=1,VLOOKUP($E672,aanmeldingen!$B:$AB,L$1,FALSE),"")</f>
        <v/>
      </c>
      <c r="M672" s="18" t="str">
        <f>IF($D672=1,VLOOKUP($E672,aanmeldingen!$B:$AB,M$1,FALSE),"")</f>
        <v/>
      </c>
      <c r="N672" s="1" t="str">
        <f>IF($D672=1,VLOOKUP($E672,aanmeldingen!$B:$AB,N$1,FALSE),"")</f>
        <v/>
      </c>
      <c r="O672" s="1" t="str">
        <f>IF($F672="-","",VLOOKUP($E672,aanmeldingen!$B:$AB,O$1,FALSE))</f>
        <v>Tulen</v>
      </c>
      <c r="P672" s="1" t="str">
        <f>IF($F672="-","",VLOOKUP($E672,aanmeldingen!$B:$AB,P$1,FALSE))</f>
        <v>Rafael</v>
      </c>
      <c r="Q672" s="1" t="str">
        <f>IF($F672="-","",VLOOKUP($E672,aanmeldingen!$B:$AB,Q$1,FALSE))</f>
        <v>SCA</v>
      </c>
      <c r="R672" s="123"/>
      <c r="S672" s="123"/>
      <c r="AA672" s="54">
        <f t="shared" si="215"/>
        <v>1</v>
      </c>
      <c r="AB672" s="54">
        <f t="shared" si="216"/>
        <v>16</v>
      </c>
      <c r="AC672" s="83">
        <f t="shared" si="219"/>
        <v>390.66800000000001</v>
      </c>
      <c r="AD672" s="54">
        <f t="shared" si="221"/>
        <v>668</v>
      </c>
      <c r="AE672" s="54" t="str">
        <f t="shared" si="224"/>
        <v/>
      </c>
      <c r="AF672" s="54" t="str">
        <f t="shared" si="225"/>
        <v/>
      </c>
      <c r="AG672" s="54" t="str">
        <f t="shared" si="222"/>
        <v/>
      </c>
      <c r="AH672" s="54" t="str">
        <f t="shared" si="222"/>
        <v/>
      </c>
      <c r="AI672" s="54" t="str">
        <f t="shared" si="222"/>
        <v/>
      </c>
      <c r="AJ672" s="54" t="str">
        <f t="shared" si="207"/>
        <v/>
      </c>
      <c r="AK672" s="54" t="str">
        <f t="shared" si="223"/>
        <v/>
      </c>
      <c r="AL672" s="54" t="str">
        <f t="shared" si="223"/>
        <v/>
      </c>
      <c r="AM672" s="54" t="str">
        <f t="shared" si="223"/>
        <v/>
      </c>
      <c r="AN672" s="1" t="str">
        <f>IF(AF672="S",VLOOKUP(AI672,lookups!$N$1:$O$100,2,FALSE),"NVT")</f>
        <v>NVT</v>
      </c>
      <c r="AP672" s="54" t="str">
        <f t="shared" si="220"/>
        <v/>
      </c>
    </row>
    <row r="673" spans="1:42" x14ac:dyDescent="0.2">
      <c r="A673" s="1">
        <f t="shared" si="208"/>
        <v>390.66899999999998</v>
      </c>
      <c r="B673" s="1">
        <f t="shared" si="209"/>
        <v>3</v>
      </c>
      <c r="C673" s="1">
        <f t="shared" si="210"/>
        <v>0</v>
      </c>
      <c r="D673" s="1">
        <f t="shared" si="211"/>
        <v>0</v>
      </c>
      <c r="E673" s="1">
        <f t="shared" si="214"/>
        <v>669</v>
      </c>
      <c r="F673" s="1">
        <f>IFERROR(VLOOKUP($E673,aanmeldingen!$B:$AB,F$1,FALSE),"-")</f>
        <v>390</v>
      </c>
      <c r="H673" s="25" t="str">
        <f>IF($D673=1,VLOOKUP($E673,aanmeldingen!$B:$AB,H$1,FALSE),"")</f>
        <v/>
      </c>
      <c r="I673" s="1" t="str">
        <f>IF($D673=1,VLOOKUP($E673,aanmeldingen!$B:$AB,I$1,FALSE),"")</f>
        <v/>
      </c>
      <c r="J673" s="1" t="str">
        <f>IF($D673=1,VLOOKUP($E673,aanmeldingen!$B:$AB,J$1,FALSE),"")</f>
        <v/>
      </c>
      <c r="K673" s="95" t="str">
        <f>IF($D673=1,VLOOKUP($E673,aanmeldingen!$B:$AB,K$1,FALSE),"")</f>
        <v/>
      </c>
      <c r="L673" s="95" t="str">
        <f>IF($D673=1,VLOOKUP($E673,aanmeldingen!$B:$AB,L$1,FALSE),"")</f>
        <v/>
      </c>
      <c r="M673" s="18" t="str">
        <f>IF($D673=1,VLOOKUP($E673,aanmeldingen!$B:$AB,M$1,FALSE),"")</f>
        <v/>
      </c>
      <c r="N673" s="1" t="str">
        <f>IF($D673=1,VLOOKUP($E673,aanmeldingen!$B:$AB,N$1,FALSE),"")</f>
        <v/>
      </c>
      <c r="O673" s="1" t="str">
        <f>IF($F673="-","",VLOOKUP($E673,aanmeldingen!$B:$AB,O$1,FALSE))</f>
        <v>Van Nunen</v>
      </c>
      <c r="P673" s="1" t="str">
        <f>IF($F673="-","",VLOOKUP($E673,aanmeldingen!$B:$AB,P$1,FALSE))</f>
        <v>David</v>
      </c>
      <c r="Q673" s="1" t="str">
        <f>IF($F673="-","",VLOOKUP($E673,aanmeldingen!$B:$AB,Q$1,FALSE))</f>
        <v>DFC</v>
      </c>
      <c r="R673" s="123"/>
      <c r="S673" s="123"/>
      <c r="AA673" s="54">
        <f t="shared" si="215"/>
        <v>1</v>
      </c>
      <c r="AB673" s="54">
        <f t="shared" si="216"/>
        <v>17</v>
      </c>
      <c r="AC673" s="83">
        <f t="shared" si="219"/>
        <v>390.66899999999998</v>
      </c>
      <c r="AD673" s="54">
        <f t="shared" si="221"/>
        <v>669</v>
      </c>
      <c r="AE673" s="54" t="str">
        <f t="shared" si="224"/>
        <v/>
      </c>
      <c r="AF673" s="54" t="str">
        <f t="shared" si="225"/>
        <v/>
      </c>
      <c r="AG673" s="54" t="str">
        <f t="shared" si="222"/>
        <v/>
      </c>
      <c r="AH673" s="54" t="str">
        <f t="shared" si="222"/>
        <v/>
      </c>
      <c r="AI673" s="54" t="str">
        <f t="shared" si="222"/>
        <v/>
      </c>
      <c r="AJ673" s="54" t="str">
        <f t="shared" ref="AJ673:AJ736" si="226">IF($AF673="W",VLOOKUP($AE673,$F$5:$N$997,AJ$4,FALSE),IF($AF673="S",IF(VLOOKUP($AE673,$A$5:$R$997,AJ$3,FALSE)=0,"Uitslag onbekend",IF(TRUNC(VLOOKUP($AE673,$A$5:$R$997,AJ$3,FALSE))=999,"Niet deelgenomen",IF(VLOOKUP($AE673,$A$5:$R$997,AJ$3,FALSE)=998,"Zwarte kaart",VLOOKUP($AE673,$A$5:$R$997,AJ$3,FALSE)))),""))</f>
        <v/>
      </c>
      <c r="AK673" s="54" t="str">
        <f t="shared" si="223"/>
        <v/>
      </c>
      <c r="AL673" s="54" t="str">
        <f t="shared" si="223"/>
        <v/>
      </c>
      <c r="AM673" s="54" t="str">
        <f t="shared" si="223"/>
        <v/>
      </c>
      <c r="AN673" s="1" t="str">
        <f>IF(AF673="S",VLOOKUP(AI673,lookups!$N$1:$O$100,2,FALSE),"NVT")</f>
        <v>NVT</v>
      </c>
      <c r="AP673" s="54" t="str">
        <f t="shared" si="220"/>
        <v/>
      </c>
    </row>
    <row r="674" spans="1:42" x14ac:dyDescent="0.2">
      <c r="A674" s="1">
        <f t="shared" si="208"/>
        <v>390.67</v>
      </c>
      <c r="B674" s="1">
        <f t="shared" si="209"/>
        <v>4</v>
      </c>
      <c r="C674" s="1">
        <f t="shared" si="210"/>
        <v>0</v>
      </c>
      <c r="D674" s="1">
        <f t="shared" si="211"/>
        <v>0</v>
      </c>
      <c r="E674" s="1">
        <f t="shared" si="214"/>
        <v>670</v>
      </c>
      <c r="F674" s="1">
        <f>IFERROR(VLOOKUP($E674,aanmeldingen!$B:$AB,F$1,FALSE),"-")</f>
        <v>390</v>
      </c>
      <c r="H674" s="25" t="str">
        <f>IF($D674=1,VLOOKUP($E674,aanmeldingen!$B:$AB,H$1,FALSE),"")</f>
        <v/>
      </c>
      <c r="I674" s="1" t="str">
        <f>IF($D674=1,VLOOKUP($E674,aanmeldingen!$B:$AB,I$1,FALSE),"")</f>
        <v/>
      </c>
      <c r="J674" s="1" t="str">
        <f>IF($D674=1,VLOOKUP($E674,aanmeldingen!$B:$AB,J$1,FALSE),"")</f>
        <v/>
      </c>
      <c r="K674" s="95" t="str">
        <f>IF($D674=1,VLOOKUP($E674,aanmeldingen!$B:$AB,K$1,FALSE),"")</f>
        <v/>
      </c>
      <c r="L674" s="95" t="str">
        <f>IF($D674=1,VLOOKUP($E674,aanmeldingen!$B:$AB,L$1,FALSE),"")</f>
        <v/>
      </c>
      <c r="M674" s="18" t="str">
        <f>IF($D674=1,VLOOKUP($E674,aanmeldingen!$B:$AB,M$1,FALSE),"")</f>
        <v/>
      </c>
      <c r="N674" s="1" t="str">
        <f>IF($D674=1,VLOOKUP($E674,aanmeldingen!$B:$AB,N$1,FALSE),"")</f>
        <v/>
      </c>
      <c r="O674" s="1" t="str">
        <f>IF($F674="-","",VLOOKUP($E674,aanmeldingen!$B:$AB,O$1,FALSE))</f>
        <v>Postma</v>
      </c>
      <c r="P674" s="1" t="str">
        <f>IF($F674="-","",VLOOKUP($E674,aanmeldingen!$B:$AB,P$1,FALSE))</f>
        <v>Randy</v>
      </c>
      <c r="Q674" s="1" t="str">
        <f>IF($F674="-","",VLOOKUP($E674,aanmeldingen!$B:$AB,Q$1,FALSE))</f>
        <v>FCA</v>
      </c>
      <c r="R674" s="123"/>
      <c r="S674" s="123"/>
      <c r="AA674" s="54">
        <f t="shared" si="215"/>
        <v>1</v>
      </c>
      <c r="AB674" s="54">
        <f t="shared" si="216"/>
        <v>18</v>
      </c>
      <c r="AC674" s="83">
        <f t="shared" si="219"/>
        <v>390.67</v>
      </c>
      <c r="AD674" s="54">
        <f t="shared" si="221"/>
        <v>670</v>
      </c>
      <c r="AE674" s="54" t="str">
        <f t="shared" si="224"/>
        <v/>
      </c>
      <c r="AF674" s="54" t="str">
        <f t="shared" si="225"/>
        <v/>
      </c>
      <c r="AG674" s="54" t="str">
        <f t="shared" si="222"/>
        <v/>
      </c>
      <c r="AH674" s="54" t="str">
        <f t="shared" si="222"/>
        <v/>
      </c>
      <c r="AI674" s="54" t="str">
        <f t="shared" si="222"/>
        <v/>
      </c>
      <c r="AJ674" s="54" t="str">
        <f t="shared" si="226"/>
        <v/>
      </c>
      <c r="AK674" s="54" t="str">
        <f t="shared" si="223"/>
        <v/>
      </c>
      <c r="AL674" s="54" t="str">
        <f t="shared" si="223"/>
        <v/>
      </c>
      <c r="AM674" s="54" t="str">
        <f t="shared" si="223"/>
        <v/>
      </c>
      <c r="AN674" s="1" t="str">
        <f>IF(AF674="S",VLOOKUP(AI674,lookups!$N$1:$O$100,2,FALSE),"NVT")</f>
        <v>NVT</v>
      </c>
      <c r="AP674" s="54" t="str">
        <f t="shared" si="220"/>
        <v/>
      </c>
    </row>
    <row r="675" spans="1:42" x14ac:dyDescent="0.2">
      <c r="A675" s="1">
        <f t="shared" si="208"/>
        <v>393.67099999999999</v>
      </c>
      <c r="B675" s="1">
        <f t="shared" si="209"/>
        <v>1</v>
      </c>
      <c r="C675" s="1">
        <f t="shared" si="210"/>
        <v>1</v>
      </c>
      <c r="D675" s="1">
        <f t="shared" si="211"/>
        <v>1</v>
      </c>
      <c r="E675" s="1">
        <f t="shared" si="214"/>
        <v>671</v>
      </c>
      <c r="F675" s="1">
        <f>IFERROR(VLOOKUP($E675,aanmeldingen!$B:$AB,F$1,FALSE),"-")</f>
        <v>393</v>
      </c>
      <c r="H675" s="25" t="str">
        <f>IF($D675=1,VLOOKUP($E675,aanmeldingen!$B:$AB,H$1,FALSE),"")</f>
        <v>Cognac</v>
      </c>
      <c r="I675" s="1" t="str">
        <f>IF($D675=1,VLOOKUP($E675,aanmeldingen!$B:$AB,I$1,FALSE),"")</f>
        <v>FRA</v>
      </c>
      <c r="J675" s="1" t="str">
        <f>IF($D675=1,VLOOKUP($E675,aanmeldingen!$B:$AB,J$1,FALSE),"")</f>
        <v>EK Vet 60-69</v>
      </c>
      <c r="K675" s="95">
        <f>IF($D675=1,VLOOKUP($E675,aanmeldingen!$B:$AB,K$1,FALSE),"")</f>
        <v>43614</v>
      </c>
      <c r="L675" s="95">
        <f>IF($D675=1,VLOOKUP($E675,aanmeldingen!$B:$AB,L$1,FALSE),"")</f>
        <v>43614</v>
      </c>
      <c r="M675" s="18" t="str">
        <f>IF($D675=1,VLOOKUP($E675,aanmeldingen!$B:$AB,M$1,FALSE),"")</f>
        <v>Dames</v>
      </c>
      <c r="N675" s="1" t="str">
        <f>IF($D675=1,VLOOKUP($E675,aanmeldingen!$B:$AB,N$1,FALSE),"")</f>
        <v>Degen</v>
      </c>
      <c r="O675" s="1" t="str">
        <f>IF($F675="-","",VLOOKUP($E675,aanmeldingen!$B:$AB,O$1,FALSE))</f>
        <v>Bosveld</v>
      </c>
      <c r="P675" s="1" t="str">
        <f>IF($F675="-","",VLOOKUP($E675,aanmeldingen!$B:$AB,P$1,FALSE))</f>
        <v>Gerda</v>
      </c>
      <c r="Q675" s="1" t="str">
        <f>IF($F675="-","",VLOOKUP($E675,aanmeldingen!$B:$AB,Q$1,FALSE))</f>
        <v>VAL</v>
      </c>
      <c r="R675" s="123"/>
      <c r="S675" s="123"/>
      <c r="AA675" s="54">
        <f t="shared" si="215"/>
        <v>0</v>
      </c>
      <c r="AB675" s="54" t="e">
        <f t="shared" si="216"/>
        <v>#VALUE!</v>
      </c>
      <c r="AC675" s="83" t="str">
        <f t="shared" si="219"/>
        <v/>
      </c>
      <c r="AD675" s="54">
        <f t="shared" si="221"/>
        <v>671</v>
      </c>
      <c r="AE675" s="54" t="str">
        <f t="shared" si="224"/>
        <v/>
      </c>
      <c r="AF675" s="54" t="str">
        <f t="shared" si="225"/>
        <v/>
      </c>
      <c r="AG675" s="54" t="str">
        <f t="shared" si="222"/>
        <v/>
      </c>
      <c r="AH675" s="54" t="str">
        <f t="shared" si="222"/>
        <v/>
      </c>
      <c r="AI675" s="54" t="str">
        <f t="shared" si="222"/>
        <v/>
      </c>
      <c r="AJ675" s="54" t="str">
        <f t="shared" si="226"/>
        <v/>
      </c>
      <c r="AK675" s="54" t="str">
        <f t="shared" si="223"/>
        <v/>
      </c>
      <c r="AL675" s="54" t="str">
        <f t="shared" si="223"/>
        <v/>
      </c>
      <c r="AM675" s="54" t="str">
        <f t="shared" si="223"/>
        <v/>
      </c>
      <c r="AN675" s="1" t="str">
        <f>IF(AF675="S",VLOOKUP(AI675,lookups!$N$1:$O$100,2,FALSE),"NVT")</f>
        <v>NVT</v>
      </c>
      <c r="AP675" s="54" t="str">
        <f t="shared" si="220"/>
        <v/>
      </c>
    </row>
    <row r="676" spans="1:42" x14ac:dyDescent="0.2">
      <c r="A676" s="1">
        <f t="shared" ref="A676:A739" si="227">F676+IF(R676&lt;&gt;"",R676/1000,E676/1000)</f>
        <v>395.67200000000003</v>
      </c>
      <c r="B676" s="1">
        <f t="shared" ref="B676:B739" si="228">IF(F676=F675,B675+1,1)</f>
        <v>1</v>
      </c>
      <c r="C676" s="1">
        <f t="shared" ref="C676:C739" si="229">IF(F676=F675,C675,IF(C675=1,0,1))</f>
        <v>0</v>
      </c>
      <c r="D676" s="1">
        <f t="shared" ref="D676:D739" si="230">IF(F676="-",0,IF(F676=F675,0,1))</f>
        <v>1</v>
      </c>
      <c r="E676" s="1">
        <f t="shared" si="214"/>
        <v>672</v>
      </c>
      <c r="F676" s="1">
        <f>IFERROR(VLOOKUP($E676,aanmeldingen!$B:$AB,F$1,FALSE),"-")</f>
        <v>395</v>
      </c>
      <c r="H676" s="25" t="str">
        <f>IF($D676=1,VLOOKUP($E676,aanmeldingen!$B:$AB,H$1,FALSE),"")</f>
        <v>Cognac</v>
      </c>
      <c r="I676" s="1" t="str">
        <f>IF($D676=1,VLOOKUP($E676,aanmeldingen!$B:$AB,I$1,FALSE),"")</f>
        <v>FRA</v>
      </c>
      <c r="J676" s="1" t="str">
        <f>IF($D676=1,VLOOKUP($E676,aanmeldingen!$B:$AB,J$1,FALSE),"")</f>
        <v>EK Vet 60-69</v>
      </c>
      <c r="K676" s="95">
        <f>IF($D676=1,VLOOKUP($E676,aanmeldingen!$B:$AB,K$1,FALSE),"")</f>
        <v>43614</v>
      </c>
      <c r="L676" s="95">
        <f>IF($D676=1,VLOOKUP($E676,aanmeldingen!$B:$AB,L$1,FALSE),"")</f>
        <v>43614</v>
      </c>
      <c r="M676" s="18" t="str">
        <f>IF($D676=1,VLOOKUP($E676,aanmeldingen!$B:$AB,M$1,FALSE),"")</f>
        <v>Heren</v>
      </c>
      <c r="N676" s="1" t="str">
        <f>IF($D676=1,VLOOKUP($E676,aanmeldingen!$B:$AB,N$1,FALSE),"")</f>
        <v>Degen</v>
      </c>
      <c r="O676" s="1" t="str">
        <f>IF($F676="-","",VLOOKUP($E676,aanmeldingen!$B:$AB,O$1,FALSE))</f>
        <v>Van Heerde</v>
      </c>
      <c r="P676" s="1" t="str">
        <f>IF($F676="-","",VLOOKUP($E676,aanmeldingen!$B:$AB,P$1,FALSE))</f>
        <v>George</v>
      </c>
      <c r="Q676" s="1" t="str">
        <f>IF($F676="-","",VLOOKUP($E676,aanmeldingen!$B:$AB,Q$1,FALSE))</f>
        <v>RAP</v>
      </c>
      <c r="R676" s="123"/>
      <c r="S676" s="123"/>
      <c r="AA676" s="54">
        <f t="shared" si="215"/>
        <v>0</v>
      </c>
      <c r="AB676" s="54" t="e">
        <f t="shared" si="216"/>
        <v>#VALUE!</v>
      </c>
      <c r="AC676" s="83" t="str">
        <f t="shared" si="219"/>
        <v/>
      </c>
      <c r="AD676" s="54">
        <f t="shared" si="221"/>
        <v>672</v>
      </c>
      <c r="AE676" s="54" t="str">
        <f t="shared" si="224"/>
        <v/>
      </c>
      <c r="AF676" s="54" t="str">
        <f t="shared" si="225"/>
        <v/>
      </c>
      <c r="AG676" s="54" t="str">
        <f t="shared" si="222"/>
        <v/>
      </c>
      <c r="AH676" s="54" t="str">
        <f t="shared" si="222"/>
        <v/>
      </c>
      <c r="AI676" s="54" t="str">
        <f t="shared" si="222"/>
        <v/>
      </c>
      <c r="AJ676" s="54" t="str">
        <f t="shared" si="226"/>
        <v/>
      </c>
      <c r="AK676" s="54" t="str">
        <f t="shared" si="223"/>
        <v/>
      </c>
      <c r="AL676" s="54" t="str">
        <f t="shared" si="223"/>
        <v/>
      </c>
      <c r="AM676" s="54" t="str">
        <f t="shared" si="223"/>
        <v/>
      </c>
      <c r="AN676" s="1" t="str">
        <f>IF(AF676="S",VLOOKUP(AI676,lookups!$N$1:$O$100,2,FALSE),"NVT")</f>
        <v>NVT</v>
      </c>
      <c r="AP676" s="54" t="str">
        <f t="shared" si="220"/>
        <v/>
      </c>
    </row>
    <row r="677" spans="1:42" x14ac:dyDescent="0.2">
      <c r="A677" s="1">
        <f t="shared" si="227"/>
        <v>395.673</v>
      </c>
      <c r="B677" s="1">
        <f t="shared" si="228"/>
        <v>2</v>
      </c>
      <c r="C677" s="1">
        <f t="shared" si="229"/>
        <v>0</v>
      </c>
      <c r="D677" s="1">
        <f t="shared" si="230"/>
        <v>0</v>
      </c>
      <c r="E677" s="1">
        <f t="shared" si="214"/>
        <v>673</v>
      </c>
      <c r="F677" s="1">
        <f>IFERROR(VLOOKUP($E677,aanmeldingen!$B:$AB,F$1,FALSE),"-")</f>
        <v>395</v>
      </c>
      <c r="H677" s="25" t="str">
        <f>IF($D677=1,VLOOKUP($E677,aanmeldingen!$B:$AB,H$1,FALSE),"")</f>
        <v/>
      </c>
      <c r="I677" s="1" t="str">
        <f>IF($D677=1,VLOOKUP($E677,aanmeldingen!$B:$AB,I$1,FALSE),"")</f>
        <v/>
      </c>
      <c r="J677" s="1" t="str">
        <f>IF($D677=1,VLOOKUP($E677,aanmeldingen!$B:$AB,J$1,FALSE),"")</f>
        <v/>
      </c>
      <c r="K677" s="95" t="str">
        <f>IF($D677=1,VLOOKUP($E677,aanmeldingen!$B:$AB,K$1,FALSE),"")</f>
        <v/>
      </c>
      <c r="L677" s="95" t="str">
        <f>IF($D677=1,VLOOKUP($E677,aanmeldingen!$B:$AB,L$1,FALSE),"")</f>
        <v/>
      </c>
      <c r="M677" s="18" t="str">
        <f>IF($D677=1,VLOOKUP($E677,aanmeldingen!$B:$AB,M$1,FALSE),"")</f>
        <v/>
      </c>
      <c r="N677" s="1" t="str">
        <f>IF($D677=1,VLOOKUP($E677,aanmeldingen!$B:$AB,N$1,FALSE),"")</f>
        <v/>
      </c>
      <c r="O677" s="1" t="str">
        <f>IF($F677="-","",VLOOKUP($E677,aanmeldingen!$B:$AB,O$1,FALSE))</f>
        <v>Uijting</v>
      </c>
      <c r="P677" s="1" t="str">
        <f>IF($F677="-","",VLOOKUP($E677,aanmeldingen!$B:$AB,P$1,FALSE))</f>
        <v>Henk</v>
      </c>
      <c r="Q677" s="1" t="str">
        <f>IF($F677="-","",VLOOKUP($E677,aanmeldingen!$B:$AB,Q$1,FALSE))</f>
        <v>SCA</v>
      </c>
      <c r="R677" s="123"/>
      <c r="S677" s="123"/>
      <c r="AA677" s="54">
        <f t="shared" si="215"/>
        <v>0</v>
      </c>
      <c r="AB677" s="54" t="e">
        <f t="shared" si="216"/>
        <v>#VALUE!</v>
      </c>
      <c r="AC677" s="83" t="str">
        <f t="shared" si="219"/>
        <v/>
      </c>
      <c r="AD677" s="54">
        <f t="shared" si="221"/>
        <v>673</v>
      </c>
      <c r="AE677" s="54" t="str">
        <f t="shared" si="224"/>
        <v/>
      </c>
      <c r="AF677" s="54" t="str">
        <f t="shared" si="225"/>
        <v/>
      </c>
      <c r="AG677" s="54" t="str">
        <f t="shared" si="222"/>
        <v/>
      </c>
      <c r="AH677" s="54" t="str">
        <f t="shared" si="222"/>
        <v/>
      </c>
      <c r="AI677" s="54" t="str">
        <f t="shared" si="222"/>
        <v/>
      </c>
      <c r="AJ677" s="54" t="str">
        <f t="shared" si="226"/>
        <v/>
      </c>
      <c r="AK677" s="54" t="str">
        <f t="shared" si="223"/>
        <v/>
      </c>
      <c r="AL677" s="54" t="str">
        <f t="shared" si="223"/>
        <v/>
      </c>
      <c r="AM677" s="54" t="str">
        <f t="shared" si="223"/>
        <v/>
      </c>
      <c r="AN677" s="1" t="str">
        <f>IF(AF677="S",VLOOKUP(AI677,lookups!$N$1:$O$100,2,FALSE),"NVT")</f>
        <v>NVT</v>
      </c>
      <c r="AP677" s="54" t="str">
        <f t="shared" si="220"/>
        <v/>
      </c>
    </row>
    <row r="678" spans="1:42" x14ac:dyDescent="0.2">
      <c r="A678" s="1">
        <f t="shared" si="227"/>
        <v>395.67399999999998</v>
      </c>
      <c r="B678" s="1">
        <f t="shared" si="228"/>
        <v>3</v>
      </c>
      <c r="C678" s="1">
        <f t="shared" si="229"/>
        <v>0</v>
      </c>
      <c r="D678" s="1">
        <f t="shared" si="230"/>
        <v>0</v>
      </c>
      <c r="E678" s="1">
        <f t="shared" si="214"/>
        <v>674</v>
      </c>
      <c r="F678" s="1">
        <f>IFERROR(VLOOKUP($E678,aanmeldingen!$B:$AB,F$1,FALSE),"-")</f>
        <v>395</v>
      </c>
      <c r="H678" s="25" t="str">
        <f>IF($D678=1,VLOOKUP($E678,aanmeldingen!$B:$AB,H$1,FALSE),"")</f>
        <v/>
      </c>
      <c r="I678" s="1" t="str">
        <f>IF($D678=1,VLOOKUP($E678,aanmeldingen!$B:$AB,I$1,FALSE),"")</f>
        <v/>
      </c>
      <c r="J678" s="1" t="str">
        <f>IF($D678=1,VLOOKUP($E678,aanmeldingen!$B:$AB,J$1,FALSE),"")</f>
        <v/>
      </c>
      <c r="K678" s="95" t="str">
        <f>IF($D678=1,VLOOKUP($E678,aanmeldingen!$B:$AB,K$1,FALSE),"")</f>
        <v/>
      </c>
      <c r="L678" s="95" t="str">
        <f>IF($D678=1,VLOOKUP($E678,aanmeldingen!$B:$AB,L$1,FALSE),"")</f>
        <v/>
      </c>
      <c r="M678" s="18" t="str">
        <f>IF($D678=1,VLOOKUP($E678,aanmeldingen!$B:$AB,M$1,FALSE),"")</f>
        <v/>
      </c>
      <c r="N678" s="1" t="str">
        <f>IF($D678=1,VLOOKUP($E678,aanmeldingen!$B:$AB,N$1,FALSE),"")</f>
        <v/>
      </c>
      <c r="O678" s="1" t="str">
        <f>IF($F678="-","",VLOOKUP($E678,aanmeldingen!$B:$AB,O$1,FALSE))</f>
        <v>Jongejans</v>
      </c>
      <c r="P678" s="1" t="str">
        <f>IF($F678="-","",VLOOKUP($E678,aanmeldingen!$B:$AB,P$1,FALSE))</f>
        <v>Jacob</v>
      </c>
      <c r="Q678" s="1" t="str">
        <f>IF($F678="-","",VLOOKUP($E678,aanmeldingen!$B:$AB,Q$1,FALSE))</f>
        <v>ZEE</v>
      </c>
      <c r="R678" s="123"/>
      <c r="S678" s="123"/>
      <c r="AA678" s="54">
        <f t="shared" si="215"/>
        <v>0</v>
      </c>
      <c r="AB678" s="54" t="e">
        <f t="shared" si="216"/>
        <v>#VALUE!</v>
      </c>
      <c r="AC678" s="83" t="str">
        <f t="shared" si="219"/>
        <v/>
      </c>
      <c r="AD678" s="54">
        <f t="shared" si="221"/>
        <v>674</v>
      </c>
      <c r="AE678" s="54" t="str">
        <f t="shared" si="224"/>
        <v/>
      </c>
      <c r="AF678" s="54" t="str">
        <f t="shared" si="225"/>
        <v/>
      </c>
      <c r="AG678" s="54" t="str">
        <f t="shared" si="222"/>
        <v/>
      </c>
      <c r="AH678" s="54" t="str">
        <f t="shared" si="222"/>
        <v/>
      </c>
      <c r="AI678" s="54" t="str">
        <f t="shared" si="222"/>
        <v/>
      </c>
      <c r="AJ678" s="54" t="str">
        <f t="shared" si="226"/>
        <v/>
      </c>
      <c r="AK678" s="54" t="str">
        <f t="shared" si="223"/>
        <v/>
      </c>
      <c r="AL678" s="54" t="str">
        <f t="shared" si="223"/>
        <v/>
      </c>
      <c r="AM678" s="54" t="str">
        <f t="shared" si="223"/>
        <v/>
      </c>
      <c r="AN678" s="1" t="str">
        <f>IF(AF678="S",VLOOKUP(AI678,lookups!$N$1:$O$100,2,FALSE),"NVT")</f>
        <v>NVT</v>
      </c>
      <c r="AP678" s="54" t="str">
        <f t="shared" si="220"/>
        <v/>
      </c>
    </row>
    <row r="679" spans="1:42" x14ac:dyDescent="0.2">
      <c r="A679" s="1">
        <f t="shared" si="227"/>
        <v>395.67500000000001</v>
      </c>
      <c r="B679" s="1">
        <f t="shared" si="228"/>
        <v>4</v>
      </c>
      <c r="C679" s="1">
        <f t="shared" si="229"/>
        <v>0</v>
      </c>
      <c r="D679" s="1">
        <f t="shared" si="230"/>
        <v>0</v>
      </c>
      <c r="E679" s="1">
        <f t="shared" si="214"/>
        <v>675</v>
      </c>
      <c r="F679" s="1">
        <f>IFERROR(VLOOKUP($E679,aanmeldingen!$B:$AB,F$1,FALSE),"-")</f>
        <v>395</v>
      </c>
      <c r="H679" s="25" t="str">
        <f>IF($D679=1,VLOOKUP($E679,aanmeldingen!$B:$AB,H$1,FALSE),"")</f>
        <v/>
      </c>
      <c r="I679" s="1" t="str">
        <f>IF($D679=1,VLOOKUP($E679,aanmeldingen!$B:$AB,I$1,FALSE),"")</f>
        <v/>
      </c>
      <c r="J679" s="1" t="str">
        <f>IF($D679=1,VLOOKUP($E679,aanmeldingen!$B:$AB,J$1,FALSE),"")</f>
        <v/>
      </c>
      <c r="K679" s="95" t="str">
        <f>IF($D679=1,VLOOKUP($E679,aanmeldingen!$B:$AB,K$1,FALSE),"")</f>
        <v/>
      </c>
      <c r="L679" s="95" t="str">
        <f>IF($D679=1,VLOOKUP($E679,aanmeldingen!$B:$AB,L$1,FALSE),"")</f>
        <v/>
      </c>
      <c r="M679" s="18" t="str">
        <f>IF($D679=1,VLOOKUP($E679,aanmeldingen!$B:$AB,M$1,FALSE),"")</f>
        <v/>
      </c>
      <c r="N679" s="1" t="str">
        <f>IF($D679=1,VLOOKUP($E679,aanmeldingen!$B:$AB,N$1,FALSE),"")</f>
        <v/>
      </c>
      <c r="O679" s="1" t="str">
        <f>IF($F679="-","",VLOOKUP($E679,aanmeldingen!$B:$AB,O$1,FALSE))</f>
        <v>De Wijn</v>
      </c>
      <c r="P679" s="1" t="str">
        <f>IF($F679="-","",VLOOKUP($E679,aanmeldingen!$B:$AB,P$1,FALSE))</f>
        <v>Peter</v>
      </c>
      <c r="Q679" s="1" t="str">
        <f>IF($F679="-","",VLOOKUP($E679,aanmeldingen!$B:$AB,Q$1,FALSE))</f>
        <v>DBO</v>
      </c>
      <c r="R679" s="123"/>
      <c r="S679" s="123"/>
      <c r="AA679" s="54">
        <f t="shared" si="215"/>
        <v>0</v>
      </c>
      <c r="AB679" s="54" t="e">
        <f t="shared" si="216"/>
        <v>#VALUE!</v>
      </c>
      <c r="AC679" s="83" t="str">
        <f t="shared" si="219"/>
        <v/>
      </c>
      <c r="AD679" s="54">
        <f t="shared" si="221"/>
        <v>675</v>
      </c>
      <c r="AE679" s="54" t="str">
        <f t="shared" si="224"/>
        <v/>
      </c>
      <c r="AF679" s="54" t="str">
        <f t="shared" si="225"/>
        <v/>
      </c>
      <c r="AG679" s="54" t="str">
        <f t="shared" si="222"/>
        <v/>
      </c>
      <c r="AH679" s="54" t="str">
        <f t="shared" si="222"/>
        <v/>
      </c>
      <c r="AI679" s="54" t="str">
        <f t="shared" si="222"/>
        <v/>
      </c>
      <c r="AJ679" s="54" t="str">
        <f t="shared" si="226"/>
        <v/>
      </c>
      <c r="AK679" s="54" t="str">
        <f t="shared" si="223"/>
        <v/>
      </c>
      <c r="AL679" s="54" t="str">
        <f t="shared" si="223"/>
        <v/>
      </c>
      <c r="AM679" s="54" t="str">
        <f t="shared" si="223"/>
        <v/>
      </c>
      <c r="AN679" s="1" t="str">
        <f>IF(AF679="S",VLOOKUP(AI679,lookups!$N$1:$O$100,2,FALSE),"NVT")</f>
        <v>NVT</v>
      </c>
      <c r="AP679" s="54" t="str">
        <f t="shared" si="220"/>
        <v/>
      </c>
    </row>
    <row r="680" spans="1:42" x14ac:dyDescent="0.2">
      <c r="A680" s="1">
        <f t="shared" si="227"/>
        <v>396.67599999999999</v>
      </c>
      <c r="B680" s="1">
        <f t="shared" si="228"/>
        <v>1</v>
      </c>
      <c r="C680" s="1">
        <f t="shared" si="229"/>
        <v>1</v>
      </c>
      <c r="D680" s="1">
        <f t="shared" si="230"/>
        <v>1</v>
      </c>
      <c r="E680" s="1">
        <f t="shared" si="214"/>
        <v>676</v>
      </c>
      <c r="F680" s="1">
        <f>IFERROR(VLOOKUP($E680,aanmeldingen!$B:$AB,F$1,FALSE),"-")</f>
        <v>396</v>
      </c>
      <c r="H680" s="25" t="str">
        <f>IF($D680=1,VLOOKUP($E680,aanmeldingen!$B:$AB,H$1,FALSE),"")</f>
        <v>Cognac</v>
      </c>
      <c r="I680" s="1" t="str">
        <f>IF($D680=1,VLOOKUP($E680,aanmeldingen!$B:$AB,I$1,FALSE),"")</f>
        <v>FRA</v>
      </c>
      <c r="J680" s="1" t="str">
        <f>IF($D680=1,VLOOKUP($E680,aanmeldingen!$B:$AB,J$1,FALSE),"")</f>
        <v>EK Vet 50-59</v>
      </c>
      <c r="K680" s="95">
        <f>IF($D680=1,VLOOKUP($E680,aanmeldingen!$B:$AB,K$1,FALSE),"")</f>
        <v>43614</v>
      </c>
      <c r="L680" s="95">
        <f>IF($D680=1,VLOOKUP($E680,aanmeldingen!$B:$AB,L$1,FALSE),"")</f>
        <v>43614</v>
      </c>
      <c r="M680" s="18" t="str">
        <f>IF($D680=1,VLOOKUP($E680,aanmeldingen!$B:$AB,M$1,FALSE),"")</f>
        <v>Heren</v>
      </c>
      <c r="N680" s="1" t="str">
        <f>IF($D680=1,VLOOKUP($E680,aanmeldingen!$B:$AB,N$1,FALSE),"")</f>
        <v>Floret</v>
      </c>
      <c r="O680" s="1" t="str">
        <f>IF($F680="-","",VLOOKUP($E680,aanmeldingen!$B:$AB,O$1,FALSE))</f>
        <v>Rijsenbrij</v>
      </c>
      <c r="P680" s="1" t="str">
        <f>IF($F680="-","",VLOOKUP($E680,aanmeldingen!$B:$AB,P$1,FALSE))</f>
        <v>Hans</v>
      </c>
      <c r="Q680" s="1" t="str">
        <f>IF($F680="-","",VLOOKUP($E680,aanmeldingen!$B:$AB,Q$1,FALSE))</f>
        <v>ZAZ</v>
      </c>
      <c r="R680" s="123"/>
      <c r="S680" s="123"/>
      <c r="AA680" s="54">
        <f t="shared" si="215"/>
        <v>0</v>
      </c>
      <c r="AB680" s="54" t="e">
        <f t="shared" si="216"/>
        <v>#VALUE!</v>
      </c>
      <c r="AC680" s="83" t="str">
        <f t="shared" si="219"/>
        <v/>
      </c>
      <c r="AD680" s="54">
        <f t="shared" si="221"/>
        <v>676</v>
      </c>
      <c r="AE680" s="54" t="str">
        <f t="shared" si="224"/>
        <v/>
      </c>
      <c r="AF680" s="54" t="str">
        <f t="shared" si="225"/>
        <v/>
      </c>
      <c r="AG680" s="54" t="str">
        <f t="shared" si="222"/>
        <v/>
      </c>
      <c r="AH680" s="54" t="str">
        <f t="shared" si="222"/>
        <v/>
      </c>
      <c r="AI680" s="54" t="str">
        <f t="shared" si="222"/>
        <v/>
      </c>
      <c r="AJ680" s="54" t="str">
        <f t="shared" si="226"/>
        <v/>
      </c>
      <c r="AK680" s="54" t="str">
        <f t="shared" si="223"/>
        <v/>
      </c>
      <c r="AL680" s="54" t="str">
        <f t="shared" si="223"/>
        <v/>
      </c>
      <c r="AM680" s="54" t="str">
        <f t="shared" si="223"/>
        <v/>
      </c>
      <c r="AN680" s="1" t="str">
        <f>IF(AF680="S",VLOOKUP(AI680,lookups!$N$1:$O$100,2,FALSE),"NVT")</f>
        <v>NVT</v>
      </c>
      <c r="AP680" s="54" t="str">
        <f t="shared" si="220"/>
        <v/>
      </c>
    </row>
    <row r="681" spans="1:42" x14ac:dyDescent="0.2">
      <c r="A681" s="1">
        <f t="shared" si="227"/>
        <v>396.67700000000002</v>
      </c>
      <c r="B681" s="1">
        <f t="shared" si="228"/>
        <v>2</v>
      </c>
      <c r="C681" s="1">
        <f t="shared" si="229"/>
        <v>1</v>
      </c>
      <c r="D681" s="1">
        <f t="shared" si="230"/>
        <v>0</v>
      </c>
      <c r="E681" s="1">
        <f t="shared" si="214"/>
        <v>677</v>
      </c>
      <c r="F681" s="1">
        <f>IFERROR(VLOOKUP($E681,aanmeldingen!$B:$AB,F$1,FALSE),"-")</f>
        <v>396</v>
      </c>
      <c r="H681" s="25" t="str">
        <f>IF($D681=1,VLOOKUP($E681,aanmeldingen!$B:$AB,H$1,FALSE),"")</f>
        <v/>
      </c>
      <c r="I681" s="1" t="str">
        <f>IF($D681=1,VLOOKUP($E681,aanmeldingen!$B:$AB,I$1,FALSE),"")</f>
        <v/>
      </c>
      <c r="J681" s="1" t="str">
        <f>IF($D681=1,VLOOKUP($E681,aanmeldingen!$B:$AB,J$1,FALSE),"")</f>
        <v/>
      </c>
      <c r="K681" s="95" t="str">
        <f>IF($D681=1,VLOOKUP($E681,aanmeldingen!$B:$AB,K$1,FALSE),"")</f>
        <v/>
      </c>
      <c r="L681" s="95" t="str">
        <f>IF($D681=1,VLOOKUP($E681,aanmeldingen!$B:$AB,L$1,FALSE),"")</f>
        <v/>
      </c>
      <c r="M681" s="18" t="str">
        <f>IF($D681=1,VLOOKUP($E681,aanmeldingen!$B:$AB,M$1,FALSE),"")</f>
        <v/>
      </c>
      <c r="N681" s="1" t="str">
        <f>IF($D681=1,VLOOKUP($E681,aanmeldingen!$B:$AB,N$1,FALSE),"")</f>
        <v/>
      </c>
      <c r="O681" s="1" t="str">
        <f>IF($F681="-","",VLOOKUP($E681,aanmeldingen!$B:$AB,O$1,FALSE))</f>
        <v>van der Weide</v>
      </c>
      <c r="P681" s="1" t="str">
        <f>IF($F681="-","",VLOOKUP($E681,aanmeldingen!$B:$AB,P$1,FALSE))</f>
        <v>Rick</v>
      </c>
      <c r="Q681" s="1" t="str">
        <f>IF($F681="-","",VLOOKUP($E681,aanmeldingen!$B:$AB,Q$1,FALSE))</f>
        <v>AMS</v>
      </c>
      <c r="R681" s="123"/>
      <c r="S681" s="123"/>
      <c r="AA681" s="54">
        <f t="shared" si="215"/>
        <v>0</v>
      </c>
      <c r="AB681" s="54" t="e">
        <f t="shared" si="216"/>
        <v>#VALUE!</v>
      </c>
      <c r="AC681" s="83" t="str">
        <f t="shared" si="219"/>
        <v/>
      </c>
      <c r="AD681" s="54">
        <f t="shared" si="221"/>
        <v>677</v>
      </c>
      <c r="AE681" s="54" t="str">
        <f t="shared" si="224"/>
        <v/>
      </c>
      <c r="AF681" s="54" t="str">
        <f t="shared" si="225"/>
        <v/>
      </c>
      <c r="AG681" s="54" t="str">
        <f t="shared" si="222"/>
        <v/>
      </c>
      <c r="AH681" s="54" t="str">
        <f t="shared" si="222"/>
        <v/>
      </c>
      <c r="AI681" s="54" t="str">
        <f t="shared" si="222"/>
        <v/>
      </c>
      <c r="AJ681" s="54" t="str">
        <f t="shared" si="226"/>
        <v/>
      </c>
      <c r="AK681" s="54" t="str">
        <f t="shared" si="223"/>
        <v/>
      </c>
      <c r="AL681" s="54" t="str">
        <f t="shared" si="223"/>
        <v/>
      </c>
      <c r="AM681" s="54" t="str">
        <f t="shared" si="223"/>
        <v/>
      </c>
      <c r="AN681" s="1" t="str">
        <f>IF(AF681="S",VLOOKUP(AI681,lookups!$N$1:$O$100,2,FALSE),"NVT")</f>
        <v>NVT</v>
      </c>
      <c r="AP681" s="54" t="str">
        <f t="shared" si="220"/>
        <v/>
      </c>
    </row>
    <row r="682" spans="1:42" x14ac:dyDescent="0.2">
      <c r="A682" s="1">
        <f t="shared" si="227"/>
        <v>397.678</v>
      </c>
      <c r="B682" s="1">
        <f t="shared" si="228"/>
        <v>1</v>
      </c>
      <c r="C682" s="1">
        <f t="shared" si="229"/>
        <v>0</v>
      </c>
      <c r="D682" s="1">
        <f t="shared" si="230"/>
        <v>1</v>
      </c>
      <c r="E682" s="1">
        <f t="shared" si="214"/>
        <v>678</v>
      </c>
      <c r="F682" s="1">
        <f>IFERROR(VLOOKUP($E682,aanmeldingen!$B:$AB,F$1,FALSE),"-")</f>
        <v>397</v>
      </c>
      <c r="H682" s="25" t="str">
        <f>IF($D682=1,VLOOKUP($E682,aanmeldingen!$B:$AB,H$1,FALSE),"")</f>
        <v>Cognac</v>
      </c>
      <c r="I682" s="1" t="str">
        <f>IF($D682=1,VLOOKUP($E682,aanmeldingen!$B:$AB,I$1,FALSE),"")</f>
        <v>FRA</v>
      </c>
      <c r="J682" s="1" t="str">
        <f>IF($D682=1,VLOOKUP($E682,aanmeldingen!$B:$AB,J$1,FALSE),"")</f>
        <v>EK Vet 70+</v>
      </c>
      <c r="K682" s="95">
        <f>IF($D682=1,VLOOKUP($E682,aanmeldingen!$B:$AB,K$1,FALSE),"")</f>
        <v>43614</v>
      </c>
      <c r="L682" s="95">
        <f>IF($D682=1,VLOOKUP($E682,aanmeldingen!$B:$AB,L$1,FALSE),"")</f>
        <v>43614</v>
      </c>
      <c r="M682" s="18" t="str">
        <f>IF($D682=1,VLOOKUP($E682,aanmeldingen!$B:$AB,M$1,FALSE),"")</f>
        <v>Heren</v>
      </c>
      <c r="N682" s="1" t="str">
        <f>IF($D682=1,VLOOKUP($E682,aanmeldingen!$B:$AB,N$1,FALSE),"")</f>
        <v>Floret</v>
      </c>
      <c r="O682" s="1" t="str">
        <f>IF($F682="-","",VLOOKUP($E682,aanmeldingen!$B:$AB,O$1,FALSE))</f>
        <v>Zijlstra</v>
      </c>
      <c r="P682" s="1" t="str">
        <f>IF($F682="-","",VLOOKUP($E682,aanmeldingen!$B:$AB,P$1,FALSE))</f>
        <v>Koos</v>
      </c>
      <c r="Q682" s="1" t="str">
        <f>IF($F682="-","",VLOOKUP($E682,aanmeldingen!$B:$AB,Q$1,FALSE))</f>
        <v>ZAZ</v>
      </c>
      <c r="R682" s="123"/>
      <c r="S682" s="123"/>
      <c r="AA682" s="54">
        <f t="shared" si="215"/>
        <v>0</v>
      </c>
      <c r="AB682" s="54" t="e">
        <f t="shared" si="216"/>
        <v>#VALUE!</v>
      </c>
      <c r="AC682" s="83" t="str">
        <f t="shared" si="219"/>
        <v/>
      </c>
      <c r="AD682" s="54">
        <f t="shared" si="221"/>
        <v>678</v>
      </c>
      <c r="AE682" s="54" t="str">
        <f t="shared" si="224"/>
        <v/>
      </c>
      <c r="AF682" s="54" t="str">
        <f t="shared" si="225"/>
        <v/>
      </c>
      <c r="AG682" s="54" t="str">
        <f t="shared" si="222"/>
        <v/>
      </c>
      <c r="AH682" s="54" t="str">
        <f t="shared" si="222"/>
        <v/>
      </c>
      <c r="AI682" s="54" t="str">
        <f t="shared" si="222"/>
        <v/>
      </c>
      <c r="AJ682" s="54" t="str">
        <f t="shared" si="226"/>
        <v/>
      </c>
      <c r="AK682" s="54" t="str">
        <f t="shared" si="223"/>
        <v/>
      </c>
      <c r="AL682" s="54" t="str">
        <f t="shared" si="223"/>
        <v/>
      </c>
      <c r="AM682" s="54" t="str">
        <f t="shared" si="223"/>
        <v/>
      </c>
      <c r="AN682" s="1" t="str">
        <f>IF(AF682="S",VLOOKUP(AI682,lookups!$N$1:$O$100,2,FALSE),"NVT")</f>
        <v>NVT</v>
      </c>
      <c r="AP682" s="54" t="str">
        <f t="shared" si="220"/>
        <v/>
      </c>
    </row>
    <row r="683" spans="1:42" x14ac:dyDescent="0.2">
      <c r="A683" s="1">
        <f t="shared" si="227"/>
        <v>398.67899999999997</v>
      </c>
      <c r="B683" s="1">
        <f t="shared" si="228"/>
        <v>1</v>
      </c>
      <c r="C683" s="1">
        <f t="shared" si="229"/>
        <v>1</v>
      </c>
      <c r="D683" s="1">
        <f t="shared" si="230"/>
        <v>1</v>
      </c>
      <c r="E683" s="1">
        <f t="shared" si="214"/>
        <v>679</v>
      </c>
      <c r="F683" s="1">
        <f>IFERROR(VLOOKUP($E683,aanmeldingen!$B:$AB,F$1,FALSE),"-")</f>
        <v>398</v>
      </c>
      <c r="H683" s="25" t="str">
        <f>IF($D683=1,VLOOKUP($E683,aanmeldingen!$B:$AB,H$1,FALSE),"")</f>
        <v>Plovdiv</v>
      </c>
      <c r="I683" s="1" t="str">
        <f>IF($D683=1,VLOOKUP($E683,aanmeldingen!$B:$AB,I$1,FALSE),"")</f>
        <v>BUL</v>
      </c>
      <c r="J683" s="1" t="str">
        <f>IF($D683=1,VLOOKUP($E683,aanmeldingen!$B:$AB,J$1,FALSE),"")</f>
        <v>EK U23</v>
      </c>
      <c r="K683" s="95">
        <f>IF($D683=1,VLOOKUP($E683,aanmeldingen!$B:$AB,K$1,FALSE),"")</f>
        <v>43614</v>
      </c>
      <c r="L683" s="95">
        <f>IF($D683=1,VLOOKUP($E683,aanmeldingen!$B:$AB,L$1,FALSE),"")</f>
        <v>43614</v>
      </c>
      <c r="M683" s="18" t="str">
        <f>IF($D683=1,VLOOKUP($E683,aanmeldingen!$B:$AB,M$1,FALSE),"")</f>
        <v>Dames</v>
      </c>
      <c r="N683" s="1" t="str">
        <f>IF($D683=1,VLOOKUP($E683,aanmeldingen!$B:$AB,N$1,FALSE),"")</f>
        <v>Degen</v>
      </c>
      <c r="O683" s="1" t="str">
        <f>IF($F683="-","",VLOOKUP($E683,aanmeldingen!$B:$AB,O$1,FALSE))</f>
        <v>De Wijn</v>
      </c>
      <c r="P683" s="1" t="str">
        <f>IF($F683="-","",VLOOKUP($E683,aanmeldingen!$B:$AB,P$1,FALSE))</f>
        <v>Day</v>
      </c>
      <c r="Q683" s="1" t="str">
        <f>IF($F683="-","",VLOOKUP($E683,aanmeldingen!$B:$AB,Q$1,FALSE))</f>
        <v>DBO</v>
      </c>
      <c r="R683" s="123"/>
      <c r="S683" s="123"/>
      <c r="AA683" s="54">
        <f t="shared" si="215"/>
        <v>0</v>
      </c>
      <c r="AB683" s="54" t="e">
        <f t="shared" si="216"/>
        <v>#VALUE!</v>
      </c>
      <c r="AC683" s="83" t="str">
        <f t="shared" si="219"/>
        <v/>
      </c>
      <c r="AD683" s="54">
        <f t="shared" si="221"/>
        <v>679</v>
      </c>
      <c r="AE683" s="54" t="str">
        <f t="shared" si="224"/>
        <v/>
      </c>
      <c r="AF683" s="54" t="str">
        <f t="shared" si="225"/>
        <v/>
      </c>
      <c r="AG683" s="54" t="str">
        <f t="shared" si="222"/>
        <v/>
      </c>
      <c r="AH683" s="54" t="str">
        <f t="shared" si="222"/>
        <v/>
      </c>
      <c r="AI683" s="54" t="str">
        <f t="shared" si="222"/>
        <v/>
      </c>
      <c r="AJ683" s="54" t="str">
        <f t="shared" si="226"/>
        <v/>
      </c>
      <c r="AK683" s="54" t="str">
        <f t="shared" si="223"/>
        <v/>
      </c>
      <c r="AL683" s="54" t="str">
        <f t="shared" si="223"/>
        <v/>
      </c>
      <c r="AM683" s="54" t="str">
        <f t="shared" si="223"/>
        <v/>
      </c>
      <c r="AN683" s="1" t="str">
        <f>IF(AF683="S",VLOOKUP(AI683,lookups!$N$1:$O$100,2,FALSE),"NVT")</f>
        <v>NVT</v>
      </c>
      <c r="AP683" s="54" t="str">
        <f t="shared" si="220"/>
        <v/>
      </c>
    </row>
    <row r="684" spans="1:42" x14ac:dyDescent="0.2">
      <c r="A684" s="1">
        <f t="shared" si="227"/>
        <v>398.68</v>
      </c>
      <c r="B684" s="1">
        <f t="shared" si="228"/>
        <v>2</v>
      </c>
      <c r="C684" s="1">
        <f t="shared" si="229"/>
        <v>1</v>
      </c>
      <c r="D684" s="1">
        <f t="shared" si="230"/>
        <v>0</v>
      </c>
      <c r="E684" s="1">
        <f t="shared" si="214"/>
        <v>680</v>
      </c>
      <c r="F684" s="1">
        <f>IFERROR(VLOOKUP($E684,aanmeldingen!$B:$AB,F$1,FALSE),"-")</f>
        <v>398</v>
      </c>
      <c r="H684" s="25" t="str">
        <f>IF($D684=1,VLOOKUP($E684,aanmeldingen!$B:$AB,H$1,FALSE),"")</f>
        <v/>
      </c>
      <c r="I684" s="1" t="str">
        <f>IF($D684=1,VLOOKUP($E684,aanmeldingen!$B:$AB,I$1,FALSE),"")</f>
        <v/>
      </c>
      <c r="J684" s="1" t="str">
        <f>IF($D684=1,VLOOKUP($E684,aanmeldingen!$B:$AB,J$1,FALSE),"")</f>
        <v/>
      </c>
      <c r="K684" s="95" t="str">
        <f>IF($D684=1,VLOOKUP($E684,aanmeldingen!$B:$AB,K$1,FALSE),"")</f>
        <v/>
      </c>
      <c r="L684" s="95" t="str">
        <f>IF($D684=1,VLOOKUP($E684,aanmeldingen!$B:$AB,L$1,FALSE),"")</f>
        <v/>
      </c>
      <c r="M684" s="18" t="str">
        <f>IF($D684=1,VLOOKUP($E684,aanmeldingen!$B:$AB,M$1,FALSE),"")</f>
        <v/>
      </c>
      <c r="N684" s="1" t="str">
        <f>IF($D684=1,VLOOKUP($E684,aanmeldingen!$B:$AB,N$1,FALSE),"")</f>
        <v/>
      </c>
      <c r="O684" s="1" t="str">
        <f>IF($F684="-","",VLOOKUP($E684,aanmeldingen!$B:$AB,O$1,FALSE))</f>
        <v>Van den Bergh</v>
      </c>
      <c r="P684" s="1" t="str">
        <f>IF($F684="-","",VLOOKUP($E684,aanmeldingen!$B:$AB,P$1,FALSE))</f>
        <v>Eveline</v>
      </c>
      <c r="Q684" s="1" t="str">
        <f>IF($F684="-","",VLOOKUP($E684,aanmeldingen!$B:$AB,Q$1,FALSE))</f>
        <v>FCA</v>
      </c>
      <c r="R684" s="123"/>
      <c r="S684" s="123"/>
      <c r="AA684" s="54">
        <f t="shared" si="215"/>
        <v>0</v>
      </c>
      <c r="AB684" s="54" t="e">
        <f t="shared" si="216"/>
        <v>#VALUE!</v>
      </c>
      <c r="AC684" s="83" t="str">
        <f t="shared" si="219"/>
        <v/>
      </c>
      <c r="AD684" s="54">
        <f t="shared" si="221"/>
        <v>680</v>
      </c>
      <c r="AE684" s="54" t="str">
        <f t="shared" si="224"/>
        <v/>
      </c>
      <c r="AF684" s="54" t="str">
        <f t="shared" si="225"/>
        <v/>
      </c>
      <c r="AG684" s="54" t="str">
        <f t="shared" si="222"/>
        <v/>
      </c>
      <c r="AH684" s="54" t="str">
        <f t="shared" si="222"/>
        <v/>
      </c>
      <c r="AI684" s="54" t="str">
        <f t="shared" si="222"/>
        <v/>
      </c>
      <c r="AJ684" s="54" t="str">
        <f t="shared" si="226"/>
        <v/>
      </c>
      <c r="AK684" s="54" t="str">
        <f t="shared" si="223"/>
        <v/>
      </c>
      <c r="AL684" s="54" t="str">
        <f t="shared" si="223"/>
        <v/>
      </c>
      <c r="AM684" s="54" t="str">
        <f t="shared" si="223"/>
        <v/>
      </c>
      <c r="AN684" s="1" t="str">
        <f>IF(AF684="S",VLOOKUP(AI684,lookups!$N$1:$O$100,2,FALSE),"NVT")</f>
        <v>NVT</v>
      </c>
      <c r="AP684" s="54" t="str">
        <f t="shared" si="220"/>
        <v/>
      </c>
    </row>
    <row r="685" spans="1:42" x14ac:dyDescent="0.2">
      <c r="A685" s="1">
        <f t="shared" si="227"/>
        <v>400.68099999999998</v>
      </c>
      <c r="B685" s="1">
        <f t="shared" si="228"/>
        <v>1</v>
      </c>
      <c r="C685" s="1">
        <f t="shared" si="229"/>
        <v>0</v>
      </c>
      <c r="D685" s="1">
        <f t="shared" si="230"/>
        <v>1</v>
      </c>
      <c r="E685" s="1">
        <f t="shared" si="214"/>
        <v>681</v>
      </c>
      <c r="F685" s="1">
        <f>IFERROR(VLOOKUP($E685,aanmeldingen!$B:$AB,F$1,FALSE),"-")</f>
        <v>400</v>
      </c>
      <c r="H685" s="25" t="str">
        <f>IF($D685=1,VLOOKUP($E685,aanmeldingen!$B:$AB,H$1,FALSE),"")</f>
        <v>Cognac</v>
      </c>
      <c r="I685" s="1" t="str">
        <f>IF($D685=1,VLOOKUP($E685,aanmeldingen!$B:$AB,I$1,FALSE),"")</f>
        <v>FRA</v>
      </c>
      <c r="J685" s="1" t="str">
        <f>IF($D685=1,VLOOKUP($E685,aanmeldingen!$B:$AB,J$1,FALSE),"")</f>
        <v>EK Vet 40-49</v>
      </c>
      <c r="K685" s="95">
        <f>IF($D685=1,VLOOKUP($E685,aanmeldingen!$B:$AB,K$1,FALSE),"")</f>
        <v>43615</v>
      </c>
      <c r="L685" s="95">
        <f>IF($D685=1,VLOOKUP($E685,aanmeldingen!$B:$AB,L$1,FALSE),"")</f>
        <v>43615</v>
      </c>
      <c r="M685" s="18" t="str">
        <f>IF($D685=1,VLOOKUP($E685,aanmeldingen!$B:$AB,M$1,FALSE),"")</f>
        <v>Dames</v>
      </c>
      <c r="N685" s="1" t="str">
        <f>IF($D685=1,VLOOKUP($E685,aanmeldingen!$B:$AB,N$1,FALSE),"")</f>
        <v>Floret</v>
      </c>
      <c r="O685" s="1" t="str">
        <f>IF($F685="-","",VLOOKUP($E685,aanmeldingen!$B:$AB,O$1,FALSE))</f>
        <v>Dammroff</v>
      </c>
      <c r="P685" s="1" t="str">
        <f>IF($F685="-","",VLOOKUP($E685,aanmeldingen!$B:$AB,P$1,FALSE))</f>
        <v>Ursula</v>
      </c>
      <c r="Q685" s="1" t="str">
        <f>IF($F685="-","",VLOOKUP($E685,aanmeldingen!$B:$AB,Q$1,FALSE))</f>
        <v>HS</v>
      </c>
      <c r="R685" s="123"/>
      <c r="S685" s="123"/>
      <c r="AA685" s="54">
        <f t="shared" si="215"/>
        <v>0</v>
      </c>
      <c r="AB685" s="54" t="e">
        <f t="shared" si="216"/>
        <v>#VALUE!</v>
      </c>
      <c r="AC685" s="83" t="str">
        <f t="shared" si="219"/>
        <v/>
      </c>
      <c r="AD685" s="54">
        <f t="shared" si="221"/>
        <v>681</v>
      </c>
      <c r="AE685" s="54" t="str">
        <f t="shared" si="224"/>
        <v/>
      </c>
      <c r="AF685" s="54" t="str">
        <f t="shared" si="225"/>
        <v/>
      </c>
      <c r="AG685" s="54" t="str">
        <f t="shared" ref="AG685:AI704" si="231">IF($AF685="W",VLOOKUP($AE685,$F$5:$N$997,AG$4,FALSE),IF($AF685="S",VLOOKUP($AE685,$A$5:$R$997,AG$3,FALSE),""))</f>
        <v/>
      </c>
      <c r="AH685" s="54" t="str">
        <f t="shared" si="231"/>
        <v/>
      </c>
      <c r="AI685" s="54" t="str">
        <f t="shared" si="231"/>
        <v/>
      </c>
      <c r="AJ685" s="54" t="str">
        <f t="shared" si="226"/>
        <v/>
      </c>
      <c r="AK685" s="54" t="str">
        <f t="shared" ref="AK685:AM704" si="232">IF($AF685="W",VLOOKUP($AE685,$F$5:$N$997,AK$4,FALSE),"")</f>
        <v/>
      </c>
      <c r="AL685" s="54" t="str">
        <f t="shared" si="232"/>
        <v/>
      </c>
      <c r="AM685" s="54" t="str">
        <f t="shared" si="232"/>
        <v/>
      </c>
      <c r="AN685" s="1" t="str">
        <f>IF(AF685="S",VLOOKUP(AI685,lookups!$N$1:$O$100,2,FALSE),"NVT")</f>
        <v>NVT</v>
      </c>
      <c r="AP685" s="54" t="str">
        <f t="shared" si="220"/>
        <v/>
      </c>
    </row>
    <row r="686" spans="1:42" x14ac:dyDescent="0.2">
      <c r="A686" s="1">
        <f t="shared" si="227"/>
        <v>402.68200000000002</v>
      </c>
      <c r="B686" s="1">
        <f t="shared" si="228"/>
        <v>1</v>
      </c>
      <c r="C686" s="1">
        <f t="shared" si="229"/>
        <v>1</v>
      </c>
      <c r="D686" s="1">
        <f t="shared" si="230"/>
        <v>1</v>
      </c>
      <c r="E686" s="1">
        <f t="shared" si="214"/>
        <v>682</v>
      </c>
      <c r="F686" s="1">
        <f>IFERROR(VLOOKUP($E686,aanmeldingen!$B:$AB,F$1,FALSE),"-")</f>
        <v>402</v>
      </c>
      <c r="H686" s="25" t="str">
        <f>IF($D686=1,VLOOKUP($E686,aanmeldingen!$B:$AB,H$1,FALSE),"")</f>
        <v>Cognac</v>
      </c>
      <c r="I686" s="1" t="str">
        <f>IF($D686=1,VLOOKUP($E686,aanmeldingen!$B:$AB,I$1,FALSE),"")</f>
        <v>FRA</v>
      </c>
      <c r="J686" s="1" t="str">
        <f>IF($D686=1,VLOOKUP($E686,aanmeldingen!$B:$AB,J$1,FALSE),"")</f>
        <v>EK Vet 40-49</v>
      </c>
      <c r="K686" s="95">
        <f>IF($D686=1,VLOOKUP($E686,aanmeldingen!$B:$AB,K$1,FALSE),"")</f>
        <v>43615</v>
      </c>
      <c r="L686" s="95">
        <f>IF($D686=1,VLOOKUP($E686,aanmeldingen!$B:$AB,L$1,FALSE),"")</f>
        <v>43615</v>
      </c>
      <c r="M686" s="18" t="str">
        <f>IF($D686=1,VLOOKUP($E686,aanmeldingen!$B:$AB,M$1,FALSE),"")</f>
        <v>Heren</v>
      </c>
      <c r="N686" s="1" t="str">
        <f>IF($D686=1,VLOOKUP($E686,aanmeldingen!$B:$AB,N$1,FALSE),"")</f>
        <v>Degen</v>
      </c>
      <c r="O686" s="1" t="str">
        <f>IF($F686="-","",VLOOKUP($E686,aanmeldingen!$B:$AB,O$1,FALSE))</f>
        <v>Shuqair</v>
      </c>
      <c r="P686" s="1" t="str">
        <f>IF($F686="-","",VLOOKUP($E686,aanmeldingen!$B:$AB,P$1,FALSE))</f>
        <v>Michel</v>
      </c>
      <c r="Q686" s="1" t="str">
        <f>IF($F686="-","",VLOOKUP($E686,aanmeldingen!$B:$AB,Q$1,FALSE))</f>
        <v>SCA</v>
      </c>
      <c r="R686" s="123"/>
      <c r="S686" s="123"/>
      <c r="AA686" s="54">
        <f t="shared" si="215"/>
        <v>0</v>
      </c>
      <c r="AB686" s="54" t="e">
        <f t="shared" si="216"/>
        <v>#VALUE!</v>
      </c>
      <c r="AC686" s="83" t="str">
        <f t="shared" si="219"/>
        <v/>
      </c>
      <c r="AD686" s="54">
        <f t="shared" si="221"/>
        <v>682</v>
      </c>
      <c r="AE686" s="54" t="str">
        <f t="shared" si="224"/>
        <v/>
      </c>
      <c r="AF686" s="54" t="str">
        <f t="shared" si="225"/>
        <v/>
      </c>
      <c r="AG686" s="54" t="str">
        <f t="shared" si="231"/>
        <v/>
      </c>
      <c r="AH686" s="54" t="str">
        <f t="shared" si="231"/>
        <v/>
      </c>
      <c r="AI686" s="54" t="str">
        <f t="shared" si="231"/>
        <v/>
      </c>
      <c r="AJ686" s="54" t="str">
        <f t="shared" si="226"/>
        <v/>
      </c>
      <c r="AK686" s="54" t="str">
        <f t="shared" si="232"/>
        <v/>
      </c>
      <c r="AL686" s="54" t="str">
        <f t="shared" si="232"/>
        <v/>
      </c>
      <c r="AM686" s="54" t="str">
        <f t="shared" si="232"/>
        <v/>
      </c>
      <c r="AN686" s="1" t="str">
        <f>IF(AF686="S",VLOOKUP(AI686,lookups!$N$1:$O$100,2,FALSE),"NVT")</f>
        <v>NVT</v>
      </c>
      <c r="AP686" s="54" t="str">
        <f t="shared" si="220"/>
        <v/>
      </c>
    </row>
    <row r="687" spans="1:42" x14ac:dyDescent="0.2">
      <c r="A687" s="1">
        <f t="shared" si="227"/>
        <v>402.68299999999999</v>
      </c>
      <c r="B687" s="1">
        <f t="shared" si="228"/>
        <v>2</v>
      </c>
      <c r="C687" s="1">
        <f t="shared" si="229"/>
        <v>1</v>
      </c>
      <c r="D687" s="1">
        <f t="shared" si="230"/>
        <v>0</v>
      </c>
      <c r="E687" s="1">
        <f t="shared" si="214"/>
        <v>683</v>
      </c>
      <c r="F687" s="1">
        <f>IFERROR(VLOOKUP($E687,aanmeldingen!$B:$AB,F$1,FALSE),"-")</f>
        <v>402</v>
      </c>
      <c r="H687" s="25" t="str">
        <f>IF($D687=1,VLOOKUP($E687,aanmeldingen!$B:$AB,H$1,FALSE),"")</f>
        <v/>
      </c>
      <c r="I687" s="1" t="str">
        <f>IF($D687=1,VLOOKUP($E687,aanmeldingen!$B:$AB,I$1,FALSE),"")</f>
        <v/>
      </c>
      <c r="J687" s="1" t="str">
        <f>IF($D687=1,VLOOKUP($E687,aanmeldingen!$B:$AB,J$1,FALSE),"")</f>
        <v/>
      </c>
      <c r="K687" s="95" t="str">
        <f>IF($D687=1,VLOOKUP($E687,aanmeldingen!$B:$AB,K$1,FALSE),"")</f>
        <v/>
      </c>
      <c r="L687" s="95" t="str">
        <f>IF($D687=1,VLOOKUP($E687,aanmeldingen!$B:$AB,L$1,FALSE),"")</f>
        <v/>
      </c>
      <c r="M687" s="18" t="str">
        <f>IF($D687=1,VLOOKUP($E687,aanmeldingen!$B:$AB,M$1,FALSE),"")</f>
        <v/>
      </c>
      <c r="N687" s="1" t="str">
        <f>IF($D687=1,VLOOKUP($E687,aanmeldingen!$B:$AB,N$1,FALSE),"")</f>
        <v/>
      </c>
      <c r="O687" s="1" t="str">
        <f>IF($F687="-","",VLOOKUP($E687,aanmeldingen!$B:$AB,O$1,FALSE))</f>
        <v>Wagenaar</v>
      </c>
      <c r="P687" s="1" t="str">
        <f>IF($F687="-","",VLOOKUP($E687,aanmeldingen!$B:$AB,P$1,FALSE))</f>
        <v>Julius</v>
      </c>
      <c r="Q687" s="1" t="str">
        <f>IF($F687="-","",VLOOKUP($E687,aanmeldingen!$B:$AB,Q$1,FALSE))</f>
        <v>MN</v>
      </c>
      <c r="R687" s="123"/>
      <c r="S687" s="123"/>
      <c r="AA687" s="54">
        <f t="shared" si="215"/>
        <v>0</v>
      </c>
      <c r="AB687" s="54" t="e">
        <f t="shared" si="216"/>
        <v>#VALUE!</v>
      </c>
      <c r="AC687" s="83" t="str">
        <f t="shared" si="219"/>
        <v/>
      </c>
      <c r="AD687" s="54">
        <f t="shared" si="221"/>
        <v>683</v>
      </c>
      <c r="AE687" s="54" t="str">
        <f t="shared" si="224"/>
        <v/>
      </c>
      <c r="AF687" s="54" t="str">
        <f t="shared" si="225"/>
        <v/>
      </c>
      <c r="AG687" s="54" t="str">
        <f t="shared" si="231"/>
        <v/>
      </c>
      <c r="AH687" s="54" t="str">
        <f t="shared" si="231"/>
        <v/>
      </c>
      <c r="AI687" s="54" t="str">
        <f t="shared" si="231"/>
        <v/>
      </c>
      <c r="AJ687" s="54" t="str">
        <f t="shared" si="226"/>
        <v/>
      </c>
      <c r="AK687" s="54" t="str">
        <f t="shared" si="232"/>
        <v/>
      </c>
      <c r="AL687" s="54" t="str">
        <f t="shared" si="232"/>
        <v/>
      </c>
      <c r="AM687" s="54" t="str">
        <f t="shared" si="232"/>
        <v/>
      </c>
      <c r="AN687" s="1" t="str">
        <f>IF(AF687="S",VLOOKUP(AI687,lookups!$N$1:$O$100,2,FALSE),"NVT")</f>
        <v>NVT</v>
      </c>
      <c r="AP687" s="54" t="str">
        <f t="shared" si="220"/>
        <v/>
      </c>
    </row>
    <row r="688" spans="1:42" x14ac:dyDescent="0.2">
      <c r="A688" s="1">
        <f t="shared" si="227"/>
        <v>402.68400000000003</v>
      </c>
      <c r="B688" s="1">
        <f t="shared" si="228"/>
        <v>3</v>
      </c>
      <c r="C688" s="1">
        <f t="shared" si="229"/>
        <v>1</v>
      </c>
      <c r="D688" s="1">
        <f t="shared" si="230"/>
        <v>0</v>
      </c>
      <c r="E688" s="1">
        <f t="shared" si="214"/>
        <v>684</v>
      </c>
      <c r="F688" s="1">
        <f>IFERROR(VLOOKUP($E688,aanmeldingen!$B:$AB,F$1,FALSE),"-")</f>
        <v>402</v>
      </c>
      <c r="H688" s="25" t="str">
        <f>IF($D688=1,VLOOKUP($E688,aanmeldingen!$B:$AB,H$1,FALSE),"")</f>
        <v/>
      </c>
      <c r="I688" s="1" t="str">
        <f>IF($D688=1,VLOOKUP($E688,aanmeldingen!$B:$AB,I$1,FALSE),"")</f>
        <v/>
      </c>
      <c r="J688" s="1" t="str">
        <f>IF($D688=1,VLOOKUP($E688,aanmeldingen!$B:$AB,J$1,FALSE),"")</f>
        <v/>
      </c>
      <c r="K688" s="95" t="str">
        <f>IF($D688=1,VLOOKUP($E688,aanmeldingen!$B:$AB,K$1,FALSE),"")</f>
        <v/>
      </c>
      <c r="L688" s="95" t="str">
        <f>IF($D688=1,VLOOKUP($E688,aanmeldingen!$B:$AB,L$1,FALSE),"")</f>
        <v/>
      </c>
      <c r="M688" s="18" t="str">
        <f>IF($D688=1,VLOOKUP($E688,aanmeldingen!$B:$AB,M$1,FALSE),"")</f>
        <v/>
      </c>
      <c r="N688" s="1" t="str">
        <f>IF($D688=1,VLOOKUP($E688,aanmeldingen!$B:$AB,N$1,FALSE),"")</f>
        <v/>
      </c>
      <c r="O688" s="1" t="str">
        <f>IF($F688="-","",VLOOKUP($E688,aanmeldingen!$B:$AB,O$1,FALSE))</f>
        <v>Farkas</v>
      </c>
      <c r="P688" s="1" t="str">
        <f>IF($F688="-","",VLOOKUP($E688,aanmeldingen!$B:$AB,P$1,FALSE))</f>
        <v>Mark</v>
      </c>
      <c r="Q688" s="1" t="str">
        <f>IF($F688="-","",VLOOKUP($E688,aanmeldingen!$B:$AB,Q$1,FALSE))</f>
        <v>AEW</v>
      </c>
      <c r="R688" s="123"/>
      <c r="S688" s="123"/>
      <c r="AA688" s="54">
        <f t="shared" si="215"/>
        <v>0</v>
      </c>
      <c r="AB688" s="54" t="e">
        <f t="shared" si="216"/>
        <v>#VALUE!</v>
      </c>
      <c r="AC688" s="83" t="str">
        <f t="shared" si="219"/>
        <v/>
      </c>
      <c r="AD688" s="54">
        <f t="shared" si="221"/>
        <v>684</v>
      </c>
      <c r="AE688" s="54" t="str">
        <f t="shared" si="224"/>
        <v/>
      </c>
      <c r="AF688" s="54" t="str">
        <f t="shared" si="225"/>
        <v/>
      </c>
      <c r="AG688" s="54" t="str">
        <f t="shared" si="231"/>
        <v/>
      </c>
      <c r="AH688" s="54" t="str">
        <f t="shared" si="231"/>
        <v/>
      </c>
      <c r="AI688" s="54" t="str">
        <f t="shared" si="231"/>
        <v/>
      </c>
      <c r="AJ688" s="54" t="str">
        <f t="shared" si="226"/>
        <v/>
      </c>
      <c r="AK688" s="54" t="str">
        <f t="shared" si="232"/>
        <v/>
      </c>
      <c r="AL688" s="54" t="str">
        <f t="shared" si="232"/>
        <v/>
      </c>
      <c r="AM688" s="54" t="str">
        <f t="shared" si="232"/>
        <v/>
      </c>
      <c r="AN688" s="1" t="str">
        <f>IF(AF688="S",VLOOKUP(AI688,lookups!$N$1:$O$100,2,FALSE),"NVT")</f>
        <v>NVT</v>
      </c>
      <c r="AP688" s="54" t="str">
        <f t="shared" si="220"/>
        <v/>
      </c>
    </row>
    <row r="689" spans="1:42" x14ac:dyDescent="0.2">
      <c r="A689" s="1">
        <f t="shared" si="227"/>
        <v>404.685</v>
      </c>
      <c r="B689" s="1">
        <f t="shared" si="228"/>
        <v>1</v>
      </c>
      <c r="C689" s="1">
        <f t="shared" si="229"/>
        <v>0</v>
      </c>
      <c r="D689" s="1">
        <f t="shared" si="230"/>
        <v>1</v>
      </c>
      <c r="E689" s="1">
        <f t="shared" si="214"/>
        <v>685</v>
      </c>
      <c r="F689" s="1">
        <f>IFERROR(VLOOKUP($E689,aanmeldingen!$B:$AB,F$1,FALSE),"-")</f>
        <v>404</v>
      </c>
      <c r="H689" s="25" t="str">
        <f>IF($D689=1,VLOOKUP($E689,aanmeldingen!$B:$AB,H$1,FALSE),"")</f>
        <v>Plovdiv</v>
      </c>
      <c r="I689" s="1" t="str">
        <f>IF($D689=1,VLOOKUP($E689,aanmeldingen!$B:$AB,I$1,FALSE),"")</f>
        <v>BUL</v>
      </c>
      <c r="J689" s="1" t="str">
        <f>IF($D689=1,VLOOKUP($E689,aanmeldingen!$B:$AB,J$1,FALSE),"")</f>
        <v>EK U23</v>
      </c>
      <c r="K689" s="95">
        <f>IF($D689=1,VLOOKUP($E689,aanmeldingen!$B:$AB,K$1,FALSE),"")</f>
        <v>43615</v>
      </c>
      <c r="L689" s="95">
        <f>IF($D689=1,VLOOKUP($E689,aanmeldingen!$B:$AB,L$1,FALSE),"")</f>
        <v>43615</v>
      </c>
      <c r="M689" s="18" t="str">
        <f>IF($D689=1,VLOOKUP($E689,aanmeldingen!$B:$AB,M$1,FALSE),"")</f>
        <v>Dames</v>
      </c>
      <c r="N689" s="1" t="str">
        <f>IF($D689=1,VLOOKUP($E689,aanmeldingen!$B:$AB,N$1,FALSE),"")</f>
        <v>Floret</v>
      </c>
      <c r="O689" s="1" t="str">
        <f>IF($F689="-","",VLOOKUP($E689,aanmeldingen!$B:$AB,O$1,FALSE))</f>
        <v>Rentier</v>
      </c>
      <c r="P689" s="1" t="str">
        <f>IF($F689="-","",VLOOKUP($E689,aanmeldingen!$B:$AB,P$1,FALSE))</f>
        <v>Eline</v>
      </c>
      <c r="Q689" s="1" t="str">
        <f>IF($F689="-","",VLOOKUP($E689,aanmeldingen!$B:$AB,Q$1,FALSE))</f>
        <v>AMS</v>
      </c>
      <c r="R689" s="123"/>
      <c r="S689" s="123"/>
      <c r="AA689" s="54">
        <f t="shared" si="215"/>
        <v>0</v>
      </c>
      <c r="AB689" s="54" t="e">
        <f t="shared" si="216"/>
        <v>#VALUE!</v>
      </c>
      <c r="AC689" s="83" t="str">
        <f t="shared" si="219"/>
        <v/>
      </c>
      <c r="AD689" s="54">
        <f t="shared" si="221"/>
        <v>685</v>
      </c>
      <c r="AE689" s="54" t="str">
        <f t="shared" si="224"/>
        <v/>
      </c>
      <c r="AF689" s="54" t="str">
        <f t="shared" si="225"/>
        <v/>
      </c>
      <c r="AG689" s="54" t="str">
        <f t="shared" si="231"/>
        <v/>
      </c>
      <c r="AH689" s="54" t="str">
        <f t="shared" si="231"/>
        <v/>
      </c>
      <c r="AI689" s="54" t="str">
        <f t="shared" si="231"/>
        <v/>
      </c>
      <c r="AJ689" s="54" t="str">
        <f t="shared" si="226"/>
        <v/>
      </c>
      <c r="AK689" s="54" t="str">
        <f t="shared" si="232"/>
        <v/>
      </c>
      <c r="AL689" s="54" t="str">
        <f t="shared" si="232"/>
        <v/>
      </c>
      <c r="AM689" s="54" t="str">
        <f t="shared" si="232"/>
        <v/>
      </c>
      <c r="AN689" s="1" t="str">
        <f>IF(AF689="S",VLOOKUP(AI689,lookups!$N$1:$O$100,2,FALSE),"NVT")</f>
        <v>NVT</v>
      </c>
      <c r="AP689" s="54" t="str">
        <f t="shared" si="220"/>
        <v/>
      </c>
    </row>
    <row r="690" spans="1:42" x14ac:dyDescent="0.2">
      <c r="A690" s="1">
        <f t="shared" si="227"/>
        <v>405.68599999999998</v>
      </c>
      <c r="B690" s="1">
        <f t="shared" si="228"/>
        <v>1</v>
      </c>
      <c r="C690" s="1">
        <f t="shared" si="229"/>
        <v>1</v>
      </c>
      <c r="D690" s="1">
        <f t="shared" si="230"/>
        <v>1</v>
      </c>
      <c r="E690" s="1">
        <f t="shared" si="214"/>
        <v>686</v>
      </c>
      <c r="F690" s="1">
        <f>IFERROR(VLOOKUP($E690,aanmeldingen!$B:$AB,F$1,FALSE),"-")</f>
        <v>405</v>
      </c>
      <c r="H690" s="25" t="str">
        <f>IF($D690=1,VLOOKUP($E690,aanmeldingen!$B:$AB,H$1,FALSE),"")</f>
        <v>Plovdiv</v>
      </c>
      <c r="I690" s="1" t="str">
        <f>IF($D690=1,VLOOKUP($E690,aanmeldingen!$B:$AB,I$1,FALSE),"")</f>
        <v>BUL</v>
      </c>
      <c r="J690" s="1" t="str">
        <f>IF($D690=1,VLOOKUP($E690,aanmeldingen!$B:$AB,J$1,FALSE),"")</f>
        <v>EK U23</v>
      </c>
      <c r="K690" s="95">
        <f>IF($D690=1,VLOOKUP($E690,aanmeldingen!$B:$AB,K$1,FALSE),"")</f>
        <v>43615</v>
      </c>
      <c r="L690" s="95">
        <f>IF($D690=1,VLOOKUP($E690,aanmeldingen!$B:$AB,L$1,FALSE),"")</f>
        <v>43615</v>
      </c>
      <c r="M690" s="18" t="str">
        <f>IF($D690=1,VLOOKUP($E690,aanmeldingen!$B:$AB,M$1,FALSE),"")</f>
        <v>Heren</v>
      </c>
      <c r="N690" s="1" t="str">
        <f>IF($D690=1,VLOOKUP($E690,aanmeldingen!$B:$AB,N$1,FALSE),"")</f>
        <v>Degen</v>
      </c>
      <c r="O690" s="1" t="str">
        <f>IF($F690="-","",VLOOKUP($E690,aanmeldingen!$B:$AB,O$1,FALSE))</f>
        <v>Tulen</v>
      </c>
      <c r="P690" s="1" t="str">
        <f>IF($F690="-","",VLOOKUP($E690,aanmeldingen!$B:$AB,P$1,FALSE))</f>
        <v>Rafael</v>
      </c>
      <c r="Q690" s="1" t="str">
        <f>IF($F690="-","",VLOOKUP($E690,aanmeldingen!$B:$AB,Q$1,FALSE))</f>
        <v>SCA</v>
      </c>
      <c r="R690" s="123"/>
      <c r="S690" s="123"/>
      <c r="AA690" s="54">
        <f t="shared" si="215"/>
        <v>0</v>
      </c>
      <c r="AB690" s="54" t="e">
        <f t="shared" si="216"/>
        <v>#VALUE!</v>
      </c>
      <c r="AC690" s="83" t="str">
        <f t="shared" si="219"/>
        <v/>
      </c>
      <c r="AD690" s="54">
        <f t="shared" si="221"/>
        <v>686</v>
      </c>
      <c r="AE690" s="54" t="str">
        <f t="shared" si="224"/>
        <v/>
      </c>
      <c r="AF690" s="54" t="str">
        <f t="shared" si="225"/>
        <v/>
      </c>
      <c r="AG690" s="54" t="str">
        <f t="shared" si="231"/>
        <v/>
      </c>
      <c r="AH690" s="54" t="str">
        <f t="shared" si="231"/>
        <v/>
      </c>
      <c r="AI690" s="54" t="str">
        <f t="shared" si="231"/>
        <v/>
      </c>
      <c r="AJ690" s="54" t="str">
        <f t="shared" si="226"/>
        <v/>
      </c>
      <c r="AK690" s="54" t="str">
        <f t="shared" si="232"/>
        <v/>
      </c>
      <c r="AL690" s="54" t="str">
        <f t="shared" si="232"/>
        <v/>
      </c>
      <c r="AM690" s="54" t="str">
        <f t="shared" si="232"/>
        <v/>
      </c>
      <c r="AN690" s="1" t="str">
        <f>IF(AF690="S",VLOOKUP(AI690,lookups!$N$1:$O$100,2,FALSE),"NVT")</f>
        <v>NVT</v>
      </c>
      <c r="AP690" s="54" t="str">
        <f t="shared" si="220"/>
        <v/>
      </c>
    </row>
    <row r="691" spans="1:42" x14ac:dyDescent="0.2">
      <c r="A691" s="1">
        <f t="shared" si="227"/>
        <v>405.68700000000001</v>
      </c>
      <c r="B691" s="1">
        <f t="shared" si="228"/>
        <v>2</v>
      </c>
      <c r="C691" s="1">
        <f t="shared" si="229"/>
        <v>1</v>
      </c>
      <c r="D691" s="1">
        <f t="shared" si="230"/>
        <v>0</v>
      </c>
      <c r="E691" s="1">
        <f t="shared" si="214"/>
        <v>687</v>
      </c>
      <c r="F691" s="1">
        <f>IFERROR(VLOOKUP($E691,aanmeldingen!$B:$AB,F$1,FALSE),"-")</f>
        <v>405</v>
      </c>
      <c r="H691" s="25" t="str">
        <f>IF($D691=1,VLOOKUP($E691,aanmeldingen!$B:$AB,H$1,FALSE),"")</f>
        <v/>
      </c>
      <c r="I691" s="1" t="str">
        <f>IF($D691=1,VLOOKUP($E691,aanmeldingen!$B:$AB,I$1,FALSE),"")</f>
        <v/>
      </c>
      <c r="J691" s="1" t="str">
        <f>IF($D691=1,VLOOKUP($E691,aanmeldingen!$B:$AB,J$1,FALSE),"")</f>
        <v/>
      </c>
      <c r="K691" s="95" t="str">
        <f>IF($D691=1,VLOOKUP($E691,aanmeldingen!$B:$AB,K$1,FALSE),"")</f>
        <v/>
      </c>
      <c r="L691" s="95" t="str">
        <f>IF($D691=1,VLOOKUP($E691,aanmeldingen!$B:$AB,L$1,FALSE),"")</f>
        <v/>
      </c>
      <c r="M691" s="18" t="str">
        <f>IF($D691=1,VLOOKUP($E691,aanmeldingen!$B:$AB,M$1,FALSE),"")</f>
        <v/>
      </c>
      <c r="N691" s="1" t="str">
        <f>IF($D691=1,VLOOKUP($E691,aanmeldingen!$B:$AB,N$1,FALSE),"")</f>
        <v/>
      </c>
      <c r="O691" s="1" t="str">
        <f>IF($F691="-","",VLOOKUP($E691,aanmeldingen!$B:$AB,O$1,FALSE))</f>
        <v>Keppel</v>
      </c>
      <c r="P691" s="1" t="str">
        <f>IF($F691="-","",VLOOKUP($E691,aanmeldingen!$B:$AB,P$1,FALSE))</f>
        <v>Colin</v>
      </c>
      <c r="Q691" s="1" t="str">
        <f>IF($F691="-","",VLOOKUP($E691,aanmeldingen!$B:$AB,Q$1,FALSE))</f>
        <v>DBO</v>
      </c>
      <c r="R691" s="123"/>
      <c r="S691" s="123"/>
      <c r="AA691" s="54">
        <f t="shared" si="215"/>
        <v>0</v>
      </c>
      <c r="AB691" s="54" t="e">
        <f t="shared" si="216"/>
        <v>#VALUE!</v>
      </c>
      <c r="AC691" s="83" t="str">
        <f t="shared" si="219"/>
        <v/>
      </c>
      <c r="AD691" s="54">
        <f t="shared" si="221"/>
        <v>687</v>
      </c>
      <c r="AE691" s="54" t="str">
        <f t="shared" si="224"/>
        <v/>
      </c>
      <c r="AF691" s="54" t="str">
        <f t="shared" si="225"/>
        <v/>
      </c>
      <c r="AG691" s="54" t="str">
        <f t="shared" si="231"/>
        <v/>
      </c>
      <c r="AH691" s="54" t="str">
        <f t="shared" si="231"/>
        <v/>
      </c>
      <c r="AI691" s="54" t="str">
        <f t="shared" si="231"/>
        <v/>
      </c>
      <c r="AJ691" s="54" t="str">
        <f t="shared" si="226"/>
        <v/>
      </c>
      <c r="AK691" s="54" t="str">
        <f t="shared" si="232"/>
        <v/>
      </c>
      <c r="AL691" s="54" t="str">
        <f t="shared" si="232"/>
        <v/>
      </c>
      <c r="AM691" s="54" t="str">
        <f t="shared" si="232"/>
        <v/>
      </c>
      <c r="AN691" s="1" t="str">
        <f>IF(AF691="S",VLOOKUP(AI691,lookups!$N$1:$O$100,2,FALSE),"NVT")</f>
        <v>NVT</v>
      </c>
      <c r="AP691" s="54" t="str">
        <f t="shared" si="220"/>
        <v/>
      </c>
    </row>
    <row r="692" spans="1:42" x14ac:dyDescent="0.2">
      <c r="A692" s="1">
        <f t="shared" si="227"/>
        <v>408.68799999999999</v>
      </c>
      <c r="B692" s="1">
        <f t="shared" si="228"/>
        <v>1</v>
      </c>
      <c r="C692" s="1">
        <f t="shared" si="229"/>
        <v>0</v>
      </c>
      <c r="D692" s="1">
        <f t="shared" si="230"/>
        <v>1</v>
      </c>
      <c r="E692" s="1">
        <f t="shared" si="214"/>
        <v>688</v>
      </c>
      <c r="F692" s="1">
        <f>IFERROR(VLOOKUP($E692,aanmeldingen!$B:$AB,F$1,FALSE),"-")</f>
        <v>408</v>
      </c>
      <c r="H692" s="25" t="str">
        <f>IF($D692=1,VLOOKUP($E692,aanmeldingen!$B:$AB,H$1,FALSE),"")</f>
        <v>Cognac</v>
      </c>
      <c r="I692" s="1" t="str">
        <f>IF($D692=1,VLOOKUP($E692,aanmeldingen!$B:$AB,I$1,FALSE),"")</f>
        <v>FRA</v>
      </c>
      <c r="J692" s="1" t="str">
        <f>IF($D692=1,VLOOKUP($E692,aanmeldingen!$B:$AB,J$1,FALSE),"")</f>
        <v>EK Vet 70+</v>
      </c>
      <c r="K692" s="95">
        <f>IF($D692=1,VLOOKUP($E692,aanmeldingen!$B:$AB,K$1,FALSE),"")</f>
        <v>43616</v>
      </c>
      <c r="L692" s="95">
        <f>IF($D692=1,VLOOKUP($E692,aanmeldingen!$B:$AB,L$1,FALSE),"")</f>
        <v>43616</v>
      </c>
      <c r="M692" s="18" t="str">
        <f>IF($D692=1,VLOOKUP($E692,aanmeldingen!$B:$AB,M$1,FALSE),"")</f>
        <v>Heren</v>
      </c>
      <c r="N692" s="1" t="str">
        <f>IF($D692=1,VLOOKUP($E692,aanmeldingen!$B:$AB,N$1,FALSE),"")</f>
        <v>Degen</v>
      </c>
      <c r="O692" s="1" t="str">
        <f>IF($F692="-","",VLOOKUP($E692,aanmeldingen!$B:$AB,O$1,FALSE))</f>
        <v>Beekhuizen</v>
      </c>
      <c r="P692" s="1" t="str">
        <f>IF($F692="-","",VLOOKUP($E692,aanmeldingen!$B:$AB,P$1,FALSE))</f>
        <v>Gerrit</v>
      </c>
      <c r="Q692" s="1" t="str">
        <f>IF($F692="-","",VLOOKUP($E692,aanmeldingen!$B:$AB,Q$1,FALSE))</f>
        <v>KMS</v>
      </c>
      <c r="R692" s="123"/>
      <c r="S692" s="123"/>
      <c r="AA692" s="54">
        <f t="shared" si="215"/>
        <v>0</v>
      </c>
      <c r="AB692" s="54" t="e">
        <f t="shared" si="216"/>
        <v>#VALUE!</v>
      </c>
      <c r="AC692" s="83" t="str">
        <f t="shared" si="219"/>
        <v/>
      </c>
      <c r="AD692" s="54">
        <f t="shared" si="221"/>
        <v>688</v>
      </c>
      <c r="AE692" s="54" t="str">
        <f t="shared" si="224"/>
        <v/>
      </c>
      <c r="AF692" s="54" t="str">
        <f t="shared" si="225"/>
        <v/>
      </c>
      <c r="AG692" s="54" t="str">
        <f t="shared" si="231"/>
        <v/>
      </c>
      <c r="AH692" s="54" t="str">
        <f t="shared" si="231"/>
        <v/>
      </c>
      <c r="AI692" s="54" t="str">
        <f t="shared" si="231"/>
        <v/>
      </c>
      <c r="AJ692" s="54" t="str">
        <f t="shared" si="226"/>
        <v/>
      </c>
      <c r="AK692" s="54" t="str">
        <f t="shared" si="232"/>
        <v/>
      </c>
      <c r="AL692" s="54" t="str">
        <f t="shared" si="232"/>
        <v/>
      </c>
      <c r="AM692" s="54" t="str">
        <f t="shared" si="232"/>
        <v/>
      </c>
      <c r="AN692" s="1" t="str">
        <f>IF(AF692="S",VLOOKUP(AI692,lookups!$N$1:$O$100,2,FALSE),"NVT")</f>
        <v>NVT</v>
      </c>
      <c r="AP692" s="54" t="str">
        <f t="shared" si="220"/>
        <v/>
      </c>
    </row>
    <row r="693" spans="1:42" x14ac:dyDescent="0.2">
      <c r="A693" s="1">
        <f t="shared" si="227"/>
        <v>408.68900000000002</v>
      </c>
      <c r="B693" s="1">
        <f t="shared" si="228"/>
        <v>2</v>
      </c>
      <c r="C693" s="1">
        <f t="shared" si="229"/>
        <v>0</v>
      </c>
      <c r="D693" s="1">
        <f t="shared" si="230"/>
        <v>0</v>
      </c>
      <c r="E693" s="1">
        <f t="shared" si="214"/>
        <v>689</v>
      </c>
      <c r="F693" s="1">
        <f>IFERROR(VLOOKUP($E693,aanmeldingen!$B:$AB,F$1,FALSE),"-")</f>
        <v>408</v>
      </c>
      <c r="H693" s="25" t="str">
        <f>IF($D693=1,VLOOKUP($E693,aanmeldingen!$B:$AB,H$1,FALSE),"")</f>
        <v/>
      </c>
      <c r="I693" s="1" t="str">
        <f>IF($D693=1,VLOOKUP($E693,aanmeldingen!$B:$AB,I$1,FALSE),"")</f>
        <v/>
      </c>
      <c r="J693" s="1" t="str">
        <f>IF($D693=1,VLOOKUP($E693,aanmeldingen!$B:$AB,J$1,FALSE),"")</f>
        <v/>
      </c>
      <c r="K693" s="95" t="str">
        <f>IF($D693=1,VLOOKUP($E693,aanmeldingen!$B:$AB,K$1,FALSE),"")</f>
        <v/>
      </c>
      <c r="L693" s="95" t="str">
        <f>IF($D693=1,VLOOKUP($E693,aanmeldingen!$B:$AB,L$1,FALSE),"")</f>
        <v/>
      </c>
      <c r="M693" s="18" t="str">
        <f>IF($D693=1,VLOOKUP($E693,aanmeldingen!$B:$AB,M$1,FALSE),"")</f>
        <v/>
      </c>
      <c r="N693" s="1" t="str">
        <f>IF($D693=1,VLOOKUP($E693,aanmeldingen!$B:$AB,N$1,FALSE),"")</f>
        <v/>
      </c>
      <c r="O693" s="1" t="str">
        <f>IF($F693="-","",VLOOKUP($E693,aanmeldingen!$B:$AB,O$1,FALSE))</f>
        <v>Van der Grinten</v>
      </c>
      <c r="P693" s="1" t="str">
        <f>IF($F693="-","",VLOOKUP($E693,aanmeldingen!$B:$AB,P$1,FALSE))</f>
        <v>Toon</v>
      </c>
      <c r="Q693" s="1" t="str">
        <f>IF($F693="-","",VLOOKUP($E693,aanmeldingen!$B:$AB,Q$1,FALSE))</f>
        <v>KMS</v>
      </c>
      <c r="R693" s="123"/>
      <c r="S693" s="123"/>
      <c r="AA693" s="54">
        <f t="shared" si="215"/>
        <v>0</v>
      </c>
      <c r="AB693" s="54" t="e">
        <f t="shared" si="216"/>
        <v>#VALUE!</v>
      </c>
      <c r="AC693" s="83" t="str">
        <f t="shared" si="219"/>
        <v/>
      </c>
      <c r="AD693" s="54">
        <f t="shared" si="221"/>
        <v>689</v>
      </c>
      <c r="AE693" s="54" t="str">
        <f t="shared" si="224"/>
        <v/>
      </c>
      <c r="AF693" s="54" t="str">
        <f t="shared" si="225"/>
        <v/>
      </c>
      <c r="AG693" s="54" t="str">
        <f t="shared" si="231"/>
        <v/>
      </c>
      <c r="AH693" s="54" t="str">
        <f t="shared" si="231"/>
        <v/>
      </c>
      <c r="AI693" s="54" t="str">
        <f t="shared" si="231"/>
        <v/>
      </c>
      <c r="AJ693" s="54" t="str">
        <f t="shared" si="226"/>
        <v/>
      </c>
      <c r="AK693" s="54" t="str">
        <f t="shared" si="232"/>
        <v/>
      </c>
      <c r="AL693" s="54" t="str">
        <f t="shared" si="232"/>
        <v/>
      </c>
      <c r="AM693" s="54" t="str">
        <f t="shared" si="232"/>
        <v/>
      </c>
      <c r="AN693" s="1" t="str">
        <f>IF(AF693="S",VLOOKUP(AI693,lookups!$N$1:$O$100,2,FALSE),"NVT")</f>
        <v>NVT</v>
      </c>
      <c r="AP693" s="54" t="str">
        <f t="shared" si="220"/>
        <v/>
      </c>
    </row>
    <row r="694" spans="1:42" x14ac:dyDescent="0.2">
      <c r="A694" s="1">
        <f t="shared" si="227"/>
        <v>408.69</v>
      </c>
      <c r="B694" s="1">
        <f t="shared" si="228"/>
        <v>3</v>
      </c>
      <c r="C694" s="1">
        <f t="shared" si="229"/>
        <v>0</v>
      </c>
      <c r="D694" s="1">
        <f t="shared" si="230"/>
        <v>0</v>
      </c>
      <c r="E694" s="1">
        <f t="shared" si="214"/>
        <v>690</v>
      </c>
      <c r="F694" s="1">
        <f>IFERROR(VLOOKUP($E694,aanmeldingen!$B:$AB,F$1,FALSE),"-")</f>
        <v>408</v>
      </c>
      <c r="H694" s="25" t="str">
        <f>IF($D694=1,VLOOKUP($E694,aanmeldingen!$B:$AB,H$1,FALSE),"")</f>
        <v/>
      </c>
      <c r="I694" s="1" t="str">
        <f>IF($D694=1,VLOOKUP($E694,aanmeldingen!$B:$AB,I$1,FALSE),"")</f>
        <v/>
      </c>
      <c r="J694" s="1" t="str">
        <f>IF($D694=1,VLOOKUP($E694,aanmeldingen!$B:$AB,J$1,FALSE),"")</f>
        <v/>
      </c>
      <c r="K694" s="95" t="str">
        <f>IF($D694=1,VLOOKUP($E694,aanmeldingen!$B:$AB,K$1,FALSE),"")</f>
        <v/>
      </c>
      <c r="L694" s="95" t="str">
        <f>IF($D694=1,VLOOKUP($E694,aanmeldingen!$B:$AB,L$1,FALSE),"")</f>
        <v/>
      </c>
      <c r="M694" s="18" t="str">
        <f>IF($D694=1,VLOOKUP($E694,aanmeldingen!$B:$AB,M$1,FALSE),"")</f>
        <v/>
      </c>
      <c r="N694" s="1" t="str">
        <f>IF($D694=1,VLOOKUP($E694,aanmeldingen!$B:$AB,N$1,FALSE),"")</f>
        <v/>
      </c>
      <c r="O694" s="1" t="str">
        <f>IF($F694="-","",VLOOKUP($E694,aanmeldingen!$B:$AB,O$1,FALSE))</f>
        <v>Vitsas</v>
      </c>
      <c r="P694" s="1" t="str">
        <f>IF($F694="-","",VLOOKUP($E694,aanmeldingen!$B:$AB,P$1,FALSE))</f>
        <v>Jannis</v>
      </c>
      <c r="Q694" s="1" t="str">
        <f>IF($F694="-","",VLOOKUP($E694,aanmeldingen!$B:$AB,Q$1,FALSE))</f>
        <v>MVO</v>
      </c>
      <c r="R694" s="123"/>
      <c r="S694" s="123"/>
      <c r="AA694" s="54">
        <f t="shared" si="215"/>
        <v>0</v>
      </c>
      <c r="AB694" s="54" t="e">
        <f t="shared" si="216"/>
        <v>#VALUE!</v>
      </c>
      <c r="AC694" s="83" t="str">
        <f t="shared" si="219"/>
        <v/>
      </c>
      <c r="AD694" s="54">
        <f t="shared" si="221"/>
        <v>690</v>
      </c>
      <c r="AE694" s="54" t="str">
        <f t="shared" si="224"/>
        <v/>
      </c>
      <c r="AF694" s="54" t="str">
        <f t="shared" si="225"/>
        <v/>
      </c>
      <c r="AG694" s="54" t="str">
        <f t="shared" si="231"/>
        <v/>
      </c>
      <c r="AH694" s="54" t="str">
        <f t="shared" si="231"/>
        <v/>
      </c>
      <c r="AI694" s="54" t="str">
        <f t="shared" si="231"/>
        <v/>
      </c>
      <c r="AJ694" s="54" t="str">
        <f t="shared" si="226"/>
        <v/>
      </c>
      <c r="AK694" s="54" t="str">
        <f t="shared" si="232"/>
        <v/>
      </c>
      <c r="AL694" s="54" t="str">
        <f t="shared" si="232"/>
        <v/>
      </c>
      <c r="AM694" s="54" t="str">
        <f t="shared" si="232"/>
        <v/>
      </c>
      <c r="AN694" s="1" t="str">
        <f>IF(AF694="S",VLOOKUP(AI694,lookups!$N$1:$O$100,2,FALSE),"NVT")</f>
        <v>NVT</v>
      </c>
      <c r="AP694" s="54" t="str">
        <f t="shared" si="220"/>
        <v/>
      </c>
    </row>
    <row r="695" spans="1:42" x14ac:dyDescent="0.2">
      <c r="A695" s="1">
        <f t="shared" si="227"/>
        <v>409.69099999999997</v>
      </c>
      <c r="B695" s="1">
        <f t="shared" si="228"/>
        <v>1</v>
      </c>
      <c r="C695" s="1">
        <f t="shared" si="229"/>
        <v>1</v>
      </c>
      <c r="D695" s="1">
        <f t="shared" si="230"/>
        <v>1</v>
      </c>
      <c r="E695" s="1">
        <f t="shared" si="214"/>
        <v>691</v>
      </c>
      <c r="F695" s="1">
        <f>IFERROR(VLOOKUP($E695,aanmeldingen!$B:$AB,F$1,FALSE),"-")</f>
        <v>409</v>
      </c>
      <c r="H695" s="25" t="str">
        <f>IF($D695=1,VLOOKUP($E695,aanmeldingen!$B:$AB,H$1,FALSE),"")</f>
        <v>Cognac</v>
      </c>
      <c r="I695" s="1" t="str">
        <f>IF($D695=1,VLOOKUP($E695,aanmeldingen!$B:$AB,I$1,FALSE),"")</f>
        <v>FRA</v>
      </c>
      <c r="J695" s="1" t="str">
        <f>IF($D695=1,VLOOKUP($E695,aanmeldingen!$B:$AB,J$1,FALSE),"")</f>
        <v>EK Vet 60-69</v>
      </c>
      <c r="K695" s="95">
        <f>IF($D695=1,VLOOKUP($E695,aanmeldingen!$B:$AB,K$1,FALSE),"")</f>
        <v>43616</v>
      </c>
      <c r="L695" s="95">
        <f>IF($D695=1,VLOOKUP($E695,aanmeldingen!$B:$AB,L$1,FALSE),"")</f>
        <v>43616</v>
      </c>
      <c r="M695" s="18" t="str">
        <f>IF($D695=1,VLOOKUP($E695,aanmeldingen!$B:$AB,M$1,FALSE),"")</f>
        <v>Heren</v>
      </c>
      <c r="N695" s="1" t="str">
        <f>IF($D695=1,VLOOKUP($E695,aanmeldingen!$B:$AB,N$1,FALSE),"")</f>
        <v>Floret</v>
      </c>
      <c r="O695" s="1" t="str">
        <f>IF($F695="-","",VLOOKUP($E695,aanmeldingen!$B:$AB,O$1,FALSE))</f>
        <v>Broodbakker</v>
      </c>
      <c r="P695" s="1" t="str">
        <f>IF($F695="-","",VLOOKUP($E695,aanmeldingen!$B:$AB,P$1,FALSE))</f>
        <v>Martin</v>
      </c>
      <c r="Q695" s="1" t="str">
        <f>IF($F695="-","",VLOOKUP($E695,aanmeldingen!$B:$AB,Q$1,FALSE))</f>
        <v>VAL</v>
      </c>
      <c r="R695" s="123"/>
      <c r="S695" s="123"/>
      <c r="AA695" s="54">
        <f t="shared" si="215"/>
        <v>0</v>
      </c>
      <c r="AB695" s="54" t="e">
        <f t="shared" si="216"/>
        <v>#VALUE!</v>
      </c>
      <c r="AC695" s="83" t="str">
        <f t="shared" si="219"/>
        <v/>
      </c>
      <c r="AD695" s="54">
        <f t="shared" si="221"/>
        <v>691</v>
      </c>
      <c r="AE695" s="54" t="str">
        <f t="shared" si="224"/>
        <v/>
      </c>
      <c r="AF695" s="54" t="str">
        <f t="shared" si="225"/>
        <v/>
      </c>
      <c r="AG695" s="54" t="str">
        <f t="shared" si="231"/>
        <v/>
      </c>
      <c r="AH695" s="54" t="str">
        <f t="shared" si="231"/>
        <v/>
      </c>
      <c r="AI695" s="54" t="str">
        <f t="shared" si="231"/>
        <v/>
      </c>
      <c r="AJ695" s="54" t="str">
        <f t="shared" si="226"/>
        <v/>
      </c>
      <c r="AK695" s="54" t="str">
        <f t="shared" si="232"/>
        <v/>
      </c>
      <c r="AL695" s="54" t="str">
        <f t="shared" si="232"/>
        <v/>
      </c>
      <c r="AM695" s="54" t="str">
        <f t="shared" si="232"/>
        <v/>
      </c>
      <c r="AN695" s="1" t="str">
        <f>IF(AF695="S",VLOOKUP(AI695,lookups!$N$1:$O$100,2,FALSE),"NVT")</f>
        <v>NVT</v>
      </c>
      <c r="AP695" s="54" t="str">
        <f t="shared" si="220"/>
        <v/>
      </c>
    </row>
    <row r="696" spans="1:42" x14ac:dyDescent="0.2">
      <c r="A696" s="1">
        <f t="shared" si="227"/>
        <v>410.69200000000001</v>
      </c>
      <c r="B696" s="1">
        <f t="shared" si="228"/>
        <v>1</v>
      </c>
      <c r="C696" s="1">
        <f t="shared" si="229"/>
        <v>0</v>
      </c>
      <c r="D696" s="1">
        <f t="shared" si="230"/>
        <v>1</v>
      </c>
      <c r="E696" s="1">
        <f t="shared" si="214"/>
        <v>692</v>
      </c>
      <c r="F696" s="1">
        <f>IFERROR(VLOOKUP($E696,aanmeldingen!$B:$AB,F$1,FALSE),"-")</f>
        <v>410</v>
      </c>
      <c r="H696" s="25" t="str">
        <f>IF($D696=1,VLOOKUP($E696,aanmeldingen!$B:$AB,H$1,FALSE),"")</f>
        <v>Cognac</v>
      </c>
      <c r="I696" s="1" t="str">
        <f>IF($D696=1,VLOOKUP($E696,aanmeldingen!$B:$AB,I$1,FALSE),"")</f>
        <v>FRA</v>
      </c>
      <c r="J696" s="1" t="str">
        <f>IF($D696=1,VLOOKUP($E696,aanmeldingen!$B:$AB,J$1,FALSE),"")</f>
        <v>EK Vet 40-49</v>
      </c>
      <c r="K696" s="95">
        <f>IF($D696=1,VLOOKUP($E696,aanmeldingen!$B:$AB,K$1,FALSE),"")</f>
        <v>43616</v>
      </c>
      <c r="L696" s="95">
        <f>IF($D696=1,VLOOKUP($E696,aanmeldingen!$B:$AB,L$1,FALSE),"")</f>
        <v>43616</v>
      </c>
      <c r="M696" s="18" t="str">
        <f>IF($D696=1,VLOOKUP($E696,aanmeldingen!$B:$AB,M$1,FALSE),"")</f>
        <v>Heren</v>
      </c>
      <c r="N696" s="1" t="str">
        <f>IF($D696=1,VLOOKUP($E696,aanmeldingen!$B:$AB,N$1,FALSE),"")</f>
        <v>Sabel</v>
      </c>
      <c r="O696" s="1" t="str">
        <f>IF($F696="-","",VLOOKUP($E696,aanmeldingen!$B:$AB,O$1,FALSE))</f>
        <v>Plantinga</v>
      </c>
      <c r="P696" s="1" t="str">
        <f>IF($F696="-","",VLOOKUP($E696,aanmeldingen!$B:$AB,P$1,FALSE))</f>
        <v>Teun</v>
      </c>
      <c r="Q696" s="1" t="str">
        <f>IF($F696="-","",VLOOKUP($E696,aanmeldingen!$B:$AB,Q$1,FALSE))</f>
        <v>DFC</v>
      </c>
      <c r="R696" s="123"/>
      <c r="S696" s="123"/>
      <c r="AA696" s="54">
        <f t="shared" si="215"/>
        <v>0</v>
      </c>
      <c r="AB696" s="54" t="e">
        <f t="shared" si="216"/>
        <v>#VALUE!</v>
      </c>
      <c r="AC696" s="83" t="str">
        <f t="shared" si="219"/>
        <v/>
      </c>
      <c r="AD696" s="54">
        <f t="shared" si="221"/>
        <v>692</v>
      </c>
      <c r="AE696" s="54" t="str">
        <f t="shared" si="224"/>
        <v/>
      </c>
      <c r="AF696" s="54" t="str">
        <f t="shared" si="225"/>
        <v/>
      </c>
      <c r="AG696" s="54" t="str">
        <f t="shared" si="231"/>
        <v/>
      </c>
      <c r="AH696" s="54" t="str">
        <f t="shared" si="231"/>
        <v/>
      </c>
      <c r="AI696" s="54" t="str">
        <f t="shared" si="231"/>
        <v/>
      </c>
      <c r="AJ696" s="54" t="str">
        <f t="shared" si="226"/>
        <v/>
      </c>
      <c r="AK696" s="54" t="str">
        <f t="shared" si="232"/>
        <v/>
      </c>
      <c r="AL696" s="54" t="str">
        <f t="shared" si="232"/>
        <v/>
      </c>
      <c r="AM696" s="54" t="str">
        <f t="shared" si="232"/>
        <v/>
      </c>
      <c r="AN696" s="1" t="str">
        <f>IF(AF696="S",VLOOKUP(AI696,lookups!$N$1:$O$100,2,FALSE),"NVT")</f>
        <v>NVT</v>
      </c>
      <c r="AP696" s="54" t="str">
        <f t="shared" si="220"/>
        <v/>
      </c>
    </row>
    <row r="697" spans="1:42" x14ac:dyDescent="0.2">
      <c r="A697" s="1">
        <f t="shared" si="227"/>
        <v>413.69299999999998</v>
      </c>
      <c r="B697" s="1">
        <f t="shared" si="228"/>
        <v>1</v>
      </c>
      <c r="C697" s="1">
        <f t="shared" si="229"/>
        <v>1</v>
      </c>
      <c r="D697" s="1">
        <f t="shared" si="230"/>
        <v>1</v>
      </c>
      <c r="E697" s="1">
        <f t="shared" si="214"/>
        <v>693</v>
      </c>
      <c r="F697" s="1">
        <f>IFERROR(VLOOKUP($E697,aanmeldingen!$B:$AB,F$1,FALSE),"-")</f>
        <v>413</v>
      </c>
      <c r="H697" s="25" t="str">
        <f>IF($D697=1,VLOOKUP($E697,aanmeldingen!$B:$AB,H$1,FALSE),"")</f>
        <v>Cognac</v>
      </c>
      <c r="I697" s="1" t="str">
        <f>IF($D697=1,VLOOKUP($E697,aanmeldingen!$B:$AB,I$1,FALSE),"")</f>
        <v>FRA</v>
      </c>
      <c r="J697" s="1" t="str">
        <f>IF($D697=1,VLOOKUP($E697,aanmeldingen!$B:$AB,J$1,FALSE),"")</f>
        <v>EK Vet 60-69</v>
      </c>
      <c r="K697" s="95">
        <f>IF($D697=1,VLOOKUP($E697,aanmeldingen!$B:$AB,K$1,FALSE),"")</f>
        <v>43617</v>
      </c>
      <c r="L697" s="95">
        <f>IF($D697=1,VLOOKUP($E697,aanmeldingen!$B:$AB,L$1,FALSE),"")</f>
        <v>43617</v>
      </c>
      <c r="M697" s="18" t="str">
        <f>IF($D697=1,VLOOKUP($E697,aanmeldingen!$B:$AB,M$1,FALSE),"")</f>
        <v>Dames</v>
      </c>
      <c r="N697" s="1" t="str">
        <f>IF($D697=1,VLOOKUP($E697,aanmeldingen!$B:$AB,N$1,FALSE),"")</f>
        <v>Floret</v>
      </c>
      <c r="O697" s="1" t="str">
        <f>IF($F697="-","",VLOOKUP($E697,aanmeldingen!$B:$AB,O$1,FALSE))</f>
        <v>Fleischer</v>
      </c>
      <c r="P697" s="1" t="str">
        <f>IF($F697="-","",VLOOKUP($E697,aanmeldingen!$B:$AB,P$1,FALSE))</f>
        <v>Flos</v>
      </c>
      <c r="Q697" s="1" t="str">
        <f>IF($F697="-","",VLOOKUP($E697,aanmeldingen!$B:$AB,Q$1,FALSE))</f>
        <v>HS</v>
      </c>
      <c r="R697" s="123"/>
      <c r="S697" s="123"/>
      <c r="AA697" s="54">
        <f t="shared" si="215"/>
        <v>0</v>
      </c>
      <c r="AB697" s="54" t="e">
        <f t="shared" si="216"/>
        <v>#VALUE!</v>
      </c>
      <c r="AC697" s="83" t="str">
        <f t="shared" si="219"/>
        <v/>
      </c>
      <c r="AD697" s="54">
        <f t="shared" si="221"/>
        <v>693</v>
      </c>
      <c r="AE697" s="54" t="str">
        <f t="shared" si="224"/>
        <v/>
      </c>
      <c r="AF697" s="54" t="str">
        <f t="shared" si="225"/>
        <v/>
      </c>
      <c r="AG697" s="54" t="str">
        <f t="shared" si="231"/>
        <v/>
      </c>
      <c r="AH697" s="54" t="str">
        <f t="shared" si="231"/>
        <v/>
      </c>
      <c r="AI697" s="54" t="str">
        <f t="shared" si="231"/>
        <v/>
      </c>
      <c r="AJ697" s="54" t="str">
        <f t="shared" si="226"/>
        <v/>
      </c>
      <c r="AK697" s="54" t="str">
        <f t="shared" si="232"/>
        <v/>
      </c>
      <c r="AL697" s="54" t="str">
        <f t="shared" si="232"/>
        <v/>
      </c>
      <c r="AM697" s="54" t="str">
        <f t="shared" si="232"/>
        <v/>
      </c>
      <c r="AN697" s="1" t="str">
        <f>IF(AF697="S",VLOOKUP(AI697,lookups!$N$1:$O$100,2,FALSE),"NVT")</f>
        <v>NVT</v>
      </c>
      <c r="AP697" s="54" t="str">
        <f t="shared" si="220"/>
        <v/>
      </c>
    </row>
    <row r="698" spans="1:42" x14ac:dyDescent="0.2">
      <c r="A698" s="1">
        <f t="shared" si="227"/>
        <v>413.69400000000002</v>
      </c>
      <c r="B698" s="1">
        <f t="shared" si="228"/>
        <v>2</v>
      </c>
      <c r="C698" s="1">
        <f t="shared" si="229"/>
        <v>1</v>
      </c>
      <c r="D698" s="1">
        <f t="shared" si="230"/>
        <v>0</v>
      </c>
      <c r="E698" s="1">
        <f t="shared" si="214"/>
        <v>694</v>
      </c>
      <c r="F698" s="1">
        <f>IFERROR(VLOOKUP($E698,aanmeldingen!$B:$AB,F$1,FALSE),"-")</f>
        <v>413</v>
      </c>
      <c r="H698" s="25" t="str">
        <f>IF($D698=1,VLOOKUP($E698,aanmeldingen!$B:$AB,H$1,FALSE),"")</f>
        <v/>
      </c>
      <c r="I698" s="1" t="str">
        <f>IF($D698=1,VLOOKUP($E698,aanmeldingen!$B:$AB,I$1,FALSE),"")</f>
        <v/>
      </c>
      <c r="J698" s="1" t="str">
        <f>IF($D698=1,VLOOKUP($E698,aanmeldingen!$B:$AB,J$1,FALSE),"")</f>
        <v/>
      </c>
      <c r="K698" s="95" t="str">
        <f>IF($D698=1,VLOOKUP($E698,aanmeldingen!$B:$AB,K$1,FALSE),"")</f>
        <v/>
      </c>
      <c r="L698" s="95" t="str">
        <f>IF($D698=1,VLOOKUP($E698,aanmeldingen!$B:$AB,L$1,FALSE),"")</f>
        <v/>
      </c>
      <c r="M698" s="18" t="str">
        <f>IF($D698=1,VLOOKUP($E698,aanmeldingen!$B:$AB,M$1,FALSE),"")</f>
        <v/>
      </c>
      <c r="N698" s="1" t="str">
        <f>IF($D698=1,VLOOKUP($E698,aanmeldingen!$B:$AB,N$1,FALSE),"")</f>
        <v/>
      </c>
      <c r="O698" s="1" t="str">
        <f>IF($F698="-","",VLOOKUP($E698,aanmeldingen!$B:$AB,O$1,FALSE))</f>
        <v>De Graaf-Stoel</v>
      </c>
      <c r="P698" s="1" t="str">
        <f>IF($F698="-","",VLOOKUP($E698,aanmeldingen!$B:$AB,P$1,FALSE))</f>
        <v>Mieke</v>
      </c>
      <c r="Q698" s="1" t="str">
        <f>IF($F698="-","",VLOOKUP($E698,aanmeldingen!$B:$AB,Q$1,FALSE))</f>
        <v>SCA</v>
      </c>
      <c r="R698" s="123"/>
      <c r="S698" s="123"/>
      <c r="AA698" s="54">
        <f t="shared" si="215"/>
        <v>0</v>
      </c>
      <c r="AB698" s="54" t="e">
        <f t="shared" si="216"/>
        <v>#VALUE!</v>
      </c>
      <c r="AC698" s="83" t="str">
        <f t="shared" si="219"/>
        <v/>
      </c>
      <c r="AD698" s="54">
        <f t="shared" si="221"/>
        <v>694</v>
      </c>
      <c r="AE698" s="54" t="str">
        <f t="shared" si="224"/>
        <v/>
      </c>
      <c r="AF698" s="54" t="str">
        <f t="shared" si="225"/>
        <v/>
      </c>
      <c r="AG698" s="54" t="str">
        <f t="shared" si="231"/>
        <v/>
      </c>
      <c r="AH698" s="54" t="str">
        <f t="shared" si="231"/>
        <v/>
      </c>
      <c r="AI698" s="54" t="str">
        <f t="shared" si="231"/>
        <v/>
      </c>
      <c r="AJ698" s="54" t="str">
        <f t="shared" si="226"/>
        <v/>
      </c>
      <c r="AK698" s="54" t="str">
        <f t="shared" si="232"/>
        <v/>
      </c>
      <c r="AL698" s="54" t="str">
        <f t="shared" si="232"/>
        <v/>
      </c>
      <c r="AM698" s="54" t="str">
        <f t="shared" si="232"/>
        <v/>
      </c>
      <c r="AN698" s="1" t="str">
        <f>IF(AF698="S",VLOOKUP(AI698,lookups!$N$1:$O$100,2,FALSE),"NVT")</f>
        <v>NVT</v>
      </c>
      <c r="AP698" s="54" t="str">
        <f t="shared" si="220"/>
        <v/>
      </c>
    </row>
    <row r="699" spans="1:42" x14ac:dyDescent="0.2">
      <c r="A699" s="1">
        <f t="shared" si="227"/>
        <v>415.69499999999999</v>
      </c>
      <c r="B699" s="1">
        <f t="shared" si="228"/>
        <v>1</v>
      </c>
      <c r="C699" s="1">
        <f t="shared" si="229"/>
        <v>0</v>
      </c>
      <c r="D699" s="1">
        <f t="shared" si="230"/>
        <v>1</v>
      </c>
      <c r="E699" s="1">
        <f t="shared" si="214"/>
        <v>695</v>
      </c>
      <c r="F699" s="1">
        <f>IFERROR(VLOOKUP($E699,aanmeldingen!$B:$AB,F$1,FALSE),"-")</f>
        <v>415</v>
      </c>
      <c r="H699" s="25" t="str">
        <f>IF($D699=1,VLOOKUP($E699,aanmeldingen!$B:$AB,H$1,FALSE),"")</f>
        <v>Cognac</v>
      </c>
      <c r="I699" s="1" t="str">
        <f>IF($D699=1,VLOOKUP($E699,aanmeldingen!$B:$AB,I$1,FALSE),"")</f>
        <v>FRA</v>
      </c>
      <c r="J699" s="1" t="str">
        <f>IF($D699=1,VLOOKUP($E699,aanmeldingen!$B:$AB,J$1,FALSE),"")</f>
        <v>EK Vet 40-49</v>
      </c>
      <c r="K699" s="95">
        <f>IF($D699=1,VLOOKUP($E699,aanmeldingen!$B:$AB,K$1,FALSE),"")</f>
        <v>43617</v>
      </c>
      <c r="L699" s="95">
        <f>IF($D699=1,VLOOKUP($E699,aanmeldingen!$B:$AB,L$1,FALSE),"")</f>
        <v>43617</v>
      </c>
      <c r="M699" s="18" t="str">
        <f>IF($D699=1,VLOOKUP($E699,aanmeldingen!$B:$AB,M$1,FALSE),"")</f>
        <v>Dames</v>
      </c>
      <c r="N699" s="1" t="str">
        <f>IF($D699=1,VLOOKUP($E699,aanmeldingen!$B:$AB,N$1,FALSE),"")</f>
        <v>Sabel</v>
      </c>
      <c r="O699" s="1" t="str">
        <f>IF($F699="-","",VLOOKUP($E699,aanmeldingen!$B:$AB,O$1,FALSE))</f>
        <v>Groenheide</v>
      </c>
      <c r="P699" s="1" t="str">
        <f>IF($F699="-","",VLOOKUP($E699,aanmeldingen!$B:$AB,P$1,FALSE))</f>
        <v>Esther</v>
      </c>
      <c r="Q699" s="1" t="str">
        <f>IF($F699="-","",VLOOKUP($E699,aanmeldingen!$B:$AB,Q$1,FALSE))</f>
        <v>HS</v>
      </c>
      <c r="R699" s="123"/>
      <c r="S699" s="123"/>
      <c r="AA699" s="54">
        <f t="shared" si="215"/>
        <v>0</v>
      </c>
      <c r="AB699" s="54" t="e">
        <f t="shared" si="216"/>
        <v>#VALUE!</v>
      </c>
      <c r="AC699" s="83" t="str">
        <f t="shared" si="219"/>
        <v/>
      </c>
      <c r="AD699" s="54">
        <f t="shared" si="221"/>
        <v>695</v>
      </c>
      <c r="AE699" s="54" t="str">
        <f t="shared" si="224"/>
        <v/>
      </c>
      <c r="AF699" s="54" t="str">
        <f t="shared" si="225"/>
        <v/>
      </c>
      <c r="AG699" s="54" t="str">
        <f t="shared" si="231"/>
        <v/>
      </c>
      <c r="AH699" s="54" t="str">
        <f t="shared" si="231"/>
        <v/>
      </c>
      <c r="AI699" s="54" t="str">
        <f t="shared" si="231"/>
        <v/>
      </c>
      <c r="AJ699" s="54" t="str">
        <f t="shared" si="226"/>
        <v/>
      </c>
      <c r="AK699" s="54" t="str">
        <f t="shared" si="232"/>
        <v/>
      </c>
      <c r="AL699" s="54" t="str">
        <f t="shared" si="232"/>
        <v/>
      </c>
      <c r="AM699" s="54" t="str">
        <f t="shared" si="232"/>
        <v/>
      </c>
      <c r="AN699" s="1" t="str">
        <f>IF(AF699="S",VLOOKUP(AI699,lookups!$N$1:$O$100,2,FALSE),"NVT")</f>
        <v>NVT</v>
      </c>
      <c r="AP699" s="54" t="str">
        <f t="shared" si="220"/>
        <v/>
      </c>
    </row>
    <row r="700" spans="1:42" x14ac:dyDescent="0.2">
      <c r="A700" s="1">
        <f t="shared" si="227"/>
        <v>416.69600000000003</v>
      </c>
      <c r="B700" s="1">
        <f t="shared" si="228"/>
        <v>1</v>
      </c>
      <c r="C700" s="1">
        <f t="shared" si="229"/>
        <v>1</v>
      </c>
      <c r="D700" s="1">
        <f t="shared" si="230"/>
        <v>1</v>
      </c>
      <c r="E700" s="1">
        <f t="shared" si="214"/>
        <v>696</v>
      </c>
      <c r="F700" s="1">
        <f>IFERROR(VLOOKUP($E700,aanmeldingen!$B:$AB,F$1,FALSE),"-")</f>
        <v>416</v>
      </c>
      <c r="H700" s="25" t="str">
        <f>IF($D700=1,VLOOKUP($E700,aanmeldingen!$B:$AB,H$1,FALSE),"")</f>
        <v>Cognac</v>
      </c>
      <c r="I700" s="1" t="str">
        <f>IF($D700=1,VLOOKUP($E700,aanmeldingen!$B:$AB,I$1,FALSE),"")</f>
        <v>FRA</v>
      </c>
      <c r="J700" s="1" t="str">
        <f>IF($D700=1,VLOOKUP($E700,aanmeldingen!$B:$AB,J$1,FALSE),"")</f>
        <v>EK Vet 50-59</v>
      </c>
      <c r="K700" s="95">
        <f>IF($D700=1,VLOOKUP($E700,aanmeldingen!$B:$AB,K$1,FALSE),"")</f>
        <v>43617</v>
      </c>
      <c r="L700" s="95">
        <f>IF($D700=1,VLOOKUP($E700,aanmeldingen!$B:$AB,L$1,FALSE),"")</f>
        <v>43617</v>
      </c>
      <c r="M700" s="18" t="str">
        <f>IF($D700=1,VLOOKUP($E700,aanmeldingen!$B:$AB,M$1,FALSE),"")</f>
        <v>Dames</v>
      </c>
      <c r="N700" s="1" t="str">
        <f>IF($D700=1,VLOOKUP($E700,aanmeldingen!$B:$AB,N$1,FALSE),"")</f>
        <v>Sabel</v>
      </c>
      <c r="O700" s="1" t="str">
        <f>IF($F700="-","",VLOOKUP($E700,aanmeldingen!$B:$AB,O$1,FALSE))</f>
        <v>Stokkermans-Stam</v>
      </c>
      <c r="P700" s="1" t="str">
        <f>IF($F700="-","",VLOOKUP($E700,aanmeldingen!$B:$AB,P$1,FALSE))</f>
        <v>Jean-Marie</v>
      </c>
      <c r="Q700" s="1" t="str">
        <f>IF($F700="-","",VLOOKUP($E700,aanmeldingen!$B:$AB,Q$1,FALSE))</f>
        <v>VIV</v>
      </c>
      <c r="R700" s="123"/>
      <c r="S700" s="123"/>
      <c r="AA700" s="54">
        <f t="shared" si="215"/>
        <v>0</v>
      </c>
      <c r="AB700" s="54" t="e">
        <f t="shared" si="216"/>
        <v>#VALUE!</v>
      </c>
      <c r="AC700" s="83" t="str">
        <f t="shared" si="219"/>
        <v/>
      </c>
      <c r="AD700" s="54">
        <f t="shared" si="221"/>
        <v>696</v>
      </c>
      <c r="AE700" s="54" t="str">
        <f t="shared" si="224"/>
        <v/>
      </c>
      <c r="AF700" s="54" t="str">
        <f t="shared" si="225"/>
        <v/>
      </c>
      <c r="AG700" s="54" t="str">
        <f t="shared" si="231"/>
        <v/>
      </c>
      <c r="AH700" s="54" t="str">
        <f t="shared" si="231"/>
        <v/>
      </c>
      <c r="AI700" s="54" t="str">
        <f t="shared" si="231"/>
        <v/>
      </c>
      <c r="AJ700" s="54" t="str">
        <f t="shared" si="226"/>
        <v/>
      </c>
      <c r="AK700" s="54" t="str">
        <f t="shared" si="232"/>
        <v/>
      </c>
      <c r="AL700" s="54" t="str">
        <f t="shared" si="232"/>
        <v/>
      </c>
      <c r="AM700" s="54" t="str">
        <f t="shared" si="232"/>
        <v/>
      </c>
      <c r="AN700" s="1" t="str">
        <f>IF(AF700="S",VLOOKUP(AI700,lookups!$N$1:$O$100,2,FALSE),"NVT")</f>
        <v>NVT</v>
      </c>
      <c r="AP700" s="54" t="str">
        <f t="shared" si="220"/>
        <v/>
      </c>
    </row>
    <row r="701" spans="1:42" x14ac:dyDescent="0.2">
      <c r="A701" s="1">
        <f t="shared" si="227"/>
        <v>416.697</v>
      </c>
      <c r="B701" s="1">
        <f t="shared" si="228"/>
        <v>2</v>
      </c>
      <c r="C701" s="1">
        <f t="shared" si="229"/>
        <v>1</v>
      </c>
      <c r="D701" s="1">
        <f t="shared" si="230"/>
        <v>0</v>
      </c>
      <c r="E701" s="1">
        <f t="shared" si="214"/>
        <v>697</v>
      </c>
      <c r="F701" s="1">
        <f>IFERROR(VLOOKUP($E701,aanmeldingen!$B:$AB,F$1,FALSE),"-")</f>
        <v>416</v>
      </c>
      <c r="H701" s="25" t="str">
        <f>IF($D701=1,VLOOKUP($E701,aanmeldingen!$B:$AB,H$1,FALSE),"")</f>
        <v/>
      </c>
      <c r="I701" s="1" t="str">
        <f>IF($D701=1,VLOOKUP($E701,aanmeldingen!$B:$AB,I$1,FALSE),"")</f>
        <v/>
      </c>
      <c r="J701" s="1" t="str">
        <f>IF($D701=1,VLOOKUP($E701,aanmeldingen!$B:$AB,J$1,FALSE),"")</f>
        <v/>
      </c>
      <c r="K701" s="95" t="str">
        <f>IF($D701=1,VLOOKUP($E701,aanmeldingen!$B:$AB,K$1,FALSE),"")</f>
        <v/>
      </c>
      <c r="L701" s="95" t="str">
        <f>IF($D701=1,VLOOKUP($E701,aanmeldingen!$B:$AB,L$1,FALSE),"")</f>
        <v/>
      </c>
      <c r="M701" s="18" t="str">
        <f>IF($D701=1,VLOOKUP($E701,aanmeldingen!$B:$AB,M$1,FALSE),"")</f>
        <v/>
      </c>
      <c r="N701" s="1" t="str">
        <f>IF($D701=1,VLOOKUP($E701,aanmeldingen!$B:$AB,N$1,FALSE),"")</f>
        <v/>
      </c>
      <c r="O701" s="1" t="str">
        <f>IF($F701="-","",VLOOKUP($E701,aanmeldingen!$B:$AB,O$1,FALSE))</f>
        <v>Lendi</v>
      </c>
      <c r="P701" s="1" t="str">
        <f>IF($F701="-","",VLOOKUP($E701,aanmeldingen!$B:$AB,P$1,FALSE))</f>
        <v>Sonja</v>
      </c>
      <c r="Q701" s="1" t="str">
        <f>IF($F701="-","",VLOOKUP($E701,aanmeldingen!$B:$AB,Q$1,FALSE))</f>
        <v>HS</v>
      </c>
      <c r="R701" s="123"/>
      <c r="S701" s="123"/>
      <c r="AA701" s="54">
        <f t="shared" si="215"/>
        <v>0</v>
      </c>
      <c r="AB701" s="54" t="e">
        <f t="shared" si="216"/>
        <v>#VALUE!</v>
      </c>
      <c r="AC701" s="83" t="str">
        <f t="shared" si="219"/>
        <v/>
      </c>
      <c r="AD701" s="54">
        <f t="shared" si="221"/>
        <v>697</v>
      </c>
      <c r="AE701" s="54" t="str">
        <f t="shared" si="224"/>
        <v/>
      </c>
      <c r="AF701" s="54" t="str">
        <f t="shared" si="225"/>
        <v/>
      </c>
      <c r="AG701" s="54" t="str">
        <f t="shared" si="231"/>
        <v/>
      </c>
      <c r="AH701" s="54" t="str">
        <f t="shared" si="231"/>
        <v/>
      </c>
      <c r="AI701" s="54" t="str">
        <f t="shared" si="231"/>
        <v/>
      </c>
      <c r="AJ701" s="54" t="str">
        <f t="shared" si="226"/>
        <v/>
      </c>
      <c r="AK701" s="54" t="str">
        <f t="shared" si="232"/>
        <v/>
      </c>
      <c r="AL701" s="54" t="str">
        <f t="shared" si="232"/>
        <v/>
      </c>
      <c r="AM701" s="54" t="str">
        <f t="shared" si="232"/>
        <v/>
      </c>
      <c r="AN701" s="1" t="str">
        <f>IF(AF701="S",VLOOKUP(AI701,lookups!$N$1:$O$100,2,FALSE),"NVT")</f>
        <v>NVT</v>
      </c>
      <c r="AP701" s="54" t="str">
        <f t="shared" si="220"/>
        <v/>
      </c>
    </row>
    <row r="702" spans="1:42" x14ac:dyDescent="0.2">
      <c r="A702" s="1">
        <f t="shared" si="227"/>
        <v>417.69799999999998</v>
      </c>
      <c r="B702" s="1">
        <f t="shared" si="228"/>
        <v>1</v>
      </c>
      <c r="C702" s="1">
        <f t="shared" si="229"/>
        <v>0</v>
      </c>
      <c r="D702" s="1">
        <f t="shared" si="230"/>
        <v>1</v>
      </c>
      <c r="E702" s="1">
        <f t="shared" si="214"/>
        <v>698</v>
      </c>
      <c r="F702" s="1">
        <f>IFERROR(VLOOKUP($E702,aanmeldingen!$B:$AB,F$1,FALSE),"-")</f>
        <v>417</v>
      </c>
      <c r="H702" s="25" t="str">
        <f>IF($D702=1,VLOOKUP($E702,aanmeldingen!$B:$AB,H$1,FALSE),"")</f>
        <v>Cognac</v>
      </c>
      <c r="I702" s="1" t="str">
        <f>IF($D702=1,VLOOKUP($E702,aanmeldingen!$B:$AB,I$1,FALSE),"")</f>
        <v>FRA</v>
      </c>
      <c r="J702" s="1" t="str">
        <f>IF($D702=1,VLOOKUP($E702,aanmeldingen!$B:$AB,J$1,FALSE),"")</f>
        <v>EK Vet 50-59</v>
      </c>
      <c r="K702" s="95">
        <f>IF($D702=1,VLOOKUP($E702,aanmeldingen!$B:$AB,K$1,FALSE),"")</f>
        <v>43617</v>
      </c>
      <c r="L702" s="95">
        <f>IF($D702=1,VLOOKUP($E702,aanmeldingen!$B:$AB,L$1,FALSE),"")</f>
        <v>43617</v>
      </c>
      <c r="M702" s="18" t="str">
        <f>IF($D702=1,VLOOKUP($E702,aanmeldingen!$B:$AB,M$1,FALSE),"")</f>
        <v>Heren</v>
      </c>
      <c r="N702" s="1" t="str">
        <f>IF($D702=1,VLOOKUP($E702,aanmeldingen!$B:$AB,N$1,FALSE),"")</f>
        <v>Degen</v>
      </c>
      <c r="O702" s="1" t="str">
        <f>IF($F702="-","",VLOOKUP($E702,aanmeldingen!$B:$AB,O$1,FALSE))</f>
        <v>Somers</v>
      </c>
      <c r="P702" s="1" t="str">
        <f>IF($F702="-","",VLOOKUP($E702,aanmeldingen!$B:$AB,P$1,FALSE))</f>
        <v>Jan</v>
      </c>
      <c r="Q702" s="1" t="str">
        <f>IF($F702="-","",VLOOKUP($E702,aanmeldingen!$B:$AB,Q$1,FALSE))</f>
        <v>DAR</v>
      </c>
      <c r="R702" s="123"/>
      <c r="S702" s="123"/>
      <c r="AA702" s="54">
        <f t="shared" si="215"/>
        <v>0</v>
      </c>
      <c r="AB702" s="54" t="e">
        <f t="shared" si="216"/>
        <v>#VALUE!</v>
      </c>
      <c r="AC702" s="83" t="str">
        <f t="shared" si="219"/>
        <v/>
      </c>
      <c r="AD702" s="54">
        <f t="shared" si="221"/>
        <v>698</v>
      </c>
      <c r="AE702" s="54" t="str">
        <f t="shared" si="224"/>
        <v/>
      </c>
      <c r="AF702" s="54" t="str">
        <f t="shared" si="225"/>
        <v/>
      </c>
      <c r="AG702" s="54" t="str">
        <f t="shared" si="231"/>
        <v/>
      </c>
      <c r="AH702" s="54" t="str">
        <f t="shared" si="231"/>
        <v/>
      </c>
      <c r="AI702" s="54" t="str">
        <f t="shared" si="231"/>
        <v/>
      </c>
      <c r="AJ702" s="54" t="str">
        <f t="shared" si="226"/>
        <v/>
      </c>
      <c r="AK702" s="54" t="str">
        <f t="shared" si="232"/>
        <v/>
      </c>
      <c r="AL702" s="54" t="str">
        <f t="shared" si="232"/>
        <v/>
      </c>
      <c r="AM702" s="54" t="str">
        <f t="shared" si="232"/>
        <v/>
      </c>
      <c r="AN702" s="1" t="str">
        <f>IF(AF702="S",VLOOKUP(AI702,lookups!$N$1:$O$100,2,FALSE),"NVT")</f>
        <v>NVT</v>
      </c>
      <c r="AP702" s="54" t="str">
        <f t="shared" si="220"/>
        <v/>
      </c>
    </row>
    <row r="703" spans="1:42" x14ac:dyDescent="0.2">
      <c r="A703" s="1">
        <f t="shared" si="227"/>
        <v>417.69900000000001</v>
      </c>
      <c r="B703" s="1">
        <f t="shared" si="228"/>
        <v>2</v>
      </c>
      <c r="C703" s="1">
        <f t="shared" si="229"/>
        <v>0</v>
      </c>
      <c r="D703" s="1">
        <f t="shared" si="230"/>
        <v>0</v>
      </c>
      <c r="E703" s="1">
        <f t="shared" si="214"/>
        <v>699</v>
      </c>
      <c r="F703" s="1">
        <f>IFERROR(VLOOKUP($E703,aanmeldingen!$B:$AB,F$1,FALSE),"-")</f>
        <v>417</v>
      </c>
      <c r="H703" s="25" t="str">
        <f>IF($D703=1,VLOOKUP($E703,aanmeldingen!$B:$AB,H$1,FALSE),"")</f>
        <v/>
      </c>
      <c r="I703" s="1" t="str">
        <f>IF($D703=1,VLOOKUP($E703,aanmeldingen!$B:$AB,I$1,FALSE),"")</f>
        <v/>
      </c>
      <c r="J703" s="1" t="str">
        <f>IF($D703=1,VLOOKUP($E703,aanmeldingen!$B:$AB,J$1,FALSE),"")</f>
        <v/>
      </c>
      <c r="K703" s="95" t="str">
        <f>IF($D703=1,VLOOKUP($E703,aanmeldingen!$B:$AB,K$1,FALSE),"")</f>
        <v/>
      </c>
      <c r="L703" s="95" t="str">
        <f>IF($D703=1,VLOOKUP($E703,aanmeldingen!$B:$AB,L$1,FALSE),"")</f>
        <v/>
      </c>
      <c r="M703" s="18" t="str">
        <f>IF($D703=1,VLOOKUP($E703,aanmeldingen!$B:$AB,M$1,FALSE),"")</f>
        <v/>
      </c>
      <c r="N703" s="1" t="str">
        <f>IF($D703=1,VLOOKUP($E703,aanmeldingen!$B:$AB,N$1,FALSE),"")</f>
        <v/>
      </c>
      <c r="O703" s="1" t="str">
        <f>IF($F703="-","",VLOOKUP($E703,aanmeldingen!$B:$AB,O$1,FALSE))</f>
        <v>Van den Berg</v>
      </c>
      <c r="P703" s="1" t="str">
        <f>IF($F703="-","",VLOOKUP($E703,aanmeldingen!$B:$AB,P$1,FALSE))</f>
        <v>Paul</v>
      </c>
      <c r="Q703" s="1" t="str">
        <f>IF($F703="-","",VLOOKUP($E703,aanmeldingen!$B:$AB,Q$1,FALSE))</f>
        <v>MVO</v>
      </c>
      <c r="R703" s="123"/>
      <c r="S703" s="123"/>
      <c r="AA703" s="54">
        <f t="shared" si="215"/>
        <v>0</v>
      </c>
      <c r="AB703" s="54" t="e">
        <f t="shared" si="216"/>
        <v>#VALUE!</v>
      </c>
      <c r="AC703" s="83" t="str">
        <f t="shared" si="219"/>
        <v/>
      </c>
      <c r="AD703" s="54">
        <f t="shared" si="221"/>
        <v>699</v>
      </c>
      <c r="AE703" s="54" t="str">
        <f t="shared" si="224"/>
        <v/>
      </c>
      <c r="AF703" s="54" t="str">
        <f t="shared" si="225"/>
        <v/>
      </c>
      <c r="AG703" s="54" t="str">
        <f t="shared" si="231"/>
        <v/>
      </c>
      <c r="AH703" s="54" t="str">
        <f t="shared" si="231"/>
        <v/>
      </c>
      <c r="AI703" s="54" t="str">
        <f t="shared" si="231"/>
        <v/>
      </c>
      <c r="AJ703" s="54" t="str">
        <f t="shared" si="226"/>
        <v/>
      </c>
      <c r="AK703" s="54" t="str">
        <f t="shared" si="232"/>
        <v/>
      </c>
      <c r="AL703" s="54" t="str">
        <f t="shared" si="232"/>
        <v/>
      </c>
      <c r="AM703" s="54" t="str">
        <f t="shared" si="232"/>
        <v/>
      </c>
      <c r="AN703" s="1" t="str">
        <f>IF(AF703="S",VLOOKUP(AI703,lookups!$N$1:$O$100,2,FALSE),"NVT")</f>
        <v>NVT</v>
      </c>
      <c r="AP703" s="54" t="str">
        <f t="shared" si="220"/>
        <v/>
      </c>
    </row>
    <row r="704" spans="1:42" x14ac:dyDescent="0.2">
      <c r="A704" s="1">
        <f t="shared" si="227"/>
        <v>417.7</v>
      </c>
      <c r="B704" s="1">
        <f t="shared" si="228"/>
        <v>3</v>
      </c>
      <c r="C704" s="1">
        <f t="shared" si="229"/>
        <v>0</v>
      </c>
      <c r="D704" s="1">
        <f t="shared" si="230"/>
        <v>0</v>
      </c>
      <c r="E704" s="1">
        <f t="shared" si="214"/>
        <v>700</v>
      </c>
      <c r="F704" s="1">
        <f>IFERROR(VLOOKUP($E704,aanmeldingen!$B:$AB,F$1,FALSE),"-")</f>
        <v>417</v>
      </c>
      <c r="H704" s="25" t="str">
        <f>IF($D704=1,VLOOKUP($E704,aanmeldingen!$B:$AB,H$1,FALSE),"")</f>
        <v/>
      </c>
      <c r="I704" s="1" t="str">
        <f>IF($D704=1,VLOOKUP($E704,aanmeldingen!$B:$AB,I$1,FALSE),"")</f>
        <v/>
      </c>
      <c r="J704" s="1" t="str">
        <f>IF($D704=1,VLOOKUP($E704,aanmeldingen!$B:$AB,J$1,FALSE),"")</f>
        <v/>
      </c>
      <c r="K704" s="95" t="str">
        <f>IF($D704=1,VLOOKUP($E704,aanmeldingen!$B:$AB,K$1,FALSE),"")</f>
        <v/>
      </c>
      <c r="L704" s="95" t="str">
        <f>IF($D704=1,VLOOKUP($E704,aanmeldingen!$B:$AB,L$1,FALSE),"")</f>
        <v/>
      </c>
      <c r="M704" s="18" t="str">
        <f>IF($D704=1,VLOOKUP($E704,aanmeldingen!$B:$AB,M$1,FALSE),"")</f>
        <v/>
      </c>
      <c r="N704" s="1" t="str">
        <f>IF($D704=1,VLOOKUP($E704,aanmeldingen!$B:$AB,N$1,FALSE),"")</f>
        <v/>
      </c>
      <c r="O704" s="1" t="str">
        <f>IF($F704="-","",VLOOKUP($E704,aanmeldingen!$B:$AB,O$1,FALSE))</f>
        <v>Geeraedts</v>
      </c>
      <c r="P704" s="1" t="str">
        <f>IF($F704="-","",VLOOKUP($E704,aanmeldingen!$B:$AB,P$1,FALSE))</f>
        <v>Leo</v>
      </c>
      <c r="Q704" s="1" t="str">
        <f>IF($F704="-","",VLOOKUP($E704,aanmeldingen!$B:$AB,Q$1,FALSE))</f>
        <v>3M</v>
      </c>
      <c r="R704" s="123"/>
      <c r="S704" s="123"/>
      <c r="AA704" s="54">
        <f t="shared" si="215"/>
        <v>0</v>
      </c>
      <c r="AB704" s="54" t="e">
        <f t="shared" si="216"/>
        <v>#VALUE!</v>
      </c>
      <c r="AC704" s="83" t="str">
        <f t="shared" si="219"/>
        <v/>
      </c>
      <c r="AD704" s="54">
        <f t="shared" si="221"/>
        <v>700</v>
      </c>
      <c r="AE704" s="54" t="str">
        <f t="shared" si="224"/>
        <v/>
      </c>
      <c r="AF704" s="54" t="str">
        <f t="shared" si="225"/>
        <v/>
      </c>
      <c r="AG704" s="54" t="str">
        <f t="shared" si="231"/>
        <v/>
      </c>
      <c r="AH704" s="54" t="str">
        <f t="shared" si="231"/>
        <v/>
      </c>
      <c r="AI704" s="54" t="str">
        <f t="shared" si="231"/>
        <v/>
      </c>
      <c r="AJ704" s="54" t="str">
        <f t="shared" si="226"/>
        <v/>
      </c>
      <c r="AK704" s="54" t="str">
        <f t="shared" si="232"/>
        <v/>
      </c>
      <c r="AL704" s="54" t="str">
        <f t="shared" si="232"/>
        <v/>
      </c>
      <c r="AM704" s="54" t="str">
        <f t="shared" si="232"/>
        <v/>
      </c>
      <c r="AN704" s="1" t="str">
        <f>IF(AF704="S",VLOOKUP(AI704,lookups!$N$1:$O$100,2,FALSE),"NVT")</f>
        <v>NVT</v>
      </c>
      <c r="AP704" s="54" t="str">
        <f t="shared" si="220"/>
        <v/>
      </c>
    </row>
    <row r="705" spans="1:42" x14ac:dyDescent="0.2">
      <c r="A705" s="1">
        <f t="shared" si="227"/>
        <v>417.70100000000002</v>
      </c>
      <c r="B705" s="1">
        <f t="shared" si="228"/>
        <v>4</v>
      </c>
      <c r="C705" s="1">
        <f t="shared" si="229"/>
        <v>0</v>
      </c>
      <c r="D705" s="1">
        <f t="shared" si="230"/>
        <v>0</v>
      </c>
      <c r="E705" s="1">
        <f t="shared" si="214"/>
        <v>701</v>
      </c>
      <c r="F705" s="1">
        <f>IFERROR(VLOOKUP($E705,aanmeldingen!$B:$AB,F$1,FALSE),"-")</f>
        <v>417</v>
      </c>
      <c r="H705" s="25" t="str">
        <f>IF($D705=1,VLOOKUP($E705,aanmeldingen!$B:$AB,H$1,FALSE),"")</f>
        <v/>
      </c>
      <c r="I705" s="1" t="str">
        <f>IF($D705=1,VLOOKUP($E705,aanmeldingen!$B:$AB,I$1,FALSE),"")</f>
        <v/>
      </c>
      <c r="J705" s="1" t="str">
        <f>IF($D705=1,VLOOKUP($E705,aanmeldingen!$B:$AB,J$1,FALSE),"")</f>
        <v/>
      </c>
      <c r="K705" s="95" t="str">
        <f>IF($D705=1,VLOOKUP($E705,aanmeldingen!$B:$AB,K$1,FALSE),"")</f>
        <v/>
      </c>
      <c r="L705" s="95" t="str">
        <f>IF($D705=1,VLOOKUP($E705,aanmeldingen!$B:$AB,L$1,FALSE),"")</f>
        <v/>
      </c>
      <c r="M705" s="18" t="str">
        <f>IF($D705=1,VLOOKUP($E705,aanmeldingen!$B:$AB,M$1,FALSE),"")</f>
        <v/>
      </c>
      <c r="N705" s="1" t="str">
        <f>IF($D705=1,VLOOKUP($E705,aanmeldingen!$B:$AB,N$1,FALSE),"")</f>
        <v/>
      </c>
      <c r="O705" s="1" t="str">
        <f>IF($F705="-","",VLOOKUP($E705,aanmeldingen!$B:$AB,O$1,FALSE))</f>
        <v>Gijsbertsen</v>
      </c>
      <c r="P705" s="1" t="str">
        <f>IF($F705="-","",VLOOKUP($E705,aanmeldingen!$B:$AB,P$1,FALSE))</f>
        <v>Hans</v>
      </c>
      <c r="Q705" s="1" t="str">
        <f>IF($F705="-","",VLOOKUP($E705,aanmeldingen!$B:$AB,Q$1,FALSE))</f>
        <v>EPO</v>
      </c>
      <c r="R705" s="123"/>
      <c r="S705" s="123"/>
      <c r="AA705" s="54">
        <f t="shared" si="215"/>
        <v>0</v>
      </c>
      <c r="AB705" s="54" t="e">
        <f t="shared" si="216"/>
        <v>#VALUE!</v>
      </c>
      <c r="AC705" s="83" t="str">
        <f t="shared" si="219"/>
        <v/>
      </c>
      <c r="AD705" s="54">
        <f t="shared" si="221"/>
        <v>701</v>
      </c>
      <c r="AE705" s="54" t="str">
        <f t="shared" si="224"/>
        <v/>
      </c>
      <c r="AF705" s="54" t="str">
        <f t="shared" si="225"/>
        <v/>
      </c>
      <c r="AG705" s="54" t="str">
        <f t="shared" ref="AG705:AI724" si="233">IF($AF705="W",VLOOKUP($AE705,$F$5:$N$997,AG$4,FALSE),IF($AF705="S",VLOOKUP($AE705,$A$5:$R$997,AG$3,FALSE),""))</f>
        <v/>
      </c>
      <c r="AH705" s="54" t="str">
        <f t="shared" si="233"/>
        <v/>
      </c>
      <c r="AI705" s="54" t="str">
        <f t="shared" si="233"/>
        <v/>
      </c>
      <c r="AJ705" s="54" t="str">
        <f t="shared" si="226"/>
        <v/>
      </c>
      <c r="AK705" s="54" t="str">
        <f t="shared" ref="AK705:AM724" si="234">IF($AF705="W",VLOOKUP($AE705,$F$5:$N$997,AK$4,FALSE),"")</f>
        <v/>
      </c>
      <c r="AL705" s="54" t="str">
        <f t="shared" si="234"/>
        <v/>
      </c>
      <c r="AM705" s="54" t="str">
        <f t="shared" si="234"/>
        <v/>
      </c>
      <c r="AN705" s="1" t="str">
        <f>IF(AF705="S",VLOOKUP(AI705,lookups!$N$1:$O$100,2,FALSE),"NVT")</f>
        <v>NVT</v>
      </c>
      <c r="AP705" s="54" t="str">
        <f t="shared" si="220"/>
        <v/>
      </c>
    </row>
    <row r="706" spans="1:42" x14ac:dyDescent="0.2">
      <c r="A706" s="1">
        <f t="shared" si="227"/>
        <v>418.702</v>
      </c>
      <c r="B706" s="1">
        <f t="shared" si="228"/>
        <v>1</v>
      </c>
      <c r="C706" s="1">
        <f t="shared" si="229"/>
        <v>1</v>
      </c>
      <c r="D706" s="1">
        <f t="shared" si="230"/>
        <v>1</v>
      </c>
      <c r="E706" s="1">
        <f t="shared" si="214"/>
        <v>702</v>
      </c>
      <c r="F706" s="1">
        <f>IFERROR(VLOOKUP($E706,aanmeldingen!$B:$AB,F$1,FALSE),"-")</f>
        <v>418</v>
      </c>
      <c r="H706" s="25" t="str">
        <f>IF($D706=1,VLOOKUP($E706,aanmeldingen!$B:$AB,H$1,FALSE),"")</f>
        <v>Cognac</v>
      </c>
      <c r="I706" s="1" t="str">
        <f>IF($D706=1,VLOOKUP($E706,aanmeldingen!$B:$AB,I$1,FALSE),"")</f>
        <v>FRA</v>
      </c>
      <c r="J706" s="1" t="str">
        <f>IF($D706=1,VLOOKUP($E706,aanmeldingen!$B:$AB,J$1,FALSE),"")</f>
        <v>EK Vet 50-59</v>
      </c>
      <c r="K706" s="95">
        <f>IF($D706=1,VLOOKUP($E706,aanmeldingen!$B:$AB,K$1,FALSE),"")</f>
        <v>43618</v>
      </c>
      <c r="L706" s="95">
        <f>IF($D706=1,VLOOKUP($E706,aanmeldingen!$B:$AB,L$1,FALSE),"")</f>
        <v>43618</v>
      </c>
      <c r="M706" s="18" t="str">
        <f>IF($D706=1,VLOOKUP($E706,aanmeldingen!$B:$AB,M$1,FALSE),"")</f>
        <v>Dames</v>
      </c>
      <c r="N706" s="1" t="str">
        <f>IF($D706=1,VLOOKUP($E706,aanmeldingen!$B:$AB,N$1,FALSE),"")</f>
        <v>Degen</v>
      </c>
      <c r="O706" s="1" t="str">
        <f>IF($F706="-","",VLOOKUP($E706,aanmeldingen!$B:$AB,O$1,FALSE))</f>
        <v>Reinecke</v>
      </c>
      <c r="P706" s="1" t="str">
        <f>IF($F706="-","",VLOOKUP($E706,aanmeldingen!$B:$AB,P$1,FALSE))</f>
        <v>Liset</v>
      </c>
      <c r="Q706" s="1" t="str">
        <f>IF($F706="-","",VLOOKUP($E706,aanmeldingen!$B:$AB,Q$1,FALSE))</f>
        <v>JOR</v>
      </c>
      <c r="R706" s="123"/>
      <c r="S706" s="123"/>
      <c r="AA706" s="54">
        <f t="shared" si="215"/>
        <v>0</v>
      </c>
      <c r="AB706" s="54" t="e">
        <f t="shared" si="216"/>
        <v>#VALUE!</v>
      </c>
      <c r="AC706" s="83" t="str">
        <f t="shared" si="219"/>
        <v/>
      </c>
      <c r="AD706" s="54">
        <f t="shared" si="221"/>
        <v>702</v>
      </c>
      <c r="AE706" s="54" t="str">
        <f t="shared" si="224"/>
        <v/>
      </c>
      <c r="AF706" s="54" t="str">
        <f t="shared" si="225"/>
        <v/>
      </c>
      <c r="AG706" s="54" t="str">
        <f t="shared" si="233"/>
        <v/>
      </c>
      <c r="AH706" s="54" t="str">
        <f t="shared" si="233"/>
        <v/>
      </c>
      <c r="AI706" s="54" t="str">
        <f t="shared" si="233"/>
        <v/>
      </c>
      <c r="AJ706" s="54" t="str">
        <f t="shared" si="226"/>
        <v/>
      </c>
      <c r="AK706" s="54" t="str">
        <f t="shared" si="234"/>
        <v/>
      </c>
      <c r="AL706" s="54" t="str">
        <f t="shared" si="234"/>
        <v/>
      </c>
      <c r="AM706" s="54" t="str">
        <f t="shared" si="234"/>
        <v/>
      </c>
      <c r="AN706" s="1" t="str">
        <f>IF(AF706="S",VLOOKUP(AI706,lookups!$N$1:$O$100,2,FALSE),"NVT")</f>
        <v>NVT</v>
      </c>
      <c r="AP706" s="54" t="str">
        <f t="shared" si="220"/>
        <v/>
      </c>
    </row>
    <row r="707" spans="1:42" x14ac:dyDescent="0.2">
      <c r="A707" s="1">
        <f t="shared" si="227"/>
        <v>418.70299999999997</v>
      </c>
      <c r="B707" s="1">
        <f t="shared" si="228"/>
        <v>2</v>
      </c>
      <c r="C707" s="1">
        <f t="shared" si="229"/>
        <v>1</v>
      </c>
      <c r="D707" s="1">
        <f t="shared" si="230"/>
        <v>0</v>
      </c>
      <c r="E707" s="1">
        <f t="shared" si="214"/>
        <v>703</v>
      </c>
      <c r="F707" s="1">
        <f>IFERROR(VLOOKUP($E707,aanmeldingen!$B:$AB,F$1,FALSE),"-")</f>
        <v>418</v>
      </c>
      <c r="H707" s="25" t="str">
        <f>IF($D707=1,VLOOKUP($E707,aanmeldingen!$B:$AB,H$1,FALSE),"")</f>
        <v/>
      </c>
      <c r="I707" s="1" t="str">
        <f>IF($D707=1,VLOOKUP($E707,aanmeldingen!$B:$AB,I$1,FALSE),"")</f>
        <v/>
      </c>
      <c r="J707" s="1" t="str">
        <f>IF($D707=1,VLOOKUP($E707,aanmeldingen!$B:$AB,J$1,FALSE),"")</f>
        <v/>
      </c>
      <c r="K707" s="95" t="str">
        <f>IF($D707=1,VLOOKUP($E707,aanmeldingen!$B:$AB,K$1,FALSE),"")</f>
        <v/>
      </c>
      <c r="L707" s="95" t="str">
        <f>IF($D707=1,VLOOKUP($E707,aanmeldingen!$B:$AB,L$1,FALSE),"")</f>
        <v/>
      </c>
      <c r="M707" s="18" t="str">
        <f>IF($D707=1,VLOOKUP($E707,aanmeldingen!$B:$AB,M$1,FALSE),"")</f>
        <v/>
      </c>
      <c r="N707" s="1" t="str">
        <f>IF($D707=1,VLOOKUP($E707,aanmeldingen!$B:$AB,N$1,FALSE),"")</f>
        <v/>
      </c>
      <c r="O707" s="1" t="str">
        <f>IF($F707="-","",VLOOKUP($E707,aanmeldingen!$B:$AB,O$1,FALSE))</f>
        <v>Van der Veen</v>
      </c>
      <c r="P707" s="1" t="str">
        <f>IF($F707="-","",VLOOKUP($E707,aanmeldingen!$B:$AB,P$1,FALSE))</f>
        <v>Ynet</v>
      </c>
      <c r="Q707" s="1" t="str">
        <f>IF($F707="-","",VLOOKUP($E707,aanmeldingen!$B:$AB,Q$1,FALSE))</f>
        <v>ZAI</v>
      </c>
      <c r="R707" s="123"/>
      <c r="S707" s="123"/>
      <c r="AA707" s="54">
        <f t="shared" si="215"/>
        <v>0</v>
      </c>
      <c r="AB707" s="54" t="e">
        <f t="shared" si="216"/>
        <v>#VALUE!</v>
      </c>
      <c r="AC707" s="83" t="str">
        <f t="shared" si="219"/>
        <v/>
      </c>
      <c r="AD707" s="54">
        <f t="shared" si="221"/>
        <v>703</v>
      </c>
      <c r="AE707" s="54" t="str">
        <f t="shared" si="224"/>
        <v/>
      </c>
      <c r="AF707" s="54" t="str">
        <f t="shared" si="225"/>
        <v/>
      </c>
      <c r="AG707" s="54" t="str">
        <f t="shared" si="233"/>
        <v/>
      </c>
      <c r="AH707" s="54" t="str">
        <f t="shared" si="233"/>
        <v/>
      </c>
      <c r="AI707" s="54" t="str">
        <f t="shared" si="233"/>
        <v/>
      </c>
      <c r="AJ707" s="54" t="str">
        <f t="shared" si="226"/>
        <v/>
      </c>
      <c r="AK707" s="54" t="str">
        <f t="shared" si="234"/>
        <v/>
      </c>
      <c r="AL707" s="54" t="str">
        <f t="shared" si="234"/>
        <v/>
      </c>
      <c r="AM707" s="54" t="str">
        <f t="shared" si="234"/>
        <v/>
      </c>
      <c r="AN707" s="1" t="str">
        <f>IF(AF707="S",VLOOKUP(AI707,lookups!$N$1:$O$100,2,FALSE),"NVT")</f>
        <v>NVT</v>
      </c>
      <c r="AP707" s="54" t="str">
        <f t="shared" si="220"/>
        <v/>
      </c>
    </row>
    <row r="708" spans="1:42" x14ac:dyDescent="0.2">
      <c r="A708" s="1">
        <f t="shared" si="227"/>
        <v>421.70400000000001</v>
      </c>
      <c r="B708" s="1">
        <f t="shared" si="228"/>
        <v>1</v>
      </c>
      <c r="C708" s="1">
        <f t="shared" si="229"/>
        <v>0</v>
      </c>
      <c r="D708" s="1">
        <f t="shared" si="230"/>
        <v>1</v>
      </c>
      <c r="E708" s="1">
        <f t="shared" si="214"/>
        <v>704</v>
      </c>
      <c r="F708" s="1">
        <f>IFERROR(VLOOKUP($E708,aanmeldingen!$B:$AB,F$1,FALSE),"-")</f>
        <v>421</v>
      </c>
      <c r="H708" s="25" t="str">
        <f>IF($D708=1,VLOOKUP($E708,aanmeldingen!$B:$AB,H$1,FALSE),"")</f>
        <v>Cognac</v>
      </c>
      <c r="I708" s="1" t="str">
        <f>IF($D708=1,VLOOKUP($E708,aanmeldingen!$B:$AB,I$1,FALSE),"")</f>
        <v>FRA</v>
      </c>
      <c r="J708" s="1" t="str">
        <f>IF($D708=1,VLOOKUP($E708,aanmeldingen!$B:$AB,J$1,FALSE),"")</f>
        <v>EK Vet 50-59</v>
      </c>
      <c r="K708" s="95">
        <f>IF($D708=1,VLOOKUP($E708,aanmeldingen!$B:$AB,K$1,FALSE),"")</f>
        <v>43618</v>
      </c>
      <c r="L708" s="95">
        <f>IF($D708=1,VLOOKUP($E708,aanmeldingen!$B:$AB,L$1,FALSE),"")</f>
        <v>43618</v>
      </c>
      <c r="M708" s="18" t="str">
        <f>IF($D708=1,VLOOKUP($E708,aanmeldingen!$B:$AB,M$1,FALSE),"")</f>
        <v>Heren</v>
      </c>
      <c r="N708" s="1" t="str">
        <f>IF($D708=1,VLOOKUP($E708,aanmeldingen!$B:$AB,N$1,FALSE),"")</f>
        <v>Sabel</v>
      </c>
      <c r="O708" s="1" t="str">
        <f>IF($F708="-","",VLOOKUP($E708,aanmeldingen!$B:$AB,O$1,FALSE))</f>
        <v>Water</v>
      </c>
      <c r="P708" s="1" t="str">
        <f>IF($F708="-","",VLOOKUP($E708,aanmeldingen!$B:$AB,P$1,FALSE))</f>
        <v>Paul</v>
      </c>
      <c r="Q708" s="1" t="str">
        <f>IF($F708="-","",VLOOKUP($E708,aanmeldingen!$B:$AB,Q$1,FALSE))</f>
        <v>DFC</v>
      </c>
      <c r="R708" s="123"/>
      <c r="S708" s="123"/>
      <c r="AA708" s="54">
        <f t="shared" si="215"/>
        <v>0</v>
      </c>
      <c r="AB708" s="54" t="e">
        <f t="shared" si="216"/>
        <v>#VALUE!</v>
      </c>
      <c r="AC708" s="83" t="str">
        <f t="shared" si="219"/>
        <v/>
      </c>
      <c r="AD708" s="54">
        <f t="shared" si="221"/>
        <v>704</v>
      </c>
      <c r="AE708" s="54" t="str">
        <f t="shared" si="224"/>
        <v/>
      </c>
      <c r="AF708" s="54" t="str">
        <f t="shared" si="225"/>
        <v/>
      </c>
      <c r="AG708" s="54" t="str">
        <f t="shared" si="233"/>
        <v/>
      </c>
      <c r="AH708" s="54" t="str">
        <f t="shared" si="233"/>
        <v/>
      </c>
      <c r="AI708" s="54" t="str">
        <f t="shared" si="233"/>
        <v/>
      </c>
      <c r="AJ708" s="54" t="str">
        <f t="shared" si="226"/>
        <v/>
      </c>
      <c r="AK708" s="54" t="str">
        <f t="shared" si="234"/>
        <v/>
      </c>
      <c r="AL708" s="54" t="str">
        <f t="shared" si="234"/>
        <v/>
      </c>
      <c r="AM708" s="54" t="str">
        <f t="shared" si="234"/>
        <v/>
      </c>
      <c r="AN708" s="1" t="str">
        <f>IF(AF708="S",VLOOKUP(AI708,lookups!$N$1:$O$100,2,FALSE),"NVT")</f>
        <v>NVT</v>
      </c>
      <c r="AP708" s="54" t="str">
        <f t="shared" si="220"/>
        <v/>
      </c>
    </row>
    <row r="709" spans="1:42" x14ac:dyDescent="0.2">
      <c r="A709" s="1">
        <f t="shared" si="227"/>
        <v>421.70499999999998</v>
      </c>
      <c r="B709" s="1">
        <f t="shared" si="228"/>
        <v>2</v>
      </c>
      <c r="C709" s="1">
        <f t="shared" si="229"/>
        <v>0</v>
      </c>
      <c r="D709" s="1">
        <f t="shared" si="230"/>
        <v>0</v>
      </c>
      <c r="E709" s="1">
        <f t="shared" ref="E709:E772" si="235">E708+1</f>
        <v>705</v>
      </c>
      <c r="F709" s="1">
        <f>IFERROR(VLOOKUP($E709,aanmeldingen!$B:$AB,F$1,FALSE),"-")</f>
        <v>421</v>
      </c>
      <c r="H709" s="25" t="str">
        <f>IF($D709=1,VLOOKUP($E709,aanmeldingen!$B:$AB,H$1,FALSE),"")</f>
        <v/>
      </c>
      <c r="I709" s="1" t="str">
        <f>IF($D709=1,VLOOKUP($E709,aanmeldingen!$B:$AB,I$1,FALSE),"")</f>
        <v/>
      </c>
      <c r="J709" s="1" t="str">
        <f>IF($D709=1,VLOOKUP($E709,aanmeldingen!$B:$AB,J$1,FALSE),"")</f>
        <v/>
      </c>
      <c r="K709" s="95" t="str">
        <f>IF($D709=1,VLOOKUP($E709,aanmeldingen!$B:$AB,K$1,FALSE),"")</f>
        <v/>
      </c>
      <c r="L709" s="95" t="str">
        <f>IF($D709=1,VLOOKUP($E709,aanmeldingen!$B:$AB,L$1,FALSE),"")</f>
        <v/>
      </c>
      <c r="M709" s="18" t="str">
        <f>IF($D709=1,VLOOKUP($E709,aanmeldingen!$B:$AB,M$1,FALSE),"")</f>
        <v/>
      </c>
      <c r="N709" s="1" t="str">
        <f>IF($D709=1,VLOOKUP($E709,aanmeldingen!$B:$AB,N$1,FALSE),"")</f>
        <v/>
      </c>
      <c r="O709" s="1" t="str">
        <f>IF($F709="-","",VLOOKUP($E709,aanmeldingen!$B:$AB,O$1,FALSE))</f>
        <v>Van Sterkenburg</v>
      </c>
      <c r="P709" s="1" t="str">
        <f>IF($F709="-","",VLOOKUP($E709,aanmeldingen!$B:$AB,P$1,FALSE))</f>
        <v>Nico</v>
      </c>
      <c r="Q709" s="1" t="str">
        <f>IF($F709="-","",VLOOKUP($E709,aanmeldingen!$B:$AB,Q$1,FALSE))</f>
        <v>US</v>
      </c>
      <c r="R709" s="123"/>
      <c r="S709" s="123"/>
      <c r="AA709" s="54">
        <f t="shared" ref="AA709:AA772" si="236">IF(K709="",AA708,IF(AND(K709&gt;=$R$1,L709&lt;=$R$2),1,0))</f>
        <v>0</v>
      </c>
      <c r="AB709" s="54" t="e">
        <f t="shared" ref="AB709:AB772" si="237">RANK(AC709,$AC$5:$AC$1990,1)</f>
        <v>#VALUE!</v>
      </c>
      <c r="AC709" s="83" t="str">
        <f t="shared" si="219"/>
        <v/>
      </c>
      <c r="AD709" s="54">
        <f t="shared" si="221"/>
        <v>705</v>
      </c>
      <c r="AE709" s="54" t="str">
        <f t="shared" si="224"/>
        <v/>
      </c>
      <c r="AF709" s="54" t="str">
        <f t="shared" si="225"/>
        <v/>
      </c>
      <c r="AG709" s="54" t="str">
        <f t="shared" si="233"/>
        <v/>
      </c>
      <c r="AH709" s="54" t="str">
        <f t="shared" si="233"/>
        <v/>
      </c>
      <c r="AI709" s="54" t="str">
        <f t="shared" si="233"/>
        <v/>
      </c>
      <c r="AJ709" s="54" t="str">
        <f t="shared" si="226"/>
        <v/>
      </c>
      <c r="AK709" s="54" t="str">
        <f t="shared" si="234"/>
        <v/>
      </c>
      <c r="AL709" s="54" t="str">
        <f t="shared" si="234"/>
        <v/>
      </c>
      <c r="AM709" s="54" t="str">
        <f t="shared" si="234"/>
        <v/>
      </c>
      <c r="AN709" s="1" t="str">
        <f>IF(AF709="S",VLOOKUP(AI709,lookups!$N$1:$O$100,2,FALSE),"NVT")</f>
        <v>NVT</v>
      </c>
      <c r="AP709" s="54" t="str">
        <f t="shared" si="220"/>
        <v/>
      </c>
    </row>
    <row r="710" spans="1:42" x14ac:dyDescent="0.2">
      <c r="A710" s="1">
        <f t="shared" si="227"/>
        <v>421.70600000000002</v>
      </c>
      <c r="B710" s="1">
        <f t="shared" si="228"/>
        <v>3</v>
      </c>
      <c r="C710" s="1">
        <f t="shared" si="229"/>
        <v>0</v>
      </c>
      <c r="D710" s="1">
        <f t="shared" si="230"/>
        <v>0</v>
      </c>
      <c r="E710" s="1">
        <f t="shared" si="235"/>
        <v>706</v>
      </c>
      <c r="F710" s="1">
        <f>IFERROR(VLOOKUP($E710,aanmeldingen!$B:$AB,F$1,FALSE),"-")</f>
        <v>421</v>
      </c>
      <c r="H710" s="25" t="str">
        <f>IF($D710=1,VLOOKUP($E710,aanmeldingen!$B:$AB,H$1,FALSE),"")</f>
        <v/>
      </c>
      <c r="I710" s="1" t="str">
        <f>IF($D710=1,VLOOKUP($E710,aanmeldingen!$B:$AB,I$1,FALSE),"")</f>
        <v/>
      </c>
      <c r="J710" s="1" t="str">
        <f>IF($D710=1,VLOOKUP($E710,aanmeldingen!$B:$AB,J$1,FALSE),"")</f>
        <v/>
      </c>
      <c r="K710" s="95" t="str">
        <f>IF($D710=1,VLOOKUP($E710,aanmeldingen!$B:$AB,K$1,FALSE),"")</f>
        <v/>
      </c>
      <c r="L710" s="95" t="str">
        <f>IF($D710=1,VLOOKUP($E710,aanmeldingen!$B:$AB,L$1,FALSE),"")</f>
        <v/>
      </c>
      <c r="M710" s="18" t="str">
        <f>IF($D710=1,VLOOKUP($E710,aanmeldingen!$B:$AB,M$1,FALSE),"")</f>
        <v/>
      </c>
      <c r="N710" s="1" t="str">
        <f>IF($D710=1,VLOOKUP($E710,aanmeldingen!$B:$AB,N$1,FALSE),"")</f>
        <v/>
      </c>
      <c r="O710" s="1" t="str">
        <f>IF($F710="-","",VLOOKUP($E710,aanmeldingen!$B:$AB,O$1,FALSE))</f>
        <v>Van Haselen</v>
      </c>
      <c r="P710" s="1" t="str">
        <f>IF($F710="-","",VLOOKUP($E710,aanmeldingen!$B:$AB,P$1,FALSE))</f>
        <v>Christian</v>
      </c>
      <c r="Q710" s="1" t="str">
        <f>IF($F710="-","",VLOOKUP($E710,aanmeldingen!$B:$AB,Q$1,FALSE))</f>
        <v>SUR</v>
      </c>
      <c r="R710" s="123"/>
      <c r="S710" s="123"/>
      <c r="AA710" s="54">
        <f t="shared" si="236"/>
        <v>0</v>
      </c>
      <c r="AB710" s="54" t="e">
        <f t="shared" si="237"/>
        <v>#VALUE!</v>
      </c>
      <c r="AC710" s="83" t="str">
        <f t="shared" ref="AC710:AC773" si="238">IF(AA710=1,F710+IF(R710&lt;&gt;"",R710/1000,E710/1000),"")</f>
        <v/>
      </c>
      <c r="AD710" s="54">
        <f t="shared" si="221"/>
        <v>706</v>
      </c>
      <c r="AE710" s="54" t="str">
        <f t="shared" si="224"/>
        <v/>
      </c>
      <c r="AF710" s="54" t="str">
        <f t="shared" si="225"/>
        <v/>
      </c>
      <c r="AG710" s="54" t="str">
        <f t="shared" si="233"/>
        <v/>
      </c>
      <c r="AH710" s="54" t="str">
        <f t="shared" si="233"/>
        <v/>
      </c>
      <c r="AI710" s="54" t="str">
        <f t="shared" si="233"/>
        <v/>
      </c>
      <c r="AJ710" s="54" t="str">
        <f t="shared" si="226"/>
        <v/>
      </c>
      <c r="AK710" s="54" t="str">
        <f t="shared" si="234"/>
        <v/>
      </c>
      <c r="AL710" s="54" t="str">
        <f t="shared" si="234"/>
        <v/>
      </c>
      <c r="AM710" s="54" t="str">
        <f t="shared" si="234"/>
        <v/>
      </c>
      <c r="AN710" s="1" t="str">
        <f>IF(AF710="S",VLOOKUP(AI710,lookups!$N$1:$O$100,2,FALSE),"NVT")</f>
        <v>NVT</v>
      </c>
      <c r="AP710" s="54" t="str">
        <f t="shared" ref="AP710:AP773" si="239">IF($AF710="W",VLOOKUP($AE710,$F$5:$S$997,AP$4,FALSE),"")</f>
        <v/>
      </c>
    </row>
    <row r="711" spans="1:42" x14ac:dyDescent="0.2">
      <c r="A711" s="1">
        <f t="shared" si="227"/>
        <v>421.70699999999999</v>
      </c>
      <c r="B711" s="1">
        <f t="shared" si="228"/>
        <v>4</v>
      </c>
      <c r="C711" s="1">
        <f t="shared" si="229"/>
        <v>0</v>
      </c>
      <c r="D711" s="1">
        <f t="shared" si="230"/>
        <v>0</v>
      </c>
      <c r="E711" s="1">
        <f t="shared" si="235"/>
        <v>707</v>
      </c>
      <c r="F711" s="1">
        <f>IFERROR(VLOOKUP($E711,aanmeldingen!$B:$AB,F$1,FALSE),"-")</f>
        <v>421</v>
      </c>
      <c r="H711" s="25" t="str">
        <f>IF($D711=1,VLOOKUP($E711,aanmeldingen!$B:$AB,H$1,FALSE),"")</f>
        <v/>
      </c>
      <c r="I711" s="1" t="str">
        <f>IF($D711=1,VLOOKUP($E711,aanmeldingen!$B:$AB,I$1,FALSE),"")</f>
        <v/>
      </c>
      <c r="J711" s="1" t="str">
        <f>IF($D711=1,VLOOKUP($E711,aanmeldingen!$B:$AB,J$1,FALSE),"")</f>
        <v/>
      </c>
      <c r="K711" s="95" t="str">
        <f>IF($D711=1,VLOOKUP($E711,aanmeldingen!$B:$AB,K$1,FALSE),"")</f>
        <v/>
      </c>
      <c r="L711" s="95" t="str">
        <f>IF($D711=1,VLOOKUP($E711,aanmeldingen!$B:$AB,L$1,FALSE),"")</f>
        <v/>
      </c>
      <c r="M711" s="18" t="str">
        <f>IF($D711=1,VLOOKUP($E711,aanmeldingen!$B:$AB,M$1,FALSE),"")</f>
        <v/>
      </c>
      <c r="N711" s="1" t="str">
        <f>IF($D711=1,VLOOKUP($E711,aanmeldingen!$B:$AB,N$1,FALSE),"")</f>
        <v/>
      </c>
      <c r="O711" s="1" t="str">
        <f>IF($F711="-","",VLOOKUP($E711,aanmeldingen!$B:$AB,O$1,FALSE))</f>
        <v>van der Weide</v>
      </c>
      <c r="P711" s="1" t="str">
        <f>IF($F711="-","",VLOOKUP($E711,aanmeldingen!$B:$AB,P$1,FALSE))</f>
        <v>Rick</v>
      </c>
      <c r="Q711" s="1" t="str">
        <f>IF($F711="-","",VLOOKUP($E711,aanmeldingen!$B:$AB,Q$1,FALSE))</f>
        <v>AMS</v>
      </c>
      <c r="R711" s="123"/>
      <c r="S711" s="123"/>
      <c r="AA711" s="54">
        <f t="shared" si="236"/>
        <v>0</v>
      </c>
      <c r="AB711" s="54" t="e">
        <f t="shared" si="237"/>
        <v>#VALUE!</v>
      </c>
      <c r="AC711" s="83" t="str">
        <f t="shared" si="238"/>
        <v/>
      </c>
      <c r="AD711" s="54">
        <f t="shared" ref="AD711:AD774" si="240">AD710+1</f>
        <v>707</v>
      </c>
      <c r="AE711" s="54" t="str">
        <f t="shared" si="224"/>
        <v/>
      </c>
      <c r="AF711" s="54" t="str">
        <f t="shared" si="225"/>
        <v/>
      </c>
      <c r="AG711" s="54" t="str">
        <f t="shared" si="233"/>
        <v/>
      </c>
      <c r="AH711" s="54" t="str">
        <f t="shared" si="233"/>
        <v/>
      </c>
      <c r="AI711" s="54" t="str">
        <f t="shared" si="233"/>
        <v/>
      </c>
      <c r="AJ711" s="54" t="str">
        <f t="shared" si="226"/>
        <v/>
      </c>
      <c r="AK711" s="54" t="str">
        <f t="shared" si="234"/>
        <v/>
      </c>
      <c r="AL711" s="54" t="str">
        <f t="shared" si="234"/>
        <v/>
      </c>
      <c r="AM711" s="54" t="str">
        <f t="shared" si="234"/>
        <v/>
      </c>
      <c r="AN711" s="1" t="str">
        <f>IF(AF711="S",VLOOKUP(AI711,lookups!$N$1:$O$100,2,FALSE),"NVT")</f>
        <v>NVT</v>
      </c>
      <c r="AP711" s="54" t="str">
        <f t="shared" si="239"/>
        <v/>
      </c>
    </row>
    <row r="712" spans="1:42" x14ac:dyDescent="0.2">
      <c r="A712" s="1">
        <f t="shared" si="227"/>
        <v>421.70800000000003</v>
      </c>
      <c r="B712" s="1">
        <f t="shared" si="228"/>
        <v>5</v>
      </c>
      <c r="C712" s="1">
        <f t="shared" si="229"/>
        <v>0</v>
      </c>
      <c r="D712" s="1">
        <f t="shared" si="230"/>
        <v>0</v>
      </c>
      <c r="E712" s="1">
        <f t="shared" si="235"/>
        <v>708</v>
      </c>
      <c r="F712" s="1">
        <f>IFERROR(VLOOKUP($E712,aanmeldingen!$B:$AB,F$1,FALSE),"-")</f>
        <v>421</v>
      </c>
      <c r="H712" s="25" t="str">
        <f>IF($D712=1,VLOOKUP($E712,aanmeldingen!$B:$AB,H$1,FALSE),"")</f>
        <v/>
      </c>
      <c r="I712" s="1" t="str">
        <f>IF($D712=1,VLOOKUP($E712,aanmeldingen!$B:$AB,I$1,FALSE),"")</f>
        <v/>
      </c>
      <c r="J712" s="1" t="str">
        <f>IF($D712=1,VLOOKUP($E712,aanmeldingen!$B:$AB,J$1,FALSE),"")</f>
        <v/>
      </c>
      <c r="K712" s="95" t="str">
        <f>IF($D712=1,VLOOKUP($E712,aanmeldingen!$B:$AB,K$1,FALSE),"")</f>
        <v/>
      </c>
      <c r="L712" s="95" t="str">
        <f>IF($D712=1,VLOOKUP($E712,aanmeldingen!$B:$AB,L$1,FALSE),"")</f>
        <v/>
      </c>
      <c r="M712" s="18" t="str">
        <f>IF($D712=1,VLOOKUP($E712,aanmeldingen!$B:$AB,M$1,FALSE),"")</f>
        <v/>
      </c>
      <c r="N712" s="1" t="str">
        <f>IF($D712=1,VLOOKUP($E712,aanmeldingen!$B:$AB,N$1,FALSE),"")</f>
        <v/>
      </c>
      <c r="O712" s="1" t="str">
        <f>IF($F712="-","",VLOOKUP($E712,aanmeldingen!$B:$AB,O$1,FALSE))</f>
        <v>Pimenau</v>
      </c>
      <c r="P712" s="1" t="str">
        <f>IF($F712="-","",VLOOKUP($E712,aanmeldingen!$B:$AB,P$1,FALSE))</f>
        <v>Aleh</v>
      </c>
      <c r="Q712" s="1" t="str">
        <f>IF($F712="-","",VLOOKUP($E712,aanmeldingen!$B:$AB,Q$1,FALSE))</f>
        <v>SCA</v>
      </c>
      <c r="R712" s="123"/>
      <c r="S712" s="123"/>
      <c r="AA712" s="54">
        <f t="shared" si="236"/>
        <v>0</v>
      </c>
      <c r="AB712" s="54" t="e">
        <f t="shared" si="237"/>
        <v>#VALUE!</v>
      </c>
      <c r="AC712" s="83" t="str">
        <f t="shared" si="238"/>
        <v/>
      </c>
      <c r="AD712" s="54">
        <f t="shared" si="240"/>
        <v>708</v>
      </c>
      <c r="AE712" s="54" t="str">
        <f t="shared" si="224"/>
        <v/>
      </c>
      <c r="AF712" s="54" t="str">
        <f t="shared" si="225"/>
        <v/>
      </c>
      <c r="AG712" s="54" t="str">
        <f t="shared" si="233"/>
        <v/>
      </c>
      <c r="AH712" s="54" t="str">
        <f t="shared" si="233"/>
        <v/>
      </c>
      <c r="AI712" s="54" t="str">
        <f t="shared" si="233"/>
        <v/>
      </c>
      <c r="AJ712" s="54" t="str">
        <f t="shared" si="226"/>
        <v/>
      </c>
      <c r="AK712" s="54" t="str">
        <f t="shared" si="234"/>
        <v/>
      </c>
      <c r="AL712" s="54" t="str">
        <f t="shared" si="234"/>
        <v/>
      </c>
      <c r="AM712" s="54" t="str">
        <f t="shared" si="234"/>
        <v/>
      </c>
      <c r="AN712" s="1" t="str">
        <f>IF(AF712="S",VLOOKUP(AI712,lookups!$N$1:$O$100,2,FALSE),"NVT")</f>
        <v>NVT</v>
      </c>
      <c r="AP712" s="54" t="str">
        <f t="shared" si="239"/>
        <v/>
      </c>
    </row>
    <row r="713" spans="1:42" x14ac:dyDescent="0.2">
      <c r="A713" s="1">
        <f t="shared" si="227"/>
        <v>422.709</v>
      </c>
      <c r="B713" s="1">
        <f t="shared" si="228"/>
        <v>1</v>
      </c>
      <c r="C713" s="1">
        <f t="shared" si="229"/>
        <v>1</v>
      </c>
      <c r="D713" s="1">
        <f t="shared" si="230"/>
        <v>1</v>
      </c>
      <c r="E713" s="1">
        <f t="shared" si="235"/>
        <v>709</v>
      </c>
      <c r="F713" s="1">
        <f>IFERROR(VLOOKUP($E713,aanmeldingen!$B:$AB,F$1,FALSE),"-")</f>
        <v>422</v>
      </c>
      <c r="H713" s="25" t="str">
        <f>IF($D713=1,VLOOKUP($E713,aanmeldingen!$B:$AB,H$1,FALSE),"")</f>
        <v>Cognac</v>
      </c>
      <c r="I713" s="1" t="str">
        <f>IF($D713=1,VLOOKUP($E713,aanmeldingen!$B:$AB,I$1,FALSE),"")</f>
        <v>FRA</v>
      </c>
      <c r="J713" s="1" t="str">
        <f>IF($D713=1,VLOOKUP($E713,aanmeldingen!$B:$AB,J$1,FALSE),"")</f>
        <v>EK Vet 60-69</v>
      </c>
      <c r="K713" s="95">
        <f>IF($D713=1,VLOOKUP($E713,aanmeldingen!$B:$AB,K$1,FALSE),"")</f>
        <v>43618</v>
      </c>
      <c r="L713" s="95">
        <f>IF($D713=1,VLOOKUP($E713,aanmeldingen!$B:$AB,L$1,FALSE),"")</f>
        <v>43618</v>
      </c>
      <c r="M713" s="18" t="str">
        <f>IF($D713=1,VLOOKUP($E713,aanmeldingen!$B:$AB,M$1,FALSE),"")</f>
        <v>Heren</v>
      </c>
      <c r="N713" s="1" t="str">
        <f>IF($D713=1,VLOOKUP($E713,aanmeldingen!$B:$AB,N$1,FALSE),"")</f>
        <v>Sabel</v>
      </c>
      <c r="O713" s="1" t="str">
        <f>IF($F713="-","",VLOOKUP($E713,aanmeldingen!$B:$AB,O$1,FALSE))</f>
        <v>Ham</v>
      </c>
      <c r="P713" s="1" t="str">
        <f>IF($F713="-","",VLOOKUP($E713,aanmeldingen!$B:$AB,P$1,FALSE))</f>
        <v>Ed</v>
      </c>
      <c r="Q713" s="1" t="str">
        <f>IF($F713="-","",VLOOKUP($E713,aanmeldingen!$B:$AB,Q$1,FALSE))</f>
        <v>KAR</v>
      </c>
      <c r="R713" s="123"/>
      <c r="S713" s="123"/>
      <c r="AA713" s="54">
        <f t="shared" si="236"/>
        <v>0</v>
      </c>
      <c r="AB713" s="54" t="e">
        <f t="shared" si="237"/>
        <v>#VALUE!</v>
      </c>
      <c r="AC713" s="83" t="str">
        <f t="shared" si="238"/>
        <v/>
      </c>
      <c r="AD713" s="54">
        <f t="shared" si="240"/>
        <v>709</v>
      </c>
      <c r="AE713" s="54" t="str">
        <f t="shared" si="224"/>
        <v/>
      </c>
      <c r="AF713" s="54" t="str">
        <f t="shared" si="225"/>
        <v/>
      </c>
      <c r="AG713" s="54" t="str">
        <f t="shared" si="233"/>
        <v/>
      </c>
      <c r="AH713" s="54" t="str">
        <f t="shared" si="233"/>
        <v/>
      </c>
      <c r="AI713" s="54" t="str">
        <f t="shared" si="233"/>
        <v/>
      </c>
      <c r="AJ713" s="54" t="str">
        <f t="shared" si="226"/>
        <v/>
      </c>
      <c r="AK713" s="54" t="str">
        <f t="shared" si="234"/>
        <v/>
      </c>
      <c r="AL713" s="54" t="str">
        <f t="shared" si="234"/>
        <v/>
      </c>
      <c r="AM713" s="54" t="str">
        <f t="shared" si="234"/>
        <v/>
      </c>
      <c r="AN713" s="1" t="str">
        <f>IF(AF713="S",VLOOKUP(AI713,lookups!$N$1:$O$100,2,FALSE),"NVT")</f>
        <v>NVT</v>
      </c>
      <c r="AP713" s="54" t="str">
        <f t="shared" si="239"/>
        <v/>
      </c>
    </row>
    <row r="714" spans="1:42" x14ac:dyDescent="0.2">
      <c r="A714" s="1">
        <f t="shared" si="227"/>
        <v>424.71</v>
      </c>
      <c r="B714" s="1">
        <f t="shared" si="228"/>
        <v>1</v>
      </c>
      <c r="C714" s="1">
        <f t="shared" si="229"/>
        <v>0</v>
      </c>
      <c r="D714" s="1">
        <f t="shared" si="230"/>
        <v>1</v>
      </c>
      <c r="E714" s="1">
        <f t="shared" si="235"/>
        <v>710</v>
      </c>
      <c r="F714" s="1">
        <f>IFERROR(VLOOKUP($E714,aanmeldingen!$B:$AB,F$1,FALSE),"-")</f>
        <v>424</v>
      </c>
      <c r="H714" s="25" t="str">
        <f>IF($D714=1,VLOOKUP($E714,aanmeldingen!$B:$AB,H$1,FALSE),"")</f>
        <v>Dusseldorf</v>
      </c>
      <c r="I714" s="1" t="str">
        <f>IF($D714=1,VLOOKUP($E714,aanmeldingen!$B:$AB,I$1,FALSE),"")</f>
        <v>GER</v>
      </c>
      <c r="J714" s="1" t="str">
        <f>IF($D714=1,VLOOKUP($E714,aanmeldingen!$B:$AB,J$1,FALSE),"")</f>
        <v>EK</v>
      </c>
      <c r="K714" s="95">
        <f>IF($D714=1,VLOOKUP($E714,aanmeldingen!$B:$AB,K$1,FALSE),"")</f>
        <v>43633</v>
      </c>
      <c r="L714" s="95">
        <f>IF($D714=1,VLOOKUP($E714,aanmeldingen!$B:$AB,L$1,FALSE),"")</f>
        <v>43633</v>
      </c>
      <c r="M714" s="18" t="str">
        <f>IF($D714=1,VLOOKUP($E714,aanmeldingen!$B:$AB,M$1,FALSE),"")</f>
        <v>Heren</v>
      </c>
      <c r="N714" s="1" t="str">
        <f>IF($D714=1,VLOOKUP($E714,aanmeldingen!$B:$AB,N$1,FALSE),"")</f>
        <v>Floret</v>
      </c>
      <c r="O714" s="1" t="str">
        <f>IF($F714="-","",VLOOKUP($E714,aanmeldingen!$B:$AB,O$1,FALSE))</f>
        <v>Borst</v>
      </c>
      <c r="P714" s="1" t="str">
        <f>IF($F714="-","",VLOOKUP($E714,aanmeldingen!$B:$AB,P$1,FALSE))</f>
        <v>Sebastiaan</v>
      </c>
      <c r="Q714" s="1" t="str">
        <f>IF($F714="-","",VLOOKUP($E714,aanmeldingen!$B:$AB,Q$1,FALSE))</f>
        <v>OKK</v>
      </c>
      <c r="R714" s="123"/>
      <c r="S714" s="123"/>
      <c r="AA714" s="54">
        <f t="shared" si="236"/>
        <v>0</v>
      </c>
      <c r="AB714" s="54" t="e">
        <f t="shared" si="237"/>
        <v>#VALUE!</v>
      </c>
      <c r="AC714" s="83" t="str">
        <f t="shared" si="238"/>
        <v/>
      </c>
      <c r="AD714" s="54">
        <f t="shared" si="240"/>
        <v>710</v>
      </c>
      <c r="AE714" s="54" t="str">
        <f t="shared" si="224"/>
        <v/>
      </c>
      <c r="AF714" s="54" t="str">
        <f t="shared" si="225"/>
        <v/>
      </c>
      <c r="AG714" s="54" t="str">
        <f t="shared" si="233"/>
        <v/>
      </c>
      <c r="AH714" s="54" t="str">
        <f t="shared" si="233"/>
        <v/>
      </c>
      <c r="AI714" s="54" t="str">
        <f t="shared" si="233"/>
        <v/>
      </c>
      <c r="AJ714" s="54" t="str">
        <f t="shared" si="226"/>
        <v/>
      </c>
      <c r="AK714" s="54" t="str">
        <f t="shared" si="234"/>
        <v/>
      </c>
      <c r="AL714" s="54" t="str">
        <f t="shared" si="234"/>
        <v/>
      </c>
      <c r="AM714" s="54" t="str">
        <f t="shared" si="234"/>
        <v/>
      </c>
      <c r="AN714" s="1" t="str">
        <f>IF(AF714="S",VLOOKUP(AI714,lookups!$N$1:$O$100,2,FALSE),"NVT")</f>
        <v>NVT</v>
      </c>
      <c r="AP714" s="54" t="str">
        <f t="shared" si="239"/>
        <v/>
      </c>
    </row>
    <row r="715" spans="1:42" x14ac:dyDescent="0.2">
      <c r="A715" s="1">
        <f t="shared" si="227"/>
        <v>424.71100000000001</v>
      </c>
      <c r="B715" s="1">
        <f t="shared" si="228"/>
        <v>2</v>
      </c>
      <c r="C715" s="1">
        <f t="shared" si="229"/>
        <v>0</v>
      </c>
      <c r="D715" s="1">
        <f t="shared" si="230"/>
        <v>0</v>
      </c>
      <c r="E715" s="1">
        <f t="shared" si="235"/>
        <v>711</v>
      </c>
      <c r="F715" s="1">
        <f>IFERROR(VLOOKUP($E715,aanmeldingen!$B:$AB,F$1,FALSE),"-")</f>
        <v>424</v>
      </c>
      <c r="H715" s="25" t="str">
        <f>IF($D715=1,VLOOKUP($E715,aanmeldingen!$B:$AB,H$1,FALSE),"")</f>
        <v/>
      </c>
      <c r="I715" s="1" t="str">
        <f>IF($D715=1,VLOOKUP($E715,aanmeldingen!$B:$AB,I$1,FALSE),"")</f>
        <v/>
      </c>
      <c r="J715" s="1" t="str">
        <f>IF($D715=1,VLOOKUP($E715,aanmeldingen!$B:$AB,J$1,FALSE),"")</f>
        <v/>
      </c>
      <c r="K715" s="95" t="str">
        <f>IF($D715=1,VLOOKUP($E715,aanmeldingen!$B:$AB,K$1,FALSE),"")</f>
        <v/>
      </c>
      <c r="L715" s="95" t="str">
        <f>IF($D715=1,VLOOKUP($E715,aanmeldingen!$B:$AB,L$1,FALSE),"")</f>
        <v/>
      </c>
      <c r="M715" s="18" t="str">
        <f>IF($D715=1,VLOOKUP($E715,aanmeldingen!$B:$AB,M$1,FALSE),"")</f>
        <v/>
      </c>
      <c r="N715" s="1" t="str">
        <f>IF($D715=1,VLOOKUP($E715,aanmeldingen!$B:$AB,N$1,FALSE),"")</f>
        <v/>
      </c>
      <c r="O715" s="1" t="str">
        <f>IF($F715="-","",VLOOKUP($E715,aanmeldingen!$B:$AB,O$1,FALSE))</f>
        <v>Van Egmond</v>
      </c>
      <c r="P715" s="1" t="str">
        <f>IF($F715="-","",VLOOKUP($E715,aanmeldingen!$B:$AB,P$1,FALSE))</f>
        <v>Dirk Jan</v>
      </c>
      <c r="Q715" s="1" t="str">
        <f>IF($F715="-","",VLOOKUP($E715,aanmeldingen!$B:$AB,Q$1,FALSE))</f>
        <v>AMS</v>
      </c>
      <c r="R715" s="123"/>
      <c r="S715" s="123"/>
      <c r="AA715" s="54">
        <f t="shared" si="236"/>
        <v>0</v>
      </c>
      <c r="AB715" s="54" t="e">
        <f t="shared" si="237"/>
        <v>#VALUE!</v>
      </c>
      <c r="AC715" s="83" t="str">
        <f t="shared" si="238"/>
        <v/>
      </c>
      <c r="AD715" s="54">
        <f t="shared" si="240"/>
        <v>711</v>
      </c>
      <c r="AE715" s="54" t="str">
        <f t="shared" si="224"/>
        <v/>
      </c>
      <c r="AF715" s="54" t="str">
        <f t="shared" si="225"/>
        <v/>
      </c>
      <c r="AG715" s="54" t="str">
        <f t="shared" si="233"/>
        <v/>
      </c>
      <c r="AH715" s="54" t="str">
        <f t="shared" si="233"/>
        <v/>
      </c>
      <c r="AI715" s="54" t="str">
        <f t="shared" si="233"/>
        <v/>
      </c>
      <c r="AJ715" s="54" t="str">
        <f t="shared" si="226"/>
        <v/>
      </c>
      <c r="AK715" s="54" t="str">
        <f t="shared" si="234"/>
        <v/>
      </c>
      <c r="AL715" s="54" t="str">
        <f t="shared" si="234"/>
        <v/>
      </c>
      <c r="AM715" s="54" t="str">
        <f t="shared" si="234"/>
        <v/>
      </c>
      <c r="AN715" s="1" t="str">
        <f>IF(AF715="S",VLOOKUP(AI715,lookups!$N$1:$O$100,2,FALSE),"NVT")</f>
        <v>NVT</v>
      </c>
      <c r="AP715" s="54" t="str">
        <f t="shared" si="239"/>
        <v/>
      </c>
    </row>
    <row r="716" spans="1:42" x14ac:dyDescent="0.2">
      <c r="A716" s="1">
        <f t="shared" si="227"/>
        <v>424.71199999999999</v>
      </c>
      <c r="B716" s="1">
        <f t="shared" si="228"/>
        <v>3</v>
      </c>
      <c r="C716" s="1">
        <f t="shared" si="229"/>
        <v>0</v>
      </c>
      <c r="D716" s="1">
        <f t="shared" si="230"/>
        <v>0</v>
      </c>
      <c r="E716" s="1">
        <f t="shared" si="235"/>
        <v>712</v>
      </c>
      <c r="F716" s="1">
        <f>IFERROR(VLOOKUP($E716,aanmeldingen!$B:$AB,F$1,FALSE),"-")</f>
        <v>424</v>
      </c>
      <c r="H716" s="25" t="str">
        <f>IF($D716=1,VLOOKUP($E716,aanmeldingen!$B:$AB,H$1,FALSE),"")</f>
        <v/>
      </c>
      <c r="I716" s="1" t="str">
        <f>IF($D716=1,VLOOKUP($E716,aanmeldingen!$B:$AB,I$1,FALSE),"")</f>
        <v/>
      </c>
      <c r="J716" s="1" t="str">
        <f>IF($D716=1,VLOOKUP($E716,aanmeldingen!$B:$AB,J$1,FALSE),"")</f>
        <v/>
      </c>
      <c r="K716" s="95" t="str">
        <f>IF($D716=1,VLOOKUP($E716,aanmeldingen!$B:$AB,K$1,FALSE),"")</f>
        <v/>
      </c>
      <c r="L716" s="95" t="str">
        <f>IF($D716=1,VLOOKUP($E716,aanmeldingen!$B:$AB,L$1,FALSE),"")</f>
        <v/>
      </c>
      <c r="M716" s="18" t="str">
        <f>IF($D716=1,VLOOKUP($E716,aanmeldingen!$B:$AB,M$1,FALSE),"")</f>
        <v/>
      </c>
      <c r="N716" s="1" t="str">
        <f>IF($D716=1,VLOOKUP($E716,aanmeldingen!$B:$AB,N$1,FALSE),"")</f>
        <v/>
      </c>
      <c r="O716" s="1" t="str">
        <f>IF($F716="-","",VLOOKUP($E716,aanmeldingen!$B:$AB,O$1,FALSE))</f>
        <v>Yuno</v>
      </c>
      <c r="P716" s="1" t="str">
        <f>IF($F716="-","",VLOOKUP($E716,aanmeldingen!$B:$AB,P$1,FALSE))</f>
        <v>Elisha</v>
      </c>
      <c r="Q716" s="1" t="str">
        <f>IF($F716="-","",VLOOKUP($E716,aanmeldingen!$B:$AB,Q$1,FALSE))</f>
        <v>HS</v>
      </c>
      <c r="R716" s="123"/>
      <c r="S716" s="123"/>
      <c r="AA716" s="54">
        <f t="shared" si="236"/>
        <v>0</v>
      </c>
      <c r="AB716" s="54" t="e">
        <f t="shared" si="237"/>
        <v>#VALUE!</v>
      </c>
      <c r="AC716" s="83" t="str">
        <f t="shared" si="238"/>
        <v/>
      </c>
      <c r="AD716" s="54">
        <f t="shared" si="240"/>
        <v>712</v>
      </c>
      <c r="AE716" s="54" t="str">
        <f t="shared" si="224"/>
        <v/>
      </c>
      <c r="AF716" s="54" t="str">
        <f t="shared" si="225"/>
        <v/>
      </c>
      <c r="AG716" s="54" t="str">
        <f t="shared" si="233"/>
        <v/>
      </c>
      <c r="AH716" s="54" t="str">
        <f t="shared" si="233"/>
        <v/>
      </c>
      <c r="AI716" s="54" t="str">
        <f t="shared" si="233"/>
        <v/>
      </c>
      <c r="AJ716" s="54" t="str">
        <f t="shared" si="226"/>
        <v/>
      </c>
      <c r="AK716" s="54" t="str">
        <f t="shared" si="234"/>
        <v/>
      </c>
      <c r="AL716" s="54" t="str">
        <f t="shared" si="234"/>
        <v/>
      </c>
      <c r="AM716" s="54" t="str">
        <f t="shared" si="234"/>
        <v/>
      </c>
      <c r="AN716" s="1" t="str">
        <f>IF(AF716="S",VLOOKUP(AI716,lookups!$N$1:$O$100,2,FALSE),"NVT")</f>
        <v>NVT</v>
      </c>
      <c r="AP716" s="54" t="str">
        <f t="shared" si="239"/>
        <v/>
      </c>
    </row>
    <row r="717" spans="1:42" x14ac:dyDescent="0.2">
      <c r="A717" s="1">
        <f t="shared" si="227"/>
        <v>424.71300000000002</v>
      </c>
      <c r="B717" s="1">
        <f t="shared" si="228"/>
        <v>4</v>
      </c>
      <c r="C717" s="1">
        <f t="shared" si="229"/>
        <v>0</v>
      </c>
      <c r="D717" s="1">
        <f t="shared" si="230"/>
        <v>0</v>
      </c>
      <c r="E717" s="1">
        <f t="shared" si="235"/>
        <v>713</v>
      </c>
      <c r="F717" s="1">
        <f>IFERROR(VLOOKUP($E717,aanmeldingen!$B:$AB,F$1,FALSE),"-")</f>
        <v>424</v>
      </c>
      <c r="H717" s="25" t="str">
        <f>IF($D717=1,VLOOKUP($E717,aanmeldingen!$B:$AB,H$1,FALSE),"")</f>
        <v/>
      </c>
      <c r="I717" s="1" t="str">
        <f>IF($D717=1,VLOOKUP($E717,aanmeldingen!$B:$AB,I$1,FALSE),"")</f>
        <v/>
      </c>
      <c r="J717" s="1" t="str">
        <f>IF($D717=1,VLOOKUP($E717,aanmeldingen!$B:$AB,J$1,FALSE),"")</f>
        <v/>
      </c>
      <c r="K717" s="95" t="str">
        <f>IF($D717=1,VLOOKUP($E717,aanmeldingen!$B:$AB,K$1,FALSE),"")</f>
        <v/>
      </c>
      <c r="L717" s="95" t="str">
        <f>IF($D717=1,VLOOKUP($E717,aanmeldingen!$B:$AB,L$1,FALSE),"")</f>
        <v/>
      </c>
      <c r="M717" s="18" t="str">
        <f>IF($D717=1,VLOOKUP($E717,aanmeldingen!$B:$AB,M$1,FALSE),"")</f>
        <v/>
      </c>
      <c r="N717" s="1" t="str">
        <f>IF($D717=1,VLOOKUP($E717,aanmeldingen!$B:$AB,N$1,FALSE),"")</f>
        <v/>
      </c>
      <c r="O717" s="1" t="str">
        <f>IF($F717="-","",VLOOKUP($E717,aanmeldingen!$B:$AB,O$1,FALSE))</f>
        <v>Giacon</v>
      </c>
      <c r="P717" s="1" t="str">
        <f>IF($F717="-","",VLOOKUP($E717,aanmeldingen!$B:$AB,P$1,FALSE))</f>
        <v>Daniel</v>
      </c>
      <c r="Q717" s="1" t="str">
        <f>IF($F717="-","",VLOOKUP($E717,aanmeldingen!$B:$AB,Q$1,FALSE))</f>
        <v>AMS</v>
      </c>
      <c r="R717" s="123"/>
      <c r="S717" s="123"/>
      <c r="AA717" s="54">
        <f t="shared" si="236"/>
        <v>0</v>
      </c>
      <c r="AB717" s="54" t="e">
        <f t="shared" si="237"/>
        <v>#VALUE!</v>
      </c>
      <c r="AC717" s="83" t="str">
        <f t="shared" si="238"/>
        <v/>
      </c>
      <c r="AD717" s="54">
        <f t="shared" si="240"/>
        <v>713</v>
      </c>
      <c r="AE717" s="54" t="str">
        <f t="shared" si="224"/>
        <v/>
      </c>
      <c r="AF717" s="54" t="str">
        <f t="shared" si="225"/>
        <v/>
      </c>
      <c r="AG717" s="54" t="str">
        <f t="shared" si="233"/>
        <v/>
      </c>
      <c r="AH717" s="54" t="str">
        <f t="shared" si="233"/>
        <v/>
      </c>
      <c r="AI717" s="54" t="str">
        <f t="shared" si="233"/>
        <v/>
      </c>
      <c r="AJ717" s="54" t="str">
        <f t="shared" si="226"/>
        <v/>
      </c>
      <c r="AK717" s="54" t="str">
        <f t="shared" si="234"/>
        <v/>
      </c>
      <c r="AL717" s="54" t="str">
        <f t="shared" si="234"/>
        <v/>
      </c>
      <c r="AM717" s="54" t="str">
        <f t="shared" si="234"/>
        <v/>
      </c>
      <c r="AN717" s="1" t="str">
        <f>IF(AF717="S",VLOOKUP(AI717,lookups!$N$1:$O$100,2,FALSE),"NVT")</f>
        <v>NVT</v>
      </c>
      <c r="AP717" s="54" t="str">
        <f t="shared" si="239"/>
        <v/>
      </c>
    </row>
    <row r="718" spans="1:42" x14ac:dyDescent="0.2">
      <c r="A718" s="1">
        <f t="shared" si="227"/>
        <v>425.714</v>
      </c>
      <c r="B718" s="1">
        <f t="shared" si="228"/>
        <v>1</v>
      </c>
      <c r="C718" s="1">
        <f t="shared" si="229"/>
        <v>1</v>
      </c>
      <c r="D718" s="1">
        <f t="shared" si="230"/>
        <v>1</v>
      </c>
      <c r="E718" s="1">
        <f t="shared" si="235"/>
        <v>714</v>
      </c>
      <c r="F718" s="1">
        <f>IFERROR(VLOOKUP($E718,aanmeldingen!$B:$AB,F$1,FALSE),"-")</f>
        <v>425</v>
      </c>
      <c r="H718" s="25" t="str">
        <f>IF($D718=1,VLOOKUP($E718,aanmeldingen!$B:$AB,H$1,FALSE),"")</f>
        <v>Dusseldorf</v>
      </c>
      <c r="I718" s="1" t="str">
        <f>IF($D718=1,VLOOKUP($E718,aanmeldingen!$B:$AB,I$1,FALSE),"")</f>
        <v>GER</v>
      </c>
      <c r="J718" s="1" t="str">
        <f>IF($D718=1,VLOOKUP($E718,aanmeldingen!$B:$AB,J$1,FALSE),"")</f>
        <v>EK</v>
      </c>
      <c r="K718" s="95">
        <f>IF($D718=1,VLOOKUP($E718,aanmeldingen!$B:$AB,K$1,FALSE),"")</f>
        <v>43634</v>
      </c>
      <c r="L718" s="95">
        <f>IF($D718=1,VLOOKUP($E718,aanmeldingen!$B:$AB,L$1,FALSE),"")</f>
        <v>43634</v>
      </c>
      <c r="M718" s="18" t="str">
        <f>IF($D718=1,VLOOKUP($E718,aanmeldingen!$B:$AB,M$1,FALSE),"")</f>
        <v>Dames</v>
      </c>
      <c r="N718" s="1" t="str">
        <f>IF($D718=1,VLOOKUP($E718,aanmeldingen!$B:$AB,N$1,FALSE),"")</f>
        <v>Floret</v>
      </c>
      <c r="O718" s="1" t="str">
        <f>IF($F718="-","",VLOOKUP($E718,aanmeldingen!$B:$AB,O$1,FALSE))</f>
        <v>Rentier</v>
      </c>
      <c r="P718" s="1" t="str">
        <f>IF($F718="-","",VLOOKUP($E718,aanmeldingen!$B:$AB,P$1,FALSE))</f>
        <v>Eline</v>
      </c>
      <c r="Q718" s="1" t="str">
        <f>IF($F718="-","",VLOOKUP($E718,aanmeldingen!$B:$AB,Q$1,FALSE))</f>
        <v>AMS</v>
      </c>
      <c r="R718" s="123"/>
      <c r="S718" s="123"/>
      <c r="AA718" s="54">
        <f t="shared" si="236"/>
        <v>0</v>
      </c>
      <c r="AB718" s="54" t="e">
        <f t="shared" si="237"/>
        <v>#VALUE!</v>
      </c>
      <c r="AC718" s="83" t="str">
        <f t="shared" si="238"/>
        <v/>
      </c>
      <c r="AD718" s="54">
        <f t="shared" si="240"/>
        <v>714</v>
      </c>
      <c r="AE718" s="54" t="str">
        <f t="shared" si="224"/>
        <v/>
      </c>
      <c r="AF718" s="54" t="str">
        <f t="shared" si="225"/>
        <v/>
      </c>
      <c r="AG718" s="54" t="str">
        <f t="shared" si="233"/>
        <v/>
      </c>
      <c r="AH718" s="54" t="str">
        <f t="shared" si="233"/>
        <v/>
      </c>
      <c r="AI718" s="54" t="str">
        <f t="shared" si="233"/>
        <v/>
      </c>
      <c r="AJ718" s="54" t="str">
        <f t="shared" si="226"/>
        <v/>
      </c>
      <c r="AK718" s="54" t="str">
        <f t="shared" si="234"/>
        <v/>
      </c>
      <c r="AL718" s="54" t="str">
        <f t="shared" si="234"/>
        <v/>
      </c>
      <c r="AM718" s="54" t="str">
        <f t="shared" si="234"/>
        <v/>
      </c>
      <c r="AN718" s="1" t="str">
        <f>IF(AF718="S",VLOOKUP(AI718,lookups!$N$1:$O$100,2,FALSE),"NVT")</f>
        <v>NVT</v>
      </c>
      <c r="AP718" s="54" t="str">
        <f t="shared" si="239"/>
        <v/>
      </c>
    </row>
    <row r="719" spans="1:42" x14ac:dyDescent="0.2">
      <c r="A719" s="1">
        <f t="shared" si="227"/>
        <v>426.71499999999997</v>
      </c>
      <c r="B719" s="1">
        <f t="shared" si="228"/>
        <v>1</v>
      </c>
      <c r="C719" s="1">
        <f t="shared" si="229"/>
        <v>0</v>
      </c>
      <c r="D719" s="1">
        <f t="shared" si="230"/>
        <v>1</v>
      </c>
      <c r="E719" s="1">
        <f t="shared" si="235"/>
        <v>715</v>
      </c>
      <c r="F719" s="1">
        <f>IFERROR(VLOOKUP($E719,aanmeldingen!$B:$AB,F$1,FALSE),"-")</f>
        <v>426</v>
      </c>
      <c r="H719" s="25" t="str">
        <f>IF($D719=1,VLOOKUP($E719,aanmeldingen!$B:$AB,H$1,FALSE),"")</f>
        <v>Dusseldorf</v>
      </c>
      <c r="I719" s="1" t="str">
        <f>IF($D719=1,VLOOKUP($E719,aanmeldingen!$B:$AB,I$1,FALSE),"")</f>
        <v>GER</v>
      </c>
      <c r="J719" s="1" t="str">
        <f>IF($D719=1,VLOOKUP($E719,aanmeldingen!$B:$AB,J$1,FALSE),"")</f>
        <v>EK</v>
      </c>
      <c r="K719" s="95">
        <f>IF($D719=1,VLOOKUP($E719,aanmeldingen!$B:$AB,K$1,FALSE),"")</f>
        <v>43634</v>
      </c>
      <c r="L719" s="95">
        <f>IF($D719=1,VLOOKUP($E719,aanmeldingen!$B:$AB,L$1,FALSE),"")</f>
        <v>43634</v>
      </c>
      <c r="M719" s="18" t="str">
        <f>IF($D719=1,VLOOKUP($E719,aanmeldingen!$B:$AB,M$1,FALSE),"")</f>
        <v>Heren</v>
      </c>
      <c r="N719" s="1" t="str">
        <f>IF($D719=1,VLOOKUP($E719,aanmeldingen!$B:$AB,N$1,FALSE),"")</f>
        <v>Degen</v>
      </c>
      <c r="O719" s="1" t="str">
        <f>IF($F719="-","",VLOOKUP($E719,aanmeldingen!$B:$AB,O$1,FALSE))</f>
        <v>Verwijlen</v>
      </c>
      <c r="P719" s="1" t="str">
        <f>IF($F719="-","",VLOOKUP($E719,aanmeldingen!$B:$AB,P$1,FALSE))</f>
        <v>Bas</v>
      </c>
      <c r="Q719" s="1" t="str">
        <f>IF($F719="-","",VLOOKUP($E719,aanmeldingen!$B:$AB,Q$1,FALSE))</f>
        <v>DBO</v>
      </c>
      <c r="R719" s="123"/>
      <c r="S719" s="123"/>
      <c r="AA719" s="54">
        <f t="shared" si="236"/>
        <v>0</v>
      </c>
      <c r="AB719" s="54" t="e">
        <f t="shared" si="237"/>
        <v>#VALUE!</v>
      </c>
      <c r="AC719" s="83" t="str">
        <f t="shared" si="238"/>
        <v/>
      </c>
      <c r="AD719" s="54">
        <f t="shared" si="240"/>
        <v>715</v>
      </c>
      <c r="AE719" s="54" t="str">
        <f t="shared" si="224"/>
        <v/>
      </c>
      <c r="AF719" s="54" t="str">
        <f t="shared" si="225"/>
        <v/>
      </c>
      <c r="AG719" s="54" t="str">
        <f t="shared" si="233"/>
        <v/>
      </c>
      <c r="AH719" s="54" t="str">
        <f t="shared" si="233"/>
        <v/>
      </c>
      <c r="AI719" s="54" t="str">
        <f t="shared" si="233"/>
        <v/>
      </c>
      <c r="AJ719" s="54" t="str">
        <f t="shared" si="226"/>
        <v/>
      </c>
      <c r="AK719" s="54" t="str">
        <f t="shared" si="234"/>
        <v/>
      </c>
      <c r="AL719" s="54" t="str">
        <f t="shared" si="234"/>
        <v/>
      </c>
      <c r="AM719" s="54" t="str">
        <f t="shared" si="234"/>
        <v/>
      </c>
      <c r="AN719" s="1" t="str">
        <f>IF(AF719="S",VLOOKUP(AI719,lookups!$N$1:$O$100,2,FALSE),"NVT")</f>
        <v>NVT</v>
      </c>
      <c r="AP719" s="54" t="str">
        <f t="shared" si="239"/>
        <v/>
      </c>
    </row>
    <row r="720" spans="1:42" x14ac:dyDescent="0.2">
      <c r="A720" s="1">
        <f t="shared" si="227"/>
        <v>426.71600000000001</v>
      </c>
      <c r="B720" s="1">
        <f t="shared" si="228"/>
        <v>2</v>
      </c>
      <c r="C720" s="1">
        <f t="shared" si="229"/>
        <v>0</v>
      </c>
      <c r="D720" s="1">
        <f t="shared" si="230"/>
        <v>0</v>
      </c>
      <c r="E720" s="1">
        <f t="shared" si="235"/>
        <v>716</v>
      </c>
      <c r="F720" s="1">
        <f>IFERROR(VLOOKUP($E720,aanmeldingen!$B:$AB,F$1,FALSE),"-")</f>
        <v>426</v>
      </c>
      <c r="H720" s="25" t="str">
        <f>IF($D720=1,VLOOKUP($E720,aanmeldingen!$B:$AB,H$1,FALSE),"")</f>
        <v/>
      </c>
      <c r="I720" s="1" t="str">
        <f>IF($D720=1,VLOOKUP($E720,aanmeldingen!$B:$AB,I$1,FALSE),"")</f>
        <v/>
      </c>
      <c r="J720" s="1" t="str">
        <f>IF($D720=1,VLOOKUP($E720,aanmeldingen!$B:$AB,J$1,FALSE),"")</f>
        <v/>
      </c>
      <c r="K720" s="95" t="str">
        <f>IF($D720=1,VLOOKUP($E720,aanmeldingen!$B:$AB,K$1,FALSE),"")</f>
        <v/>
      </c>
      <c r="L720" s="95" t="str">
        <f>IF($D720=1,VLOOKUP($E720,aanmeldingen!$B:$AB,L$1,FALSE),"")</f>
        <v/>
      </c>
      <c r="M720" s="18" t="str">
        <f>IF($D720=1,VLOOKUP($E720,aanmeldingen!$B:$AB,M$1,FALSE),"")</f>
        <v/>
      </c>
      <c r="N720" s="1" t="str">
        <f>IF($D720=1,VLOOKUP($E720,aanmeldingen!$B:$AB,N$1,FALSE),"")</f>
        <v/>
      </c>
      <c r="O720" s="1" t="str">
        <f>IF($F720="-","",VLOOKUP($E720,aanmeldingen!$B:$AB,O$1,FALSE))</f>
        <v>Tulen</v>
      </c>
      <c r="P720" s="1" t="str">
        <f>IF($F720="-","",VLOOKUP($E720,aanmeldingen!$B:$AB,P$1,FALSE))</f>
        <v>Tristan</v>
      </c>
      <c r="Q720" s="1" t="str">
        <f>IF($F720="-","",VLOOKUP($E720,aanmeldingen!$B:$AB,Q$1,FALSE))</f>
        <v>SCA</v>
      </c>
      <c r="R720" s="123"/>
      <c r="S720" s="123"/>
      <c r="AA720" s="54">
        <f t="shared" si="236"/>
        <v>0</v>
      </c>
      <c r="AB720" s="54" t="e">
        <f t="shared" si="237"/>
        <v>#VALUE!</v>
      </c>
      <c r="AC720" s="83" t="str">
        <f t="shared" si="238"/>
        <v/>
      </c>
      <c r="AD720" s="54">
        <f t="shared" si="240"/>
        <v>716</v>
      </c>
      <c r="AE720" s="54" t="str">
        <f t="shared" si="224"/>
        <v/>
      </c>
      <c r="AF720" s="54" t="str">
        <f t="shared" si="225"/>
        <v/>
      </c>
      <c r="AG720" s="54" t="str">
        <f t="shared" si="233"/>
        <v/>
      </c>
      <c r="AH720" s="54" t="str">
        <f t="shared" si="233"/>
        <v/>
      </c>
      <c r="AI720" s="54" t="str">
        <f t="shared" si="233"/>
        <v/>
      </c>
      <c r="AJ720" s="54" t="str">
        <f t="shared" si="226"/>
        <v/>
      </c>
      <c r="AK720" s="54" t="str">
        <f t="shared" si="234"/>
        <v/>
      </c>
      <c r="AL720" s="54" t="str">
        <f t="shared" si="234"/>
        <v/>
      </c>
      <c r="AM720" s="54" t="str">
        <f t="shared" si="234"/>
        <v/>
      </c>
      <c r="AN720" s="1" t="str">
        <f>IF(AF720="S",VLOOKUP(AI720,lookups!$N$1:$O$100,2,FALSE),"NVT")</f>
        <v>NVT</v>
      </c>
      <c r="AP720" s="54" t="str">
        <f t="shared" si="239"/>
        <v/>
      </c>
    </row>
    <row r="721" spans="1:42" x14ac:dyDescent="0.2">
      <c r="A721" s="1">
        <f t="shared" si="227"/>
        <v>426.71699999999998</v>
      </c>
      <c r="B721" s="1">
        <f t="shared" si="228"/>
        <v>3</v>
      </c>
      <c r="C721" s="1">
        <f t="shared" si="229"/>
        <v>0</v>
      </c>
      <c r="D721" s="1">
        <f t="shared" si="230"/>
        <v>0</v>
      </c>
      <c r="E721" s="1">
        <f t="shared" si="235"/>
        <v>717</v>
      </c>
      <c r="F721" s="1">
        <f>IFERROR(VLOOKUP($E721,aanmeldingen!$B:$AB,F$1,FALSE),"-")</f>
        <v>426</v>
      </c>
      <c r="H721" s="25" t="str">
        <f>IF($D721=1,VLOOKUP($E721,aanmeldingen!$B:$AB,H$1,FALSE),"")</f>
        <v/>
      </c>
      <c r="I721" s="1" t="str">
        <f>IF($D721=1,VLOOKUP($E721,aanmeldingen!$B:$AB,I$1,FALSE),"")</f>
        <v/>
      </c>
      <c r="J721" s="1" t="str">
        <f>IF($D721=1,VLOOKUP($E721,aanmeldingen!$B:$AB,J$1,FALSE),"")</f>
        <v/>
      </c>
      <c r="K721" s="95" t="str">
        <f>IF($D721=1,VLOOKUP($E721,aanmeldingen!$B:$AB,K$1,FALSE),"")</f>
        <v/>
      </c>
      <c r="L721" s="95" t="str">
        <f>IF($D721=1,VLOOKUP($E721,aanmeldingen!$B:$AB,L$1,FALSE),"")</f>
        <v/>
      </c>
      <c r="M721" s="18" t="str">
        <f>IF($D721=1,VLOOKUP($E721,aanmeldingen!$B:$AB,M$1,FALSE),"")</f>
        <v/>
      </c>
      <c r="N721" s="1" t="str">
        <f>IF($D721=1,VLOOKUP($E721,aanmeldingen!$B:$AB,N$1,FALSE),"")</f>
        <v/>
      </c>
      <c r="O721" s="1" t="str">
        <f>IF($F721="-","",VLOOKUP($E721,aanmeldingen!$B:$AB,O$1,FALSE))</f>
        <v>Tulen</v>
      </c>
      <c r="P721" s="1" t="str">
        <f>IF($F721="-","",VLOOKUP($E721,aanmeldingen!$B:$AB,P$1,FALSE))</f>
        <v>Rafael</v>
      </c>
      <c r="Q721" s="1" t="str">
        <f>IF($F721="-","",VLOOKUP($E721,aanmeldingen!$B:$AB,Q$1,FALSE))</f>
        <v>SCA</v>
      </c>
      <c r="R721" s="123"/>
      <c r="S721" s="123"/>
      <c r="AA721" s="54">
        <f t="shared" si="236"/>
        <v>0</v>
      </c>
      <c r="AB721" s="54" t="e">
        <f t="shared" si="237"/>
        <v>#VALUE!</v>
      </c>
      <c r="AC721" s="83" t="str">
        <f t="shared" si="238"/>
        <v/>
      </c>
      <c r="AD721" s="54">
        <f t="shared" si="240"/>
        <v>717</v>
      </c>
      <c r="AE721" s="54" t="str">
        <f t="shared" si="224"/>
        <v/>
      </c>
      <c r="AF721" s="54" t="str">
        <f t="shared" si="225"/>
        <v/>
      </c>
      <c r="AG721" s="54" t="str">
        <f t="shared" si="233"/>
        <v/>
      </c>
      <c r="AH721" s="54" t="str">
        <f t="shared" si="233"/>
        <v/>
      </c>
      <c r="AI721" s="54" t="str">
        <f t="shared" si="233"/>
        <v/>
      </c>
      <c r="AJ721" s="54" t="str">
        <f t="shared" si="226"/>
        <v/>
      </c>
      <c r="AK721" s="54" t="str">
        <f t="shared" si="234"/>
        <v/>
      </c>
      <c r="AL721" s="54" t="str">
        <f t="shared" si="234"/>
        <v/>
      </c>
      <c r="AM721" s="54" t="str">
        <f t="shared" si="234"/>
        <v/>
      </c>
      <c r="AN721" s="1" t="str">
        <f>IF(AF721="S",VLOOKUP(AI721,lookups!$N$1:$O$100,2,FALSE),"NVT")</f>
        <v>NVT</v>
      </c>
      <c r="AP721" s="54" t="str">
        <f t="shared" si="239"/>
        <v/>
      </c>
    </row>
    <row r="722" spans="1:42" x14ac:dyDescent="0.2">
      <c r="A722" s="1">
        <f t="shared" si="227"/>
        <v>426.71800000000002</v>
      </c>
      <c r="B722" s="1">
        <f t="shared" si="228"/>
        <v>4</v>
      </c>
      <c r="C722" s="1">
        <f t="shared" si="229"/>
        <v>0</v>
      </c>
      <c r="D722" s="1">
        <f t="shared" si="230"/>
        <v>0</v>
      </c>
      <c r="E722" s="1">
        <f t="shared" si="235"/>
        <v>718</v>
      </c>
      <c r="F722" s="1">
        <f>IFERROR(VLOOKUP($E722,aanmeldingen!$B:$AB,F$1,FALSE),"-")</f>
        <v>426</v>
      </c>
      <c r="H722" s="25" t="str">
        <f>IF($D722=1,VLOOKUP($E722,aanmeldingen!$B:$AB,H$1,FALSE),"")</f>
        <v/>
      </c>
      <c r="I722" s="1" t="str">
        <f>IF($D722=1,VLOOKUP($E722,aanmeldingen!$B:$AB,I$1,FALSE),"")</f>
        <v/>
      </c>
      <c r="J722" s="1" t="str">
        <f>IF($D722=1,VLOOKUP($E722,aanmeldingen!$B:$AB,J$1,FALSE),"")</f>
        <v/>
      </c>
      <c r="K722" s="95" t="str">
        <f>IF($D722=1,VLOOKUP($E722,aanmeldingen!$B:$AB,K$1,FALSE),"")</f>
        <v/>
      </c>
      <c r="L722" s="95" t="str">
        <f>IF($D722=1,VLOOKUP($E722,aanmeldingen!$B:$AB,L$1,FALSE),"")</f>
        <v/>
      </c>
      <c r="M722" s="18" t="str">
        <f>IF($D722=1,VLOOKUP($E722,aanmeldingen!$B:$AB,M$1,FALSE),"")</f>
        <v/>
      </c>
      <c r="N722" s="1" t="str">
        <f>IF($D722=1,VLOOKUP($E722,aanmeldingen!$B:$AB,N$1,FALSE),"")</f>
        <v/>
      </c>
      <c r="O722" s="1" t="str">
        <f>IF($F722="-","",VLOOKUP($E722,aanmeldingen!$B:$AB,O$1,FALSE))</f>
        <v>Postma</v>
      </c>
      <c r="P722" s="1" t="str">
        <f>IF($F722="-","",VLOOKUP($E722,aanmeldingen!$B:$AB,P$1,FALSE))</f>
        <v>Randy</v>
      </c>
      <c r="Q722" s="1" t="str">
        <f>IF($F722="-","",VLOOKUP($E722,aanmeldingen!$B:$AB,Q$1,FALSE))</f>
        <v>FCA</v>
      </c>
      <c r="R722" s="123"/>
      <c r="S722" s="123"/>
      <c r="AA722" s="54">
        <f t="shared" si="236"/>
        <v>0</v>
      </c>
      <c r="AB722" s="54" t="e">
        <f t="shared" si="237"/>
        <v>#VALUE!</v>
      </c>
      <c r="AC722" s="83" t="str">
        <f t="shared" si="238"/>
        <v/>
      </c>
      <c r="AD722" s="54">
        <f t="shared" si="240"/>
        <v>718</v>
      </c>
      <c r="AE722" s="54" t="str">
        <f t="shared" si="224"/>
        <v/>
      </c>
      <c r="AF722" s="54" t="str">
        <f t="shared" si="225"/>
        <v/>
      </c>
      <c r="AG722" s="54" t="str">
        <f t="shared" si="233"/>
        <v/>
      </c>
      <c r="AH722" s="54" t="str">
        <f t="shared" si="233"/>
        <v/>
      </c>
      <c r="AI722" s="54" t="str">
        <f t="shared" si="233"/>
        <v/>
      </c>
      <c r="AJ722" s="54" t="str">
        <f t="shared" si="226"/>
        <v/>
      </c>
      <c r="AK722" s="54" t="str">
        <f t="shared" si="234"/>
        <v/>
      </c>
      <c r="AL722" s="54" t="str">
        <f t="shared" si="234"/>
        <v/>
      </c>
      <c r="AM722" s="54" t="str">
        <f t="shared" si="234"/>
        <v/>
      </c>
      <c r="AN722" s="1" t="str">
        <f>IF(AF722="S",VLOOKUP(AI722,lookups!$N$1:$O$100,2,FALSE),"NVT")</f>
        <v>NVT</v>
      </c>
      <c r="AP722" s="54" t="str">
        <f t="shared" si="239"/>
        <v/>
      </c>
    </row>
    <row r="723" spans="1:42" x14ac:dyDescent="0.2">
      <c r="A723" s="1">
        <f t="shared" si="227"/>
        <v>427.71899999999999</v>
      </c>
      <c r="B723" s="1">
        <f t="shared" si="228"/>
        <v>1</v>
      </c>
      <c r="C723" s="1">
        <f t="shared" si="229"/>
        <v>1</v>
      </c>
      <c r="D723" s="1">
        <f t="shared" si="230"/>
        <v>1</v>
      </c>
      <c r="E723" s="1">
        <f t="shared" si="235"/>
        <v>719</v>
      </c>
      <c r="F723" s="1">
        <f>IFERROR(VLOOKUP($E723,aanmeldingen!$B:$AB,F$1,FALSE),"-")</f>
        <v>427</v>
      </c>
      <c r="H723" s="25" t="str">
        <f>IF($D723=1,VLOOKUP($E723,aanmeldingen!$B:$AB,H$1,FALSE),"")</f>
        <v>Dusseldorf</v>
      </c>
      <c r="I723" s="1" t="str">
        <f>IF($D723=1,VLOOKUP($E723,aanmeldingen!$B:$AB,I$1,FALSE),"")</f>
        <v>GER</v>
      </c>
      <c r="J723" s="1" t="str">
        <f>IF($D723=1,VLOOKUP($E723,aanmeldingen!$B:$AB,J$1,FALSE),"")</f>
        <v>EK</v>
      </c>
      <c r="K723" s="95">
        <f>IF($D723=1,VLOOKUP($E723,aanmeldingen!$B:$AB,K$1,FALSE),"")</f>
        <v>43635</v>
      </c>
      <c r="L723" s="95">
        <f>IF($D723=1,VLOOKUP($E723,aanmeldingen!$B:$AB,L$1,FALSE),"")</f>
        <v>43635</v>
      </c>
      <c r="M723" s="18" t="str">
        <f>IF($D723=1,VLOOKUP($E723,aanmeldingen!$B:$AB,M$1,FALSE),"")</f>
        <v>Dames</v>
      </c>
      <c r="N723" s="1" t="str">
        <f>IF($D723=1,VLOOKUP($E723,aanmeldingen!$B:$AB,N$1,FALSE),"")</f>
        <v>Degen</v>
      </c>
      <c r="O723" s="1" t="str">
        <f>IF($F723="-","",VLOOKUP($E723,aanmeldingen!$B:$AB,O$1,FALSE))</f>
        <v>Boone</v>
      </c>
      <c r="P723" s="1" t="str">
        <f>IF($F723="-","",VLOOKUP($E723,aanmeldingen!$B:$AB,P$1,FALSE))</f>
        <v>Kelly</v>
      </c>
      <c r="Q723" s="1" t="str">
        <f>IF($F723="-","",VLOOKUP($E723,aanmeldingen!$B:$AB,Q$1,FALSE))</f>
        <v>ZAI</v>
      </c>
      <c r="R723" s="123"/>
      <c r="S723" s="123"/>
      <c r="AA723" s="54">
        <f t="shared" si="236"/>
        <v>0</v>
      </c>
      <c r="AB723" s="54" t="e">
        <f t="shared" si="237"/>
        <v>#VALUE!</v>
      </c>
      <c r="AC723" s="83" t="str">
        <f t="shared" si="238"/>
        <v/>
      </c>
      <c r="AD723" s="54">
        <f t="shared" si="240"/>
        <v>719</v>
      </c>
      <c r="AE723" s="54" t="str">
        <f t="shared" si="224"/>
        <v/>
      </c>
      <c r="AF723" s="54" t="str">
        <f t="shared" si="225"/>
        <v/>
      </c>
      <c r="AG723" s="54" t="str">
        <f t="shared" si="233"/>
        <v/>
      </c>
      <c r="AH723" s="54" t="str">
        <f t="shared" si="233"/>
        <v/>
      </c>
      <c r="AI723" s="54" t="str">
        <f t="shared" si="233"/>
        <v/>
      </c>
      <c r="AJ723" s="54" t="str">
        <f t="shared" si="226"/>
        <v/>
      </c>
      <c r="AK723" s="54" t="str">
        <f t="shared" si="234"/>
        <v/>
      </c>
      <c r="AL723" s="54" t="str">
        <f t="shared" si="234"/>
        <v/>
      </c>
      <c r="AM723" s="54" t="str">
        <f t="shared" si="234"/>
        <v/>
      </c>
      <c r="AN723" s="1" t="str">
        <f>IF(AF723="S",VLOOKUP(AI723,lookups!$N$1:$O$100,2,FALSE),"NVT")</f>
        <v>NVT</v>
      </c>
      <c r="AP723" s="54" t="str">
        <f t="shared" si="239"/>
        <v/>
      </c>
    </row>
    <row r="724" spans="1:42" x14ac:dyDescent="0.2">
      <c r="A724" s="1">
        <f t="shared" si="227"/>
        <v>427.72</v>
      </c>
      <c r="B724" s="1">
        <f t="shared" si="228"/>
        <v>2</v>
      </c>
      <c r="C724" s="1">
        <f t="shared" si="229"/>
        <v>1</v>
      </c>
      <c r="D724" s="1">
        <f t="shared" si="230"/>
        <v>0</v>
      </c>
      <c r="E724" s="1">
        <f t="shared" si="235"/>
        <v>720</v>
      </c>
      <c r="F724" s="1">
        <f>IFERROR(VLOOKUP($E724,aanmeldingen!$B:$AB,F$1,FALSE),"-")</f>
        <v>427</v>
      </c>
      <c r="H724" s="25" t="str">
        <f>IF($D724=1,VLOOKUP($E724,aanmeldingen!$B:$AB,H$1,FALSE),"")</f>
        <v/>
      </c>
      <c r="I724" s="1" t="str">
        <f>IF($D724=1,VLOOKUP($E724,aanmeldingen!$B:$AB,I$1,FALSE),"")</f>
        <v/>
      </c>
      <c r="J724" s="1" t="str">
        <f>IF($D724=1,VLOOKUP($E724,aanmeldingen!$B:$AB,J$1,FALSE),"")</f>
        <v/>
      </c>
      <c r="K724" s="95" t="str">
        <f>IF($D724=1,VLOOKUP($E724,aanmeldingen!$B:$AB,K$1,FALSE),"")</f>
        <v/>
      </c>
      <c r="L724" s="95" t="str">
        <f>IF($D724=1,VLOOKUP($E724,aanmeldingen!$B:$AB,L$1,FALSE),"")</f>
        <v/>
      </c>
      <c r="M724" s="18" t="str">
        <f>IF($D724=1,VLOOKUP($E724,aanmeldingen!$B:$AB,M$1,FALSE),"")</f>
        <v/>
      </c>
      <c r="N724" s="1" t="str">
        <f>IF($D724=1,VLOOKUP($E724,aanmeldingen!$B:$AB,N$1,FALSE),"")</f>
        <v/>
      </c>
      <c r="O724" s="1" t="str">
        <f>IF($F724="-","",VLOOKUP($E724,aanmeldingen!$B:$AB,O$1,FALSE))</f>
        <v>De Wijn</v>
      </c>
      <c r="P724" s="1" t="str">
        <f>IF($F724="-","",VLOOKUP($E724,aanmeldingen!$B:$AB,P$1,FALSE))</f>
        <v>Day</v>
      </c>
      <c r="Q724" s="1" t="str">
        <f>IF($F724="-","",VLOOKUP($E724,aanmeldingen!$B:$AB,Q$1,FALSE))</f>
        <v>DBO</v>
      </c>
      <c r="R724" s="123"/>
      <c r="S724" s="123"/>
      <c r="AA724" s="54">
        <f t="shared" si="236"/>
        <v>0</v>
      </c>
      <c r="AB724" s="54" t="e">
        <f t="shared" si="237"/>
        <v>#VALUE!</v>
      </c>
      <c r="AC724" s="83" t="str">
        <f t="shared" si="238"/>
        <v/>
      </c>
      <c r="AD724" s="54">
        <f t="shared" si="240"/>
        <v>720</v>
      </c>
      <c r="AE724" s="54" t="str">
        <f t="shared" si="224"/>
        <v/>
      </c>
      <c r="AF724" s="54" t="str">
        <f t="shared" si="225"/>
        <v/>
      </c>
      <c r="AG724" s="54" t="str">
        <f t="shared" si="233"/>
        <v/>
      </c>
      <c r="AH724" s="54" t="str">
        <f t="shared" si="233"/>
        <v/>
      </c>
      <c r="AI724" s="54" t="str">
        <f t="shared" si="233"/>
        <v/>
      </c>
      <c r="AJ724" s="54" t="str">
        <f t="shared" si="226"/>
        <v/>
      </c>
      <c r="AK724" s="54" t="str">
        <f t="shared" si="234"/>
        <v/>
      </c>
      <c r="AL724" s="54" t="str">
        <f t="shared" si="234"/>
        <v/>
      </c>
      <c r="AM724" s="54" t="str">
        <f t="shared" si="234"/>
        <v/>
      </c>
      <c r="AN724" s="1" t="str">
        <f>IF(AF724="S",VLOOKUP(AI724,lookups!$N$1:$O$100,2,FALSE),"NVT")</f>
        <v>NVT</v>
      </c>
      <c r="AP724" s="54" t="str">
        <f t="shared" si="239"/>
        <v/>
      </c>
    </row>
    <row r="725" spans="1:42" x14ac:dyDescent="0.2">
      <c r="A725" s="1">
        <f t="shared" si="227"/>
        <v>430.721</v>
      </c>
      <c r="B725" s="1">
        <f t="shared" si="228"/>
        <v>1</v>
      </c>
      <c r="C725" s="1">
        <f t="shared" si="229"/>
        <v>0</v>
      </c>
      <c r="D725" s="1">
        <f t="shared" si="230"/>
        <v>1</v>
      </c>
      <c r="E725" s="1">
        <f t="shared" si="235"/>
        <v>721</v>
      </c>
      <c r="F725" s="1">
        <f>IFERROR(VLOOKUP($E725,aanmeldingen!$B:$AB,F$1,FALSE),"-")</f>
        <v>430</v>
      </c>
      <c r="H725" s="25" t="str">
        <f>IF($D725=1,VLOOKUP($E725,aanmeldingen!$B:$AB,H$1,FALSE),"")</f>
        <v>Dusseldorf</v>
      </c>
      <c r="I725" s="1" t="str">
        <f>IF($D725=1,VLOOKUP($E725,aanmeldingen!$B:$AB,I$1,FALSE),"")</f>
        <v>GER</v>
      </c>
      <c r="J725" s="1" t="str">
        <f>IF($D725=1,VLOOKUP($E725,aanmeldingen!$B:$AB,J$1,FALSE),"")</f>
        <v>EK Eq</v>
      </c>
      <c r="K725" s="95">
        <f>IF($D725=1,VLOOKUP($E725,aanmeldingen!$B:$AB,K$1,FALSE),"")</f>
        <v>43636</v>
      </c>
      <c r="L725" s="95">
        <f>IF($D725=1,VLOOKUP($E725,aanmeldingen!$B:$AB,L$1,FALSE),"")</f>
        <v>43636</v>
      </c>
      <c r="M725" s="18" t="str">
        <f>IF($D725=1,VLOOKUP($E725,aanmeldingen!$B:$AB,M$1,FALSE),"")</f>
        <v>Heren</v>
      </c>
      <c r="N725" s="1" t="str">
        <f>IF($D725=1,VLOOKUP($E725,aanmeldingen!$B:$AB,N$1,FALSE),"")</f>
        <v>Floret</v>
      </c>
      <c r="O725" s="1" t="str">
        <f>IF($F725="-","",VLOOKUP($E725,aanmeldingen!$B:$AB,O$1,FALSE))</f>
        <v>Borst</v>
      </c>
      <c r="P725" s="1" t="str">
        <f>IF($F725="-","",VLOOKUP($E725,aanmeldingen!$B:$AB,P$1,FALSE))</f>
        <v>Sebastiaan</v>
      </c>
      <c r="Q725" s="1" t="str">
        <f>IF($F725="-","",VLOOKUP($E725,aanmeldingen!$B:$AB,Q$1,FALSE))</f>
        <v>OKK</v>
      </c>
      <c r="R725" s="123"/>
      <c r="S725" s="123"/>
      <c r="AA725" s="54">
        <f t="shared" si="236"/>
        <v>0</v>
      </c>
      <c r="AB725" s="54" t="e">
        <f t="shared" si="237"/>
        <v>#VALUE!</v>
      </c>
      <c r="AC725" s="83" t="str">
        <f t="shared" si="238"/>
        <v/>
      </c>
      <c r="AD725" s="54">
        <f t="shared" si="240"/>
        <v>721</v>
      </c>
      <c r="AE725" s="54" t="str">
        <f t="shared" si="224"/>
        <v/>
      </c>
      <c r="AF725" s="54" t="str">
        <f t="shared" si="225"/>
        <v/>
      </c>
      <c r="AG725" s="54" t="str">
        <f t="shared" ref="AG725:AI744" si="241">IF($AF725="W",VLOOKUP($AE725,$F$5:$N$997,AG$4,FALSE),IF($AF725="S",VLOOKUP($AE725,$A$5:$R$997,AG$3,FALSE),""))</f>
        <v/>
      </c>
      <c r="AH725" s="54" t="str">
        <f t="shared" si="241"/>
        <v/>
      </c>
      <c r="AI725" s="54" t="str">
        <f t="shared" si="241"/>
        <v/>
      </c>
      <c r="AJ725" s="54" t="str">
        <f t="shared" si="226"/>
        <v/>
      </c>
      <c r="AK725" s="54" t="str">
        <f t="shared" ref="AK725:AM744" si="242">IF($AF725="W",VLOOKUP($AE725,$F$5:$N$997,AK$4,FALSE),"")</f>
        <v/>
      </c>
      <c r="AL725" s="54" t="str">
        <f t="shared" si="242"/>
        <v/>
      </c>
      <c r="AM725" s="54" t="str">
        <f t="shared" si="242"/>
        <v/>
      </c>
      <c r="AN725" s="1" t="str">
        <f>IF(AF725="S",VLOOKUP(AI725,lookups!$N$1:$O$100,2,FALSE),"NVT")</f>
        <v>NVT</v>
      </c>
      <c r="AP725" s="54" t="str">
        <f t="shared" si="239"/>
        <v/>
      </c>
    </row>
    <row r="726" spans="1:42" x14ac:dyDescent="0.2">
      <c r="A726" s="1">
        <f t="shared" si="227"/>
        <v>430.72199999999998</v>
      </c>
      <c r="B726" s="1">
        <f t="shared" si="228"/>
        <v>2</v>
      </c>
      <c r="C726" s="1">
        <f t="shared" si="229"/>
        <v>0</v>
      </c>
      <c r="D726" s="1">
        <f t="shared" si="230"/>
        <v>0</v>
      </c>
      <c r="E726" s="1">
        <f t="shared" si="235"/>
        <v>722</v>
      </c>
      <c r="F726" s="1">
        <f>IFERROR(VLOOKUP($E726,aanmeldingen!$B:$AB,F$1,FALSE),"-")</f>
        <v>430</v>
      </c>
      <c r="H726" s="25" t="str">
        <f>IF($D726=1,VLOOKUP($E726,aanmeldingen!$B:$AB,H$1,FALSE),"")</f>
        <v/>
      </c>
      <c r="I726" s="1" t="str">
        <f>IF($D726=1,VLOOKUP($E726,aanmeldingen!$B:$AB,I$1,FALSE),"")</f>
        <v/>
      </c>
      <c r="J726" s="1" t="str">
        <f>IF($D726=1,VLOOKUP($E726,aanmeldingen!$B:$AB,J$1,FALSE),"")</f>
        <v/>
      </c>
      <c r="K726" s="95" t="str">
        <f>IF($D726=1,VLOOKUP($E726,aanmeldingen!$B:$AB,K$1,FALSE),"")</f>
        <v/>
      </c>
      <c r="L726" s="95" t="str">
        <f>IF($D726=1,VLOOKUP($E726,aanmeldingen!$B:$AB,L$1,FALSE),"")</f>
        <v/>
      </c>
      <c r="M726" s="18" t="str">
        <f>IF($D726=1,VLOOKUP($E726,aanmeldingen!$B:$AB,M$1,FALSE),"")</f>
        <v/>
      </c>
      <c r="N726" s="1" t="str">
        <f>IF($D726=1,VLOOKUP($E726,aanmeldingen!$B:$AB,N$1,FALSE),"")</f>
        <v/>
      </c>
      <c r="O726" s="1" t="str">
        <f>IF($F726="-","",VLOOKUP($E726,aanmeldingen!$B:$AB,O$1,FALSE))</f>
        <v>Van Egmond</v>
      </c>
      <c r="P726" s="1" t="str">
        <f>IF($F726="-","",VLOOKUP($E726,aanmeldingen!$B:$AB,P$1,FALSE))</f>
        <v>Dirk Jan</v>
      </c>
      <c r="Q726" s="1" t="str">
        <f>IF($F726="-","",VLOOKUP($E726,aanmeldingen!$B:$AB,Q$1,FALSE))</f>
        <v>AMS</v>
      </c>
      <c r="R726" s="123"/>
      <c r="S726" s="123"/>
      <c r="AA726" s="54">
        <f t="shared" si="236"/>
        <v>0</v>
      </c>
      <c r="AB726" s="54" t="e">
        <f t="shared" si="237"/>
        <v>#VALUE!</v>
      </c>
      <c r="AC726" s="83" t="str">
        <f t="shared" si="238"/>
        <v/>
      </c>
      <c r="AD726" s="54">
        <f t="shared" si="240"/>
        <v>722</v>
      </c>
      <c r="AE726" s="54" t="str">
        <f t="shared" si="224"/>
        <v/>
      </c>
      <c r="AF726" s="54" t="str">
        <f t="shared" si="225"/>
        <v/>
      </c>
      <c r="AG726" s="54" t="str">
        <f t="shared" si="241"/>
        <v/>
      </c>
      <c r="AH726" s="54" t="str">
        <f t="shared" si="241"/>
        <v/>
      </c>
      <c r="AI726" s="54" t="str">
        <f t="shared" si="241"/>
        <v/>
      </c>
      <c r="AJ726" s="54" t="str">
        <f t="shared" si="226"/>
        <v/>
      </c>
      <c r="AK726" s="54" t="str">
        <f t="shared" si="242"/>
        <v/>
      </c>
      <c r="AL726" s="54" t="str">
        <f t="shared" si="242"/>
        <v/>
      </c>
      <c r="AM726" s="54" t="str">
        <f t="shared" si="242"/>
        <v/>
      </c>
      <c r="AN726" s="1" t="str">
        <f>IF(AF726="S",VLOOKUP(AI726,lookups!$N$1:$O$100,2,FALSE),"NVT")</f>
        <v>NVT</v>
      </c>
      <c r="AP726" s="54" t="str">
        <f t="shared" si="239"/>
        <v/>
      </c>
    </row>
    <row r="727" spans="1:42" x14ac:dyDescent="0.2">
      <c r="A727" s="1">
        <f t="shared" si="227"/>
        <v>430.72300000000001</v>
      </c>
      <c r="B727" s="1">
        <f t="shared" si="228"/>
        <v>3</v>
      </c>
      <c r="C727" s="1">
        <f t="shared" si="229"/>
        <v>0</v>
      </c>
      <c r="D727" s="1">
        <f t="shared" si="230"/>
        <v>0</v>
      </c>
      <c r="E727" s="1">
        <f t="shared" si="235"/>
        <v>723</v>
      </c>
      <c r="F727" s="1">
        <f>IFERROR(VLOOKUP($E727,aanmeldingen!$B:$AB,F$1,FALSE),"-")</f>
        <v>430</v>
      </c>
      <c r="H727" s="25" t="str">
        <f>IF($D727=1,VLOOKUP($E727,aanmeldingen!$B:$AB,H$1,FALSE),"")</f>
        <v/>
      </c>
      <c r="I727" s="1" t="str">
        <f>IF($D727=1,VLOOKUP($E727,aanmeldingen!$B:$AB,I$1,FALSE),"")</f>
        <v/>
      </c>
      <c r="J727" s="1" t="str">
        <f>IF($D727=1,VLOOKUP($E727,aanmeldingen!$B:$AB,J$1,FALSE),"")</f>
        <v/>
      </c>
      <c r="K727" s="95" t="str">
        <f>IF($D727=1,VLOOKUP($E727,aanmeldingen!$B:$AB,K$1,FALSE),"")</f>
        <v/>
      </c>
      <c r="L727" s="95" t="str">
        <f>IF($D727=1,VLOOKUP($E727,aanmeldingen!$B:$AB,L$1,FALSE),"")</f>
        <v/>
      </c>
      <c r="M727" s="18" t="str">
        <f>IF($D727=1,VLOOKUP($E727,aanmeldingen!$B:$AB,M$1,FALSE),"")</f>
        <v/>
      </c>
      <c r="N727" s="1" t="str">
        <f>IF($D727=1,VLOOKUP($E727,aanmeldingen!$B:$AB,N$1,FALSE),"")</f>
        <v/>
      </c>
      <c r="O727" s="1" t="str">
        <f>IF($F727="-","",VLOOKUP($E727,aanmeldingen!$B:$AB,O$1,FALSE))</f>
        <v>Yuno</v>
      </c>
      <c r="P727" s="1" t="str">
        <f>IF($F727="-","",VLOOKUP($E727,aanmeldingen!$B:$AB,P$1,FALSE))</f>
        <v>Elisha</v>
      </c>
      <c r="Q727" s="1" t="str">
        <f>IF($F727="-","",VLOOKUP($E727,aanmeldingen!$B:$AB,Q$1,FALSE))</f>
        <v>HS</v>
      </c>
      <c r="R727" s="123"/>
      <c r="S727" s="123"/>
      <c r="AA727" s="54">
        <f t="shared" si="236"/>
        <v>0</v>
      </c>
      <c r="AB727" s="54" t="e">
        <f t="shared" si="237"/>
        <v>#VALUE!</v>
      </c>
      <c r="AC727" s="83" t="str">
        <f t="shared" si="238"/>
        <v/>
      </c>
      <c r="AD727" s="54">
        <f t="shared" si="240"/>
        <v>723</v>
      </c>
      <c r="AE727" s="54" t="str">
        <f t="shared" si="224"/>
        <v/>
      </c>
      <c r="AF727" s="54" t="str">
        <f t="shared" si="225"/>
        <v/>
      </c>
      <c r="AG727" s="54" t="str">
        <f t="shared" si="241"/>
        <v/>
      </c>
      <c r="AH727" s="54" t="str">
        <f t="shared" si="241"/>
        <v/>
      </c>
      <c r="AI727" s="54" t="str">
        <f t="shared" si="241"/>
        <v/>
      </c>
      <c r="AJ727" s="54" t="str">
        <f t="shared" si="226"/>
        <v/>
      </c>
      <c r="AK727" s="54" t="str">
        <f t="shared" si="242"/>
        <v/>
      </c>
      <c r="AL727" s="54" t="str">
        <f t="shared" si="242"/>
        <v/>
      </c>
      <c r="AM727" s="54" t="str">
        <f t="shared" si="242"/>
        <v/>
      </c>
      <c r="AN727" s="1" t="str">
        <f>IF(AF727="S",VLOOKUP(AI727,lookups!$N$1:$O$100,2,FALSE),"NVT")</f>
        <v>NVT</v>
      </c>
      <c r="AP727" s="54" t="str">
        <f t="shared" si="239"/>
        <v/>
      </c>
    </row>
    <row r="728" spans="1:42" x14ac:dyDescent="0.2">
      <c r="A728" s="1">
        <f t="shared" si="227"/>
        <v>430.72399999999999</v>
      </c>
      <c r="B728" s="1">
        <f t="shared" si="228"/>
        <v>4</v>
      </c>
      <c r="C728" s="1">
        <f t="shared" si="229"/>
        <v>0</v>
      </c>
      <c r="D728" s="1">
        <f t="shared" si="230"/>
        <v>0</v>
      </c>
      <c r="E728" s="1">
        <f t="shared" si="235"/>
        <v>724</v>
      </c>
      <c r="F728" s="1">
        <f>IFERROR(VLOOKUP($E728,aanmeldingen!$B:$AB,F$1,FALSE),"-")</f>
        <v>430</v>
      </c>
      <c r="H728" s="25" t="str">
        <f>IF($D728=1,VLOOKUP($E728,aanmeldingen!$B:$AB,H$1,FALSE),"")</f>
        <v/>
      </c>
      <c r="I728" s="1" t="str">
        <f>IF($D728=1,VLOOKUP($E728,aanmeldingen!$B:$AB,I$1,FALSE),"")</f>
        <v/>
      </c>
      <c r="J728" s="1" t="str">
        <f>IF($D728=1,VLOOKUP($E728,aanmeldingen!$B:$AB,J$1,FALSE),"")</f>
        <v/>
      </c>
      <c r="K728" s="95" t="str">
        <f>IF($D728=1,VLOOKUP($E728,aanmeldingen!$B:$AB,K$1,FALSE),"")</f>
        <v/>
      </c>
      <c r="L728" s="95" t="str">
        <f>IF($D728=1,VLOOKUP($E728,aanmeldingen!$B:$AB,L$1,FALSE),"")</f>
        <v/>
      </c>
      <c r="M728" s="18" t="str">
        <f>IF($D728=1,VLOOKUP($E728,aanmeldingen!$B:$AB,M$1,FALSE),"")</f>
        <v/>
      </c>
      <c r="N728" s="1" t="str">
        <f>IF($D728=1,VLOOKUP($E728,aanmeldingen!$B:$AB,N$1,FALSE),"")</f>
        <v/>
      </c>
      <c r="O728" s="1" t="str">
        <f>IF($F728="-","",VLOOKUP($E728,aanmeldingen!$B:$AB,O$1,FALSE))</f>
        <v>Giacon</v>
      </c>
      <c r="P728" s="1" t="str">
        <f>IF($F728="-","",VLOOKUP($E728,aanmeldingen!$B:$AB,P$1,FALSE))</f>
        <v>Daniel</v>
      </c>
      <c r="Q728" s="1" t="str">
        <f>IF($F728="-","",VLOOKUP($E728,aanmeldingen!$B:$AB,Q$1,FALSE))</f>
        <v>AMS</v>
      </c>
      <c r="R728" s="123"/>
      <c r="S728" s="123"/>
      <c r="AA728" s="54">
        <f t="shared" si="236"/>
        <v>0</v>
      </c>
      <c r="AB728" s="54" t="e">
        <f t="shared" si="237"/>
        <v>#VALUE!</v>
      </c>
      <c r="AC728" s="83" t="str">
        <f t="shared" si="238"/>
        <v/>
      </c>
      <c r="AD728" s="54">
        <f t="shared" si="240"/>
        <v>724</v>
      </c>
      <c r="AE728" s="54" t="str">
        <f t="shared" si="224"/>
        <v/>
      </c>
      <c r="AF728" s="54" t="str">
        <f t="shared" si="225"/>
        <v/>
      </c>
      <c r="AG728" s="54" t="str">
        <f t="shared" si="241"/>
        <v/>
      </c>
      <c r="AH728" s="54" t="str">
        <f t="shared" si="241"/>
        <v/>
      </c>
      <c r="AI728" s="54" t="str">
        <f t="shared" si="241"/>
        <v/>
      </c>
      <c r="AJ728" s="54" t="str">
        <f t="shared" si="226"/>
        <v/>
      </c>
      <c r="AK728" s="54" t="str">
        <f t="shared" si="242"/>
        <v/>
      </c>
      <c r="AL728" s="54" t="str">
        <f t="shared" si="242"/>
        <v/>
      </c>
      <c r="AM728" s="54" t="str">
        <f t="shared" si="242"/>
        <v/>
      </c>
      <c r="AN728" s="1" t="str">
        <f>IF(AF728="S",VLOOKUP(AI728,lookups!$N$1:$O$100,2,FALSE),"NVT")</f>
        <v>NVT</v>
      </c>
      <c r="AP728" s="54" t="str">
        <f t="shared" si="239"/>
        <v/>
      </c>
    </row>
    <row r="729" spans="1:42" x14ac:dyDescent="0.2">
      <c r="A729" s="1">
        <f t="shared" si="227"/>
        <v>432.72500000000002</v>
      </c>
      <c r="B729" s="1">
        <f t="shared" si="228"/>
        <v>1</v>
      </c>
      <c r="C729" s="1">
        <f t="shared" si="229"/>
        <v>1</v>
      </c>
      <c r="D729" s="1">
        <f t="shared" si="230"/>
        <v>1</v>
      </c>
      <c r="E729" s="1">
        <f t="shared" si="235"/>
        <v>725</v>
      </c>
      <c r="F729" s="1">
        <f>IFERROR(VLOOKUP($E729,aanmeldingen!$B:$AB,F$1,FALSE),"-")</f>
        <v>432</v>
      </c>
      <c r="H729" s="25" t="str">
        <f>IF($D729=1,VLOOKUP($E729,aanmeldingen!$B:$AB,H$1,FALSE),"")</f>
        <v>Dusseldorf</v>
      </c>
      <c r="I729" s="1" t="str">
        <f>IF($D729=1,VLOOKUP($E729,aanmeldingen!$B:$AB,I$1,FALSE),"")</f>
        <v>GER</v>
      </c>
      <c r="J729" s="1" t="str">
        <f>IF($D729=1,VLOOKUP($E729,aanmeldingen!$B:$AB,J$1,FALSE),"")</f>
        <v>EK Eq</v>
      </c>
      <c r="K729" s="95">
        <f>IF($D729=1,VLOOKUP($E729,aanmeldingen!$B:$AB,K$1,FALSE),"")</f>
        <v>43637</v>
      </c>
      <c r="L729" s="95">
        <f>IF($D729=1,VLOOKUP($E729,aanmeldingen!$B:$AB,L$1,FALSE),"")</f>
        <v>43637</v>
      </c>
      <c r="M729" s="18" t="str">
        <f>IF($D729=1,VLOOKUP($E729,aanmeldingen!$B:$AB,M$1,FALSE),"")</f>
        <v>Heren</v>
      </c>
      <c r="N729" s="1" t="str">
        <f>IF($D729=1,VLOOKUP($E729,aanmeldingen!$B:$AB,N$1,FALSE),"")</f>
        <v>Degen</v>
      </c>
      <c r="O729" s="1" t="str">
        <f>IF($F729="-","",VLOOKUP($E729,aanmeldingen!$B:$AB,O$1,FALSE))</f>
        <v>Tulen</v>
      </c>
      <c r="P729" s="1" t="str">
        <f>IF($F729="-","",VLOOKUP($E729,aanmeldingen!$B:$AB,P$1,FALSE))</f>
        <v>Tristan</v>
      </c>
      <c r="Q729" s="1" t="str">
        <f>IF($F729="-","",VLOOKUP($E729,aanmeldingen!$B:$AB,Q$1,FALSE))</f>
        <v>SCA</v>
      </c>
      <c r="R729" s="123"/>
      <c r="S729" s="123"/>
      <c r="AA729" s="54">
        <f t="shared" si="236"/>
        <v>0</v>
      </c>
      <c r="AB729" s="54" t="e">
        <f t="shared" si="237"/>
        <v>#VALUE!</v>
      </c>
      <c r="AC729" s="83" t="str">
        <f t="shared" si="238"/>
        <v/>
      </c>
      <c r="AD729" s="54">
        <f t="shared" si="240"/>
        <v>725</v>
      </c>
      <c r="AE729" s="54" t="str">
        <f t="shared" si="224"/>
        <v/>
      </c>
      <c r="AF729" s="54" t="str">
        <f t="shared" si="225"/>
        <v/>
      </c>
      <c r="AG729" s="54" t="str">
        <f t="shared" si="241"/>
        <v/>
      </c>
      <c r="AH729" s="54" t="str">
        <f t="shared" si="241"/>
        <v/>
      </c>
      <c r="AI729" s="54" t="str">
        <f t="shared" si="241"/>
        <v/>
      </c>
      <c r="AJ729" s="54" t="str">
        <f t="shared" si="226"/>
        <v/>
      </c>
      <c r="AK729" s="54" t="str">
        <f t="shared" si="242"/>
        <v/>
      </c>
      <c r="AL729" s="54" t="str">
        <f t="shared" si="242"/>
        <v/>
      </c>
      <c r="AM729" s="54" t="str">
        <f t="shared" si="242"/>
        <v/>
      </c>
      <c r="AN729" s="1" t="str">
        <f>IF(AF729="S",VLOOKUP(AI729,lookups!$N$1:$O$100,2,FALSE),"NVT")</f>
        <v>NVT</v>
      </c>
      <c r="AP729" s="54" t="str">
        <f t="shared" si="239"/>
        <v/>
      </c>
    </row>
    <row r="730" spans="1:42" x14ac:dyDescent="0.2">
      <c r="A730" s="1">
        <f t="shared" si="227"/>
        <v>432.726</v>
      </c>
      <c r="B730" s="1">
        <f t="shared" si="228"/>
        <v>2</v>
      </c>
      <c r="C730" s="1">
        <f t="shared" si="229"/>
        <v>1</v>
      </c>
      <c r="D730" s="1">
        <f t="shared" si="230"/>
        <v>0</v>
      </c>
      <c r="E730" s="1">
        <f t="shared" si="235"/>
        <v>726</v>
      </c>
      <c r="F730" s="1">
        <f>IFERROR(VLOOKUP($E730,aanmeldingen!$B:$AB,F$1,FALSE),"-")</f>
        <v>432</v>
      </c>
      <c r="H730" s="25" t="str">
        <f>IF($D730=1,VLOOKUP($E730,aanmeldingen!$B:$AB,H$1,FALSE),"")</f>
        <v/>
      </c>
      <c r="I730" s="1" t="str">
        <f>IF($D730=1,VLOOKUP($E730,aanmeldingen!$B:$AB,I$1,FALSE),"")</f>
        <v/>
      </c>
      <c r="J730" s="1" t="str">
        <f>IF($D730=1,VLOOKUP($E730,aanmeldingen!$B:$AB,J$1,FALSE),"")</f>
        <v/>
      </c>
      <c r="K730" s="95" t="str">
        <f>IF($D730=1,VLOOKUP($E730,aanmeldingen!$B:$AB,K$1,FALSE),"")</f>
        <v/>
      </c>
      <c r="L730" s="95" t="str">
        <f>IF($D730=1,VLOOKUP($E730,aanmeldingen!$B:$AB,L$1,FALSE),"")</f>
        <v/>
      </c>
      <c r="M730" s="18" t="str">
        <f>IF($D730=1,VLOOKUP($E730,aanmeldingen!$B:$AB,M$1,FALSE),"")</f>
        <v/>
      </c>
      <c r="N730" s="1" t="str">
        <f>IF($D730=1,VLOOKUP($E730,aanmeldingen!$B:$AB,N$1,FALSE),"")</f>
        <v/>
      </c>
      <c r="O730" s="1" t="str">
        <f>IF($F730="-","",VLOOKUP($E730,aanmeldingen!$B:$AB,O$1,FALSE))</f>
        <v>Tulen</v>
      </c>
      <c r="P730" s="1" t="str">
        <f>IF($F730="-","",VLOOKUP($E730,aanmeldingen!$B:$AB,P$1,FALSE))</f>
        <v>Rafael</v>
      </c>
      <c r="Q730" s="1" t="str">
        <f>IF($F730="-","",VLOOKUP($E730,aanmeldingen!$B:$AB,Q$1,FALSE))</f>
        <v>SCA</v>
      </c>
      <c r="R730" s="123"/>
      <c r="S730" s="123"/>
      <c r="AA730" s="54">
        <f t="shared" si="236"/>
        <v>0</v>
      </c>
      <c r="AB730" s="54" t="e">
        <f t="shared" si="237"/>
        <v>#VALUE!</v>
      </c>
      <c r="AC730" s="83" t="str">
        <f t="shared" si="238"/>
        <v/>
      </c>
      <c r="AD730" s="54">
        <f t="shared" si="240"/>
        <v>726</v>
      </c>
      <c r="AE730" s="54" t="str">
        <f t="shared" si="224"/>
        <v/>
      </c>
      <c r="AF730" s="54" t="str">
        <f t="shared" si="225"/>
        <v/>
      </c>
      <c r="AG730" s="54" t="str">
        <f t="shared" si="241"/>
        <v/>
      </c>
      <c r="AH730" s="54" t="str">
        <f t="shared" si="241"/>
        <v/>
      </c>
      <c r="AI730" s="54" t="str">
        <f t="shared" si="241"/>
        <v/>
      </c>
      <c r="AJ730" s="54" t="str">
        <f t="shared" si="226"/>
        <v/>
      </c>
      <c r="AK730" s="54" t="str">
        <f t="shared" si="242"/>
        <v/>
      </c>
      <c r="AL730" s="54" t="str">
        <f t="shared" si="242"/>
        <v/>
      </c>
      <c r="AM730" s="54" t="str">
        <f t="shared" si="242"/>
        <v/>
      </c>
      <c r="AN730" s="1" t="str">
        <f>IF(AF730="S",VLOOKUP(AI730,lookups!$N$1:$O$100,2,FALSE),"NVT")</f>
        <v>NVT</v>
      </c>
      <c r="AP730" s="54" t="str">
        <f t="shared" si="239"/>
        <v/>
      </c>
    </row>
    <row r="731" spans="1:42" x14ac:dyDescent="0.2">
      <c r="A731" s="1">
        <f t="shared" si="227"/>
        <v>432.72699999999998</v>
      </c>
      <c r="B731" s="1">
        <f t="shared" si="228"/>
        <v>3</v>
      </c>
      <c r="C731" s="1">
        <f t="shared" si="229"/>
        <v>1</v>
      </c>
      <c r="D731" s="1">
        <f t="shared" si="230"/>
        <v>0</v>
      </c>
      <c r="E731" s="1">
        <f t="shared" si="235"/>
        <v>727</v>
      </c>
      <c r="F731" s="1">
        <f>IFERROR(VLOOKUP($E731,aanmeldingen!$B:$AB,F$1,FALSE),"-")</f>
        <v>432</v>
      </c>
      <c r="H731" s="25" t="str">
        <f>IF($D731=1,VLOOKUP($E731,aanmeldingen!$B:$AB,H$1,FALSE),"")</f>
        <v/>
      </c>
      <c r="I731" s="1" t="str">
        <f>IF($D731=1,VLOOKUP($E731,aanmeldingen!$B:$AB,I$1,FALSE),"")</f>
        <v/>
      </c>
      <c r="J731" s="1" t="str">
        <f>IF($D731=1,VLOOKUP($E731,aanmeldingen!$B:$AB,J$1,FALSE),"")</f>
        <v/>
      </c>
      <c r="K731" s="95" t="str">
        <f>IF($D731=1,VLOOKUP($E731,aanmeldingen!$B:$AB,K$1,FALSE),"")</f>
        <v/>
      </c>
      <c r="L731" s="95" t="str">
        <f>IF($D731=1,VLOOKUP($E731,aanmeldingen!$B:$AB,L$1,FALSE),"")</f>
        <v/>
      </c>
      <c r="M731" s="18" t="str">
        <f>IF($D731=1,VLOOKUP($E731,aanmeldingen!$B:$AB,M$1,FALSE),"")</f>
        <v/>
      </c>
      <c r="N731" s="1" t="str">
        <f>IF($D731=1,VLOOKUP($E731,aanmeldingen!$B:$AB,N$1,FALSE),"")</f>
        <v/>
      </c>
      <c r="O731" s="1" t="str">
        <f>IF($F731="-","",VLOOKUP($E731,aanmeldingen!$B:$AB,O$1,FALSE))</f>
        <v>Postma</v>
      </c>
      <c r="P731" s="1" t="str">
        <f>IF($F731="-","",VLOOKUP($E731,aanmeldingen!$B:$AB,P$1,FALSE))</f>
        <v>Randy</v>
      </c>
      <c r="Q731" s="1" t="str">
        <f>IF($F731="-","",VLOOKUP($E731,aanmeldingen!$B:$AB,Q$1,FALSE))</f>
        <v>FCA</v>
      </c>
      <c r="R731" s="123"/>
      <c r="S731" s="123"/>
      <c r="AA731" s="54">
        <f t="shared" si="236"/>
        <v>0</v>
      </c>
      <c r="AB731" s="54" t="e">
        <f t="shared" si="237"/>
        <v>#VALUE!</v>
      </c>
      <c r="AC731" s="83" t="str">
        <f t="shared" si="238"/>
        <v/>
      </c>
      <c r="AD731" s="54">
        <f t="shared" si="240"/>
        <v>727</v>
      </c>
      <c r="AE731" s="54" t="str">
        <f t="shared" si="224"/>
        <v/>
      </c>
      <c r="AF731" s="54" t="str">
        <f t="shared" si="225"/>
        <v/>
      </c>
      <c r="AG731" s="54" t="str">
        <f t="shared" si="241"/>
        <v/>
      </c>
      <c r="AH731" s="54" t="str">
        <f t="shared" si="241"/>
        <v/>
      </c>
      <c r="AI731" s="54" t="str">
        <f t="shared" si="241"/>
        <v/>
      </c>
      <c r="AJ731" s="54" t="str">
        <f t="shared" si="226"/>
        <v/>
      </c>
      <c r="AK731" s="54" t="str">
        <f t="shared" si="242"/>
        <v/>
      </c>
      <c r="AL731" s="54" t="str">
        <f t="shared" si="242"/>
        <v/>
      </c>
      <c r="AM731" s="54" t="str">
        <f t="shared" si="242"/>
        <v/>
      </c>
      <c r="AN731" s="1" t="str">
        <f>IF(AF731="S",VLOOKUP(AI731,lookups!$N$1:$O$100,2,FALSE),"NVT")</f>
        <v>NVT</v>
      </c>
      <c r="AP731" s="54" t="str">
        <f t="shared" si="239"/>
        <v/>
      </c>
    </row>
    <row r="732" spans="1:42" x14ac:dyDescent="0.2">
      <c r="A732" s="1">
        <f t="shared" si="227"/>
        <v>432.72800000000001</v>
      </c>
      <c r="B732" s="1">
        <f t="shared" si="228"/>
        <v>4</v>
      </c>
      <c r="C732" s="1">
        <f t="shared" si="229"/>
        <v>1</v>
      </c>
      <c r="D732" s="1">
        <f t="shared" si="230"/>
        <v>0</v>
      </c>
      <c r="E732" s="1">
        <f t="shared" si="235"/>
        <v>728</v>
      </c>
      <c r="F732" s="1">
        <f>IFERROR(VLOOKUP($E732,aanmeldingen!$B:$AB,F$1,FALSE),"-")</f>
        <v>432</v>
      </c>
      <c r="H732" s="25" t="str">
        <f>IF($D732=1,VLOOKUP($E732,aanmeldingen!$B:$AB,H$1,FALSE),"")</f>
        <v/>
      </c>
      <c r="I732" s="1" t="str">
        <f>IF($D732=1,VLOOKUP($E732,aanmeldingen!$B:$AB,I$1,FALSE),"")</f>
        <v/>
      </c>
      <c r="J732" s="1" t="str">
        <f>IF($D732=1,VLOOKUP($E732,aanmeldingen!$B:$AB,J$1,FALSE),"")</f>
        <v/>
      </c>
      <c r="K732" s="95" t="str">
        <f>IF($D732=1,VLOOKUP($E732,aanmeldingen!$B:$AB,K$1,FALSE),"")</f>
        <v/>
      </c>
      <c r="L732" s="95" t="str">
        <f>IF($D732=1,VLOOKUP($E732,aanmeldingen!$B:$AB,L$1,FALSE),"")</f>
        <v/>
      </c>
      <c r="M732" s="18" t="str">
        <f>IF($D732=1,VLOOKUP($E732,aanmeldingen!$B:$AB,M$1,FALSE),"")</f>
        <v/>
      </c>
      <c r="N732" s="1" t="str">
        <f>IF($D732=1,VLOOKUP($E732,aanmeldingen!$B:$AB,N$1,FALSE),"")</f>
        <v/>
      </c>
      <c r="O732" s="1" t="str">
        <f>IF($F732="-","",VLOOKUP($E732,aanmeldingen!$B:$AB,O$1,FALSE))</f>
        <v>Keppel</v>
      </c>
      <c r="P732" s="1" t="str">
        <f>IF($F732="-","",VLOOKUP($E732,aanmeldingen!$B:$AB,P$1,FALSE))</f>
        <v>Colin</v>
      </c>
      <c r="Q732" s="1" t="str">
        <f>IF($F732="-","",VLOOKUP($E732,aanmeldingen!$B:$AB,Q$1,FALSE))</f>
        <v>DBO</v>
      </c>
      <c r="R732" s="123"/>
      <c r="S732" s="123"/>
      <c r="AA732" s="54">
        <f t="shared" si="236"/>
        <v>0</v>
      </c>
      <c r="AB732" s="54" t="e">
        <f t="shared" si="237"/>
        <v>#VALUE!</v>
      </c>
      <c r="AC732" s="83" t="str">
        <f t="shared" si="238"/>
        <v/>
      </c>
      <c r="AD732" s="54">
        <f t="shared" si="240"/>
        <v>728</v>
      </c>
      <c r="AE732" s="54" t="str">
        <f t="shared" ref="AE732:AE795" si="243">IFERROR(VLOOKUP(AD732,$AB$5:$AC$1990,2,FALSE),"")</f>
        <v/>
      </c>
      <c r="AF732" s="54" t="str">
        <f t="shared" ref="AF732:AF795" si="244">IF(AE732="","",IF(AE732=TRUNC(AE732),"W","S"))</f>
        <v/>
      </c>
      <c r="AG732" s="54" t="str">
        <f t="shared" si="241"/>
        <v/>
      </c>
      <c r="AH732" s="54" t="str">
        <f t="shared" si="241"/>
        <v/>
      </c>
      <c r="AI732" s="54" t="str">
        <f t="shared" si="241"/>
        <v/>
      </c>
      <c r="AJ732" s="54" t="str">
        <f t="shared" si="226"/>
        <v/>
      </c>
      <c r="AK732" s="54" t="str">
        <f t="shared" si="242"/>
        <v/>
      </c>
      <c r="AL732" s="54" t="str">
        <f t="shared" si="242"/>
        <v/>
      </c>
      <c r="AM732" s="54" t="str">
        <f t="shared" si="242"/>
        <v/>
      </c>
      <c r="AN732" s="1" t="str">
        <f>IF(AF732="S",VLOOKUP(AI732,lookups!$N$1:$O$100,2,FALSE),"NVT")</f>
        <v>NVT</v>
      </c>
      <c r="AP732" s="54" t="str">
        <f t="shared" si="239"/>
        <v/>
      </c>
    </row>
    <row r="733" spans="1:42" x14ac:dyDescent="0.2">
      <c r="A733" s="1">
        <f t="shared" si="227"/>
        <v>452.72899999999998</v>
      </c>
      <c r="B733" s="1">
        <f t="shared" si="228"/>
        <v>1</v>
      </c>
      <c r="C733" s="1">
        <f t="shared" si="229"/>
        <v>0</v>
      </c>
      <c r="D733" s="1">
        <f t="shared" si="230"/>
        <v>1</v>
      </c>
      <c r="E733" s="1">
        <f t="shared" si="235"/>
        <v>729</v>
      </c>
      <c r="F733" s="1">
        <f>IFERROR(VLOOKUP($E733,aanmeldingen!$B:$AB,F$1,FALSE),"-")</f>
        <v>452</v>
      </c>
      <c r="H733" s="25" t="str">
        <f>IF($D733=1,VLOOKUP($E733,aanmeldingen!$B:$AB,H$1,FALSE),"")</f>
        <v>Cairo</v>
      </c>
      <c r="I733" s="1" t="str">
        <f>IF($D733=1,VLOOKUP($E733,aanmeldingen!$B:$AB,I$1,FALSE),"")</f>
        <v>EGY</v>
      </c>
      <c r="J733" s="1" t="str">
        <f>IF($D733=1,VLOOKUP($E733,aanmeldingen!$B:$AB,J$1,FALSE),"")</f>
        <v>WK Vet</v>
      </c>
      <c r="K733" s="95">
        <f>IF($D733=1,VLOOKUP($E733,aanmeldingen!$B:$AB,K$1,FALSE),"")</f>
        <v>43743</v>
      </c>
      <c r="L733" s="95">
        <f>IF($D733=1,VLOOKUP($E733,aanmeldingen!$B:$AB,L$1,FALSE),"")</f>
        <v>43748</v>
      </c>
      <c r="M733" s="18" t="str">
        <f>IF($D733=1,VLOOKUP($E733,aanmeldingen!$B:$AB,M$1,FALSE),"")</f>
        <v>Heren</v>
      </c>
      <c r="N733" s="1" t="str">
        <f>IF($D733=1,VLOOKUP($E733,aanmeldingen!$B:$AB,N$1,FALSE),"")</f>
        <v>Sabel</v>
      </c>
      <c r="O733" s="1" t="str">
        <f>IF($F733="-","",VLOOKUP($E733,aanmeldingen!$B:$AB,O$1,FALSE))</f>
        <v>Water</v>
      </c>
      <c r="P733" s="1" t="str">
        <f>IF($F733="-","",VLOOKUP($E733,aanmeldingen!$B:$AB,P$1,FALSE))</f>
        <v>Paul</v>
      </c>
      <c r="Q733" s="1" t="str">
        <f>IF($F733="-","",VLOOKUP($E733,aanmeldingen!$B:$AB,Q$1,FALSE))</f>
        <v>DFC</v>
      </c>
      <c r="R733" s="123"/>
      <c r="S733" s="123"/>
      <c r="AA733" s="54">
        <f t="shared" si="236"/>
        <v>0</v>
      </c>
      <c r="AB733" s="54" t="e">
        <f t="shared" si="237"/>
        <v>#VALUE!</v>
      </c>
      <c r="AC733" s="83" t="str">
        <f t="shared" si="238"/>
        <v/>
      </c>
      <c r="AD733" s="54">
        <f t="shared" si="240"/>
        <v>729</v>
      </c>
      <c r="AE733" s="54" t="str">
        <f t="shared" si="243"/>
        <v/>
      </c>
      <c r="AF733" s="54" t="str">
        <f t="shared" si="244"/>
        <v/>
      </c>
      <c r="AG733" s="54" t="str">
        <f t="shared" si="241"/>
        <v/>
      </c>
      <c r="AH733" s="54" t="str">
        <f t="shared" si="241"/>
        <v/>
      </c>
      <c r="AI733" s="54" t="str">
        <f t="shared" si="241"/>
        <v/>
      </c>
      <c r="AJ733" s="54" t="str">
        <f t="shared" si="226"/>
        <v/>
      </c>
      <c r="AK733" s="54" t="str">
        <f t="shared" si="242"/>
        <v/>
      </c>
      <c r="AL733" s="54" t="str">
        <f t="shared" si="242"/>
        <v/>
      </c>
      <c r="AM733" s="54" t="str">
        <f t="shared" si="242"/>
        <v/>
      </c>
      <c r="AN733" s="1" t="str">
        <f>IF(AF733="S",VLOOKUP(AI733,lookups!$N$1:$O$100,2,FALSE),"NVT")</f>
        <v>NVT</v>
      </c>
      <c r="AP733" s="54" t="str">
        <f t="shared" si="239"/>
        <v/>
      </c>
    </row>
    <row r="734" spans="1:42" x14ac:dyDescent="0.2">
      <c r="A734" s="1" t="e">
        <f t="shared" si="227"/>
        <v>#VALUE!</v>
      </c>
      <c r="B734" s="1">
        <f t="shared" si="228"/>
        <v>1</v>
      </c>
      <c r="C734" s="1">
        <f t="shared" si="229"/>
        <v>1</v>
      </c>
      <c r="D734" s="1">
        <f t="shared" si="230"/>
        <v>0</v>
      </c>
      <c r="E734" s="1">
        <f t="shared" si="235"/>
        <v>730</v>
      </c>
      <c r="F734" s="1" t="str">
        <f>IFERROR(VLOOKUP($E734,aanmeldingen!$B:$AB,F$1,FALSE),"-")</f>
        <v>-</v>
      </c>
      <c r="H734" s="25" t="str">
        <f>IF($D734=1,VLOOKUP($E734,aanmeldingen!$B:$AB,H$1,FALSE),"")</f>
        <v/>
      </c>
      <c r="I734" s="1" t="str">
        <f>IF($D734=1,VLOOKUP($E734,aanmeldingen!$B:$AB,I$1,FALSE),"")</f>
        <v/>
      </c>
      <c r="J734" s="1" t="str">
        <f>IF($D734=1,VLOOKUP($E734,aanmeldingen!$B:$AB,J$1,FALSE),"")</f>
        <v/>
      </c>
      <c r="K734" s="95" t="str">
        <f>IF($D734=1,VLOOKUP($E734,aanmeldingen!$B:$AB,K$1,FALSE),"")</f>
        <v/>
      </c>
      <c r="L734" s="95" t="str">
        <f>IF($D734=1,VLOOKUP($E734,aanmeldingen!$B:$AB,L$1,FALSE),"")</f>
        <v/>
      </c>
      <c r="M734" s="18" t="str">
        <f>IF($D734=1,VLOOKUP($E734,aanmeldingen!$B:$AB,M$1,FALSE),"")</f>
        <v/>
      </c>
      <c r="N734" s="1" t="str">
        <f>IF($D734=1,VLOOKUP($E734,aanmeldingen!$B:$AB,N$1,FALSE),"")</f>
        <v/>
      </c>
      <c r="O734" s="1" t="str">
        <f>IF($F734="-","",VLOOKUP($E734,aanmeldingen!$B:$AB,O$1,FALSE))</f>
        <v/>
      </c>
      <c r="P734" s="1" t="str">
        <f>IF($F734="-","",VLOOKUP($E734,aanmeldingen!$B:$AB,P$1,FALSE))</f>
        <v/>
      </c>
      <c r="Q734" s="1" t="str">
        <f>IF($F734="-","",VLOOKUP($E734,aanmeldingen!$B:$AB,Q$1,FALSE))</f>
        <v/>
      </c>
      <c r="R734" s="123"/>
      <c r="S734" s="123"/>
      <c r="AA734" s="54">
        <f t="shared" si="236"/>
        <v>0</v>
      </c>
      <c r="AB734" s="54" t="e">
        <f t="shared" si="237"/>
        <v>#VALUE!</v>
      </c>
      <c r="AC734" s="83" t="str">
        <f t="shared" si="238"/>
        <v/>
      </c>
      <c r="AD734" s="54">
        <f t="shared" si="240"/>
        <v>730</v>
      </c>
      <c r="AE734" s="54" t="str">
        <f t="shared" si="243"/>
        <v/>
      </c>
      <c r="AF734" s="54" t="str">
        <f t="shared" si="244"/>
        <v/>
      </c>
      <c r="AG734" s="54" t="str">
        <f t="shared" si="241"/>
        <v/>
      </c>
      <c r="AH734" s="54" t="str">
        <f t="shared" si="241"/>
        <v/>
      </c>
      <c r="AI734" s="54" t="str">
        <f t="shared" si="241"/>
        <v/>
      </c>
      <c r="AJ734" s="54" t="str">
        <f t="shared" si="226"/>
        <v/>
      </c>
      <c r="AK734" s="54" t="str">
        <f t="shared" si="242"/>
        <v/>
      </c>
      <c r="AL734" s="54" t="str">
        <f t="shared" si="242"/>
        <v/>
      </c>
      <c r="AM734" s="54" t="str">
        <f t="shared" si="242"/>
        <v/>
      </c>
      <c r="AN734" s="1" t="str">
        <f>IF(AF734="S",VLOOKUP(AI734,lookups!$N$1:$O$100,2,FALSE),"NVT")</f>
        <v>NVT</v>
      </c>
      <c r="AP734" s="54" t="str">
        <f t="shared" si="239"/>
        <v/>
      </c>
    </row>
    <row r="735" spans="1:42" x14ac:dyDescent="0.2">
      <c r="A735" s="1" t="e">
        <f t="shared" si="227"/>
        <v>#VALUE!</v>
      </c>
      <c r="B735" s="1">
        <f t="shared" si="228"/>
        <v>2</v>
      </c>
      <c r="C735" s="1">
        <f t="shared" si="229"/>
        <v>1</v>
      </c>
      <c r="D735" s="1">
        <f t="shared" si="230"/>
        <v>0</v>
      </c>
      <c r="E735" s="1">
        <f t="shared" si="235"/>
        <v>731</v>
      </c>
      <c r="F735" s="1" t="str">
        <f>IFERROR(VLOOKUP($E735,aanmeldingen!$B:$AB,F$1,FALSE),"-")</f>
        <v>-</v>
      </c>
      <c r="H735" s="25" t="str">
        <f>IF($D735=1,VLOOKUP($E735,aanmeldingen!$B:$AB,H$1,FALSE),"")</f>
        <v/>
      </c>
      <c r="I735" s="1" t="str">
        <f>IF($D735=1,VLOOKUP($E735,aanmeldingen!$B:$AB,I$1,FALSE),"")</f>
        <v/>
      </c>
      <c r="J735" s="1" t="str">
        <f>IF($D735=1,VLOOKUP($E735,aanmeldingen!$B:$AB,J$1,FALSE),"")</f>
        <v/>
      </c>
      <c r="K735" s="95" t="str">
        <f>IF($D735=1,VLOOKUP($E735,aanmeldingen!$B:$AB,K$1,FALSE),"")</f>
        <v/>
      </c>
      <c r="L735" s="95" t="str">
        <f>IF($D735=1,VLOOKUP($E735,aanmeldingen!$B:$AB,L$1,FALSE),"")</f>
        <v/>
      </c>
      <c r="M735" s="18" t="str">
        <f>IF($D735=1,VLOOKUP($E735,aanmeldingen!$B:$AB,M$1,FALSE),"")</f>
        <v/>
      </c>
      <c r="N735" s="1" t="str">
        <f>IF($D735=1,VLOOKUP($E735,aanmeldingen!$B:$AB,N$1,FALSE),"")</f>
        <v/>
      </c>
      <c r="O735" s="1" t="str">
        <f>IF($F735="-","",VLOOKUP($E735,aanmeldingen!$B:$AB,O$1,FALSE))</f>
        <v/>
      </c>
      <c r="P735" s="1" t="str">
        <f>IF($F735="-","",VLOOKUP($E735,aanmeldingen!$B:$AB,P$1,FALSE))</f>
        <v/>
      </c>
      <c r="Q735" s="1" t="str">
        <f>IF($F735="-","",VLOOKUP($E735,aanmeldingen!$B:$AB,Q$1,FALSE))</f>
        <v/>
      </c>
      <c r="R735" s="123"/>
      <c r="S735" s="123"/>
      <c r="AA735" s="54">
        <f t="shared" si="236"/>
        <v>0</v>
      </c>
      <c r="AB735" s="54" t="e">
        <f t="shared" si="237"/>
        <v>#VALUE!</v>
      </c>
      <c r="AC735" s="83" t="str">
        <f t="shared" si="238"/>
        <v/>
      </c>
      <c r="AD735" s="54">
        <f t="shared" si="240"/>
        <v>731</v>
      </c>
      <c r="AE735" s="54" t="str">
        <f t="shared" si="243"/>
        <v/>
      </c>
      <c r="AF735" s="54" t="str">
        <f t="shared" si="244"/>
        <v/>
      </c>
      <c r="AG735" s="54" t="str">
        <f t="shared" si="241"/>
        <v/>
      </c>
      <c r="AH735" s="54" t="str">
        <f t="shared" si="241"/>
        <v/>
      </c>
      <c r="AI735" s="54" t="str">
        <f t="shared" si="241"/>
        <v/>
      </c>
      <c r="AJ735" s="54" t="str">
        <f t="shared" si="226"/>
        <v/>
      </c>
      <c r="AK735" s="54" t="str">
        <f t="shared" si="242"/>
        <v/>
      </c>
      <c r="AL735" s="54" t="str">
        <f t="shared" si="242"/>
        <v/>
      </c>
      <c r="AM735" s="54" t="str">
        <f t="shared" si="242"/>
        <v/>
      </c>
      <c r="AN735" s="1" t="str">
        <f>IF(AF735="S",VLOOKUP(AI735,lookups!$N$1:$O$100,2,FALSE),"NVT")</f>
        <v>NVT</v>
      </c>
      <c r="AP735" s="54" t="str">
        <f t="shared" si="239"/>
        <v/>
      </c>
    </row>
    <row r="736" spans="1:42" x14ac:dyDescent="0.2">
      <c r="A736" s="1" t="e">
        <f t="shared" si="227"/>
        <v>#VALUE!</v>
      </c>
      <c r="B736" s="1">
        <f t="shared" si="228"/>
        <v>3</v>
      </c>
      <c r="C736" s="1">
        <f t="shared" si="229"/>
        <v>1</v>
      </c>
      <c r="D736" s="1">
        <f t="shared" si="230"/>
        <v>0</v>
      </c>
      <c r="E736" s="1">
        <f t="shared" si="235"/>
        <v>732</v>
      </c>
      <c r="F736" s="1" t="str">
        <f>IFERROR(VLOOKUP($E736,aanmeldingen!$B:$AB,F$1,FALSE),"-")</f>
        <v>-</v>
      </c>
      <c r="H736" s="25" t="str">
        <f>IF($D736=1,VLOOKUP($E736,aanmeldingen!$B:$AB,H$1,FALSE),"")</f>
        <v/>
      </c>
      <c r="I736" s="1" t="str">
        <f>IF($D736=1,VLOOKUP($E736,aanmeldingen!$B:$AB,I$1,FALSE),"")</f>
        <v/>
      </c>
      <c r="J736" s="1" t="str">
        <f>IF($D736=1,VLOOKUP($E736,aanmeldingen!$B:$AB,J$1,FALSE),"")</f>
        <v/>
      </c>
      <c r="K736" s="95" t="str">
        <f>IF($D736=1,VLOOKUP($E736,aanmeldingen!$B:$AB,K$1,FALSE),"")</f>
        <v/>
      </c>
      <c r="L736" s="95" t="str">
        <f>IF($D736=1,VLOOKUP($E736,aanmeldingen!$B:$AB,L$1,FALSE),"")</f>
        <v/>
      </c>
      <c r="M736" s="18" t="str">
        <f>IF($D736=1,VLOOKUP($E736,aanmeldingen!$B:$AB,M$1,FALSE),"")</f>
        <v/>
      </c>
      <c r="N736" s="1" t="str">
        <f>IF($D736=1,VLOOKUP($E736,aanmeldingen!$B:$AB,N$1,FALSE),"")</f>
        <v/>
      </c>
      <c r="O736" s="1" t="str">
        <f>IF($F736="-","",VLOOKUP($E736,aanmeldingen!$B:$AB,O$1,FALSE))</f>
        <v/>
      </c>
      <c r="P736" s="1" t="str">
        <f>IF($F736="-","",VLOOKUP($E736,aanmeldingen!$B:$AB,P$1,FALSE))</f>
        <v/>
      </c>
      <c r="Q736" s="1" t="str">
        <f>IF($F736="-","",VLOOKUP($E736,aanmeldingen!$B:$AB,Q$1,FALSE))</f>
        <v/>
      </c>
      <c r="R736" s="123"/>
      <c r="S736" s="123"/>
      <c r="AA736" s="54">
        <f t="shared" si="236"/>
        <v>0</v>
      </c>
      <c r="AB736" s="54" t="e">
        <f t="shared" si="237"/>
        <v>#VALUE!</v>
      </c>
      <c r="AC736" s="83" t="str">
        <f t="shared" si="238"/>
        <v/>
      </c>
      <c r="AD736" s="54">
        <f t="shared" si="240"/>
        <v>732</v>
      </c>
      <c r="AE736" s="54" t="str">
        <f t="shared" si="243"/>
        <v/>
      </c>
      <c r="AF736" s="54" t="str">
        <f t="shared" si="244"/>
        <v/>
      </c>
      <c r="AG736" s="54" t="str">
        <f t="shared" si="241"/>
        <v/>
      </c>
      <c r="AH736" s="54" t="str">
        <f t="shared" si="241"/>
        <v/>
      </c>
      <c r="AI736" s="54" t="str">
        <f t="shared" si="241"/>
        <v/>
      </c>
      <c r="AJ736" s="54" t="str">
        <f t="shared" si="226"/>
        <v/>
      </c>
      <c r="AK736" s="54" t="str">
        <f t="shared" si="242"/>
        <v/>
      </c>
      <c r="AL736" s="54" t="str">
        <f t="shared" si="242"/>
        <v/>
      </c>
      <c r="AM736" s="54" t="str">
        <f t="shared" si="242"/>
        <v/>
      </c>
      <c r="AN736" s="1" t="str">
        <f>IF(AF736="S",VLOOKUP(AI736,lookups!$N$1:$O$100,2,FALSE),"NVT")</f>
        <v>NVT</v>
      </c>
      <c r="AP736" s="54" t="str">
        <f t="shared" si="239"/>
        <v/>
      </c>
    </row>
    <row r="737" spans="1:42" x14ac:dyDescent="0.2">
      <c r="A737" s="1" t="e">
        <f t="shared" si="227"/>
        <v>#VALUE!</v>
      </c>
      <c r="B737" s="1">
        <f t="shared" si="228"/>
        <v>4</v>
      </c>
      <c r="C737" s="1">
        <f t="shared" si="229"/>
        <v>1</v>
      </c>
      <c r="D737" s="1">
        <f t="shared" si="230"/>
        <v>0</v>
      </c>
      <c r="E737" s="1">
        <f t="shared" si="235"/>
        <v>733</v>
      </c>
      <c r="F737" s="1" t="str">
        <f>IFERROR(VLOOKUP($E737,aanmeldingen!$B:$AB,F$1,FALSE),"-")</f>
        <v>-</v>
      </c>
      <c r="H737" s="25" t="str">
        <f>IF($D737=1,VLOOKUP($E737,aanmeldingen!$B:$AB,H$1,FALSE),"")</f>
        <v/>
      </c>
      <c r="I737" s="1" t="str">
        <f>IF($D737=1,VLOOKUP($E737,aanmeldingen!$B:$AB,I$1,FALSE),"")</f>
        <v/>
      </c>
      <c r="J737" s="1" t="str">
        <f>IF($D737=1,VLOOKUP($E737,aanmeldingen!$B:$AB,J$1,FALSE),"")</f>
        <v/>
      </c>
      <c r="K737" s="95" t="str">
        <f>IF($D737=1,VLOOKUP($E737,aanmeldingen!$B:$AB,K$1,FALSE),"")</f>
        <v/>
      </c>
      <c r="L737" s="95" t="str">
        <f>IF($D737=1,VLOOKUP($E737,aanmeldingen!$B:$AB,L$1,FALSE),"")</f>
        <v/>
      </c>
      <c r="M737" s="18" t="str">
        <f>IF($D737=1,VLOOKUP($E737,aanmeldingen!$B:$AB,M$1,FALSE),"")</f>
        <v/>
      </c>
      <c r="N737" s="1" t="str">
        <f>IF($D737=1,VLOOKUP($E737,aanmeldingen!$B:$AB,N$1,FALSE),"")</f>
        <v/>
      </c>
      <c r="O737" s="1" t="str">
        <f>IF($F737="-","",VLOOKUP($E737,aanmeldingen!$B:$AB,O$1,FALSE))</f>
        <v/>
      </c>
      <c r="P737" s="1" t="str">
        <f>IF($F737="-","",VLOOKUP($E737,aanmeldingen!$B:$AB,P$1,FALSE))</f>
        <v/>
      </c>
      <c r="Q737" s="1" t="str">
        <f>IF($F737="-","",VLOOKUP($E737,aanmeldingen!$B:$AB,Q$1,FALSE))</f>
        <v/>
      </c>
      <c r="R737" s="123"/>
      <c r="S737" s="123"/>
      <c r="AA737" s="54">
        <f t="shared" si="236"/>
        <v>0</v>
      </c>
      <c r="AB737" s="54" t="e">
        <f t="shared" si="237"/>
        <v>#VALUE!</v>
      </c>
      <c r="AC737" s="83" t="str">
        <f t="shared" si="238"/>
        <v/>
      </c>
      <c r="AD737" s="54">
        <f t="shared" si="240"/>
        <v>733</v>
      </c>
      <c r="AE737" s="54" t="str">
        <f t="shared" si="243"/>
        <v/>
      </c>
      <c r="AF737" s="54" t="str">
        <f t="shared" si="244"/>
        <v/>
      </c>
      <c r="AG737" s="54" t="str">
        <f t="shared" si="241"/>
        <v/>
      </c>
      <c r="AH737" s="54" t="str">
        <f t="shared" si="241"/>
        <v/>
      </c>
      <c r="AI737" s="54" t="str">
        <f t="shared" si="241"/>
        <v/>
      </c>
      <c r="AJ737" s="54" t="str">
        <f t="shared" ref="AJ737:AJ800" si="245">IF($AF737="W",VLOOKUP($AE737,$F$5:$N$997,AJ$4,FALSE),IF($AF737="S",IF(VLOOKUP($AE737,$A$5:$R$997,AJ$3,FALSE)=0,"Uitslag onbekend",IF(TRUNC(VLOOKUP($AE737,$A$5:$R$997,AJ$3,FALSE))=999,"Niet deelgenomen",IF(VLOOKUP($AE737,$A$5:$R$997,AJ$3,FALSE)=998,"Zwarte kaart",VLOOKUP($AE737,$A$5:$R$997,AJ$3,FALSE)))),""))</f>
        <v/>
      </c>
      <c r="AK737" s="54" t="str">
        <f t="shared" si="242"/>
        <v/>
      </c>
      <c r="AL737" s="54" t="str">
        <f t="shared" si="242"/>
        <v/>
      </c>
      <c r="AM737" s="54" t="str">
        <f t="shared" si="242"/>
        <v/>
      </c>
      <c r="AN737" s="1" t="str">
        <f>IF(AF737="S",VLOOKUP(AI737,lookups!$N$1:$O$100,2,FALSE),"NVT")</f>
        <v>NVT</v>
      </c>
      <c r="AP737" s="54" t="str">
        <f t="shared" si="239"/>
        <v/>
      </c>
    </row>
    <row r="738" spans="1:42" x14ac:dyDescent="0.2">
      <c r="A738" s="1" t="e">
        <f t="shared" si="227"/>
        <v>#VALUE!</v>
      </c>
      <c r="B738" s="1">
        <f t="shared" si="228"/>
        <v>5</v>
      </c>
      <c r="C738" s="1">
        <f t="shared" si="229"/>
        <v>1</v>
      </c>
      <c r="D738" s="1">
        <f t="shared" si="230"/>
        <v>0</v>
      </c>
      <c r="E738" s="1">
        <f t="shared" si="235"/>
        <v>734</v>
      </c>
      <c r="F738" s="1" t="str">
        <f>IFERROR(VLOOKUP($E738,aanmeldingen!$B:$AB,F$1,FALSE),"-")</f>
        <v>-</v>
      </c>
      <c r="H738" s="25" t="str">
        <f>IF($D738=1,VLOOKUP($E738,aanmeldingen!$B:$AB,H$1,FALSE),"")</f>
        <v/>
      </c>
      <c r="I738" s="1" t="str">
        <f>IF($D738=1,VLOOKUP($E738,aanmeldingen!$B:$AB,I$1,FALSE),"")</f>
        <v/>
      </c>
      <c r="J738" s="1" t="str">
        <f>IF($D738=1,VLOOKUP($E738,aanmeldingen!$B:$AB,J$1,FALSE),"")</f>
        <v/>
      </c>
      <c r="K738" s="95" t="str">
        <f>IF($D738=1,VLOOKUP($E738,aanmeldingen!$B:$AB,K$1,FALSE),"")</f>
        <v/>
      </c>
      <c r="L738" s="95" t="str">
        <f>IF($D738=1,VLOOKUP($E738,aanmeldingen!$B:$AB,L$1,FALSE),"")</f>
        <v/>
      </c>
      <c r="M738" s="18" t="str">
        <f>IF($D738=1,VLOOKUP($E738,aanmeldingen!$B:$AB,M$1,FALSE),"")</f>
        <v/>
      </c>
      <c r="N738" s="1" t="str">
        <f>IF($D738=1,VLOOKUP($E738,aanmeldingen!$B:$AB,N$1,FALSE),"")</f>
        <v/>
      </c>
      <c r="O738" s="1" t="str">
        <f>IF($F738="-","",VLOOKUP($E738,aanmeldingen!$B:$AB,O$1,FALSE))</f>
        <v/>
      </c>
      <c r="P738" s="1" t="str">
        <f>IF($F738="-","",VLOOKUP($E738,aanmeldingen!$B:$AB,P$1,FALSE))</f>
        <v/>
      </c>
      <c r="Q738" s="1" t="str">
        <f>IF($F738="-","",VLOOKUP($E738,aanmeldingen!$B:$AB,Q$1,FALSE))</f>
        <v/>
      </c>
      <c r="R738" s="123"/>
      <c r="S738" s="123"/>
      <c r="AA738" s="54">
        <f t="shared" si="236"/>
        <v>0</v>
      </c>
      <c r="AB738" s="54" t="e">
        <f t="shared" si="237"/>
        <v>#VALUE!</v>
      </c>
      <c r="AC738" s="83" t="str">
        <f t="shared" si="238"/>
        <v/>
      </c>
      <c r="AD738" s="54">
        <f t="shared" si="240"/>
        <v>734</v>
      </c>
      <c r="AE738" s="54" t="str">
        <f t="shared" si="243"/>
        <v/>
      </c>
      <c r="AF738" s="54" t="str">
        <f t="shared" si="244"/>
        <v/>
      </c>
      <c r="AG738" s="54" t="str">
        <f t="shared" si="241"/>
        <v/>
      </c>
      <c r="AH738" s="54" t="str">
        <f t="shared" si="241"/>
        <v/>
      </c>
      <c r="AI738" s="54" t="str">
        <f t="shared" si="241"/>
        <v/>
      </c>
      <c r="AJ738" s="54" t="str">
        <f t="shared" si="245"/>
        <v/>
      </c>
      <c r="AK738" s="54" t="str">
        <f t="shared" si="242"/>
        <v/>
      </c>
      <c r="AL738" s="54" t="str">
        <f t="shared" si="242"/>
        <v/>
      </c>
      <c r="AM738" s="54" t="str">
        <f t="shared" si="242"/>
        <v/>
      </c>
      <c r="AN738" s="1" t="str">
        <f>IF(AF738="S",VLOOKUP(AI738,lookups!$N$1:$O$100,2,FALSE),"NVT")</f>
        <v>NVT</v>
      </c>
      <c r="AP738" s="54" t="str">
        <f t="shared" si="239"/>
        <v/>
      </c>
    </row>
    <row r="739" spans="1:42" x14ac:dyDescent="0.2">
      <c r="A739" s="1" t="e">
        <f t="shared" si="227"/>
        <v>#VALUE!</v>
      </c>
      <c r="B739" s="1">
        <f t="shared" si="228"/>
        <v>6</v>
      </c>
      <c r="C739" s="1">
        <f t="shared" si="229"/>
        <v>1</v>
      </c>
      <c r="D739" s="1">
        <f t="shared" si="230"/>
        <v>0</v>
      </c>
      <c r="E739" s="1">
        <f t="shared" si="235"/>
        <v>735</v>
      </c>
      <c r="F739" s="1" t="str">
        <f>IFERROR(VLOOKUP($E739,aanmeldingen!$B:$AB,F$1,FALSE),"-")</f>
        <v>-</v>
      </c>
      <c r="H739" s="25" t="str">
        <f>IF($D739=1,VLOOKUP($E739,aanmeldingen!$B:$AB,H$1,FALSE),"")</f>
        <v/>
      </c>
      <c r="I739" s="1" t="str">
        <f>IF($D739=1,VLOOKUP($E739,aanmeldingen!$B:$AB,I$1,FALSE),"")</f>
        <v/>
      </c>
      <c r="J739" s="1" t="str">
        <f>IF($D739=1,VLOOKUP($E739,aanmeldingen!$B:$AB,J$1,FALSE),"")</f>
        <v/>
      </c>
      <c r="K739" s="95" t="str">
        <f>IF($D739=1,VLOOKUP($E739,aanmeldingen!$B:$AB,K$1,FALSE),"")</f>
        <v/>
      </c>
      <c r="L739" s="95" t="str">
        <f>IF($D739=1,VLOOKUP($E739,aanmeldingen!$B:$AB,L$1,FALSE),"")</f>
        <v/>
      </c>
      <c r="M739" s="18" t="str">
        <f>IF($D739=1,VLOOKUP($E739,aanmeldingen!$B:$AB,M$1,FALSE),"")</f>
        <v/>
      </c>
      <c r="N739" s="1" t="str">
        <f>IF($D739=1,VLOOKUP($E739,aanmeldingen!$B:$AB,N$1,FALSE),"")</f>
        <v/>
      </c>
      <c r="O739" s="1" t="str">
        <f>IF($F739="-","",VLOOKUP($E739,aanmeldingen!$B:$AB,O$1,FALSE))</f>
        <v/>
      </c>
      <c r="P739" s="1" t="str">
        <f>IF($F739="-","",VLOOKUP($E739,aanmeldingen!$B:$AB,P$1,FALSE))</f>
        <v/>
      </c>
      <c r="Q739" s="1" t="str">
        <f>IF($F739="-","",VLOOKUP($E739,aanmeldingen!$B:$AB,Q$1,FALSE))</f>
        <v/>
      </c>
      <c r="R739" s="123"/>
      <c r="S739" s="123"/>
      <c r="AA739" s="54">
        <f t="shared" si="236"/>
        <v>0</v>
      </c>
      <c r="AB739" s="54" t="e">
        <f t="shared" si="237"/>
        <v>#VALUE!</v>
      </c>
      <c r="AC739" s="83" t="str">
        <f t="shared" si="238"/>
        <v/>
      </c>
      <c r="AD739" s="54">
        <f t="shared" si="240"/>
        <v>735</v>
      </c>
      <c r="AE739" s="54" t="str">
        <f t="shared" si="243"/>
        <v/>
      </c>
      <c r="AF739" s="54" t="str">
        <f t="shared" si="244"/>
        <v/>
      </c>
      <c r="AG739" s="54" t="str">
        <f t="shared" si="241"/>
        <v/>
      </c>
      <c r="AH739" s="54" t="str">
        <f t="shared" si="241"/>
        <v/>
      </c>
      <c r="AI739" s="54" t="str">
        <f t="shared" si="241"/>
        <v/>
      </c>
      <c r="AJ739" s="54" t="str">
        <f t="shared" si="245"/>
        <v/>
      </c>
      <c r="AK739" s="54" t="str">
        <f t="shared" si="242"/>
        <v/>
      </c>
      <c r="AL739" s="54" t="str">
        <f t="shared" si="242"/>
        <v/>
      </c>
      <c r="AM739" s="54" t="str">
        <f t="shared" si="242"/>
        <v/>
      </c>
      <c r="AN739" s="1" t="str">
        <f>IF(AF739="S",VLOOKUP(AI739,lookups!$N$1:$O$100,2,FALSE),"NVT")</f>
        <v>NVT</v>
      </c>
      <c r="AP739" s="54" t="str">
        <f t="shared" si="239"/>
        <v/>
      </c>
    </row>
    <row r="740" spans="1:42" x14ac:dyDescent="0.2">
      <c r="A740" s="1" t="e">
        <f t="shared" ref="A740:A803" si="246">F740+IF(R740&lt;&gt;"",R740/1000,E740/1000)</f>
        <v>#VALUE!</v>
      </c>
      <c r="B740" s="1">
        <f t="shared" ref="B740:B803" si="247">IF(F740=F739,B739+1,1)</f>
        <v>7</v>
      </c>
      <c r="C740" s="1">
        <f t="shared" ref="C740:C803" si="248">IF(F740=F739,C739,IF(C739=1,0,1))</f>
        <v>1</v>
      </c>
      <c r="D740" s="1">
        <f t="shared" ref="D740:D803" si="249">IF(F740="-",0,IF(F740=F739,0,1))</f>
        <v>0</v>
      </c>
      <c r="E740" s="1">
        <f t="shared" si="235"/>
        <v>736</v>
      </c>
      <c r="F740" s="1" t="str">
        <f>IFERROR(VLOOKUP($E740,aanmeldingen!$B:$AB,F$1,FALSE),"-")</f>
        <v>-</v>
      </c>
      <c r="H740" s="25" t="str">
        <f>IF($D740=1,VLOOKUP($E740,aanmeldingen!$B:$AB,H$1,FALSE),"")</f>
        <v/>
      </c>
      <c r="I740" s="1" t="str">
        <f>IF($D740=1,VLOOKUP($E740,aanmeldingen!$B:$AB,I$1,FALSE),"")</f>
        <v/>
      </c>
      <c r="J740" s="1" t="str">
        <f>IF($D740=1,VLOOKUP($E740,aanmeldingen!$B:$AB,J$1,FALSE),"")</f>
        <v/>
      </c>
      <c r="K740" s="95" t="str">
        <f>IF($D740=1,VLOOKUP($E740,aanmeldingen!$B:$AB,K$1,FALSE),"")</f>
        <v/>
      </c>
      <c r="L740" s="95" t="str">
        <f>IF($D740=1,VLOOKUP($E740,aanmeldingen!$B:$AB,L$1,FALSE),"")</f>
        <v/>
      </c>
      <c r="M740" s="18" t="str">
        <f>IF($D740=1,VLOOKUP($E740,aanmeldingen!$B:$AB,M$1,FALSE),"")</f>
        <v/>
      </c>
      <c r="N740" s="1" t="str">
        <f>IF($D740=1,VLOOKUP($E740,aanmeldingen!$B:$AB,N$1,FALSE),"")</f>
        <v/>
      </c>
      <c r="O740" s="1" t="str">
        <f>IF($F740="-","",VLOOKUP($E740,aanmeldingen!$B:$AB,O$1,FALSE))</f>
        <v/>
      </c>
      <c r="P740" s="1" t="str">
        <f>IF($F740="-","",VLOOKUP($E740,aanmeldingen!$B:$AB,P$1,FALSE))</f>
        <v/>
      </c>
      <c r="Q740" s="1" t="str">
        <f>IF($F740="-","",VLOOKUP($E740,aanmeldingen!$B:$AB,Q$1,FALSE))</f>
        <v/>
      </c>
      <c r="R740" s="123"/>
      <c r="S740" s="123"/>
      <c r="AA740" s="54">
        <f t="shared" si="236"/>
        <v>0</v>
      </c>
      <c r="AB740" s="54" t="e">
        <f t="shared" si="237"/>
        <v>#VALUE!</v>
      </c>
      <c r="AC740" s="83" t="str">
        <f t="shared" si="238"/>
        <v/>
      </c>
      <c r="AD740" s="54">
        <f t="shared" si="240"/>
        <v>736</v>
      </c>
      <c r="AE740" s="54" t="str">
        <f t="shared" si="243"/>
        <v/>
      </c>
      <c r="AF740" s="54" t="str">
        <f t="shared" si="244"/>
        <v/>
      </c>
      <c r="AG740" s="54" t="str">
        <f t="shared" si="241"/>
        <v/>
      </c>
      <c r="AH740" s="54" t="str">
        <f t="shared" si="241"/>
        <v/>
      </c>
      <c r="AI740" s="54" t="str">
        <f t="shared" si="241"/>
        <v/>
      </c>
      <c r="AJ740" s="54" t="str">
        <f t="shared" si="245"/>
        <v/>
      </c>
      <c r="AK740" s="54" t="str">
        <f t="shared" si="242"/>
        <v/>
      </c>
      <c r="AL740" s="54" t="str">
        <f t="shared" si="242"/>
        <v/>
      </c>
      <c r="AM740" s="54" t="str">
        <f t="shared" si="242"/>
        <v/>
      </c>
      <c r="AN740" s="1" t="str">
        <f>IF(AF740="S",VLOOKUP(AI740,lookups!$N$1:$O$100,2,FALSE),"NVT")</f>
        <v>NVT</v>
      </c>
      <c r="AP740" s="54" t="str">
        <f t="shared" si="239"/>
        <v/>
      </c>
    </row>
    <row r="741" spans="1:42" x14ac:dyDescent="0.2">
      <c r="A741" s="1" t="e">
        <f t="shared" si="246"/>
        <v>#VALUE!</v>
      </c>
      <c r="B741" s="1">
        <f t="shared" si="247"/>
        <v>8</v>
      </c>
      <c r="C741" s="1">
        <f t="shared" si="248"/>
        <v>1</v>
      </c>
      <c r="D741" s="1">
        <f t="shared" si="249"/>
        <v>0</v>
      </c>
      <c r="E741" s="1">
        <f t="shared" si="235"/>
        <v>737</v>
      </c>
      <c r="F741" s="1" t="str">
        <f>IFERROR(VLOOKUP($E741,aanmeldingen!$B:$AB,F$1,FALSE),"-")</f>
        <v>-</v>
      </c>
      <c r="H741" s="25" t="str">
        <f>IF($D741=1,VLOOKUP($E741,aanmeldingen!$B:$AB,H$1,FALSE),"")</f>
        <v/>
      </c>
      <c r="I741" s="1" t="str">
        <f>IF($D741=1,VLOOKUP($E741,aanmeldingen!$B:$AB,I$1,FALSE),"")</f>
        <v/>
      </c>
      <c r="J741" s="1" t="str">
        <f>IF($D741=1,VLOOKUP($E741,aanmeldingen!$B:$AB,J$1,FALSE),"")</f>
        <v/>
      </c>
      <c r="K741" s="95" t="str">
        <f>IF($D741=1,VLOOKUP($E741,aanmeldingen!$B:$AB,K$1,FALSE),"")</f>
        <v/>
      </c>
      <c r="L741" s="95" t="str">
        <f>IF($D741=1,VLOOKUP($E741,aanmeldingen!$B:$AB,L$1,FALSE),"")</f>
        <v/>
      </c>
      <c r="M741" s="18" t="str">
        <f>IF($D741=1,VLOOKUP($E741,aanmeldingen!$B:$AB,M$1,FALSE),"")</f>
        <v/>
      </c>
      <c r="N741" s="1" t="str">
        <f>IF($D741=1,VLOOKUP($E741,aanmeldingen!$B:$AB,N$1,FALSE),"")</f>
        <v/>
      </c>
      <c r="O741" s="1" t="str">
        <f>IF($F741="-","",VLOOKUP($E741,aanmeldingen!$B:$AB,O$1,FALSE))</f>
        <v/>
      </c>
      <c r="P741" s="1" t="str">
        <f>IF($F741="-","",VLOOKUP($E741,aanmeldingen!$B:$AB,P$1,FALSE))</f>
        <v/>
      </c>
      <c r="Q741" s="1" t="str">
        <f>IF($F741="-","",VLOOKUP($E741,aanmeldingen!$B:$AB,Q$1,FALSE))</f>
        <v/>
      </c>
      <c r="R741" s="123"/>
      <c r="S741" s="123"/>
      <c r="AA741" s="54">
        <f t="shared" si="236"/>
        <v>0</v>
      </c>
      <c r="AB741" s="54" t="e">
        <f t="shared" si="237"/>
        <v>#VALUE!</v>
      </c>
      <c r="AC741" s="83" t="str">
        <f t="shared" si="238"/>
        <v/>
      </c>
      <c r="AD741" s="54">
        <f t="shared" si="240"/>
        <v>737</v>
      </c>
      <c r="AE741" s="54" t="str">
        <f t="shared" si="243"/>
        <v/>
      </c>
      <c r="AF741" s="54" t="str">
        <f t="shared" si="244"/>
        <v/>
      </c>
      <c r="AG741" s="54" t="str">
        <f t="shared" si="241"/>
        <v/>
      </c>
      <c r="AH741" s="54" t="str">
        <f t="shared" si="241"/>
        <v/>
      </c>
      <c r="AI741" s="54" t="str">
        <f t="shared" si="241"/>
        <v/>
      </c>
      <c r="AJ741" s="54" t="str">
        <f t="shared" si="245"/>
        <v/>
      </c>
      <c r="AK741" s="54" t="str">
        <f t="shared" si="242"/>
        <v/>
      </c>
      <c r="AL741" s="54" t="str">
        <f t="shared" si="242"/>
        <v/>
      </c>
      <c r="AM741" s="54" t="str">
        <f t="shared" si="242"/>
        <v/>
      </c>
      <c r="AN741" s="1" t="str">
        <f>IF(AF741="S",VLOOKUP(AI741,lookups!$N$1:$O$100,2,FALSE),"NVT")</f>
        <v>NVT</v>
      </c>
      <c r="AP741" s="54" t="str">
        <f t="shared" si="239"/>
        <v/>
      </c>
    </row>
    <row r="742" spans="1:42" x14ac:dyDescent="0.2">
      <c r="A742" s="1" t="e">
        <f t="shared" si="246"/>
        <v>#VALUE!</v>
      </c>
      <c r="B742" s="1">
        <f t="shared" si="247"/>
        <v>9</v>
      </c>
      <c r="C742" s="1">
        <f t="shared" si="248"/>
        <v>1</v>
      </c>
      <c r="D742" s="1">
        <f t="shared" si="249"/>
        <v>0</v>
      </c>
      <c r="E742" s="1">
        <f t="shared" si="235"/>
        <v>738</v>
      </c>
      <c r="F742" s="1" t="str">
        <f>IFERROR(VLOOKUP($E742,aanmeldingen!$B:$AB,F$1,FALSE),"-")</f>
        <v>-</v>
      </c>
      <c r="H742" s="25" t="str">
        <f>IF($D742=1,VLOOKUP($E742,aanmeldingen!$B:$AB,H$1,FALSE),"")</f>
        <v/>
      </c>
      <c r="I742" s="1" t="str">
        <f>IF($D742=1,VLOOKUP($E742,aanmeldingen!$B:$AB,I$1,FALSE),"")</f>
        <v/>
      </c>
      <c r="J742" s="1" t="str">
        <f>IF($D742=1,VLOOKUP($E742,aanmeldingen!$B:$AB,J$1,FALSE),"")</f>
        <v/>
      </c>
      <c r="K742" s="95" t="str">
        <f>IF($D742=1,VLOOKUP($E742,aanmeldingen!$B:$AB,K$1,FALSE),"")</f>
        <v/>
      </c>
      <c r="L742" s="95" t="str">
        <f>IF($D742=1,VLOOKUP($E742,aanmeldingen!$B:$AB,L$1,FALSE),"")</f>
        <v/>
      </c>
      <c r="M742" s="18" t="str">
        <f>IF($D742=1,VLOOKUP($E742,aanmeldingen!$B:$AB,M$1,FALSE),"")</f>
        <v/>
      </c>
      <c r="N742" s="1" t="str">
        <f>IF($D742=1,VLOOKUP($E742,aanmeldingen!$B:$AB,N$1,FALSE),"")</f>
        <v/>
      </c>
      <c r="O742" s="1" t="str">
        <f>IF($F742="-","",VLOOKUP($E742,aanmeldingen!$B:$AB,O$1,FALSE))</f>
        <v/>
      </c>
      <c r="P742" s="1" t="str">
        <f>IF($F742="-","",VLOOKUP($E742,aanmeldingen!$B:$AB,P$1,FALSE))</f>
        <v/>
      </c>
      <c r="Q742" s="1" t="str">
        <f>IF($F742="-","",VLOOKUP($E742,aanmeldingen!$B:$AB,Q$1,FALSE))</f>
        <v/>
      </c>
      <c r="R742" s="123"/>
      <c r="S742" s="123"/>
      <c r="AA742" s="54">
        <f t="shared" si="236"/>
        <v>0</v>
      </c>
      <c r="AB742" s="54" t="e">
        <f t="shared" si="237"/>
        <v>#VALUE!</v>
      </c>
      <c r="AC742" s="83" t="str">
        <f t="shared" si="238"/>
        <v/>
      </c>
      <c r="AD742" s="54">
        <f t="shared" si="240"/>
        <v>738</v>
      </c>
      <c r="AE742" s="54" t="str">
        <f t="shared" si="243"/>
        <v/>
      </c>
      <c r="AF742" s="54" t="str">
        <f t="shared" si="244"/>
        <v/>
      </c>
      <c r="AG742" s="54" t="str">
        <f t="shared" si="241"/>
        <v/>
      </c>
      <c r="AH742" s="54" t="str">
        <f t="shared" si="241"/>
        <v/>
      </c>
      <c r="AI742" s="54" t="str">
        <f t="shared" si="241"/>
        <v/>
      </c>
      <c r="AJ742" s="54" t="str">
        <f t="shared" si="245"/>
        <v/>
      </c>
      <c r="AK742" s="54" t="str">
        <f t="shared" si="242"/>
        <v/>
      </c>
      <c r="AL742" s="54" t="str">
        <f t="shared" si="242"/>
        <v/>
      </c>
      <c r="AM742" s="54" t="str">
        <f t="shared" si="242"/>
        <v/>
      </c>
      <c r="AN742" s="1" t="str">
        <f>IF(AF742="S",VLOOKUP(AI742,lookups!$N$1:$O$100,2,FALSE),"NVT")</f>
        <v>NVT</v>
      </c>
      <c r="AP742" s="54" t="str">
        <f t="shared" si="239"/>
        <v/>
      </c>
    </row>
    <row r="743" spans="1:42" x14ac:dyDescent="0.2">
      <c r="A743" s="1" t="e">
        <f t="shared" si="246"/>
        <v>#VALUE!</v>
      </c>
      <c r="B743" s="1">
        <f t="shared" si="247"/>
        <v>10</v>
      </c>
      <c r="C743" s="1">
        <f t="shared" si="248"/>
        <v>1</v>
      </c>
      <c r="D743" s="1">
        <f t="shared" si="249"/>
        <v>0</v>
      </c>
      <c r="E743" s="1">
        <f t="shared" si="235"/>
        <v>739</v>
      </c>
      <c r="F743" s="1" t="str">
        <f>IFERROR(VLOOKUP($E743,aanmeldingen!$B:$AB,F$1,FALSE),"-")</f>
        <v>-</v>
      </c>
      <c r="H743" s="25" t="str">
        <f>IF($D743=1,VLOOKUP($E743,aanmeldingen!$B:$AB,H$1,FALSE),"")</f>
        <v/>
      </c>
      <c r="I743" s="1" t="str">
        <f>IF($D743=1,VLOOKUP($E743,aanmeldingen!$B:$AB,I$1,FALSE),"")</f>
        <v/>
      </c>
      <c r="J743" s="1" t="str">
        <f>IF($D743=1,VLOOKUP($E743,aanmeldingen!$B:$AB,J$1,FALSE),"")</f>
        <v/>
      </c>
      <c r="K743" s="95" t="str">
        <f>IF($D743=1,VLOOKUP($E743,aanmeldingen!$B:$AB,K$1,FALSE),"")</f>
        <v/>
      </c>
      <c r="L743" s="95" t="str">
        <f>IF($D743=1,VLOOKUP($E743,aanmeldingen!$B:$AB,L$1,FALSE),"")</f>
        <v/>
      </c>
      <c r="M743" s="18" t="str">
        <f>IF($D743=1,VLOOKUP($E743,aanmeldingen!$B:$AB,M$1,FALSE),"")</f>
        <v/>
      </c>
      <c r="N743" s="1" t="str">
        <f>IF($D743=1,VLOOKUP($E743,aanmeldingen!$B:$AB,N$1,FALSE),"")</f>
        <v/>
      </c>
      <c r="O743" s="1" t="str">
        <f>IF($F743="-","",VLOOKUP($E743,aanmeldingen!$B:$AB,O$1,FALSE))</f>
        <v/>
      </c>
      <c r="P743" s="1" t="str">
        <f>IF($F743="-","",VLOOKUP($E743,aanmeldingen!$B:$AB,P$1,FALSE))</f>
        <v/>
      </c>
      <c r="Q743" s="1" t="str">
        <f>IF($F743="-","",VLOOKUP($E743,aanmeldingen!$B:$AB,Q$1,FALSE))</f>
        <v/>
      </c>
      <c r="R743" s="123"/>
      <c r="S743" s="123"/>
      <c r="AA743" s="54">
        <f t="shared" si="236"/>
        <v>0</v>
      </c>
      <c r="AB743" s="54" t="e">
        <f t="shared" si="237"/>
        <v>#VALUE!</v>
      </c>
      <c r="AC743" s="83" t="str">
        <f t="shared" si="238"/>
        <v/>
      </c>
      <c r="AD743" s="54">
        <f t="shared" si="240"/>
        <v>739</v>
      </c>
      <c r="AE743" s="54" t="str">
        <f t="shared" si="243"/>
        <v/>
      </c>
      <c r="AF743" s="54" t="str">
        <f t="shared" si="244"/>
        <v/>
      </c>
      <c r="AG743" s="54" t="str">
        <f t="shared" si="241"/>
        <v/>
      </c>
      <c r="AH743" s="54" t="str">
        <f t="shared" si="241"/>
        <v/>
      </c>
      <c r="AI743" s="54" t="str">
        <f t="shared" si="241"/>
        <v/>
      </c>
      <c r="AJ743" s="54" t="str">
        <f t="shared" si="245"/>
        <v/>
      </c>
      <c r="AK743" s="54" t="str">
        <f t="shared" si="242"/>
        <v/>
      </c>
      <c r="AL743" s="54" t="str">
        <f t="shared" si="242"/>
        <v/>
      </c>
      <c r="AM743" s="54" t="str">
        <f t="shared" si="242"/>
        <v/>
      </c>
      <c r="AN743" s="1" t="str">
        <f>IF(AF743="S",VLOOKUP(AI743,lookups!$N$1:$O$100,2,FALSE),"NVT")</f>
        <v>NVT</v>
      </c>
      <c r="AP743" s="54" t="str">
        <f t="shared" si="239"/>
        <v/>
      </c>
    </row>
    <row r="744" spans="1:42" x14ac:dyDescent="0.2">
      <c r="A744" s="1" t="e">
        <f t="shared" si="246"/>
        <v>#VALUE!</v>
      </c>
      <c r="B744" s="1">
        <f t="shared" si="247"/>
        <v>11</v>
      </c>
      <c r="C744" s="1">
        <f t="shared" si="248"/>
        <v>1</v>
      </c>
      <c r="D744" s="1">
        <f t="shared" si="249"/>
        <v>0</v>
      </c>
      <c r="E744" s="1">
        <f t="shared" si="235"/>
        <v>740</v>
      </c>
      <c r="F744" s="1" t="str">
        <f>IFERROR(VLOOKUP($E744,aanmeldingen!$B:$AB,F$1,FALSE),"-")</f>
        <v>-</v>
      </c>
      <c r="H744" s="25" t="str">
        <f>IF($D744=1,VLOOKUP($E744,aanmeldingen!$B:$AB,H$1,FALSE),"")</f>
        <v/>
      </c>
      <c r="I744" s="1" t="str">
        <f>IF($D744=1,VLOOKUP($E744,aanmeldingen!$B:$AB,I$1,FALSE),"")</f>
        <v/>
      </c>
      <c r="J744" s="1" t="str">
        <f>IF($D744=1,VLOOKUP($E744,aanmeldingen!$B:$AB,J$1,FALSE),"")</f>
        <v/>
      </c>
      <c r="K744" s="95" t="str">
        <f>IF($D744=1,VLOOKUP($E744,aanmeldingen!$B:$AB,K$1,FALSE),"")</f>
        <v/>
      </c>
      <c r="L744" s="95" t="str">
        <f>IF($D744=1,VLOOKUP($E744,aanmeldingen!$B:$AB,L$1,FALSE),"")</f>
        <v/>
      </c>
      <c r="M744" s="18" t="str">
        <f>IF($D744=1,VLOOKUP($E744,aanmeldingen!$B:$AB,M$1,FALSE),"")</f>
        <v/>
      </c>
      <c r="N744" s="1" t="str">
        <f>IF($D744=1,VLOOKUP($E744,aanmeldingen!$B:$AB,N$1,FALSE),"")</f>
        <v/>
      </c>
      <c r="O744" s="1" t="str">
        <f>IF($F744="-","",VLOOKUP($E744,aanmeldingen!$B:$AB,O$1,FALSE))</f>
        <v/>
      </c>
      <c r="P744" s="1" t="str">
        <f>IF($F744="-","",VLOOKUP($E744,aanmeldingen!$B:$AB,P$1,FALSE))</f>
        <v/>
      </c>
      <c r="Q744" s="1" t="str">
        <f>IF($F744="-","",VLOOKUP($E744,aanmeldingen!$B:$AB,Q$1,FALSE))</f>
        <v/>
      </c>
      <c r="R744" s="123"/>
      <c r="S744" s="123"/>
      <c r="AA744" s="54">
        <f t="shared" si="236"/>
        <v>0</v>
      </c>
      <c r="AB744" s="54" t="e">
        <f t="shared" si="237"/>
        <v>#VALUE!</v>
      </c>
      <c r="AC744" s="83" t="str">
        <f t="shared" si="238"/>
        <v/>
      </c>
      <c r="AD744" s="54">
        <f t="shared" si="240"/>
        <v>740</v>
      </c>
      <c r="AE744" s="54" t="str">
        <f t="shared" si="243"/>
        <v/>
      </c>
      <c r="AF744" s="54" t="str">
        <f t="shared" si="244"/>
        <v/>
      </c>
      <c r="AG744" s="54" t="str">
        <f t="shared" si="241"/>
        <v/>
      </c>
      <c r="AH744" s="54" t="str">
        <f t="shared" si="241"/>
        <v/>
      </c>
      <c r="AI744" s="54" t="str">
        <f t="shared" si="241"/>
        <v/>
      </c>
      <c r="AJ744" s="54" t="str">
        <f t="shared" si="245"/>
        <v/>
      </c>
      <c r="AK744" s="54" t="str">
        <f t="shared" si="242"/>
        <v/>
      </c>
      <c r="AL744" s="54" t="str">
        <f t="shared" si="242"/>
        <v/>
      </c>
      <c r="AM744" s="54" t="str">
        <f t="shared" si="242"/>
        <v/>
      </c>
      <c r="AN744" s="1" t="str">
        <f>IF(AF744="S",VLOOKUP(AI744,lookups!$N$1:$O$100,2,FALSE),"NVT")</f>
        <v>NVT</v>
      </c>
      <c r="AP744" s="54" t="str">
        <f t="shared" si="239"/>
        <v/>
      </c>
    </row>
    <row r="745" spans="1:42" x14ac:dyDescent="0.2">
      <c r="A745" s="1" t="e">
        <f t="shared" si="246"/>
        <v>#VALUE!</v>
      </c>
      <c r="B745" s="1">
        <f t="shared" si="247"/>
        <v>12</v>
      </c>
      <c r="C745" s="1">
        <f t="shared" si="248"/>
        <v>1</v>
      </c>
      <c r="D745" s="1">
        <f t="shared" si="249"/>
        <v>0</v>
      </c>
      <c r="E745" s="1">
        <f t="shared" si="235"/>
        <v>741</v>
      </c>
      <c r="F745" s="1" t="str">
        <f>IFERROR(VLOOKUP($E745,aanmeldingen!$B:$AB,F$1,FALSE),"-")</f>
        <v>-</v>
      </c>
      <c r="H745" s="25" t="str">
        <f>IF($D745=1,VLOOKUP($E745,aanmeldingen!$B:$AB,H$1,FALSE),"")</f>
        <v/>
      </c>
      <c r="I745" s="1" t="str">
        <f>IF($D745=1,VLOOKUP($E745,aanmeldingen!$B:$AB,I$1,FALSE),"")</f>
        <v/>
      </c>
      <c r="J745" s="1" t="str">
        <f>IF($D745=1,VLOOKUP($E745,aanmeldingen!$B:$AB,J$1,FALSE),"")</f>
        <v/>
      </c>
      <c r="K745" s="95" t="str">
        <f>IF($D745=1,VLOOKUP($E745,aanmeldingen!$B:$AB,K$1,FALSE),"")</f>
        <v/>
      </c>
      <c r="L745" s="95" t="str">
        <f>IF($D745=1,VLOOKUP($E745,aanmeldingen!$B:$AB,L$1,FALSE),"")</f>
        <v/>
      </c>
      <c r="M745" s="18" t="str">
        <f>IF($D745=1,VLOOKUP($E745,aanmeldingen!$B:$AB,M$1,FALSE),"")</f>
        <v/>
      </c>
      <c r="N745" s="1" t="str">
        <f>IF($D745=1,VLOOKUP($E745,aanmeldingen!$B:$AB,N$1,FALSE),"")</f>
        <v/>
      </c>
      <c r="O745" s="1" t="str">
        <f>IF($F745="-","",VLOOKUP($E745,aanmeldingen!$B:$AB,O$1,FALSE))</f>
        <v/>
      </c>
      <c r="P745" s="1" t="str">
        <f>IF($F745="-","",VLOOKUP($E745,aanmeldingen!$B:$AB,P$1,FALSE))</f>
        <v/>
      </c>
      <c r="Q745" s="1" t="str">
        <f>IF($F745="-","",VLOOKUP($E745,aanmeldingen!$B:$AB,Q$1,FALSE))</f>
        <v/>
      </c>
      <c r="R745" s="123"/>
      <c r="S745" s="123"/>
      <c r="AA745" s="54">
        <f t="shared" si="236"/>
        <v>0</v>
      </c>
      <c r="AB745" s="54" t="e">
        <f t="shared" si="237"/>
        <v>#VALUE!</v>
      </c>
      <c r="AC745" s="83" t="str">
        <f t="shared" si="238"/>
        <v/>
      </c>
      <c r="AD745" s="54">
        <f t="shared" si="240"/>
        <v>741</v>
      </c>
      <c r="AE745" s="54" t="str">
        <f t="shared" si="243"/>
        <v/>
      </c>
      <c r="AF745" s="54" t="str">
        <f t="shared" si="244"/>
        <v/>
      </c>
      <c r="AG745" s="54" t="str">
        <f t="shared" ref="AG745:AI764" si="250">IF($AF745="W",VLOOKUP($AE745,$F$5:$N$997,AG$4,FALSE),IF($AF745="S",VLOOKUP($AE745,$A$5:$R$997,AG$3,FALSE),""))</f>
        <v/>
      </c>
      <c r="AH745" s="54" t="str">
        <f t="shared" si="250"/>
        <v/>
      </c>
      <c r="AI745" s="54" t="str">
        <f t="shared" si="250"/>
        <v/>
      </c>
      <c r="AJ745" s="54" t="str">
        <f t="shared" si="245"/>
        <v/>
      </c>
      <c r="AK745" s="54" t="str">
        <f t="shared" ref="AK745:AM764" si="251">IF($AF745="W",VLOOKUP($AE745,$F$5:$N$997,AK$4,FALSE),"")</f>
        <v/>
      </c>
      <c r="AL745" s="54" t="str">
        <f t="shared" si="251"/>
        <v/>
      </c>
      <c r="AM745" s="54" t="str">
        <f t="shared" si="251"/>
        <v/>
      </c>
      <c r="AN745" s="1" t="str">
        <f>IF(AF745="S",VLOOKUP(AI745,lookups!$N$1:$O$100,2,FALSE),"NVT")</f>
        <v>NVT</v>
      </c>
      <c r="AP745" s="54" t="str">
        <f t="shared" si="239"/>
        <v/>
      </c>
    </row>
    <row r="746" spans="1:42" x14ac:dyDescent="0.2">
      <c r="A746" s="1" t="e">
        <f t="shared" si="246"/>
        <v>#VALUE!</v>
      </c>
      <c r="B746" s="1">
        <f t="shared" si="247"/>
        <v>13</v>
      </c>
      <c r="C746" s="1">
        <f t="shared" si="248"/>
        <v>1</v>
      </c>
      <c r="D746" s="1">
        <f t="shared" si="249"/>
        <v>0</v>
      </c>
      <c r="E746" s="1">
        <f t="shared" si="235"/>
        <v>742</v>
      </c>
      <c r="F746" s="1" t="str">
        <f>IFERROR(VLOOKUP($E746,aanmeldingen!$B:$AB,F$1,FALSE),"-")</f>
        <v>-</v>
      </c>
      <c r="H746" s="25" t="str">
        <f>IF($D746=1,VLOOKUP($E746,aanmeldingen!$B:$AB,H$1,FALSE),"")</f>
        <v/>
      </c>
      <c r="I746" s="1" t="str">
        <f>IF($D746=1,VLOOKUP($E746,aanmeldingen!$B:$AB,I$1,FALSE),"")</f>
        <v/>
      </c>
      <c r="J746" s="1" t="str">
        <f>IF($D746=1,VLOOKUP($E746,aanmeldingen!$B:$AB,J$1,FALSE),"")</f>
        <v/>
      </c>
      <c r="K746" s="95" t="str">
        <f>IF($D746=1,VLOOKUP($E746,aanmeldingen!$B:$AB,K$1,FALSE),"")</f>
        <v/>
      </c>
      <c r="L746" s="95" t="str">
        <f>IF($D746=1,VLOOKUP($E746,aanmeldingen!$B:$AB,L$1,FALSE),"")</f>
        <v/>
      </c>
      <c r="M746" s="18" t="str">
        <f>IF($D746=1,VLOOKUP($E746,aanmeldingen!$B:$AB,M$1,FALSE),"")</f>
        <v/>
      </c>
      <c r="N746" s="1" t="str">
        <f>IF($D746=1,VLOOKUP($E746,aanmeldingen!$B:$AB,N$1,FALSE),"")</f>
        <v/>
      </c>
      <c r="O746" s="1" t="str">
        <f>IF($F746="-","",VLOOKUP($E746,aanmeldingen!$B:$AB,O$1,FALSE))</f>
        <v/>
      </c>
      <c r="P746" s="1" t="str">
        <f>IF($F746="-","",VLOOKUP($E746,aanmeldingen!$B:$AB,P$1,FALSE))</f>
        <v/>
      </c>
      <c r="Q746" s="1" t="str">
        <f>IF($F746="-","",VLOOKUP($E746,aanmeldingen!$B:$AB,Q$1,FALSE))</f>
        <v/>
      </c>
      <c r="R746" s="123"/>
      <c r="S746" s="123"/>
      <c r="AA746" s="54">
        <f t="shared" si="236"/>
        <v>0</v>
      </c>
      <c r="AB746" s="54" t="e">
        <f t="shared" si="237"/>
        <v>#VALUE!</v>
      </c>
      <c r="AC746" s="83" t="str">
        <f t="shared" si="238"/>
        <v/>
      </c>
      <c r="AD746" s="54">
        <f t="shared" si="240"/>
        <v>742</v>
      </c>
      <c r="AE746" s="54" t="str">
        <f t="shared" si="243"/>
        <v/>
      </c>
      <c r="AF746" s="54" t="str">
        <f t="shared" si="244"/>
        <v/>
      </c>
      <c r="AG746" s="54" t="str">
        <f t="shared" si="250"/>
        <v/>
      </c>
      <c r="AH746" s="54" t="str">
        <f t="shared" si="250"/>
        <v/>
      </c>
      <c r="AI746" s="54" t="str">
        <f t="shared" si="250"/>
        <v/>
      </c>
      <c r="AJ746" s="54" t="str">
        <f t="shared" si="245"/>
        <v/>
      </c>
      <c r="AK746" s="54" t="str">
        <f t="shared" si="251"/>
        <v/>
      </c>
      <c r="AL746" s="54" t="str">
        <f t="shared" si="251"/>
        <v/>
      </c>
      <c r="AM746" s="54" t="str">
        <f t="shared" si="251"/>
        <v/>
      </c>
      <c r="AN746" s="1" t="str">
        <f>IF(AF746="S",VLOOKUP(AI746,lookups!$N$1:$O$100,2,FALSE),"NVT")</f>
        <v>NVT</v>
      </c>
      <c r="AP746" s="54" t="str">
        <f t="shared" si="239"/>
        <v/>
      </c>
    </row>
    <row r="747" spans="1:42" x14ac:dyDescent="0.2">
      <c r="A747" s="1" t="e">
        <f t="shared" si="246"/>
        <v>#VALUE!</v>
      </c>
      <c r="B747" s="1">
        <f t="shared" si="247"/>
        <v>14</v>
      </c>
      <c r="C747" s="1">
        <f t="shared" si="248"/>
        <v>1</v>
      </c>
      <c r="D747" s="1">
        <f t="shared" si="249"/>
        <v>0</v>
      </c>
      <c r="E747" s="1">
        <f t="shared" si="235"/>
        <v>743</v>
      </c>
      <c r="F747" s="1" t="str">
        <f>IFERROR(VLOOKUP($E747,aanmeldingen!$B:$AB,F$1,FALSE),"-")</f>
        <v>-</v>
      </c>
      <c r="H747" s="25" t="str">
        <f>IF($D747=1,VLOOKUP($E747,aanmeldingen!$B:$AB,H$1,FALSE),"")</f>
        <v/>
      </c>
      <c r="I747" s="1" t="str">
        <f>IF($D747=1,VLOOKUP($E747,aanmeldingen!$B:$AB,I$1,FALSE),"")</f>
        <v/>
      </c>
      <c r="J747" s="1" t="str">
        <f>IF($D747=1,VLOOKUP($E747,aanmeldingen!$B:$AB,J$1,FALSE),"")</f>
        <v/>
      </c>
      <c r="K747" s="95" t="str">
        <f>IF($D747=1,VLOOKUP($E747,aanmeldingen!$B:$AB,K$1,FALSE),"")</f>
        <v/>
      </c>
      <c r="L747" s="95" t="str">
        <f>IF($D747=1,VLOOKUP($E747,aanmeldingen!$B:$AB,L$1,FALSE),"")</f>
        <v/>
      </c>
      <c r="M747" s="18" t="str">
        <f>IF($D747=1,VLOOKUP($E747,aanmeldingen!$B:$AB,M$1,FALSE),"")</f>
        <v/>
      </c>
      <c r="N747" s="1" t="str">
        <f>IF($D747=1,VLOOKUP($E747,aanmeldingen!$B:$AB,N$1,FALSE),"")</f>
        <v/>
      </c>
      <c r="O747" s="1" t="str">
        <f>IF($F747="-","",VLOOKUP($E747,aanmeldingen!$B:$AB,O$1,FALSE))</f>
        <v/>
      </c>
      <c r="P747" s="1" t="str">
        <f>IF($F747="-","",VLOOKUP($E747,aanmeldingen!$B:$AB,P$1,FALSE))</f>
        <v/>
      </c>
      <c r="Q747" s="1" t="str">
        <f>IF($F747="-","",VLOOKUP($E747,aanmeldingen!$B:$AB,Q$1,FALSE))</f>
        <v/>
      </c>
      <c r="R747" s="123"/>
      <c r="S747" s="123"/>
      <c r="AA747" s="54">
        <f t="shared" si="236"/>
        <v>0</v>
      </c>
      <c r="AB747" s="54" t="e">
        <f t="shared" si="237"/>
        <v>#VALUE!</v>
      </c>
      <c r="AC747" s="83" t="str">
        <f t="shared" si="238"/>
        <v/>
      </c>
      <c r="AD747" s="54">
        <f t="shared" si="240"/>
        <v>743</v>
      </c>
      <c r="AE747" s="54" t="str">
        <f t="shared" si="243"/>
        <v/>
      </c>
      <c r="AF747" s="54" t="str">
        <f t="shared" si="244"/>
        <v/>
      </c>
      <c r="AG747" s="54" t="str">
        <f t="shared" si="250"/>
        <v/>
      </c>
      <c r="AH747" s="54" t="str">
        <f t="shared" si="250"/>
        <v/>
      </c>
      <c r="AI747" s="54" t="str">
        <f t="shared" si="250"/>
        <v/>
      </c>
      <c r="AJ747" s="54" t="str">
        <f t="shared" si="245"/>
        <v/>
      </c>
      <c r="AK747" s="54" t="str">
        <f t="shared" si="251"/>
        <v/>
      </c>
      <c r="AL747" s="54" t="str">
        <f t="shared" si="251"/>
        <v/>
      </c>
      <c r="AM747" s="54" t="str">
        <f t="shared" si="251"/>
        <v/>
      </c>
      <c r="AN747" s="1" t="str">
        <f>IF(AF747="S",VLOOKUP(AI747,lookups!$N$1:$O$100,2,FALSE),"NVT")</f>
        <v>NVT</v>
      </c>
      <c r="AP747" s="54" t="str">
        <f t="shared" si="239"/>
        <v/>
      </c>
    </row>
    <row r="748" spans="1:42" x14ac:dyDescent="0.2">
      <c r="A748" s="1" t="e">
        <f t="shared" si="246"/>
        <v>#VALUE!</v>
      </c>
      <c r="B748" s="1">
        <f t="shared" si="247"/>
        <v>15</v>
      </c>
      <c r="C748" s="1">
        <f t="shared" si="248"/>
        <v>1</v>
      </c>
      <c r="D748" s="1">
        <f t="shared" si="249"/>
        <v>0</v>
      </c>
      <c r="E748" s="1">
        <f t="shared" si="235"/>
        <v>744</v>
      </c>
      <c r="F748" s="1" t="str">
        <f>IFERROR(VLOOKUP($E748,aanmeldingen!$B:$AB,F$1,FALSE),"-")</f>
        <v>-</v>
      </c>
      <c r="H748" s="25" t="str">
        <f>IF($D748=1,VLOOKUP($E748,aanmeldingen!$B:$AB,H$1,FALSE),"")</f>
        <v/>
      </c>
      <c r="I748" s="1" t="str">
        <f>IF($D748=1,VLOOKUP($E748,aanmeldingen!$B:$AB,I$1,FALSE),"")</f>
        <v/>
      </c>
      <c r="J748" s="1" t="str">
        <f>IF($D748=1,VLOOKUP($E748,aanmeldingen!$B:$AB,J$1,FALSE),"")</f>
        <v/>
      </c>
      <c r="K748" s="95" t="str">
        <f>IF($D748=1,VLOOKUP($E748,aanmeldingen!$B:$AB,K$1,FALSE),"")</f>
        <v/>
      </c>
      <c r="L748" s="95" t="str">
        <f>IF($D748=1,VLOOKUP($E748,aanmeldingen!$B:$AB,L$1,FALSE),"")</f>
        <v/>
      </c>
      <c r="M748" s="18" t="str">
        <f>IF($D748=1,VLOOKUP($E748,aanmeldingen!$B:$AB,M$1,FALSE),"")</f>
        <v/>
      </c>
      <c r="N748" s="1" t="str">
        <f>IF($D748=1,VLOOKUP($E748,aanmeldingen!$B:$AB,N$1,FALSE),"")</f>
        <v/>
      </c>
      <c r="O748" s="1" t="str">
        <f>IF($F748="-","",VLOOKUP($E748,aanmeldingen!$B:$AB,O$1,FALSE))</f>
        <v/>
      </c>
      <c r="P748" s="1" t="str">
        <f>IF($F748="-","",VLOOKUP($E748,aanmeldingen!$B:$AB,P$1,FALSE))</f>
        <v/>
      </c>
      <c r="Q748" s="1" t="str">
        <f>IF($F748="-","",VLOOKUP($E748,aanmeldingen!$B:$AB,Q$1,FALSE))</f>
        <v/>
      </c>
      <c r="R748" s="123"/>
      <c r="S748" s="123"/>
      <c r="AA748" s="54">
        <f t="shared" si="236"/>
        <v>0</v>
      </c>
      <c r="AB748" s="54" t="e">
        <f t="shared" si="237"/>
        <v>#VALUE!</v>
      </c>
      <c r="AC748" s="83" t="str">
        <f t="shared" si="238"/>
        <v/>
      </c>
      <c r="AD748" s="54">
        <f t="shared" si="240"/>
        <v>744</v>
      </c>
      <c r="AE748" s="54" t="str">
        <f t="shared" si="243"/>
        <v/>
      </c>
      <c r="AF748" s="54" t="str">
        <f t="shared" si="244"/>
        <v/>
      </c>
      <c r="AG748" s="54" t="str">
        <f t="shared" si="250"/>
        <v/>
      </c>
      <c r="AH748" s="54" t="str">
        <f t="shared" si="250"/>
        <v/>
      </c>
      <c r="AI748" s="54" t="str">
        <f t="shared" si="250"/>
        <v/>
      </c>
      <c r="AJ748" s="54" t="str">
        <f t="shared" si="245"/>
        <v/>
      </c>
      <c r="AK748" s="54" t="str">
        <f t="shared" si="251"/>
        <v/>
      </c>
      <c r="AL748" s="54" t="str">
        <f t="shared" si="251"/>
        <v/>
      </c>
      <c r="AM748" s="54" t="str">
        <f t="shared" si="251"/>
        <v/>
      </c>
      <c r="AN748" s="1" t="str">
        <f>IF(AF748="S",VLOOKUP(AI748,lookups!$N$1:$O$100,2,FALSE),"NVT")</f>
        <v>NVT</v>
      </c>
      <c r="AP748" s="54" t="str">
        <f t="shared" si="239"/>
        <v/>
      </c>
    </row>
    <row r="749" spans="1:42" x14ac:dyDescent="0.2">
      <c r="A749" s="1" t="e">
        <f t="shared" si="246"/>
        <v>#VALUE!</v>
      </c>
      <c r="B749" s="1">
        <f t="shared" si="247"/>
        <v>16</v>
      </c>
      <c r="C749" s="1">
        <f t="shared" si="248"/>
        <v>1</v>
      </c>
      <c r="D749" s="1">
        <f t="shared" si="249"/>
        <v>0</v>
      </c>
      <c r="E749" s="1">
        <f t="shared" si="235"/>
        <v>745</v>
      </c>
      <c r="F749" s="1" t="str">
        <f>IFERROR(VLOOKUP($E749,aanmeldingen!$B:$AB,F$1,FALSE),"-")</f>
        <v>-</v>
      </c>
      <c r="H749" s="25" t="str">
        <f>IF($D749=1,VLOOKUP($E749,aanmeldingen!$B:$AB,H$1,FALSE),"")</f>
        <v/>
      </c>
      <c r="I749" s="1" t="str">
        <f>IF($D749=1,VLOOKUP($E749,aanmeldingen!$B:$AB,I$1,FALSE),"")</f>
        <v/>
      </c>
      <c r="J749" s="1" t="str">
        <f>IF($D749=1,VLOOKUP($E749,aanmeldingen!$B:$AB,J$1,FALSE),"")</f>
        <v/>
      </c>
      <c r="K749" s="95" t="str">
        <f>IF($D749=1,VLOOKUP($E749,aanmeldingen!$B:$AB,K$1,FALSE),"")</f>
        <v/>
      </c>
      <c r="L749" s="95" t="str">
        <f>IF($D749=1,VLOOKUP($E749,aanmeldingen!$B:$AB,L$1,FALSE),"")</f>
        <v/>
      </c>
      <c r="M749" s="18" t="str">
        <f>IF($D749=1,VLOOKUP($E749,aanmeldingen!$B:$AB,M$1,FALSE),"")</f>
        <v/>
      </c>
      <c r="N749" s="1" t="str">
        <f>IF($D749=1,VLOOKUP($E749,aanmeldingen!$B:$AB,N$1,FALSE),"")</f>
        <v/>
      </c>
      <c r="O749" s="1" t="str">
        <f>IF($F749="-","",VLOOKUP($E749,aanmeldingen!$B:$AB,O$1,FALSE))</f>
        <v/>
      </c>
      <c r="P749" s="1" t="str">
        <f>IF($F749="-","",VLOOKUP($E749,aanmeldingen!$B:$AB,P$1,FALSE))</f>
        <v/>
      </c>
      <c r="Q749" s="1" t="str">
        <f>IF($F749="-","",VLOOKUP($E749,aanmeldingen!$B:$AB,Q$1,FALSE))</f>
        <v/>
      </c>
      <c r="R749" s="123"/>
      <c r="S749" s="123"/>
      <c r="AA749" s="54">
        <f t="shared" si="236"/>
        <v>0</v>
      </c>
      <c r="AB749" s="54" t="e">
        <f t="shared" si="237"/>
        <v>#VALUE!</v>
      </c>
      <c r="AC749" s="83" t="str">
        <f t="shared" si="238"/>
        <v/>
      </c>
      <c r="AD749" s="54">
        <f t="shared" si="240"/>
        <v>745</v>
      </c>
      <c r="AE749" s="54" t="str">
        <f t="shared" si="243"/>
        <v/>
      </c>
      <c r="AF749" s="54" t="str">
        <f t="shared" si="244"/>
        <v/>
      </c>
      <c r="AG749" s="54" t="str">
        <f t="shared" si="250"/>
        <v/>
      </c>
      <c r="AH749" s="54" t="str">
        <f t="shared" si="250"/>
        <v/>
      </c>
      <c r="AI749" s="54" t="str">
        <f t="shared" si="250"/>
        <v/>
      </c>
      <c r="AJ749" s="54" t="str">
        <f t="shared" si="245"/>
        <v/>
      </c>
      <c r="AK749" s="54" t="str">
        <f t="shared" si="251"/>
        <v/>
      </c>
      <c r="AL749" s="54" t="str">
        <f t="shared" si="251"/>
        <v/>
      </c>
      <c r="AM749" s="54" t="str">
        <f t="shared" si="251"/>
        <v/>
      </c>
      <c r="AN749" s="1" t="str">
        <f>IF(AF749="S",VLOOKUP(AI749,lookups!$N$1:$O$100,2,FALSE),"NVT")</f>
        <v>NVT</v>
      </c>
      <c r="AP749" s="54" t="str">
        <f t="shared" si="239"/>
        <v/>
      </c>
    </row>
    <row r="750" spans="1:42" x14ac:dyDescent="0.2">
      <c r="A750" s="1" t="e">
        <f t="shared" si="246"/>
        <v>#VALUE!</v>
      </c>
      <c r="B750" s="1">
        <f t="shared" si="247"/>
        <v>17</v>
      </c>
      <c r="C750" s="1">
        <f t="shared" si="248"/>
        <v>1</v>
      </c>
      <c r="D750" s="1">
        <f t="shared" si="249"/>
        <v>0</v>
      </c>
      <c r="E750" s="1">
        <f t="shared" si="235"/>
        <v>746</v>
      </c>
      <c r="F750" s="1" t="str">
        <f>IFERROR(VLOOKUP($E750,aanmeldingen!$B:$AB,F$1,FALSE),"-")</f>
        <v>-</v>
      </c>
      <c r="H750" s="25" t="str">
        <f>IF($D750=1,VLOOKUP($E750,aanmeldingen!$B:$AB,H$1,FALSE),"")</f>
        <v/>
      </c>
      <c r="I750" s="1" t="str">
        <f>IF($D750=1,VLOOKUP($E750,aanmeldingen!$B:$AB,I$1,FALSE),"")</f>
        <v/>
      </c>
      <c r="J750" s="1" t="str">
        <f>IF($D750=1,VLOOKUP($E750,aanmeldingen!$B:$AB,J$1,FALSE),"")</f>
        <v/>
      </c>
      <c r="K750" s="95" t="str">
        <f>IF($D750=1,VLOOKUP($E750,aanmeldingen!$B:$AB,K$1,FALSE),"")</f>
        <v/>
      </c>
      <c r="L750" s="95" t="str">
        <f>IF($D750=1,VLOOKUP($E750,aanmeldingen!$B:$AB,L$1,FALSE),"")</f>
        <v/>
      </c>
      <c r="M750" s="18" t="str">
        <f>IF($D750=1,VLOOKUP($E750,aanmeldingen!$B:$AB,M$1,FALSE),"")</f>
        <v/>
      </c>
      <c r="N750" s="1" t="str">
        <f>IF($D750=1,VLOOKUP($E750,aanmeldingen!$B:$AB,N$1,FALSE),"")</f>
        <v/>
      </c>
      <c r="O750" s="1" t="str">
        <f>IF($F750="-","",VLOOKUP($E750,aanmeldingen!$B:$AB,O$1,FALSE))</f>
        <v/>
      </c>
      <c r="P750" s="1" t="str">
        <f>IF($F750="-","",VLOOKUP($E750,aanmeldingen!$B:$AB,P$1,FALSE))</f>
        <v/>
      </c>
      <c r="Q750" s="1" t="str">
        <f>IF($F750="-","",VLOOKUP($E750,aanmeldingen!$B:$AB,Q$1,FALSE))</f>
        <v/>
      </c>
      <c r="R750" s="123"/>
      <c r="S750" s="123"/>
      <c r="AA750" s="54">
        <f t="shared" si="236"/>
        <v>0</v>
      </c>
      <c r="AB750" s="54" t="e">
        <f t="shared" si="237"/>
        <v>#VALUE!</v>
      </c>
      <c r="AC750" s="83" t="str">
        <f t="shared" si="238"/>
        <v/>
      </c>
      <c r="AD750" s="54">
        <f t="shared" si="240"/>
        <v>746</v>
      </c>
      <c r="AE750" s="54" t="str">
        <f t="shared" si="243"/>
        <v/>
      </c>
      <c r="AF750" s="54" t="str">
        <f t="shared" si="244"/>
        <v/>
      </c>
      <c r="AG750" s="54" t="str">
        <f t="shared" si="250"/>
        <v/>
      </c>
      <c r="AH750" s="54" t="str">
        <f t="shared" si="250"/>
        <v/>
      </c>
      <c r="AI750" s="54" t="str">
        <f t="shared" si="250"/>
        <v/>
      </c>
      <c r="AJ750" s="54" t="str">
        <f t="shared" si="245"/>
        <v/>
      </c>
      <c r="AK750" s="54" t="str">
        <f t="shared" si="251"/>
        <v/>
      </c>
      <c r="AL750" s="54" t="str">
        <f t="shared" si="251"/>
        <v/>
      </c>
      <c r="AM750" s="54" t="str">
        <f t="shared" si="251"/>
        <v/>
      </c>
      <c r="AN750" s="1" t="str">
        <f>IF(AF750="S",VLOOKUP(AI750,lookups!$N$1:$O$100,2,FALSE),"NVT")</f>
        <v>NVT</v>
      </c>
      <c r="AP750" s="54" t="str">
        <f t="shared" si="239"/>
        <v/>
      </c>
    </row>
    <row r="751" spans="1:42" x14ac:dyDescent="0.2">
      <c r="A751" s="1" t="e">
        <f t="shared" si="246"/>
        <v>#VALUE!</v>
      </c>
      <c r="B751" s="1">
        <f t="shared" si="247"/>
        <v>18</v>
      </c>
      <c r="C751" s="1">
        <f t="shared" si="248"/>
        <v>1</v>
      </c>
      <c r="D751" s="1">
        <f t="shared" si="249"/>
        <v>0</v>
      </c>
      <c r="E751" s="1">
        <f t="shared" si="235"/>
        <v>747</v>
      </c>
      <c r="F751" s="1" t="str">
        <f>IFERROR(VLOOKUP($E751,aanmeldingen!$B:$AB,F$1,FALSE),"-")</f>
        <v>-</v>
      </c>
      <c r="H751" s="25" t="str">
        <f>IF($D751=1,VLOOKUP($E751,aanmeldingen!$B:$AB,H$1,FALSE),"")</f>
        <v/>
      </c>
      <c r="I751" s="1" t="str">
        <f>IF($D751=1,VLOOKUP($E751,aanmeldingen!$B:$AB,I$1,FALSE),"")</f>
        <v/>
      </c>
      <c r="J751" s="1" t="str">
        <f>IF($D751=1,VLOOKUP($E751,aanmeldingen!$B:$AB,J$1,FALSE),"")</f>
        <v/>
      </c>
      <c r="K751" s="95" t="str">
        <f>IF($D751=1,VLOOKUP($E751,aanmeldingen!$B:$AB,K$1,FALSE),"")</f>
        <v/>
      </c>
      <c r="L751" s="95" t="str">
        <f>IF($D751=1,VLOOKUP($E751,aanmeldingen!$B:$AB,L$1,FALSE),"")</f>
        <v/>
      </c>
      <c r="M751" s="18" t="str">
        <f>IF($D751=1,VLOOKUP($E751,aanmeldingen!$B:$AB,M$1,FALSE),"")</f>
        <v/>
      </c>
      <c r="N751" s="1" t="str">
        <f>IF($D751=1,VLOOKUP($E751,aanmeldingen!$B:$AB,N$1,FALSE),"")</f>
        <v/>
      </c>
      <c r="O751" s="1" t="str">
        <f>IF($F751="-","",VLOOKUP($E751,aanmeldingen!$B:$AB,O$1,FALSE))</f>
        <v/>
      </c>
      <c r="P751" s="1" t="str">
        <f>IF($F751="-","",VLOOKUP($E751,aanmeldingen!$B:$AB,P$1,FALSE))</f>
        <v/>
      </c>
      <c r="Q751" s="1" t="str">
        <f>IF($F751="-","",VLOOKUP($E751,aanmeldingen!$B:$AB,Q$1,FALSE))</f>
        <v/>
      </c>
      <c r="R751" s="123"/>
      <c r="S751" s="123"/>
      <c r="AA751" s="54">
        <f t="shared" si="236"/>
        <v>0</v>
      </c>
      <c r="AB751" s="54" t="e">
        <f t="shared" si="237"/>
        <v>#VALUE!</v>
      </c>
      <c r="AC751" s="83" t="str">
        <f t="shared" si="238"/>
        <v/>
      </c>
      <c r="AD751" s="54">
        <f t="shared" si="240"/>
        <v>747</v>
      </c>
      <c r="AE751" s="54" t="str">
        <f t="shared" si="243"/>
        <v/>
      </c>
      <c r="AF751" s="54" t="str">
        <f t="shared" si="244"/>
        <v/>
      </c>
      <c r="AG751" s="54" t="str">
        <f t="shared" si="250"/>
        <v/>
      </c>
      <c r="AH751" s="54" t="str">
        <f t="shared" si="250"/>
        <v/>
      </c>
      <c r="AI751" s="54" t="str">
        <f t="shared" si="250"/>
        <v/>
      </c>
      <c r="AJ751" s="54" t="str">
        <f t="shared" si="245"/>
        <v/>
      </c>
      <c r="AK751" s="54" t="str">
        <f t="shared" si="251"/>
        <v/>
      </c>
      <c r="AL751" s="54" t="str">
        <f t="shared" si="251"/>
        <v/>
      </c>
      <c r="AM751" s="54" t="str">
        <f t="shared" si="251"/>
        <v/>
      </c>
      <c r="AN751" s="1" t="str">
        <f>IF(AF751="S",VLOOKUP(AI751,lookups!$N$1:$O$100,2,FALSE),"NVT")</f>
        <v>NVT</v>
      </c>
      <c r="AP751" s="54" t="str">
        <f t="shared" si="239"/>
        <v/>
      </c>
    </row>
    <row r="752" spans="1:42" x14ac:dyDescent="0.2">
      <c r="A752" s="1" t="e">
        <f t="shared" si="246"/>
        <v>#VALUE!</v>
      </c>
      <c r="B752" s="1">
        <f t="shared" si="247"/>
        <v>19</v>
      </c>
      <c r="C752" s="1">
        <f t="shared" si="248"/>
        <v>1</v>
      </c>
      <c r="D752" s="1">
        <f t="shared" si="249"/>
        <v>0</v>
      </c>
      <c r="E752" s="1">
        <f t="shared" si="235"/>
        <v>748</v>
      </c>
      <c r="F752" s="1" t="str">
        <f>IFERROR(VLOOKUP($E752,aanmeldingen!$B:$AB,F$1,FALSE),"-")</f>
        <v>-</v>
      </c>
      <c r="H752" s="25" t="str">
        <f>IF($D752=1,VLOOKUP($E752,aanmeldingen!$B:$AB,H$1,FALSE),"")</f>
        <v/>
      </c>
      <c r="I752" s="1" t="str">
        <f>IF($D752=1,VLOOKUP($E752,aanmeldingen!$B:$AB,I$1,FALSE),"")</f>
        <v/>
      </c>
      <c r="J752" s="1" t="str">
        <f>IF($D752=1,VLOOKUP($E752,aanmeldingen!$B:$AB,J$1,FALSE),"")</f>
        <v/>
      </c>
      <c r="K752" s="95" t="str">
        <f>IF($D752=1,VLOOKUP($E752,aanmeldingen!$B:$AB,K$1,FALSE),"")</f>
        <v/>
      </c>
      <c r="L752" s="95" t="str">
        <f>IF($D752=1,VLOOKUP($E752,aanmeldingen!$B:$AB,L$1,FALSE),"")</f>
        <v/>
      </c>
      <c r="M752" s="18" t="str">
        <f>IF($D752=1,VLOOKUP($E752,aanmeldingen!$B:$AB,M$1,FALSE),"")</f>
        <v/>
      </c>
      <c r="N752" s="1" t="str">
        <f>IF($D752=1,VLOOKUP($E752,aanmeldingen!$B:$AB,N$1,FALSE),"")</f>
        <v/>
      </c>
      <c r="O752" s="1" t="str">
        <f>IF($F752="-","",VLOOKUP($E752,aanmeldingen!$B:$AB,O$1,FALSE))</f>
        <v/>
      </c>
      <c r="P752" s="1" t="str">
        <f>IF($F752="-","",VLOOKUP($E752,aanmeldingen!$B:$AB,P$1,FALSE))</f>
        <v/>
      </c>
      <c r="Q752" s="1" t="str">
        <f>IF($F752="-","",VLOOKUP($E752,aanmeldingen!$B:$AB,Q$1,FALSE))</f>
        <v/>
      </c>
      <c r="R752" s="123"/>
      <c r="S752" s="123"/>
      <c r="AA752" s="54">
        <f t="shared" si="236"/>
        <v>0</v>
      </c>
      <c r="AB752" s="54" t="e">
        <f t="shared" si="237"/>
        <v>#VALUE!</v>
      </c>
      <c r="AC752" s="83" t="str">
        <f t="shared" si="238"/>
        <v/>
      </c>
      <c r="AD752" s="54">
        <f t="shared" si="240"/>
        <v>748</v>
      </c>
      <c r="AE752" s="54" t="str">
        <f t="shared" si="243"/>
        <v/>
      </c>
      <c r="AF752" s="54" t="str">
        <f t="shared" si="244"/>
        <v/>
      </c>
      <c r="AG752" s="54" t="str">
        <f t="shared" si="250"/>
        <v/>
      </c>
      <c r="AH752" s="54" t="str">
        <f t="shared" si="250"/>
        <v/>
      </c>
      <c r="AI752" s="54" t="str">
        <f t="shared" si="250"/>
        <v/>
      </c>
      <c r="AJ752" s="54" t="str">
        <f t="shared" si="245"/>
        <v/>
      </c>
      <c r="AK752" s="54" t="str">
        <f t="shared" si="251"/>
        <v/>
      </c>
      <c r="AL752" s="54" t="str">
        <f t="shared" si="251"/>
        <v/>
      </c>
      <c r="AM752" s="54" t="str">
        <f t="shared" si="251"/>
        <v/>
      </c>
      <c r="AN752" s="1" t="str">
        <f>IF(AF752="S",VLOOKUP(AI752,lookups!$N$1:$O$100,2,FALSE),"NVT")</f>
        <v>NVT</v>
      </c>
      <c r="AP752" s="54" t="str">
        <f t="shared" si="239"/>
        <v/>
      </c>
    </row>
    <row r="753" spans="1:42" x14ac:dyDescent="0.2">
      <c r="A753" s="1" t="e">
        <f t="shared" si="246"/>
        <v>#VALUE!</v>
      </c>
      <c r="B753" s="1">
        <f t="shared" si="247"/>
        <v>20</v>
      </c>
      <c r="C753" s="1">
        <f t="shared" si="248"/>
        <v>1</v>
      </c>
      <c r="D753" s="1">
        <f t="shared" si="249"/>
        <v>0</v>
      </c>
      <c r="E753" s="1">
        <f t="shared" si="235"/>
        <v>749</v>
      </c>
      <c r="F753" s="1" t="str">
        <f>IFERROR(VLOOKUP($E753,aanmeldingen!$B:$AB,F$1,FALSE),"-")</f>
        <v>-</v>
      </c>
      <c r="H753" s="25" t="str">
        <f>IF($D753=1,VLOOKUP($E753,aanmeldingen!$B:$AB,H$1,FALSE),"")</f>
        <v/>
      </c>
      <c r="I753" s="1" t="str">
        <f>IF($D753=1,VLOOKUP($E753,aanmeldingen!$B:$AB,I$1,FALSE),"")</f>
        <v/>
      </c>
      <c r="J753" s="1" t="str">
        <f>IF($D753=1,VLOOKUP($E753,aanmeldingen!$B:$AB,J$1,FALSE),"")</f>
        <v/>
      </c>
      <c r="K753" s="95" t="str">
        <f>IF($D753=1,VLOOKUP($E753,aanmeldingen!$B:$AB,K$1,FALSE),"")</f>
        <v/>
      </c>
      <c r="L753" s="95" t="str">
        <f>IF($D753=1,VLOOKUP($E753,aanmeldingen!$B:$AB,L$1,FALSE),"")</f>
        <v/>
      </c>
      <c r="M753" s="18" t="str">
        <f>IF($D753=1,VLOOKUP($E753,aanmeldingen!$B:$AB,M$1,FALSE),"")</f>
        <v/>
      </c>
      <c r="N753" s="1" t="str">
        <f>IF($D753=1,VLOOKUP($E753,aanmeldingen!$B:$AB,N$1,FALSE),"")</f>
        <v/>
      </c>
      <c r="O753" s="1" t="str">
        <f>IF($F753="-","",VLOOKUP($E753,aanmeldingen!$B:$AB,O$1,FALSE))</f>
        <v/>
      </c>
      <c r="P753" s="1" t="str">
        <f>IF($F753="-","",VLOOKUP($E753,aanmeldingen!$B:$AB,P$1,FALSE))</f>
        <v/>
      </c>
      <c r="Q753" s="1" t="str">
        <f>IF($F753="-","",VLOOKUP($E753,aanmeldingen!$B:$AB,Q$1,FALSE))</f>
        <v/>
      </c>
      <c r="R753" s="123"/>
      <c r="S753" s="123"/>
      <c r="AA753" s="54">
        <f t="shared" si="236"/>
        <v>0</v>
      </c>
      <c r="AB753" s="54" t="e">
        <f t="shared" si="237"/>
        <v>#VALUE!</v>
      </c>
      <c r="AC753" s="83" t="str">
        <f t="shared" si="238"/>
        <v/>
      </c>
      <c r="AD753" s="54">
        <f t="shared" si="240"/>
        <v>749</v>
      </c>
      <c r="AE753" s="54" t="str">
        <f t="shared" si="243"/>
        <v/>
      </c>
      <c r="AF753" s="54" t="str">
        <f t="shared" si="244"/>
        <v/>
      </c>
      <c r="AG753" s="54" t="str">
        <f t="shared" si="250"/>
        <v/>
      </c>
      <c r="AH753" s="54" t="str">
        <f t="shared" si="250"/>
        <v/>
      </c>
      <c r="AI753" s="54" t="str">
        <f t="shared" si="250"/>
        <v/>
      </c>
      <c r="AJ753" s="54" t="str">
        <f t="shared" si="245"/>
        <v/>
      </c>
      <c r="AK753" s="54" t="str">
        <f t="shared" si="251"/>
        <v/>
      </c>
      <c r="AL753" s="54" t="str">
        <f t="shared" si="251"/>
        <v/>
      </c>
      <c r="AM753" s="54" t="str">
        <f t="shared" si="251"/>
        <v/>
      </c>
      <c r="AN753" s="1" t="str">
        <f>IF(AF753="S",VLOOKUP(AI753,lookups!$N$1:$O$100,2,FALSE),"NVT")</f>
        <v>NVT</v>
      </c>
      <c r="AP753" s="54" t="str">
        <f t="shared" si="239"/>
        <v/>
      </c>
    </row>
    <row r="754" spans="1:42" x14ac:dyDescent="0.2">
      <c r="A754" s="1" t="e">
        <f t="shared" si="246"/>
        <v>#VALUE!</v>
      </c>
      <c r="B754" s="1">
        <f t="shared" si="247"/>
        <v>21</v>
      </c>
      <c r="C754" s="1">
        <f t="shared" si="248"/>
        <v>1</v>
      </c>
      <c r="D754" s="1">
        <f t="shared" si="249"/>
        <v>0</v>
      </c>
      <c r="E754" s="1">
        <f t="shared" si="235"/>
        <v>750</v>
      </c>
      <c r="F754" s="1" t="str">
        <f>IFERROR(VLOOKUP($E754,aanmeldingen!$B:$AB,F$1,FALSE),"-")</f>
        <v>-</v>
      </c>
      <c r="H754" s="25" t="str">
        <f>IF($D754=1,VLOOKUP($E754,aanmeldingen!$B:$AB,H$1,FALSE),"")</f>
        <v/>
      </c>
      <c r="I754" s="1" t="str">
        <f>IF($D754=1,VLOOKUP($E754,aanmeldingen!$B:$AB,I$1,FALSE),"")</f>
        <v/>
      </c>
      <c r="J754" s="1" t="str">
        <f>IF($D754=1,VLOOKUP($E754,aanmeldingen!$B:$AB,J$1,FALSE),"")</f>
        <v/>
      </c>
      <c r="K754" s="95" t="str">
        <f>IF($D754=1,VLOOKUP($E754,aanmeldingen!$B:$AB,K$1,FALSE),"")</f>
        <v/>
      </c>
      <c r="L754" s="95" t="str">
        <f>IF($D754=1,VLOOKUP($E754,aanmeldingen!$B:$AB,L$1,FALSE),"")</f>
        <v/>
      </c>
      <c r="M754" s="18" t="str">
        <f>IF($D754=1,VLOOKUP($E754,aanmeldingen!$B:$AB,M$1,FALSE),"")</f>
        <v/>
      </c>
      <c r="N754" s="1" t="str">
        <f>IF($D754=1,VLOOKUP($E754,aanmeldingen!$B:$AB,N$1,FALSE),"")</f>
        <v/>
      </c>
      <c r="O754" s="1" t="str">
        <f>IF($F754="-","",VLOOKUP($E754,aanmeldingen!$B:$AB,O$1,FALSE))</f>
        <v/>
      </c>
      <c r="P754" s="1" t="str">
        <f>IF($F754="-","",VLOOKUP($E754,aanmeldingen!$B:$AB,P$1,FALSE))</f>
        <v/>
      </c>
      <c r="Q754" s="1" t="str">
        <f>IF($F754="-","",VLOOKUP($E754,aanmeldingen!$B:$AB,Q$1,FALSE))</f>
        <v/>
      </c>
      <c r="R754" s="123"/>
      <c r="S754" s="123"/>
      <c r="AA754" s="54">
        <f t="shared" si="236"/>
        <v>0</v>
      </c>
      <c r="AB754" s="54" t="e">
        <f t="shared" si="237"/>
        <v>#VALUE!</v>
      </c>
      <c r="AC754" s="83" t="str">
        <f t="shared" si="238"/>
        <v/>
      </c>
      <c r="AD754" s="54">
        <f t="shared" si="240"/>
        <v>750</v>
      </c>
      <c r="AE754" s="54" t="str">
        <f t="shared" si="243"/>
        <v/>
      </c>
      <c r="AF754" s="54" t="str">
        <f t="shared" si="244"/>
        <v/>
      </c>
      <c r="AG754" s="54" t="str">
        <f t="shared" si="250"/>
        <v/>
      </c>
      <c r="AH754" s="54" t="str">
        <f t="shared" si="250"/>
        <v/>
      </c>
      <c r="AI754" s="54" t="str">
        <f t="shared" si="250"/>
        <v/>
      </c>
      <c r="AJ754" s="54" t="str">
        <f t="shared" si="245"/>
        <v/>
      </c>
      <c r="AK754" s="54" t="str">
        <f t="shared" si="251"/>
        <v/>
      </c>
      <c r="AL754" s="54" t="str">
        <f t="shared" si="251"/>
        <v/>
      </c>
      <c r="AM754" s="54" t="str">
        <f t="shared" si="251"/>
        <v/>
      </c>
      <c r="AN754" s="1" t="str">
        <f>IF(AF754="S",VLOOKUP(AI754,lookups!$N$1:$O$100,2,FALSE),"NVT")</f>
        <v>NVT</v>
      </c>
      <c r="AP754" s="54" t="str">
        <f t="shared" si="239"/>
        <v/>
      </c>
    </row>
    <row r="755" spans="1:42" x14ac:dyDescent="0.2">
      <c r="A755" s="1" t="e">
        <f t="shared" si="246"/>
        <v>#VALUE!</v>
      </c>
      <c r="B755" s="1">
        <f t="shared" si="247"/>
        <v>22</v>
      </c>
      <c r="C755" s="1">
        <f t="shared" si="248"/>
        <v>1</v>
      </c>
      <c r="D755" s="1">
        <f t="shared" si="249"/>
        <v>0</v>
      </c>
      <c r="E755" s="1">
        <f t="shared" si="235"/>
        <v>751</v>
      </c>
      <c r="F755" s="1" t="str">
        <f>IFERROR(VLOOKUP($E755,aanmeldingen!$B:$AB,F$1,FALSE),"-")</f>
        <v>-</v>
      </c>
      <c r="H755" s="25" t="str">
        <f>IF($D755=1,VLOOKUP($E755,aanmeldingen!$B:$AB,H$1,FALSE),"")</f>
        <v/>
      </c>
      <c r="I755" s="1" t="str">
        <f>IF($D755=1,VLOOKUP($E755,aanmeldingen!$B:$AB,I$1,FALSE),"")</f>
        <v/>
      </c>
      <c r="J755" s="1" t="str">
        <f>IF($D755=1,VLOOKUP($E755,aanmeldingen!$B:$AB,J$1,FALSE),"")</f>
        <v/>
      </c>
      <c r="K755" s="95" t="str">
        <f>IF($D755=1,VLOOKUP($E755,aanmeldingen!$B:$AB,K$1,FALSE),"")</f>
        <v/>
      </c>
      <c r="L755" s="95" t="str">
        <f>IF($D755=1,VLOOKUP($E755,aanmeldingen!$B:$AB,L$1,FALSE),"")</f>
        <v/>
      </c>
      <c r="M755" s="18" t="str">
        <f>IF($D755=1,VLOOKUP($E755,aanmeldingen!$B:$AB,M$1,FALSE),"")</f>
        <v/>
      </c>
      <c r="N755" s="1" t="str">
        <f>IF($D755=1,VLOOKUP($E755,aanmeldingen!$B:$AB,N$1,FALSE),"")</f>
        <v/>
      </c>
      <c r="O755" s="1" t="str">
        <f>IF($F755="-","",VLOOKUP($E755,aanmeldingen!$B:$AB,O$1,FALSE))</f>
        <v/>
      </c>
      <c r="P755" s="1" t="str">
        <f>IF($F755="-","",VLOOKUP($E755,aanmeldingen!$B:$AB,P$1,FALSE))</f>
        <v/>
      </c>
      <c r="Q755" s="1" t="str">
        <f>IF($F755="-","",VLOOKUP($E755,aanmeldingen!$B:$AB,Q$1,FALSE))</f>
        <v/>
      </c>
      <c r="R755" s="123"/>
      <c r="S755" s="123"/>
      <c r="AA755" s="54">
        <f t="shared" si="236"/>
        <v>0</v>
      </c>
      <c r="AB755" s="54" t="e">
        <f t="shared" si="237"/>
        <v>#VALUE!</v>
      </c>
      <c r="AC755" s="83" t="str">
        <f t="shared" si="238"/>
        <v/>
      </c>
      <c r="AD755" s="54">
        <f t="shared" si="240"/>
        <v>751</v>
      </c>
      <c r="AE755" s="54" t="str">
        <f t="shared" si="243"/>
        <v/>
      </c>
      <c r="AF755" s="54" t="str">
        <f t="shared" si="244"/>
        <v/>
      </c>
      <c r="AG755" s="54" t="str">
        <f t="shared" si="250"/>
        <v/>
      </c>
      <c r="AH755" s="54" t="str">
        <f t="shared" si="250"/>
        <v/>
      </c>
      <c r="AI755" s="54" t="str">
        <f t="shared" si="250"/>
        <v/>
      </c>
      <c r="AJ755" s="54" t="str">
        <f t="shared" si="245"/>
        <v/>
      </c>
      <c r="AK755" s="54" t="str">
        <f t="shared" si="251"/>
        <v/>
      </c>
      <c r="AL755" s="54" t="str">
        <f t="shared" si="251"/>
        <v/>
      </c>
      <c r="AM755" s="54" t="str">
        <f t="shared" si="251"/>
        <v/>
      </c>
      <c r="AN755" s="1" t="str">
        <f>IF(AF755="S",VLOOKUP(AI755,lookups!$N$1:$O$100,2,FALSE),"NVT")</f>
        <v>NVT</v>
      </c>
      <c r="AP755" s="54" t="str">
        <f t="shared" si="239"/>
        <v/>
      </c>
    </row>
    <row r="756" spans="1:42" x14ac:dyDescent="0.2">
      <c r="A756" s="1" t="e">
        <f t="shared" si="246"/>
        <v>#VALUE!</v>
      </c>
      <c r="B756" s="1">
        <f t="shared" si="247"/>
        <v>23</v>
      </c>
      <c r="C756" s="1">
        <f t="shared" si="248"/>
        <v>1</v>
      </c>
      <c r="D756" s="1">
        <f t="shared" si="249"/>
        <v>0</v>
      </c>
      <c r="E756" s="1">
        <f t="shared" si="235"/>
        <v>752</v>
      </c>
      <c r="F756" s="1" t="str">
        <f>IFERROR(VLOOKUP($E756,aanmeldingen!$B:$AB,F$1,FALSE),"-")</f>
        <v>-</v>
      </c>
      <c r="H756" s="25" t="str">
        <f>IF($D756=1,VLOOKUP($E756,aanmeldingen!$B:$AB,H$1,FALSE),"")</f>
        <v/>
      </c>
      <c r="I756" s="1" t="str">
        <f>IF($D756=1,VLOOKUP($E756,aanmeldingen!$B:$AB,I$1,FALSE),"")</f>
        <v/>
      </c>
      <c r="J756" s="1" t="str">
        <f>IF($D756=1,VLOOKUP($E756,aanmeldingen!$B:$AB,J$1,FALSE),"")</f>
        <v/>
      </c>
      <c r="K756" s="95" t="str">
        <f>IF($D756=1,VLOOKUP($E756,aanmeldingen!$B:$AB,K$1,FALSE),"")</f>
        <v/>
      </c>
      <c r="L756" s="95" t="str">
        <f>IF($D756=1,VLOOKUP($E756,aanmeldingen!$B:$AB,L$1,FALSE),"")</f>
        <v/>
      </c>
      <c r="M756" s="18" t="str">
        <f>IF($D756=1,VLOOKUP($E756,aanmeldingen!$B:$AB,M$1,FALSE),"")</f>
        <v/>
      </c>
      <c r="N756" s="1" t="str">
        <f>IF($D756=1,VLOOKUP($E756,aanmeldingen!$B:$AB,N$1,FALSE),"")</f>
        <v/>
      </c>
      <c r="O756" s="1" t="str">
        <f>IF($F756="-","",VLOOKUP($E756,aanmeldingen!$B:$AB,O$1,FALSE))</f>
        <v/>
      </c>
      <c r="P756" s="1" t="str">
        <f>IF($F756="-","",VLOOKUP($E756,aanmeldingen!$B:$AB,P$1,FALSE))</f>
        <v/>
      </c>
      <c r="Q756" s="1" t="str">
        <f>IF($F756="-","",VLOOKUP($E756,aanmeldingen!$B:$AB,Q$1,FALSE))</f>
        <v/>
      </c>
      <c r="R756" s="123"/>
      <c r="S756" s="123"/>
      <c r="AA756" s="54">
        <f t="shared" si="236"/>
        <v>0</v>
      </c>
      <c r="AB756" s="54" t="e">
        <f t="shared" si="237"/>
        <v>#VALUE!</v>
      </c>
      <c r="AC756" s="83" t="str">
        <f t="shared" si="238"/>
        <v/>
      </c>
      <c r="AD756" s="54">
        <f t="shared" si="240"/>
        <v>752</v>
      </c>
      <c r="AE756" s="54" t="str">
        <f t="shared" si="243"/>
        <v/>
      </c>
      <c r="AF756" s="54" t="str">
        <f t="shared" si="244"/>
        <v/>
      </c>
      <c r="AG756" s="54" t="str">
        <f t="shared" si="250"/>
        <v/>
      </c>
      <c r="AH756" s="54" t="str">
        <f t="shared" si="250"/>
        <v/>
      </c>
      <c r="AI756" s="54" t="str">
        <f t="shared" si="250"/>
        <v/>
      </c>
      <c r="AJ756" s="54" t="str">
        <f t="shared" si="245"/>
        <v/>
      </c>
      <c r="AK756" s="54" t="str">
        <f t="shared" si="251"/>
        <v/>
      </c>
      <c r="AL756" s="54" t="str">
        <f t="shared" si="251"/>
        <v/>
      </c>
      <c r="AM756" s="54" t="str">
        <f t="shared" si="251"/>
        <v/>
      </c>
      <c r="AN756" s="1" t="str">
        <f>IF(AF756="S",VLOOKUP(AI756,lookups!$N$1:$O$100,2,FALSE),"NVT")</f>
        <v>NVT</v>
      </c>
      <c r="AP756" s="54" t="str">
        <f t="shared" si="239"/>
        <v/>
      </c>
    </row>
    <row r="757" spans="1:42" x14ac:dyDescent="0.2">
      <c r="A757" s="1" t="e">
        <f t="shared" si="246"/>
        <v>#VALUE!</v>
      </c>
      <c r="B757" s="1">
        <f t="shared" si="247"/>
        <v>24</v>
      </c>
      <c r="C757" s="1">
        <f t="shared" si="248"/>
        <v>1</v>
      </c>
      <c r="D757" s="1">
        <f t="shared" si="249"/>
        <v>0</v>
      </c>
      <c r="E757" s="1">
        <f t="shared" si="235"/>
        <v>753</v>
      </c>
      <c r="F757" s="1" t="str">
        <f>IFERROR(VLOOKUP($E757,aanmeldingen!$B:$AB,F$1,FALSE),"-")</f>
        <v>-</v>
      </c>
      <c r="H757" s="25" t="str">
        <f>IF($D757=1,VLOOKUP($E757,aanmeldingen!$B:$AB,H$1,FALSE),"")</f>
        <v/>
      </c>
      <c r="I757" s="1" t="str">
        <f>IF($D757=1,VLOOKUP($E757,aanmeldingen!$B:$AB,I$1,FALSE),"")</f>
        <v/>
      </c>
      <c r="J757" s="1" t="str">
        <f>IF($D757=1,VLOOKUP($E757,aanmeldingen!$B:$AB,J$1,FALSE),"")</f>
        <v/>
      </c>
      <c r="K757" s="95" t="str">
        <f>IF($D757=1,VLOOKUP($E757,aanmeldingen!$B:$AB,K$1,FALSE),"")</f>
        <v/>
      </c>
      <c r="L757" s="95" t="str">
        <f>IF($D757=1,VLOOKUP($E757,aanmeldingen!$B:$AB,L$1,FALSE),"")</f>
        <v/>
      </c>
      <c r="M757" s="18" t="str">
        <f>IF($D757=1,VLOOKUP($E757,aanmeldingen!$B:$AB,M$1,FALSE),"")</f>
        <v/>
      </c>
      <c r="N757" s="1" t="str">
        <f>IF($D757=1,VLOOKUP($E757,aanmeldingen!$B:$AB,N$1,FALSE),"")</f>
        <v/>
      </c>
      <c r="O757" s="1" t="str">
        <f>IF($F757="-","",VLOOKUP($E757,aanmeldingen!$B:$AB,O$1,FALSE))</f>
        <v/>
      </c>
      <c r="P757" s="1" t="str">
        <f>IF($F757="-","",VLOOKUP($E757,aanmeldingen!$B:$AB,P$1,FALSE))</f>
        <v/>
      </c>
      <c r="Q757" s="1" t="str">
        <f>IF($F757="-","",VLOOKUP($E757,aanmeldingen!$B:$AB,Q$1,FALSE))</f>
        <v/>
      </c>
      <c r="R757" s="123"/>
      <c r="S757" s="123"/>
      <c r="AA757" s="54">
        <f t="shared" si="236"/>
        <v>0</v>
      </c>
      <c r="AB757" s="54" t="e">
        <f t="shared" si="237"/>
        <v>#VALUE!</v>
      </c>
      <c r="AC757" s="83" t="str">
        <f t="shared" si="238"/>
        <v/>
      </c>
      <c r="AD757" s="54">
        <f t="shared" si="240"/>
        <v>753</v>
      </c>
      <c r="AE757" s="54" t="str">
        <f t="shared" si="243"/>
        <v/>
      </c>
      <c r="AF757" s="54" t="str">
        <f t="shared" si="244"/>
        <v/>
      </c>
      <c r="AG757" s="54" t="str">
        <f t="shared" si="250"/>
        <v/>
      </c>
      <c r="AH757" s="54" t="str">
        <f t="shared" si="250"/>
        <v/>
      </c>
      <c r="AI757" s="54" t="str">
        <f t="shared" si="250"/>
        <v/>
      </c>
      <c r="AJ757" s="54" t="str">
        <f t="shared" si="245"/>
        <v/>
      </c>
      <c r="AK757" s="54" t="str">
        <f t="shared" si="251"/>
        <v/>
      </c>
      <c r="AL757" s="54" t="str">
        <f t="shared" si="251"/>
        <v/>
      </c>
      <c r="AM757" s="54" t="str">
        <f t="shared" si="251"/>
        <v/>
      </c>
      <c r="AN757" s="1" t="str">
        <f>IF(AF757="S",VLOOKUP(AI757,lookups!$N$1:$O$100,2,FALSE),"NVT")</f>
        <v>NVT</v>
      </c>
      <c r="AP757" s="54" t="str">
        <f t="shared" si="239"/>
        <v/>
      </c>
    </row>
    <row r="758" spans="1:42" x14ac:dyDescent="0.2">
      <c r="A758" s="1" t="e">
        <f t="shared" si="246"/>
        <v>#VALUE!</v>
      </c>
      <c r="B758" s="1">
        <f t="shared" si="247"/>
        <v>25</v>
      </c>
      <c r="C758" s="1">
        <f t="shared" si="248"/>
        <v>1</v>
      </c>
      <c r="D758" s="1">
        <f t="shared" si="249"/>
        <v>0</v>
      </c>
      <c r="E758" s="1">
        <f t="shared" si="235"/>
        <v>754</v>
      </c>
      <c r="F758" s="1" t="str">
        <f>IFERROR(VLOOKUP($E758,aanmeldingen!$B:$AB,F$1,FALSE),"-")</f>
        <v>-</v>
      </c>
      <c r="H758" s="25" t="str">
        <f>IF($D758=1,VLOOKUP($E758,aanmeldingen!$B:$AB,H$1,FALSE),"")</f>
        <v/>
      </c>
      <c r="I758" s="1" t="str">
        <f>IF($D758=1,VLOOKUP($E758,aanmeldingen!$B:$AB,I$1,FALSE),"")</f>
        <v/>
      </c>
      <c r="J758" s="1" t="str">
        <f>IF($D758=1,VLOOKUP($E758,aanmeldingen!$B:$AB,J$1,FALSE),"")</f>
        <v/>
      </c>
      <c r="K758" s="95" t="str">
        <f>IF($D758=1,VLOOKUP($E758,aanmeldingen!$B:$AB,K$1,FALSE),"")</f>
        <v/>
      </c>
      <c r="L758" s="95" t="str">
        <f>IF($D758=1,VLOOKUP($E758,aanmeldingen!$B:$AB,L$1,FALSE),"")</f>
        <v/>
      </c>
      <c r="M758" s="18" t="str">
        <f>IF($D758=1,VLOOKUP($E758,aanmeldingen!$B:$AB,M$1,FALSE),"")</f>
        <v/>
      </c>
      <c r="N758" s="1" t="str">
        <f>IF($D758=1,VLOOKUP($E758,aanmeldingen!$B:$AB,N$1,FALSE),"")</f>
        <v/>
      </c>
      <c r="O758" s="1" t="str">
        <f>IF($F758="-","",VLOOKUP($E758,aanmeldingen!$B:$AB,O$1,FALSE))</f>
        <v/>
      </c>
      <c r="P758" s="1" t="str">
        <f>IF($F758="-","",VLOOKUP($E758,aanmeldingen!$B:$AB,P$1,FALSE))</f>
        <v/>
      </c>
      <c r="Q758" s="1" t="str">
        <f>IF($F758="-","",VLOOKUP($E758,aanmeldingen!$B:$AB,Q$1,FALSE))</f>
        <v/>
      </c>
      <c r="R758" s="123"/>
      <c r="S758" s="123"/>
      <c r="AA758" s="54">
        <f t="shared" si="236"/>
        <v>0</v>
      </c>
      <c r="AB758" s="54" t="e">
        <f t="shared" si="237"/>
        <v>#VALUE!</v>
      </c>
      <c r="AC758" s="83" t="str">
        <f t="shared" si="238"/>
        <v/>
      </c>
      <c r="AD758" s="54">
        <f t="shared" si="240"/>
        <v>754</v>
      </c>
      <c r="AE758" s="54" t="str">
        <f t="shared" si="243"/>
        <v/>
      </c>
      <c r="AF758" s="54" t="str">
        <f t="shared" si="244"/>
        <v/>
      </c>
      <c r="AG758" s="54" t="str">
        <f t="shared" si="250"/>
        <v/>
      </c>
      <c r="AH758" s="54" t="str">
        <f t="shared" si="250"/>
        <v/>
      </c>
      <c r="AI758" s="54" t="str">
        <f t="shared" si="250"/>
        <v/>
      </c>
      <c r="AJ758" s="54" t="str">
        <f t="shared" si="245"/>
        <v/>
      </c>
      <c r="AK758" s="54" t="str">
        <f t="shared" si="251"/>
        <v/>
      </c>
      <c r="AL758" s="54" t="str">
        <f t="shared" si="251"/>
        <v/>
      </c>
      <c r="AM758" s="54" t="str">
        <f t="shared" si="251"/>
        <v/>
      </c>
      <c r="AN758" s="1" t="str">
        <f>IF(AF758="S",VLOOKUP(AI758,lookups!$N$1:$O$100,2,FALSE),"NVT")</f>
        <v>NVT</v>
      </c>
      <c r="AP758" s="54" t="str">
        <f t="shared" si="239"/>
        <v/>
      </c>
    </row>
    <row r="759" spans="1:42" x14ac:dyDescent="0.2">
      <c r="A759" s="1" t="e">
        <f t="shared" si="246"/>
        <v>#VALUE!</v>
      </c>
      <c r="B759" s="1">
        <f t="shared" si="247"/>
        <v>26</v>
      </c>
      <c r="C759" s="1">
        <f t="shared" si="248"/>
        <v>1</v>
      </c>
      <c r="D759" s="1">
        <f t="shared" si="249"/>
        <v>0</v>
      </c>
      <c r="E759" s="1">
        <f t="shared" si="235"/>
        <v>755</v>
      </c>
      <c r="F759" s="1" t="str">
        <f>IFERROR(VLOOKUP($E759,aanmeldingen!$B:$AB,F$1,FALSE),"-")</f>
        <v>-</v>
      </c>
      <c r="H759" s="25" t="str">
        <f>IF($D759=1,VLOOKUP($E759,aanmeldingen!$B:$AB,H$1,FALSE),"")</f>
        <v/>
      </c>
      <c r="I759" s="1" t="str">
        <f>IF($D759=1,VLOOKUP($E759,aanmeldingen!$B:$AB,I$1,FALSE),"")</f>
        <v/>
      </c>
      <c r="J759" s="1" t="str">
        <f>IF($D759=1,VLOOKUP($E759,aanmeldingen!$B:$AB,J$1,FALSE),"")</f>
        <v/>
      </c>
      <c r="K759" s="95" t="str">
        <f>IF($D759=1,VLOOKUP($E759,aanmeldingen!$B:$AB,K$1,FALSE),"")</f>
        <v/>
      </c>
      <c r="L759" s="95" t="str">
        <f>IF($D759=1,VLOOKUP($E759,aanmeldingen!$B:$AB,L$1,FALSE),"")</f>
        <v/>
      </c>
      <c r="M759" s="18" t="str">
        <f>IF($D759=1,VLOOKUP($E759,aanmeldingen!$B:$AB,M$1,FALSE),"")</f>
        <v/>
      </c>
      <c r="N759" s="1" t="str">
        <f>IF($D759=1,VLOOKUP($E759,aanmeldingen!$B:$AB,N$1,FALSE),"")</f>
        <v/>
      </c>
      <c r="O759" s="1" t="str">
        <f>IF($F759="-","",VLOOKUP($E759,aanmeldingen!$B:$AB,O$1,FALSE))</f>
        <v/>
      </c>
      <c r="P759" s="1" t="str">
        <f>IF($F759="-","",VLOOKUP($E759,aanmeldingen!$B:$AB,P$1,FALSE))</f>
        <v/>
      </c>
      <c r="Q759" s="1" t="str">
        <f>IF($F759="-","",VLOOKUP($E759,aanmeldingen!$B:$AB,Q$1,FALSE))</f>
        <v/>
      </c>
      <c r="R759" s="123"/>
      <c r="S759" s="123"/>
      <c r="AA759" s="54">
        <f t="shared" si="236"/>
        <v>0</v>
      </c>
      <c r="AB759" s="54" t="e">
        <f t="shared" si="237"/>
        <v>#VALUE!</v>
      </c>
      <c r="AC759" s="83" t="str">
        <f t="shared" si="238"/>
        <v/>
      </c>
      <c r="AD759" s="54">
        <f t="shared" si="240"/>
        <v>755</v>
      </c>
      <c r="AE759" s="54" t="str">
        <f t="shared" si="243"/>
        <v/>
      </c>
      <c r="AF759" s="54" t="str">
        <f t="shared" si="244"/>
        <v/>
      </c>
      <c r="AG759" s="54" t="str">
        <f t="shared" si="250"/>
        <v/>
      </c>
      <c r="AH759" s="54" t="str">
        <f t="shared" si="250"/>
        <v/>
      </c>
      <c r="AI759" s="54" t="str">
        <f t="shared" si="250"/>
        <v/>
      </c>
      <c r="AJ759" s="54" t="str">
        <f t="shared" si="245"/>
        <v/>
      </c>
      <c r="AK759" s="54" t="str">
        <f t="shared" si="251"/>
        <v/>
      </c>
      <c r="AL759" s="54" t="str">
        <f t="shared" si="251"/>
        <v/>
      </c>
      <c r="AM759" s="54" t="str">
        <f t="shared" si="251"/>
        <v/>
      </c>
      <c r="AN759" s="1" t="str">
        <f>IF(AF759="S",VLOOKUP(AI759,lookups!$N$1:$O$100,2,FALSE),"NVT")</f>
        <v>NVT</v>
      </c>
      <c r="AP759" s="54" t="str">
        <f t="shared" si="239"/>
        <v/>
      </c>
    </row>
    <row r="760" spans="1:42" x14ac:dyDescent="0.2">
      <c r="A760" s="1" t="e">
        <f t="shared" si="246"/>
        <v>#VALUE!</v>
      </c>
      <c r="B760" s="1">
        <f t="shared" si="247"/>
        <v>27</v>
      </c>
      <c r="C760" s="1">
        <f t="shared" si="248"/>
        <v>1</v>
      </c>
      <c r="D760" s="1">
        <f t="shared" si="249"/>
        <v>0</v>
      </c>
      <c r="E760" s="1">
        <f t="shared" si="235"/>
        <v>756</v>
      </c>
      <c r="F760" s="1" t="str">
        <f>IFERROR(VLOOKUP($E760,aanmeldingen!$B:$AB,F$1,FALSE),"-")</f>
        <v>-</v>
      </c>
      <c r="H760" s="25" t="str">
        <f>IF($D760=1,VLOOKUP($E760,aanmeldingen!$B:$AB,H$1,FALSE),"")</f>
        <v/>
      </c>
      <c r="I760" s="1" t="str">
        <f>IF($D760=1,VLOOKUP($E760,aanmeldingen!$B:$AB,I$1,FALSE),"")</f>
        <v/>
      </c>
      <c r="J760" s="1" t="str">
        <f>IF($D760=1,VLOOKUP($E760,aanmeldingen!$B:$AB,J$1,FALSE),"")</f>
        <v/>
      </c>
      <c r="K760" s="95" t="str">
        <f>IF($D760=1,VLOOKUP($E760,aanmeldingen!$B:$AB,K$1,FALSE),"")</f>
        <v/>
      </c>
      <c r="L760" s="95" t="str">
        <f>IF($D760=1,VLOOKUP($E760,aanmeldingen!$B:$AB,L$1,FALSE),"")</f>
        <v/>
      </c>
      <c r="M760" s="18" t="str">
        <f>IF($D760=1,VLOOKUP($E760,aanmeldingen!$B:$AB,M$1,FALSE),"")</f>
        <v/>
      </c>
      <c r="N760" s="1" t="str">
        <f>IF($D760=1,VLOOKUP($E760,aanmeldingen!$B:$AB,N$1,FALSE),"")</f>
        <v/>
      </c>
      <c r="O760" s="1" t="str">
        <f>IF($F760="-","",VLOOKUP($E760,aanmeldingen!$B:$AB,O$1,FALSE))</f>
        <v/>
      </c>
      <c r="P760" s="1" t="str">
        <f>IF($F760="-","",VLOOKUP($E760,aanmeldingen!$B:$AB,P$1,FALSE))</f>
        <v/>
      </c>
      <c r="Q760" s="1" t="str">
        <f>IF($F760="-","",VLOOKUP($E760,aanmeldingen!$B:$AB,Q$1,FALSE))</f>
        <v/>
      </c>
      <c r="R760" s="123"/>
      <c r="S760" s="123"/>
      <c r="AA760" s="54">
        <f t="shared" si="236"/>
        <v>0</v>
      </c>
      <c r="AB760" s="54" t="e">
        <f t="shared" si="237"/>
        <v>#VALUE!</v>
      </c>
      <c r="AC760" s="83" t="str">
        <f t="shared" si="238"/>
        <v/>
      </c>
      <c r="AD760" s="54">
        <f t="shared" si="240"/>
        <v>756</v>
      </c>
      <c r="AE760" s="54" t="str">
        <f t="shared" si="243"/>
        <v/>
      </c>
      <c r="AF760" s="54" t="str">
        <f t="shared" si="244"/>
        <v/>
      </c>
      <c r="AG760" s="54" t="str">
        <f t="shared" si="250"/>
        <v/>
      </c>
      <c r="AH760" s="54" t="str">
        <f t="shared" si="250"/>
        <v/>
      </c>
      <c r="AI760" s="54" t="str">
        <f t="shared" si="250"/>
        <v/>
      </c>
      <c r="AJ760" s="54" t="str">
        <f t="shared" si="245"/>
        <v/>
      </c>
      <c r="AK760" s="54" t="str">
        <f t="shared" si="251"/>
        <v/>
      </c>
      <c r="AL760" s="54" t="str">
        <f t="shared" si="251"/>
        <v/>
      </c>
      <c r="AM760" s="54" t="str">
        <f t="shared" si="251"/>
        <v/>
      </c>
      <c r="AN760" s="1" t="str">
        <f>IF(AF760="S",VLOOKUP(AI760,lookups!$N$1:$O$100,2,FALSE),"NVT")</f>
        <v>NVT</v>
      </c>
      <c r="AP760" s="54" t="str">
        <f t="shared" si="239"/>
        <v/>
      </c>
    </row>
    <row r="761" spans="1:42" x14ac:dyDescent="0.2">
      <c r="A761" s="1" t="e">
        <f t="shared" si="246"/>
        <v>#VALUE!</v>
      </c>
      <c r="B761" s="1">
        <f t="shared" si="247"/>
        <v>28</v>
      </c>
      <c r="C761" s="1">
        <f t="shared" si="248"/>
        <v>1</v>
      </c>
      <c r="D761" s="1">
        <f t="shared" si="249"/>
        <v>0</v>
      </c>
      <c r="E761" s="1">
        <f t="shared" si="235"/>
        <v>757</v>
      </c>
      <c r="F761" s="1" t="str">
        <f>IFERROR(VLOOKUP($E761,aanmeldingen!$B:$AB,F$1,FALSE),"-")</f>
        <v>-</v>
      </c>
      <c r="H761" s="25" t="str">
        <f>IF($D761=1,VLOOKUP($E761,aanmeldingen!$B:$AB,H$1,FALSE),"")</f>
        <v/>
      </c>
      <c r="I761" s="1" t="str">
        <f>IF($D761=1,VLOOKUP($E761,aanmeldingen!$B:$AB,I$1,FALSE),"")</f>
        <v/>
      </c>
      <c r="J761" s="1" t="str">
        <f>IF($D761=1,VLOOKUP($E761,aanmeldingen!$B:$AB,J$1,FALSE),"")</f>
        <v/>
      </c>
      <c r="K761" s="95" t="str">
        <f>IF($D761=1,VLOOKUP($E761,aanmeldingen!$B:$AB,K$1,FALSE),"")</f>
        <v/>
      </c>
      <c r="L761" s="95" t="str">
        <f>IF($D761=1,VLOOKUP($E761,aanmeldingen!$B:$AB,L$1,FALSE),"")</f>
        <v/>
      </c>
      <c r="M761" s="18" t="str">
        <f>IF($D761=1,VLOOKUP($E761,aanmeldingen!$B:$AB,M$1,FALSE),"")</f>
        <v/>
      </c>
      <c r="N761" s="1" t="str">
        <f>IF($D761=1,VLOOKUP($E761,aanmeldingen!$B:$AB,N$1,FALSE),"")</f>
        <v/>
      </c>
      <c r="O761" s="1" t="str">
        <f>IF($F761="-","",VLOOKUP($E761,aanmeldingen!$B:$AB,O$1,FALSE))</f>
        <v/>
      </c>
      <c r="P761" s="1" t="str">
        <f>IF($F761="-","",VLOOKUP($E761,aanmeldingen!$B:$AB,P$1,FALSE))</f>
        <v/>
      </c>
      <c r="Q761" s="1" t="str">
        <f>IF($F761="-","",VLOOKUP($E761,aanmeldingen!$B:$AB,Q$1,FALSE))</f>
        <v/>
      </c>
      <c r="R761" s="123"/>
      <c r="S761" s="123"/>
      <c r="AA761" s="54">
        <f t="shared" si="236"/>
        <v>0</v>
      </c>
      <c r="AB761" s="54" t="e">
        <f t="shared" si="237"/>
        <v>#VALUE!</v>
      </c>
      <c r="AC761" s="83" t="str">
        <f t="shared" si="238"/>
        <v/>
      </c>
      <c r="AD761" s="54">
        <f t="shared" si="240"/>
        <v>757</v>
      </c>
      <c r="AE761" s="54" t="str">
        <f t="shared" si="243"/>
        <v/>
      </c>
      <c r="AF761" s="54" t="str">
        <f t="shared" si="244"/>
        <v/>
      </c>
      <c r="AG761" s="54" t="str">
        <f t="shared" si="250"/>
        <v/>
      </c>
      <c r="AH761" s="54" t="str">
        <f t="shared" si="250"/>
        <v/>
      </c>
      <c r="AI761" s="54" t="str">
        <f t="shared" si="250"/>
        <v/>
      </c>
      <c r="AJ761" s="54" t="str">
        <f t="shared" si="245"/>
        <v/>
      </c>
      <c r="AK761" s="54" t="str">
        <f t="shared" si="251"/>
        <v/>
      </c>
      <c r="AL761" s="54" t="str">
        <f t="shared" si="251"/>
        <v/>
      </c>
      <c r="AM761" s="54" t="str">
        <f t="shared" si="251"/>
        <v/>
      </c>
      <c r="AN761" s="1" t="str">
        <f>IF(AF761="S",VLOOKUP(AI761,lookups!$N$1:$O$100,2,FALSE),"NVT")</f>
        <v>NVT</v>
      </c>
      <c r="AP761" s="54" t="str">
        <f t="shared" si="239"/>
        <v/>
      </c>
    </row>
    <row r="762" spans="1:42" x14ac:dyDescent="0.2">
      <c r="A762" s="1" t="e">
        <f t="shared" si="246"/>
        <v>#VALUE!</v>
      </c>
      <c r="B762" s="1">
        <f t="shared" si="247"/>
        <v>29</v>
      </c>
      <c r="C762" s="1">
        <f t="shared" si="248"/>
        <v>1</v>
      </c>
      <c r="D762" s="1">
        <f t="shared" si="249"/>
        <v>0</v>
      </c>
      <c r="E762" s="1">
        <f t="shared" si="235"/>
        <v>758</v>
      </c>
      <c r="F762" s="1" t="str">
        <f>IFERROR(VLOOKUP($E762,aanmeldingen!$B:$AB,F$1,FALSE),"-")</f>
        <v>-</v>
      </c>
      <c r="H762" s="25" t="str">
        <f>IF($D762=1,VLOOKUP($E762,aanmeldingen!$B:$AB,H$1,FALSE),"")</f>
        <v/>
      </c>
      <c r="I762" s="1" t="str">
        <f>IF($D762=1,VLOOKUP($E762,aanmeldingen!$B:$AB,I$1,FALSE),"")</f>
        <v/>
      </c>
      <c r="J762" s="1" t="str">
        <f>IF($D762=1,VLOOKUP($E762,aanmeldingen!$B:$AB,J$1,FALSE),"")</f>
        <v/>
      </c>
      <c r="K762" s="95" t="str">
        <f>IF($D762=1,VLOOKUP($E762,aanmeldingen!$B:$AB,K$1,FALSE),"")</f>
        <v/>
      </c>
      <c r="L762" s="95" t="str">
        <f>IF($D762=1,VLOOKUP($E762,aanmeldingen!$B:$AB,L$1,FALSE),"")</f>
        <v/>
      </c>
      <c r="M762" s="18" t="str">
        <f>IF($D762=1,VLOOKUP($E762,aanmeldingen!$B:$AB,M$1,FALSE),"")</f>
        <v/>
      </c>
      <c r="N762" s="1" t="str">
        <f>IF($D762=1,VLOOKUP($E762,aanmeldingen!$B:$AB,N$1,FALSE),"")</f>
        <v/>
      </c>
      <c r="O762" s="1" t="str">
        <f>IF($F762="-","",VLOOKUP($E762,aanmeldingen!$B:$AB,O$1,FALSE))</f>
        <v/>
      </c>
      <c r="P762" s="1" t="str">
        <f>IF($F762="-","",VLOOKUP($E762,aanmeldingen!$B:$AB,P$1,FALSE))</f>
        <v/>
      </c>
      <c r="Q762" s="1" t="str">
        <f>IF($F762="-","",VLOOKUP($E762,aanmeldingen!$B:$AB,Q$1,FALSE))</f>
        <v/>
      </c>
      <c r="R762" s="123"/>
      <c r="S762" s="123"/>
      <c r="AA762" s="54">
        <f t="shared" si="236"/>
        <v>0</v>
      </c>
      <c r="AB762" s="54" t="e">
        <f t="shared" si="237"/>
        <v>#VALUE!</v>
      </c>
      <c r="AC762" s="83" t="str">
        <f t="shared" si="238"/>
        <v/>
      </c>
      <c r="AD762" s="54">
        <f t="shared" si="240"/>
        <v>758</v>
      </c>
      <c r="AE762" s="54" t="str">
        <f t="shared" si="243"/>
        <v/>
      </c>
      <c r="AF762" s="54" t="str">
        <f t="shared" si="244"/>
        <v/>
      </c>
      <c r="AG762" s="54" t="str">
        <f t="shared" si="250"/>
        <v/>
      </c>
      <c r="AH762" s="54" t="str">
        <f t="shared" si="250"/>
        <v/>
      </c>
      <c r="AI762" s="54" t="str">
        <f t="shared" si="250"/>
        <v/>
      </c>
      <c r="AJ762" s="54" t="str">
        <f t="shared" si="245"/>
        <v/>
      </c>
      <c r="AK762" s="54" t="str">
        <f t="shared" si="251"/>
        <v/>
      </c>
      <c r="AL762" s="54" t="str">
        <f t="shared" si="251"/>
        <v/>
      </c>
      <c r="AM762" s="54" t="str">
        <f t="shared" si="251"/>
        <v/>
      </c>
      <c r="AN762" s="1" t="str">
        <f>IF(AF762="S",VLOOKUP(AI762,lookups!$N$1:$O$100,2,FALSE),"NVT")</f>
        <v>NVT</v>
      </c>
      <c r="AP762" s="54" t="str">
        <f t="shared" si="239"/>
        <v/>
      </c>
    </row>
    <row r="763" spans="1:42" x14ac:dyDescent="0.2">
      <c r="A763" s="1" t="e">
        <f t="shared" si="246"/>
        <v>#VALUE!</v>
      </c>
      <c r="B763" s="1">
        <f t="shared" si="247"/>
        <v>30</v>
      </c>
      <c r="C763" s="1">
        <f t="shared" si="248"/>
        <v>1</v>
      </c>
      <c r="D763" s="1">
        <f t="shared" si="249"/>
        <v>0</v>
      </c>
      <c r="E763" s="1">
        <f t="shared" si="235"/>
        <v>759</v>
      </c>
      <c r="F763" s="1" t="str">
        <f>IFERROR(VLOOKUP($E763,aanmeldingen!$B:$AB,F$1,FALSE),"-")</f>
        <v>-</v>
      </c>
      <c r="H763" s="25" t="str">
        <f>IF($D763=1,VLOOKUP($E763,aanmeldingen!$B:$AB,H$1,FALSE),"")</f>
        <v/>
      </c>
      <c r="I763" s="1" t="str">
        <f>IF($D763=1,VLOOKUP($E763,aanmeldingen!$B:$AB,I$1,FALSE),"")</f>
        <v/>
      </c>
      <c r="J763" s="1" t="str">
        <f>IF($D763=1,VLOOKUP($E763,aanmeldingen!$B:$AB,J$1,FALSE),"")</f>
        <v/>
      </c>
      <c r="K763" s="95" t="str">
        <f>IF($D763=1,VLOOKUP($E763,aanmeldingen!$B:$AB,K$1,FALSE),"")</f>
        <v/>
      </c>
      <c r="L763" s="95" t="str">
        <f>IF($D763=1,VLOOKUP($E763,aanmeldingen!$B:$AB,L$1,FALSE),"")</f>
        <v/>
      </c>
      <c r="M763" s="18" t="str">
        <f>IF($D763=1,VLOOKUP($E763,aanmeldingen!$B:$AB,M$1,FALSE),"")</f>
        <v/>
      </c>
      <c r="N763" s="1" t="str">
        <f>IF($D763=1,VLOOKUP($E763,aanmeldingen!$B:$AB,N$1,FALSE),"")</f>
        <v/>
      </c>
      <c r="O763" s="1" t="str">
        <f>IF($F763="-","",VLOOKUP($E763,aanmeldingen!$B:$AB,O$1,FALSE))</f>
        <v/>
      </c>
      <c r="P763" s="1" t="str">
        <f>IF($F763="-","",VLOOKUP($E763,aanmeldingen!$B:$AB,P$1,FALSE))</f>
        <v/>
      </c>
      <c r="Q763" s="1" t="str">
        <f>IF($F763="-","",VLOOKUP($E763,aanmeldingen!$B:$AB,Q$1,FALSE))</f>
        <v/>
      </c>
      <c r="R763" s="123"/>
      <c r="S763" s="123"/>
      <c r="AA763" s="54">
        <f t="shared" si="236"/>
        <v>0</v>
      </c>
      <c r="AB763" s="54" t="e">
        <f t="shared" si="237"/>
        <v>#VALUE!</v>
      </c>
      <c r="AC763" s="83" t="str">
        <f t="shared" si="238"/>
        <v/>
      </c>
      <c r="AD763" s="54">
        <f t="shared" si="240"/>
        <v>759</v>
      </c>
      <c r="AE763" s="54" t="str">
        <f t="shared" si="243"/>
        <v/>
      </c>
      <c r="AF763" s="54" t="str">
        <f t="shared" si="244"/>
        <v/>
      </c>
      <c r="AG763" s="54" t="str">
        <f t="shared" si="250"/>
        <v/>
      </c>
      <c r="AH763" s="54" t="str">
        <f t="shared" si="250"/>
        <v/>
      </c>
      <c r="AI763" s="54" t="str">
        <f t="shared" si="250"/>
        <v/>
      </c>
      <c r="AJ763" s="54" t="str">
        <f t="shared" si="245"/>
        <v/>
      </c>
      <c r="AK763" s="54" t="str">
        <f t="shared" si="251"/>
        <v/>
      </c>
      <c r="AL763" s="54" t="str">
        <f t="shared" si="251"/>
        <v/>
      </c>
      <c r="AM763" s="54" t="str">
        <f t="shared" si="251"/>
        <v/>
      </c>
      <c r="AN763" s="1" t="str">
        <f>IF(AF763="S",VLOOKUP(AI763,lookups!$N$1:$O$100,2,FALSE),"NVT")</f>
        <v>NVT</v>
      </c>
      <c r="AP763" s="54" t="str">
        <f t="shared" si="239"/>
        <v/>
      </c>
    </row>
    <row r="764" spans="1:42" x14ac:dyDescent="0.2">
      <c r="A764" s="1" t="e">
        <f t="shared" si="246"/>
        <v>#VALUE!</v>
      </c>
      <c r="B764" s="1">
        <f t="shared" si="247"/>
        <v>31</v>
      </c>
      <c r="C764" s="1">
        <f t="shared" si="248"/>
        <v>1</v>
      </c>
      <c r="D764" s="1">
        <f t="shared" si="249"/>
        <v>0</v>
      </c>
      <c r="E764" s="1">
        <f t="shared" si="235"/>
        <v>760</v>
      </c>
      <c r="F764" s="1" t="str">
        <f>IFERROR(VLOOKUP($E764,aanmeldingen!$B:$AB,F$1,FALSE),"-")</f>
        <v>-</v>
      </c>
      <c r="H764" s="25" t="str">
        <f>IF($D764=1,VLOOKUP($E764,aanmeldingen!$B:$AB,H$1,FALSE),"")</f>
        <v/>
      </c>
      <c r="I764" s="1" t="str">
        <f>IF($D764=1,VLOOKUP($E764,aanmeldingen!$B:$AB,I$1,FALSE),"")</f>
        <v/>
      </c>
      <c r="J764" s="1" t="str">
        <f>IF($D764=1,VLOOKUP($E764,aanmeldingen!$B:$AB,J$1,FALSE),"")</f>
        <v/>
      </c>
      <c r="K764" s="95" t="str">
        <f>IF($D764=1,VLOOKUP($E764,aanmeldingen!$B:$AB,K$1,FALSE),"")</f>
        <v/>
      </c>
      <c r="L764" s="95" t="str">
        <f>IF($D764=1,VLOOKUP($E764,aanmeldingen!$B:$AB,L$1,FALSE),"")</f>
        <v/>
      </c>
      <c r="M764" s="18" t="str">
        <f>IF($D764=1,VLOOKUP($E764,aanmeldingen!$B:$AB,M$1,FALSE),"")</f>
        <v/>
      </c>
      <c r="N764" s="1" t="str">
        <f>IF($D764=1,VLOOKUP($E764,aanmeldingen!$B:$AB,N$1,FALSE),"")</f>
        <v/>
      </c>
      <c r="O764" s="1" t="str">
        <f>IF($F764="-","",VLOOKUP($E764,aanmeldingen!$B:$AB,O$1,FALSE))</f>
        <v/>
      </c>
      <c r="P764" s="1" t="str">
        <f>IF($F764="-","",VLOOKUP($E764,aanmeldingen!$B:$AB,P$1,FALSE))</f>
        <v/>
      </c>
      <c r="Q764" s="1" t="str">
        <f>IF($F764="-","",VLOOKUP($E764,aanmeldingen!$B:$AB,Q$1,FALSE))</f>
        <v/>
      </c>
      <c r="R764" s="123"/>
      <c r="S764" s="123"/>
      <c r="AA764" s="54">
        <f t="shared" si="236"/>
        <v>0</v>
      </c>
      <c r="AB764" s="54" t="e">
        <f t="shared" si="237"/>
        <v>#VALUE!</v>
      </c>
      <c r="AC764" s="83" t="str">
        <f t="shared" si="238"/>
        <v/>
      </c>
      <c r="AD764" s="54">
        <f t="shared" si="240"/>
        <v>760</v>
      </c>
      <c r="AE764" s="54" t="str">
        <f t="shared" si="243"/>
        <v/>
      </c>
      <c r="AF764" s="54" t="str">
        <f t="shared" si="244"/>
        <v/>
      </c>
      <c r="AG764" s="54" t="str">
        <f t="shared" si="250"/>
        <v/>
      </c>
      <c r="AH764" s="54" t="str">
        <f t="shared" si="250"/>
        <v/>
      </c>
      <c r="AI764" s="54" t="str">
        <f t="shared" si="250"/>
        <v/>
      </c>
      <c r="AJ764" s="54" t="str">
        <f t="shared" si="245"/>
        <v/>
      </c>
      <c r="AK764" s="54" t="str">
        <f t="shared" si="251"/>
        <v/>
      </c>
      <c r="AL764" s="54" t="str">
        <f t="shared" si="251"/>
        <v/>
      </c>
      <c r="AM764" s="54" t="str">
        <f t="shared" si="251"/>
        <v/>
      </c>
      <c r="AN764" s="1" t="str">
        <f>IF(AF764="S",VLOOKUP(AI764,lookups!$N$1:$O$100,2,FALSE),"NVT")</f>
        <v>NVT</v>
      </c>
      <c r="AP764" s="54" t="str">
        <f t="shared" si="239"/>
        <v/>
      </c>
    </row>
    <row r="765" spans="1:42" x14ac:dyDescent="0.2">
      <c r="A765" s="1" t="e">
        <f t="shared" si="246"/>
        <v>#VALUE!</v>
      </c>
      <c r="B765" s="1">
        <f t="shared" si="247"/>
        <v>32</v>
      </c>
      <c r="C765" s="1">
        <f t="shared" si="248"/>
        <v>1</v>
      </c>
      <c r="D765" s="1">
        <f t="shared" si="249"/>
        <v>0</v>
      </c>
      <c r="E765" s="1">
        <f t="shared" si="235"/>
        <v>761</v>
      </c>
      <c r="F765" s="1" t="str">
        <f>IFERROR(VLOOKUP($E765,aanmeldingen!$B:$AB,F$1,FALSE),"-")</f>
        <v>-</v>
      </c>
      <c r="H765" s="25" t="str">
        <f>IF($D765=1,VLOOKUP($E765,aanmeldingen!$B:$AB,H$1,FALSE),"")</f>
        <v/>
      </c>
      <c r="I765" s="1" t="str">
        <f>IF($D765=1,VLOOKUP($E765,aanmeldingen!$B:$AB,I$1,FALSE),"")</f>
        <v/>
      </c>
      <c r="J765" s="1" t="str">
        <f>IF($D765=1,VLOOKUP($E765,aanmeldingen!$B:$AB,J$1,FALSE),"")</f>
        <v/>
      </c>
      <c r="K765" s="95" t="str">
        <f>IF($D765=1,VLOOKUP($E765,aanmeldingen!$B:$AB,K$1,FALSE),"")</f>
        <v/>
      </c>
      <c r="L765" s="95" t="str">
        <f>IF($D765=1,VLOOKUP($E765,aanmeldingen!$B:$AB,L$1,FALSE),"")</f>
        <v/>
      </c>
      <c r="M765" s="18" t="str">
        <f>IF($D765=1,VLOOKUP($E765,aanmeldingen!$B:$AB,M$1,FALSE),"")</f>
        <v/>
      </c>
      <c r="N765" s="1" t="str">
        <f>IF($D765=1,VLOOKUP($E765,aanmeldingen!$B:$AB,N$1,FALSE),"")</f>
        <v/>
      </c>
      <c r="O765" s="1" t="str">
        <f>IF($F765="-","",VLOOKUP($E765,aanmeldingen!$B:$AB,O$1,FALSE))</f>
        <v/>
      </c>
      <c r="P765" s="1" t="str">
        <f>IF($F765="-","",VLOOKUP($E765,aanmeldingen!$B:$AB,P$1,FALSE))</f>
        <v/>
      </c>
      <c r="Q765" s="1" t="str">
        <f>IF($F765="-","",VLOOKUP($E765,aanmeldingen!$B:$AB,Q$1,FALSE))</f>
        <v/>
      </c>
      <c r="R765" s="123"/>
      <c r="S765" s="123"/>
      <c r="AA765" s="54">
        <f t="shared" si="236"/>
        <v>0</v>
      </c>
      <c r="AB765" s="54" t="e">
        <f t="shared" si="237"/>
        <v>#VALUE!</v>
      </c>
      <c r="AC765" s="83" t="str">
        <f t="shared" si="238"/>
        <v/>
      </c>
      <c r="AD765" s="54">
        <f t="shared" si="240"/>
        <v>761</v>
      </c>
      <c r="AE765" s="54" t="str">
        <f t="shared" si="243"/>
        <v/>
      </c>
      <c r="AF765" s="54" t="str">
        <f t="shared" si="244"/>
        <v/>
      </c>
      <c r="AG765" s="54" t="str">
        <f t="shared" ref="AG765:AI784" si="252">IF($AF765="W",VLOOKUP($AE765,$F$5:$N$997,AG$4,FALSE),IF($AF765="S",VLOOKUP($AE765,$A$5:$R$997,AG$3,FALSE),""))</f>
        <v/>
      </c>
      <c r="AH765" s="54" t="str">
        <f t="shared" si="252"/>
        <v/>
      </c>
      <c r="AI765" s="54" t="str">
        <f t="shared" si="252"/>
        <v/>
      </c>
      <c r="AJ765" s="54" t="str">
        <f t="shared" si="245"/>
        <v/>
      </c>
      <c r="AK765" s="54" t="str">
        <f t="shared" ref="AK765:AM784" si="253">IF($AF765="W",VLOOKUP($AE765,$F$5:$N$997,AK$4,FALSE),"")</f>
        <v/>
      </c>
      <c r="AL765" s="54" t="str">
        <f t="shared" si="253"/>
        <v/>
      </c>
      <c r="AM765" s="54" t="str">
        <f t="shared" si="253"/>
        <v/>
      </c>
      <c r="AN765" s="1" t="str">
        <f>IF(AF765="S",VLOOKUP(AI765,lookups!$N$1:$O$100,2,FALSE),"NVT")</f>
        <v>NVT</v>
      </c>
      <c r="AP765" s="54" t="str">
        <f t="shared" si="239"/>
        <v/>
      </c>
    </row>
    <row r="766" spans="1:42" x14ac:dyDescent="0.2">
      <c r="A766" s="1" t="e">
        <f t="shared" si="246"/>
        <v>#VALUE!</v>
      </c>
      <c r="B766" s="1">
        <f t="shared" si="247"/>
        <v>33</v>
      </c>
      <c r="C766" s="1">
        <f t="shared" si="248"/>
        <v>1</v>
      </c>
      <c r="D766" s="1">
        <f t="shared" si="249"/>
        <v>0</v>
      </c>
      <c r="E766" s="1">
        <f t="shared" si="235"/>
        <v>762</v>
      </c>
      <c r="F766" s="1" t="str">
        <f>IFERROR(VLOOKUP($E766,aanmeldingen!$B:$AB,F$1,FALSE),"-")</f>
        <v>-</v>
      </c>
      <c r="H766" s="25" t="str">
        <f>IF($D766=1,VLOOKUP($E766,aanmeldingen!$B:$AB,H$1,FALSE),"")</f>
        <v/>
      </c>
      <c r="I766" s="1" t="str">
        <f>IF($D766=1,VLOOKUP($E766,aanmeldingen!$B:$AB,I$1,FALSE),"")</f>
        <v/>
      </c>
      <c r="J766" s="1" t="str">
        <f>IF($D766=1,VLOOKUP($E766,aanmeldingen!$B:$AB,J$1,FALSE),"")</f>
        <v/>
      </c>
      <c r="K766" s="95" t="str">
        <f>IF($D766=1,VLOOKUP($E766,aanmeldingen!$B:$AB,K$1,FALSE),"")</f>
        <v/>
      </c>
      <c r="L766" s="95" t="str">
        <f>IF($D766=1,VLOOKUP($E766,aanmeldingen!$B:$AB,L$1,FALSE),"")</f>
        <v/>
      </c>
      <c r="M766" s="18" t="str">
        <f>IF($D766=1,VLOOKUP($E766,aanmeldingen!$B:$AB,M$1,FALSE),"")</f>
        <v/>
      </c>
      <c r="N766" s="1" t="str">
        <f>IF($D766=1,VLOOKUP($E766,aanmeldingen!$B:$AB,N$1,FALSE),"")</f>
        <v/>
      </c>
      <c r="O766" s="1" t="str">
        <f>IF($F766="-","",VLOOKUP($E766,aanmeldingen!$B:$AB,O$1,FALSE))</f>
        <v/>
      </c>
      <c r="P766" s="1" t="str">
        <f>IF($F766="-","",VLOOKUP($E766,aanmeldingen!$B:$AB,P$1,FALSE))</f>
        <v/>
      </c>
      <c r="Q766" s="1" t="str">
        <f>IF($F766="-","",VLOOKUP($E766,aanmeldingen!$B:$AB,Q$1,FALSE))</f>
        <v/>
      </c>
      <c r="R766" s="123"/>
      <c r="S766" s="123"/>
      <c r="AA766" s="54">
        <f t="shared" si="236"/>
        <v>0</v>
      </c>
      <c r="AB766" s="54" t="e">
        <f t="shared" si="237"/>
        <v>#VALUE!</v>
      </c>
      <c r="AC766" s="83" t="str">
        <f t="shared" si="238"/>
        <v/>
      </c>
      <c r="AD766" s="54">
        <f t="shared" si="240"/>
        <v>762</v>
      </c>
      <c r="AE766" s="54" t="str">
        <f t="shared" si="243"/>
        <v/>
      </c>
      <c r="AF766" s="54" t="str">
        <f t="shared" si="244"/>
        <v/>
      </c>
      <c r="AG766" s="54" t="str">
        <f t="shared" si="252"/>
        <v/>
      </c>
      <c r="AH766" s="54" t="str">
        <f t="shared" si="252"/>
        <v/>
      </c>
      <c r="AI766" s="54" t="str">
        <f t="shared" si="252"/>
        <v/>
      </c>
      <c r="AJ766" s="54" t="str">
        <f t="shared" si="245"/>
        <v/>
      </c>
      <c r="AK766" s="54" t="str">
        <f t="shared" si="253"/>
        <v/>
      </c>
      <c r="AL766" s="54" t="str">
        <f t="shared" si="253"/>
        <v/>
      </c>
      <c r="AM766" s="54" t="str">
        <f t="shared" si="253"/>
        <v/>
      </c>
      <c r="AN766" s="1" t="str">
        <f>IF(AF766="S",VLOOKUP(AI766,lookups!$N$1:$O$100,2,FALSE),"NVT")</f>
        <v>NVT</v>
      </c>
      <c r="AP766" s="54" t="str">
        <f t="shared" si="239"/>
        <v/>
      </c>
    </row>
    <row r="767" spans="1:42" x14ac:dyDescent="0.2">
      <c r="A767" s="1" t="e">
        <f t="shared" si="246"/>
        <v>#VALUE!</v>
      </c>
      <c r="B767" s="1">
        <f t="shared" si="247"/>
        <v>34</v>
      </c>
      <c r="C767" s="1">
        <f t="shared" si="248"/>
        <v>1</v>
      </c>
      <c r="D767" s="1">
        <f t="shared" si="249"/>
        <v>0</v>
      </c>
      <c r="E767" s="1">
        <f t="shared" si="235"/>
        <v>763</v>
      </c>
      <c r="F767" s="1" t="str">
        <f>IFERROR(VLOOKUP($E767,aanmeldingen!$B:$AB,F$1,FALSE),"-")</f>
        <v>-</v>
      </c>
      <c r="H767" s="25" t="str">
        <f>IF($D767=1,VLOOKUP($E767,aanmeldingen!$B:$AB,H$1,FALSE),"")</f>
        <v/>
      </c>
      <c r="I767" s="1" t="str">
        <f>IF($D767=1,VLOOKUP($E767,aanmeldingen!$B:$AB,I$1,FALSE),"")</f>
        <v/>
      </c>
      <c r="J767" s="1" t="str">
        <f>IF($D767=1,VLOOKUP($E767,aanmeldingen!$B:$AB,J$1,FALSE),"")</f>
        <v/>
      </c>
      <c r="K767" s="95" t="str">
        <f>IF($D767=1,VLOOKUP($E767,aanmeldingen!$B:$AB,K$1,FALSE),"")</f>
        <v/>
      </c>
      <c r="L767" s="95" t="str">
        <f>IF($D767=1,VLOOKUP($E767,aanmeldingen!$B:$AB,L$1,FALSE),"")</f>
        <v/>
      </c>
      <c r="M767" s="18" t="str">
        <f>IF($D767=1,VLOOKUP($E767,aanmeldingen!$B:$AB,M$1,FALSE),"")</f>
        <v/>
      </c>
      <c r="N767" s="1" t="str">
        <f>IF($D767=1,VLOOKUP($E767,aanmeldingen!$B:$AB,N$1,FALSE),"")</f>
        <v/>
      </c>
      <c r="O767" s="1" t="str">
        <f>IF($F767="-","",VLOOKUP($E767,aanmeldingen!$B:$AB,O$1,FALSE))</f>
        <v/>
      </c>
      <c r="P767" s="1" t="str">
        <f>IF($F767="-","",VLOOKUP($E767,aanmeldingen!$B:$AB,P$1,FALSE))</f>
        <v/>
      </c>
      <c r="Q767" s="1" t="str">
        <f>IF($F767="-","",VLOOKUP($E767,aanmeldingen!$B:$AB,Q$1,FALSE))</f>
        <v/>
      </c>
      <c r="R767" s="123"/>
      <c r="S767" s="123"/>
      <c r="AA767" s="54">
        <f t="shared" si="236"/>
        <v>0</v>
      </c>
      <c r="AB767" s="54" t="e">
        <f t="shared" si="237"/>
        <v>#VALUE!</v>
      </c>
      <c r="AC767" s="83" t="str">
        <f t="shared" si="238"/>
        <v/>
      </c>
      <c r="AD767" s="54">
        <f t="shared" si="240"/>
        <v>763</v>
      </c>
      <c r="AE767" s="54" t="str">
        <f t="shared" si="243"/>
        <v/>
      </c>
      <c r="AF767" s="54" t="str">
        <f t="shared" si="244"/>
        <v/>
      </c>
      <c r="AG767" s="54" t="str">
        <f t="shared" si="252"/>
        <v/>
      </c>
      <c r="AH767" s="54" t="str">
        <f t="shared" si="252"/>
        <v/>
      </c>
      <c r="AI767" s="54" t="str">
        <f t="shared" si="252"/>
        <v/>
      </c>
      <c r="AJ767" s="54" t="str">
        <f t="shared" si="245"/>
        <v/>
      </c>
      <c r="AK767" s="54" t="str">
        <f t="shared" si="253"/>
        <v/>
      </c>
      <c r="AL767" s="54" t="str">
        <f t="shared" si="253"/>
        <v/>
      </c>
      <c r="AM767" s="54" t="str">
        <f t="shared" si="253"/>
        <v/>
      </c>
      <c r="AN767" s="1" t="str">
        <f>IF(AF767="S",VLOOKUP(AI767,lookups!$N$1:$O$100,2,FALSE),"NVT")</f>
        <v>NVT</v>
      </c>
      <c r="AP767" s="54" t="str">
        <f t="shared" si="239"/>
        <v/>
      </c>
    </row>
    <row r="768" spans="1:42" x14ac:dyDescent="0.2">
      <c r="A768" s="1" t="e">
        <f t="shared" si="246"/>
        <v>#VALUE!</v>
      </c>
      <c r="B768" s="1">
        <f t="shared" si="247"/>
        <v>35</v>
      </c>
      <c r="C768" s="1">
        <f t="shared" si="248"/>
        <v>1</v>
      </c>
      <c r="D768" s="1">
        <f t="shared" si="249"/>
        <v>0</v>
      </c>
      <c r="E768" s="1">
        <f t="shared" si="235"/>
        <v>764</v>
      </c>
      <c r="F768" s="1" t="str">
        <f>IFERROR(VLOOKUP($E768,aanmeldingen!$B:$AB,F$1,FALSE),"-")</f>
        <v>-</v>
      </c>
      <c r="H768" s="25" t="str">
        <f>IF($D768=1,VLOOKUP($E768,aanmeldingen!$B:$AB,H$1,FALSE),"")</f>
        <v/>
      </c>
      <c r="I768" s="1" t="str">
        <f>IF($D768=1,VLOOKUP($E768,aanmeldingen!$B:$AB,I$1,FALSE),"")</f>
        <v/>
      </c>
      <c r="J768" s="1" t="str">
        <f>IF($D768=1,VLOOKUP($E768,aanmeldingen!$B:$AB,J$1,FALSE),"")</f>
        <v/>
      </c>
      <c r="K768" s="95" t="str">
        <f>IF($D768=1,VLOOKUP($E768,aanmeldingen!$B:$AB,K$1,FALSE),"")</f>
        <v/>
      </c>
      <c r="L768" s="95" t="str">
        <f>IF($D768=1,VLOOKUP($E768,aanmeldingen!$B:$AB,L$1,FALSE),"")</f>
        <v/>
      </c>
      <c r="M768" s="18" t="str">
        <f>IF($D768=1,VLOOKUP($E768,aanmeldingen!$B:$AB,M$1,FALSE),"")</f>
        <v/>
      </c>
      <c r="N768" s="1" t="str">
        <f>IF($D768=1,VLOOKUP($E768,aanmeldingen!$B:$AB,N$1,FALSE),"")</f>
        <v/>
      </c>
      <c r="O768" s="1" t="str">
        <f>IF($F768="-","",VLOOKUP($E768,aanmeldingen!$B:$AB,O$1,FALSE))</f>
        <v/>
      </c>
      <c r="P768" s="1" t="str">
        <f>IF($F768="-","",VLOOKUP($E768,aanmeldingen!$B:$AB,P$1,FALSE))</f>
        <v/>
      </c>
      <c r="Q768" s="1" t="str">
        <f>IF($F768="-","",VLOOKUP($E768,aanmeldingen!$B:$AB,Q$1,FALSE))</f>
        <v/>
      </c>
      <c r="R768" s="123"/>
      <c r="S768" s="123"/>
      <c r="AA768" s="54">
        <f t="shared" si="236"/>
        <v>0</v>
      </c>
      <c r="AB768" s="54" t="e">
        <f t="shared" si="237"/>
        <v>#VALUE!</v>
      </c>
      <c r="AC768" s="83" t="str">
        <f t="shared" si="238"/>
        <v/>
      </c>
      <c r="AD768" s="54">
        <f t="shared" si="240"/>
        <v>764</v>
      </c>
      <c r="AE768" s="54" t="str">
        <f t="shared" si="243"/>
        <v/>
      </c>
      <c r="AF768" s="54" t="str">
        <f t="shared" si="244"/>
        <v/>
      </c>
      <c r="AG768" s="54" t="str">
        <f t="shared" si="252"/>
        <v/>
      </c>
      <c r="AH768" s="54" t="str">
        <f t="shared" si="252"/>
        <v/>
      </c>
      <c r="AI768" s="54" t="str">
        <f t="shared" si="252"/>
        <v/>
      </c>
      <c r="AJ768" s="54" t="str">
        <f t="shared" si="245"/>
        <v/>
      </c>
      <c r="AK768" s="54" t="str">
        <f t="shared" si="253"/>
        <v/>
      </c>
      <c r="AL768" s="54" t="str">
        <f t="shared" si="253"/>
        <v/>
      </c>
      <c r="AM768" s="54" t="str">
        <f t="shared" si="253"/>
        <v/>
      </c>
      <c r="AN768" s="1" t="str">
        <f>IF(AF768="S",VLOOKUP(AI768,lookups!$N$1:$O$100,2,FALSE),"NVT")</f>
        <v>NVT</v>
      </c>
      <c r="AP768" s="54" t="str">
        <f t="shared" si="239"/>
        <v/>
      </c>
    </row>
    <row r="769" spans="1:42" x14ac:dyDescent="0.2">
      <c r="A769" s="1" t="e">
        <f t="shared" si="246"/>
        <v>#VALUE!</v>
      </c>
      <c r="B769" s="1">
        <f t="shared" si="247"/>
        <v>36</v>
      </c>
      <c r="C769" s="1">
        <f t="shared" si="248"/>
        <v>1</v>
      </c>
      <c r="D769" s="1">
        <f t="shared" si="249"/>
        <v>0</v>
      </c>
      <c r="E769" s="1">
        <f t="shared" si="235"/>
        <v>765</v>
      </c>
      <c r="F769" s="1" t="str">
        <f>IFERROR(VLOOKUP($E769,aanmeldingen!$B:$AB,F$1,FALSE),"-")</f>
        <v>-</v>
      </c>
      <c r="H769" s="25" t="str">
        <f>IF($D769=1,VLOOKUP($E769,aanmeldingen!$B:$AB,H$1,FALSE),"")</f>
        <v/>
      </c>
      <c r="I769" s="1" t="str">
        <f>IF($D769=1,VLOOKUP($E769,aanmeldingen!$B:$AB,I$1,FALSE),"")</f>
        <v/>
      </c>
      <c r="J769" s="1" t="str">
        <f>IF($D769=1,VLOOKUP($E769,aanmeldingen!$B:$AB,J$1,FALSE),"")</f>
        <v/>
      </c>
      <c r="K769" s="95" t="str">
        <f>IF($D769=1,VLOOKUP($E769,aanmeldingen!$B:$AB,K$1,FALSE),"")</f>
        <v/>
      </c>
      <c r="L769" s="95" t="str">
        <f>IF($D769=1,VLOOKUP($E769,aanmeldingen!$B:$AB,L$1,FALSE),"")</f>
        <v/>
      </c>
      <c r="M769" s="18" t="str">
        <f>IF($D769=1,VLOOKUP($E769,aanmeldingen!$B:$AB,M$1,FALSE),"")</f>
        <v/>
      </c>
      <c r="N769" s="1" t="str">
        <f>IF($D769=1,VLOOKUP($E769,aanmeldingen!$B:$AB,N$1,FALSE),"")</f>
        <v/>
      </c>
      <c r="O769" s="1" t="str">
        <f>IF($F769="-","",VLOOKUP($E769,aanmeldingen!$B:$AB,O$1,FALSE))</f>
        <v/>
      </c>
      <c r="P769" s="1" t="str">
        <f>IF($F769="-","",VLOOKUP($E769,aanmeldingen!$B:$AB,P$1,FALSE))</f>
        <v/>
      </c>
      <c r="Q769" s="1" t="str">
        <f>IF($F769="-","",VLOOKUP($E769,aanmeldingen!$B:$AB,Q$1,FALSE))</f>
        <v/>
      </c>
      <c r="R769" s="123"/>
      <c r="S769" s="123"/>
      <c r="AA769" s="54">
        <f t="shared" si="236"/>
        <v>0</v>
      </c>
      <c r="AB769" s="54" t="e">
        <f t="shared" si="237"/>
        <v>#VALUE!</v>
      </c>
      <c r="AC769" s="83" t="str">
        <f t="shared" si="238"/>
        <v/>
      </c>
      <c r="AD769" s="54">
        <f t="shared" si="240"/>
        <v>765</v>
      </c>
      <c r="AE769" s="54" t="str">
        <f t="shared" si="243"/>
        <v/>
      </c>
      <c r="AF769" s="54" t="str">
        <f t="shared" si="244"/>
        <v/>
      </c>
      <c r="AG769" s="54" t="str">
        <f t="shared" si="252"/>
        <v/>
      </c>
      <c r="AH769" s="54" t="str">
        <f t="shared" si="252"/>
        <v/>
      </c>
      <c r="AI769" s="54" t="str">
        <f t="shared" si="252"/>
        <v/>
      </c>
      <c r="AJ769" s="54" t="str">
        <f t="shared" si="245"/>
        <v/>
      </c>
      <c r="AK769" s="54" t="str">
        <f t="shared" si="253"/>
        <v/>
      </c>
      <c r="AL769" s="54" t="str">
        <f t="shared" si="253"/>
        <v/>
      </c>
      <c r="AM769" s="54" t="str">
        <f t="shared" si="253"/>
        <v/>
      </c>
      <c r="AN769" s="1" t="str">
        <f>IF(AF769="S",VLOOKUP(AI769,lookups!$N$1:$O$100,2,FALSE),"NVT")</f>
        <v>NVT</v>
      </c>
      <c r="AP769" s="54" t="str">
        <f t="shared" si="239"/>
        <v/>
      </c>
    </row>
    <row r="770" spans="1:42" x14ac:dyDescent="0.2">
      <c r="A770" s="1" t="e">
        <f t="shared" si="246"/>
        <v>#VALUE!</v>
      </c>
      <c r="B770" s="1">
        <f t="shared" si="247"/>
        <v>37</v>
      </c>
      <c r="C770" s="1">
        <f t="shared" si="248"/>
        <v>1</v>
      </c>
      <c r="D770" s="1">
        <f t="shared" si="249"/>
        <v>0</v>
      </c>
      <c r="E770" s="1">
        <f t="shared" si="235"/>
        <v>766</v>
      </c>
      <c r="F770" s="1" t="str">
        <f>IFERROR(VLOOKUP($E770,aanmeldingen!$B:$AB,F$1,FALSE),"-")</f>
        <v>-</v>
      </c>
      <c r="H770" s="25" t="str">
        <f>IF($D770=1,VLOOKUP($E770,aanmeldingen!$B:$AB,H$1,FALSE),"")</f>
        <v/>
      </c>
      <c r="I770" s="1" t="str">
        <f>IF($D770=1,VLOOKUP($E770,aanmeldingen!$B:$AB,I$1,FALSE),"")</f>
        <v/>
      </c>
      <c r="J770" s="1" t="str">
        <f>IF($D770=1,VLOOKUP($E770,aanmeldingen!$B:$AB,J$1,FALSE),"")</f>
        <v/>
      </c>
      <c r="K770" s="95" t="str">
        <f>IF($D770=1,VLOOKUP($E770,aanmeldingen!$B:$AB,K$1,FALSE),"")</f>
        <v/>
      </c>
      <c r="L770" s="95" t="str">
        <f>IF($D770=1,VLOOKUP($E770,aanmeldingen!$B:$AB,L$1,FALSE),"")</f>
        <v/>
      </c>
      <c r="M770" s="18" t="str">
        <f>IF($D770=1,VLOOKUP($E770,aanmeldingen!$B:$AB,M$1,FALSE),"")</f>
        <v/>
      </c>
      <c r="N770" s="1" t="str">
        <f>IF($D770=1,VLOOKUP($E770,aanmeldingen!$B:$AB,N$1,FALSE),"")</f>
        <v/>
      </c>
      <c r="O770" s="1" t="str">
        <f>IF($F770="-","",VLOOKUP($E770,aanmeldingen!$B:$AB,O$1,FALSE))</f>
        <v/>
      </c>
      <c r="P770" s="1" t="str">
        <f>IF($F770="-","",VLOOKUP($E770,aanmeldingen!$B:$AB,P$1,FALSE))</f>
        <v/>
      </c>
      <c r="Q770" s="1" t="str">
        <f>IF($F770="-","",VLOOKUP($E770,aanmeldingen!$B:$AB,Q$1,FALSE))</f>
        <v/>
      </c>
      <c r="R770" s="123"/>
      <c r="S770" s="123"/>
      <c r="AA770" s="54">
        <f t="shared" si="236"/>
        <v>0</v>
      </c>
      <c r="AB770" s="54" t="e">
        <f t="shared" si="237"/>
        <v>#VALUE!</v>
      </c>
      <c r="AC770" s="83" t="str">
        <f t="shared" si="238"/>
        <v/>
      </c>
      <c r="AD770" s="54">
        <f t="shared" si="240"/>
        <v>766</v>
      </c>
      <c r="AE770" s="54" t="str">
        <f t="shared" si="243"/>
        <v/>
      </c>
      <c r="AF770" s="54" t="str">
        <f t="shared" si="244"/>
        <v/>
      </c>
      <c r="AG770" s="54" t="str">
        <f t="shared" si="252"/>
        <v/>
      </c>
      <c r="AH770" s="54" t="str">
        <f t="shared" si="252"/>
        <v/>
      </c>
      <c r="AI770" s="54" t="str">
        <f t="shared" si="252"/>
        <v/>
      </c>
      <c r="AJ770" s="54" t="str">
        <f t="shared" si="245"/>
        <v/>
      </c>
      <c r="AK770" s="54" t="str">
        <f t="shared" si="253"/>
        <v/>
      </c>
      <c r="AL770" s="54" t="str">
        <f t="shared" si="253"/>
        <v/>
      </c>
      <c r="AM770" s="54" t="str">
        <f t="shared" si="253"/>
        <v/>
      </c>
      <c r="AN770" s="1" t="str">
        <f>IF(AF770="S",VLOOKUP(AI770,lookups!$N$1:$O$100,2,FALSE),"NVT")</f>
        <v>NVT</v>
      </c>
      <c r="AP770" s="54" t="str">
        <f t="shared" si="239"/>
        <v/>
      </c>
    </row>
    <row r="771" spans="1:42" x14ac:dyDescent="0.2">
      <c r="A771" s="1" t="e">
        <f t="shared" si="246"/>
        <v>#VALUE!</v>
      </c>
      <c r="B771" s="1">
        <f t="shared" si="247"/>
        <v>38</v>
      </c>
      <c r="C771" s="1">
        <f t="shared" si="248"/>
        <v>1</v>
      </c>
      <c r="D771" s="1">
        <f t="shared" si="249"/>
        <v>0</v>
      </c>
      <c r="E771" s="1">
        <f t="shared" si="235"/>
        <v>767</v>
      </c>
      <c r="F771" s="1" t="str">
        <f>IFERROR(VLOOKUP($E771,aanmeldingen!$B:$AB,F$1,FALSE),"-")</f>
        <v>-</v>
      </c>
      <c r="H771" s="25" t="str">
        <f>IF($D771=1,VLOOKUP($E771,aanmeldingen!$B:$AB,H$1,FALSE),"")</f>
        <v/>
      </c>
      <c r="I771" s="1" t="str">
        <f>IF($D771=1,VLOOKUP($E771,aanmeldingen!$B:$AB,I$1,FALSE),"")</f>
        <v/>
      </c>
      <c r="J771" s="1" t="str">
        <f>IF($D771=1,VLOOKUP($E771,aanmeldingen!$B:$AB,J$1,FALSE),"")</f>
        <v/>
      </c>
      <c r="K771" s="95" t="str">
        <f>IF($D771=1,VLOOKUP($E771,aanmeldingen!$B:$AB,K$1,FALSE),"")</f>
        <v/>
      </c>
      <c r="L771" s="95" t="str">
        <f>IF($D771=1,VLOOKUP($E771,aanmeldingen!$B:$AB,L$1,FALSE),"")</f>
        <v/>
      </c>
      <c r="M771" s="18" t="str">
        <f>IF($D771=1,VLOOKUP($E771,aanmeldingen!$B:$AB,M$1,FALSE),"")</f>
        <v/>
      </c>
      <c r="N771" s="1" t="str">
        <f>IF($D771=1,VLOOKUP($E771,aanmeldingen!$B:$AB,N$1,FALSE),"")</f>
        <v/>
      </c>
      <c r="O771" s="1" t="str">
        <f>IF($F771="-","",VLOOKUP($E771,aanmeldingen!$B:$AB,O$1,FALSE))</f>
        <v/>
      </c>
      <c r="P771" s="1" t="str">
        <f>IF($F771="-","",VLOOKUP($E771,aanmeldingen!$B:$AB,P$1,FALSE))</f>
        <v/>
      </c>
      <c r="Q771" s="1" t="str">
        <f>IF($F771="-","",VLOOKUP($E771,aanmeldingen!$B:$AB,Q$1,FALSE))</f>
        <v/>
      </c>
      <c r="R771" s="123"/>
      <c r="S771" s="123"/>
      <c r="AA771" s="54">
        <f t="shared" si="236"/>
        <v>0</v>
      </c>
      <c r="AB771" s="54" t="e">
        <f t="shared" si="237"/>
        <v>#VALUE!</v>
      </c>
      <c r="AC771" s="83" t="str">
        <f t="shared" si="238"/>
        <v/>
      </c>
      <c r="AD771" s="54">
        <f t="shared" si="240"/>
        <v>767</v>
      </c>
      <c r="AE771" s="54" t="str">
        <f t="shared" si="243"/>
        <v/>
      </c>
      <c r="AF771" s="54" t="str">
        <f t="shared" si="244"/>
        <v/>
      </c>
      <c r="AG771" s="54" t="str">
        <f t="shared" si="252"/>
        <v/>
      </c>
      <c r="AH771" s="54" t="str">
        <f t="shared" si="252"/>
        <v/>
      </c>
      <c r="AI771" s="54" t="str">
        <f t="shared" si="252"/>
        <v/>
      </c>
      <c r="AJ771" s="54" t="str">
        <f t="shared" si="245"/>
        <v/>
      </c>
      <c r="AK771" s="54" t="str">
        <f t="shared" si="253"/>
        <v/>
      </c>
      <c r="AL771" s="54" t="str">
        <f t="shared" si="253"/>
        <v/>
      </c>
      <c r="AM771" s="54" t="str">
        <f t="shared" si="253"/>
        <v/>
      </c>
      <c r="AN771" s="1" t="str">
        <f>IF(AF771="S",VLOOKUP(AI771,lookups!$N$1:$O$100,2,FALSE),"NVT")</f>
        <v>NVT</v>
      </c>
      <c r="AP771" s="54" t="str">
        <f t="shared" si="239"/>
        <v/>
      </c>
    </row>
    <row r="772" spans="1:42" x14ac:dyDescent="0.2">
      <c r="A772" s="1" t="e">
        <f t="shared" si="246"/>
        <v>#VALUE!</v>
      </c>
      <c r="B772" s="1">
        <f t="shared" si="247"/>
        <v>39</v>
      </c>
      <c r="C772" s="1">
        <f t="shared" si="248"/>
        <v>1</v>
      </c>
      <c r="D772" s="1">
        <f t="shared" si="249"/>
        <v>0</v>
      </c>
      <c r="E772" s="1">
        <f t="shared" si="235"/>
        <v>768</v>
      </c>
      <c r="F772" s="1" t="str">
        <f>IFERROR(VLOOKUP($E772,aanmeldingen!$B:$AB,F$1,FALSE),"-")</f>
        <v>-</v>
      </c>
      <c r="H772" s="25" t="str">
        <f>IF($D772=1,VLOOKUP($E772,aanmeldingen!$B:$AB,H$1,FALSE),"")</f>
        <v/>
      </c>
      <c r="I772" s="1" t="str">
        <f>IF($D772=1,VLOOKUP($E772,aanmeldingen!$B:$AB,I$1,FALSE),"")</f>
        <v/>
      </c>
      <c r="J772" s="1" t="str">
        <f>IF($D772=1,VLOOKUP($E772,aanmeldingen!$B:$AB,J$1,FALSE),"")</f>
        <v/>
      </c>
      <c r="K772" s="95" t="str">
        <f>IF($D772=1,VLOOKUP($E772,aanmeldingen!$B:$AB,K$1,FALSE),"")</f>
        <v/>
      </c>
      <c r="L772" s="95" t="str">
        <f>IF($D772=1,VLOOKUP($E772,aanmeldingen!$B:$AB,L$1,FALSE),"")</f>
        <v/>
      </c>
      <c r="M772" s="18" t="str">
        <f>IF($D772=1,VLOOKUP($E772,aanmeldingen!$B:$AB,M$1,FALSE),"")</f>
        <v/>
      </c>
      <c r="N772" s="1" t="str">
        <f>IF($D772=1,VLOOKUP($E772,aanmeldingen!$B:$AB,N$1,FALSE),"")</f>
        <v/>
      </c>
      <c r="O772" s="1" t="str">
        <f>IF($F772="-","",VLOOKUP($E772,aanmeldingen!$B:$AB,O$1,FALSE))</f>
        <v/>
      </c>
      <c r="P772" s="1" t="str">
        <f>IF($F772="-","",VLOOKUP($E772,aanmeldingen!$B:$AB,P$1,FALSE))</f>
        <v/>
      </c>
      <c r="Q772" s="1" t="str">
        <f>IF($F772="-","",VLOOKUP($E772,aanmeldingen!$B:$AB,Q$1,FALSE))</f>
        <v/>
      </c>
      <c r="R772" s="123"/>
      <c r="S772" s="123"/>
      <c r="AA772" s="54">
        <f t="shared" si="236"/>
        <v>0</v>
      </c>
      <c r="AB772" s="54" t="e">
        <f t="shared" si="237"/>
        <v>#VALUE!</v>
      </c>
      <c r="AC772" s="83" t="str">
        <f t="shared" si="238"/>
        <v/>
      </c>
      <c r="AD772" s="54">
        <f t="shared" si="240"/>
        <v>768</v>
      </c>
      <c r="AE772" s="54" t="str">
        <f t="shared" si="243"/>
        <v/>
      </c>
      <c r="AF772" s="54" t="str">
        <f t="shared" si="244"/>
        <v/>
      </c>
      <c r="AG772" s="54" t="str">
        <f t="shared" si="252"/>
        <v/>
      </c>
      <c r="AH772" s="54" t="str">
        <f t="shared" si="252"/>
        <v/>
      </c>
      <c r="AI772" s="54" t="str">
        <f t="shared" si="252"/>
        <v/>
      </c>
      <c r="AJ772" s="54" t="str">
        <f t="shared" si="245"/>
        <v/>
      </c>
      <c r="AK772" s="54" t="str">
        <f t="shared" si="253"/>
        <v/>
      </c>
      <c r="AL772" s="54" t="str">
        <f t="shared" si="253"/>
        <v/>
      </c>
      <c r="AM772" s="54" t="str">
        <f t="shared" si="253"/>
        <v/>
      </c>
      <c r="AN772" s="1" t="str">
        <f>IF(AF772="S",VLOOKUP(AI772,lookups!$N$1:$O$100,2,FALSE),"NVT")</f>
        <v>NVT</v>
      </c>
      <c r="AP772" s="54" t="str">
        <f t="shared" si="239"/>
        <v/>
      </c>
    </row>
    <row r="773" spans="1:42" x14ac:dyDescent="0.2">
      <c r="A773" s="1" t="e">
        <f t="shared" si="246"/>
        <v>#VALUE!</v>
      </c>
      <c r="B773" s="1">
        <f t="shared" si="247"/>
        <v>40</v>
      </c>
      <c r="C773" s="1">
        <f t="shared" si="248"/>
        <v>1</v>
      </c>
      <c r="D773" s="1">
        <f t="shared" si="249"/>
        <v>0</v>
      </c>
      <c r="E773" s="1">
        <f t="shared" ref="E773:E836" si="254">E772+1</f>
        <v>769</v>
      </c>
      <c r="F773" s="1" t="str">
        <f>IFERROR(VLOOKUP($E773,aanmeldingen!$B:$AB,F$1,FALSE),"-")</f>
        <v>-</v>
      </c>
      <c r="H773" s="25" t="str">
        <f>IF($D773=1,VLOOKUP($E773,aanmeldingen!$B:$AB,H$1,FALSE),"")</f>
        <v/>
      </c>
      <c r="I773" s="1" t="str">
        <f>IF($D773=1,VLOOKUP($E773,aanmeldingen!$B:$AB,I$1,FALSE),"")</f>
        <v/>
      </c>
      <c r="J773" s="1" t="str">
        <f>IF($D773=1,VLOOKUP($E773,aanmeldingen!$B:$AB,J$1,FALSE),"")</f>
        <v/>
      </c>
      <c r="K773" s="95" t="str">
        <f>IF($D773=1,VLOOKUP($E773,aanmeldingen!$B:$AB,K$1,FALSE),"")</f>
        <v/>
      </c>
      <c r="L773" s="95" t="str">
        <f>IF($D773=1,VLOOKUP($E773,aanmeldingen!$B:$AB,L$1,FALSE),"")</f>
        <v/>
      </c>
      <c r="M773" s="18" t="str">
        <f>IF($D773=1,VLOOKUP($E773,aanmeldingen!$B:$AB,M$1,FALSE),"")</f>
        <v/>
      </c>
      <c r="N773" s="1" t="str">
        <f>IF($D773=1,VLOOKUP($E773,aanmeldingen!$B:$AB,N$1,FALSE),"")</f>
        <v/>
      </c>
      <c r="O773" s="1" t="str">
        <f>IF($F773="-","",VLOOKUP($E773,aanmeldingen!$B:$AB,O$1,FALSE))</f>
        <v/>
      </c>
      <c r="P773" s="1" t="str">
        <f>IF($F773="-","",VLOOKUP($E773,aanmeldingen!$B:$AB,P$1,FALSE))</f>
        <v/>
      </c>
      <c r="Q773" s="1" t="str">
        <f>IF($F773="-","",VLOOKUP($E773,aanmeldingen!$B:$AB,Q$1,FALSE))</f>
        <v/>
      </c>
      <c r="R773" s="123"/>
      <c r="S773" s="123"/>
      <c r="AA773" s="54">
        <f t="shared" ref="AA773:AA836" si="255">IF(K773="",AA772,IF(AND(K773&gt;=$R$1,L773&lt;=$R$2),1,0))</f>
        <v>0</v>
      </c>
      <c r="AB773" s="54" t="e">
        <f t="shared" ref="AB773:AB836" si="256">RANK(AC773,$AC$5:$AC$1990,1)</f>
        <v>#VALUE!</v>
      </c>
      <c r="AC773" s="83" t="str">
        <f t="shared" si="238"/>
        <v/>
      </c>
      <c r="AD773" s="54">
        <f t="shared" si="240"/>
        <v>769</v>
      </c>
      <c r="AE773" s="54" t="str">
        <f t="shared" si="243"/>
        <v/>
      </c>
      <c r="AF773" s="54" t="str">
        <f t="shared" si="244"/>
        <v/>
      </c>
      <c r="AG773" s="54" t="str">
        <f t="shared" si="252"/>
        <v/>
      </c>
      <c r="AH773" s="54" t="str">
        <f t="shared" si="252"/>
        <v/>
      </c>
      <c r="AI773" s="54" t="str">
        <f t="shared" si="252"/>
        <v/>
      </c>
      <c r="AJ773" s="54" t="str">
        <f t="shared" si="245"/>
        <v/>
      </c>
      <c r="AK773" s="54" t="str">
        <f t="shared" si="253"/>
        <v/>
      </c>
      <c r="AL773" s="54" t="str">
        <f t="shared" si="253"/>
        <v/>
      </c>
      <c r="AM773" s="54" t="str">
        <f t="shared" si="253"/>
        <v/>
      </c>
      <c r="AN773" s="1" t="str">
        <f>IF(AF773="S",VLOOKUP(AI773,lookups!$N$1:$O$100,2,FALSE),"NVT")</f>
        <v>NVT</v>
      </c>
      <c r="AP773" s="54" t="str">
        <f t="shared" si="239"/>
        <v/>
      </c>
    </row>
    <row r="774" spans="1:42" x14ac:dyDescent="0.2">
      <c r="A774" s="1" t="e">
        <f t="shared" si="246"/>
        <v>#VALUE!</v>
      </c>
      <c r="B774" s="1">
        <f t="shared" si="247"/>
        <v>41</v>
      </c>
      <c r="C774" s="1">
        <f t="shared" si="248"/>
        <v>1</v>
      </c>
      <c r="D774" s="1">
        <f t="shared" si="249"/>
        <v>0</v>
      </c>
      <c r="E774" s="1">
        <f t="shared" si="254"/>
        <v>770</v>
      </c>
      <c r="F774" s="1" t="str">
        <f>IFERROR(VLOOKUP($E774,aanmeldingen!$B:$AB,F$1,FALSE),"-")</f>
        <v>-</v>
      </c>
      <c r="H774" s="25" t="str">
        <f>IF($D774=1,VLOOKUP($E774,aanmeldingen!$B:$AB,H$1,FALSE),"")</f>
        <v/>
      </c>
      <c r="I774" s="1" t="str">
        <f>IF($D774=1,VLOOKUP($E774,aanmeldingen!$B:$AB,I$1,FALSE),"")</f>
        <v/>
      </c>
      <c r="J774" s="1" t="str">
        <f>IF($D774=1,VLOOKUP($E774,aanmeldingen!$B:$AB,J$1,FALSE),"")</f>
        <v/>
      </c>
      <c r="K774" s="95" t="str">
        <f>IF($D774=1,VLOOKUP($E774,aanmeldingen!$B:$AB,K$1,FALSE),"")</f>
        <v/>
      </c>
      <c r="L774" s="95" t="str">
        <f>IF($D774=1,VLOOKUP($E774,aanmeldingen!$B:$AB,L$1,FALSE),"")</f>
        <v/>
      </c>
      <c r="M774" s="18" t="str">
        <f>IF($D774=1,VLOOKUP($E774,aanmeldingen!$B:$AB,M$1,FALSE),"")</f>
        <v/>
      </c>
      <c r="N774" s="1" t="str">
        <f>IF($D774=1,VLOOKUP($E774,aanmeldingen!$B:$AB,N$1,FALSE),"")</f>
        <v/>
      </c>
      <c r="O774" s="1" t="str">
        <f>IF($F774="-","",VLOOKUP($E774,aanmeldingen!$B:$AB,O$1,FALSE))</f>
        <v/>
      </c>
      <c r="P774" s="1" t="str">
        <f>IF($F774="-","",VLOOKUP($E774,aanmeldingen!$B:$AB,P$1,FALSE))</f>
        <v/>
      </c>
      <c r="Q774" s="1" t="str">
        <f>IF($F774="-","",VLOOKUP($E774,aanmeldingen!$B:$AB,Q$1,FALSE))</f>
        <v/>
      </c>
      <c r="R774" s="123"/>
      <c r="S774" s="123"/>
      <c r="AA774" s="54">
        <f t="shared" si="255"/>
        <v>0</v>
      </c>
      <c r="AB774" s="54" t="e">
        <f t="shared" si="256"/>
        <v>#VALUE!</v>
      </c>
      <c r="AC774" s="83" t="str">
        <f t="shared" ref="AC774:AC837" si="257">IF(AA774=1,F774+IF(R774&lt;&gt;"",R774/1000,E774/1000),"")</f>
        <v/>
      </c>
      <c r="AD774" s="54">
        <f t="shared" si="240"/>
        <v>770</v>
      </c>
      <c r="AE774" s="54" t="str">
        <f t="shared" si="243"/>
        <v/>
      </c>
      <c r="AF774" s="54" t="str">
        <f t="shared" si="244"/>
        <v/>
      </c>
      <c r="AG774" s="54" t="str">
        <f t="shared" si="252"/>
        <v/>
      </c>
      <c r="AH774" s="54" t="str">
        <f t="shared" si="252"/>
        <v/>
      </c>
      <c r="AI774" s="54" t="str">
        <f t="shared" si="252"/>
        <v/>
      </c>
      <c r="AJ774" s="54" t="str">
        <f t="shared" si="245"/>
        <v/>
      </c>
      <c r="AK774" s="54" t="str">
        <f t="shared" si="253"/>
        <v/>
      </c>
      <c r="AL774" s="54" t="str">
        <f t="shared" si="253"/>
        <v/>
      </c>
      <c r="AM774" s="54" t="str">
        <f t="shared" si="253"/>
        <v/>
      </c>
      <c r="AN774" s="1" t="str">
        <f>IF(AF774="S",VLOOKUP(AI774,lookups!$N$1:$O$100,2,FALSE),"NVT")</f>
        <v>NVT</v>
      </c>
      <c r="AP774" s="54" t="str">
        <f t="shared" ref="AP774:AP837" si="258">IF($AF774="W",VLOOKUP($AE774,$F$5:$S$997,AP$4,FALSE),"")</f>
        <v/>
      </c>
    </row>
    <row r="775" spans="1:42" x14ac:dyDescent="0.2">
      <c r="A775" s="1" t="e">
        <f t="shared" si="246"/>
        <v>#VALUE!</v>
      </c>
      <c r="B775" s="1">
        <f t="shared" si="247"/>
        <v>42</v>
      </c>
      <c r="C775" s="1">
        <f t="shared" si="248"/>
        <v>1</v>
      </c>
      <c r="D775" s="1">
        <f t="shared" si="249"/>
        <v>0</v>
      </c>
      <c r="E775" s="1">
        <f t="shared" si="254"/>
        <v>771</v>
      </c>
      <c r="F775" s="1" t="str">
        <f>IFERROR(VLOOKUP($E775,aanmeldingen!$B:$AB,F$1,FALSE),"-")</f>
        <v>-</v>
      </c>
      <c r="H775" s="25" t="str">
        <f>IF($D775=1,VLOOKUP($E775,aanmeldingen!$B:$AB,H$1,FALSE),"")</f>
        <v/>
      </c>
      <c r="I775" s="1" t="str">
        <f>IF($D775=1,VLOOKUP($E775,aanmeldingen!$B:$AB,I$1,FALSE),"")</f>
        <v/>
      </c>
      <c r="J775" s="1" t="str">
        <f>IF($D775=1,VLOOKUP($E775,aanmeldingen!$B:$AB,J$1,FALSE),"")</f>
        <v/>
      </c>
      <c r="K775" s="95" t="str">
        <f>IF($D775=1,VLOOKUP($E775,aanmeldingen!$B:$AB,K$1,FALSE),"")</f>
        <v/>
      </c>
      <c r="L775" s="95" t="str">
        <f>IF($D775=1,VLOOKUP($E775,aanmeldingen!$B:$AB,L$1,FALSE),"")</f>
        <v/>
      </c>
      <c r="M775" s="18" t="str">
        <f>IF($D775=1,VLOOKUP($E775,aanmeldingen!$B:$AB,M$1,FALSE),"")</f>
        <v/>
      </c>
      <c r="N775" s="1" t="str">
        <f>IF($D775=1,VLOOKUP($E775,aanmeldingen!$B:$AB,N$1,FALSE),"")</f>
        <v/>
      </c>
      <c r="O775" s="1" t="str">
        <f>IF($F775="-","",VLOOKUP($E775,aanmeldingen!$B:$AB,O$1,FALSE))</f>
        <v/>
      </c>
      <c r="P775" s="1" t="str">
        <f>IF($F775="-","",VLOOKUP($E775,aanmeldingen!$B:$AB,P$1,FALSE))</f>
        <v/>
      </c>
      <c r="Q775" s="1" t="str">
        <f>IF($F775="-","",VLOOKUP($E775,aanmeldingen!$B:$AB,Q$1,FALSE))</f>
        <v/>
      </c>
      <c r="R775" s="123"/>
      <c r="S775" s="123"/>
      <c r="AA775" s="54">
        <f t="shared" si="255"/>
        <v>0</v>
      </c>
      <c r="AB775" s="54" t="e">
        <f t="shared" si="256"/>
        <v>#VALUE!</v>
      </c>
      <c r="AC775" s="83" t="str">
        <f t="shared" si="257"/>
        <v/>
      </c>
      <c r="AD775" s="54">
        <f t="shared" ref="AD775:AD838" si="259">AD774+1</f>
        <v>771</v>
      </c>
      <c r="AE775" s="54" t="str">
        <f t="shared" si="243"/>
        <v/>
      </c>
      <c r="AF775" s="54" t="str">
        <f t="shared" si="244"/>
        <v/>
      </c>
      <c r="AG775" s="54" t="str">
        <f t="shared" si="252"/>
        <v/>
      </c>
      <c r="AH775" s="54" t="str">
        <f t="shared" si="252"/>
        <v/>
      </c>
      <c r="AI775" s="54" t="str">
        <f t="shared" si="252"/>
        <v/>
      </c>
      <c r="AJ775" s="54" t="str">
        <f t="shared" si="245"/>
        <v/>
      </c>
      <c r="AK775" s="54" t="str">
        <f t="shared" si="253"/>
        <v/>
      </c>
      <c r="AL775" s="54" t="str">
        <f t="shared" si="253"/>
        <v/>
      </c>
      <c r="AM775" s="54" t="str">
        <f t="shared" si="253"/>
        <v/>
      </c>
      <c r="AN775" s="1" t="str">
        <f>IF(AF775="S",VLOOKUP(AI775,lookups!$N$1:$O$100,2,FALSE),"NVT")</f>
        <v>NVT</v>
      </c>
      <c r="AP775" s="54" t="str">
        <f t="shared" si="258"/>
        <v/>
      </c>
    </row>
    <row r="776" spans="1:42" x14ac:dyDescent="0.2">
      <c r="A776" s="1" t="e">
        <f t="shared" si="246"/>
        <v>#VALUE!</v>
      </c>
      <c r="B776" s="1">
        <f t="shared" si="247"/>
        <v>43</v>
      </c>
      <c r="C776" s="1">
        <f t="shared" si="248"/>
        <v>1</v>
      </c>
      <c r="D776" s="1">
        <f t="shared" si="249"/>
        <v>0</v>
      </c>
      <c r="E776" s="1">
        <f t="shared" si="254"/>
        <v>772</v>
      </c>
      <c r="F776" s="1" t="str">
        <f>IFERROR(VLOOKUP($E776,aanmeldingen!$B:$AB,F$1,FALSE),"-")</f>
        <v>-</v>
      </c>
      <c r="H776" s="25" t="str">
        <f>IF($D776=1,VLOOKUP($E776,aanmeldingen!$B:$AB,H$1,FALSE),"")</f>
        <v/>
      </c>
      <c r="I776" s="1" t="str">
        <f>IF($D776=1,VLOOKUP($E776,aanmeldingen!$B:$AB,I$1,FALSE),"")</f>
        <v/>
      </c>
      <c r="J776" s="1" t="str">
        <f>IF($D776=1,VLOOKUP($E776,aanmeldingen!$B:$AB,J$1,FALSE),"")</f>
        <v/>
      </c>
      <c r="K776" s="95" t="str">
        <f>IF($D776=1,VLOOKUP($E776,aanmeldingen!$B:$AB,K$1,FALSE),"")</f>
        <v/>
      </c>
      <c r="L776" s="95" t="str">
        <f>IF($D776=1,VLOOKUP($E776,aanmeldingen!$B:$AB,L$1,FALSE),"")</f>
        <v/>
      </c>
      <c r="M776" s="18" t="str">
        <f>IF($D776=1,VLOOKUP($E776,aanmeldingen!$B:$AB,M$1,FALSE),"")</f>
        <v/>
      </c>
      <c r="N776" s="1" t="str">
        <f>IF($D776=1,VLOOKUP($E776,aanmeldingen!$B:$AB,N$1,FALSE),"")</f>
        <v/>
      </c>
      <c r="O776" s="1" t="str">
        <f>IF($F776="-","",VLOOKUP($E776,aanmeldingen!$B:$AB,O$1,FALSE))</f>
        <v/>
      </c>
      <c r="P776" s="1" t="str">
        <f>IF($F776="-","",VLOOKUP($E776,aanmeldingen!$B:$AB,P$1,FALSE))</f>
        <v/>
      </c>
      <c r="Q776" s="1" t="str">
        <f>IF($F776="-","",VLOOKUP($E776,aanmeldingen!$B:$AB,Q$1,FALSE))</f>
        <v/>
      </c>
      <c r="R776" s="123"/>
      <c r="S776" s="123"/>
      <c r="AA776" s="54">
        <f t="shared" si="255"/>
        <v>0</v>
      </c>
      <c r="AB776" s="54" t="e">
        <f t="shared" si="256"/>
        <v>#VALUE!</v>
      </c>
      <c r="AC776" s="83" t="str">
        <f t="shared" si="257"/>
        <v/>
      </c>
      <c r="AD776" s="54">
        <f t="shared" si="259"/>
        <v>772</v>
      </c>
      <c r="AE776" s="54" t="str">
        <f t="shared" si="243"/>
        <v/>
      </c>
      <c r="AF776" s="54" t="str">
        <f t="shared" si="244"/>
        <v/>
      </c>
      <c r="AG776" s="54" t="str">
        <f t="shared" si="252"/>
        <v/>
      </c>
      <c r="AH776" s="54" t="str">
        <f t="shared" si="252"/>
        <v/>
      </c>
      <c r="AI776" s="54" t="str">
        <f t="shared" si="252"/>
        <v/>
      </c>
      <c r="AJ776" s="54" t="str">
        <f t="shared" si="245"/>
        <v/>
      </c>
      <c r="AK776" s="54" t="str">
        <f t="shared" si="253"/>
        <v/>
      </c>
      <c r="AL776" s="54" t="str">
        <f t="shared" si="253"/>
        <v/>
      </c>
      <c r="AM776" s="54" t="str">
        <f t="shared" si="253"/>
        <v/>
      </c>
      <c r="AN776" s="1" t="str">
        <f>IF(AF776="S",VLOOKUP(AI776,lookups!$N$1:$O$100,2,FALSE),"NVT")</f>
        <v>NVT</v>
      </c>
      <c r="AP776" s="54" t="str">
        <f t="shared" si="258"/>
        <v/>
      </c>
    </row>
    <row r="777" spans="1:42" x14ac:dyDescent="0.2">
      <c r="A777" s="1" t="e">
        <f t="shared" si="246"/>
        <v>#VALUE!</v>
      </c>
      <c r="B777" s="1">
        <f t="shared" si="247"/>
        <v>44</v>
      </c>
      <c r="C777" s="1">
        <f t="shared" si="248"/>
        <v>1</v>
      </c>
      <c r="D777" s="1">
        <f t="shared" si="249"/>
        <v>0</v>
      </c>
      <c r="E777" s="1">
        <f t="shared" si="254"/>
        <v>773</v>
      </c>
      <c r="F777" s="1" t="str">
        <f>IFERROR(VLOOKUP($E777,aanmeldingen!$B:$AB,F$1,FALSE),"-")</f>
        <v>-</v>
      </c>
      <c r="H777" s="25" t="str">
        <f>IF($D777=1,VLOOKUP($E777,aanmeldingen!$B:$AB,H$1,FALSE),"")</f>
        <v/>
      </c>
      <c r="I777" s="1" t="str">
        <f>IF($D777=1,VLOOKUP($E777,aanmeldingen!$B:$AB,I$1,FALSE),"")</f>
        <v/>
      </c>
      <c r="J777" s="1" t="str">
        <f>IF($D777=1,VLOOKUP($E777,aanmeldingen!$B:$AB,J$1,FALSE),"")</f>
        <v/>
      </c>
      <c r="K777" s="95" t="str">
        <f>IF($D777=1,VLOOKUP($E777,aanmeldingen!$B:$AB,K$1,FALSE),"")</f>
        <v/>
      </c>
      <c r="L777" s="95" t="str">
        <f>IF($D777=1,VLOOKUP($E777,aanmeldingen!$B:$AB,L$1,FALSE),"")</f>
        <v/>
      </c>
      <c r="M777" s="18" t="str">
        <f>IF($D777=1,VLOOKUP($E777,aanmeldingen!$B:$AB,M$1,FALSE),"")</f>
        <v/>
      </c>
      <c r="N777" s="1" t="str">
        <f>IF($D777=1,VLOOKUP($E777,aanmeldingen!$B:$AB,N$1,FALSE),"")</f>
        <v/>
      </c>
      <c r="O777" s="1" t="str">
        <f>IF($F777="-","",VLOOKUP($E777,aanmeldingen!$B:$AB,O$1,FALSE))</f>
        <v/>
      </c>
      <c r="P777" s="1" t="str">
        <f>IF($F777="-","",VLOOKUP($E777,aanmeldingen!$B:$AB,P$1,FALSE))</f>
        <v/>
      </c>
      <c r="Q777" s="1" t="str">
        <f>IF($F777="-","",VLOOKUP($E777,aanmeldingen!$B:$AB,Q$1,FALSE))</f>
        <v/>
      </c>
      <c r="R777" s="123"/>
      <c r="S777" s="123"/>
      <c r="AA777" s="54">
        <f t="shared" si="255"/>
        <v>0</v>
      </c>
      <c r="AB777" s="54" t="e">
        <f t="shared" si="256"/>
        <v>#VALUE!</v>
      </c>
      <c r="AC777" s="83" t="str">
        <f t="shared" si="257"/>
        <v/>
      </c>
      <c r="AD777" s="54">
        <f t="shared" si="259"/>
        <v>773</v>
      </c>
      <c r="AE777" s="54" t="str">
        <f t="shared" si="243"/>
        <v/>
      </c>
      <c r="AF777" s="54" t="str">
        <f t="shared" si="244"/>
        <v/>
      </c>
      <c r="AG777" s="54" t="str">
        <f t="shared" si="252"/>
        <v/>
      </c>
      <c r="AH777" s="54" t="str">
        <f t="shared" si="252"/>
        <v/>
      </c>
      <c r="AI777" s="54" t="str">
        <f t="shared" si="252"/>
        <v/>
      </c>
      <c r="AJ777" s="54" t="str">
        <f t="shared" si="245"/>
        <v/>
      </c>
      <c r="AK777" s="54" t="str">
        <f t="shared" si="253"/>
        <v/>
      </c>
      <c r="AL777" s="54" t="str">
        <f t="shared" si="253"/>
        <v/>
      </c>
      <c r="AM777" s="54" t="str">
        <f t="shared" si="253"/>
        <v/>
      </c>
      <c r="AN777" s="1" t="str">
        <f>IF(AF777="S",VLOOKUP(AI777,lookups!$N$1:$O$100,2,FALSE),"NVT")</f>
        <v>NVT</v>
      </c>
      <c r="AP777" s="54" t="str">
        <f t="shared" si="258"/>
        <v/>
      </c>
    </row>
    <row r="778" spans="1:42" x14ac:dyDescent="0.2">
      <c r="A778" s="1" t="e">
        <f t="shared" si="246"/>
        <v>#VALUE!</v>
      </c>
      <c r="B778" s="1">
        <f t="shared" si="247"/>
        <v>45</v>
      </c>
      <c r="C778" s="1">
        <f t="shared" si="248"/>
        <v>1</v>
      </c>
      <c r="D778" s="1">
        <f t="shared" si="249"/>
        <v>0</v>
      </c>
      <c r="E778" s="1">
        <f t="shared" si="254"/>
        <v>774</v>
      </c>
      <c r="F778" s="1" t="str">
        <f>IFERROR(VLOOKUP($E778,aanmeldingen!$B:$AB,F$1,FALSE),"-")</f>
        <v>-</v>
      </c>
      <c r="H778" s="25" t="str">
        <f>IF($D778=1,VLOOKUP($E778,aanmeldingen!$B:$AB,H$1,FALSE),"")</f>
        <v/>
      </c>
      <c r="I778" s="1" t="str">
        <f>IF($D778=1,VLOOKUP($E778,aanmeldingen!$B:$AB,I$1,FALSE),"")</f>
        <v/>
      </c>
      <c r="J778" s="1" t="str">
        <f>IF($D778=1,VLOOKUP($E778,aanmeldingen!$B:$AB,J$1,FALSE),"")</f>
        <v/>
      </c>
      <c r="K778" s="95" t="str">
        <f>IF($D778=1,VLOOKUP($E778,aanmeldingen!$B:$AB,K$1,FALSE),"")</f>
        <v/>
      </c>
      <c r="L778" s="95" t="str">
        <f>IF($D778=1,VLOOKUP($E778,aanmeldingen!$B:$AB,L$1,FALSE),"")</f>
        <v/>
      </c>
      <c r="M778" s="18" t="str">
        <f>IF($D778=1,VLOOKUP($E778,aanmeldingen!$B:$AB,M$1,FALSE),"")</f>
        <v/>
      </c>
      <c r="N778" s="1" t="str">
        <f>IF($D778=1,VLOOKUP($E778,aanmeldingen!$B:$AB,N$1,FALSE),"")</f>
        <v/>
      </c>
      <c r="O778" s="1" t="str">
        <f>IF($F778="-","",VLOOKUP($E778,aanmeldingen!$B:$AB,O$1,FALSE))</f>
        <v/>
      </c>
      <c r="P778" s="1" t="str">
        <f>IF($F778="-","",VLOOKUP($E778,aanmeldingen!$B:$AB,P$1,FALSE))</f>
        <v/>
      </c>
      <c r="Q778" s="1" t="str">
        <f>IF($F778="-","",VLOOKUP($E778,aanmeldingen!$B:$AB,Q$1,FALSE))</f>
        <v/>
      </c>
      <c r="R778" s="123"/>
      <c r="S778" s="123"/>
      <c r="AA778" s="54">
        <f t="shared" si="255"/>
        <v>0</v>
      </c>
      <c r="AB778" s="54" t="e">
        <f t="shared" si="256"/>
        <v>#VALUE!</v>
      </c>
      <c r="AC778" s="83" t="str">
        <f t="shared" si="257"/>
        <v/>
      </c>
      <c r="AD778" s="54">
        <f t="shared" si="259"/>
        <v>774</v>
      </c>
      <c r="AE778" s="54" t="str">
        <f t="shared" si="243"/>
        <v/>
      </c>
      <c r="AF778" s="54" t="str">
        <f t="shared" si="244"/>
        <v/>
      </c>
      <c r="AG778" s="54" t="str">
        <f t="shared" si="252"/>
        <v/>
      </c>
      <c r="AH778" s="54" t="str">
        <f t="shared" si="252"/>
        <v/>
      </c>
      <c r="AI778" s="54" t="str">
        <f t="shared" si="252"/>
        <v/>
      </c>
      <c r="AJ778" s="54" t="str">
        <f t="shared" si="245"/>
        <v/>
      </c>
      <c r="AK778" s="54" t="str">
        <f t="shared" si="253"/>
        <v/>
      </c>
      <c r="AL778" s="54" t="str">
        <f t="shared" si="253"/>
        <v/>
      </c>
      <c r="AM778" s="54" t="str">
        <f t="shared" si="253"/>
        <v/>
      </c>
      <c r="AN778" s="1" t="str">
        <f>IF(AF778="S",VLOOKUP(AI778,lookups!$N$1:$O$100,2,FALSE),"NVT")</f>
        <v>NVT</v>
      </c>
      <c r="AP778" s="54" t="str">
        <f t="shared" si="258"/>
        <v/>
      </c>
    </row>
    <row r="779" spans="1:42" x14ac:dyDescent="0.2">
      <c r="A779" s="1" t="e">
        <f t="shared" si="246"/>
        <v>#VALUE!</v>
      </c>
      <c r="B779" s="1">
        <f t="shared" si="247"/>
        <v>46</v>
      </c>
      <c r="C779" s="1">
        <f t="shared" si="248"/>
        <v>1</v>
      </c>
      <c r="D779" s="1">
        <f t="shared" si="249"/>
        <v>0</v>
      </c>
      <c r="E779" s="1">
        <f t="shared" si="254"/>
        <v>775</v>
      </c>
      <c r="F779" s="1" t="str">
        <f>IFERROR(VLOOKUP($E779,aanmeldingen!$B:$AB,F$1,FALSE),"-")</f>
        <v>-</v>
      </c>
      <c r="H779" s="25" t="str">
        <f>IF($D779=1,VLOOKUP($E779,aanmeldingen!$B:$AB,H$1,FALSE),"")</f>
        <v/>
      </c>
      <c r="I779" s="1" t="str">
        <f>IF($D779=1,VLOOKUP($E779,aanmeldingen!$B:$AB,I$1,FALSE),"")</f>
        <v/>
      </c>
      <c r="J779" s="1" t="str">
        <f>IF($D779=1,VLOOKUP($E779,aanmeldingen!$B:$AB,J$1,FALSE),"")</f>
        <v/>
      </c>
      <c r="K779" s="95" t="str">
        <f>IF($D779=1,VLOOKUP($E779,aanmeldingen!$B:$AB,K$1,FALSE),"")</f>
        <v/>
      </c>
      <c r="L779" s="95" t="str">
        <f>IF($D779=1,VLOOKUP($E779,aanmeldingen!$B:$AB,L$1,FALSE),"")</f>
        <v/>
      </c>
      <c r="M779" s="18" t="str">
        <f>IF($D779=1,VLOOKUP($E779,aanmeldingen!$B:$AB,M$1,FALSE),"")</f>
        <v/>
      </c>
      <c r="N779" s="1" t="str">
        <f>IF($D779=1,VLOOKUP($E779,aanmeldingen!$B:$AB,N$1,FALSE),"")</f>
        <v/>
      </c>
      <c r="O779" s="1" t="str">
        <f>IF($F779="-","",VLOOKUP($E779,aanmeldingen!$B:$AB,O$1,FALSE))</f>
        <v/>
      </c>
      <c r="P779" s="1" t="str">
        <f>IF($F779="-","",VLOOKUP($E779,aanmeldingen!$B:$AB,P$1,FALSE))</f>
        <v/>
      </c>
      <c r="Q779" s="1" t="str">
        <f>IF($F779="-","",VLOOKUP($E779,aanmeldingen!$B:$AB,Q$1,FALSE))</f>
        <v/>
      </c>
      <c r="R779" s="123"/>
      <c r="S779" s="123"/>
      <c r="AA779" s="54">
        <f t="shared" si="255"/>
        <v>0</v>
      </c>
      <c r="AB779" s="54" t="e">
        <f t="shared" si="256"/>
        <v>#VALUE!</v>
      </c>
      <c r="AC779" s="83" t="str">
        <f t="shared" si="257"/>
        <v/>
      </c>
      <c r="AD779" s="54">
        <f t="shared" si="259"/>
        <v>775</v>
      </c>
      <c r="AE779" s="54" t="str">
        <f t="shared" si="243"/>
        <v/>
      </c>
      <c r="AF779" s="54" t="str">
        <f t="shared" si="244"/>
        <v/>
      </c>
      <c r="AG779" s="54" t="str">
        <f t="shared" si="252"/>
        <v/>
      </c>
      <c r="AH779" s="54" t="str">
        <f t="shared" si="252"/>
        <v/>
      </c>
      <c r="AI779" s="54" t="str">
        <f t="shared" si="252"/>
        <v/>
      </c>
      <c r="AJ779" s="54" t="str">
        <f t="shared" si="245"/>
        <v/>
      </c>
      <c r="AK779" s="54" t="str">
        <f t="shared" si="253"/>
        <v/>
      </c>
      <c r="AL779" s="54" t="str">
        <f t="shared" si="253"/>
        <v/>
      </c>
      <c r="AM779" s="54" t="str">
        <f t="shared" si="253"/>
        <v/>
      </c>
      <c r="AN779" s="1" t="str">
        <f>IF(AF779="S",VLOOKUP(AI779,lookups!$N$1:$O$100,2,FALSE),"NVT")</f>
        <v>NVT</v>
      </c>
      <c r="AP779" s="54" t="str">
        <f t="shared" si="258"/>
        <v/>
      </c>
    </row>
    <row r="780" spans="1:42" x14ac:dyDescent="0.2">
      <c r="A780" s="1" t="e">
        <f t="shared" si="246"/>
        <v>#VALUE!</v>
      </c>
      <c r="B780" s="1">
        <f t="shared" si="247"/>
        <v>47</v>
      </c>
      <c r="C780" s="1">
        <f t="shared" si="248"/>
        <v>1</v>
      </c>
      <c r="D780" s="1">
        <f t="shared" si="249"/>
        <v>0</v>
      </c>
      <c r="E780" s="1">
        <f t="shared" si="254"/>
        <v>776</v>
      </c>
      <c r="F780" s="1" t="str">
        <f>IFERROR(VLOOKUP($E780,aanmeldingen!$B:$AB,F$1,FALSE),"-")</f>
        <v>-</v>
      </c>
      <c r="H780" s="25" t="str">
        <f>IF($D780=1,VLOOKUP($E780,aanmeldingen!$B:$AB,H$1,FALSE),"")</f>
        <v/>
      </c>
      <c r="I780" s="1" t="str">
        <f>IF($D780=1,VLOOKUP($E780,aanmeldingen!$B:$AB,I$1,FALSE),"")</f>
        <v/>
      </c>
      <c r="J780" s="1" t="str">
        <f>IF($D780=1,VLOOKUP($E780,aanmeldingen!$B:$AB,J$1,FALSE),"")</f>
        <v/>
      </c>
      <c r="K780" s="95" t="str">
        <f>IF($D780=1,VLOOKUP($E780,aanmeldingen!$B:$AB,K$1,FALSE),"")</f>
        <v/>
      </c>
      <c r="L780" s="95" t="str">
        <f>IF($D780=1,VLOOKUP($E780,aanmeldingen!$B:$AB,L$1,FALSE),"")</f>
        <v/>
      </c>
      <c r="M780" s="18" t="str">
        <f>IF($D780=1,VLOOKUP($E780,aanmeldingen!$B:$AB,M$1,FALSE),"")</f>
        <v/>
      </c>
      <c r="N780" s="1" t="str">
        <f>IF($D780=1,VLOOKUP($E780,aanmeldingen!$B:$AB,N$1,FALSE),"")</f>
        <v/>
      </c>
      <c r="O780" s="1" t="str">
        <f>IF($F780="-","",VLOOKUP($E780,aanmeldingen!$B:$AB,O$1,FALSE))</f>
        <v/>
      </c>
      <c r="P780" s="1" t="str">
        <f>IF($F780="-","",VLOOKUP($E780,aanmeldingen!$B:$AB,P$1,FALSE))</f>
        <v/>
      </c>
      <c r="Q780" s="1" t="str">
        <f>IF($F780="-","",VLOOKUP($E780,aanmeldingen!$B:$AB,Q$1,FALSE))</f>
        <v/>
      </c>
      <c r="R780" s="123"/>
      <c r="S780" s="123"/>
      <c r="AA780" s="54">
        <f t="shared" si="255"/>
        <v>0</v>
      </c>
      <c r="AB780" s="54" t="e">
        <f t="shared" si="256"/>
        <v>#VALUE!</v>
      </c>
      <c r="AC780" s="83" t="str">
        <f t="shared" si="257"/>
        <v/>
      </c>
      <c r="AD780" s="54">
        <f t="shared" si="259"/>
        <v>776</v>
      </c>
      <c r="AE780" s="54" t="str">
        <f t="shared" si="243"/>
        <v/>
      </c>
      <c r="AF780" s="54" t="str">
        <f t="shared" si="244"/>
        <v/>
      </c>
      <c r="AG780" s="54" t="str">
        <f t="shared" si="252"/>
        <v/>
      </c>
      <c r="AH780" s="54" t="str">
        <f t="shared" si="252"/>
        <v/>
      </c>
      <c r="AI780" s="54" t="str">
        <f t="shared" si="252"/>
        <v/>
      </c>
      <c r="AJ780" s="54" t="str">
        <f t="shared" si="245"/>
        <v/>
      </c>
      <c r="AK780" s="54" t="str">
        <f t="shared" si="253"/>
        <v/>
      </c>
      <c r="AL780" s="54" t="str">
        <f t="shared" si="253"/>
        <v/>
      </c>
      <c r="AM780" s="54" t="str">
        <f t="shared" si="253"/>
        <v/>
      </c>
      <c r="AN780" s="1" t="str">
        <f>IF(AF780="S",VLOOKUP(AI780,lookups!$N$1:$O$100,2,FALSE),"NVT")</f>
        <v>NVT</v>
      </c>
      <c r="AP780" s="54" t="str">
        <f t="shared" si="258"/>
        <v/>
      </c>
    </row>
    <row r="781" spans="1:42" x14ac:dyDescent="0.2">
      <c r="A781" s="1" t="e">
        <f t="shared" si="246"/>
        <v>#VALUE!</v>
      </c>
      <c r="B781" s="1">
        <f t="shared" si="247"/>
        <v>48</v>
      </c>
      <c r="C781" s="1">
        <f t="shared" si="248"/>
        <v>1</v>
      </c>
      <c r="D781" s="1">
        <f t="shared" si="249"/>
        <v>0</v>
      </c>
      <c r="E781" s="1">
        <f t="shared" si="254"/>
        <v>777</v>
      </c>
      <c r="F781" s="1" t="str">
        <f>IFERROR(VLOOKUP($E781,aanmeldingen!$B:$AB,F$1,FALSE),"-")</f>
        <v>-</v>
      </c>
      <c r="H781" s="25" t="str">
        <f>IF($D781=1,VLOOKUP($E781,aanmeldingen!$B:$AB,H$1,FALSE),"")</f>
        <v/>
      </c>
      <c r="I781" s="1" t="str">
        <f>IF($D781=1,VLOOKUP($E781,aanmeldingen!$B:$AB,I$1,FALSE),"")</f>
        <v/>
      </c>
      <c r="J781" s="1" t="str">
        <f>IF($D781=1,VLOOKUP($E781,aanmeldingen!$B:$AB,J$1,FALSE),"")</f>
        <v/>
      </c>
      <c r="K781" s="95" t="str">
        <f>IF($D781=1,VLOOKUP($E781,aanmeldingen!$B:$AB,K$1,FALSE),"")</f>
        <v/>
      </c>
      <c r="L781" s="95" t="str">
        <f>IF($D781=1,VLOOKUP($E781,aanmeldingen!$B:$AB,L$1,FALSE),"")</f>
        <v/>
      </c>
      <c r="M781" s="18" t="str">
        <f>IF($D781=1,VLOOKUP($E781,aanmeldingen!$B:$AB,M$1,FALSE),"")</f>
        <v/>
      </c>
      <c r="N781" s="1" t="str">
        <f>IF($D781=1,VLOOKUP($E781,aanmeldingen!$B:$AB,N$1,FALSE),"")</f>
        <v/>
      </c>
      <c r="O781" s="1" t="str">
        <f>IF($F781="-","",VLOOKUP($E781,aanmeldingen!$B:$AB,O$1,FALSE))</f>
        <v/>
      </c>
      <c r="P781" s="1" t="str">
        <f>IF($F781="-","",VLOOKUP($E781,aanmeldingen!$B:$AB,P$1,FALSE))</f>
        <v/>
      </c>
      <c r="Q781" s="1" t="str">
        <f>IF($F781="-","",VLOOKUP($E781,aanmeldingen!$B:$AB,Q$1,FALSE))</f>
        <v/>
      </c>
      <c r="R781" s="123"/>
      <c r="S781" s="123"/>
      <c r="AA781" s="54">
        <f t="shared" si="255"/>
        <v>0</v>
      </c>
      <c r="AB781" s="54" t="e">
        <f t="shared" si="256"/>
        <v>#VALUE!</v>
      </c>
      <c r="AC781" s="83" t="str">
        <f t="shared" si="257"/>
        <v/>
      </c>
      <c r="AD781" s="54">
        <f t="shared" si="259"/>
        <v>777</v>
      </c>
      <c r="AE781" s="54" t="str">
        <f t="shared" si="243"/>
        <v/>
      </c>
      <c r="AF781" s="54" t="str">
        <f t="shared" si="244"/>
        <v/>
      </c>
      <c r="AG781" s="54" t="str">
        <f t="shared" si="252"/>
        <v/>
      </c>
      <c r="AH781" s="54" t="str">
        <f t="shared" si="252"/>
        <v/>
      </c>
      <c r="AI781" s="54" t="str">
        <f t="shared" si="252"/>
        <v/>
      </c>
      <c r="AJ781" s="54" t="str">
        <f t="shared" si="245"/>
        <v/>
      </c>
      <c r="AK781" s="54" t="str">
        <f t="shared" si="253"/>
        <v/>
      </c>
      <c r="AL781" s="54" t="str">
        <f t="shared" si="253"/>
        <v/>
      </c>
      <c r="AM781" s="54" t="str">
        <f t="shared" si="253"/>
        <v/>
      </c>
      <c r="AN781" s="1" t="str">
        <f>IF(AF781="S",VLOOKUP(AI781,lookups!$N$1:$O$100,2,FALSE),"NVT")</f>
        <v>NVT</v>
      </c>
      <c r="AP781" s="54" t="str">
        <f t="shared" si="258"/>
        <v/>
      </c>
    </row>
    <row r="782" spans="1:42" x14ac:dyDescent="0.2">
      <c r="A782" s="1" t="e">
        <f t="shared" si="246"/>
        <v>#VALUE!</v>
      </c>
      <c r="B782" s="1">
        <f t="shared" si="247"/>
        <v>49</v>
      </c>
      <c r="C782" s="1">
        <f t="shared" si="248"/>
        <v>1</v>
      </c>
      <c r="D782" s="1">
        <f t="shared" si="249"/>
        <v>0</v>
      </c>
      <c r="E782" s="1">
        <f t="shared" si="254"/>
        <v>778</v>
      </c>
      <c r="F782" s="1" t="str">
        <f>IFERROR(VLOOKUP($E782,aanmeldingen!$B:$AB,F$1,FALSE),"-")</f>
        <v>-</v>
      </c>
      <c r="H782" s="25" t="str">
        <f>IF($D782=1,VLOOKUP($E782,aanmeldingen!$B:$AB,H$1,FALSE),"")</f>
        <v/>
      </c>
      <c r="I782" s="1" t="str">
        <f>IF($D782=1,VLOOKUP($E782,aanmeldingen!$B:$AB,I$1,FALSE),"")</f>
        <v/>
      </c>
      <c r="J782" s="1" t="str">
        <f>IF($D782=1,VLOOKUP($E782,aanmeldingen!$B:$AB,J$1,FALSE),"")</f>
        <v/>
      </c>
      <c r="K782" s="95" t="str">
        <f>IF($D782=1,VLOOKUP($E782,aanmeldingen!$B:$AB,K$1,FALSE),"")</f>
        <v/>
      </c>
      <c r="L782" s="95" t="str">
        <f>IF($D782=1,VLOOKUP($E782,aanmeldingen!$B:$AB,L$1,FALSE),"")</f>
        <v/>
      </c>
      <c r="M782" s="18" t="str">
        <f>IF($D782=1,VLOOKUP($E782,aanmeldingen!$B:$AB,M$1,FALSE),"")</f>
        <v/>
      </c>
      <c r="N782" s="1" t="str">
        <f>IF($D782=1,VLOOKUP($E782,aanmeldingen!$B:$AB,N$1,FALSE),"")</f>
        <v/>
      </c>
      <c r="O782" s="1" t="str">
        <f>IF($F782="-","",VLOOKUP($E782,aanmeldingen!$B:$AB,O$1,FALSE))</f>
        <v/>
      </c>
      <c r="P782" s="1" t="str">
        <f>IF($F782="-","",VLOOKUP($E782,aanmeldingen!$B:$AB,P$1,FALSE))</f>
        <v/>
      </c>
      <c r="Q782" s="1" t="str">
        <f>IF($F782="-","",VLOOKUP($E782,aanmeldingen!$B:$AB,Q$1,FALSE))</f>
        <v/>
      </c>
      <c r="R782" s="123"/>
      <c r="S782" s="123"/>
      <c r="AA782" s="54">
        <f t="shared" si="255"/>
        <v>0</v>
      </c>
      <c r="AB782" s="54" t="e">
        <f t="shared" si="256"/>
        <v>#VALUE!</v>
      </c>
      <c r="AC782" s="83" t="str">
        <f t="shared" si="257"/>
        <v/>
      </c>
      <c r="AD782" s="54">
        <f t="shared" si="259"/>
        <v>778</v>
      </c>
      <c r="AE782" s="54" t="str">
        <f t="shared" si="243"/>
        <v/>
      </c>
      <c r="AF782" s="54" t="str">
        <f t="shared" si="244"/>
        <v/>
      </c>
      <c r="AG782" s="54" t="str">
        <f t="shared" si="252"/>
        <v/>
      </c>
      <c r="AH782" s="54" t="str">
        <f t="shared" si="252"/>
        <v/>
      </c>
      <c r="AI782" s="54" t="str">
        <f t="shared" si="252"/>
        <v/>
      </c>
      <c r="AJ782" s="54" t="str">
        <f t="shared" si="245"/>
        <v/>
      </c>
      <c r="AK782" s="54" t="str">
        <f t="shared" si="253"/>
        <v/>
      </c>
      <c r="AL782" s="54" t="str">
        <f t="shared" si="253"/>
        <v/>
      </c>
      <c r="AM782" s="54" t="str">
        <f t="shared" si="253"/>
        <v/>
      </c>
      <c r="AN782" s="1" t="str">
        <f>IF(AF782="S",VLOOKUP(AI782,lookups!$N$1:$O$100,2,FALSE),"NVT")</f>
        <v>NVT</v>
      </c>
      <c r="AP782" s="54" t="str">
        <f t="shared" si="258"/>
        <v/>
      </c>
    </row>
    <row r="783" spans="1:42" x14ac:dyDescent="0.2">
      <c r="A783" s="1" t="e">
        <f t="shared" si="246"/>
        <v>#VALUE!</v>
      </c>
      <c r="B783" s="1">
        <f t="shared" si="247"/>
        <v>50</v>
      </c>
      <c r="C783" s="1">
        <f t="shared" si="248"/>
        <v>1</v>
      </c>
      <c r="D783" s="1">
        <f t="shared" si="249"/>
        <v>0</v>
      </c>
      <c r="E783" s="1">
        <f t="shared" si="254"/>
        <v>779</v>
      </c>
      <c r="F783" s="1" t="str">
        <f>IFERROR(VLOOKUP($E783,aanmeldingen!$B:$AB,F$1,FALSE),"-")</f>
        <v>-</v>
      </c>
      <c r="H783" s="25" t="str">
        <f>IF($D783=1,VLOOKUP($E783,aanmeldingen!$B:$AB,H$1,FALSE),"")</f>
        <v/>
      </c>
      <c r="I783" s="1" t="str">
        <f>IF($D783=1,VLOOKUP($E783,aanmeldingen!$B:$AB,I$1,FALSE),"")</f>
        <v/>
      </c>
      <c r="J783" s="1" t="str">
        <f>IF($D783=1,VLOOKUP($E783,aanmeldingen!$B:$AB,J$1,FALSE),"")</f>
        <v/>
      </c>
      <c r="K783" s="95" t="str">
        <f>IF($D783=1,VLOOKUP($E783,aanmeldingen!$B:$AB,K$1,FALSE),"")</f>
        <v/>
      </c>
      <c r="L783" s="95" t="str">
        <f>IF($D783=1,VLOOKUP($E783,aanmeldingen!$B:$AB,L$1,FALSE),"")</f>
        <v/>
      </c>
      <c r="M783" s="18" t="str">
        <f>IF($D783=1,VLOOKUP($E783,aanmeldingen!$B:$AB,M$1,FALSE),"")</f>
        <v/>
      </c>
      <c r="N783" s="1" t="str">
        <f>IF($D783=1,VLOOKUP($E783,aanmeldingen!$B:$AB,N$1,FALSE),"")</f>
        <v/>
      </c>
      <c r="O783" s="1" t="str">
        <f>IF($F783="-","",VLOOKUP($E783,aanmeldingen!$B:$AB,O$1,FALSE))</f>
        <v/>
      </c>
      <c r="P783" s="1" t="str">
        <f>IF($F783="-","",VLOOKUP($E783,aanmeldingen!$B:$AB,P$1,FALSE))</f>
        <v/>
      </c>
      <c r="Q783" s="1" t="str">
        <f>IF($F783="-","",VLOOKUP($E783,aanmeldingen!$B:$AB,Q$1,FALSE))</f>
        <v/>
      </c>
      <c r="R783" s="123"/>
      <c r="S783" s="123"/>
      <c r="AA783" s="54">
        <f t="shared" si="255"/>
        <v>0</v>
      </c>
      <c r="AB783" s="54" t="e">
        <f t="shared" si="256"/>
        <v>#VALUE!</v>
      </c>
      <c r="AC783" s="83" t="str">
        <f t="shared" si="257"/>
        <v/>
      </c>
      <c r="AD783" s="54">
        <f t="shared" si="259"/>
        <v>779</v>
      </c>
      <c r="AE783" s="54" t="str">
        <f t="shared" si="243"/>
        <v/>
      </c>
      <c r="AF783" s="54" t="str">
        <f t="shared" si="244"/>
        <v/>
      </c>
      <c r="AG783" s="54" t="str">
        <f t="shared" si="252"/>
        <v/>
      </c>
      <c r="AH783" s="54" t="str">
        <f t="shared" si="252"/>
        <v/>
      </c>
      <c r="AI783" s="54" t="str">
        <f t="shared" si="252"/>
        <v/>
      </c>
      <c r="AJ783" s="54" t="str">
        <f t="shared" si="245"/>
        <v/>
      </c>
      <c r="AK783" s="54" t="str">
        <f t="shared" si="253"/>
        <v/>
      </c>
      <c r="AL783" s="54" t="str">
        <f t="shared" si="253"/>
        <v/>
      </c>
      <c r="AM783" s="54" t="str">
        <f t="shared" si="253"/>
        <v/>
      </c>
      <c r="AN783" s="1" t="str">
        <f>IF(AF783="S",VLOOKUP(AI783,lookups!$N$1:$O$100,2,FALSE),"NVT")</f>
        <v>NVT</v>
      </c>
      <c r="AP783" s="54" t="str">
        <f t="shared" si="258"/>
        <v/>
      </c>
    </row>
    <row r="784" spans="1:42" x14ac:dyDescent="0.2">
      <c r="A784" s="1" t="e">
        <f t="shared" si="246"/>
        <v>#VALUE!</v>
      </c>
      <c r="B784" s="1">
        <f t="shared" si="247"/>
        <v>51</v>
      </c>
      <c r="C784" s="1">
        <f t="shared" si="248"/>
        <v>1</v>
      </c>
      <c r="D784" s="1">
        <f t="shared" si="249"/>
        <v>0</v>
      </c>
      <c r="E784" s="1">
        <f t="shared" si="254"/>
        <v>780</v>
      </c>
      <c r="F784" s="1" t="str">
        <f>IFERROR(VLOOKUP($E784,aanmeldingen!$B:$AB,F$1,FALSE),"-")</f>
        <v>-</v>
      </c>
      <c r="H784" s="25" t="str">
        <f>IF($D784=1,VLOOKUP($E784,aanmeldingen!$B:$AB,H$1,FALSE),"")</f>
        <v/>
      </c>
      <c r="I784" s="1" t="str">
        <f>IF($D784=1,VLOOKUP($E784,aanmeldingen!$B:$AB,I$1,FALSE),"")</f>
        <v/>
      </c>
      <c r="J784" s="1" t="str">
        <f>IF($D784=1,VLOOKUP($E784,aanmeldingen!$B:$AB,J$1,FALSE),"")</f>
        <v/>
      </c>
      <c r="K784" s="95" t="str">
        <f>IF($D784=1,VLOOKUP($E784,aanmeldingen!$B:$AB,K$1,FALSE),"")</f>
        <v/>
      </c>
      <c r="L784" s="95" t="str">
        <f>IF($D784=1,VLOOKUP($E784,aanmeldingen!$B:$AB,L$1,FALSE),"")</f>
        <v/>
      </c>
      <c r="M784" s="18" t="str">
        <f>IF($D784=1,VLOOKUP($E784,aanmeldingen!$B:$AB,M$1,FALSE),"")</f>
        <v/>
      </c>
      <c r="N784" s="1" t="str">
        <f>IF($D784=1,VLOOKUP($E784,aanmeldingen!$B:$AB,N$1,FALSE),"")</f>
        <v/>
      </c>
      <c r="O784" s="1" t="str">
        <f>IF($F784="-","",VLOOKUP($E784,aanmeldingen!$B:$AB,O$1,FALSE))</f>
        <v/>
      </c>
      <c r="P784" s="1" t="str">
        <f>IF($F784="-","",VLOOKUP($E784,aanmeldingen!$B:$AB,P$1,FALSE))</f>
        <v/>
      </c>
      <c r="Q784" s="1" t="str">
        <f>IF($F784="-","",VLOOKUP($E784,aanmeldingen!$B:$AB,Q$1,FALSE))</f>
        <v/>
      </c>
      <c r="R784" s="123"/>
      <c r="S784" s="123"/>
      <c r="AA784" s="54">
        <f t="shared" si="255"/>
        <v>0</v>
      </c>
      <c r="AB784" s="54" t="e">
        <f t="shared" si="256"/>
        <v>#VALUE!</v>
      </c>
      <c r="AC784" s="83" t="str">
        <f t="shared" si="257"/>
        <v/>
      </c>
      <c r="AD784" s="54">
        <f t="shared" si="259"/>
        <v>780</v>
      </c>
      <c r="AE784" s="54" t="str">
        <f t="shared" si="243"/>
        <v/>
      </c>
      <c r="AF784" s="54" t="str">
        <f t="shared" si="244"/>
        <v/>
      </c>
      <c r="AG784" s="54" t="str">
        <f t="shared" si="252"/>
        <v/>
      </c>
      <c r="AH784" s="54" t="str">
        <f t="shared" si="252"/>
        <v/>
      </c>
      <c r="AI784" s="54" t="str">
        <f t="shared" si="252"/>
        <v/>
      </c>
      <c r="AJ784" s="54" t="str">
        <f t="shared" si="245"/>
        <v/>
      </c>
      <c r="AK784" s="54" t="str">
        <f t="shared" si="253"/>
        <v/>
      </c>
      <c r="AL784" s="54" t="str">
        <f t="shared" si="253"/>
        <v/>
      </c>
      <c r="AM784" s="54" t="str">
        <f t="shared" si="253"/>
        <v/>
      </c>
      <c r="AN784" s="1" t="str">
        <f>IF(AF784="S",VLOOKUP(AI784,lookups!$N$1:$O$100,2,FALSE),"NVT")</f>
        <v>NVT</v>
      </c>
      <c r="AP784" s="54" t="str">
        <f t="shared" si="258"/>
        <v/>
      </c>
    </row>
    <row r="785" spans="1:42" x14ac:dyDescent="0.2">
      <c r="A785" s="1" t="e">
        <f t="shared" si="246"/>
        <v>#VALUE!</v>
      </c>
      <c r="B785" s="1">
        <f t="shared" si="247"/>
        <v>52</v>
      </c>
      <c r="C785" s="1">
        <f t="shared" si="248"/>
        <v>1</v>
      </c>
      <c r="D785" s="1">
        <f t="shared" si="249"/>
        <v>0</v>
      </c>
      <c r="E785" s="1">
        <f t="shared" si="254"/>
        <v>781</v>
      </c>
      <c r="F785" s="1" t="str">
        <f>IFERROR(VLOOKUP($E785,aanmeldingen!$B:$AB,F$1,FALSE),"-")</f>
        <v>-</v>
      </c>
      <c r="H785" s="25" t="str">
        <f>IF($D785=1,VLOOKUP($E785,aanmeldingen!$B:$AB,H$1,FALSE),"")</f>
        <v/>
      </c>
      <c r="I785" s="1" t="str">
        <f>IF($D785=1,VLOOKUP($E785,aanmeldingen!$B:$AB,I$1,FALSE),"")</f>
        <v/>
      </c>
      <c r="J785" s="1" t="str">
        <f>IF($D785=1,VLOOKUP($E785,aanmeldingen!$B:$AB,J$1,FALSE),"")</f>
        <v/>
      </c>
      <c r="K785" s="95" t="str">
        <f>IF($D785=1,VLOOKUP($E785,aanmeldingen!$B:$AB,K$1,FALSE),"")</f>
        <v/>
      </c>
      <c r="L785" s="95" t="str">
        <f>IF($D785=1,VLOOKUP($E785,aanmeldingen!$B:$AB,L$1,FALSE),"")</f>
        <v/>
      </c>
      <c r="M785" s="18" t="str">
        <f>IF($D785=1,VLOOKUP($E785,aanmeldingen!$B:$AB,M$1,FALSE),"")</f>
        <v/>
      </c>
      <c r="N785" s="1" t="str">
        <f>IF($D785=1,VLOOKUP($E785,aanmeldingen!$B:$AB,N$1,FALSE),"")</f>
        <v/>
      </c>
      <c r="O785" s="1" t="str">
        <f>IF($F785="-","",VLOOKUP($E785,aanmeldingen!$B:$AB,O$1,FALSE))</f>
        <v/>
      </c>
      <c r="P785" s="1" t="str">
        <f>IF($F785="-","",VLOOKUP($E785,aanmeldingen!$B:$AB,P$1,FALSE))</f>
        <v/>
      </c>
      <c r="Q785" s="1" t="str">
        <f>IF($F785="-","",VLOOKUP($E785,aanmeldingen!$B:$AB,Q$1,FALSE))</f>
        <v/>
      </c>
      <c r="R785" s="123"/>
      <c r="S785" s="123"/>
      <c r="AA785" s="54">
        <f t="shared" si="255"/>
        <v>0</v>
      </c>
      <c r="AB785" s="54" t="e">
        <f t="shared" si="256"/>
        <v>#VALUE!</v>
      </c>
      <c r="AC785" s="83" t="str">
        <f t="shared" si="257"/>
        <v/>
      </c>
      <c r="AD785" s="54">
        <f t="shared" si="259"/>
        <v>781</v>
      </c>
      <c r="AE785" s="54" t="str">
        <f t="shared" si="243"/>
        <v/>
      </c>
      <c r="AF785" s="54" t="str">
        <f t="shared" si="244"/>
        <v/>
      </c>
      <c r="AG785" s="54" t="str">
        <f t="shared" ref="AG785:AI804" si="260">IF($AF785="W",VLOOKUP($AE785,$F$5:$N$997,AG$4,FALSE),IF($AF785="S",VLOOKUP($AE785,$A$5:$R$997,AG$3,FALSE),""))</f>
        <v/>
      </c>
      <c r="AH785" s="54" t="str">
        <f t="shared" si="260"/>
        <v/>
      </c>
      <c r="AI785" s="54" t="str">
        <f t="shared" si="260"/>
        <v/>
      </c>
      <c r="AJ785" s="54" t="str">
        <f t="shared" si="245"/>
        <v/>
      </c>
      <c r="AK785" s="54" t="str">
        <f t="shared" ref="AK785:AM804" si="261">IF($AF785="W",VLOOKUP($AE785,$F$5:$N$997,AK$4,FALSE),"")</f>
        <v/>
      </c>
      <c r="AL785" s="54" t="str">
        <f t="shared" si="261"/>
        <v/>
      </c>
      <c r="AM785" s="54" t="str">
        <f t="shared" si="261"/>
        <v/>
      </c>
      <c r="AN785" s="1" t="str">
        <f>IF(AF785="S",VLOOKUP(AI785,lookups!$N$1:$O$100,2,FALSE),"NVT")</f>
        <v>NVT</v>
      </c>
      <c r="AP785" s="54" t="str">
        <f t="shared" si="258"/>
        <v/>
      </c>
    </row>
    <row r="786" spans="1:42" x14ac:dyDescent="0.2">
      <c r="A786" s="1" t="e">
        <f t="shared" si="246"/>
        <v>#VALUE!</v>
      </c>
      <c r="B786" s="1">
        <f t="shared" si="247"/>
        <v>53</v>
      </c>
      <c r="C786" s="1">
        <f t="shared" si="248"/>
        <v>1</v>
      </c>
      <c r="D786" s="1">
        <f t="shared" si="249"/>
        <v>0</v>
      </c>
      <c r="E786" s="1">
        <f t="shared" si="254"/>
        <v>782</v>
      </c>
      <c r="F786" s="1" t="str">
        <f>IFERROR(VLOOKUP($E786,aanmeldingen!$B:$AB,F$1,FALSE),"-")</f>
        <v>-</v>
      </c>
      <c r="H786" s="25" t="str">
        <f>IF($D786=1,VLOOKUP($E786,aanmeldingen!$B:$AB,H$1,FALSE),"")</f>
        <v/>
      </c>
      <c r="I786" s="1" t="str">
        <f>IF($D786=1,VLOOKUP($E786,aanmeldingen!$B:$AB,I$1,FALSE),"")</f>
        <v/>
      </c>
      <c r="J786" s="1" t="str">
        <f>IF($D786=1,VLOOKUP($E786,aanmeldingen!$B:$AB,J$1,FALSE),"")</f>
        <v/>
      </c>
      <c r="K786" s="95" t="str">
        <f>IF($D786=1,VLOOKUP($E786,aanmeldingen!$B:$AB,K$1,FALSE),"")</f>
        <v/>
      </c>
      <c r="L786" s="95" t="str">
        <f>IF($D786=1,VLOOKUP($E786,aanmeldingen!$B:$AB,L$1,FALSE),"")</f>
        <v/>
      </c>
      <c r="M786" s="18" t="str">
        <f>IF($D786=1,VLOOKUP($E786,aanmeldingen!$B:$AB,M$1,FALSE),"")</f>
        <v/>
      </c>
      <c r="N786" s="1" t="str">
        <f>IF($D786=1,VLOOKUP($E786,aanmeldingen!$B:$AB,N$1,FALSE),"")</f>
        <v/>
      </c>
      <c r="O786" s="1" t="str">
        <f>IF($F786="-","",VLOOKUP($E786,aanmeldingen!$B:$AB,O$1,FALSE))</f>
        <v/>
      </c>
      <c r="P786" s="1" t="str">
        <f>IF($F786="-","",VLOOKUP($E786,aanmeldingen!$B:$AB,P$1,FALSE))</f>
        <v/>
      </c>
      <c r="Q786" s="1" t="str">
        <f>IF($F786="-","",VLOOKUP($E786,aanmeldingen!$B:$AB,Q$1,FALSE))</f>
        <v/>
      </c>
      <c r="R786" s="123"/>
      <c r="S786" s="123"/>
      <c r="AA786" s="54">
        <f t="shared" si="255"/>
        <v>0</v>
      </c>
      <c r="AB786" s="54" t="e">
        <f t="shared" si="256"/>
        <v>#VALUE!</v>
      </c>
      <c r="AC786" s="83" t="str">
        <f t="shared" si="257"/>
        <v/>
      </c>
      <c r="AD786" s="54">
        <f t="shared" si="259"/>
        <v>782</v>
      </c>
      <c r="AE786" s="54" t="str">
        <f t="shared" si="243"/>
        <v/>
      </c>
      <c r="AF786" s="54" t="str">
        <f t="shared" si="244"/>
        <v/>
      </c>
      <c r="AG786" s="54" t="str">
        <f t="shared" si="260"/>
        <v/>
      </c>
      <c r="AH786" s="54" t="str">
        <f t="shared" si="260"/>
        <v/>
      </c>
      <c r="AI786" s="54" t="str">
        <f t="shared" si="260"/>
        <v/>
      </c>
      <c r="AJ786" s="54" t="str">
        <f t="shared" si="245"/>
        <v/>
      </c>
      <c r="AK786" s="54" t="str">
        <f t="shared" si="261"/>
        <v/>
      </c>
      <c r="AL786" s="54" t="str">
        <f t="shared" si="261"/>
        <v/>
      </c>
      <c r="AM786" s="54" t="str">
        <f t="shared" si="261"/>
        <v/>
      </c>
      <c r="AN786" s="1" t="str">
        <f>IF(AF786="S",VLOOKUP(AI786,lookups!$N$1:$O$100,2,FALSE),"NVT")</f>
        <v>NVT</v>
      </c>
      <c r="AP786" s="54" t="str">
        <f t="shared" si="258"/>
        <v/>
      </c>
    </row>
    <row r="787" spans="1:42" x14ac:dyDescent="0.2">
      <c r="A787" s="1" t="e">
        <f t="shared" si="246"/>
        <v>#VALUE!</v>
      </c>
      <c r="B787" s="1">
        <f t="shared" si="247"/>
        <v>54</v>
      </c>
      <c r="C787" s="1">
        <f t="shared" si="248"/>
        <v>1</v>
      </c>
      <c r="D787" s="1">
        <f t="shared" si="249"/>
        <v>0</v>
      </c>
      <c r="E787" s="1">
        <f t="shared" si="254"/>
        <v>783</v>
      </c>
      <c r="F787" s="1" t="str">
        <f>IFERROR(VLOOKUP($E787,aanmeldingen!$B:$AB,F$1,FALSE),"-")</f>
        <v>-</v>
      </c>
      <c r="H787" s="25" t="str">
        <f>IF($D787=1,VLOOKUP($E787,aanmeldingen!$B:$AB,H$1,FALSE),"")</f>
        <v/>
      </c>
      <c r="I787" s="1" t="str">
        <f>IF($D787=1,VLOOKUP($E787,aanmeldingen!$B:$AB,I$1,FALSE),"")</f>
        <v/>
      </c>
      <c r="J787" s="1" t="str">
        <f>IF($D787=1,VLOOKUP($E787,aanmeldingen!$B:$AB,J$1,FALSE),"")</f>
        <v/>
      </c>
      <c r="K787" s="95" t="str">
        <f>IF($D787=1,VLOOKUP($E787,aanmeldingen!$B:$AB,K$1,FALSE),"")</f>
        <v/>
      </c>
      <c r="L787" s="95" t="str">
        <f>IF($D787=1,VLOOKUP($E787,aanmeldingen!$B:$AB,L$1,FALSE),"")</f>
        <v/>
      </c>
      <c r="M787" s="18" t="str">
        <f>IF($D787=1,VLOOKUP($E787,aanmeldingen!$B:$AB,M$1,FALSE),"")</f>
        <v/>
      </c>
      <c r="N787" s="1" t="str">
        <f>IF($D787=1,VLOOKUP($E787,aanmeldingen!$B:$AB,N$1,FALSE),"")</f>
        <v/>
      </c>
      <c r="O787" s="1" t="str">
        <f>IF($F787="-","",VLOOKUP($E787,aanmeldingen!$B:$AB,O$1,FALSE))</f>
        <v/>
      </c>
      <c r="P787" s="1" t="str">
        <f>IF($F787="-","",VLOOKUP($E787,aanmeldingen!$B:$AB,P$1,FALSE))</f>
        <v/>
      </c>
      <c r="Q787" s="1" t="str">
        <f>IF($F787="-","",VLOOKUP($E787,aanmeldingen!$B:$AB,Q$1,FALSE))</f>
        <v/>
      </c>
      <c r="R787" s="123"/>
      <c r="S787" s="123"/>
      <c r="AA787" s="54">
        <f t="shared" si="255"/>
        <v>0</v>
      </c>
      <c r="AB787" s="54" t="e">
        <f t="shared" si="256"/>
        <v>#VALUE!</v>
      </c>
      <c r="AC787" s="83" t="str">
        <f t="shared" si="257"/>
        <v/>
      </c>
      <c r="AD787" s="54">
        <f t="shared" si="259"/>
        <v>783</v>
      </c>
      <c r="AE787" s="54" t="str">
        <f t="shared" si="243"/>
        <v/>
      </c>
      <c r="AF787" s="54" t="str">
        <f t="shared" si="244"/>
        <v/>
      </c>
      <c r="AG787" s="54" t="str">
        <f t="shared" si="260"/>
        <v/>
      </c>
      <c r="AH787" s="54" t="str">
        <f t="shared" si="260"/>
        <v/>
      </c>
      <c r="AI787" s="54" t="str">
        <f t="shared" si="260"/>
        <v/>
      </c>
      <c r="AJ787" s="54" t="str">
        <f t="shared" si="245"/>
        <v/>
      </c>
      <c r="AK787" s="54" t="str">
        <f t="shared" si="261"/>
        <v/>
      </c>
      <c r="AL787" s="54" t="str">
        <f t="shared" si="261"/>
        <v/>
      </c>
      <c r="AM787" s="54" t="str">
        <f t="shared" si="261"/>
        <v/>
      </c>
      <c r="AN787" s="1" t="str">
        <f>IF(AF787="S",VLOOKUP(AI787,lookups!$N$1:$O$100,2,FALSE),"NVT")</f>
        <v>NVT</v>
      </c>
      <c r="AP787" s="54" t="str">
        <f t="shared" si="258"/>
        <v/>
      </c>
    </row>
    <row r="788" spans="1:42" x14ac:dyDescent="0.2">
      <c r="A788" s="1" t="e">
        <f t="shared" si="246"/>
        <v>#VALUE!</v>
      </c>
      <c r="B788" s="1">
        <f t="shared" si="247"/>
        <v>55</v>
      </c>
      <c r="C788" s="1">
        <f t="shared" si="248"/>
        <v>1</v>
      </c>
      <c r="D788" s="1">
        <f t="shared" si="249"/>
        <v>0</v>
      </c>
      <c r="E788" s="1">
        <f t="shared" si="254"/>
        <v>784</v>
      </c>
      <c r="F788" s="1" t="str">
        <f>IFERROR(VLOOKUP($E788,aanmeldingen!$B:$AB,F$1,FALSE),"-")</f>
        <v>-</v>
      </c>
      <c r="H788" s="25" t="str">
        <f>IF($D788=1,VLOOKUP($E788,aanmeldingen!$B:$AB,H$1,FALSE),"")</f>
        <v/>
      </c>
      <c r="I788" s="1" t="str">
        <f>IF($D788=1,VLOOKUP($E788,aanmeldingen!$B:$AB,I$1,FALSE),"")</f>
        <v/>
      </c>
      <c r="J788" s="1" t="str">
        <f>IF($D788=1,VLOOKUP($E788,aanmeldingen!$B:$AB,J$1,FALSE),"")</f>
        <v/>
      </c>
      <c r="K788" s="95" t="str">
        <f>IF($D788=1,VLOOKUP($E788,aanmeldingen!$B:$AB,K$1,FALSE),"")</f>
        <v/>
      </c>
      <c r="L788" s="95" t="str">
        <f>IF($D788=1,VLOOKUP($E788,aanmeldingen!$B:$AB,L$1,FALSE),"")</f>
        <v/>
      </c>
      <c r="M788" s="18" t="str">
        <f>IF($D788=1,VLOOKUP($E788,aanmeldingen!$B:$AB,M$1,FALSE),"")</f>
        <v/>
      </c>
      <c r="N788" s="1" t="str">
        <f>IF($D788=1,VLOOKUP($E788,aanmeldingen!$B:$AB,N$1,FALSE),"")</f>
        <v/>
      </c>
      <c r="O788" s="1" t="str">
        <f>IF($F788="-","",VLOOKUP($E788,aanmeldingen!$B:$AB,O$1,FALSE))</f>
        <v/>
      </c>
      <c r="P788" s="1" t="str">
        <f>IF($F788="-","",VLOOKUP($E788,aanmeldingen!$B:$AB,P$1,FALSE))</f>
        <v/>
      </c>
      <c r="Q788" s="1" t="str">
        <f>IF($F788="-","",VLOOKUP($E788,aanmeldingen!$B:$AB,Q$1,FALSE))</f>
        <v/>
      </c>
      <c r="R788" s="123"/>
      <c r="S788" s="123"/>
      <c r="AA788" s="54">
        <f t="shared" si="255"/>
        <v>0</v>
      </c>
      <c r="AB788" s="54" t="e">
        <f t="shared" si="256"/>
        <v>#VALUE!</v>
      </c>
      <c r="AC788" s="83" t="str">
        <f t="shared" si="257"/>
        <v/>
      </c>
      <c r="AD788" s="54">
        <f t="shared" si="259"/>
        <v>784</v>
      </c>
      <c r="AE788" s="54" t="str">
        <f t="shared" si="243"/>
        <v/>
      </c>
      <c r="AF788" s="54" t="str">
        <f t="shared" si="244"/>
        <v/>
      </c>
      <c r="AG788" s="54" t="str">
        <f t="shared" si="260"/>
        <v/>
      </c>
      <c r="AH788" s="54" t="str">
        <f t="shared" si="260"/>
        <v/>
      </c>
      <c r="AI788" s="54" t="str">
        <f t="shared" si="260"/>
        <v/>
      </c>
      <c r="AJ788" s="54" t="str">
        <f t="shared" si="245"/>
        <v/>
      </c>
      <c r="AK788" s="54" t="str">
        <f t="shared" si="261"/>
        <v/>
      </c>
      <c r="AL788" s="54" t="str">
        <f t="shared" si="261"/>
        <v/>
      </c>
      <c r="AM788" s="54" t="str">
        <f t="shared" si="261"/>
        <v/>
      </c>
      <c r="AN788" s="1" t="str">
        <f>IF(AF788="S",VLOOKUP(AI788,lookups!$N$1:$O$100,2,FALSE),"NVT")</f>
        <v>NVT</v>
      </c>
      <c r="AP788" s="54" t="str">
        <f t="shared" si="258"/>
        <v/>
      </c>
    </row>
    <row r="789" spans="1:42" x14ac:dyDescent="0.2">
      <c r="A789" s="1" t="e">
        <f t="shared" si="246"/>
        <v>#VALUE!</v>
      </c>
      <c r="B789" s="1">
        <f t="shared" si="247"/>
        <v>56</v>
      </c>
      <c r="C789" s="1">
        <f t="shared" si="248"/>
        <v>1</v>
      </c>
      <c r="D789" s="1">
        <f t="shared" si="249"/>
        <v>0</v>
      </c>
      <c r="E789" s="1">
        <f t="shared" si="254"/>
        <v>785</v>
      </c>
      <c r="F789" s="1" t="str">
        <f>IFERROR(VLOOKUP($E789,aanmeldingen!$B:$AB,F$1,FALSE),"-")</f>
        <v>-</v>
      </c>
      <c r="H789" s="25" t="str">
        <f>IF($D789=1,VLOOKUP($E789,aanmeldingen!$B:$AB,H$1,FALSE),"")</f>
        <v/>
      </c>
      <c r="I789" s="1" t="str">
        <f>IF($D789=1,VLOOKUP($E789,aanmeldingen!$B:$AB,I$1,FALSE),"")</f>
        <v/>
      </c>
      <c r="J789" s="1" t="str">
        <f>IF($D789=1,VLOOKUP($E789,aanmeldingen!$B:$AB,J$1,FALSE),"")</f>
        <v/>
      </c>
      <c r="K789" s="95" t="str">
        <f>IF($D789=1,VLOOKUP($E789,aanmeldingen!$B:$AB,K$1,FALSE),"")</f>
        <v/>
      </c>
      <c r="L789" s="95" t="str">
        <f>IF($D789=1,VLOOKUP($E789,aanmeldingen!$B:$AB,L$1,FALSE),"")</f>
        <v/>
      </c>
      <c r="M789" s="18" t="str">
        <f>IF($D789=1,VLOOKUP($E789,aanmeldingen!$B:$AB,M$1,FALSE),"")</f>
        <v/>
      </c>
      <c r="N789" s="1" t="str">
        <f>IF($D789=1,VLOOKUP($E789,aanmeldingen!$B:$AB,N$1,FALSE),"")</f>
        <v/>
      </c>
      <c r="O789" s="1" t="str">
        <f>IF($F789="-","",VLOOKUP($E789,aanmeldingen!$B:$AB,O$1,FALSE))</f>
        <v/>
      </c>
      <c r="P789" s="1" t="str">
        <f>IF($F789="-","",VLOOKUP($E789,aanmeldingen!$B:$AB,P$1,FALSE))</f>
        <v/>
      </c>
      <c r="Q789" s="1" t="str">
        <f>IF($F789="-","",VLOOKUP($E789,aanmeldingen!$B:$AB,Q$1,FALSE))</f>
        <v/>
      </c>
      <c r="R789" s="123"/>
      <c r="S789" s="123"/>
      <c r="AA789" s="54">
        <f t="shared" si="255"/>
        <v>0</v>
      </c>
      <c r="AB789" s="54" t="e">
        <f t="shared" si="256"/>
        <v>#VALUE!</v>
      </c>
      <c r="AC789" s="83" t="str">
        <f t="shared" si="257"/>
        <v/>
      </c>
      <c r="AD789" s="54">
        <f t="shared" si="259"/>
        <v>785</v>
      </c>
      <c r="AE789" s="54" t="str">
        <f t="shared" si="243"/>
        <v/>
      </c>
      <c r="AF789" s="54" t="str">
        <f t="shared" si="244"/>
        <v/>
      </c>
      <c r="AG789" s="54" t="str">
        <f t="shared" si="260"/>
        <v/>
      </c>
      <c r="AH789" s="54" t="str">
        <f t="shared" si="260"/>
        <v/>
      </c>
      <c r="AI789" s="54" t="str">
        <f t="shared" si="260"/>
        <v/>
      </c>
      <c r="AJ789" s="54" t="str">
        <f t="shared" si="245"/>
        <v/>
      </c>
      <c r="AK789" s="54" t="str">
        <f t="shared" si="261"/>
        <v/>
      </c>
      <c r="AL789" s="54" t="str">
        <f t="shared" si="261"/>
        <v/>
      </c>
      <c r="AM789" s="54" t="str">
        <f t="shared" si="261"/>
        <v/>
      </c>
      <c r="AN789" s="1" t="str">
        <f>IF(AF789="S",VLOOKUP(AI789,lookups!$N$1:$O$100,2,FALSE),"NVT")</f>
        <v>NVT</v>
      </c>
      <c r="AP789" s="54" t="str">
        <f t="shared" si="258"/>
        <v/>
      </c>
    </row>
    <row r="790" spans="1:42" x14ac:dyDescent="0.2">
      <c r="A790" s="1" t="e">
        <f t="shared" si="246"/>
        <v>#VALUE!</v>
      </c>
      <c r="B790" s="1">
        <f t="shared" si="247"/>
        <v>57</v>
      </c>
      <c r="C790" s="1">
        <f t="shared" si="248"/>
        <v>1</v>
      </c>
      <c r="D790" s="1">
        <f t="shared" si="249"/>
        <v>0</v>
      </c>
      <c r="E790" s="1">
        <f t="shared" si="254"/>
        <v>786</v>
      </c>
      <c r="F790" s="1" t="str">
        <f>IFERROR(VLOOKUP($E790,aanmeldingen!$B:$AB,F$1,FALSE),"-")</f>
        <v>-</v>
      </c>
      <c r="H790" s="25" t="str">
        <f>IF($D790=1,VLOOKUP($E790,aanmeldingen!$B:$AB,H$1,FALSE),"")</f>
        <v/>
      </c>
      <c r="I790" s="1" t="str">
        <f>IF($D790=1,VLOOKUP($E790,aanmeldingen!$B:$AB,I$1,FALSE),"")</f>
        <v/>
      </c>
      <c r="J790" s="1" t="str">
        <f>IF($D790=1,VLOOKUP($E790,aanmeldingen!$B:$AB,J$1,FALSE),"")</f>
        <v/>
      </c>
      <c r="K790" s="95" t="str">
        <f>IF($D790=1,VLOOKUP($E790,aanmeldingen!$B:$AB,K$1,FALSE),"")</f>
        <v/>
      </c>
      <c r="L790" s="95" t="str">
        <f>IF($D790=1,VLOOKUP($E790,aanmeldingen!$B:$AB,L$1,FALSE),"")</f>
        <v/>
      </c>
      <c r="M790" s="18" t="str">
        <f>IF($D790=1,VLOOKUP($E790,aanmeldingen!$B:$AB,M$1,FALSE),"")</f>
        <v/>
      </c>
      <c r="N790" s="1" t="str">
        <f>IF($D790=1,VLOOKUP($E790,aanmeldingen!$B:$AB,N$1,FALSE),"")</f>
        <v/>
      </c>
      <c r="O790" s="1" t="str">
        <f>IF($F790="-","",VLOOKUP($E790,aanmeldingen!$B:$AB,O$1,FALSE))</f>
        <v/>
      </c>
      <c r="P790" s="1" t="str">
        <f>IF($F790="-","",VLOOKUP($E790,aanmeldingen!$B:$AB,P$1,FALSE))</f>
        <v/>
      </c>
      <c r="Q790" s="1" t="str">
        <f>IF($F790="-","",VLOOKUP($E790,aanmeldingen!$B:$AB,Q$1,FALSE))</f>
        <v/>
      </c>
      <c r="R790" s="123"/>
      <c r="S790" s="123"/>
      <c r="AA790" s="54">
        <f t="shared" si="255"/>
        <v>0</v>
      </c>
      <c r="AB790" s="54" t="e">
        <f t="shared" si="256"/>
        <v>#VALUE!</v>
      </c>
      <c r="AC790" s="83" t="str">
        <f t="shared" si="257"/>
        <v/>
      </c>
      <c r="AD790" s="54">
        <f t="shared" si="259"/>
        <v>786</v>
      </c>
      <c r="AE790" s="54" t="str">
        <f t="shared" si="243"/>
        <v/>
      </c>
      <c r="AF790" s="54" t="str">
        <f t="shared" si="244"/>
        <v/>
      </c>
      <c r="AG790" s="54" t="str">
        <f t="shared" si="260"/>
        <v/>
      </c>
      <c r="AH790" s="54" t="str">
        <f t="shared" si="260"/>
        <v/>
      </c>
      <c r="AI790" s="54" t="str">
        <f t="shared" si="260"/>
        <v/>
      </c>
      <c r="AJ790" s="54" t="str">
        <f t="shared" si="245"/>
        <v/>
      </c>
      <c r="AK790" s="54" t="str">
        <f t="shared" si="261"/>
        <v/>
      </c>
      <c r="AL790" s="54" t="str">
        <f t="shared" si="261"/>
        <v/>
      </c>
      <c r="AM790" s="54" t="str">
        <f t="shared" si="261"/>
        <v/>
      </c>
      <c r="AN790" s="1" t="str">
        <f>IF(AF790="S",VLOOKUP(AI790,lookups!$N$1:$O$100,2,FALSE),"NVT")</f>
        <v>NVT</v>
      </c>
      <c r="AP790" s="54" t="str">
        <f t="shared" si="258"/>
        <v/>
      </c>
    </row>
    <row r="791" spans="1:42" x14ac:dyDescent="0.2">
      <c r="A791" s="1" t="e">
        <f t="shared" si="246"/>
        <v>#VALUE!</v>
      </c>
      <c r="B791" s="1">
        <f t="shared" si="247"/>
        <v>58</v>
      </c>
      <c r="C791" s="1">
        <f t="shared" si="248"/>
        <v>1</v>
      </c>
      <c r="D791" s="1">
        <f t="shared" si="249"/>
        <v>0</v>
      </c>
      <c r="E791" s="1">
        <f t="shared" si="254"/>
        <v>787</v>
      </c>
      <c r="F791" s="1" t="str">
        <f>IFERROR(VLOOKUP($E791,aanmeldingen!$B:$AB,F$1,FALSE),"-")</f>
        <v>-</v>
      </c>
      <c r="H791" s="25" t="str">
        <f>IF($D791=1,VLOOKUP($E791,aanmeldingen!$B:$AB,H$1,FALSE),"")</f>
        <v/>
      </c>
      <c r="I791" s="1" t="str">
        <f>IF($D791=1,VLOOKUP($E791,aanmeldingen!$B:$AB,I$1,FALSE),"")</f>
        <v/>
      </c>
      <c r="J791" s="1" t="str">
        <f>IF($D791=1,VLOOKUP($E791,aanmeldingen!$B:$AB,J$1,FALSE),"")</f>
        <v/>
      </c>
      <c r="K791" s="95" t="str">
        <f>IF($D791=1,VLOOKUP($E791,aanmeldingen!$B:$AB,K$1,FALSE),"")</f>
        <v/>
      </c>
      <c r="L791" s="95" t="str">
        <f>IF($D791=1,VLOOKUP($E791,aanmeldingen!$B:$AB,L$1,FALSE),"")</f>
        <v/>
      </c>
      <c r="M791" s="18" t="str">
        <f>IF($D791=1,VLOOKUP($E791,aanmeldingen!$B:$AB,M$1,FALSE),"")</f>
        <v/>
      </c>
      <c r="N791" s="1" t="str">
        <f>IF($D791=1,VLOOKUP($E791,aanmeldingen!$B:$AB,N$1,FALSE),"")</f>
        <v/>
      </c>
      <c r="O791" s="1" t="str">
        <f>IF($F791="-","",VLOOKUP($E791,aanmeldingen!$B:$AB,O$1,FALSE))</f>
        <v/>
      </c>
      <c r="P791" s="1" t="str">
        <f>IF($F791="-","",VLOOKUP($E791,aanmeldingen!$B:$AB,P$1,FALSE))</f>
        <v/>
      </c>
      <c r="Q791" s="1" t="str">
        <f>IF($F791="-","",VLOOKUP($E791,aanmeldingen!$B:$AB,Q$1,FALSE))</f>
        <v/>
      </c>
      <c r="R791" s="123"/>
      <c r="S791" s="123"/>
      <c r="AA791" s="54">
        <f t="shared" si="255"/>
        <v>0</v>
      </c>
      <c r="AB791" s="54" t="e">
        <f t="shared" si="256"/>
        <v>#VALUE!</v>
      </c>
      <c r="AC791" s="83" t="str">
        <f t="shared" si="257"/>
        <v/>
      </c>
      <c r="AD791" s="54">
        <f t="shared" si="259"/>
        <v>787</v>
      </c>
      <c r="AE791" s="54" t="str">
        <f t="shared" si="243"/>
        <v/>
      </c>
      <c r="AF791" s="54" t="str">
        <f t="shared" si="244"/>
        <v/>
      </c>
      <c r="AG791" s="54" t="str">
        <f t="shared" si="260"/>
        <v/>
      </c>
      <c r="AH791" s="54" t="str">
        <f t="shared" si="260"/>
        <v/>
      </c>
      <c r="AI791" s="54" t="str">
        <f t="shared" si="260"/>
        <v/>
      </c>
      <c r="AJ791" s="54" t="str">
        <f t="shared" si="245"/>
        <v/>
      </c>
      <c r="AK791" s="54" t="str">
        <f t="shared" si="261"/>
        <v/>
      </c>
      <c r="AL791" s="54" t="str">
        <f t="shared" si="261"/>
        <v/>
      </c>
      <c r="AM791" s="54" t="str">
        <f t="shared" si="261"/>
        <v/>
      </c>
      <c r="AN791" s="1" t="str">
        <f>IF(AF791="S",VLOOKUP(AI791,lookups!$N$1:$O$100,2,FALSE),"NVT")</f>
        <v>NVT</v>
      </c>
      <c r="AP791" s="54" t="str">
        <f t="shared" si="258"/>
        <v/>
      </c>
    </row>
    <row r="792" spans="1:42" x14ac:dyDescent="0.2">
      <c r="A792" s="1" t="e">
        <f t="shared" si="246"/>
        <v>#VALUE!</v>
      </c>
      <c r="B792" s="1">
        <f t="shared" si="247"/>
        <v>59</v>
      </c>
      <c r="C792" s="1">
        <f t="shared" si="248"/>
        <v>1</v>
      </c>
      <c r="D792" s="1">
        <f t="shared" si="249"/>
        <v>0</v>
      </c>
      <c r="E792" s="1">
        <f t="shared" si="254"/>
        <v>788</v>
      </c>
      <c r="F792" s="1" t="str">
        <f>IFERROR(VLOOKUP($E792,aanmeldingen!$B:$AB,F$1,FALSE),"-")</f>
        <v>-</v>
      </c>
      <c r="H792" s="25" t="str">
        <f>IF($D792=1,VLOOKUP($E792,aanmeldingen!$B:$AB,H$1,FALSE),"")</f>
        <v/>
      </c>
      <c r="I792" s="1" t="str">
        <f>IF($D792=1,VLOOKUP($E792,aanmeldingen!$B:$AB,I$1,FALSE),"")</f>
        <v/>
      </c>
      <c r="J792" s="1" t="str">
        <f>IF($D792=1,VLOOKUP($E792,aanmeldingen!$B:$AB,J$1,FALSE),"")</f>
        <v/>
      </c>
      <c r="K792" s="95" t="str">
        <f>IF($D792=1,VLOOKUP($E792,aanmeldingen!$B:$AB,K$1,FALSE),"")</f>
        <v/>
      </c>
      <c r="L792" s="95" t="str">
        <f>IF($D792=1,VLOOKUP($E792,aanmeldingen!$B:$AB,L$1,FALSE),"")</f>
        <v/>
      </c>
      <c r="M792" s="18" t="str">
        <f>IF($D792=1,VLOOKUP($E792,aanmeldingen!$B:$AB,M$1,FALSE),"")</f>
        <v/>
      </c>
      <c r="N792" s="1" t="str">
        <f>IF($D792=1,VLOOKUP($E792,aanmeldingen!$B:$AB,N$1,FALSE),"")</f>
        <v/>
      </c>
      <c r="O792" s="1" t="str">
        <f>IF($F792="-","",VLOOKUP($E792,aanmeldingen!$B:$AB,O$1,FALSE))</f>
        <v/>
      </c>
      <c r="P792" s="1" t="str">
        <f>IF($F792="-","",VLOOKUP($E792,aanmeldingen!$B:$AB,P$1,FALSE))</f>
        <v/>
      </c>
      <c r="Q792" s="1" t="str">
        <f>IF($F792="-","",VLOOKUP($E792,aanmeldingen!$B:$AB,Q$1,FALSE))</f>
        <v/>
      </c>
      <c r="R792" s="123"/>
      <c r="S792" s="123"/>
      <c r="AA792" s="54">
        <f t="shared" si="255"/>
        <v>0</v>
      </c>
      <c r="AB792" s="54" t="e">
        <f t="shared" si="256"/>
        <v>#VALUE!</v>
      </c>
      <c r="AC792" s="83" t="str">
        <f t="shared" si="257"/>
        <v/>
      </c>
      <c r="AD792" s="54">
        <f t="shared" si="259"/>
        <v>788</v>
      </c>
      <c r="AE792" s="54" t="str">
        <f t="shared" si="243"/>
        <v/>
      </c>
      <c r="AF792" s="54" t="str">
        <f t="shared" si="244"/>
        <v/>
      </c>
      <c r="AG792" s="54" t="str">
        <f t="shared" si="260"/>
        <v/>
      </c>
      <c r="AH792" s="54" t="str">
        <f t="shared" si="260"/>
        <v/>
      </c>
      <c r="AI792" s="54" t="str">
        <f t="shared" si="260"/>
        <v/>
      </c>
      <c r="AJ792" s="54" t="str">
        <f t="shared" si="245"/>
        <v/>
      </c>
      <c r="AK792" s="54" t="str">
        <f t="shared" si="261"/>
        <v/>
      </c>
      <c r="AL792" s="54" t="str">
        <f t="shared" si="261"/>
        <v/>
      </c>
      <c r="AM792" s="54" t="str">
        <f t="shared" si="261"/>
        <v/>
      </c>
      <c r="AN792" s="1" t="str">
        <f>IF(AF792="S",VLOOKUP(AI792,lookups!$N$1:$O$100,2,FALSE),"NVT")</f>
        <v>NVT</v>
      </c>
      <c r="AP792" s="54" t="str">
        <f t="shared" si="258"/>
        <v/>
      </c>
    </row>
    <row r="793" spans="1:42" x14ac:dyDescent="0.2">
      <c r="A793" s="1" t="e">
        <f t="shared" si="246"/>
        <v>#VALUE!</v>
      </c>
      <c r="B793" s="1">
        <f t="shared" si="247"/>
        <v>60</v>
      </c>
      <c r="C793" s="1">
        <f t="shared" si="248"/>
        <v>1</v>
      </c>
      <c r="D793" s="1">
        <f t="shared" si="249"/>
        <v>0</v>
      </c>
      <c r="E793" s="1">
        <f t="shared" si="254"/>
        <v>789</v>
      </c>
      <c r="F793" s="1" t="str">
        <f>IFERROR(VLOOKUP($E793,aanmeldingen!$B:$AB,F$1,FALSE),"-")</f>
        <v>-</v>
      </c>
      <c r="H793" s="25" t="str">
        <f>IF($D793=1,VLOOKUP($E793,aanmeldingen!$B:$AB,H$1,FALSE),"")</f>
        <v/>
      </c>
      <c r="I793" s="1" t="str">
        <f>IF($D793=1,VLOOKUP($E793,aanmeldingen!$B:$AB,I$1,FALSE),"")</f>
        <v/>
      </c>
      <c r="J793" s="1" t="str">
        <f>IF($D793=1,VLOOKUP($E793,aanmeldingen!$B:$AB,J$1,FALSE),"")</f>
        <v/>
      </c>
      <c r="K793" s="95" t="str">
        <f>IF($D793=1,VLOOKUP($E793,aanmeldingen!$B:$AB,K$1,FALSE),"")</f>
        <v/>
      </c>
      <c r="L793" s="95" t="str">
        <f>IF($D793=1,VLOOKUP($E793,aanmeldingen!$B:$AB,L$1,FALSE),"")</f>
        <v/>
      </c>
      <c r="M793" s="18" t="str">
        <f>IF($D793=1,VLOOKUP($E793,aanmeldingen!$B:$AB,M$1,FALSE),"")</f>
        <v/>
      </c>
      <c r="N793" s="1" t="str">
        <f>IF($D793=1,VLOOKUP($E793,aanmeldingen!$B:$AB,N$1,FALSE),"")</f>
        <v/>
      </c>
      <c r="O793" s="1" t="str">
        <f>IF($F793="-","",VLOOKUP($E793,aanmeldingen!$B:$AB,O$1,FALSE))</f>
        <v/>
      </c>
      <c r="P793" s="1" t="str">
        <f>IF($F793="-","",VLOOKUP($E793,aanmeldingen!$B:$AB,P$1,FALSE))</f>
        <v/>
      </c>
      <c r="Q793" s="1" t="str">
        <f>IF($F793="-","",VLOOKUP($E793,aanmeldingen!$B:$AB,Q$1,FALSE))</f>
        <v/>
      </c>
      <c r="R793" s="123"/>
      <c r="S793" s="123"/>
      <c r="AA793" s="54">
        <f t="shared" si="255"/>
        <v>0</v>
      </c>
      <c r="AB793" s="54" t="e">
        <f t="shared" si="256"/>
        <v>#VALUE!</v>
      </c>
      <c r="AC793" s="83" t="str">
        <f t="shared" si="257"/>
        <v/>
      </c>
      <c r="AD793" s="54">
        <f t="shared" si="259"/>
        <v>789</v>
      </c>
      <c r="AE793" s="54" t="str">
        <f t="shared" si="243"/>
        <v/>
      </c>
      <c r="AF793" s="54" t="str">
        <f t="shared" si="244"/>
        <v/>
      </c>
      <c r="AG793" s="54" t="str">
        <f t="shared" si="260"/>
        <v/>
      </c>
      <c r="AH793" s="54" t="str">
        <f t="shared" si="260"/>
        <v/>
      </c>
      <c r="AI793" s="54" t="str">
        <f t="shared" si="260"/>
        <v/>
      </c>
      <c r="AJ793" s="54" t="str">
        <f t="shared" si="245"/>
        <v/>
      </c>
      <c r="AK793" s="54" t="str">
        <f t="shared" si="261"/>
        <v/>
      </c>
      <c r="AL793" s="54" t="str">
        <f t="shared" si="261"/>
        <v/>
      </c>
      <c r="AM793" s="54" t="str">
        <f t="shared" si="261"/>
        <v/>
      </c>
      <c r="AN793" s="1" t="str">
        <f>IF(AF793="S",VLOOKUP(AI793,lookups!$N$1:$O$100,2,FALSE),"NVT")</f>
        <v>NVT</v>
      </c>
      <c r="AP793" s="54" t="str">
        <f t="shared" si="258"/>
        <v/>
      </c>
    </row>
    <row r="794" spans="1:42" x14ac:dyDescent="0.2">
      <c r="A794" s="1" t="e">
        <f t="shared" si="246"/>
        <v>#VALUE!</v>
      </c>
      <c r="B794" s="1">
        <f t="shared" si="247"/>
        <v>61</v>
      </c>
      <c r="C794" s="1">
        <f t="shared" si="248"/>
        <v>1</v>
      </c>
      <c r="D794" s="1">
        <f t="shared" si="249"/>
        <v>0</v>
      </c>
      <c r="E794" s="1">
        <f t="shared" si="254"/>
        <v>790</v>
      </c>
      <c r="F794" s="1" t="str">
        <f>IFERROR(VLOOKUP($E794,aanmeldingen!$B:$AB,F$1,FALSE),"-")</f>
        <v>-</v>
      </c>
      <c r="H794" s="25" t="str">
        <f>IF($D794=1,VLOOKUP($E794,aanmeldingen!$B:$AB,H$1,FALSE),"")</f>
        <v/>
      </c>
      <c r="I794" s="1" t="str">
        <f>IF($D794=1,VLOOKUP($E794,aanmeldingen!$B:$AB,I$1,FALSE),"")</f>
        <v/>
      </c>
      <c r="J794" s="1" t="str">
        <f>IF($D794=1,VLOOKUP($E794,aanmeldingen!$B:$AB,J$1,FALSE),"")</f>
        <v/>
      </c>
      <c r="K794" s="95" t="str">
        <f>IF($D794=1,VLOOKUP($E794,aanmeldingen!$B:$AB,K$1,FALSE),"")</f>
        <v/>
      </c>
      <c r="L794" s="95" t="str">
        <f>IF($D794=1,VLOOKUP($E794,aanmeldingen!$B:$AB,L$1,FALSE),"")</f>
        <v/>
      </c>
      <c r="M794" s="18" t="str">
        <f>IF($D794=1,VLOOKUP($E794,aanmeldingen!$B:$AB,M$1,FALSE),"")</f>
        <v/>
      </c>
      <c r="N794" s="1" t="str">
        <f>IF($D794=1,VLOOKUP($E794,aanmeldingen!$B:$AB,N$1,FALSE),"")</f>
        <v/>
      </c>
      <c r="O794" s="1" t="str">
        <f>IF($F794="-","",VLOOKUP($E794,aanmeldingen!$B:$AB,O$1,FALSE))</f>
        <v/>
      </c>
      <c r="P794" s="1" t="str">
        <f>IF($F794="-","",VLOOKUP($E794,aanmeldingen!$B:$AB,P$1,FALSE))</f>
        <v/>
      </c>
      <c r="Q794" s="1" t="str">
        <f>IF($F794="-","",VLOOKUP($E794,aanmeldingen!$B:$AB,Q$1,FALSE))</f>
        <v/>
      </c>
      <c r="R794" s="123"/>
      <c r="S794" s="123"/>
      <c r="AA794" s="54">
        <f t="shared" si="255"/>
        <v>0</v>
      </c>
      <c r="AB794" s="54" t="e">
        <f t="shared" si="256"/>
        <v>#VALUE!</v>
      </c>
      <c r="AC794" s="83" t="str">
        <f t="shared" si="257"/>
        <v/>
      </c>
      <c r="AD794" s="54">
        <f t="shared" si="259"/>
        <v>790</v>
      </c>
      <c r="AE794" s="54" t="str">
        <f t="shared" si="243"/>
        <v/>
      </c>
      <c r="AF794" s="54" t="str">
        <f t="shared" si="244"/>
        <v/>
      </c>
      <c r="AG794" s="54" t="str">
        <f t="shared" si="260"/>
        <v/>
      </c>
      <c r="AH794" s="54" t="str">
        <f t="shared" si="260"/>
        <v/>
      </c>
      <c r="AI794" s="54" t="str">
        <f t="shared" si="260"/>
        <v/>
      </c>
      <c r="AJ794" s="54" t="str">
        <f t="shared" si="245"/>
        <v/>
      </c>
      <c r="AK794" s="54" t="str">
        <f t="shared" si="261"/>
        <v/>
      </c>
      <c r="AL794" s="54" t="str">
        <f t="shared" si="261"/>
        <v/>
      </c>
      <c r="AM794" s="54" t="str">
        <f t="shared" si="261"/>
        <v/>
      </c>
      <c r="AN794" s="1" t="str">
        <f>IF(AF794="S",VLOOKUP(AI794,lookups!$N$1:$O$100,2,FALSE),"NVT")</f>
        <v>NVT</v>
      </c>
      <c r="AP794" s="54" t="str">
        <f t="shared" si="258"/>
        <v/>
      </c>
    </row>
    <row r="795" spans="1:42" x14ac:dyDescent="0.2">
      <c r="A795" s="1" t="e">
        <f t="shared" si="246"/>
        <v>#VALUE!</v>
      </c>
      <c r="B795" s="1">
        <f t="shared" si="247"/>
        <v>62</v>
      </c>
      <c r="C795" s="1">
        <f t="shared" si="248"/>
        <v>1</v>
      </c>
      <c r="D795" s="1">
        <f t="shared" si="249"/>
        <v>0</v>
      </c>
      <c r="E795" s="1">
        <f t="shared" si="254"/>
        <v>791</v>
      </c>
      <c r="F795" s="1" t="str">
        <f>IFERROR(VLOOKUP($E795,aanmeldingen!$B:$AB,F$1,FALSE),"-")</f>
        <v>-</v>
      </c>
      <c r="H795" s="25" t="str">
        <f>IF($D795=1,VLOOKUP($E795,aanmeldingen!$B:$AB,H$1,FALSE),"")</f>
        <v/>
      </c>
      <c r="I795" s="1" t="str">
        <f>IF($D795=1,VLOOKUP($E795,aanmeldingen!$B:$AB,I$1,FALSE),"")</f>
        <v/>
      </c>
      <c r="J795" s="1" t="str">
        <f>IF($D795=1,VLOOKUP($E795,aanmeldingen!$B:$AB,J$1,FALSE),"")</f>
        <v/>
      </c>
      <c r="K795" s="95" t="str">
        <f>IF($D795=1,VLOOKUP($E795,aanmeldingen!$B:$AB,K$1,FALSE),"")</f>
        <v/>
      </c>
      <c r="L795" s="95" t="str">
        <f>IF($D795=1,VLOOKUP($E795,aanmeldingen!$B:$AB,L$1,FALSE),"")</f>
        <v/>
      </c>
      <c r="M795" s="18" t="str">
        <f>IF($D795=1,VLOOKUP($E795,aanmeldingen!$B:$AB,M$1,FALSE),"")</f>
        <v/>
      </c>
      <c r="N795" s="1" t="str">
        <f>IF($D795=1,VLOOKUP($E795,aanmeldingen!$B:$AB,N$1,FALSE),"")</f>
        <v/>
      </c>
      <c r="O795" s="1" t="str">
        <f>IF($F795="-","",VLOOKUP($E795,aanmeldingen!$B:$AB,O$1,FALSE))</f>
        <v/>
      </c>
      <c r="P795" s="1" t="str">
        <f>IF($F795="-","",VLOOKUP($E795,aanmeldingen!$B:$AB,P$1,FALSE))</f>
        <v/>
      </c>
      <c r="Q795" s="1" t="str">
        <f>IF($F795="-","",VLOOKUP($E795,aanmeldingen!$B:$AB,Q$1,FALSE))</f>
        <v/>
      </c>
      <c r="R795" s="123"/>
      <c r="S795" s="123"/>
      <c r="AA795" s="54">
        <f t="shared" si="255"/>
        <v>0</v>
      </c>
      <c r="AB795" s="54" t="e">
        <f t="shared" si="256"/>
        <v>#VALUE!</v>
      </c>
      <c r="AC795" s="83" t="str">
        <f t="shared" si="257"/>
        <v/>
      </c>
      <c r="AD795" s="54">
        <f t="shared" si="259"/>
        <v>791</v>
      </c>
      <c r="AE795" s="54" t="str">
        <f t="shared" si="243"/>
        <v/>
      </c>
      <c r="AF795" s="54" t="str">
        <f t="shared" si="244"/>
        <v/>
      </c>
      <c r="AG795" s="54" t="str">
        <f t="shared" si="260"/>
        <v/>
      </c>
      <c r="AH795" s="54" t="str">
        <f t="shared" si="260"/>
        <v/>
      </c>
      <c r="AI795" s="54" t="str">
        <f t="shared" si="260"/>
        <v/>
      </c>
      <c r="AJ795" s="54" t="str">
        <f t="shared" si="245"/>
        <v/>
      </c>
      <c r="AK795" s="54" t="str">
        <f t="shared" si="261"/>
        <v/>
      </c>
      <c r="AL795" s="54" t="str">
        <f t="shared" si="261"/>
        <v/>
      </c>
      <c r="AM795" s="54" t="str">
        <f t="shared" si="261"/>
        <v/>
      </c>
      <c r="AN795" s="1" t="str">
        <f>IF(AF795="S",VLOOKUP(AI795,lookups!$N$1:$O$100,2,FALSE),"NVT")</f>
        <v>NVT</v>
      </c>
      <c r="AP795" s="54" t="str">
        <f t="shared" si="258"/>
        <v/>
      </c>
    </row>
    <row r="796" spans="1:42" x14ac:dyDescent="0.2">
      <c r="A796" s="1" t="e">
        <f t="shared" si="246"/>
        <v>#VALUE!</v>
      </c>
      <c r="B796" s="1">
        <f t="shared" si="247"/>
        <v>63</v>
      </c>
      <c r="C796" s="1">
        <f t="shared" si="248"/>
        <v>1</v>
      </c>
      <c r="D796" s="1">
        <f t="shared" si="249"/>
        <v>0</v>
      </c>
      <c r="E796" s="1">
        <f t="shared" si="254"/>
        <v>792</v>
      </c>
      <c r="F796" s="1" t="str">
        <f>IFERROR(VLOOKUP($E796,aanmeldingen!$B:$AB,F$1,FALSE),"-")</f>
        <v>-</v>
      </c>
      <c r="H796" s="25" t="str">
        <f>IF($D796=1,VLOOKUP($E796,aanmeldingen!$B:$AB,H$1,FALSE),"")</f>
        <v/>
      </c>
      <c r="I796" s="1" t="str">
        <f>IF($D796=1,VLOOKUP($E796,aanmeldingen!$B:$AB,I$1,FALSE),"")</f>
        <v/>
      </c>
      <c r="J796" s="1" t="str">
        <f>IF($D796=1,VLOOKUP($E796,aanmeldingen!$B:$AB,J$1,FALSE),"")</f>
        <v/>
      </c>
      <c r="K796" s="95" t="str">
        <f>IF($D796=1,VLOOKUP($E796,aanmeldingen!$B:$AB,K$1,FALSE),"")</f>
        <v/>
      </c>
      <c r="L796" s="95" t="str">
        <f>IF($D796=1,VLOOKUP($E796,aanmeldingen!$B:$AB,L$1,FALSE),"")</f>
        <v/>
      </c>
      <c r="M796" s="18" t="str">
        <f>IF($D796=1,VLOOKUP($E796,aanmeldingen!$B:$AB,M$1,FALSE),"")</f>
        <v/>
      </c>
      <c r="N796" s="1" t="str">
        <f>IF($D796=1,VLOOKUP($E796,aanmeldingen!$B:$AB,N$1,FALSE),"")</f>
        <v/>
      </c>
      <c r="O796" s="1" t="str">
        <f>IF($F796="-","",VLOOKUP($E796,aanmeldingen!$B:$AB,O$1,FALSE))</f>
        <v/>
      </c>
      <c r="P796" s="1" t="str">
        <f>IF($F796="-","",VLOOKUP($E796,aanmeldingen!$B:$AB,P$1,FALSE))</f>
        <v/>
      </c>
      <c r="Q796" s="1" t="str">
        <f>IF($F796="-","",VLOOKUP($E796,aanmeldingen!$B:$AB,Q$1,FALSE))</f>
        <v/>
      </c>
      <c r="R796" s="123"/>
      <c r="S796" s="123"/>
      <c r="AA796" s="54">
        <f t="shared" si="255"/>
        <v>0</v>
      </c>
      <c r="AB796" s="54" t="e">
        <f t="shared" si="256"/>
        <v>#VALUE!</v>
      </c>
      <c r="AC796" s="83" t="str">
        <f t="shared" si="257"/>
        <v/>
      </c>
      <c r="AD796" s="54">
        <f t="shared" si="259"/>
        <v>792</v>
      </c>
      <c r="AE796" s="54" t="str">
        <f t="shared" ref="AE796:AE859" si="262">IFERROR(VLOOKUP(AD796,$AB$5:$AC$1990,2,FALSE),"")</f>
        <v/>
      </c>
      <c r="AF796" s="54" t="str">
        <f t="shared" ref="AF796:AF859" si="263">IF(AE796="","",IF(AE796=TRUNC(AE796),"W","S"))</f>
        <v/>
      </c>
      <c r="AG796" s="54" t="str">
        <f t="shared" si="260"/>
        <v/>
      </c>
      <c r="AH796" s="54" t="str">
        <f t="shared" si="260"/>
        <v/>
      </c>
      <c r="AI796" s="54" t="str">
        <f t="shared" si="260"/>
        <v/>
      </c>
      <c r="AJ796" s="54" t="str">
        <f t="shared" si="245"/>
        <v/>
      </c>
      <c r="AK796" s="54" t="str">
        <f t="shared" si="261"/>
        <v/>
      </c>
      <c r="AL796" s="54" t="str">
        <f t="shared" si="261"/>
        <v/>
      </c>
      <c r="AM796" s="54" t="str">
        <f t="shared" si="261"/>
        <v/>
      </c>
      <c r="AN796" s="1" t="str">
        <f>IF(AF796="S",VLOOKUP(AI796,lookups!$N$1:$O$100,2,FALSE),"NVT")</f>
        <v>NVT</v>
      </c>
      <c r="AP796" s="54" t="str">
        <f t="shared" si="258"/>
        <v/>
      </c>
    </row>
    <row r="797" spans="1:42" x14ac:dyDescent="0.2">
      <c r="A797" s="1" t="e">
        <f t="shared" si="246"/>
        <v>#VALUE!</v>
      </c>
      <c r="B797" s="1">
        <f t="shared" si="247"/>
        <v>64</v>
      </c>
      <c r="C797" s="1">
        <f t="shared" si="248"/>
        <v>1</v>
      </c>
      <c r="D797" s="1">
        <f t="shared" si="249"/>
        <v>0</v>
      </c>
      <c r="E797" s="1">
        <f t="shared" si="254"/>
        <v>793</v>
      </c>
      <c r="F797" s="1" t="str">
        <f>IFERROR(VLOOKUP($E797,aanmeldingen!$B:$AB,F$1,FALSE),"-")</f>
        <v>-</v>
      </c>
      <c r="H797" s="25" t="str">
        <f>IF($D797=1,VLOOKUP($E797,aanmeldingen!$B:$AB,H$1,FALSE),"")</f>
        <v/>
      </c>
      <c r="I797" s="1" t="str">
        <f>IF($D797=1,VLOOKUP($E797,aanmeldingen!$B:$AB,I$1,FALSE),"")</f>
        <v/>
      </c>
      <c r="J797" s="1" t="str">
        <f>IF($D797=1,VLOOKUP($E797,aanmeldingen!$B:$AB,J$1,FALSE),"")</f>
        <v/>
      </c>
      <c r="K797" s="95" t="str">
        <f>IF($D797=1,VLOOKUP($E797,aanmeldingen!$B:$AB,K$1,FALSE),"")</f>
        <v/>
      </c>
      <c r="L797" s="95" t="str">
        <f>IF($D797=1,VLOOKUP($E797,aanmeldingen!$B:$AB,L$1,FALSE),"")</f>
        <v/>
      </c>
      <c r="M797" s="18" t="str">
        <f>IF($D797=1,VLOOKUP($E797,aanmeldingen!$B:$AB,M$1,FALSE),"")</f>
        <v/>
      </c>
      <c r="N797" s="1" t="str">
        <f>IF($D797=1,VLOOKUP($E797,aanmeldingen!$B:$AB,N$1,FALSE),"")</f>
        <v/>
      </c>
      <c r="O797" s="1" t="str">
        <f>IF($F797="-","",VLOOKUP($E797,aanmeldingen!$B:$AB,O$1,FALSE))</f>
        <v/>
      </c>
      <c r="P797" s="1" t="str">
        <f>IF($F797="-","",VLOOKUP($E797,aanmeldingen!$B:$AB,P$1,FALSE))</f>
        <v/>
      </c>
      <c r="Q797" s="1" t="str">
        <f>IF($F797="-","",VLOOKUP($E797,aanmeldingen!$B:$AB,Q$1,FALSE))</f>
        <v/>
      </c>
      <c r="R797" s="123"/>
      <c r="S797" s="123"/>
      <c r="AA797" s="54">
        <f t="shared" si="255"/>
        <v>0</v>
      </c>
      <c r="AB797" s="54" t="e">
        <f t="shared" si="256"/>
        <v>#VALUE!</v>
      </c>
      <c r="AC797" s="83" t="str">
        <f t="shared" si="257"/>
        <v/>
      </c>
      <c r="AD797" s="54">
        <f t="shared" si="259"/>
        <v>793</v>
      </c>
      <c r="AE797" s="54" t="str">
        <f t="shared" si="262"/>
        <v/>
      </c>
      <c r="AF797" s="54" t="str">
        <f t="shared" si="263"/>
        <v/>
      </c>
      <c r="AG797" s="54" t="str">
        <f t="shared" si="260"/>
        <v/>
      </c>
      <c r="AH797" s="54" t="str">
        <f t="shared" si="260"/>
        <v/>
      </c>
      <c r="AI797" s="54" t="str">
        <f t="shared" si="260"/>
        <v/>
      </c>
      <c r="AJ797" s="54" t="str">
        <f t="shared" si="245"/>
        <v/>
      </c>
      <c r="AK797" s="54" t="str">
        <f t="shared" si="261"/>
        <v/>
      </c>
      <c r="AL797" s="54" t="str">
        <f t="shared" si="261"/>
        <v/>
      </c>
      <c r="AM797" s="54" t="str">
        <f t="shared" si="261"/>
        <v/>
      </c>
      <c r="AN797" s="1" t="str">
        <f>IF(AF797="S",VLOOKUP(AI797,lookups!$N$1:$O$100,2,FALSE),"NVT")</f>
        <v>NVT</v>
      </c>
      <c r="AP797" s="54" t="str">
        <f t="shared" si="258"/>
        <v/>
      </c>
    </row>
    <row r="798" spans="1:42" x14ac:dyDescent="0.2">
      <c r="A798" s="1" t="e">
        <f t="shared" si="246"/>
        <v>#VALUE!</v>
      </c>
      <c r="B798" s="1">
        <f t="shared" si="247"/>
        <v>65</v>
      </c>
      <c r="C798" s="1">
        <f t="shared" si="248"/>
        <v>1</v>
      </c>
      <c r="D798" s="1">
        <f t="shared" si="249"/>
        <v>0</v>
      </c>
      <c r="E798" s="1">
        <f t="shared" si="254"/>
        <v>794</v>
      </c>
      <c r="F798" s="1" t="str">
        <f>IFERROR(VLOOKUP($E798,aanmeldingen!$B:$AB,F$1,FALSE),"-")</f>
        <v>-</v>
      </c>
      <c r="H798" s="25" t="str">
        <f>IF($D798=1,VLOOKUP($E798,aanmeldingen!$B:$AB,H$1,FALSE),"")</f>
        <v/>
      </c>
      <c r="I798" s="1" t="str">
        <f>IF($D798=1,VLOOKUP($E798,aanmeldingen!$B:$AB,I$1,FALSE),"")</f>
        <v/>
      </c>
      <c r="J798" s="1" t="str">
        <f>IF($D798=1,VLOOKUP($E798,aanmeldingen!$B:$AB,J$1,FALSE),"")</f>
        <v/>
      </c>
      <c r="K798" s="95" t="str">
        <f>IF($D798=1,VLOOKUP($E798,aanmeldingen!$B:$AB,K$1,FALSE),"")</f>
        <v/>
      </c>
      <c r="L798" s="95" t="str">
        <f>IF($D798=1,VLOOKUP($E798,aanmeldingen!$B:$AB,L$1,FALSE),"")</f>
        <v/>
      </c>
      <c r="M798" s="18" t="str">
        <f>IF($D798=1,VLOOKUP($E798,aanmeldingen!$B:$AB,M$1,FALSE),"")</f>
        <v/>
      </c>
      <c r="N798" s="1" t="str">
        <f>IF($D798=1,VLOOKUP($E798,aanmeldingen!$B:$AB,N$1,FALSE),"")</f>
        <v/>
      </c>
      <c r="O798" s="1" t="str">
        <f>IF($F798="-","",VLOOKUP($E798,aanmeldingen!$B:$AB,O$1,FALSE))</f>
        <v/>
      </c>
      <c r="P798" s="1" t="str">
        <f>IF($F798="-","",VLOOKUP($E798,aanmeldingen!$B:$AB,P$1,FALSE))</f>
        <v/>
      </c>
      <c r="Q798" s="1" t="str">
        <f>IF($F798="-","",VLOOKUP($E798,aanmeldingen!$B:$AB,Q$1,FALSE))</f>
        <v/>
      </c>
      <c r="R798" s="123"/>
      <c r="S798" s="123"/>
      <c r="AA798" s="54">
        <f t="shared" si="255"/>
        <v>0</v>
      </c>
      <c r="AB798" s="54" t="e">
        <f t="shared" si="256"/>
        <v>#VALUE!</v>
      </c>
      <c r="AC798" s="83" t="str">
        <f t="shared" si="257"/>
        <v/>
      </c>
      <c r="AD798" s="54">
        <f t="shared" si="259"/>
        <v>794</v>
      </c>
      <c r="AE798" s="54" t="str">
        <f t="shared" si="262"/>
        <v/>
      </c>
      <c r="AF798" s="54" t="str">
        <f t="shared" si="263"/>
        <v/>
      </c>
      <c r="AG798" s="54" t="str">
        <f t="shared" si="260"/>
        <v/>
      </c>
      <c r="AH798" s="54" t="str">
        <f t="shared" si="260"/>
        <v/>
      </c>
      <c r="AI798" s="54" t="str">
        <f t="shared" si="260"/>
        <v/>
      </c>
      <c r="AJ798" s="54" t="str">
        <f t="shared" si="245"/>
        <v/>
      </c>
      <c r="AK798" s="54" t="str">
        <f t="shared" si="261"/>
        <v/>
      </c>
      <c r="AL798" s="54" t="str">
        <f t="shared" si="261"/>
        <v/>
      </c>
      <c r="AM798" s="54" t="str">
        <f t="shared" si="261"/>
        <v/>
      </c>
      <c r="AN798" s="1" t="str">
        <f>IF(AF798="S",VLOOKUP(AI798,lookups!$N$1:$O$100,2,FALSE),"NVT")</f>
        <v>NVT</v>
      </c>
      <c r="AP798" s="54" t="str">
        <f t="shared" si="258"/>
        <v/>
      </c>
    </row>
    <row r="799" spans="1:42" x14ac:dyDescent="0.2">
      <c r="A799" s="1" t="e">
        <f t="shared" si="246"/>
        <v>#VALUE!</v>
      </c>
      <c r="B799" s="1">
        <f t="shared" si="247"/>
        <v>66</v>
      </c>
      <c r="C799" s="1">
        <f t="shared" si="248"/>
        <v>1</v>
      </c>
      <c r="D799" s="1">
        <f t="shared" si="249"/>
        <v>0</v>
      </c>
      <c r="E799" s="1">
        <f t="shared" si="254"/>
        <v>795</v>
      </c>
      <c r="F799" s="1" t="str">
        <f>IFERROR(VLOOKUP($E799,aanmeldingen!$B:$AB,F$1,FALSE),"-")</f>
        <v>-</v>
      </c>
      <c r="H799" s="25" t="str">
        <f>IF($D799=1,VLOOKUP($E799,aanmeldingen!$B:$AB,H$1,FALSE),"")</f>
        <v/>
      </c>
      <c r="I799" s="1" t="str">
        <f>IF($D799=1,VLOOKUP($E799,aanmeldingen!$B:$AB,I$1,FALSE),"")</f>
        <v/>
      </c>
      <c r="J799" s="1" t="str">
        <f>IF($D799=1,VLOOKUP($E799,aanmeldingen!$B:$AB,J$1,FALSE),"")</f>
        <v/>
      </c>
      <c r="K799" s="95" t="str">
        <f>IF($D799=1,VLOOKUP($E799,aanmeldingen!$B:$AB,K$1,FALSE),"")</f>
        <v/>
      </c>
      <c r="L799" s="95" t="str">
        <f>IF($D799=1,VLOOKUP($E799,aanmeldingen!$B:$AB,L$1,FALSE),"")</f>
        <v/>
      </c>
      <c r="M799" s="18" t="str">
        <f>IF($D799=1,VLOOKUP($E799,aanmeldingen!$B:$AB,M$1,FALSE),"")</f>
        <v/>
      </c>
      <c r="N799" s="1" t="str">
        <f>IF($D799=1,VLOOKUP($E799,aanmeldingen!$B:$AB,N$1,FALSE),"")</f>
        <v/>
      </c>
      <c r="O799" s="1" t="str">
        <f>IF($F799="-","",VLOOKUP($E799,aanmeldingen!$B:$AB,O$1,FALSE))</f>
        <v/>
      </c>
      <c r="P799" s="1" t="str">
        <f>IF($F799="-","",VLOOKUP($E799,aanmeldingen!$B:$AB,P$1,FALSE))</f>
        <v/>
      </c>
      <c r="Q799" s="1" t="str">
        <f>IF($F799="-","",VLOOKUP($E799,aanmeldingen!$B:$AB,Q$1,FALSE))</f>
        <v/>
      </c>
      <c r="R799" s="123"/>
      <c r="S799" s="123"/>
      <c r="AA799" s="54">
        <f t="shared" si="255"/>
        <v>0</v>
      </c>
      <c r="AB799" s="54" t="e">
        <f t="shared" si="256"/>
        <v>#VALUE!</v>
      </c>
      <c r="AC799" s="83" t="str">
        <f t="shared" si="257"/>
        <v/>
      </c>
      <c r="AD799" s="54">
        <f t="shared" si="259"/>
        <v>795</v>
      </c>
      <c r="AE799" s="54" t="str">
        <f t="shared" si="262"/>
        <v/>
      </c>
      <c r="AF799" s="54" t="str">
        <f t="shared" si="263"/>
        <v/>
      </c>
      <c r="AG799" s="54" t="str">
        <f t="shared" si="260"/>
        <v/>
      </c>
      <c r="AH799" s="54" t="str">
        <f t="shared" si="260"/>
        <v/>
      </c>
      <c r="AI799" s="54" t="str">
        <f t="shared" si="260"/>
        <v/>
      </c>
      <c r="AJ799" s="54" t="str">
        <f t="shared" si="245"/>
        <v/>
      </c>
      <c r="AK799" s="54" t="str">
        <f t="shared" si="261"/>
        <v/>
      </c>
      <c r="AL799" s="54" t="str">
        <f t="shared" si="261"/>
        <v/>
      </c>
      <c r="AM799" s="54" t="str">
        <f t="shared" si="261"/>
        <v/>
      </c>
      <c r="AN799" s="1" t="str">
        <f>IF(AF799="S",VLOOKUP(AI799,lookups!$N$1:$O$100,2,FALSE),"NVT")</f>
        <v>NVT</v>
      </c>
      <c r="AP799" s="54" t="str">
        <f t="shared" si="258"/>
        <v/>
      </c>
    </row>
    <row r="800" spans="1:42" x14ac:dyDescent="0.2">
      <c r="A800" s="1" t="e">
        <f t="shared" si="246"/>
        <v>#VALUE!</v>
      </c>
      <c r="B800" s="1">
        <f t="shared" si="247"/>
        <v>67</v>
      </c>
      <c r="C800" s="1">
        <f t="shared" si="248"/>
        <v>1</v>
      </c>
      <c r="D800" s="1">
        <f t="shared" si="249"/>
        <v>0</v>
      </c>
      <c r="E800" s="1">
        <f t="shared" si="254"/>
        <v>796</v>
      </c>
      <c r="F800" s="1" t="str">
        <f>IFERROR(VLOOKUP($E800,aanmeldingen!$B:$AB,F$1,FALSE),"-")</f>
        <v>-</v>
      </c>
      <c r="H800" s="25" t="str">
        <f>IF($D800=1,VLOOKUP($E800,aanmeldingen!$B:$AB,H$1,FALSE),"")</f>
        <v/>
      </c>
      <c r="I800" s="1" t="str">
        <f>IF($D800=1,VLOOKUP($E800,aanmeldingen!$B:$AB,I$1,FALSE),"")</f>
        <v/>
      </c>
      <c r="J800" s="1" t="str">
        <f>IF($D800=1,VLOOKUP($E800,aanmeldingen!$B:$AB,J$1,FALSE),"")</f>
        <v/>
      </c>
      <c r="K800" s="95" t="str">
        <f>IF($D800=1,VLOOKUP($E800,aanmeldingen!$B:$AB,K$1,FALSE),"")</f>
        <v/>
      </c>
      <c r="L800" s="95" t="str">
        <f>IF($D800=1,VLOOKUP($E800,aanmeldingen!$B:$AB,L$1,FALSE),"")</f>
        <v/>
      </c>
      <c r="M800" s="18" t="str">
        <f>IF($D800=1,VLOOKUP($E800,aanmeldingen!$B:$AB,M$1,FALSE),"")</f>
        <v/>
      </c>
      <c r="N800" s="1" t="str">
        <f>IF($D800=1,VLOOKUP($E800,aanmeldingen!$B:$AB,N$1,FALSE),"")</f>
        <v/>
      </c>
      <c r="O800" s="1" t="str">
        <f>IF($F800="-","",VLOOKUP($E800,aanmeldingen!$B:$AB,O$1,FALSE))</f>
        <v/>
      </c>
      <c r="P800" s="1" t="str">
        <f>IF($F800="-","",VLOOKUP($E800,aanmeldingen!$B:$AB,P$1,FALSE))</f>
        <v/>
      </c>
      <c r="Q800" s="1" t="str">
        <f>IF($F800="-","",VLOOKUP($E800,aanmeldingen!$B:$AB,Q$1,FALSE))</f>
        <v/>
      </c>
      <c r="R800" s="123"/>
      <c r="S800" s="123"/>
      <c r="AA800" s="54">
        <f t="shared" si="255"/>
        <v>0</v>
      </c>
      <c r="AB800" s="54" t="e">
        <f t="shared" si="256"/>
        <v>#VALUE!</v>
      </c>
      <c r="AC800" s="83" t="str">
        <f t="shared" si="257"/>
        <v/>
      </c>
      <c r="AD800" s="54">
        <f t="shared" si="259"/>
        <v>796</v>
      </c>
      <c r="AE800" s="54" t="str">
        <f t="shared" si="262"/>
        <v/>
      </c>
      <c r="AF800" s="54" t="str">
        <f t="shared" si="263"/>
        <v/>
      </c>
      <c r="AG800" s="54" t="str">
        <f t="shared" si="260"/>
        <v/>
      </c>
      <c r="AH800" s="54" t="str">
        <f t="shared" si="260"/>
        <v/>
      </c>
      <c r="AI800" s="54" t="str">
        <f t="shared" si="260"/>
        <v/>
      </c>
      <c r="AJ800" s="54" t="str">
        <f t="shared" si="245"/>
        <v/>
      </c>
      <c r="AK800" s="54" t="str">
        <f t="shared" si="261"/>
        <v/>
      </c>
      <c r="AL800" s="54" t="str">
        <f t="shared" si="261"/>
        <v/>
      </c>
      <c r="AM800" s="54" t="str">
        <f t="shared" si="261"/>
        <v/>
      </c>
      <c r="AN800" s="1" t="str">
        <f>IF(AF800="S",VLOOKUP(AI800,lookups!$N$1:$O$100,2,FALSE),"NVT")</f>
        <v>NVT</v>
      </c>
      <c r="AP800" s="54" t="str">
        <f t="shared" si="258"/>
        <v/>
      </c>
    </row>
    <row r="801" spans="1:42" x14ac:dyDescent="0.2">
      <c r="A801" s="1" t="e">
        <f t="shared" si="246"/>
        <v>#VALUE!</v>
      </c>
      <c r="B801" s="1">
        <f t="shared" si="247"/>
        <v>68</v>
      </c>
      <c r="C801" s="1">
        <f t="shared" si="248"/>
        <v>1</v>
      </c>
      <c r="D801" s="1">
        <f t="shared" si="249"/>
        <v>0</v>
      </c>
      <c r="E801" s="1">
        <f t="shared" si="254"/>
        <v>797</v>
      </c>
      <c r="F801" s="1" t="str">
        <f>IFERROR(VLOOKUP($E801,aanmeldingen!$B:$AB,F$1,FALSE),"-")</f>
        <v>-</v>
      </c>
      <c r="H801" s="25" t="str">
        <f>IF($D801=1,VLOOKUP($E801,aanmeldingen!$B:$AB,H$1,FALSE),"")</f>
        <v/>
      </c>
      <c r="I801" s="1" t="str">
        <f>IF($D801=1,VLOOKUP($E801,aanmeldingen!$B:$AB,I$1,FALSE),"")</f>
        <v/>
      </c>
      <c r="J801" s="1" t="str">
        <f>IF($D801=1,VLOOKUP($E801,aanmeldingen!$B:$AB,J$1,FALSE),"")</f>
        <v/>
      </c>
      <c r="K801" s="95" t="str">
        <f>IF($D801=1,VLOOKUP($E801,aanmeldingen!$B:$AB,K$1,FALSE),"")</f>
        <v/>
      </c>
      <c r="L801" s="95" t="str">
        <f>IF($D801=1,VLOOKUP($E801,aanmeldingen!$B:$AB,L$1,FALSE),"")</f>
        <v/>
      </c>
      <c r="M801" s="18" t="str">
        <f>IF($D801=1,VLOOKUP($E801,aanmeldingen!$B:$AB,M$1,FALSE),"")</f>
        <v/>
      </c>
      <c r="N801" s="1" t="str">
        <f>IF($D801=1,VLOOKUP($E801,aanmeldingen!$B:$AB,N$1,FALSE),"")</f>
        <v/>
      </c>
      <c r="O801" s="1" t="str">
        <f>IF($F801="-","",VLOOKUP($E801,aanmeldingen!$B:$AB,O$1,FALSE))</f>
        <v/>
      </c>
      <c r="P801" s="1" t="str">
        <f>IF($F801="-","",VLOOKUP($E801,aanmeldingen!$B:$AB,P$1,FALSE))</f>
        <v/>
      </c>
      <c r="Q801" s="1" t="str">
        <f>IF($F801="-","",VLOOKUP($E801,aanmeldingen!$B:$AB,Q$1,FALSE))</f>
        <v/>
      </c>
      <c r="R801" s="123"/>
      <c r="S801" s="123"/>
      <c r="AA801" s="54">
        <f t="shared" si="255"/>
        <v>0</v>
      </c>
      <c r="AB801" s="54" t="e">
        <f t="shared" si="256"/>
        <v>#VALUE!</v>
      </c>
      <c r="AC801" s="83" t="str">
        <f t="shared" si="257"/>
        <v/>
      </c>
      <c r="AD801" s="54">
        <f t="shared" si="259"/>
        <v>797</v>
      </c>
      <c r="AE801" s="54" t="str">
        <f t="shared" si="262"/>
        <v/>
      </c>
      <c r="AF801" s="54" t="str">
        <f t="shared" si="263"/>
        <v/>
      </c>
      <c r="AG801" s="54" t="str">
        <f t="shared" si="260"/>
        <v/>
      </c>
      <c r="AH801" s="54" t="str">
        <f t="shared" si="260"/>
        <v/>
      </c>
      <c r="AI801" s="54" t="str">
        <f t="shared" si="260"/>
        <v/>
      </c>
      <c r="AJ801" s="54" t="str">
        <f t="shared" ref="AJ801:AJ864" si="264">IF($AF801="W",VLOOKUP($AE801,$F$5:$N$997,AJ$4,FALSE),IF($AF801="S",IF(VLOOKUP($AE801,$A$5:$R$997,AJ$3,FALSE)=0,"Uitslag onbekend",IF(TRUNC(VLOOKUP($AE801,$A$5:$R$997,AJ$3,FALSE))=999,"Niet deelgenomen",IF(VLOOKUP($AE801,$A$5:$R$997,AJ$3,FALSE)=998,"Zwarte kaart",VLOOKUP($AE801,$A$5:$R$997,AJ$3,FALSE)))),""))</f>
        <v/>
      </c>
      <c r="AK801" s="54" t="str">
        <f t="shared" si="261"/>
        <v/>
      </c>
      <c r="AL801" s="54" t="str">
        <f t="shared" si="261"/>
        <v/>
      </c>
      <c r="AM801" s="54" t="str">
        <f t="shared" si="261"/>
        <v/>
      </c>
      <c r="AN801" s="1" t="str">
        <f>IF(AF801="S",VLOOKUP(AI801,lookups!$N$1:$O$100,2,FALSE),"NVT")</f>
        <v>NVT</v>
      </c>
      <c r="AP801" s="54" t="str">
        <f t="shared" si="258"/>
        <v/>
      </c>
    </row>
    <row r="802" spans="1:42" x14ac:dyDescent="0.2">
      <c r="A802" s="1" t="e">
        <f t="shared" si="246"/>
        <v>#VALUE!</v>
      </c>
      <c r="B802" s="1">
        <f t="shared" si="247"/>
        <v>69</v>
      </c>
      <c r="C802" s="1">
        <f t="shared" si="248"/>
        <v>1</v>
      </c>
      <c r="D802" s="1">
        <f t="shared" si="249"/>
        <v>0</v>
      </c>
      <c r="E802" s="1">
        <f t="shared" si="254"/>
        <v>798</v>
      </c>
      <c r="F802" s="1" t="str">
        <f>IFERROR(VLOOKUP($E802,aanmeldingen!$B:$AB,F$1,FALSE),"-")</f>
        <v>-</v>
      </c>
      <c r="H802" s="25" t="str">
        <f>IF($D802=1,VLOOKUP($E802,aanmeldingen!$B:$AB,H$1,FALSE),"")</f>
        <v/>
      </c>
      <c r="I802" s="1" t="str">
        <f>IF($D802=1,VLOOKUP($E802,aanmeldingen!$B:$AB,I$1,FALSE),"")</f>
        <v/>
      </c>
      <c r="J802" s="1" t="str">
        <f>IF($D802=1,VLOOKUP($E802,aanmeldingen!$B:$AB,J$1,FALSE),"")</f>
        <v/>
      </c>
      <c r="K802" s="95" t="str">
        <f>IF($D802=1,VLOOKUP($E802,aanmeldingen!$B:$AB,K$1,FALSE),"")</f>
        <v/>
      </c>
      <c r="L802" s="95" t="str">
        <f>IF($D802=1,VLOOKUP($E802,aanmeldingen!$B:$AB,L$1,FALSE),"")</f>
        <v/>
      </c>
      <c r="M802" s="18" t="str">
        <f>IF($D802=1,VLOOKUP($E802,aanmeldingen!$B:$AB,M$1,FALSE),"")</f>
        <v/>
      </c>
      <c r="N802" s="1" t="str">
        <f>IF($D802=1,VLOOKUP($E802,aanmeldingen!$B:$AB,N$1,FALSE),"")</f>
        <v/>
      </c>
      <c r="O802" s="1" t="str">
        <f>IF($F802="-","",VLOOKUP($E802,aanmeldingen!$B:$AB,O$1,FALSE))</f>
        <v/>
      </c>
      <c r="P802" s="1" t="str">
        <f>IF($F802="-","",VLOOKUP($E802,aanmeldingen!$B:$AB,P$1,FALSE))</f>
        <v/>
      </c>
      <c r="Q802" s="1" t="str">
        <f>IF($F802="-","",VLOOKUP($E802,aanmeldingen!$B:$AB,Q$1,FALSE))</f>
        <v/>
      </c>
      <c r="R802" s="123"/>
      <c r="S802" s="123"/>
      <c r="AA802" s="54">
        <f t="shared" si="255"/>
        <v>0</v>
      </c>
      <c r="AB802" s="54" t="e">
        <f t="shared" si="256"/>
        <v>#VALUE!</v>
      </c>
      <c r="AC802" s="83" t="str">
        <f t="shared" si="257"/>
        <v/>
      </c>
      <c r="AD802" s="54">
        <f t="shared" si="259"/>
        <v>798</v>
      </c>
      <c r="AE802" s="54" t="str">
        <f t="shared" si="262"/>
        <v/>
      </c>
      <c r="AF802" s="54" t="str">
        <f t="shared" si="263"/>
        <v/>
      </c>
      <c r="AG802" s="54" t="str">
        <f t="shared" si="260"/>
        <v/>
      </c>
      <c r="AH802" s="54" t="str">
        <f t="shared" si="260"/>
        <v/>
      </c>
      <c r="AI802" s="54" t="str">
        <f t="shared" si="260"/>
        <v/>
      </c>
      <c r="AJ802" s="54" t="str">
        <f t="shared" si="264"/>
        <v/>
      </c>
      <c r="AK802" s="54" t="str">
        <f t="shared" si="261"/>
        <v/>
      </c>
      <c r="AL802" s="54" t="str">
        <f t="shared" si="261"/>
        <v/>
      </c>
      <c r="AM802" s="54" t="str">
        <f t="shared" si="261"/>
        <v/>
      </c>
      <c r="AN802" s="1" t="str">
        <f>IF(AF802="S",VLOOKUP(AI802,lookups!$N$1:$O$100,2,FALSE),"NVT")</f>
        <v>NVT</v>
      </c>
      <c r="AP802" s="54" t="str">
        <f t="shared" si="258"/>
        <v/>
      </c>
    </row>
    <row r="803" spans="1:42" x14ac:dyDescent="0.2">
      <c r="A803" s="1" t="e">
        <f t="shared" si="246"/>
        <v>#VALUE!</v>
      </c>
      <c r="B803" s="1">
        <f t="shared" si="247"/>
        <v>70</v>
      </c>
      <c r="C803" s="1">
        <f t="shared" si="248"/>
        <v>1</v>
      </c>
      <c r="D803" s="1">
        <f t="shared" si="249"/>
        <v>0</v>
      </c>
      <c r="E803" s="1">
        <f t="shared" si="254"/>
        <v>799</v>
      </c>
      <c r="F803" s="1" t="str">
        <f>IFERROR(VLOOKUP($E803,aanmeldingen!$B:$AB,F$1,FALSE),"-")</f>
        <v>-</v>
      </c>
      <c r="H803" s="25" t="str">
        <f>IF($D803=1,VLOOKUP($E803,aanmeldingen!$B:$AB,H$1,FALSE),"")</f>
        <v/>
      </c>
      <c r="I803" s="1" t="str">
        <f>IF($D803=1,VLOOKUP($E803,aanmeldingen!$B:$AB,I$1,FALSE),"")</f>
        <v/>
      </c>
      <c r="J803" s="1" t="str">
        <f>IF($D803=1,VLOOKUP($E803,aanmeldingen!$B:$AB,J$1,FALSE),"")</f>
        <v/>
      </c>
      <c r="K803" s="95" t="str">
        <f>IF($D803=1,VLOOKUP($E803,aanmeldingen!$B:$AB,K$1,FALSE),"")</f>
        <v/>
      </c>
      <c r="L803" s="95" t="str">
        <f>IF($D803=1,VLOOKUP($E803,aanmeldingen!$B:$AB,L$1,FALSE),"")</f>
        <v/>
      </c>
      <c r="M803" s="18" t="str">
        <f>IF($D803=1,VLOOKUP($E803,aanmeldingen!$B:$AB,M$1,FALSE),"")</f>
        <v/>
      </c>
      <c r="N803" s="1" t="str">
        <f>IF($D803=1,VLOOKUP($E803,aanmeldingen!$B:$AB,N$1,FALSE),"")</f>
        <v/>
      </c>
      <c r="O803" s="1" t="str">
        <f>IF($F803="-","",VLOOKUP($E803,aanmeldingen!$B:$AB,O$1,FALSE))</f>
        <v/>
      </c>
      <c r="P803" s="1" t="str">
        <f>IF($F803="-","",VLOOKUP($E803,aanmeldingen!$B:$AB,P$1,FALSE))</f>
        <v/>
      </c>
      <c r="Q803" s="1" t="str">
        <f>IF($F803="-","",VLOOKUP($E803,aanmeldingen!$B:$AB,Q$1,FALSE))</f>
        <v/>
      </c>
      <c r="R803" s="123"/>
      <c r="S803" s="123"/>
      <c r="AA803" s="54">
        <f t="shared" si="255"/>
        <v>0</v>
      </c>
      <c r="AB803" s="54" t="e">
        <f t="shared" si="256"/>
        <v>#VALUE!</v>
      </c>
      <c r="AC803" s="83" t="str">
        <f t="shared" si="257"/>
        <v/>
      </c>
      <c r="AD803" s="54">
        <f t="shared" si="259"/>
        <v>799</v>
      </c>
      <c r="AE803" s="54" t="str">
        <f t="shared" si="262"/>
        <v/>
      </c>
      <c r="AF803" s="54" t="str">
        <f t="shared" si="263"/>
        <v/>
      </c>
      <c r="AG803" s="54" t="str">
        <f t="shared" si="260"/>
        <v/>
      </c>
      <c r="AH803" s="54" t="str">
        <f t="shared" si="260"/>
        <v/>
      </c>
      <c r="AI803" s="54" t="str">
        <f t="shared" si="260"/>
        <v/>
      </c>
      <c r="AJ803" s="54" t="str">
        <f t="shared" si="264"/>
        <v/>
      </c>
      <c r="AK803" s="54" t="str">
        <f t="shared" si="261"/>
        <v/>
      </c>
      <c r="AL803" s="54" t="str">
        <f t="shared" si="261"/>
        <v/>
      </c>
      <c r="AM803" s="54" t="str">
        <f t="shared" si="261"/>
        <v/>
      </c>
      <c r="AN803" s="1" t="str">
        <f>IF(AF803="S",VLOOKUP(AI803,lookups!$N$1:$O$100,2,FALSE),"NVT")</f>
        <v>NVT</v>
      </c>
      <c r="AP803" s="54" t="str">
        <f t="shared" si="258"/>
        <v/>
      </c>
    </row>
    <row r="804" spans="1:42" x14ac:dyDescent="0.2">
      <c r="A804" s="1" t="e">
        <f t="shared" ref="A804:A867" si="265">F804+IF(R804&lt;&gt;"",R804/1000,E804/1000)</f>
        <v>#VALUE!</v>
      </c>
      <c r="B804" s="1">
        <f t="shared" ref="B804:B867" si="266">IF(F804=F803,B803+1,1)</f>
        <v>71</v>
      </c>
      <c r="C804" s="1">
        <f t="shared" ref="C804:C867" si="267">IF(F804=F803,C803,IF(C803=1,0,1))</f>
        <v>1</v>
      </c>
      <c r="D804" s="1">
        <f t="shared" ref="D804:D867" si="268">IF(F804="-",0,IF(F804=F803,0,1))</f>
        <v>0</v>
      </c>
      <c r="E804" s="1">
        <f t="shared" si="254"/>
        <v>800</v>
      </c>
      <c r="F804" s="1" t="str">
        <f>IFERROR(VLOOKUP($E804,aanmeldingen!$B:$AB,F$1,FALSE),"-")</f>
        <v>-</v>
      </c>
      <c r="H804" s="25" t="str">
        <f>IF($D804=1,VLOOKUP($E804,aanmeldingen!$B:$AB,H$1,FALSE),"")</f>
        <v/>
      </c>
      <c r="I804" s="1" t="str">
        <f>IF($D804=1,VLOOKUP($E804,aanmeldingen!$B:$AB,I$1,FALSE),"")</f>
        <v/>
      </c>
      <c r="J804" s="1" t="str">
        <f>IF($D804=1,VLOOKUP($E804,aanmeldingen!$B:$AB,J$1,FALSE),"")</f>
        <v/>
      </c>
      <c r="K804" s="95" t="str">
        <f>IF($D804=1,VLOOKUP($E804,aanmeldingen!$B:$AB,K$1,FALSE),"")</f>
        <v/>
      </c>
      <c r="L804" s="95" t="str">
        <f>IF($D804=1,VLOOKUP($E804,aanmeldingen!$B:$AB,L$1,FALSE),"")</f>
        <v/>
      </c>
      <c r="M804" s="18" t="str">
        <f>IF($D804=1,VLOOKUP($E804,aanmeldingen!$B:$AB,M$1,FALSE),"")</f>
        <v/>
      </c>
      <c r="N804" s="1" t="str">
        <f>IF($D804=1,VLOOKUP($E804,aanmeldingen!$B:$AB,N$1,FALSE),"")</f>
        <v/>
      </c>
      <c r="O804" s="1" t="str">
        <f>IF($F804="-","",VLOOKUP($E804,aanmeldingen!$B:$AB,O$1,FALSE))</f>
        <v/>
      </c>
      <c r="P804" s="1" t="str">
        <f>IF($F804="-","",VLOOKUP($E804,aanmeldingen!$B:$AB,P$1,FALSE))</f>
        <v/>
      </c>
      <c r="Q804" s="1" t="str">
        <f>IF($F804="-","",VLOOKUP($E804,aanmeldingen!$B:$AB,Q$1,FALSE))</f>
        <v/>
      </c>
      <c r="R804" s="123"/>
      <c r="S804" s="123"/>
      <c r="AA804" s="54">
        <f t="shared" si="255"/>
        <v>0</v>
      </c>
      <c r="AB804" s="54" t="e">
        <f t="shared" si="256"/>
        <v>#VALUE!</v>
      </c>
      <c r="AC804" s="83" t="str">
        <f t="shared" si="257"/>
        <v/>
      </c>
      <c r="AD804" s="54">
        <f t="shared" si="259"/>
        <v>800</v>
      </c>
      <c r="AE804" s="54" t="str">
        <f t="shared" si="262"/>
        <v/>
      </c>
      <c r="AF804" s="54" t="str">
        <f t="shared" si="263"/>
        <v/>
      </c>
      <c r="AG804" s="54" t="str">
        <f t="shared" si="260"/>
        <v/>
      </c>
      <c r="AH804" s="54" t="str">
        <f t="shared" si="260"/>
        <v/>
      </c>
      <c r="AI804" s="54" t="str">
        <f t="shared" si="260"/>
        <v/>
      </c>
      <c r="AJ804" s="54" t="str">
        <f t="shared" si="264"/>
        <v/>
      </c>
      <c r="AK804" s="54" t="str">
        <f t="shared" si="261"/>
        <v/>
      </c>
      <c r="AL804" s="54" t="str">
        <f t="shared" si="261"/>
        <v/>
      </c>
      <c r="AM804" s="54" t="str">
        <f t="shared" si="261"/>
        <v/>
      </c>
      <c r="AN804" s="1" t="str">
        <f>IF(AF804="S",VLOOKUP(AI804,lookups!$N$1:$O$100,2,FALSE),"NVT")</f>
        <v>NVT</v>
      </c>
      <c r="AP804" s="54" t="str">
        <f t="shared" si="258"/>
        <v/>
      </c>
    </row>
    <row r="805" spans="1:42" x14ac:dyDescent="0.2">
      <c r="A805" s="1" t="e">
        <f t="shared" si="265"/>
        <v>#VALUE!</v>
      </c>
      <c r="B805" s="1">
        <f t="shared" si="266"/>
        <v>72</v>
      </c>
      <c r="C805" s="1">
        <f t="shared" si="267"/>
        <v>1</v>
      </c>
      <c r="D805" s="1">
        <f t="shared" si="268"/>
        <v>0</v>
      </c>
      <c r="E805" s="1">
        <f t="shared" si="254"/>
        <v>801</v>
      </c>
      <c r="F805" s="1" t="str">
        <f>IFERROR(VLOOKUP($E805,aanmeldingen!$B:$AB,F$1,FALSE),"-")</f>
        <v>-</v>
      </c>
      <c r="H805" s="25" t="str">
        <f>IF($D805=1,VLOOKUP($E805,aanmeldingen!$B:$AB,H$1,FALSE),"")</f>
        <v/>
      </c>
      <c r="I805" s="1" t="str">
        <f>IF($D805=1,VLOOKUP($E805,aanmeldingen!$B:$AB,I$1,FALSE),"")</f>
        <v/>
      </c>
      <c r="J805" s="1" t="str">
        <f>IF($D805=1,VLOOKUP($E805,aanmeldingen!$B:$AB,J$1,FALSE),"")</f>
        <v/>
      </c>
      <c r="K805" s="95" t="str">
        <f>IF($D805=1,VLOOKUP($E805,aanmeldingen!$B:$AB,K$1,FALSE),"")</f>
        <v/>
      </c>
      <c r="L805" s="95" t="str">
        <f>IF($D805=1,VLOOKUP($E805,aanmeldingen!$B:$AB,L$1,FALSE),"")</f>
        <v/>
      </c>
      <c r="M805" s="18" t="str">
        <f>IF($D805=1,VLOOKUP($E805,aanmeldingen!$B:$AB,M$1,FALSE),"")</f>
        <v/>
      </c>
      <c r="N805" s="1" t="str">
        <f>IF($D805=1,VLOOKUP($E805,aanmeldingen!$B:$AB,N$1,FALSE),"")</f>
        <v/>
      </c>
      <c r="O805" s="1" t="str">
        <f>IF($F805="-","",VLOOKUP($E805,aanmeldingen!$B:$AB,O$1,FALSE))</f>
        <v/>
      </c>
      <c r="P805" s="1" t="str">
        <f>IF($F805="-","",VLOOKUP($E805,aanmeldingen!$B:$AB,P$1,FALSE))</f>
        <v/>
      </c>
      <c r="Q805" s="1" t="str">
        <f>IF($F805="-","",VLOOKUP($E805,aanmeldingen!$B:$AB,Q$1,FALSE))</f>
        <v/>
      </c>
      <c r="R805" s="123"/>
      <c r="S805" s="123"/>
      <c r="AA805" s="54">
        <f t="shared" si="255"/>
        <v>0</v>
      </c>
      <c r="AB805" s="54" t="e">
        <f t="shared" si="256"/>
        <v>#VALUE!</v>
      </c>
      <c r="AC805" s="83" t="str">
        <f t="shared" si="257"/>
        <v/>
      </c>
      <c r="AD805" s="54">
        <f t="shared" si="259"/>
        <v>801</v>
      </c>
      <c r="AE805" s="54" t="str">
        <f t="shared" si="262"/>
        <v/>
      </c>
      <c r="AF805" s="54" t="str">
        <f t="shared" si="263"/>
        <v/>
      </c>
      <c r="AG805" s="54" t="str">
        <f t="shared" ref="AG805:AI824" si="269">IF($AF805="W",VLOOKUP($AE805,$F$5:$N$997,AG$4,FALSE),IF($AF805="S",VLOOKUP($AE805,$A$5:$R$997,AG$3,FALSE),""))</f>
        <v/>
      </c>
      <c r="AH805" s="54" t="str">
        <f t="shared" si="269"/>
        <v/>
      </c>
      <c r="AI805" s="54" t="str">
        <f t="shared" si="269"/>
        <v/>
      </c>
      <c r="AJ805" s="54" t="str">
        <f t="shared" si="264"/>
        <v/>
      </c>
      <c r="AK805" s="54" t="str">
        <f t="shared" ref="AK805:AM824" si="270">IF($AF805="W",VLOOKUP($AE805,$F$5:$N$997,AK$4,FALSE),"")</f>
        <v/>
      </c>
      <c r="AL805" s="54" t="str">
        <f t="shared" si="270"/>
        <v/>
      </c>
      <c r="AM805" s="54" t="str">
        <f t="shared" si="270"/>
        <v/>
      </c>
      <c r="AN805" s="1" t="str">
        <f>IF(AF805="S",VLOOKUP(AI805,lookups!$N$1:$O$100,2,FALSE),"NVT")</f>
        <v>NVT</v>
      </c>
      <c r="AP805" s="54" t="str">
        <f t="shared" si="258"/>
        <v/>
      </c>
    </row>
    <row r="806" spans="1:42" x14ac:dyDescent="0.2">
      <c r="A806" s="1" t="e">
        <f t="shared" si="265"/>
        <v>#VALUE!</v>
      </c>
      <c r="B806" s="1">
        <f t="shared" si="266"/>
        <v>73</v>
      </c>
      <c r="C806" s="1">
        <f t="shared" si="267"/>
        <v>1</v>
      </c>
      <c r="D806" s="1">
        <f t="shared" si="268"/>
        <v>0</v>
      </c>
      <c r="E806" s="1">
        <f t="shared" si="254"/>
        <v>802</v>
      </c>
      <c r="F806" s="1" t="str">
        <f>IFERROR(VLOOKUP($E806,aanmeldingen!$B:$AB,F$1,FALSE),"-")</f>
        <v>-</v>
      </c>
      <c r="H806" s="25" t="str">
        <f>IF($D806=1,VLOOKUP($E806,aanmeldingen!$B:$AB,H$1,FALSE),"")</f>
        <v/>
      </c>
      <c r="I806" s="1" t="str">
        <f>IF($D806=1,VLOOKUP($E806,aanmeldingen!$B:$AB,I$1,FALSE),"")</f>
        <v/>
      </c>
      <c r="J806" s="1" t="str">
        <f>IF($D806=1,VLOOKUP($E806,aanmeldingen!$B:$AB,J$1,FALSE),"")</f>
        <v/>
      </c>
      <c r="K806" s="95" t="str">
        <f>IF($D806=1,VLOOKUP($E806,aanmeldingen!$B:$AB,K$1,FALSE),"")</f>
        <v/>
      </c>
      <c r="L806" s="95" t="str">
        <f>IF($D806=1,VLOOKUP($E806,aanmeldingen!$B:$AB,L$1,FALSE),"")</f>
        <v/>
      </c>
      <c r="M806" s="18" t="str">
        <f>IF($D806=1,VLOOKUP($E806,aanmeldingen!$B:$AB,M$1,FALSE),"")</f>
        <v/>
      </c>
      <c r="N806" s="1" t="str">
        <f>IF($D806=1,VLOOKUP($E806,aanmeldingen!$B:$AB,N$1,FALSE),"")</f>
        <v/>
      </c>
      <c r="O806" s="1" t="str">
        <f>IF($F806="-","",VLOOKUP($E806,aanmeldingen!$B:$AB,O$1,FALSE))</f>
        <v/>
      </c>
      <c r="P806" s="1" t="str">
        <f>IF($F806="-","",VLOOKUP($E806,aanmeldingen!$B:$AB,P$1,FALSE))</f>
        <v/>
      </c>
      <c r="Q806" s="1" t="str">
        <f>IF($F806="-","",VLOOKUP($E806,aanmeldingen!$B:$AB,Q$1,FALSE))</f>
        <v/>
      </c>
      <c r="R806" s="123"/>
      <c r="S806" s="123"/>
      <c r="AA806" s="54">
        <f t="shared" si="255"/>
        <v>0</v>
      </c>
      <c r="AB806" s="54" t="e">
        <f t="shared" si="256"/>
        <v>#VALUE!</v>
      </c>
      <c r="AC806" s="83" t="str">
        <f t="shared" si="257"/>
        <v/>
      </c>
      <c r="AD806" s="54">
        <f t="shared" si="259"/>
        <v>802</v>
      </c>
      <c r="AE806" s="54" t="str">
        <f t="shared" si="262"/>
        <v/>
      </c>
      <c r="AF806" s="54" t="str">
        <f t="shared" si="263"/>
        <v/>
      </c>
      <c r="AG806" s="54" t="str">
        <f t="shared" si="269"/>
        <v/>
      </c>
      <c r="AH806" s="54" t="str">
        <f t="shared" si="269"/>
        <v/>
      </c>
      <c r="AI806" s="54" t="str">
        <f t="shared" si="269"/>
        <v/>
      </c>
      <c r="AJ806" s="54" t="str">
        <f t="shared" si="264"/>
        <v/>
      </c>
      <c r="AK806" s="54" t="str">
        <f t="shared" si="270"/>
        <v/>
      </c>
      <c r="AL806" s="54" t="str">
        <f t="shared" si="270"/>
        <v/>
      </c>
      <c r="AM806" s="54" t="str">
        <f t="shared" si="270"/>
        <v/>
      </c>
      <c r="AN806" s="1" t="str">
        <f>IF(AF806="S",VLOOKUP(AI806,lookups!$N$1:$O$100,2,FALSE),"NVT")</f>
        <v>NVT</v>
      </c>
      <c r="AP806" s="54" t="str">
        <f t="shared" si="258"/>
        <v/>
      </c>
    </row>
    <row r="807" spans="1:42" x14ac:dyDescent="0.2">
      <c r="A807" s="1" t="e">
        <f t="shared" si="265"/>
        <v>#VALUE!</v>
      </c>
      <c r="B807" s="1">
        <f t="shared" si="266"/>
        <v>74</v>
      </c>
      <c r="C807" s="1">
        <f t="shared" si="267"/>
        <v>1</v>
      </c>
      <c r="D807" s="1">
        <f t="shared" si="268"/>
        <v>0</v>
      </c>
      <c r="E807" s="1">
        <f t="shared" si="254"/>
        <v>803</v>
      </c>
      <c r="F807" s="1" t="str">
        <f>IFERROR(VLOOKUP($E807,aanmeldingen!$B:$AB,F$1,FALSE),"-")</f>
        <v>-</v>
      </c>
      <c r="H807" s="25" t="str">
        <f>IF($D807=1,VLOOKUP($E807,aanmeldingen!$B:$AB,H$1,FALSE),"")</f>
        <v/>
      </c>
      <c r="I807" s="1" t="str">
        <f>IF($D807=1,VLOOKUP($E807,aanmeldingen!$B:$AB,I$1,FALSE),"")</f>
        <v/>
      </c>
      <c r="J807" s="1" t="str">
        <f>IF($D807=1,VLOOKUP($E807,aanmeldingen!$B:$AB,J$1,FALSE),"")</f>
        <v/>
      </c>
      <c r="K807" s="95" t="str">
        <f>IF($D807=1,VLOOKUP($E807,aanmeldingen!$B:$AB,K$1,FALSE),"")</f>
        <v/>
      </c>
      <c r="L807" s="95" t="str">
        <f>IF($D807=1,VLOOKUP($E807,aanmeldingen!$B:$AB,L$1,FALSE),"")</f>
        <v/>
      </c>
      <c r="M807" s="18" t="str">
        <f>IF($D807=1,VLOOKUP($E807,aanmeldingen!$B:$AB,M$1,FALSE),"")</f>
        <v/>
      </c>
      <c r="N807" s="1" t="str">
        <f>IF($D807=1,VLOOKUP($E807,aanmeldingen!$B:$AB,N$1,FALSE),"")</f>
        <v/>
      </c>
      <c r="O807" s="1" t="str">
        <f>IF($F807="-","",VLOOKUP($E807,aanmeldingen!$B:$AB,O$1,FALSE))</f>
        <v/>
      </c>
      <c r="P807" s="1" t="str">
        <f>IF($F807="-","",VLOOKUP($E807,aanmeldingen!$B:$AB,P$1,FALSE))</f>
        <v/>
      </c>
      <c r="Q807" s="1" t="str">
        <f>IF($F807="-","",VLOOKUP($E807,aanmeldingen!$B:$AB,Q$1,FALSE))</f>
        <v/>
      </c>
      <c r="R807" s="123"/>
      <c r="S807" s="123"/>
      <c r="AA807" s="54">
        <f t="shared" si="255"/>
        <v>0</v>
      </c>
      <c r="AB807" s="54" t="e">
        <f t="shared" si="256"/>
        <v>#VALUE!</v>
      </c>
      <c r="AC807" s="83" t="str">
        <f t="shared" si="257"/>
        <v/>
      </c>
      <c r="AD807" s="54">
        <f t="shared" si="259"/>
        <v>803</v>
      </c>
      <c r="AE807" s="54" t="str">
        <f t="shared" si="262"/>
        <v/>
      </c>
      <c r="AF807" s="54" t="str">
        <f t="shared" si="263"/>
        <v/>
      </c>
      <c r="AG807" s="54" t="str">
        <f t="shared" si="269"/>
        <v/>
      </c>
      <c r="AH807" s="54" t="str">
        <f t="shared" si="269"/>
        <v/>
      </c>
      <c r="AI807" s="54" t="str">
        <f t="shared" si="269"/>
        <v/>
      </c>
      <c r="AJ807" s="54" t="str">
        <f t="shared" si="264"/>
        <v/>
      </c>
      <c r="AK807" s="54" t="str">
        <f t="shared" si="270"/>
        <v/>
      </c>
      <c r="AL807" s="54" t="str">
        <f t="shared" si="270"/>
        <v/>
      </c>
      <c r="AM807" s="54" t="str">
        <f t="shared" si="270"/>
        <v/>
      </c>
      <c r="AN807" s="1" t="str">
        <f>IF(AF807="S",VLOOKUP(AI807,lookups!$N$1:$O$100,2,FALSE),"NVT")</f>
        <v>NVT</v>
      </c>
      <c r="AP807" s="54" t="str">
        <f t="shared" si="258"/>
        <v/>
      </c>
    </row>
    <row r="808" spans="1:42" x14ac:dyDescent="0.2">
      <c r="A808" s="1" t="e">
        <f t="shared" si="265"/>
        <v>#VALUE!</v>
      </c>
      <c r="B808" s="1">
        <f t="shared" si="266"/>
        <v>75</v>
      </c>
      <c r="C808" s="1">
        <f t="shared" si="267"/>
        <v>1</v>
      </c>
      <c r="D808" s="1">
        <f t="shared" si="268"/>
        <v>0</v>
      </c>
      <c r="E808" s="1">
        <f t="shared" si="254"/>
        <v>804</v>
      </c>
      <c r="F808" s="1" t="str">
        <f>IFERROR(VLOOKUP($E808,aanmeldingen!$B:$AB,F$1,FALSE),"-")</f>
        <v>-</v>
      </c>
      <c r="H808" s="25" t="str">
        <f>IF($D808=1,VLOOKUP($E808,aanmeldingen!$B:$AB,H$1,FALSE),"")</f>
        <v/>
      </c>
      <c r="I808" s="1" t="str">
        <f>IF($D808=1,VLOOKUP($E808,aanmeldingen!$B:$AB,I$1,FALSE),"")</f>
        <v/>
      </c>
      <c r="J808" s="1" t="str">
        <f>IF($D808=1,VLOOKUP($E808,aanmeldingen!$B:$AB,J$1,FALSE),"")</f>
        <v/>
      </c>
      <c r="K808" s="95" t="str">
        <f>IF($D808=1,VLOOKUP($E808,aanmeldingen!$B:$AB,K$1,FALSE),"")</f>
        <v/>
      </c>
      <c r="L808" s="95" t="str">
        <f>IF($D808=1,VLOOKUP($E808,aanmeldingen!$B:$AB,L$1,FALSE),"")</f>
        <v/>
      </c>
      <c r="M808" s="18" t="str">
        <f>IF($D808=1,VLOOKUP($E808,aanmeldingen!$B:$AB,M$1,FALSE),"")</f>
        <v/>
      </c>
      <c r="N808" s="1" t="str">
        <f>IF($D808=1,VLOOKUP($E808,aanmeldingen!$B:$AB,N$1,FALSE),"")</f>
        <v/>
      </c>
      <c r="O808" s="1" t="str">
        <f>IF($F808="-","",VLOOKUP($E808,aanmeldingen!$B:$AB,O$1,FALSE))</f>
        <v/>
      </c>
      <c r="P808" s="1" t="str">
        <f>IF($F808="-","",VLOOKUP($E808,aanmeldingen!$B:$AB,P$1,FALSE))</f>
        <v/>
      </c>
      <c r="Q808" s="1" t="str">
        <f>IF($F808="-","",VLOOKUP($E808,aanmeldingen!$B:$AB,Q$1,FALSE))</f>
        <v/>
      </c>
      <c r="R808" s="123"/>
      <c r="S808" s="123"/>
      <c r="AA808" s="54">
        <f t="shared" si="255"/>
        <v>0</v>
      </c>
      <c r="AB808" s="54" t="e">
        <f t="shared" si="256"/>
        <v>#VALUE!</v>
      </c>
      <c r="AC808" s="83" t="str">
        <f t="shared" si="257"/>
        <v/>
      </c>
      <c r="AD808" s="54">
        <f t="shared" si="259"/>
        <v>804</v>
      </c>
      <c r="AE808" s="54" t="str">
        <f t="shared" si="262"/>
        <v/>
      </c>
      <c r="AF808" s="54" t="str">
        <f t="shared" si="263"/>
        <v/>
      </c>
      <c r="AG808" s="54" t="str">
        <f t="shared" si="269"/>
        <v/>
      </c>
      <c r="AH808" s="54" t="str">
        <f t="shared" si="269"/>
        <v/>
      </c>
      <c r="AI808" s="54" t="str">
        <f t="shared" si="269"/>
        <v/>
      </c>
      <c r="AJ808" s="54" t="str">
        <f t="shared" si="264"/>
        <v/>
      </c>
      <c r="AK808" s="54" t="str">
        <f t="shared" si="270"/>
        <v/>
      </c>
      <c r="AL808" s="54" t="str">
        <f t="shared" si="270"/>
        <v/>
      </c>
      <c r="AM808" s="54" t="str">
        <f t="shared" si="270"/>
        <v/>
      </c>
      <c r="AN808" s="1" t="str">
        <f>IF(AF808="S",VLOOKUP(AI808,lookups!$N$1:$O$100,2,FALSE),"NVT")</f>
        <v>NVT</v>
      </c>
      <c r="AP808" s="54" t="str">
        <f t="shared" si="258"/>
        <v/>
      </c>
    </row>
    <row r="809" spans="1:42" x14ac:dyDescent="0.2">
      <c r="A809" s="1" t="e">
        <f t="shared" si="265"/>
        <v>#VALUE!</v>
      </c>
      <c r="B809" s="1">
        <f t="shared" si="266"/>
        <v>76</v>
      </c>
      <c r="C809" s="1">
        <f t="shared" si="267"/>
        <v>1</v>
      </c>
      <c r="D809" s="1">
        <f t="shared" si="268"/>
        <v>0</v>
      </c>
      <c r="E809" s="1">
        <f t="shared" si="254"/>
        <v>805</v>
      </c>
      <c r="F809" s="1" t="str">
        <f>IFERROR(VLOOKUP($E809,aanmeldingen!$B:$AB,F$1,FALSE),"-")</f>
        <v>-</v>
      </c>
      <c r="H809" s="25" t="str">
        <f>IF($D809=1,VLOOKUP($E809,aanmeldingen!$B:$AB,H$1,FALSE),"")</f>
        <v/>
      </c>
      <c r="I809" s="1" t="str">
        <f>IF($D809=1,VLOOKUP($E809,aanmeldingen!$B:$AB,I$1,FALSE),"")</f>
        <v/>
      </c>
      <c r="J809" s="1" t="str">
        <f>IF($D809=1,VLOOKUP($E809,aanmeldingen!$B:$AB,J$1,FALSE),"")</f>
        <v/>
      </c>
      <c r="K809" s="95" t="str">
        <f>IF($D809=1,VLOOKUP($E809,aanmeldingen!$B:$AB,K$1,FALSE),"")</f>
        <v/>
      </c>
      <c r="L809" s="95" t="str">
        <f>IF($D809=1,VLOOKUP($E809,aanmeldingen!$B:$AB,L$1,FALSE),"")</f>
        <v/>
      </c>
      <c r="M809" s="18" t="str">
        <f>IF($D809=1,VLOOKUP($E809,aanmeldingen!$B:$AB,M$1,FALSE),"")</f>
        <v/>
      </c>
      <c r="N809" s="1" t="str">
        <f>IF($D809=1,VLOOKUP($E809,aanmeldingen!$B:$AB,N$1,FALSE),"")</f>
        <v/>
      </c>
      <c r="O809" s="1" t="str">
        <f>IF($F809="-","",VLOOKUP($E809,aanmeldingen!$B:$AB,O$1,FALSE))</f>
        <v/>
      </c>
      <c r="P809" s="1" t="str">
        <f>IF($F809="-","",VLOOKUP($E809,aanmeldingen!$B:$AB,P$1,FALSE))</f>
        <v/>
      </c>
      <c r="Q809" s="1" t="str">
        <f>IF($F809="-","",VLOOKUP($E809,aanmeldingen!$B:$AB,Q$1,FALSE))</f>
        <v/>
      </c>
      <c r="R809" s="123"/>
      <c r="S809" s="123"/>
      <c r="AA809" s="54">
        <f t="shared" si="255"/>
        <v>0</v>
      </c>
      <c r="AB809" s="54" t="e">
        <f t="shared" si="256"/>
        <v>#VALUE!</v>
      </c>
      <c r="AC809" s="83" t="str">
        <f t="shared" si="257"/>
        <v/>
      </c>
      <c r="AD809" s="54">
        <f t="shared" si="259"/>
        <v>805</v>
      </c>
      <c r="AE809" s="54" t="str">
        <f t="shared" si="262"/>
        <v/>
      </c>
      <c r="AF809" s="54" t="str">
        <f t="shared" si="263"/>
        <v/>
      </c>
      <c r="AG809" s="54" t="str">
        <f t="shared" si="269"/>
        <v/>
      </c>
      <c r="AH809" s="54" t="str">
        <f t="shared" si="269"/>
        <v/>
      </c>
      <c r="AI809" s="54" t="str">
        <f t="shared" si="269"/>
        <v/>
      </c>
      <c r="AJ809" s="54" t="str">
        <f t="shared" si="264"/>
        <v/>
      </c>
      <c r="AK809" s="54" t="str">
        <f t="shared" si="270"/>
        <v/>
      </c>
      <c r="AL809" s="54" t="str">
        <f t="shared" si="270"/>
        <v/>
      </c>
      <c r="AM809" s="54" t="str">
        <f t="shared" si="270"/>
        <v/>
      </c>
      <c r="AN809" s="1" t="str">
        <f>IF(AF809="S",VLOOKUP(AI809,lookups!$N$1:$O$100,2,FALSE),"NVT")</f>
        <v>NVT</v>
      </c>
      <c r="AP809" s="54" t="str">
        <f t="shared" si="258"/>
        <v/>
      </c>
    </row>
    <row r="810" spans="1:42" x14ac:dyDescent="0.2">
      <c r="A810" s="1" t="e">
        <f t="shared" si="265"/>
        <v>#VALUE!</v>
      </c>
      <c r="B810" s="1">
        <f t="shared" si="266"/>
        <v>77</v>
      </c>
      <c r="C810" s="1">
        <f t="shared" si="267"/>
        <v>1</v>
      </c>
      <c r="D810" s="1">
        <f t="shared" si="268"/>
        <v>0</v>
      </c>
      <c r="E810" s="1">
        <f t="shared" si="254"/>
        <v>806</v>
      </c>
      <c r="F810" s="1" t="str">
        <f>IFERROR(VLOOKUP($E810,aanmeldingen!$B:$AB,F$1,FALSE),"-")</f>
        <v>-</v>
      </c>
      <c r="H810" s="25" t="str">
        <f>IF($D810=1,VLOOKUP($E810,aanmeldingen!$B:$AB,H$1,FALSE),"")</f>
        <v/>
      </c>
      <c r="I810" s="1" t="str">
        <f>IF($D810=1,VLOOKUP($E810,aanmeldingen!$B:$AB,I$1,FALSE),"")</f>
        <v/>
      </c>
      <c r="J810" s="1" t="str">
        <f>IF($D810=1,VLOOKUP($E810,aanmeldingen!$B:$AB,J$1,FALSE),"")</f>
        <v/>
      </c>
      <c r="K810" s="95" t="str">
        <f>IF($D810=1,VLOOKUP($E810,aanmeldingen!$B:$AB,K$1,FALSE),"")</f>
        <v/>
      </c>
      <c r="L810" s="95" t="str">
        <f>IF($D810=1,VLOOKUP($E810,aanmeldingen!$B:$AB,L$1,FALSE),"")</f>
        <v/>
      </c>
      <c r="M810" s="18" t="str">
        <f>IF($D810=1,VLOOKUP($E810,aanmeldingen!$B:$AB,M$1,FALSE),"")</f>
        <v/>
      </c>
      <c r="N810" s="1" t="str">
        <f>IF($D810=1,VLOOKUP($E810,aanmeldingen!$B:$AB,N$1,FALSE),"")</f>
        <v/>
      </c>
      <c r="O810" s="1" t="str">
        <f>IF($F810="-","",VLOOKUP($E810,aanmeldingen!$B:$AB,O$1,FALSE))</f>
        <v/>
      </c>
      <c r="P810" s="1" t="str">
        <f>IF($F810="-","",VLOOKUP($E810,aanmeldingen!$B:$AB,P$1,FALSE))</f>
        <v/>
      </c>
      <c r="Q810" s="1" t="str">
        <f>IF($F810="-","",VLOOKUP($E810,aanmeldingen!$B:$AB,Q$1,FALSE))</f>
        <v/>
      </c>
      <c r="R810" s="123"/>
      <c r="S810" s="123"/>
      <c r="AA810" s="54">
        <f t="shared" si="255"/>
        <v>0</v>
      </c>
      <c r="AB810" s="54" t="e">
        <f t="shared" si="256"/>
        <v>#VALUE!</v>
      </c>
      <c r="AC810" s="83" t="str">
        <f t="shared" si="257"/>
        <v/>
      </c>
      <c r="AD810" s="54">
        <f t="shared" si="259"/>
        <v>806</v>
      </c>
      <c r="AE810" s="54" t="str">
        <f t="shared" si="262"/>
        <v/>
      </c>
      <c r="AF810" s="54" t="str">
        <f t="shared" si="263"/>
        <v/>
      </c>
      <c r="AG810" s="54" t="str">
        <f t="shared" si="269"/>
        <v/>
      </c>
      <c r="AH810" s="54" t="str">
        <f t="shared" si="269"/>
        <v/>
      </c>
      <c r="AI810" s="54" t="str">
        <f t="shared" si="269"/>
        <v/>
      </c>
      <c r="AJ810" s="54" t="str">
        <f t="shared" si="264"/>
        <v/>
      </c>
      <c r="AK810" s="54" t="str">
        <f t="shared" si="270"/>
        <v/>
      </c>
      <c r="AL810" s="54" t="str">
        <f t="shared" si="270"/>
        <v/>
      </c>
      <c r="AM810" s="54" t="str">
        <f t="shared" si="270"/>
        <v/>
      </c>
      <c r="AN810" s="1" t="str">
        <f>IF(AF810="S",VLOOKUP(AI810,lookups!$N$1:$O$100,2,FALSE),"NVT")</f>
        <v>NVT</v>
      </c>
      <c r="AP810" s="54" t="str">
        <f t="shared" si="258"/>
        <v/>
      </c>
    </row>
    <row r="811" spans="1:42" x14ac:dyDescent="0.2">
      <c r="A811" s="1" t="e">
        <f t="shared" si="265"/>
        <v>#VALUE!</v>
      </c>
      <c r="B811" s="1">
        <f t="shared" si="266"/>
        <v>78</v>
      </c>
      <c r="C811" s="1">
        <f t="shared" si="267"/>
        <v>1</v>
      </c>
      <c r="D811" s="1">
        <f t="shared" si="268"/>
        <v>0</v>
      </c>
      <c r="E811" s="1">
        <f t="shared" si="254"/>
        <v>807</v>
      </c>
      <c r="F811" s="1" t="str">
        <f>IFERROR(VLOOKUP($E811,aanmeldingen!$B:$AB,F$1,FALSE),"-")</f>
        <v>-</v>
      </c>
      <c r="H811" s="25" t="str">
        <f>IF($D811=1,VLOOKUP($E811,aanmeldingen!$B:$AB,H$1,FALSE),"")</f>
        <v/>
      </c>
      <c r="I811" s="1" t="str">
        <f>IF($D811=1,VLOOKUP($E811,aanmeldingen!$B:$AB,I$1,FALSE),"")</f>
        <v/>
      </c>
      <c r="J811" s="1" t="str">
        <f>IF($D811=1,VLOOKUP($E811,aanmeldingen!$B:$AB,J$1,FALSE),"")</f>
        <v/>
      </c>
      <c r="K811" s="95" t="str">
        <f>IF($D811=1,VLOOKUP($E811,aanmeldingen!$B:$AB,K$1,FALSE),"")</f>
        <v/>
      </c>
      <c r="L811" s="95" t="str">
        <f>IF($D811=1,VLOOKUP($E811,aanmeldingen!$B:$AB,L$1,FALSE),"")</f>
        <v/>
      </c>
      <c r="M811" s="18" t="str">
        <f>IF($D811=1,VLOOKUP($E811,aanmeldingen!$B:$AB,M$1,FALSE),"")</f>
        <v/>
      </c>
      <c r="N811" s="1" t="str">
        <f>IF($D811=1,VLOOKUP($E811,aanmeldingen!$B:$AB,N$1,FALSE),"")</f>
        <v/>
      </c>
      <c r="O811" s="1" t="str">
        <f>IF($F811="-","",VLOOKUP($E811,aanmeldingen!$B:$AB,O$1,FALSE))</f>
        <v/>
      </c>
      <c r="P811" s="1" t="str">
        <f>IF($F811="-","",VLOOKUP($E811,aanmeldingen!$B:$AB,P$1,FALSE))</f>
        <v/>
      </c>
      <c r="Q811" s="1" t="str">
        <f>IF($F811="-","",VLOOKUP($E811,aanmeldingen!$B:$AB,Q$1,FALSE))</f>
        <v/>
      </c>
      <c r="R811" s="123"/>
      <c r="S811" s="123"/>
      <c r="AA811" s="54">
        <f t="shared" si="255"/>
        <v>0</v>
      </c>
      <c r="AB811" s="54" t="e">
        <f t="shared" si="256"/>
        <v>#VALUE!</v>
      </c>
      <c r="AC811" s="83" t="str">
        <f t="shared" si="257"/>
        <v/>
      </c>
      <c r="AD811" s="54">
        <f t="shared" si="259"/>
        <v>807</v>
      </c>
      <c r="AE811" s="54" t="str">
        <f t="shared" si="262"/>
        <v/>
      </c>
      <c r="AF811" s="54" t="str">
        <f t="shared" si="263"/>
        <v/>
      </c>
      <c r="AG811" s="54" t="str">
        <f t="shared" si="269"/>
        <v/>
      </c>
      <c r="AH811" s="54" t="str">
        <f t="shared" si="269"/>
        <v/>
      </c>
      <c r="AI811" s="54" t="str">
        <f t="shared" si="269"/>
        <v/>
      </c>
      <c r="AJ811" s="54" t="str">
        <f t="shared" si="264"/>
        <v/>
      </c>
      <c r="AK811" s="54" t="str">
        <f t="shared" si="270"/>
        <v/>
      </c>
      <c r="AL811" s="54" t="str">
        <f t="shared" si="270"/>
        <v/>
      </c>
      <c r="AM811" s="54" t="str">
        <f t="shared" si="270"/>
        <v/>
      </c>
      <c r="AN811" s="1" t="str">
        <f>IF(AF811="S",VLOOKUP(AI811,lookups!$N$1:$O$100,2,FALSE),"NVT")</f>
        <v>NVT</v>
      </c>
      <c r="AP811" s="54" t="str">
        <f t="shared" si="258"/>
        <v/>
      </c>
    </row>
    <row r="812" spans="1:42" x14ac:dyDescent="0.2">
      <c r="A812" s="1" t="e">
        <f t="shared" si="265"/>
        <v>#VALUE!</v>
      </c>
      <c r="B812" s="1">
        <f t="shared" si="266"/>
        <v>79</v>
      </c>
      <c r="C812" s="1">
        <f t="shared" si="267"/>
        <v>1</v>
      </c>
      <c r="D812" s="1">
        <f t="shared" si="268"/>
        <v>0</v>
      </c>
      <c r="E812" s="1">
        <f t="shared" si="254"/>
        <v>808</v>
      </c>
      <c r="F812" s="1" t="str">
        <f>IFERROR(VLOOKUP($E812,aanmeldingen!$B:$AB,F$1,FALSE),"-")</f>
        <v>-</v>
      </c>
      <c r="H812" s="25" t="str">
        <f>IF($D812=1,VLOOKUP($E812,aanmeldingen!$B:$AB,H$1,FALSE),"")</f>
        <v/>
      </c>
      <c r="I812" s="1" t="str">
        <f>IF($D812=1,VLOOKUP($E812,aanmeldingen!$B:$AB,I$1,FALSE),"")</f>
        <v/>
      </c>
      <c r="J812" s="1" t="str">
        <f>IF($D812=1,VLOOKUP($E812,aanmeldingen!$B:$AB,J$1,FALSE),"")</f>
        <v/>
      </c>
      <c r="K812" s="95" t="str">
        <f>IF($D812=1,VLOOKUP($E812,aanmeldingen!$B:$AB,K$1,FALSE),"")</f>
        <v/>
      </c>
      <c r="L812" s="95" t="str">
        <f>IF($D812=1,VLOOKUP($E812,aanmeldingen!$B:$AB,L$1,FALSE),"")</f>
        <v/>
      </c>
      <c r="M812" s="18" t="str">
        <f>IF($D812=1,VLOOKUP($E812,aanmeldingen!$B:$AB,M$1,FALSE),"")</f>
        <v/>
      </c>
      <c r="N812" s="1" t="str">
        <f>IF($D812=1,VLOOKUP($E812,aanmeldingen!$B:$AB,N$1,FALSE),"")</f>
        <v/>
      </c>
      <c r="O812" s="1" t="str">
        <f>IF($F812="-","",VLOOKUP($E812,aanmeldingen!$B:$AB,O$1,FALSE))</f>
        <v/>
      </c>
      <c r="P812" s="1" t="str">
        <f>IF($F812="-","",VLOOKUP($E812,aanmeldingen!$B:$AB,P$1,FALSE))</f>
        <v/>
      </c>
      <c r="Q812" s="1" t="str">
        <f>IF($F812="-","",VLOOKUP($E812,aanmeldingen!$B:$AB,Q$1,FALSE))</f>
        <v/>
      </c>
      <c r="R812" s="123"/>
      <c r="S812" s="123"/>
      <c r="AA812" s="54">
        <f t="shared" si="255"/>
        <v>0</v>
      </c>
      <c r="AB812" s="54" t="e">
        <f t="shared" si="256"/>
        <v>#VALUE!</v>
      </c>
      <c r="AC812" s="83" t="str">
        <f t="shared" si="257"/>
        <v/>
      </c>
      <c r="AD812" s="54">
        <f t="shared" si="259"/>
        <v>808</v>
      </c>
      <c r="AE812" s="54" t="str">
        <f t="shared" si="262"/>
        <v/>
      </c>
      <c r="AF812" s="54" t="str">
        <f t="shared" si="263"/>
        <v/>
      </c>
      <c r="AG812" s="54" t="str">
        <f t="shared" si="269"/>
        <v/>
      </c>
      <c r="AH812" s="54" t="str">
        <f t="shared" si="269"/>
        <v/>
      </c>
      <c r="AI812" s="54" t="str">
        <f t="shared" si="269"/>
        <v/>
      </c>
      <c r="AJ812" s="54" t="str">
        <f t="shared" si="264"/>
        <v/>
      </c>
      <c r="AK812" s="54" t="str">
        <f t="shared" si="270"/>
        <v/>
      </c>
      <c r="AL812" s="54" t="str">
        <f t="shared" si="270"/>
        <v/>
      </c>
      <c r="AM812" s="54" t="str">
        <f t="shared" si="270"/>
        <v/>
      </c>
      <c r="AN812" s="1" t="str">
        <f>IF(AF812="S",VLOOKUP(AI812,lookups!$N$1:$O$100,2,FALSE),"NVT")</f>
        <v>NVT</v>
      </c>
      <c r="AP812" s="54" t="str">
        <f t="shared" si="258"/>
        <v/>
      </c>
    </row>
    <row r="813" spans="1:42" x14ac:dyDescent="0.2">
      <c r="A813" s="1" t="e">
        <f t="shared" si="265"/>
        <v>#VALUE!</v>
      </c>
      <c r="B813" s="1">
        <f t="shared" si="266"/>
        <v>80</v>
      </c>
      <c r="C813" s="1">
        <f t="shared" si="267"/>
        <v>1</v>
      </c>
      <c r="D813" s="1">
        <f t="shared" si="268"/>
        <v>0</v>
      </c>
      <c r="E813" s="1">
        <f t="shared" si="254"/>
        <v>809</v>
      </c>
      <c r="F813" s="1" t="str">
        <f>IFERROR(VLOOKUP($E813,aanmeldingen!$B:$AB,F$1,FALSE),"-")</f>
        <v>-</v>
      </c>
      <c r="H813" s="25" t="str">
        <f>IF($D813=1,VLOOKUP($E813,aanmeldingen!$B:$AB,H$1,FALSE),"")</f>
        <v/>
      </c>
      <c r="I813" s="1" t="str">
        <f>IF($D813=1,VLOOKUP($E813,aanmeldingen!$B:$AB,I$1,FALSE),"")</f>
        <v/>
      </c>
      <c r="J813" s="1" t="str">
        <f>IF($D813=1,VLOOKUP($E813,aanmeldingen!$B:$AB,J$1,FALSE),"")</f>
        <v/>
      </c>
      <c r="K813" s="95" t="str">
        <f>IF($D813=1,VLOOKUP($E813,aanmeldingen!$B:$AB,K$1,FALSE),"")</f>
        <v/>
      </c>
      <c r="L813" s="95" t="str">
        <f>IF($D813=1,VLOOKUP($E813,aanmeldingen!$B:$AB,L$1,FALSE),"")</f>
        <v/>
      </c>
      <c r="M813" s="18" t="str">
        <f>IF($D813=1,VLOOKUP($E813,aanmeldingen!$B:$AB,M$1,FALSE),"")</f>
        <v/>
      </c>
      <c r="N813" s="1" t="str">
        <f>IF($D813=1,VLOOKUP($E813,aanmeldingen!$B:$AB,N$1,FALSE),"")</f>
        <v/>
      </c>
      <c r="O813" s="1" t="str">
        <f>IF($F813="-","",VLOOKUP($E813,aanmeldingen!$B:$AB,O$1,FALSE))</f>
        <v/>
      </c>
      <c r="P813" s="1" t="str">
        <f>IF($F813="-","",VLOOKUP($E813,aanmeldingen!$B:$AB,P$1,FALSE))</f>
        <v/>
      </c>
      <c r="Q813" s="1" t="str">
        <f>IF($F813="-","",VLOOKUP($E813,aanmeldingen!$B:$AB,Q$1,FALSE))</f>
        <v/>
      </c>
      <c r="R813" s="123"/>
      <c r="S813" s="123"/>
      <c r="AA813" s="54">
        <f t="shared" si="255"/>
        <v>0</v>
      </c>
      <c r="AB813" s="54" t="e">
        <f t="shared" si="256"/>
        <v>#VALUE!</v>
      </c>
      <c r="AC813" s="83" t="str">
        <f t="shared" si="257"/>
        <v/>
      </c>
      <c r="AD813" s="54">
        <f t="shared" si="259"/>
        <v>809</v>
      </c>
      <c r="AE813" s="54" t="str">
        <f t="shared" si="262"/>
        <v/>
      </c>
      <c r="AF813" s="54" t="str">
        <f t="shared" si="263"/>
        <v/>
      </c>
      <c r="AG813" s="54" t="str">
        <f t="shared" si="269"/>
        <v/>
      </c>
      <c r="AH813" s="54" t="str">
        <f t="shared" si="269"/>
        <v/>
      </c>
      <c r="AI813" s="54" t="str">
        <f t="shared" si="269"/>
        <v/>
      </c>
      <c r="AJ813" s="54" t="str">
        <f t="shared" si="264"/>
        <v/>
      </c>
      <c r="AK813" s="54" t="str">
        <f t="shared" si="270"/>
        <v/>
      </c>
      <c r="AL813" s="54" t="str">
        <f t="shared" si="270"/>
        <v/>
      </c>
      <c r="AM813" s="54" t="str">
        <f t="shared" si="270"/>
        <v/>
      </c>
      <c r="AN813" s="1" t="str">
        <f>IF(AF813="S",VLOOKUP(AI813,lookups!$N$1:$O$100,2,FALSE),"NVT")</f>
        <v>NVT</v>
      </c>
      <c r="AP813" s="54" t="str">
        <f t="shared" si="258"/>
        <v/>
      </c>
    </row>
    <row r="814" spans="1:42" x14ac:dyDescent="0.2">
      <c r="A814" s="1" t="e">
        <f t="shared" si="265"/>
        <v>#VALUE!</v>
      </c>
      <c r="B814" s="1">
        <f t="shared" si="266"/>
        <v>81</v>
      </c>
      <c r="C814" s="1">
        <f t="shared" si="267"/>
        <v>1</v>
      </c>
      <c r="D814" s="1">
        <f t="shared" si="268"/>
        <v>0</v>
      </c>
      <c r="E814" s="1">
        <f t="shared" si="254"/>
        <v>810</v>
      </c>
      <c r="F814" s="1" t="str">
        <f>IFERROR(VLOOKUP($E814,aanmeldingen!$B:$AB,F$1,FALSE),"-")</f>
        <v>-</v>
      </c>
      <c r="H814" s="25" t="str">
        <f>IF($D814=1,VLOOKUP($E814,aanmeldingen!$B:$AB,H$1,FALSE),"")</f>
        <v/>
      </c>
      <c r="I814" s="1" t="str">
        <f>IF($D814=1,VLOOKUP($E814,aanmeldingen!$B:$AB,I$1,FALSE),"")</f>
        <v/>
      </c>
      <c r="J814" s="1" t="str">
        <f>IF($D814=1,VLOOKUP($E814,aanmeldingen!$B:$AB,J$1,FALSE),"")</f>
        <v/>
      </c>
      <c r="K814" s="95" t="str">
        <f>IF($D814=1,VLOOKUP($E814,aanmeldingen!$B:$AB,K$1,FALSE),"")</f>
        <v/>
      </c>
      <c r="L814" s="95" t="str">
        <f>IF($D814=1,VLOOKUP($E814,aanmeldingen!$B:$AB,L$1,FALSE),"")</f>
        <v/>
      </c>
      <c r="M814" s="18" t="str">
        <f>IF($D814=1,VLOOKUP($E814,aanmeldingen!$B:$AB,M$1,FALSE),"")</f>
        <v/>
      </c>
      <c r="N814" s="1" t="str">
        <f>IF($D814=1,VLOOKUP($E814,aanmeldingen!$B:$AB,N$1,FALSE),"")</f>
        <v/>
      </c>
      <c r="O814" s="1" t="str">
        <f>IF($F814="-","",VLOOKUP($E814,aanmeldingen!$B:$AB,O$1,FALSE))</f>
        <v/>
      </c>
      <c r="P814" s="1" t="str">
        <f>IF($F814="-","",VLOOKUP($E814,aanmeldingen!$B:$AB,P$1,FALSE))</f>
        <v/>
      </c>
      <c r="Q814" s="1" t="str">
        <f>IF($F814="-","",VLOOKUP($E814,aanmeldingen!$B:$AB,Q$1,FALSE))</f>
        <v/>
      </c>
      <c r="R814" s="123"/>
      <c r="S814" s="123"/>
      <c r="AA814" s="54">
        <f t="shared" si="255"/>
        <v>0</v>
      </c>
      <c r="AB814" s="54" t="e">
        <f t="shared" si="256"/>
        <v>#VALUE!</v>
      </c>
      <c r="AC814" s="83" t="str">
        <f t="shared" si="257"/>
        <v/>
      </c>
      <c r="AD814" s="54">
        <f t="shared" si="259"/>
        <v>810</v>
      </c>
      <c r="AE814" s="54" t="str">
        <f t="shared" si="262"/>
        <v/>
      </c>
      <c r="AF814" s="54" t="str">
        <f t="shared" si="263"/>
        <v/>
      </c>
      <c r="AG814" s="54" t="str">
        <f t="shared" si="269"/>
        <v/>
      </c>
      <c r="AH814" s="54" t="str">
        <f t="shared" si="269"/>
        <v/>
      </c>
      <c r="AI814" s="54" t="str">
        <f t="shared" si="269"/>
        <v/>
      </c>
      <c r="AJ814" s="54" t="str">
        <f t="shared" si="264"/>
        <v/>
      </c>
      <c r="AK814" s="54" t="str">
        <f t="shared" si="270"/>
        <v/>
      </c>
      <c r="AL814" s="54" t="str">
        <f t="shared" si="270"/>
        <v/>
      </c>
      <c r="AM814" s="54" t="str">
        <f t="shared" si="270"/>
        <v/>
      </c>
      <c r="AN814" s="1" t="str">
        <f>IF(AF814="S",VLOOKUP(AI814,lookups!$N$1:$O$100,2,FALSE),"NVT")</f>
        <v>NVT</v>
      </c>
      <c r="AP814" s="54" t="str">
        <f t="shared" si="258"/>
        <v/>
      </c>
    </row>
    <row r="815" spans="1:42" x14ac:dyDescent="0.2">
      <c r="A815" s="1" t="e">
        <f t="shared" si="265"/>
        <v>#VALUE!</v>
      </c>
      <c r="B815" s="1">
        <f t="shared" si="266"/>
        <v>82</v>
      </c>
      <c r="C815" s="1">
        <f t="shared" si="267"/>
        <v>1</v>
      </c>
      <c r="D815" s="1">
        <f t="shared" si="268"/>
        <v>0</v>
      </c>
      <c r="E815" s="1">
        <f t="shared" si="254"/>
        <v>811</v>
      </c>
      <c r="F815" s="1" t="str">
        <f>IFERROR(VLOOKUP($E815,aanmeldingen!$B:$AB,F$1,FALSE),"-")</f>
        <v>-</v>
      </c>
      <c r="H815" s="25" t="str">
        <f>IF($D815=1,VLOOKUP($E815,aanmeldingen!$B:$AB,H$1,FALSE),"")</f>
        <v/>
      </c>
      <c r="I815" s="1" t="str">
        <f>IF($D815=1,VLOOKUP($E815,aanmeldingen!$B:$AB,I$1,FALSE),"")</f>
        <v/>
      </c>
      <c r="J815" s="1" t="str">
        <f>IF($D815=1,VLOOKUP($E815,aanmeldingen!$B:$AB,J$1,FALSE),"")</f>
        <v/>
      </c>
      <c r="K815" s="95" t="str">
        <f>IF($D815=1,VLOOKUP($E815,aanmeldingen!$B:$AB,K$1,FALSE),"")</f>
        <v/>
      </c>
      <c r="L815" s="95" t="str">
        <f>IF($D815=1,VLOOKUP($E815,aanmeldingen!$B:$AB,L$1,FALSE),"")</f>
        <v/>
      </c>
      <c r="M815" s="18" t="str">
        <f>IF($D815=1,VLOOKUP($E815,aanmeldingen!$B:$AB,M$1,FALSE),"")</f>
        <v/>
      </c>
      <c r="N815" s="1" t="str">
        <f>IF($D815=1,VLOOKUP($E815,aanmeldingen!$B:$AB,N$1,FALSE),"")</f>
        <v/>
      </c>
      <c r="O815" s="1" t="str">
        <f>IF($F815="-","",VLOOKUP($E815,aanmeldingen!$B:$AB,O$1,FALSE))</f>
        <v/>
      </c>
      <c r="P815" s="1" t="str">
        <f>IF($F815="-","",VLOOKUP($E815,aanmeldingen!$B:$AB,P$1,FALSE))</f>
        <v/>
      </c>
      <c r="Q815" s="1" t="str">
        <f>IF($F815="-","",VLOOKUP($E815,aanmeldingen!$B:$AB,Q$1,FALSE))</f>
        <v/>
      </c>
      <c r="R815" s="123"/>
      <c r="S815" s="123"/>
      <c r="AA815" s="54">
        <f t="shared" si="255"/>
        <v>0</v>
      </c>
      <c r="AB815" s="54" t="e">
        <f t="shared" si="256"/>
        <v>#VALUE!</v>
      </c>
      <c r="AC815" s="83" t="str">
        <f t="shared" si="257"/>
        <v/>
      </c>
      <c r="AD815" s="54">
        <f t="shared" si="259"/>
        <v>811</v>
      </c>
      <c r="AE815" s="54" t="str">
        <f t="shared" si="262"/>
        <v/>
      </c>
      <c r="AF815" s="54" t="str">
        <f t="shared" si="263"/>
        <v/>
      </c>
      <c r="AG815" s="54" t="str">
        <f t="shared" si="269"/>
        <v/>
      </c>
      <c r="AH815" s="54" t="str">
        <f t="shared" si="269"/>
        <v/>
      </c>
      <c r="AI815" s="54" t="str">
        <f t="shared" si="269"/>
        <v/>
      </c>
      <c r="AJ815" s="54" t="str">
        <f t="shared" si="264"/>
        <v/>
      </c>
      <c r="AK815" s="54" t="str">
        <f t="shared" si="270"/>
        <v/>
      </c>
      <c r="AL815" s="54" t="str">
        <f t="shared" si="270"/>
        <v/>
      </c>
      <c r="AM815" s="54" t="str">
        <f t="shared" si="270"/>
        <v/>
      </c>
      <c r="AN815" s="1" t="str">
        <f>IF(AF815="S",VLOOKUP(AI815,lookups!$N$1:$O$100,2,FALSE),"NVT")</f>
        <v>NVT</v>
      </c>
      <c r="AP815" s="54" t="str">
        <f t="shared" si="258"/>
        <v/>
      </c>
    </row>
    <row r="816" spans="1:42" x14ac:dyDescent="0.2">
      <c r="A816" s="1" t="e">
        <f t="shared" si="265"/>
        <v>#VALUE!</v>
      </c>
      <c r="B816" s="1">
        <f t="shared" si="266"/>
        <v>83</v>
      </c>
      <c r="C816" s="1">
        <f t="shared" si="267"/>
        <v>1</v>
      </c>
      <c r="D816" s="1">
        <f t="shared" si="268"/>
        <v>0</v>
      </c>
      <c r="E816" s="1">
        <f t="shared" si="254"/>
        <v>812</v>
      </c>
      <c r="F816" s="1" t="str">
        <f>IFERROR(VLOOKUP($E816,aanmeldingen!$B:$AB,F$1,FALSE),"-")</f>
        <v>-</v>
      </c>
      <c r="H816" s="25" t="str">
        <f>IF($D816=1,VLOOKUP($E816,aanmeldingen!$B:$AB,H$1,FALSE),"")</f>
        <v/>
      </c>
      <c r="I816" s="1" t="str">
        <f>IF($D816=1,VLOOKUP($E816,aanmeldingen!$B:$AB,I$1,FALSE),"")</f>
        <v/>
      </c>
      <c r="J816" s="1" t="str">
        <f>IF($D816=1,VLOOKUP($E816,aanmeldingen!$B:$AB,J$1,FALSE),"")</f>
        <v/>
      </c>
      <c r="K816" s="95" t="str">
        <f>IF($D816=1,VLOOKUP($E816,aanmeldingen!$B:$AB,K$1,FALSE),"")</f>
        <v/>
      </c>
      <c r="L816" s="95" t="str">
        <f>IF($D816=1,VLOOKUP($E816,aanmeldingen!$B:$AB,L$1,FALSE),"")</f>
        <v/>
      </c>
      <c r="M816" s="18" t="str">
        <f>IF($D816=1,VLOOKUP($E816,aanmeldingen!$B:$AB,M$1,FALSE),"")</f>
        <v/>
      </c>
      <c r="N816" s="1" t="str">
        <f>IF($D816=1,VLOOKUP($E816,aanmeldingen!$B:$AB,N$1,FALSE),"")</f>
        <v/>
      </c>
      <c r="O816" s="1" t="str">
        <f>IF($F816="-","",VLOOKUP($E816,aanmeldingen!$B:$AB,O$1,FALSE))</f>
        <v/>
      </c>
      <c r="P816" s="1" t="str">
        <f>IF($F816="-","",VLOOKUP($E816,aanmeldingen!$B:$AB,P$1,FALSE))</f>
        <v/>
      </c>
      <c r="Q816" s="1" t="str">
        <f>IF($F816="-","",VLOOKUP($E816,aanmeldingen!$B:$AB,Q$1,FALSE))</f>
        <v/>
      </c>
      <c r="R816" s="123"/>
      <c r="S816" s="123"/>
      <c r="AA816" s="54">
        <f t="shared" si="255"/>
        <v>0</v>
      </c>
      <c r="AB816" s="54" t="e">
        <f t="shared" si="256"/>
        <v>#VALUE!</v>
      </c>
      <c r="AC816" s="83" t="str">
        <f t="shared" si="257"/>
        <v/>
      </c>
      <c r="AD816" s="54">
        <f t="shared" si="259"/>
        <v>812</v>
      </c>
      <c r="AE816" s="54" t="str">
        <f t="shared" si="262"/>
        <v/>
      </c>
      <c r="AF816" s="54" t="str">
        <f t="shared" si="263"/>
        <v/>
      </c>
      <c r="AG816" s="54" t="str">
        <f t="shared" si="269"/>
        <v/>
      </c>
      <c r="AH816" s="54" t="str">
        <f t="shared" si="269"/>
        <v/>
      </c>
      <c r="AI816" s="54" t="str">
        <f t="shared" si="269"/>
        <v/>
      </c>
      <c r="AJ816" s="54" t="str">
        <f t="shared" si="264"/>
        <v/>
      </c>
      <c r="AK816" s="54" t="str">
        <f t="shared" si="270"/>
        <v/>
      </c>
      <c r="AL816" s="54" t="str">
        <f t="shared" si="270"/>
        <v/>
      </c>
      <c r="AM816" s="54" t="str">
        <f t="shared" si="270"/>
        <v/>
      </c>
      <c r="AN816" s="1" t="str">
        <f>IF(AF816="S",VLOOKUP(AI816,lookups!$N$1:$O$100,2,FALSE),"NVT")</f>
        <v>NVT</v>
      </c>
      <c r="AP816" s="54" t="str">
        <f t="shared" si="258"/>
        <v/>
      </c>
    </row>
    <row r="817" spans="1:42" x14ac:dyDescent="0.2">
      <c r="A817" s="1" t="e">
        <f t="shared" si="265"/>
        <v>#VALUE!</v>
      </c>
      <c r="B817" s="1">
        <f t="shared" si="266"/>
        <v>84</v>
      </c>
      <c r="C817" s="1">
        <f t="shared" si="267"/>
        <v>1</v>
      </c>
      <c r="D817" s="1">
        <f t="shared" si="268"/>
        <v>0</v>
      </c>
      <c r="E817" s="1">
        <f t="shared" si="254"/>
        <v>813</v>
      </c>
      <c r="F817" s="1" t="str">
        <f>IFERROR(VLOOKUP($E817,aanmeldingen!$B:$AB,F$1,FALSE),"-")</f>
        <v>-</v>
      </c>
      <c r="H817" s="25" t="str">
        <f>IF($D817=1,VLOOKUP($E817,aanmeldingen!$B:$AB,H$1,FALSE),"")</f>
        <v/>
      </c>
      <c r="I817" s="1" t="str">
        <f>IF($D817=1,VLOOKUP($E817,aanmeldingen!$B:$AB,I$1,FALSE),"")</f>
        <v/>
      </c>
      <c r="J817" s="1" t="str">
        <f>IF($D817=1,VLOOKUP($E817,aanmeldingen!$B:$AB,J$1,FALSE),"")</f>
        <v/>
      </c>
      <c r="K817" s="95" t="str">
        <f>IF($D817=1,VLOOKUP($E817,aanmeldingen!$B:$AB,K$1,FALSE),"")</f>
        <v/>
      </c>
      <c r="L817" s="95" t="str">
        <f>IF($D817=1,VLOOKUP($E817,aanmeldingen!$B:$AB,L$1,FALSE),"")</f>
        <v/>
      </c>
      <c r="M817" s="18" t="str">
        <f>IF($D817=1,VLOOKUP($E817,aanmeldingen!$B:$AB,M$1,FALSE),"")</f>
        <v/>
      </c>
      <c r="N817" s="1" t="str">
        <f>IF($D817=1,VLOOKUP($E817,aanmeldingen!$B:$AB,N$1,FALSE),"")</f>
        <v/>
      </c>
      <c r="O817" s="1" t="str">
        <f>IF($F817="-","",VLOOKUP($E817,aanmeldingen!$B:$AB,O$1,FALSE))</f>
        <v/>
      </c>
      <c r="P817" s="1" t="str">
        <f>IF($F817="-","",VLOOKUP($E817,aanmeldingen!$B:$AB,P$1,FALSE))</f>
        <v/>
      </c>
      <c r="Q817" s="1" t="str">
        <f>IF($F817="-","",VLOOKUP($E817,aanmeldingen!$B:$AB,Q$1,FALSE))</f>
        <v/>
      </c>
      <c r="R817" s="123"/>
      <c r="S817" s="123"/>
      <c r="AA817" s="54">
        <f t="shared" si="255"/>
        <v>0</v>
      </c>
      <c r="AB817" s="54" t="e">
        <f t="shared" si="256"/>
        <v>#VALUE!</v>
      </c>
      <c r="AC817" s="83" t="str">
        <f t="shared" si="257"/>
        <v/>
      </c>
      <c r="AD817" s="54">
        <f t="shared" si="259"/>
        <v>813</v>
      </c>
      <c r="AE817" s="54" t="str">
        <f t="shared" si="262"/>
        <v/>
      </c>
      <c r="AF817" s="54" t="str">
        <f t="shared" si="263"/>
        <v/>
      </c>
      <c r="AG817" s="54" t="str">
        <f t="shared" si="269"/>
        <v/>
      </c>
      <c r="AH817" s="54" t="str">
        <f t="shared" si="269"/>
        <v/>
      </c>
      <c r="AI817" s="54" t="str">
        <f t="shared" si="269"/>
        <v/>
      </c>
      <c r="AJ817" s="54" t="str">
        <f t="shared" si="264"/>
        <v/>
      </c>
      <c r="AK817" s="54" t="str">
        <f t="shared" si="270"/>
        <v/>
      </c>
      <c r="AL817" s="54" t="str">
        <f t="shared" si="270"/>
        <v/>
      </c>
      <c r="AM817" s="54" t="str">
        <f t="shared" si="270"/>
        <v/>
      </c>
      <c r="AN817" s="1" t="str">
        <f>IF(AF817="S",VLOOKUP(AI817,lookups!$N$1:$O$100,2,FALSE),"NVT")</f>
        <v>NVT</v>
      </c>
      <c r="AP817" s="54" t="str">
        <f t="shared" si="258"/>
        <v/>
      </c>
    </row>
    <row r="818" spans="1:42" x14ac:dyDescent="0.2">
      <c r="A818" s="1" t="e">
        <f t="shared" si="265"/>
        <v>#VALUE!</v>
      </c>
      <c r="B818" s="1">
        <f t="shared" si="266"/>
        <v>85</v>
      </c>
      <c r="C818" s="1">
        <f t="shared" si="267"/>
        <v>1</v>
      </c>
      <c r="D818" s="1">
        <f t="shared" si="268"/>
        <v>0</v>
      </c>
      <c r="E818" s="1">
        <f t="shared" si="254"/>
        <v>814</v>
      </c>
      <c r="F818" s="1" t="str">
        <f>IFERROR(VLOOKUP($E818,aanmeldingen!$B:$AB,F$1,FALSE),"-")</f>
        <v>-</v>
      </c>
      <c r="H818" s="25" t="str">
        <f>IF($D818=1,VLOOKUP($E818,aanmeldingen!$B:$AB,H$1,FALSE),"")</f>
        <v/>
      </c>
      <c r="I818" s="1" t="str">
        <f>IF($D818=1,VLOOKUP($E818,aanmeldingen!$B:$AB,I$1,FALSE),"")</f>
        <v/>
      </c>
      <c r="J818" s="1" t="str">
        <f>IF($D818=1,VLOOKUP($E818,aanmeldingen!$B:$AB,J$1,FALSE),"")</f>
        <v/>
      </c>
      <c r="K818" s="95" t="str">
        <f>IF($D818=1,VLOOKUP($E818,aanmeldingen!$B:$AB,K$1,FALSE),"")</f>
        <v/>
      </c>
      <c r="L818" s="95" t="str">
        <f>IF($D818=1,VLOOKUP($E818,aanmeldingen!$B:$AB,L$1,FALSE),"")</f>
        <v/>
      </c>
      <c r="M818" s="18" t="str">
        <f>IF($D818=1,VLOOKUP($E818,aanmeldingen!$B:$AB,M$1,FALSE),"")</f>
        <v/>
      </c>
      <c r="N818" s="1" t="str">
        <f>IF($D818=1,VLOOKUP($E818,aanmeldingen!$B:$AB,N$1,FALSE),"")</f>
        <v/>
      </c>
      <c r="O818" s="1" t="str">
        <f>IF($F818="-","",VLOOKUP($E818,aanmeldingen!$B:$AB,O$1,FALSE))</f>
        <v/>
      </c>
      <c r="P818" s="1" t="str">
        <f>IF($F818="-","",VLOOKUP($E818,aanmeldingen!$B:$AB,P$1,FALSE))</f>
        <v/>
      </c>
      <c r="Q818" s="1" t="str">
        <f>IF($F818="-","",VLOOKUP($E818,aanmeldingen!$B:$AB,Q$1,FALSE))</f>
        <v/>
      </c>
      <c r="R818" s="123"/>
      <c r="S818" s="123"/>
      <c r="AA818" s="54">
        <f t="shared" si="255"/>
        <v>0</v>
      </c>
      <c r="AB818" s="54" t="e">
        <f t="shared" si="256"/>
        <v>#VALUE!</v>
      </c>
      <c r="AC818" s="83" t="str">
        <f t="shared" si="257"/>
        <v/>
      </c>
      <c r="AD818" s="54">
        <f t="shared" si="259"/>
        <v>814</v>
      </c>
      <c r="AE818" s="54" t="str">
        <f t="shared" si="262"/>
        <v/>
      </c>
      <c r="AF818" s="54" t="str">
        <f t="shared" si="263"/>
        <v/>
      </c>
      <c r="AG818" s="54" t="str">
        <f t="shared" si="269"/>
        <v/>
      </c>
      <c r="AH818" s="54" t="str">
        <f t="shared" si="269"/>
        <v/>
      </c>
      <c r="AI818" s="54" t="str">
        <f t="shared" si="269"/>
        <v/>
      </c>
      <c r="AJ818" s="54" t="str">
        <f t="shared" si="264"/>
        <v/>
      </c>
      <c r="AK818" s="54" t="str">
        <f t="shared" si="270"/>
        <v/>
      </c>
      <c r="AL818" s="54" t="str">
        <f t="shared" si="270"/>
        <v/>
      </c>
      <c r="AM818" s="54" t="str">
        <f t="shared" si="270"/>
        <v/>
      </c>
      <c r="AN818" s="1" t="str">
        <f>IF(AF818="S",VLOOKUP(AI818,lookups!$N$1:$O$100,2,FALSE),"NVT")</f>
        <v>NVT</v>
      </c>
      <c r="AP818" s="54" t="str">
        <f t="shared" si="258"/>
        <v/>
      </c>
    </row>
    <row r="819" spans="1:42" x14ac:dyDescent="0.2">
      <c r="A819" s="1" t="e">
        <f t="shared" si="265"/>
        <v>#VALUE!</v>
      </c>
      <c r="B819" s="1">
        <f t="shared" si="266"/>
        <v>86</v>
      </c>
      <c r="C819" s="1">
        <f t="shared" si="267"/>
        <v>1</v>
      </c>
      <c r="D819" s="1">
        <f t="shared" si="268"/>
        <v>0</v>
      </c>
      <c r="E819" s="1">
        <f t="shared" si="254"/>
        <v>815</v>
      </c>
      <c r="F819" s="1" t="str">
        <f>IFERROR(VLOOKUP($E819,aanmeldingen!$B:$AB,F$1,FALSE),"-")</f>
        <v>-</v>
      </c>
      <c r="H819" s="25" t="str">
        <f>IF($D819=1,VLOOKUP($E819,aanmeldingen!$B:$AB,H$1,FALSE),"")</f>
        <v/>
      </c>
      <c r="I819" s="1" t="str">
        <f>IF($D819=1,VLOOKUP($E819,aanmeldingen!$B:$AB,I$1,FALSE),"")</f>
        <v/>
      </c>
      <c r="J819" s="1" t="str">
        <f>IF($D819=1,VLOOKUP($E819,aanmeldingen!$B:$AB,J$1,FALSE),"")</f>
        <v/>
      </c>
      <c r="K819" s="95" t="str">
        <f>IF($D819=1,VLOOKUP($E819,aanmeldingen!$B:$AB,K$1,FALSE),"")</f>
        <v/>
      </c>
      <c r="L819" s="95" t="str">
        <f>IF($D819=1,VLOOKUP($E819,aanmeldingen!$B:$AB,L$1,FALSE),"")</f>
        <v/>
      </c>
      <c r="M819" s="18" t="str">
        <f>IF($D819=1,VLOOKUP($E819,aanmeldingen!$B:$AB,M$1,FALSE),"")</f>
        <v/>
      </c>
      <c r="N819" s="1" t="str">
        <f>IF($D819=1,VLOOKUP($E819,aanmeldingen!$B:$AB,N$1,FALSE),"")</f>
        <v/>
      </c>
      <c r="O819" s="1" t="str">
        <f>IF($F819="-","",VLOOKUP($E819,aanmeldingen!$B:$AB,O$1,FALSE))</f>
        <v/>
      </c>
      <c r="P819" s="1" t="str">
        <f>IF($F819="-","",VLOOKUP($E819,aanmeldingen!$B:$AB,P$1,FALSE))</f>
        <v/>
      </c>
      <c r="Q819" s="1" t="str">
        <f>IF($F819="-","",VLOOKUP($E819,aanmeldingen!$B:$AB,Q$1,FALSE))</f>
        <v/>
      </c>
      <c r="R819" s="123"/>
      <c r="S819" s="123"/>
      <c r="AA819" s="54">
        <f t="shared" si="255"/>
        <v>0</v>
      </c>
      <c r="AB819" s="54" t="e">
        <f t="shared" si="256"/>
        <v>#VALUE!</v>
      </c>
      <c r="AC819" s="83" t="str">
        <f t="shared" si="257"/>
        <v/>
      </c>
      <c r="AD819" s="54">
        <f t="shared" si="259"/>
        <v>815</v>
      </c>
      <c r="AE819" s="54" t="str">
        <f t="shared" si="262"/>
        <v/>
      </c>
      <c r="AF819" s="54" t="str">
        <f t="shared" si="263"/>
        <v/>
      </c>
      <c r="AG819" s="54" t="str">
        <f t="shared" si="269"/>
        <v/>
      </c>
      <c r="AH819" s="54" t="str">
        <f t="shared" si="269"/>
        <v/>
      </c>
      <c r="AI819" s="54" t="str">
        <f t="shared" si="269"/>
        <v/>
      </c>
      <c r="AJ819" s="54" t="str">
        <f t="shared" si="264"/>
        <v/>
      </c>
      <c r="AK819" s="54" t="str">
        <f t="shared" si="270"/>
        <v/>
      </c>
      <c r="AL819" s="54" t="str">
        <f t="shared" si="270"/>
        <v/>
      </c>
      <c r="AM819" s="54" t="str">
        <f t="shared" si="270"/>
        <v/>
      </c>
      <c r="AN819" s="1" t="str">
        <f>IF(AF819="S",VLOOKUP(AI819,lookups!$N$1:$O$100,2,FALSE),"NVT")</f>
        <v>NVT</v>
      </c>
      <c r="AP819" s="54" t="str">
        <f t="shared" si="258"/>
        <v/>
      </c>
    </row>
    <row r="820" spans="1:42" x14ac:dyDescent="0.2">
      <c r="A820" s="1" t="e">
        <f t="shared" si="265"/>
        <v>#VALUE!</v>
      </c>
      <c r="B820" s="1">
        <f t="shared" si="266"/>
        <v>87</v>
      </c>
      <c r="C820" s="1">
        <f t="shared" si="267"/>
        <v>1</v>
      </c>
      <c r="D820" s="1">
        <f t="shared" si="268"/>
        <v>0</v>
      </c>
      <c r="E820" s="1">
        <f t="shared" si="254"/>
        <v>816</v>
      </c>
      <c r="F820" s="1" t="str">
        <f>IFERROR(VLOOKUP($E820,aanmeldingen!$B:$AB,F$1,FALSE),"-")</f>
        <v>-</v>
      </c>
      <c r="H820" s="25" t="str">
        <f>IF($D820=1,VLOOKUP($E820,aanmeldingen!$B:$AB,H$1,FALSE),"")</f>
        <v/>
      </c>
      <c r="I820" s="1" t="str">
        <f>IF($D820=1,VLOOKUP($E820,aanmeldingen!$B:$AB,I$1,FALSE),"")</f>
        <v/>
      </c>
      <c r="J820" s="1" t="str">
        <f>IF($D820=1,VLOOKUP($E820,aanmeldingen!$B:$AB,J$1,FALSE),"")</f>
        <v/>
      </c>
      <c r="K820" s="95" t="str">
        <f>IF($D820=1,VLOOKUP($E820,aanmeldingen!$B:$AB,K$1,FALSE),"")</f>
        <v/>
      </c>
      <c r="L820" s="95" t="str">
        <f>IF($D820=1,VLOOKUP($E820,aanmeldingen!$B:$AB,L$1,FALSE),"")</f>
        <v/>
      </c>
      <c r="M820" s="18" t="str">
        <f>IF($D820=1,VLOOKUP($E820,aanmeldingen!$B:$AB,M$1,FALSE),"")</f>
        <v/>
      </c>
      <c r="N820" s="1" t="str">
        <f>IF($D820=1,VLOOKUP($E820,aanmeldingen!$B:$AB,N$1,FALSE),"")</f>
        <v/>
      </c>
      <c r="O820" s="1" t="str">
        <f>IF($F820="-","",VLOOKUP($E820,aanmeldingen!$B:$AB,O$1,FALSE))</f>
        <v/>
      </c>
      <c r="P820" s="1" t="str">
        <f>IF($F820="-","",VLOOKUP($E820,aanmeldingen!$B:$AB,P$1,FALSE))</f>
        <v/>
      </c>
      <c r="Q820" s="1" t="str">
        <f>IF($F820="-","",VLOOKUP($E820,aanmeldingen!$B:$AB,Q$1,FALSE))</f>
        <v/>
      </c>
      <c r="R820" s="123"/>
      <c r="S820" s="123"/>
      <c r="AA820" s="54">
        <f t="shared" si="255"/>
        <v>0</v>
      </c>
      <c r="AB820" s="54" t="e">
        <f t="shared" si="256"/>
        <v>#VALUE!</v>
      </c>
      <c r="AC820" s="83" t="str">
        <f t="shared" si="257"/>
        <v/>
      </c>
      <c r="AD820" s="54">
        <f t="shared" si="259"/>
        <v>816</v>
      </c>
      <c r="AE820" s="54" t="str">
        <f t="shared" si="262"/>
        <v/>
      </c>
      <c r="AF820" s="54" t="str">
        <f t="shared" si="263"/>
        <v/>
      </c>
      <c r="AG820" s="54" t="str">
        <f t="shared" si="269"/>
        <v/>
      </c>
      <c r="AH820" s="54" t="str">
        <f t="shared" si="269"/>
        <v/>
      </c>
      <c r="AI820" s="54" t="str">
        <f t="shared" si="269"/>
        <v/>
      </c>
      <c r="AJ820" s="54" t="str">
        <f t="shared" si="264"/>
        <v/>
      </c>
      <c r="AK820" s="54" t="str">
        <f t="shared" si="270"/>
        <v/>
      </c>
      <c r="AL820" s="54" t="str">
        <f t="shared" si="270"/>
        <v/>
      </c>
      <c r="AM820" s="54" t="str">
        <f t="shared" si="270"/>
        <v/>
      </c>
      <c r="AN820" s="1" t="str">
        <f>IF(AF820="S",VLOOKUP(AI820,lookups!$N$1:$O$100,2,FALSE),"NVT")</f>
        <v>NVT</v>
      </c>
      <c r="AP820" s="54" t="str">
        <f t="shared" si="258"/>
        <v/>
      </c>
    </row>
    <row r="821" spans="1:42" x14ac:dyDescent="0.2">
      <c r="A821" s="1" t="e">
        <f t="shared" si="265"/>
        <v>#VALUE!</v>
      </c>
      <c r="B821" s="1">
        <f t="shared" si="266"/>
        <v>88</v>
      </c>
      <c r="C821" s="1">
        <f t="shared" si="267"/>
        <v>1</v>
      </c>
      <c r="D821" s="1">
        <f t="shared" si="268"/>
        <v>0</v>
      </c>
      <c r="E821" s="1">
        <f t="shared" si="254"/>
        <v>817</v>
      </c>
      <c r="F821" s="1" t="str">
        <f>IFERROR(VLOOKUP($E821,aanmeldingen!$B:$AB,F$1,FALSE),"-")</f>
        <v>-</v>
      </c>
      <c r="H821" s="25" t="str">
        <f>IF($D821=1,VLOOKUP($E821,aanmeldingen!$B:$AB,H$1,FALSE),"")</f>
        <v/>
      </c>
      <c r="I821" s="1" t="str">
        <f>IF($D821=1,VLOOKUP($E821,aanmeldingen!$B:$AB,I$1,FALSE),"")</f>
        <v/>
      </c>
      <c r="J821" s="1" t="str">
        <f>IF($D821=1,VLOOKUP($E821,aanmeldingen!$B:$AB,J$1,FALSE),"")</f>
        <v/>
      </c>
      <c r="K821" s="95" t="str">
        <f>IF($D821=1,VLOOKUP($E821,aanmeldingen!$B:$AB,K$1,FALSE),"")</f>
        <v/>
      </c>
      <c r="L821" s="95" t="str">
        <f>IF($D821=1,VLOOKUP($E821,aanmeldingen!$B:$AB,L$1,FALSE),"")</f>
        <v/>
      </c>
      <c r="M821" s="18" t="str">
        <f>IF($D821=1,VLOOKUP($E821,aanmeldingen!$B:$AB,M$1,FALSE),"")</f>
        <v/>
      </c>
      <c r="N821" s="1" t="str">
        <f>IF($D821=1,VLOOKUP($E821,aanmeldingen!$B:$AB,N$1,FALSE),"")</f>
        <v/>
      </c>
      <c r="O821" s="1" t="str">
        <f>IF($F821="-","",VLOOKUP($E821,aanmeldingen!$B:$AB,O$1,FALSE))</f>
        <v/>
      </c>
      <c r="P821" s="1" t="str">
        <f>IF($F821="-","",VLOOKUP($E821,aanmeldingen!$B:$AB,P$1,FALSE))</f>
        <v/>
      </c>
      <c r="Q821" s="1" t="str">
        <f>IF($F821="-","",VLOOKUP($E821,aanmeldingen!$B:$AB,Q$1,FALSE))</f>
        <v/>
      </c>
      <c r="R821" s="123"/>
      <c r="S821" s="123"/>
      <c r="AA821" s="54">
        <f t="shared" si="255"/>
        <v>0</v>
      </c>
      <c r="AB821" s="54" t="e">
        <f t="shared" si="256"/>
        <v>#VALUE!</v>
      </c>
      <c r="AC821" s="83" t="str">
        <f t="shared" si="257"/>
        <v/>
      </c>
      <c r="AD821" s="54">
        <f t="shared" si="259"/>
        <v>817</v>
      </c>
      <c r="AE821" s="54" t="str">
        <f t="shared" si="262"/>
        <v/>
      </c>
      <c r="AF821" s="54" t="str">
        <f t="shared" si="263"/>
        <v/>
      </c>
      <c r="AG821" s="54" t="str">
        <f t="shared" si="269"/>
        <v/>
      </c>
      <c r="AH821" s="54" t="str">
        <f t="shared" si="269"/>
        <v/>
      </c>
      <c r="AI821" s="54" t="str">
        <f t="shared" si="269"/>
        <v/>
      </c>
      <c r="AJ821" s="54" t="str">
        <f t="shared" si="264"/>
        <v/>
      </c>
      <c r="AK821" s="54" t="str">
        <f t="shared" si="270"/>
        <v/>
      </c>
      <c r="AL821" s="54" t="str">
        <f t="shared" si="270"/>
        <v/>
      </c>
      <c r="AM821" s="54" t="str">
        <f t="shared" si="270"/>
        <v/>
      </c>
      <c r="AN821" s="1" t="str">
        <f>IF(AF821="S",VLOOKUP(AI821,lookups!$N$1:$O$100,2,FALSE),"NVT")</f>
        <v>NVT</v>
      </c>
      <c r="AP821" s="54" t="str">
        <f t="shared" si="258"/>
        <v/>
      </c>
    </row>
    <row r="822" spans="1:42" x14ac:dyDescent="0.2">
      <c r="A822" s="1" t="e">
        <f t="shared" si="265"/>
        <v>#VALUE!</v>
      </c>
      <c r="B822" s="1">
        <f t="shared" si="266"/>
        <v>89</v>
      </c>
      <c r="C822" s="1">
        <f t="shared" si="267"/>
        <v>1</v>
      </c>
      <c r="D822" s="1">
        <f t="shared" si="268"/>
        <v>0</v>
      </c>
      <c r="E822" s="1">
        <f t="shared" si="254"/>
        <v>818</v>
      </c>
      <c r="F822" s="1" t="str">
        <f>IFERROR(VLOOKUP($E822,aanmeldingen!$B:$AB,F$1,FALSE),"-")</f>
        <v>-</v>
      </c>
      <c r="H822" s="25" t="str">
        <f>IF($D822=1,VLOOKUP($E822,aanmeldingen!$B:$AB,H$1,FALSE),"")</f>
        <v/>
      </c>
      <c r="I822" s="1" t="str">
        <f>IF($D822=1,VLOOKUP($E822,aanmeldingen!$B:$AB,I$1,FALSE),"")</f>
        <v/>
      </c>
      <c r="J822" s="1" t="str">
        <f>IF($D822=1,VLOOKUP($E822,aanmeldingen!$B:$AB,J$1,FALSE),"")</f>
        <v/>
      </c>
      <c r="K822" s="95" t="str">
        <f>IF($D822=1,VLOOKUP($E822,aanmeldingen!$B:$AB,K$1,FALSE),"")</f>
        <v/>
      </c>
      <c r="L822" s="95" t="str">
        <f>IF($D822=1,VLOOKUP($E822,aanmeldingen!$B:$AB,L$1,FALSE),"")</f>
        <v/>
      </c>
      <c r="M822" s="18" t="str">
        <f>IF($D822=1,VLOOKUP($E822,aanmeldingen!$B:$AB,M$1,FALSE),"")</f>
        <v/>
      </c>
      <c r="N822" s="1" t="str">
        <f>IF($D822=1,VLOOKUP($E822,aanmeldingen!$B:$AB,N$1,FALSE),"")</f>
        <v/>
      </c>
      <c r="O822" s="1" t="str">
        <f>IF($F822="-","",VLOOKUP($E822,aanmeldingen!$B:$AB,O$1,FALSE))</f>
        <v/>
      </c>
      <c r="P822" s="1" t="str">
        <f>IF($F822="-","",VLOOKUP($E822,aanmeldingen!$B:$AB,P$1,FALSE))</f>
        <v/>
      </c>
      <c r="Q822" s="1" t="str">
        <f>IF($F822="-","",VLOOKUP($E822,aanmeldingen!$B:$AB,Q$1,FALSE))</f>
        <v/>
      </c>
      <c r="R822" s="123"/>
      <c r="S822" s="123"/>
      <c r="AA822" s="54">
        <f t="shared" si="255"/>
        <v>0</v>
      </c>
      <c r="AB822" s="54" t="e">
        <f t="shared" si="256"/>
        <v>#VALUE!</v>
      </c>
      <c r="AC822" s="83" t="str">
        <f t="shared" si="257"/>
        <v/>
      </c>
      <c r="AD822" s="54">
        <f t="shared" si="259"/>
        <v>818</v>
      </c>
      <c r="AE822" s="54" t="str">
        <f t="shared" si="262"/>
        <v/>
      </c>
      <c r="AF822" s="54" t="str">
        <f t="shared" si="263"/>
        <v/>
      </c>
      <c r="AG822" s="54" t="str">
        <f t="shared" si="269"/>
        <v/>
      </c>
      <c r="AH822" s="54" t="str">
        <f t="shared" si="269"/>
        <v/>
      </c>
      <c r="AI822" s="54" t="str">
        <f t="shared" si="269"/>
        <v/>
      </c>
      <c r="AJ822" s="54" t="str">
        <f t="shared" si="264"/>
        <v/>
      </c>
      <c r="AK822" s="54" t="str">
        <f t="shared" si="270"/>
        <v/>
      </c>
      <c r="AL822" s="54" t="str">
        <f t="shared" si="270"/>
        <v/>
      </c>
      <c r="AM822" s="54" t="str">
        <f t="shared" si="270"/>
        <v/>
      </c>
      <c r="AN822" s="1" t="str">
        <f>IF(AF822="S",VLOOKUP(AI822,lookups!$N$1:$O$100,2,FALSE),"NVT")</f>
        <v>NVT</v>
      </c>
      <c r="AP822" s="54" t="str">
        <f t="shared" si="258"/>
        <v/>
      </c>
    </row>
    <row r="823" spans="1:42" x14ac:dyDescent="0.2">
      <c r="A823" s="1" t="e">
        <f t="shared" si="265"/>
        <v>#VALUE!</v>
      </c>
      <c r="B823" s="1">
        <f t="shared" si="266"/>
        <v>90</v>
      </c>
      <c r="C823" s="1">
        <f t="shared" si="267"/>
        <v>1</v>
      </c>
      <c r="D823" s="1">
        <f t="shared" si="268"/>
        <v>0</v>
      </c>
      <c r="E823" s="1">
        <f t="shared" si="254"/>
        <v>819</v>
      </c>
      <c r="F823" s="1" t="str">
        <f>IFERROR(VLOOKUP($E823,aanmeldingen!$B:$AB,F$1,FALSE),"-")</f>
        <v>-</v>
      </c>
      <c r="H823" s="25" t="str">
        <f>IF($D823=1,VLOOKUP($E823,aanmeldingen!$B:$AB,H$1,FALSE),"")</f>
        <v/>
      </c>
      <c r="I823" s="1" t="str">
        <f>IF($D823=1,VLOOKUP($E823,aanmeldingen!$B:$AB,I$1,FALSE),"")</f>
        <v/>
      </c>
      <c r="J823" s="1" t="str">
        <f>IF($D823=1,VLOOKUP($E823,aanmeldingen!$B:$AB,J$1,FALSE),"")</f>
        <v/>
      </c>
      <c r="K823" s="95" t="str">
        <f>IF($D823=1,VLOOKUP($E823,aanmeldingen!$B:$AB,K$1,FALSE),"")</f>
        <v/>
      </c>
      <c r="L823" s="95" t="str">
        <f>IF($D823=1,VLOOKUP($E823,aanmeldingen!$B:$AB,L$1,FALSE),"")</f>
        <v/>
      </c>
      <c r="M823" s="18" t="str">
        <f>IF($D823=1,VLOOKUP($E823,aanmeldingen!$B:$AB,M$1,FALSE),"")</f>
        <v/>
      </c>
      <c r="N823" s="1" t="str">
        <f>IF($D823=1,VLOOKUP($E823,aanmeldingen!$B:$AB,N$1,FALSE),"")</f>
        <v/>
      </c>
      <c r="O823" s="1" t="str">
        <f>IF($F823="-","",VLOOKUP($E823,aanmeldingen!$B:$AB,O$1,FALSE))</f>
        <v/>
      </c>
      <c r="P823" s="1" t="str">
        <f>IF($F823="-","",VLOOKUP($E823,aanmeldingen!$B:$AB,P$1,FALSE))</f>
        <v/>
      </c>
      <c r="Q823" s="1" t="str">
        <f>IF($F823="-","",VLOOKUP($E823,aanmeldingen!$B:$AB,Q$1,FALSE))</f>
        <v/>
      </c>
      <c r="R823" s="123"/>
      <c r="S823" s="123"/>
      <c r="AA823" s="54">
        <f t="shared" si="255"/>
        <v>0</v>
      </c>
      <c r="AB823" s="54" t="e">
        <f t="shared" si="256"/>
        <v>#VALUE!</v>
      </c>
      <c r="AC823" s="83" t="str">
        <f t="shared" si="257"/>
        <v/>
      </c>
      <c r="AD823" s="54">
        <f t="shared" si="259"/>
        <v>819</v>
      </c>
      <c r="AE823" s="54" t="str">
        <f t="shared" si="262"/>
        <v/>
      </c>
      <c r="AF823" s="54" t="str">
        <f t="shared" si="263"/>
        <v/>
      </c>
      <c r="AG823" s="54" t="str">
        <f t="shared" si="269"/>
        <v/>
      </c>
      <c r="AH823" s="54" t="str">
        <f t="shared" si="269"/>
        <v/>
      </c>
      <c r="AI823" s="54" t="str">
        <f t="shared" si="269"/>
        <v/>
      </c>
      <c r="AJ823" s="54" t="str">
        <f t="shared" si="264"/>
        <v/>
      </c>
      <c r="AK823" s="54" t="str">
        <f t="shared" si="270"/>
        <v/>
      </c>
      <c r="AL823" s="54" t="str">
        <f t="shared" si="270"/>
        <v/>
      </c>
      <c r="AM823" s="54" t="str">
        <f t="shared" si="270"/>
        <v/>
      </c>
      <c r="AN823" s="1" t="str">
        <f>IF(AF823="S",VLOOKUP(AI823,lookups!$N$1:$O$100,2,FALSE),"NVT")</f>
        <v>NVT</v>
      </c>
      <c r="AP823" s="54" t="str">
        <f t="shared" si="258"/>
        <v/>
      </c>
    </row>
    <row r="824" spans="1:42" x14ac:dyDescent="0.2">
      <c r="A824" s="1" t="e">
        <f t="shared" si="265"/>
        <v>#VALUE!</v>
      </c>
      <c r="B824" s="1">
        <f t="shared" si="266"/>
        <v>91</v>
      </c>
      <c r="C824" s="1">
        <f t="shared" si="267"/>
        <v>1</v>
      </c>
      <c r="D824" s="1">
        <f t="shared" si="268"/>
        <v>0</v>
      </c>
      <c r="E824" s="1">
        <f t="shared" si="254"/>
        <v>820</v>
      </c>
      <c r="F824" s="1" t="str">
        <f>IFERROR(VLOOKUP($E824,aanmeldingen!$B:$AB,F$1,FALSE),"-")</f>
        <v>-</v>
      </c>
      <c r="H824" s="25" t="str">
        <f>IF($D824=1,VLOOKUP($E824,aanmeldingen!$B:$AB,H$1,FALSE),"")</f>
        <v/>
      </c>
      <c r="I824" s="1" t="str">
        <f>IF($D824=1,VLOOKUP($E824,aanmeldingen!$B:$AB,I$1,FALSE),"")</f>
        <v/>
      </c>
      <c r="J824" s="1" t="str">
        <f>IF($D824=1,VLOOKUP($E824,aanmeldingen!$B:$AB,J$1,FALSE),"")</f>
        <v/>
      </c>
      <c r="K824" s="95" t="str">
        <f>IF($D824=1,VLOOKUP($E824,aanmeldingen!$B:$AB,K$1,FALSE),"")</f>
        <v/>
      </c>
      <c r="L824" s="95" t="str">
        <f>IF($D824=1,VLOOKUP($E824,aanmeldingen!$B:$AB,L$1,FALSE),"")</f>
        <v/>
      </c>
      <c r="M824" s="18" t="str">
        <f>IF($D824=1,VLOOKUP($E824,aanmeldingen!$B:$AB,M$1,FALSE),"")</f>
        <v/>
      </c>
      <c r="N824" s="1" t="str">
        <f>IF($D824=1,VLOOKUP($E824,aanmeldingen!$B:$AB,N$1,FALSE),"")</f>
        <v/>
      </c>
      <c r="O824" s="1" t="str">
        <f>IF($F824="-","",VLOOKUP($E824,aanmeldingen!$B:$AB,O$1,FALSE))</f>
        <v/>
      </c>
      <c r="P824" s="1" t="str">
        <f>IF($F824="-","",VLOOKUP($E824,aanmeldingen!$B:$AB,P$1,FALSE))</f>
        <v/>
      </c>
      <c r="Q824" s="1" t="str">
        <f>IF($F824="-","",VLOOKUP($E824,aanmeldingen!$B:$AB,Q$1,FALSE))</f>
        <v/>
      </c>
      <c r="R824" s="123"/>
      <c r="S824" s="123"/>
      <c r="AA824" s="54">
        <f t="shared" si="255"/>
        <v>0</v>
      </c>
      <c r="AB824" s="54" t="e">
        <f t="shared" si="256"/>
        <v>#VALUE!</v>
      </c>
      <c r="AC824" s="83" t="str">
        <f t="shared" si="257"/>
        <v/>
      </c>
      <c r="AD824" s="54">
        <f t="shared" si="259"/>
        <v>820</v>
      </c>
      <c r="AE824" s="54" t="str">
        <f t="shared" si="262"/>
        <v/>
      </c>
      <c r="AF824" s="54" t="str">
        <f t="shared" si="263"/>
        <v/>
      </c>
      <c r="AG824" s="54" t="str">
        <f t="shared" si="269"/>
        <v/>
      </c>
      <c r="AH824" s="54" t="str">
        <f t="shared" si="269"/>
        <v/>
      </c>
      <c r="AI824" s="54" t="str">
        <f t="shared" si="269"/>
        <v/>
      </c>
      <c r="AJ824" s="54" t="str">
        <f t="shared" si="264"/>
        <v/>
      </c>
      <c r="AK824" s="54" t="str">
        <f t="shared" si="270"/>
        <v/>
      </c>
      <c r="AL824" s="54" t="str">
        <f t="shared" si="270"/>
        <v/>
      </c>
      <c r="AM824" s="54" t="str">
        <f t="shared" si="270"/>
        <v/>
      </c>
      <c r="AN824" s="1" t="str">
        <f>IF(AF824="S",VLOOKUP(AI824,lookups!$N$1:$O$100,2,FALSE),"NVT")</f>
        <v>NVT</v>
      </c>
      <c r="AP824" s="54" t="str">
        <f t="shared" si="258"/>
        <v/>
      </c>
    </row>
    <row r="825" spans="1:42" x14ac:dyDescent="0.2">
      <c r="A825" s="1" t="e">
        <f t="shared" si="265"/>
        <v>#VALUE!</v>
      </c>
      <c r="B825" s="1">
        <f t="shared" si="266"/>
        <v>92</v>
      </c>
      <c r="C825" s="1">
        <f t="shared" si="267"/>
        <v>1</v>
      </c>
      <c r="D825" s="1">
        <f t="shared" si="268"/>
        <v>0</v>
      </c>
      <c r="E825" s="1">
        <f t="shared" si="254"/>
        <v>821</v>
      </c>
      <c r="F825" s="1" t="str">
        <f>IFERROR(VLOOKUP($E825,aanmeldingen!$B:$AB,F$1,FALSE),"-")</f>
        <v>-</v>
      </c>
      <c r="H825" s="25" t="str">
        <f>IF($D825=1,VLOOKUP($E825,aanmeldingen!$B:$AB,H$1,FALSE),"")</f>
        <v/>
      </c>
      <c r="I825" s="1" t="str">
        <f>IF($D825=1,VLOOKUP($E825,aanmeldingen!$B:$AB,I$1,FALSE),"")</f>
        <v/>
      </c>
      <c r="J825" s="1" t="str">
        <f>IF($D825=1,VLOOKUP($E825,aanmeldingen!$B:$AB,J$1,FALSE),"")</f>
        <v/>
      </c>
      <c r="K825" s="95" t="str">
        <f>IF($D825=1,VLOOKUP($E825,aanmeldingen!$B:$AB,K$1,FALSE),"")</f>
        <v/>
      </c>
      <c r="L825" s="95" t="str">
        <f>IF($D825=1,VLOOKUP($E825,aanmeldingen!$B:$AB,L$1,FALSE),"")</f>
        <v/>
      </c>
      <c r="M825" s="18" t="str">
        <f>IF($D825=1,VLOOKUP($E825,aanmeldingen!$B:$AB,M$1,FALSE),"")</f>
        <v/>
      </c>
      <c r="N825" s="1" t="str">
        <f>IF($D825=1,VLOOKUP($E825,aanmeldingen!$B:$AB,N$1,FALSE),"")</f>
        <v/>
      </c>
      <c r="O825" s="1" t="str">
        <f>IF($F825="-","",VLOOKUP($E825,aanmeldingen!$B:$AB,O$1,FALSE))</f>
        <v/>
      </c>
      <c r="P825" s="1" t="str">
        <f>IF($F825="-","",VLOOKUP($E825,aanmeldingen!$B:$AB,P$1,FALSE))</f>
        <v/>
      </c>
      <c r="Q825" s="1" t="str">
        <f>IF($F825="-","",VLOOKUP($E825,aanmeldingen!$B:$AB,Q$1,FALSE))</f>
        <v/>
      </c>
      <c r="R825" s="123"/>
      <c r="S825" s="123"/>
      <c r="AA825" s="54">
        <f t="shared" si="255"/>
        <v>0</v>
      </c>
      <c r="AB825" s="54" t="e">
        <f t="shared" si="256"/>
        <v>#VALUE!</v>
      </c>
      <c r="AC825" s="83" t="str">
        <f t="shared" si="257"/>
        <v/>
      </c>
      <c r="AD825" s="54">
        <f t="shared" si="259"/>
        <v>821</v>
      </c>
      <c r="AE825" s="54" t="str">
        <f t="shared" si="262"/>
        <v/>
      </c>
      <c r="AF825" s="54" t="str">
        <f t="shared" si="263"/>
        <v/>
      </c>
      <c r="AG825" s="54" t="str">
        <f t="shared" ref="AG825:AI844" si="271">IF($AF825="W",VLOOKUP($AE825,$F$5:$N$997,AG$4,FALSE),IF($AF825="S",VLOOKUP($AE825,$A$5:$R$997,AG$3,FALSE),""))</f>
        <v/>
      </c>
      <c r="AH825" s="54" t="str">
        <f t="shared" si="271"/>
        <v/>
      </c>
      <c r="AI825" s="54" t="str">
        <f t="shared" si="271"/>
        <v/>
      </c>
      <c r="AJ825" s="54" t="str">
        <f t="shared" si="264"/>
        <v/>
      </c>
      <c r="AK825" s="54" t="str">
        <f t="shared" ref="AK825:AM844" si="272">IF($AF825="W",VLOOKUP($AE825,$F$5:$N$997,AK$4,FALSE),"")</f>
        <v/>
      </c>
      <c r="AL825" s="54" t="str">
        <f t="shared" si="272"/>
        <v/>
      </c>
      <c r="AM825" s="54" t="str">
        <f t="shared" si="272"/>
        <v/>
      </c>
      <c r="AN825" s="1" t="str">
        <f>IF(AF825="S",VLOOKUP(AI825,lookups!$N$1:$O$100,2,FALSE),"NVT")</f>
        <v>NVT</v>
      </c>
      <c r="AP825" s="54" t="str">
        <f t="shared" si="258"/>
        <v/>
      </c>
    </row>
    <row r="826" spans="1:42" x14ac:dyDescent="0.2">
      <c r="A826" s="1" t="e">
        <f t="shared" si="265"/>
        <v>#VALUE!</v>
      </c>
      <c r="B826" s="1">
        <f t="shared" si="266"/>
        <v>93</v>
      </c>
      <c r="C826" s="1">
        <f t="shared" si="267"/>
        <v>1</v>
      </c>
      <c r="D826" s="1">
        <f t="shared" si="268"/>
        <v>0</v>
      </c>
      <c r="E826" s="1">
        <f t="shared" si="254"/>
        <v>822</v>
      </c>
      <c r="F826" s="1" t="str">
        <f>IFERROR(VLOOKUP($E826,aanmeldingen!$B:$AB,F$1,FALSE),"-")</f>
        <v>-</v>
      </c>
      <c r="H826" s="25" t="str">
        <f>IF($D826=1,VLOOKUP($E826,aanmeldingen!$B:$AB,H$1,FALSE),"")</f>
        <v/>
      </c>
      <c r="I826" s="1" t="str">
        <f>IF($D826=1,VLOOKUP($E826,aanmeldingen!$B:$AB,I$1,FALSE),"")</f>
        <v/>
      </c>
      <c r="J826" s="1" t="str">
        <f>IF($D826=1,VLOOKUP($E826,aanmeldingen!$B:$AB,J$1,FALSE),"")</f>
        <v/>
      </c>
      <c r="K826" s="95" t="str">
        <f>IF($D826=1,VLOOKUP($E826,aanmeldingen!$B:$AB,K$1,FALSE),"")</f>
        <v/>
      </c>
      <c r="L826" s="95" t="str">
        <f>IF($D826=1,VLOOKUP($E826,aanmeldingen!$B:$AB,L$1,FALSE),"")</f>
        <v/>
      </c>
      <c r="M826" s="18" t="str">
        <f>IF($D826=1,VLOOKUP($E826,aanmeldingen!$B:$AB,M$1,FALSE),"")</f>
        <v/>
      </c>
      <c r="N826" s="1" t="str">
        <f>IF($D826=1,VLOOKUP($E826,aanmeldingen!$B:$AB,N$1,FALSE),"")</f>
        <v/>
      </c>
      <c r="O826" s="1" t="str">
        <f>IF($F826="-","",VLOOKUP($E826,aanmeldingen!$B:$AB,O$1,FALSE))</f>
        <v/>
      </c>
      <c r="P826" s="1" t="str">
        <f>IF($F826="-","",VLOOKUP($E826,aanmeldingen!$B:$AB,P$1,FALSE))</f>
        <v/>
      </c>
      <c r="Q826" s="1" t="str">
        <f>IF($F826="-","",VLOOKUP($E826,aanmeldingen!$B:$AB,Q$1,FALSE))</f>
        <v/>
      </c>
      <c r="R826" s="123"/>
      <c r="S826" s="123"/>
      <c r="AA826" s="54">
        <f t="shared" si="255"/>
        <v>0</v>
      </c>
      <c r="AB826" s="54" t="e">
        <f t="shared" si="256"/>
        <v>#VALUE!</v>
      </c>
      <c r="AC826" s="83" t="str">
        <f t="shared" si="257"/>
        <v/>
      </c>
      <c r="AD826" s="54">
        <f t="shared" si="259"/>
        <v>822</v>
      </c>
      <c r="AE826" s="54" t="str">
        <f t="shared" si="262"/>
        <v/>
      </c>
      <c r="AF826" s="54" t="str">
        <f t="shared" si="263"/>
        <v/>
      </c>
      <c r="AG826" s="54" t="str">
        <f t="shared" si="271"/>
        <v/>
      </c>
      <c r="AH826" s="54" t="str">
        <f t="shared" si="271"/>
        <v/>
      </c>
      <c r="AI826" s="54" t="str">
        <f t="shared" si="271"/>
        <v/>
      </c>
      <c r="AJ826" s="54" t="str">
        <f t="shared" si="264"/>
        <v/>
      </c>
      <c r="AK826" s="54" t="str">
        <f t="shared" si="272"/>
        <v/>
      </c>
      <c r="AL826" s="54" t="str">
        <f t="shared" si="272"/>
        <v/>
      </c>
      <c r="AM826" s="54" t="str">
        <f t="shared" si="272"/>
        <v/>
      </c>
      <c r="AN826" s="1" t="str">
        <f>IF(AF826="S",VLOOKUP(AI826,lookups!$N$1:$O$100,2,FALSE),"NVT")</f>
        <v>NVT</v>
      </c>
      <c r="AP826" s="54" t="str">
        <f t="shared" si="258"/>
        <v/>
      </c>
    </row>
    <row r="827" spans="1:42" x14ac:dyDescent="0.2">
      <c r="A827" s="1" t="e">
        <f t="shared" si="265"/>
        <v>#VALUE!</v>
      </c>
      <c r="B827" s="1">
        <f t="shared" si="266"/>
        <v>94</v>
      </c>
      <c r="C827" s="1">
        <f t="shared" si="267"/>
        <v>1</v>
      </c>
      <c r="D827" s="1">
        <f t="shared" si="268"/>
        <v>0</v>
      </c>
      <c r="E827" s="1">
        <f t="shared" si="254"/>
        <v>823</v>
      </c>
      <c r="F827" s="1" t="str">
        <f>IFERROR(VLOOKUP($E827,aanmeldingen!$B:$AB,F$1,FALSE),"-")</f>
        <v>-</v>
      </c>
      <c r="H827" s="25" t="str">
        <f>IF($D827=1,VLOOKUP($E827,aanmeldingen!$B:$AB,H$1,FALSE),"")</f>
        <v/>
      </c>
      <c r="I827" s="1" t="str">
        <f>IF($D827=1,VLOOKUP($E827,aanmeldingen!$B:$AB,I$1,FALSE),"")</f>
        <v/>
      </c>
      <c r="J827" s="1" t="str">
        <f>IF($D827=1,VLOOKUP($E827,aanmeldingen!$B:$AB,J$1,FALSE),"")</f>
        <v/>
      </c>
      <c r="K827" s="95" t="str">
        <f>IF($D827=1,VLOOKUP($E827,aanmeldingen!$B:$AB,K$1,FALSE),"")</f>
        <v/>
      </c>
      <c r="L827" s="95" t="str">
        <f>IF($D827=1,VLOOKUP($E827,aanmeldingen!$B:$AB,L$1,FALSE),"")</f>
        <v/>
      </c>
      <c r="M827" s="18" t="str">
        <f>IF($D827=1,VLOOKUP($E827,aanmeldingen!$B:$AB,M$1,FALSE),"")</f>
        <v/>
      </c>
      <c r="N827" s="1" t="str">
        <f>IF($D827=1,VLOOKUP($E827,aanmeldingen!$B:$AB,N$1,FALSE),"")</f>
        <v/>
      </c>
      <c r="O827" s="1" t="str">
        <f>IF($F827="-","",VLOOKUP($E827,aanmeldingen!$B:$AB,O$1,FALSE))</f>
        <v/>
      </c>
      <c r="P827" s="1" t="str">
        <f>IF($F827="-","",VLOOKUP($E827,aanmeldingen!$B:$AB,P$1,FALSE))</f>
        <v/>
      </c>
      <c r="Q827" s="1" t="str">
        <f>IF($F827="-","",VLOOKUP($E827,aanmeldingen!$B:$AB,Q$1,FALSE))</f>
        <v/>
      </c>
      <c r="R827" s="123"/>
      <c r="S827" s="123"/>
      <c r="AA827" s="54">
        <f t="shared" si="255"/>
        <v>0</v>
      </c>
      <c r="AB827" s="54" t="e">
        <f t="shared" si="256"/>
        <v>#VALUE!</v>
      </c>
      <c r="AC827" s="83" t="str">
        <f t="shared" si="257"/>
        <v/>
      </c>
      <c r="AD827" s="54">
        <f t="shared" si="259"/>
        <v>823</v>
      </c>
      <c r="AE827" s="54" t="str">
        <f t="shared" si="262"/>
        <v/>
      </c>
      <c r="AF827" s="54" t="str">
        <f t="shared" si="263"/>
        <v/>
      </c>
      <c r="AG827" s="54" t="str">
        <f t="shared" si="271"/>
        <v/>
      </c>
      <c r="AH827" s="54" t="str">
        <f t="shared" si="271"/>
        <v/>
      </c>
      <c r="AI827" s="54" t="str">
        <f t="shared" si="271"/>
        <v/>
      </c>
      <c r="AJ827" s="54" t="str">
        <f t="shared" si="264"/>
        <v/>
      </c>
      <c r="AK827" s="54" t="str">
        <f t="shared" si="272"/>
        <v/>
      </c>
      <c r="AL827" s="54" t="str">
        <f t="shared" si="272"/>
        <v/>
      </c>
      <c r="AM827" s="54" t="str">
        <f t="shared" si="272"/>
        <v/>
      </c>
      <c r="AN827" s="1" t="str">
        <f>IF(AF827="S",VLOOKUP(AI827,lookups!$N$1:$O$100,2,FALSE),"NVT")</f>
        <v>NVT</v>
      </c>
      <c r="AP827" s="54" t="str">
        <f t="shared" si="258"/>
        <v/>
      </c>
    </row>
    <row r="828" spans="1:42" x14ac:dyDescent="0.2">
      <c r="A828" s="1" t="e">
        <f t="shared" si="265"/>
        <v>#VALUE!</v>
      </c>
      <c r="B828" s="1">
        <f t="shared" si="266"/>
        <v>95</v>
      </c>
      <c r="C828" s="1">
        <f t="shared" si="267"/>
        <v>1</v>
      </c>
      <c r="D828" s="1">
        <f t="shared" si="268"/>
        <v>0</v>
      </c>
      <c r="E828" s="1">
        <f t="shared" si="254"/>
        <v>824</v>
      </c>
      <c r="F828" s="1" t="str">
        <f>IFERROR(VLOOKUP($E828,aanmeldingen!$B:$AB,F$1,FALSE),"-")</f>
        <v>-</v>
      </c>
      <c r="H828" s="25" t="str">
        <f>IF($D828=1,VLOOKUP($E828,aanmeldingen!$B:$AB,H$1,FALSE),"")</f>
        <v/>
      </c>
      <c r="I828" s="1" t="str">
        <f>IF($D828=1,VLOOKUP($E828,aanmeldingen!$B:$AB,I$1,FALSE),"")</f>
        <v/>
      </c>
      <c r="J828" s="1" t="str">
        <f>IF($D828=1,VLOOKUP($E828,aanmeldingen!$B:$AB,J$1,FALSE),"")</f>
        <v/>
      </c>
      <c r="K828" s="95" t="str">
        <f>IF($D828=1,VLOOKUP($E828,aanmeldingen!$B:$AB,K$1,FALSE),"")</f>
        <v/>
      </c>
      <c r="L828" s="95" t="str">
        <f>IF($D828=1,VLOOKUP($E828,aanmeldingen!$B:$AB,L$1,FALSE),"")</f>
        <v/>
      </c>
      <c r="M828" s="18" t="str">
        <f>IF($D828=1,VLOOKUP($E828,aanmeldingen!$B:$AB,M$1,FALSE),"")</f>
        <v/>
      </c>
      <c r="N828" s="1" t="str">
        <f>IF($D828=1,VLOOKUP($E828,aanmeldingen!$B:$AB,N$1,FALSE),"")</f>
        <v/>
      </c>
      <c r="O828" s="1" t="str">
        <f>IF($F828="-","",VLOOKUP($E828,aanmeldingen!$B:$AB,O$1,FALSE))</f>
        <v/>
      </c>
      <c r="P828" s="1" t="str">
        <f>IF($F828="-","",VLOOKUP($E828,aanmeldingen!$B:$AB,P$1,FALSE))</f>
        <v/>
      </c>
      <c r="Q828" s="1" t="str">
        <f>IF($F828="-","",VLOOKUP($E828,aanmeldingen!$B:$AB,Q$1,FALSE))</f>
        <v/>
      </c>
      <c r="R828" s="123"/>
      <c r="S828" s="123"/>
      <c r="AA828" s="54">
        <f t="shared" si="255"/>
        <v>0</v>
      </c>
      <c r="AB828" s="54" t="e">
        <f t="shared" si="256"/>
        <v>#VALUE!</v>
      </c>
      <c r="AC828" s="83" t="str">
        <f t="shared" si="257"/>
        <v/>
      </c>
      <c r="AD828" s="54">
        <f t="shared" si="259"/>
        <v>824</v>
      </c>
      <c r="AE828" s="54" t="str">
        <f t="shared" si="262"/>
        <v/>
      </c>
      <c r="AF828" s="54" t="str">
        <f t="shared" si="263"/>
        <v/>
      </c>
      <c r="AG828" s="54" t="str">
        <f t="shared" si="271"/>
        <v/>
      </c>
      <c r="AH828" s="54" t="str">
        <f t="shared" si="271"/>
        <v/>
      </c>
      <c r="AI828" s="54" t="str">
        <f t="shared" si="271"/>
        <v/>
      </c>
      <c r="AJ828" s="54" t="str">
        <f t="shared" si="264"/>
        <v/>
      </c>
      <c r="AK828" s="54" t="str">
        <f t="shared" si="272"/>
        <v/>
      </c>
      <c r="AL828" s="54" t="str">
        <f t="shared" si="272"/>
        <v/>
      </c>
      <c r="AM828" s="54" t="str">
        <f t="shared" si="272"/>
        <v/>
      </c>
      <c r="AN828" s="1" t="str">
        <f>IF(AF828="S",VLOOKUP(AI828,lookups!$N$1:$O$100,2,FALSE),"NVT")</f>
        <v>NVT</v>
      </c>
      <c r="AP828" s="54" t="str">
        <f t="shared" si="258"/>
        <v/>
      </c>
    </row>
    <row r="829" spans="1:42" x14ac:dyDescent="0.2">
      <c r="A829" s="1" t="e">
        <f t="shared" si="265"/>
        <v>#VALUE!</v>
      </c>
      <c r="B829" s="1">
        <f t="shared" si="266"/>
        <v>96</v>
      </c>
      <c r="C829" s="1">
        <f t="shared" si="267"/>
        <v>1</v>
      </c>
      <c r="D829" s="1">
        <f t="shared" si="268"/>
        <v>0</v>
      </c>
      <c r="E829" s="1">
        <f t="shared" si="254"/>
        <v>825</v>
      </c>
      <c r="F829" s="1" t="str">
        <f>IFERROR(VLOOKUP($E829,aanmeldingen!$B:$AB,F$1,FALSE),"-")</f>
        <v>-</v>
      </c>
      <c r="H829" s="25" t="str">
        <f>IF($D829=1,VLOOKUP($E829,aanmeldingen!$B:$AB,H$1,FALSE),"")</f>
        <v/>
      </c>
      <c r="I829" s="1" t="str">
        <f>IF($D829=1,VLOOKUP($E829,aanmeldingen!$B:$AB,I$1,FALSE),"")</f>
        <v/>
      </c>
      <c r="J829" s="1" t="str">
        <f>IF($D829=1,VLOOKUP($E829,aanmeldingen!$B:$AB,J$1,FALSE),"")</f>
        <v/>
      </c>
      <c r="K829" s="95" t="str">
        <f>IF($D829=1,VLOOKUP($E829,aanmeldingen!$B:$AB,K$1,FALSE),"")</f>
        <v/>
      </c>
      <c r="L829" s="95" t="str">
        <f>IF($D829=1,VLOOKUP($E829,aanmeldingen!$B:$AB,L$1,FALSE),"")</f>
        <v/>
      </c>
      <c r="M829" s="18" t="str">
        <f>IF($D829=1,VLOOKUP($E829,aanmeldingen!$B:$AB,M$1,FALSE),"")</f>
        <v/>
      </c>
      <c r="N829" s="1" t="str">
        <f>IF($D829=1,VLOOKUP($E829,aanmeldingen!$B:$AB,N$1,FALSE),"")</f>
        <v/>
      </c>
      <c r="O829" s="1" t="str">
        <f>IF($F829="-","",VLOOKUP($E829,aanmeldingen!$B:$AB,O$1,FALSE))</f>
        <v/>
      </c>
      <c r="P829" s="1" t="str">
        <f>IF($F829="-","",VLOOKUP($E829,aanmeldingen!$B:$AB,P$1,FALSE))</f>
        <v/>
      </c>
      <c r="Q829" s="1" t="str">
        <f>IF($F829="-","",VLOOKUP($E829,aanmeldingen!$B:$AB,Q$1,FALSE))</f>
        <v/>
      </c>
      <c r="R829" s="123"/>
      <c r="S829" s="123"/>
      <c r="AA829" s="54">
        <f t="shared" si="255"/>
        <v>0</v>
      </c>
      <c r="AB829" s="54" t="e">
        <f t="shared" si="256"/>
        <v>#VALUE!</v>
      </c>
      <c r="AC829" s="83" t="str">
        <f t="shared" si="257"/>
        <v/>
      </c>
      <c r="AD829" s="54">
        <f t="shared" si="259"/>
        <v>825</v>
      </c>
      <c r="AE829" s="54" t="str">
        <f t="shared" si="262"/>
        <v/>
      </c>
      <c r="AF829" s="54" t="str">
        <f t="shared" si="263"/>
        <v/>
      </c>
      <c r="AG829" s="54" t="str">
        <f t="shared" si="271"/>
        <v/>
      </c>
      <c r="AH829" s="54" t="str">
        <f t="shared" si="271"/>
        <v/>
      </c>
      <c r="AI829" s="54" t="str">
        <f t="shared" si="271"/>
        <v/>
      </c>
      <c r="AJ829" s="54" t="str">
        <f t="shared" si="264"/>
        <v/>
      </c>
      <c r="AK829" s="54" t="str">
        <f t="shared" si="272"/>
        <v/>
      </c>
      <c r="AL829" s="54" t="str">
        <f t="shared" si="272"/>
        <v/>
      </c>
      <c r="AM829" s="54" t="str">
        <f t="shared" si="272"/>
        <v/>
      </c>
      <c r="AN829" s="1" t="str">
        <f>IF(AF829="S",VLOOKUP(AI829,lookups!$N$1:$O$100,2,FALSE),"NVT")</f>
        <v>NVT</v>
      </c>
      <c r="AP829" s="54" t="str">
        <f t="shared" si="258"/>
        <v/>
      </c>
    </row>
    <row r="830" spans="1:42" x14ac:dyDescent="0.2">
      <c r="A830" s="1" t="e">
        <f t="shared" si="265"/>
        <v>#VALUE!</v>
      </c>
      <c r="B830" s="1">
        <f t="shared" si="266"/>
        <v>97</v>
      </c>
      <c r="C830" s="1">
        <f t="shared" si="267"/>
        <v>1</v>
      </c>
      <c r="D830" s="1">
        <f t="shared" si="268"/>
        <v>0</v>
      </c>
      <c r="E830" s="1">
        <f t="shared" si="254"/>
        <v>826</v>
      </c>
      <c r="F830" s="1" t="str">
        <f>IFERROR(VLOOKUP($E830,aanmeldingen!$B:$AB,F$1,FALSE),"-")</f>
        <v>-</v>
      </c>
      <c r="H830" s="25" t="str">
        <f>IF($D830=1,VLOOKUP($E830,aanmeldingen!$B:$AB,H$1,FALSE),"")</f>
        <v/>
      </c>
      <c r="I830" s="1" t="str">
        <f>IF($D830=1,VLOOKUP($E830,aanmeldingen!$B:$AB,I$1,FALSE),"")</f>
        <v/>
      </c>
      <c r="J830" s="1" t="str">
        <f>IF($D830=1,VLOOKUP($E830,aanmeldingen!$B:$AB,J$1,FALSE),"")</f>
        <v/>
      </c>
      <c r="K830" s="95" t="str">
        <f>IF($D830=1,VLOOKUP($E830,aanmeldingen!$B:$AB,K$1,FALSE),"")</f>
        <v/>
      </c>
      <c r="L830" s="95" t="str">
        <f>IF($D830=1,VLOOKUP($E830,aanmeldingen!$B:$AB,L$1,FALSE),"")</f>
        <v/>
      </c>
      <c r="M830" s="18" t="str">
        <f>IF($D830=1,VLOOKUP($E830,aanmeldingen!$B:$AB,M$1,FALSE),"")</f>
        <v/>
      </c>
      <c r="N830" s="1" t="str">
        <f>IF($D830=1,VLOOKUP($E830,aanmeldingen!$B:$AB,N$1,FALSE),"")</f>
        <v/>
      </c>
      <c r="O830" s="1" t="str">
        <f>IF($F830="-","",VLOOKUP($E830,aanmeldingen!$B:$AB,O$1,FALSE))</f>
        <v/>
      </c>
      <c r="P830" s="1" t="str">
        <f>IF($F830="-","",VLOOKUP($E830,aanmeldingen!$B:$AB,P$1,FALSE))</f>
        <v/>
      </c>
      <c r="Q830" s="1" t="str">
        <f>IF($F830="-","",VLOOKUP($E830,aanmeldingen!$B:$AB,Q$1,FALSE))</f>
        <v/>
      </c>
      <c r="R830" s="123"/>
      <c r="S830" s="123"/>
      <c r="AA830" s="54">
        <f t="shared" si="255"/>
        <v>0</v>
      </c>
      <c r="AB830" s="54" t="e">
        <f t="shared" si="256"/>
        <v>#VALUE!</v>
      </c>
      <c r="AC830" s="83" t="str">
        <f t="shared" si="257"/>
        <v/>
      </c>
      <c r="AD830" s="54">
        <f t="shared" si="259"/>
        <v>826</v>
      </c>
      <c r="AE830" s="54" t="str">
        <f t="shared" si="262"/>
        <v/>
      </c>
      <c r="AF830" s="54" t="str">
        <f t="shared" si="263"/>
        <v/>
      </c>
      <c r="AG830" s="54" t="str">
        <f t="shared" si="271"/>
        <v/>
      </c>
      <c r="AH830" s="54" t="str">
        <f t="shared" si="271"/>
        <v/>
      </c>
      <c r="AI830" s="54" t="str">
        <f t="shared" si="271"/>
        <v/>
      </c>
      <c r="AJ830" s="54" t="str">
        <f t="shared" si="264"/>
        <v/>
      </c>
      <c r="AK830" s="54" t="str">
        <f t="shared" si="272"/>
        <v/>
      </c>
      <c r="AL830" s="54" t="str">
        <f t="shared" si="272"/>
        <v/>
      </c>
      <c r="AM830" s="54" t="str">
        <f t="shared" si="272"/>
        <v/>
      </c>
      <c r="AN830" s="1" t="str">
        <f>IF(AF830="S",VLOOKUP(AI830,lookups!$N$1:$O$100,2,FALSE),"NVT")</f>
        <v>NVT</v>
      </c>
      <c r="AP830" s="54" t="str">
        <f t="shared" si="258"/>
        <v/>
      </c>
    </row>
    <row r="831" spans="1:42" x14ac:dyDescent="0.2">
      <c r="A831" s="1" t="e">
        <f t="shared" si="265"/>
        <v>#VALUE!</v>
      </c>
      <c r="B831" s="1">
        <f t="shared" si="266"/>
        <v>98</v>
      </c>
      <c r="C831" s="1">
        <f t="shared" si="267"/>
        <v>1</v>
      </c>
      <c r="D831" s="1">
        <f t="shared" si="268"/>
        <v>0</v>
      </c>
      <c r="E831" s="1">
        <f t="shared" si="254"/>
        <v>827</v>
      </c>
      <c r="F831" s="1" t="str">
        <f>IFERROR(VLOOKUP($E831,aanmeldingen!$B:$AB,F$1,FALSE),"-")</f>
        <v>-</v>
      </c>
      <c r="H831" s="25" t="str">
        <f>IF($D831=1,VLOOKUP($E831,aanmeldingen!$B:$AB,H$1,FALSE),"")</f>
        <v/>
      </c>
      <c r="I831" s="1" t="str">
        <f>IF($D831=1,VLOOKUP($E831,aanmeldingen!$B:$AB,I$1,FALSE),"")</f>
        <v/>
      </c>
      <c r="J831" s="1" t="str">
        <f>IF($D831=1,VLOOKUP($E831,aanmeldingen!$B:$AB,J$1,FALSE),"")</f>
        <v/>
      </c>
      <c r="K831" s="95" t="str">
        <f>IF($D831=1,VLOOKUP($E831,aanmeldingen!$B:$AB,K$1,FALSE),"")</f>
        <v/>
      </c>
      <c r="L831" s="95" t="str">
        <f>IF($D831=1,VLOOKUP($E831,aanmeldingen!$B:$AB,L$1,FALSE),"")</f>
        <v/>
      </c>
      <c r="M831" s="18" t="str">
        <f>IF($D831=1,VLOOKUP($E831,aanmeldingen!$B:$AB,M$1,FALSE),"")</f>
        <v/>
      </c>
      <c r="N831" s="1" t="str">
        <f>IF($D831=1,VLOOKUP($E831,aanmeldingen!$B:$AB,N$1,FALSE),"")</f>
        <v/>
      </c>
      <c r="O831" s="1" t="str">
        <f>IF($F831="-","",VLOOKUP($E831,aanmeldingen!$B:$AB,O$1,FALSE))</f>
        <v/>
      </c>
      <c r="P831" s="1" t="str">
        <f>IF($F831="-","",VLOOKUP($E831,aanmeldingen!$B:$AB,P$1,FALSE))</f>
        <v/>
      </c>
      <c r="Q831" s="1" t="str">
        <f>IF($F831="-","",VLOOKUP($E831,aanmeldingen!$B:$AB,Q$1,FALSE))</f>
        <v/>
      </c>
      <c r="R831" s="123"/>
      <c r="S831" s="123"/>
      <c r="AA831" s="54">
        <f t="shared" si="255"/>
        <v>0</v>
      </c>
      <c r="AB831" s="54" t="e">
        <f t="shared" si="256"/>
        <v>#VALUE!</v>
      </c>
      <c r="AC831" s="83" t="str">
        <f t="shared" si="257"/>
        <v/>
      </c>
      <c r="AD831" s="54">
        <f t="shared" si="259"/>
        <v>827</v>
      </c>
      <c r="AE831" s="54" t="str">
        <f t="shared" si="262"/>
        <v/>
      </c>
      <c r="AF831" s="54" t="str">
        <f t="shared" si="263"/>
        <v/>
      </c>
      <c r="AG831" s="54" t="str">
        <f t="shared" si="271"/>
        <v/>
      </c>
      <c r="AH831" s="54" t="str">
        <f t="shared" si="271"/>
        <v/>
      </c>
      <c r="AI831" s="54" t="str">
        <f t="shared" si="271"/>
        <v/>
      </c>
      <c r="AJ831" s="54" t="str">
        <f t="shared" si="264"/>
        <v/>
      </c>
      <c r="AK831" s="54" t="str">
        <f t="shared" si="272"/>
        <v/>
      </c>
      <c r="AL831" s="54" t="str">
        <f t="shared" si="272"/>
        <v/>
      </c>
      <c r="AM831" s="54" t="str">
        <f t="shared" si="272"/>
        <v/>
      </c>
      <c r="AN831" s="1" t="str">
        <f>IF(AF831="S",VLOOKUP(AI831,lookups!$N$1:$O$100,2,FALSE),"NVT")</f>
        <v>NVT</v>
      </c>
      <c r="AP831" s="54" t="str">
        <f t="shared" si="258"/>
        <v/>
      </c>
    </row>
    <row r="832" spans="1:42" x14ac:dyDescent="0.2">
      <c r="A832" s="1" t="e">
        <f t="shared" si="265"/>
        <v>#VALUE!</v>
      </c>
      <c r="B832" s="1">
        <f t="shared" si="266"/>
        <v>99</v>
      </c>
      <c r="C832" s="1">
        <f t="shared" si="267"/>
        <v>1</v>
      </c>
      <c r="D832" s="1">
        <f t="shared" si="268"/>
        <v>0</v>
      </c>
      <c r="E832" s="1">
        <f t="shared" si="254"/>
        <v>828</v>
      </c>
      <c r="F832" s="1" t="str">
        <f>IFERROR(VLOOKUP($E832,aanmeldingen!$B:$AB,F$1,FALSE),"-")</f>
        <v>-</v>
      </c>
      <c r="H832" s="25" t="str">
        <f>IF($D832=1,VLOOKUP($E832,aanmeldingen!$B:$AB,H$1,FALSE),"")</f>
        <v/>
      </c>
      <c r="I832" s="1" t="str">
        <f>IF($D832=1,VLOOKUP($E832,aanmeldingen!$B:$AB,I$1,FALSE),"")</f>
        <v/>
      </c>
      <c r="J832" s="1" t="str">
        <f>IF($D832=1,VLOOKUP($E832,aanmeldingen!$B:$AB,J$1,FALSE),"")</f>
        <v/>
      </c>
      <c r="K832" s="95" t="str">
        <f>IF($D832=1,VLOOKUP($E832,aanmeldingen!$B:$AB,K$1,FALSE),"")</f>
        <v/>
      </c>
      <c r="L832" s="95" t="str">
        <f>IF($D832=1,VLOOKUP($E832,aanmeldingen!$B:$AB,L$1,FALSE),"")</f>
        <v/>
      </c>
      <c r="M832" s="18" t="str">
        <f>IF($D832=1,VLOOKUP($E832,aanmeldingen!$B:$AB,M$1,FALSE),"")</f>
        <v/>
      </c>
      <c r="N832" s="1" t="str">
        <f>IF($D832=1,VLOOKUP($E832,aanmeldingen!$B:$AB,N$1,FALSE),"")</f>
        <v/>
      </c>
      <c r="O832" s="1" t="str">
        <f>IF($F832="-","",VLOOKUP($E832,aanmeldingen!$B:$AB,O$1,FALSE))</f>
        <v/>
      </c>
      <c r="P832" s="1" t="str">
        <f>IF($F832="-","",VLOOKUP($E832,aanmeldingen!$B:$AB,P$1,FALSE))</f>
        <v/>
      </c>
      <c r="Q832" s="1" t="str">
        <f>IF($F832="-","",VLOOKUP($E832,aanmeldingen!$B:$AB,Q$1,FALSE))</f>
        <v/>
      </c>
      <c r="R832" s="123"/>
      <c r="S832" s="123"/>
      <c r="AA832" s="54">
        <f t="shared" si="255"/>
        <v>0</v>
      </c>
      <c r="AB832" s="54" t="e">
        <f t="shared" si="256"/>
        <v>#VALUE!</v>
      </c>
      <c r="AC832" s="83" t="str">
        <f t="shared" si="257"/>
        <v/>
      </c>
      <c r="AD832" s="54">
        <f t="shared" si="259"/>
        <v>828</v>
      </c>
      <c r="AE832" s="54" t="str">
        <f t="shared" si="262"/>
        <v/>
      </c>
      <c r="AF832" s="54" t="str">
        <f t="shared" si="263"/>
        <v/>
      </c>
      <c r="AG832" s="54" t="str">
        <f t="shared" si="271"/>
        <v/>
      </c>
      <c r="AH832" s="54" t="str">
        <f t="shared" si="271"/>
        <v/>
      </c>
      <c r="AI832" s="54" t="str">
        <f t="shared" si="271"/>
        <v/>
      </c>
      <c r="AJ832" s="54" t="str">
        <f t="shared" si="264"/>
        <v/>
      </c>
      <c r="AK832" s="54" t="str">
        <f t="shared" si="272"/>
        <v/>
      </c>
      <c r="AL832" s="54" t="str">
        <f t="shared" si="272"/>
        <v/>
      </c>
      <c r="AM832" s="54" t="str">
        <f t="shared" si="272"/>
        <v/>
      </c>
      <c r="AN832" s="1" t="str">
        <f>IF(AF832="S",VLOOKUP(AI832,lookups!$N$1:$O$100,2,FALSE),"NVT")</f>
        <v>NVT</v>
      </c>
      <c r="AP832" s="54" t="str">
        <f t="shared" si="258"/>
        <v/>
      </c>
    </row>
    <row r="833" spans="1:42" x14ac:dyDescent="0.2">
      <c r="A833" s="1" t="e">
        <f t="shared" si="265"/>
        <v>#VALUE!</v>
      </c>
      <c r="B833" s="1">
        <f t="shared" si="266"/>
        <v>100</v>
      </c>
      <c r="C833" s="1">
        <f t="shared" si="267"/>
        <v>1</v>
      </c>
      <c r="D833" s="1">
        <f t="shared" si="268"/>
        <v>0</v>
      </c>
      <c r="E833" s="1">
        <f t="shared" si="254"/>
        <v>829</v>
      </c>
      <c r="F833" s="1" t="str">
        <f>IFERROR(VLOOKUP($E833,aanmeldingen!$B:$AB,F$1,FALSE),"-")</f>
        <v>-</v>
      </c>
      <c r="H833" s="25" t="str">
        <f>IF($D833=1,VLOOKUP($E833,aanmeldingen!$B:$AB,H$1,FALSE),"")</f>
        <v/>
      </c>
      <c r="I833" s="1" t="str">
        <f>IF($D833=1,VLOOKUP($E833,aanmeldingen!$B:$AB,I$1,FALSE),"")</f>
        <v/>
      </c>
      <c r="J833" s="1" t="str">
        <f>IF($D833=1,VLOOKUP($E833,aanmeldingen!$B:$AB,J$1,FALSE),"")</f>
        <v/>
      </c>
      <c r="K833" s="95" t="str">
        <f>IF($D833=1,VLOOKUP($E833,aanmeldingen!$B:$AB,K$1,FALSE),"")</f>
        <v/>
      </c>
      <c r="L833" s="95" t="str">
        <f>IF($D833=1,VLOOKUP($E833,aanmeldingen!$B:$AB,L$1,FALSE),"")</f>
        <v/>
      </c>
      <c r="M833" s="18" t="str">
        <f>IF($D833=1,VLOOKUP($E833,aanmeldingen!$B:$AB,M$1,FALSE),"")</f>
        <v/>
      </c>
      <c r="N833" s="1" t="str">
        <f>IF($D833=1,VLOOKUP($E833,aanmeldingen!$B:$AB,N$1,FALSE),"")</f>
        <v/>
      </c>
      <c r="O833" s="1" t="str">
        <f>IF($F833="-","",VLOOKUP($E833,aanmeldingen!$B:$AB,O$1,FALSE))</f>
        <v/>
      </c>
      <c r="P833" s="1" t="str">
        <f>IF($F833="-","",VLOOKUP($E833,aanmeldingen!$B:$AB,P$1,FALSE))</f>
        <v/>
      </c>
      <c r="Q833" s="1" t="str">
        <f>IF($F833="-","",VLOOKUP($E833,aanmeldingen!$B:$AB,Q$1,FALSE))</f>
        <v/>
      </c>
      <c r="R833" s="123"/>
      <c r="S833" s="123"/>
      <c r="AA833" s="54">
        <f t="shared" si="255"/>
        <v>0</v>
      </c>
      <c r="AB833" s="54" t="e">
        <f t="shared" si="256"/>
        <v>#VALUE!</v>
      </c>
      <c r="AC833" s="83" t="str">
        <f t="shared" si="257"/>
        <v/>
      </c>
      <c r="AD833" s="54">
        <f t="shared" si="259"/>
        <v>829</v>
      </c>
      <c r="AE833" s="54" t="str">
        <f t="shared" si="262"/>
        <v/>
      </c>
      <c r="AF833" s="54" t="str">
        <f t="shared" si="263"/>
        <v/>
      </c>
      <c r="AG833" s="54" t="str">
        <f t="shared" si="271"/>
        <v/>
      </c>
      <c r="AH833" s="54" t="str">
        <f t="shared" si="271"/>
        <v/>
      </c>
      <c r="AI833" s="54" t="str">
        <f t="shared" si="271"/>
        <v/>
      </c>
      <c r="AJ833" s="54" t="str">
        <f t="shared" si="264"/>
        <v/>
      </c>
      <c r="AK833" s="54" t="str">
        <f t="shared" si="272"/>
        <v/>
      </c>
      <c r="AL833" s="54" t="str">
        <f t="shared" si="272"/>
        <v/>
      </c>
      <c r="AM833" s="54" t="str">
        <f t="shared" si="272"/>
        <v/>
      </c>
      <c r="AN833" s="1" t="str">
        <f>IF(AF833="S",VLOOKUP(AI833,lookups!$N$1:$O$100,2,FALSE),"NVT")</f>
        <v>NVT</v>
      </c>
      <c r="AP833" s="54" t="str">
        <f t="shared" si="258"/>
        <v/>
      </c>
    </row>
    <row r="834" spans="1:42" x14ac:dyDescent="0.2">
      <c r="A834" s="1" t="e">
        <f t="shared" si="265"/>
        <v>#VALUE!</v>
      </c>
      <c r="B834" s="1">
        <f t="shared" si="266"/>
        <v>101</v>
      </c>
      <c r="C834" s="1">
        <f t="shared" si="267"/>
        <v>1</v>
      </c>
      <c r="D834" s="1">
        <f t="shared" si="268"/>
        <v>0</v>
      </c>
      <c r="E834" s="1">
        <f t="shared" si="254"/>
        <v>830</v>
      </c>
      <c r="F834" s="1" t="str">
        <f>IFERROR(VLOOKUP($E834,aanmeldingen!$B:$AB,F$1,FALSE),"-")</f>
        <v>-</v>
      </c>
      <c r="H834" s="25" t="str">
        <f>IF($D834=1,VLOOKUP($E834,aanmeldingen!$B:$AB,H$1,FALSE),"")</f>
        <v/>
      </c>
      <c r="I834" s="1" t="str">
        <f>IF($D834=1,VLOOKUP($E834,aanmeldingen!$B:$AB,I$1,FALSE),"")</f>
        <v/>
      </c>
      <c r="J834" s="1" t="str">
        <f>IF($D834=1,VLOOKUP($E834,aanmeldingen!$B:$AB,J$1,FALSE),"")</f>
        <v/>
      </c>
      <c r="K834" s="95" t="str">
        <f>IF($D834=1,VLOOKUP($E834,aanmeldingen!$B:$AB,K$1,FALSE),"")</f>
        <v/>
      </c>
      <c r="L834" s="95" t="str">
        <f>IF($D834=1,VLOOKUP($E834,aanmeldingen!$B:$AB,L$1,FALSE),"")</f>
        <v/>
      </c>
      <c r="M834" s="18" t="str">
        <f>IF($D834=1,VLOOKUP($E834,aanmeldingen!$B:$AB,M$1,FALSE),"")</f>
        <v/>
      </c>
      <c r="N834" s="1" t="str">
        <f>IF($D834=1,VLOOKUP($E834,aanmeldingen!$B:$AB,N$1,FALSE),"")</f>
        <v/>
      </c>
      <c r="O834" s="1" t="str">
        <f>IF($F834="-","",VLOOKUP($E834,aanmeldingen!$B:$AB,O$1,FALSE))</f>
        <v/>
      </c>
      <c r="P834" s="1" t="str">
        <f>IF($F834="-","",VLOOKUP($E834,aanmeldingen!$B:$AB,P$1,FALSE))</f>
        <v/>
      </c>
      <c r="Q834" s="1" t="str">
        <f>IF($F834="-","",VLOOKUP($E834,aanmeldingen!$B:$AB,Q$1,FALSE))</f>
        <v/>
      </c>
      <c r="R834" s="123"/>
      <c r="S834" s="123"/>
      <c r="AA834" s="54">
        <f t="shared" si="255"/>
        <v>0</v>
      </c>
      <c r="AB834" s="54" t="e">
        <f t="shared" si="256"/>
        <v>#VALUE!</v>
      </c>
      <c r="AC834" s="83" t="str">
        <f t="shared" si="257"/>
        <v/>
      </c>
      <c r="AD834" s="54">
        <f t="shared" si="259"/>
        <v>830</v>
      </c>
      <c r="AE834" s="54" t="str">
        <f t="shared" si="262"/>
        <v/>
      </c>
      <c r="AF834" s="54" t="str">
        <f t="shared" si="263"/>
        <v/>
      </c>
      <c r="AG834" s="54" t="str">
        <f t="shared" si="271"/>
        <v/>
      </c>
      <c r="AH834" s="54" t="str">
        <f t="shared" si="271"/>
        <v/>
      </c>
      <c r="AI834" s="54" t="str">
        <f t="shared" si="271"/>
        <v/>
      </c>
      <c r="AJ834" s="54" t="str">
        <f t="shared" si="264"/>
        <v/>
      </c>
      <c r="AK834" s="54" t="str">
        <f t="shared" si="272"/>
        <v/>
      </c>
      <c r="AL834" s="54" t="str">
        <f t="shared" si="272"/>
        <v/>
      </c>
      <c r="AM834" s="54" t="str">
        <f t="shared" si="272"/>
        <v/>
      </c>
      <c r="AN834" s="1" t="str">
        <f>IF(AF834="S",VLOOKUP(AI834,lookups!$N$1:$O$100,2,FALSE),"NVT")</f>
        <v>NVT</v>
      </c>
      <c r="AP834" s="54" t="str">
        <f t="shared" si="258"/>
        <v/>
      </c>
    </row>
    <row r="835" spans="1:42" x14ac:dyDescent="0.2">
      <c r="A835" s="1" t="e">
        <f t="shared" si="265"/>
        <v>#VALUE!</v>
      </c>
      <c r="B835" s="1">
        <f t="shared" si="266"/>
        <v>102</v>
      </c>
      <c r="C835" s="1">
        <f t="shared" si="267"/>
        <v>1</v>
      </c>
      <c r="D835" s="1">
        <f t="shared" si="268"/>
        <v>0</v>
      </c>
      <c r="E835" s="1">
        <f t="shared" si="254"/>
        <v>831</v>
      </c>
      <c r="F835" s="1" t="str">
        <f>IFERROR(VLOOKUP($E835,aanmeldingen!$B:$AB,F$1,FALSE),"-")</f>
        <v>-</v>
      </c>
      <c r="H835" s="25" t="str">
        <f>IF($D835=1,VLOOKUP($E835,aanmeldingen!$B:$AB,H$1,FALSE),"")</f>
        <v/>
      </c>
      <c r="I835" s="1" t="str">
        <f>IF($D835=1,VLOOKUP($E835,aanmeldingen!$B:$AB,I$1,FALSE),"")</f>
        <v/>
      </c>
      <c r="J835" s="1" t="str">
        <f>IF($D835=1,VLOOKUP($E835,aanmeldingen!$B:$AB,J$1,FALSE),"")</f>
        <v/>
      </c>
      <c r="K835" s="95" t="str">
        <f>IF($D835=1,VLOOKUP($E835,aanmeldingen!$B:$AB,K$1,FALSE),"")</f>
        <v/>
      </c>
      <c r="L835" s="95" t="str">
        <f>IF($D835=1,VLOOKUP($E835,aanmeldingen!$B:$AB,L$1,FALSE),"")</f>
        <v/>
      </c>
      <c r="M835" s="18" t="str">
        <f>IF($D835=1,VLOOKUP($E835,aanmeldingen!$B:$AB,M$1,FALSE),"")</f>
        <v/>
      </c>
      <c r="N835" s="1" t="str">
        <f>IF($D835=1,VLOOKUP($E835,aanmeldingen!$B:$AB,N$1,FALSE),"")</f>
        <v/>
      </c>
      <c r="O835" s="1" t="str">
        <f>IF($F835="-","",VLOOKUP($E835,aanmeldingen!$B:$AB,O$1,FALSE))</f>
        <v/>
      </c>
      <c r="P835" s="1" t="str">
        <f>IF($F835="-","",VLOOKUP($E835,aanmeldingen!$B:$AB,P$1,FALSE))</f>
        <v/>
      </c>
      <c r="Q835" s="1" t="str">
        <f>IF($F835="-","",VLOOKUP($E835,aanmeldingen!$B:$AB,Q$1,FALSE))</f>
        <v/>
      </c>
      <c r="R835" s="123"/>
      <c r="S835" s="123"/>
      <c r="AA835" s="54">
        <f t="shared" si="255"/>
        <v>0</v>
      </c>
      <c r="AB835" s="54" t="e">
        <f t="shared" si="256"/>
        <v>#VALUE!</v>
      </c>
      <c r="AC835" s="83" t="str">
        <f t="shared" si="257"/>
        <v/>
      </c>
      <c r="AD835" s="54">
        <f t="shared" si="259"/>
        <v>831</v>
      </c>
      <c r="AE835" s="54" t="str">
        <f t="shared" si="262"/>
        <v/>
      </c>
      <c r="AF835" s="54" t="str">
        <f t="shared" si="263"/>
        <v/>
      </c>
      <c r="AG835" s="54" t="str">
        <f t="shared" si="271"/>
        <v/>
      </c>
      <c r="AH835" s="54" t="str">
        <f t="shared" si="271"/>
        <v/>
      </c>
      <c r="AI835" s="54" t="str">
        <f t="shared" si="271"/>
        <v/>
      </c>
      <c r="AJ835" s="54" t="str">
        <f t="shared" si="264"/>
        <v/>
      </c>
      <c r="AK835" s="54" t="str">
        <f t="shared" si="272"/>
        <v/>
      </c>
      <c r="AL835" s="54" t="str">
        <f t="shared" si="272"/>
        <v/>
      </c>
      <c r="AM835" s="54" t="str">
        <f t="shared" si="272"/>
        <v/>
      </c>
      <c r="AN835" s="1" t="str">
        <f>IF(AF835="S",VLOOKUP(AI835,lookups!$N$1:$O$100,2,FALSE),"NVT")</f>
        <v>NVT</v>
      </c>
      <c r="AP835" s="54" t="str">
        <f t="shared" si="258"/>
        <v/>
      </c>
    </row>
    <row r="836" spans="1:42" x14ac:dyDescent="0.2">
      <c r="A836" s="1" t="e">
        <f t="shared" si="265"/>
        <v>#VALUE!</v>
      </c>
      <c r="B836" s="1">
        <f t="shared" si="266"/>
        <v>103</v>
      </c>
      <c r="C836" s="1">
        <f t="shared" si="267"/>
        <v>1</v>
      </c>
      <c r="D836" s="1">
        <f t="shared" si="268"/>
        <v>0</v>
      </c>
      <c r="E836" s="1">
        <f t="shared" si="254"/>
        <v>832</v>
      </c>
      <c r="F836" s="1" t="str">
        <f>IFERROR(VLOOKUP($E836,aanmeldingen!$B:$AB,F$1,FALSE),"-")</f>
        <v>-</v>
      </c>
      <c r="H836" s="25" t="str">
        <f>IF($D836=1,VLOOKUP($E836,aanmeldingen!$B:$AB,H$1,FALSE),"")</f>
        <v/>
      </c>
      <c r="I836" s="1" t="str">
        <f>IF($D836=1,VLOOKUP($E836,aanmeldingen!$B:$AB,I$1,FALSE),"")</f>
        <v/>
      </c>
      <c r="J836" s="1" t="str">
        <f>IF($D836=1,VLOOKUP($E836,aanmeldingen!$B:$AB,J$1,FALSE),"")</f>
        <v/>
      </c>
      <c r="K836" s="95" t="str">
        <f>IF($D836=1,VLOOKUP($E836,aanmeldingen!$B:$AB,K$1,FALSE),"")</f>
        <v/>
      </c>
      <c r="L836" s="95" t="str">
        <f>IF($D836=1,VLOOKUP($E836,aanmeldingen!$B:$AB,L$1,FALSE),"")</f>
        <v/>
      </c>
      <c r="M836" s="18" t="str">
        <f>IF($D836=1,VLOOKUP($E836,aanmeldingen!$B:$AB,M$1,FALSE),"")</f>
        <v/>
      </c>
      <c r="N836" s="1" t="str">
        <f>IF($D836=1,VLOOKUP($E836,aanmeldingen!$B:$AB,N$1,FALSE),"")</f>
        <v/>
      </c>
      <c r="O836" s="1" t="str">
        <f>IF($F836="-","",VLOOKUP($E836,aanmeldingen!$B:$AB,O$1,FALSE))</f>
        <v/>
      </c>
      <c r="P836" s="1" t="str">
        <f>IF($F836="-","",VLOOKUP($E836,aanmeldingen!$B:$AB,P$1,FALSE))</f>
        <v/>
      </c>
      <c r="Q836" s="1" t="str">
        <f>IF($F836="-","",VLOOKUP($E836,aanmeldingen!$B:$AB,Q$1,FALSE))</f>
        <v/>
      </c>
      <c r="R836" s="123"/>
      <c r="S836" s="123"/>
      <c r="AA836" s="54">
        <f t="shared" si="255"/>
        <v>0</v>
      </c>
      <c r="AB836" s="54" t="e">
        <f t="shared" si="256"/>
        <v>#VALUE!</v>
      </c>
      <c r="AC836" s="83" t="str">
        <f t="shared" si="257"/>
        <v/>
      </c>
      <c r="AD836" s="54">
        <f t="shared" si="259"/>
        <v>832</v>
      </c>
      <c r="AE836" s="54" t="str">
        <f t="shared" si="262"/>
        <v/>
      </c>
      <c r="AF836" s="54" t="str">
        <f t="shared" si="263"/>
        <v/>
      </c>
      <c r="AG836" s="54" t="str">
        <f t="shared" si="271"/>
        <v/>
      </c>
      <c r="AH836" s="54" t="str">
        <f t="shared" si="271"/>
        <v/>
      </c>
      <c r="AI836" s="54" t="str">
        <f t="shared" si="271"/>
        <v/>
      </c>
      <c r="AJ836" s="54" t="str">
        <f t="shared" si="264"/>
        <v/>
      </c>
      <c r="AK836" s="54" t="str">
        <f t="shared" si="272"/>
        <v/>
      </c>
      <c r="AL836" s="54" t="str">
        <f t="shared" si="272"/>
        <v/>
      </c>
      <c r="AM836" s="54" t="str">
        <f t="shared" si="272"/>
        <v/>
      </c>
      <c r="AN836" s="1" t="str">
        <f>IF(AF836="S",VLOOKUP(AI836,lookups!$N$1:$O$100,2,FALSE),"NVT")</f>
        <v>NVT</v>
      </c>
      <c r="AP836" s="54" t="str">
        <f t="shared" si="258"/>
        <v/>
      </c>
    </row>
    <row r="837" spans="1:42" x14ac:dyDescent="0.2">
      <c r="A837" s="1" t="e">
        <f t="shared" si="265"/>
        <v>#VALUE!</v>
      </c>
      <c r="B837" s="1">
        <f t="shared" si="266"/>
        <v>104</v>
      </c>
      <c r="C837" s="1">
        <f t="shared" si="267"/>
        <v>1</v>
      </c>
      <c r="D837" s="1">
        <f t="shared" si="268"/>
        <v>0</v>
      </c>
      <c r="E837" s="1">
        <f t="shared" ref="E837:E900" si="273">E836+1</f>
        <v>833</v>
      </c>
      <c r="F837" s="1" t="str">
        <f>IFERROR(VLOOKUP($E837,aanmeldingen!$B:$AB,F$1,FALSE),"-")</f>
        <v>-</v>
      </c>
      <c r="H837" s="25" t="str">
        <f>IF($D837=1,VLOOKUP($E837,aanmeldingen!$B:$AB,H$1,FALSE),"")</f>
        <v/>
      </c>
      <c r="I837" s="1" t="str">
        <f>IF($D837=1,VLOOKUP($E837,aanmeldingen!$B:$AB,I$1,FALSE),"")</f>
        <v/>
      </c>
      <c r="J837" s="1" t="str">
        <f>IF($D837=1,VLOOKUP($E837,aanmeldingen!$B:$AB,J$1,FALSE),"")</f>
        <v/>
      </c>
      <c r="K837" s="95" t="str">
        <f>IF($D837=1,VLOOKUP($E837,aanmeldingen!$B:$AB,K$1,FALSE),"")</f>
        <v/>
      </c>
      <c r="L837" s="95" t="str">
        <f>IF($D837=1,VLOOKUP($E837,aanmeldingen!$B:$AB,L$1,FALSE),"")</f>
        <v/>
      </c>
      <c r="M837" s="18" t="str">
        <f>IF($D837=1,VLOOKUP($E837,aanmeldingen!$B:$AB,M$1,FALSE),"")</f>
        <v/>
      </c>
      <c r="N837" s="1" t="str">
        <f>IF($D837=1,VLOOKUP($E837,aanmeldingen!$B:$AB,N$1,FALSE),"")</f>
        <v/>
      </c>
      <c r="O837" s="1" t="str">
        <f>IF($F837="-","",VLOOKUP($E837,aanmeldingen!$B:$AB,O$1,FALSE))</f>
        <v/>
      </c>
      <c r="P837" s="1" t="str">
        <f>IF($F837="-","",VLOOKUP($E837,aanmeldingen!$B:$AB,P$1,FALSE))</f>
        <v/>
      </c>
      <c r="Q837" s="1" t="str">
        <f>IF($F837="-","",VLOOKUP($E837,aanmeldingen!$B:$AB,Q$1,FALSE))</f>
        <v/>
      </c>
      <c r="R837" s="123"/>
      <c r="S837" s="123"/>
      <c r="AA837" s="54">
        <f t="shared" ref="AA837:AA900" si="274">IF(K837="",AA836,IF(AND(K837&gt;=$R$1,L837&lt;=$R$2),1,0))</f>
        <v>0</v>
      </c>
      <c r="AB837" s="54" t="e">
        <f t="shared" ref="AB837:AB900" si="275">RANK(AC837,$AC$5:$AC$1990,1)</f>
        <v>#VALUE!</v>
      </c>
      <c r="AC837" s="83" t="str">
        <f t="shared" si="257"/>
        <v/>
      </c>
      <c r="AD837" s="54">
        <f t="shared" si="259"/>
        <v>833</v>
      </c>
      <c r="AE837" s="54" t="str">
        <f t="shared" si="262"/>
        <v/>
      </c>
      <c r="AF837" s="54" t="str">
        <f t="shared" si="263"/>
        <v/>
      </c>
      <c r="AG837" s="54" t="str">
        <f t="shared" si="271"/>
        <v/>
      </c>
      <c r="AH837" s="54" t="str">
        <f t="shared" si="271"/>
        <v/>
      </c>
      <c r="AI837" s="54" t="str">
        <f t="shared" si="271"/>
        <v/>
      </c>
      <c r="AJ837" s="54" t="str">
        <f t="shared" si="264"/>
        <v/>
      </c>
      <c r="AK837" s="54" t="str">
        <f t="shared" si="272"/>
        <v/>
      </c>
      <c r="AL837" s="54" t="str">
        <f t="shared" si="272"/>
        <v/>
      </c>
      <c r="AM837" s="54" t="str">
        <f t="shared" si="272"/>
        <v/>
      </c>
      <c r="AN837" s="1" t="str">
        <f>IF(AF837="S",VLOOKUP(AI837,lookups!$N$1:$O$100,2,FALSE),"NVT")</f>
        <v>NVT</v>
      </c>
      <c r="AP837" s="54" t="str">
        <f t="shared" si="258"/>
        <v/>
      </c>
    </row>
    <row r="838" spans="1:42" x14ac:dyDescent="0.2">
      <c r="A838" s="1" t="e">
        <f t="shared" si="265"/>
        <v>#VALUE!</v>
      </c>
      <c r="B838" s="1">
        <f t="shared" si="266"/>
        <v>105</v>
      </c>
      <c r="C838" s="1">
        <f t="shared" si="267"/>
        <v>1</v>
      </c>
      <c r="D838" s="1">
        <f t="shared" si="268"/>
        <v>0</v>
      </c>
      <c r="E838" s="1">
        <f t="shared" si="273"/>
        <v>834</v>
      </c>
      <c r="F838" s="1" t="str">
        <f>IFERROR(VLOOKUP($E838,aanmeldingen!$B:$AB,F$1,FALSE),"-")</f>
        <v>-</v>
      </c>
      <c r="H838" s="25" t="str">
        <f>IF($D838=1,VLOOKUP($E838,aanmeldingen!$B:$AB,H$1,FALSE),"")</f>
        <v/>
      </c>
      <c r="I838" s="1" t="str">
        <f>IF($D838=1,VLOOKUP($E838,aanmeldingen!$B:$AB,I$1,FALSE),"")</f>
        <v/>
      </c>
      <c r="J838" s="1" t="str">
        <f>IF($D838=1,VLOOKUP($E838,aanmeldingen!$B:$AB,J$1,FALSE),"")</f>
        <v/>
      </c>
      <c r="K838" s="95" t="str">
        <f>IF($D838=1,VLOOKUP($E838,aanmeldingen!$B:$AB,K$1,FALSE),"")</f>
        <v/>
      </c>
      <c r="L838" s="95" t="str">
        <f>IF($D838=1,VLOOKUP($E838,aanmeldingen!$B:$AB,L$1,FALSE),"")</f>
        <v/>
      </c>
      <c r="M838" s="18" t="str">
        <f>IF($D838=1,VLOOKUP($E838,aanmeldingen!$B:$AB,M$1,FALSE),"")</f>
        <v/>
      </c>
      <c r="N838" s="1" t="str">
        <f>IF($D838=1,VLOOKUP($E838,aanmeldingen!$B:$AB,N$1,FALSE),"")</f>
        <v/>
      </c>
      <c r="O838" s="1" t="str">
        <f>IF($F838="-","",VLOOKUP($E838,aanmeldingen!$B:$AB,O$1,FALSE))</f>
        <v/>
      </c>
      <c r="P838" s="1" t="str">
        <f>IF($F838="-","",VLOOKUP($E838,aanmeldingen!$B:$AB,P$1,FALSE))</f>
        <v/>
      </c>
      <c r="Q838" s="1" t="str">
        <f>IF($F838="-","",VLOOKUP($E838,aanmeldingen!$B:$AB,Q$1,FALSE))</f>
        <v/>
      </c>
      <c r="R838" s="123"/>
      <c r="S838" s="123"/>
      <c r="AA838" s="54">
        <f t="shared" si="274"/>
        <v>0</v>
      </c>
      <c r="AB838" s="54" t="e">
        <f t="shared" si="275"/>
        <v>#VALUE!</v>
      </c>
      <c r="AC838" s="83" t="str">
        <f t="shared" ref="AC838:AC901" si="276">IF(AA838=1,F838+IF(R838&lt;&gt;"",R838/1000,E838/1000),"")</f>
        <v/>
      </c>
      <c r="AD838" s="54">
        <f t="shared" si="259"/>
        <v>834</v>
      </c>
      <c r="AE838" s="54" t="str">
        <f t="shared" si="262"/>
        <v/>
      </c>
      <c r="AF838" s="54" t="str">
        <f t="shared" si="263"/>
        <v/>
      </c>
      <c r="AG838" s="54" t="str">
        <f t="shared" si="271"/>
        <v/>
      </c>
      <c r="AH838" s="54" t="str">
        <f t="shared" si="271"/>
        <v/>
      </c>
      <c r="AI838" s="54" t="str">
        <f t="shared" si="271"/>
        <v/>
      </c>
      <c r="AJ838" s="54" t="str">
        <f t="shared" si="264"/>
        <v/>
      </c>
      <c r="AK838" s="54" t="str">
        <f t="shared" si="272"/>
        <v/>
      </c>
      <c r="AL838" s="54" t="str">
        <f t="shared" si="272"/>
        <v/>
      </c>
      <c r="AM838" s="54" t="str">
        <f t="shared" si="272"/>
        <v/>
      </c>
      <c r="AN838" s="1" t="str">
        <f>IF(AF838="S",VLOOKUP(AI838,lookups!$N$1:$O$100,2,FALSE),"NVT")</f>
        <v>NVT</v>
      </c>
      <c r="AP838" s="54" t="str">
        <f t="shared" ref="AP838:AP901" si="277">IF($AF838="W",VLOOKUP($AE838,$F$5:$S$997,AP$4,FALSE),"")</f>
        <v/>
      </c>
    </row>
    <row r="839" spans="1:42" x14ac:dyDescent="0.2">
      <c r="A839" s="1" t="e">
        <f t="shared" si="265"/>
        <v>#VALUE!</v>
      </c>
      <c r="B839" s="1">
        <f t="shared" si="266"/>
        <v>106</v>
      </c>
      <c r="C839" s="1">
        <f t="shared" si="267"/>
        <v>1</v>
      </c>
      <c r="D839" s="1">
        <f t="shared" si="268"/>
        <v>0</v>
      </c>
      <c r="E839" s="1">
        <f t="shared" si="273"/>
        <v>835</v>
      </c>
      <c r="F839" s="1" t="str">
        <f>IFERROR(VLOOKUP($E839,aanmeldingen!$B:$AB,F$1,FALSE),"-")</f>
        <v>-</v>
      </c>
      <c r="H839" s="25" t="str">
        <f>IF($D839=1,VLOOKUP($E839,aanmeldingen!$B:$AB,H$1,FALSE),"")</f>
        <v/>
      </c>
      <c r="I839" s="1" t="str">
        <f>IF($D839=1,VLOOKUP($E839,aanmeldingen!$B:$AB,I$1,FALSE),"")</f>
        <v/>
      </c>
      <c r="J839" s="1" t="str">
        <f>IF($D839=1,VLOOKUP($E839,aanmeldingen!$B:$AB,J$1,FALSE),"")</f>
        <v/>
      </c>
      <c r="K839" s="95" t="str">
        <f>IF($D839=1,VLOOKUP($E839,aanmeldingen!$B:$AB,K$1,FALSE),"")</f>
        <v/>
      </c>
      <c r="L839" s="95" t="str">
        <f>IF($D839=1,VLOOKUP($E839,aanmeldingen!$B:$AB,L$1,FALSE),"")</f>
        <v/>
      </c>
      <c r="M839" s="18" t="str">
        <f>IF($D839=1,VLOOKUP($E839,aanmeldingen!$B:$AB,M$1,FALSE),"")</f>
        <v/>
      </c>
      <c r="N839" s="1" t="str">
        <f>IF($D839=1,VLOOKUP($E839,aanmeldingen!$B:$AB,N$1,FALSE),"")</f>
        <v/>
      </c>
      <c r="O839" s="1" t="str">
        <f>IF($F839="-","",VLOOKUP($E839,aanmeldingen!$B:$AB,O$1,FALSE))</f>
        <v/>
      </c>
      <c r="P839" s="1" t="str">
        <f>IF($F839="-","",VLOOKUP($E839,aanmeldingen!$B:$AB,P$1,FALSE))</f>
        <v/>
      </c>
      <c r="Q839" s="1" t="str">
        <f>IF($F839="-","",VLOOKUP($E839,aanmeldingen!$B:$AB,Q$1,FALSE))</f>
        <v/>
      </c>
      <c r="R839" s="123"/>
      <c r="S839" s="123"/>
      <c r="AA839" s="54">
        <f t="shared" si="274"/>
        <v>0</v>
      </c>
      <c r="AB839" s="54" t="e">
        <f t="shared" si="275"/>
        <v>#VALUE!</v>
      </c>
      <c r="AC839" s="83" t="str">
        <f t="shared" si="276"/>
        <v/>
      </c>
      <c r="AD839" s="54">
        <f t="shared" ref="AD839:AD902" si="278">AD838+1</f>
        <v>835</v>
      </c>
      <c r="AE839" s="54" t="str">
        <f t="shared" si="262"/>
        <v/>
      </c>
      <c r="AF839" s="54" t="str">
        <f t="shared" si="263"/>
        <v/>
      </c>
      <c r="AG839" s="54" t="str">
        <f t="shared" si="271"/>
        <v/>
      </c>
      <c r="AH839" s="54" t="str">
        <f t="shared" si="271"/>
        <v/>
      </c>
      <c r="AI839" s="54" t="str">
        <f t="shared" si="271"/>
        <v/>
      </c>
      <c r="AJ839" s="54" t="str">
        <f t="shared" si="264"/>
        <v/>
      </c>
      <c r="AK839" s="54" t="str">
        <f t="shared" si="272"/>
        <v/>
      </c>
      <c r="AL839" s="54" t="str">
        <f t="shared" si="272"/>
        <v/>
      </c>
      <c r="AM839" s="54" t="str">
        <f t="shared" si="272"/>
        <v/>
      </c>
      <c r="AN839" s="1" t="str">
        <f>IF(AF839="S",VLOOKUP(AI839,lookups!$N$1:$O$100,2,FALSE),"NVT")</f>
        <v>NVT</v>
      </c>
      <c r="AP839" s="54" t="str">
        <f t="shared" si="277"/>
        <v/>
      </c>
    </row>
    <row r="840" spans="1:42" x14ac:dyDescent="0.2">
      <c r="A840" s="1" t="e">
        <f t="shared" si="265"/>
        <v>#VALUE!</v>
      </c>
      <c r="B840" s="1">
        <f t="shared" si="266"/>
        <v>107</v>
      </c>
      <c r="C840" s="1">
        <f t="shared" si="267"/>
        <v>1</v>
      </c>
      <c r="D840" s="1">
        <f t="shared" si="268"/>
        <v>0</v>
      </c>
      <c r="E840" s="1">
        <f t="shared" si="273"/>
        <v>836</v>
      </c>
      <c r="F840" s="1" t="str">
        <f>IFERROR(VLOOKUP($E840,aanmeldingen!$B:$AB,F$1,FALSE),"-")</f>
        <v>-</v>
      </c>
      <c r="H840" s="25" t="str">
        <f>IF($D840=1,VLOOKUP($E840,aanmeldingen!$B:$AB,H$1,FALSE),"")</f>
        <v/>
      </c>
      <c r="I840" s="1" t="str">
        <f>IF($D840=1,VLOOKUP($E840,aanmeldingen!$B:$AB,I$1,FALSE),"")</f>
        <v/>
      </c>
      <c r="J840" s="1" t="str">
        <f>IF($D840=1,VLOOKUP($E840,aanmeldingen!$B:$AB,J$1,FALSE),"")</f>
        <v/>
      </c>
      <c r="K840" s="95" t="str">
        <f>IF($D840=1,VLOOKUP($E840,aanmeldingen!$B:$AB,K$1,FALSE),"")</f>
        <v/>
      </c>
      <c r="L840" s="95" t="str">
        <f>IF($D840=1,VLOOKUP($E840,aanmeldingen!$B:$AB,L$1,FALSE),"")</f>
        <v/>
      </c>
      <c r="M840" s="18" t="str">
        <f>IF($D840=1,VLOOKUP($E840,aanmeldingen!$B:$AB,M$1,FALSE),"")</f>
        <v/>
      </c>
      <c r="N840" s="1" t="str">
        <f>IF($D840=1,VLOOKUP($E840,aanmeldingen!$B:$AB,N$1,FALSE),"")</f>
        <v/>
      </c>
      <c r="O840" s="1" t="str">
        <f>IF($F840="-","",VLOOKUP($E840,aanmeldingen!$B:$AB,O$1,FALSE))</f>
        <v/>
      </c>
      <c r="P840" s="1" t="str">
        <f>IF($F840="-","",VLOOKUP($E840,aanmeldingen!$B:$AB,P$1,FALSE))</f>
        <v/>
      </c>
      <c r="Q840" s="1" t="str">
        <f>IF($F840="-","",VLOOKUP($E840,aanmeldingen!$B:$AB,Q$1,FALSE))</f>
        <v/>
      </c>
      <c r="R840" s="123"/>
      <c r="S840" s="123"/>
      <c r="AA840" s="54">
        <f t="shared" si="274"/>
        <v>0</v>
      </c>
      <c r="AB840" s="54" t="e">
        <f t="shared" si="275"/>
        <v>#VALUE!</v>
      </c>
      <c r="AC840" s="83" t="str">
        <f t="shared" si="276"/>
        <v/>
      </c>
      <c r="AD840" s="54">
        <f t="shared" si="278"/>
        <v>836</v>
      </c>
      <c r="AE840" s="54" t="str">
        <f t="shared" si="262"/>
        <v/>
      </c>
      <c r="AF840" s="54" t="str">
        <f t="shared" si="263"/>
        <v/>
      </c>
      <c r="AG840" s="54" t="str">
        <f t="shared" si="271"/>
        <v/>
      </c>
      <c r="AH840" s="54" t="str">
        <f t="shared" si="271"/>
        <v/>
      </c>
      <c r="AI840" s="54" t="str">
        <f t="shared" si="271"/>
        <v/>
      </c>
      <c r="AJ840" s="54" t="str">
        <f t="shared" si="264"/>
        <v/>
      </c>
      <c r="AK840" s="54" t="str">
        <f t="shared" si="272"/>
        <v/>
      </c>
      <c r="AL840" s="54" t="str">
        <f t="shared" si="272"/>
        <v/>
      </c>
      <c r="AM840" s="54" t="str">
        <f t="shared" si="272"/>
        <v/>
      </c>
      <c r="AN840" s="1" t="str">
        <f>IF(AF840="S",VLOOKUP(AI840,lookups!$N$1:$O$100,2,FALSE),"NVT")</f>
        <v>NVT</v>
      </c>
      <c r="AP840" s="54" t="str">
        <f t="shared" si="277"/>
        <v/>
      </c>
    </row>
    <row r="841" spans="1:42" x14ac:dyDescent="0.2">
      <c r="A841" s="1" t="e">
        <f t="shared" si="265"/>
        <v>#VALUE!</v>
      </c>
      <c r="B841" s="1">
        <f t="shared" si="266"/>
        <v>108</v>
      </c>
      <c r="C841" s="1">
        <f t="shared" si="267"/>
        <v>1</v>
      </c>
      <c r="D841" s="1">
        <f t="shared" si="268"/>
        <v>0</v>
      </c>
      <c r="E841" s="1">
        <f t="shared" si="273"/>
        <v>837</v>
      </c>
      <c r="F841" s="1" t="str">
        <f>IFERROR(VLOOKUP($E841,aanmeldingen!$B:$AB,F$1,FALSE),"-")</f>
        <v>-</v>
      </c>
      <c r="H841" s="25" t="str">
        <f>IF($D841=1,VLOOKUP($E841,aanmeldingen!$B:$AB,H$1,FALSE),"")</f>
        <v/>
      </c>
      <c r="I841" s="1" t="str">
        <f>IF($D841=1,VLOOKUP($E841,aanmeldingen!$B:$AB,I$1,FALSE),"")</f>
        <v/>
      </c>
      <c r="J841" s="1" t="str">
        <f>IF($D841=1,VLOOKUP($E841,aanmeldingen!$B:$AB,J$1,FALSE),"")</f>
        <v/>
      </c>
      <c r="K841" s="95" t="str">
        <f>IF($D841=1,VLOOKUP($E841,aanmeldingen!$B:$AB,K$1,FALSE),"")</f>
        <v/>
      </c>
      <c r="L841" s="95" t="str">
        <f>IF($D841=1,VLOOKUP($E841,aanmeldingen!$B:$AB,L$1,FALSE),"")</f>
        <v/>
      </c>
      <c r="M841" s="18" t="str">
        <f>IF($D841=1,VLOOKUP($E841,aanmeldingen!$B:$AB,M$1,FALSE),"")</f>
        <v/>
      </c>
      <c r="N841" s="1" t="str">
        <f>IF($D841=1,VLOOKUP($E841,aanmeldingen!$B:$AB,N$1,FALSE),"")</f>
        <v/>
      </c>
      <c r="O841" s="1" t="str">
        <f>IF($F841="-","",VLOOKUP($E841,aanmeldingen!$B:$AB,O$1,FALSE))</f>
        <v/>
      </c>
      <c r="P841" s="1" t="str">
        <f>IF($F841="-","",VLOOKUP($E841,aanmeldingen!$B:$AB,P$1,FALSE))</f>
        <v/>
      </c>
      <c r="Q841" s="1" t="str">
        <f>IF($F841="-","",VLOOKUP($E841,aanmeldingen!$B:$AB,Q$1,FALSE))</f>
        <v/>
      </c>
      <c r="R841" s="123"/>
      <c r="S841" s="123"/>
      <c r="AA841" s="54">
        <f t="shared" si="274"/>
        <v>0</v>
      </c>
      <c r="AB841" s="54" t="e">
        <f t="shared" si="275"/>
        <v>#VALUE!</v>
      </c>
      <c r="AC841" s="83" t="str">
        <f t="shared" si="276"/>
        <v/>
      </c>
      <c r="AD841" s="54">
        <f t="shared" si="278"/>
        <v>837</v>
      </c>
      <c r="AE841" s="54" t="str">
        <f t="shared" si="262"/>
        <v/>
      </c>
      <c r="AF841" s="54" t="str">
        <f t="shared" si="263"/>
        <v/>
      </c>
      <c r="AG841" s="54" t="str">
        <f t="shared" si="271"/>
        <v/>
      </c>
      <c r="AH841" s="54" t="str">
        <f t="shared" si="271"/>
        <v/>
      </c>
      <c r="AI841" s="54" t="str">
        <f t="shared" si="271"/>
        <v/>
      </c>
      <c r="AJ841" s="54" t="str">
        <f t="shared" si="264"/>
        <v/>
      </c>
      <c r="AK841" s="54" t="str">
        <f t="shared" si="272"/>
        <v/>
      </c>
      <c r="AL841" s="54" t="str">
        <f t="shared" si="272"/>
        <v/>
      </c>
      <c r="AM841" s="54" t="str">
        <f t="shared" si="272"/>
        <v/>
      </c>
      <c r="AN841" s="1" t="str">
        <f>IF(AF841="S",VLOOKUP(AI841,lookups!$N$1:$O$100,2,FALSE),"NVT")</f>
        <v>NVT</v>
      </c>
      <c r="AP841" s="54" t="str">
        <f t="shared" si="277"/>
        <v/>
      </c>
    </row>
    <row r="842" spans="1:42" x14ac:dyDescent="0.2">
      <c r="A842" s="1" t="e">
        <f t="shared" si="265"/>
        <v>#VALUE!</v>
      </c>
      <c r="B842" s="1">
        <f t="shared" si="266"/>
        <v>109</v>
      </c>
      <c r="C842" s="1">
        <f t="shared" si="267"/>
        <v>1</v>
      </c>
      <c r="D842" s="1">
        <f t="shared" si="268"/>
        <v>0</v>
      </c>
      <c r="E842" s="1">
        <f t="shared" si="273"/>
        <v>838</v>
      </c>
      <c r="F842" s="1" t="str">
        <f>IFERROR(VLOOKUP($E842,aanmeldingen!$B:$AB,F$1,FALSE),"-")</f>
        <v>-</v>
      </c>
      <c r="H842" s="25" t="str">
        <f>IF($D842=1,VLOOKUP($E842,aanmeldingen!$B:$AB,H$1,FALSE),"")</f>
        <v/>
      </c>
      <c r="I842" s="1" t="str">
        <f>IF($D842=1,VLOOKUP($E842,aanmeldingen!$B:$AB,I$1,FALSE),"")</f>
        <v/>
      </c>
      <c r="J842" s="1" t="str">
        <f>IF($D842=1,VLOOKUP($E842,aanmeldingen!$B:$AB,J$1,FALSE),"")</f>
        <v/>
      </c>
      <c r="K842" s="95" t="str">
        <f>IF($D842=1,VLOOKUP($E842,aanmeldingen!$B:$AB,K$1,FALSE),"")</f>
        <v/>
      </c>
      <c r="L842" s="95" t="str">
        <f>IF($D842=1,VLOOKUP($E842,aanmeldingen!$B:$AB,L$1,FALSE),"")</f>
        <v/>
      </c>
      <c r="M842" s="18" t="str">
        <f>IF($D842=1,VLOOKUP($E842,aanmeldingen!$B:$AB,M$1,FALSE),"")</f>
        <v/>
      </c>
      <c r="N842" s="1" t="str">
        <f>IF($D842=1,VLOOKUP($E842,aanmeldingen!$B:$AB,N$1,FALSE),"")</f>
        <v/>
      </c>
      <c r="O842" s="1" t="str">
        <f>IF($F842="-","",VLOOKUP($E842,aanmeldingen!$B:$AB,O$1,FALSE))</f>
        <v/>
      </c>
      <c r="P842" s="1" t="str">
        <f>IF($F842="-","",VLOOKUP($E842,aanmeldingen!$B:$AB,P$1,FALSE))</f>
        <v/>
      </c>
      <c r="Q842" s="1" t="str">
        <f>IF($F842="-","",VLOOKUP($E842,aanmeldingen!$B:$AB,Q$1,FALSE))</f>
        <v/>
      </c>
      <c r="R842" s="123"/>
      <c r="S842" s="123"/>
      <c r="AA842" s="54">
        <f t="shared" si="274"/>
        <v>0</v>
      </c>
      <c r="AB842" s="54" t="e">
        <f t="shared" si="275"/>
        <v>#VALUE!</v>
      </c>
      <c r="AC842" s="83" t="str">
        <f t="shared" si="276"/>
        <v/>
      </c>
      <c r="AD842" s="54">
        <f t="shared" si="278"/>
        <v>838</v>
      </c>
      <c r="AE842" s="54" t="str">
        <f t="shared" si="262"/>
        <v/>
      </c>
      <c r="AF842" s="54" t="str">
        <f t="shared" si="263"/>
        <v/>
      </c>
      <c r="AG842" s="54" t="str">
        <f t="shared" si="271"/>
        <v/>
      </c>
      <c r="AH842" s="54" t="str">
        <f t="shared" si="271"/>
        <v/>
      </c>
      <c r="AI842" s="54" t="str">
        <f t="shared" si="271"/>
        <v/>
      </c>
      <c r="AJ842" s="54" t="str">
        <f t="shared" si="264"/>
        <v/>
      </c>
      <c r="AK842" s="54" t="str">
        <f t="shared" si="272"/>
        <v/>
      </c>
      <c r="AL842" s="54" t="str">
        <f t="shared" si="272"/>
        <v/>
      </c>
      <c r="AM842" s="54" t="str">
        <f t="shared" si="272"/>
        <v/>
      </c>
      <c r="AN842" s="1" t="str">
        <f>IF(AF842="S",VLOOKUP(AI842,lookups!$N$1:$O$100,2,FALSE),"NVT")</f>
        <v>NVT</v>
      </c>
      <c r="AP842" s="54" t="str">
        <f t="shared" si="277"/>
        <v/>
      </c>
    </row>
    <row r="843" spans="1:42" x14ac:dyDescent="0.2">
      <c r="A843" s="1" t="e">
        <f t="shared" si="265"/>
        <v>#VALUE!</v>
      </c>
      <c r="B843" s="1">
        <f t="shared" si="266"/>
        <v>110</v>
      </c>
      <c r="C843" s="1">
        <f t="shared" si="267"/>
        <v>1</v>
      </c>
      <c r="D843" s="1">
        <f t="shared" si="268"/>
        <v>0</v>
      </c>
      <c r="E843" s="1">
        <f t="shared" si="273"/>
        <v>839</v>
      </c>
      <c r="F843" s="1" t="str">
        <f>IFERROR(VLOOKUP($E843,aanmeldingen!$B:$AB,F$1,FALSE),"-")</f>
        <v>-</v>
      </c>
      <c r="H843" s="25" t="str">
        <f>IF($D843=1,VLOOKUP($E843,aanmeldingen!$B:$AB,H$1,FALSE),"")</f>
        <v/>
      </c>
      <c r="I843" s="1" t="str">
        <f>IF($D843=1,VLOOKUP($E843,aanmeldingen!$B:$AB,I$1,FALSE),"")</f>
        <v/>
      </c>
      <c r="J843" s="1" t="str">
        <f>IF($D843=1,VLOOKUP($E843,aanmeldingen!$B:$AB,J$1,FALSE),"")</f>
        <v/>
      </c>
      <c r="K843" s="95" t="str">
        <f>IF($D843=1,VLOOKUP($E843,aanmeldingen!$B:$AB,K$1,FALSE),"")</f>
        <v/>
      </c>
      <c r="L843" s="95" t="str">
        <f>IF($D843=1,VLOOKUP($E843,aanmeldingen!$B:$AB,L$1,FALSE),"")</f>
        <v/>
      </c>
      <c r="M843" s="18" t="str">
        <f>IF($D843=1,VLOOKUP($E843,aanmeldingen!$B:$AB,M$1,FALSE),"")</f>
        <v/>
      </c>
      <c r="N843" s="1" t="str">
        <f>IF($D843=1,VLOOKUP($E843,aanmeldingen!$B:$AB,N$1,FALSE),"")</f>
        <v/>
      </c>
      <c r="O843" s="1" t="str">
        <f>IF($F843="-","",VLOOKUP($E843,aanmeldingen!$B:$AB,O$1,FALSE))</f>
        <v/>
      </c>
      <c r="P843" s="1" t="str">
        <f>IF($F843="-","",VLOOKUP($E843,aanmeldingen!$B:$AB,P$1,FALSE))</f>
        <v/>
      </c>
      <c r="Q843" s="1" t="str">
        <f>IF($F843="-","",VLOOKUP($E843,aanmeldingen!$B:$AB,Q$1,FALSE))</f>
        <v/>
      </c>
      <c r="R843" s="123"/>
      <c r="S843" s="123"/>
      <c r="AA843" s="54">
        <f t="shared" si="274"/>
        <v>0</v>
      </c>
      <c r="AB843" s="54" t="e">
        <f t="shared" si="275"/>
        <v>#VALUE!</v>
      </c>
      <c r="AC843" s="83" t="str">
        <f t="shared" si="276"/>
        <v/>
      </c>
      <c r="AD843" s="54">
        <f t="shared" si="278"/>
        <v>839</v>
      </c>
      <c r="AE843" s="54" t="str">
        <f t="shared" si="262"/>
        <v/>
      </c>
      <c r="AF843" s="54" t="str">
        <f t="shared" si="263"/>
        <v/>
      </c>
      <c r="AG843" s="54" t="str">
        <f t="shared" si="271"/>
        <v/>
      </c>
      <c r="AH843" s="54" t="str">
        <f t="shared" si="271"/>
        <v/>
      </c>
      <c r="AI843" s="54" t="str">
        <f t="shared" si="271"/>
        <v/>
      </c>
      <c r="AJ843" s="54" t="str">
        <f t="shared" si="264"/>
        <v/>
      </c>
      <c r="AK843" s="54" t="str">
        <f t="shared" si="272"/>
        <v/>
      </c>
      <c r="AL843" s="54" t="str">
        <f t="shared" si="272"/>
        <v/>
      </c>
      <c r="AM843" s="54" t="str">
        <f t="shared" si="272"/>
        <v/>
      </c>
      <c r="AN843" s="1" t="str">
        <f>IF(AF843="S",VLOOKUP(AI843,lookups!$N$1:$O$100,2,FALSE),"NVT")</f>
        <v>NVT</v>
      </c>
      <c r="AP843" s="54" t="str">
        <f t="shared" si="277"/>
        <v/>
      </c>
    </row>
    <row r="844" spans="1:42" x14ac:dyDescent="0.2">
      <c r="A844" s="1" t="e">
        <f t="shared" si="265"/>
        <v>#VALUE!</v>
      </c>
      <c r="B844" s="1">
        <f t="shared" si="266"/>
        <v>111</v>
      </c>
      <c r="C844" s="1">
        <f t="shared" si="267"/>
        <v>1</v>
      </c>
      <c r="D844" s="1">
        <f t="shared" si="268"/>
        <v>0</v>
      </c>
      <c r="E844" s="1">
        <f t="shared" si="273"/>
        <v>840</v>
      </c>
      <c r="F844" s="1" t="str">
        <f>IFERROR(VLOOKUP($E844,aanmeldingen!$B:$AB,F$1,FALSE),"-")</f>
        <v>-</v>
      </c>
      <c r="H844" s="25" t="str">
        <f>IF($D844=1,VLOOKUP($E844,aanmeldingen!$B:$AB,H$1,FALSE),"")</f>
        <v/>
      </c>
      <c r="I844" s="1" t="str">
        <f>IF($D844=1,VLOOKUP($E844,aanmeldingen!$B:$AB,I$1,FALSE),"")</f>
        <v/>
      </c>
      <c r="J844" s="1" t="str">
        <f>IF($D844=1,VLOOKUP($E844,aanmeldingen!$B:$AB,J$1,FALSE),"")</f>
        <v/>
      </c>
      <c r="K844" s="95" t="str">
        <f>IF($D844=1,VLOOKUP($E844,aanmeldingen!$B:$AB,K$1,FALSE),"")</f>
        <v/>
      </c>
      <c r="L844" s="95" t="str">
        <f>IF($D844=1,VLOOKUP($E844,aanmeldingen!$B:$AB,L$1,FALSE),"")</f>
        <v/>
      </c>
      <c r="M844" s="18" t="str">
        <f>IF($D844=1,VLOOKUP($E844,aanmeldingen!$B:$AB,M$1,FALSE),"")</f>
        <v/>
      </c>
      <c r="N844" s="1" t="str">
        <f>IF($D844=1,VLOOKUP($E844,aanmeldingen!$B:$AB,N$1,FALSE),"")</f>
        <v/>
      </c>
      <c r="O844" s="1" t="str">
        <f>IF($F844="-","",VLOOKUP($E844,aanmeldingen!$B:$AB,O$1,FALSE))</f>
        <v/>
      </c>
      <c r="P844" s="1" t="str">
        <f>IF($F844="-","",VLOOKUP($E844,aanmeldingen!$B:$AB,P$1,FALSE))</f>
        <v/>
      </c>
      <c r="Q844" s="1" t="str">
        <f>IF($F844="-","",VLOOKUP($E844,aanmeldingen!$B:$AB,Q$1,FALSE))</f>
        <v/>
      </c>
      <c r="R844" s="123"/>
      <c r="S844" s="123"/>
      <c r="AA844" s="54">
        <f t="shared" si="274"/>
        <v>0</v>
      </c>
      <c r="AB844" s="54" t="e">
        <f t="shared" si="275"/>
        <v>#VALUE!</v>
      </c>
      <c r="AC844" s="83" t="str">
        <f t="shared" si="276"/>
        <v/>
      </c>
      <c r="AD844" s="54">
        <f t="shared" si="278"/>
        <v>840</v>
      </c>
      <c r="AE844" s="54" t="str">
        <f t="shared" si="262"/>
        <v/>
      </c>
      <c r="AF844" s="54" t="str">
        <f t="shared" si="263"/>
        <v/>
      </c>
      <c r="AG844" s="54" t="str">
        <f t="shared" si="271"/>
        <v/>
      </c>
      <c r="AH844" s="54" t="str">
        <f t="shared" si="271"/>
        <v/>
      </c>
      <c r="AI844" s="54" t="str">
        <f t="shared" si="271"/>
        <v/>
      </c>
      <c r="AJ844" s="54" t="str">
        <f t="shared" si="264"/>
        <v/>
      </c>
      <c r="AK844" s="54" t="str">
        <f t="shared" si="272"/>
        <v/>
      </c>
      <c r="AL844" s="54" t="str">
        <f t="shared" si="272"/>
        <v/>
      </c>
      <c r="AM844" s="54" t="str">
        <f t="shared" si="272"/>
        <v/>
      </c>
      <c r="AN844" s="1" t="str">
        <f>IF(AF844="S",VLOOKUP(AI844,lookups!$N$1:$O$100,2,FALSE),"NVT")</f>
        <v>NVT</v>
      </c>
      <c r="AP844" s="54" t="str">
        <f t="shared" si="277"/>
        <v/>
      </c>
    </row>
    <row r="845" spans="1:42" x14ac:dyDescent="0.2">
      <c r="A845" s="1" t="e">
        <f t="shared" si="265"/>
        <v>#VALUE!</v>
      </c>
      <c r="B845" s="1">
        <f t="shared" si="266"/>
        <v>112</v>
      </c>
      <c r="C845" s="1">
        <f t="shared" si="267"/>
        <v>1</v>
      </c>
      <c r="D845" s="1">
        <f t="shared" si="268"/>
        <v>0</v>
      </c>
      <c r="E845" s="1">
        <f t="shared" si="273"/>
        <v>841</v>
      </c>
      <c r="F845" s="1" t="str">
        <f>IFERROR(VLOOKUP($E845,aanmeldingen!$B:$AB,F$1,FALSE),"-")</f>
        <v>-</v>
      </c>
      <c r="H845" s="25" t="str">
        <f>IF($D845=1,VLOOKUP($E845,aanmeldingen!$B:$AB,H$1,FALSE),"")</f>
        <v/>
      </c>
      <c r="I845" s="1" t="str">
        <f>IF($D845=1,VLOOKUP($E845,aanmeldingen!$B:$AB,I$1,FALSE),"")</f>
        <v/>
      </c>
      <c r="J845" s="1" t="str">
        <f>IF($D845=1,VLOOKUP($E845,aanmeldingen!$B:$AB,J$1,FALSE),"")</f>
        <v/>
      </c>
      <c r="K845" s="95" t="str">
        <f>IF($D845=1,VLOOKUP($E845,aanmeldingen!$B:$AB,K$1,FALSE),"")</f>
        <v/>
      </c>
      <c r="L845" s="95" t="str">
        <f>IF($D845=1,VLOOKUP($E845,aanmeldingen!$B:$AB,L$1,FALSE),"")</f>
        <v/>
      </c>
      <c r="M845" s="18" t="str">
        <f>IF($D845=1,VLOOKUP($E845,aanmeldingen!$B:$AB,M$1,FALSE),"")</f>
        <v/>
      </c>
      <c r="N845" s="1" t="str">
        <f>IF($D845=1,VLOOKUP($E845,aanmeldingen!$B:$AB,N$1,FALSE),"")</f>
        <v/>
      </c>
      <c r="O845" s="1" t="str">
        <f>IF($F845="-","",VLOOKUP($E845,aanmeldingen!$B:$AB,O$1,FALSE))</f>
        <v/>
      </c>
      <c r="P845" s="1" t="str">
        <f>IF($F845="-","",VLOOKUP($E845,aanmeldingen!$B:$AB,P$1,FALSE))</f>
        <v/>
      </c>
      <c r="Q845" s="1" t="str">
        <f>IF($F845="-","",VLOOKUP($E845,aanmeldingen!$B:$AB,Q$1,FALSE))</f>
        <v/>
      </c>
      <c r="R845" s="123"/>
      <c r="S845" s="123"/>
      <c r="AA845" s="54">
        <f t="shared" si="274"/>
        <v>0</v>
      </c>
      <c r="AB845" s="54" t="e">
        <f t="shared" si="275"/>
        <v>#VALUE!</v>
      </c>
      <c r="AC845" s="83" t="str">
        <f t="shared" si="276"/>
        <v/>
      </c>
      <c r="AD845" s="54">
        <f t="shared" si="278"/>
        <v>841</v>
      </c>
      <c r="AE845" s="54" t="str">
        <f t="shared" si="262"/>
        <v/>
      </c>
      <c r="AF845" s="54" t="str">
        <f t="shared" si="263"/>
        <v/>
      </c>
      <c r="AG845" s="54" t="str">
        <f t="shared" ref="AG845:AI864" si="279">IF($AF845="W",VLOOKUP($AE845,$F$5:$N$997,AG$4,FALSE),IF($AF845="S",VLOOKUP($AE845,$A$5:$R$997,AG$3,FALSE),""))</f>
        <v/>
      </c>
      <c r="AH845" s="54" t="str">
        <f t="shared" si="279"/>
        <v/>
      </c>
      <c r="AI845" s="54" t="str">
        <f t="shared" si="279"/>
        <v/>
      </c>
      <c r="AJ845" s="54" t="str">
        <f t="shared" si="264"/>
        <v/>
      </c>
      <c r="AK845" s="54" t="str">
        <f t="shared" ref="AK845:AM864" si="280">IF($AF845="W",VLOOKUP($AE845,$F$5:$N$997,AK$4,FALSE),"")</f>
        <v/>
      </c>
      <c r="AL845" s="54" t="str">
        <f t="shared" si="280"/>
        <v/>
      </c>
      <c r="AM845" s="54" t="str">
        <f t="shared" si="280"/>
        <v/>
      </c>
      <c r="AN845" s="1" t="str">
        <f>IF(AF845="S",VLOOKUP(AI845,lookups!$N$1:$O$100,2,FALSE),"NVT")</f>
        <v>NVT</v>
      </c>
      <c r="AP845" s="54" t="str">
        <f t="shared" si="277"/>
        <v/>
      </c>
    </row>
    <row r="846" spans="1:42" x14ac:dyDescent="0.2">
      <c r="A846" s="1" t="e">
        <f t="shared" si="265"/>
        <v>#VALUE!</v>
      </c>
      <c r="B846" s="1">
        <f t="shared" si="266"/>
        <v>113</v>
      </c>
      <c r="C846" s="1">
        <f t="shared" si="267"/>
        <v>1</v>
      </c>
      <c r="D846" s="1">
        <f t="shared" si="268"/>
        <v>0</v>
      </c>
      <c r="E846" s="1">
        <f t="shared" si="273"/>
        <v>842</v>
      </c>
      <c r="F846" s="1" t="str">
        <f>IFERROR(VLOOKUP($E846,aanmeldingen!$B:$AB,F$1,FALSE),"-")</f>
        <v>-</v>
      </c>
      <c r="H846" s="25" t="str">
        <f>IF($D846=1,VLOOKUP($E846,aanmeldingen!$B:$AB,H$1,FALSE),"")</f>
        <v/>
      </c>
      <c r="I846" s="1" t="str">
        <f>IF($D846=1,VLOOKUP($E846,aanmeldingen!$B:$AB,I$1,FALSE),"")</f>
        <v/>
      </c>
      <c r="J846" s="1" t="str">
        <f>IF($D846=1,VLOOKUP($E846,aanmeldingen!$B:$AB,J$1,FALSE),"")</f>
        <v/>
      </c>
      <c r="K846" s="95" t="str">
        <f>IF($D846=1,VLOOKUP($E846,aanmeldingen!$B:$AB,K$1,FALSE),"")</f>
        <v/>
      </c>
      <c r="L846" s="95" t="str">
        <f>IF($D846=1,VLOOKUP($E846,aanmeldingen!$B:$AB,L$1,FALSE),"")</f>
        <v/>
      </c>
      <c r="M846" s="18" t="str">
        <f>IF($D846=1,VLOOKUP($E846,aanmeldingen!$B:$AB,M$1,FALSE),"")</f>
        <v/>
      </c>
      <c r="N846" s="1" t="str">
        <f>IF($D846=1,VLOOKUP($E846,aanmeldingen!$B:$AB,N$1,FALSE),"")</f>
        <v/>
      </c>
      <c r="O846" s="1" t="str">
        <f>IF($F846="-","",VLOOKUP($E846,aanmeldingen!$B:$AB,O$1,FALSE))</f>
        <v/>
      </c>
      <c r="P846" s="1" t="str">
        <f>IF($F846="-","",VLOOKUP($E846,aanmeldingen!$B:$AB,P$1,FALSE))</f>
        <v/>
      </c>
      <c r="Q846" s="1" t="str">
        <f>IF($F846="-","",VLOOKUP($E846,aanmeldingen!$B:$AB,Q$1,FALSE))</f>
        <v/>
      </c>
      <c r="R846" s="123"/>
      <c r="S846" s="123"/>
      <c r="AA846" s="54">
        <f t="shared" si="274"/>
        <v>0</v>
      </c>
      <c r="AB846" s="54" t="e">
        <f t="shared" si="275"/>
        <v>#VALUE!</v>
      </c>
      <c r="AC846" s="83" t="str">
        <f t="shared" si="276"/>
        <v/>
      </c>
      <c r="AD846" s="54">
        <f t="shared" si="278"/>
        <v>842</v>
      </c>
      <c r="AE846" s="54" t="str">
        <f t="shared" si="262"/>
        <v/>
      </c>
      <c r="AF846" s="54" t="str">
        <f t="shared" si="263"/>
        <v/>
      </c>
      <c r="AG846" s="54" t="str">
        <f t="shared" si="279"/>
        <v/>
      </c>
      <c r="AH846" s="54" t="str">
        <f t="shared" si="279"/>
        <v/>
      </c>
      <c r="AI846" s="54" t="str">
        <f t="shared" si="279"/>
        <v/>
      </c>
      <c r="AJ846" s="54" t="str">
        <f t="shared" si="264"/>
        <v/>
      </c>
      <c r="AK846" s="54" t="str">
        <f t="shared" si="280"/>
        <v/>
      </c>
      <c r="AL846" s="54" t="str">
        <f t="shared" si="280"/>
        <v/>
      </c>
      <c r="AM846" s="54" t="str">
        <f t="shared" si="280"/>
        <v/>
      </c>
      <c r="AN846" s="1" t="str">
        <f>IF(AF846="S",VLOOKUP(AI846,lookups!$N$1:$O$100,2,FALSE),"NVT")</f>
        <v>NVT</v>
      </c>
      <c r="AP846" s="54" t="str">
        <f t="shared" si="277"/>
        <v/>
      </c>
    </row>
    <row r="847" spans="1:42" x14ac:dyDescent="0.2">
      <c r="A847" s="1" t="e">
        <f t="shared" si="265"/>
        <v>#VALUE!</v>
      </c>
      <c r="B847" s="1">
        <f t="shared" si="266"/>
        <v>114</v>
      </c>
      <c r="C847" s="1">
        <f t="shared" si="267"/>
        <v>1</v>
      </c>
      <c r="D847" s="1">
        <f t="shared" si="268"/>
        <v>0</v>
      </c>
      <c r="E847" s="1">
        <f t="shared" si="273"/>
        <v>843</v>
      </c>
      <c r="F847" s="1" t="str">
        <f>IFERROR(VLOOKUP($E847,aanmeldingen!$B:$AB,F$1,FALSE),"-")</f>
        <v>-</v>
      </c>
      <c r="H847" s="25" t="str">
        <f>IF($D847=1,VLOOKUP($E847,aanmeldingen!$B:$AB,H$1,FALSE),"")</f>
        <v/>
      </c>
      <c r="I847" s="1" t="str">
        <f>IF($D847=1,VLOOKUP($E847,aanmeldingen!$B:$AB,I$1,FALSE),"")</f>
        <v/>
      </c>
      <c r="J847" s="1" t="str">
        <f>IF($D847=1,VLOOKUP($E847,aanmeldingen!$B:$AB,J$1,FALSE),"")</f>
        <v/>
      </c>
      <c r="K847" s="95" t="str">
        <f>IF($D847=1,VLOOKUP($E847,aanmeldingen!$B:$AB,K$1,FALSE),"")</f>
        <v/>
      </c>
      <c r="L847" s="95" t="str">
        <f>IF($D847=1,VLOOKUP($E847,aanmeldingen!$B:$AB,L$1,FALSE),"")</f>
        <v/>
      </c>
      <c r="M847" s="18" t="str">
        <f>IF($D847=1,VLOOKUP($E847,aanmeldingen!$B:$AB,M$1,FALSE),"")</f>
        <v/>
      </c>
      <c r="N847" s="1" t="str">
        <f>IF($D847=1,VLOOKUP($E847,aanmeldingen!$B:$AB,N$1,FALSE),"")</f>
        <v/>
      </c>
      <c r="O847" s="1" t="str">
        <f>IF($F847="-","",VLOOKUP($E847,aanmeldingen!$B:$AB,O$1,FALSE))</f>
        <v/>
      </c>
      <c r="P847" s="1" t="str">
        <f>IF($F847="-","",VLOOKUP($E847,aanmeldingen!$B:$AB,P$1,FALSE))</f>
        <v/>
      </c>
      <c r="Q847" s="1" t="str">
        <f>IF($F847="-","",VLOOKUP($E847,aanmeldingen!$B:$AB,Q$1,FALSE))</f>
        <v/>
      </c>
      <c r="R847" s="123"/>
      <c r="S847" s="123"/>
      <c r="AA847" s="54">
        <f t="shared" si="274"/>
        <v>0</v>
      </c>
      <c r="AB847" s="54" t="e">
        <f t="shared" si="275"/>
        <v>#VALUE!</v>
      </c>
      <c r="AC847" s="83" t="str">
        <f t="shared" si="276"/>
        <v/>
      </c>
      <c r="AD847" s="54">
        <f t="shared" si="278"/>
        <v>843</v>
      </c>
      <c r="AE847" s="54" t="str">
        <f t="shared" si="262"/>
        <v/>
      </c>
      <c r="AF847" s="54" t="str">
        <f t="shared" si="263"/>
        <v/>
      </c>
      <c r="AG847" s="54" t="str">
        <f t="shared" si="279"/>
        <v/>
      </c>
      <c r="AH847" s="54" t="str">
        <f t="shared" si="279"/>
        <v/>
      </c>
      <c r="AI847" s="54" t="str">
        <f t="shared" si="279"/>
        <v/>
      </c>
      <c r="AJ847" s="54" t="str">
        <f t="shared" si="264"/>
        <v/>
      </c>
      <c r="AK847" s="54" t="str">
        <f t="shared" si="280"/>
        <v/>
      </c>
      <c r="AL847" s="54" t="str">
        <f t="shared" si="280"/>
        <v/>
      </c>
      <c r="AM847" s="54" t="str">
        <f t="shared" si="280"/>
        <v/>
      </c>
      <c r="AN847" s="1" t="str">
        <f>IF(AF847="S",VLOOKUP(AI847,lookups!$N$1:$O$100,2,FALSE),"NVT")</f>
        <v>NVT</v>
      </c>
      <c r="AP847" s="54" t="str">
        <f t="shared" si="277"/>
        <v/>
      </c>
    </row>
    <row r="848" spans="1:42" x14ac:dyDescent="0.2">
      <c r="A848" s="1" t="e">
        <f t="shared" si="265"/>
        <v>#VALUE!</v>
      </c>
      <c r="B848" s="1">
        <f t="shared" si="266"/>
        <v>115</v>
      </c>
      <c r="C848" s="1">
        <f t="shared" si="267"/>
        <v>1</v>
      </c>
      <c r="D848" s="1">
        <f t="shared" si="268"/>
        <v>0</v>
      </c>
      <c r="E848" s="1">
        <f t="shared" si="273"/>
        <v>844</v>
      </c>
      <c r="F848" s="1" t="str">
        <f>IFERROR(VLOOKUP($E848,aanmeldingen!$B:$AB,F$1,FALSE),"-")</f>
        <v>-</v>
      </c>
      <c r="H848" s="25" t="str">
        <f>IF($D848=1,VLOOKUP($E848,aanmeldingen!$B:$AB,H$1,FALSE),"")</f>
        <v/>
      </c>
      <c r="I848" s="1" t="str">
        <f>IF($D848=1,VLOOKUP($E848,aanmeldingen!$B:$AB,I$1,FALSE),"")</f>
        <v/>
      </c>
      <c r="J848" s="1" t="str">
        <f>IF($D848=1,VLOOKUP($E848,aanmeldingen!$B:$AB,J$1,FALSE),"")</f>
        <v/>
      </c>
      <c r="K848" s="95" t="str">
        <f>IF($D848=1,VLOOKUP($E848,aanmeldingen!$B:$AB,K$1,FALSE),"")</f>
        <v/>
      </c>
      <c r="L848" s="95" t="str">
        <f>IF($D848=1,VLOOKUP($E848,aanmeldingen!$B:$AB,L$1,FALSE),"")</f>
        <v/>
      </c>
      <c r="M848" s="18" t="str">
        <f>IF($D848=1,VLOOKUP($E848,aanmeldingen!$B:$AB,M$1,FALSE),"")</f>
        <v/>
      </c>
      <c r="N848" s="1" t="str">
        <f>IF($D848=1,VLOOKUP($E848,aanmeldingen!$B:$AB,N$1,FALSE),"")</f>
        <v/>
      </c>
      <c r="O848" s="1" t="str">
        <f>IF($F848="-","",VLOOKUP($E848,aanmeldingen!$B:$AB,O$1,FALSE))</f>
        <v/>
      </c>
      <c r="P848" s="1" t="str">
        <f>IF($F848="-","",VLOOKUP($E848,aanmeldingen!$B:$AB,P$1,FALSE))</f>
        <v/>
      </c>
      <c r="Q848" s="1" t="str">
        <f>IF($F848="-","",VLOOKUP($E848,aanmeldingen!$B:$AB,Q$1,FALSE))</f>
        <v/>
      </c>
      <c r="R848" s="123"/>
      <c r="S848" s="123"/>
      <c r="AA848" s="54">
        <f t="shared" si="274"/>
        <v>0</v>
      </c>
      <c r="AB848" s="54" t="e">
        <f t="shared" si="275"/>
        <v>#VALUE!</v>
      </c>
      <c r="AC848" s="83" t="str">
        <f t="shared" si="276"/>
        <v/>
      </c>
      <c r="AD848" s="54">
        <f t="shared" si="278"/>
        <v>844</v>
      </c>
      <c r="AE848" s="54" t="str">
        <f t="shared" si="262"/>
        <v/>
      </c>
      <c r="AF848" s="54" t="str">
        <f t="shared" si="263"/>
        <v/>
      </c>
      <c r="AG848" s="54" t="str">
        <f t="shared" si="279"/>
        <v/>
      </c>
      <c r="AH848" s="54" t="str">
        <f t="shared" si="279"/>
        <v/>
      </c>
      <c r="AI848" s="54" t="str">
        <f t="shared" si="279"/>
        <v/>
      </c>
      <c r="AJ848" s="54" t="str">
        <f t="shared" si="264"/>
        <v/>
      </c>
      <c r="AK848" s="54" t="str">
        <f t="shared" si="280"/>
        <v/>
      </c>
      <c r="AL848" s="54" t="str">
        <f t="shared" si="280"/>
        <v/>
      </c>
      <c r="AM848" s="54" t="str">
        <f t="shared" si="280"/>
        <v/>
      </c>
      <c r="AN848" s="1" t="str">
        <f>IF(AF848="S",VLOOKUP(AI848,lookups!$N$1:$O$100,2,FALSE),"NVT")</f>
        <v>NVT</v>
      </c>
      <c r="AP848" s="54" t="str">
        <f t="shared" si="277"/>
        <v/>
      </c>
    </row>
    <row r="849" spans="1:42" x14ac:dyDescent="0.2">
      <c r="A849" s="1" t="e">
        <f t="shared" si="265"/>
        <v>#VALUE!</v>
      </c>
      <c r="B849" s="1">
        <f t="shared" si="266"/>
        <v>116</v>
      </c>
      <c r="C849" s="1">
        <f t="shared" si="267"/>
        <v>1</v>
      </c>
      <c r="D849" s="1">
        <f t="shared" si="268"/>
        <v>0</v>
      </c>
      <c r="E849" s="1">
        <f t="shared" si="273"/>
        <v>845</v>
      </c>
      <c r="F849" s="1" t="str">
        <f>IFERROR(VLOOKUP($E849,aanmeldingen!$B:$AB,F$1,FALSE),"-")</f>
        <v>-</v>
      </c>
      <c r="H849" s="25" t="str">
        <f>IF($D849=1,VLOOKUP($E849,aanmeldingen!$B:$AB,H$1,FALSE),"")</f>
        <v/>
      </c>
      <c r="I849" s="1" t="str">
        <f>IF($D849=1,VLOOKUP($E849,aanmeldingen!$B:$AB,I$1,FALSE),"")</f>
        <v/>
      </c>
      <c r="J849" s="1" t="str">
        <f>IF($D849=1,VLOOKUP($E849,aanmeldingen!$B:$AB,J$1,FALSE),"")</f>
        <v/>
      </c>
      <c r="K849" s="95" t="str">
        <f>IF($D849=1,VLOOKUP($E849,aanmeldingen!$B:$AB,K$1,FALSE),"")</f>
        <v/>
      </c>
      <c r="L849" s="95" t="str">
        <f>IF($D849=1,VLOOKUP($E849,aanmeldingen!$B:$AB,L$1,FALSE),"")</f>
        <v/>
      </c>
      <c r="M849" s="18" t="str">
        <f>IF($D849=1,VLOOKUP($E849,aanmeldingen!$B:$AB,M$1,FALSE),"")</f>
        <v/>
      </c>
      <c r="N849" s="1" t="str">
        <f>IF($D849=1,VLOOKUP($E849,aanmeldingen!$B:$AB,N$1,FALSE),"")</f>
        <v/>
      </c>
      <c r="O849" s="1" t="str">
        <f>IF($F849="-","",VLOOKUP($E849,aanmeldingen!$B:$AB,O$1,FALSE))</f>
        <v/>
      </c>
      <c r="P849" s="1" t="str">
        <f>IF($F849="-","",VLOOKUP($E849,aanmeldingen!$B:$AB,P$1,FALSE))</f>
        <v/>
      </c>
      <c r="Q849" s="1" t="str">
        <f>IF($F849="-","",VLOOKUP($E849,aanmeldingen!$B:$AB,Q$1,FALSE))</f>
        <v/>
      </c>
      <c r="R849" s="123"/>
      <c r="S849" s="123"/>
      <c r="AA849" s="54">
        <f t="shared" si="274"/>
        <v>0</v>
      </c>
      <c r="AB849" s="54" t="e">
        <f t="shared" si="275"/>
        <v>#VALUE!</v>
      </c>
      <c r="AC849" s="83" t="str">
        <f t="shared" si="276"/>
        <v/>
      </c>
      <c r="AD849" s="54">
        <f t="shared" si="278"/>
        <v>845</v>
      </c>
      <c r="AE849" s="54" t="str">
        <f t="shared" si="262"/>
        <v/>
      </c>
      <c r="AF849" s="54" t="str">
        <f t="shared" si="263"/>
        <v/>
      </c>
      <c r="AG849" s="54" t="str">
        <f t="shared" si="279"/>
        <v/>
      </c>
      <c r="AH849" s="54" t="str">
        <f t="shared" si="279"/>
        <v/>
      </c>
      <c r="AI849" s="54" t="str">
        <f t="shared" si="279"/>
        <v/>
      </c>
      <c r="AJ849" s="54" t="str">
        <f t="shared" si="264"/>
        <v/>
      </c>
      <c r="AK849" s="54" t="str">
        <f t="shared" si="280"/>
        <v/>
      </c>
      <c r="AL849" s="54" t="str">
        <f t="shared" si="280"/>
        <v/>
      </c>
      <c r="AM849" s="54" t="str">
        <f t="shared" si="280"/>
        <v/>
      </c>
      <c r="AN849" s="1" t="str">
        <f>IF(AF849="S",VLOOKUP(AI849,lookups!$N$1:$O$100,2,FALSE),"NVT")</f>
        <v>NVT</v>
      </c>
      <c r="AP849" s="54" t="str">
        <f t="shared" si="277"/>
        <v/>
      </c>
    </row>
    <row r="850" spans="1:42" x14ac:dyDescent="0.2">
      <c r="A850" s="1" t="e">
        <f t="shared" si="265"/>
        <v>#VALUE!</v>
      </c>
      <c r="B850" s="1">
        <f t="shared" si="266"/>
        <v>117</v>
      </c>
      <c r="C850" s="1">
        <f t="shared" si="267"/>
        <v>1</v>
      </c>
      <c r="D850" s="1">
        <f t="shared" si="268"/>
        <v>0</v>
      </c>
      <c r="E850" s="1">
        <f t="shared" si="273"/>
        <v>846</v>
      </c>
      <c r="F850" s="1" t="str">
        <f>IFERROR(VLOOKUP($E850,aanmeldingen!$B:$AB,F$1,FALSE),"-")</f>
        <v>-</v>
      </c>
      <c r="H850" s="25" t="str">
        <f>IF($D850=1,VLOOKUP($E850,aanmeldingen!$B:$AB,H$1,FALSE),"")</f>
        <v/>
      </c>
      <c r="I850" s="1" t="str">
        <f>IF($D850=1,VLOOKUP($E850,aanmeldingen!$B:$AB,I$1,FALSE),"")</f>
        <v/>
      </c>
      <c r="J850" s="1" t="str">
        <f>IF($D850=1,VLOOKUP($E850,aanmeldingen!$B:$AB,J$1,FALSE),"")</f>
        <v/>
      </c>
      <c r="K850" s="95" t="str">
        <f>IF($D850=1,VLOOKUP($E850,aanmeldingen!$B:$AB,K$1,FALSE),"")</f>
        <v/>
      </c>
      <c r="L850" s="95" t="str">
        <f>IF($D850=1,VLOOKUP($E850,aanmeldingen!$B:$AB,L$1,FALSE),"")</f>
        <v/>
      </c>
      <c r="M850" s="18" t="str">
        <f>IF($D850=1,VLOOKUP($E850,aanmeldingen!$B:$AB,M$1,FALSE),"")</f>
        <v/>
      </c>
      <c r="N850" s="1" t="str">
        <f>IF($D850=1,VLOOKUP($E850,aanmeldingen!$B:$AB,N$1,FALSE),"")</f>
        <v/>
      </c>
      <c r="O850" s="1" t="str">
        <f>IF($F850="-","",VLOOKUP($E850,aanmeldingen!$B:$AB,O$1,FALSE))</f>
        <v/>
      </c>
      <c r="P850" s="1" t="str">
        <f>IF($F850="-","",VLOOKUP($E850,aanmeldingen!$B:$AB,P$1,FALSE))</f>
        <v/>
      </c>
      <c r="Q850" s="1" t="str">
        <f>IF($F850="-","",VLOOKUP($E850,aanmeldingen!$B:$AB,Q$1,FALSE))</f>
        <v/>
      </c>
      <c r="R850" s="123"/>
      <c r="S850" s="123"/>
      <c r="AA850" s="54">
        <f t="shared" si="274"/>
        <v>0</v>
      </c>
      <c r="AB850" s="54" t="e">
        <f t="shared" si="275"/>
        <v>#VALUE!</v>
      </c>
      <c r="AC850" s="83" t="str">
        <f t="shared" si="276"/>
        <v/>
      </c>
      <c r="AD850" s="54">
        <f t="shared" si="278"/>
        <v>846</v>
      </c>
      <c r="AE850" s="54" t="str">
        <f t="shared" si="262"/>
        <v/>
      </c>
      <c r="AF850" s="54" t="str">
        <f t="shared" si="263"/>
        <v/>
      </c>
      <c r="AG850" s="54" t="str">
        <f t="shared" si="279"/>
        <v/>
      </c>
      <c r="AH850" s="54" t="str">
        <f t="shared" si="279"/>
        <v/>
      </c>
      <c r="AI850" s="54" t="str">
        <f t="shared" si="279"/>
        <v/>
      </c>
      <c r="AJ850" s="54" t="str">
        <f t="shared" si="264"/>
        <v/>
      </c>
      <c r="AK850" s="54" t="str">
        <f t="shared" si="280"/>
        <v/>
      </c>
      <c r="AL850" s="54" t="str">
        <f t="shared" si="280"/>
        <v/>
      </c>
      <c r="AM850" s="54" t="str">
        <f t="shared" si="280"/>
        <v/>
      </c>
      <c r="AN850" s="1" t="str">
        <f>IF(AF850="S",VLOOKUP(AI850,lookups!$N$1:$O$100,2,FALSE),"NVT")</f>
        <v>NVT</v>
      </c>
      <c r="AP850" s="54" t="str">
        <f t="shared" si="277"/>
        <v/>
      </c>
    </row>
    <row r="851" spans="1:42" x14ac:dyDescent="0.2">
      <c r="A851" s="1" t="e">
        <f t="shared" si="265"/>
        <v>#VALUE!</v>
      </c>
      <c r="B851" s="1">
        <f t="shared" si="266"/>
        <v>118</v>
      </c>
      <c r="C851" s="1">
        <f t="shared" si="267"/>
        <v>1</v>
      </c>
      <c r="D851" s="1">
        <f t="shared" si="268"/>
        <v>0</v>
      </c>
      <c r="E851" s="1">
        <f t="shared" si="273"/>
        <v>847</v>
      </c>
      <c r="F851" s="1" t="str">
        <f>IFERROR(VLOOKUP($E851,aanmeldingen!$B:$AB,F$1,FALSE),"-")</f>
        <v>-</v>
      </c>
      <c r="H851" s="25" t="str">
        <f>IF($D851=1,VLOOKUP($E851,aanmeldingen!$B:$AB,H$1,FALSE),"")</f>
        <v/>
      </c>
      <c r="I851" s="1" t="str">
        <f>IF($D851=1,VLOOKUP($E851,aanmeldingen!$B:$AB,I$1,FALSE),"")</f>
        <v/>
      </c>
      <c r="J851" s="1" t="str">
        <f>IF($D851=1,VLOOKUP($E851,aanmeldingen!$B:$AB,J$1,FALSE),"")</f>
        <v/>
      </c>
      <c r="K851" s="95" t="str">
        <f>IF($D851=1,VLOOKUP($E851,aanmeldingen!$B:$AB,K$1,FALSE),"")</f>
        <v/>
      </c>
      <c r="L851" s="95" t="str">
        <f>IF($D851=1,VLOOKUP($E851,aanmeldingen!$B:$AB,L$1,FALSE),"")</f>
        <v/>
      </c>
      <c r="M851" s="18" t="str">
        <f>IF($D851=1,VLOOKUP($E851,aanmeldingen!$B:$AB,M$1,FALSE),"")</f>
        <v/>
      </c>
      <c r="N851" s="1" t="str">
        <f>IF($D851=1,VLOOKUP($E851,aanmeldingen!$B:$AB,N$1,FALSE),"")</f>
        <v/>
      </c>
      <c r="O851" s="1" t="str">
        <f>IF($F851="-","",VLOOKUP($E851,aanmeldingen!$B:$AB,O$1,FALSE))</f>
        <v/>
      </c>
      <c r="P851" s="1" t="str">
        <f>IF($F851="-","",VLOOKUP($E851,aanmeldingen!$B:$AB,P$1,FALSE))</f>
        <v/>
      </c>
      <c r="Q851" s="1" t="str">
        <f>IF($F851="-","",VLOOKUP($E851,aanmeldingen!$B:$AB,Q$1,FALSE))</f>
        <v/>
      </c>
      <c r="R851" s="123"/>
      <c r="S851" s="123"/>
      <c r="AA851" s="54">
        <f t="shared" si="274"/>
        <v>0</v>
      </c>
      <c r="AB851" s="54" t="e">
        <f t="shared" si="275"/>
        <v>#VALUE!</v>
      </c>
      <c r="AC851" s="83" t="str">
        <f t="shared" si="276"/>
        <v/>
      </c>
      <c r="AD851" s="54">
        <f t="shared" si="278"/>
        <v>847</v>
      </c>
      <c r="AE851" s="54" t="str">
        <f t="shared" si="262"/>
        <v/>
      </c>
      <c r="AF851" s="54" t="str">
        <f t="shared" si="263"/>
        <v/>
      </c>
      <c r="AG851" s="54" t="str">
        <f t="shared" si="279"/>
        <v/>
      </c>
      <c r="AH851" s="54" t="str">
        <f t="shared" si="279"/>
        <v/>
      </c>
      <c r="AI851" s="54" t="str">
        <f t="shared" si="279"/>
        <v/>
      </c>
      <c r="AJ851" s="54" t="str">
        <f t="shared" si="264"/>
        <v/>
      </c>
      <c r="AK851" s="54" t="str">
        <f t="shared" si="280"/>
        <v/>
      </c>
      <c r="AL851" s="54" t="str">
        <f t="shared" si="280"/>
        <v/>
      </c>
      <c r="AM851" s="54" t="str">
        <f t="shared" si="280"/>
        <v/>
      </c>
      <c r="AN851" s="1" t="str">
        <f>IF(AF851="S",VLOOKUP(AI851,lookups!$N$1:$O$100,2,FALSE),"NVT")</f>
        <v>NVT</v>
      </c>
      <c r="AP851" s="54" t="str">
        <f t="shared" si="277"/>
        <v/>
      </c>
    </row>
    <row r="852" spans="1:42" x14ac:dyDescent="0.2">
      <c r="A852" s="1" t="e">
        <f t="shared" si="265"/>
        <v>#VALUE!</v>
      </c>
      <c r="B852" s="1">
        <f t="shared" si="266"/>
        <v>119</v>
      </c>
      <c r="C852" s="1">
        <f t="shared" si="267"/>
        <v>1</v>
      </c>
      <c r="D852" s="1">
        <f t="shared" si="268"/>
        <v>0</v>
      </c>
      <c r="E852" s="1">
        <f t="shared" si="273"/>
        <v>848</v>
      </c>
      <c r="F852" s="1" t="str">
        <f>IFERROR(VLOOKUP($E852,aanmeldingen!$B:$AB,F$1,FALSE),"-")</f>
        <v>-</v>
      </c>
      <c r="H852" s="25" t="str">
        <f>IF($D852=1,VLOOKUP($E852,aanmeldingen!$B:$AB,H$1,FALSE),"")</f>
        <v/>
      </c>
      <c r="I852" s="1" t="str">
        <f>IF($D852=1,VLOOKUP($E852,aanmeldingen!$B:$AB,I$1,FALSE),"")</f>
        <v/>
      </c>
      <c r="J852" s="1" t="str">
        <f>IF($D852=1,VLOOKUP($E852,aanmeldingen!$B:$AB,J$1,FALSE),"")</f>
        <v/>
      </c>
      <c r="K852" s="95" t="str">
        <f>IF($D852=1,VLOOKUP($E852,aanmeldingen!$B:$AB,K$1,FALSE),"")</f>
        <v/>
      </c>
      <c r="L852" s="95" t="str">
        <f>IF($D852=1,VLOOKUP($E852,aanmeldingen!$B:$AB,L$1,FALSE),"")</f>
        <v/>
      </c>
      <c r="M852" s="18" t="str">
        <f>IF($D852=1,VLOOKUP($E852,aanmeldingen!$B:$AB,M$1,FALSE),"")</f>
        <v/>
      </c>
      <c r="N852" s="1" t="str">
        <f>IF($D852=1,VLOOKUP($E852,aanmeldingen!$B:$AB,N$1,FALSE),"")</f>
        <v/>
      </c>
      <c r="O852" s="1" t="str">
        <f>IF($F852="-","",VLOOKUP($E852,aanmeldingen!$B:$AB,O$1,FALSE))</f>
        <v/>
      </c>
      <c r="P852" s="1" t="str">
        <f>IF($F852="-","",VLOOKUP($E852,aanmeldingen!$B:$AB,P$1,FALSE))</f>
        <v/>
      </c>
      <c r="Q852" s="1" t="str">
        <f>IF($F852="-","",VLOOKUP($E852,aanmeldingen!$B:$AB,Q$1,FALSE))</f>
        <v/>
      </c>
      <c r="R852" s="123"/>
      <c r="S852" s="123"/>
      <c r="AA852" s="54">
        <f t="shared" si="274"/>
        <v>0</v>
      </c>
      <c r="AB852" s="54" t="e">
        <f t="shared" si="275"/>
        <v>#VALUE!</v>
      </c>
      <c r="AC852" s="83" t="str">
        <f t="shared" si="276"/>
        <v/>
      </c>
      <c r="AD852" s="54">
        <f t="shared" si="278"/>
        <v>848</v>
      </c>
      <c r="AE852" s="54" t="str">
        <f t="shared" si="262"/>
        <v/>
      </c>
      <c r="AF852" s="54" t="str">
        <f t="shared" si="263"/>
        <v/>
      </c>
      <c r="AG852" s="54" t="str">
        <f t="shared" si="279"/>
        <v/>
      </c>
      <c r="AH852" s="54" t="str">
        <f t="shared" si="279"/>
        <v/>
      </c>
      <c r="AI852" s="54" t="str">
        <f t="shared" si="279"/>
        <v/>
      </c>
      <c r="AJ852" s="54" t="str">
        <f t="shared" si="264"/>
        <v/>
      </c>
      <c r="AK852" s="54" t="str">
        <f t="shared" si="280"/>
        <v/>
      </c>
      <c r="AL852" s="54" t="str">
        <f t="shared" si="280"/>
        <v/>
      </c>
      <c r="AM852" s="54" t="str">
        <f t="shared" si="280"/>
        <v/>
      </c>
      <c r="AN852" s="1" t="str">
        <f>IF(AF852="S",VLOOKUP(AI852,lookups!$N$1:$O$100,2,FALSE),"NVT")</f>
        <v>NVT</v>
      </c>
      <c r="AP852" s="54" t="str">
        <f t="shared" si="277"/>
        <v/>
      </c>
    </row>
    <row r="853" spans="1:42" x14ac:dyDescent="0.2">
      <c r="A853" s="1" t="e">
        <f t="shared" si="265"/>
        <v>#VALUE!</v>
      </c>
      <c r="B853" s="1">
        <f t="shared" si="266"/>
        <v>120</v>
      </c>
      <c r="C853" s="1">
        <f t="shared" si="267"/>
        <v>1</v>
      </c>
      <c r="D853" s="1">
        <f t="shared" si="268"/>
        <v>0</v>
      </c>
      <c r="E853" s="1">
        <f t="shared" si="273"/>
        <v>849</v>
      </c>
      <c r="F853" s="1" t="str">
        <f>IFERROR(VLOOKUP($E853,aanmeldingen!$B:$AB,F$1,FALSE),"-")</f>
        <v>-</v>
      </c>
      <c r="H853" s="25" t="str">
        <f>IF($D853=1,VLOOKUP($E853,aanmeldingen!$B:$AB,H$1,FALSE),"")</f>
        <v/>
      </c>
      <c r="I853" s="1" t="str">
        <f>IF($D853=1,VLOOKUP($E853,aanmeldingen!$B:$AB,I$1,FALSE),"")</f>
        <v/>
      </c>
      <c r="J853" s="1" t="str">
        <f>IF($D853=1,VLOOKUP($E853,aanmeldingen!$B:$AB,J$1,FALSE),"")</f>
        <v/>
      </c>
      <c r="K853" s="95" t="str">
        <f>IF($D853=1,VLOOKUP($E853,aanmeldingen!$B:$AB,K$1,FALSE),"")</f>
        <v/>
      </c>
      <c r="L853" s="95" t="str">
        <f>IF($D853=1,VLOOKUP($E853,aanmeldingen!$B:$AB,L$1,FALSE),"")</f>
        <v/>
      </c>
      <c r="M853" s="18" t="str">
        <f>IF($D853=1,VLOOKUP($E853,aanmeldingen!$B:$AB,M$1,FALSE),"")</f>
        <v/>
      </c>
      <c r="N853" s="1" t="str">
        <f>IF($D853=1,VLOOKUP($E853,aanmeldingen!$B:$AB,N$1,FALSE),"")</f>
        <v/>
      </c>
      <c r="O853" s="1" t="str">
        <f>IF($F853="-","",VLOOKUP($E853,aanmeldingen!$B:$AB,O$1,FALSE))</f>
        <v/>
      </c>
      <c r="P853" s="1" t="str">
        <f>IF($F853="-","",VLOOKUP($E853,aanmeldingen!$B:$AB,P$1,FALSE))</f>
        <v/>
      </c>
      <c r="Q853" s="1" t="str">
        <f>IF($F853="-","",VLOOKUP($E853,aanmeldingen!$B:$AB,Q$1,FALSE))</f>
        <v/>
      </c>
      <c r="R853" s="123"/>
      <c r="S853" s="123"/>
      <c r="AA853" s="54">
        <f t="shared" si="274"/>
        <v>0</v>
      </c>
      <c r="AB853" s="54" t="e">
        <f t="shared" si="275"/>
        <v>#VALUE!</v>
      </c>
      <c r="AC853" s="83" t="str">
        <f t="shared" si="276"/>
        <v/>
      </c>
      <c r="AD853" s="54">
        <f t="shared" si="278"/>
        <v>849</v>
      </c>
      <c r="AE853" s="54" t="str">
        <f t="shared" si="262"/>
        <v/>
      </c>
      <c r="AF853" s="54" t="str">
        <f t="shared" si="263"/>
        <v/>
      </c>
      <c r="AG853" s="54" t="str">
        <f t="shared" si="279"/>
        <v/>
      </c>
      <c r="AH853" s="54" t="str">
        <f t="shared" si="279"/>
        <v/>
      </c>
      <c r="AI853" s="54" t="str">
        <f t="shared" si="279"/>
        <v/>
      </c>
      <c r="AJ853" s="54" t="str">
        <f t="shared" si="264"/>
        <v/>
      </c>
      <c r="AK853" s="54" t="str">
        <f t="shared" si="280"/>
        <v/>
      </c>
      <c r="AL853" s="54" t="str">
        <f t="shared" si="280"/>
        <v/>
      </c>
      <c r="AM853" s="54" t="str">
        <f t="shared" si="280"/>
        <v/>
      </c>
      <c r="AN853" s="1" t="str">
        <f>IF(AF853="S",VLOOKUP(AI853,lookups!$N$1:$O$100,2,FALSE),"NVT")</f>
        <v>NVT</v>
      </c>
      <c r="AP853" s="54" t="str">
        <f t="shared" si="277"/>
        <v/>
      </c>
    </row>
    <row r="854" spans="1:42" x14ac:dyDescent="0.2">
      <c r="A854" s="1" t="e">
        <f t="shared" si="265"/>
        <v>#VALUE!</v>
      </c>
      <c r="B854" s="1">
        <f t="shared" si="266"/>
        <v>121</v>
      </c>
      <c r="C854" s="1">
        <f t="shared" si="267"/>
        <v>1</v>
      </c>
      <c r="D854" s="1">
        <f t="shared" si="268"/>
        <v>0</v>
      </c>
      <c r="E854" s="1">
        <f t="shared" si="273"/>
        <v>850</v>
      </c>
      <c r="F854" s="1" t="str">
        <f>IFERROR(VLOOKUP($E854,aanmeldingen!$B:$AB,F$1,FALSE),"-")</f>
        <v>-</v>
      </c>
      <c r="H854" s="25" t="str">
        <f>IF($D854=1,VLOOKUP($E854,aanmeldingen!$B:$AB,H$1,FALSE),"")</f>
        <v/>
      </c>
      <c r="I854" s="1" t="str">
        <f>IF($D854=1,VLOOKUP($E854,aanmeldingen!$B:$AB,I$1,FALSE),"")</f>
        <v/>
      </c>
      <c r="J854" s="1" t="str">
        <f>IF($D854=1,VLOOKUP($E854,aanmeldingen!$B:$AB,J$1,FALSE),"")</f>
        <v/>
      </c>
      <c r="K854" s="95" t="str">
        <f>IF($D854=1,VLOOKUP($E854,aanmeldingen!$B:$AB,K$1,FALSE),"")</f>
        <v/>
      </c>
      <c r="L854" s="95" t="str">
        <f>IF($D854=1,VLOOKUP($E854,aanmeldingen!$B:$AB,L$1,FALSE),"")</f>
        <v/>
      </c>
      <c r="M854" s="18" t="str">
        <f>IF($D854=1,VLOOKUP($E854,aanmeldingen!$B:$AB,M$1,FALSE),"")</f>
        <v/>
      </c>
      <c r="N854" s="1" t="str">
        <f>IF($D854=1,VLOOKUP($E854,aanmeldingen!$B:$AB,N$1,FALSE),"")</f>
        <v/>
      </c>
      <c r="O854" s="1" t="str">
        <f>IF($F854="-","",VLOOKUP($E854,aanmeldingen!$B:$AB,O$1,FALSE))</f>
        <v/>
      </c>
      <c r="P854" s="1" t="str">
        <f>IF($F854="-","",VLOOKUP($E854,aanmeldingen!$B:$AB,P$1,FALSE))</f>
        <v/>
      </c>
      <c r="Q854" s="1" t="str">
        <f>IF($F854="-","",VLOOKUP($E854,aanmeldingen!$B:$AB,Q$1,FALSE))</f>
        <v/>
      </c>
      <c r="R854" s="123"/>
      <c r="S854" s="123"/>
      <c r="AA854" s="54">
        <f t="shared" si="274"/>
        <v>0</v>
      </c>
      <c r="AB854" s="54" t="e">
        <f t="shared" si="275"/>
        <v>#VALUE!</v>
      </c>
      <c r="AC854" s="83" t="str">
        <f t="shared" si="276"/>
        <v/>
      </c>
      <c r="AD854" s="54">
        <f t="shared" si="278"/>
        <v>850</v>
      </c>
      <c r="AE854" s="54" t="str">
        <f t="shared" si="262"/>
        <v/>
      </c>
      <c r="AF854" s="54" t="str">
        <f t="shared" si="263"/>
        <v/>
      </c>
      <c r="AG854" s="54" t="str">
        <f t="shared" si="279"/>
        <v/>
      </c>
      <c r="AH854" s="54" t="str">
        <f t="shared" si="279"/>
        <v/>
      </c>
      <c r="AI854" s="54" t="str">
        <f t="shared" si="279"/>
        <v/>
      </c>
      <c r="AJ854" s="54" t="str">
        <f t="shared" si="264"/>
        <v/>
      </c>
      <c r="AK854" s="54" t="str">
        <f t="shared" si="280"/>
        <v/>
      </c>
      <c r="AL854" s="54" t="str">
        <f t="shared" si="280"/>
        <v/>
      </c>
      <c r="AM854" s="54" t="str">
        <f t="shared" si="280"/>
        <v/>
      </c>
      <c r="AN854" s="1" t="str">
        <f>IF(AF854="S",VLOOKUP(AI854,lookups!$N$1:$O$100,2,FALSE),"NVT")</f>
        <v>NVT</v>
      </c>
      <c r="AP854" s="54" t="str">
        <f t="shared" si="277"/>
        <v/>
      </c>
    </row>
    <row r="855" spans="1:42" x14ac:dyDescent="0.2">
      <c r="A855" s="1" t="e">
        <f t="shared" si="265"/>
        <v>#VALUE!</v>
      </c>
      <c r="B855" s="1">
        <f t="shared" si="266"/>
        <v>122</v>
      </c>
      <c r="C855" s="1">
        <f t="shared" si="267"/>
        <v>1</v>
      </c>
      <c r="D855" s="1">
        <f t="shared" si="268"/>
        <v>0</v>
      </c>
      <c r="E855" s="1">
        <f t="shared" si="273"/>
        <v>851</v>
      </c>
      <c r="F855" s="1" t="str">
        <f>IFERROR(VLOOKUP($E855,aanmeldingen!$B:$AB,F$1,FALSE),"-")</f>
        <v>-</v>
      </c>
      <c r="H855" s="25" t="str">
        <f>IF($D855=1,VLOOKUP($E855,aanmeldingen!$B:$AB,H$1,FALSE),"")</f>
        <v/>
      </c>
      <c r="I855" s="1" t="str">
        <f>IF($D855=1,VLOOKUP($E855,aanmeldingen!$B:$AB,I$1,FALSE),"")</f>
        <v/>
      </c>
      <c r="J855" s="1" t="str">
        <f>IF($D855=1,VLOOKUP($E855,aanmeldingen!$B:$AB,J$1,FALSE),"")</f>
        <v/>
      </c>
      <c r="K855" s="95" t="str">
        <f>IF($D855=1,VLOOKUP($E855,aanmeldingen!$B:$AB,K$1,FALSE),"")</f>
        <v/>
      </c>
      <c r="L855" s="95" t="str">
        <f>IF($D855=1,VLOOKUP($E855,aanmeldingen!$B:$AB,L$1,FALSE),"")</f>
        <v/>
      </c>
      <c r="M855" s="18" t="str">
        <f>IF($D855=1,VLOOKUP($E855,aanmeldingen!$B:$AB,M$1,FALSE),"")</f>
        <v/>
      </c>
      <c r="N855" s="1" t="str">
        <f>IF($D855=1,VLOOKUP($E855,aanmeldingen!$B:$AB,N$1,FALSE),"")</f>
        <v/>
      </c>
      <c r="O855" s="1" t="str">
        <f>IF($F855="-","",VLOOKUP($E855,aanmeldingen!$B:$AB,O$1,FALSE))</f>
        <v/>
      </c>
      <c r="P855" s="1" t="str">
        <f>IF($F855="-","",VLOOKUP($E855,aanmeldingen!$B:$AB,P$1,FALSE))</f>
        <v/>
      </c>
      <c r="Q855" s="1" t="str">
        <f>IF($F855="-","",VLOOKUP($E855,aanmeldingen!$B:$AB,Q$1,FALSE))</f>
        <v/>
      </c>
      <c r="R855" s="123"/>
      <c r="S855" s="123"/>
      <c r="AA855" s="54">
        <f t="shared" si="274"/>
        <v>0</v>
      </c>
      <c r="AB855" s="54" t="e">
        <f t="shared" si="275"/>
        <v>#VALUE!</v>
      </c>
      <c r="AC855" s="83" t="str">
        <f t="shared" si="276"/>
        <v/>
      </c>
      <c r="AD855" s="54">
        <f t="shared" si="278"/>
        <v>851</v>
      </c>
      <c r="AE855" s="54" t="str">
        <f t="shared" si="262"/>
        <v/>
      </c>
      <c r="AF855" s="54" t="str">
        <f t="shared" si="263"/>
        <v/>
      </c>
      <c r="AG855" s="54" t="str">
        <f t="shared" si="279"/>
        <v/>
      </c>
      <c r="AH855" s="54" t="str">
        <f t="shared" si="279"/>
        <v/>
      </c>
      <c r="AI855" s="54" t="str">
        <f t="shared" si="279"/>
        <v/>
      </c>
      <c r="AJ855" s="54" t="str">
        <f t="shared" si="264"/>
        <v/>
      </c>
      <c r="AK855" s="54" t="str">
        <f t="shared" si="280"/>
        <v/>
      </c>
      <c r="AL855" s="54" t="str">
        <f t="shared" si="280"/>
        <v/>
      </c>
      <c r="AM855" s="54" t="str">
        <f t="shared" si="280"/>
        <v/>
      </c>
      <c r="AN855" s="1" t="str">
        <f>IF(AF855="S",VLOOKUP(AI855,lookups!$N$1:$O$100,2,FALSE),"NVT")</f>
        <v>NVT</v>
      </c>
      <c r="AP855" s="54" t="str">
        <f t="shared" si="277"/>
        <v/>
      </c>
    </row>
    <row r="856" spans="1:42" x14ac:dyDescent="0.2">
      <c r="A856" s="1" t="e">
        <f t="shared" si="265"/>
        <v>#VALUE!</v>
      </c>
      <c r="B856" s="1">
        <f t="shared" si="266"/>
        <v>123</v>
      </c>
      <c r="C856" s="1">
        <f t="shared" si="267"/>
        <v>1</v>
      </c>
      <c r="D856" s="1">
        <f t="shared" si="268"/>
        <v>0</v>
      </c>
      <c r="E856" s="1">
        <f t="shared" si="273"/>
        <v>852</v>
      </c>
      <c r="F856" s="1" t="str">
        <f>IFERROR(VLOOKUP($E856,aanmeldingen!$B:$AB,F$1,FALSE),"-")</f>
        <v>-</v>
      </c>
      <c r="H856" s="25" t="str">
        <f>IF($D856=1,VLOOKUP($E856,aanmeldingen!$B:$AB,H$1,FALSE),"")</f>
        <v/>
      </c>
      <c r="I856" s="1" t="str">
        <f>IF($D856=1,VLOOKUP($E856,aanmeldingen!$B:$AB,I$1,FALSE),"")</f>
        <v/>
      </c>
      <c r="J856" s="1" t="str">
        <f>IF($D856=1,VLOOKUP($E856,aanmeldingen!$B:$AB,J$1,FALSE),"")</f>
        <v/>
      </c>
      <c r="K856" s="95" t="str">
        <f>IF($D856=1,VLOOKUP($E856,aanmeldingen!$B:$AB,K$1,FALSE),"")</f>
        <v/>
      </c>
      <c r="L856" s="95" t="str">
        <f>IF($D856=1,VLOOKUP($E856,aanmeldingen!$B:$AB,L$1,FALSE),"")</f>
        <v/>
      </c>
      <c r="M856" s="18" t="str">
        <f>IF($D856=1,VLOOKUP($E856,aanmeldingen!$B:$AB,M$1,FALSE),"")</f>
        <v/>
      </c>
      <c r="N856" s="1" t="str">
        <f>IF($D856=1,VLOOKUP($E856,aanmeldingen!$B:$AB,N$1,FALSE),"")</f>
        <v/>
      </c>
      <c r="O856" s="1" t="str">
        <f>IF($F856="-","",VLOOKUP($E856,aanmeldingen!$B:$AB,O$1,FALSE))</f>
        <v/>
      </c>
      <c r="P856" s="1" t="str">
        <f>IF($F856="-","",VLOOKUP($E856,aanmeldingen!$B:$AB,P$1,FALSE))</f>
        <v/>
      </c>
      <c r="Q856" s="1" t="str">
        <f>IF($F856="-","",VLOOKUP($E856,aanmeldingen!$B:$AB,Q$1,FALSE))</f>
        <v/>
      </c>
      <c r="R856" s="123"/>
      <c r="S856" s="123"/>
      <c r="AA856" s="54">
        <f t="shared" si="274"/>
        <v>0</v>
      </c>
      <c r="AB856" s="54" t="e">
        <f t="shared" si="275"/>
        <v>#VALUE!</v>
      </c>
      <c r="AC856" s="83" t="str">
        <f t="shared" si="276"/>
        <v/>
      </c>
      <c r="AD856" s="54">
        <f t="shared" si="278"/>
        <v>852</v>
      </c>
      <c r="AE856" s="54" t="str">
        <f t="shared" si="262"/>
        <v/>
      </c>
      <c r="AF856" s="54" t="str">
        <f t="shared" si="263"/>
        <v/>
      </c>
      <c r="AG856" s="54" t="str">
        <f t="shared" si="279"/>
        <v/>
      </c>
      <c r="AH856" s="54" t="str">
        <f t="shared" si="279"/>
        <v/>
      </c>
      <c r="AI856" s="54" t="str">
        <f t="shared" si="279"/>
        <v/>
      </c>
      <c r="AJ856" s="54" t="str">
        <f t="shared" si="264"/>
        <v/>
      </c>
      <c r="AK856" s="54" t="str">
        <f t="shared" si="280"/>
        <v/>
      </c>
      <c r="AL856" s="54" t="str">
        <f t="shared" si="280"/>
        <v/>
      </c>
      <c r="AM856" s="54" t="str">
        <f t="shared" si="280"/>
        <v/>
      </c>
      <c r="AN856" s="1" t="str">
        <f>IF(AF856="S",VLOOKUP(AI856,lookups!$N$1:$O$100,2,FALSE),"NVT")</f>
        <v>NVT</v>
      </c>
      <c r="AP856" s="54" t="str">
        <f t="shared" si="277"/>
        <v/>
      </c>
    </row>
    <row r="857" spans="1:42" x14ac:dyDescent="0.2">
      <c r="A857" s="1" t="e">
        <f t="shared" si="265"/>
        <v>#VALUE!</v>
      </c>
      <c r="B857" s="1">
        <f t="shared" si="266"/>
        <v>124</v>
      </c>
      <c r="C857" s="1">
        <f t="shared" si="267"/>
        <v>1</v>
      </c>
      <c r="D857" s="1">
        <f t="shared" si="268"/>
        <v>0</v>
      </c>
      <c r="E857" s="1">
        <f t="shared" si="273"/>
        <v>853</v>
      </c>
      <c r="F857" s="1" t="str">
        <f>IFERROR(VLOOKUP($E857,aanmeldingen!$B:$AB,F$1,FALSE),"-")</f>
        <v>-</v>
      </c>
      <c r="H857" s="25" t="str">
        <f>IF($D857=1,VLOOKUP($E857,aanmeldingen!$B:$AB,H$1,FALSE),"")</f>
        <v/>
      </c>
      <c r="I857" s="1" t="str">
        <f>IF($D857=1,VLOOKUP($E857,aanmeldingen!$B:$AB,I$1,FALSE),"")</f>
        <v/>
      </c>
      <c r="J857" s="1" t="str">
        <f>IF($D857=1,VLOOKUP($E857,aanmeldingen!$B:$AB,J$1,FALSE),"")</f>
        <v/>
      </c>
      <c r="K857" s="95" t="str">
        <f>IF($D857=1,VLOOKUP($E857,aanmeldingen!$B:$AB,K$1,FALSE),"")</f>
        <v/>
      </c>
      <c r="L857" s="95" t="str">
        <f>IF($D857=1,VLOOKUP($E857,aanmeldingen!$B:$AB,L$1,FALSE),"")</f>
        <v/>
      </c>
      <c r="M857" s="18" t="str">
        <f>IF($D857=1,VLOOKUP($E857,aanmeldingen!$B:$AB,M$1,FALSE),"")</f>
        <v/>
      </c>
      <c r="N857" s="1" t="str">
        <f>IF($D857=1,VLOOKUP($E857,aanmeldingen!$B:$AB,N$1,FALSE),"")</f>
        <v/>
      </c>
      <c r="O857" s="1" t="str">
        <f>IF($F857="-","",VLOOKUP($E857,aanmeldingen!$B:$AB,O$1,FALSE))</f>
        <v/>
      </c>
      <c r="P857" s="1" t="str">
        <f>IF($F857="-","",VLOOKUP($E857,aanmeldingen!$B:$AB,P$1,FALSE))</f>
        <v/>
      </c>
      <c r="Q857" s="1" t="str">
        <f>IF($F857="-","",VLOOKUP($E857,aanmeldingen!$B:$AB,Q$1,FALSE))</f>
        <v/>
      </c>
      <c r="R857" s="123"/>
      <c r="S857" s="123"/>
      <c r="AA857" s="54">
        <f t="shared" si="274"/>
        <v>0</v>
      </c>
      <c r="AB857" s="54" t="e">
        <f t="shared" si="275"/>
        <v>#VALUE!</v>
      </c>
      <c r="AC857" s="83" t="str">
        <f t="shared" si="276"/>
        <v/>
      </c>
      <c r="AD857" s="54">
        <f t="shared" si="278"/>
        <v>853</v>
      </c>
      <c r="AE857" s="54" t="str">
        <f t="shared" si="262"/>
        <v/>
      </c>
      <c r="AF857" s="54" t="str">
        <f t="shared" si="263"/>
        <v/>
      </c>
      <c r="AG857" s="54" t="str">
        <f t="shared" si="279"/>
        <v/>
      </c>
      <c r="AH857" s="54" t="str">
        <f t="shared" si="279"/>
        <v/>
      </c>
      <c r="AI857" s="54" t="str">
        <f t="shared" si="279"/>
        <v/>
      </c>
      <c r="AJ857" s="54" t="str">
        <f t="shared" si="264"/>
        <v/>
      </c>
      <c r="AK857" s="54" t="str">
        <f t="shared" si="280"/>
        <v/>
      </c>
      <c r="AL857" s="54" t="str">
        <f t="shared" si="280"/>
        <v/>
      </c>
      <c r="AM857" s="54" t="str">
        <f t="shared" si="280"/>
        <v/>
      </c>
      <c r="AN857" s="1" t="str">
        <f>IF(AF857="S",VLOOKUP(AI857,lookups!$N$1:$O$100,2,FALSE),"NVT")</f>
        <v>NVT</v>
      </c>
      <c r="AP857" s="54" t="str">
        <f t="shared" si="277"/>
        <v/>
      </c>
    </row>
    <row r="858" spans="1:42" x14ac:dyDescent="0.2">
      <c r="A858" s="1" t="e">
        <f t="shared" si="265"/>
        <v>#VALUE!</v>
      </c>
      <c r="B858" s="1">
        <f t="shared" si="266"/>
        <v>125</v>
      </c>
      <c r="C858" s="1">
        <f t="shared" si="267"/>
        <v>1</v>
      </c>
      <c r="D858" s="1">
        <f t="shared" si="268"/>
        <v>0</v>
      </c>
      <c r="E858" s="1">
        <f t="shared" si="273"/>
        <v>854</v>
      </c>
      <c r="F858" s="1" t="str">
        <f>IFERROR(VLOOKUP($E858,aanmeldingen!$B:$AB,F$1,FALSE),"-")</f>
        <v>-</v>
      </c>
      <c r="H858" s="25" t="str">
        <f>IF($D858=1,VLOOKUP($E858,aanmeldingen!$B:$AB,H$1,FALSE),"")</f>
        <v/>
      </c>
      <c r="I858" s="1" t="str">
        <f>IF($D858=1,VLOOKUP($E858,aanmeldingen!$B:$AB,I$1,FALSE),"")</f>
        <v/>
      </c>
      <c r="J858" s="1" t="str">
        <f>IF($D858=1,VLOOKUP($E858,aanmeldingen!$B:$AB,J$1,FALSE),"")</f>
        <v/>
      </c>
      <c r="K858" s="95" t="str">
        <f>IF($D858=1,VLOOKUP($E858,aanmeldingen!$B:$AB,K$1,FALSE),"")</f>
        <v/>
      </c>
      <c r="L858" s="95" t="str">
        <f>IF($D858=1,VLOOKUP($E858,aanmeldingen!$B:$AB,L$1,FALSE),"")</f>
        <v/>
      </c>
      <c r="M858" s="18" t="str">
        <f>IF($D858=1,VLOOKUP($E858,aanmeldingen!$B:$AB,M$1,FALSE),"")</f>
        <v/>
      </c>
      <c r="N858" s="1" t="str">
        <f>IF($D858=1,VLOOKUP($E858,aanmeldingen!$B:$AB,N$1,FALSE),"")</f>
        <v/>
      </c>
      <c r="O858" s="1" t="str">
        <f>IF($F858="-","",VLOOKUP($E858,aanmeldingen!$B:$AB,O$1,FALSE))</f>
        <v/>
      </c>
      <c r="P858" s="1" t="str">
        <f>IF($F858="-","",VLOOKUP($E858,aanmeldingen!$B:$AB,P$1,FALSE))</f>
        <v/>
      </c>
      <c r="Q858" s="1" t="str">
        <f>IF($F858="-","",VLOOKUP($E858,aanmeldingen!$B:$AB,Q$1,FALSE))</f>
        <v/>
      </c>
      <c r="R858" s="123"/>
      <c r="S858" s="123"/>
      <c r="AA858" s="54">
        <f t="shared" si="274"/>
        <v>0</v>
      </c>
      <c r="AB858" s="54" t="e">
        <f t="shared" si="275"/>
        <v>#VALUE!</v>
      </c>
      <c r="AC858" s="83" t="str">
        <f t="shared" si="276"/>
        <v/>
      </c>
      <c r="AD858" s="54">
        <f t="shared" si="278"/>
        <v>854</v>
      </c>
      <c r="AE858" s="54" t="str">
        <f t="shared" si="262"/>
        <v/>
      </c>
      <c r="AF858" s="54" t="str">
        <f t="shared" si="263"/>
        <v/>
      </c>
      <c r="AG858" s="54" t="str">
        <f t="shared" si="279"/>
        <v/>
      </c>
      <c r="AH858" s="54" t="str">
        <f t="shared" si="279"/>
        <v/>
      </c>
      <c r="AI858" s="54" t="str">
        <f t="shared" si="279"/>
        <v/>
      </c>
      <c r="AJ858" s="54" t="str">
        <f t="shared" si="264"/>
        <v/>
      </c>
      <c r="AK858" s="54" t="str">
        <f t="shared" si="280"/>
        <v/>
      </c>
      <c r="AL858" s="54" t="str">
        <f t="shared" si="280"/>
        <v/>
      </c>
      <c r="AM858" s="54" t="str">
        <f t="shared" si="280"/>
        <v/>
      </c>
      <c r="AN858" s="1" t="str">
        <f>IF(AF858="S",VLOOKUP(AI858,lookups!$N$1:$O$100,2,FALSE),"NVT")</f>
        <v>NVT</v>
      </c>
      <c r="AP858" s="54" t="str">
        <f t="shared" si="277"/>
        <v/>
      </c>
    </row>
    <row r="859" spans="1:42" x14ac:dyDescent="0.2">
      <c r="A859" s="1" t="e">
        <f t="shared" si="265"/>
        <v>#VALUE!</v>
      </c>
      <c r="B859" s="1">
        <f t="shared" si="266"/>
        <v>126</v>
      </c>
      <c r="C859" s="1">
        <f t="shared" si="267"/>
        <v>1</v>
      </c>
      <c r="D859" s="1">
        <f t="shared" si="268"/>
        <v>0</v>
      </c>
      <c r="E859" s="1">
        <f t="shared" si="273"/>
        <v>855</v>
      </c>
      <c r="F859" s="1" t="str">
        <f>IFERROR(VLOOKUP($E859,aanmeldingen!$B:$AB,F$1,FALSE),"-")</f>
        <v>-</v>
      </c>
      <c r="H859" s="25" t="str">
        <f>IF($D859=1,VLOOKUP($E859,aanmeldingen!$B:$AB,H$1,FALSE),"")</f>
        <v/>
      </c>
      <c r="I859" s="1" t="str">
        <f>IF($D859=1,VLOOKUP($E859,aanmeldingen!$B:$AB,I$1,FALSE),"")</f>
        <v/>
      </c>
      <c r="J859" s="1" t="str">
        <f>IF($D859=1,VLOOKUP($E859,aanmeldingen!$B:$AB,J$1,FALSE),"")</f>
        <v/>
      </c>
      <c r="K859" s="95" t="str">
        <f>IF($D859=1,VLOOKUP($E859,aanmeldingen!$B:$AB,K$1,FALSE),"")</f>
        <v/>
      </c>
      <c r="L859" s="95" t="str">
        <f>IF($D859=1,VLOOKUP($E859,aanmeldingen!$B:$AB,L$1,FALSE),"")</f>
        <v/>
      </c>
      <c r="M859" s="18" t="str">
        <f>IF($D859=1,VLOOKUP($E859,aanmeldingen!$B:$AB,M$1,FALSE),"")</f>
        <v/>
      </c>
      <c r="N859" s="1" t="str">
        <f>IF($D859=1,VLOOKUP($E859,aanmeldingen!$B:$AB,N$1,FALSE),"")</f>
        <v/>
      </c>
      <c r="O859" s="1" t="str">
        <f>IF($F859="-","",VLOOKUP($E859,aanmeldingen!$B:$AB,O$1,FALSE))</f>
        <v/>
      </c>
      <c r="P859" s="1" t="str">
        <f>IF($F859="-","",VLOOKUP($E859,aanmeldingen!$B:$AB,P$1,FALSE))</f>
        <v/>
      </c>
      <c r="Q859" s="1" t="str">
        <f>IF($F859="-","",VLOOKUP($E859,aanmeldingen!$B:$AB,Q$1,FALSE))</f>
        <v/>
      </c>
      <c r="R859" s="123"/>
      <c r="S859" s="123"/>
      <c r="AA859" s="54">
        <f t="shared" si="274"/>
        <v>0</v>
      </c>
      <c r="AB859" s="54" t="e">
        <f t="shared" si="275"/>
        <v>#VALUE!</v>
      </c>
      <c r="AC859" s="83" t="str">
        <f t="shared" si="276"/>
        <v/>
      </c>
      <c r="AD859" s="54">
        <f t="shared" si="278"/>
        <v>855</v>
      </c>
      <c r="AE859" s="54" t="str">
        <f t="shared" si="262"/>
        <v/>
      </c>
      <c r="AF859" s="54" t="str">
        <f t="shared" si="263"/>
        <v/>
      </c>
      <c r="AG859" s="54" t="str">
        <f t="shared" si="279"/>
        <v/>
      </c>
      <c r="AH859" s="54" t="str">
        <f t="shared" si="279"/>
        <v/>
      </c>
      <c r="AI859" s="54" t="str">
        <f t="shared" si="279"/>
        <v/>
      </c>
      <c r="AJ859" s="54" t="str">
        <f t="shared" si="264"/>
        <v/>
      </c>
      <c r="AK859" s="54" t="str">
        <f t="shared" si="280"/>
        <v/>
      </c>
      <c r="AL859" s="54" t="str">
        <f t="shared" si="280"/>
        <v/>
      </c>
      <c r="AM859" s="54" t="str">
        <f t="shared" si="280"/>
        <v/>
      </c>
      <c r="AN859" s="1" t="str">
        <f>IF(AF859="S",VLOOKUP(AI859,lookups!$N$1:$O$100,2,FALSE),"NVT")</f>
        <v>NVT</v>
      </c>
      <c r="AP859" s="54" t="str">
        <f t="shared" si="277"/>
        <v/>
      </c>
    </row>
    <row r="860" spans="1:42" x14ac:dyDescent="0.2">
      <c r="A860" s="1" t="e">
        <f t="shared" si="265"/>
        <v>#VALUE!</v>
      </c>
      <c r="B860" s="1">
        <f t="shared" si="266"/>
        <v>127</v>
      </c>
      <c r="C860" s="1">
        <f t="shared" si="267"/>
        <v>1</v>
      </c>
      <c r="D860" s="1">
        <f t="shared" si="268"/>
        <v>0</v>
      </c>
      <c r="E860" s="1">
        <f t="shared" si="273"/>
        <v>856</v>
      </c>
      <c r="F860" s="1" t="str">
        <f>IFERROR(VLOOKUP($E860,aanmeldingen!$B:$AB,F$1,FALSE),"-")</f>
        <v>-</v>
      </c>
      <c r="H860" s="25" t="str">
        <f>IF($D860=1,VLOOKUP($E860,aanmeldingen!$B:$AB,H$1,FALSE),"")</f>
        <v/>
      </c>
      <c r="I860" s="1" t="str">
        <f>IF($D860=1,VLOOKUP($E860,aanmeldingen!$B:$AB,I$1,FALSE),"")</f>
        <v/>
      </c>
      <c r="J860" s="1" t="str">
        <f>IF($D860=1,VLOOKUP($E860,aanmeldingen!$B:$AB,J$1,FALSE),"")</f>
        <v/>
      </c>
      <c r="K860" s="95" t="str">
        <f>IF($D860=1,VLOOKUP($E860,aanmeldingen!$B:$AB,K$1,FALSE),"")</f>
        <v/>
      </c>
      <c r="L860" s="95" t="str">
        <f>IF($D860=1,VLOOKUP($E860,aanmeldingen!$B:$AB,L$1,FALSE),"")</f>
        <v/>
      </c>
      <c r="M860" s="18" t="str">
        <f>IF($D860=1,VLOOKUP($E860,aanmeldingen!$B:$AB,M$1,FALSE),"")</f>
        <v/>
      </c>
      <c r="N860" s="1" t="str">
        <f>IF($D860=1,VLOOKUP($E860,aanmeldingen!$B:$AB,N$1,FALSE),"")</f>
        <v/>
      </c>
      <c r="O860" s="1" t="str">
        <f>IF($F860="-","",VLOOKUP($E860,aanmeldingen!$B:$AB,O$1,FALSE))</f>
        <v/>
      </c>
      <c r="P860" s="1" t="str">
        <f>IF($F860="-","",VLOOKUP($E860,aanmeldingen!$B:$AB,P$1,FALSE))</f>
        <v/>
      </c>
      <c r="Q860" s="1" t="str">
        <f>IF($F860="-","",VLOOKUP($E860,aanmeldingen!$B:$AB,Q$1,FALSE))</f>
        <v/>
      </c>
      <c r="R860" s="123"/>
      <c r="S860" s="123"/>
      <c r="AA860" s="54">
        <f t="shared" si="274"/>
        <v>0</v>
      </c>
      <c r="AB860" s="54" t="e">
        <f t="shared" si="275"/>
        <v>#VALUE!</v>
      </c>
      <c r="AC860" s="83" t="str">
        <f t="shared" si="276"/>
        <v/>
      </c>
      <c r="AD860" s="54">
        <f t="shared" si="278"/>
        <v>856</v>
      </c>
      <c r="AE860" s="54" t="str">
        <f t="shared" ref="AE860:AE923" si="281">IFERROR(VLOOKUP(AD860,$AB$5:$AC$1990,2,FALSE),"")</f>
        <v/>
      </c>
      <c r="AF860" s="54" t="str">
        <f t="shared" ref="AF860:AF923" si="282">IF(AE860="","",IF(AE860=TRUNC(AE860),"W","S"))</f>
        <v/>
      </c>
      <c r="AG860" s="54" t="str">
        <f t="shared" si="279"/>
        <v/>
      </c>
      <c r="AH860" s="54" t="str">
        <f t="shared" si="279"/>
        <v/>
      </c>
      <c r="AI860" s="54" t="str">
        <f t="shared" si="279"/>
        <v/>
      </c>
      <c r="AJ860" s="54" t="str">
        <f t="shared" si="264"/>
        <v/>
      </c>
      <c r="AK860" s="54" t="str">
        <f t="shared" si="280"/>
        <v/>
      </c>
      <c r="AL860" s="54" t="str">
        <f t="shared" si="280"/>
        <v/>
      </c>
      <c r="AM860" s="54" t="str">
        <f t="shared" si="280"/>
        <v/>
      </c>
      <c r="AN860" s="1" t="str">
        <f>IF(AF860="S",VLOOKUP(AI860,lookups!$N$1:$O$100,2,FALSE),"NVT")</f>
        <v>NVT</v>
      </c>
      <c r="AP860" s="54" t="str">
        <f t="shared" si="277"/>
        <v/>
      </c>
    </row>
    <row r="861" spans="1:42" x14ac:dyDescent="0.2">
      <c r="A861" s="1" t="e">
        <f t="shared" si="265"/>
        <v>#VALUE!</v>
      </c>
      <c r="B861" s="1">
        <f t="shared" si="266"/>
        <v>128</v>
      </c>
      <c r="C861" s="1">
        <f t="shared" si="267"/>
        <v>1</v>
      </c>
      <c r="D861" s="1">
        <f t="shared" si="268"/>
        <v>0</v>
      </c>
      <c r="E861" s="1">
        <f t="shared" si="273"/>
        <v>857</v>
      </c>
      <c r="F861" s="1" t="str">
        <f>IFERROR(VLOOKUP($E861,aanmeldingen!$B:$AB,F$1,FALSE),"-")</f>
        <v>-</v>
      </c>
      <c r="H861" s="25" t="str">
        <f>IF($D861=1,VLOOKUP($E861,aanmeldingen!$B:$AB,H$1,FALSE),"")</f>
        <v/>
      </c>
      <c r="I861" s="1" t="str">
        <f>IF($D861=1,VLOOKUP($E861,aanmeldingen!$B:$AB,I$1,FALSE),"")</f>
        <v/>
      </c>
      <c r="J861" s="1" t="str">
        <f>IF($D861=1,VLOOKUP($E861,aanmeldingen!$B:$AB,J$1,FALSE),"")</f>
        <v/>
      </c>
      <c r="K861" s="95" t="str">
        <f>IF($D861=1,VLOOKUP($E861,aanmeldingen!$B:$AB,K$1,FALSE),"")</f>
        <v/>
      </c>
      <c r="L861" s="95" t="str">
        <f>IF($D861=1,VLOOKUP($E861,aanmeldingen!$B:$AB,L$1,FALSE),"")</f>
        <v/>
      </c>
      <c r="M861" s="18" t="str">
        <f>IF($D861=1,VLOOKUP($E861,aanmeldingen!$B:$AB,M$1,FALSE),"")</f>
        <v/>
      </c>
      <c r="N861" s="1" t="str">
        <f>IF($D861=1,VLOOKUP($E861,aanmeldingen!$B:$AB,N$1,FALSE),"")</f>
        <v/>
      </c>
      <c r="O861" s="1" t="str">
        <f>IF($F861="-","",VLOOKUP($E861,aanmeldingen!$B:$AB,O$1,FALSE))</f>
        <v/>
      </c>
      <c r="P861" s="1" t="str">
        <f>IF($F861="-","",VLOOKUP($E861,aanmeldingen!$B:$AB,P$1,FALSE))</f>
        <v/>
      </c>
      <c r="Q861" s="1" t="str">
        <f>IF($F861="-","",VLOOKUP($E861,aanmeldingen!$B:$AB,Q$1,FALSE))</f>
        <v/>
      </c>
      <c r="R861" s="123"/>
      <c r="S861" s="123"/>
      <c r="AA861" s="54">
        <f t="shared" si="274"/>
        <v>0</v>
      </c>
      <c r="AB861" s="54" t="e">
        <f t="shared" si="275"/>
        <v>#VALUE!</v>
      </c>
      <c r="AC861" s="83" t="str">
        <f t="shared" si="276"/>
        <v/>
      </c>
      <c r="AD861" s="54">
        <f t="shared" si="278"/>
        <v>857</v>
      </c>
      <c r="AE861" s="54" t="str">
        <f t="shared" si="281"/>
        <v/>
      </c>
      <c r="AF861" s="54" t="str">
        <f t="shared" si="282"/>
        <v/>
      </c>
      <c r="AG861" s="54" t="str">
        <f t="shared" si="279"/>
        <v/>
      </c>
      <c r="AH861" s="54" t="str">
        <f t="shared" si="279"/>
        <v/>
      </c>
      <c r="AI861" s="54" t="str">
        <f t="shared" si="279"/>
        <v/>
      </c>
      <c r="AJ861" s="54" t="str">
        <f t="shared" si="264"/>
        <v/>
      </c>
      <c r="AK861" s="54" t="str">
        <f t="shared" si="280"/>
        <v/>
      </c>
      <c r="AL861" s="54" t="str">
        <f t="shared" si="280"/>
        <v/>
      </c>
      <c r="AM861" s="54" t="str">
        <f t="shared" si="280"/>
        <v/>
      </c>
      <c r="AN861" s="1" t="str">
        <f>IF(AF861="S",VLOOKUP(AI861,lookups!$N$1:$O$100,2,FALSE),"NVT")</f>
        <v>NVT</v>
      </c>
      <c r="AP861" s="54" t="str">
        <f t="shared" si="277"/>
        <v/>
      </c>
    </row>
    <row r="862" spans="1:42" x14ac:dyDescent="0.2">
      <c r="A862" s="1" t="e">
        <f t="shared" si="265"/>
        <v>#VALUE!</v>
      </c>
      <c r="B862" s="1">
        <f t="shared" si="266"/>
        <v>129</v>
      </c>
      <c r="C862" s="1">
        <f t="shared" si="267"/>
        <v>1</v>
      </c>
      <c r="D862" s="1">
        <f t="shared" si="268"/>
        <v>0</v>
      </c>
      <c r="E862" s="1">
        <f t="shared" si="273"/>
        <v>858</v>
      </c>
      <c r="F862" s="1" t="str">
        <f>IFERROR(VLOOKUP($E862,aanmeldingen!$B:$AB,F$1,FALSE),"-")</f>
        <v>-</v>
      </c>
      <c r="H862" s="25" t="str">
        <f>IF($D862=1,VLOOKUP($E862,aanmeldingen!$B:$AB,H$1,FALSE),"")</f>
        <v/>
      </c>
      <c r="I862" s="1" t="str">
        <f>IF($D862=1,VLOOKUP($E862,aanmeldingen!$B:$AB,I$1,FALSE),"")</f>
        <v/>
      </c>
      <c r="J862" s="1" t="str">
        <f>IF($D862=1,VLOOKUP($E862,aanmeldingen!$B:$AB,J$1,FALSE),"")</f>
        <v/>
      </c>
      <c r="K862" s="95" t="str">
        <f>IF($D862=1,VLOOKUP($E862,aanmeldingen!$B:$AB,K$1,FALSE),"")</f>
        <v/>
      </c>
      <c r="L862" s="95" t="str">
        <f>IF($D862=1,VLOOKUP($E862,aanmeldingen!$B:$AB,L$1,FALSE),"")</f>
        <v/>
      </c>
      <c r="M862" s="18" t="str">
        <f>IF($D862=1,VLOOKUP($E862,aanmeldingen!$B:$AB,M$1,FALSE),"")</f>
        <v/>
      </c>
      <c r="N862" s="1" t="str">
        <f>IF($D862=1,VLOOKUP($E862,aanmeldingen!$B:$AB,N$1,FALSE),"")</f>
        <v/>
      </c>
      <c r="O862" s="1" t="str">
        <f>IF($F862="-","",VLOOKUP($E862,aanmeldingen!$B:$AB,O$1,FALSE))</f>
        <v/>
      </c>
      <c r="P862" s="1" t="str">
        <f>IF($F862="-","",VLOOKUP($E862,aanmeldingen!$B:$AB,P$1,FALSE))</f>
        <v/>
      </c>
      <c r="Q862" s="1" t="str">
        <f>IF($F862="-","",VLOOKUP($E862,aanmeldingen!$B:$AB,Q$1,FALSE))</f>
        <v/>
      </c>
      <c r="R862" s="123"/>
      <c r="S862" s="123"/>
      <c r="AA862" s="54">
        <f t="shared" si="274"/>
        <v>0</v>
      </c>
      <c r="AB862" s="54" t="e">
        <f t="shared" si="275"/>
        <v>#VALUE!</v>
      </c>
      <c r="AC862" s="83" t="str">
        <f t="shared" si="276"/>
        <v/>
      </c>
      <c r="AD862" s="54">
        <f t="shared" si="278"/>
        <v>858</v>
      </c>
      <c r="AE862" s="54" t="str">
        <f t="shared" si="281"/>
        <v/>
      </c>
      <c r="AF862" s="54" t="str">
        <f t="shared" si="282"/>
        <v/>
      </c>
      <c r="AG862" s="54" t="str">
        <f t="shared" si="279"/>
        <v/>
      </c>
      <c r="AH862" s="54" t="str">
        <f t="shared" si="279"/>
        <v/>
      </c>
      <c r="AI862" s="54" t="str">
        <f t="shared" si="279"/>
        <v/>
      </c>
      <c r="AJ862" s="54" t="str">
        <f t="shared" si="264"/>
        <v/>
      </c>
      <c r="AK862" s="54" t="str">
        <f t="shared" si="280"/>
        <v/>
      </c>
      <c r="AL862" s="54" t="str">
        <f t="shared" si="280"/>
        <v/>
      </c>
      <c r="AM862" s="54" t="str">
        <f t="shared" si="280"/>
        <v/>
      </c>
      <c r="AN862" s="1" t="str">
        <f>IF(AF862="S",VLOOKUP(AI862,lookups!$N$1:$O$100,2,FALSE),"NVT")</f>
        <v>NVT</v>
      </c>
      <c r="AP862" s="54" t="str">
        <f t="shared" si="277"/>
        <v/>
      </c>
    </row>
    <row r="863" spans="1:42" x14ac:dyDescent="0.2">
      <c r="A863" s="1" t="e">
        <f t="shared" si="265"/>
        <v>#VALUE!</v>
      </c>
      <c r="B863" s="1">
        <f t="shared" si="266"/>
        <v>130</v>
      </c>
      <c r="C863" s="1">
        <f t="shared" si="267"/>
        <v>1</v>
      </c>
      <c r="D863" s="1">
        <f t="shared" si="268"/>
        <v>0</v>
      </c>
      <c r="E863" s="1">
        <f t="shared" si="273"/>
        <v>859</v>
      </c>
      <c r="F863" s="1" t="str">
        <f>IFERROR(VLOOKUP($E863,aanmeldingen!$B:$AB,F$1,FALSE),"-")</f>
        <v>-</v>
      </c>
      <c r="H863" s="25" t="str">
        <f>IF($D863=1,VLOOKUP($E863,aanmeldingen!$B:$AB,H$1,FALSE),"")</f>
        <v/>
      </c>
      <c r="I863" s="1" t="str">
        <f>IF($D863=1,VLOOKUP($E863,aanmeldingen!$B:$AB,I$1,FALSE),"")</f>
        <v/>
      </c>
      <c r="J863" s="1" t="str">
        <f>IF($D863=1,VLOOKUP($E863,aanmeldingen!$B:$AB,J$1,FALSE),"")</f>
        <v/>
      </c>
      <c r="K863" s="95" t="str">
        <f>IF($D863=1,VLOOKUP($E863,aanmeldingen!$B:$AB,K$1,FALSE),"")</f>
        <v/>
      </c>
      <c r="L863" s="95" t="str">
        <f>IF($D863=1,VLOOKUP($E863,aanmeldingen!$B:$AB,L$1,FALSE),"")</f>
        <v/>
      </c>
      <c r="M863" s="18" t="str">
        <f>IF($D863=1,VLOOKUP($E863,aanmeldingen!$B:$AB,M$1,FALSE),"")</f>
        <v/>
      </c>
      <c r="N863" s="1" t="str">
        <f>IF($D863=1,VLOOKUP($E863,aanmeldingen!$B:$AB,N$1,FALSE),"")</f>
        <v/>
      </c>
      <c r="O863" s="1" t="str">
        <f>IF($F863="-","",VLOOKUP($E863,aanmeldingen!$B:$AB,O$1,FALSE))</f>
        <v/>
      </c>
      <c r="P863" s="1" t="str">
        <f>IF($F863="-","",VLOOKUP($E863,aanmeldingen!$B:$AB,P$1,FALSE))</f>
        <v/>
      </c>
      <c r="Q863" s="1" t="str">
        <f>IF($F863="-","",VLOOKUP($E863,aanmeldingen!$B:$AB,Q$1,FALSE))</f>
        <v/>
      </c>
      <c r="R863" s="123"/>
      <c r="S863" s="123"/>
      <c r="AA863" s="54">
        <f t="shared" si="274"/>
        <v>0</v>
      </c>
      <c r="AB863" s="54" t="e">
        <f t="shared" si="275"/>
        <v>#VALUE!</v>
      </c>
      <c r="AC863" s="83" t="str">
        <f t="shared" si="276"/>
        <v/>
      </c>
      <c r="AD863" s="54">
        <f t="shared" si="278"/>
        <v>859</v>
      </c>
      <c r="AE863" s="54" t="str">
        <f t="shared" si="281"/>
        <v/>
      </c>
      <c r="AF863" s="54" t="str">
        <f t="shared" si="282"/>
        <v/>
      </c>
      <c r="AG863" s="54" t="str">
        <f t="shared" si="279"/>
        <v/>
      </c>
      <c r="AH863" s="54" t="str">
        <f t="shared" si="279"/>
        <v/>
      </c>
      <c r="AI863" s="54" t="str">
        <f t="shared" si="279"/>
        <v/>
      </c>
      <c r="AJ863" s="54" t="str">
        <f t="shared" si="264"/>
        <v/>
      </c>
      <c r="AK863" s="54" t="str">
        <f t="shared" si="280"/>
        <v/>
      </c>
      <c r="AL863" s="54" t="str">
        <f t="shared" si="280"/>
        <v/>
      </c>
      <c r="AM863" s="54" t="str">
        <f t="shared" si="280"/>
        <v/>
      </c>
      <c r="AN863" s="1" t="str">
        <f>IF(AF863="S",VLOOKUP(AI863,lookups!$N$1:$O$100,2,FALSE),"NVT")</f>
        <v>NVT</v>
      </c>
      <c r="AP863" s="54" t="str">
        <f t="shared" si="277"/>
        <v/>
      </c>
    </row>
    <row r="864" spans="1:42" x14ac:dyDescent="0.2">
      <c r="A864" s="1" t="e">
        <f t="shared" si="265"/>
        <v>#VALUE!</v>
      </c>
      <c r="B864" s="1">
        <f t="shared" si="266"/>
        <v>131</v>
      </c>
      <c r="C864" s="1">
        <f t="shared" si="267"/>
        <v>1</v>
      </c>
      <c r="D864" s="1">
        <f t="shared" si="268"/>
        <v>0</v>
      </c>
      <c r="E864" s="1">
        <f t="shared" si="273"/>
        <v>860</v>
      </c>
      <c r="F864" s="1" t="str">
        <f>IFERROR(VLOOKUP($E864,aanmeldingen!$B:$AB,F$1,FALSE),"-")</f>
        <v>-</v>
      </c>
      <c r="H864" s="25" t="str">
        <f>IF($D864=1,VLOOKUP($E864,aanmeldingen!$B:$AB,H$1,FALSE),"")</f>
        <v/>
      </c>
      <c r="I864" s="1" t="str">
        <f>IF($D864=1,VLOOKUP($E864,aanmeldingen!$B:$AB,I$1,FALSE),"")</f>
        <v/>
      </c>
      <c r="J864" s="1" t="str">
        <f>IF($D864=1,VLOOKUP($E864,aanmeldingen!$B:$AB,J$1,FALSE),"")</f>
        <v/>
      </c>
      <c r="K864" s="95" t="str">
        <f>IF($D864=1,VLOOKUP($E864,aanmeldingen!$B:$AB,K$1,FALSE),"")</f>
        <v/>
      </c>
      <c r="L864" s="95" t="str">
        <f>IF($D864=1,VLOOKUP($E864,aanmeldingen!$B:$AB,L$1,FALSE),"")</f>
        <v/>
      </c>
      <c r="M864" s="18" t="str">
        <f>IF($D864=1,VLOOKUP($E864,aanmeldingen!$B:$AB,M$1,FALSE),"")</f>
        <v/>
      </c>
      <c r="N864" s="1" t="str">
        <f>IF($D864=1,VLOOKUP($E864,aanmeldingen!$B:$AB,N$1,FALSE),"")</f>
        <v/>
      </c>
      <c r="O864" s="1" t="str">
        <f>IF($F864="-","",VLOOKUP($E864,aanmeldingen!$B:$AB,O$1,FALSE))</f>
        <v/>
      </c>
      <c r="P864" s="1" t="str">
        <f>IF($F864="-","",VLOOKUP($E864,aanmeldingen!$B:$AB,P$1,FALSE))</f>
        <v/>
      </c>
      <c r="Q864" s="1" t="str">
        <f>IF($F864="-","",VLOOKUP($E864,aanmeldingen!$B:$AB,Q$1,FALSE))</f>
        <v/>
      </c>
      <c r="R864" s="123"/>
      <c r="S864" s="123"/>
      <c r="AA864" s="54">
        <f t="shared" si="274"/>
        <v>0</v>
      </c>
      <c r="AB864" s="54" t="e">
        <f t="shared" si="275"/>
        <v>#VALUE!</v>
      </c>
      <c r="AC864" s="83" t="str">
        <f t="shared" si="276"/>
        <v/>
      </c>
      <c r="AD864" s="54">
        <f t="shared" si="278"/>
        <v>860</v>
      </c>
      <c r="AE864" s="54" t="str">
        <f t="shared" si="281"/>
        <v/>
      </c>
      <c r="AF864" s="54" t="str">
        <f t="shared" si="282"/>
        <v/>
      </c>
      <c r="AG864" s="54" t="str">
        <f t="shared" si="279"/>
        <v/>
      </c>
      <c r="AH864" s="54" t="str">
        <f t="shared" si="279"/>
        <v/>
      </c>
      <c r="AI864" s="54" t="str">
        <f t="shared" si="279"/>
        <v/>
      </c>
      <c r="AJ864" s="54" t="str">
        <f t="shared" si="264"/>
        <v/>
      </c>
      <c r="AK864" s="54" t="str">
        <f t="shared" si="280"/>
        <v/>
      </c>
      <c r="AL864" s="54" t="str">
        <f t="shared" si="280"/>
        <v/>
      </c>
      <c r="AM864" s="54" t="str">
        <f t="shared" si="280"/>
        <v/>
      </c>
      <c r="AN864" s="1" t="str">
        <f>IF(AF864="S",VLOOKUP(AI864,lookups!$N$1:$O$100,2,FALSE),"NVT")</f>
        <v>NVT</v>
      </c>
      <c r="AP864" s="54" t="str">
        <f t="shared" si="277"/>
        <v/>
      </c>
    </row>
    <row r="865" spans="1:42" x14ac:dyDescent="0.2">
      <c r="A865" s="1" t="e">
        <f t="shared" si="265"/>
        <v>#VALUE!</v>
      </c>
      <c r="B865" s="1">
        <f t="shared" si="266"/>
        <v>132</v>
      </c>
      <c r="C865" s="1">
        <f t="shared" si="267"/>
        <v>1</v>
      </c>
      <c r="D865" s="1">
        <f t="shared" si="268"/>
        <v>0</v>
      </c>
      <c r="E865" s="1">
        <f t="shared" si="273"/>
        <v>861</v>
      </c>
      <c r="F865" s="1" t="str">
        <f>IFERROR(VLOOKUP($E865,aanmeldingen!$B:$AB,F$1,FALSE),"-")</f>
        <v>-</v>
      </c>
      <c r="H865" s="25" t="str">
        <f>IF($D865=1,VLOOKUP($E865,aanmeldingen!$B:$AB,H$1,FALSE),"")</f>
        <v/>
      </c>
      <c r="I865" s="1" t="str">
        <f>IF($D865=1,VLOOKUP($E865,aanmeldingen!$B:$AB,I$1,FALSE),"")</f>
        <v/>
      </c>
      <c r="J865" s="1" t="str">
        <f>IF($D865=1,VLOOKUP($E865,aanmeldingen!$B:$AB,J$1,FALSE),"")</f>
        <v/>
      </c>
      <c r="K865" s="95" t="str">
        <f>IF($D865=1,VLOOKUP($E865,aanmeldingen!$B:$AB,K$1,FALSE),"")</f>
        <v/>
      </c>
      <c r="L865" s="95" t="str">
        <f>IF($D865=1,VLOOKUP($E865,aanmeldingen!$B:$AB,L$1,FALSE),"")</f>
        <v/>
      </c>
      <c r="M865" s="18" t="str">
        <f>IF($D865=1,VLOOKUP($E865,aanmeldingen!$B:$AB,M$1,FALSE),"")</f>
        <v/>
      </c>
      <c r="N865" s="1" t="str">
        <f>IF($D865=1,VLOOKUP($E865,aanmeldingen!$B:$AB,N$1,FALSE),"")</f>
        <v/>
      </c>
      <c r="O865" s="1" t="str">
        <f>IF($F865="-","",VLOOKUP($E865,aanmeldingen!$B:$AB,O$1,FALSE))</f>
        <v/>
      </c>
      <c r="P865" s="1" t="str">
        <f>IF($F865="-","",VLOOKUP($E865,aanmeldingen!$B:$AB,P$1,FALSE))</f>
        <v/>
      </c>
      <c r="Q865" s="1" t="str">
        <f>IF($F865="-","",VLOOKUP($E865,aanmeldingen!$B:$AB,Q$1,FALSE))</f>
        <v/>
      </c>
      <c r="R865" s="123"/>
      <c r="S865" s="123"/>
      <c r="AA865" s="54">
        <f t="shared" si="274"/>
        <v>0</v>
      </c>
      <c r="AB865" s="54" t="e">
        <f t="shared" si="275"/>
        <v>#VALUE!</v>
      </c>
      <c r="AC865" s="83" t="str">
        <f t="shared" si="276"/>
        <v/>
      </c>
      <c r="AD865" s="54">
        <f t="shared" si="278"/>
        <v>861</v>
      </c>
      <c r="AE865" s="54" t="str">
        <f t="shared" si="281"/>
        <v/>
      </c>
      <c r="AF865" s="54" t="str">
        <f t="shared" si="282"/>
        <v/>
      </c>
      <c r="AG865" s="54" t="str">
        <f t="shared" ref="AG865:AI884" si="283">IF($AF865="W",VLOOKUP($AE865,$F$5:$N$997,AG$4,FALSE),IF($AF865="S",VLOOKUP($AE865,$A$5:$R$997,AG$3,FALSE),""))</f>
        <v/>
      </c>
      <c r="AH865" s="54" t="str">
        <f t="shared" si="283"/>
        <v/>
      </c>
      <c r="AI865" s="54" t="str">
        <f t="shared" si="283"/>
        <v/>
      </c>
      <c r="AJ865" s="54" t="str">
        <f t="shared" ref="AJ865:AJ928" si="284">IF($AF865="W",VLOOKUP($AE865,$F$5:$N$997,AJ$4,FALSE),IF($AF865="S",IF(VLOOKUP($AE865,$A$5:$R$997,AJ$3,FALSE)=0,"Uitslag onbekend",IF(TRUNC(VLOOKUP($AE865,$A$5:$R$997,AJ$3,FALSE))=999,"Niet deelgenomen",IF(VLOOKUP($AE865,$A$5:$R$997,AJ$3,FALSE)=998,"Zwarte kaart",VLOOKUP($AE865,$A$5:$R$997,AJ$3,FALSE)))),""))</f>
        <v/>
      </c>
      <c r="AK865" s="54" t="str">
        <f t="shared" ref="AK865:AM884" si="285">IF($AF865="W",VLOOKUP($AE865,$F$5:$N$997,AK$4,FALSE),"")</f>
        <v/>
      </c>
      <c r="AL865" s="54" t="str">
        <f t="shared" si="285"/>
        <v/>
      </c>
      <c r="AM865" s="54" t="str">
        <f t="shared" si="285"/>
        <v/>
      </c>
      <c r="AN865" s="1" t="str">
        <f>IF(AF865="S",VLOOKUP(AI865,lookups!$N$1:$O$100,2,FALSE),"NVT")</f>
        <v>NVT</v>
      </c>
      <c r="AP865" s="54" t="str">
        <f t="shared" si="277"/>
        <v/>
      </c>
    </row>
    <row r="866" spans="1:42" x14ac:dyDescent="0.2">
      <c r="A866" s="1" t="e">
        <f t="shared" si="265"/>
        <v>#VALUE!</v>
      </c>
      <c r="B866" s="1">
        <f t="shared" si="266"/>
        <v>133</v>
      </c>
      <c r="C866" s="1">
        <f t="shared" si="267"/>
        <v>1</v>
      </c>
      <c r="D866" s="1">
        <f t="shared" si="268"/>
        <v>0</v>
      </c>
      <c r="E866" s="1">
        <f t="shared" si="273"/>
        <v>862</v>
      </c>
      <c r="F866" s="1" t="str">
        <f>IFERROR(VLOOKUP($E866,aanmeldingen!$B:$AB,F$1,FALSE),"-")</f>
        <v>-</v>
      </c>
      <c r="H866" s="25" t="str">
        <f>IF($D866=1,VLOOKUP($E866,aanmeldingen!$B:$AB,H$1,FALSE),"")</f>
        <v/>
      </c>
      <c r="I866" s="1" t="str">
        <f>IF($D866=1,VLOOKUP($E866,aanmeldingen!$B:$AB,I$1,FALSE),"")</f>
        <v/>
      </c>
      <c r="J866" s="1" t="str">
        <f>IF($D866=1,VLOOKUP($E866,aanmeldingen!$B:$AB,J$1,FALSE),"")</f>
        <v/>
      </c>
      <c r="K866" s="95" t="str">
        <f>IF($D866=1,VLOOKUP($E866,aanmeldingen!$B:$AB,K$1,FALSE),"")</f>
        <v/>
      </c>
      <c r="L866" s="95" t="str">
        <f>IF($D866=1,VLOOKUP($E866,aanmeldingen!$B:$AB,L$1,FALSE),"")</f>
        <v/>
      </c>
      <c r="M866" s="18" t="str">
        <f>IF($D866=1,VLOOKUP($E866,aanmeldingen!$B:$AB,M$1,FALSE),"")</f>
        <v/>
      </c>
      <c r="N866" s="1" t="str">
        <f>IF($D866=1,VLOOKUP($E866,aanmeldingen!$B:$AB,N$1,FALSE),"")</f>
        <v/>
      </c>
      <c r="O866" s="1" t="str">
        <f>IF($F866="-","",VLOOKUP($E866,aanmeldingen!$B:$AB,O$1,FALSE))</f>
        <v/>
      </c>
      <c r="P866" s="1" t="str">
        <f>IF($F866="-","",VLOOKUP($E866,aanmeldingen!$B:$AB,P$1,FALSE))</f>
        <v/>
      </c>
      <c r="Q866" s="1" t="str">
        <f>IF($F866="-","",VLOOKUP($E866,aanmeldingen!$B:$AB,Q$1,FALSE))</f>
        <v/>
      </c>
      <c r="R866" s="123"/>
      <c r="S866" s="123"/>
      <c r="AA866" s="54">
        <f t="shared" si="274"/>
        <v>0</v>
      </c>
      <c r="AB866" s="54" t="e">
        <f t="shared" si="275"/>
        <v>#VALUE!</v>
      </c>
      <c r="AC866" s="83" t="str">
        <f t="shared" si="276"/>
        <v/>
      </c>
      <c r="AD866" s="54">
        <f t="shared" si="278"/>
        <v>862</v>
      </c>
      <c r="AE866" s="54" t="str">
        <f t="shared" si="281"/>
        <v/>
      </c>
      <c r="AF866" s="54" t="str">
        <f t="shared" si="282"/>
        <v/>
      </c>
      <c r="AG866" s="54" t="str">
        <f t="shared" si="283"/>
        <v/>
      </c>
      <c r="AH866" s="54" t="str">
        <f t="shared" si="283"/>
        <v/>
      </c>
      <c r="AI866" s="54" t="str">
        <f t="shared" si="283"/>
        <v/>
      </c>
      <c r="AJ866" s="54" t="str">
        <f t="shared" si="284"/>
        <v/>
      </c>
      <c r="AK866" s="54" t="str">
        <f t="shared" si="285"/>
        <v/>
      </c>
      <c r="AL866" s="54" t="str">
        <f t="shared" si="285"/>
        <v/>
      </c>
      <c r="AM866" s="54" t="str">
        <f t="shared" si="285"/>
        <v/>
      </c>
      <c r="AN866" s="1" t="str">
        <f>IF(AF866="S",VLOOKUP(AI866,lookups!$N$1:$O$100,2,FALSE),"NVT")</f>
        <v>NVT</v>
      </c>
      <c r="AP866" s="54" t="str">
        <f t="shared" si="277"/>
        <v/>
      </c>
    </row>
    <row r="867" spans="1:42" x14ac:dyDescent="0.2">
      <c r="A867" s="1" t="e">
        <f t="shared" si="265"/>
        <v>#VALUE!</v>
      </c>
      <c r="B867" s="1">
        <f t="shared" si="266"/>
        <v>134</v>
      </c>
      <c r="C867" s="1">
        <f t="shared" si="267"/>
        <v>1</v>
      </c>
      <c r="D867" s="1">
        <f t="shared" si="268"/>
        <v>0</v>
      </c>
      <c r="E867" s="1">
        <f t="shared" si="273"/>
        <v>863</v>
      </c>
      <c r="F867" s="1" t="str">
        <f>IFERROR(VLOOKUP($E867,aanmeldingen!$B:$AB,F$1,FALSE),"-")</f>
        <v>-</v>
      </c>
      <c r="H867" s="25" t="str">
        <f>IF($D867=1,VLOOKUP($E867,aanmeldingen!$B:$AB,H$1,FALSE),"")</f>
        <v/>
      </c>
      <c r="I867" s="1" t="str">
        <f>IF($D867=1,VLOOKUP($E867,aanmeldingen!$B:$AB,I$1,FALSE),"")</f>
        <v/>
      </c>
      <c r="J867" s="1" t="str">
        <f>IF($D867=1,VLOOKUP($E867,aanmeldingen!$B:$AB,J$1,FALSE),"")</f>
        <v/>
      </c>
      <c r="K867" s="95" t="str">
        <f>IF($D867=1,VLOOKUP($E867,aanmeldingen!$B:$AB,K$1,FALSE),"")</f>
        <v/>
      </c>
      <c r="L867" s="95" t="str">
        <f>IF($D867=1,VLOOKUP($E867,aanmeldingen!$B:$AB,L$1,FALSE),"")</f>
        <v/>
      </c>
      <c r="M867" s="18" t="str">
        <f>IF($D867=1,VLOOKUP($E867,aanmeldingen!$B:$AB,M$1,FALSE),"")</f>
        <v/>
      </c>
      <c r="N867" s="1" t="str">
        <f>IF($D867=1,VLOOKUP($E867,aanmeldingen!$B:$AB,N$1,FALSE),"")</f>
        <v/>
      </c>
      <c r="O867" s="1" t="str">
        <f>IF($F867="-","",VLOOKUP($E867,aanmeldingen!$B:$AB,O$1,FALSE))</f>
        <v/>
      </c>
      <c r="P867" s="1" t="str">
        <f>IF($F867="-","",VLOOKUP($E867,aanmeldingen!$B:$AB,P$1,FALSE))</f>
        <v/>
      </c>
      <c r="Q867" s="1" t="str">
        <f>IF($F867="-","",VLOOKUP($E867,aanmeldingen!$B:$AB,Q$1,FALSE))</f>
        <v/>
      </c>
      <c r="R867" s="123"/>
      <c r="S867" s="123"/>
      <c r="AA867" s="54">
        <f t="shared" si="274"/>
        <v>0</v>
      </c>
      <c r="AB867" s="54" t="e">
        <f t="shared" si="275"/>
        <v>#VALUE!</v>
      </c>
      <c r="AC867" s="83" t="str">
        <f t="shared" si="276"/>
        <v/>
      </c>
      <c r="AD867" s="54">
        <f t="shared" si="278"/>
        <v>863</v>
      </c>
      <c r="AE867" s="54" t="str">
        <f t="shared" si="281"/>
        <v/>
      </c>
      <c r="AF867" s="54" t="str">
        <f t="shared" si="282"/>
        <v/>
      </c>
      <c r="AG867" s="54" t="str">
        <f t="shared" si="283"/>
        <v/>
      </c>
      <c r="AH867" s="54" t="str">
        <f t="shared" si="283"/>
        <v/>
      </c>
      <c r="AI867" s="54" t="str">
        <f t="shared" si="283"/>
        <v/>
      </c>
      <c r="AJ867" s="54" t="str">
        <f t="shared" si="284"/>
        <v/>
      </c>
      <c r="AK867" s="54" t="str">
        <f t="shared" si="285"/>
        <v/>
      </c>
      <c r="AL867" s="54" t="str">
        <f t="shared" si="285"/>
        <v/>
      </c>
      <c r="AM867" s="54" t="str">
        <f t="shared" si="285"/>
        <v/>
      </c>
      <c r="AN867" s="1" t="str">
        <f>IF(AF867="S",VLOOKUP(AI867,lookups!$N$1:$O$100,2,FALSE),"NVT")</f>
        <v>NVT</v>
      </c>
      <c r="AP867" s="54" t="str">
        <f t="shared" si="277"/>
        <v/>
      </c>
    </row>
    <row r="868" spans="1:42" x14ac:dyDescent="0.2">
      <c r="A868" s="1" t="e">
        <f t="shared" ref="A868:A931" si="286">F868+IF(R868&lt;&gt;"",R868/1000,E868/1000)</f>
        <v>#VALUE!</v>
      </c>
      <c r="B868" s="1">
        <f t="shared" ref="B868:B931" si="287">IF(F868=F867,B867+1,1)</f>
        <v>135</v>
      </c>
      <c r="C868" s="1">
        <f t="shared" ref="C868:C931" si="288">IF(F868=F867,C867,IF(C867=1,0,1))</f>
        <v>1</v>
      </c>
      <c r="D868" s="1">
        <f t="shared" ref="D868:D931" si="289">IF(F868="-",0,IF(F868=F867,0,1))</f>
        <v>0</v>
      </c>
      <c r="E868" s="1">
        <f t="shared" si="273"/>
        <v>864</v>
      </c>
      <c r="F868" s="1" t="str">
        <f>IFERROR(VLOOKUP($E868,aanmeldingen!$B:$AB,F$1,FALSE),"-")</f>
        <v>-</v>
      </c>
      <c r="H868" s="25" t="str">
        <f>IF($D868=1,VLOOKUP($E868,aanmeldingen!$B:$AB,H$1,FALSE),"")</f>
        <v/>
      </c>
      <c r="I868" s="1" t="str">
        <f>IF($D868=1,VLOOKUP($E868,aanmeldingen!$B:$AB,I$1,FALSE),"")</f>
        <v/>
      </c>
      <c r="J868" s="1" t="str">
        <f>IF($D868=1,VLOOKUP($E868,aanmeldingen!$B:$AB,J$1,FALSE),"")</f>
        <v/>
      </c>
      <c r="K868" s="95" t="str">
        <f>IF($D868=1,VLOOKUP($E868,aanmeldingen!$B:$AB,K$1,FALSE),"")</f>
        <v/>
      </c>
      <c r="L868" s="95" t="str">
        <f>IF($D868=1,VLOOKUP($E868,aanmeldingen!$B:$AB,L$1,FALSE),"")</f>
        <v/>
      </c>
      <c r="M868" s="18" t="str">
        <f>IF($D868=1,VLOOKUP($E868,aanmeldingen!$B:$AB,M$1,FALSE),"")</f>
        <v/>
      </c>
      <c r="N868" s="1" t="str">
        <f>IF($D868=1,VLOOKUP($E868,aanmeldingen!$B:$AB,N$1,FALSE),"")</f>
        <v/>
      </c>
      <c r="O868" s="1" t="str">
        <f>IF($F868="-","",VLOOKUP($E868,aanmeldingen!$B:$AB,O$1,FALSE))</f>
        <v/>
      </c>
      <c r="P868" s="1" t="str">
        <f>IF($F868="-","",VLOOKUP($E868,aanmeldingen!$B:$AB,P$1,FALSE))</f>
        <v/>
      </c>
      <c r="Q868" s="1" t="str">
        <f>IF($F868="-","",VLOOKUP($E868,aanmeldingen!$B:$AB,Q$1,FALSE))</f>
        <v/>
      </c>
      <c r="R868" s="123"/>
      <c r="S868" s="123"/>
      <c r="AA868" s="54">
        <f t="shared" si="274"/>
        <v>0</v>
      </c>
      <c r="AB868" s="54" t="e">
        <f t="shared" si="275"/>
        <v>#VALUE!</v>
      </c>
      <c r="AC868" s="83" t="str">
        <f t="shared" si="276"/>
        <v/>
      </c>
      <c r="AD868" s="54">
        <f t="shared" si="278"/>
        <v>864</v>
      </c>
      <c r="AE868" s="54" t="str">
        <f t="shared" si="281"/>
        <v/>
      </c>
      <c r="AF868" s="54" t="str">
        <f t="shared" si="282"/>
        <v/>
      </c>
      <c r="AG868" s="54" t="str">
        <f t="shared" si="283"/>
        <v/>
      </c>
      <c r="AH868" s="54" t="str">
        <f t="shared" si="283"/>
        <v/>
      </c>
      <c r="AI868" s="54" t="str">
        <f t="shared" si="283"/>
        <v/>
      </c>
      <c r="AJ868" s="54" t="str">
        <f t="shared" si="284"/>
        <v/>
      </c>
      <c r="AK868" s="54" t="str">
        <f t="shared" si="285"/>
        <v/>
      </c>
      <c r="AL868" s="54" t="str">
        <f t="shared" si="285"/>
        <v/>
      </c>
      <c r="AM868" s="54" t="str">
        <f t="shared" si="285"/>
        <v/>
      </c>
      <c r="AN868" s="1" t="str">
        <f>IF(AF868="S",VLOOKUP(AI868,lookups!$N$1:$O$100,2,FALSE),"NVT")</f>
        <v>NVT</v>
      </c>
      <c r="AP868" s="54" t="str">
        <f t="shared" si="277"/>
        <v/>
      </c>
    </row>
    <row r="869" spans="1:42" x14ac:dyDescent="0.2">
      <c r="A869" s="1" t="e">
        <f t="shared" si="286"/>
        <v>#VALUE!</v>
      </c>
      <c r="B869" s="1">
        <f t="shared" si="287"/>
        <v>136</v>
      </c>
      <c r="C869" s="1">
        <f t="shared" si="288"/>
        <v>1</v>
      </c>
      <c r="D869" s="1">
        <f t="shared" si="289"/>
        <v>0</v>
      </c>
      <c r="E869" s="1">
        <f t="shared" si="273"/>
        <v>865</v>
      </c>
      <c r="F869" s="1" t="str">
        <f>IFERROR(VLOOKUP($E869,aanmeldingen!$B:$AB,F$1,FALSE),"-")</f>
        <v>-</v>
      </c>
      <c r="H869" s="25" t="str">
        <f>IF($D869=1,VLOOKUP($E869,aanmeldingen!$B:$AB,H$1,FALSE),"")</f>
        <v/>
      </c>
      <c r="I869" s="1" t="str">
        <f>IF($D869=1,VLOOKUP($E869,aanmeldingen!$B:$AB,I$1,FALSE),"")</f>
        <v/>
      </c>
      <c r="J869" s="1" t="str">
        <f>IF($D869=1,VLOOKUP($E869,aanmeldingen!$B:$AB,J$1,FALSE),"")</f>
        <v/>
      </c>
      <c r="K869" s="95" t="str">
        <f>IF($D869=1,VLOOKUP($E869,aanmeldingen!$B:$AB,K$1,FALSE),"")</f>
        <v/>
      </c>
      <c r="L869" s="95" t="str">
        <f>IF($D869=1,VLOOKUP($E869,aanmeldingen!$B:$AB,L$1,FALSE),"")</f>
        <v/>
      </c>
      <c r="M869" s="18" t="str">
        <f>IF($D869=1,VLOOKUP($E869,aanmeldingen!$B:$AB,M$1,FALSE),"")</f>
        <v/>
      </c>
      <c r="N869" s="1" t="str">
        <f>IF($D869=1,VLOOKUP($E869,aanmeldingen!$B:$AB,N$1,FALSE),"")</f>
        <v/>
      </c>
      <c r="O869" s="1" t="str">
        <f>IF($F869="-","",VLOOKUP($E869,aanmeldingen!$B:$AB,O$1,FALSE))</f>
        <v/>
      </c>
      <c r="P869" s="1" t="str">
        <f>IF($F869="-","",VLOOKUP($E869,aanmeldingen!$B:$AB,P$1,FALSE))</f>
        <v/>
      </c>
      <c r="Q869" s="1" t="str">
        <f>IF($F869="-","",VLOOKUP($E869,aanmeldingen!$B:$AB,Q$1,FALSE))</f>
        <v/>
      </c>
      <c r="R869" s="123"/>
      <c r="S869" s="123"/>
      <c r="AA869" s="54">
        <f t="shared" si="274"/>
        <v>0</v>
      </c>
      <c r="AB869" s="54" t="e">
        <f t="shared" si="275"/>
        <v>#VALUE!</v>
      </c>
      <c r="AC869" s="83" t="str">
        <f t="shared" si="276"/>
        <v/>
      </c>
      <c r="AD869" s="54">
        <f t="shared" si="278"/>
        <v>865</v>
      </c>
      <c r="AE869" s="54" t="str">
        <f t="shared" si="281"/>
        <v/>
      </c>
      <c r="AF869" s="54" t="str">
        <f t="shared" si="282"/>
        <v/>
      </c>
      <c r="AG869" s="54" t="str">
        <f t="shared" si="283"/>
        <v/>
      </c>
      <c r="AH869" s="54" t="str">
        <f t="shared" si="283"/>
        <v/>
      </c>
      <c r="AI869" s="54" t="str">
        <f t="shared" si="283"/>
        <v/>
      </c>
      <c r="AJ869" s="54" t="str">
        <f t="shared" si="284"/>
        <v/>
      </c>
      <c r="AK869" s="54" t="str">
        <f t="shared" si="285"/>
        <v/>
      </c>
      <c r="AL869" s="54" t="str">
        <f t="shared" si="285"/>
        <v/>
      </c>
      <c r="AM869" s="54" t="str">
        <f t="shared" si="285"/>
        <v/>
      </c>
      <c r="AN869" s="1" t="str">
        <f>IF(AF869="S",VLOOKUP(AI869,lookups!$N$1:$O$100,2,FALSE),"NVT")</f>
        <v>NVT</v>
      </c>
      <c r="AP869" s="54" t="str">
        <f t="shared" si="277"/>
        <v/>
      </c>
    </row>
    <row r="870" spans="1:42" x14ac:dyDescent="0.2">
      <c r="A870" s="1" t="e">
        <f t="shared" si="286"/>
        <v>#VALUE!</v>
      </c>
      <c r="B870" s="1">
        <f t="shared" si="287"/>
        <v>137</v>
      </c>
      <c r="C870" s="1">
        <f t="shared" si="288"/>
        <v>1</v>
      </c>
      <c r="D870" s="1">
        <f t="shared" si="289"/>
        <v>0</v>
      </c>
      <c r="E870" s="1">
        <f t="shared" si="273"/>
        <v>866</v>
      </c>
      <c r="F870" s="1" t="str">
        <f>IFERROR(VLOOKUP($E870,aanmeldingen!$B:$AB,F$1,FALSE),"-")</f>
        <v>-</v>
      </c>
      <c r="H870" s="25" t="str">
        <f>IF($D870=1,VLOOKUP($E870,aanmeldingen!$B:$AB,H$1,FALSE),"")</f>
        <v/>
      </c>
      <c r="I870" s="1" t="str">
        <f>IF($D870=1,VLOOKUP($E870,aanmeldingen!$B:$AB,I$1,FALSE),"")</f>
        <v/>
      </c>
      <c r="J870" s="1" t="str">
        <f>IF($D870=1,VLOOKUP($E870,aanmeldingen!$B:$AB,J$1,FALSE),"")</f>
        <v/>
      </c>
      <c r="K870" s="95" t="str">
        <f>IF($D870=1,VLOOKUP($E870,aanmeldingen!$B:$AB,K$1,FALSE),"")</f>
        <v/>
      </c>
      <c r="L870" s="95" t="str">
        <f>IF($D870=1,VLOOKUP($E870,aanmeldingen!$B:$AB,L$1,FALSE),"")</f>
        <v/>
      </c>
      <c r="M870" s="18" t="str">
        <f>IF($D870=1,VLOOKUP($E870,aanmeldingen!$B:$AB,M$1,FALSE),"")</f>
        <v/>
      </c>
      <c r="N870" s="1" t="str">
        <f>IF($D870=1,VLOOKUP($E870,aanmeldingen!$B:$AB,N$1,FALSE),"")</f>
        <v/>
      </c>
      <c r="O870" s="1" t="str">
        <f>IF($F870="-","",VLOOKUP($E870,aanmeldingen!$B:$AB,O$1,FALSE))</f>
        <v/>
      </c>
      <c r="P870" s="1" t="str">
        <f>IF($F870="-","",VLOOKUP($E870,aanmeldingen!$B:$AB,P$1,FALSE))</f>
        <v/>
      </c>
      <c r="Q870" s="1" t="str">
        <f>IF($F870="-","",VLOOKUP($E870,aanmeldingen!$B:$AB,Q$1,FALSE))</f>
        <v/>
      </c>
      <c r="R870" s="123"/>
      <c r="S870" s="123"/>
      <c r="AA870" s="54">
        <f t="shared" si="274"/>
        <v>0</v>
      </c>
      <c r="AB870" s="54" t="e">
        <f t="shared" si="275"/>
        <v>#VALUE!</v>
      </c>
      <c r="AC870" s="83" t="str">
        <f t="shared" si="276"/>
        <v/>
      </c>
      <c r="AD870" s="54">
        <f t="shared" si="278"/>
        <v>866</v>
      </c>
      <c r="AE870" s="54" t="str">
        <f t="shared" si="281"/>
        <v/>
      </c>
      <c r="AF870" s="54" t="str">
        <f t="shared" si="282"/>
        <v/>
      </c>
      <c r="AG870" s="54" t="str">
        <f t="shared" si="283"/>
        <v/>
      </c>
      <c r="AH870" s="54" t="str">
        <f t="shared" si="283"/>
        <v/>
      </c>
      <c r="AI870" s="54" t="str">
        <f t="shared" si="283"/>
        <v/>
      </c>
      <c r="AJ870" s="54" t="str">
        <f t="shared" si="284"/>
        <v/>
      </c>
      <c r="AK870" s="54" t="str">
        <f t="shared" si="285"/>
        <v/>
      </c>
      <c r="AL870" s="54" t="str">
        <f t="shared" si="285"/>
        <v/>
      </c>
      <c r="AM870" s="54" t="str">
        <f t="shared" si="285"/>
        <v/>
      </c>
      <c r="AN870" s="1" t="str">
        <f>IF(AF870="S",VLOOKUP(AI870,lookups!$N$1:$O$100,2,FALSE),"NVT")</f>
        <v>NVT</v>
      </c>
      <c r="AP870" s="54" t="str">
        <f t="shared" si="277"/>
        <v/>
      </c>
    </row>
    <row r="871" spans="1:42" x14ac:dyDescent="0.2">
      <c r="A871" s="1" t="e">
        <f t="shared" si="286"/>
        <v>#VALUE!</v>
      </c>
      <c r="B871" s="1">
        <f t="shared" si="287"/>
        <v>138</v>
      </c>
      <c r="C871" s="1">
        <f t="shared" si="288"/>
        <v>1</v>
      </c>
      <c r="D871" s="1">
        <f t="shared" si="289"/>
        <v>0</v>
      </c>
      <c r="E871" s="1">
        <f t="shared" si="273"/>
        <v>867</v>
      </c>
      <c r="F871" s="1" t="str">
        <f>IFERROR(VLOOKUP($E871,aanmeldingen!$B:$AB,F$1,FALSE),"-")</f>
        <v>-</v>
      </c>
      <c r="H871" s="25" t="str">
        <f>IF($D871=1,VLOOKUP($E871,aanmeldingen!$B:$AB,H$1,FALSE),"")</f>
        <v/>
      </c>
      <c r="I871" s="1" t="str">
        <f>IF($D871=1,VLOOKUP($E871,aanmeldingen!$B:$AB,I$1,FALSE),"")</f>
        <v/>
      </c>
      <c r="J871" s="1" t="str">
        <f>IF($D871=1,VLOOKUP($E871,aanmeldingen!$B:$AB,J$1,FALSE),"")</f>
        <v/>
      </c>
      <c r="K871" s="95" t="str">
        <f>IF($D871=1,VLOOKUP($E871,aanmeldingen!$B:$AB,K$1,FALSE),"")</f>
        <v/>
      </c>
      <c r="L871" s="95" t="str">
        <f>IF($D871=1,VLOOKUP($E871,aanmeldingen!$B:$AB,L$1,FALSE),"")</f>
        <v/>
      </c>
      <c r="M871" s="18" t="str">
        <f>IF($D871=1,VLOOKUP($E871,aanmeldingen!$B:$AB,M$1,FALSE),"")</f>
        <v/>
      </c>
      <c r="N871" s="1" t="str">
        <f>IF($D871=1,VLOOKUP($E871,aanmeldingen!$B:$AB,N$1,FALSE),"")</f>
        <v/>
      </c>
      <c r="O871" s="1" t="str">
        <f>IF($F871="-","",VLOOKUP($E871,aanmeldingen!$B:$AB,O$1,FALSE))</f>
        <v/>
      </c>
      <c r="P871" s="1" t="str">
        <f>IF($F871="-","",VLOOKUP($E871,aanmeldingen!$B:$AB,P$1,FALSE))</f>
        <v/>
      </c>
      <c r="Q871" s="1" t="str">
        <f>IF($F871="-","",VLOOKUP($E871,aanmeldingen!$B:$AB,Q$1,FALSE))</f>
        <v/>
      </c>
      <c r="R871" s="123"/>
      <c r="S871" s="123"/>
      <c r="AA871" s="54">
        <f t="shared" si="274"/>
        <v>0</v>
      </c>
      <c r="AB871" s="54" t="e">
        <f t="shared" si="275"/>
        <v>#VALUE!</v>
      </c>
      <c r="AC871" s="83" t="str">
        <f t="shared" si="276"/>
        <v/>
      </c>
      <c r="AD871" s="54">
        <f t="shared" si="278"/>
        <v>867</v>
      </c>
      <c r="AE871" s="54" t="str">
        <f t="shared" si="281"/>
        <v/>
      </c>
      <c r="AF871" s="54" t="str">
        <f t="shared" si="282"/>
        <v/>
      </c>
      <c r="AG871" s="54" t="str">
        <f t="shared" si="283"/>
        <v/>
      </c>
      <c r="AH871" s="54" t="str">
        <f t="shared" si="283"/>
        <v/>
      </c>
      <c r="AI871" s="54" t="str">
        <f t="shared" si="283"/>
        <v/>
      </c>
      <c r="AJ871" s="54" t="str">
        <f t="shared" si="284"/>
        <v/>
      </c>
      <c r="AK871" s="54" t="str">
        <f t="shared" si="285"/>
        <v/>
      </c>
      <c r="AL871" s="54" t="str">
        <f t="shared" si="285"/>
        <v/>
      </c>
      <c r="AM871" s="54" t="str">
        <f t="shared" si="285"/>
        <v/>
      </c>
      <c r="AN871" s="1" t="str">
        <f>IF(AF871="S",VLOOKUP(AI871,lookups!$N$1:$O$100,2,FALSE),"NVT")</f>
        <v>NVT</v>
      </c>
      <c r="AP871" s="54" t="str">
        <f t="shared" si="277"/>
        <v/>
      </c>
    </row>
    <row r="872" spans="1:42" x14ac:dyDescent="0.2">
      <c r="A872" s="1" t="e">
        <f t="shared" si="286"/>
        <v>#VALUE!</v>
      </c>
      <c r="B872" s="1">
        <f t="shared" si="287"/>
        <v>139</v>
      </c>
      <c r="C872" s="1">
        <f t="shared" si="288"/>
        <v>1</v>
      </c>
      <c r="D872" s="1">
        <f t="shared" si="289"/>
        <v>0</v>
      </c>
      <c r="E872" s="1">
        <f t="shared" si="273"/>
        <v>868</v>
      </c>
      <c r="F872" s="1" t="str">
        <f>IFERROR(VLOOKUP($E872,aanmeldingen!$B:$AB,F$1,FALSE),"-")</f>
        <v>-</v>
      </c>
      <c r="H872" s="25" t="str">
        <f>IF($D872=1,VLOOKUP($E872,aanmeldingen!$B:$AB,H$1,FALSE),"")</f>
        <v/>
      </c>
      <c r="I872" s="1" t="str">
        <f>IF($D872=1,VLOOKUP($E872,aanmeldingen!$B:$AB,I$1,FALSE),"")</f>
        <v/>
      </c>
      <c r="J872" s="1" t="str">
        <f>IF($D872=1,VLOOKUP($E872,aanmeldingen!$B:$AB,J$1,FALSE),"")</f>
        <v/>
      </c>
      <c r="K872" s="95" t="str">
        <f>IF($D872=1,VLOOKUP($E872,aanmeldingen!$B:$AB,K$1,FALSE),"")</f>
        <v/>
      </c>
      <c r="L872" s="95" t="str">
        <f>IF($D872=1,VLOOKUP($E872,aanmeldingen!$B:$AB,L$1,FALSE),"")</f>
        <v/>
      </c>
      <c r="M872" s="18" t="str">
        <f>IF($D872=1,VLOOKUP($E872,aanmeldingen!$B:$AB,M$1,FALSE),"")</f>
        <v/>
      </c>
      <c r="N872" s="1" t="str">
        <f>IF($D872=1,VLOOKUP($E872,aanmeldingen!$B:$AB,N$1,FALSE),"")</f>
        <v/>
      </c>
      <c r="O872" s="1" t="str">
        <f>IF($F872="-","",VLOOKUP($E872,aanmeldingen!$B:$AB,O$1,FALSE))</f>
        <v/>
      </c>
      <c r="P872" s="1" t="str">
        <f>IF($F872="-","",VLOOKUP($E872,aanmeldingen!$B:$AB,P$1,FALSE))</f>
        <v/>
      </c>
      <c r="Q872" s="1" t="str">
        <f>IF($F872="-","",VLOOKUP($E872,aanmeldingen!$B:$AB,Q$1,FALSE))</f>
        <v/>
      </c>
      <c r="R872" s="123"/>
      <c r="S872" s="123"/>
      <c r="AA872" s="54">
        <f t="shared" si="274"/>
        <v>0</v>
      </c>
      <c r="AB872" s="54" t="e">
        <f t="shared" si="275"/>
        <v>#VALUE!</v>
      </c>
      <c r="AC872" s="83" t="str">
        <f t="shared" si="276"/>
        <v/>
      </c>
      <c r="AD872" s="54">
        <f t="shared" si="278"/>
        <v>868</v>
      </c>
      <c r="AE872" s="54" t="str">
        <f t="shared" si="281"/>
        <v/>
      </c>
      <c r="AF872" s="54" t="str">
        <f t="shared" si="282"/>
        <v/>
      </c>
      <c r="AG872" s="54" t="str">
        <f t="shared" si="283"/>
        <v/>
      </c>
      <c r="AH872" s="54" t="str">
        <f t="shared" si="283"/>
        <v/>
      </c>
      <c r="AI872" s="54" t="str">
        <f t="shared" si="283"/>
        <v/>
      </c>
      <c r="AJ872" s="54" t="str">
        <f t="shared" si="284"/>
        <v/>
      </c>
      <c r="AK872" s="54" t="str">
        <f t="shared" si="285"/>
        <v/>
      </c>
      <c r="AL872" s="54" t="str">
        <f t="shared" si="285"/>
        <v/>
      </c>
      <c r="AM872" s="54" t="str">
        <f t="shared" si="285"/>
        <v/>
      </c>
      <c r="AN872" s="1" t="str">
        <f>IF(AF872="S",VLOOKUP(AI872,lookups!$N$1:$O$100,2,FALSE),"NVT")</f>
        <v>NVT</v>
      </c>
      <c r="AP872" s="54" t="str">
        <f t="shared" si="277"/>
        <v/>
      </c>
    </row>
    <row r="873" spans="1:42" x14ac:dyDescent="0.2">
      <c r="A873" s="1" t="e">
        <f t="shared" si="286"/>
        <v>#VALUE!</v>
      </c>
      <c r="B873" s="1">
        <f t="shared" si="287"/>
        <v>140</v>
      </c>
      <c r="C873" s="1">
        <f t="shared" si="288"/>
        <v>1</v>
      </c>
      <c r="D873" s="1">
        <f t="shared" si="289"/>
        <v>0</v>
      </c>
      <c r="E873" s="1">
        <f t="shared" si="273"/>
        <v>869</v>
      </c>
      <c r="F873" s="1" t="str">
        <f>IFERROR(VLOOKUP($E873,aanmeldingen!$B:$AB,F$1,FALSE),"-")</f>
        <v>-</v>
      </c>
      <c r="H873" s="25" t="str">
        <f>IF($D873=1,VLOOKUP($E873,aanmeldingen!$B:$AB,H$1,FALSE),"")</f>
        <v/>
      </c>
      <c r="I873" s="1" t="str">
        <f>IF($D873=1,VLOOKUP($E873,aanmeldingen!$B:$AB,I$1,FALSE),"")</f>
        <v/>
      </c>
      <c r="J873" s="1" t="str">
        <f>IF($D873=1,VLOOKUP($E873,aanmeldingen!$B:$AB,J$1,FALSE),"")</f>
        <v/>
      </c>
      <c r="K873" s="95" t="str">
        <f>IF($D873=1,VLOOKUP($E873,aanmeldingen!$B:$AB,K$1,FALSE),"")</f>
        <v/>
      </c>
      <c r="L873" s="95" t="str">
        <f>IF($D873=1,VLOOKUP($E873,aanmeldingen!$B:$AB,L$1,FALSE),"")</f>
        <v/>
      </c>
      <c r="M873" s="18" t="str">
        <f>IF($D873=1,VLOOKUP($E873,aanmeldingen!$B:$AB,M$1,FALSE),"")</f>
        <v/>
      </c>
      <c r="N873" s="1" t="str">
        <f>IF($D873=1,VLOOKUP($E873,aanmeldingen!$B:$AB,N$1,FALSE),"")</f>
        <v/>
      </c>
      <c r="O873" s="1" t="str">
        <f>IF($F873="-","",VLOOKUP($E873,aanmeldingen!$B:$AB,O$1,FALSE))</f>
        <v/>
      </c>
      <c r="P873" s="1" t="str">
        <f>IF($F873="-","",VLOOKUP($E873,aanmeldingen!$B:$AB,P$1,FALSE))</f>
        <v/>
      </c>
      <c r="Q873" s="1" t="str">
        <f>IF($F873="-","",VLOOKUP($E873,aanmeldingen!$B:$AB,Q$1,FALSE))</f>
        <v/>
      </c>
      <c r="R873" s="123"/>
      <c r="S873" s="123"/>
      <c r="AA873" s="54">
        <f t="shared" si="274"/>
        <v>0</v>
      </c>
      <c r="AB873" s="54" t="e">
        <f t="shared" si="275"/>
        <v>#VALUE!</v>
      </c>
      <c r="AC873" s="83" t="str">
        <f t="shared" si="276"/>
        <v/>
      </c>
      <c r="AD873" s="54">
        <f t="shared" si="278"/>
        <v>869</v>
      </c>
      <c r="AE873" s="54" t="str">
        <f t="shared" si="281"/>
        <v/>
      </c>
      <c r="AF873" s="54" t="str">
        <f t="shared" si="282"/>
        <v/>
      </c>
      <c r="AG873" s="54" t="str">
        <f t="shared" si="283"/>
        <v/>
      </c>
      <c r="AH873" s="54" t="str">
        <f t="shared" si="283"/>
        <v/>
      </c>
      <c r="AI873" s="54" t="str">
        <f t="shared" si="283"/>
        <v/>
      </c>
      <c r="AJ873" s="54" t="str">
        <f t="shared" si="284"/>
        <v/>
      </c>
      <c r="AK873" s="54" t="str">
        <f t="shared" si="285"/>
        <v/>
      </c>
      <c r="AL873" s="54" t="str">
        <f t="shared" si="285"/>
        <v/>
      </c>
      <c r="AM873" s="54" t="str">
        <f t="shared" si="285"/>
        <v/>
      </c>
      <c r="AN873" s="1" t="str">
        <f>IF(AF873="S",VLOOKUP(AI873,lookups!$N$1:$O$100,2,FALSE),"NVT")</f>
        <v>NVT</v>
      </c>
      <c r="AP873" s="54" t="str">
        <f t="shared" si="277"/>
        <v/>
      </c>
    </row>
    <row r="874" spans="1:42" x14ac:dyDescent="0.2">
      <c r="A874" s="1" t="e">
        <f t="shared" si="286"/>
        <v>#VALUE!</v>
      </c>
      <c r="B874" s="1">
        <f t="shared" si="287"/>
        <v>141</v>
      </c>
      <c r="C874" s="1">
        <f t="shared" si="288"/>
        <v>1</v>
      </c>
      <c r="D874" s="1">
        <f t="shared" si="289"/>
        <v>0</v>
      </c>
      <c r="E874" s="1">
        <f t="shared" si="273"/>
        <v>870</v>
      </c>
      <c r="F874" s="1" t="str">
        <f>IFERROR(VLOOKUP($E874,aanmeldingen!$B:$AB,F$1,FALSE),"-")</f>
        <v>-</v>
      </c>
      <c r="H874" s="25" t="str">
        <f>IF($D874=1,VLOOKUP($E874,aanmeldingen!$B:$AB,H$1,FALSE),"")</f>
        <v/>
      </c>
      <c r="I874" s="1" t="str">
        <f>IF($D874=1,VLOOKUP($E874,aanmeldingen!$B:$AB,I$1,FALSE),"")</f>
        <v/>
      </c>
      <c r="J874" s="1" t="str">
        <f>IF($D874=1,VLOOKUP($E874,aanmeldingen!$B:$AB,J$1,FALSE),"")</f>
        <v/>
      </c>
      <c r="K874" s="95" t="str">
        <f>IF($D874=1,VLOOKUP($E874,aanmeldingen!$B:$AB,K$1,FALSE),"")</f>
        <v/>
      </c>
      <c r="L874" s="95" t="str">
        <f>IF($D874=1,VLOOKUP($E874,aanmeldingen!$B:$AB,L$1,FALSE),"")</f>
        <v/>
      </c>
      <c r="M874" s="18" t="str">
        <f>IF($D874=1,VLOOKUP($E874,aanmeldingen!$B:$AB,M$1,FALSE),"")</f>
        <v/>
      </c>
      <c r="N874" s="1" t="str">
        <f>IF($D874=1,VLOOKUP($E874,aanmeldingen!$B:$AB,N$1,FALSE),"")</f>
        <v/>
      </c>
      <c r="O874" s="1" t="str">
        <f>IF($F874="-","",VLOOKUP($E874,aanmeldingen!$B:$AB,O$1,FALSE))</f>
        <v/>
      </c>
      <c r="P874" s="1" t="str">
        <f>IF($F874="-","",VLOOKUP($E874,aanmeldingen!$B:$AB,P$1,FALSE))</f>
        <v/>
      </c>
      <c r="Q874" s="1" t="str">
        <f>IF($F874="-","",VLOOKUP($E874,aanmeldingen!$B:$AB,Q$1,FALSE))</f>
        <v/>
      </c>
      <c r="R874" s="123"/>
      <c r="S874" s="123"/>
      <c r="AA874" s="54">
        <f t="shared" si="274"/>
        <v>0</v>
      </c>
      <c r="AB874" s="54" t="e">
        <f t="shared" si="275"/>
        <v>#VALUE!</v>
      </c>
      <c r="AC874" s="83" t="str">
        <f t="shared" si="276"/>
        <v/>
      </c>
      <c r="AD874" s="54">
        <f t="shared" si="278"/>
        <v>870</v>
      </c>
      <c r="AE874" s="54" t="str">
        <f t="shared" si="281"/>
        <v/>
      </c>
      <c r="AF874" s="54" t="str">
        <f t="shared" si="282"/>
        <v/>
      </c>
      <c r="AG874" s="54" t="str">
        <f t="shared" si="283"/>
        <v/>
      </c>
      <c r="AH874" s="54" t="str">
        <f t="shared" si="283"/>
        <v/>
      </c>
      <c r="AI874" s="54" t="str">
        <f t="shared" si="283"/>
        <v/>
      </c>
      <c r="AJ874" s="54" t="str">
        <f t="shared" si="284"/>
        <v/>
      </c>
      <c r="AK874" s="54" t="str">
        <f t="shared" si="285"/>
        <v/>
      </c>
      <c r="AL874" s="54" t="str">
        <f t="shared" si="285"/>
        <v/>
      </c>
      <c r="AM874" s="54" t="str">
        <f t="shared" si="285"/>
        <v/>
      </c>
      <c r="AN874" s="1" t="str">
        <f>IF(AF874="S",VLOOKUP(AI874,lookups!$N$1:$O$100,2,FALSE),"NVT")</f>
        <v>NVT</v>
      </c>
      <c r="AP874" s="54" t="str">
        <f t="shared" si="277"/>
        <v/>
      </c>
    </row>
    <row r="875" spans="1:42" x14ac:dyDescent="0.2">
      <c r="A875" s="1" t="e">
        <f t="shared" si="286"/>
        <v>#VALUE!</v>
      </c>
      <c r="B875" s="1">
        <f t="shared" si="287"/>
        <v>142</v>
      </c>
      <c r="C875" s="1">
        <f t="shared" si="288"/>
        <v>1</v>
      </c>
      <c r="D875" s="1">
        <f t="shared" si="289"/>
        <v>0</v>
      </c>
      <c r="E875" s="1">
        <f t="shared" si="273"/>
        <v>871</v>
      </c>
      <c r="F875" s="1" t="str">
        <f>IFERROR(VLOOKUP($E875,aanmeldingen!$B:$AB,F$1,FALSE),"-")</f>
        <v>-</v>
      </c>
      <c r="H875" s="25" t="str">
        <f>IF($D875=1,VLOOKUP($E875,aanmeldingen!$B:$AB,H$1,FALSE),"")</f>
        <v/>
      </c>
      <c r="I875" s="1" t="str">
        <f>IF($D875=1,VLOOKUP($E875,aanmeldingen!$B:$AB,I$1,FALSE),"")</f>
        <v/>
      </c>
      <c r="J875" s="1" t="str">
        <f>IF($D875=1,VLOOKUP($E875,aanmeldingen!$B:$AB,J$1,FALSE),"")</f>
        <v/>
      </c>
      <c r="K875" s="95" t="str">
        <f>IF($D875=1,VLOOKUP($E875,aanmeldingen!$B:$AB,K$1,FALSE),"")</f>
        <v/>
      </c>
      <c r="L875" s="95" t="str">
        <f>IF($D875=1,VLOOKUP($E875,aanmeldingen!$B:$AB,L$1,FALSE),"")</f>
        <v/>
      </c>
      <c r="M875" s="18" t="str">
        <f>IF($D875=1,VLOOKUP($E875,aanmeldingen!$B:$AB,M$1,FALSE),"")</f>
        <v/>
      </c>
      <c r="N875" s="1" t="str">
        <f>IF($D875=1,VLOOKUP($E875,aanmeldingen!$B:$AB,N$1,FALSE),"")</f>
        <v/>
      </c>
      <c r="O875" s="1" t="str">
        <f>IF($F875="-","",VLOOKUP($E875,aanmeldingen!$B:$AB,O$1,FALSE))</f>
        <v/>
      </c>
      <c r="P875" s="1" t="str">
        <f>IF($F875="-","",VLOOKUP($E875,aanmeldingen!$B:$AB,P$1,FALSE))</f>
        <v/>
      </c>
      <c r="Q875" s="1" t="str">
        <f>IF($F875="-","",VLOOKUP($E875,aanmeldingen!$B:$AB,Q$1,FALSE))</f>
        <v/>
      </c>
      <c r="R875" s="123"/>
      <c r="S875" s="123"/>
      <c r="AA875" s="54">
        <f t="shared" si="274"/>
        <v>0</v>
      </c>
      <c r="AB875" s="54" t="e">
        <f t="shared" si="275"/>
        <v>#VALUE!</v>
      </c>
      <c r="AC875" s="83" t="str">
        <f t="shared" si="276"/>
        <v/>
      </c>
      <c r="AD875" s="54">
        <f t="shared" si="278"/>
        <v>871</v>
      </c>
      <c r="AE875" s="54" t="str">
        <f t="shared" si="281"/>
        <v/>
      </c>
      <c r="AF875" s="54" t="str">
        <f t="shared" si="282"/>
        <v/>
      </c>
      <c r="AG875" s="54" t="str">
        <f t="shared" si="283"/>
        <v/>
      </c>
      <c r="AH875" s="54" t="str">
        <f t="shared" si="283"/>
        <v/>
      </c>
      <c r="AI875" s="54" t="str">
        <f t="shared" si="283"/>
        <v/>
      </c>
      <c r="AJ875" s="54" t="str">
        <f t="shared" si="284"/>
        <v/>
      </c>
      <c r="AK875" s="54" t="str">
        <f t="shared" si="285"/>
        <v/>
      </c>
      <c r="AL875" s="54" t="str">
        <f t="shared" si="285"/>
        <v/>
      </c>
      <c r="AM875" s="54" t="str">
        <f t="shared" si="285"/>
        <v/>
      </c>
      <c r="AN875" s="1" t="str">
        <f>IF(AF875="S",VLOOKUP(AI875,lookups!$N$1:$O$100,2,FALSE),"NVT")</f>
        <v>NVT</v>
      </c>
      <c r="AP875" s="54" t="str">
        <f t="shared" si="277"/>
        <v/>
      </c>
    </row>
    <row r="876" spans="1:42" x14ac:dyDescent="0.2">
      <c r="A876" s="1" t="e">
        <f t="shared" si="286"/>
        <v>#VALUE!</v>
      </c>
      <c r="B876" s="1">
        <f t="shared" si="287"/>
        <v>143</v>
      </c>
      <c r="C876" s="1">
        <f t="shared" si="288"/>
        <v>1</v>
      </c>
      <c r="D876" s="1">
        <f t="shared" si="289"/>
        <v>0</v>
      </c>
      <c r="E876" s="1">
        <f t="shared" si="273"/>
        <v>872</v>
      </c>
      <c r="F876" s="1" t="str">
        <f>IFERROR(VLOOKUP($E876,aanmeldingen!$B:$AB,F$1,FALSE),"-")</f>
        <v>-</v>
      </c>
      <c r="H876" s="25" t="str">
        <f>IF($D876=1,VLOOKUP($E876,aanmeldingen!$B:$AB,H$1,FALSE),"")</f>
        <v/>
      </c>
      <c r="I876" s="1" t="str">
        <f>IF($D876=1,VLOOKUP($E876,aanmeldingen!$B:$AB,I$1,FALSE),"")</f>
        <v/>
      </c>
      <c r="J876" s="1" t="str">
        <f>IF($D876=1,VLOOKUP($E876,aanmeldingen!$B:$AB,J$1,FALSE),"")</f>
        <v/>
      </c>
      <c r="K876" s="95" t="str">
        <f>IF($D876=1,VLOOKUP($E876,aanmeldingen!$B:$AB,K$1,FALSE),"")</f>
        <v/>
      </c>
      <c r="L876" s="95" t="str">
        <f>IF($D876=1,VLOOKUP($E876,aanmeldingen!$B:$AB,L$1,FALSE),"")</f>
        <v/>
      </c>
      <c r="M876" s="18" t="str">
        <f>IF($D876=1,VLOOKUP($E876,aanmeldingen!$B:$AB,M$1,FALSE),"")</f>
        <v/>
      </c>
      <c r="N876" s="1" t="str">
        <f>IF($D876=1,VLOOKUP($E876,aanmeldingen!$B:$AB,N$1,FALSE),"")</f>
        <v/>
      </c>
      <c r="O876" s="1" t="str">
        <f>IF($F876="-","",VLOOKUP($E876,aanmeldingen!$B:$AB,O$1,FALSE))</f>
        <v/>
      </c>
      <c r="P876" s="1" t="str">
        <f>IF($F876="-","",VLOOKUP($E876,aanmeldingen!$B:$AB,P$1,FALSE))</f>
        <v/>
      </c>
      <c r="Q876" s="1" t="str">
        <f>IF($F876="-","",VLOOKUP($E876,aanmeldingen!$B:$AB,Q$1,FALSE))</f>
        <v/>
      </c>
      <c r="R876" s="123"/>
      <c r="S876" s="123"/>
      <c r="AA876" s="54">
        <f t="shared" si="274"/>
        <v>0</v>
      </c>
      <c r="AB876" s="54" t="e">
        <f t="shared" si="275"/>
        <v>#VALUE!</v>
      </c>
      <c r="AC876" s="83" t="str">
        <f t="shared" si="276"/>
        <v/>
      </c>
      <c r="AD876" s="54">
        <f t="shared" si="278"/>
        <v>872</v>
      </c>
      <c r="AE876" s="54" t="str">
        <f t="shared" si="281"/>
        <v/>
      </c>
      <c r="AF876" s="54" t="str">
        <f t="shared" si="282"/>
        <v/>
      </c>
      <c r="AG876" s="54" t="str">
        <f t="shared" si="283"/>
        <v/>
      </c>
      <c r="AH876" s="54" t="str">
        <f t="shared" si="283"/>
        <v/>
      </c>
      <c r="AI876" s="54" t="str">
        <f t="shared" si="283"/>
        <v/>
      </c>
      <c r="AJ876" s="54" t="str">
        <f t="shared" si="284"/>
        <v/>
      </c>
      <c r="AK876" s="54" t="str">
        <f t="shared" si="285"/>
        <v/>
      </c>
      <c r="AL876" s="54" t="str">
        <f t="shared" si="285"/>
        <v/>
      </c>
      <c r="AM876" s="54" t="str">
        <f t="shared" si="285"/>
        <v/>
      </c>
      <c r="AN876" s="1" t="str">
        <f>IF(AF876="S",VLOOKUP(AI876,lookups!$N$1:$O$100,2,FALSE),"NVT")</f>
        <v>NVT</v>
      </c>
      <c r="AP876" s="54" t="str">
        <f t="shared" si="277"/>
        <v/>
      </c>
    </row>
    <row r="877" spans="1:42" x14ac:dyDescent="0.2">
      <c r="A877" s="1" t="e">
        <f t="shared" si="286"/>
        <v>#VALUE!</v>
      </c>
      <c r="B877" s="1">
        <f t="shared" si="287"/>
        <v>144</v>
      </c>
      <c r="C877" s="1">
        <f t="shared" si="288"/>
        <v>1</v>
      </c>
      <c r="D877" s="1">
        <f t="shared" si="289"/>
        <v>0</v>
      </c>
      <c r="E877" s="1">
        <f t="shared" si="273"/>
        <v>873</v>
      </c>
      <c r="F877" s="1" t="str">
        <f>IFERROR(VLOOKUP($E877,aanmeldingen!$B:$AB,F$1,FALSE),"-")</f>
        <v>-</v>
      </c>
      <c r="H877" s="25" t="str">
        <f>IF($D877=1,VLOOKUP($E877,aanmeldingen!$B:$AB,H$1,FALSE),"")</f>
        <v/>
      </c>
      <c r="I877" s="1" t="str">
        <f>IF($D877=1,VLOOKUP($E877,aanmeldingen!$B:$AB,I$1,FALSE),"")</f>
        <v/>
      </c>
      <c r="J877" s="1" t="str">
        <f>IF($D877=1,VLOOKUP($E877,aanmeldingen!$B:$AB,J$1,FALSE),"")</f>
        <v/>
      </c>
      <c r="K877" s="95" t="str">
        <f>IF($D877=1,VLOOKUP($E877,aanmeldingen!$B:$AB,K$1,FALSE),"")</f>
        <v/>
      </c>
      <c r="L877" s="95" t="str">
        <f>IF($D877=1,VLOOKUP($E877,aanmeldingen!$B:$AB,L$1,FALSE),"")</f>
        <v/>
      </c>
      <c r="M877" s="18" t="str">
        <f>IF($D877=1,VLOOKUP($E877,aanmeldingen!$B:$AB,M$1,FALSE),"")</f>
        <v/>
      </c>
      <c r="N877" s="1" t="str">
        <f>IF($D877=1,VLOOKUP($E877,aanmeldingen!$B:$AB,N$1,FALSE),"")</f>
        <v/>
      </c>
      <c r="O877" s="1" t="str">
        <f>IF($F877="-","",VLOOKUP($E877,aanmeldingen!$B:$AB,O$1,FALSE))</f>
        <v/>
      </c>
      <c r="P877" s="1" t="str">
        <f>IF($F877="-","",VLOOKUP($E877,aanmeldingen!$B:$AB,P$1,FALSE))</f>
        <v/>
      </c>
      <c r="Q877" s="1" t="str">
        <f>IF($F877="-","",VLOOKUP($E877,aanmeldingen!$B:$AB,Q$1,FALSE))</f>
        <v/>
      </c>
      <c r="R877" s="123"/>
      <c r="S877" s="123"/>
      <c r="AA877" s="54">
        <f t="shared" si="274"/>
        <v>0</v>
      </c>
      <c r="AB877" s="54" t="e">
        <f t="shared" si="275"/>
        <v>#VALUE!</v>
      </c>
      <c r="AC877" s="83" t="str">
        <f t="shared" si="276"/>
        <v/>
      </c>
      <c r="AD877" s="54">
        <f t="shared" si="278"/>
        <v>873</v>
      </c>
      <c r="AE877" s="54" t="str">
        <f t="shared" si="281"/>
        <v/>
      </c>
      <c r="AF877" s="54" t="str">
        <f t="shared" si="282"/>
        <v/>
      </c>
      <c r="AG877" s="54" t="str">
        <f t="shared" si="283"/>
        <v/>
      </c>
      <c r="AH877" s="54" t="str">
        <f t="shared" si="283"/>
        <v/>
      </c>
      <c r="AI877" s="54" t="str">
        <f t="shared" si="283"/>
        <v/>
      </c>
      <c r="AJ877" s="54" t="str">
        <f t="shared" si="284"/>
        <v/>
      </c>
      <c r="AK877" s="54" t="str">
        <f t="shared" si="285"/>
        <v/>
      </c>
      <c r="AL877" s="54" t="str">
        <f t="shared" si="285"/>
        <v/>
      </c>
      <c r="AM877" s="54" t="str">
        <f t="shared" si="285"/>
        <v/>
      </c>
      <c r="AN877" s="1" t="str">
        <f>IF(AF877="S",VLOOKUP(AI877,lookups!$N$1:$O$100,2,FALSE),"NVT")</f>
        <v>NVT</v>
      </c>
      <c r="AP877" s="54" t="str">
        <f t="shared" si="277"/>
        <v/>
      </c>
    </row>
    <row r="878" spans="1:42" x14ac:dyDescent="0.2">
      <c r="A878" s="1" t="e">
        <f t="shared" si="286"/>
        <v>#VALUE!</v>
      </c>
      <c r="B878" s="1">
        <f t="shared" si="287"/>
        <v>145</v>
      </c>
      <c r="C878" s="1">
        <f t="shared" si="288"/>
        <v>1</v>
      </c>
      <c r="D878" s="1">
        <f t="shared" si="289"/>
        <v>0</v>
      </c>
      <c r="E878" s="1">
        <f t="shared" si="273"/>
        <v>874</v>
      </c>
      <c r="F878" s="1" t="str">
        <f>IFERROR(VLOOKUP($E878,aanmeldingen!$B:$AB,F$1,FALSE),"-")</f>
        <v>-</v>
      </c>
      <c r="H878" s="25" t="str">
        <f>IF($D878=1,VLOOKUP($E878,aanmeldingen!$B:$AB,H$1,FALSE),"")</f>
        <v/>
      </c>
      <c r="I878" s="1" t="str">
        <f>IF($D878=1,VLOOKUP($E878,aanmeldingen!$B:$AB,I$1,FALSE),"")</f>
        <v/>
      </c>
      <c r="J878" s="1" t="str">
        <f>IF($D878=1,VLOOKUP($E878,aanmeldingen!$B:$AB,J$1,FALSE),"")</f>
        <v/>
      </c>
      <c r="K878" s="95" t="str">
        <f>IF($D878=1,VLOOKUP($E878,aanmeldingen!$B:$AB,K$1,FALSE),"")</f>
        <v/>
      </c>
      <c r="L878" s="95" t="str">
        <f>IF($D878=1,VLOOKUP($E878,aanmeldingen!$B:$AB,L$1,FALSE),"")</f>
        <v/>
      </c>
      <c r="M878" s="18" t="str">
        <f>IF($D878=1,VLOOKUP($E878,aanmeldingen!$B:$AB,M$1,FALSE),"")</f>
        <v/>
      </c>
      <c r="N878" s="1" t="str">
        <f>IF($D878=1,VLOOKUP($E878,aanmeldingen!$B:$AB,N$1,FALSE),"")</f>
        <v/>
      </c>
      <c r="O878" s="1" t="str">
        <f>IF($F878="-","",VLOOKUP($E878,aanmeldingen!$B:$AB,O$1,FALSE))</f>
        <v/>
      </c>
      <c r="P878" s="1" t="str">
        <f>IF($F878="-","",VLOOKUP($E878,aanmeldingen!$B:$AB,P$1,FALSE))</f>
        <v/>
      </c>
      <c r="Q878" s="1" t="str">
        <f>IF($F878="-","",VLOOKUP($E878,aanmeldingen!$B:$AB,Q$1,FALSE))</f>
        <v/>
      </c>
      <c r="R878" s="123"/>
      <c r="S878" s="123"/>
      <c r="AA878" s="54">
        <f t="shared" si="274"/>
        <v>0</v>
      </c>
      <c r="AB878" s="54" t="e">
        <f t="shared" si="275"/>
        <v>#VALUE!</v>
      </c>
      <c r="AC878" s="83" t="str">
        <f t="shared" si="276"/>
        <v/>
      </c>
      <c r="AD878" s="54">
        <f t="shared" si="278"/>
        <v>874</v>
      </c>
      <c r="AE878" s="54" t="str">
        <f t="shared" si="281"/>
        <v/>
      </c>
      <c r="AF878" s="54" t="str">
        <f t="shared" si="282"/>
        <v/>
      </c>
      <c r="AG878" s="54" t="str">
        <f t="shared" si="283"/>
        <v/>
      </c>
      <c r="AH878" s="54" t="str">
        <f t="shared" si="283"/>
        <v/>
      </c>
      <c r="AI878" s="54" t="str">
        <f t="shared" si="283"/>
        <v/>
      </c>
      <c r="AJ878" s="54" t="str">
        <f t="shared" si="284"/>
        <v/>
      </c>
      <c r="AK878" s="54" t="str">
        <f t="shared" si="285"/>
        <v/>
      </c>
      <c r="AL878" s="54" t="str">
        <f t="shared" si="285"/>
        <v/>
      </c>
      <c r="AM878" s="54" t="str">
        <f t="shared" si="285"/>
        <v/>
      </c>
      <c r="AN878" s="1" t="str">
        <f>IF(AF878="S",VLOOKUP(AI878,lookups!$N$1:$O$100,2,FALSE),"NVT")</f>
        <v>NVT</v>
      </c>
      <c r="AP878" s="54" t="str">
        <f t="shared" si="277"/>
        <v/>
      </c>
    </row>
    <row r="879" spans="1:42" x14ac:dyDescent="0.2">
      <c r="A879" s="1" t="e">
        <f t="shared" si="286"/>
        <v>#VALUE!</v>
      </c>
      <c r="B879" s="1">
        <f t="shared" si="287"/>
        <v>146</v>
      </c>
      <c r="C879" s="1">
        <f t="shared" si="288"/>
        <v>1</v>
      </c>
      <c r="D879" s="1">
        <f t="shared" si="289"/>
        <v>0</v>
      </c>
      <c r="E879" s="1">
        <f t="shared" si="273"/>
        <v>875</v>
      </c>
      <c r="F879" s="1" t="str">
        <f>IFERROR(VLOOKUP($E879,aanmeldingen!$B:$AB,F$1,FALSE),"-")</f>
        <v>-</v>
      </c>
      <c r="H879" s="25" t="str">
        <f>IF($D879=1,VLOOKUP($E879,aanmeldingen!$B:$AB,H$1,FALSE),"")</f>
        <v/>
      </c>
      <c r="I879" s="1" t="str">
        <f>IF($D879=1,VLOOKUP($E879,aanmeldingen!$B:$AB,I$1,FALSE),"")</f>
        <v/>
      </c>
      <c r="J879" s="1" t="str">
        <f>IF($D879=1,VLOOKUP($E879,aanmeldingen!$B:$AB,J$1,FALSE),"")</f>
        <v/>
      </c>
      <c r="K879" s="95" t="str">
        <f>IF($D879=1,VLOOKUP($E879,aanmeldingen!$B:$AB,K$1,FALSE),"")</f>
        <v/>
      </c>
      <c r="L879" s="95" t="str">
        <f>IF($D879=1,VLOOKUP($E879,aanmeldingen!$B:$AB,L$1,FALSE),"")</f>
        <v/>
      </c>
      <c r="M879" s="18" t="str">
        <f>IF($D879=1,VLOOKUP($E879,aanmeldingen!$B:$AB,M$1,FALSE),"")</f>
        <v/>
      </c>
      <c r="N879" s="1" t="str">
        <f>IF($D879=1,VLOOKUP($E879,aanmeldingen!$B:$AB,N$1,FALSE),"")</f>
        <v/>
      </c>
      <c r="O879" s="1" t="str">
        <f>IF($F879="-","",VLOOKUP($E879,aanmeldingen!$B:$AB,O$1,FALSE))</f>
        <v/>
      </c>
      <c r="P879" s="1" t="str">
        <f>IF($F879="-","",VLOOKUP($E879,aanmeldingen!$B:$AB,P$1,FALSE))</f>
        <v/>
      </c>
      <c r="Q879" s="1" t="str">
        <f>IF($F879="-","",VLOOKUP($E879,aanmeldingen!$B:$AB,Q$1,FALSE))</f>
        <v/>
      </c>
      <c r="R879" s="123"/>
      <c r="S879" s="123"/>
      <c r="AA879" s="54">
        <f t="shared" si="274"/>
        <v>0</v>
      </c>
      <c r="AB879" s="54" t="e">
        <f t="shared" si="275"/>
        <v>#VALUE!</v>
      </c>
      <c r="AC879" s="83" t="str">
        <f t="shared" si="276"/>
        <v/>
      </c>
      <c r="AD879" s="54">
        <f t="shared" si="278"/>
        <v>875</v>
      </c>
      <c r="AE879" s="54" t="str">
        <f t="shared" si="281"/>
        <v/>
      </c>
      <c r="AF879" s="54" t="str">
        <f t="shared" si="282"/>
        <v/>
      </c>
      <c r="AG879" s="54" t="str">
        <f t="shared" si="283"/>
        <v/>
      </c>
      <c r="AH879" s="54" t="str">
        <f t="shared" si="283"/>
        <v/>
      </c>
      <c r="AI879" s="54" t="str">
        <f t="shared" si="283"/>
        <v/>
      </c>
      <c r="AJ879" s="54" t="str">
        <f t="shared" si="284"/>
        <v/>
      </c>
      <c r="AK879" s="54" t="str">
        <f t="shared" si="285"/>
        <v/>
      </c>
      <c r="AL879" s="54" t="str">
        <f t="shared" si="285"/>
        <v/>
      </c>
      <c r="AM879" s="54" t="str">
        <f t="shared" si="285"/>
        <v/>
      </c>
      <c r="AN879" s="1" t="str">
        <f>IF(AF879="S",VLOOKUP(AI879,lookups!$N$1:$O$100,2,FALSE),"NVT")</f>
        <v>NVT</v>
      </c>
      <c r="AP879" s="54" t="str">
        <f t="shared" si="277"/>
        <v/>
      </c>
    </row>
    <row r="880" spans="1:42" x14ac:dyDescent="0.2">
      <c r="A880" s="1" t="e">
        <f t="shared" si="286"/>
        <v>#VALUE!</v>
      </c>
      <c r="B880" s="1">
        <f t="shared" si="287"/>
        <v>147</v>
      </c>
      <c r="C880" s="1">
        <f t="shared" si="288"/>
        <v>1</v>
      </c>
      <c r="D880" s="1">
        <f t="shared" si="289"/>
        <v>0</v>
      </c>
      <c r="E880" s="1">
        <f t="shared" si="273"/>
        <v>876</v>
      </c>
      <c r="F880" s="1" t="str">
        <f>IFERROR(VLOOKUP($E880,aanmeldingen!$B:$AB,F$1,FALSE),"-")</f>
        <v>-</v>
      </c>
      <c r="H880" s="25" t="str">
        <f>IF($D880=1,VLOOKUP($E880,aanmeldingen!$B:$AB,H$1,FALSE),"")</f>
        <v/>
      </c>
      <c r="I880" s="1" t="str">
        <f>IF($D880=1,VLOOKUP($E880,aanmeldingen!$B:$AB,I$1,FALSE),"")</f>
        <v/>
      </c>
      <c r="J880" s="1" t="str">
        <f>IF($D880=1,VLOOKUP($E880,aanmeldingen!$B:$AB,J$1,FALSE),"")</f>
        <v/>
      </c>
      <c r="K880" s="95" t="str">
        <f>IF($D880=1,VLOOKUP($E880,aanmeldingen!$B:$AB,K$1,FALSE),"")</f>
        <v/>
      </c>
      <c r="L880" s="95" t="str">
        <f>IF($D880=1,VLOOKUP($E880,aanmeldingen!$B:$AB,L$1,FALSE),"")</f>
        <v/>
      </c>
      <c r="M880" s="18" t="str">
        <f>IF($D880=1,VLOOKUP($E880,aanmeldingen!$B:$AB,M$1,FALSE),"")</f>
        <v/>
      </c>
      <c r="N880" s="1" t="str">
        <f>IF($D880=1,VLOOKUP($E880,aanmeldingen!$B:$AB,N$1,FALSE),"")</f>
        <v/>
      </c>
      <c r="O880" s="1" t="str">
        <f>IF($F880="-","",VLOOKUP($E880,aanmeldingen!$B:$AB,O$1,FALSE))</f>
        <v/>
      </c>
      <c r="P880" s="1" t="str">
        <f>IF($F880="-","",VLOOKUP($E880,aanmeldingen!$B:$AB,P$1,FALSE))</f>
        <v/>
      </c>
      <c r="Q880" s="1" t="str">
        <f>IF($F880="-","",VLOOKUP($E880,aanmeldingen!$B:$AB,Q$1,FALSE))</f>
        <v/>
      </c>
      <c r="R880" s="123"/>
      <c r="S880" s="123"/>
      <c r="AA880" s="54">
        <f t="shared" si="274"/>
        <v>0</v>
      </c>
      <c r="AB880" s="54" t="e">
        <f t="shared" si="275"/>
        <v>#VALUE!</v>
      </c>
      <c r="AC880" s="83" t="str">
        <f t="shared" si="276"/>
        <v/>
      </c>
      <c r="AD880" s="54">
        <f t="shared" si="278"/>
        <v>876</v>
      </c>
      <c r="AE880" s="54" t="str">
        <f t="shared" si="281"/>
        <v/>
      </c>
      <c r="AF880" s="54" t="str">
        <f t="shared" si="282"/>
        <v/>
      </c>
      <c r="AG880" s="54" t="str">
        <f t="shared" si="283"/>
        <v/>
      </c>
      <c r="AH880" s="54" t="str">
        <f t="shared" si="283"/>
        <v/>
      </c>
      <c r="AI880" s="54" t="str">
        <f t="shared" si="283"/>
        <v/>
      </c>
      <c r="AJ880" s="54" t="str">
        <f t="shared" si="284"/>
        <v/>
      </c>
      <c r="AK880" s="54" t="str">
        <f t="shared" si="285"/>
        <v/>
      </c>
      <c r="AL880" s="54" t="str">
        <f t="shared" si="285"/>
        <v/>
      </c>
      <c r="AM880" s="54" t="str">
        <f t="shared" si="285"/>
        <v/>
      </c>
      <c r="AN880" s="1" t="str">
        <f>IF(AF880="S",VLOOKUP(AI880,lookups!$N$1:$O$100,2,FALSE),"NVT")</f>
        <v>NVT</v>
      </c>
      <c r="AP880" s="54" t="str">
        <f t="shared" si="277"/>
        <v/>
      </c>
    </row>
    <row r="881" spans="1:42" x14ac:dyDescent="0.2">
      <c r="A881" s="1" t="e">
        <f t="shared" si="286"/>
        <v>#VALUE!</v>
      </c>
      <c r="B881" s="1">
        <f t="shared" si="287"/>
        <v>148</v>
      </c>
      <c r="C881" s="1">
        <f t="shared" si="288"/>
        <v>1</v>
      </c>
      <c r="D881" s="1">
        <f t="shared" si="289"/>
        <v>0</v>
      </c>
      <c r="E881" s="1">
        <f t="shared" si="273"/>
        <v>877</v>
      </c>
      <c r="F881" s="1" t="str">
        <f>IFERROR(VLOOKUP($E881,aanmeldingen!$B:$AB,F$1,FALSE),"-")</f>
        <v>-</v>
      </c>
      <c r="H881" s="25" t="str">
        <f>IF($D881=1,VLOOKUP($E881,aanmeldingen!$B:$AB,H$1,FALSE),"")</f>
        <v/>
      </c>
      <c r="I881" s="1" t="str">
        <f>IF($D881=1,VLOOKUP($E881,aanmeldingen!$B:$AB,I$1,FALSE),"")</f>
        <v/>
      </c>
      <c r="J881" s="1" t="str">
        <f>IF($D881=1,VLOOKUP($E881,aanmeldingen!$B:$AB,J$1,FALSE),"")</f>
        <v/>
      </c>
      <c r="K881" s="95" t="str">
        <f>IF($D881=1,VLOOKUP($E881,aanmeldingen!$B:$AB,K$1,FALSE),"")</f>
        <v/>
      </c>
      <c r="L881" s="95" t="str">
        <f>IF($D881=1,VLOOKUP($E881,aanmeldingen!$B:$AB,L$1,FALSE),"")</f>
        <v/>
      </c>
      <c r="M881" s="18" t="str">
        <f>IF($D881=1,VLOOKUP($E881,aanmeldingen!$B:$AB,M$1,FALSE),"")</f>
        <v/>
      </c>
      <c r="N881" s="1" t="str">
        <f>IF($D881=1,VLOOKUP($E881,aanmeldingen!$B:$AB,N$1,FALSE),"")</f>
        <v/>
      </c>
      <c r="O881" s="1" t="str">
        <f>IF($F881="-","",VLOOKUP($E881,aanmeldingen!$B:$AB,O$1,FALSE))</f>
        <v/>
      </c>
      <c r="P881" s="1" t="str">
        <f>IF($F881="-","",VLOOKUP($E881,aanmeldingen!$B:$AB,P$1,FALSE))</f>
        <v/>
      </c>
      <c r="Q881" s="1" t="str">
        <f>IF($F881="-","",VLOOKUP($E881,aanmeldingen!$B:$AB,Q$1,FALSE))</f>
        <v/>
      </c>
      <c r="R881" s="123"/>
      <c r="S881" s="123"/>
      <c r="AA881" s="54">
        <f t="shared" si="274"/>
        <v>0</v>
      </c>
      <c r="AB881" s="54" t="e">
        <f t="shared" si="275"/>
        <v>#VALUE!</v>
      </c>
      <c r="AC881" s="83" t="str">
        <f t="shared" si="276"/>
        <v/>
      </c>
      <c r="AD881" s="54">
        <f t="shared" si="278"/>
        <v>877</v>
      </c>
      <c r="AE881" s="54" t="str">
        <f t="shared" si="281"/>
        <v/>
      </c>
      <c r="AF881" s="54" t="str">
        <f t="shared" si="282"/>
        <v/>
      </c>
      <c r="AG881" s="54" t="str">
        <f t="shared" si="283"/>
        <v/>
      </c>
      <c r="AH881" s="54" t="str">
        <f t="shared" si="283"/>
        <v/>
      </c>
      <c r="AI881" s="54" t="str">
        <f t="shared" si="283"/>
        <v/>
      </c>
      <c r="AJ881" s="54" t="str">
        <f t="shared" si="284"/>
        <v/>
      </c>
      <c r="AK881" s="54" t="str">
        <f t="shared" si="285"/>
        <v/>
      </c>
      <c r="AL881" s="54" t="str">
        <f t="shared" si="285"/>
        <v/>
      </c>
      <c r="AM881" s="54" t="str">
        <f t="shared" si="285"/>
        <v/>
      </c>
      <c r="AN881" s="1" t="str">
        <f>IF(AF881="S",VLOOKUP(AI881,lookups!$N$1:$O$100,2,FALSE),"NVT")</f>
        <v>NVT</v>
      </c>
      <c r="AP881" s="54" t="str">
        <f t="shared" si="277"/>
        <v/>
      </c>
    </row>
    <row r="882" spans="1:42" x14ac:dyDescent="0.2">
      <c r="A882" s="1" t="e">
        <f t="shared" si="286"/>
        <v>#VALUE!</v>
      </c>
      <c r="B882" s="1">
        <f t="shared" si="287"/>
        <v>149</v>
      </c>
      <c r="C882" s="1">
        <f t="shared" si="288"/>
        <v>1</v>
      </c>
      <c r="D882" s="1">
        <f t="shared" si="289"/>
        <v>0</v>
      </c>
      <c r="E882" s="1">
        <f t="shared" si="273"/>
        <v>878</v>
      </c>
      <c r="F882" s="1" t="str">
        <f>IFERROR(VLOOKUP($E882,aanmeldingen!$B:$AB,F$1,FALSE),"-")</f>
        <v>-</v>
      </c>
      <c r="H882" s="25" t="str">
        <f>IF($D882=1,VLOOKUP($E882,aanmeldingen!$B:$AB,H$1,FALSE),"")</f>
        <v/>
      </c>
      <c r="I882" s="1" t="str">
        <f>IF($D882=1,VLOOKUP($E882,aanmeldingen!$B:$AB,I$1,FALSE),"")</f>
        <v/>
      </c>
      <c r="J882" s="1" t="str">
        <f>IF($D882=1,VLOOKUP($E882,aanmeldingen!$B:$AB,J$1,FALSE),"")</f>
        <v/>
      </c>
      <c r="K882" s="95" t="str">
        <f>IF($D882=1,VLOOKUP($E882,aanmeldingen!$B:$AB,K$1,FALSE),"")</f>
        <v/>
      </c>
      <c r="L882" s="95" t="str">
        <f>IF($D882=1,VLOOKUP($E882,aanmeldingen!$B:$AB,L$1,FALSE),"")</f>
        <v/>
      </c>
      <c r="M882" s="18" t="str">
        <f>IF($D882=1,VLOOKUP($E882,aanmeldingen!$B:$AB,M$1,FALSE),"")</f>
        <v/>
      </c>
      <c r="N882" s="1" t="str">
        <f>IF($D882=1,VLOOKUP($E882,aanmeldingen!$B:$AB,N$1,FALSE),"")</f>
        <v/>
      </c>
      <c r="O882" s="1" t="str">
        <f>IF($F882="-","",VLOOKUP($E882,aanmeldingen!$B:$AB,O$1,FALSE))</f>
        <v/>
      </c>
      <c r="P882" s="1" t="str">
        <f>IF($F882="-","",VLOOKUP($E882,aanmeldingen!$B:$AB,P$1,FALSE))</f>
        <v/>
      </c>
      <c r="Q882" s="1" t="str">
        <f>IF($F882="-","",VLOOKUP($E882,aanmeldingen!$B:$AB,Q$1,FALSE))</f>
        <v/>
      </c>
      <c r="R882" s="123"/>
      <c r="S882" s="123"/>
      <c r="AA882" s="54">
        <f t="shared" si="274"/>
        <v>0</v>
      </c>
      <c r="AB882" s="54" t="e">
        <f t="shared" si="275"/>
        <v>#VALUE!</v>
      </c>
      <c r="AC882" s="83" t="str">
        <f t="shared" si="276"/>
        <v/>
      </c>
      <c r="AD882" s="54">
        <f t="shared" si="278"/>
        <v>878</v>
      </c>
      <c r="AE882" s="54" t="str">
        <f t="shared" si="281"/>
        <v/>
      </c>
      <c r="AF882" s="54" t="str">
        <f t="shared" si="282"/>
        <v/>
      </c>
      <c r="AG882" s="54" t="str">
        <f t="shared" si="283"/>
        <v/>
      </c>
      <c r="AH882" s="54" t="str">
        <f t="shared" si="283"/>
        <v/>
      </c>
      <c r="AI882" s="54" t="str">
        <f t="shared" si="283"/>
        <v/>
      </c>
      <c r="AJ882" s="54" t="str">
        <f t="shared" si="284"/>
        <v/>
      </c>
      <c r="AK882" s="54" t="str">
        <f t="shared" si="285"/>
        <v/>
      </c>
      <c r="AL882" s="54" t="str">
        <f t="shared" si="285"/>
        <v/>
      </c>
      <c r="AM882" s="54" t="str">
        <f t="shared" si="285"/>
        <v/>
      </c>
      <c r="AN882" s="1" t="str">
        <f>IF(AF882="S",VLOOKUP(AI882,lookups!$N$1:$O$100,2,FALSE),"NVT")</f>
        <v>NVT</v>
      </c>
      <c r="AP882" s="54" t="str">
        <f t="shared" si="277"/>
        <v/>
      </c>
    </row>
    <row r="883" spans="1:42" x14ac:dyDescent="0.2">
      <c r="A883" s="1" t="e">
        <f t="shared" si="286"/>
        <v>#VALUE!</v>
      </c>
      <c r="B883" s="1">
        <f t="shared" si="287"/>
        <v>150</v>
      </c>
      <c r="C883" s="1">
        <f t="shared" si="288"/>
        <v>1</v>
      </c>
      <c r="D883" s="1">
        <f t="shared" si="289"/>
        <v>0</v>
      </c>
      <c r="E883" s="1">
        <f t="shared" si="273"/>
        <v>879</v>
      </c>
      <c r="F883" s="1" t="str">
        <f>IFERROR(VLOOKUP($E883,aanmeldingen!$B:$AB,F$1,FALSE),"-")</f>
        <v>-</v>
      </c>
      <c r="H883" s="25" t="str">
        <f>IF($D883=1,VLOOKUP($E883,aanmeldingen!$B:$AB,H$1,FALSE),"")</f>
        <v/>
      </c>
      <c r="I883" s="1" t="str">
        <f>IF($D883=1,VLOOKUP($E883,aanmeldingen!$B:$AB,I$1,FALSE),"")</f>
        <v/>
      </c>
      <c r="J883" s="1" t="str">
        <f>IF($D883=1,VLOOKUP($E883,aanmeldingen!$B:$AB,J$1,FALSE),"")</f>
        <v/>
      </c>
      <c r="K883" s="95" t="str">
        <f>IF($D883=1,VLOOKUP($E883,aanmeldingen!$B:$AB,K$1,FALSE),"")</f>
        <v/>
      </c>
      <c r="L883" s="95" t="str">
        <f>IF($D883=1,VLOOKUP($E883,aanmeldingen!$B:$AB,L$1,FALSE),"")</f>
        <v/>
      </c>
      <c r="M883" s="18" t="str">
        <f>IF($D883=1,VLOOKUP($E883,aanmeldingen!$B:$AB,M$1,FALSE),"")</f>
        <v/>
      </c>
      <c r="N883" s="1" t="str">
        <f>IF($D883=1,VLOOKUP($E883,aanmeldingen!$B:$AB,N$1,FALSE),"")</f>
        <v/>
      </c>
      <c r="O883" s="1" t="str">
        <f>IF($F883="-","",VLOOKUP($E883,aanmeldingen!$B:$AB,O$1,FALSE))</f>
        <v/>
      </c>
      <c r="P883" s="1" t="str">
        <f>IF($F883="-","",VLOOKUP($E883,aanmeldingen!$B:$AB,P$1,FALSE))</f>
        <v/>
      </c>
      <c r="Q883" s="1" t="str">
        <f>IF($F883="-","",VLOOKUP($E883,aanmeldingen!$B:$AB,Q$1,FALSE))</f>
        <v/>
      </c>
      <c r="R883" s="123"/>
      <c r="S883" s="123"/>
      <c r="AA883" s="54">
        <f t="shared" si="274"/>
        <v>0</v>
      </c>
      <c r="AB883" s="54" t="e">
        <f t="shared" si="275"/>
        <v>#VALUE!</v>
      </c>
      <c r="AC883" s="83" t="str">
        <f t="shared" si="276"/>
        <v/>
      </c>
      <c r="AD883" s="54">
        <f t="shared" si="278"/>
        <v>879</v>
      </c>
      <c r="AE883" s="54" t="str">
        <f t="shared" si="281"/>
        <v/>
      </c>
      <c r="AF883" s="54" t="str">
        <f t="shared" si="282"/>
        <v/>
      </c>
      <c r="AG883" s="54" t="str">
        <f t="shared" si="283"/>
        <v/>
      </c>
      <c r="AH883" s="54" t="str">
        <f t="shared" si="283"/>
        <v/>
      </c>
      <c r="AI883" s="54" t="str">
        <f t="shared" si="283"/>
        <v/>
      </c>
      <c r="AJ883" s="54" t="str">
        <f t="shared" si="284"/>
        <v/>
      </c>
      <c r="AK883" s="54" t="str">
        <f t="shared" si="285"/>
        <v/>
      </c>
      <c r="AL883" s="54" t="str">
        <f t="shared" si="285"/>
        <v/>
      </c>
      <c r="AM883" s="54" t="str">
        <f t="shared" si="285"/>
        <v/>
      </c>
      <c r="AN883" s="1" t="str">
        <f>IF(AF883="S",VLOOKUP(AI883,lookups!$N$1:$O$100,2,FALSE),"NVT")</f>
        <v>NVT</v>
      </c>
      <c r="AP883" s="54" t="str">
        <f t="shared" si="277"/>
        <v/>
      </c>
    </row>
    <row r="884" spans="1:42" x14ac:dyDescent="0.2">
      <c r="A884" s="1" t="e">
        <f t="shared" si="286"/>
        <v>#VALUE!</v>
      </c>
      <c r="B884" s="1">
        <f t="shared" si="287"/>
        <v>151</v>
      </c>
      <c r="C884" s="1">
        <f t="shared" si="288"/>
        <v>1</v>
      </c>
      <c r="D884" s="1">
        <f t="shared" si="289"/>
        <v>0</v>
      </c>
      <c r="E884" s="1">
        <f t="shared" si="273"/>
        <v>880</v>
      </c>
      <c r="F884" s="1" t="str">
        <f>IFERROR(VLOOKUP($E884,aanmeldingen!$B:$AB,F$1,FALSE),"-")</f>
        <v>-</v>
      </c>
      <c r="H884" s="25" t="str">
        <f>IF($D884=1,VLOOKUP($E884,aanmeldingen!$B:$AB,H$1,FALSE),"")</f>
        <v/>
      </c>
      <c r="I884" s="1" t="str">
        <f>IF($D884=1,VLOOKUP($E884,aanmeldingen!$B:$AB,I$1,FALSE),"")</f>
        <v/>
      </c>
      <c r="J884" s="1" t="str">
        <f>IF($D884=1,VLOOKUP($E884,aanmeldingen!$B:$AB,J$1,FALSE),"")</f>
        <v/>
      </c>
      <c r="K884" s="95" t="str">
        <f>IF($D884=1,VLOOKUP($E884,aanmeldingen!$B:$AB,K$1,FALSE),"")</f>
        <v/>
      </c>
      <c r="L884" s="95" t="str">
        <f>IF($D884=1,VLOOKUP($E884,aanmeldingen!$B:$AB,L$1,FALSE),"")</f>
        <v/>
      </c>
      <c r="M884" s="18" t="str">
        <f>IF($D884=1,VLOOKUP($E884,aanmeldingen!$B:$AB,M$1,FALSE),"")</f>
        <v/>
      </c>
      <c r="N884" s="1" t="str">
        <f>IF($D884=1,VLOOKUP($E884,aanmeldingen!$B:$AB,N$1,FALSE),"")</f>
        <v/>
      </c>
      <c r="O884" s="1" t="str">
        <f>IF($F884="-","",VLOOKUP($E884,aanmeldingen!$B:$AB,O$1,FALSE))</f>
        <v/>
      </c>
      <c r="P884" s="1" t="str">
        <f>IF($F884="-","",VLOOKUP($E884,aanmeldingen!$B:$AB,P$1,FALSE))</f>
        <v/>
      </c>
      <c r="Q884" s="1" t="str">
        <f>IF($F884="-","",VLOOKUP($E884,aanmeldingen!$B:$AB,Q$1,FALSE))</f>
        <v/>
      </c>
      <c r="R884" s="123"/>
      <c r="S884" s="123"/>
      <c r="AA884" s="54">
        <f t="shared" si="274"/>
        <v>0</v>
      </c>
      <c r="AB884" s="54" t="e">
        <f t="shared" si="275"/>
        <v>#VALUE!</v>
      </c>
      <c r="AC884" s="83" t="str">
        <f t="shared" si="276"/>
        <v/>
      </c>
      <c r="AD884" s="54">
        <f t="shared" si="278"/>
        <v>880</v>
      </c>
      <c r="AE884" s="54" t="str">
        <f t="shared" si="281"/>
        <v/>
      </c>
      <c r="AF884" s="54" t="str">
        <f t="shared" si="282"/>
        <v/>
      </c>
      <c r="AG884" s="54" t="str">
        <f t="shared" si="283"/>
        <v/>
      </c>
      <c r="AH884" s="54" t="str">
        <f t="shared" si="283"/>
        <v/>
      </c>
      <c r="AI884" s="54" t="str">
        <f t="shared" si="283"/>
        <v/>
      </c>
      <c r="AJ884" s="54" t="str">
        <f t="shared" si="284"/>
        <v/>
      </c>
      <c r="AK884" s="54" t="str">
        <f t="shared" si="285"/>
        <v/>
      </c>
      <c r="AL884" s="54" t="str">
        <f t="shared" si="285"/>
        <v/>
      </c>
      <c r="AM884" s="54" t="str">
        <f t="shared" si="285"/>
        <v/>
      </c>
      <c r="AN884" s="1" t="str">
        <f>IF(AF884="S",VLOOKUP(AI884,lookups!$N$1:$O$100,2,FALSE),"NVT")</f>
        <v>NVT</v>
      </c>
      <c r="AP884" s="54" t="str">
        <f t="shared" si="277"/>
        <v/>
      </c>
    </row>
    <row r="885" spans="1:42" x14ac:dyDescent="0.2">
      <c r="A885" s="1" t="e">
        <f t="shared" si="286"/>
        <v>#VALUE!</v>
      </c>
      <c r="B885" s="1">
        <f t="shared" si="287"/>
        <v>152</v>
      </c>
      <c r="C885" s="1">
        <f t="shared" si="288"/>
        <v>1</v>
      </c>
      <c r="D885" s="1">
        <f t="shared" si="289"/>
        <v>0</v>
      </c>
      <c r="E885" s="1">
        <f t="shared" si="273"/>
        <v>881</v>
      </c>
      <c r="F885" s="1" t="str">
        <f>IFERROR(VLOOKUP($E885,aanmeldingen!$B:$AB,F$1,FALSE),"-")</f>
        <v>-</v>
      </c>
      <c r="H885" s="25" t="str">
        <f>IF($D885=1,VLOOKUP($E885,aanmeldingen!$B:$AB,H$1,FALSE),"")</f>
        <v/>
      </c>
      <c r="I885" s="1" t="str">
        <f>IF($D885=1,VLOOKUP($E885,aanmeldingen!$B:$AB,I$1,FALSE),"")</f>
        <v/>
      </c>
      <c r="J885" s="1" t="str">
        <f>IF($D885=1,VLOOKUP($E885,aanmeldingen!$B:$AB,J$1,FALSE),"")</f>
        <v/>
      </c>
      <c r="K885" s="95" t="str">
        <f>IF($D885=1,VLOOKUP($E885,aanmeldingen!$B:$AB,K$1,FALSE),"")</f>
        <v/>
      </c>
      <c r="L885" s="95" t="str">
        <f>IF($D885=1,VLOOKUP($E885,aanmeldingen!$B:$AB,L$1,FALSE),"")</f>
        <v/>
      </c>
      <c r="M885" s="18" t="str">
        <f>IF($D885=1,VLOOKUP($E885,aanmeldingen!$B:$AB,M$1,FALSE),"")</f>
        <v/>
      </c>
      <c r="N885" s="1" t="str">
        <f>IF($D885=1,VLOOKUP($E885,aanmeldingen!$B:$AB,N$1,FALSE),"")</f>
        <v/>
      </c>
      <c r="O885" s="1" t="str">
        <f>IF($F885="-","",VLOOKUP($E885,aanmeldingen!$B:$AB,O$1,FALSE))</f>
        <v/>
      </c>
      <c r="P885" s="1" t="str">
        <f>IF($F885="-","",VLOOKUP($E885,aanmeldingen!$B:$AB,P$1,FALSE))</f>
        <v/>
      </c>
      <c r="Q885" s="1" t="str">
        <f>IF($F885="-","",VLOOKUP($E885,aanmeldingen!$B:$AB,Q$1,FALSE))</f>
        <v/>
      </c>
      <c r="R885" s="123"/>
      <c r="S885" s="123"/>
      <c r="AA885" s="54">
        <f t="shared" si="274"/>
        <v>0</v>
      </c>
      <c r="AB885" s="54" t="e">
        <f t="shared" si="275"/>
        <v>#VALUE!</v>
      </c>
      <c r="AC885" s="83" t="str">
        <f t="shared" si="276"/>
        <v/>
      </c>
      <c r="AD885" s="54">
        <f t="shared" si="278"/>
        <v>881</v>
      </c>
      <c r="AE885" s="54" t="str">
        <f t="shared" si="281"/>
        <v/>
      </c>
      <c r="AF885" s="54" t="str">
        <f t="shared" si="282"/>
        <v/>
      </c>
      <c r="AG885" s="54" t="str">
        <f t="shared" ref="AG885:AI904" si="290">IF($AF885="W",VLOOKUP($AE885,$F$5:$N$997,AG$4,FALSE),IF($AF885="S",VLOOKUP($AE885,$A$5:$R$997,AG$3,FALSE),""))</f>
        <v/>
      </c>
      <c r="AH885" s="54" t="str">
        <f t="shared" si="290"/>
        <v/>
      </c>
      <c r="AI885" s="54" t="str">
        <f t="shared" si="290"/>
        <v/>
      </c>
      <c r="AJ885" s="54" t="str">
        <f t="shared" si="284"/>
        <v/>
      </c>
      <c r="AK885" s="54" t="str">
        <f t="shared" ref="AK885:AM904" si="291">IF($AF885="W",VLOOKUP($AE885,$F$5:$N$997,AK$4,FALSE),"")</f>
        <v/>
      </c>
      <c r="AL885" s="54" t="str">
        <f t="shared" si="291"/>
        <v/>
      </c>
      <c r="AM885" s="54" t="str">
        <f t="shared" si="291"/>
        <v/>
      </c>
      <c r="AN885" s="1" t="str">
        <f>IF(AF885="S",VLOOKUP(AI885,lookups!$N$1:$O$100,2,FALSE),"NVT")</f>
        <v>NVT</v>
      </c>
      <c r="AP885" s="54" t="str">
        <f t="shared" si="277"/>
        <v/>
      </c>
    </row>
    <row r="886" spans="1:42" x14ac:dyDescent="0.2">
      <c r="A886" s="1" t="e">
        <f t="shared" si="286"/>
        <v>#VALUE!</v>
      </c>
      <c r="B886" s="1">
        <f t="shared" si="287"/>
        <v>153</v>
      </c>
      <c r="C886" s="1">
        <f t="shared" si="288"/>
        <v>1</v>
      </c>
      <c r="D886" s="1">
        <f t="shared" si="289"/>
        <v>0</v>
      </c>
      <c r="E886" s="1">
        <f t="shared" si="273"/>
        <v>882</v>
      </c>
      <c r="F886" s="1" t="str">
        <f>IFERROR(VLOOKUP($E886,aanmeldingen!$B:$AB,F$1,FALSE),"-")</f>
        <v>-</v>
      </c>
      <c r="H886" s="25" t="str">
        <f>IF($D886=1,VLOOKUP($E886,aanmeldingen!$B:$AB,H$1,FALSE),"")</f>
        <v/>
      </c>
      <c r="I886" s="1" t="str">
        <f>IF($D886=1,VLOOKUP($E886,aanmeldingen!$B:$AB,I$1,FALSE),"")</f>
        <v/>
      </c>
      <c r="J886" s="1" t="str">
        <f>IF($D886=1,VLOOKUP($E886,aanmeldingen!$B:$AB,J$1,FALSE),"")</f>
        <v/>
      </c>
      <c r="K886" s="95" t="str">
        <f>IF($D886=1,VLOOKUP($E886,aanmeldingen!$B:$AB,K$1,FALSE),"")</f>
        <v/>
      </c>
      <c r="L886" s="95" t="str">
        <f>IF($D886=1,VLOOKUP($E886,aanmeldingen!$B:$AB,L$1,FALSE),"")</f>
        <v/>
      </c>
      <c r="M886" s="18" t="str">
        <f>IF($D886=1,VLOOKUP($E886,aanmeldingen!$B:$AB,M$1,FALSE),"")</f>
        <v/>
      </c>
      <c r="N886" s="1" t="str">
        <f>IF($D886=1,VLOOKUP($E886,aanmeldingen!$B:$AB,N$1,FALSE),"")</f>
        <v/>
      </c>
      <c r="O886" s="1" t="str">
        <f>IF($F886="-","",VLOOKUP($E886,aanmeldingen!$B:$AB,O$1,FALSE))</f>
        <v/>
      </c>
      <c r="P886" s="1" t="str">
        <f>IF($F886="-","",VLOOKUP($E886,aanmeldingen!$B:$AB,P$1,FALSE))</f>
        <v/>
      </c>
      <c r="Q886" s="1" t="str">
        <f>IF($F886="-","",VLOOKUP($E886,aanmeldingen!$B:$AB,Q$1,FALSE))</f>
        <v/>
      </c>
      <c r="R886" s="123"/>
      <c r="S886" s="123"/>
      <c r="AA886" s="54">
        <f t="shared" si="274"/>
        <v>0</v>
      </c>
      <c r="AB886" s="54" t="e">
        <f t="shared" si="275"/>
        <v>#VALUE!</v>
      </c>
      <c r="AC886" s="83" t="str">
        <f t="shared" si="276"/>
        <v/>
      </c>
      <c r="AD886" s="54">
        <f t="shared" si="278"/>
        <v>882</v>
      </c>
      <c r="AE886" s="54" t="str">
        <f t="shared" si="281"/>
        <v/>
      </c>
      <c r="AF886" s="54" t="str">
        <f t="shared" si="282"/>
        <v/>
      </c>
      <c r="AG886" s="54" t="str">
        <f t="shared" si="290"/>
        <v/>
      </c>
      <c r="AH886" s="54" t="str">
        <f t="shared" si="290"/>
        <v/>
      </c>
      <c r="AI886" s="54" t="str">
        <f t="shared" si="290"/>
        <v/>
      </c>
      <c r="AJ886" s="54" t="str">
        <f t="shared" si="284"/>
        <v/>
      </c>
      <c r="AK886" s="54" t="str">
        <f t="shared" si="291"/>
        <v/>
      </c>
      <c r="AL886" s="54" t="str">
        <f t="shared" si="291"/>
        <v/>
      </c>
      <c r="AM886" s="54" t="str">
        <f t="shared" si="291"/>
        <v/>
      </c>
      <c r="AN886" s="1" t="str">
        <f>IF(AF886="S",VLOOKUP(AI886,lookups!$N$1:$O$100,2,FALSE),"NVT")</f>
        <v>NVT</v>
      </c>
      <c r="AP886" s="54" t="str">
        <f t="shared" si="277"/>
        <v/>
      </c>
    </row>
    <row r="887" spans="1:42" x14ac:dyDescent="0.2">
      <c r="A887" s="1" t="e">
        <f t="shared" si="286"/>
        <v>#VALUE!</v>
      </c>
      <c r="B887" s="1">
        <f t="shared" si="287"/>
        <v>154</v>
      </c>
      <c r="C887" s="1">
        <f t="shared" si="288"/>
        <v>1</v>
      </c>
      <c r="D887" s="1">
        <f t="shared" si="289"/>
        <v>0</v>
      </c>
      <c r="E887" s="1">
        <f t="shared" si="273"/>
        <v>883</v>
      </c>
      <c r="F887" s="1" t="str">
        <f>IFERROR(VLOOKUP($E887,aanmeldingen!$B:$AB,F$1,FALSE),"-")</f>
        <v>-</v>
      </c>
      <c r="H887" s="25" t="str">
        <f>IF($D887=1,VLOOKUP($E887,aanmeldingen!$B:$AB,H$1,FALSE),"")</f>
        <v/>
      </c>
      <c r="I887" s="1" t="str">
        <f>IF($D887=1,VLOOKUP($E887,aanmeldingen!$B:$AB,I$1,FALSE),"")</f>
        <v/>
      </c>
      <c r="J887" s="1" t="str">
        <f>IF($D887=1,VLOOKUP($E887,aanmeldingen!$B:$AB,J$1,FALSE),"")</f>
        <v/>
      </c>
      <c r="K887" s="95" t="str">
        <f>IF($D887=1,VLOOKUP($E887,aanmeldingen!$B:$AB,K$1,FALSE),"")</f>
        <v/>
      </c>
      <c r="L887" s="95" t="str">
        <f>IF($D887=1,VLOOKUP($E887,aanmeldingen!$B:$AB,L$1,FALSE),"")</f>
        <v/>
      </c>
      <c r="M887" s="18" t="str">
        <f>IF($D887=1,VLOOKUP($E887,aanmeldingen!$B:$AB,M$1,FALSE),"")</f>
        <v/>
      </c>
      <c r="N887" s="1" t="str">
        <f>IF($D887=1,VLOOKUP($E887,aanmeldingen!$B:$AB,N$1,FALSE),"")</f>
        <v/>
      </c>
      <c r="O887" s="1" t="str">
        <f>IF($F887="-","",VLOOKUP($E887,aanmeldingen!$B:$AB,O$1,FALSE))</f>
        <v/>
      </c>
      <c r="P887" s="1" t="str">
        <f>IF($F887="-","",VLOOKUP($E887,aanmeldingen!$B:$AB,P$1,FALSE))</f>
        <v/>
      </c>
      <c r="Q887" s="1" t="str">
        <f>IF($F887="-","",VLOOKUP($E887,aanmeldingen!$B:$AB,Q$1,FALSE))</f>
        <v/>
      </c>
      <c r="R887" s="123"/>
      <c r="S887" s="123"/>
      <c r="AA887" s="54">
        <f t="shared" si="274"/>
        <v>0</v>
      </c>
      <c r="AB887" s="54" t="e">
        <f t="shared" si="275"/>
        <v>#VALUE!</v>
      </c>
      <c r="AC887" s="83" t="str">
        <f t="shared" si="276"/>
        <v/>
      </c>
      <c r="AD887" s="54">
        <f t="shared" si="278"/>
        <v>883</v>
      </c>
      <c r="AE887" s="54" t="str">
        <f t="shared" si="281"/>
        <v/>
      </c>
      <c r="AF887" s="54" t="str">
        <f t="shared" si="282"/>
        <v/>
      </c>
      <c r="AG887" s="54" t="str">
        <f t="shared" si="290"/>
        <v/>
      </c>
      <c r="AH887" s="54" t="str">
        <f t="shared" si="290"/>
        <v/>
      </c>
      <c r="AI887" s="54" t="str">
        <f t="shared" si="290"/>
        <v/>
      </c>
      <c r="AJ887" s="54" t="str">
        <f t="shared" si="284"/>
        <v/>
      </c>
      <c r="AK887" s="54" t="str">
        <f t="shared" si="291"/>
        <v/>
      </c>
      <c r="AL887" s="54" t="str">
        <f t="shared" si="291"/>
        <v/>
      </c>
      <c r="AM887" s="54" t="str">
        <f t="shared" si="291"/>
        <v/>
      </c>
      <c r="AN887" s="1" t="str">
        <f>IF(AF887="S",VLOOKUP(AI887,lookups!$N$1:$O$100,2,FALSE),"NVT")</f>
        <v>NVT</v>
      </c>
      <c r="AP887" s="54" t="str">
        <f t="shared" si="277"/>
        <v/>
      </c>
    </row>
    <row r="888" spans="1:42" x14ac:dyDescent="0.2">
      <c r="A888" s="1" t="e">
        <f t="shared" si="286"/>
        <v>#VALUE!</v>
      </c>
      <c r="B888" s="1">
        <f t="shared" si="287"/>
        <v>155</v>
      </c>
      <c r="C888" s="1">
        <f t="shared" si="288"/>
        <v>1</v>
      </c>
      <c r="D888" s="1">
        <f t="shared" si="289"/>
        <v>0</v>
      </c>
      <c r="E888" s="1">
        <f t="shared" si="273"/>
        <v>884</v>
      </c>
      <c r="F888" s="1" t="str">
        <f>IFERROR(VLOOKUP($E888,aanmeldingen!$B:$AB,F$1,FALSE),"-")</f>
        <v>-</v>
      </c>
      <c r="H888" s="25" t="str">
        <f>IF($D888=1,VLOOKUP($E888,aanmeldingen!$B:$AB,H$1,FALSE),"")</f>
        <v/>
      </c>
      <c r="I888" s="1" t="str">
        <f>IF($D888=1,VLOOKUP($E888,aanmeldingen!$B:$AB,I$1,FALSE),"")</f>
        <v/>
      </c>
      <c r="J888" s="1" t="str">
        <f>IF($D888=1,VLOOKUP($E888,aanmeldingen!$B:$AB,J$1,FALSE),"")</f>
        <v/>
      </c>
      <c r="K888" s="95" t="str">
        <f>IF($D888=1,VLOOKUP($E888,aanmeldingen!$B:$AB,K$1,FALSE),"")</f>
        <v/>
      </c>
      <c r="L888" s="95" t="str">
        <f>IF($D888=1,VLOOKUP($E888,aanmeldingen!$B:$AB,L$1,FALSE),"")</f>
        <v/>
      </c>
      <c r="M888" s="18" t="str">
        <f>IF($D888=1,VLOOKUP($E888,aanmeldingen!$B:$AB,M$1,FALSE),"")</f>
        <v/>
      </c>
      <c r="N888" s="1" t="str">
        <f>IF($D888=1,VLOOKUP($E888,aanmeldingen!$B:$AB,N$1,FALSE),"")</f>
        <v/>
      </c>
      <c r="O888" s="1" t="str">
        <f>IF($F888="-","",VLOOKUP($E888,aanmeldingen!$B:$AB,O$1,FALSE))</f>
        <v/>
      </c>
      <c r="P888" s="1" t="str">
        <f>IF($F888="-","",VLOOKUP($E888,aanmeldingen!$B:$AB,P$1,FALSE))</f>
        <v/>
      </c>
      <c r="Q888" s="1" t="str">
        <f>IF($F888="-","",VLOOKUP($E888,aanmeldingen!$B:$AB,Q$1,FALSE))</f>
        <v/>
      </c>
      <c r="R888" s="123"/>
      <c r="S888" s="123"/>
      <c r="AA888" s="54">
        <f t="shared" si="274"/>
        <v>0</v>
      </c>
      <c r="AB888" s="54" t="e">
        <f t="shared" si="275"/>
        <v>#VALUE!</v>
      </c>
      <c r="AC888" s="83" t="str">
        <f t="shared" si="276"/>
        <v/>
      </c>
      <c r="AD888" s="54">
        <f t="shared" si="278"/>
        <v>884</v>
      </c>
      <c r="AE888" s="54" t="str">
        <f t="shared" si="281"/>
        <v/>
      </c>
      <c r="AF888" s="54" t="str">
        <f t="shared" si="282"/>
        <v/>
      </c>
      <c r="AG888" s="54" t="str">
        <f t="shared" si="290"/>
        <v/>
      </c>
      <c r="AH888" s="54" t="str">
        <f t="shared" si="290"/>
        <v/>
      </c>
      <c r="AI888" s="54" t="str">
        <f t="shared" si="290"/>
        <v/>
      </c>
      <c r="AJ888" s="54" t="str">
        <f t="shared" si="284"/>
        <v/>
      </c>
      <c r="AK888" s="54" t="str">
        <f t="shared" si="291"/>
        <v/>
      </c>
      <c r="AL888" s="54" t="str">
        <f t="shared" si="291"/>
        <v/>
      </c>
      <c r="AM888" s="54" t="str">
        <f t="shared" si="291"/>
        <v/>
      </c>
      <c r="AN888" s="1" t="str">
        <f>IF(AF888="S",VLOOKUP(AI888,lookups!$N$1:$O$100,2,FALSE),"NVT")</f>
        <v>NVT</v>
      </c>
      <c r="AP888" s="54" t="str">
        <f t="shared" si="277"/>
        <v/>
      </c>
    </row>
    <row r="889" spans="1:42" x14ac:dyDescent="0.2">
      <c r="A889" s="1" t="e">
        <f t="shared" si="286"/>
        <v>#VALUE!</v>
      </c>
      <c r="B889" s="1">
        <f t="shared" si="287"/>
        <v>156</v>
      </c>
      <c r="C889" s="1">
        <f t="shared" si="288"/>
        <v>1</v>
      </c>
      <c r="D889" s="1">
        <f t="shared" si="289"/>
        <v>0</v>
      </c>
      <c r="E889" s="1">
        <f t="shared" si="273"/>
        <v>885</v>
      </c>
      <c r="F889" s="1" t="str">
        <f>IFERROR(VLOOKUP($E889,aanmeldingen!$B:$AB,F$1,FALSE),"-")</f>
        <v>-</v>
      </c>
      <c r="H889" s="25" t="str">
        <f>IF($D889=1,VLOOKUP($E889,aanmeldingen!$B:$AB,H$1,FALSE),"")</f>
        <v/>
      </c>
      <c r="I889" s="1" t="str">
        <f>IF($D889=1,VLOOKUP($E889,aanmeldingen!$B:$AB,I$1,FALSE),"")</f>
        <v/>
      </c>
      <c r="J889" s="1" t="str">
        <f>IF($D889=1,VLOOKUP($E889,aanmeldingen!$B:$AB,J$1,FALSE),"")</f>
        <v/>
      </c>
      <c r="K889" s="95" t="str">
        <f>IF($D889=1,VLOOKUP($E889,aanmeldingen!$B:$AB,K$1,FALSE),"")</f>
        <v/>
      </c>
      <c r="L889" s="95" t="str">
        <f>IF($D889=1,VLOOKUP($E889,aanmeldingen!$B:$AB,L$1,FALSE),"")</f>
        <v/>
      </c>
      <c r="M889" s="18" t="str">
        <f>IF($D889=1,VLOOKUP($E889,aanmeldingen!$B:$AB,M$1,FALSE),"")</f>
        <v/>
      </c>
      <c r="N889" s="1" t="str">
        <f>IF($D889=1,VLOOKUP($E889,aanmeldingen!$B:$AB,N$1,FALSE),"")</f>
        <v/>
      </c>
      <c r="O889" s="1" t="str">
        <f>IF($F889="-","",VLOOKUP($E889,aanmeldingen!$B:$AB,O$1,FALSE))</f>
        <v/>
      </c>
      <c r="P889" s="1" t="str">
        <f>IF($F889="-","",VLOOKUP($E889,aanmeldingen!$B:$AB,P$1,FALSE))</f>
        <v/>
      </c>
      <c r="Q889" s="1" t="str">
        <f>IF($F889="-","",VLOOKUP($E889,aanmeldingen!$B:$AB,Q$1,FALSE))</f>
        <v/>
      </c>
      <c r="R889" s="123"/>
      <c r="S889" s="123"/>
      <c r="AA889" s="54">
        <f t="shared" si="274"/>
        <v>0</v>
      </c>
      <c r="AB889" s="54" t="e">
        <f t="shared" si="275"/>
        <v>#VALUE!</v>
      </c>
      <c r="AC889" s="83" t="str">
        <f t="shared" si="276"/>
        <v/>
      </c>
      <c r="AD889" s="54">
        <f t="shared" si="278"/>
        <v>885</v>
      </c>
      <c r="AE889" s="54" t="str">
        <f t="shared" si="281"/>
        <v/>
      </c>
      <c r="AF889" s="54" t="str">
        <f t="shared" si="282"/>
        <v/>
      </c>
      <c r="AG889" s="54" t="str">
        <f t="shared" si="290"/>
        <v/>
      </c>
      <c r="AH889" s="54" t="str">
        <f t="shared" si="290"/>
        <v/>
      </c>
      <c r="AI889" s="54" t="str">
        <f t="shared" si="290"/>
        <v/>
      </c>
      <c r="AJ889" s="54" t="str">
        <f t="shared" si="284"/>
        <v/>
      </c>
      <c r="AK889" s="54" t="str">
        <f t="shared" si="291"/>
        <v/>
      </c>
      <c r="AL889" s="54" t="str">
        <f t="shared" si="291"/>
        <v/>
      </c>
      <c r="AM889" s="54" t="str">
        <f t="shared" si="291"/>
        <v/>
      </c>
      <c r="AN889" s="1" t="str">
        <f>IF(AF889="S",VLOOKUP(AI889,lookups!$N$1:$O$100,2,FALSE),"NVT")</f>
        <v>NVT</v>
      </c>
      <c r="AP889" s="54" t="str">
        <f t="shared" si="277"/>
        <v/>
      </c>
    </row>
    <row r="890" spans="1:42" x14ac:dyDescent="0.2">
      <c r="A890" s="1" t="e">
        <f t="shared" si="286"/>
        <v>#VALUE!</v>
      </c>
      <c r="B890" s="1">
        <f t="shared" si="287"/>
        <v>157</v>
      </c>
      <c r="C890" s="1">
        <f t="shared" si="288"/>
        <v>1</v>
      </c>
      <c r="D890" s="1">
        <f t="shared" si="289"/>
        <v>0</v>
      </c>
      <c r="E890" s="1">
        <f t="shared" si="273"/>
        <v>886</v>
      </c>
      <c r="F890" s="1" t="str">
        <f>IFERROR(VLOOKUP($E890,aanmeldingen!$B:$AB,F$1,FALSE),"-")</f>
        <v>-</v>
      </c>
      <c r="H890" s="25" t="str">
        <f>IF($D890=1,VLOOKUP($E890,aanmeldingen!$B:$AB,H$1,FALSE),"")</f>
        <v/>
      </c>
      <c r="I890" s="1" t="str">
        <f>IF($D890=1,VLOOKUP($E890,aanmeldingen!$B:$AB,I$1,FALSE),"")</f>
        <v/>
      </c>
      <c r="J890" s="1" t="str">
        <f>IF($D890=1,VLOOKUP($E890,aanmeldingen!$B:$AB,J$1,FALSE),"")</f>
        <v/>
      </c>
      <c r="K890" s="95" t="str">
        <f>IF($D890=1,VLOOKUP($E890,aanmeldingen!$B:$AB,K$1,FALSE),"")</f>
        <v/>
      </c>
      <c r="L890" s="95" t="str">
        <f>IF($D890=1,VLOOKUP($E890,aanmeldingen!$B:$AB,L$1,FALSE),"")</f>
        <v/>
      </c>
      <c r="M890" s="18" t="str">
        <f>IF($D890=1,VLOOKUP($E890,aanmeldingen!$B:$AB,M$1,FALSE),"")</f>
        <v/>
      </c>
      <c r="N890" s="1" t="str">
        <f>IF($D890=1,VLOOKUP($E890,aanmeldingen!$B:$AB,N$1,FALSE),"")</f>
        <v/>
      </c>
      <c r="O890" s="1" t="str">
        <f>IF($F890="-","",VLOOKUP($E890,aanmeldingen!$B:$AB,O$1,FALSE))</f>
        <v/>
      </c>
      <c r="P890" s="1" t="str">
        <f>IF($F890="-","",VLOOKUP($E890,aanmeldingen!$B:$AB,P$1,FALSE))</f>
        <v/>
      </c>
      <c r="Q890" s="1" t="str">
        <f>IF($F890="-","",VLOOKUP($E890,aanmeldingen!$B:$AB,Q$1,FALSE))</f>
        <v/>
      </c>
      <c r="R890" s="123"/>
      <c r="S890" s="123"/>
      <c r="AA890" s="54">
        <f t="shared" si="274"/>
        <v>0</v>
      </c>
      <c r="AB890" s="54" t="e">
        <f t="shared" si="275"/>
        <v>#VALUE!</v>
      </c>
      <c r="AC890" s="83" t="str">
        <f t="shared" si="276"/>
        <v/>
      </c>
      <c r="AD890" s="54">
        <f t="shared" si="278"/>
        <v>886</v>
      </c>
      <c r="AE890" s="54" t="str">
        <f t="shared" si="281"/>
        <v/>
      </c>
      <c r="AF890" s="54" t="str">
        <f t="shared" si="282"/>
        <v/>
      </c>
      <c r="AG890" s="54" t="str">
        <f t="shared" si="290"/>
        <v/>
      </c>
      <c r="AH890" s="54" t="str">
        <f t="shared" si="290"/>
        <v/>
      </c>
      <c r="AI890" s="54" t="str">
        <f t="shared" si="290"/>
        <v/>
      </c>
      <c r="AJ890" s="54" t="str">
        <f t="shared" si="284"/>
        <v/>
      </c>
      <c r="AK890" s="54" t="str">
        <f t="shared" si="291"/>
        <v/>
      </c>
      <c r="AL890" s="54" t="str">
        <f t="shared" si="291"/>
        <v/>
      </c>
      <c r="AM890" s="54" t="str">
        <f t="shared" si="291"/>
        <v/>
      </c>
      <c r="AN890" s="1" t="str">
        <f>IF(AF890="S",VLOOKUP(AI890,lookups!$N$1:$O$100,2,FALSE),"NVT")</f>
        <v>NVT</v>
      </c>
      <c r="AP890" s="54" t="str">
        <f t="shared" si="277"/>
        <v/>
      </c>
    </row>
    <row r="891" spans="1:42" x14ac:dyDescent="0.2">
      <c r="A891" s="1" t="e">
        <f t="shared" si="286"/>
        <v>#VALUE!</v>
      </c>
      <c r="B891" s="1">
        <f t="shared" si="287"/>
        <v>158</v>
      </c>
      <c r="C891" s="1">
        <f t="shared" si="288"/>
        <v>1</v>
      </c>
      <c r="D891" s="1">
        <f t="shared" si="289"/>
        <v>0</v>
      </c>
      <c r="E891" s="1">
        <f t="shared" si="273"/>
        <v>887</v>
      </c>
      <c r="F891" s="1" t="str">
        <f>IFERROR(VLOOKUP($E891,aanmeldingen!$B:$AB,F$1,FALSE),"-")</f>
        <v>-</v>
      </c>
      <c r="H891" s="25" t="str">
        <f>IF($D891=1,VLOOKUP($E891,aanmeldingen!$B:$AB,H$1,FALSE),"")</f>
        <v/>
      </c>
      <c r="I891" s="1" t="str">
        <f>IF($D891=1,VLOOKUP($E891,aanmeldingen!$B:$AB,I$1,FALSE),"")</f>
        <v/>
      </c>
      <c r="J891" s="1" t="str">
        <f>IF($D891=1,VLOOKUP($E891,aanmeldingen!$B:$AB,J$1,FALSE),"")</f>
        <v/>
      </c>
      <c r="K891" s="95" t="str">
        <f>IF($D891=1,VLOOKUP($E891,aanmeldingen!$B:$AB,K$1,FALSE),"")</f>
        <v/>
      </c>
      <c r="L891" s="95" t="str">
        <f>IF($D891=1,VLOOKUP($E891,aanmeldingen!$B:$AB,L$1,FALSE),"")</f>
        <v/>
      </c>
      <c r="M891" s="18" t="str">
        <f>IF($D891=1,VLOOKUP($E891,aanmeldingen!$B:$AB,M$1,FALSE),"")</f>
        <v/>
      </c>
      <c r="N891" s="1" t="str">
        <f>IF($D891=1,VLOOKUP($E891,aanmeldingen!$B:$AB,N$1,FALSE),"")</f>
        <v/>
      </c>
      <c r="O891" s="1" t="str">
        <f>IF($F891="-","",VLOOKUP($E891,aanmeldingen!$B:$AB,O$1,FALSE))</f>
        <v/>
      </c>
      <c r="P891" s="1" t="str">
        <f>IF($F891="-","",VLOOKUP($E891,aanmeldingen!$B:$AB,P$1,FALSE))</f>
        <v/>
      </c>
      <c r="Q891" s="1" t="str">
        <f>IF($F891="-","",VLOOKUP($E891,aanmeldingen!$B:$AB,Q$1,FALSE))</f>
        <v/>
      </c>
      <c r="R891" s="123"/>
      <c r="S891" s="123"/>
      <c r="AA891" s="54">
        <f t="shared" si="274"/>
        <v>0</v>
      </c>
      <c r="AB891" s="54" t="e">
        <f t="shared" si="275"/>
        <v>#VALUE!</v>
      </c>
      <c r="AC891" s="83" t="str">
        <f t="shared" si="276"/>
        <v/>
      </c>
      <c r="AD891" s="54">
        <f t="shared" si="278"/>
        <v>887</v>
      </c>
      <c r="AE891" s="54" t="str">
        <f t="shared" si="281"/>
        <v/>
      </c>
      <c r="AF891" s="54" t="str">
        <f t="shared" si="282"/>
        <v/>
      </c>
      <c r="AG891" s="54" t="str">
        <f t="shared" si="290"/>
        <v/>
      </c>
      <c r="AH891" s="54" t="str">
        <f t="shared" si="290"/>
        <v/>
      </c>
      <c r="AI891" s="54" t="str">
        <f t="shared" si="290"/>
        <v/>
      </c>
      <c r="AJ891" s="54" t="str">
        <f t="shared" si="284"/>
        <v/>
      </c>
      <c r="AK891" s="54" t="str">
        <f t="shared" si="291"/>
        <v/>
      </c>
      <c r="AL891" s="54" t="str">
        <f t="shared" si="291"/>
        <v/>
      </c>
      <c r="AM891" s="54" t="str">
        <f t="shared" si="291"/>
        <v/>
      </c>
      <c r="AN891" s="1" t="str">
        <f>IF(AF891="S",VLOOKUP(AI891,lookups!$N$1:$O$100,2,FALSE),"NVT")</f>
        <v>NVT</v>
      </c>
      <c r="AP891" s="54" t="str">
        <f t="shared" si="277"/>
        <v/>
      </c>
    </row>
    <row r="892" spans="1:42" x14ac:dyDescent="0.2">
      <c r="A892" s="1" t="e">
        <f t="shared" si="286"/>
        <v>#VALUE!</v>
      </c>
      <c r="B892" s="1">
        <f t="shared" si="287"/>
        <v>159</v>
      </c>
      <c r="C892" s="1">
        <f t="shared" si="288"/>
        <v>1</v>
      </c>
      <c r="D892" s="1">
        <f t="shared" si="289"/>
        <v>0</v>
      </c>
      <c r="E892" s="1">
        <f t="shared" si="273"/>
        <v>888</v>
      </c>
      <c r="F892" s="1" t="str">
        <f>IFERROR(VLOOKUP($E892,aanmeldingen!$B:$AB,F$1,FALSE),"-")</f>
        <v>-</v>
      </c>
      <c r="H892" s="25" t="str">
        <f>IF($D892=1,VLOOKUP($E892,aanmeldingen!$B:$AB,H$1,FALSE),"")</f>
        <v/>
      </c>
      <c r="I892" s="1" t="str">
        <f>IF($D892=1,VLOOKUP($E892,aanmeldingen!$B:$AB,I$1,FALSE),"")</f>
        <v/>
      </c>
      <c r="J892" s="1" t="str">
        <f>IF($D892=1,VLOOKUP($E892,aanmeldingen!$B:$AB,J$1,FALSE),"")</f>
        <v/>
      </c>
      <c r="K892" s="95" t="str">
        <f>IF($D892=1,VLOOKUP($E892,aanmeldingen!$B:$AB,K$1,FALSE),"")</f>
        <v/>
      </c>
      <c r="L892" s="95" t="str">
        <f>IF($D892=1,VLOOKUP($E892,aanmeldingen!$B:$AB,L$1,FALSE),"")</f>
        <v/>
      </c>
      <c r="M892" s="18" t="str">
        <f>IF($D892=1,VLOOKUP($E892,aanmeldingen!$B:$AB,M$1,FALSE),"")</f>
        <v/>
      </c>
      <c r="N892" s="1" t="str">
        <f>IF($D892=1,VLOOKUP($E892,aanmeldingen!$B:$AB,N$1,FALSE),"")</f>
        <v/>
      </c>
      <c r="O892" s="1" t="str">
        <f>IF($F892="-","",VLOOKUP($E892,aanmeldingen!$B:$AB,O$1,FALSE))</f>
        <v/>
      </c>
      <c r="P892" s="1" t="str">
        <f>IF($F892="-","",VLOOKUP($E892,aanmeldingen!$B:$AB,P$1,FALSE))</f>
        <v/>
      </c>
      <c r="Q892" s="1" t="str">
        <f>IF($F892="-","",VLOOKUP($E892,aanmeldingen!$B:$AB,Q$1,FALSE))</f>
        <v/>
      </c>
      <c r="R892" s="123"/>
      <c r="S892" s="123"/>
      <c r="AA892" s="54">
        <f t="shared" si="274"/>
        <v>0</v>
      </c>
      <c r="AB892" s="54" t="e">
        <f t="shared" si="275"/>
        <v>#VALUE!</v>
      </c>
      <c r="AC892" s="83" t="str">
        <f t="shared" si="276"/>
        <v/>
      </c>
      <c r="AD892" s="54">
        <f t="shared" si="278"/>
        <v>888</v>
      </c>
      <c r="AE892" s="54" t="str">
        <f t="shared" si="281"/>
        <v/>
      </c>
      <c r="AF892" s="54" t="str">
        <f t="shared" si="282"/>
        <v/>
      </c>
      <c r="AG892" s="54" t="str">
        <f t="shared" si="290"/>
        <v/>
      </c>
      <c r="AH892" s="54" t="str">
        <f t="shared" si="290"/>
        <v/>
      </c>
      <c r="AI892" s="54" t="str">
        <f t="shared" si="290"/>
        <v/>
      </c>
      <c r="AJ892" s="54" t="str">
        <f t="shared" si="284"/>
        <v/>
      </c>
      <c r="AK892" s="54" t="str">
        <f t="shared" si="291"/>
        <v/>
      </c>
      <c r="AL892" s="54" t="str">
        <f t="shared" si="291"/>
        <v/>
      </c>
      <c r="AM892" s="54" t="str">
        <f t="shared" si="291"/>
        <v/>
      </c>
      <c r="AN892" s="1" t="str">
        <f>IF(AF892="S",VLOOKUP(AI892,lookups!$N$1:$O$100,2,FALSE),"NVT")</f>
        <v>NVT</v>
      </c>
      <c r="AP892" s="54" t="str">
        <f t="shared" si="277"/>
        <v/>
      </c>
    </row>
    <row r="893" spans="1:42" x14ac:dyDescent="0.2">
      <c r="A893" s="1" t="e">
        <f t="shared" si="286"/>
        <v>#VALUE!</v>
      </c>
      <c r="B893" s="1">
        <f t="shared" si="287"/>
        <v>160</v>
      </c>
      <c r="C893" s="1">
        <f t="shared" si="288"/>
        <v>1</v>
      </c>
      <c r="D893" s="1">
        <f t="shared" si="289"/>
        <v>0</v>
      </c>
      <c r="E893" s="1">
        <f t="shared" si="273"/>
        <v>889</v>
      </c>
      <c r="F893" s="1" t="str">
        <f>IFERROR(VLOOKUP($E893,aanmeldingen!$B:$AB,F$1,FALSE),"-")</f>
        <v>-</v>
      </c>
      <c r="H893" s="25" t="str">
        <f>IF($D893=1,VLOOKUP($E893,aanmeldingen!$B:$AB,H$1,FALSE),"")</f>
        <v/>
      </c>
      <c r="I893" s="1" t="str">
        <f>IF($D893=1,VLOOKUP($E893,aanmeldingen!$B:$AB,I$1,FALSE),"")</f>
        <v/>
      </c>
      <c r="J893" s="1" t="str">
        <f>IF($D893=1,VLOOKUP($E893,aanmeldingen!$B:$AB,J$1,FALSE),"")</f>
        <v/>
      </c>
      <c r="K893" s="95" t="str">
        <f>IF($D893=1,VLOOKUP($E893,aanmeldingen!$B:$AB,K$1,FALSE),"")</f>
        <v/>
      </c>
      <c r="L893" s="95" t="str">
        <f>IF($D893=1,VLOOKUP($E893,aanmeldingen!$B:$AB,L$1,FALSE),"")</f>
        <v/>
      </c>
      <c r="M893" s="18" t="str">
        <f>IF($D893=1,VLOOKUP($E893,aanmeldingen!$B:$AB,M$1,FALSE),"")</f>
        <v/>
      </c>
      <c r="N893" s="1" t="str">
        <f>IF($D893=1,VLOOKUP($E893,aanmeldingen!$B:$AB,N$1,FALSE),"")</f>
        <v/>
      </c>
      <c r="O893" s="1" t="str">
        <f>IF($F893="-","",VLOOKUP($E893,aanmeldingen!$B:$AB,O$1,FALSE))</f>
        <v/>
      </c>
      <c r="P893" s="1" t="str">
        <f>IF($F893="-","",VLOOKUP($E893,aanmeldingen!$B:$AB,P$1,FALSE))</f>
        <v/>
      </c>
      <c r="Q893" s="1" t="str">
        <f>IF($F893="-","",VLOOKUP($E893,aanmeldingen!$B:$AB,Q$1,FALSE))</f>
        <v/>
      </c>
      <c r="R893" s="123"/>
      <c r="S893" s="123"/>
      <c r="AA893" s="54">
        <f t="shared" si="274"/>
        <v>0</v>
      </c>
      <c r="AB893" s="54" t="e">
        <f t="shared" si="275"/>
        <v>#VALUE!</v>
      </c>
      <c r="AC893" s="83" t="str">
        <f t="shared" si="276"/>
        <v/>
      </c>
      <c r="AD893" s="54">
        <f t="shared" si="278"/>
        <v>889</v>
      </c>
      <c r="AE893" s="54" t="str">
        <f t="shared" si="281"/>
        <v/>
      </c>
      <c r="AF893" s="54" t="str">
        <f t="shared" si="282"/>
        <v/>
      </c>
      <c r="AG893" s="54" t="str">
        <f t="shared" si="290"/>
        <v/>
      </c>
      <c r="AH893" s="54" t="str">
        <f t="shared" si="290"/>
        <v/>
      </c>
      <c r="AI893" s="54" t="str">
        <f t="shared" si="290"/>
        <v/>
      </c>
      <c r="AJ893" s="54" t="str">
        <f t="shared" si="284"/>
        <v/>
      </c>
      <c r="AK893" s="54" t="str">
        <f t="shared" si="291"/>
        <v/>
      </c>
      <c r="AL893" s="54" t="str">
        <f t="shared" si="291"/>
        <v/>
      </c>
      <c r="AM893" s="54" t="str">
        <f t="shared" si="291"/>
        <v/>
      </c>
      <c r="AN893" s="1" t="str">
        <f>IF(AF893="S",VLOOKUP(AI893,lookups!$N$1:$O$100,2,FALSE),"NVT")</f>
        <v>NVT</v>
      </c>
      <c r="AP893" s="54" t="str">
        <f t="shared" si="277"/>
        <v/>
      </c>
    </row>
    <row r="894" spans="1:42" x14ac:dyDescent="0.2">
      <c r="A894" s="1" t="e">
        <f t="shared" si="286"/>
        <v>#VALUE!</v>
      </c>
      <c r="B894" s="1">
        <f t="shared" si="287"/>
        <v>161</v>
      </c>
      <c r="C894" s="1">
        <f t="shared" si="288"/>
        <v>1</v>
      </c>
      <c r="D894" s="1">
        <f t="shared" si="289"/>
        <v>0</v>
      </c>
      <c r="E894" s="1">
        <f t="shared" si="273"/>
        <v>890</v>
      </c>
      <c r="F894" s="1" t="str">
        <f>IFERROR(VLOOKUP($E894,aanmeldingen!$B:$AB,F$1,FALSE),"-")</f>
        <v>-</v>
      </c>
      <c r="H894" s="25" t="str">
        <f>IF($D894=1,VLOOKUP($E894,aanmeldingen!$B:$AB,H$1,FALSE),"")</f>
        <v/>
      </c>
      <c r="I894" s="1" t="str">
        <f>IF($D894=1,VLOOKUP($E894,aanmeldingen!$B:$AB,I$1,FALSE),"")</f>
        <v/>
      </c>
      <c r="J894" s="1" t="str">
        <f>IF($D894=1,VLOOKUP($E894,aanmeldingen!$B:$AB,J$1,FALSE),"")</f>
        <v/>
      </c>
      <c r="K894" s="95" t="str">
        <f>IF($D894=1,VLOOKUP($E894,aanmeldingen!$B:$AB,K$1,FALSE),"")</f>
        <v/>
      </c>
      <c r="L894" s="95" t="str">
        <f>IF($D894=1,VLOOKUP($E894,aanmeldingen!$B:$AB,L$1,FALSE),"")</f>
        <v/>
      </c>
      <c r="M894" s="18" t="str">
        <f>IF($D894=1,VLOOKUP($E894,aanmeldingen!$B:$AB,M$1,FALSE),"")</f>
        <v/>
      </c>
      <c r="N894" s="1" t="str">
        <f>IF($D894=1,VLOOKUP($E894,aanmeldingen!$B:$AB,N$1,FALSE),"")</f>
        <v/>
      </c>
      <c r="O894" s="1" t="str">
        <f>IF($F894="-","",VLOOKUP($E894,aanmeldingen!$B:$AB,O$1,FALSE))</f>
        <v/>
      </c>
      <c r="P894" s="1" t="str">
        <f>IF($F894="-","",VLOOKUP($E894,aanmeldingen!$B:$AB,P$1,FALSE))</f>
        <v/>
      </c>
      <c r="Q894" s="1" t="str">
        <f>IF($F894="-","",VLOOKUP($E894,aanmeldingen!$B:$AB,Q$1,FALSE))</f>
        <v/>
      </c>
      <c r="R894" s="123"/>
      <c r="S894" s="123"/>
      <c r="AA894" s="54">
        <f t="shared" si="274"/>
        <v>0</v>
      </c>
      <c r="AB894" s="54" t="e">
        <f t="shared" si="275"/>
        <v>#VALUE!</v>
      </c>
      <c r="AC894" s="83" t="str">
        <f t="shared" si="276"/>
        <v/>
      </c>
      <c r="AD894" s="54">
        <f t="shared" si="278"/>
        <v>890</v>
      </c>
      <c r="AE894" s="54" t="str">
        <f t="shared" si="281"/>
        <v/>
      </c>
      <c r="AF894" s="54" t="str">
        <f t="shared" si="282"/>
        <v/>
      </c>
      <c r="AG894" s="54" t="str">
        <f t="shared" si="290"/>
        <v/>
      </c>
      <c r="AH894" s="54" t="str">
        <f t="shared" si="290"/>
        <v/>
      </c>
      <c r="AI894" s="54" t="str">
        <f t="shared" si="290"/>
        <v/>
      </c>
      <c r="AJ894" s="54" t="str">
        <f t="shared" si="284"/>
        <v/>
      </c>
      <c r="AK894" s="54" t="str">
        <f t="shared" si="291"/>
        <v/>
      </c>
      <c r="AL894" s="54" t="str">
        <f t="shared" si="291"/>
        <v/>
      </c>
      <c r="AM894" s="54" t="str">
        <f t="shared" si="291"/>
        <v/>
      </c>
      <c r="AN894" s="1" t="str">
        <f>IF(AF894="S",VLOOKUP(AI894,lookups!$N$1:$O$100,2,FALSE),"NVT")</f>
        <v>NVT</v>
      </c>
      <c r="AP894" s="54" t="str">
        <f t="shared" si="277"/>
        <v/>
      </c>
    </row>
    <row r="895" spans="1:42" x14ac:dyDescent="0.2">
      <c r="A895" s="1" t="e">
        <f t="shared" si="286"/>
        <v>#VALUE!</v>
      </c>
      <c r="B895" s="1">
        <f t="shared" si="287"/>
        <v>162</v>
      </c>
      <c r="C895" s="1">
        <f t="shared" si="288"/>
        <v>1</v>
      </c>
      <c r="D895" s="1">
        <f t="shared" si="289"/>
        <v>0</v>
      </c>
      <c r="E895" s="1">
        <f t="shared" si="273"/>
        <v>891</v>
      </c>
      <c r="F895" s="1" t="str">
        <f>IFERROR(VLOOKUP($E895,aanmeldingen!$B:$AB,F$1,FALSE),"-")</f>
        <v>-</v>
      </c>
      <c r="H895" s="25" t="str">
        <f>IF($D895=1,VLOOKUP($E895,aanmeldingen!$B:$AB,H$1,FALSE),"")</f>
        <v/>
      </c>
      <c r="I895" s="1" t="str">
        <f>IF($D895=1,VLOOKUP($E895,aanmeldingen!$B:$AB,I$1,FALSE),"")</f>
        <v/>
      </c>
      <c r="J895" s="1" t="str">
        <f>IF($D895=1,VLOOKUP($E895,aanmeldingen!$B:$AB,J$1,FALSE),"")</f>
        <v/>
      </c>
      <c r="K895" s="95" t="str">
        <f>IF($D895=1,VLOOKUP($E895,aanmeldingen!$B:$AB,K$1,FALSE),"")</f>
        <v/>
      </c>
      <c r="L895" s="95" t="str">
        <f>IF($D895=1,VLOOKUP($E895,aanmeldingen!$B:$AB,L$1,FALSE),"")</f>
        <v/>
      </c>
      <c r="M895" s="18" t="str">
        <f>IF($D895=1,VLOOKUP($E895,aanmeldingen!$B:$AB,M$1,FALSE),"")</f>
        <v/>
      </c>
      <c r="N895" s="1" t="str">
        <f>IF($D895=1,VLOOKUP($E895,aanmeldingen!$B:$AB,N$1,FALSE),"")</f>
        <v/>
      </c>
      <c r="O895" s="1" t="str">
        <f>IF($F895="-","",VLOOKUP($E895,aanmeldingen!$B:$AB,O$1,FALSE))</f>
        <v/>
      </c>
      <c r="P895" s="1" t="str">
        <f>IF($F895="-","",VLOOKUP($E895,aanmeldingen!$B:$AB,P$1,FALSE))</f>
        <v/>
      </c>
      <c r="Q895" s="1" t="str">
        <f>IF($F895="-","",VLOOKUP($E895,aanmeldingen!$B:$AB,Q$1,FALSE))</f>
        <v/>
      </c>
      <c r="R895" s="123"/>
      <c r="S895" s="123"/>
      <c r="AA895" s="54">
        <f t="shared" si="274"/>
        <v>0</v>
      </c>
      <c r="AB895" s="54" t="e">
        <f t="shared" si="275"/>
        <v>#VALUE!</v>
      </c>
      <c r="AC895" s="83" t="str">
        <f t="shared" si="276"/>
        <v/>
      </c>
      <c r="AD895" s="54">
        <f t="shared" si="278"/>
        <v>891</v>
      </c>
      <c r="AE895" s="54" t="str">
        <f t="shared" si="281"/>
        <v/>
      </c>
      <c r="AF895" s="54" t="str">
        <f t="shared" si="282"/>
        <v/>
      </c>
      <c r="AG895" s="54" t="str">
        <f t="shared" si="290"/>
        <v/>
      </c>
      <c r="AH895" s="54" t="str">
        <f t="shared" si="290"/>
        <v/>
      </c>
      <c r="AI895" s="54" t="str">
        <f t="shared" si="290"/>
        <v/>
      </c>
      <c r="AJ895" s="54" t="str">
        <f t="shared" si="284"/>
        <v/>
      </c>
      <c r="AK895" s="54" t="str">
        <f t="shared" si="291"/>
        <v/>
      </c>
      <c r="AL895" s="54" t="str">
        <f t="shared" si="291"/>
        <v/>
      </c>
      <c r="AM895" s="54" t="str">
        <f t="shared" si="291"/>
        <v/>
      </c>
      <c r="AN895" s="1" t="str">
        <f>IF(AF895="S",VLOOKUP(AI895,lookups!$N$1:$O$100,2,FALSE),"NVT")</f>
        <v>NVT</v>
      </c>
      <c r="AP895" s="54" t="str">
        <f t="shared" si="277"/>
        <v/>
      </c>
    </row>
    <row r="896" spans="1:42" x14ac:dyDescent="0.2">
      <c r="A896" s="1" t="e">
        <f t="shared" si="286"/>
        <v>#VALUE!</v>
      </c>
      <c r="B896" s="1">
        <f t="shared" si="287"/>
        <v>163</v>
      </c>
      <c r="C896" s="1">
        <f t="shared" si="288"/>
        <v>1</v>
      </c>
      <c r="D896" s="1">
        <f t="shared" si="289"/>
        <v>0</v>
      </c>
      <c r="E896" s="1">
        <f t="shared" si="273"/>
        <v>892</v>
      </c>
      <c r="F896" s="1" t="str">
        <f>IFERROR(VLOOKUP($E896,aanmeldingen!$B:$AB,F$1,FALSE),"-")</f>
        <v>-</v>
      </c>
      <c r="H896" s="25" t="str">
        <f>IF($D896=1,VLOOKUP($E896,aanmeldingen!$B:$AB,H$1,FALSE),"")</f>
        <v/>
      </c>
      <c r="I896" s="1" t="str">
        <f>IF($D896=1,VLOOKUP($E896,aanmeldingen!$B:$AB,I$1,FALSE),"")</f>
        <v/>
      </c>
      <c r="J896" s="1" t="str">
        <f>IF($D896=1,VLOOKUP($E896,aanmeldingen!$B:$AB,J$1,FALSE),"")</f>
        <v/>
      </c>
      <c r="K896" s="95" t="str">
        <f>IF($D896=1,VLOOKUP($E896,aanmeldingen!$B:$AB,K$1,FALSE),"")</f>
        <v/>
      </c>
      <c r="L896" s="95" t="str">
        <f>IF($D896=1,VLOOKUP($E896,aanmeldingen!$B:$AB,L$1,FALSE),"")</f>
        <v/>
      </c>
      <c r="M896" s="18" t="str">
        <f>IF($D896=1,VLOOKUP($E896,aanmeldingen!$B:$AB,M$1,FALSE),"")</f>
        <v/>
      </c>
      <c r="N896" s="1" t="str">
        <f>IF($D896=1,VLOOKUP($E896,aanmeldingen!$B:$AB,N$1,FALSE),"")</f>
        <v/>
      </c>
      <c r="O896" s="1" t="str">
        <f>IF($F896="-","",VLOOKUP($E896,aanmeldingen!$B:$AB,O$1,FALSE))</f>
        <v/>
      </c>
      <c r="P896" s="1" t="str">
        <f>IF($F896="-","",VLOOKUP($E896,aanmeldingen!$B:$AB,P$1,FALSE))</f>
        <v/>
      </c>
      <c r="Q896" s="1" t="str">
        <f>IF($F896="-","",VLOOKUP($E896,aanmeldingen!$B:$AB,Q$1,FALSE))</f>
        <v/>
      </c>
      <c r="R896" s="123"/>
      <c r="S896" s="123"/>
      <c r="AA896" s="54">
        <f t="shared" si="274"/>
        <v>0</v>
      </c>
      <c r="AB896" s="54" t="e">
        <f t="shared" si="275"/>
        <v>#VALUE!</v>
      </c>
      <c r="AC896" s="83" t="str">
        <f t="shared" si="276"/>
        <v/>
      </c>
      <c r="AD896" s="54">
        <f t="shared" si="278"/>
        <v>892</v>
      </c>
      <c r="AE896" s="54" t="str">
        <f t="shared" si="281"/>
        <v/>
      </c>
      <c r="AF896" s="54" t="str">
        <f t="shared" si="282"/>
        <v/>
      </c>
      <c r="AG896" s="54" t="str">
        <f t="shared" si="290"/>
        <v/>
      </c>
      <c r="AH896" s="54" t="str">
        <f t="shared" si="290"/>
        <v/>
      </c>
      <c r="AI896" s="54" t="str">
        <f t="shared" si="290"/>
        <v/>
      </c>
      <c r="AJ896" s="54" t="str">
        <f t="shared" si="284"/>
        <v/>
      </c>
      <c r="AK896" s="54" t="str">
        <f t="shared" si="291"/>
        <v/>
      </c>
      <c r="AL896" s="54" t="str">
        <f t="shared" si="291"/>
        <v/>
      </c>
      <c r="AM896" s="54" t="str">
        <f t="shared" si="291"/>
        <v/>
      </c>
      <c r="AN896" s="1" t="str">
        <f>IF(AF896="S",VLOOKUP(AI896,lookups!$N$1:$O$100,2,FALSE),"NVT")</f>
        <v>NVT</v>
      </c>
      <c r="AP896" s="54" t="str">
        <f t="shared" si="277"/>
        <v/>
      </c>
    </row>
    <row r="897" spans="1:42" x14ac:dyDescent="0.2">
      <c r="A897" s="1" t="e">
        <f t="shared" si="286"/>
        <v>#VALUE!</v>
      </c>
      <c r="B897" s="1">
        <f t="shared" si="287"/>
        <v>164</v>
      </c>
      <c r="C897" s="1">
        <f t="shared" si="288"/>
        <v>1</v>
      </c>
      <c r="D897" s="1">
        <f t="shared" si="289"/>
        <v>0</v>
      </c>
      <c r="E897" s="1">
        <f t="shared" si="273"/>
        <v>893</v>
      </c>
      <c r="F897" s="1" t="str">
        <f>IFERROR(VLOOKUP($E897,aanmeldingen!$B:$AB,F$1,FALSE),"-")</f>
        <v>-</v>
      </c>
      <c r="H897" s="25" t="str">
        <f>IF($D897=1,VLOOKUP($E897,aanmeldingen!$B:$AB,H$1,FALSE),"")</f>
        <v/>
      </c>
      <c r="I897" s="1" t="str">
        <f>IF($D897=1,VLOOKUP($E897,aanmeldingen!$B:$AB,I$1,FALSE),"")</f>
        <v/>
      </c>
      <c r="J897" s="1" t="str">
        <f>IF($D897=1,VLOOKUP($E897,aanmeldingen!$B:$AB,J$1,FALSE),"")</f>
        <v/>
      </c>
      <c r="K897" s="95" t="str">
        <f>IF($D897=1,VLOOKUP($E897,aanmeldingen!$B:$AB,K$1,FALSE),"")</f>
        <v/>
      </c>
      <c r="L897" s="95" t="str">
        <f>IF($D897=1,VLOOKUP($E897,aanmeldingen!$B:$AB,L$1,FALSE),"")</f>
        <v/>
      </c>
      <c r="M897" s="18" t="str">
        <f>IF($D897=1,VLOOKUP($E897,aanmeldingen!$B:$AB,M$1,FALSE),"")</f>
        <v/>
      </c>
      <c r="N897" s="1" t="str">
        <f>IF($D897=1,VLOOKUP($E897,aanmeldingen!$B:$AB,N$1,FALSE),"")</f>
        <v/>
      </c>
      <c r="O897" s="1" t="str">
        <f>IF($F897="-","",VLOOKUP($E897,aanmeldingen!$B:$AB,O$1,FALSE))</f>
        <v/>
      </c>
      <c r="P897" s="1" t="str">
        <f>IF($F897="-","",VLOOKUP($E897,aanmeldingen!$B:$AB,P$1,FALSE))</f>
        <v/>
      </c>
      <c r="Q897" s="1" t="str">
        <f>IF($F897="-","",VLOOKUP($E897,aanmeldingen!$B:$AB,Q$1,FALSE))</f>
        <v/>
      </c>
      <c r="R897" s="123"/>
      <c r="S897" s="123"/>
      <c r="AA897" s="54">
        <f t="shared" si="274"/>
        <v>0</v>
      </c>
      <c r="AB897" s="54" t="e">
        <f t="shared" si="275"/>
        <v>#VALUE!</v>
      </c>
      <c r="AC897" s="83" t="str">
        <f t="shared" si="276"/>
        <v/>
      </c>
      <c r="AD897" s="54">
        <f t="shared" si="278"/>
        <v>893</v>
      </c>
      <c r="AE897" s="54" t="str">
        <f t="shared" si="281"/>
        <v/>
      </c>
      <c r="AF897" s="54" t="str">
        <f t="shared" si="282"/>
        <v/>
      </c>
      <c r="AG897" s="54" t="str">
        <f t="shared" si="290"/>
        <v/>
      </c>
      <c r="AH897" s="54" t="str">
        <f t="shared" si="290"/>
        <v/>
      </c>
      <c r="AI897" s="54" t="str">
        <f t="shared" si="290"/>
        <v/>
      </c>
      <c r="AJ897" s="54" t="str">
        <f t="shared" si="284"/>
        <v/>
      </c>
      <c r="AK897" s="54" t="str">
        <f t="shared" si="291"/>
        <v/>
      </c>
      <c r="AL897" s="54" t="str">
        <f t="shared" si="291"/>
        <v/>
      </c>
      <c r="AM897" s="54" t="str">
        <f t="shared" si="291"/>
        <v/>
      </c>
      <c r="AN897" s="1" t="str">
        <f>IF(AF897="S",VLOOKUP(AI897,lookups!$N$1:$O$100,2,FALSE),"NVT")</f>
        <v>NVT</v>
      </c>
      <c r="AP897" s="54" t="str">
        <f t="shared" si="277"/>
        <v/>
      </c>
    </row>
    <row r="898" spans="1:42" x14ac:dyDescent="0.2">
      <c r="A898" s="1" t="e">
        <f t="shared" si="286"/>
        <v>#VALUE!</v>
      </c>
      <c r="B898" s="1">
        <f t="shared" si="287"/>
        <v>165</v>
      </c>
      <c r="C898" s="1">
        <f t="shared" si="288"/>
        <v>1</v>
      </c>
      <c r="D898" s="1">
        <f t="shared" si="289"/>
        <v>0</v>
      </c>
      <c r="E898" s="1">
        <f t="shared" si="273"/>
        <v>894</v>
      </c>
      <c r="F898" s="1" t="str">
        <f>IFERROR(VLOOKUP($E898,aanmeldingen!$B:$AB,F$1,FALSE),"-")</f>
        <v>-</v>
      </c>
      <c r="H898" s="25" t="str">
        <f>IF($D898=1,VLOOKUP($E898,aanmeldingen!$B:$AB,H$1,FALSE),"")</f>
        <v/>
      </c>
      <c r="I898" s="1" t="str">
        <f>IF($D898=1,VLOOKUP($E898,aanmeldingen!$B:$AB,I$1,FALSE),"")</f>
        <v/>
      </c>
      <c r="J898" s="1" t="str">
        <f>IF($D898=1,VLOOKUP($E898,aanmeldingen!$B:$AB,J$1,FALSE),"")</f>
        <v/>
      </c>
      <c r="K898" s="95" t="str">
        <f>IF($D898=1,VLOOKUP($E898,aanmeldingen!$B:$AB,K$1,FALSE),"")</f>
        <v/>
      </c>
      <c r="L898" s="95" t="str">
        <f>IF($D898=1,VLOOKUP($E898,aanmeldingen!$B:$AB,L$1,FALSE),"")</f>
        <v/>
      </c>
      <c r="M898" s="18" t="str">
        <f>IF($D898=1,VLOOKUP($E898,aanmeldingen!$B:$AB,M$1,FALSE),"")</f>
        <v/>
      </c>
      <c r="N898" s="1" t="str">
        <f>IF($D898=1,VLOOKUP($E898,aanmeldingen!$B:$AB,N$1,FALSE),"")</f>
        <v/>
      </c>
      <c r="O898" s="1" t="str">
        <f>IF($F898="-","",VLOOKUP($E898,aanmeldingen!$B:$AB,O$1,FALSE))</f>
        <v/>
      </c>
      <c r="P898" s="1" t="str">
        <f>IF($F898="-","",VLOOKUP($E898,aanmeldingen!$B:$AB,P$1,FALSE))</f>
        <v/>
      </c>
      <c r="Q898" s="1" t="str">
        <f>IF($F898="-","",VLOOKUP($E898,aanmeldingen!$B:$AB,Q$1,FALSE))</f>
        <v/>
      </c>
      <c r="R898" s="123"/>
      <c r="S898" s="123"/>
      <c r="AA898" s="54">
        <f t="shared" si="274"/>
        <v>0</v>
      </c>
      <c r="AB898" s="54" t="e">
        <f t="shared" si="275"/>
        <v>#VALUE!</v>
      </c>
      <c r="AC898" s="83" t="str">
        <f t="shared" si="276"/>
        <v/>
      </c>
      <c r="AD898" s="54">
        <f t="shared" si="278"/>
        <v>894</v>
      </c>
      <c r="AE898" s="54" t="str">
        <f t="shared" si="281"/>
        <v/>
      </c>
      <c r="AF898" s="54" t="str">
        <f t="shared" si="282"/>
        <v/>
      </c>
      <c r="AG898" s="54" t="str">
        <f t="shared" si="290"/>
        <v/>
      </c>
      <c r="AH898" s="54" t="str">
        <f t="shared" si="290"/>
        <v/>
      </c>
      <c r="AI898" s="54" t="str">
        <f t="shared" si="290"/>
        <v/>
      </c>
      <c r="AJ898" s="54" t="str">
        <f t="shared" si="284"/>
        <v/>
      </c>
      <c r="AK898" s="54" t="str">
        <f t="shared" si="291"/>
        <v/>
      </c>
      <c r="AL898" s="54" t="str">
        <f t="shared" si="291"/>
        <v/>
      </c>
      <c r="AM898" s="54" t="str">
        <f t="shared" si="291"/>
        <v/>
      </c>
      <c r="AN898" s="1" t="str">
        <f>IF(AF898="S",VLOOKUP(AI898,lookups!$N$1:$O$100,2,FALSE),"NVT")</f>
        <v>NVT</v>
      </c>
      <c r="AP898" s="54" t="str">
        <f t="shared" si="277"/>
        <v/>
      </c>
    </row>
    <row r="899" spans="1:42" x14ac:dyDescent="0.2">
      <c r="A899" s="1" t="e">
        <f t="shared" si="286"/>
        <v>#VALUE!</v>
      </c>
      <c r="B899" s="1">
        <f t="shared" si="287"/>
        <v>166</v>
      </c>
      <c r="C899" s="1">
        <f t="shared" si="288"/>
        <v>1</v>
      </c>
      <c r="D899" s="1">
        <f t="shared" si="289"/>
        <v>0</v>
      </c>
      <c r="E899" s="1">
        <f t="shared" si="273"/>
        <v>895</v>
      </c>
      <c r="F899" s="1" t="str">
        <f>IFERROR(VLOOKUP($E899,aanmeldingen!$B:$AB,F$1,FALSE),"-")</f>
        <v>-</v>
      </c>
      <c r="H899" s="25" t="str">
        <f>IF($D899=1,VLOOKUP($E899,aanmeldingen!$B:$AB,H$1,FALSE),"")</f>
        <v/>
      </c>
      <c r="I899" s="1" t="str">
        <f>IF($D899=1,VLOOKUP($E899,aanmeldingen!$B:$AB,I$1,FALSE),"")</f>
        <v/>
      </c>
      <c r="J899" s="1" t="str">
        <f>IF($D899=1,VLOOKUP($E899,aanmeldingen!$B:$AB,J$1,FALSE),"")</f>
        <v/>
      </c>
      <c r="K899" s="95" t="str">
        <f>IF($D899=1,VLOOKUP($E899,aanmeldingen!$B:$AB,K$1,FALSE),"")</f>
        <v/>
      </c>
      <c r="L899" s="95" t="str">
        <f>IF($D899=1,VLOOKUP($E899,aanmeldingen!$B:$AB,L$1,FALSE),"")</f>
        <v/>
      </c>
      <c r="M899" s="18" t="str">
        <f>IF($D899=1,VLOOKUP($E899,aanmeldingen!$B:$AB,M$1,FALSE),"")</f>
        <v/>
      </c>
      <c r="N899" s="1" t="str">
        <f>IF($D899=1,VLOOKUP($E899,aanmeldingen!$B:$AB,N$1,FALSE),"")</f>
        <v/>
      </c>
      <c r="O899" s="1" t="str">
        <f>IF($F899="-","",VLOOKUP($E899,aanmeldingen!$B:$AB,O$1,FALSE))</f>
        <v/>
      </c>
      <c r="P899" s="1" t="str">
        <f>IF($F899="-","",VLOOKUP($E899,aanmeldingen!$B:$AB,P$1,FALSE))</f>
        <v/>
      </c>
      <c r="Q899" s="1" t="str">
        <f>IF($F899="-","",VLOOKUP($E899,aanmeldingen!$B:$AB,Q$1,FALSE))</f>
        <v/>
      </c>
      <c r="R899" s="123"/>
      <c r="S899" s="123"/>
      <c r="AA899" s="54">
        <f t="shared" si="274"/>
        <v>0</v>
      </c>
      <c r="AB899" s="54" t="e">
        <f t="shared" si="275"/>
        <v>#VALUE!</v>
      </c>
      <c r="AC899" s="83" t="str">
        <f t="shared" si="276"/>
        <v/>
      </c>
      <c r="AD899" s="54">
        <f t="shared" si="278"/>
        <v>895</v>
      </c>
      <c r="AE899" s="54" t="str">
        <f t="shared" si="281"/>
        <v/>
      </c>
      <c r="AF899" s="54" t="str">
        <f t="shared" si="282"/>
        <v/>
      </c>
      <c r="AG899" s="54" t="str">
        <f t="shared" si="290"/>
        <v/>
      </c>
      <c r="AH899" s="54" t="str">
        <f t="shared" si="290"/>
        <v/>
      </c>
      <c r="AI899" s="54" t="str">
        <f t="shared" si="290"/>
        <v/>
      </c>
      <c r="AJ899" s="54" t="str">
        <f t="shared" si="284"/>
        <v/>
      </c>
      <c r="AK899" s="54" t="str">
        <f t="shared" si="291"/>
        <v/>
      </c>
      <c r="AL899" s="54" t="str">
        <f t="shared" si="291"/>
        <v/>
      </c>
      <c r="AM899" s="54" t="str">
        <f t="shared" si="291"/>
        <v/>
      </c>
      <c r="AN899" s="1" t="str">
        <f>IF(AF899="S",VLOOKUP(AI899,lookups!$N$1:$O$100,2,FALSE),"NVT")</f>
        <v>NVT</v>
      </c>
      <c r="AP899" s="54" t="str">
        <f t="shared" si="277"/>
        <v/>
      </c>
    </row>
    <row r="900" spans="1:42" x14ac:dyDescent="0.2">
      <c r="A900" s="1" t="e">
        <f t="shared" si="286"/>
        <v>#VALUE!</v>
      </c>
      <c r="B900" s="1">
        <f t="shared" si="287"/>
        <v>167</v>
      </c>
      <c r="C900" s="1">
        <f t="shared" si="288"/>
        <v>1</v>
      </c>
      <c r="D900" s="1">
        <f t="shared" si="289"/>
        <v>0</v>
      </c>
      <c r="E900" s="1">
        <f t="shared" si="273"/>
        <v>896</v>
      </c>
      <c r="F900" s="1" t="str">
        <f>IFERROR(VLOOKUP($E900,aanmeldingen!$B:$AB,F$1,FALSE),"-")</f>
        <v>-</v>
      </c>
      <c r="H900" s="25" t="str">
        <f>IF($D900=1,VLOOKUP($E900,aanmeldingen!$B:$AB,H$1,FALSE),"")</f>
        <v/>
      </c>
      <c r="I900" s="1" t="str">
        <f>IF($D900=1,VLOOKUP($E900,aanmeldingen!$B:$AB,I$1,FALSE),"")</f>
        <v/>
      </c>
      <c r="J900" s="1" t="str">
        <f>IF($D900=1,VLOOKUP($E900,aanmeldingen!$B:$AB,J$1,FALSE),"")</f>
        <v/>
      </c>
      <c r="K900" s="95" t="str">
        <f>IF($D900=1,VLOOKUP($E900,aanmeldingen!$B:$AB,K$1,FALSE),"")</f>
        <v/>
      </c>
      <c r="L900" s="95" t="str">
        <f>IF($D900=1,VLOOKUP($E900,aanmeldingen!$B:$AB,L$1,FALSE),"")</f>
        <v/>
      </c>
      <c r="M900" s="18" t="str">
        <f>IF($D900=1,VLOOKUP($E900,aanmeldingen!$B:$AB,M$1,FALSE),"")</f>
        <v/>
      </c>
      <c r="N900" s="1" t="str">
        <f>IF($D900=1,VLOOKUP($E900,aanmeldingen!$B:$AB,N$1,FALSE),"")</f>
        <v/>
      </c>
      <c r="O900" s="1" t="str">
        <f>IF($F900="-","",VLOOKUP($E900,aanmeldingen!$B:$AB,O$1,FALSE))</f>
        <v/>
      </c>
      <c r="P900" s="1" t="str">
        <f>IF($F900="-","",VLOOKUP($E900,aanmeldingen!$B:$AB,P$1,FALSE))</f>
        <v/>
      </c>
      <c r="Q900" s="1" t="str">
        <f>IF($F900="-","",VLOOKUP($E900,aanmeldingen!$B:$AB,Q$1,FALSE))</f>
        <v/>
      </c>
      <c r="R900" s="123"/>
      <c r="S900" s="123"/>
      <c r="AA900" s="54">
        <f t="shared" si="274"/>
        <v>0</v>
      </c>
      <c r="AB900" s="54" t="e">
        <f t="shared" si="275"/>
        <v>#VALUE!</v>
      </c>
      <c r="AC900" s="83" t="str">
        <f t="shared" si="276"/>
        <v/>
      </c>
      <c r="AD900" s="54">
        <f t="shared" si="278"/>
        <v>896</v>
      </c>
      <c r="AE900" s="54" t="str">
        <f t="shared" si="281"/>
        <v/>
      </c>
      <c r="AF900" s="54" t="str">
        <f t="shared" si="282"/>
        <v/>
      </c>
      <c r="AG900" s="54" t="str">
        <f t="shared" si="290"/>
        <v/>
      </c>
      <c r="AH900" s="54" t="str">
        <f t="shared" si="290"/>
        <v/>
      </c>
      <c r="AI900" s="54" t="str">
        <f t="shared" si="290"/>
        <v/>
      </c>
      <c r="AJ900" s="54" t="str">
        <f t="shared" si="284"/>
        <v/>
      </c>
      <c r="AK900" s="54" t="str">
        <f t="shared" si="291"/>
        <v/>
      </c>
      <c r="AL900" s="54" t="str">
        <f t="shared" si="291"/>
        <v/>
      </c>
      <c r="AM900" s="54" t="str">
        <f t="shared" si="291"/>
        <v/>
      </c>
      <c r="AN900" s="1" t="str">
        <f>IF(AF900="S",VLOOKUP(AI900,lookups!$N$1:$O$100,2,FALSE),"NVT")</f>
        <v>NVT</v>
      </c>
      <c r="AP900" s="54" t="str">
        <f t="shared" si="277"/>
        <v/>
      </c>
    </row>
    <row r="901" spans="1:42" x14ac:dyDescent="0.2">
      <c r="A901" s="1" t="e">
        <f t="shared" si="286"/>
        <v>#VALUE!</v>
      </c>
      <c r="B901" s="1">
        <f t="shared" si="287"/>
        <v>168</v>
      </c>
      <c r="C901" s="1">
        <f t="shared" si="288"/>
        <v>1</v>
      </c>
      <c r="D901" s="1">
        <f t="shared" si="289"/>
        <v>0</v>
      </c>
      <c r="E901" s="1">
        <f t="shared" ref="E901:E964" si="292">E900+1</f>
        <v>897</v>
      </c>
      <c r="F901" s="1" t="str">
        <f>IFERROR(VLOOKUP($E901,aanmeldingen!$B:$AB,F$1,FALSE),"-")</f>
        <v>-</v>
      </c>
      <c r="H901" s="25" t="str">
        <f>IF($D901=1,VLOOKUP($E901,aanmeldingen!$B:$AB,H$1,FALSE),"")</f>
        <v/>
      </c>
      <c r="I901" s="1" t="str">
        <f>IF($D901=1,VLOOKUP($E901,aanmeldingen!$B:$AB,I$1,FALSE),"")</f>
        <v/>
      </c>
      <c r="J901" s="1" t="str">
        <f>IF($D901=1,VLOOKUP($E901,aanmeldingen!$B:$AB,J$1,FALSE),"")</f>
        <v/>
      </c>
      <c r="K901" s="95" t="str">
        <f>IF($D901=1,VLOOKUP($E901,aanmeldingen!$B:$AB,K$1,FALSE),"")</f>
        <v/>
      </c>
      <c r="L901" s="95" t="str">
        <f>IF($D901=1,VLOOKUP($E901,aanmeldingen!$B:$AB,L$1,FALSE),"")</f>
        <v/>
      </c>
      <c r="M901" s="18" t="str">
        <f>IF($D901=1,VLOOKUP($E901,aanmeldingen!$B:$AB,M$1,FALSE),"")</f>
        <v/>
      </c>
      <c r="N901" s="1" t="str">
        <f>IF($D901=1,VLOOKUP($E901,aanmeldingen!$B:$AB,N$1,FALSE),"")</f>
        <v/>
      </c>
      <c r="O901" s="1" t="str">
        <f>IF($F901="-","",VLOOKUP($E901,aanmeldingen!$B:$AB,O$1,FALSE))</f>
        <v/>
      </c>
      <c r="P901" s="1" t="str">
        <f>IF($F901="-","",VLOOKUP($E901,aanmeldingen!$B:$AB,P$1,FALSE))</f>
        <v/>
      </c>
      <c r="Q901" s="1" t="str">
        <f>IF($F901="-","",VLOOKUP($E901,aanmeldingen!$B:$AB,Q$1,FALSE))</f>
        <v/>
      </c>
      <c r="R901" s="123"/>
      <c r="S901" s="123"/>
      <c r="AA901" s="54">
        <f t="shared" ref="AA901:AA964" si="293">IF(K901="",AA900,IF(AND(K901&gt;=$R$1,L901&lt;=$R$2),1,0))</f>
        <v>0</v>
      </c>
      <c r="AB901" s="54" t="e">
        <f t="shared" ref="AB901:AB964" si="294">RANK(AC901,$AC$5:$AC$1990,1)</f>
        <v>#VALUE!</v>
      </c>
      <c r="AC901" s="83" t="str">
        <f t="shared" si="276"/>
        <v/>
      </c>
      <c r="AD901" s="54">
        <f t="shared" si="278"/>
        <v>897</v>
      </c>
      <c r="AE901" s="54" t="str">
        <f t="shared" si="281"/>
        <v/>
      </c>
      <c r="AF901" s="54" t="str">
        <f t="shared" si="282"/>
        <v/>
      </c>
      <c r="AG901" s="54" t="str">
        <f t="shared" si="290"/>
        <v/>
      </c>
      <c r="AH901" s="54" t="str">
        <f t="shared" si="290"/>
        <v/>
      </c>
      <c r="AI901" s="54" t="str">
        <f t="shared" si="290"/>
        <v/>
      </c>
      <c r="AJ901" s="54" t="str">
        <f t="shared" si="284"/>
        <v/>
      </c>
      <c r="AK901" s="54" t="str">
        <f t="shared" si="291"/>
        <v/>
      </c>
      <c r="AL901" s="54" t="str">
        <f t="shared" si="291"/>
        <v/>
      </c>
      <c r="AM901" s="54" t="str">
        <f t="shared" si="291"/>
        <v/>
      </c>
      <c r="AN901" s="1" t="str">
        <f>IF(AF901="S",VLOOKUP(AI901,lookups!$N$1:$O$100,2,FALSE),"NVT")</f>
        <v>NVT</v>
      </c>
      <c r="AP901" s="54" t="str">
        <f t="shared" si="277"/>
        <v/>
      </c>
    </row>
    <row r="902" spans="1:42" x14ac:dyDescent="0.2">
      <c r="A902" s="1" t="e">
        <f t="shared" si="286"/>
        <v>#VALUE!</v>
      </c>
      <c r="B902" s="1">
        <f t="shared" si="287"/>
        <v>169</v>
      </c>
      <c r="C902" s="1">
        <f t="shared" si="288"/>
        <v>1</v>
      </c>
      <c r="D902" s="1">
        <f t="shared" si="289"/>
        <v>0</v>
      </c>
      <c r="E902" s="1">
        <f t="shared" si="292"/>
        <v>898</v>
      </c>
      <c r="F902" s="1" t="str">
        <f>IFERROR(VLOOKUP($E902,aanmeldingen!$B:$AB,F$1,FALSE),"-")</f>
        <v>-</v>
      </c>
      <c r="H902" s="25" t="str">
        <f>IF($D902=1,VLOOKUP($E902,aanmeldingen!$B:$AB,H$1,FALSE),"")</f>
        <v/>
      </c>
      <c r="I902" s="1" t="str">
        <f>IF($D902=1,VLOOKUP($E902,aanmeldingen!$B:$AB,I$1,FALSE),"")</f>
        <v/>
      </c>
      <c r="J902" s="1" t="str">
        <f>IF($D902=1,VLOOKUP($E902,aanmeldingen!$B:$AB,J$1,FALSE),"")</f>
        <v/>
      </c>
      <c r="K902" s="95" t="str">
        <f>IF($D902=1,VLOOKUP($E902,aanmeldingen!$B:$AB,K$1,FALSE),"")</f>
        <v/>
      </c>
      <c r="L902" s="95" t="str">
        <f>IF($D902=1,VLOOKUP($E902,aanmeldingen!$B:$AB,L$1,FALSE),"")</f>
        <v/>
      </c>
      <c r="M902" s="18" t="str">
        <f>IF($D902=1,VLOOKUP($E902,aanmeldingen!$B:$AB,M$1,FALSE),"")</f>
        <v/>
      </c>
      <c r="N902" s="1" t="str">
        <f>IF($D902=1,VLOOKUP($E902,aanmeldingen!$B:$AB,N$1,FALSE),"")</f>
        <v/>
      </c>
      <c r="O902" s="1" t="str">
        <f>IF($F902="-","",VLOOKUP($E902,aanmeldingen!$B:$AB,O$1,FALSE))</f>
        <v/>
      </c>
      <c r="P902" s="1" t="str">
        <f>IF($F902="-","",VLOOKUP($E902,aanmeldingen!$B:$AB,P$1,FALSE))</f>
        <v/>
      </c>
      <c r="Q902" s="1" t="str">
        <f>IF($F902="-","",VLOOKUP($E902,aanmeldingen!$B:$AB,Q$1,FALSE))</f>
        <v/>
      </c>
      <c r="R902" s="123"/>
      <c r="S902" s="123"/>
      <c r="AA902" s="54">
        <f t="shared" si="293"/>
        <v>0</v>
      </c>
      <c r="AB902" s="54" t="e">
        <f t="shared" si="294"/>
        <v>#VALUE!</v>
      </c>
      <c r="AC902" s="83" t="str">
        <f t="shared" ref="AC902:AC965" si="295">IF(AA902=1,F902+IF(R902&lt;&gt;"",R902/1000,E902/1000),"")</f>
        <v/>
      </c>
      <c r="AD902" s="54">
        <f t="shared" si="278"/>
        <v>898</v>
      </c>
      <c r="AE902" s="54" t="str">
        <f t="shared" si="281"/>
        <v/>
      </c>
      <c r="AF902" s="54" t="str">
        <f t="shared" si="282"/>
        <v/>
      </c>
      <c r="AG902" s="54" t="str">
        <f t="shared" si="290"/>
        <v/>
      </c>
      <c r="AH902" s="54" t="str">
        <f t="shared" si="290"/>
        <v/>
      </c>
      <c r="AI902" s="54" t="str">
        <f t="shared" si="290"/>
        <v/>
      </c>
      <c r="AJ902" s="54" t="str">
        <f t="shared" si="284"/>
        <v/>
      </c>
      <c r="AK902" s="54" t="str">
        <f t="shared" si="291"/>
        <v/>
      </c>
      <c r="AL902" s="54" t="str">
        <f t="shared" si="291"/>
        <v/>
      </c>
      <c r="AM902" s="54" t="str">
        <f t="shared" si="291"/>
        <v/>
      </c>
      <c r="AN902" s="1" t="str">
        <f>IF(AF902="S",VLOOKUP(AI902,lookups!$N$1:$O$100,2,FALSE),"NVT")</f>
        <v>NVT</v>
      </c>
      <c r="AP902" s="54" t="str">
        <f t="shared" ref="AP902:AP965" si="296">IF($AF902="W",VLOOKUP($AE902,$F$5:$S$997,AP$4,FALSE),"")</f>
        <v/>
      </c>
    </row>
    <row r="903" spans="1:42" x14ac:dyDescent="0.2">
      <c r="A903" s="1" t="e">
        <f t="shared" si="286"/>
        <v>#VALUE!</v>
      </c>
      <c r="B903" s="1">
        <f t="shared" si="287"/>
        <v>170</v>
      </c>
      <c r="C903" s="1">
        <f t="shared" si="288"/>
        <v>1</v>
      </c>
      <c r="D903" s="1">
        <f t="shared" si="289"/>
        <v>0</v>
      </c>
      <c r="E903" s="1">
        <f t="shared" si="292"/>
        <v>899</v>
      </c>
      <c r="F903" s="1" t="str">
        <f>IFERROR(VLOOKUP($E903,aanmeldingen!$B:$AB,F$1,FALSE),"-")</f>
        <v>-</v>
      </c>
      <c r="H903" s="25" t="str">
        <f>IF($D903=1,VLOOKUP($E903,aanmeldingen!$B:$AB,H$1,FALSE),"")</f>
        <v/>
      </c>
      <c r="I903" s="1" t="str">
        <f>IF($D903=1,VLOOKUP($E903,aanmeldingen!$B:$AB,I$1,FALSE),"")</f>
        <v/>
      </c>
      <c r="J903" s="1" t="str">
        <f>IF($D903=1,VLOOKUP($E903,aanmeldingen!$B:$AB,J$1,FALSE),"")</f>
        <v/>
      </c>
      <c r="K903" s="95" t="str">
        <f>IF($D903=1,VLOOKUP($E903,aanmeldingen!$B:$AB,K$1,FALSE),"")</f>
        <v/>
      </c>
      <c r="L903" s="95" t="str">
        <f>IF($D903=1,VLOOKUP($E903,aanmeldingen!$B:$AB,L$1,FALSE),"")</f>
        <v/>
      </c>
      <c r="M903" s="18" t="str">
        <f>IF($D903=1,VLOOKUP($E903,aanmeldingen!$B:$AB,M$1,FALSE),"")</f>
        <v/>
      </c>
      <c r="N903" s="1" t="str">
        <f>IF($D903=1,VLOOKUP($E903,aanmeldingen!$B:$AB,N$1,FALSE),"")</f>
        <v/>
      </c>
      <c r="O903" s="1" t="str">
        <f>IF($F903="-","",VLOOKUP($E903,aanmeldingen!$B:$AB,O$1,FALSE))</f>
        <v/>
      </c>
      <c r="P903" s="1" t="str">
        <f>IF($F903="-","",VLOOKUP($E903,aanmeldingen!$B:$AB,P$1,FALSE))</f>
        <v/>
      </c>
      <c r="Q903" s="1" t="str">
        <f>IF($F903="-","",VLOOKUP($E903,aanmeldingen!$B:$AB,Q$1,FALSE))</f>
        <v/>
      </c>
      <c r="R903" s="123"/>
      <c r="S903" s="123"/>
      <c r="AA903" s="54">
        <f t="shared" si="293"/>
        <v>0</v>
      </c>
      <c r="AB903" s="54" t="e">
        <f t="shared" si="294"/>
        <v>#VALUE!</v>
      </c>
      <c r="AC903" s="83" t="str">
        <f t="shared" si="295"/>
        <v/>
      </c>
      <c r="AD903" s="54">
        <f t="shared" ref="AD903:AD966" si="297">AD902+1</f>
        <v>899</v>
      </c>
      <c r="AE903" s="54" t="str">
        <f t="shared" si="281"/>
        <v/>
      </c>
      <c r="AF903" s="54" t="str">
        <f t="shared" si="282"/>
        <v/>
      </c>
      <c r="AG903" s="54" t="str">
        <f t="shared" si="290"/>
        <v/>
      </c>
      <c r="AH903" s="54" t="str">
        <f t="shared" si="290"/>
        <v/>
      </c>
      <c r="AI903" s="54" t="str">
        <f t="shared" si="290"/>
        <v/>
      </c>
      <c r="AJ903" s="54" t="str">
        <f t="shared" si="284"/>
        <v/>
      </c>
      <c r="AK903" s="54" t="str">
        <f t="shared" si="291"/>
        <v/>
      </c>
      <c r="AL903" s="54" t="str">
        <f t="shared" si="291"/>
        <v/>
      </c>
      <c r="AM903" s="54" t="str">
        <f t="shared" si="291"/>
        <v/>
      </c>
      <c r="AN903" s="1" t="str">
        <f>IF(AF903="S",VLOOKUP(AI903,lookups!$N$1:$O$100,2,FALSE),"NVT")</f>
        <v>NVT</v>
      </c>
      <c r="AP903" s="54" t="str">
        <f t="shared" si="296"/>
        <v/>
      </c>
    </row>
    <row r="904" spans="1:42" x14ac:dyDescent="0.2">
      <c r="A904" s="1" t="e">
        <f t="shared" si="286"/>
        <v>#VALUE!</v>
      </c>
      <c r="B904" s="1">
        <f t="shared" si="287"/>
        <v>171</v>
      </c>
      <c r="C904" s="1">
        <f t="shared" si="288"/>
        <v>1</v>
      </c>
      <c r="D904" s="1">
        <f t="shared" si="289"/>
        <v>0</v>
      </c>
      <c r="E904" s="1">
        <f t="shared" si="292"/>
        <v>900</v>
      </c>
      <c r="F904" s="1" t="str">
        <f>IFERROR(VLOOKUP($E904,aanmeldingen!$B:$AB,F$1,FALSE),"-")</f>
        <v>-</v>
      </c>
      <c r="H904" s="25" t="str">
        <f>IF($D904=1,VLOOKUP($E904,aanmeldingen!$B:$AB,H$1,FALSE),"")</f>
        <v/>
      </c>
      <c r="I904" s="1" t="str">
        <f>IF($D904=1,VLOOKUP($E904,aanmeldingen!$B:$AB,I$1,FALSE),"")</f>
        <v/>
      </c>
      <c r="J904" s="1" t="str">
        <f>IF($D904=1,VLOOKUP($E904,aanmeldingen!$B:$AB,J$1,FALSE),"")</f>
        <v/>
      </c>
      <c r="K904" s="95" t="str">
        <f>IF($D904=1,VLOOKUP($E904,aanmeldingen!$B:$AB,K$1,FALSE),"")</f>
        <v/>
      </c>
      <c r="L904" s="95" t="str">
        <f>IF($D904=1,VLOOKUP($E904,aanmeldingen!$B:$AB,L$1,FALSE),"")</f>
        <v/>
      </c>
      <c r="M904" s="18" t="str">
        <f>IF($D904=1,VLOOKUP($E904,aanmeldingen!$B:$AB,M$1,FALSE),"")</f>
        <v/>
      </c>
      <c r="N904" s="1" t="str">
        <f>IF($D904=1,VLOOKUP($E904,aanmeldingen!$B:$AB,N$1,FALSE),"")</f>
        <v/>
      </c>
      <c r="O904" s="1" t="str">
        <f>IF($F904="-","",VLOOKUP($E904,aanmeldingen!$B:$AB,O$1,FALSE))</f>
        <v/>
      </c>
      <c r="P904" s="1" t="str">
        <f>IF($F904="-","",VLOOKUP($E904,aanmeldingen!$B:$AB,P$1,FALSE))</f>
        <v/>
      </c>
      <c r="Q904" s="1" t="str">
        <f>IF($F904="-","",VLOOKUP($E904,aanmeldingen!$B:$AB,Q$1,FALSE))</f>
        <v/>
      </c>
      <c r="R904" s="123"/>
      <c r="S904" s="123"/>
      <c r="AA904" s="54">
        <f t="shared" si="293"/>
        <v>0</v>
      </c>
      <c r="AB904" s="54" t="e">
        <f t="shared" si="294"/>
        <v>#VALUE!</v>
      </c>
      <c r="AC904" s="83" t="str">
        <f t="shared" si="295"/>
        <v/>
      </c>
      <c r="AD904" s="54">
        <f t="shared" si="297"/>
        <v>900</v>
      </c>
      <c r="AE904" s="54" t="str">
        <f t="shared" si="281"/>
        <v/>
      </c>
      <c r="AF904" s="54" t="str">
        <f t="shared" si="282"/>
        <v/>
      </c>
      <c r="AG904" s="54" t="str">
        <f t="shared" si="290"/>
        <v/>
      </c>
      <c r="AH904" s="54" t="str">
        <f t="shared" si="290"/>
        <v/>
      </c>
      <c r="AI904" s="54" t="str">
        <f t="shared" si="290"/>
        <v/>
      </c>
      <c r="AJ904" s="54" t="str">
        <f t="shared" si="284"/>
        <v/>
      </c>
      <c r="AK904" s="54" t="str">
        <f t="shared" si="291"/>
        <v/>
      </c>
      <c r="AL904" s="54" t="str">
        <f t="shared" si="291"/>
        <v/>
      </c>
      <c r="AM904" s="54" t="str">
        <f t="shared" si="291"/>
        <v/>
      </c>
      <c r="AN904" s="1" t="str">
        <f>IF(AF904="S",VLOOKUP(AI904,lookups!$N$1:$O$100,2,FALSE),"NVT")</f>
        <v>NVT</v>
      </c>
      <c r="AP904" s="54" t="str">
        <f t="shared" si="296"/>
        <v/>
      </c>
    </row>
    <row r="905" spans="1:42" x14ac:dyDescent="0.2">
      <c r="A905" s="1" t="e">
        <f t="shared" si="286"/>
        <v>#VALUE!</v>
      </c>
      <c r="B905" s="1">
        <f t="shared" si="287"/>
        <v>172</v>
      </c>
      <c r="C905" s="1">
        <f t="shared" si="288"/>
        <v>1</v>
      </c>
      <c r="D905" s="1">
        <f t="shared" si="289"/>
        <v>0</v>
      </c>
      <c r="E905" s="1">
        <f t="shared" si="292"/>
        <v>901</v>
      </c>
      <c r="F905" s="1" t="str">
        <f>IFERROR(VLOOKUP($E905,aanmeldingen!$B:$AB,F$1,FALSE),"-")</f>
        <v>-</v>
      </c>
      <c r="H905" s="25" t="str">
        <f>IF($D905=1,VLOOKUP($E905,aanmeldingen!$B:$AB,H$1,FALSE),"")</f>
        <v/>
      </c>
      <c r="I905" s="1" t="str">
        <f>IF($D905=1,VLOOKUP($E905,aanmeldingen!$B:$AB,I$1,FALSE),"")</f>
        <v/>
      </c>
      <c r="J905" s="1" t="str">
        <f>IF($D905=1,VLOOKUP($E905,aanmeldingen!$B:$AB,J$1,FALSE),"")</f>
        <v/>
      </c>
      <c r="K905" s="95" t="str">
        <f>IF($D905=1,VLOOKUP($E905,aanmeldingen!$B:$AB,K$1,FALSE),"")</f>
        <v/>
      </c>
      <c r="L905" s="95" t="str">
        <f>IF($D905=1,VLOOKUP($E905,aanmeldingen!$B:$AB,L$1,FALSE),"")</f>
        <v/>
      </c>
      <c r="M905" s="18" t="str">
        <f>IF($D905=1,VLOOKUP($E905,aanmeldingen!$B:$AB,M$1,FALSE),"")</f>
        <v/>
      </c>
      <c r="N905" s="1" t="str">
        <f>IF($D905=1,VLOOKUP($E905,aanmeldingen!$B:$AB,N$1,FALSE),"")</f>
        <v/>
      </c>
      <c r="O905" s="1" t="str">
        <f>IF($F905="-","",VLOOKUP($E905,aanmeldingen!$B:$AB,O$1,FALSE))</f>
        <v/>
      </c>
      <c r="P905" s="1" t="str">
        <f>IF($F905="-","",VLOOKUP($E905,aanmeldingen!$B:$AB,P$1,FALSE))</f>
        <v/>
      </c>
      <c r="Q905" s="1" t="str">
        <f>IF($F905="-","",VLOOKUP($E905,aanmeldingen!$B:$AB,Q$1,FALSE))</f>
        <v/>
      </c>
      <c r="R905" s="123"/>
      <c r="S905" s="123"/>
      <c r="AA905" s="54">
        <f t="shared" si="293"/>
        <v>0</v>
      </c>
      <c r="AB905" s="54" t="e">
        <f t="shared" si="294"/>
        <v>#VALUE!</v>
      </c>
      <c r="AC905" s="83" t="str">
        <f t="shared" si="295"/>
        <v/>
      </c>
      <c r="AD905" s="54">
        <f t="shared" si="297"/>
        <v>901</v>
      </c>
      <c r="AE905" s="54" t="str">
        <f t="shared" si="281"/>
        <v/>
      </c>
      <c r="AF905" s="54" t="str">
        <f t="shared" si="282"/>
        <v/>
      </c>
      <c r="AG905" s="54" t="str">
        <f t="shared" ref="AG905:AI924" si="298">IF($AF905="W",VLOOKUP($AE905,$F$5:$N$997,AG$4,FALSE),IF($AF905="S",VLOOKUP($AE905,$A$5:$R$997,AG$3,FALSE),""))</f>
        <v/>
      </c>
      <c r="AH905" s="54" t="str">
        <f t="shared" si="298"/>
        <v/>
      </c>
      <c r="AI905" s="54" t="str">
        <f t="shared" si="298"/>
        <v/>
      </c>
      <c r="AJ905" s="54" t="str">
        <f t="shared" si="284"/>
        <v/>
      </c>
      <c r="AK905" s="54" t="str">
        <f t="shared" ref="AK905:AM924" si="299">IF($AF905="W",VLOOKUP($AE905,$F$5:$N$997,AK$4,FALSE),"")</f>
        <v/>
      </c>
      <c r="AL905" s="54" t="str">
        <f t="shared" si="299"/>
        <v/>
      </c>
      <c r="AM905" s="54" t="str">
        <f t="shared" si="299"/>
        <v/>
      </c>
      <c r="AN905" s="1" t="str">
        <f>IF(AF905="S",VLOOKUP(AI905,lookups!$N$1:$O$100,2,FALSE),"NVT")</f>
        <v>NVT</v>
      </c>
      <c r="AP905" s="54" t="str">
        <f t="shared" si="296"/>
        <v/>
      </c>
    </row>
    <row r="906" spans="1:42" x14ac:dyDescent="0.2">
      <c r="A906" s="1" t="e">
        <f t="shared" si="286"/>
        <v>#VALUE!</v>
      </c>
      <c r="B906" s="1">
        <f t="shared" si="287"/>
        <v>173</v>
      </c>
      <c r="C906" s="1">
        <f t="shared" si="288"/>
        <v>1</v>
      </c>
      <c r="D906" s="1">
        <f t="shared" si="289"/>
        <v>0</v>
      </c>
      <c r="E906" s="1">
        <f t="shared" si="292"/>
        <v>902</v>
      </c>
      <c r="F906" s="1" t="str">
        <f>IFERROR(VLOOKUP($E906,aanmeldingen!$B:$AB,F$1,FALSE),"-")</f>
        <v>-</v>
      </c>
      <c r="H906" s="25" t="str">
        <f>IF($D906=1,VLOOKUP($E906,aanmeldingen!$B:$AB,H$1,FALSE),"")</f>
        <v/>
      </c>
      <c r="I906" s="1" t="str">
        <f>IF($D906=1,VLOOKUP($E906,aanmeldingen!$B:$AB,I$1,FALSE),"")</f>
        <v/>
      </c>
      <c r="J906" s="1" t="str">
        <f>IF($D906=1,VLOOKUP($E906,aanmeldingen!$B:$AB,J$1,FALSE),"")</f>
        <v/>
      </c>
      <c r="K906" s="95" t="str">
        <f>IF($D906=1,VLOOKUP($E906,aanmeldingen!$B:$AB,K$1,FALSE),"")</f>
        <v/>
      </c>
      <c r="L906" s="95" t="str">
        <f>IF($D906=1,VLOOKUP($E906,aanmeldingen!$B:$AB,L$1,FALSE),"")</f>
        <v/>
      </c>
      <c r="M906" s="18" t="str">
        <f>IF($D906=1,VLOOKUP($E906,aanmeldingen!$B:$AB,M$1,FALSE),"")</f>
        <v/>
      </c>
      <c r="N906" s="1" t="str">
        <f>IF($D906=1,VLOOKUP($E906,aanmeldingen!$B:$AB,N$1,FALSE),"")</f>
        <v/>
      </c>
      <c r="O906" s="1" t="str">
        <f>IF($F906="-","",VLOOKUP($E906,aanmeldingen!$B:$AB,O$1,FALSE))</f>
        <v/>
      </c>
      <c r="P906" s="1" t="str">
        <f>IF($F906="-","",VLOOKUP($E906,aanmeldingen!$B:$AB,P$1,FALSE))</f>
        <v/>
      </c>
      <c r="Q906" s="1" t="str">
        <f>IF($F906="-","",VLOOKUP($E906,aanmeldingen!$B:$AB,Q$1,FALSE))</f>
        <v/>
      </c>
      <c r="R906" s="123"/>
      <c r="S906" s="123"/>
      <c r="AA906" s="54">
        <f t="shared" si="293"/>
        <v>0</v>
      </c>
      <c r="AB906" s="54" t="e">
        <f t="shared" si="294"/>
        <v>#VALUE!</v>
      </c>
      <c r="AC906" s="83" t="str">
        <f t="shared" si="295"/>
        <v/>
      </c>
      <c r="AD906" s="54">
        <f t="shared" si="297"/>
        <v>902</v>
      </c>
      <c r="AE906" s="54" t="str">
        <f t="shared" si="281"/>
        <v/>
      </c>
      <c r="AF906" s="54" t="str">
        <f t="shared" si="282"/>
        <v/>
      </c>
      <c r="AG906" s="54" t="str">
        <f t="shared" si="298"/>
        <v/>
      </c>
      <c r="AH906" s="54" t="str">
        <f t="shared" si="298"/>
        <v/>
      </c>
      <c r="AI906" s="54" t="str">
        <f t="shared" si="298"/>
        <v/>
      </c>
      <c r="AJ906" s="54" t="str">
        <f t="shared" si="284"/>
        <v/>
      </c>
      <c r="AK906" s="54" t="str">
        <f t="shared" si="299"/>
        <v/>
      </c>
      <c r="AL906" s="54" t="str">
        <f t="shared" si="299"/>
        <v/>
      </c>
      <c r="AM906" s="54" t="str">
        <f t="shared" si="299"/>
        <v/>
      </c>
      <c r="AN906" s="1" t="str">
        <f>IF(AF906="S",VLOOKUP(AI906,lookups!$N$1:$O$100,2,FALSE),"NVT")</f>
        <v>NVT</v>
      </c>
      <c r="AP906" s="54" t="str">
        <f t="shared" si="296"/>
        <v/>
      </c>
    </row>
    <row r="907" spans="1:42" x14ac:dyDescent="0.2">
      <c r="A907" s="1" t="e">
        <f t="shared" si="286"/>
        <v>#VALUE!</v>
      </c>
      <c r="B907" s="1">
        <f t="shared" si="287"/>
        <v>174</v>
      </c>
      <c r="C907" s="1">
        <f t="shared" si="288"/>
        <v>1</v>
      </c>
      <c r="D907" s="1">
        <f t="shared" si="289"/>
        <v>0</v>
      </c>
      <c r="E907" s="1">
        <f t="shared" si="292"/>
        <v>903</v>
      </c>
      <c r="F907" s="1" t="str">
        <f>IFERROR(VLOOKUP($E907,aanmeldingen!$B:$AB,F$1,FALSE),"-")</f>
        <v>-</v>
      </c>
      <c r="H907" s="25" t="str">
        <f>IF($D907=1,VLOOKUP($E907,aanmeldingen!$B:$AB,H$1,FALSE),"")</f>
        <v/>
      </c>
      <c r="I907" s="1" t="str">
        <f>IF($D907=1,VLOOKUP($E907,aanmeldingen!$B:$AB,I$1,FALSE),"")</f>
        <v/>
      </c>
      <c r="J907" s="1" t="str">
        <f>IF($D907=1,VLOOKUP($E907,aanmeldingen!$B:$AB,J$1,FALSE),"")</f>
        <v/>
      </c>
      <c r="K907" s="95" t="str">
        <f>IF($D907=1,VLOOKUP($E907,aanmeldingen!$B:$AB,K$1,FALSE),"")</f>
        <v/>
      </c>
      <c r="L907" s="95" t="str">
        <f>IF($D907=1,VLOOKUP($E907,aanmeldingen!$B:$AB,L$1,FALSE),"")</f>
        <v/>
      </c>
      <c r="M907" s="18" t="str">
        <f>IF($D907=1,VLOOKUP($E907,aanmeldingen!$B:$AB,M$1,FALSE),"")</f>
        <v/>
      </c>
      <c r="N907" s="1" t="str">
        <f>IF($D907=1,VLOOKUP($E907,aanmeldingen!$B:$AB,N$1,FALSE),"")</f>
        <v/>
      </c>
      <c r="O907" s="1" t="str">
        <f>IF($F907="-","",VLOOKUP($E907,aanmeldingen!$B:$AB,O$1,FALSE))</f>
        <v/>
      </c>
      <c r="P907" s="1" t="str">
        <f>IF($F907="-","",VLOOKUP($E907,aanmeldingen!$B:$AB,P$1,FALSE))</f>
        <v/>
      </c>
      <c r="Q907" s="1" t="str">
        <f>IF($F907="-","",VLOOKUP($E907,aanmeldingen!$B:$AB,Q$1,FALSE))</f>
        <v/>
      </c>
      <c r="R907" s="123"/>
      <c r="S907" s="123"/>
      <c r="AA907" s="54">
        <f t="shared" si="293"/>
        <v>0</v>
      </c>
      <c r="AB907" s="54" t="e">
        <f t="shared" si="294"/>
        <v>#VALUE!</v>
      </c>
      <c r="AC907" s="83" t="str">
        <f t="shared" si="295"/>
        <v/>
      </c>
      <c r="AD907" s="54">
        <f t="shared" si="297"/>
        <v>903</v>
      </c>
      <c r="AE907" s="54" t="str">
        <f t="shared" si="281"/>
        <v/>
      </c>
      <c r="AF907" s="54" t="str">
        <f t="shared" si="282"/>
        <v/>
      </c>
      <c r="AG907" s="54" t="str">
        <f t="shared" si="298"/>
        <v/>
      </c>
      <c r="AH907" s="54" t="str">
        <f t="shared" si="298"/>
        <v/>
      </c>
      <c r="AI907" s="54" t="str">
        <f t="shared" si="298"/>
        <v/>
      </c>
      <c r="AJ907" s="54" t="str">
        <f t="shared" si="284"/>
        <v/>
      </c>
      <c r="AK907" s="54" t="str">
        <f t="shared" si="299"/>
        <v/>
      </c>
      <c r="AL907" s="54" t="str">
        <f t="shared" si="299"/>
        <v/>
      </c>
      <c r="AM907" s="54" t="str">
        <f t="shared" si="299"/>
        <v/>
      </c>
      <c r="AN907" s="1" t="str">
        <f>IF(AF907="S",VLOOKUP(AI907,lookups!$N$1:$O$100,2,FALSE),"NVT")</f>
        <v>NVT</v>
      </c>
      <c r="AP907" s="54" t="str">
        <f t="shared" si="296"/>
        <v/>
      </c>
    </row>
    <row r="908" spans="1:42" x14ac:dyDescent="0.2">
      <c r="A908" s="1" t="e">
        <f t="shared" si="286"/>
        <v>#VALUE!</v>
      </c>
      <c r="B908" s="1">
        <f t="shared" si="287"/>
        <v>175</v>
      </c>
      <c r="C908" s="1">
        <f t="shared" si="288"/>
        <v>1</v>
      </c>
      <c r="D908" s="1">
        <f t="shared" si="289"/>
        <v>0</v>
      </c>
      <c r="E908" s="1">
        <f t="shared" si="292"/>
        <v>904</v>
      </c>
      <c r="F908" s="1" t="str">
        <f>IFERROR(VLOOKUP($E908,aanmeldingen!$B:$AB,F$1,FALSE),"-")</f>
        <v>-</v>
      </c>
      <c r="H908" s="25" t="str">
        <f>IF($D908=1,VLOOKUP($E908,aanmeldingen!$B:$AB,H$1,FALSE),"")</f>
        <v/>
      </c>
      <c r="I908" s="1" t="str">
        <f>IF($D908=1,VLOOKUP($E908,aanmeldingen!$B:$AB,I$1,FALSE),"")</f>
        <v/>
      </c>
      <c r="J908" s="1" t="str">
        <f>IF($D908=1,VLOOKUP($E908,aanmeldingen!$B:$AB,J$1,FALSE),"")</f>
        <v/>
      </c>
      <c r="K908" s="95" t="str">
        <f>IF($D908=1,VLOOKUP($E908,aanmeldingen!$B:$AB,K$1,FALSE),"")</f>
        <v/>
      </c>
      <c r="L908" s="95" t="str">
        <f>IF($D908=1,VLOOKUP($E908,aanmeldingen!$B:$AB,L$1,FALSE),"")</f>
        <v/>
      </c>
      <c r="M908" s="18" t="str">
        <f>IF($D908=1,VLOOKUP($E908,aanmeldingen!$B:$AB,M$1,FALSE),"")</f>
        <v/>
      </c>
      <c r="N908" s="1" t="str">
        <f>IF($D908=1,VLOOKUP($E908,aanmeldingen!$B:$AB,N$1,FALSE),"")</f>
        <v/>
      </c>
      <c r="O908" s="1" t="str">
        <f>IF($F908="-","",VLOOKUP($E908,aanmeldingen!$B:$AB,O$1,FALSE))</f>
        <v/>
      </c>
      <c r="P908" s="1" t="str">
        <f>IF($F908="-","",VLOOKUP($E908,aanmeldingen!$B:$AB,P$1,FALSE))</f>
        <v/>
      </c>
      <c r="Q908" s="1" t="str">
        <f>IF($F908="-","",VLOOKUP($E908,aanmeldingen!$B:$AB,Q$1,FALSE))</f>
        <v/>
      </c>
      <c r="R908" s="123"/>
      <c r="S908" s="123"/>
      <c r="AA908" s="54">
        <f t="shared" si="293"/>
        <v>0</v>
      </c>
      <c r="AB908" s="54" t="e">
        <f t="shared" si="294"/>
        <v>#VALUE!</v>
      </c>
      <c r="AC908" s="83" t="str">
        <f t="shared" si="295"/>
        <v/>
      </c>
      <c r="AD908" s="54">
        <f t="shared" si="297"/>
        <v>904</v>
      </c>
      <c r="AE908" s="54" t="str">
        <f t="shared" si="281"/>
        <v/>
      </c>
      <c r="AF908" s="54" t="str">
        <f t="shared" si="282"/>
        <v/>
      </c>
      <c r="AG908" s="54" t="str">
        <f t="shared" si="298"/>
        <v/>
      </c>
      <c r="AH908" s="54" t="str">
        <f t="shared" si="298"/>
        <v/>
      </c>
      <c r="AI908" s="54" t="str">
        <f t="shared" si="298"/>
        <v/>
      </c>
      <c r="AJ908" s="54" t="str">
        <f t="shared" si="284"/>
        <v/>
      </c>
      <c r="AK908" s="54" t="str">
        <f t="shared" si="299"/>
        <v/>
      </c>
      <c r="AL908" s="54" t="str">
        <f t="shared" si="299"/>
        <v/>
      </c>
      <c r="AM908" s="54" t="str">
        <f t="shared" si="299"/>
        <v/>
      </c>
      <c r="AN908" s="1" t="str">
        <f>IF(AF908="S",VLOOKUP(AI908,lookups!$N$1:$O$100,2,FALSE),"NVT")</f>
        <v>NVT</v>
      </c>
      <c r="AP908" s="54" t="str">
        <f t="shared" si="296"/>
        <v/>
      </c>
    </row>
    <row r="909" spans="1:42" x14ac:dyDescent="0.2">
      <c r="A909" s="1" t="e">
        <f t="shared" si="286"/>
        <v>#VALUE!</v>
      </c>
      <c r="B909" s="1">
        <f t="shared" si="287"/>
        <v>176</v>
      </c>
      <c r="C909" s="1">
        <f t="shared" si="288"/>
        <v>1</v>
      </c>
      <c r="D909" s="1">
        <f t="shared" si="289"/>
        <v>0</v>
      </c>
      <c r="E909" s="1">
        <f t="shared" si="292"/>
        <v>905</v>
      </c>
      <c r="F909" s="1" t="str">
        <f>IFERROR(VLOOKUP($E909,aanmeldingen!$B:$AB,F$1,FALSE),"-")</f>
        <v>-</v>
      </c>
      <c r="H909" s="25" t="str">
        <f>IF($D909=1,VLOOKUP($E909,aanmeldingen!$B:$AB,H$1,FALSE),"")</f>
        <v/>
      </c>
      <c r="I909" s="1" t="str">
        <f>IF($D909=1,VLOOKUP($E909,aanmeldingen!$B:$AB,I$1,FALSE),"")</f>
        <v/>
      </c>
      <c r="J909" s="1" t="str">
        <f>IF($D909=1,VLOOKUP($E909,aanmeldingen!$B:$AB,J$1,FALSE),"")</f>
        <v/>
      </c>
      <c r="K909" s="95" t="str">
        <f>IF($D909=1,VLOOKUP($E909,aanmeldingen!$B:$AB,K$1,FALSE),"")</f>
        <v/>
      </c>
      <c r="L909" s="95" t="str">
        <f>IF($D909=1,VLOOKUP($E909,aanmeldingen!$B:$AB,L$1,FALSE),"")</f>
        <v/>
      </c>
      <c r="M909" s="18" t="str">
        <f>IF($D909=1,VLOOKUP($E909,aanmeldingen!$B:$AB,M$1,FALSE),"")</f>
        <v/>
      </c>
      <c r="N909" s="1" t="str">
        <f>IF($D909=1,VLOOKUP($E909,aanmeldingen!$B:$AB,N$1,FALSE),"")</f>
        <v/>
      </c>
      <c r="O909" s="1" t="str">
        <f>IF($F909="-","",VLOOKUP($E909,aanmeldingen!$B:$AB,O$1,FALSE))</f>
        <v/>
      </c>
      <c r="P909" s="1" t="str">
        <f>IF($F909="-","",VLOOKUP($E909,aanmeldingen!$B:$AB,P$1,FALSE))</f>
        <v/>
      </c>
      <c r="Q909" s="1" t="str">
        <f>IF($F909="-","",VLOOKUP($E909,aanmeldingen!$B:$AB,Q$1,FALSE))</f>
        <v/>
      </c>
      <c r="R909" s="123"/>
      <c r="S909" s="123"/>
      <c r="AA909" s="54">
        <f t="shared" si="293"/>
        <v>0</v>
      </c>
      <c r="AB909" s="54" t="e">
        <f t="shared" si="294"/>
        <v>#VALUE!</v>
      </c>
      <c r="AC909" s="83" t="str">
        <f t="shared" si="295"/>
        <v/>
      </c>
      <c r="AD909" s="54">
        <f t="shared" si="297"/>
        <v>905</v>
      </c>
      <c r="AE909" s="54" t="str">
        <f t="shared" si="281"/>
        <v/>
      </c>
      <c r="AF909" s="54" t="str">
        <f t="shared" si="282"/>
        <v/>
      </c>
      <c r="AG909" s="54" t="str">
        <f t="shared" si="298"/>
        <v/>
      </c>
      <c r="AH909" s="54" t="str">
        <f t="shared" si="298"/>
        <v/>
      </c>
      <c r="AI909" s="54" t="str">
        <f t="shared" si="298"/>
        <v/>
      </c>
      <c r="AJ909" s="54" t="str">
        <f t="shared" si="284"/>
        <v/>
      </c>
      <c r="AK909" s="54" t="str">
        <f t="shared" si="299"/>
        <v/>
      </c>
      <c r="AL909" s="54" t="str">
        <f t="shared" si="299"/>
        <v/>
      </c>
      <c r="AM909" s="54" t="str">
        <f t="shared" si="299"/>
        <v/>
      </c>
      <c r="AN909" s="1" t="str">
        <f>IF(AF909="S",VLOOKUP(AI909,lookups!$N$1:$O$100,2,FALSE),"NVT")</f>
        <v>NVT</v>
      </c>
      <c r="AP909" s="54" t="str">
        <f t="shared" si="296"/>
        <v/>
      </c>
    </row>
    <row r="910" spans="1:42" x14ac:dyDescent="0.2">
      <c r="A910" s="1" t="e">
        <f t="shared" si="286"/>
        <v>#VALUE!</v>
      </c>
      <c r="B910" s="1">
        <f t="shared" si="287"/>
        <v>177</v>
      </c>
      <c r="C910" s="1">
        <f t="shared" si="288"/>
        <v>1</v>
      </c>
      <c r="D910" s="1">
        <f t="shared" si="289"/>
        <v>0</v>
      </c>
      <c r="E910" s="1">
        <f t="shared" si="292"/>
        <v>906</v>
      </c>
      <c r="F910" s="1" t="str">
        <f>IFERROR(VLOOKUP($E910,aanmeldingen!$B:$AB,F$1,FALSE),"-")</f>
        <v>-</v>
      </c>
      <c r="H910" s="25" t="str">
        <f>IF($D910=1,VLOOKUP($E910,aanmeldingen!$B:$AB,H$1,FALSE),"")</f>
        <v/>
      </c>
      <c r="I910" s="1" t="str">
        <f>IF($D910=1,VLOOKUP($E910,aanmeldingen!$B:$AB,I$1,FALSE),"")</f>
        <v/>
      </c>
      <c r="J910" s="1" t="str">
        <f>IF($D910=1,VLOOKUP($E910,aanmeldingen!$B:$AB,J$1,FALSE),"")</f>
        <v/>
      </c>
      <c r="K910" s="95" t="str">
        <f>IF($D910=1,VLOOKUP($E910,aanmeldingen!$B:$AB,K$1,FALSE),"")</f>
        <v/>
      </c>
      <c r="L910" s="95" t="str">
        <f>IF($D910=1,VLOOKUP($E910,aanmeldingen!$B:$AB,L$1,FALSE),"")</f>
        <v/>
      </c>
      <c r="M910" s="18" t="str">
        <f>IF($D910=1,VLOOKUP($E910,aanmeldingen!$B:$AB,M$1,FALSE),"")</f>
        <v/>
      </c>
      <c r="N910" s="1" t="str">
        <f>IF($D910=1,VLOOKUP($E910,aanmeldingen!$B:$AB,N$1,FALSE),"")</f>
        <v/>
      </c>
      <c r="O910" s="1" t="str">
        <f>IF($F910="-","",VLOOKUP($E910,aanmeldingen!$B:$AB,O$1,FALSE))</f>
        <v/>
      </c>
      <c r="P910" s="1" t="str">
        <f>IF($F910="-","",VLOOKUP($E910,aanmeldingen!$B:$AB,P$1,FALSE))</f>
        <v/>
      </c>
      <c r="Q910" s="1" t="str">
        <f>IF($F910="-","",VLOOKUP($E910,aanmeldingen!$B:$AB,Q$1,FALSE))</f>
        <v/>
      </c>
      <c r="R910" s="123"/>
      <c r="S910" s="123"/>
      <c r="AA910" s="54">
        <f t="shared" si="293"/>
        <v>0</v>
      </c>
      <c r="AB910" s="54" t="e">
        <f t="shared" si="294"/>
        <v>#VALUE!</v>
      </c>
      <c r="AC910" s="83" t="str">
        <f t="shared" si="295"/>
        <v/>
      </c>
      <c r="AD910" s="54">
        <f t="shared" si="297"/>
        <v>906</v>
      </c>
      <c r="AE910" s="54" t="str">
        <f t="shared" si="281"/>
        <v/>
      </c>
      <c r="AF910" s="54" t="str">
        <f t="shared" si="282"/>
        <v/>
      </c>
      <c r="AG910" s="54" t="str">
        <f t="shared" si="298"/>
        <v/>
      </c>
      <c r="AH910" s="54" t="str">
        <f t="shared" si="298"/>
        <v/>
      </c>
      <c r="AI910" s="54" t="str">
        <f t="shared" si="298"/>
        <v/>
      </c>
      <c r="AJ910" s="54" t="str">
        <f t="shared" si="284"/>
        <v/>
      </c>
      <c r="AK910" s="54" t="str">
        <f t="shared" si="299"/>
        <v/>
      </c>
      <c r="AL910" s="54" t="str">
        <f t="shared" si="299"/>
        <v/>
      </c>
      <c r="AM910" s="54" t="str">
        <f t="shared" si="299"/>
        <v/>
      </c>
      <c r="AN910" s="1" t="str">
        <f>IF(AF910="S",VLOOKUP(AI910,lookups!$N$1:$O$100,2,FALSE),"NVT")</f>
        <v>NVT</v>
      </c>
      <c r="AP910" s="54" t="str">
        <f t="shared" si="296"/>
        <v/>
      </c>
    </row>
    <row r="911" spans="1:42" x14ac:dyDescent="0.2">
      <c r="A911" s="1" t="e">
        <f t="shared" si="286"/>
        <v>#VALUE!</v>
      </c>
      <c r="B911" s="1">
        <f t="shared" si="287"/>
        <v>178</v>
      </c>
      <c r="C911" s="1">
        <f t="shared" si="288"/>
        <v>1</v>
      </c>
      <c r="D911" s="1">
        <f t="shared" si="289"/>
        <v>0</v>
      </c>
      <c r="E911" s="1">
        <f t="shared" si="292"/>
        <v>907</v>
      </c>
      <c r="F911" s="1" t="str">
        <f>IFERROR(VLOOKUP($E911,aanmeldingen!$B:$AB,F$1,FALSE),"-")</f>
        <v>-</v>
      </c>
      <c r="H911" s="25" t="str">
        <f>IF($D911=1,VLOOKUP($E911,aanmeldingen!$B:$AB,H$1,FALSE),"")</f>
        <v/>
      </c>
      <c r="I911" s="1" t="str">
        <f>IF($D911=1,VLOOKUP($E911,aanmeldingen!$B:$AB,I$1,FALSE),"")</f>
        <v/>
      </c>
      <c r="J911" s="1" t="str">
        <f>IF($D911=1,VLOOKUP($E911,aanmeldingen!$B:$AB,J$1,FALSE),"")</f>
        <v/>
      </c>
      <c r="K911" s="95" t="str">
        <f>IF($D911=1,VLOOKUP($E911,aanmeldingen!$B:$AB,K$1,FALSE),"")</f>
        <v/>
      </c>
      <c r="L911" s="95" t="str">
        <f>IF($D911=1,VLOOKUP($E911,aanmeldingen!$B:$AB,L$1,FALSE),"")</f>
        <v/>
      </c>
      <c r="M911" s="18" t="str">
        <f>IF($D911=1,VLOOKUP($E911,aanmeldingen!$B:$AB,M$1,FALSE),"")</f>
        <v/>
      </c>
      <c r="N911" s="1" t="str">
        <f>IF($D911=1,VLOOKUP($E911,aanmeldingen!$B:$AB,N$1,FALSE),"")</f>
        <v/>
      </c>
      <c r="O911" s="1" t="str">
        <f>IF($F911="-","",VLOOKUP($E911,aanmeldingen!$B:$AB,O$1,FALSE))</f>
        <v/>
      </c>
      <c r="P911" s="1" t="str">
        <f>IF($F911="-","",VLOOKUP($E911,aanmeldingen!$B:$AB,P$1,FALSE))</f>
        <v/>
      </c>
      <c r="Q911" s="1" t="str">
        <f>IF($F911="-","",VLOOKUP($E911,aanmeldingen!$B:$AB,Q$1,FALSE))</f>
        <v/>
      </c>
      <c r="R911" s="123"/>
      <c r="S911" s="123"/>
      <c r="AA911" s="54">
        <f t="shared" si="293"/>
        <v>0</v>
      </c>
      <c r="AB911" s="54" t="e">
        <f t="shared" si="294"/>
        <v>#VALUE!</v>
      </c>
      <c r="AC911" s="83" t="str">
        <f t="shared" si="295"/>
        <v/>
      </c>
      <c r="AD911" s="54">
        <f t="shared" si="297"/>
        <v>907</v>
      </c>
      <c r="AE911" s="54" t="str">
        <f t="shared" si="281"/>
        <v/>
      </c>
      <c r="AF911" s="54" t="str">
        <f t="shared" si="282"/>
        <v/>
      </c>
      <c r="AG911" s="54" t="str">
        <f t="shared" si="298"/>
        <v/>
      </c>
      <c r="AH911" s="54" t="str">
        <f t="shared" si="298"/>
        <v/>
      </c>
      <c r="AI911" s="54" t="str">
        <f t="shared" si="298"/>
        <v/>
      </c>
      <c r="AJ911" s="54" t="str">
        <f t="shared" si="284"/>
        <v/>
      </c>
      <c r="AK911" s="54" t="str">
        <f t="shared" si="299"/>
        <v/>
      </c>
      <c r="AL911" s="54" t="str">
        <f t="shared" si="299"/>
        <v/>
      </c>
      <c r="AM911" s="54" t="str">
        <f t="shared" si="299"/>
        <v/>
      </c>
      <c r="AN911" s="1" t="str">
        <f>IF(AF911="S",VLOOKUP(AI911,lookups!$N$1:$O$100,2,FALSE),"NVT")</f>
        <v>NVT</v>
      </c>
      <c r="AP911" s="54" t="str">
        <f t="shared" si="296"/>
        <v/>
      </c>
    </row>
    <row r="912" spans="1:42" x14ac:dyDescent="0.2">
      <c r="A912" s="1" t="e">
        <f t="shared" si="286"/>
        <v>#VALUE!</v>
      </c>
      <c r="B912" s="1">
        <f t="shared" si="287"/>
        <v>179</v>
      </c>
      <c r="C912" s="1">
        <f t="shared" si="288"/>
        <v>1</v>
      </c>
      <c r="D912" s="1">
        <f t="shared" si="289"/>
        <v>0</v>
      </c>
      <c r="E912" s="1">
        <f t="shared" si="292"/>
        <v>908</v>
      </c>
      <c r="F912" s="1" t="str">
        <f>IFERROR(VLOOKUP($E912,aanmeldingen!$B:$AB,F$1,FALSE),"-")</f>
        <v>-</v>
      </c>
      <c r="H912" s="25" t="str">
        <f>IF($D912=1,VLOOKUP($E912,aanmeldingen!$B:$AB,H$1,FALSE),"")</f>
        <v/>
      </c>
      <c r="I912" s="1" t="str">
        <f>IF($D912=1,VLOOKUP($E912,aanmeldingen!$B:$AB,I$1,FALSE),"")</f>
        <v/>
      </c>
      <c r="J912" s="1" t="str">
        <f>IF($D912=1,VLOOKUP($E912,aanmeldingen!$B:$AB,J$1,FALSE),"")</f>
        <v/>
      </c>
      <c r="K912" s="95" t="str">
        <f>IF($D912=1,VLOOKUP($E912,aanmeldingen!$B:$AB,K$1,FALSE),"")</f>
        <v/>
      </c>
      <c r="L912" s="95" t="str">
        <f>IF($D912=1,VLOOKUP($E912,aanmeldingen!$B:$AB,L$1,FALSE),"")</f>
        <v/>
      </c>
      <c r="M912" s="18" t="str">
        <f>IF($D912=1,VLOOKUP($E912,aanmeldingen!$B:$AB,M$1,FALSE),"")</f>
        <v/>
      </c>
      <c r="N912" s="1" t="str">
        <f>IF($D912=1,VLOOKUP($E912,aanmeldingen!$B:$AB,N$1,FALSE),"")</f>
        <v/>
      </c>
      <c r="O912" s="1" t="str">
        <f>IF($F912="-","",VLOOKUP($E912,aanmeldingen!$B:$AB,O$1,FALSE))</f>
        <v/>
      </c>
      <c r="P912" s="1" t="str">
        <f>IF($F912="-","",VLOOKUP($E912,aanmeldingen!$B:$AB,P$1,FALSE))</f>
        <v/>
      </c>
      <c r="Q912" s="1" t="str">
        <f>IF($F912="-","",VLOOKUP($E912,aanmeldingen!$B:$AB,Q$1,FALSE))</f>
        <v/>
      </c>
      <c r="R912" s="123"/>
      <c r="S912" s="123"/>
      <c r="AA912" s="54">
        <f t="shared" si="293"/>
        <v>0</v>
      </c>
      <c r="AB912" s="54" t="e">
        <f t="shared" si="294"/>
        <v>#VALUE!</v>
      </c>
      <c r="AC912" s="83" t="str">
        <f t="shared" si="295"/>
        <v/>
      </c>
      <c r="AD912" s="54">
        <f t="shared" si="297"/>
        <v>908</v>
      </c>
      <c r="AE912" s="54" t="str">
        <f t="shared" si="281"/>
        <v/>
      </c>
      <c r="AF912" s="54" t="str">
        <f t="shared" si="282"/>
        <v/>
      </c>
      <c r="AG912" s="54" t="str">
        <f t="shared" si="298"/>
        <v/>
      </c>
      <c r="AH912" s="54" t="str">
        <f t="shared" si="298"/>
        <v/>
      </c>
      <c r="AI912" s="54" t="str">
        <f t="shared" si="298"/>
        <v/>
      </c>
      <c r="AJ912" s="54" t="str">
        <f t="shared" si="284"/>
        <v/>
      </c>
      <c r="AK912" s="54" t="str">
        <f t="shared" si="299"/>
        <v/>
      </c>
      <c r="AL912" s="54" t="str">
        <f t="shared" si="299"/>
        <v/>
      </c>
      <c r="AM912" s="54" t="str">
        <f t="shared" si="299"/>
        <v/>
      </c>
      <c r="AN912" s="1" t="str">
        <f>IF(AF912="S",VLOOKUP(AI912,lookups!$N$1:$O$100,2,FALSE),"NVT")</f>
        <v>NVT</v>
      </c>
      <c r="AP912" s="54" t="str">
        <f t="shared" si="296"/>
        <v/>
      </c>
    </row>
    <row r="913" spans="1:42" x14ac:dyDescent="0.2">
      <c r="A913" s="1" t="e">
        <f t="shared" si="286"/>
        <v>#VALUE!</v>
      </c>
      <c r="B913" s="1">
        <f t="shared" si="287"/>
        <v>180</v>
      </c>
      <c r="C913" s="1">
        <f t="shared" si="288"/>
        <v>1</v>
      </c>
      <c r="D913" s="1">
        <f t="shared" si="289"/>
        <v>0</v>
      </c>
      <c r="E913" s="1">
        <f t="shared" si="292"/>
        <v>909</v>
      </c>
      <c r="F913" s="1" t="str">
        <f>IFERROR(VLOOKUP($E913,aanmeldingen!$B:$AB,F$1,FALSE),"-")</f>
        <v>-</v>
      </c>
      <c r="H913" s="25" t="str">
        <f>IF($D913=1,VLOOKUP($E913,aanmeldingen!$B:$AB,H$1,FALSE),"")</f>
        <v/>
      </c>
      <c r="I913" s="1" t="str">
        <f>IF($D913=1,VLOOKUP($E913,aanmeldingen!$B:$AB,I$1,FALSE),"")</f>
        <v/>
      </c>
      <c r="J913" s="1" t="str">
        <f>IF($D913=1,VLOOKUP($E913,aanmeldingen!$B:$AB,J$1,FALSE),"")</f>
        <v/>
      </c>
      <c r="K913" s="95" t="str">
        <f>IF($D913=1,VLOOKUP($E913,aanmeldingen!$B:$AB,K$1,FALSE),"")</f>
        <v/>
      </c>
      <c r="L913" s="95" t="str">
        <f>IF($D913=1,VLOOKUP($E913,aanmeldingen!$B:$AB,L$1,FALSE),"")</f>
        <v/>
      </c>
      <c r="M913" s="18" t="str">
        <f>IF($D913=1,VLOOKUP($E913,aanmeldingen!$B:$AB,M$1,FALSE),"")</f>
        <v/>
      </c>
      <c r="N913" s="1" t="str">
        <f>IF($D913=1,VLOOKUP($E913,aanmeldingen!$B:$AB,N$1,FALSE),"")</f>
        <v/>
      </c>
      <c r="O913" s="1" t="str">
        <f>IF($F913="-","",VLOOKUP($E913,aanmeldingen!$B:$AB,O$1,FALSE))</f>
        <v/>
      </c>
      <c r="P913" s="1" t="str">
        <f>IF($F913="-","",VLOOKUP($E913,aanmeldingen!$B:$AB,P$1,FALSE))</f>
        <v/>
      </c>
      <c r="Q913" s="1" t="str">
        <f>IF($F913="-","",VLOOKUP($E913,aanmeldingen!$B:$AB,Q$1,FALSE))</f>
        <v/>
      </c>
      <c r="R913" s="123"/>
      <c r="S913" s="123"/>
      <c r="AA913" s="54">
        <f t="shared" si="293"/>
        <v>0</v>
      </c>
      <c r="AB913" s="54" t="e">
        <f t="shared" si="294"/>
        <v>#VALUE!</v>
      </c>
      <c r="AC913" s="83" t="str">
        <f t="shared" si="295"/>
        <v/>
      </c>
      <c r="AD913" s="54">
        <f t="shared" si="297"/>
        <v>909</v>
      </c>
      <c r="AE913" s="54" t="str">
        <f t="shared" si="281"/>
        <v/>
      </c>
      <c r="AF913" s="54" t="str">
        <f t="shared" si="282"/>
        <v/>
      </c>
      <c r="AG913" s="54" t="str">
        <f t="shared" si="298"/>
        <v/>
      </c>
      <c r="AH913" s="54" t="str">
        <f t="shared" si="298"/>
        <v/>
      </c>
      <c r="AI913" s="54" t="str">
        <f t="shared" si="298"/>
        <v/>
      </c>
      <c r="AJ913" s="54" t="str">
        <f t="shared" si="284"/>
        <v/>
      </c>
      <c r="AK913" s="54" t="str">
        <f t="shared" si="299"/>
        <v/>
      </c>
      <c r="AL913" s="54" t="str">
        <f t="shared" si="299"/>
        <v/>
      </c>
      <c r="AM913" s="54" t="str">
        <f t="shared" si="299"/>
        <v/>
      </c>
      <c r="AN913" s="1" t="str">
        <f>IF(AF913="S",VLOOKUP(AI913,lookups!$N$1:$O$100,2,FALSE),"NVT")</f>
        <v>NVT</v>
      </c>
      <c r="AP913" s="54" t="str">
        <f t="shared" si="296"/>
        <v/>
      </c>
    </row>
    <row r="914" spans="1:42" x14ac:dyDescent="0.2">
      <c r="A914" s="1" t="e">
        <f t="shared" si="286"/>
        <v>#VALUE!</v>
      </c>
      <c r="B914" s="1">
        <f t="shared" si="287"/>
        <v>181</v>
      </c>
      <c r="C914" s="1">
        <f t="shared" si="288"/>
        <v>1</v>
      </c>
      <c r="D914" s="1">
        <f t="shared" si="289"/>
        <v>0</v>
      </c>
      <c r="E914" s="1">
        <f t="shared" si="292"/>
        <v>910</v>
      </c>
      <c r="F914" s="1" t="str">
        <f>IFERROR(VLOOKUP($E914,aanmeldingen!$B:$AB,F$1,FALSE),"-")</f>
        <v>-</v>
      </c>
      <c r="H914" s="25" t="str">
        <f>IF($D914=1,VLOOKUP($E914,aanmeldingen!$B:$AB,H$1,FALSE),"")</f>
        <v/>
      </c>
      <c r="I914" s="1" t="str">
        <f>IF($D914=1,VLOOKUP($E914,aanmeldingen!$B:$AB,I$1,FALSE),"")</f>
        <v/>
      </c>
      <c r="J914" s="1" t="str">
        <f>IF($D914=1,VLOOKUP($E914,aanmeldingen!$B:$AB,J$1,FALSE),"")</f>
        <v/>
      </c>
      <c r="K914" s="95" t="str">
        <f>IF($D914=1,VLOOKUP($E914,aanmeldingen!$B:$AB,K$1,FALSE),"")</f>
        <v/>
      </c>
      <c r="L914" s="95" t="str">
        <f>IF($D914=1,VLOOKUP($E914,aanmeldingen!$B:$AB,L$1,FALSE),"")</f>
        <v/>
      </c>
      <c r="M914" s="18" t="str">
        <f>IF($D914=1,VLOOKUP($E914,aanmeldingen!$B:$AB,M$1,FALSE),"")</f>
        <v/>
      </c>
      <c r="N914" s="1" t="str">
        <f>IF($D914=1,VLOOKUP($E914,aanmeldingen!$B:$AB,N$1,FALSE),"")</f>
        <v/>
      </c>
      <c r="O914" s="1" t="str">
        <f>IF($F914="-","",VLOOKUP($E914,aanmeldingen!$B:$AB,O$1,FALSE))</f>
        <v/>
      </c>
      <c r="P914" s="1" t="str">
        <f>IF($F914="-","",VLOOKUP($E914,aanmeldingen!$B:$AB,P$1,FALSE))</f>
        <v/>
      </c>
      <c r="Q914" s="1" t="str">
        <f>IF($F914="-","",VLOOKUP($E914,aanmeldingen!$B:$AB,Q$1,FALSE))</f>
        <v/>
      </c>
      <c r="R914" s="123"/>
      <c r="S914" s="123"/>
      <c r="AA914" s="54">
        <f t="shared" si="293"/>
        <v>0</v>
      </c>
      <c r="AB914" s="54" t="e">
        <f t="shared" si="294"/>
        <v>#VALUE!</v>
      </c>
      <c r="AC914" s="83" t="str">
        <f t="shared" si="295"/>
        <v/>
      </c>
      <c r="AD914" s="54">
        <f t="shared" si="297"/>
        <v>910</v>
      </c>
      <c r="AE914" s="54" t="str">
        <f t="shared" si="281"/>
        <v/>
      </c>
      <c r="AF914" s="54" t="str">
        <f t="shared" si="282"/>
        <v/>
      </c>
      <c r="AG914" s="54" t="str">
        <f t="shared" si="298"/>
        <v/>
      </c>
      <c r="AH914" s="54" t="str">
        <f t="shared" si="298"/>
        <v/>
      </c>
      <c r="AI914" s="54" t="str">
        <f t="shared" si="298"/>
        <v/>
      </c>
      <c r="AJ914" s="54" t="str">
        <f t="shared" si="284"/>
        <v/>
      </c>
      <c r="AK914" s="54" t="str">
        <f t="shared" si="299"/>
        <v/>
      </c>
      <c r="AL914" s="54" t="str">
        <f t="shared" si="299"/>
        <v/>
      </c>
      <c r="AM914" s="54" t="str">
        <f t="shared" si="299"/>
        <v/>
      </c>
      <c r="AN914" s="1" t="str">
        <f>IF(AF914="S",VLOOKUP(AI914,lookups!$N$1:$O$100,2,FALSE),"NVT")</f>
        <v>NVT</v>
      </c>
      <c r="AP914" s="54" t="str">
        <f t="shared" si="296"/>
        <v/>
      </c>
    </row>
    <row r="915" spans="1:42" x14ac:dyDescent="0.2">
      <c r="A915" s="1" t="e">
        <f t="shared" si="286"/>
        <v>#VALUE!</v>
      </c>
      <c r="B915" s="1">
        <f t="shared" si="287"/>
        <v>182</v>
      </c>
      <c r="C915" s="1">
        <f t="shared" si="288"/>
        <v>1</v>
      </c>
      <c r="D915" s="1">
        <f t="shared" si="289"/>
        <v>0</v>
      </c>
      <c r="E915" s="1">
        <f t="shared" si="292"/>
        <v>911</v>
      </c>
      <c r="F915" s="1" t="str">
        <f>IFERROR(VLOOKUP($E915,aanmeldingen!$B:$AB,F$1,FALSE),"-")</f>
        <v>-</v>
      </c>
      <c r="H915" s="25" t="str">
        <f>IF($D915=1,VLOOKUP($E915,aanmeldingen!$B:$AB,H$1,FALSE),"")</f>
        <v/>
      </c>
      <c r="I915" s="1" t="str">
        <f>IF($D915=1,VLOOKUP($E915,aanmeldingen!$B:$AB,I$1,FALSE),"")</f>
        <v/>
      </c>
      <c r="J915" s="1" t="str">
        <f>IF($D915=1,VLOOKUP($E915,aanmeldingen!$B:$AB,J$1,FALSE),"")</f>
        <v/>
      </c>
      <c r="K915" s="95" t="str">
        <f>IF($D915=1,VLOOKUP($E915,aanmeldingen!$B:$AB,K$1,FALSE),"")</f>
        <v/>
      </c>
      <c r="L915" s="95" t="str">
        <f>IF($D915=1,VLOOKUP($E915,aanmeldingen!$B:$AB,L$1,FALSE),"")</f>
        <v/>
      </c>
      <c r="M915" s="18" t="str">
        <f>IF($D915=1,VLOOKUP($E915,aanmeldingen!$B:$AB,M$1,FALSE),"")</f>
        <v/>
      </c>
      <c r="N915" s="1" t="str">
        <f>IF($D915=1,VLOOKUP($E915,aanmeldingen!$B:$AB,N$1,FALSE),"")</f>
        <v/>
      </c>
      <c r="O915" s="1" t="str">
        <f>IF($F915="-","",VLOOKUP($E915,aanmeldingen!$B:$AB,O$1,FALSE))</f>
        <v/>
      </c>
      <c r="P915" s="1" t="str">
        <f>IF($F915="-","",VLOOKUP($E915,aanmeldingen!$B:$AB,P$1,FALSE))</f>
        <v/>
      </c>
      <c r="Q915" s="1" t="str">
        <f>IF($F915="-","",VLOOKUP($E915,aanmeldingen!$B:$AB,Q$1,FALSE))</f>
        <v/>
      </c>
      <c r="R915" s="123"/>
      <c r="S915" s="123"/>
      <c r="AA915" s="54">
        <f t="shared" si="293"/>
        <v>0</v>
      </c>
      <c r="AB915" s="54" t="e">
        <f t="shared" si="294"/>
        <v>#VALUE!</v>
      </c>
      <c r="AC915" s="83" t="str">
        <f t="shared" si="295"/>
        <v/>
      </c>
      <c r="AD915" s="54">
        <f t="shared" si="297"/>
        <v>911</v>
      </c>
      <c r="AE915" s="54" t="str">
        <f t="shared" si="281"/>
        <v/>
      </c>
      <c r="AF915" s="54" t="str">
        <f t="shared" si="282"/>
        <v/>
      </c>
      <c r="AG915" s="54" t="str">
        <f t="shared" si="298"/>
        <v/>
      </c>
      <c r="AH915" s="54" t="str">
        <f t="shared" si="298"/>
        <v/>
      </c>
      <c r="AI915" s="54" t="str">
        <f t="shared" si="298"/>
        <v/>
      </c>
      <c r="AJ915" s="54" t="str">
        <f t="shared" si="284"/>
        <v/>
      </c>
      <c r="AK915" s="54" t="str">
        <f t="shared" si="299"/>
        <v/>
      </c>
      <c r="AL915" s="54" t="str">
        <f t="shared" si="299"/>
        <v/>
      </c>
      <c r="AM915" s="54" t="str">
        <f t="shared" si="299"/>
        <v/>
      </c>
      <c r="AN915" s="1" t="str">
        <f>IF(AF915="S",VLOOKUP(AI915,lookups!$N$1:$O$100,2,FALSE),"NVT")</f>
        <v>NVT</v>
      </c>
      <c r="AP915" s="54" t="str">
        <f t="shared" si="296"/>
        <v/>
      </c>
    </row>
    <row r="916" spans="1:42" x14ac:dyDescent="0.2">
      <c r="A916" s="1" t="e">
        <f t="shared" si="286"/>
        <v>#VALUE!</v>
      </c>
      <c r="B916" s="1">
        <f t="shared" si="287"/>
        <v>183</v>
      </c>
      <c r="C916" s="1">
        <f t="shared" si="288"/>
        <v>1</v>
      </c>
      <c r="D916" s="1">
        <f t="shared" si="289"/>
        <v>0</v>
      </c>
      <c r="E916" s="1">
        <f t="shared" si="292"/>
        <v>912</v>
      </c>
      <c r="F916" s="1" t="str">
        <f>IFERROR(VLOOKUP($E916,aanmeldingen!$B:$AB,F$1,FALSE),"-")</f>
        <v>-</v>
      </c>
      <c r="H916" s="25" t="str">
        <f>IF($D916=1,VLOOKUP($E916,aanmeldingen!$B:$AB,H$1,FALSE),"")</f>
        <v/>
      </c>
      <c r="I916" s="1" t="str">
        <f>IF($D916=1,VLOOKUP($E916,aanmeldingen!$B:$AB,I$1,FALSE),"")</f>
        <v/>
      </c>
      <c r="J916" s="1" t="str">
        <f>IF($D916=1,VLOOKUP($E916,aanmeldingen!$B:$AB,J$1,FALSE),"")</f>
        <v/>
      </c>
      <c r="K916" s="95" t="str">
        <f>IF($D916=1,VLOOKUP($E916,aanmeldingen!$B:$AB,K$1,FALSE),"")</f>
        <v/>
      </c>
      <c r="L916" s="95" t="str">
        <f>IF($D916=1,VLOOKUP($E916,aanmeldingen!$B:$AB,L$1,FALSE),"")</f>
        <v/>
      </c>
      <c r="M916" s="18" t="str">
        <f>IF($D916=1,VLOOKUP($E916,aanmeldingen!$B:$AB,M$1,FALSE),"")</f>
        <v/>
      </c>
      <c r="N916" s="1" t="str">
        <f>IF($D916=1,VLOOKUP($E916,aanmeldingen!$B:$AB,N$1,FALSE),"")</f>
        <v/>
      </c>
      <c r="O916" s="1" t="str">
        <f>IF($F916="-","",VLOOKUP($E916,aanmeldingen!$B:$AB,O$1,FALSE))</f>
        <v/>
      </c>
      <c r="P916" s="1" t="str">
        <f>IF($F916="-","",VLOOKUP($E916,aanmeldingen!$B:$AB,P$1,FALSE))</f>
        <v/>
      </c>
      <c r="Q916" s="1" t="str">
        <f>IF($F916="-","",VLOOKUP($E916,aanmeldingen!$B:$AB,Q$1,FALSE))</f>
        <v/>
      </c>
      <c r="R916" s="123"/>
      <c r="S916" s="123"/>
      <c r="AA916" s="54">
        <f t="shared" si="293"/>
        <v>0</v>
      </c>
      <c r="AB916" s="54" t="e">
        <f t="shared" si="294"/>
        <v>#VALUE!</v>
      </c>
      <c r="AC916" s="83" t="str">
        <f t="shared" si="295"/>
        <v/>
      </c>
      <c r="AD916" s="54">
        <f t="shared" si="297"/>
        <v>912</v>
      </c>
      <c r="AE916" s="54" t="str">
        <f t="shared" si="281"/>
        <v/>
      </c>
      <c r="AF916" s="54" t="str">
        <f t="shared" si="282"/>
        <v/>
      </c>
      <c r="AG916" s="54" t="str">
        <f t="shared" si="298"/>
        <v/>
      </c>
      <c r="AH916" s="54" t="str">
        <f t="shared" si="298"/>
        <v/>
      </c>
      <c r="AI916" s="54" t="str">
        <f t="shared" si="298"/>
        <v/>
      </c>
      <c r="AJ916" s="54" t="str">
        <f t="shared" si="284"/>
        <v/>
      </c>
      <c r="AK916" s="54" t="str">
        <f t="shared" si="299"/>
        <v/>
      </c>
      <c r="AL916" s="54" t="str">
        <f t="shared" si="299"/>
        <v/>
      </c>
      <c r="AM916" s="54" t="str">
        <f t="shared" si="299"/>
        <v/>
      </c>
      <c r="AN916" s="1" t="str">
        <f>IF(AF916="S",VLOOKUP(AI916,lookups!$N$1:$O$100,2,FALSE),"NVT")</f>
        <v>NVT</v>
      </c>
      <c r="AP916" s="54" t="str">
        <f t="shared" si="296"/>
        <v/>
      </c>
    </row>
    <row r="917" spans="1:42" x14ac:dyDescent="0.2">
      <c r="A917" s="1" t="e">
        <f t="shared" si="286"/>
        <v>#VALUE!</v>
      </c>
      <c r="B917" s="1">
        <f t="shared" si="287"/>
        <v>184</v>
      </c>
      <c r="C917" s="1">
        <f t="shared" si="288"/>
        <v>1</v>
      </c>
      <c r="D917" s="1">
        <f t="shared" si="289"/>
        <v>0</v>
      </c>
      <c r="E917" s="1">
        <f t="shared" si="292"/>
        <v>913</v>
      </c>
      <c r="F917" s="1" t="str">
        <f>IFERROR(VLOOKUP($E917,aanmeldingen!$B:$AB,F$1,FALSE),"-")</f>
        <v>-</v>
      </c>
      <c r="H917" s="25" t="str">
        <f>IF($D917=1,VLOOKUP($E917,aanmeldingen!$B:$AB,H$1,FALSE),"")</f>
        <v/>
      </c>
      <c r="I917" s="1" t="str">
        <f>IF($D917=1,VLOOKUP($E917,aanmeldingen!$B:$AB,I$1,FALSE),"")</f>
        <v/>
      </c>
      <c r="J917" s="1" t="str">
        <f>IF($D917=1,VLOOKUP($E917,aanmeldingen!$B:$AB,J$1,FALSE),"")</f>
        <v/>
      </c>
      <c r="K917" s="95" t="str">
        <f>IF($D917=1,VLOOKUP($E917,aanmeldingen!$B:$AB,K$1,FALSE),"")</f>
        <v/>
      </c>
      <c r="L917" s="95" t="str">
        <f>IF($D917=1,VLOOKUP($E917,aanmeldingen!$B:$AB,L$1,FALSE),"")</f>
        <v/>
      </c>
      <c r="M917" s="18" t="str">
        <f>IF($D917=1,VLOOKUP($E917,aanmeldingen!$B:$AB,M$1,FALSE),"")</f>
        <v/>
      </c>
      <c r="N917" s="1" t="str">
        <f>IF($D917=1,VLOOKUP($E917,aanmeldingen!$B:$AB,N$1,FALSE),"")</f>
        <v/>
      </c>
      <c r="O917" s="1" t="str">
        <f>IF($F917="-","",VLOOKUP($E917,aanmeldingen!$B:$AB,O$1,FALSE))</f>
        <v/>
      </c>
      <c r="P917" s="1" t="str">
        <f>IF($F917="-","",VLOOKUP($E917,aanmeldingen!$B:$AB,P$1,FALSE))</f>
        <v/>
      </c>
      <c r="Q917" s="1" t="str">
        <f>IF($F917="-","",VLOOKUP($E917,aanmeldingen!$B:$AB,Q$1,FALSE))</f>
        <v/>
      </c>
      <c r="R917" s="123"/>
      <c r="S917" s="123"/>
      <c r="AA917" s="54">
        <f t="shared" si="293"/>
        <v>0</v>
      </c>
      <c r="AB917" s="54" t="e">
        <f t="shared" si="294"/>
        <v>#VALUE!</v>
      </c>
      <c r="AC917" s="83" t="str">
        <f t="shared" si="295"/>
        <v/>
      </c>
      <c r="AD917" s="54">
        <f t="shared" si="297"/>
        <v>913</v>
      </c>
      <c r="AE917" s="54" t="str">
        <f t="shared" si="281"/>
        <v/>
      </c>
      <c r="AF917" s="54" t="str">
        <f t="shared" si="282"/>
        <v/>
      </c>
      <c r="AG917" s="54" t="str">
        <f t="shared" si="298"/>
        <v/>
      </c>
      <c r="AH917" s="54" t="str">
        <f t="shared" si="298"/>
        <v/>
      </c>
      <c r="AI917" s="54" t="str">
        <f t="shared" si="298"/>
        <v/>
      </c>
      <c r="AJ917" s="54" t="str">
        <f t="shared" si="284"/>
        <v/>
      </c>
      <c r="AK917" s="54" t="str">
        <f t="shared" si="299"/>
        <v/>
      </c>
      <c r="AL917" s="54" t="str">
        <f t="shared" si="299"/>
        <v/>
      </c>
      <c r="AM917" s="54" t="str">
        <f t="shared" si="299"/>
        <v/>
      </c>
      <c r="AN917" s="1" t="str">
        <f>IF(AF917="S",VLOOKUP(AI917,lookups!$N$1:$O$100,2,FALSE),"NVT")</f>
        <v>NVT</v>
      </c>
      <c r="AP917" s="54" t="str">
        <f t="shared" si="296"/>
        <v/>
      </c>
    </row>
    <row r="918" spans="1:42" x14ac:dyDescent="0.2">
      <c r="A918" s="1" t="e">
        <f t="shared" si="286"/>
        <v>#VALUE!</v>
      </c>
      <c r="B918" s="1">
        <f t="shared" si="287"/>
        <v>185</v>
      </c>
      <c r="C918" s="1">
        <f t="shared" si="288"/>
        <v>1</v>
      </c>
      <c r="D918" s="1">
        <f t="shared" si="289"/>
        <v>0</v>
      </c>
      <c r="E918" s="1">
        <f t="shared" si="292"/>
        <v>914</v>
      </c>
      <c r="F918" s="1" t="str">
        <f>IFERROR(VLOOKUP($E918,aanmeldingen!$B:$AB,F$1,FALSE),"-")</f>
        <v>-</v>
      </c>
      <c r="H918" s="25" t="str">
        <f>IF($D918=1,VLOOKUP($E918,aanmeldingen!$B:$AB,H$1,FALSE),"")</f>
        <v/>
      </c>
      <c r="I918" s="1" t="str">
        <f>IF($D918=1,VLOOKUP($E918,aanmeldingen!$B:$AB,I$1,FALSE),"")</f>
        <v/>
      </c>
      <c r="J918" s="1" t="str">
        <f>IF($D918=1,VLOOKUP($E918,aanmeldingen!$B:$AB,J$1,FALSE),"")</f>
        <v/>
      </c>
      <c r="K918" s="95" t="str">
        <f>IF($D918=1,VLOOKUP($E918,aanmeldingen!$B:$AB,K$1,FALSE),"")</f>
        <v/>
      </c>
      <c r="L918" s="95" t="str">
        <f>IF($D918=1,VLOOKUP($E918,aanmeldingen!$B:$AB,L$1,FALSE),"")</f>
        <v/>
      </c>
      <c r="M918" s="18" t="str">
        <f>IF($D918=1,VLOOKUP($E918,aanmeldingen!$B:$AB,M$1,FALSE),"")</f>
        <v/>
      </c>
      <c r="N918" s="1" t="str">
        <f>IF($D918=1,VLOOKUP($E918,aanmeldingen!$B:$AB,N$1,FALSE),"")</f>
        <v/>
      </c>
      <c r="O918" s="1" t="str">
        <f>IF($F918="-","",VLOOKUP($E918,aanmeldingen!$B:$AB,O$1,FALSE))</f>
        <v/>
      </c>
      <c r="P918" s="1" t="str">
        <f>IF($F918="-","",VLOOKUP($E918,aanmeldingen!$B:$AB,P$1,FALSE))</f>
        <v/>
      </c>
      <c r="Q918" s="1" t="str">
        <f>IF($F918="-","",VLOOKUP($E918,aanmeldingen!$B:$AB,Q$1,FALSE))</f>
        <v/>
      </c>
      <c r="R918" s="123"/>
      <c r="S918" s="123"/>
      <c r="AA918" s="54">
        <f t="shared" si="293"/>
        <v>0</v>
      </c>
      <c r="AB918" s="54" t="e">
        <f t="shared" si="294"/>
        <v>#VALUE!</v>
      </c>
      <c r="AC918" s="83" t="str">
        <f t="shared" si="295"/>
        <v/>
      </c>
      <c r="AD918" s="54">
        <f t="shared" si="297"/>
        <v>914</v>
      </c>
      <c r="AE918" s="54" t="str">
        <f t="shared" si="281"/>
        <v/>
      </c>
      <c r="AF918" s="54" t="str">
        <f t="shared" si="282"/>
        <v/>
      </c>
      <c r="AG918" s="54" t="str">
        <f t="shared" si="298"/>
        <v/>
      </c>
      <c r="AH918" s="54" t="str">
        <f t="shared" si="298"/>
        <v/>
      </c>
      <c r="AI918" s="54" t="str">
        <f t="shared" si="298"/>
        <v/>
      </c>
      <c r="AJ918" s="54" t="str">
        <f t="shared" si="284"/>
        <v/>
      </c>
      <c r="AK918" s="54" t="str">
        <f t="shared" si="299"/>
        <v/>
      </c>
      <c r="AL918" s="54" t="str">
        <f t="shared" si="299"/>
        <v/>
      </c>
      <c r="AM918" s="54" t="str">
        <f t="shared" si="299"/>
        <v/>
      </c>
      <c r="AN918" s="1" t="str">
        <f>IF(AF918="S",VLOOKUP(AI918,lookups!$N$1:$O$100,2,FALSE),"NVT")</f>
        <v>NVT</v>
      </c>
      <c r="AP918" s="54" t="str">
        <f t="shared" si="296"/>
        <v/>
      </c>
    </row>
    <row r="919" spans="1:42" x14ac:dyDescent="0.2">
      <c r="A919" s="1" t="e">
        <f t="shared" si="286"/>
        <v>#VALUE!</v>
      </c>
      <c r="B919" s="1">
        <f t="shared" si="287"/>
        <v>186</v>
      </c>
      <c r="C919" s="1">
        <f t="shared" si="288"/>
        <v>1</v>
      </c>
      <c r="D919" s="1">
        <f t="shared" si="289"/>
        <v>0</v>
      </c>
      <c r="E919" s="1">
        <f t="shared" si="292"/>
        <v>915</v>
      </c>
      <c r="F919" s="1" t="str">
        <f>IFERROR(VLOOKUP($E919,aanmeldingen!$B:$AB,F$1,FALSE),"-")</f>
        <v>-</v>
      </c>
      <c r="H919" s="25" t="str">
        <f>IF($D919=1,VLOOKUP($E919,aanmeldingen!$B:$AB,H$1,FALSE),"")</f>
        <v/>
      </c>
      <c r="I919" s="1" t="str">
        <f>IF($D919=1,VLOOKUP($E919,aanmeldingen!$B:$AB,I$1,FALSE),"")</f>
        <v/>
      </c>
      <c r="J919" s="1" t="str">
        <f>IF($D919=1,VLOOKUP($E919,aanmeldingen!$B:$AB,J$1,FALSE),"")</f>
        <v/>
      </c>
      <c r="K919" s="95" t="str">
        <f>IF($D919=1,VLOOKUP($E919,aanmeldingen!$B:$AB,K$1,FALSE),"")</f>
        <v/>
      </c>
      <c r="L919" s="95" t="str">
        <f>IF($D919=1,VLOOKUP($E919,aanmeldingen!$B:$AB,L$1,FALSE),"")</f>
        <v/>
      </c>
      <c r="M919" s="18" t="str">
        <f>IF($D919=1,VLOOKUP($E919,aanmeldingen!$B:$AB,M$1,FALSE),"")</f>
        <v/>
      </c>
      <c r="N919" s="1" t="str">
        <f>IF($D919=1,VLOOKUP($E919,aanmeldingen!$B:$AB,N$1,FALSE),"")</f>
        <v/>
      </c>
      <c r="O919" s="1" t="str">
        <f>IF($F919="-","",VLOOKUP($E919,aanmeldingen!$B:$AB,O$1,FALSE))</f>
        <v/>
      </c>
      <c r="P919" s="1" t="str">
        <f>IF($F919="-","",VLOOKUP($E919,aanmeldingen!$B:$AB,P$1,FALSE))</f>
        <v/>
      </c>
      <c r="Q919" s="1" t="str">
        <f>IF($F919="-","",VLOOKUP($E919,aanmeldingen!$B:$AB,Q$1,FALSE))</f>
        <v/>
      </c>
      <c r="R919" s="123"/>
      <c r="S919" s="123"/>
      <c r="AA919" s="54">
        <f t="shared" si="293"/>
        <v>0</v>
      </c>
      <c r="AB919" s="54" t="e">
        <f t="shared" si="294"/>
        <v>#VALUE!</v>
      </c>
      <c r="AC919" s="83" t="str">
        <f t="shared" si="295"/>
        <v/>
      </c>
      <c r="AD919" s="54">
        <f t="shared" si="297"/>
        <v>915</v>
      </c>
      <c r="AE919" s="54" t="str">
        <f t="shared" si="281"/>
        <v/>
      </c>
      <c r="AF919" s="54" t="str">
        <f t="shared" si="282"/>
        <v/>
      </c>
      <c r="AG919" s="54" t="str">
        <f t="shared" si="298"/>
        <v/>
      </c>
      <c r="AH919" s="54" t="str">
        <f t="shared" si="298"/>
        <v/>
      </c>
      <c r="AI919" s="54" t="str">
        <f t="shared" si="298"/>
        <v/>
      </c>
      <c r="AJ919" s="54" t="str">
        <f t="shared" si="284"/>
        <v/>
      </c>
      <c r="AK919" s="54" t="str">
        <f t="shared" si="299"/>
        <v/>
      </c>
      <c r="AL919" s="54" t="str">
        <f t="shared" si="299"/>
        <v/>
      </c>
      <c r="AM919" s="54" t="str">
        <f t="shared" si="299"/>
        <v/>
      </c>
      <c r="AN919" s="1" t="str">
        <f>IF(AF919="S",VLOOKUP(AI919,lookups!$N$1:$O$100,2,FALSE),"NVT")</f>
        <v>NVT</v>
      </c>
      <c r="AP919" s="54" t="str">
        <f t="shared" si="296"/>
        <v/>
      </c>
    </row>
    <row r="920" spans="1:42" x14ac:dyDescent="0.2">
      <c r="A920" s="1" t="e">
        <f t="shared" si="286"/>
        <v>#VALUE!</v>
      </c>
      <c r="B920" s="1">
        <f t="shared" si="287"/>
        <v>187</v>
      </c>
      <c r="C920" s="1">
        <f t="shared" si="288"/>
        <v>1</v>
      </c>
      <c r="D920" s="1">
        <f t="shared" si="289"/>
        <v>0</v>
      </c>
      <c r="E920" s="1">
        <f t="shared" si="292"/>
        <v>916</v>
      </c>
      <c r="F920" s="1" t="str">
        <f>IFERROR(VLOOKUP($E920,aanmeldingen!$B:$AB,F$1,FALSE),"-")</f>
        <v>-</v>
      </c>
      <c r="H920" s="25" t="str">
        <f>IF($D920=1,VLOOKUP($E920,aanmeldingen!$B:$AB,H$1,FALSE),"")</f>
        <v/>
      </c>
      <c r="I920" s="1" t="str">
        <f>IF($D920=1,VLOOKUP($E920,aanmeldingen!$B:$AB,I$1,FALSE),"")</f>
        <v/>
      </c>
      <c r="J920" s="1" t="str">
        <f>IF($D920=1,VLOOKUP($E920,aanmeldingen!$B:$AB,J$1,FALSE),"")</f>
        <v/>
      </c>
      <c r="K920" s="95" t="str">
        <f>IF($D920=1,VLOOKUP($E920,aanmeldingen!$B:$AB,K$1,FALSE),"")</f>
        <v/>
      </c>
      <c r="L920" s="95" t="str">
        <f>IF($D920=1,VLOOKUP($E920,aanmeldingen!$B:$AB,L$1,FALSE),"")</f>
        <v/>
      </c>
      <c r="M920" s="18" t="str">
        <f>IF($D920=1,VLOOKUP($E920,aanmeldingen!$B:$AB,M$1,FALSE),"")</f>
        <v/>
      </c>
      <c r="N920" s="1" t="str">
        <f>IF($D920=1,VLOOKUP($E920,aanmeldingen!$B:$AB,N$1,FALSE),"")</f>
        <v/>
      </c>
      <c r="O920" s="1" t="str">
        <f>IF($F920="-","",VLOOKUP($E920,aanmeldingen!$B:$AB,O$1,FALSE))</f>
        <v/>
      </c>
      <c r="P920" s="1" t="str">
        <f>IF($F920="-","",VLOOKUP($E920,aanmeldingen!$B:$AB,P$1,FALSE))</f>
        <v/>
      </c>
      <c r="Q920" s="1" t="str">
        <f>IF($F920="-","",VLOOKUP($E920,aanmeldingen!$B:$AB,Q$1,FALSE))</f>
        <v/>
      </c>
      <c r="R920" s="123"/>
      <c r="S920" s="123"/>
      <c r="AA920" s="54">
        <f t="shared" si="293"/>
        <v>0</v>
      </c>
      <c r="AB920" s="54" t="e">
        <f t="shared" si="294"/>
        <v>#VALUE!</v>
      </c>
      <c r="AC920" s="83" t="str">
        <f t="shared" si="295"/>
        <v/>
      </c>
      <c r="AD920" s="54">
        <f t="shared" si="297"/>
        <v>916</v>
      </c>
      <c r="AE920" s="54" t="str">
        <f t="shared" si="281"/>
        <v/>
      </c>
      <c r="AF920" s="54" t="str">
        <f t="shared" si="282"/>
        <v/>
      </c>
      <c r="AG920" s="54" t="str">
        <f t="shared" si="298"/>
        <v/>
      </c>
      <c r="AH920" s="54" t="str">
        <f t="shared" si="298"/>
        <v/>
      </c>
      <c r="AI920" s="54" t="str">
        <f t="shared" si="298"/>
        <v/>
      </c>
      <c r="AJ920" s="54" t="str">
        <f t="shared" si="284"/>
        <v/>
      </c>
      <c r="AK920" s="54" t="str">
        <f t="shared" si="299"/>
        <v/>
      </c>
      <c r="AL920" s="54" t="str">
        <f t="shared" si="299"/>
        <v/>
      </c>
      <c r="AM920" s="54" t="str">
        <f t="shared" si="299"/>
        <v/>
      </c>
      <c r="AN920" s="1" t="str">
        <f>IF(AF920="S",VLOOKUP(AI920,lookups!$N$1:$O$100,2,FALSE),"NVT")</f>
        <v>NVT</v>
      </c>
      <c r="AP920" s="54" t="str">
        <f t="shared" si="296"/>
        <v/>
      </c>
    </row>
    <row r="921" spans="1:42" x14ac:dyDescent="0.2">
      <c r="A921" s="1" t="e">
        <f t="shared" si="286"/>
        <v>#VALUE!</v>
      </c>
      <c r="B921" s="1">
        <f t="shared" si="287"/>
        <v>188</v>
      </c>
      <c r="C921" s="1">
        <f t="shared" si="288"/>
        <v>1</v>
      </c>
      <c r="D921" s="1">
        <f t="shared" si="289"/>
        <v>0</v>
      </c>
      <c r="E921" s="1">
        <f t="shared" si="292"/>
        <v>917</v>
      </c>
      <c r="F921" s="1" t="str">
        <f>IFERROR(VLOOKUP($E921,aanmeldingen!$B:$AB,F$1,FALSE),"-")</f>
        <v>-</v>
      </c>
      <c r="H921" s="25" t="str">
        <f>IF($D921=1,VLOOKUP($E921,aanmeldingen!$B:$AB,H$1,FALSE),"")</f>
        <v/>
      </c>
      <c r="I921" s="1" t="str">
        <f>IF($D921=1,VLOOKUP($E921,aanmeldingen!$B:$AB,I$1,FALSE),"")</f>
        <v/>
      </c>
      <c r="J921" s="1" t="str">
        <f>IF($D921=1,VLOOKUP($E921,aanmeldingen!$B:$AB,J$1,FALSE),"")</f>
        <v/>
      </c>
      <c r="K921" s="95" t="str">
        <f>IF($D921=1,VLOOKUP($E921,aanmeldingen!$B:$AB,K$1,FALSE),"")</f>
        <v/>
      </c>
      <c r="L921" s="95" t="str">
        <f>IF($D921=1,VLOOKUP($E921,aanmeldingen!$B:$AB,L$1,FALSE),"")</f>
        <v/>
      </c>
      <c r="M921" s="18" t="str">
        <f>IF($D921=1,VLOOKUP($E921,aanmeldingen!$B:$AB,M$1,FALSE),"")</f>
        <v/>
      </c>
      <c r="N921" s="1" t="str">
        <f>IF($D921=1,VLOOKUP($E921,aanmeldingen!$B:$AB,N$1,FALSE),"")</f>
        <v/>
      </c>
      <c r="O921" s="1" t="str">
        <f>IF($F921="-","",VLOOKUP($E921,aanmeldingen!$B:$AB,O$1,FALSE))</f>
        <v/>
      </c>
      <c r="P921" s="1" t="str">
        <f>IF($F921="-","",VLOOKUP($E921,aanmeldingen!$B:$AB,P$1,FALSE))</f>
        <v/>
      </c>
      <c r="Q921" s="1" t="str">
        <f>IF($F921="-","",VLOOKUP($E921,aanmeldingen!$B:$AB,Q$1,FALSE))</f>
        <v/>
      </c>
      <c r="R921" s="123"/>
      <c r="S921" s="123"/>
      <c r="AA921" s="54">
        <f t="shared" si="293"/>
        <v>0</v>
      </c>
      <c r="AB921" s="54" t="e">
        <f t="shared" si="294"/>
        <v>#VALUE!</v>
      </c>
      <c r="AC921" s="83" t="str">
        <f t="shared" si="295"/>
        <v/>
      </c>
      <c r="AD921" s="54">
        <f t="shared" si="297"/>
        <v>917</v>
      </c>
      <c r="AE921" s="54" t="str">
        <f t="shared" si="281"/>
        <v/>
      </c>
      <c r="AF921" s="54" t="str">
        <f t="shared" si="282"/>
        <v/>
      </c>
      <c r="AG921" s="54" t="str">
        <f t="shared" si="298"/>
        <v/>
      </c>
      <c r="AH921" s="54" t="str">
        <f t="shared" si="298"/>
        <v/>
      </c>
      <c r="AI921" s="54" t="str">
        <f t="shared" si="298"/>
        <v/>
      </c>
      <c r="AJ921" s="54" t="str">
        <f t="shared" si="284"/>
        <v/>
      </c>
      <c r="AK921" s="54" t="str">
        <f t="shared" si="299"/>
        <v/>
      </c>
      <c r="AL921" s="54" t="str">
        <f t="shared" si="299"/>
        <v/>
      </c>
      <c r="AM921" s="54" t="str">
        <f t="shared" si="299"/>
        <v/>
      </c>
      <c r="AN921" s="1" t="str">
        <f>IF(AF921="S",VLOOKUP(AI921,lookups!$N$1:$O$100,2,FALSE),"NVT")</f>
        <v>NVT</v>
      </c>
      <c r="AP921" s="54" t="str">
        <f t="shared" si="296"/>
        <v/>
      </c>
    </row>
    <row r="922" spans="1:42" x14ac:dyDescent="0.2">
      <c r="A922" s="1" t="e">
        <f t="shared" si="286"/>
        <v>#VALUE!</v>
      </c>
      <c r="B922" s="1">
        <f t="shared" si="287"/>
        <v>189</v>
      </c>
      <c r="C922" s="1">
        <f t="shared" si="288"/>
        <v>1</v>
      </c>
      <c r="D922" s="1">
        <f t="shared" si="289"/>
        <v>0</v>
      </c>
      <c r="E922" s="1">
        <f t="shared" si="292"/>
        <v>918</v>
      </c>
      <c r="F922" s="1" t="str">
        <f>IFERROR(VLOOKUP($E922,aanmeldingen!$B:$AB,F$1,FALSE),"-")</f>
        <v>-</v>
      </c>
      <c r="H922" s="25" t="str">
        <f>IF($D922=1,VLOOKUP($E922,aanmeldingen!$B:$AB,H$1,FALSE),"")</f>
        <v/>
      </c>
      <c r="I922" s="1" t="str">
        <f>IF($D922=1,VLOOKUP($E922,aanmeldingen!$B:$AB,I$1,FALSE),"")</f>
        <v/>
      </c>
      <c r="J922" s="1" t="str">
        <f>IF($D922=1,VLOOKUP($E922,aanmeldingen!$B:$AB,J$1,FALSE),"")</f>
        <v/>
      </c>
      <c r="K922" s="95" t="str">
        <f>IF($D922=1,VLOOKUP($E922,aanmeldingen!$B:$AB,K$1,FALSE),"")</f>
        <v/>
      </c>
      <c r="L922" s="95" t="str">
        <f>IF($D922=1,VLOOKUP($E922,aanmeldingen!$B:$AB,L$1,FALSE),"")</f>
        <v/>
      </c>
      <c r="M922" s="18" t="str">
        <f>IF($D922=1,VLOOKUP($E922,aanmeldingen!$B:$AB,M$1,FALSE),"")</f>
        <v/>
      </c>
      <c r="N922" s="1" t="str">
        <f>IF($D922=1,VLOOKUP($E922,aanmeldingen!$B:$AB,N$1,FALSE),"")</f>
        <v/>
      </c>
      <c r="O922" s="1" t="str">
        <f>IF($F922="-","",VLOOKUP($E922,aanmeldingen!$B:$AB,O$1,FALSE))</f>
        <v/>
      </c>
      <c r="P922" s="1" t="str">
        <f>IF($F922="-","",VLOOKUP($E922,aanmeldingen!$B:$AB,P$1,FALSE))</f>
        <v/>
      </c>
      <c r="Q922" s="1" t="str">
        <f>IF($F922="-","",VLOOKUP($E922,aanmeldingen!$B:$AB,Q$1,FALSE))</f>
        <v/>
      </c>
      <c r="R922" s="123"/>
      <c r="S922" s="123"/>
      <c r="AA922" s="54">
        <f t="shared" si="293"/>
        <v>0</v>
      </c>
      <c r="AB922" s="54" t="e">
        <f t="shared" si="294"/>
        <v>#VALUE!</v>
      </c>
      <c r="AC922" s="83" t="str">
        <f t="shared" si="295"/>
        <v/>
      </c>
      <c r="AD922" s="54">
        <f t="shared" si="297"/>
        <v>918</v>
      </c>
      <c r="AE922" s="54" t="str">
        <f t="shared" si="281"/>
        <v/>
      </c>
      <c r="AF922" s="54" t="str">
        <f t="shared" si="282"/>
        <v/>
      </c>
      <c r="AG922" s="54" t="str">
        <f t="shared" si="298"/>
        <v/>
      </c>
      <c r="AH922" s="54" t="str">
        <f t="shared" si="298"/>
        <v/>
      </c>
      <c r="AI922" s="54" t="str">
        <f t="shared" si="298"/>
        <v/>
      </c>
      <c r="AJ922" s="54" t="str">
        <f t="shared" si="284"/>
        <v/>
      </c>
      <c r="AK922" s="54" t="str">
        <f t="shared" si="299"/>
        <v/>
      </c>
      <c r="AL922" s="54" t="str">
        <f t="shared" si="299"/>
        <v/>
      </c>
      <c r="AM922" s="54" t="str">
        <f t="shared" si="299"/>
        <v/>
      </c>
      <c r="AN922" s="1" t="str">
        <f>IF(AF922="S",VLOOKUP(AI922,lookups!$N$1:$O$100,2,FALSE),"NVT")</f>
        <v>NVT</v>
      </c>
      <c r="AP922" s="54" t="str">
        <f t="shared" si="296"/>
        <v/>
      </c>
    </row>
    <row r="923" spans="1:42" x14ac:dyDescent="0.2">
      <c r="A923" s="1" t="e">
        <f t="shared" si="286"/>
        <v>#VALUE!</v>
      </c>
      <c r="B923" s="1">
        <f t="shared" si="287"/>
        <v>190</v>
      </c>
      <c r="C923" s="1">
        <f t="shared" si="288"/>
        <v>1</v>
      </c>
      <c r="D923" s="1">
        <f t="shared" si="289"/>
        <v>0</v>
      </c>
      <c r="E923" s="1">
        <f t="shared" si="292"/>
        <v>919</v>
      </c>
      <c r="F923" s="1" t="str">
        <f>IFERROR(VLOOKUP($E923,aanmeldingen!$B:$AB,F$1,FALSE),"-")</f>
        <v>-</v>
      </c>
      <c r="H923" s="25" t="str">
        <f>IF($D923=1,VLOOKUP($E923,aanmeldingen!$B:$AB,H$1,FALSE),"")</f>
        <v/>
      </c>
      <c r="I923" s="1" t="str">
        <f>IF($D923=1,VLOOKUP($E923,aanmeldingen!$B:$AB,I$1,FALSE),"")</f>
        <v/>
      </c>
      <c r="J923" s="1" t="str">
        <f>IF($D923=1,VLOOKUP($E923,aanmeldingen!$B:$AB,J$1,FALSE),"")</f>
        <v/>
      </c>
      <c r="K923" s="95" t="str">
        <f>IF($D923=1,VLOOKUP($E923,aanmeldingen!$B:$AB,K$1,FALSE),"")</f>
        <v/>
      </c>
      <c r="L923" s="95" t="str">
        <f>IF($D923=1,VLOOKUP($E923,aanmeldingen!$B:$AB,L$1,FALSE),"")</f>
        <v/>
      </c>
      <c r="M923" s="18" t="str">
        <f>IF($D923=1,VLOOKUP($E923,aanmeldingen!$B:$AB,M$1,FALSE),"")</f>
        <v/>
      </c>
      <c r="N923" s="1" t="str">
        <f>IF($D923=1,VLOOKUP($E923,aanmeldingen!$B:$AB,N$1,FALSE),"")</f>
        <v/>
      </c>
      <c r="O923" s="1" t="str">
        <f>IF($F923="-","",VLOOKUP($E923,aanmeldingen!$B:$AB,O$1,FALSE))</f>
        <v/>
      </c>
      <c r="P923" s="1" t="str">
        <f>IF($F923="-","",VLOOKUP($E923,aanmeldingen!$B:$AB,P$1,FALSE))</f>
        <v/>
      </c>
      <c r="Q923" s="1" t="str">
        <f>IF($F923="-","",VLOOKUP($E923,aanmeldingen!$B:$AB,Q$1,FALSE))</f>
        <v/>
      </c>
      <c r="R923" s="123"/>
      <c r="S923" s="123"/>
      <c r="AA923" s="54">
        <f t="shared" si="293"/>
        <v>0</v>
      </c>
      <c r="AB923" s="54" t="e">
        <f t="shared" si="294"/>
        <v>#VALUE!</v>
      </c>
      <c r="AC923" s="83" t="str">
        <f t="shared" si="295"/>
        <v/>
      </c>
      <c r="AD923" s="54">
        <f t="shared" si="297"/>
        <v>919</v>
      </c>
      <c r="AE923" s="54" t="str">
        <f t="shared" si="281"/>
        <v/>
      </c>
      <c r="AF923" s="54" t="str">
        <f t="shared" si="282"/>
        <v/>
      </c>
      <c r="AG923" s="54" t="str">
        <f t="shared" si="298"/>
        <v/>
      </c>
      <c r="AH923" s="54" t="str">
        <f t="shared" si="298"/>
        <v/>
      </c>
      <c r="AI923" s="54" t="str">
        <f t="shared" si="298"/>
        <v/>
      </c>
      <c r="AJ923" s="54" t="str">
        <f t="shared" si="284"/>
        <v/>
      </c>
      <c r="AK923" s="54" t="str">
        <f t="shared" si="299"/>
        <v/>
      </c>
      <c r="AL923" s="54" t="str">
        <f t="shared" si="299"/>
        <v/>
      </c>
      <c r="AM923" s="54" t="str">
        <f t="shared" si="299"/>
        <v/>
      </c>
      <c r="AN923" s="1" t="str">
        <f>IF(AF923="S",VLOOKUP(AI923,lookups!$N$1:$O$100,2,FALSE),"NVT")</f>
        <v>NVT</v>
      </c>
      <c r="AP923" s="54" t="str">
        <f t="shared" si="296"/>
        <v/>
      </c>
    </row>
    <row r="924" spans="1:42" x14ac:dyDescent="0.2">
      <c r="A924" s="1" t="e">
        <f t="shared" si="286"/>
        <v>#VALUE!</v>
      </c>
      <c r="B924" s="1">
        <f t="shared" si="287"/>
        <v>191</v>
      </c>
      <c r="C924" s="1">
        <f t="shared" si="288"/>
        <v>1</v>
      </c>
      <c r="D924" s="1">
        <f t="shared" si="289"/>
        <v>0</v>
      </c>
      <c r="E924" s="1">
        <f t="shared" si="292"/>
        <v>920</v>
      </c>
      <c r="F924" s="1" t="str">
        <f>IFERROR(VLOOKUP($E924,aanmeldingen!$B:$AB,F$1,FALSE),"-")</f>
        <v>-</v>
      </c>
      <c r="H924" s="25" t="str">
        <f>IF($D924=1,VLOOKUP($E924,aanmeldingen!$B:$AB,H$1,FALSE),"")</f>
        <v/>
      </c>
      <c r="I924" s="1" t="str">
        <f>IF($D924=1,VLOOKUP($E924,aanmeldingen!$B:$AB,I$1,FALSE),"")</f>
        <v/>
      </c>
      <c r="J924" s="1" t="str">
        <f>IF($D924=1,VLOOKUP($E924,aanmeldingen!$B:$AB,J$1,FALSE),"")</f>
        <v/>
      </c>
      <c r="K924" s="95" t="str">
        <f>IF($D924=1,VLOOKUP($E924,aanmeldingen!$B:$AB,K$1,FALSE),"")</f>
        <v/>
      </c>
      <c r="L924" s="95" t="str">
        <f>IF($D924=1,VLOOKUP($E924,aanmeldingen!$B:$AB,L$1,FALSE),"")</f>
        <v/>
      </c>
      <c r="M924" s="18" t="str">
        <f>IF($D924=1,VLOOKUP($E924,aanmeldingen!$B:$AB,M$1,FALSE),"")</f>
        <v/>
      </c>
      <c r="N924" s="1" t="str">
        <f>IF($D924=1,VLOOKUP($E924,aanmeldingen!$B:$AB,N$1,FALSE),"")</f>
        <v/>
      </c>
      <c r="O924" s="1" t="str">
        <f>IF($F924="-","",VLOOKUP($E924,aanmeldingen!$B:$AB,O$1,FALSE))</f>
        <v/>
      </c>
      <c r="P924" s="1" t="str">
        <f>IF($F924="-","",VLOOKUP($E924,aanmeldingen!$B:$AB,P$1,FALSE))</f>
        <v/>
      </c>
      <c r="Q924" s="1" t="str">
        <f>IF($F924="-","",VLOOKUP($E924,aanmeldingen!$B:$AB,Q$1,FALSE))</f>
        <v/>
      </c>
      <c r="R924" s="123"/>
      <c r="S924" s="123"/>
      <c r="AA924" s="54">
        <f t="shared" si="293"/>
        <v>0</v>
      </c>
      <c r="AB924" s="54" t="e">
        <f t="shared" si="294"/>
        <v>#VALUE!</v>
      </c>
      <c r="AC924" s="83" t="str">
        <f t="shared" si="295"/>
        <v/>
      </c>
      <c r="AD924" s="54">
        <f t="shared" si="297"/>
        <v>920</v>
      </c>
      <c r="AE924" s="54" t="str">
        <f t="shared" ref="AE924:AE987" si="300">IFERROR(VLOOKUP(AD924,$AB$5:$AC$1990,2,FALSE),"")</f>
        <v/>
      </c>
      <c r="AF924" s="54" t="str">
        <f t="shared" ref="AF924:AF987" si="301">IF(AE924="","",IF(AE924=TRUNC(AE924),"W","S"))</f>
        <v/>
      </c>
      <c r="AG924" s="54" t="str">
        <f t="shared" si="298"/>
        <v/>
      </c>
      <c r="AH924" s="54" t="str">
        <f t="shared" si="298"/>
        <v/>
      </c>
      <c r="AI924" s="54" t="str">
        <f t="shared" si="298"/>
        <v/>
      </c>
      <c r="AJ924" s="54" t="str">
        <f t="shared" si="284"/>
        <v/>
      </c>
      <c r="AK924" s="54" t="str">
        <f t="shared" si="299"/>
        <v/>
      </c>
      <c r="AL924" s="54" t="str">
        <f t="shared" si="299"/>
        <v/>
      </c>
      <c r="AM924" s="54" t="str">
        <f t="shared" si="299"/>
        <v/>
      </c>
      <c r="AN924" s="1" t="str">
        <f>IF(AF924="S",VLOOKUP(AI924,lookups!$N$1:$O$100,2,FALSE),"NVT")</f>
        <v>NVT</v>
      </c>
      <c r="AP924" s="54" t="str">
        <f t="shared" si="296"/>
        <v/>
      </c>
    </row>
    <row r="925" spans="1:42" x14ac:dyDescent="0.2">
      <c r="A925" s="1" t="e">
        <f t="shared" si="286"/>
        <v>#VALUE!</v>
      </c>
      <c r="B925" s="1">
        <f t="shared" si="287"/>
        <v>192</v>
      </c>
      <c r="C925" s="1">
        <f t="shared" si="288"/>
        <v>1</v>
      </c>
      <c r="D925" s="1">
        <f t="shared" si="289"/>
        <v>0</v>
      </c>
      <c r="E925" s="1">
        <f t="shared" si="292"/>
        <v>921</v>
      </c>
      <c r="F925" s="1" t="str">
        <f>IFERROR(VLOOKUP($E925,aanmeldingen!$B:$AB,F$1,FALSE),"-")</f>
        <v>-</v>
      </c>
      <c r="H925" s="25" t="str">
        <f>IF($D925=1,VLOOKUP($E925,aanmeldingen!$B:$AB,H$1,FALSE),"")</f>
        <v/>
      </c>
      <c r="I925" s="1" t="str">
        <f>IF($D925=1,VLOOKUP($E925,aanmeldingen!$B:$AB,I$1,FALSE),"")</f>
        <v/>
      </c>
      <c r="J925" s="1" t="str">
        <f>IF($D925=1,VLOOKUP($E925,aanmeldingen!$B:$AB,J$1,FALSE),"")</f>
        <v/>
      </c>
      <c r="K925" s="95" t="str">
        <f>IF($D925=1,VLOOKUP($E925,aanmeldingen!$B:$AB,K$1,FALSE),"")</f>
        <v/>
      </c>
      <c r="L925" s="95" t="str">
        <f>IF($D925=1,VLOOKUP($E925,aanmeldingen!$B:$AB,L$1,FALSE),"")</f>
        <v/>
      </c>
      <c r="M925" s="18" t="str">
        <f>IF($D925=1,VLOOKUP($E925,aanmeldingen!$B:$AB,M$1,FALSE),"")</f>
        <v/>
      </c>
      <c r="N925" s="1" t="str">
        <f>IF($D925=1,VLOOKUP($E925,aanmeldingen!$B:$AB,N$1,FALSE),"")</f>
        <v/>
      </c>
      <c r="O925" s="1" t="str">
        <f>IF($F925="-","",VLOOKUP($E925,aanmeldingen!$B:$AB,O$1,FALSE))</f>
        <v/>
      </c>
      <c r="P925" s="1" t="str">
        <f>IF($F925="-","",VLOOKUP($E925,aanmeldingen!$B:$AB,P$1,FALSE))</f>
        <v/>
      </c>
      <c r="Q925" s="1" t="str">
        <f>IF($F925="-","",VLOOKUP($E925,aanmeldingen!$B:$AB,Q$1,FALSE))</f>
        <v/>
      </c>
      <c r="R925" s="123"/>
      <c r="S925" s="123"/>
      <c r="AA925" s="54">
        <f t="shared" si="293"/>
        <v>0</v>
      </c>
      <c r="AB925" s="54" t="e">
        <f t="shared" si="294"/>
        <v>#VALUE!</v>
      </c>
      <c r="AC925" s="83" t="str">
        <f t="shared" si="295"/>
        <v/>
      </c>
      <c r="AD925" s="54">
        <f t="shared" si="297"/>
        <v>921</v>
      </c>
      <c r="AE925" s="54" t="str">
        <f t="shared" si="300"/>
        <v/>
      </c>
      <c r="AF925" s="54" t="str">
        <f t="shared" si="301"/>
        <v/>
      </c>
      <c r="AG925" s="54" t="str">
        <f t="shared" ref="AG925:AI944" si="302">IF($AF925="W",VLOOKUP($AE925,$F$5:$N$997,AG$4,FALSE),IF($AF925="S",VLOOKUP($AE925,$A$5:$R$997,AG$3,FALSE),""))</f>
        <v/>
      </c>
      <c r="AH925" s="54" t="str">
        <f t="shared" si="302"/>
        <v/>
      </c>
      <c r="AI925" s="54" t="str">
        <f t="shared" si="302"/>
        <v/>
      </c>
      <c r="AJ925" s="54" t="str">
        <f t="shared" si="284"/>
        <v/>
      </c>
      <c r="AK925" s="54" t="str">
        <f t="shared" ref="AK925:AM944" si="303">IF($AF925="W",VLOOKUP($AE925,$F$5:$N$997,AK$4,FALSE),"")</f>
        <v/>
      </c>
      <c r="AL925" s="54" t="str">
        <f t="shared" si="303"/>
        <v/>
      </c>
      <c r="AM925" s="54" t="str">
        <f t="shared" si="303"/>
        <v/>
      </c>
      <c r="AN925" s="1" t="str">
        <f>IF(AF925="S",VLOOKUP(AI925,lookups!$N$1:$O$100,2,FALSE),"NVT")</f>
        <v>NVT</v>
      </c>
      <c r="AP925" s="54" t="str">
        <f t="shared" si="296"/>
        <v/>
      </c>
    </row>
    <row r="926" spans="1:42" x14ac:dyDescent="0.2">
      <c r="A926" s="1" t="e">
        <f t="shared" si="286"/>
        <v>#VALUE!</v>
      </c>
      <c r="B926" s="1">
        <f t="shared" si="287"/>
        <v>193</v>
      </c>
      <c r="C926" s="1">
        <f t="shared" si="288"/>
        <v>1</v>
      </c>
      <c r="D926" s="1">
        <f t="shared" si="289"/>
        <v>0</v>
      </c>
      <c r="E926" s="1">
        <f t="shared" si="292"/>
        <v>922</v>
      </c>
      <c r="F926" s="1" t="str">
        <f>IFERROR(VLOOKUP($E926,aanmeldingen!$B:$AB,F$1,FALSE),"-")</f>
        <v>-</v>
      </c>
      <c r="H926" s="25" t="str">
        <f>IF($D926=1,VLOOKUP($E926,aanmeldingen!$B:$AB,H$1,FALSE),"")</f>
        <v/>
      </c>
      <c r="I926" s="1" t="str">
        <f>IF($D926=1,VLOOKUP($E926,aanmeldingen!$B:$AB,I$1,FALSE),"")</f>
        <v/>
      </c>
      <c r="J926" s="1" t="str">
        <f>IF($D926=1,VLOOKUP($E926,aanmeldingen!$B:$AB,J$1,FALSE),"")</f>
        <v/>
      </c>
      <c r="K926" s="95" t="str">
        <f>IF($D926=1,VLOOKUP($E926,aanmeldingen!$B:$AB,K$1,FALSE),"")</f>
        <v/>
      </c>
      <c r="L926" s="95" t="str">
        <f>IF($D926=1,VLOOKUP($E926,aanmeldingen!$B:$AB,L$1,FALSE),"")</f>
        <v/>
      </c>
      <c r="M926" s="18" t="str">
        <f>IF($D926=1,VLOOKUP($E926,aanmeldingen!$B:$AB,M$1,FALSE),"")</f>
        <v/>
      </c>
      <c r="N926" s="1" t="str">
        <f>IF($D926=1,VLOOKUP($E926,aanmeldingen!$B:$AB,N$1,FALSE),"")</f>
        <v/>
      </c>
      <c r="O926" s="1" t="str">
        <f>IF($F926="-","",VLOOKUP($E926,aanmeldingen!$B:$AB,O$1,FALSE))</f>
        <v/>
      </c>
      <c r="P926" s="1" t="str">
        <f>IF($F926="-","",VLOOKUP($E926,aanmeldingen!$B:$AB,P$1,FALSE))</f>
        <v/>
      </c>
      <c r="Q926" s="1" t="str">
        <f>IF($F926="-","",VLOOKUP($E926,aanmeldingen!$B:$AB,Q$1,FALSE))</f>
        <v/>
      </c>
      <c r="R926" s="123"/>
      <c r="S926" s="123"/>
      <c r="AA926" s="54">
        <f t="shared" si="293"/>
        <v>0</v>
      </c>
      <c r="AB926" s="54" t="e">
        <f t="shared" si="294"/>
        <v>#VALUE!</v>
      </c>
      <c r="AC926" s="83" t="str">
        <f t="shared" si="295"/>
        <v/>
      </c>
      <c r="AD926" s="54">
        <f t="shared" si="297"/>
        <v>922</v>
      </c>
      <c r="AE926" s="54" t="str">
        <f t="shared" si="300"/>
        <v/>
      </c>
      <c r="AF926" s="54" t="str">
        <f t="shared" si="301"/>
        <v/>
      </c>
      <c r="AG926" s="54" t="str">
        <f t="shared" si="302"/>
        <v/>
      </c>
      <c r="AH926" s="54" t="str">
        <f t="shared" si="302"/>
        <v/>
      </c>
      <c r="AI926" s="54" t="str">
        <f t="shared" si="302"/>
        <v/>
      </c>
      <c r="AJ926" s="54" t="str">
        <f t="shared" si="284"/>
        <v/>
      </c>
      <c r="AK926" s="54" t="str">
        <f t="shared" si="303"/>
        <v/>
      </c>
      <c r="AL926" s="54" t="str">
        <f t="shared" si="303"/>
        <v/>
      </c>
      <c r="AM926" s="54" t="str">
        <f t="shared" si="303"/>
        <v/>
      </c>
      <c r="AN926" s="1" t="str">
        <f>IF(AF926="S",VLOOKUP(AI926,lookups!$N$1:$O$100,2,FALSE),"NVT")</f>
        <v>NVT</v>
      </c>
      <c r="AP926" s="54" t="str">
        <f t="shared" si="296"/>
        <v/>
      </c>
    </row>
    <row r="927" spans="1:42" x14ac:dyDescent="0.2">
      <c r="A927" s="1" t="e">
        <f t="shared" si="286"/>
        <v>#VALUE!</v>
      </c>
      <c r="B927" s="1">
        <f t="shared" si="287"/>
        <v>194</v>
      </c>
      <c r="C927" s="1">
        <f t="shared" si="288"/>
        <v>1</v>
      </c>
      <c r="D927" s="1">
        <f t="shared" si="289"/>
        <v>0</v>
      </c>
      <c r="E927" s="1">
        <f t="shared" si="292"/>
        <v>923</v>
      </c>
      <c r="F927" s="1" t="str">
        <f>IFERROR(VLOOKUP($E927,aanmeldingen!$B:$AB,F$1,FALSE),"-")</f>
        <v>-</v>
      </c>
      <c r="H927" s="25" t="str">
        <f>IF($D927=1,VLOOKUP($E927,aanmeldingen!$B:$AB,H$1,FALSE),"")</f>
        <v/>
      </c>
      <c r="I927" s="1" t="str">
        <f>IF($D927=1,VLOOKUP($E927,aanmeldingen!$B:$AB,I$1,FALSE),"")</f>
        <v/>
      </c>
      <c r="J927" s="1" t="str">
        <f>IF($D927=1,VLOOKUP($E927,aanmeldingen!$B:$AB,J$1,FALSE),"")</f>
        <v/>
      </c>
      <c r="K927" s="95" t="str">
        <f>IF($D927=1,VLOOKUP($E927,aanmeldingen!$B:$AB,K$1,FALSE),"")</f>
        <v/>
      </c>
      <c r="L927" s="95" t="str">
        <f>IF($D927=1,VLOOKUP($E927,aanmeldingen!$B:$AB,L$1,FALSE),"")</f>
        <v/>
      </c>
      <c r="M927" s="18" t="str">
        <f>IF($D927=1,VLOOKUP($E927,aanmeldingen!$B:$AB,M$1,FALSE),"")</f>
        <v/>
      </c>
      <c r="N927" s="1" t="str">
        <f>IF($D927=1,VLOOKUP($E927,aanmeldingen!$B:$AB,N$1,FALSE),"")</f>
        <v/>
      </c>
      <c r="O927" s="1" t="str">
        <f>IF($F927="-","",VLOOKUP($E927,aanmeldingen!$B:$AB,O$1,FALSE))</f>
        <v/>
      </c>
      <c r="P927" s="1" t="str">
        <f>IF($F927="-","",VLOOKUP($E927,aanmeldingen!$B:$AB,P$1,FALSE))</f>
        <v/>
      </c>
      <c r="Q927" s="1" t="str">
        <f>IF($F927="-","",VLOOKUP($E927,aanmeldingen!$B:$AB,Q$1,FALSE))</f>
        <v/>
      </c>
      <c r="R927" s="123"/>
      <c r="S927" s="123"/>
      <c r="AA927" s="54">
        <f t="shared" si="293"/>
        <v>0</v>
      </c>
      <c r="AB927" s="54" t="e">
        <f t="shared" si="294"/>
        <v>#VALUE!</v>
      </c>
      <c r="AC927" s="83" t="str">
        <f t="shared" si="295"/>
        <v/>
      </c>
      <c r="AD927" s="54">
        <f t="shared" si="297"/>
        <v>923</v>
      </c>
      <c r="AE927" s="54" t="str">
        <f t="shared" si="300"/>
        <v/>
      </c>
      <c r="AF927" s="54" t="str">
        <f t="shared" si="301"/>
        <v/>
      </c>
      <c r="AG927" s="54" t="str">
        <f t="shared" si="302"/>
        <v/>
      </c>
      <c r="AH927" s="54" t="str">
        <f t="shared" si="302"/>
        <v/>
      </c>
      <c r="AI927" s="54" t="str">
        <f t="shared" si="302"/>
        <v/>
      </c>
      <c r="AJ927" s="54" t="str">
        <f t="shared" si="284"/>
        <v/>
      </c>
      <c r="AK927" s="54" t="str">
        <f t="shared" si="303"/>
        <v/>
      </c>
      <c r="AL927" s="54" t="str">
        <f t="shared" si="303"/>
        <v/>
      </c>
      <c r="AM927" s="54" t="str">
        <f t="shared" si="303"/>
        <v/>
      </c>
      <c r="AN927" s="1" t="str">
        <f>IF(AF927="S",VLOOKUP(AI927,lookups!$N$1:$O$100,2,FALSE),"NVT")</f>
        <v>NVT</v>
      </c>
      <c r="AP927" s="54" t="str">
        <f t="shared" si="296"/>
        <v/>
      </c>
    </row>
    <row r="928" spans="1:42" x14ac:dyDescent="0.2">
      <c r="A928" s="1" t="e">
        <f t="shared" si="286"/>
        <v>#VALUE!</v>
      </c>
      <c r="B928" s="1">
        <f t="shared" si="287"/>
        <v>195</v>
      </c>
      <c r="C928" s="1">
        <f t="shared" si="288"/>
        <v>1</v>
      </c>
      <c r="D928" s="1">
        <f t="shared" si="289"/>
        <v>0</v>
      </c>
      <c r="E928" s="1">
        <f t="shared" si="292"/>
        <v>924</v>
      </c>
      <c r="F928" s="1" t="str">
        <f>IFERROR(VLOOKUP($E928,aanmeldingen!$B:$AB,F$1,FALSE),"-")</f>
        <v>-</v>
      </c>
      <c r="H928" s="25" t="str">
        <f>IF($D928=1,VLOOKUP($E928,aanmeldingen!$B:$AB,H$1,FALSE),"")</f>
        <v/>
      </c>
      <c r="I928" s="1" t="str">
        <f>IF($D928=1,VLOOKUP($E928,aanmeldingen!$B:$AB,I$1,FALSE),"")</f>
        <v/>
      </c>
      <c r="J928" s="1" t="str">
        <f>IF($D928=1,VLOOKUP($E928,aanmeldingen!$B:$AB,J$1,FALSE),"")</f>
        <v/>
      </c>
      <c r="K928" s="95" t="str">
        <f>IF($D928=1,VLOOKUP($E928,aanmeldingen!$B:$AB,K$1,FALSE),"")</f>
        <v/>
      </c>
      <c r="L928" s="95" t="str">
        <f>IF($D928=1,VLOOKUP($E928,aanmeldingen!$B:$AB,L$1,FALSE),"")</f>
        <v/>
      </c>
      <c r="M928" s="18" t="str">
        <f>IF($D928=1,VLOOKUP($E928,aanmeldingen!$B:$AB,M$1,FALSE),"")</f>
        <v/>
      </c>
      <c r="N928" s="1" t="str">
        <f>IF($D928=1,VLOOKUP($E928,aanmeldingen!$B:$AB,N$1,FALSE),"")</f>
        <v/>
      </c>
      <c r="O928" s="1" t="str">
        <f>IF($F928="-","",VLOOKUP($E928,aanmeldingen!$B:$AB,O$1,FALSE))</f>
        <v/>
      </c>
      <c r="P928" s="1" t="str">
        <f>IF($F928="-","",VLOOKUP($E928,aanmeldingen!$B:$AB,P$1,FALSE))</f>
        <v/>
      </c>
      <c r="Q928" s="1" t="str">
        <f>IF($F928="-","",VLOOKUP($E928,aanmeldingen!$B:$AB,Q$1,FALSE))</f>
        <v/>
      </c>
      <c r="R928" s="123"/>
      <c r="S928" s="123"/>
      <c r="AA928" s="54">
        <f t="shared" si="293"/>
        <v>0</v>
      </c>
      <c r="AB928" s="54" t="e">
        <f t="shared" si="294"/>
        <v>#VALUE!</v>
      </c>
      <c r="AC928" s="83" t="str">
        <f t="shared" si="295"/>
        <v/>
      </c>
      <c r="AD928" s="54">
        <f t="shared" si="297"/>
        <v>924</v>
      </c>
      <c r="AE928" s="54" t="str">
        <f t="shared" si="300"/>
        <v/>
      </c>
      <c r="AF928" s="54" t="str">
        <f t="shared" si="301"/>
        <v/>
      </c>
      <c r="AG928" s="54" t="str">
        <f t="shared" si="302"/>
        <v/>
      </c>
      <c r="AH928" s="54" t="str">
        <f t="shared" si="302"/>
        <v/>
      </c>
      <c r="AI928" s="54" t="str">
        <f t="shared" si="302"/>
        <v/>
      </c>
      <c r="AJ928" s="54" t="str">
        <f t="shared" si="284"/>
        <v/>
      </c>
      <c r="AK928" s="54" t="str">
        <f t="shared" si="303"/>
        <v/>
      </c>
      <c r="AL928" s="54" t="str">
        <f t="shared" si="303"/>
        <v/>
      </c>
      <c r="AM928" s="54" t="str">
        <f t="shared" si="303"/>
        <v/>
      </c>
      <c r="AN928" s="1" t="str">
        <f>IF(AF928="S",VLOOKUP(AI928,lookups!$N$1:$O$100,2,FALSE),"NVT")</f>
        <v>NVT</v>
      </c>
      <c r="AP928" s="54" t="str">
        <f t="shared" si="296"/>
        <v/>
      </c>
    </row>
    <row r="929" spans="1:42" x14ac:dyDescent="0.2">
      <c r="A929" s="1" t="e">
        <f t="shared" si="286"/>
        <v>#VALUE!</v>
      </c>
      <c r="B929" s="1">
        <f t="shared" si="287"/>
        <v>196</v>
      </c>
      <c r="C929" s="1">
        <f t="shared" si="288"/>
        <v>1</v>
      </c>
      <c r="D929" s="1">
        <f t="shared" si="289"/>
        <v>0</v>
      </c>
      <c r="E929" s="1">
        <f t="shared" si="292"/>
        <v>925</v>
      </c>
      <c r="F929" s="1" t="str">
        <f>IFERROR(VLOOKUP($E929,aanmeldingen!$B:$AB,F$1,FALSE),"-")</f>
        <v>-</v>
      </c>
      <c r="H929" s="25" t="str">
        <f>IF($D929=1,VLOOKUP($E929,aanmeldingen!$B:$AB,H$1,FALSE),"")</f>
        <v/>
      </c>
      <c r="I929" s="1" t="str">
        <f>IF($D929=1,VLOOKUP($E929,aanmeldingen!$B:$AB,I$1,FALSE),"")</f>
        <v/>
      </c>
      <c r="J929" s="1" t="str">
        <f>IF($D929=1,VLOOKUP($E929,aanmeldingen!$B:$AB,J$1,FALSE),"")</f>
        <v/>
      </c>
      <c r="K929" s="95" t="str">
        <f>IF($D929=1,VLOOKUP($E929,aanmeldingen!$B:$AB,K$1,FALSE),"")</f>
        <v/>
      </c>
      <c r="L929" s="95" t="str">
        <f>IF($D929=1,VLOOKUP($E929,aanmeldingen!$B:$AB,L$1,FALSE),"")</f>
        <v/>
      </c>
      <c r="M929" s="18" t="str">
        <f>IF($D929=1,VLOOKUP($E929,aanmeldingen!$B:$AB,M$1,FALSE),"")</f>
        <v/>
      </c>
      <c r="N929" s="1" t="str">
        <f>IF($D929=1,VLOOKUP($E929,aanmeldingen!$B:$AB,N$1,FALSE),"")</f>
        <v/>
      </c>
      <c r="O929" s="1" t="str">
        <f>IF($F929="-","",VLOOKUP($E929,aanmeldingen!$B:$AB,O$1,FALSE))</f>
        <v/>
      </c>
      <c r="P929" s="1" t="str">
        <f>IF($F929="-","",VLOOKUP($E929,aanmeldingen!$B:$AB,P$1,FALSE))</f>
        <v/>
      </c>
      <c r="Q929" s="1" t="str">
        <f>IF($F929="-","",VLOOKUP($E929,aanmeldingen!$B:$AB,Q$1,FALSE))</f>
        <v/>
      </c>
      <c r="R929" s="123"/>
      <c r="S929" s="123"/>
      <c r="AA929" s="54">
        <f t="shared" si="293"/>
        <v>0</v>
      </c>
      <c r="AB929" s="54" t="e">
        <f t="shared" si="294"/>
        <v>#VALUE!</v>
      </c>
      <c r="AC929" s="83" t="str">
        <f t="shared" si="295"/>
        <v/>
      </c>
      <c r="AD929" s="54">
        <f t="shared" si="297"/>
        <v>925</v>
      </c>
      <c r="AE929" s="54" t="str">
        <f t="shared" si="300"/>
        <v/>
      </c>
      <c r="AF929" s="54" t="str">
        <f t="shared" si="301"/>
        <v/>
      </c>
      <c r="AG929" s="54" t="str">
        <f t="shared" si="302"/>
        <v/>
      </c>
      <c r="AH929" s="54" t="str">
        <f t="shared" si="302"/>
        <v/>
      </c>
      <c r="AI929" s="54" t="str">
        <f t="shared" si="302"/>
        <v/>
      </c>
      <c r="AJ929" s="54" t="str">
        <f t="shared" ref="AJ929:AJ992" si="304">IF($AF929="W",VLOOKUP($AE929,$F$5:$N$997,AJ$4,FALSE),IF($AF929="S",IF(VLOOKUP($AE929,$A$5:$R$997,AJ$3,FALSE)=0,"Uitslag onbekend",IF(TRUNC(VLOOKUP($AE929,$A$5:$R$997,AJ$3,FALSE))=999,"Niet deelgenomen",IF(VLOOKUP($AE929,$A$5:$R$997,AJ$3,FALSE)=998,"Zwarte kaart",VLOOKUP($AE929,$A$5:$R$997,AJ$3,FALSE)))),""))</f>
        <v/>
      </c>
      <c r="AK929" s="54" t="str">
        <f t="shared" si="303"/>
        <v/>
      </c>
      <c r="AL929" s="54" t="str">
        <f t="shared" si="303"/>
        <v/>
      </c>
      <c r="AM929" s="54" t="str">
        <f t="shared" si="303"/>
        <v/>
      </c>
      <c r="AN929" s="1" t="str">
        <f>IF(AF929="S",VLOOKUP(AI929,lookups!$N$1:$O$100,2,FALSE),"NVT")</f>
        <v>NVT</v>
      </c>
      <c r="AP929" s="54" t="str">
        <f t="shared" si="296"/>
        <v/>
      </c>
    </row>
    <row r="930" spans="1:42" x14ac:dyDescent="0.2">
      <c r="A930" s="1" t="e">
        <f t="shared" si="286"/>
        <v>#VALUE!</v>
      </c>
      <c r="B930" s="1">
        <f t="shared" si="287"/>
        <v>197</v>
      </c>
      <c r="C930" s="1">
        <f t="shared" si="288"/>
        <v>1</v>
      </c>
      <c r="D930" s="1">
        <f t="shared" si="289"/>
        <v>0</v>
      </c>
      <c r="E930" s="1">
        <f t="shared" si="292"/>
        <v>926</v>
      </c>
      <c r="F930" s="1" t="str">
        <f>IFERROR(VLOOKUP($E930,aanmeldingen!$B:$AB,F$1,FALSE),"-")</f>
        <v>-</v>
      </c>
      <c r="H930" s="25" t="str">
        <f>IF($D930=1,VLOOKUP($E930,aanmeldingen!$B:$AB,H$1,FALSE),"")</f>
        <v/>
      </c>
      <c r="I930" s="1" t="str">
        <f>IF($D930=1,VLOOKUP($E930,aanmeldingen!$B:$AB,I$1,FALSE),"")</f>
        <v/>
      </c>
      <c r="J930" s="1" t="str">
        <f>IF($D930=1,VLOOKUP($E930,aanmeldingen!$B:$AB,J$1,FALSE),"")</f>
        <v/>
      </c>
      <c r="K930" s="95" t="str">
        <f>IF($D930=1,VLOOKUP($E930,aanmeldingen!$B:$AB,K$1,FALSE),"")</f>
        <v/>
      </c>
      <c r="L930" s="95" t="str">
        <f>IF($D930=1,VLOOKUP($E930,aanmeldingen!$B:$AB,L$1,FALSE),"")</f>
        <v/>
      </c>
      <c r="M930" s="18" t="str">
        <f>IF($D930=1,VLOOKUP($E930,aanmeldingen!$B:$AB,M$1,FALSE),"")</f>
        <v/>
      </c>
      <c r="N930" s="1" t="str">
        <f>IF($D930=1,VLOOKUP($E930,aanmeldingen!$B:$AB,N$1,FALSE),"")</f>
        <v/>
      </c>
      <c r="O930" s="1" t="str">
        <f>IF($F930="-","",VLOOKUP($E930,aanmeldingen!$B:$AB,O$1,FALSE))</f>
        <v/>
      </c>
      <c r="P930" s="1" t="str">
        <f>IF($F930="-","",VLOOKUP($E930,aanmeldingen!$B:$AB,P$1,FALSE))</f>
        <v/>
      </c>
      <c r="Q930" s="1" t="str">
        <f>IF($F930="-","",VLOOKUP($E930,aanmeldingen!$B:$AB,Q$1,FALSE))</f>
        <v/>
      </c>
      <c r="R930" s="123"/>
      <c r="S930" s="123"/>
      <c r="AA930" s="54">
        <f t="shared" si="293"/>
        <v>0</v>
      </c>
      <c r="AB930" s="54" t="e">
        <f t="shared" si="294"/>
        <v>#VALUE!</v>
      </c>
      <c r="AC930" s="83" t="str">
        <f t="shared" si="295"/>
        <v/>
      </c>
      <c r="AD930" s="54">
        <f t="shared" si="297"/>
        <v>926</v>
      </c>
      <c r="AE930" s="54" t="str">
        <f t="shared" si="300"/>
        <v/>
      </c>
      <c r="AF930" s="54" t="str">
        <f t="shared" si="301"/>
        <v/>
      </c>
      <c r="AG930" s="54" t="str">
        <f t="shared" si="302"/>
        <v/>
      </c>
      <c r="AH930" s="54" t="str">
        <f t="shared" si="302"/>
        <v/>
      </c>
      <c r="AI930" s="54" t="str">
        <f t="shared" si="302"/>
        <v/>
      </c>
      <c r="AJ930" s="54" t="str">
        <f t="shared" si="304"/>
        <v/>
      </c>
      <c r="AK930" s="54" t="str">
        <f t="shared" si="303"/>
        <v/>
      </c>
      <c r="AL930" s="54" t="str">
        <f t="shared" si="303"/>
        <v/>
      </c>
      <c r="AM930" s="54" t="str">
        <f t="shared" si="303"/>
        <v/>
      </c>
      <c r="AN930" s="1" t="str">
        <f>IF(AF930="S",VLOOKUP(AI930,lookups!$N$1:$O$100,2,FALSE),"NVT")</f>
        <v>NVT</v>
      </c>
      <c r="AP930" s="54" t="str">
        <f t="shared" si="296"/>
        <v/>
      </c>
    </row>
    <row r="931" spans="1:42" x14ac:dyDescent="0.2">
      <c r="A931" s="1" t="e">
        <f t="shared" si="286"/>
        <v>#VALUE!</v>
      </c>
      <c r="B931" s="1">
        <f t="shared" si="287"/>
        <v>198</v>
      </c>
      <c r="C931" s="1">
        <f t="shared" si="288"/>
        <v>1</v>
      </c>
      <c r="D931" s="1">
        <f t="shared" si="289"/>
        <v>0</v>
      </c>
      <c r="E931" s="1">
        <f t="shared" si="292"/>
        <v>927</v>
      </c>
      <c r="F931" s="1" t="str">
        <f>IFERROR(VLOOKUP($E931,aanmeldingen!$B:$AB,F$1,FALSE),"-")</f>
        <v>-</v>
      </c>
      <c r="H931" s="25" t="str">
        <f>IF($D931=1,VLOOKUP($E931,aanmeldingen!$B:$AB,H$1,FALSE),"")</f>
        <v/>
      </c>
      <c r="I931" s="1" t="str">
        <f>IF($D931=1,VLOOKUP($E931,aanmeldingen!$B:$AB,I$1,FALSE),"")</f>
        <v/>
      </c>
      <c r="J931" s="1" t="str">
        <f>IF($D931=1,VLOOKUP($E931,aanmeldingen!$B:$AB,J$1,FALSE),"")</f>
        <v/>
      </c>
      <c r="K931" s="95" t="str">
        <f>IF($D931=1,VLOOKUP($E931,aanmeldingen!$B:$AB,K$1,FALSE),"")</f>
        <v/>
      </c>
      <c r="L931" s="95" t="str">
        <f>IF($D931=1,VLOOKUP($E931,aanmeldingen!$B:$AB,L$1,FALSE),"")</f>
        <v/>
      </c>
      <c r="M931" s="18" t="str">
        <f>IF($D931=1,VLOOKUP($E931,aanmeldingen!$B:$AB,M$1,FALSE),"")</f>
        <v/>
      </c>
      <c r="N931" s="1" t="str">
        <f>IF($D931=1,VLOOKUP($E931,aanmeldingen!$B:$AB,N$1,FALSE),"")</f>
        <v/>
      </c>
      <c r="O931" s="1" t="str">
        <f>IF($F931="-","",VLOOKUP($E931,aanmeldingen!$B:$AB,O$1,FALSE))</f>
        <v/>
      </c>
      <c r="P931" s="1" t="str">
        <f>IF($F931="-","",VLOOKUP($E931,aanmeldingen!$B:$AB,P$1,FALSE))</f>
        <v/>
      </c>
      <c r="Q931" s="1" t="str">
        <f>IF($F931="-","",VLOOKUP($E931,aanmeldingen!$B:$AB,Q$1,FALSE))</f>
        <v/>
      </c>
      <c r="R931" s="123"/>
      <c r="S931" s="123"/>
      <c r="AA931" s="54">
        <f t="shared" si="293"/>
        <v>0</v>
      </c>
      <c r="AB931" s="54" t="e">
        <f t="shared" si="294"/>
        <v>#VALUE!</v>
      </c>
      <c r="AC931" s="83" t="str">
        <f t="shared" si="295"/>
        <v/>
      </c>
      <c r="AD931" s="54">
        <f t="shared" si="297"/>
        <v>927</v>
      </c>
      <c r="AE931" s="54" t="str">
        <f t="shared" si="300"/>
        <v/>
      </c>
      <c r="AF931" s="54" t="str">
        <f t="shared" si="301"/>
        <v/>
      </c>
      <c r="AG931" s="54" t="str">
        <f t="shared" si="302"/>
        <v/>
      </c>
      <c r="AH931" s="54" t="str">
        <f t="shared" si="302"/>
        <v/>
      </c>
      <c r="AI931" s="54" t="str">
        <f t="shared" si="302"/>
        <v/>
      </c>
      <c r="AJ931" s="54" t="str">
        <f t="shared" si="304"/>
        <v/>
      </c>
      <c r="AK931" s="54" t="str">
        <f t="shared" si="303"/>
        <v/>
      </c>
      <c r="AL931" s="54" t="str">
        <f t="shared" si="303"/>
        <v/>
      </c>
      <c r="AM931" s="54" t="str">
        <f t="shared" si="303"/>
        <v/>
      </c>
      <c r="AN931" s="1" t="str">
        <f>IF(AF931="S",VLOOKUP(AI931,lookups!$N$1:$O$100,2,FALSE),"NVT")</f>
        <v>NVT</v>
      </c>
      <c r="AP931" s="54" t="str">
        <f t="shared" si="296"/>
        <v/>
      </c>
    </row>
    <row r="932" spans="1:42" x14ac:dyDescent="0.2">
      <c r="A932" s="1" t="e">
        <f t="shared" ref="A932:A995" si="305">F932+IF(R932&lt;&gt;"",R932/1000,E932/1000)</f>
        <v>#VALUE!</v>
      </c>
      <c r="B932" s="1">
        <f t="shared" ref="B932:B995" si="306">IF(F932=F931,B931+1,1)</f>
        <v>199</v>
      </c>
      <c r="C932" s="1">
        <f t="shared" ref="C932:C995" si="307">IF(F932=F931,C931,IF(C931=1,0,1))</f>
        <v>1</v>
      </c>
      <c r="D932" s="1">
        <f t="shared" ref="D932:D995" si="308">IF(F932="-",0,IF(F932=F931,0,1))</f>
        <v>0</v>
      </c>
      <c r="E932" s="1">
        <f t="shared" si="292"/>
        <v>928</v>
      </c>
      <c r="F932" s="1" t="str">
        <f>IFERROR(VLOOKUP($E932,aanmeldingen!$B:$AB,F$1,FALSE),"-")</f>
        <v>-</v>
      </c>
      <c r="H932" s="25" t="str">
        <f>IF($D932=1,VLOOKUP($E932,aanmeldingen!$B:$AB,H$1,FALSE),"")</f>
        <v/>
      </c>
      <c r="I932" s="1" t="str">
        <f>IF($D932=1,VLOOKUP($E932,aanmeldingen!$B:$AB,I$1,FALSE),"")</f>
        <v/>
      </c>
      <c r="J932" s="1" t="str">
        <f>IF($D932=1,VLOOKUP($E932,aanmeldingen!$B:$AB,J$1,FALSE),"")</f>
        <v/>
      </c>
      <c r="K932" s="95" t="str">
        <f>IF($D932=1,VLOOKUP($E932,aanmeldingen!$B:$AB,K$1,FALSE),"")</f>
        <v/>
      </c>
      <c r="L932" s="95" t="str">
        <f>IF($D932=1,VLOOKUP($E932,aanmeldingen!$B:$AB,L$1,FALSE),"")</f>
        <v/>
      </c>
      <c r="M932" s="18" t="str">
        <f>IF($D932=1,VLOOKUP($E932,aanmeldingen!$B:$AB,M$1,FALSE),"")</f>
        <v/>
      </c>
      <c r="N932" s="1" t="str">
        <f>IF($D932=1,VLOOKUP($E932,aanmeldingen!$B:$AB,N$1,FALSE),"")</f>
        <v/>
      </c>
      <c r="O932" s="1" t="str">
        <f>IF($F932="-","",VLOOKUP($E932,aanmeldingen!$B:$AB,O$1,FALSE))</f>
        <v/>
      </c>
      <c r="P932" s="1" t="str">
        <f>IF($F932="-","",VLOOKUP($E932,aanmeldingen!$B:$AB,P$1,FALSE))</f>
        <v/>
      </c>
      <c r="Q932" s="1" t="str">
        <f>IF($F932="-","",VLOOKUP($E932,aanmeldingen!$B:$AB,Q$1,FALSE))</f>
        <v/>
      </c>
      <c r="R932" s="123"/>
      <c r="S932" s="123"/>
      <c r="AA932" s="54">
        <f t="shared" si="293"/>
        <v>0</v>
      </c>
      <c r="AB932" s="54" t="e">
        <f t="shared" si="294"/>
        <v>#VALUE!</v>
      </c>
      <c r="AC932" s="83" t="str">
        <f t="shared" si="295"/>
        <v/>
      </c>
      <c r="AD932" s="54">
        <f t="shared" si="297"/>
        <v>928</v>
      </c>
      <c r="AE932" s="54" t="str">
        <f t="shared" si="300"/>
        <v/>
      </c>
      <c r="AF932" s="54" t="str">
        <f t="shared" si="301"/>
        <v/>
      </c>
      <c r="AG932" s="54" t="str">
        <f t="shared" si="302"/>
        <v/>
      </c>
      <c r="AH932" s="54" t="str">
        <f t="shared" si="302"/>
        <v/>
      </c>
      <c r="AI932" s="54" t="str">
        <f t="shared" si="302"/>
        <v/>
      </c>
      <c r="AJ932" s="54" t="str">
        <f t="shared" si="304"/>
        <v/>
      </c>
      <c r="AK932" s="54" t="str">
        <f t="shared" si="303"/>
        <v/>
      </c>
      <c r="AL932" s="54" t="str">
        <f t="shared" si="303"/>
        <v/>
      </c>
      <c r="AM932" s="54" t="str">
        <f t="shared" si="303"/>
        <v/>
      </c>
      <c r="AN932" s="1" t="str">
        <f>IF(AF932="S",VLOOKUP(AI932,lookups!$N$1:$O$100,2,FALSE),"NVT")</f>
        <v>NVT</v>
      </c>
      <c r="AP932" s="54" t="str">
        <f t="shared" si="296"/>
        <v/>
      </c>
    </row>
    <row r="933" spans="1:42" x14ac:dyDescent="0.2">
      <c r="A933" s="1" t="e">
        <f t="shared" si="305"/>
        <v>#VALUE!</v>
      </c>
      <c r="B933" s="1">
        <f t="shared" si="306"/>
        <v>200</v>
      </c>
      <c r="C933" s="1">
        <f t="shared" si="307"/>
        <v>1</v>
      </c>
      <c r="D933" s="1">
        <f t="shared" si="308"/>
        <v>0</v>
      </c>
      <c r="E933" s="1">
        <f t="shared" si="292"/>
        <v>929</v>
      </c>
      <c r="F933" s="1" t="str">
        <f>IFERROR(VLOOKUP($E933,aanmeldingen!$B:$AB,F$1,FALSE),"-")</f>
        <v>-</v>
      </c>
      <c r="H933" s="25" t="str">
        <f>IF($D933=1,VLOOKUP($E933,aanmeldingen!$B:$AB,H$1,FALSE),"")</f>
        <v/>
      </c>
      <c r="I933" s="1" t="str">
        <f>IF($D933=1,VLOOKUP($E933,aanmeldingen!$B:$AB,I$1,FALSE),"")</f>
        <v/>
      </c>
      <c r="J933" s="1" t="str">
        <f>IF($D933=1,VLOOKUP($E933,aanmeldingen!$B:$AB,J$1,FALSE),"")</f>
        <v/>
      </c>
      <c r="K933" s="95" t="str">
        <f>IF($D933=1,VLOOKUP($E933,aanmeldingen!$B:$AB,K$1,FALSE),"")</f>
        <v/>
      </c>
      <c r="L933" s="95" t="str">
        <f>IF($D933=1,VLOOKUP($E933,aanmeldingen!$B:$AB,L$1,FALSE),"")</f>
        <v/>
      </c>
      <c r="M933" s="18" t="str">
        <f>IF($D933=1,VLOOKUP($E933,aanmeldingen!$B:$AB,M$1,FALSE),"")</f>
        <v/>
      </c>
      <c r="N933" s="1" t="str">
        <f>IF($D933=1,VLOOKUP($E933,aanmeldingen!$B:$AB,N$1,FALSE),"")</f>
        <v/>
      </c>
      <c r="O933" s="1" t="str">
        <f>IF($F933="-","",VLOOKUP($E933,aanmeldingen!$B:$AB,O$1,FALSE))</f>
        <v/>
      </c>
      <c r="P933" s="1" t="str">
        <f>IF($F933="-","",VLOOKUP($E933,aanmeldingen!$B:$AB,P$1,FALSE))</f>
        <v/>
      </c>
      <c r="Q933" s="1" t="str">
        <f>IF($F933="-","",VLOOKUP($E933,aanmeldingen!$B:$AB,Q$1,FALSE))</f>
        <v/>
      </c>
      <c r="R933" s="123"/>
      <c r="S933" s="123"/>
      <c r="AA933" s="54">
        <f t="shared" si="293"/>
        <v>0</v>
      </c>
      <c r="AB933" s="54" t="e">
        <f t="shared" si="294"/>
        <v>#VALUE!</v>
      </c>
      <c r="AC933" s="83" t="str">
        <f t="shared" si="295"/>
        <v/>
      </c>
      <c r="AD933" s="54">
        <f t="shared" si="297"/>
        <v>929</v>
      </c>
      <c r="AE933" s="54" t="str">
        <f t="shared" si="300"/>
        <v/>
      </c>
      <c r="AF933" s="54" t="str">
        <f t="shared" si="301"/>
        <v/>
      </c>
      <c r="AG933" s="54" t="str">
        <f t="shared" si="302"/>
        <v/>
      </c>
      <c r="AH933" s="54" t="str">
        <f t="shared" si="302"/>
        <v/>
      </c>
      <c r="AI933" s="54" t="str">
        <f t="shared" si="302"/>
        <v/>
      </c>
      <c r="AJ933" s="54" t="str">
        <f t="shared" si="304"/>
        <v/>
      </c>
      <c r="AK933" s="54" t="str">
        <f t="shared" si="303"/>
        <v/>
      </c>
      <c r="AL933" s="54" t="str">
        <f t="shared" si="303"/>
        <v/>
      </c>
      <c r="AM933" s="54" t="str">
        <f t="shared" si="303"/>
        <v/>
      </c>
      <c r="AN933" s="1" t="str">
        <f>IF(AF933="S",VLOOKUP(AI933,lookups!$N$1:$O$100,2,FALSE),"NVT")</f>
        <v>NVT</v>
      </c>
      <c r="AP933" s="54" t="str">
        <f t="shared" si="296"/>
        <v/>
      </c>
    </row>
    <row r="934" spans="1:42" x14ac:dyDescent="0.2">
      <c r="A934" s="1" t="e">
        <f t="shared" si="305"/>
        <v>#VALUE!</v>
      </c>
      <c r="B934" s="1">
        <f t="shared" si="306"/>
        <v>201</v>
      </c>
      <c r="C934" s="1">
        <f t="shared" si="307"/>
        <v>1</v>
      </c>
      <c r="D934" s="1">
        <f t="shared" si="308"/>
        <v>0</v>
      </c>
      <c r="E934" s="1">
        <f t="shared" si="292"/>
        <v>930</v>
      </c>
      <c r="F934" s="1" t="str">
        <f>IFERROR(VLOOKUP($E934,aanmeldingen!$B:$AB,F$1,FALSE),"-")</f>
        <v>-</v>
      </c>
      <c r="H934" s="25" t="str">
        <f>IF($D934=1,VLOOKUP($E934,aanmeldingen!$B:$AB,H$1,FALSE),"")</f>
        <v/>
      </c>
      <c r="I934" s="1" t="str">
        <f>IF($D934=1,VLOOKUP($E934,aanmeldingen!$B:$AB,I$1,FALSE),"")</f>
        <v/>
      </c>
      <c r="J934" s="1" t="str">
        <f>IF($D934=1,VLOOKUP($E934,aanmeldingen!$B:$AB,J$1,FALSE),"")</f>
        <v/>
      </c>
      <c r="K934" s="95" t="str">
        <f>IF($D934=1,VLOOKUP($E934,aanmeldingen!$B:$AB,K$1,FALSE),"")</f>
        <v/>
      </c>
      <c r="L934" s="95" t="str">
        <f>IF($D934=1,VLOOKUP($E934,aanmeldingen!$B:$AB,L$1,FALSE),"")</f>
        <v/>
      </c>
      <c r="M934" s="18" t="str">
        <f>IF($D934=1,VLOOKUP($E934,aanmeldingen!$B:$AB,M$1,FALSE),"")</f>
        <v/>
      </c>
      <c r="N934" s="1" t="str">
        <f>IF($D934=1,VLOOKUP($E934,aanmeldingen!$B:$AB,N$1,FALSE),"")</f>
        <v/>
      </c>
      <c r="O934" s="1" t="str">
        <f>IF($F934="-","",VLOOKUP($E934,aanmeldingen!$B:$AB,O$1,FALSE))</f>
        <v/>
      </c>
      <c r="P934" s="1" t="str">
        <f>IF($F934="-","",VLOOKUP($E934,aanmeldingen!$B:$AB,P$1,FALSE))</f>
        <v/>
      </c>
      <c r="Q934" s="1" t="str">
        <f>IF($F934="-","",VLOOKUP($E934,aanmeldingen!$B:$AB,Q$1,FALSE))</f>
        <v/>
      </c>
      <c r="R934" s="123"/>
      <c r="S934" s="123"/>
      <c r="AA934" s="54">
        <f t="shared" si="293"/>
        <v>0</v>
      </c>
      <c r="AB934" s="54" t="e">
        <f t="shared" si="294"/>
        <v>#VALUE!</v>
      </c>
      <c r="AC934" s="83" t="str">
        <f t="shared" si="295"/>
        <v/>
      </c>
      <c r="AD934" s="54">
        <f t="shared" si="297"/>
        <v>930</v>
      </c>
      <c r="AE934" s="54" t="str">
        <f t="shared" si="300"/>
        <v/>
      </c>
      <c r="AF934" s="54" t="str">
        <f t="shared" si="301"/>
        <v/>
      </c>
      <c r="AG934" s="54" t="str">
        <f t="shared" si="302"/>
        <v/>
      </c>
      <c r="AH934" s="54" t="str">
        <f t="shared" si="302"/>
        <v/>
      </c>
      <c r="AI934" s="54" t="str">
        <f t="shared" si="302"/>
        <v/>
      </c>
      <c r="AJ934" s="54" t="str">
        <f t="shared" si="304"/>
        <v/>
      </c>
      <c r="AK934" s="54" t="str">
        <f t="shared" si="303"/>
        <v/>
      </c>
      <c r="AL934" s="54" t="str">
        <f t="shared" si="303"/>
        <v/>
      </c>
      <c r="AM934" s="54" t="str">
        <f t="shared" si="303"/>
        <v/>
      </c>
      <c r="AN934" s="1" t="str">
        <f>IF(AF934="S",VLOOKUP(AI934,lookups!$N$1:$O$100,2,FALSE),"NVT")</f>
        <v>NVT</v>
      </c>
      <c r="AP934" s="54" t="str">
        <f t="shared" si="296"/>
        <v/>
      </c>
    </row>
    <row r="935" spans="1:42" x14ac:dyDescent="0.2">
      <c r="A935" s="1" t="e">
        <f t="shared" si="305"/>
        <v>#VALUE!</v>
      </c>
      <c r="B935" s="1">
        <f t="shared" si="306"/>
        <v>202</v>
      </c>
      <c r="C935" s="1">
        <f t="shared" si="307"/>
        <v>1</v>
      </c>
      <c r="D935" s="1">
        <f t="shared" si="308"/>
        <v>0</v>
      </c>
      <c r="E935" s="1">
        <f t="shared" si="292"/>
        <v>931</v>
      </c>
      <c r="F935" s="1" t="str">
        <f>IFERROR(VLOOKUP($E935,aanmeldingen!$B:$AB,F$1,FALSE),"-")</f>
        <v>-</v>
      </c>
      <c r="H935" s="25" t="str">
        <f>IF($D935=1,VLOOKUP($E935,aanmeldingen!$B:$AB,H$1,FALSE),"")</f>
        <v/>
      </c>
      <c r="I935" s="1" t="str">
        <f>IF($D935=1,VLOOKUP($E935,aanmeldingen!$B:$AB,I$1,FALSE),"")</f>
        <v/>
      </c>
      <c r="J935" s="1" t="str">
        <f>IF($D935=1,VLOOKUP($E935,aanmeldingen!$B:$AB,J$1,FALSE),"")</f>
        <v/>
      </c>
      <c r="K935" s="95" t="str">
        <f>IF($D935=1,VLOOKUP($E935,aanmeldingen!$B:$AB,K$1,FALSE),"")</f>
        <v/>
      </c>
      <c r="L935" s="95" t="str">
        <f>IF($D935=1,VLOOKUP($E935,aanmeldingen!$B:$AB,L$1,FALSE),"")</f>
        <v/>
      </c>
      <c r="M935" s="18" t="str">
        <f>IF($D935=1,VLOOKUP($E935,aanmeldingen!$B:$AB,M$1,FALSE),"")</f>
        <v/>
      </c>
      <c r="N935" s="1" t="str">
        <f>IF($D935=1,VLOOKUP($E935,aanmeldingen!$B:$AB,N$1,FALSE),"")</f>
        <v/>
      </c>
      <c r="O935" s="1" t="str">
        <f>IF($F935="-","",VLOOKUP($E935,aanmeldingen!$B:$AB,O$1,FALSE))</f>
        <v/>
      </c>
      <c r="P935" s="1" t="str">
        <f>IF($F935="-","",VLOOKUP($E935,aanmeldingen!$B:$AB,P$1,FALSE))</f>
        <v/>
      </c>
      <c r="Q935" s="1" t="str">
        <f>IF($F935="-","",VLOOKUP($E935,aanmeldingen!$B:$AB,Q$1,FALSE))</f>
        <v/>
      </c>
      <c r="R935" s="123"/>
      <c r="S935" s="123"/>
      <c r="AA935" s="54">
        <f t="shared" si="293"/>
        <v>0</v>
      </c>
      <c r="AB935" s="54" t="e">
        <f t="shared" si="294"/>
        <v>#VALUE!</v>
      </c>
      <c r="AC935" s="83" t="str">
        <f t="shared" si="295"/>
        <v/>
      </c>
      <c r="AD935" s="54">
        <f t="shared" si="297"/>
        <v>931</v>
      </c>
      <c r="AE935" s="54" t="str">
        <f t="shared" si="300"/>
        <v/>
      </c>
      <c r="AF935" s="54" t="str">
        <f t="shared" si="301"/>
        <v/>
      </c>
      <c r="AG935" s="54" t="str">
        <f t="shared" si="302"/>
        <v/>
      </c>
      <c r="AH935" s="54" t="str">
        <f t="shared" si="302"/>
        <v/>
      </c>
      <c r="AI935" s="54" t="str">
        <f t="shared" si="302"/>
        <v/>
      </c>
      <c r="AJ935" s="54" t="str">
        <f t="shared" si="304"/>
        <v/>
      </c>
      <c r="AK935" s="54" t="str">
        <f t="shared" si="303"/>
        <v/>
      </c>
      <c r="AL935" s="54" t="str">
        <f t="shared" si="303"/>
        <v/>
      </c>
      <c r="AM935" s="54" t="str">
        <f t="shared" si="303"/>
        <v/>
      </c>
      <c r="AN935" s="1" t="str">
        <f>IF(AF935="S",VLOOKUP(AI935,lookups!$N$1:$O$100,2,FALSE),"NVT")</f>
        <v>NVT</v>
      </c>
      <c r="AP935" s="54" t="str">
        <f t="shared" si="296"/>
        <v/>
      </c>
    </row>
    <row r="936" spans="1:42" x14ac:dyDescent="0.2">
      <c r="A936" s="1" t="e">
        <f t="shared" si="305"/>
        <v>#VALUE!</v>
      </c>
      <c r="B936" s="1">
        <f t="shared" si="306"/>
        <v>203</v>
      </c>
      <c r="C936" s="1">
        <f t="shared" si="307"/>
        <v>1</v>
      </c>
      <c r="D936" s="1">
        <f t="shared" si="308"/>
        <v>0</v>
      </c>
      <c r="E936" s="1">
        <f t="shared" si="292"/>
        <v>932</v>
      </c>
      <c r="F936" s="1" t="str">
        <f>IFERROR(VLOOKUP($E936,aanmeldingen!$B:$AB,F$1,FALSE),"-")</f>
        <v>-</v>
      </c>
      <c r="H936" s="25" t="str">
        <f>IF($D936=1,VLOOKUP($E936,aanmeldingen!$B:$AB,H$1,FALSE),"")</f>
        <v/>
      </c>
      <c r="I936" s="1" t="str">
        <f>IF($D936=1,VLOOKUP($E936,aanmeldingen!$B:$AB,I$1,FALSE),"")</f>
        <v/>
      </c>
      <c r="J936" s="1" t="str">
        <f>IF($D936=1,VLOOKUP($E936,aanmeldingen!$B:$AB,J$1,FALSE),"")</f>
        <v/>
      </c>
      <c r="K936" s="95" t="str">
        <f>IF($D936=1,VLOOKUP($E936,aanmeldingen!$B:$AB,K$1,FALSE),"")</f>
        <v/>
      </c>
      <c r="L936" s="95" t="str">
        <f>IF($D936=1,VLOOKUP($E936,aanmeldingen!$B:$AB,L$1,FALSE),"")</f>
        <v/>
      </c>
      <c r="M936" s="18" t="str">
        <f>IF($D936=1,VLOOKUP($E936,aanmeldingen!$B:$AB,M$1,FALSE),"")</f>
        <v/>
      </c>
      <c r="N936" s="1" t="str">
        <f>IF($D936=1,VLOOKUP($E936,aanmeldingen!$B:$AB,N$1,FALSE),"")</f>
        <v/>
      </c>
      <c r="O936" s="1" t="str">
        <f>IF($F936="-","",VLOOKUP($E936,aanmeldingen!$B:$AB,O$1,FALSE))</f>
        <v/>
      </c>
      <c r="P936" s="1" t="str">
        <f>IF($F936="-","",VLOOKUP($E936,aanmeldingen!$B:$AB,P$1,FALSE))</f>
        <v/>
      </c>
      <c r="Q936" s="1" t="str">
        <f>IF($F936="-","",VLOOKUP($E936,aanmeldingen!$B:$AB,Q$1,FALSE))</f>
        <v/>
      </c>
      <c r="R936" s="123"/>
      <c r="S936" s="123"/>
      <c r="AA936" s="54">
        <f t="shared" si="293"/>
        <v>0</v>
      </c>
      <c r="AB936" s="54" t="e">
        <f t="shared" si="294"/>
        <v>#VALUE!</v>
      </c>
      <c r="AC936" s="83" t="str">
        <f t="shared" si="295"/>
        <v/>
      </c>
      <c r="AD936" s="54">
        <f t="shared" si="297"/>
        <v>932</v>
      </c>
      <c r="AE936" s="54" t="str">
        <f t="shared" si="300"/>
        <v/>
      </c>
      <c r="AF936" s="54" t="str">
        <f t="shared" si="301"/>
        <v/>
      </c>
      <c r="AG936" s="54" t="str">
        <f t="shared" si="302"/>
        <v/>
      </c>
      <c r="AH936" s="54" t="str">
        <f t="shared" si="302"/>
        <v/>
      </c>
      <c r="AI936" s="54" t="str">
        <f t="shared" si="302"/>
        <v/>
      </c>
      <c r="AJ936" s="54" t="str">
        <f t="shared" si="304"/>
        <v/>
      </c>
      <c r="AK936" s="54" t="str">
        <f t="shared" si="303"/>
        <v/>
      </c>
      <c r="AL936" s="54" t="str">
        <f t="shared" si="303"/>
        <v/>
      </c>
      <c r="AM936" s="54" t="str">
        <f t="shared" si="303"/>
        <v/>
      </c>
      <c r="AN936" s="1" t="str">
        <f>IF(AF936="S",VLOOKUP(AI936,lookups!$N$1:$O$100,2,FALSE),"NVT")</f>
        <v>NVT</v>
      </c>
      <c r="AP936" s="54" t="str">
        <f t="shared" si="296"/>
        <v/>
      </c>
    </row>
    <row r="937" spans="1:42" x14ac:dyDescent="0.2">
      <c r="A937" s="1" t="e">
        <f t="shared" si="305"/>
        <v>#VALUE!</v>
      </c>
      <c r="B937" s="1">
        <f t="shared" si="306"/>
        <v>204</v>
      </c>
      <c r="C937" s="1">
        <f t="shared" si="307"/>
        <v>1</v>
      </c>
      <c r="D937" s="1">
        <f t="shared" si="308"/>
        <v>0</v>
      </c>
      <c r="E937" s="1">
        <f t="shared" si="292"/>
        <v>933</v>
      </c>
      <c r="F937" s="1" t="str">
        <f>IFERROR(VLOOKUP($E937,aanmeldingen!$B:$AB,F$1,FALSE),"-")</f>
        <v>-</v>
      </c>
      <c r="H937" s="25" t="str">
        <f>IF($D937=1,VLOOKUP($E937,aanmeldingen!$B:$AB,H$1,FALSE),"")</f>
        <v/>
      </c>
      <c r="I937" s="1" t="str">
        <f>IF($D937=1,VLOOKUP($E937,aanmeldingen!$B:$AB,I$1,FALSE),"")</f>
        <v/>
      </c>
      <c r="J937" s="1" t="str">
        <f>IF($D937=1,VLOOKUP($E937,aanmeldingen!$B:$AB,J$1,FALSE),"")</f>
        <v/>
      </c>
      <c r="K937" s="95" t="str">
        <f>IF($D937=1,VLOOKUP($E937,aanmeldingen!$B:$AB,K$1,FALSE),"")</f>
        <v/>
      </c>
      <c r="L937" s="95" t="str">
        <f>IF($D937=1,VLOOKUP($E937,aanmeldingen!$B:$AB,L$1,FALSE),"")</f>
        <v/>
      </c>
      <c r="M937" s="18" t="str">
        <f>IF($D937=1,VLOOKUP($E937,aanmeldingen!$B:$AB,M$1,FALSE),"")</f>
        <v/>
      </c>
      <c r="N937" s="1" t="str">
        <f>IF($D937=1,VLOOKUP($E937,aanmeldingen!$B:$AB,N$1,FALSE),"")</f>
        <v/>
      </c>
      <c r="O937" s="1" t="str">
        <f>IF($F937="-","",VLOOKUP($E937,aanmeldingen!$B:$AB,O$1,FALSE))</f>
        <v/>
      </c>
      <c r="P937" s="1" t="str">
        <f>IF($F937="-","",VLOOKUP($E937,aanmeldingen!$B:$AB,P$1,FALSE))</f>
        <v/>
      </c>
      <c r="Q937" s="1" t="str">
        <f>IF($F937="-","",VLOOKUP($E937,aanmeldingen!$B:$AB,Q$1,FALSE))</f>
        <v/>
      </c>
      <c r="R937" s="123"/>
      <c r="S937" s="123"/>
      <c r="AA937" s="54">
        <f t="shared" si="293"/>
        <v>0</v>
      </c>
      <c r="AB937" s="54" t="e">
        <f t="shared" si="294"/>
        <v>#VALUE!</v>
      </c>
      <c r="AC937" s="83" t="str">
        <f t="shared" si="295"/>
        <v/>
      </c>
      <c r="AD937" s="54">
        <f t="shared" si="297"/>
        <v>933</v>
      </c>
      <c r="AE937" s="54" t="str">
        <f t="shared" si="300"/>
        <v/>
      </c>
      <c r="AF937" s="54" t="str">
        <f t="shared" si="301"/>
        <v/>
      </c>
      <c r="AG937" s="54" t="str">
        <f t="shared" si="302"/>
        <v/>
      </c>
      <c r="AH937" s="54" t="str">
        <f t="shared" si="302"/>
        <v/>
      </c>
      <c r="AI937" s="54" t="str">
        <f t="shared" si="302"/>
        <v/>
      </c>
      <c r="AJ937" s="54" t="str">
        <f t="shared" si="304"/>
        <v/>
      </c>
      <c r="AK937" s="54" t="str">
        <f t="shared" si="303"/>
        <v/>
      </c>
      <c r="AL937" s="54" t="str">
        <f t="shared" si="303"/>
        <v/>
      </c>
      <c r="AM937" s="54" t="str">
        <f t="shared" si="303"/>
        <v/>
      </c>
      <c r="AN937" s="1" t="str">
        <f>IF(AF937="S",VLOOKUP(AI937,lookups!$N$1:$O$100,2,FALSE),"NVT")</f>
        <v>NVT</v>
      </c>
      <c r="AP937" s="54" t="str">
        <f t="shared" si="296"/>
        <v/>
      </c>
    </row>
    <row r="938" spans="1:42" x14ac:dyDescent="0.2">
      <c r="A938" s="1" t="e">
        <f t="shared" si="305"/>
        <v>#VALUE!</v>
      </c>
      <c r="B938" s="1">
        <f t="shared" si="306"/>
        <v>205</v>
      </c>
      <c r="C938" s="1">
        <f t="shared" si="307"/>
        <v>1</v>
      </c>
      <c r="D938" s="1">
        <f t="shared" si="308"/>
        <v>0</v>
      </c>
      <c r="E938" s="1">
        <f t="shared" si="292"/>
        <v>934</v>
      </c>
      <c r="F938" s="1" t="str">
        <f>IFERROR(VLOOKUP($E938,aanmeldingen!$B:$AB,F$1,FALSE),"-")</f>
        <v>-</v>
      </c>
      <c r="H938" s="25" t="str">
        <f>IF($D938=1,VLOOKUP($E938,aanmeldingen!$B:$AB,H$1,FALSE),"")</f>
        <v/>
      </c>
      <c r="I938" s="1" t="str">
        <f>IF($D938=1,VLOOKUP($E938,aanmeldingen!$B:$AB,I$1,FALSE),"")</f>
        <v/>
      </c>
      <c r="J938" s="1" t="str">
        <f>IF($D938=1,VLOOKUP($E938,aanmeldingen!$B:$AB,J$1,FALSE),"")</f>
        <v/>
      </c>
      <c r="K938" s="95" t="str">
        <f>IF($D938=1,VLOOKUP($E938,aanmeldingen!$B:$AB,K$1,FALSE),"")</f>
        <v/>
      </c>
      <c r="L938" s="95" t="str">
        <f>IF($D938=1,VLOOKUP($E938,aanmeldingen!$B:$AB,L$1,FALSE),"")</f>
        <v/>
      </c>
      <c r="M938" s="18" t="str">
        <f>IF($D938=1,VLOOKUP($E938,aanmeldingen!$B:$AB,M$1,FALSE),"")</f>
        <v/>
      </c>
      <c r="N938" s="1" t="str">
        <f>IF($D938=1,VLOOKUP($E938,aanmeldingen!$B:$AB,N$1,FALSE),"")</f>
        <v/>
      </c>
      <c r="O938" s="1" t="str">
        <f>IF($F938="-","",VLOOKUP($E938,aanmeldingen!$B:$AB,O$1,FALSE))</f>
        <v/>
      </c>
      <c r="P938" s="1" t="str">
        <f>IF($F938="-","",VLOOKUP($E938,aanmeldingen!$B:$AB,P$1,FALSE))</f>
        <v/>
      </c>
      <c r="Q938" s="1" t="str">
        <f>IF($F938="-","",VLOOKUP($E938,aanmeldingen!$B:$AB,Q$1,FALSE))</f>
        <v/>
      </c>
      <c r="R938" s="123"/>
      <c r="S938" s="123"/>
      <c r="AA938" s="54">
        <f t="shared" si="293"/>
        <v>0</v>
      </c>
      <c r="AB938" s="54" t="e">
        <f t="shared" si="294"/>
        <v>#VALUE!</v>
      </c>
      <c r="AC938" s="83" t="str">
        <f t="shared" si="295"/>
        <v/>
      </c>
      <c r="AD938" s="54">
        <f t="shared" si="297"/>
        <v>934</v>
      </c>
      <c r="AE938" s="54" t="str">
        <f t="shared" si="300"/>
        <v/>
      </c>
      <c r="AF938" s="54" t="str">
        <f t="shared" si="301"/>
        <v/>
      </c>
      <c r="AG938" s="54" t="str">
        <f t="shared" si="302"/>
        <v/>
      </c>
      <c r="AH938" s="54" t="str">
        <f t="shared" si="302"/>
        <v/>
      </c>
      <c r="AI938" s="54" t="str">
        <f t="shared" si="302"/>
        <v/>
      </c>
      <c r="AJ938" s="54" t="str">
        <f t="shared" si="304"/>
        <v/>
      </c>
      <c r="AK938" s="54" t="str">
        <f t="shared" si="303"/>
        <v/>
      </c>
      <c r="AL938" s="54" t="str">
        <f t="shared" si="303"/>
        <v/>
      </c>
      <c r="AM938" s="54" t="str">
        <f t="shared" si="303"/>
        <v/>
      </c>
      <c r="AN938" s="1" t="str">
        <f>IF(AF938="S",VLOOKUP(AI938,lookups!$N$1:$O$100,2,FALSE),"NVT")</f>
        <v>NVT</v>
      </c>
      <c r="AP938" s="54" t="str">
        <f t="shared" si="296"/>
        <v/>
      </c>
    </row>
    <row r="939" spans="1:42" x14ac:dyDescent="0.2">
      <c r="A939" s="1" t="e">
        <f t="shared" si="305"/>
        <v>#VALUE!</v>
      </c>
      <c r="B939" s="1">
        <f t="shared" si="306"/>
        <v>206</v>
      </c>
      <c r="C939" s="1">
        <f t="shared" si="307"/>
        <v>1</v>
      </c>
      <c r="D939" s="1">
        <f t="shared" si="308"/>
        <v>0</v>
      </c>
      <c r="E939" s="1">
        <f t="shared" si="292"/>
        <v>935</v>
      </c>
      <c r="F939" s="1" t="str">
        <f>IFERROR(VLOOKUP($E939,aanmeldingen!$B:$AB,F$1,FALSE),"-")</f>
        <v>-</v>
      </c>
      <c r="H939" s="25" t="str">
        <f>IF($D939=1,VLOOKUP($E939,aanmeldingen!$B:$AB,H$1,FALSE),"")</f>
        <v/>
      </c>
      <c r="I939" s="1" t="str">
        <f>IF($D939=1,VLOOKUP($E939,aanmeldingen!$B:$AB,I$1,FALSE),"")</f>
        <v/>
      </c>
      <c r="J939" s="1" t="str">
        <f>IF($D939=1,VLOOKUP($E939,aanmeldingen!$B:$AB,J$1,FALSE),"")</f>
        <v/>
      </c>
      <c r="K939" s="95" t="str">
        <f>IF($D939=1,VLOOKUP($E939,aanmeldingen!$B:$AB,K$1,FALSE),"")</f>
        <v/>
      </c>
      <c r="L939" s="95" t="str">
        <f>IF($D939=1,VLOOKUP($E939,aanmeldingen!$B:$AB,L$1,FALSE),"")</f>
        <v/>
      </c>
      <c r="M939" s="18" t="str">
        <f>IF($D939=1,VLOOKUP($E939,aanmeldingen!$B:$AB,M$1,FALSE),"")</f>
        <v/>
      </c>
      <c r="N939" s="1" t="str">
        <f>IF($D939=1,VLOOKUP($E939,aanmeldingen!$B:$AB,N$1,FALSE),"")</f>
        <v/>
      </c>
      <c r="O939" s="1" t="str">
        <f>IF($F939="-","",VLOOKUP($E939,aanmeldingen!$B:$AB,O$1,FALSE))</f>
        <v/>
      </c>
      <c r="P939" s="1" t="str">
        <f>IF($F939="-","",VLOOKUP($E939,aanmeldingen!$B:$AB,P$1,FALSE))</f>
        <v/>
      </c>
      <c r="Q939" s="1" t="str">
        <f>IF($F939="-","",VLOOKUP($E939,aanmeldingen!$B:$AB,Q$1,FALSE))</f>
        <v/>
      </c>
      <c r="R939" s="123"/>
      <c r="S939" s="123"/>
      <c r="AA939" s="54">
        <f t="shared" si="293"/>
        <v>0</v>
      </c>
      <c r="AB939" s="54" t="e">
        <f t="shared" si="294"/>
        <v>#VALUE!</v>
      </c>
      <c r="AC939" s="83" t="str">
        <f t="shared" si="295"/>
        <v/>
      </c>
      <c r="AD939" s="54">
        <f t="shared" si="297"/>
        <v>935</v>
      </c>
      <c r="AE939" s="54" t="str">
        <f t="shared" si="300"/>
        <v/>
      </c>
      <c r="AF939" s="54" t="str">
        <f t="shared" si="301"/>
        <v/>
      </c>
      <c r="AG939" s="54" t="str">
        <f t="shared" si="302"/>
        <v/>
      </c>
      <c r="AH939" s="54" t="str">
        <f t="shared" si="302"/>
        <v/>
      </c>
      <c r="AI939" s="54" t="str">
        <f t="shared" si="302"/>
        <v/>
      </c>
      <c r="AJ939" s="54" t="str">
        <f t="shared" si="304"/>
        <v/>
      </c>
      <c r="AK939" s="54" t="str">
        <f t="shared" si="303"/>
        <v/>
      </c>
      <c r="AL939" s="54" t="str">
        <f t="shared" si="303"/>
        <v/>
      </c>
      <c r="AM939" s="54" t="str">
        <f t="shared" si="303"/>
        <v/>
      </c>
      <c r="AN939" s="1" t="str">
        <f>IF(AF939="S",VLOOKUP(AI939,lookups!$N$1:$O$100,2,FALSE),"NVT")</f>
        <v>NVT</v>
      </c>
      <c r="AP939" s="54" t="str">
        <f t="shared" si="296"/>
        <v/>
      </c>
    </row>
    <row r="940" spans="1:42" x14ac:dyDescent="0.2">
      <c r="A940" s="1" t="e">
        <f t="shared" si="305"/>
        <v>#VALUE!</v>
      </c>
      <c r="B940" s="1">
        <f t="shared" si="306"/>
        <v>207</v>
      </c>
      <c r="C940" s="1">
        <f t="shared" si="307"/>
        <v>1</v>
      </c>
      <c r="D940" s="1">
        <f t="shared" si="308"/>
        <v>0</v>
      </c>
      <c r="E940" s="1">
        <f t="shared" si="292"/>
        <v>936</v>
      </c>
      <c r="F940" s="1" t="str">
        <f>IFERROR(VLOOKUP($E940,aanmeldingen!$B:$AB,F$1,FALSE),"-")</f>
        <v>-</v>
      </c>
      <c r="H940" s="25" t="str">
        <f>IF($D940=1,VLOOKUP($E940,aanmeldingen!$B:$AB,H$1,FALSE),"")</f>
        <v/>
      </c>
      <c r="I940" s="1" t="str">
        <f>IF($D940=1,VLOOKUP($E940,aanmeldingen!$B:$AB,I$1,FALSE),"")</f>
        <v/>
      </c>
      <c r="J940" s="1" t="str">
        <f>IF($D940=1,VLOOKUP($E940,aanmeldingen!$B:$AB,J$1,FALSE),"")</f>
        <v/>
      </c>
      <c r="K940" s="95" t="str">
        <f>IF($D940=1,VLOOKUP($E940,aanmeldingen!$B:$AB,K$1,FALSE),"")</f>
        <v/>
      </c>
      <c r="L940" s="95" t="str">
        <f>IF($D940=1,VLOOKUP($E940,aanmeldingen!$B:$AB,L$1,FALSE),"")</f>
        <v/>
      </c>
      <c r="M940" s="18" t="str">
        <f>IF($D940=1,VLOOKUP($E940,aanmeldingen!$B:$AB,M$1,FALSE),"")</f>
        <v/>
      </c>
      <c r="N940" s="1" t="str">
        <f>IF($D940=1,VLOOKUP($E940,aanmeldingen!$B:$AB,N$1,FALSE),"")</f>
        <v/>
      </c>
      <c r="O940" s="1" t="str">
        <f>IF($F940="-","",VLOOKUP($E940,aanmeldingen!$B:$AB,O$1,FALSE))</f>
        <v/>
      </c>
      <c r="P940" s="1" t="str">
        <f>IF($F940="-","",VLOOKUP($E940,aanmeldingen!$B:$AB,P$1,FALSE))</f>
        <v/>
      </c>
      <c r="Q940" s="1" t="str">
        <f>IF($F940="-","",VLOOKUP($E940,aanmeldingen!$B:$AB,Q$1,FALSE))</f>
        <v/>
      </c>
      <c r="R940" s="123"/>
      <c r="S940" s="123"/>
      <c r="AA940" s="54">
        <f t="shared" si="293"/>
        <v>0</v>
      </c>
      <c r="AB940" s="54" t="e">
        <f t="shared" si="294"/>
        <v>#VALUE!</v>
      </c>
      <c r="AC940" s="83" t="str">
        <f t="shared" si="295"/>
        <v/>
      </c>
      <c r="AD940" s="54">
        <f t="shared" si="297"/>
        <v>936</v>
      </c>
      <c r="AE940" s="54" t="str">
        <f t="shared" si="300"/>
        <v/>
      </c>
      <c r="AF940" s="54" t="str">
        <f t="shared" si="301"/>
        <v/>
      </c>
      <c r="AG940" s="54" t="str">
        <f t="shared" si="302"/>
        <v/>
      </c>
      <c r="AH940" s="54" t="str">
        <f t="shared" si="302"/>
        <v/>
      </c>
      <c r="AI940" s="54" t="str">
        <f t="shared" si="302"/>
        <v/>
      </c>
      <c r="AJ940" s="54" t="str">
        <f t="shared" si="304"/>
        <v/>
      </c>
      <c r="AK940" s="54" t="str">
        <f t="shared" si="303"/>
        <v/>
      </c>
      <c r="AL940" s="54" t="str">
        <f t="shared" si="303"/>
        <v/>
      </c>
      <c r="AM940" s="54" t="str">
        <f t="shared" si="303"/>
        <v/>
      </c>
      <c r="AN940" s="1" t="str">
        <f>IF(AF940="S",VLOOKUP(AI940,lookups!$N$1:$O$100,2,FALSE),"NVT")</f>
        <v>NVT</v>
      </c>
      <c r="AP940" s="54" t="str">
        <f t="shared" si="296"/>
        <v/>
      </c>
    </row>
    <row r="941" spans="1:42" x14ac:dyDescent="0.2">
      <c r="A941" s="1" t="e">
        <f t="shared" si="305"/>
        <v>#VALUE!</v>
      </c>
      <c r="B941" s="1">
        <f t="shared" si="306"/>
        <v>208</v>
      </c>
      <c r="C941" s="1">
        <f t="shared" si="307"/>
        <v>1</v>
      </c>
      <c r="D941" s="1">
        <f t="shared" si="308"/>
        <v>0</v>
      </c>
      <c r="E941" s="1">
        <f t="shared" si="292"/>
        <v>937</v>
      </c>
      <c r="F941" s="1" t="str">
        <f>IFERROR(VLOOKUP($E941,aanmeldingen!$B:$AB,F$1,FALSE),"-")</f>
        <v>-</v>
      </c>
      <c r="H941" s="25" t="str">
        <f>IF($D941=1,VLOOKUP($E941,aanmeldingen!$B:$AB,H$1,FALSE),"")</f>
        <v/>
      </c>
      <c r="I941" s="1" t="str">
        <f>IF($D941=1,VLOOKUP($E941,aanmeldingen!$B:$AB,I$1,FALSE),"")</f>
        <v/>
      </c>
      <c r="J941" s="1" t="str">
        <f>IF($D941=1,VLOOKUP($E941,aanmeldingen!$B:$AB,J$1,FALSE),"")</f>
        <v/>
      </c>
      <c r="K941" s="95" t="str">
        <f>IF($D941=1,VLOOKUP($E941,aanmeldingen!$B:$AB,K$1,FALSE),"")</f>
        <v/>
      </c>
      <c r="L941" s="95" t="str">
        <f>IF($D941=1,VLOOKUP($E941,aanmeldingen!$B:$AB,L$1,FALSE),"")</f>
        <v/>
      </c>
      <c r="M941" s="18" t="str">
        <f>IF($D941=1,VLOOKUP($E941,aanmeldingen!$B:$AB,M$1,FALSE),"")</f>
        <v/>
      </c>
      <c r="N941" s="1" t="str">
        <f>IF($D941=1,VLOOKUP($E941,aanmeldingen!$B:$AB,N$1,FALSE),"")</f>
        <v/>
      </c>
      <c r="O941" s="1" t="str">
        <f>IF($F941="-","",VLOOKUP($E941,aanmeldingen!$B:$AB,O$1,FALSE))</f>
        <v/>
      </c>
      <c r="P941" s="1" t="str">
        <f>IF($F941="-","",VLOOKUP($E941,aanmeldingen!$B:$AB,P$1,FALSE))</f>
        <v/>
      </c>
      <c r="Q941" s="1" t="str">
        <f>IF($F941="-","",VLOOKUP($E941,aanmeldingen!$B:$AB,Q$1,FALSE))</f>
        <v/>
      </c>
      <c r="R941" s="123"/>
      <c r="S941" s="123"/>
      <c r="AA941" s="54">
        <f t="shared" si="293"/>
        <v>0</v>
      </c>
      <c r="AB941" s="54" t="e">
        <f t="shared" si="294"/>
        <v>#VALUE!</v>
      </c>
      <c r="AC941" s="83" t="str">
        <f t="shared" si="295"/>
        <v/>
      </c>
      <c r="AD941" s="54">
        <f t="shared" si="297"/>
        <v>937</v>
      </c>
      <c r="AE941" s="54" t="str">
        <f t="shared" si="300"/>
        <v/>
      </c>
      <c r="AF941" s="54" t="str">
        <f t="shared" si="301"/>
        <v/>
      </c>
      <c r="AG941" s="54" t="str">
        <f t="shared" si="302"/>
        <v/>
      </c>
      <c r="AH941" s="54" t="str">
        <f t="shared" si="302"/>
        <v/>
      </c>
      <c r="AI941" s="54" t="str">
        <f t="shared" si="302"/>
        <v/>
      </c>
      <c r="AJ941" s="54" t="str">
        <f t="shared" si="304"/>
        <v/>
      </c>
      <c r="AK941" s="54" t="str">
        <f t="shared" si="303"/>
        <v/>
      </c>
      <c r="AL941" s="54" t="str">
        <f t="shared" si="303"/>
        <v/>
      </c>
      <c r="AM941" s="54" t="str">
        <f t="shared" si="303"/>
        <v/>
      </c>
      <c r="AN941" s="1" t="str">
        <f>IF(AF941="S",VLOOKUP(AI941,lookups!$N$1:$O$100,2,FALSE),"NVT")</f>
        <v>NVT</v>
      </c>
      <c r="AP941" s="54" t="str">
        <f t="shared" si="296"/>
        <v/>
      </c>
    </row>
    <row r="942" spans="1:42" x14ac:dyDescent="0.2">
      <c r="A942" s="1" t="e">
        <f t="shared" si="305"/>
        <v>#VALUE!</v>
      </c>
      <c r="B942" s="1">
        <f t="shared" si="306"/>
        <v>209</v>
      </c>
      <c r="C942" s="1">
        <f t="shared" si="307"/>
        <v>1</v>
      </c>
      <c r="D942" s="1">
        <f t="shared" si="308"/>
        <v>0</v>
      </c>
      <c r="E942" s="1">
        <f t="shared" si="292"/>
        <v>938</v>
      </c>
      <c r="F942" s="1" t="str">
        <f>IFERROR(VLOOKUP($E942,aanmeldingen!$B:$AB,F$1,FALSE),"-")</f>
        <v>-</v>
      </c>
      <c r="H942" s="25" t="str">
        <f>IF($D942=1,VLOOKUP($E942,aanmeldingen!$B:$AB,H$1,FALSE),"")</f>
        <v/>
      </c>
      <c r="I942" s="1" t="str">
        <f>IF($D942=1,VLOOKUP($E942,aanmeldingen!$B:$AB,I$1,FALSE),"")</f>
        <v/>
      </c>
      <c r="J942" s="1" t="str">
        <f>IF($D942=1,VLOOKUP($E942,aanmeldingen!$B:$AB,J$1,FALSE),"")</f>
        <v/>
      </c>
      <c r="K942" s="95" t="str">
        <f>IF($D942=1,VLOOKUP($E942,aanmeldingen!$B:$AB,K$1,FALSE),"")</f>
        <v/>
      </c>
      <c r="L942" s="95" t="str">
        <f>IF($D942=1,VLOOKUP($E942,aanmeldingen!$B:$AB,L$1,FALSE),"")</f>
        <v/>
      </c>
      <c r="M942" s="18" t="str">
        <f>IF($D942=1,VLOOKUP($E942,aanmeldingen!$B:$AB,M$1,FALSE),"")</f>
        <v/>
      </c>
      <c r="N942" s="1" t="str">
        <f>IF($D942=1,VLOOKUP($E942,aanmeldingen!$B:$AB,N$1,FALSE),"")</f>
        <v/>
      </c>
      <c r="O942" s="1" t="str">
        <f>IF($F942="-","",VLOOKUP($E942,aanmeldingen!$B:$AB,O$1,FALSE))</f>
        <v/>
      </c>
      <c r="P942" s="1" t="str">
        <f>IF($F942="-","",VLOOKUP($E942,aanmeldingen!$B:$AB,P$1,FALSE))</f>
        <v/>
      </c>
      <c r="Q942" s="1" t="str">
        <f>IF($F942="-","",VLOOKUP($E942,aanmeldingen!$B:$AB,Q$1,FALSE))</f>
        <v/>
      </c>
      <c r="R942" s="123"/>
      <c r="S942" s="123"/>
      <c r="AA942" s="54">
        <f t="shared" si="293"/>
        <v>0</v>
      </c>
      <c r="AB942" s="54" t="e">
        <f t="shared" si="294"/>
        <v>#VALUE!</v>
      </c>
      <c r="AC942" s="83" t="str">
        <f t="shared" si="295"/>
        <v/>
      </c>
      <c r="AD942" s="54">
        <f t="shared" si="297"/>
        <v>938</v>
      </c>
      <c r="AE942" s="54" t="str">
        <f t="shared" si="300"/>
        <v/>
      </c>
      <c r="AF942" s="54" t="str">
        <f t="shared" si="301"/>
        <v/>
      </c>
      <c r="AG942" s="54" t="str">
        <f t="shared" si="302"/>
        <v/>
      </c>
      <c r="AH942" s="54" t="str">
        <f t="shared" si="302"/>
        <v/>
      </c>
      <c r="AI942" s="54" t="str">
        <f t="shared" si="302"/>
        <v/>
      </c>
      <c r="AJ942" s="54" t="str">
        <f t="shared" si="304"/>
        <v/>
      </c>
      <c r="AK942" s="54" t="str">
        <f t="shared" si="303"/>
        <v/>
      </c>
      <c r="AL942" s="54" t="str">
        <f t="shared" si="303"/>
        <v/>
      </c>
      <c r="AM942" s="54" t="str">
        <f t="shared" si="303"/>
        <v/>
      </c>
      <c r="AN942" s="1" t="str">
        <f>IF(AF942="S",VLOOKUP(AI942,lookups!$N$1:$O$100,2,FALSE),"NVT")</f>
        <v>NVT</v>
      </c>
      <c r="AP942" s="54" t="str">
        <f t="shared" si="296"/>
        <v/>
      </c>
    </row>
    <row r="943" spans="1:42" x14ac:dyDescent="0.2">
      <c r="A943" s="1" t="e">
        <f t="shared" si="305"/>
        <v>#VALUE!</v>
      </c>
      <c r="B943" s="1">
        <f t="shared" si="306"/>
        <v>210</v>
      </c>
      <c r="C943" s="1">
        <f t="shared" si="307"/>
        <v>1</v>
      </c>
      <c r="D943" s="1">
        <f t="shared" si="308"/>
        <v>0</v>
      </c>
      <c r="E943" s="1">
        <f t="shared" si="292"/>
        <v>939</v>
      </c>
      <c r="F943" s="1" t="str">
        <f>IFERROR(VLOOKUP($E943,aanmeldingen!$B:$AB,F$1,FALSE),"-")</f>
        <v>-</v>
      </c>
      <c r="H943" s="25" t="str">
        <f>IF($D943=1,VLOOKUP($E943,aanmeldingen!$B:$AB,H$1,FALSE),"")</f>
        <v/>
      </c>
      <c r="I943" s="1" t="str">
        <f>IF($D943=1,VLOOKUP($E943,aanmeldingen!$B:$AB,I$1,FALSE),"")</f>
        <v/>
      </c>
      <c r="J943" s="1" t="str">
        <f>IF($D943=1,VLOOKUP($E943,aanmeldingen!$B:$AB,J$1,FALSE),"")</f>
        <v/>
      </c>
      <c r="K943" s="95" t="str">
        <f>IF($D943=1,VLOOKUP($E943,aanmeldingen!$B:$AB,K$1,FALSE),"")</f>
        <v/>
      </c>
      <c r="L943" s="95" t="str">
        <f>IF($D943=1,VLOOKUP($E943,aanmeldingen!$B:$AB,L$1,FALSE),"")</f>
        <v/>
      </c>
      <c r="M943" s="18" t="str">
        <f>IF($D943=1,VLOOKUP($E943,aanmeldingen!$B:$AB,M$1,FALSE),"")</f>
        <v/>
      </c>
      <c r="N943" s="1" t="str">
        <f>IF($D943=1,VLOOKUP($E943,aanmeldingen!$B:$AB,N$1,FALSE),"")</f>
        <v/>
      </c>
      <c r="O943" s="1" t="str">
        <f>IF($F943="-","",VLOOKUP($E943,aanmeldingen!$B:$AB,O$1,FALSE))</f>
        <v/>
      </c>
      <c r="P943" s="1" t="str">
        <f>IF($F943="-","",VLOOKUP($E943,aanmeldingen!$B:$AB,P$1,FALSE))</f>
        <v/>
      </c>
      <c r="Q943" s="1" t="str">
        <f>IF($F943="-","",VLOOKUP($E943,aanmeldingen!$B:$AB,Q$1,FALSE))</f>
        <v/>
      </c>
      <c r="R943" s="123"/>
      <c r="S943" s="123"/>
      <c r="AA943" s="54">
        <f t="shared" si="293"/>
        <v>0</v>
      </c>
      <c r="AB943" s="54" t="e">
        <f t="shared" si="294"/>
        <v>#VALUE!</v>
      </c>
      <c r="AC943" s="83" t="str">
        <f t="shared" si="295"/>
        <v/>
      </c>
      <c r="AD943" s="54">
        <f t="shared" si="297"/>
        <v>939</v>
      </c>
      <c r="AE943" s="54" t="str">
        <f t="shared" si="300"/>
        <v/>
      </c>
      <c r="AF943" s="54" t="str">
        <f t="shared" si="301"/>
        <v/>
      </c>
      <c r="AG943" s="54" t="str">
        <f t="shared" si="302"/>
        <v/>
      </c>
      <c r="AH943" s="54" t="str">
        <f t="shared" si="302"/>
        <v/>
      </c>
      <c r="AI943" s="54" t="str">
        <f t="shared" si="302"/>
        <v/>
      </c>
      <c r="AJ943" s="54" t="str">
        <f t="shared" si="304"/>
        <v/>
      </c>
      <c r="AK943" s="54" t="str">
        <f t="shared" si="303"/>
        <v/>
      </c>
      <c r="AL943" s="54" t="str">
        <f t="shared" si="303"/>
        <v/>
      </c>
      <c r="AM943" s="54" t="str">
        <f t="shared" si="303"/>
        <v/>
      </c>
      <c r="AN943" s="1" t="str">
        <f>IF(AF943="S",VLOOKUP(AI943,lookups!$N$1:$O$100,2,FALSE),"NVT")</f>
        <v>NVT</v>
      </c>
      <c r="AP943" s="54" t="str">
        <f t="shared" si="296"/>
        <v/>
      </c>
    </row>
    <row r="944" spans="1:42" x14ac:dyDescent="0.2">
      <c r="A944" s="1" t="e">
        <f t="shared" si="305"/>
        <v>#VALUE!</v>
      </c>
      <c r="B944" s="1">
        <f t="shared" si="306"/>
        <v>211</v>
      </c>
      <c r="C944" s="1">
        <f t="shared" si="307"/>
        <v>1</v>
      </c>
      <c r="D944" s="1">
        <f t="shared" si="308"/>
        <v>0</v>
      </c>
      <c r="E944" s="1">
        <f t="shared" si="292"/>
        <v>940</v>
      </c>
      <c r="F944" s="1" t="str">
        <f>IFERROR(VLOOKUP($E944,aanmeldingen!$B:$AB,F$1,FALSE),"-")</f>
        <v>-</v>
      </c>
      <c r="H944" s="25" t="str">
        <f>IF($D944=1,VLOOKUP($E944,aanmeldingen!$B:$AB,H$1,FALSE),"")</f>
        <v/>
      </c>
      <c r="I944" s="1" t="str">
        <f>IF($D944=1,VLOOKUP($E944,aanmeldingen!$B:$AB,I$1,FALSE),"")</f>
        <v/>
      </c>
      <c r="J944" s="1" t="str">
        <f>IF($D944=1,VLOOKUP($E944,aanmeldingen!$B:$AB,J$1,FALSE),"")</f>
        <v/>
      </c>
      <c r="K944" s="95" t="str">
        <f>IF($D944=1,VLOOKUP($E944,aanmeldingen!$B:$AB,K$1,FALSE),"")</f>
        <v/>
      </c>
      <c r="L944" s="95" t="str">
        <f>IF($D944=1,VLOOKUP($E944,aanmeldingen!$B:$AB,L$1,FALSE),"")</f>
        <v/>
      </c>
      <c r="M944" s="18" t="str">
        <f>IF($D944=1,VLOOKUP($E944,aanmeldingen!$B:$AB,M$1,FALSE),"")</f>
        <v/>
      </c>
      <c r="N944" s="1" t="str">
        <f>IF($D944=1,VLOOKUP($E944,aanmeldingen!$B:$AB,N$1,FALSE),"")</f>
        <v/>
      </c>
      <c r="O944" s="1" t="str">
        <f>IF($F944="-","",VLOOKUP($E944,aanmeldingen!$B:$AB,O$1,FALSE))</f>
        <v/>
      </c>
      <c r="P944" s="1" t="str">
        <f>IF($F944="-","",VLOOKUP($E944,aanmeldingen!$B:$AB,P$1,FALSE))</f>
        <v/>
      </c>
      <c r="Q944" s="1" t="str">
        <f>IF($F944="-","",VLOOKUP($E944,aanmeldingen!$B:$AB,Q$1,FALSE))</f>
        <v/>
      </c>
      <c r="R944" s="123"/>
      <c r="S944" s="123"/>
      <c r="AA944" s="54">
        <f t="shared" si="293"/>
        <v>0</v>
      </c>
      <c r="AB944" s="54" t="e">
        <f t="shared" si="294"/>
        <v>#VALUE!</v>
      </c>
      <c r="AC944" s="83" t="str">
        <f t="shared" si="295"/>
        <v/>
      </c>
      <c r="AD944" s="54">
        <f t="shared" si="297"/>
        <v>940</v>
      </c>
      <c r="AE944" s="54" t="str">
        <f t="shared" si="300"/>
        <v/>
      </c>
      <c r="AF944" s="54" t="str">
        <f t="shared" si="301"/>
        <v/>
      </c>
      <c r="AG944" s="54" t="str">
        <f t="shared" si="302"/>
        <v/>
      </c>
      <c r="AH944" s="54" t="str">
        <f t="shared" si="302"/>
        <v/>
      </c>
      <c r="AI944" s="54" t="str">
        <f t="shared" si="302"/>
        <v/>
      </c>
      <c r="AJ944" s="54" t="str">
        <f t="shared" si="304"/>
        <v/>
      </c>
      <c r="AK944" s="54" t="str">
        <f t="shared" si="303"/>
        <v/>
      </c>
      <c r="AL944" s="54" t="str">
        <f t="shared" si="303"/>
        <v/>
      </c>
      <c r="AM944" s="54" t="str">
        <f t="shared" si="303"/>
        <v/>
      </c>
      <c r="AN944" s="1" t="str">
        <f>IF(AF944="S",VLOOKUP(AI944,lookups!$N$1:$O$100,2,FALSE),"NVT")</f>
        <v>NVT</v>
      </c>
      <c r="AP944" s="54" t="str">
        <f t="shared" si="296"/>
        <v/>
      </c>
    </row>
    <row r="945" spans="1:42" x14ac:dyDescent="0.2">
      <c r="A945" s="1" t="e">
        <f t="shared" si="305"/>
        <v>#VALUE!</v>
      </c>
      <c r="B945" s="1">
        <f t="shared" si="306"/>
        <v>212</v>
      </c>
      <c r="C945" s="1">
        <f t="shared" si="307"/>
        <v>1</v>
      </c>
      <c r="D945" s="1">
        <f t="shared" si="308"/>
        <v>0</v>
      </c>
      <c r="E945" s="1">
        <f t="shared" si="292"/>
        <v>941</v>
      </c>
      <c r="F945" s="1" t="str">
        <f>IFERROR(VLOOKUP($E945,aanmeldingen!$B:$AB,F$1,FALSE),"-")</f>
        <v>-</v>
      </c>
      <c r="H945" s="25" t="str">
        <f>IF($D945=1,VLOOKUP($E945,aanmeldingen!$B:$AB,H$1,FALSE),"")</f>
        <v/>
      </c>
      <c r="I945" s="1" t="str">
        <f>IF($D945=1,VLOOKUP($E945,aanmeldingen!$B:$AB,I$1,FALSE),"")</f>
        <v/>
      </c>
      <c r="J945" s="1" t="str">
        <f>IF($D945=1,VLOOKUP($E945,aanmeldingen!$B:$AB,J$1,FALSE),"")</f>
        <v/>
      </c>
      <c r="K945" s="95" t="str">
        <f>IF($D945=1,VLOOKUP($E945,aanmeldingen!$B:$AB,K$1,FALSE),"")</f>
        <v/>
      </c>
      <c r="L945" s="95" t="str">
        <f>IF($D945=1,VLOOKUP($E945,aanmeldingen!$B:$AB,L$1,FALSE),"")</f>
        <v/>
      </c>
      <c r="M945" s="18" t="str">
        <f>IF($D945=1,VLOOKUP($E945,aanmeldingen!$B:$AB,M$1,FALSE),"")</f>
        <v/>
      </c>
      <c r="N945" s="1" t="str">
        <f>IF($D945=1,VLOOKUP($E945,aanmeldingen!$B:$AB,N$1,FALSE),"")</f>
        <v/>
      </c>
      <c r="O945" s="1" t="str">
        <f>IF($F945="-","",VLOOKUP($E945,aanmeldingen!$B:$AB,O$1,FALSE))</f>
        <v/>
      </c>
      <c r="P945" s="1" t="str">
        <f>IF($F945="-","",VLOOKUP($E945,aanmeldingen!$B:$AB,P$1,FALSE))</f>
        <v/>
      </c>
      <c r="Q945" s="1" t="str">
        <f>IF($F945="-","",VLOOKUP($E945,aanmeldingen!$B:$AB,Q$1,FALSE))</f>
        <v/>
      </c>
      <c r="R945" s="123"/>
      <c r="S945" s="123"/>
      <c r="AA945" s="54">
        <f t="shared" si="293"/>
        <v>0</v>
      </c>
      <c r="AB945" s="54" t="e">
        <f t="shared" si="294"/>
        <v>#VALUE!</v>
      </c>
      <c r="AC945" s="83" t="str">
        <f t="shared" si="295"/>
        <v/>
      </c>
      <c r="AD945" s="54">
        <f t="shared" si="297"/>
        <v>941</v>
      </c>
      <c r="AE945" s="54" t="str">
        <f t="shared" si="300"/>
        <v/>
      </c>
      <c r="AF945" s="54" t="str">
        <f t="shared" si="301"/>
        <v/>
      </c>
      <c r="AG945" s="54" t="str">
        <f t="shared" ref="AG945:AI964" si="309">IF($AF945="W",VLOOKUP($AE945,$F$5:$N$997,AG$4,FALSE),IF($AF945="S",VLOOKUP($AE945,$A$5:$R$997,AG$3,FALSE),""))</f>
        <v/>
      </c>
      <c r="AH945" s="54" t="str">
        <f t="shared" si="309"/>
        <v/>
      </c>
      <c r="AI945" s="54" t="str">
        <f t="shared" si="309"/>
        <v/>
      </c>
      <c r="AJ945" s="54" t="str">
        <f t="shared" si="304"/>
        <v/>
      </c>
      <c r="AK945" s="54" t="str">
        <f t="shared" ref="AK945:AM964" si="310">IF($AF945="W",VLOOKUP($AE945,$F$5:$N$997,AK$4,FALSE),"")</f>
        <v/>
      </c>
      <c r="AL945" s="54" t="str">
        <f t="shared" si="310"/>
        <v/>
      </c>
      <c r="AM945" s="54" t="str">
        <f t="shared" si="310"/>
        <v/>
      </c>
      <c r="AN945" s="1" t="str">
        <f>IF(AF945="S",VLOOKUP(AI945,lookups!$N$1:$O$100,2,FALSE),"NVT")</f>
        <v>NVT</v>
      </c>
      <c r="AP945" s="54" t="str">
        <f t="shared" si="296"/>
        <v/>
      </c>
    </row>
    <row r="946" spans="1:42" x14ac:dyDescent="0.2">
      <c r="A946" s="1" t="e">
        <f t="shared" si="305"/>
        <v>#VALUE!</v>
      </c>
      <c r="B946" s="1">
        <f t="shared" si="306"/>
        <v>213</v>
      </c>
      <c r="C946" s="1">
        <f t="shared" si="307"/>
        <v>1</v>
      </c>
      <c r="D946" s="1">
        <f t="shared" si="308"/>
        <v>0</v>
      </c>
      <c r="E946" s="1">
        <f t="shared" si="292"/>
        <v>942</v>
      </c>
      <c r="F946" s="1" t="str">
        <f>IFERROR(VLOOKUP($E946,aanmeldingen!$B:$AB,F$1,FALSE),"-")</f>
        <v>-</v>
      </c>
      <c r="H946" s="25" t="str">
        <f>IF($D946=1,VLOOKUP($E946,aanmeldingen!$B:$AB,H$1,FALSE),"")</f>
        <v/>
      </c>
      <c r="I946" s="1" t="str">
        <f>IF($D946=1,VLOOKUP($E946,aanmeldingen!$B:$AB,I$1,FALSE),"")</f>
        <v/>
      </c>
      <c r="J946" s="1" t="str">
        <f>IF($D946=1,VLOOKUP($E946,aanmeldingen!$B:$AB,J$1,FALSE),"")</f>
        <v/>
      </c>
      <c r="K946" s="95" t="str">
        <f>IF($D946=1,VLOOKUP($E946,aanmeldingen!$B:$AB,K$1,FALSE),"")</f>
        <v/>
      </c>
      <c r="L946" s="95" t="str">
        <f>IF($D946=1,VLOOKUP($E946,aanmeldingen!$B:$AB,L$1,FALSE),"")</f>
        <v/>
      </c>
      <c r="M946" s="18" t="str">
        <f>IF($D946=1,VLOOKUP($E946,aanmeldingen!$B:$AB,M$1,FALSE),"")</f>
        <v/>
      </c>
      <c r="N946" s="1" t="str">
        <f>IF($D946=1,VLOOKUP($E946,aanmeldingen!$B:$AB,N$1,FALSE),"")</f>
        <v/>
      </c>
      <c r="O946" s="1" t="str">
        <f>IF($F946="-","",VLOOKUP($E946,aanmeldingen!$B:$AB,O$1,FALSE))</f>
        <v/>
      </c>
      <c r="P946" s="1" t="str">
        <f>IF($F946="-","",VLOOKUP($E946,aanmeldingen!$B:$AB,P$1,FALSE))</f>
        <v/>
      </c>
      <c r="Q946" s="1" t="str">
        <f>IF($F946="-","",VLOOKUP($E946,aanmeldingen!$B:$AB,Q$1,FALSE))</f>
        <v/>
      </c>
      <c r="R946" s="123"/>
      <c r="S946" s="123"/>
      <c r="AA946" s="54">
        <f t="shared" si="293"/>
        <v>0</v>
      </c>
      <c r="AB946" s="54" t="e">
        <f t="shared" si="294"/>
        <v>#VALUE!</v>
      </c>
      <c r="AC946" s="83" t="str">
        <f t="shared" si="295"/>
        <v/>
      </c>
      <c r="AD946" s="54">
        <f t="shared" si="297"/>
        <v>942</v>
      </c>
      <c r="AE946" s="54" t="str">
        <f t="shared" si="300"/>
        <v/>
      </c>
      <c r="AF946" s="54" t="str">
        <f t="shared" si="301"/>
        <v/>
      </c>
      <c r="AG946" s="54" t="str">
        <f t="shared" si="309"/>
        <v/>
      </c>
      <c r="AH946" s="54" t="str">
        <f t="shared" si="309"/>
        <v/>
      </c>
      <c r="AI946" s="54" t="str">
        <f t="shared" si="309"/>
        <v/>
      </c>
      <c r="AJ946" s="54" t="str">
        <f t="shared" si="304"/>
        <v/>
      </c>
      <c r="AK946" s="54" t="str">
        <f t="shared" si="310"/>
        <v/>
      </c>
      <c r="AL946" s="54" t="str">
        <f t="shared" si="310"/>
        <v/>
      </c>
      <c r="AM946" s="54" t="str">
        <f t="shared" si="310"/>
        <v/>
      </c>
      <c r="AN946" s="1" t="str">
        <f>IF(AF946="S",VLOOKUP(AI946,lookups!$N$1:$O$100,2,FALSE),"NVT")</f>
        <v>NVT</v>
      </c>
      <c r="AP946" s="54" t="str">
        <f t="shared" si="296"/>
        <v/>
      </c>
    </row>
    <row r="947" spans="1:42" x14ac:dyDescent="0.2">
      <c r="A947" s="1" t="e">
        <f t="shared" si="305"/>
        <v>#VALUE!</v>
      </c>
      <c r="B947" s="1">
        <f t="shared" si="306"/>
        <v>214</v>
      </c>
      <c r="C947" s="1">
        <f t="shared" si="307"/>
        <v>1</v>
      </c>
      <c r="D947" s="1">
        <f t="shared" si="308"/>
        <v>0</v>
      </c>
      <c r="E947" s="1">
        <f t="shared" si="292"/>
        <v>943</v>
      </c>
      <c r="F947" s="1" t="str">
        <f>IFERROR(VLOOKUP($E947,aanmeldingen!$B:$AB,F$1,FALSE),"-")</f>
        <v>-</v>
      </c>
      <c r="H947" s="25" t="str">
        <f>IF($D947=1,VLOOKUP($E947,aanmeldingen!$B:$AB,H$1,FALSE),"")</f>
        <v/>
      </c>
      <c r="I947" s="1" t="str">
        <f>IF($D947=1,VLOOKUP($E947,aanmeldingen!$B:$AB,I$1,FALSE),"")</f>
        <v/>
      </c>
      <c r="J947" s="1" t="str">
        <f>IF($D947=1,VLOOKUP($E947,aanmeldingen!$B:$AB,J$1,FALSE),"")</f>
        <v/>
      </c>
      <c r="K947" s="95" t="str">
        <f>IF($D947=1,VLOOKUP($E947,aanmeldingen!$B:$AB,K$1,FALSE),"")</f>
        <v/>
      </c>
      <c r="L947" s="95" t="str">
        <f>IF($D947=1,VLOOKUP($E947,aanmeldingen!$B:$AB,L$1,FALSE),"")</f>
        <v/>
      </c>
      <c r="M947" s="18" t="str">
        <f>IF($D947=1,VLOOKUP($E947,aanmeldingen!$B:$AB,M$1,FALSE),"")</f>
        <v/>
      </c>
      <c r="N947" s="1" t="str">
        <f>IF($D947=1,VLOOKUP($E947,aanmeldingen!$B:$AB,N$1,FALSE),"")</f>
        <v/>
      </c>
      <c r="O947" s="1" t="str">
        <f>IF($F947="-","",VLOOKUP($E947,aanmeldingen!$B:$AB,O$1,FALSE))</f>
        <v/>
      </c>
      <c r="P947" s="1" t="str">
        <f>IF($F947="-","",VLOOKUP($E947,aanmeldingen!$B:$AB,P$1,FALSE))</f>
        <v/>
      </c>
      <c r="Q947" s="1" t="str">
        <f>IF($F947="-","",VLOOKUP($E947,aanmeldingen!$B:$AB,Q$1,FALSE))</f>
        <v/>
      </c>
      <c r="R947" s="123"/>
      <c r="S947" s="123"/>
      <c r="AA947" s="54">
        <f t="shared" si="293"/>
        <v>0</v>
      </c>
      <c r="AB947" s="54" t="e">
        <f t="shared" si="294"/>
        <v>#VALUE!</v>
      </c>
      <c r="AC947" s="83" t="str">
        <f t="shared" si="295"/>
        <v/>
      </c>
      <c r="AD947" s="54">
        <f t="shared" si="297"/>
        <v>943</v>
      </c>
      <c r="AE947" s="54" t="str">
        <f t="shared" si="300"/>
        <v/>
      </c>
      <c r="AF947" s="54" t="str">
        <f t="shared" si="301"/>
        <v/>
      </c>
      <c r="AG947" s="54" t="str">
        <f t="shared" si="309"/>
        <v/>
      </c>
      <c r="AH947" s="54" t="str">
        <f t="shared" si="309"/>
        <v/>
      </c>
      <c r="AI947" s="54" t="str">
        <f t="shared" si="309"/>
        <v/>
      </c>
      <c r="AJ947" s="54" t="str">
        <f t="shared" si="304"/>
        <v/>
      </c>
      <c r="AK947" s="54" t="str">
        <f t="shared" si="310"/>
        <v/>
      </c>
      <c r="AL947" s="54" t="str">
        <f t="shared" si="310"/>
        <v/>
      </c>
      <c r="AM947" s="54" t="str">
        <f t="shared" si="310"/>
        <v/>
      </c>
      <c r="AN947" s="1" t="str">
        <f>IF(AF947="S",VLOOKUP(AI947,lookups!$N$1:$O$100,2,FALSE),"NVT")</f>
        <v>NVT</v>
      </c>
      <c r="AP947" s="54" t="str">
        <f t="shared" si="296"/>
        <v/>
      </c>
    </row>
    <row r="948" spans="1:42" x14ac:dyDescent="0.2">
      <c r="A948" s="1" t="e">
        <f t="shared" si="305"/>
        <v>#VALUE!</v>
      </c>
      <c r="B948" s="1">
        <f t="shared" si="306"/>
        <v>215</v>
      </c>
      <c r="C948" s="1">
        <f t="shared" si="307"/>
        <v>1</v>
      </c>
      <c r="D948" s="1">
        <f t="shared" si="308"/>
        <v>0</v>
      </c>
      <c r="E948" s="1">
        <f t="shared" si="292"/>
        <v>944</v>
      </c>
      <c r="F948" s="1" t="str">
        <f>IFERROR(VLOOKUP($E948,aanmeldingen!$B:$AB,F$1,FALSE),"-")</f>
        <v>-</v>
      </c>
      <c r="H948" s="25" t="str">
        <f>IF($D948=1,VLOOKUP($E948,aanmeldingen!$B:$AB,H$1,FALSE),"")</f>
        <v/>
      </c>
      <c r="I948" s="1" t="str">
        <f>IF($D948=1,VLOOKUP($E948,aanmeldingen!$B:$AB,I$1,FALSE),"")</f>
        <v/>
      </c>
      <c r="J948" s="1" t="str">
        <f>IF($D948=1,VLOOKUP($E948,aanmeldingen!$B:$AB,J$1,FALSE),"")</f>
        <v/>
      </c>
      <c r="K948" s="95" t="str">
        <f>IF($D948=1,VLOOKUP($E948,aanmeldingen!$B:$AB,K$1,FALSE),"")</f>
        <v/>
      </c>
      <c r="L948" s="95" t="str">
        <f>IF($D948=1,VLOOKUP($E948,aanmeldingen!$B:$AB,L$1,FALSE),"")</f>
        <v/>
      </c>
      <c r="M948" s="18" t="str">
        <f>IF($D948=1,VLOOKUP($E948,aanmeldingen!$B:$AB,M$1,FALSE),"")</f>
        <v/>
      </c>
      <c r="N948" s="1" t="str">
        <f>IF($D948=1,VLOOKUP($E948,aanmeldingen!$B:$AB,N$1,FALSE),"")</f>
        <v/>
      </c>
      <c r="O948" s="1" t="str">
        <f>IF($F948="-","",VLOOKUP($E948,aanmeldingen!$B:$AB,O$1,FALSE))</f>
        <v/>
      </c>
      <c r="P948" s="1" t="str">
        <f>IF($F948="-","",VLOOKUP($E948,aanmeldingen!$B:$AB,P$1,FALSE))</f>
        <v/>
      </c>
      <c r="Q948" s="1" t="str">
        <f>IF($F948="-","",VLOOKUP($E948,aanmeldingen!$B:$AB,Q$1,FALSE))</f>
        <v/>
      </c>
      <c r="R948" s="123"/>
      <c r="S948" s="123"/>
      <c r="AA948" s="54">
        <f t="shared" si="293"/>
        <v>0</v>
      </c>
      <c r="AB948" s="54" t="e">
        <f t="shared" si="294"/>
        <v>#VALUE!</v>
      </c>
      <c r="AC948" s="83" t="str">
        <f t="shared" si="295"/>
        <v/>
      </c>
      <c r="AD948" s="54">
        <f t="shared" si="297"/>
        <v>944</v>
      </c>
      <c r="AE948" s="54" t="str">
        <f t="shared" si="300"/>
        <v/>
      </c>
      <c r="AF948" s="54" t="str">
        <f t="shared" si="301"/>
        <v/>
      </c>
      <c r="AG948" s="54" t="str">
        <f t="shared" si="309"/>
        <v/>
      </c>
      <c r="AH948" s="54" t="str">
        <f t="shared" si="309"/>
        <v/>
      </c>
      <c r="AI948" s="54" t="str">
        <f t="shared" si="309"/>
        <v/>
      </c>
      <c r="AJ948" s="54" t="str">
        <f t="shared" si="304"/>
        <v/>
      </c>
      <c r="AK948" s="54" t="str">
        <f t="shared" si="310"/>
        <v/>
      </c>
      <c r="AL948" s="54" t="str">
        <f t="shared" si="310"/>
        <v/>
      </c>
      <c r="AM948" s="54" t="str">
        <f t="shared" si="310"/>
        <v/>
      </c>
      <c r="AN948" s="1" t="str">
        <f>IF(AF948="S",VLOOKUP(AI948,lookups!$N$1:$O$100,2,FALSE),"NVT")</f>
        <v>NVT</v>
      </c>
      <c r="AP948" s="54" t="str">
        <f t="shared" si="296"/>
        <v/>
      </c>
    </row>
    <row r="949" spans="1:42" x14ac:dyDescent="0.2">
      <c r="A949" s="1" t="e">
        <f t="shared" si="305"/>
        <v>#VALUE!</v>
      </c>
      <c r="B949" s="1">
        <f t="shared" si="306"/>
        <v>216</v>
      </c>
      <c r="C949" s="1">
        <f t="shared" si="307"/>
        <v>1</v>
      </c>
      <c r="D949" s="1">
        <f t="shared" si="308"/>
        <v>0</v>
      </c>
      <c r="E949" s="1">
        <f t="shared" si="292"/>
        <v>945</v>
      </c>
      <c r="F949" s="1" t="str">
        <f>IFERROR(VLOOKUP($E949,aanmeldingen!$B:$AB,F$1,FALSE),"-")</f>
        <v>-</v>
      </c>
      <c r="H949" s="25" t="str">
        <f>IF($D949=1,VLOOKUP($E949,aanmeldingen!$B:$AB,H$1,FALSE),"")</f>
        <v/>
      </c>
      <c r="I949" s="1" t="str">
        <f>IF($D949=1,VLOOKUP($E949,aanmeldingen!$B:$AB,I$1,FALSE),"")</f>
        <v/>
      </c>
      <c r="J949" s="1" t="str">
        <f>IF($D949=1,VLOOKUP($E949,aanmeldingen!$B:$AB,J$1,FALSE),"")</f>
        <v/>
      </c>
      <c r="K949" s="95" t="str">
        <f>IF($D949=1,VLOOKUP($E949,aanmeldingen!$B:$AB,K$1,FALSE),"")</f>
        <v/>
      </c>
      <c r="L949" s="95" t="str">
        <f>IF($D949=1,VLOOKUP($E949,aanmeldingen!$B:$AB,L$1,FALSE),"")</f>
        <v/>
      </c>
      <c r="M949" s="18" t="str">
        <f>IF($D949=1,VLOOKUP($E949,aanmeldingen!$B:$AB,M$1,FALSE),"")</f>
        <v/>
      </c>
      <c r="N949" s="1" t="str">
        <f>IF($D949=1,VLOOKUP($E949,aanmeldingen!$B:$AB,N$1,FALSE),"")</f>
        <v/>
      </c>
      <c r="O949" s="1" t="str">
        <f>IF($F949="-","",VLOOKUP($E949,aanmeldingen!$B:$AB,O$1,FALSE))</f>
        <v/>
      </c>
      <c r="P949" s="1" t="str">
        <f>IF($F949="-","",VLOOKUP($E949,aanmeldingen!$B:$AB,P$1,FALSE))</f>
        <v/>
      </c>
      <c r="Q949" s="1" t="str">
        <f>IF($F949="-","",VLOOKUP($E949,aanmeldingen!$B:$AB,Q$1,FALSE))</f>
        <v/>
      </c>
      <c r="R949" s="123"/>
      <c r="S949" s="123"/>
      <c r="AA949" s="54">
        <f t="shared" si="293"/>
        <v>0</v>
      </c>
      <c r="AB949" s="54" t="e">
        <f t="shared" si="294"/>
        <v>#VALUE!</v>
      </c>
      <c r="AC949" s="83" t="str">
        <f t="shared" si="295"/>
        <v/>
      </c>
      <c r="AD949" s="54">
        <f t="shared" si="297"/>
        <v>945</v>
      </c>
      <c r="AE949" s="54" t="str">
        <f t="shared" si="300"/>
        <v/>
      </c>
      <c r="AF949" s="54" t="str">
        <f t="shared" si="301"/>
        <v/>
      </c>
      <c r="AG949" s="54" t="str">
        <f t="shared" si="309"/>
        <v/>
      </c>
      <c r="AH949" s="54" t="str">
        <f t="shared" si="309"/>
        <v/>
      </c>
      <c r="AI949" s="54" t="str">
        <f t="shared" si="309"/>
        <v/>
      </c>
      <c r="AJ949" s="54" t="str">
        <f t="shared" si="304"/>
        <v/>
      </c>
      <c r="AK949" s="54" t="str">
        <f t="shared" si="310"/>
        <v/>
      </c>
      <c r="AL949" s="54" t="str">
        <f t="shared" si="310"/>
        <v/>
      </c>
      <c r="AM949" s="54" t="str">
        <f t="shared" si="310"/>
        <v/>
      </c>
      <c r="AN949" s="1" t="str">
        <f>IF(AF949="S",VLOOKUP(AI949,lookups!$N$1:$O$100,2,FALSE),"NVT")</f>
        <v>NVT</v>
      </c>
      <c r="AP949" s="54" t="str">
        <f t="shared" si="296"/>
        <v/>
      </c>
    </row>
    <row r="950" spans="1:42" x14ac:dyDescent="0.2">
      <c r="A950" s="1" t="e">
        <f t="shared" si="305"/>
        <v>#VALUE!</v>
      </c>
      <c r="B950" s="1">
        <f t="shared" si="306"/>
        <v>217</v>
      </c>
      <c r="C950" s="1">
        <f t="shared" si="307"/>
        <v>1</v>
      </c>
      <c r="D950" s="1">
        <f t="shared" si="308"/>
        <v>0</v>
      </c>
      <c r="E950" s="1">
        <f t="shared" si="292"/>
        <v>946</v>
      </c>
      <c r="F950" s="1" t="str">
        <f>IFERROR(VLOOKUP($E950,aanmeldingen!$B:$AB,F$1,FALSE),"-")</f>
        <v>-</v>
      </c>
      <c r="H950" s="25" t="str">
        <f>IF($D950=1,VLOOKUP($E950,aanmeldingen!$B:$AB,H$1,FALSE),"")</f>
        <v/>
      </c>
      <c r="I950" s="1" t="str">
        <f>IF($D950=1,VLOOKUP($E950,aanmeldingen!$B:$AB,I$1,FALSE),"")</f>
        <v/>
      </c>
      <c r="J950" s="1" t="str">
        <f>IF($D950=1,VLOOKUP($E950,aanmeldingen!$B:$AB,J$1,FALSE),"")</f>
        <v/>
      </c>
      <c r="K950" s="95" t="str">
        <f>IF($D950=1,VLOOKUP($E950,aanmeldingen!$B:$AB,K$1,FALSE),"")</f>
        <v/>
      </c>
      <c r="L950" s="95" t="str">
        <f>IF($D950=1,VLOOKUP($E950,aanmeldingen!$B:$AB,L$1,FALSE),"")</f>
        <v/>
      </c>
      <c r="M950" s="18" t="str">
        <f>IF($D950=1,VLOOKUP($E950,aanmeldingen!$B:$AB,M$1,FALSE),"")</f>
        <v/>
      </c>
      <c r="N950" s="1" t="str">
        <f>IF($D950=1,VLOOKUP($E950,aanmeldingen!$B:$AB,N$1,FALSE),"")</f>
        <v/>
      </c>
      <c r="O950" s="1" t="str">
        <f>IF($F950="-","",VLOOKUP($E950,aanmeldingen!$B:$AB,O$1,FALSE))</f>
        <v/>
      </c>
      <c r="P950" s="1" t="str">
        <f>IF($F950="-","",VLOOKUP($E950,aanmeldingen!$B:$AB,P$1,FALSE))</f>
        <v/>
      </c>
      <c r="Q950" s="1" t="str">
        <f>IF($F950="-","",VLOOKUP($E950,aanmeldingen!$B:$AB,Q$1,FALSE))</f>
        <v/>
      </c>
      <c r="R950" s="123"/>
      <c r="S950" s="123"/>
      <c r="AA950" s="54">
        <f t="shared" si="293"/>
        <v>0</v>
      </c>
      <c r="AB950" s="54" t="e">
        <f t="shared" si="294"/>
        <v>#VALUE!</v>
      </c>
      <c r="AC950" s="83" t="str">
        <f t="shared" si="295"/>
        <v/>
      </c>
      <c r="AD950" s="54">
        <f t="shared" si="297"/>
        <v>946</v>
      </c>
      <c r="AE950" s="54" t="str">
        <f t="shared" si="300"/>
        <v/>
      </c>
      <c r="AF950" s="54" t="str">
        <f t="shared" si="301"/>
        <v/>
      </c>
      <c r="AG950" s="54" t="str">
        <f t="shared" si="309"/>
        <v/>
      </c>
      <c r="AH950" s="54" t="str">
        <f t="shared" si="309"/>
        <v/>
      </c>
      <c r="AI950" s="54" t="str">
        <f t="shared" si="309"/>
        <v/>
      </c>
      <c r="AJ950" s="54" t="str">
        <f t="shared" si="304"/>
        <v/>
      </c>
      <c r="AK950" s="54" t="str">
        <f t="shared" si="310"/>
        <v/>
      </c>
      <c r="AL950" s="54" t="str">
        <f t="shared" si="310"/>
        <v/>
      </c>
      <c r="AM950" s="54" t="str">
        <f t="shared" si="310"/>
        <v/>
      </c>
      <c r="AN950" s="1" t="str">
        <f>IF(AF950="S",VLOOKUP(AI950,lookups!$N$1:$O$100,2,FALSE),"NVT")</f>
        <v>NVT</v>
      </c>
      <c r="AP950" s="54" t="str">
        <f t="shared" si="296"/>
        <v/>
      </c>
    </row>
    <row r="951" spans="1:42" x14ac:dyDescent="0.2">
      <c r="A951" s="1" t="e">
        <f t="shared" si="305"/>
        <v>#VALUE!</v>
      </c>
      <c r="B951" s="1">
        <f t="shared" si="306"/>
        <v>218</v>
      </c>
      <c r="C951" s="1">
        <f t="shared" si="307"/>
        <v>1</v>
      </c>
      <c r="D951" s="1">
        <f t="shared" si="308"/>
        <v>0</v>
      </c>
      <c r="E951" s="1">
        <f t="shared" si="292"/>
        <v>947</v>
      </c>
      <c r="F951" s="1" t="str">
        <f>IFERROR(VLOOKUP($E951,aanmeldingen!$B:$AB,F$1,FALSE),"-")</f>
        <v>-</v>
      </c>
      <c r="H951" s="25" t="str">
        <f>IF($D951=1,VLOOKUP($E951,aanmeldingen!$B:$AB,H$1,FALSE),"")</f>
        <v/>
      </c>
      <c r="I951" s="1" t="str">
        <f>IF($D951=1,VLOOKUP($E951,aanmeldingen!$B:$AB,I$1,FALSE),"")</f>
        <v/>
      </c>
      <c r="J951" s="1" t="str">
        <f>IF($D951=1,VLOOKUP($E951,aanmeldingen!$B:$AB,J$1,FALSE),"")</f>
        <v/>
      </c>
      <c r="K951" s="95" t="str">
        <f>IF($D951=1,VLOOKUP($E951,aanmeldingen!$B:$AB,K$1,FALSE),"")</f>
        <v/>
      </c>
      <c r="L951" s="95" t="str">
        <f>IF($D951=1,VLOOKUP($E951,aanmeldingen!$B:$AB,L$1,FALSE),"")</f>
        <v/>
      </c>
      <c r="M951" s="18" t="str">
        <f>IF($D951=1,VLOOKUP($E951,aanmeldingen!$B:$AB,M$1,FALSE),"")</f>
        <v/>
      </c>
      <c r="N951" s="1" t="str">
        <f>IF($D951=1,VLOOKUP($E951,aanmeldingen!$B:$AB,N$1,FALSE),"")</f>
        <v/>
      </c>
      <c r="O951" s="1" t="str">
        <f>IF($F951="-","",VLOOKUP($E951,aanmeldingen!$B:$AB,O$1,FALSE))</f>
        <v/>
      </c>
      <c r="P951" s="1" t="str">
        <f>IF($F951="-","",VLOOKUP($E951,aanmeldingen!$B:$AB,P$1,FALSE))</f>
        <v/>
      </c>
      <c r="Q951" s="1" t="str">
        <f>IF($F951="-","",VLOOKUP($E951,aanmeldingen!$B:$AB,Q$1,FALSE))</f>
        <v/>
      </c>
      <c r="R951" s="123"/>
      <c r="S951" s="123"/>
      <c r="AA951" s="54">
        <f t="shared" si="293"/>
        <v>0</v>
      </c>
      <c r="AB951" s="54" t="e">
        <f t="shared" si="294"/>
        <v>#VALUE!</v>
      </c>
      <c r="AC951" s="83" t="str">
        <f t="shared" si="295"/>
        <v/>
      </c>
      <c r="AD951" s="54">
        <f t="shared" si="297"/>
        <v>947</v>
      </c>
      <c r="AE951" s="54" t="str">
        <f t="shared" si="300"/>
        <v/>
      </c>
      <c r="AF951" s="54" t="str">
        <f t="shared" si="301"/>
        <v/>
      </c>
      <c r="AG951" s="54" t="str">
        <f t="shared" si="309"/>
        <v/>
      </c>
      <c r="AH951" s="54" t="str">
        <f t="shared" si="309"/>
        <v/>
      </c>
      <c r="AI951" s="54" t="str">
        <f t="shared" si="309"/>
        <v/>
      </c>
      <c r="AJ951" s="54" t="str">
        <f t="shared" si="304"/>
        <v/>
      </c>
      <c r="AK951" s="54" t="str">
        <f t="shared" si="310"/>
        <v/>
      </c>
      <c r="AL951" s="54" t="str">
        <f t="shared" si="310"/>
        <v/>
      </c>
      <c r="AM951" s="54" t="str">
        <f t="shared" si="310"/>
        <v/>
      </c>
      <c r="AN951" s="1" t="str">
        <f>IF(AF951="S",VLOOKUP(AI951,lookups!$N$1:$O$100,2,FALSE),"NVT")</f>
        <v>NVT</v>
      </c>
      <c r="AP951" s="54" t="str">
        <f t="shared" si="296"/>
        <v/>
      </c>
    </row>
    <row r="952" spans="1:42" x14ac:dyDescent="0.2">
      <c r="A952" s="1" t="e">
        <f t="shared" si="305"/>
        <v>#VALUE!</v>
      </c>
      <c r="B952" s="1">
        <f t="shared" si="306"/>
        <v>219</v>
      </c>
      <c r="C952" s="1">
        <f t="shared" si="307"/>
        <v>1</v>
      </c>
      <c r="D952" s="1">
        <f t="shared" si="308"/>
        <v>0</v>
      </c>
      <c r="E952" s="1">
        <f t="shared" si="292"/>
        <v>948</v>
      </c>
      <c r="F952" s="1" t="str">
        <f>IFERROR(VLOOKUP($E952,aanmeldingen!$B:$AB,F$1,FALSE),"-")</f>
        <v>-</v>
      </c>
      <c r="H952" s="25" t="str">
        <f>IF($D952=1,VLOOKUP($E952,aanmeldingen!$B:$AB,H$1,FALSE),"")</f>
        <v/>
      </c>
      <c r="I952" s="1" t="str">
        <f>IF($D952=1,VLOOKUP($E952,aanmeldingen!$B:$AB,I$1,FALSE),"")</f>
        <v/>
      </c>
      <c r="J952" s="1" t="str">
        <f>IF($D952=1,VLOOKUP($E952,aanmeldingen!$B:$AB,J$1,FALSE),"")</f>
        <v/>
      </c>
      <c r="K952" s="95" t="str">
        <f>IF($D952=1,VLOOKUP($E952,aanmeldingen!$B:$AB,K$1,FALSE),"")</f>
        <v/>
      </c>
      <c r="L952" s="95" t="str">
        <f>IF($D952=1,VLOOKUP($E952,aanmeldingen!$B:$AB,L$1,FALSE),"")</f>
        <v/>
      </c>
      <c r="M952" s="18" t="str">
        <f>IF($D952=1,VLOOKUP($E952,aanmeldingen!$B:$AB,M$1,FALSE),"")</f>
        <v/>
      </c>
      <c r="N952" s="1" t="str">
        <f>IF($D952=1,VLOOKUP($E952,aanmeldingen!$B:$AB,N$1,FALSE),"")</f>
        <v/>
      </c>
      <c r="O952" s="1" t="str">
        <f>IF($F952="-","",VLOOKUP($E952,aanmeldingen!$B:$AB,O$1,FALSE))</f>
        <v/>
      </c>
      <c r="P952" s="1" t="str">
        <f>IF($F952="-","",VLOOKUP($E952,aanmeldingen!$B:$AB,P$1,FALSE))</f>
        <v/>
      </c>
      <c r="Q952" s="1" t="str">
        <f>IF($F952="-","",VLOOKUP($E952,aanmeldingen!$B:$AB,Q$1,FALSE))</f>
        <v/>
      </c>
      <c r="R952" s="123"/>
      <c r="S952" s="123"/>
      <c r="AA952" s="54">
        <f t="shared" si="293"/>
        <v>0</v>
      </c>
      <c r="AB952" s="54" t="e">
        <f t="shared" si="294"/>
        <v>#VALUE!</v>
      </c>
      <c r="AC952" s="83" t="str">
        <f t="shared" si="295"/>
        <v/>
      </c>
      <c r="AD952" s="54">
        <f t="shared" si="297"/>
        <v>948</v>
      </c>
      <c r="AE952" s="54" t="str">
        <f t="shared" si="300"/>
        <v/>
      </c>
      <c r="AF952" s="54" t="str">
        <f t="shared" si="301"/>
        <v/>
      </c>
      <c r="AG952" s="54" t="str">
        <f t="shared" si="309"/>
        <v/>
      </c>
      <c r="AH952" s="54" t="str">
        <f t="shared" si="309"/>
        <v/>
      </c>
      <c r="AI952" s="54" t="str">
        <f t="shared" si="309"/>
        <v/>
      </c>
      <c r="AJ952" s="54" t="str">
        <f t="shared" si="304"/>
        <v/>
      </c>
      <c r="AK952" s="54" t="str">
        <f t="shared" si="310"/>
        <v/>
      </c>
      <c r="AL952" s="54" t="str">
        <f t="shared" si="310"/>
        <v/>
      </c>
      <c r="AM952" s="54" t="str">
        <f t="shared" si="310"/>
        <v/>
      </c>
      <c r="AN952" s="1" t="str">
        <f>IF(AF952="S",VLOOKUP(AI952,lookups!$N$1:$O$100,2,FALSE),"NVT")</f>
        <v>NVT</v>
      </c>
      <c r="AP952" s="54" t="str">
        <f t="shared" si="296"/>
        <v/>
      </c>
    </row>
    <row r="953" spans="1:42" x14ac:dyDescent="0.2">
      <c r="A953" s="1" t="e">
        <f t="shared" si="305"/>
        <v>#VALUE!</v>
      </c>
      <c r="B953" s="1">
        <f t="shared" si="306"/>
        <v>220</v>
      </c>
      <c r="C953" s="1">
        <f t="shared" si="307"/>
        <v>1</v>
      </c>
      <c r="D953" s="1">
        <f t="shared" si="308"/>
        <v>0</v>
      </c>
      <c r="E953" s="1">
        <f t="shared" si="292"/>
        <v>949</v>
      </c>
      <c r="F953" s="1" t="str">
        <f>IFERROR(VLOOKUP($E953,aanmeldingen!$B:$AB,F$1,FALSE),"-")</f>
        <v>-</v>
      </c>
      <c r="H953" s="25" t="str">
        <f>IF($D953=1,VLOOKUP($E953,aanmeldingen!$B:$AB,H$1,FALSE),"")</f>
        <v/>
      </c>
      <c r="I953" s="1" t="str">
        <f>IF($D953=1,VLOOKUP($E953,aanmeldingen!$B:$AB,I$1,FALSE),"")</f>
        <v/>
      </c>
      <c r="J953" s="1" t="str">
        <f>IF($D953=1,VLOOKUP($E953,aanmeldingen!$B:$AB,J$1,FALSE),"")</f>
        <v/>
      </c>
      <c r="K953" s="95" t="str">
        <f>IF($D953=1,VLOOKUP($E953,aanmeldingen!$B:$AB,K$1,FALSE),"")</f>
        <v/>
      </c>
      <c r="L953" s="95" t="str">
        <f>IF($D953=1,VLOOKUP($E953,aanmeldingen!$B:$AB,L$1,FALSE),"")</f>
        <v/>
      </c>
      <c r="M953" s="18" t="str">
        <f>IF($D953=1,VLOOKUP($E953,aanmeldingen!$B:$AB,M$1,FALSE),"")</f>
        <v/>
      </c>
      <c r="N953" s="1" t="str">
        <f>IF($D953=1,VLOOKUP($E953,aanmeldingen!$B:$AB,N$1,FALSE),"")</f>
        <v/>
      </c>
      <c r="O953" s="1" t="str">
        <f>IF($F953="-","",VLOOKUP($E953,aanmeldingen!$B:$AB,O$1,FALSE))</f>
        <v/>
      </c>
      <c r="P953" s="1" t="str">
        <f>IF($F953="-","",VLOOKUP($E953,aanmeldingen!$B:$AB,P$1,FALSE))</f>
        <v/>
      </c>
      <c r="Q953" s="1" t="str">
        <f>IF($F953="-","",VLOOKUP($E953,aanmeldingen!$B:$AB,Q$1,FALSE))</f>
        <v/>
      </c>
      <c r="R953" s="123"/>
      <c r="S953" s="123"/>
      <c r="AA953" s="54">
        <f t="shared" si="293"/>
        <v>0</v>
      </c>
      <c r="AB953" s="54" t="e">
        <f t="shared" si="294"/>
        <v>#VALUE!</v>
      </c>
      <c r="AC953" s="83" t="str">
        <f t="shared" si="295"/>
        <v/>
      </c>
      <c r="AD953" s="54">
        <f t="shared" si="297"/>
        <v>949</v>
      </c>
      <c r="AE953" s="54" t="str">
        <f t="shared" si="300"/>
        <v/>
      </c>
      <c r="AF953" s="54" t="str">
        <f t="shared" si="301"/>
        <v/>
      </c>
      <c r="AG953" s="54" t="str">
        <f t="shared" si="309"/>
        <v/>
      </c>
      <c r="AH953" s="54" t="str">
        <f t="shared" si="309"/>
        <v/>
      </c>
      <c r="AI953" s="54" t="str">
        <f t="shared" si="309"/>
        <v/>
      </c>
      <c r="AJ953" s="54" t="str">
        <f t="shared" si="304"/>
        <v/>
      </c>
      <c r="AK953" s="54" t="str">
        <f t="shared" si="310"/>
        <v/>
      </c>
      <c r="AL953" s="54" t="str">
        <f t="shared" si="310"/>
        <v/>
      </c>
      <c r="AM953" s="54" t="str">
        <f t="shared" si="310"/>
        <v/>
      </c>
      <c r="AN953" s="1" t="str">
        <f>IF(AF953="S",VLOOKUP(AI953,lookups!$N$1:$O$100,2,FALSE),"NVT")</f>
        <v>NVT</v>
      </c>
      <c r="AP953" s="54" t="str">
        <f t="shared" si="296"/>
        <v/>
      </c>
    </row>
    <row r="954" spans="1:42" x14ac:dyDescent="0.2">
      <c r="A954" s="1" t="e">
        <f t="shared" si="305"/>
        <v>#VALUE!</v>
      </c>
      <c r="B954" s="1">
        <f t="shared" si="306"/>
        <v>221</v>
      </c>
      <c r="C954" s="1">
        <f t="shared" si="307"/>
        <v>1</v>
      </c>
      <c r="D954" s="1">
        <f t="shared" si="308"/>
        <v>0</v>
      </c>
      <c r="E954" s="1">
        <f t="shared" si="292"/>
        <v>950</v>
      </c>
      <c r="F954" s="1" t="str">
        <f>IFERROR(VLOOKUP($E954,aanmeldingen!$B:$AB,F$1,FALSE),"-")</f>
        <v>-</v>
      </c>
      <c r="H954" s="25" t="str">
        <f>IF($D954=1,VLOOKUP($E954,aanmeldingen!$B:$AB,H$1,FALSE),"")</f>
        <v/>
      </c>
      <c r="I954" s="1" t="str">
        <f>IF($D954=1,VLOOKUP($E954,aanmeldingen!$B:$AB,I$1,FALSE),"")</f>
        <v/>
      </c>
      <c r="J954" s="1" t="str">
        <f>IF($D954=1,VLOOKUP($E954,aanmeldingen!$B:$AB,J$1,FALSE),"")</f>
        <v/>
      </c>
      <c r="K954" s="95" t="str">
        <f>IF($D954=1,VLOOKUP($E954,aanmeldingen!$B:$AB,K$1,FALSE),"")</f>
        <v/>
      </c>
      <c r="L954" s="95" t="str">
        <f>IF($D954=1,VLOOKUP($E954,aanmeldingen!$B:$AB,L$1,FALSE),"")</f>
        <v/>
      </c>
      <c r="M954" s="18" t="str">
        <f>IF($D954=1,VLOOKUP($E954,aanmeldingen!$B:$AB,M$1,FALSE),"")</f>
        <v/>
      </c>
      <c r="N954" s="1" t="str">
        <f>IF($D954=1,VLOOKUP($E954,aanmeldingen!$B:$AB,N$1,FALSE),"")</f>
        <v/>
      </c>
      <c r="O954" s="1" t="str">
        <f>IF($F954="-","",VLOOKUP($E954,aanmeldingen!$B:$AB,O$1,FALSE))</f>
        <v/>
      </c>
      <c r="P954" s="1" t="str">
        <f>IF($F954="-","",VLOOKUP($E954,aanmeldingen!$B:$AB,P$1,FALSE))</f>
        <v/>
      </c>
      <c r="Q954" s="1" t="str">
        <f>IF($F954="-","",VLOOKUP($E954,aanmeldingen!$B:$AB,Q$1,FALSE))</f>
        <v/>
      </c>
      <c r="R954" s="123"/>
      <c r="S954" s="123"/>
      <c r="AA954" s="54">
        <f t="shared" si="293"/>
        <v>0</v>
      </c>
      <c r="AB954" s="54" t="e">
        <f t="shared" si="294"/>
        <v>#VALUE!</v>
      </c>
      <c r="AC954" s="83" t="str">
        <f t="shared" si="295"/>
        <v/>
      </c>
      <c r="AD954" s="54">
        <f t="shared" si="297"/>
        <v>950</v>
      </c>
      <c r="AE954" s="54" t="str">
        <f t="shared" si="300"/>
        <v/>
      </c>
      <c r="AF954" s="54" t="str">
        <f t="shared" si="301"/>
        <v/>
      </c>
      <c r="AG954" s="54" t="str">
        <f t="shared" si="309"/>
        <v/>
      </c>
      <c r="AH954" s="54" t="str">
        <f t="shared" si="309"/>
        <v/>
      </c>
      <c r="AI954" s="54" t="str">
        <f t="shared" si="309"/>
        <v/>
      </c>
      <c r="AJ954" s="54" t="str">
        <f t="shared" si="304"/>
        <v/>
      </c>
      <c r="AK954" s="54" t="str">
        <f t="shared" si="310"/>
        <v/>
      </c>
      <c r="AL954" s="54" t="str">
        <f t="shared" si="310"/>
        <v/>
      </c>
      <c r="AM954" s="54" t="str">
        <f t="shared" si="310"/>
        <v/>
      </c>
      <c r="AN954" s="1" t="str">
        <f>IF(AF954="S",VLOOKUP(AI954,lookups!$N$1:$O$100,2,FALSE),"NVT")</f>
        <v>NVT</v>
      </c>
      <c r="AP954" s="54" t="str">
        <f t="shared" si="296"/>
        <v/>
      </c>
    </row>
    <row r="955" spans="1:42" x14ac:dyDescent="0.2">
      <c r="A955" s="1" t="e">
        <f t="shared" si="305"/>
        <v>#VALUE!</v>
      </c>
      <c r="B955" s="1">
        <f t="shared" si="306"/>
        <v>222</v>
      </c>
      <c r="C955" s="1">
        <f t="shared" si="307"/>
        <v>1</v>
      </c>
      <c r="D955" s="1">
        <f t="shared" si="308"/>
        <v>0</v>
      </c>
      <c r="E955" s="1">
        <f t="shared" si="292"/>
        <v>951</v>
      </c>
      <c r="F955" s="1" t="str">
        <f>IFERROR(VLOOKUP($E955,aanmeldingen!$B:$AB,F$1,FALSE),"-")</f>
        <v>-</v>
      </c>
      <c r="H955" s="25" t="str">
        <f>IF($D955=1,VLOOKUP($E955,aanmeldingen!$B:$AB,H$1,FALSE),"")</f>
        <v/>
      </c>
      <c r="I955" s="1" t="str">
        <f>IF($D955=1,VLOOKUP($E955,aanmeldingen!$B:$AB,I$1,FALSE),"")</f>
        <v/>
      </c>
      <c r="J955" s="1" t="str">
        <f>IF($D955=1,VLOOKUP($E955,aanmeldingen!$B:$AB,J$1,FALSE),"")</f>
        <v/>
      </c>
      <c r="K955" s="95" t="str">
        <f>IF($D955=1,VLOOKUP($E955,aanmeldingen!$B:$AB,K$1,FALSE),"")</f>
        <v/>
      </c>
      <c r="L955" s="95" t="str">
        <f>IF($D955=1,VLOOKUP($E955,aanmeldingen!$B:$AB,L$1,FALSE),"")</f>
        <v/>
      </c>
      <c r="M955" s="18" t="str">
        <f>IF($D955=1,VLOOKUP($E955,aanmeldingen!$B:$AB,M$1,FALSE),"")</f>
        <v/>
      </c>
      <c r="N955" s="1" t="str">
        <f>IF($D955=1,VLOOKUP($E955,aanmeldingen!$B:$AB,N$1,FALSE),"")</f>
        <v/>
      </c>
      <c r="O955" s="1" t="str">
        <f>IF($F955="-","",VLOOKUP($E955,aanmeldingen!$B:$AB,O$1,FALSE))</f>
        <v/>
      </c>
      <c r="P955" s="1" t="str">
        <f>IF($F955="-","",VLOOKUP($E955,aanmeldingen!$B:$AB,P$1,FALSE))</f>
        <v/>
      </c>
      <c r="Q955" s="1" t="str">
        <f>IF($F955="-","",VLOOKUP($E955,aanmeldingen!$B:$AB,Q$1,FALSE))</f>
        <v/>
      </c>
      <c r="R955" s="123"/>
      <c r="S955" s="123"/>
      <c r="AA955" s="54">
        <f t="shared" si="293"/>
        <v>0</v>
      </c>
      <c r="AB955" s="54" t="e">
        <f t="shared" si="294"/>
        <v>#VALUE!</v>
      </c>
      <c r="AC955" s="83" t="str">
        <f t="shared" si="295"/>
        <v/>
      </c>
      <c r="AD955" s="54">
        <f t="shared" si="297"/>
        <v>951</v>
      </c>
      <c r="AE955" s="54" t="str">
        <f t="shared" si="300"/>
        <v/>
      </c>
      <c r="AF955" s="54" t="str">
        <f t="shared" si="301"/>
        <v/>
      </c>
      <c r="AG955" s="54" t="str">
        <f t="shared" si="309"/>
        <v/>
      </c>
      <c r="AH955" s="54" t="str">
        <f t="shared" si="309"/>
        <v/>
      </c>
      <c r="AI955" s="54" t="str">
        <f t="shared" si="309"/>
        <v/>
      </c>
      <c r="AJ955" s="54" t="str">
        <f t="shared" si="304"/>
        <v/>
      </c>
      <c r="AK955" s="54" t="str">
        <f t="shared" si="310"/>
        <v/>
      </c>
      <c r="AL955" s="54" t="str">
        <f t="shared" si="310"/>
        <v/>
      </c>
      <c r="AM955" s="54" t="str">
        <f t="shared" si="310"/>
        <v/>
      </c>
      <c r="AN955" s="1" t="str">
        <f>IF(AF955="S",VLOOKUP(AI955,lookups!$N$1:$O$100,2,FALSE),"NVT")</f>
        <v>NVT</v>
      </c>
      <c r="AP955" s="54" t="str">
        <f t="shared" si="296"/>
        <v/>
      </c>
    </row>
    <row r="956" spans="1:42" x14ac:dyDescent="0.2">
      <c r="A956" s="1" t="e">
        <f t="shared" si="305"/>
        <v>#VALUE!</v>
      </c>
      <c r="B956" s="1">
        <f t="shared" si="306"/>
        <v>223</v>
      </c>
      <c r="C956" s="1">
        <f t="shared" si="307"/>
        <v>1</v>
      </c>
      <c r="D956" s="1">
        <f t="shared" si="308"/>
        <v>0</v>
      </c>
      <c r="E956" s="1">
        <f t="shared" si="292"/>
        <v>952</v>
      </c>
      <c r="F956" s="1" t="str">
        <f>IFERROR(VLOOKUP($E956,aanmeldingen!$B:$AB,F$1,FALSE),"-")</f>
        <v>-</v>
      </c>
      <c r="H956" s="25" t="str">
        <f>IF($D956=1,VLOOKUP($E956,aanmeldingen!$B:$AB,H$1,FALSE),"")</f>
        <v/>
      </c>
      <c r="I956" s="1" t="str">
        <f>IF($D956=1,VLOOKUP($E956,aanmeldingen!$B:$AB,I$1,FALSE),"")</f>
        <v/>
      </c>
      <c r="J956" s="1" t="str">
        <f>IF($D956=1,VLOOKUP($E956,aanmeldingen!$B:$AB,J$1,FALSE),"")</f>
        <v/>
      </c>
      <c r="K956" s="95" t="str">
        <f>IF($D956=1,VLOOKUP($E956,aanmeldingen!$B:$AB,K$1,FALSE),"")</f>
        <v/>
      </c>
      <c r="L956" s="95" t="str">
        <f>IF($D956=1,VLOOKUP($E956,aanmeldingen!$B:$AB,L$1,FALSE),"")</f>
        <v/>
      </c>
      <c r="M956" s="18" t="str">
        <f>IF($D956=1,VLOOKUP($E956,aanmeldingen!$B:$AB,M$1,FALSE),"")</f>
        <v/>
      </c>
      <c r="N956" s="1" t="str">
        <f>IF($D956=1,VLOOKUP($E956,aanmeldingen!$B:$AB,N$1,FALSE),"")</f>
        <v/>
      </c>
      <c r="O956" s="1" t="str">
        <f>IF($F956="-","",VLOOKUP($E956,aanmeldingen!$B:$AB,O$1,FALSE))</f>
        <v/>
      </c>
      <c r="P956" s="1" t="str">
        <f>IF($F956="-","",VLOOKUP($E956,aanmeldingen!$B:$AB,P$1,FALSE))</f>
        <v/>
      </c>
      <c r="Q956" s="1" t="str">
        <f>IF($F956="-","",VLOOKUP($E956,aanmeldingen!$B:$AB,Q$1,FALSE))</f>
        <v/>
      </c>
      <c r="R956" s="123"/>
      <c r="S956" s="123"/>
      <c r="AA956" s="54">
        <f t="shared" si="293"/>
        <v>0</v>
      </c>
      <c r="AB956" s="54" t="e">
        <f t="shared" si="294"/>
        <v>#VALUE!</v>
      </c>
      <c r="AC956" s="83" t="str">
        <f t="shared" si="295"/>
        <v/>
      </c>
      <c r="AD956" s="54">
        <f t="shared" si="297"/>
        <v>952</v>
      </c>
      <c r="AE956" s="54" t="str">
        <f t="shared" si="300"/>
        <v/>
      </c>
      <c r="AF956" s="54" t="str">
        <f t="shared" si="301"/>
        <v/>
      </c>
      <c r="AG956" s="54" t="str">
        <f t="shared" si="309"/>
        <v/>
      </c>
      <c r="AH956" s="54" t="str">
        <f t="shared" si="309"/>
        <v/>
      </c>
      <c r="AI956" s="54" t="str">
        <f t="shared" si="309"/>
        <v/>
      </c>
      <c r="AJ956" s="54" t="str">
        <f t="shared" si="304"/>
        <v/>
      </c>
      <c r="AK956" s="54" t="str">
        <f t="shared" si="310"/>
        <v/>
      </c>
      <c r="AL956" s="54" t="str">
        <f t="shared" si="310"/>
        <v/>
      </c>
      <c r="AM956" s="54" t="str">
        <f t="shared" si="310"/>
        <v/>
      </c>
      <c r="AN956" s="1" t="str">
        <f>IF(AF956="S",VLOOKUP(AI956,lookups!$N$1:$O$100,2,FALSE),"NVT")</f>
        <v>NVT</v>
      </c>
      <c r="AP956" s="54" t="str">
        <f t="shared" si="296"/>
        <v/>
      </c>
    </row>
    <row r="957" spans="1:42" x14ac:dyDescent="0.2">
      <c r="A957" s="1" t="e">
        <f t="shared" si="305"/>
        <v>#VALUE!</v>
      </c>
      <c r="B957" s="1">
        <f t="shared" si="306"/>
        <v>224</v>
      </c>
      <c r="C957" s="1">
        <f t="shared" si="307"/>
        <v>1</v>
      </c>
      <c r="D957" s="1">
        <f t="shared" si="308"/>
        <v>0</v>
      </c>
      <c r="E957" s="1">
        <f t="shared" si="292"/>
        <v>953</v>
      </c>
      <c r="F957" s="1" t="str">
        <f>IFERROR(VLOOKUP($E957,aanmeldingen!$B:$AB,F$1,FALSE),"-")</f>
        <v>-</v>
      </c>
      <c r="H957" s="25" t="str">
        <f>IF($D957=1,VLOOKUP($E957,aanmeldingen!$B:$AB,H$1,FALSE),"")</f>
        <v/>
      </c>
      <c r="I957" s="1" t="str">
        <f>IF($D957=1,VLOOKUP($E957,aanmeldingen!$B:$AB,I$1,FALSE),"")</f>
        <v/>
      </c>
      <c r="J957" s="1" t="str">
        <f>IF($D957=1,VLOOKUP($E957,aanmeldingen!$B:$AB,J$1,FALSE),"")</f>
        <v/>
      </c>
      <c r="K957" s="95" t="str">
        <f>IF($D957=1,VLOOKUP($E957,aanmeldingen!$B:$AB,K$1,FALSE),"")</f>
        <v/>
      </c>
      <c r="L957" s="95" t="str">
        <f>IF($D957=1,VLOOKUP($E957,aanmeldingen!$B:$AB,L$1,FALSE),"")</f>
        <v/>
      </c>
      <c r="M957" s="18" t="str">
        <f>IF($D957=1,VLOOKUP($E957,aanmeldingen!$B:$AB,M$1,FALSE),"")</f>
        <v/>
      </c>
      <c r="N957" s="1" t="str">
        <f>IF($D957=1,VLOOKUP($E957,aanmeldingen!$B:$AB,N$1,FALSE),"")</f>
        <v/>
      </c>
      <c r="O957" s="1" t="str">
        <f>IF($F957="-","",VLOOKUP($E957,aanmeldingen!$B:$AB,O$1,FALSE))</f>
        <v/>
      </c>
      <c r="P957" s="1" t="str">
        <f>IF($F957="-","",VLOOKUP($E957,aanmeldingen!$B:$AB,P$1,FALSE))</f>
        <v/>
      </c>
      <c r="Q957" s="1" t="str">
        <f>IF($F957="-","",VLOOKUP($E957,aanmeldingen!$B:$AB,Q$1,FALSE))</f>
        <v/>
      </c>
      <c r="R957" s="123"/>
      <c r="S957" s="123"/>
      <c r="AA957" s="54">
        <f t="shared" si="293"/>
        <v>0</v>
      </c>
      <c r="AB957" s="54" t="e">
        <f t="shared" si="294"/>
        <v>#VALUE!</v>
      </c>
      <c r="AC957" s="83" t="str">
        <f t="shared" si="295"/>
        <v/>
      </c>
      <c r="AD957" s="54">
        <f t="shared" si="297"/>
        <v>953</v>
      </c>
      <c r="AE957" s="54" t="str">
        <f t="shared" si="300"/>
        <v/>
      </c>
      <c r="AF957" s="54" t="str">
        <f t="shared" si="301"/>
        <v/>
      </c>
      <c r="AG957" s="54" t="str">
        <f t="shared" si="309"/>
        <v/>
      </c>
      <c r="AH957" s="54" t="str">
        <f t="shared" si="309"/>
        <v/>
      </c>
      <c r="AI957" s="54" t="str">
        <f t="shared" si="309"/>
        <v/>
      </c>
      <c r="AJ957" s="54" t="str">
        <f t="shared" si="304"/>
        <v/>
      </c>
      <c r="AK957" s="54" t="str">
        <f t="shared" si="310"/>
        <v/>
      </c>
      <c r="AL957" s="54" t="str">
        <f t="shared" si="310"/>
        <v/>
      </c>
      <c r="AM957" s="54" t="str">
        <f t="shared" si="310"/>
        <v/>
      </c>
      <c r="AN957" s="1" t="str">
        <f>IF(AF957="S",VLOOKUP(AI957,lookups!$N$1:$O$100,2,FALSE),"NVT")</f>
        <v>NVT</v>
      </c>
      <c r="AP957" s="54" t="str">
        <f t="shared" si="296"/>
        <v/>
      </c>
    </row>
    <row r="958" spans="1:42" x14ac:dyDescent="0.2">
      <c r="A958" s="1" t="e">
        <f t="shared" si="305"/>
        <v>#VALUE!</v>
      </c>
      <c r="B958" s="1">
        <f t="shared" si="306"/>
        <v>225</v>
      </c>
      <c r="C958" s="1">
        <f t="shared" si="307"/>
        <v>1</v>
      </c>
      <c r="D958" s="1">
        <f t="shared" si="308"/>
        <v>0</v>
      </c>
      <c r="E958" s="1">
        <f t="shared" si="292"/>
        <v>954</v>
      </c>
      <c r="F958" s="1" t="str">
        <f>IFERROR(VLOOKUP($E958,aanmeldingen!$B:$AB,F$1,FALSE),"-")</f>
        <v>-</v>
      </c>
      <c r="H958" s="25" t="str">
        <f>IF($D958=1,VLOOKUP($E958,aanmeldingen!$B:$AB,H$1,FALSE),"")</f>
        <v/>
      </c>
      <c r="I958" s="1" t="str">
        <f>IF($D958=1,VLOOKUP($E958,aanmeldingen!$B:$AB,I$1,FALSE),"")</f>
        <v/>
      </c>
      <c r="J958" s="1" t="str">
        <f>IF($D958=1,VLOOKUP($E958,aanmeldingen!$B:$AB,J$1,FALSE),"")</f>
        <v/>
      </c>
      <c r="K958" s="95" t="str">
        <f>IF($D958=1,VLOOKUP($E958,aanmeldingen!$B:$AB,K$1,FALSE),"")</f>
        <v/>
      </c>
      <c r="L958" s="95" t="str">
        <f>IF($D958=1,VLOOKUP($E958,aanmeldingen!$B:$AB,L$1,FALSE),"")</f>
        <v/>
      </c>
      <c r="M958" s="18" t="str">
        <f>IF($D958=1,VLOOKUP($E958,aanmeldingen!$B:$AB,M$1,FALSE),"")</f>
        <v/>
      </c>
      <c r="N958" s="1" t="str">
        <f>IF($D958=1,VLOOKUP($E958,aanmeldingen!$B:$AB,N$1,FALSE),"")</f>
        <v/>
      </c>
      <c r="O958" s="1" t="str">
        <f>IF($F958="-","",VLOOKUP($E958,aanmeldingen!$B:$AB,O$1,FALSE))</f>
        <v/>
      </c>
      <c r="P958" s="1" t="str">
        <f>IF($F958="-","",VLOOKUP($E958,aanmeldingen!$B:$AB,P$1,FALSE))</f>
        <v/>
      </c>
      <c r="Q958" s="1" t="str">
        <f>IF($F958="-","",VLOOKUP($E958,aanmeldingen!$B:$AB,Q$1,FALSE))</f>
        <v/>
      </c>
      <c r="R958" s="123"/>
      <c r="S958" s="123"/>
      <c r="AA958" s="54">
        <f t="shared" si="293"/>
        <v>0</v>
      </c>
      <c r="AB958" s="54" t="e">
        <f t="shared" si="294"/>
        <v>#VALUE!</v>
      </c>
      <c r="AC958" s="83" t="str">
        <f t="shared" si="295"/>
        <v/>
      </c>
      <c r="AD958" s="54">
        <f t="shared" si="297"/>
        <v>954</v>
      </c>
      <c r="AE958" s="54" t="str">
        <f t="shared" si="300"/>
        <v/>
      </c>
      <c r="AF958" s="54" t="str">
        <f t="shared" si="301"/>
        <v/>
      </c>
      <c r="AG958" s="54" t="str">
        <f t="shared" si="309"/>
        <v/>
      </c>
      <c r="AH958" s="54" t="str">
        <f t="shared" si="309"/>
        <v/>
      </c>
      <c r="AI958" s="54" t="str">
        <f t="shared" si="309"/>
        <v/>
      </c>
      <c r="AJ958" s="54" t="str">
        <f t="shared" si="304"/>
        <v/>
      </c>
      <c r="AK958" s="54" t="str">
        <f t="shared" si="310"/>
        <v/>
      </c>
      <c r="AL958" s="54" t="str">
        <f t="shared" si="310"/>
        <v/>
      </c>
      <c r="AM958" s="54" t="str">
        <f t="shared" si="310"/>
        <v/>
      </c>
      <c r="AN958" s="1" t="str">
        <f>IF(AF958="S",VLOOKUP(AI958,lookups!$N$1:$O$100,2,FALSE),"NVT")</f>
        <v>NVT</v>
      </c>
      <c r="AP958" s="54" t="str">
        <f t="shared" si="296"/>
        <v/>
      </c>
    </row>
    <row r="959" spans="1:42" x14ac:dyDescent="0.2">
      <c r="A959" s="1" t="e">
        <f t="shared" si="305"/>
        <v>#VALUE!</v>
      </c>
      <c r="B959" s="1">
        <f t="shared" si="306"/>
        <v>226</v>
      </c>
      <c r="C959" s="1">
        <f t="shared" si="307"/>
        <v>1</v>
      </c>
      <c r="D959" s="1">
        <f t="shared" si="308"/>
        <v>0</v>
      </c>
      <c r="E959" s="1">
        <f t="shared" si="292"/>
        <v>955</v>
      </c>
      <c r="F959" s="1" t="str">
        <f>IFERROR(VLOOKUP($E959,aanmeldingen!$B:$AB,F$1,FALSE),"-")</f>
        <v>-</v>
      </c>
      <c r="H959" s="25" t="str">
        <f>IF($D959=1,VLOOKUP($E959,aanmeldingen!$B:$AB,H$1,FALSE),"")</f>
        <v/>
      </c>
      <c r="I959" s="1" t="str">
        <f>IF($D959=1,VLOOKUP($E959,aanmeldingen!$B:$AB,I$1,FALSE),"")</f>
        <v/>
      </c>
      <c r="J959" s="1" t="str">
        <f>IF($D959=1,VLOOKUP($E959,aanmeldingen!$B:$AB,J$1,FALSE),"")</f>
        <v/>
      </c>
      <c r="K959" s="95" t="str">
        <f>IF($D959=1,VLOOKUP($E959,aanmeldingen!$B:$AB,K$1,FALSE),"")</f>
        <v/>
      </c>
      <c r="L959" s="95" t="str">
        <f>IF($D959=1,VLOOKUP($E959,aanmeldingen!$B:$AB,L$1,FALSE),"")</f>
        <v/>
      </c>
      <c r="M959" s="18" t="str">
        <f>IF($D959=1,VLOOKUP($E959,aanmeldingen!$B:$AB,M$1,FALSE),"")</f>
        <v/>
      </c>
      <c r="N959" s="1" t="str">
        <f>IF($D959=1,VLOOKUP($E959,aanmeldingen!$B:$AB,N$1,FALSE),"")</f>
        <v/>
      </c>
      <c r="O959" s="1" t="str">
        <f>IF($F959="-","",VLOOKUP($E959,aanmeldingen!$B:$AB,O$1,FALSE))</f>
        <v/>
      </c>
      <c r="P959" s="1" t="str">
        <f>IF($F959="-","",VLOOKUP($E959,aanmeldingen!$B:$AB,P$1,FALSE))</f>
        <v/>
      </c>
      <c r="Q959" s="1" t="str">
        <f>IF($F959="-","",VLOOKUP($E959,aanmeldingen!$B:$AB,Q$1,FALSE))</f>
        <v/>
      </c>
      <c r="R959" s="123"/>
      <c r="S959" s="123"/>
      <c r="AA959" s="54">
        <f t="shared" si="293"/>
        <v>0</v>
      </c>
      <c r="AB959" s="54" t="e">
        <f t="shared" si="294"/>
        <v>#VALUE!</v>
      </c>
      <c r="AC959" s="83" t="str">
        <f t="shared" si="295"/>
        <v/>
      </c>
      <c r="AD959" s="54">
        <f t="shared" si="297"/>
        <v>955</v>
      </c>
      <c r="AE959" s="54" t="str">
        <f t="shared" si="300"/>
        <v/>
      </c>
      <c r="AF959" s="54" t="str">
        <f t="shared" si="301"/>
        <v/>
      </c>
      <c r="AG959" s="54" t="str">
        <f t="shared" si="309"/>
        <v/>
      </c>
      <c r="AH959" s="54" t="str">
        <f t="shared" si="309"/>
        <v/>
      </c>
      <c r="AI959" s="54" t="str">
        <f t="shared" si="309"/>
        <v/>
      </c>
      <c r="AJ959" s="54" t="str">
        <f t="shared" si="304"/>
        <v/>
      </c>
      <c r="AK959" s="54" t="str">
        <f t="shared" si="310"/>
        <v/>
      </c>
      <c r="AL959" s="54" t="str">
        <f t="shared" si="310"/>
        <v/>
      </c>
      <c r="AM959" s="54" t="str">
        <f t="shared" si="310"/>
        <v/>
      </c>
      <c r="AN959" s="1" t="str">
        <f>IF(AF959="S",VLOOKUP(AI959,lookups!$N$1:$O$100,2,FALSE),"NVT")</f>
        <v>NVT</v>
      </c>
      <c r="AP959" s="54" t="str">
        <f t="shared" si="296"/>
        <v/>
      </c>
    </row>
    <row r="960" spans="1:42" x14ac:dyDescent="0.2">
      <c r="A960" s="1" t="e">
        <f t="shared" si="305"/>
        <v>#VALUE!</v>
      </c>
      <c r="B960" s="1">
        <f t="shared" si="306"/>
        <v>227</v>
      </c>
      <c r="C960" s="1">
        <f t="shared" si="307"/>
        <v>1</v>
      </c>
      <c r="D960" s="1">
        <f t="shared" si="308"/>
        <v>0</v>
      </c>
      <c r="E960" s="1">
        <f t="shared" si="292"/>
        <v>956</v>
      </c>
      <c r="F960" s="1" t="str">
        <f>IFERROR(VLOOKUP($E960,aanmeldingen!$B:$AB,F$1,FALSE),"-")</f>
        <v>-</v>
      </c>
      <c r="H960" s="25" t="str">
        <f>IF($D960=1,VLOOKUP($E960,aanmeldingen!$B:$AB,H$1,FALSE),"")</f>
        <v/>
      </c>
      <c r="I960" s="1" t="str">
        <f>IF($D960=1,VLOOKUP($E960,aanmeldingen!$B:$AB,I$1,FALSE),"")</f>
        <v/>
      </c>
      <c r="J960" s="1" t="str">
        <f>IF($D960=1,VLOOKUP($E960,aanmeldingen!$B:$AB,J$1,FALSE),"")</f>
        <v/>
      </c>
      <c r="K960" s="95" t="str">
        <f>IF($D960=1,VLOOKUP($E960,aanmeldingen!$B:$AB,K$1,FALSE),"")</f>
        <v/>
      </c>
      <c r="L960" s="95" t="str">
        <f>IF($D960=1,VLOOKUP($E960,aanmeldingen!$B:$AB,L$1,FALSE),"")</f>
        <v/>
      </c>
      <c r="M960" s="18" t="str">
        <f>IF($D960=1,VLOOKUP($E960,aanmeldingen!$B:$AB,M$1,FALSE),"")</f>
        <v/>
      </c>
      <c r="N960" s="1" t="str">
        <f>IF($D960=1,VLOOKUP($E960,aanmeldingen!$B:$AB,N$1,FALSE),"")</f>
        <v/>
      </c>
      <c r="O960" s="1" t="str">
        <f>IF($F960="-","",VLOOKUP($E960,aanmeldingen!$B:$AB,O$1,FALSE))</f>
        <v/>
      </c>
      <c r="P960" s="1" t="str">
        <f>IF($F960="-","",VLOOKUP($E960,aanmeldingen!$B:$AB,P$1,FALSE))</f>
        <v/>
      </c>
      <c r="Q960" s="1" t="str">
        <f>IF($F960="-","",VLOOKUP($E960,aanmeldingen!$B:$AB,Q$1,FALSE))</f>
        <v/>
      </c>
      <c r="R960" s="123"/>
      <c r="S960" s="123"/>
      <c r="AA960" s="54">
        <f t="shared" si="293"/>
        <v>0</v>
      </c>
      <c r="AB960" s="54" t="e">
        <f t="shared" si="294"/>
        <v>#VALUE!</v>
      </c>
      <c r="AC960" s="83" t="str">
        <f t="shared" si="295"/>
        <v/>
      </c>
      <c r="AD960" s="54">
        <f t="shared" si="297"/>
        <v>956</v>
      </c>
      <c r="AE960" s="54" t="str">
        <f t="shared" si="300"/>
        <v/>
      </c>
      <c r="AF960" s="54" t="str">
        <f t="shared" si="301"/>
        <v/>
      </c>
      <c r="AG960" s="54" t="str">
        <f t="shared" si="309"/>
        <v/>
      </c>
      <c r="AH960" s="54" t="str">
        <f t="shared" si="309"/>
        <v/>
      </c>
      <c r="AI960" s="54" t="str">
        <f t="shared" si="309"/>
        <v/>
      </c>
      <c r="AJ960" s="54" t="str">
        <f t="shared" si="304"/>
        <v/>
      </c>
      <c r="AK960" s="54" t="str">
        <f t="shared" si="310"/>
        <v/>
      </c>
      <c r="AL960" s="54" t="str">
        <f t="shared" si="310"/>
        <v/>
      </c>
      <c r="AM960" s="54" t="str">
        <f t="shared" si="310"/>
        <v/>
      </c>
      <c r="AN960" s="1" t="str">
        <f>IF(AF960="S",VLOOKUP(AI960,lookups!$N$1:$O$100,2,FALSE),"NVT")</f>
        <v>NVT</v>
      </c>
      <c r="AP960" s="54" t="str">
        <f t="shared" si="296"/>
        <v/>
      </c>
    </row>
    <row r="961" spans="1:42" x14ac:dyDescent="0.2">
      <c r="A961" s="1" t="e">
        <f t="shared" si="305"/>
        <v>#VALUE!</v>
      </c>
      <c r="B961" s="1">
        <f t="shared" si="306"/>
        <v>228</v>
      </c>
      <c r="C961" s="1">
        <f t="shared" si="307"/>
        <v>1</v>
      </c>
      <c r="D961" s="1">
        <f t="shared" si="308"/>
        <v>0</v>
      </c>
      <c r="E961" s="1">
        <f t="shared" si="292"/>
        <v>957</v>
      </c>
      <c r="F961" s="1" t="str">
        <f>IFERROR(VLOOKUP($E961,aanmeldingen!$B:$AB,F$1,FALSE),"-")</f>
        <v>-</v>
      </c>
      <c r="H961" s="25" t="str">
        <f>IF($D961=1,VLOOKUP($E961,aanmeldingen!$B:$AB,H$1,FALSE),"")</f>
        <v/>
      </c>
      <c r="I961" s="1" t="str">
        <f>IF($D961=1,VLOOKUP($E961,aanmeldingen!$B:$AB,I$1,FALSE),"")</f>
        <v/>
      </c>
      <c r="J961" s="1" t="str">
        <f>IF($D961=1,VLOOKUP($E961,aanmeldingen!$B:$AB,J$1,FALSE),"")</f>
        <v/>
      </c>
      <c r="K961" s="95" t="str">
        <f>IF($D961=1,VLOOKUP($E961,aanmeldingen!$B:$AB,K$1,FALSE),"")</f>
        <v/>
      </c>
      <c r="L961" s="95" t="str">
        <f>IF($D961=1,VLOOKUP($E961,aanmeldingen!$B:$AB,L$1,FALSE),"")</f>
        <v/>
      </c>
      <c r="M961" s="18" t="str">
        <f>IF($D961=1,VLOOKUP($E961,aanmeldingen!$B:$AB,M$1,FALSE),"")</f>
        <v/>
      </c>
      <c r="N961" s="1" t="str">
        <f>IF($D961=1,VLOOKUP($E961,aanmeldingen!$B:$AB,N$1,FALSE),"")</f>
        <v/>
      </c>
      <c r="O961" s="1" t="str">
        <f>IF($F961="-","",VLOOKUP($E961,aanmeldingen!$B:$AB,O$1,FALSE))</f>
        <v/>
      </c>
      <c r="P961" s="1" t="str">
        <f>IF($F961="-","",VLOOKUP($E961,aanmeldingen!$B:$AB,P$1,FALSE))</f>
        <v/>
      </c>
      <c r="Q961" s="1" t="str">
        <f>IF($F961="-","",VLOOKUP($E961,aanmeldingen!$B:$AB,Q$1,FALSE))</f>
        <v/>
      </c>
      <c r="R961" s="123"/>
      <c r="S961" s="123"/>
      <c r="AA961" s="54">
        <f t="shared" si="293"/>
        <v>0</v>
      </c>
      <c r="AB961" s="54" t="e">
        <f t="shared" si="294"/>
        <v>#VALUE!</v>
      </c>
      <c r="AC961" s="83" t="str">
        <f t="shared" si="295"/>
        <v/>
      </c>
      <c r="AD961" s="54">
        <f t="shared" si="297"/>
        <v>957</v>
      </c>
      <c r="AE961" s="54" t="str">
        <f t="shared" si="300"/>
        <v/>
      </c>
      <c r="AF961" s="54" t="str">
        <f t="shared" si="301"/>
        <v/>
      </c>
      <c r="AG961" s="54" t="str">
        <f t="shared" si="309"/>
        <v/>
      </c>
      <c r="AH961" s="54" t="str">
        <f t="shared" si="309"/>
        <v/>
      </c>
      <c r="AI961" s="54" t="str">
        <f t="shared" si="309"/>
        <v/>
      </c>
      <c r="AJ961" s="54" t="str">
        <f t="shared" si="304"/>
        <v/>
      </c>
      <c r="AK961" s="54" t="str">
        <f t="shared" si="310"/>
        <v/>
      </c>
      <c r="AL961" s="54" t="str">
        <f t="shared" si="310"/>
        <v/>
      </c>
      <c r="AM961" s="54" t="str">
        <f t="shared" si="310"/>
        <v/>
      </c>
      <c r="AN961" s="1" t="str">
        <f>IF(AF961="S",VLOOKUP(AI961,lookups!$N$1:$O$100,2,FALSE),"NVT")</f>
        <v>NVT</v>
      </c>
      <c r="AP961" s="54" t="str">
        <f t="shared" si="296"/>
        <v/>
      </c>
    </row>
    <row r="962" spans="1:42" x14ac:dyDescent="0.2">
      <c r="A962" s="1" t="e">
        <f t="shared" si="305"/>
        <v>#VALUE!</v>
      </c>
      <c r="B962" s="1">
        <f t="shared" si="306"/>
        <v>229</v>
      </c>
      <c r="C962" s="1">
        <f t="shared" si="307"/>
        <v>1</v>
      </c>
      <c r="D962" s="1">
        <f t="shared" si="308"/>
        <v>0</v>
      </c>
      <c r="E962" s="1">
        <f t="shared" si="292"/>
        <v>958</v>
      </c>
      <c r="F962" s="1" t="str">
        <f>IFERROR(VLOOKUP($E962,aanmeldingen!$B:$AB,F$1,FALSE),"-")</f>
        <v>-</v>
      </c>
      <c r="H962" s="25" t="str">
        <f>IF($D962=1,VLOOKUP($E962,aanmeldingen!$B:$AB,H$1,FALSE),"")</f>
        <v/>
      </c>
      <c r="I962" s="1" t="str">
        <f>IF($D962=1,VLOOKUP($E962,aanmeldingen!$B:$AB,I$1,FALSE),"")</f>
        <v/>
      </c>
      <c r="J962" s="1" t="str">
        <f>IF($D962=1,VLOOKUP($E962,aanmeldingen!$B:$AB,J$1,FALSE),"")</f>
        <v/>
      </c>
      <c r="K962" s="95" t="str">
        <f>IF($D962=1,VLOOKUP($E962,aanmeldingen!$B:$AB,K$1,FALSE),"")</f>
        <v/>
      </c>
      <c r="L962" s="95" t="str">
        <f>IF($D962=1,VLOOKUP($E962,aanmeldingen!$B:$AB,L$1,FALSE),"")</f>
        <v/>
      </c>
      <c r="M962" s="18" t="str">
        <f>IF($D962=1,VLOOKUP($E962,aanmeldingen!$B:$AB,M$1,FALSE),"")</f>
        <v/>
      </c>
      <c r="N962" s="1" t="str">
        <f>IF($D962=1,VLOOKUP($E962,aanmeldingen!$B:$AB,N$1,FALSE),"")</f>
        <v/>
      </c>
      <c r="O962" s="1" t="str">
        <f>IF($F962="-","",VLOOKUP($E962,aanmeldingen!$B:$AB,O$1,FALSE))</f>
        <v/>
      </c>
      <c r="P962" s="1" t="str">
        <f>IF($F962="-","",VLOOKUP($E962,aanmeldingen!$B:$AB,P$1,FALSE))</f>
        <v/>
      </c>
      <c r="Q962" s="1" t="str">
        <f>IF($F962="-","",VLOOKUP($E962,aanmeldingen!$B:$AB,Q$1,FALSE))</f>
        <v/>
      </c>
      <c r="R962" s="123"/>
      <c r="S962" s="123"/>
      <c r="AA962" s="54">
        <f t="shared" si="293"/>
        <v>0</v>
      </c>
      <c r="AB962" s="54" t="e">
        <f t="shared" si="294"/>
        <v>#VALUE!</v>
      </c>
      <c r="AC962" s="83" t="str">
        <f t="shared" si="295"/>
        <v/>
      </c>
      <c r="AD962" s="54">
        <f t="shared" si="297"/>
        <v>958</v>
      </c>
      <c r="AE962" s="54" t="str">
        <f t="shared" si="300"/>
        <v/>
      </c>
      <c r="AF962" s="54" t="str">
        <f t="shared" si="301"/>
        <v/>
      </c>
      <c r="AG962" s="54" t="str">
        <f t="shared" si="309"/>
        <v/>
      </c>
      <c r="AH962" s="54" t="str">
        <f t="shared" si="309"/>
        <v/>
      </c>
      <c r="AI962" s="54" t="str">
        <f t="shared" si="309"/>
        <v/>
      </c>
      <c r="AJ962" s="54" t="str">
        <f t="shared" si="304"/>
        <v/>
      </c>
      <c r="AK962" s="54" t="str">
        <f t="shared" si="310"/>
        <v/>
      </c>
      <c r="AL962" s="54" t="str">
        <f t="shared" si="310"/>
        <v/>
      </c>
      <c r="AM962" s="54" t="str">
        <f t="shared" si="310"/>
        <v/>
      </c>
      <c r="AN962" s="1" t="str">
        <f>IF(AF962="S",VLOOKUP(AI962,lookups!$N$1:$O$100,2,FALSE),"NVT")</f>
        <v>NVT</v>
      </c>
      <c r="AP962" s="54" t="str">
        <f t="shared" si="296"/>
        <v/>
      </c>
    </row>
    <row r="963" spans="1:42" x14ac:dyDescent="0.2">
      <c r="A963" s="1" t="e">
        <f t="shared" si="305"/>
        <v>#VALUE!</v>
      </c>
      <c r="B963" s="1">
        <f t="shared" si="306"/>
        <v>230</v>
      </c>
      <c r="C963" s="1">
        <f t="shared" si="307"/>
        <v>1</v>
      </c>
      <c r="D963" s="1">
        <f t="shared" si="308"/>
        <v>0</v>
      </c>
      <c r="E963" s="1">
        <f t="shared" si="292"/>
        <v>959</v>
      </c>
      <c r="F963" s="1" t="str">
        <f>IFERROR(VLOOKUP($E963,aanmeldingen!$B:$AB,F$1,FALSE),"-")</f>
        <v>-</v>
      </c>
      <c r="H963" s="25" t="str">
        <f>IF($D963=1,VLOOKUP($E963,aanmeldingen!$B:$AB,H$1,FALSE),"")</f>
        <v/>
      </c>
      <c r="I963" s="1" t="str">
        <f>IF($D963=1,VLOOKUP($E963,aanmeldingen!$B:$AB,I$1,FALSE),"")</f>
        <v/>
      </c>
      <c r="J963" s="1" t="str">
        <f>IF($D963=1,VLOOKUP($E963,aanmeldingen!$B:$AB,J$1,FALSE),"")</f>
        <v/>
      </c>
      <c r="K963" s="95" t="str">
        <f>IF($D963=1,VLOOKUP($E963,aanmeldingen!$B:$AB,K$1,FALSE),"")</f>
        <v/>
      </c>
      <c r="L963" s="95" t="str">
        <f>IF($D963=1,VLOOKUP($E963,aanmeldingen!$B:$AB,L$1,FALSE),"")</f>
        <v/>
      </c>
      <c r="M963" s="18" t="str">
        <f>IF($D963=1,VLOOKUP($E963,aanmeldingen!$B:$AB,M$1,FALSE),"")</f>
        <v/>
      </c>
      <c r="N963" s="1" t="str">
        <f>IF($D963=1,VLOOKUP($E963,aanmeldingen!$B:$AB,N$1,FALSE),"")</f>
        <v/>
      </c>
      <c r="O963" s="1" t="str">
        <f>IF($F963="-","",VLOOKUP($E963,aanmeldingen!$B:$AB,O$1,FALSE))</f>
        <v/>
      </c>
      <c r="P963" s="1" t="str">
        <f>IF($F963="-","",VLOOKUP($E963,aanmeldingen!$B:$AB,P$1,FALSE))</f>
        <v/>
      </c>
      <c r="Q963" s="1" t="str">
        <f>IF($F963="-","",VLOOKUP($E963,aanmeldingen!$B:$AB,Q$1,FALSE))</f>
        <v/>
      </c>
      <c r="R963" s="123"/>
      <c r="S963" s="123"/>
      <c r="AA963" s="54">
        <f t="shared" si="293"/>
        <v>0</v>
      </c>
      <c r="AB963" s="54" t="e">
        <f t="shared" si="294"/>
        <v>#VALUE!</v>
      </c>
      <c r="AC963" s="83" t="str">
        <f t="shared" si="295"/>
        <v/>
      </c>
      <c r="AD963" s="54">
        <f t="shared" si="297"/>
        <v>959</v>
      </c>
      <c r="AE963" s="54" t="str">
        <f t="shared" si="300"/>
        <v/>
      </c>
      <c r="AF963" s="54" t="str">
        <f t="shared" si="301"/>
        <v/>
      </c>
      <c r="AG963" s="54" t="str">
        <f t="shared" si="309"/>
        <v/>
      </c>
      <c r="AH963" s="54" t="str">
        <f t="shared" si="309"/>
        <v/>
      </c>
      <c r="AI963" s="54" t="str">
        <f t="shared" si="309"/>
        <v/>
      </c>
      <c r="AJ963" s="54" t="str">
        <f t="shared" si="304"/>
        <v/>
      </c>
      <c r="AK963" s="54" t="str">
        <f t="shared" si="310"/>
        <v/>
      </c>
      <c r="AL963" s="54" t="str">
        <f t="shared" si="310"/>
        <v/>
      </c>
      <c r="AM963" s="54" t="str">
        <f t="shared" si="310"/>
        <v/>
      </c>
      <c r="AN963" s="1" t="str">
        <f>IF(AF963="S",VLOOKUP(AI963,lookups!$N$1:$O$100,2,FALSE),"NVT")</f>
        <v>NVT</v>
      </c>
      <c r="AP963" s="54" t="str">
        <f t="shared" si="296"/>
        <v/>
      </c>
    </row>
    <row r="964" spans="1:42" x14ac:dyDescent="0.2">
      <c r="A964" s="1" t="e">
        <f t="shared" si="305"/>
        <v>#VALUE!</v>
      </c>
      <c r="B964" s="1">
        <f t="shared" si="306"/>
        <v>231</v>
      </c>
      <c r="C964" s="1">
        <f t="shared" si="307"/>
        <v>1</v>
      </c>
      <c r="D964" s="1">
        <f t="shared" si="308"/>
        <v>0</v>
      </c>
      <c r="E964" s="1">
        <f t="shared" si="292"/>
        <v>960</v>
      </c>
      <c r="F964" s="1" t="str">
        <f>IFERROR(VLOOKUP($E964,aanmeldingen!$B:$AB,F$1,FALSE),"-")</f>
        <v>-</v>
      </c>
      <c r="H964" s="25" t="str">
        <f>IF($D964=1,VLOOKUP($E964,aanmeldingen!$B:$AB,H$1,FALSE),"")</f>
        <v/>
      </c>
      <c r="I964" s="1" t="str">
        <f>IF($D964=1,VLOOKUP($E964,aanmeldingen!$B:$AB,I$1,FALSE),"")</f>
        <v/>
      </c>
      <c r="J964" s="1" t="str">
        <f>IF($D964=1,VLOOKUP($E964,aanmeldingen!$B:$AB,J$1,FALSE),"")</f>
        <v/>
      </c>
      <c r="K964" s="95" t="str">
        <f>IF($D964=1,VLOOKUP($E964,aanmeldingen!$B:$AB,K$1,FALSE),"")</f>
        <v/>
      </c>
      <c r="L964" s="95" t="str">
        <f>IF($D964=1,VLOOKUP($E964,aanmeldingen!$B:$AB,L$1,FALSE),"")</f>
        <v/>
      </c>
      <c r="M964" s="18" t="str">
        <f>IF($D964=1,VLOOKUP($E964,aanmeldingen!$B:$AB,M$1,FALSE),"")</f>
        <v/>
      </c>
      <c r="N964" s="1" t="str">
        <f>IF($D964=1,VLOOKUP($E964,aanmeldingen!$B:$AB,N$1,FALSE),"")</f>
        <v/>
      </c>
      <c r="O964" s="1" t="str">
        <f>IF($F964="-","",VLOOKUP($E964,aanmeldingen!$B:$AB,O$1,FALSE))</f>
        <v/>
      </c>
      <c r="P964" s="1" t="str">
        <f>IF($F964="-","",VLOOKUP($E964,aanmeldingen!$B:$AB,P$1,FALSE))</f>
        <v/>
      </c>
      <c r="Q964" s="1" t="str">
        <f>IF($F964="-","",VLOOKUP($E964,aanmeldingen!$B:$AB,Q$1,FALSE))</f>
        <v/>
      </c>
      <c r="R964" s="123"/>
      <c r="S964" s="123"/>
      <c r="AA964" s="54">
        <f t="shared" si="293"/>
        <v>0</v>
      </c>
      <c r="AB964" s="54" t="e">
        <f t="shared" si="294"/>
        <v>#VALUE!</v>
      </c>
      <c r="AC964" s="83" t="str">
        <f t="shared" si="295"/>
        <v/>
      </c>
      <c r="AD964" s="54">
        <f t="shared" si="297"/>
        <v>960</v>
      </c>
      <c r="AE964" s="54" t="str">
        <f t="shared" si="300"/>
        <v/>
      </c>
      <c r="AF964" s="54" t="str">
        <f t="shared" si="301"/>
        <v/>
      </c>
      <c r="AG964" s="54" t="str">
        <f t="shared" si="309"/>
        <v/>
      </c>
      <c r="AH964" s="54" t="str">
        <f t="shared" si="309"/>
        <v/>
      </c>
      <c r="AI964" s="54" t="str">
        <f t="shared" si="309"/>
        <v/>
      </c>
      <c r="AJ964" s="54" t="str">
        <f t="shared" si="304"/>
        <v/>
      </c>
      <c r="AK964" s="54" t="str">
        <f t="shared" si="310"/>
        <v/>
      </c>
      <c r="AL964" s="54" t="str">
        <f t="shared" si="310"/>
        <v/>
      </c>
      <c r="AM964" s="54" t="str">
        <f t="shared" si="310"/>
        <v/>
      </c>
      <c r="AN964" s="1" t="str">
        <f>IF(AF964="S",VLOOKUP(AI964,lookups!$N$1:$O$100,2,FALSE),"NVT")</f>
        <v>NVT</v>
      </c>
      <c r="AP964" s="54" t="str">
        <f t="shared" si="296"/>
        <v/>
      </c>
    </row>
    <row r="965" spans="1:42" x14ac:dyDescent="0.2">
      <c r="A965" s="1" t="e">
        <f t="shared" si="305"/>
        <v>#VALUE!</v>
      </c>
      <c r="B965" s="1">
        <f t="shared" si="306"/>
        <v>232</v>
      </c>
      <c r="C965" s="1">
        <f t="shared" si="307"/>
        <v>1</v>
      </c>
      <c r="D965" s="1">
        <f t="shared" si="308"/>
        <v>0</v>
      </c>
      <c r="E965" s="1">
        <f t="shared" ref="E965:E997" si="311">E964+1</f>
        <v>961</v>
      </c>
      <c r="F965" s="1" t="str">
        <f>IFERROR(VLOOKUP($E965,aanmeldingen!$B:$AB,F$1,FALSE),"-")</f>
        <v>-</v>
      </c>
      <c r="H965" s="25" t="str">
        <f>IF($D965=1,VLOOKUP($E965,aanmeldingen!$B:$AB,H$1,FALSE),"")</f>
        <v/>
      </c>
      <c r="I965" s="1" t="str">
        <f>IF($D965=1,VLOOKUP($E965,aanmeldingen!$B:$AB,I$1,FALSE),"")</f>
        <v/>
      </c>
      <c r="J965" s="1" t="str">
        <f>IF($D965=1,VLOOKUP($E965,aanmeldingen!$B:$AB,J$1,FALSE),"")</f>
        <v/>
      </c>
      <c r="K965" s="95" t="str">
        <f>IF($D965=1,VLOOKUP($E965,aanmeldingen!$B:$AB,K$1,FALSE),"")</f>
        <v/>
      </c>
      <c r="L965" s="95" t="str">
        <f>IF($D965=1,VLOOKUP($E965,aanmeldingen!$B:$AB,L$1,FALSE),"")</f>
        <v/>
      </c>
      <c r="M965" s="18" t="str">
        <f>IF($D965=1,VLOOKUP($E965,aanmeldingen!$B:$AB,M$1,FALSE),"")</f>
        <v/>
      </c>
      <c r="N965" s="1" t="str">
        <f>IF($D965=1,VLOOKUP($E965,aanmeldingen!$B:$AB,N$1,FALSE),"")</f>
        <v/>
      </c>
      <c r="O965" s="1" t="str">
        <f>IF($F965="-","",VLOOKUP($E965,aanmeldingen!$B:$AB,O$1,FALSE))</f>
        <v/>
      </c>
      <c r="P965" s="1" t="str">
        <f>IF($F965="-","",VLOOKUP($E965,aanmeldingen!$B:$AB,P$1,FALSE))</f>
        <v/>
      </c>
      <c r="Q965" s="1" t="str">
        <f>IF($F965="-","",VLOOKUP($E965,aanmeldingen!$B:$AB,Q$1,FALSE))</f>
        <v/>
      </c>
      <c r="R965" s="123"/>
      <c r="S965" s="123"/>
      <c r="AA965" s="54">
        <f t="shared" ref="AA965:AA997" si="312">IF(K965="",AA964,IF(AND(K965&gt;=$R$1,L965&lt;=$R$2),1,0))</f>
        <v>0</v>
      </c>
      <c r="AB965" s="54" t="e">
        <f t="shared" ref="AB965:AB1028" si="313">RANK(AC965,$AC$5:$AC$1990,1)</f>
        <v>#VALUE!</v>
      </c>
      <c r="AC965" s="83" t="str">
        <f t="shared" si="295"/>
        <v/>
      </c>
      <c r="AD965" s="54">
        <f t="shared" si="297"/>
        <v>961</v>
      </c>
      <c r="AE965" s="54" t="str">
        <f t="shared" si="300"/>
        <v/>
      </c>
      <c r="AF965" s="54" t="str">
        <f t="shared" si="301"/>
        <v/>
      </c>
      <c r="AG965" s="54" t="str">
        <f t="shared" ref="AG965:AI984" si="314">IF($AF965="W",VLOOKUP($AE965,$F$5:$N$997,AG$4,FALSE),IF($AF965="S",VLOOKUP($AE965,$A$5:$R$997,AG$3,FALSE),""))</f>
        <v/>
      </c>
      <c r="AH965" s="54" t="str">
        <f t="shared" si="314"/>
        <v/>
      </c>
      <c r="AI965" s="54" t="str">
        <f t="shared" si="314"/>
        <v/>
      </c>
      <c r="AJ965" s="54" t="str">
        <f t="shared" si="304"/>
        <v/>
      </c>
      <c r="AK965" s="54" t="str">
        <f t="shared" ref="AK965:AM984" si="315">IF($AF965="W",VLOOKUP($AE965,$F$5:$N$997,AK$4,FALSE),"")</f>
        <v/>
      </c>
      <c r="AL965" s="54" t="str">
        <f t="shared" si="315"/>
        <v/>
      </c>
      <c r="AM965" s="54" t="str">
        <f t="shared" si="315"/>
        <v/>
      </c>
      <c r="AN965" s="1" t="str">
        <f>IF(AF965="S",VLOOKUP(AI965,lookups!$N$1:$O$100,2,FALSE),"NVT")</f>
        <v>NVT</v>
      </c>
      <c r="AP965" s="54" t="str">
        <f t="shared" si="296"/>
        <v/>
      </c>
    </row>
    <row r="966" spans="1:42" x14ac:dyDescent="0.2">
      <c r="A966" s="1" t="e">
        <f t="shared" si="305"/>
        <v>#VALUE!</v>
      </c>
      <c r="B966" s="1">
        <f t="shared" si="306"/>
        <v>233</v>
      </c>
      <c r="C966" s="1">
        <f t="shared" si="307"/>
        <v>1</v>
      </c>
      <c r="D966" s="1">
        <f t="shared" si="308"/>
        <v>0</v>
      </c>
      <c r="E966" s="1">
        <f t="shared" si="311"/>
        <v>962</v>
      </c>
      <c r="F966" s="1" t="str">
        <f>IFERROR(VLOOKUP($E966,aanmeldingen!$B:$AB,F$1,FALSE),"-")</f>
        <v>-</v>
      </c>
      <c r="H966" s="25" t="str">
        <f>IF($D966=1,VLOOKUP($E966,aanmeldingen!$B:$AB,H$1,FALSE),"")</f>
        <v/>
      </c>
      <c r="I966" s="1" t="str">
        <f>IF($D966=1,VLOOKUP($E966,aanmeldingen!$B:$AB,I$1,FALSE),"")</f>
        <v/>
      </c>
      <c r="J966" s="1" t="str">
        <f>IF($D966=1,VLOOKUP($E966,aanmeldingen!$B:$AB,J$1,FALSE),"")</f>
        <v/>
      </c>
      <c r="K966" s="95" t="str">
        <f>IF($D966=1,VLOOKUP($E966,aanmeldingen!$B:$AB,K$1,FALSE),"")</f>
        <v/>
      </c>
      <c r="L966" s="95" t="str">
        <f>IF($D966=1,VLOOKUP($E966,aanmeldingen!$B:$AB,L$1,FALSE),"")</f>
        <v/>
      </c>
      <c r="M966" s="18" t="str">
        <f>IF($D966=1,VLOOKUP($E966,aanmeldingen!$B:$AB,M$1,FALSE),"")</f>
        <v/>
      </c>
      <c r="N966" s="1" t="str">
        <f>IF($D966=1,VLOOKUP($E966,aanmeldingen!$B:$AB,N$1,FALSE),"")</f>
        <v/>
      </c>
      <c r="O966" s="1" t="str">
        <f>IF($F966="-","",VLOOKUP($E966,aanmeldingen!$B:$AB,O$1,FALSE))</f>
        <v/>
      </c>
      <c r="P966" s="1" t="str">
        <f>IF($F966="-","",VLOOKUP($E966,aanmeldingen!$B:$AB,P$1,FALSE))</f>
        <v/>
      </c>
      <c r="Q966" s="1" t="str">
        <f>IF($F966="-","",VLOOKUP($E966,aanmeldingen!$B:$AB,Q$1,FALSE))</f>
        <v/>
      </c>
      <c r="R966" s="123"/>
      <c r="S966" s="123"/>
      <c r="AA966" s="54">
        <f t="shared" si="312"/>
        <v>0</v>
      </c>
      <c r="AB966" s="54" t="e">
        <f t="shared" si="313"/>
        <v>#VALUE!</v>
      </c>
      <c r="AC966" s="83" t="str">
        <f t="shared" ref="AC966:AC997" si="316">IF(AA966=1,F966+IF(R966&lt;&gt;"",R966/1000,E966/1000),"")</f>
        <v/>
      </c>
      <c r="AD966" s="54">
        <f t="shared" si="297"/>
        <v>962</v>
      </c>
      <c r="AE966" s="54" t="str">
        <f t="shared" si="300"/>
        <v/>
      </c>
      <c r="AF966" s="54" t="str">
        <f t="shared" si="301"/>
        <v/>
      </c>
      <c r="AG966" s="54" t="str">
        <f t="shared" si="314"/>
        <v/>
      </c>
      <c r="AH966" s="54" t="str">
        <f t="shared" si="314"/>
        <v/>
      </c>
      <c r="AI966" s="54" t="str">
        <f t="shared" si="314"/>
        <v/>
      </c>
      <c r="AJ966" s="54" t="str">
        <f t="shared" si="304"/>
        <v/>
      </c>
      <c r="AK966" s="54" t="str">
        <f t="shared" si="315"/>
        <v/>
      </c>
      <c r="AL966" s="54" t="str">
        <f t="shared" si="315"/>
        <v/>
      </c>
      <c r="AM966" s="54" t="str">
        <f t="shared" si="315"/>
        <v/>
      </c>
      <c r="AN966" s="1" t="str">
        <f>IF(AF966="S",VLOOKUP(AI966,lookups!$N$1:$O$100,2,FALSE),"NVT")</f>
        <v>NVT</v>
      </c>
      <c r="AP966" s="54" t="str">
        <f t="shared" ref="AP966:AP997" si="317">IF($AF966="W",VLOOKUP($AE966,$F$5:$S$997,AP$4,FALSE),"")</f>
        <v/>
      </c>
    </row>
    <row r="967" spans="1:42" x14ac:dyDescent="0.2">
      <c r="A967" s="1" t="e">
        <f t="shared" si="305"/>
        <v>#VALUE!</v>
      </c>
      <c r="B967" s="1">
        <f t="shared" si="306"/>
        <v>234</v>
      </c>
      <c r="C967" s="1">
        <f t="shared" si="307"/>
        <v>1</v>
      </c>
      <c r="D967" s="1">
        <f t="shared" si="308"/>
        <v>0</v>
      </c>
      <c r="E967" s="1">
        <f t="shared" si="311"/>
        <v>963</v>
      </c>
      <c r="F967" s="1" t="str">
        <f>IFERROR(VLOOKUP($E967,aanmeldingen!$B:$AB,F$1,FALSE),"-")</f>
        <v>-</v>
      </c>
      <c r="H967" s="25" t="str">
        <f>IF($D967=1,VLOOKUP($E967,aanmeldingen!$B:$AB,H$1,FALSE),"")</f>
        <v/>
      </c>
      <c r="I967" s="1" t="str">
        <f>IF($D967=1,VLOOKUP($E967,aanmeldingen!$B:$AB,I$1,FALSE),"")</f>
        <v/>
      </c>
      <c r="J967" s="1" t="str">
        <f>IF($D967=1,VLOOKUP($E967,aanmeldingen!$B:$AB,J$1,FALSE),"")</f>
        <v/>
      </c>
      <c r="K967" s="95" t="str">
        <f>IF($D967=1,VLOOKUP($E967,aanmeldingen!$B:$AB,K$1,FALSE),"")</f>
        <v/>
      </c>
      <c r="L967" s="95" t="str">
        <f>IF($D967=1,VLOOKUP($E967,aanmeldingen!$B:$AB,L$1,FALSE),"")</f>
        <v/>
      </c>
      <c r="M967" s="18" t="str">
        <f>IF($D967=1,VLOOKUP($E967,aanmeldingen!$B:$AB,M$1,FALSE),"")</f>
        <v/>
      </c>
      <c r="N967" s="1" t="str">
        <f>IF($D967=1,VLOOKUP($E967,aanmeldingen!$B:$AB,N$1,FALSE),"")</f>
        <v/>
      </c>
      <c r="O967" s="1" t="str">
        <f>IF($F967="-","",VLOOKUP($E967,aanmeldingen!$B:$AB,O$1,FALSE))</f>
        <v/>
      </c>
      <c r="P967" s="1" t="str">
        <f>IF($F967="-","",VLOOKUP($E967,aanmeldingen!$B:$AB,P$1,FALSE))</f>
        <v/>
      </c>
      <c r="Q967" s="1" t="str">
        <f>IF($F967="-","",VLOOKUP($E967,aanmeldingen!$B:$AB,Q$1,FALSE))</f>
        <v/>
      </c>
      <c r="R967" s="123"/>
      <c r="S967" s="123"/>
      <c r="AA967" s="54">
        <f t="shared" si="312"/>
        <v>0</v>
      </c>
      <c r="AB967" s="54" t="e">
        <f t="shared" si="313"/>
        <v>#VALUE!</v>
      </c>
      <c r="AC967" s="83" t="str">
        <f t="shared" si="316"/>
        <v/>
      </c>
      <c r="AD967" s="54">
        <f t="shared" ref="AD967:AD997" si="318">AD966+1</f>
        <v>963</v>
      </c>
      <c r="AE967" s="54" t="str">
        <f t="shared" si="300"/>
        <v/>
      </c>
      <c r="AF967" s="54" t="str">
        <f t="shared" si="301"/>
        <v/>
      </c>
      <c r="AG967" s="54" t="str">
        <f t="shared" si="314"/>
        <v/>
      </c>
      <c r="AH967" s="54" t="str">
        <f t="shared" si="314"/>
        <v/>
      </c>
      <c r="AI967" s="54" t="str">
        <f t="shared" si="314"/>
        <v/>
      </c>
      <c r="AJ967" s="54" t="str">
        <f t="shared" si="304"/>
        <v/>
      </c>
      <c r="AK967" s="54" t="str">
        <f t="shared" si="315"/>
        <v/>
      </c>
      <c r="AL967" s="54" t="str">
        <f t="shared" si="315"/>
        <v/>
      </c>
      <c r="AM967" s="54" t="str">
        <f t="shared" si="315"/>
        <v/>
      </c>
      <c r="AN967" s="1" t="str">
        <f>IF(AF967="S",VLOOKUP(AI967,lookups!$N$1:$O$100,2,FALSE),"NVT")</f>
        <v>NVT</v>
      </c>
      <c r="AP967" s="54" t="str">
        <f t="shared" si="317"/>
        <v/>
      </c>
    </row>
    <row r="968" spans="1:42" x14ac:dyDescent="0.2">
      <c r="A968" s="1" t="e">
        <f t="shared" si="305"/>
        <v>#VALUE!</v>
      </c>
      <c r="B968" s="1">
        <f t="shared" si="306"/>
        <v>235</v>
      </c>
      <c r="C968" s="1">
        <f t="shared" si="307"/>
        <v>1</v>
      </c>
      <c r="D968" s="1">
        <f t="shared" si="308"/>
        <v>0</v>
      </c>
      <c r="E968" s="1">
        <f t="shared" si="311"/>
        <v>964</v>
      </c>
      <c r="F968" s="1" t="str">
        <f>IFERROR(VLOOKUP($E968,aanmeldingen!$B:$AB,F$1,FALSE),"-")</f>
        <v>-</v>
      </c>
      <c r="H968" s="25" t="str">
        <f>IF($D968=1,VLOOKUP($E968,aanmeldingen!$B:$AB,H$1,FALSE),"")</f>
        <v/>
      </c>
      <c r="I968" s="1" t="str">
        <f>IF($D968=1,VLOOKUP($E968,aanmeldingen!$B:$AB,I$1,FALSE),"")</f>
        <v/>
      </c>
      <c r="J968" s="1" t="str">
        <f>IF($D968=1,VLOOKUP($E968,aanmeldingen!$B:$AB,J$1,FALSE),"")</f>
        <v/>
      </c>
      <c r="K968" s="95" t="str">
        <f>IF($D968=1,VLOOKUP($E968,aanmeldingen!$B:$AB,K$1,FALSE),"")</f>
        <v/>
      </c>
      <c r="L968" s="95" t="str">
        <f>IF($D968=1,VLOOKUP($E968,aanmeldingen!$B:$AB,L$1,FALSE),"")</f>
        <v/>
      </c>
      <c r="M968" s="18" t="str">
        <f>IF($D968=1,VLOOKUP($E968,aanmeldingen!$B:$AB,M$1,FALSE),"")</f>
        <v/>
      </c>
      <c r="N968" s="1" t="str">
        <f>IF($D968=1,VLOOKUP($E968,aanmeldingen!$B:$AB,N$1,FALSE),"")</f>
        <v/>
      </c>
      <c r="O968" s="1" t="str">
        <f>IF($F968="-","",VLOOKUP($E968,aanmeldingen!$B:$AB,O$1,FALSE))</f>
        <v/>
      </c>
      <c r="P968" s="1" t="str">
        <f>IF($F968="-","",VLOOKUP($E968,aanmeldingen!$B:$AB,P$1,FALSE))</f>
        <v/>
      </c>
      <c r="Q968" s="1" t="str">
        <f>IF($F968="-","",VLOOKUP($E968,aanmeldingen!$B:$AB,Q$1,FALSE))</f>
        <v/>
      </c>
      <c r="R968" s="123"/>
      <c r="S968" s="123"/>
      <c r="AA968" s="54">
        <f t="shared" si="312"/>
        <v>0</v>
      </c>
      <c r="AB968" s="54" t="e">
        <f t="shared" si="313"/>
        <v>#VALUE!</v>
      </c>
      <c r="AC968" s="83" t="str">
        <f t="shared" si="316"/>
        <v/>
      </c>
      <c r="AD968" s="54">
        <f t="shared" si="318"/>
        <v>964</v>
      </c>
      <c r="AE968" s="54" t="str">
        <f t="shared" si="300"/>
        <v/>
      </c>
      <c r="AF968" s="54" t="str">
        <f t="shared" si="301"/>
        <v/>
      </c>
      <c r="AG968" s="54" t="str">
        <f t="shared" si="314"/>
        <v/>
      </c>
      <c r="AH968" s="54" t="str">
        <f t="shared" si="314"/>
        <v/>
      </c>
      <c r="AI968" s="54" t="str">
        <f t="shared" si="314"/>
        <v/>
      </c>
      <c r="AJ968" s="54" t="str">
        <f t="shared" si="304"/>
        <v/>
      </c>
      <c r="AK968" s="54" t="str">
        <f t="shared" si="315"/>
        <v/>
      </c>
      <c r="AL968" s="54" t="str">
        <f t="shared" si="315"/>
        <v/>
      </c>
      <c r="AM968" s="54" t="str">
        <f t="shared" si="315"/>
        <v/>
      </c>
      <c r="AN968" s="1" t="str">
        <f>IF(AF968="S",VLOOKUP(AI968,lookups!$N$1:$O$100,2,FALSE),"NVT")</f>
        <v>NVT</v>
      </c>
      <c r="AP968" s="54" t="str">
        <f t="shared" si="317"/>
        <v/>
      </c>
    </row>
    <row r="969" spans="1:42" x14ac:dyDescent="0.2">
      <c r="A969" s="1" t="e">
        <f t="shared" si="305"/>
        <v>#VALUE!</v>
      </c>
      <c r="B969" s="1">
        <f t="shared" si="306"/>
        <v>236</v>
      </c>
      <c r="C969" s="1">
        <f t="shared" si="307"/>
        <v>1</v>
      </c>
      <c r="D969" s="1">
        <f t="shared" si="308"/>
        <v>0</v>
      </c>
      <c r="E969" s="1">
        <f t="shared" si="311"/>
        <v>965</v>
      </c>
      <c r="F969" s="1" t="str">
        <f>IFERROR(VLOOKUP($E969,aanmeldingen!$B:$AB,F$1,FALSE),"-")</f>
        <v>-</v>
      </c>
      <c r="H969" s="25" t="str">
        <f>IF($D969=1,VLOOKUP($E969,aanmeldingen!$B:$AB,H$1,FALSE),"")</f>
        <v/>
      </c>
      <c r="I969" s="1" t="str">
        <f>IF($D969=1,VLOOKUP($E969,aanmeldingen!$B:$AB,I$1,FALSE),"")</f>
        <v/>
      </c>
      <c r="J969" s="1" t="str">
        <f>IF($D969=1,VLOOKUP($E969,aanmeldingen!$B:$AB,J$1,FALSE),"")</f>
        <v/>
      </c>
      <c r="K969" s="95" t="str">
        <f>IF($D969=1,VLOOKUP($E969,aanmeldingen!$B:$AB,K$1,FALSE),"")</f>
        <v/>
      </c>
      <c r="L969" s="95" t="str">
        <f>IF($D969=1,VLOOKUP($E969,aanmeldingen!$B:$AB,L$1,FALSE),"")</f>
        <v/>
      </c>
      <c r="M969" s="18" t="str">
        <f>IF($D969=1,VLOOKUP($E969,aanmeldingen!$B:$AB,M$1,FALSE),"")</f>
        <v/>
      </c>
      <c r="N969" s="1" t="str">
        <f>IF($D969=1,VLOOKUP($E969,aanmeldingen!$B:$AB,N$1,FALSE),"")</f>
        <v/>
      </c>
      <c r="O969" s="1" t="str">
        <f>IF($F969="-","",VLOOKUP($E969,aanmeldingen!$B:$AB,O$1,FALSE))</f>
        <v/>
      </c>
      <c r="P969" s="1" t="str">
        <f>IF($F969="-","",VLOOKUP($E969,aanmeldingen!$B:$AB,P$1,FALSE))</f>
        <v/>
      </c>
      <c r="Q969" s="1" t="str">
        <f>IF($F969="-","",VLOOKUP($E969,aanmeldingen!$B:$AB,Q$1,FALSE))</f>
        <v/>
      </c>
      <c r="R969" s="123"/>
      <c r="S969" s="123"/>
      <c r="AA969" s="54">
        <f t="shared" si="312"/>
        <v>0</v>
      </c>
      <c r="AB969" s="54" t="e">
        <f t="shared" si="313"/>
        <v>#VALUE!</v>
      </c>
      <c r="AC969" s="83" t="str">
        <f t="shared" si="316"/>
        <v/>
      </c>
      <c r="AD969" s="54">
        <f t="shared" si="318"/>
        <v>965</v>
      </c>
      <c r="AE969" s="54" t="str">
        <f t="shared" si="300"/>
        <v/>
      </c>
      <c r="AF969" s="54" t="str">
        <f t="shared" si="301"/>
        <v/>
      </c>
      <c r="AG969" s="54" t="str">
        <f t="shared" si="314"/>
        <v/>
      </c>
      <c r="AH969" s="54" t="str">
        <f t="shared" si="314"/>
        <v/>
      </c>
      <c r="AI969" s="54" t="str">
        <f t="shared" si="314"/>
        <v/>
      </c>
      <c r="AJ969" s="54" t="str">
        <f t="shared" si="304"/>
        <v/>
      </c>
      <c r="AK969" s="54" t="str">
        <f t="shared" si="315"/>
        <v/>
      </c>
      <c r="AL969" s="54" t="str">
        <f t="shared" si="315"/>
        <v/>
      </c>
      <c r="AM969" s="54" t="str">
        <f t="shared" si="315"/>
        <v/>
      </c>
      <c r="AN969" s="1" t="str">
        <f>IF(AF969="S",VLOOKUP(AI969,lookups!$N$1:$O$100,2,FALSE),"NVT")</f>
        <v>NVT</v>
      </c>
      <c r="AP969" s="54" t="str">
        <f t="shared" si="317"/>
        <v/>
      </c>
    </row>
    <row r="970" spans="1:42" x14ac:dyDescent="0.2">
      <c r="A970" s="1" t="e">
        <f t="shared" si="305"/>
        <v>#VALUE!</v>
      </c>
      <c r="B970" s="1">
        <f t="shared" si="306"/>
        <v>237</v>
      </c>
      <c r="C970" s="1">
        <f t="shared" si="307"/>
        <v>1</v>
      </c>
      <c r="D970" s="1">
        <f t="shared" si="308"/>
        <v>0</v>
      </c>
      <c r="E970" s="1">
        <f t="shared" si="311"/>
        <v>966</v>
      </c>
      <c r="F970" s="1" t="str">
        <f>IFERROR(VLOOKUP($E970,aanmeldingen!$B:$AB,F$1,FALSE),"-")</f>
        <v>-</v>
      </c>
      <c r="H970" s="25" t="str">
        <f>IF($D970=1,VLOOKUP($E970,aanmeldingen!$B:$AB,H$1,FALSE),"")</f>
        <v/>
      </c>
      <c r="I970" s="1" t="str">
        <f>IF($D970=1,VLOOKUP($E970,aanmeldingen!$B:$AB,I$1,FALSE),"")</f>
        <v/>
      </c>
      <c r="J970" s="1" t="str">
        <f>IF($D970=1,VLOOKUP($E970,aanmeldingen!$B:$AB,J$1,FALSE),"")</f>
        <v/>
      </c>
      <c r="K970" s="95" t="str">
        <f>IF($D970=1,VLOOKUP($E970,aanmeldingen!$B:$AB,K$1,FALSE),"")</f>
        <v/>
      </c>
      <c r="L970" s="95" t="str">
        <f>IF($D970=1,VLOOKUP($E970,aanmeldingen!$B:$AB,L$1,FALSE),"")</f>
        <v/>
      </c>
      <c r="M970" s="18" t="str">
        <f>IF($D970=1,VLOOKUP($E970,aanmeldingen!$B:$AB,M$1,FALSE),"")</f>
        <v/>
      </c>
      <c r="N970" s="1" t="str">
        <f>IF($D970=1,VLOOKUP($E970,aanmeldingen!$B:$AB,N$1,FALSE),"")</f>
        <v/>
      </c>
      <c r="O970" s="1" t="str">
        <f>IF($F970="-","",VLOOKUP($E970,aanmeldingen!$B:$AB,O$1,FALSE))</f>
        <v/>
      </c>
      <c r="P970" s="1" t="str">
        <f>IF($F970="-","",VLOOKUP($E970,aanmeldingen!$B:$AB,P$1,FALSE))</f>
        <v/>
      </c>
      <c r="Q970" s="1" t="str">
        <f>IF($F970="-","",VLOOKUP($E970,aanmeldingen!$B:$AB,Q$1,FALSE))</f>
        <v/>
      </c>
      <c r="R970" s="123"/>
      <c r="S970" s="123"/>
      <c r="AA970" s="54">
        <f t="shared" si="312"/>
        <v>0</v>
      </c>
      <c r="AB970" s="54" t="e">
        <f t="shared" si="313"/>
        <v>#VALUE!</v>
      </c>
      <c r="AC970" s="83" t="str">
        <f t="shared" si="316"/>
        <v/>
      </c>
      <c r="AD970" s="54">
        <f t="shared" si="318"/>
        <v>966</v>
      </c>
      <c r="AE970" s="54" t="str">
        <f t="shared" si="300"/>
        <v/>
      </c>
      <c r="AF970" s="54" t="str">
        <f t="shared" si="301"/>
        <v/>
      </c>
      <c r="AG970" s="54" t="str">
        <f t="shared" si="314"/>
        <v/>
      </c>
      <c r="AH970" s="54" t="str">
        <f t="shared" si="314"/>
        <v/>
      </c>
      <c r="AI970" s="54" t="str">
        <f t="shared" si="314"/>
        <v/>
      </c>
      <c r="AJ970" s="54" t="str">
        <f t="shared" si="304"/>
        <v/>
      </c>
      <c r="AK970" s="54" t="str">
        <f t="shared" si="315"/>
        <v/>
      </c>
      <c r="AL970" s="54" t="str">
        <f t="shared" si="315"/>
        <v/>
      </c>
      <c r="AM970" s="54" t="str">
        <f t="shared" si="315"/>
        <v/>
      </c>
      <c r="AN970" s="1" t="str">
        <f>IF(AF970="S",VLOOKUP(AI970,lookups!$N$1:$O$100,2,FALSE),"NVT")</f>
        <v>NVT</v>
      </c>
      <c r="AP970" s="54" t="str">
        <f t="shared" si="317"/>
        <v/>
      </c>
    </row>
    <row r="971" spans="1:42" x14ac:dyDescent="0.2">
      <c r="A971" s="1" t="e">
        <f t="shared" si="305"/>
        <v>#VALUE!</v>
      </c>
      <c r="B971" s="1">
        <f t="shared" si="306"/>
        <v>238</v>
      </c>
      <c r="C971" s="1">
        <f t="shared" si="307"/>
        <v>1</v>
      </c>
      <c r="D971" s="1">
        <f t="shared" si="308"/>
        <v>0</v>
      </c>
      <c r="E971" s="1">
        <f t="shared" si="311"/>
        <v>967</v>
      </c>
      <c r="F971" s="1" t="str">
        <f>IFERROR(VLOOKUP($E971,aanmeldingen!$B:$AB,F$1,FALSE),"-")</f>
        <v>-</v>
      </c>
      <c r="H971" s="25" t="str">
        <f>IF($D971=1,VLOOKUP($E971,aanmeldingen!$B:$AB,H$1,FALSE),"")</f>
        <v/>
      </c>
      <c r="I971" s="1" t="str">
        <f>IF($D971=1,VLOOKUP($E971,aanmeldingen!$B:$AB,I$1,FALSE),"")</f>
        <v/>
      </c>
      <c r="J971" s="1" t="str">
        <f>IF($D971=1,VLOOKUP($E971,aanmeldingen!$B:$AB,J$1,FALSE),"")</f>
        <v/>
      </c>
      <c r="K971" s="95" t="str">
        <f>IF($D971=1,VLOOKUP($E971,aanmeldingen!$B:$AB,K$1,FALSE),"")</f>
        <v/>
      </c>
      <c r="L971" s="95" t="str">
        <f>IF($D971=1,VLOOKUP($E971,aanmeldingen!$B:$AB,L$1,FALSE),"")</f>
        <v/>
      </c>
      <c r="M971" s="18" t="str">
        <f>IF($D971=1,VLOOKUP($E971,aanmeldingen!$B:$AB,M$1,FALSE),"")</f>
        <v/>
      </c>
      <c r="N971" s="1" t="str">
        <f>IF($D971=1,VLOOKUP($E971,aanmeldingen!$B:$AB,N$1,FALSE),"")</f>
        <v/>
      </c>
      <c r="O971" s="1" t="str">
        <f>IF($F971="-","",VLOOKUP($E971,aanmeldingen!$B:$AB,O$1,FALSE))</f>
        <v/>
      </c>
      <c r="P971" s="1" t="str">
        <f>IF($F971="-","",VLOOKUP($E971,aanmeldingen!$B:$AB,P$1,FALSE))</f>
        <v/>
      </c>
      <c r="Q971" s="1" t="str">
        <f>IF($F971="-","",VLOOKUP($E971,aanmeldingen!$B:$AB,Q$1,FALSE))</f>
        <v/>
      </c>
      <c r="R971" s="123"/>
      <c r="S971" s="123"/>
      <c r="AA971" s="54">
        <f t="shared" si="312"/>
        <v>0</v>
      </c>
      <c r="AB971" s="54" t="e">
        <f t="shared" si="313"/>
        <v>#VALUE!</v>
      </c>
      <c r="AC971" s="83" t="str">
        <f t="shared" si="316"/>
        <v/>
      </c>
      <c r="AD971" s="54">
        <f t="shared" si="318"/>
        <v>967</v>
      </c>
      <c r="AE971" s="54" t="str">
        <f t="shared" si="300"/>
        <v/>
      </c>
      <c r="AF971" s="54" t="str">
        <f t="shared" si="301"/>
        <v/>
      </c>
      <c r="AG971" s="54" t="str">
        <f t="shared" si="314"/>
        <v/>
      </c>
      <c r="AH971" s="54" t="str">
        <f t="shared" si="314"/>
        <v/>
      </c>
      <c r="AI971" s="54" t="str">
        <f t="shared" si="314"/>
        <v/>
      </c>
      <c r="AJ971" s="54" t="str">
        <f t="shared" si="304"/>
        <v/>
      </c>
      <c r="AK971" s="54" t="str">
        <f t="shared" si="315"/>
        <v/>
      </c>
      <c r="AL971" s="54" t="str">
        <f t="shared" si="315"/>
        <v/>
      </c>
      <c r="AM971" s="54" t="str">
        <f t="shared" si="315"/>
        <v/>
      </c>
      <c r="AN971" s="1" t="str">
        <f>IF(AF971="S",VLOOKUP(AI971,lookups!$N$1:$O$100,2,FALSE),"NVT")</f>
        <v>NVT</v>
      </c>
      <c r="AP971" s="54" t="str">
        <f t="shared" si="317"/>
        <v/>
      </c>
    </row>
    <row r="972" spans="1:42" x14ac:dyDescent="0.2">
      <c r="A972" s="1" t="e">
        <f t="shared" si="305"/>
        <v>#VALUE!</v>
      </c>
      <c r="B972" s="1">
        <f t="shared" si="306"/>
        <v>239</v>
      </c>
      <c r="C972" s="1">
        <f t="shared" si="307"/>
        <v>1</v>
      </c>
      <c r="D972" s="1">
        <f t="shared" si="308"/>
        <v>0</v>
      </c>
      <c r="E972" s="1">
        <f t="shared" si="311"/>
        <v>968</v>
      </c>
      <c r="F972" s="1" t="str">
        <f>IFERROR(VLOOKUP($E972,aanmeldingen!$B:$AB,F$1,FALSE),"-")</f>
        <v>-</v>
      </c>
      <c r="H972" s="25" t="str">
        <f>IF($D972=1,VLOOKUP($E972,aanmeldingen!$B:$AB,H$1,FALSE),"")</f>
        <v/>
      </c>
      <c r="I972" s="1" t="str">
        <f>IF($D972=1,VLOOKUP($E972,aanmeldingen!$B:$AB,I$1,FALSE),"")</f>
        <v/>
      </c>
      <c r="J972" s="1" t="str">
        <f>IF($D972=1,VLOOKUP($E972,aanmeldingen!$B:$AB,J$1,FALSE),"")</f>
        <v/>
      </c>
      <c r="K972" s="95" t="str">
        <f>IF($D972=1,VLOOKUP($E972,aanmeldingen!$B:$AB,K$1,FALSE),"")</f>
        <v/>
      </c>
      <c r="L972" s="95" t="str">
        <f>IF($D972=1,VLOOKUP($E972,aanmeldingen!$B:$AB,L$1,FALSE),"")</f>
        <v/>
      </c>
      <c r="M972" s="18" t="str">
        <f>IF($D972=1,VLOOKUP($E972,aanmeldingen!$B:$AB,M$1,FALSE),"")</f>
        <v/>
      </c>
      <c r="N972" s="1" t="str">
        <f>IF($D972=1,VLOOKUP($E972,aanmeldingen!$B:$AB,N$1,FALSE),"")</f>
        <v/>
      </c>
      <c r="O972" s="1" t="str">
        <f>IF($F972="-","",VLOOKUP($E972,aanmeldingen!$B:$AB,O$1,FALSE))</f>
        <v/>
      </c>
      <c r="P972" s="1" t="str">
        <f>IF($F972="-","",VLOOKUP($E972,aanmeldingen!$B:$AB,P$1,FALSE))</f>
        <v/>
      </c>
      <c r="Q972" s="1" t="str">
        <f>IF($F972="-","",VLOOKUP($E972,aanmeldingen!$B:$AB,Q$1,FALSE))</f>
        <v/>
      </c>
      <c r="R972" s="123"/>
      <c r="S972" s="123"/>
      <c r="AA972" s="54">
        <f t="shared" si="312"/>
        <v>0</v>
      </c>
      <c r="AB972" s="54" t="e">
        <f t="shared" si="313"/>
        <v>#VALUE!</v>
      </c>
      <c r="AC972" s="83" t="str">
        <f t="shared" si="316"/>
        <v/>
      </c>
      <c r="AD972" s="54">
        <f t="shared" si="318"/>
        <v>968</v>
      </c>
      <c r="AE972" s="54" t="str">
        <f t="shared" si="300"/>
        <v/>
      </c>
      <c r="AF972" s="54" t="str">
        <f t="shared" si="301"/>
        <v/>
      </c>
      <c r="AG972" s="54" t="str">
        <f t="shared" si="314"/>
        <v/>
      </c>
      <c r="AH972" s="54" t="str">
        <f t="shared" si="314"/>
        <v/>
      </c>
      <c r="AI972" s="54" t="str">
        <f t="shared" si="314"/>
        <v/>
      </c>
      <c r="AJ972" s="54" t="str">
        <f t="shared" si="304"/>
        <v/>
      </c>
      <c r="AK972" s="54" t="str">
        <f t="shared" si="315"/>
        <v/>
      </c>
      <c r="AL972" s="54" t="str">
        <f t="shared" si="315"/>
        <v/>
      </c>
      <c r="AM972" s="54" t="str">
        <f t="shared" si="315"/>
        <v/>
      </c>
      <c r="AN972" s="1" t="str">
        <f>IF(AF972="S",VLOOKUP(AI972,lookups!$N$1:$O$100,2,FALSE),"NVT")</f>
        <v>NVT</v>
      </c>
      <c r="AP972" s="54" t="str">
        <f t="shared" si="317"/>
        <v/>
      </c>
    </row>
    <row r="973" spans="1:42" x14ac:dyDescent="0.2">
      <c r="A973" s="1" t="e">
        <f t="shared" si="305"/>
        <v>#VALUE!</v>
      </c>
      <c r="B973" s="1">
        <f t="shared" si="306"/>
        <v>240</v>
      </c>
      <c r="C973" s="1">
        <f t="shared" si="307"/>
        <v>1</v>
      </c>
      <c r="D973" s="1">
        <f t="shared" si="308"/>
        <v>0</v>
      </c>
      <c r="E973" s="1">
        <f t="shared" si="311"/>
        <v>969</v>
      </c>
      <c r="F973" s="1" t="str">
        <f>IFERROR(VLOOKUP($E973,aanmeldingen!$B:$AB,F$1,FALSE),"-")</f>
        <v>-</v>
      </c>
      <c r="H973" s="25" t="str">
        <f>IF($D973=1,VLOOKUP($E973,aanmeldingen!$B:$AB,H$1,FALSE),"")</f>
        <v/>
      </c>
      <c r="I973" s="1" t="str">
        <f>IF($D973=1,VLOOKUP($E973,aanmeldingen!$B:$AB,I$1,FALSE),"")</f>
        <v/>
      </c>
      <c r="J973" s="1" t="str">
        <f>IF($D973=1,VLOOKUP($E973,aanmeldingen!$B:$AB,J$1,FALSE),"")</f>
        <v/>
      </c>
      <c r="K973" s="95" t="str">
        <f>IF($D973=1,VLOOKUP($E973,aanmeldingen!$B:$AB,K$1,FALSE),"")</f>
        <v/>
      </c>
      <c r="L973" s="95" t="str">
        <f>IF($D973=1,VLOOKUP($E973,aanmeldingen!$B:$AB,L$1,FALSE),"")</f>
        <v/>
      </c>
      <c r="M973" s="18" t="str">
        <f>IF($D973=1,VLOOKUP($E973,aanmeldingen!$B:$AB,M$1,FALSE),"")</f>
        <v/>
      </c>
      <c r="N973" s="1" t="str">
        <f>IF($D973=1,VLOOKUP($E973,aanmeldingen!$B:$AB,N$1,FALSE),"")</f>
        <v/>
      </c>
      <c r="O973" s="1" t="str">
        <f>IF($F973="-","",VLOOKUP($E973,aanmeldingen!$B:$AB,O$1,FALSE))</f>
        <v/>
      </c>
      <c r="P973" s="1" t="str">
        <f>IF($F973="-","",VLOOKUP($E973,aanmeldingen!$B:$AB,P$1,FALSE))</f>
        <v/>
      </c>
      <c r="Q973" s="1" t="str">
        <f>IF($F973="-","",VLOOKUP($E973,aanmeldingen!$B:$AB,Q$1,FALSE))</f>
        <v/>
      </c>
      <c r="R973" s="123"/>
      <c r="S973" s="123"/>
      <c r="AA973" s="54">
        <f t="shared" si="312"/>
        <v>0</v>
      </c>
      <c r="AB973" s="54" t="e">
        <f t="shared" si="313"/>
        <v>#VALUE!</v>
      </c>
      <c r="AC973" s="83" t="str">
        <f t="shared" si="316"/>
        <v/>
      </c>
      <c r="AD973" s="54">
        <f t="shared" si="318"/>
        <v>969</v>
      </c>
      <c r="AE973" s="54" t="str">
        <f t="shared" si="300"/>
        <v/>
      </c>
      <c r="AF973" s="54" t="str">
        <f t="shared" si="301"/>
        <v/>
      </c>
      <c r="AG973" s="54" t="str">
        <f t="shared" si="314"/>
        <v/>
      </c>
      <c r="AH973" s="54" t="str">
        <f t="shared" si="314"/>
        <v/>
      </c>
      <c r="AI973" s="54" t="str">
        <f t="shared" si="314"/>
        <v/>
      </c>
      <c r="AJ973" s="54" t="str">
        <f t="shared" si="304"/>
        <v/>
      </c>
      <c r="AK973" s="54" t="str">
        <f t="shared" si="315"/>
        <v/>
      </c>
      <c r="AL973" s="54" t="str">
        <f t="shared" si="315"/>
        <v/>
      </c>
      <c r="AM973" s="54" t="str">
        <f t="shared" si="315"/>
        <v/>
      </c>
      <c r="AN973" s="1" t="str">
        <f>IF(AF973="S",VLOOKUP(AI973,lookups!$N$1:$O$100,2,FALSE),"NVT")</f>
        <v>NVT</v>
      </c>
      <c r="AP973" s="54" t="str">
        <f t="shared" si="317"/>
        <v/>
      </c>
    </row>
    <row r="974" spans="1:42" x14ac:dyDescent="0.2">
      <c r="A974" s="1" t="e">
        <f t="shared" si="305"/>
        <v>#VALUE!</v>
      </c>
      <c r="B974" s="1">
        <f t="shared" si="306"/>
        <v>241</v>
      </c>
      <c r="C974" s="1">
        <f t="shared" si="307"/>
        <v>1</v>
      </c>
      <c r="D974" s="1">
        <f t="shared" si="308"/>
        <v>0</v>
      </c>
      <c r="E974" s="1">
        <f t="shared" si="311"/>
        <v>970</v>
      </c>
      <c r="F974" s="1" t="str">
        <f>IFERROR(VLOOKUP($E974,aanmeldingen!$B:$AB,F$1,FALSE),"-")</f>
        <v>-</v>
      </c>
      <c r="H974" s="25" t="str">
        <f>IF($D974=1,VLOOKUP($E974,aanmeldingen!$B:$AB,H$1,FALSE),"")</f>
        <v/>
      </c>
      <c r="I974" s="1" t="str">
        <f>IF($D974=1,VLOOKUP($E974,aanmeldingen!$B:$AB,I$1,FALSE),"")</f>
        <v/>
      </c>
      <c r="J974" s="1" t="str">
        <f>IF($D974=1,VLOOKUP($E974,aanmeldingen!$B:$AB,J$1,FALSE),"")</f>
        <v/>
      </c>
      <c r="K974" s="95" t="str">
        <f>IF($D974=1,VLOOKUP($E974,aanmeldingen!$B:$AB,K$1,FALSE),"")</f>
        <v/>
      </c>
      <c r="L974" s="95" t="str">
        <f>IF($D974=1,VLOOKUP($E974,aanmeldingen!$B:$AB,L$1,FALSE),"")</f>
        <v/>
      </c>
      <c r="M974" s="18" t="str">
        <f>IF($D974=1,VLOOKUP($E974,aanmeldingen!$B:$AB,M$1,FALSE),"")</f>
        <v/>
      </c>
      <c r="N974" s="1" t="str">
        <f>IF($D974=1,VLOOKUP($E974,aanmeldingen!$B:$AB,N$1,FALSE),"")</f>
        <v/>
      </c>
      <c r="O974" s="1" t="str">
        <f>IF($F974="-","",VLOOKUP($E974,aanmeldingen!$B:$AB,O$1,FALSE))</f>
        <v/>
      </c>
      <c r="P974" s="1" t="str">
        <f>IF($F974="-","",VLOOKUP($E974,aanmeldingen!$B:$AB,P$1,FALSE))</f>
        <v/>
      </c>
      <c r="Q974" s="1" t="str">
        <f>IF($F974="-","",VLOOKUP($E974,aanmeldingen!$B:$AB,Q$1,FALSE))</f>
        <v/>
      </c>
      <c r="R974" s="123"/>
      <c r="S974" s="123"/>
      <c r="AA974" s="54">
        <f t="shared" si="312"/>
        <v>0</v>
      </c>
      <c r="AB974" s="54" t="e">
        <f t="shared" si="313"/>
        <v>#VALUE!</v>
      </c>
      <c r="AC974" s="83" t="str">
        <f t="shared" si="316"/>
        <v/>
      </c>
      <c r="AD974" s="54">
        <f t="shared" si="318"/>
        <v>970</v>
      </c>
      <c r="AE974" s="54" t="str">
        <f t="shared" si="300"/>
        <v/>
      </c>
      <c r="AF974" s="54" t="str">
        <f t="shared" si="301"/>
        <v/>
      </c>
      <c r="AG974" s="54" t="str">
        <f t="shared" si="314"/>
        <v/>
      </c>
      <c r="AH974" s="54" t="str">
        <f t="shared" si="314"/>
        <v/>
      </c>
      <c r="AI974" s="54" t="str">
        <f t="shared" si="314"/>
        <v/>
      </c>
      <c r="AJ974" s="54" t="str">
        <f t="shared" si="304"/>
        <v/>
      </c>
      <c r="AK974" s="54" t="str">
        <f t="shared" si="315"/>
        <v/>
      </c>
      <c r="AL974" s="54" t="str">
        <f t="shared" si="315"/>
        <v/>
      </c>
      <c r="AM974" s="54" t="str">
        <f t="shared" si="315"/>
        <v/>
      </c>
      <c r="AN974" s="1" t="str">
        <f>IF(AF974="S",VLOOKUP(AI974,lookups!$N$1:$O$100,2,FALSE),"NVT")</f>
        <v>NVT</v>
      </c>
      <c r="AP974" s="54" t="str">
        <f t="shared" si="317"/>
        <v/>
      </c>
    </row>
    <row r="975" spans="1:42" x14ac:dyDescent="0.2">
      <c r="A975" s="1" t="e">
        <f t="shared" si="305"/>
        <v>#VALUE!</v>
      </c>
      <c r="B975" s="1">
        <f t="shared" si="306"/>
        <v>242</v>
      </c>
      <c r="C975" s="1">
        <f t="shared" si="307"/>
        <v>1</v>
      </c>
      <c r="D975" s="1">
        <f t="shared" si="308"/>
        <v>0</v>
      </c>
      <c r="E975" s="1">
        <f t="shared" si="311"/>
        <v>971</v>
      </c>
      <c r="F975" s="1" t="str">
        <f>IFERROR(VLOOKUP($E975,aanmeldingen!$B:$AB,F$1,FALSE),"-")</f>
        <v>-</v>
      </c>
      <c r="H975" s="25" t="str">
        <f>IF($D975=1,VLOOKUP($E975,aanmeldingen!$B:$AB,H$1,FALSE),"")</f>
        <v/>
      </c>
      <c r="I975" s="1" t="str">
        <f>IF($D975=1,VLOOKUP($E975,aanmeldingen!$B:$AB,I$1,FALSE),"")</f>
        <v/>
      </c>
      <c r="J975" s="1" t="str">
        <f>IF($D975=1,VLOOKUP($E975,aanmeldingen!$B:$AB,J$1,FALSE),"")</f>
        <v/>
      </c>
      <c r="K975" s="95" t="str">
        <f>IF($D975=1,VLOOKUP($E975,aanmeldingen!$B:$AB,K$1,FALSE),"")</f>
        <v/>
      </c>
      <c r="L975" s="95" t="str">
        <f>IF($D975=1,VLOOKUP($E975,aanmeldingen!$B:$AB,L$1,FALSE),"")</f>
        <v/>
      </c>
      <c r="M975" s="18" t="str">
        <f>IF($D975=1,VLOOKUP($E975,aanmeldingen!$B:$AB,M$1,FALSE),"")</f>
        <v/>
      </c>
      <c r="N975" s="1" t="str">
        <f>IF($D975=1,VLOOKUP($E975,aanmeldingen!$B:$AB,N$1,FALSE),"")</f>
        <v/>
      </c>
      <c r="O975" s="1" t="str">
        <f>IF($F975="-","",VLOOKUP($E975,aanmeldingen!$B:$AB,O$1,FALSE))</f>
        <v/>
      </c>
      <c r="P975" s="1" t="str">
        <f>IF($F975="-","",VLOOKUP($E975,aanmeldingen!$B:$AB,P$1,FALSE))</f>
        <v/>
      </c>
      <c r="Q975" s="1" t="str">
        <f>IF($F975="-","",VLOOKUP($E975,aanmeldingen!$B:$AB,Q$1,FALSE))</f>
        <v/>
      </c>
      <c r="R975" s="123"/>
      <c r="S975" s="123"/>
      <c r="AA975" s="54">
        <f t="shared" si="312"/>
        <v>0</v>
      </c>
      <c r="AB975" s="54" t="e">
        <f t="shared" si="313"/>
        <v>#VALUE!</v>
      </c>
      <c r="AC975" s="83" t="str">
        <f t="shared" si="316"/>
        <v/>
      </c>
      <c r="AD975" s="54">
        <f t="shared" si="318"/>
        <v>971</v>
      </c>
      <c r="AE975" s="54" t="str">
        <f t="shared" si="300"/>
        <v/>
      </c>
      <c r="AF975" s="54" t="str">
        <f t="shared" si="301"/>
        <v/>
      </c>
      <c r="AG975" s="54" t="str">
        <f t="shared" si="314"/>
        <v/>
      </c>
      <c r="AH975" s="54" t="str">
        <f t="shared" si="314"/>
        <v/>
      </c>
      <c r="AI975" s="54" t="str">
        <f t="shared" si="314"/>
        <v/>
      </c>
      <c r="AJ975" s="54" t="str">
        <f t="shared" si="304"/>
        <v/>
      </c>
      <c r="AK975" s="54" t="str">
        <f t="shared" si="315"/>
        <v/>
      </c>
      <c r="AL975" s="54" t="str">
        <f t="shared" si="315"/>
        <v/>
      </c>
      <c r="AM975" s="54" t="str">
        <f t="shared" si="315"/>
        <v/>
      </c>
      <c r="AN975" s="1" t="str">
        <f>IF(AF975="S",VLOOKUP(AI975,lookups!$N$1:$O$100,2,FALSE),"NVT")</f>
        <v>NVT</v>
      </c>
      <c r="AP975" s="54" t="str">
        <f t="shared" si="317"/>
        <v/>
      </c>
    </row>
    <row r="976" spans="1:42" x14ac:dyDescent="0.2">
      <c r="A976" s="1" t="e">
        <f t="shared" si="305"/>
        <v>#VALUE!</v>
      </c>
      <c r="B976" s="1">
        <f t="shared" si="306"/>
        <v>243</v>
      </c>
      <c r="C976" s="1">
        <f t="shared" si="307"/>
        <v>1</v>
      </c>
      <c r="D976" s="1">
        <f t="shared" si="308"/>
        <v>0</v>
      </c>
      <c r="E976" s="1">
        <f t="shared" si="311"/>
        <v>972</v>
      </c>
      <c r="F976" s="1" t="str">
        <f>IFERROR(VLOOKUP($E976,aanmeldingen!$B:$AB,F$1,FALSE),"-")</f>
        <v>-</v>
      </c>
      <c r="H976" s="25" t="str">
        <f>IF($D976=1,VLOOKUP($E976,aanmeldingen!$B:$AB,H$1,FALSE),"")</f>
        <v/>
      </c>
      <c r="I976" s="1" t="str">
        <f>IF($D976=1,VLOOKUP($E976,aanmeldingen!$B:$AB,I$1,FALSE),"")</f>
        <v/>
      </c>
      <c r="J976" s="1" t="str">
        <f>IF($D976=1,VLOOKUP($E976,aanmeldingen!$B:$AB,J$1,FALSE),"")</f>
        <v/>
      </c>
      <c r="K976" s="95" t="str">
        <f>IF($D976=1,VLOOKUP($E976,aanmeldingen!$B:$AB,K$1,FALSE),"")</f>
        <v/>
      </c>
      <c r="L976" s="95" t="str">
        <f>IF($D976=1,VLOOKUP($E976,aanmeldingen!$B:$AB,L$1,FALSE),"")</f>
        <v/>
      </c>
      <c r="M976" s="18" t="str">
        <f>IF($D976=1,VLOOKUP($E976,aanmeldingen!$B:$AB,M$1,FALSE),"")</f>
        <v/>
      </c>
      <c r="N976" s="1" t="str">
        <f>IF($D976=1,VLOOKUP($E976,aanmeldingen!$B:$AB,N$1,FALSE),"")</f>
        <v/>
      </c>
      <c r="O976" s="1" t="str">
        <f>IF($F976="-","",VLOOKUP($E976,aanmeldingen!$B:$AB,O$1,FALSE))</f>
        <v/>
      </c>
      <c r="P976" s="1" t="str">
        <f>IF($F976="-","",VLOOKUP($E976,aanmeldingen!$B:$AB,P$1,FALSE))</f>
        <v/>
      </c>
      <c r="Q976" s="1" t="str">
        <f>IF($F976="-","",VLOOKUP($E976,aanmeldingen!$B:$AB,Q$1,FALSE))</f>
        <v/>
      </c>
      <c r="R976" s="123"/>
      <c r="S976" s="123"/>
      <c r="AA976" s="54">
        <f t="shared" si="312"/>
        <v>0</v>
      </c>
      <c r="AB976" s="54" t="e">
        <f t="shared" si="313"/>
        <v>#VALUE!</v>
      </c>
      <c r="AC976" s="83" t="str">
        <f t="shared" si="316"/>
        <v/>
      </c>
      <c r="AD976" s="54">
        <f t="shared" si="318"/>
        <v>972</v>
      </c>
      <c r="AE976" s="54" t="str">
        <f t="shared" si="300"/>
        <v/>
      </c>
      <c r="AF976" s="54" t="str">
        <f t="shared" si="301"/>
        <v/>
      </c>
      <c r="AG976" s="54" t="str">
        <f t="shared" si="314"/>
        <v/>
      </c>
      <c r="AH976" s="54" t="str">
        <f t="shared" si="314"/>
        <v/>
      </c>
      <c r="AI976" s="54" t="str">
        <f t="shared" si="314"/>
        <v/>
      </c>
      <c r="AJ976" s="54" t="str">
        <f t="shared" si="304"/>
        <v/>
      </c>
      <c r="AK976" s="54" t="str">
        <f t="shared" si="315"/>
        <v/>
      </c>
      <c r="AL976" s="54" t="str">
        <f t="shared" si="315"/>
        <v/>
      </c>
      <c r="AM976" s="54" t="str">
        <f t="shared" si="315"/>
        <v/>
      </c>
      <c r="AN976" s="1" t="str">
        <f>IF(AF976="S",VLOOKUP(AI976,lookups!$N$1:$O$100,2,FALSE),"NVT")</f>
        <v>NVT</v>
      </c>
      <c r="AP976" s="54" t="str">
        <f t="shared" si="317"/>
        <v/>
      </c>
    </row>
    <row r="977" spans="1:42" x14ac:dyDescent="0.2">
      <c r="A977" s="1" t="e">
        <f t="shared" si="305"/>
        <v>#VALUE!</v>
      </c>
      <c r="B977" s="1">
        <f t="shared" si="306"/>
        <v>244</v>
      </c>
      <c r="C977" s="1">
        <f t="shared" si="307"/>
        <v>1</v>
      </c>
      <c r="D977" s="1">
        <f t="shared" si="308"/>
        <v>0</v>
      </c>
      <c r="E977" s="1">
        <f t="shared" si="311"/>
        <v>973</v>
      </c>
      <c r="F977" s="1" t="str">
        <f>IFERROR(VLOOKUP($E977,aanmeldingen!$B:$AB,F$1,FALSE),"-")</f>
        <v>-</v>
      </c>
      <c r="H977" s="25" t="str">
        <f>IF($D977=1,VLOOKUP($E977,aanmeldingen!$B:$AB,H$1,FALSE),"")</f>
        <v/>
      </c>
      <c r="I977" s="1" t="str">
        <f>IF($D977=1,VLOOKUP($E977,aanmeldingen!$B:$AB,I$1,FALSE),"")</f>
        <v/>
      </c>
      <c r="J977" s="1" t="str">
        <f>IF($D977=1,VLOOKUP($E977,aanmeldingen!$B:$AB,J$1,FALSE),"")</f>
        <v/>
      </c>
      <c r="K977" s="95" t="str">
        <f>IF($D977=1,VLOOKUP($E977,aanmeldingen!$B:$AB,K$1,FALSE),"")</f>
        <v/>
      </c>
      <c r="L977" s="95" t="str">
        <f>IF($D977=1,VLOOKUP($E977,aanmeldingen!$B:$AB,L$1,FALSE),"")</f>
        <v/>
      </c>
      <c r="M977" s="18" t="str">
        <f>IF($D977=1,VLOOKUP($E977,aanmeldingen!$B:$AB,M$1,FALSE),"")</f>
        <v/>
      </c>
      <c r="N977" s="1" t="str">
        <f>IF($D977=1,VLOOKUP($E977,aanmeldingen!$B:$AB,N$1,FALSE),"")</f>
        <v/>
      </c>
      <c r="O977" s="1" t="str">
        <f>IF($F977="-","",VLOOKUP($E977,aanmeldingen!$B:$AB,O$1,FALSE))</f>
        <v/>
      </c>
      <c r="P977" s="1" t="str">
        <f>IF($F977="-","",VLOOKUP($E977,aanmeldingen!$B:$AB,P$1,FALSE))</f>
        <v/>
      </c>
      <c r="Q977" s="1" t="str">
        <f>IF($F977="-","",VLOOKUP($E977,aanmeldingen!$B:$AB,Q$1,FALSE))</f>
        <v/>
      </c>
      <c r="R977" s="123"/>
      <c r="S977" s="123"/>
      <c r="AA977" s="54">
        <f t="shared" si="312"/>
        <v>0</v>
      </c>
      <c r="AB977" s="54" t="e">
        <f t="shared" si="313"/>
        <v>#VALUE!</v>
      </c>
      <c r="AC977" s="83" t="str">
        <f t="shared" si="316"/>
        <v/>
      </c>
      <c r="AD977" s="54">
        <f t="shared" si="318"/>
        <v>973</v>
      </c>
      <c r="AE977" s="54" t="str">
        <f t="shared" si="300"/>
        <v/>
      </c>
      <c r="AF977" s="54" t="str">
        <f t="shared" si="301"/>
        <v/>
      </c>
      <c r="AG977" s="54" t="str">
        <f t="shared" si="314"/>
        <v/>
      </c>
      <c r="AH977" s="54" t="str">
        <f t="shared" si="314"/>
        <v/>
      </c>
      <c r="AI977" s="54" t="str">
        <f t="shared" si="314"/>
        <v/>
      </c>
      <c r="AJ977" s="54" t="str">
        <f t="shared" si="304"/>
        <v/>
      </c>
      <c r="AK977" s="54" t="str">
        <f t="shared" si="315"/>
        <v/>
      </c>
      <c r="AL977" s="54" t="str">
        <f t="shared" si="315"/>
        <v/>
      </c>
      <c r="AM977" s="54" t="str">
        <f t="shared" si="315"/>
        <v/>
      </c>
      <c r="AN977" s="1" t="str">
        <f>IF(AF977="S",VLOOKUP(AI977,lookups!$N$1:$O$100,2,FALSE),"NVT")</f>
        <v>NVT</v>
      </c>
      <c r="AP977" s="54" t="str">
        <f t="shared" si="317"/>
        <v/>
      </c>
    </row>
    <row r="978" spans="1:42" x14ac:dyDescent="0.2">
      <c r="A978" s="1" t="e">
        <f t="shared" si="305"/>
        <v>#VALUE!</v>
      </c>
      <c r="B978" s="1">
        <f t="shared" si="306"/>
        <v>245</v>
      </c>
      <c r="C978" s="1">
        <f t="shared" si="307"/>
        <v>1</v>
      </c>
      <c r="D978" s="1">
        <f t="shared" si="308"/>
        <v>0</v>
      </c>
      <c r="E978" s="1">
        <f t="shared" si="311"/>
        <v>974</v>
      </c>
      <c r="F978" s="1" t="str">
        <f>IFERROR(VLOOKUP($E978,aanmeldingen!$B:$AB,F$1,FALSE),"-")</f>
        <v>-</v>
      </c>
      <c r="H978" s="25" t="str">
        <f>IF($D978=1,VLOOKUP($E978,aanmeldingen!$B:$AB,H$1,FALSE),"")</f>
        <v/>
      </c>
      <c r="I978" s="1" t="str">
        <f>IF($D978=1,VLOOKUP($E978,aanmeldingen!$B:$AB,I$1,FALSE),"")</f>
        <v/>
      </c>
      <c r="J978" s="1" t="str">
        <f>IF($D978=1,VLOOKUP($E978,aanmeldingen!$B:$AB,J$1,FALSE),"")</f>
        <v/>
      </c>
      <c r="K978" s="95" t="str">
        <f>IF($D978=1,VLOOKUP($E978,aanmeldingen!$B:$AB,K$1,FALSE),"")</f>
        <v/>
      </c>
      <c r="L978" s="95" t="str">
        <f>IF($D978=1,VLOOKUP($E978,aanmeldingen!$B:$AB,L$1,FALSE),"")</f>
        <v/>
      </c>
      <c r="M978" s="18" t="str">
        <f>IF($D978=1,VLOOKUP($E978,aanmeldingen!$B:$AB,M$1,FALSE),"")</f>
        <v/>
      </c>
      <c r="N978" s="1" t="str">
        <f>IF($D978=1,VLOOKUP($E978,aanmeldingen!$B:$AB,N$1,FALSE),"")</f>
        <v/>
      </c>
      <c r="O978" s="1" t="str">
        <f>IF($F978="-","",VLOOKUP($E978,aanmeldingen!$B:$AB,O$1,FALSE))</f>
        <v/>
      </c>
      <c r="P978" s="1" t="str">
        <f>IF($F978="-","",VLOOKUP($E978,aanmeldingen!$B:$AB,P$1,FALSE))</f>
        <v/>
      </c>
      <c r="Q978" s="1" t="str">
        <f>IF($F978="-","",VLOOKUP($E978,aanmeldingen!$B:$AB,Q$1,FALSE))</f>
        <v/>
      </c>
      <c r="R978" s="123"/>
      <c r="S978" s="123"/>
      <c r="AA978" s="54">
        <f t="shared" si="312"/>
        <v>0</v>
      </c>
      <c r="AB978" s="54" t="e">
        <f t="shared" si="313"/>
        <v>#VALUE!</v>
      </c>
      <c r="AC978" s="83" t="str">
        <f t="shared" si="316"/>
        <v/>
      </c>
      <c r="AD978" s="54">
        <f t="shared" si="318"/>
        <v>974</v>
      </c>
      <c r="AE978" s="54" t="str">
        <f t="shared" si="300"/>
        <v/>
      </c>
      <c r="AF978" s="54" t="str">
        <f t="shared" si="301"/>
        <v/>
      </c>
      <c r="AG978" s="54" t="str">
        <f t="shared" si="314"/>
        <v/>
      </c>
      <c r="AH978" s="54" t="str">
        <f t="shared" si="314"/>
        <v/>
      </c>
      <c r="AI978" s="54" t="str">
        <f t="shared" si="314"/>
        <v/>
      </c>
      <c r="AJ978" s="54" t="str">
        <f t="shared" si="304"/>
        <v/>
      </c>
      <c r="AK978" s="54" t="str">
        <f t="shared" si="315"/>
        <v/>
      </c>
      <c r="AL978" s="54" t="str">
        <f t="shared" si="315"/>
        <v/>
      </c>
      <c r="AM978" s="54" t="str">
        <f t="shared" si="315"/>
        <v/>
      </c>
      <c r="AN978" s="1" t="str">
        <f>IF(AF978="S",VLOOKUP(AI978,lookups!$N$1:$O$100,2,FALSE),"NVT")</f>
        <v>NVT</v>
      </c>
      <c r="AP978" s="54" t="str">
        <f t="shared" si="317"/>
        <v/>
      </c>
    </row>
    <row r="979" spans="1:42" x14ac:dyDescent="0.2">
      <c r="A979" s="1" t="e">
        <f t="shared" si="305"/>
        <v>#VALUE!</v>
      </c>
      <c r="B979" s="1">
        <f t="shared" si="306"/>
        <v>246</v>
      </c>
      <c r="C979" s="1">
        <f t="shared" si="307"/>
        <v>1</v>
      </c>
      <c r="D979" s="1">
        <f t="shared" si="308"/>
        <v>0</v>
      </c>
      <c r="E979" s="1">
        <f t="shared" si="311"/>
        <v>975</v>
      </c>
      <c r="F979" s="1" t="str">
        <f>IFERROR(VLOOKUP($E979,aanmeldingen!$B:$AB,F$1,FALSE),"-")</f>
        <v>-</v>
      </c>
      <c r="H979" s="25" t="str">
        <f>IF($D979=1,VLOOKUP($E979,aanmeldingen!$B:$AB,H$1,FALSE),"")</f>
        <v/>
      </c>
      <c r="I979" s="1" t="str">
        <f>IF($D979=1,VLOOKUP($E979,aanmeldingen!$B:$AB,I$1,FALSE),"")</f>
        <v/>
      </c>
      <c r="J979" s="1" t="str">
        <f>IF($D979=1,VLOOKUP($E979,aanmeldingen!$B:$AB,J$1,FALSE),"")</f>
        <v/>
      </c>
      <c r="K979" s="95" t="str">
        <f>IF($D979=1,VLOOKUP($E979,aanmeldingen!$B:$AB,K$1,FALSE),"")</f>
        <v/>
      </c>
      <c r="L979" s="95" t="str">
        <f>IF($D979=1,VLOOKUP($E979,aanmeldingen!$B:$AB,L$1,FALSE),"")</f>
        <v/>
      </c>
      <c r="M979" s="18" t="str">
        <f>IF($D979=1,VLOOKUP($E979,aanmeldingen!$B:$AB,M$1,FALSE),"")</f>
        <v/>
      </c>
      <c r="N979" s="1" t="str">
        <f>IF($D979=1,VLOOKUP($E979,aanmeldingen!$B:$AB,N$1,FALSE),"")</f>
        <v/>
      </c>
      <c r="O979" s="1" t="str">
        <f>IF($F979="-","",VLOOKUP($E979,aanmeldingen!$B:$AB,O$1,FALSE))</f>
        <v/>
      </c>
      <c r="P979" s="1" t="str">
        <f>IF($F979="-","",VLOOKUP($E979,aanmeldingen!$B:$AB,P$1,FALSE))</f>
        <v/>
      </c>
      <c r="Q979" s="1" t="str">
        <f>IF($F979="-","",VLOOKUP($E979,aanmeldingen!$B:$AB,Q$1,FALSE))</f>
        <v/>
      </c>
      <c r="R979" s="123"/>
      <c r="S979" s="123"/>
      <c r="AA979" s="54">
        <f t="shared" si="312"/>
        <v>0</v>
      </c>
      <c r="AB979" s="54" t="e">
        <f t="shared" si="313"/>
        <v>#VALUE!</v>
      </c>
      <c r="AC979" s="83" t="str">
        <f t="shared" si="316"/>
        <v/>
      </c>
      <c r="AD979" s="54">
        <f t="shared" si="318"/>
        <v>975</v>
      </c>
      <c r="AE979" s="54" t="str">
        <f t="shared" si="300"/>
        <v/>
      </c>
      <c r="AF979" s="54" t="str">
        <f t="shared" si="301"/>
        <v/>
      </c>
      <c r="AG979" s="54" t="str">
        <f t="shared" si="314"/>
        <v/>
      </c>
      <c r="AH979" s="54" t="str">
        <f t="shared" si="314"/>
        <v/>
      </c>
      <c r="AI979" s="54" t="str">
        <f t="shared" si="314"/>
        <v/>
      </c>
      <c r="AJ979" s="54" t="str">
        <f t="shared" si="304"/>
        <v/>
      </c>
      <c r="AK979" s="54" t="str">
        <f t="shared" si="315"/>
        <v/>
      </c>
      <c r="AL979" s="54" t="str">
        <f t="shared" si="315"/>
        <v/>
      </c>
      <c r="AM979" s="54" t="str">
        <f t="shared" si="315"/>
        <v/>
      </c>
      <c r="AN979" s="1" t="str">
        <f>IF(AF979="S",VLOOKUP(AI979,lookups!$N$1:$O$100,2,FALSE),"NVT")</f>
        <v>NVT</v>
      </c>
      <c r="AP979" s="54" t="str">
        <f t="shared" si="317"/>
        <v/>
      </c>
    </row>
    <row r="980" spans="1:42" x14ac:dyDescent="0.2">
      <c r="A980" s="1" t="e">
        <f t="shared" si="305"/>
        <v>#VALUE!</v>
      </c>
      <c r="B980" s="1">
        <f t="shared" si="306"/>
        <v>247</v>
      </c>
      <c r="C980" s="1">
        <f t="shared" si="307"/>
        <v>1</v>
      </c>
      <c r="D980" s="1">
        <f t="shared" si="308"/>
        <v>0</v>
      </c>
      <c r="E980" s="1">
        <f t="shared" si="311"/>
        <v>976</v>
      </c>
      <c r="F980" s="1" t="str">
        <f>IFERROR(VLOOKUP($E980,aanmeldingen!$B:$AB,F$1,FALSE),"-")</f>
        <v>-</v>
      </c>
      <c r="H980" s="25" t="str">
        <f>IF($D980=1,VLOOKUP($E980,aanmeldingen!$B:$AB,H$1,FALSE),"")</f>
        <v/>
      </c>
      <c r="I980" s="1" t="str">
        <f>IF($D980=1,VLOOKUP($E980,aanmeldingen!$B:$AB,I$1,FALSE),"")</f>
        <v/>
      </c>
      <c r="J980" s="1" t="str">
        <f>IF($D980=1,VLOOKUP($E980,aanmeldingen!$B:$AB,J$1,FALSE),"")</f>
        <v/>
      </c>
      <c r="K980" s="95" t="str">
        <f>IF($D980=1,VLOOKUP($E980,aanmeldingen!$B:$AB,K$1,FALSE),"")</f>
        <v/>
      </c>
      <c r="L980" s="95" t="str">
        <f>IF($D980=1,VLOOKUP($E980,aanmeldingen!$B:$AB,L$1,FALSE),"")</f>
        <v/>
      </c>
      <c r="M980" s="18" t="str">
        <f>IF($D980=1,VLOOKUP($E980,aanmeldingen!$B:$AB,M$1,FALSE),"")</f>
        <v/>
      </c>
      <c r="N980" s="1" t="str">
        <f>IF($D980=1,VLOOKUP($E980,aanmeldingen!$B:$AB,N$1,FALSE),"")</f>
        <v/>
      </c>
      <c r="O980" s="1" t="str">
        <f>IF($F980="-","",VLOOKUP($E980,aanmeldingen!$B:$AB,O$1,FALSE))</f>
        <v/>
      </c>
      <c r="P980" s="1" t="str">
        <f>IF($F980="-","",VLOOKUP($E980,aanmeldingen!$B:$AB,P$1,FALSE))</f>
        <v/>
      </c>
      <c r="Q980" s="1" t="str">
        <f>IF($F980="-","",VLOOKUP($E980,aanmeldingen!$B:$AB,Q$1,FALSE))</f>
        <v/>
      </c>
      <c r="R980" s="123"/>
      <c r="S980" s="123"/>
      <c r="AA980" s="54">
        <f t="shared" si="312"/>
        <v>0</v>
      </c>
      <c r="AB980" s="54" t="e">
        <f t="shared" si="313"/>
        <v>#VALUE!</v>
      </c>
      <c r="AC980" s="83" t="str">
        <f t="shared" si="316"/>
        <v/>
      </c>
      <c r="AD980" s="54">
        <f t="shared" si="318"/>
        <v>976</v>
      </c>
      <c r="AE980" s="54" t="str">
        <f t="shared" si="300"/>
        <v/>
      </c>
      <c r="AF980" s="54" t="str">
        <f t="shared" si="301"/>
        <v/>
      </c>
      <c r="AG980" s="54" t="str">
        <f t="shared" si="314"/>
        <v/>
      </c>
      <c r="AH980" s="54" t="str">
        <f t="shared" si="314"/>
        <v/>
      </c>
      <c r="AI980" s="54" t="str">
        <f t="shared" si="314"/>
        <v/>
      </c>
      <c r="AJ980" s="54" t="str">
        <f t="shared" si="304"/>
        <v/>
      </c>
      <c r="AK980" s="54" t="str">
        <f t="shared" si="315"/>
        <v/>
      </c>
      <c r="AL980" s="54" t="str">
        <f t="shared" si="315"/>
        <v/>
      </c>
      <c r="AM980" s="54" t="str">
        <f t="shared" si="315"/>
        <v/>
      </c>
      <c r="AN980" s="1" t="str">
        <f>IF(AF980="S",VLOOKUP(AI980,lookups!$N$1:$O$100,2,FALSE),"NVT")</f>
        <v>NVT</v>
      </c>
      <c r="AP980" s="54" t="str">
        <f t="shared" si="317"/>
        <v/>
      </c>
    </row>
    <row r="981" spans="1:42" x14ac:dyDescent="0.2">
      <c r="A981" s="1" t="e">
        <f t="shared" si="305"/>
        <v>#VALUE!</v>
      </c>
      <c r="B981" s="1">
        <f t="shared" si="306"/>
        <v>248</v>
      </c>
      <c r="C981" s="1">
        <f t="shared" si="307"/>
        <v>1</v>
      </c>
      <c r="D981" s="1">
        <f t="shared" si="308"/>
        <v>0</v>
      </c>
      <c r="E981" s="1">
        <f t="shared" si="311"/>
        <v>977</v>
      </c>
      <c r="F981" s="1" t="str">
        <f>IFERROR(VLOOKUP($E981,aanmeldingen!$B:$AB,F$1,FALSE),"-")</f>
        <v>-</v>
      </c>
      <c r="H981" s="25" t="str">
        <f>IF($D981=1,VLOOKUP($E981,aanmeldingen!$B:$AB,H$1,FALSE),"")</f>
        <v/>
      </c>
      <c r="I981" s="1" t="str">
        <f>IF($D981=1,VLOOKUP($E981,aanmeldingen!$B:$AB,I$1,FALSE),"")</f>
        <v/>
      </c>
      <c r="J981" s="1" t="str">
        <f>IF($D981=1,VLOOKUP($E981,aanmeldingen!$B:$AB,J$1,FALSE),"")</f>
        <v/>
      </c>
      <c r="K981" s="95" t="str">
        <f>IF($D981=1,VLOOKUP($E981,aanmeldingen!$B:$AB,K$1,FALSE),"")</f>
        <v/>
      </c>
      <c r="L981" s="95" t="str">
        <f>IF($D981=1,VLOOKUP($E981,aanmeldingen!$B:$AB,L$1,FALSE),"")</f>
        <v/>
      </c>
      <c r="M981" s="18" t="str">
        <f>IF($D981=1,VLOOKUP($E981,aanmeldingen!$B:$AB,M$1,FALSE),"")</f>
        <v/>
      </c>
      <c r="N981" s="1" t="str">
        <f>IF($D981=1,VLOOKUP($E981,aanmeldingen!$B:$AB,N$1,FALSE),"")</f>
        <v/>
      </c>
      <c r="O981" s="1" t="str">
        <f>IF($F981="-","",VLOOKUP($E981,aanmeldingen!$B:$AB,O$1,FALSE))</f>
        <v/>
      </c>
      <c r="P981" s="1" t="str">
        <f>IF($F981="-","",VLOOKUP($E981,aanmeldingen!$B:$AB,P$1,FALSE))</f>
        <v/>
      </c>
      <c r="Q981" s="1" t="str">
        <f>IF($F981="-","",VLOOKUP($E981,aanmeldingen!$B:$AB,Q$1,FALSE))</f>
        <v/>
      </c>
      <c r="R981" s="123"/>
      <c r="S981" s="123"/>
      <c r="AA981" s="54">
        <f t="shared" si="312"/>
        <v>0</v>
      </c>
      <c r="AB981" s="54" t="e">
        <f t="shared" si="313"/>
        <v>#VALUE!</v>
      </c>
      <c r="AC981" s="83" t="str">
        <f t="shared" si="316"/>
        <v/>
      </c>
      <c r="AD981" s="54">
        <f t="shared" si="318"/>
        <v>977</v>
      </c>
      <c r="AE981" s="54" t="str">
        <f t="shared" si="300"/>
        <v/>
      </c>
      <c r="AF981" s="54" t="str">
        <f t="shared" si="301"/>
        <v/>
      </c>
      <c r="AG981" s="54" t="str">
        <f t="shared" si="314"/>
        <v/>
      </c>
      <c r="AH981" s="54" t="str">
        <f t="shared" si="314"/>
        <v/>
      </c>
      <c r="AI981" s="54" t="str">
        <f t="shared" si="314"/>
        <v/>
      </c>
      <c r="AJ981" s="54" t="str">
        <f t="shared" si="304"/>
        <v/>
      </c>
      <c r="AK981" s="54" t="str">
        <f t="shared" si="315"/>
        <v/>
      </c>
      <c r="AL981" s="54" t="str">
        <f t="shared" si="315"/>
        <v/>
      </c>
      <c r="AM981" s="54" t="str">
        <f t="shared" si="315"/>
        <v/>
      </c>
      <c r="AN981" s="1" t="str">
        <f>IF(AF981="S",VLOOKUP(AI981,lookups!$N$1:$O$100,2,FALSE),"NVT")</f>
        <v>NVT</v>
      </c>
      <c r="AP981" s="54" t="str">
        <f t="shared" si="317"/>
        <v/>
      </c>
    </row>
    <row r="982" spans="1:42" x14ac:dyDescent="0.2">
      <c r="A982" s="1" t="e">
        <f t="shared" si="305"/>
        <v>#VALUE!</v>
      </c>
      <c r="B982" s="1">
        <f t="shared" si="306"/>
        <v>249</v>
      </c>
      <c r="C982" s="1">
        <f t="shared" si="307"/>
        <v>1</v>
      </c>
      <c r="D982" s="1">
        <f t="shared" si="308"/>
        <v>0</v>
      </c>
      <c r="E982" s="1">
        <f t="shared" si="311"/>
        <v>978</v>
      </c>
      <c r="F982" s="1" t="str">
        <f>IFERROR(VLOOKUP($E982,aanmeldingen!$B:$AB,F$1,FALSE),"-")</f>
        <v>-</v>
      </c>
      <c r="H982" s="25" t="str">
        <f>IF($D982=1,VLOOKUP($E982,aanmeldingen!$B:$AB,H$1,FALSE),"")</f>
        <v/>
      </c>
      <c r="I982" s="1" t="str">
        <f>IF($D982=1,VLOOKUP($E982,aanmeldingen!$B:$AB,I$1,FALSE),"")</f>
        <v/>
      </c>
      <c r="J982" s="1" t="str">
        <f>IF($D982=1,VLOOKUP($E982,aanmeldingen!$B:$AB,J$1,FALSE),"")</f>
        <v/>
      </c>
      <c r="K982" s="95" t="str">
        <f>IF($D982=1,VLOOKUP($E982,aanmeldingen!$B:$AB,K$1,FALSE),"")</f>
        <v/>
      </c>
      <c r="L982" s="95" t="str">
        <f>IF($D982=1,VLOOKUP($E982,aanmeldingen!$B:$AB,L$1,FALSE),"")</f>
        <v/>
      </c>
      <c r="M982" s="18" t="str">
        <f>IF($D982=1,VLOOKUP($E982,aanmeldingen!$B:$AB,M$1,FALSE),"")</f>
        <v/>
      </c>
      <c r="N982" s="1" t="str">
        <f>IF($D982=1,VLOOKUP($E982,aanmeldingen!$B:$AB,N$1,FALSE),"")</f>
        <v/>
      </c>
      <c r="O982" s="1" t="str">
        <f>IF($F982="-","",VLOOKUP($E982,aanmeldingen!$B:$AB,O$1,FALSE))</f>
        <v/>
      </c>
      <c r="P982" s="1" t="str">
        <f>IF($F982="-","",VLOOKUP($E982,aanmeldingen!$B:$AB,P$1,FALSE))</f>
        <v/>
      </c>
      <c r="Q982" s="1" t="str">
        <f>IF($F982="-","",VLOOKUP($E982,aanmeldingen!$B:$AB,Q$1,FALSE))</f>
        <v/>
      </c>
      <c r="R982" s="123"/>
      <c r="S982" s="123"/>
      <c r="AA982" s="54">
        <f t="shared" si="312"/>
        <v>0</v>
      </c>
      <c r="AB982" s="54" t="e">
        <f t="shared" si="313"/>
        <v>#VALUE!</v>
      </c>
      <c r="AC982" s="83" t="str">
        <f t="shared" si="316"/>
        <v/>
      </c>
      <c r="AD982" s="54">
        <f t="shared" si="318"/>
        <v>978</v>
      </c>
      <c r="AE982" s="54" t="str">
        <f t="shared" si="300"/>
        <v/>
      </c>
      <c r="AF982" s="54" t="str">
        <f t="shared" si="301"/>
        <v/>
      </c>
      <c r="AG982" s="54" t="str">
        <f t="shared" si="314"/>
        <v/>
      </c>
      <c r="AH982" s="54" t="str">
        <f t="shared" si="314"/>
        <v/>
      </c>
      <c r="AI982" s="54" t="str">
        <f t="shared" si="314"/>
        <v/>
      </c>
      <c r="AJ982" s="54" t="str">
        <f t="shared" si="304"/>
        <v/>
      </c>
      <c r="AK982" s="54" t="str">
        <f t="shared" si="315"/>
        <v/>
      </c>
      <c r="AL982" s="54" t="str">
        <f t="shared" si="315"/>
        <v/>
      </c>
      <c r="AM982" s="54" t="str">
        <f t="shared" si="315"/>
        <v/>
      </c>
      <c r="AN982" s="1" t="str">
        <f>IF(AF982="S",VLOOKUP(AI982,lookups!$N$1:$O$100,2,FALSE),"NVT")</f>
        <v>NVT</v>
      </c>
      <c r="AP982" s="54" t="str">
        <f t="shared" si="317"/>
        <v/>
      </c>
    </row>
    <row r="983" spans="1:42" x14ac:dyDescent="0.2">
      <c r="A983" s="1" t="e">
        <f t="shared" si="305"/>
        <v>#VALUE!</v>
      </c>
      <c r="B983" s="1">
        <f t="shared" si="306"/>
        <v>250</v>
      </c>
      <c r="C983" s="1">
        <f t="shared" si="307"/>
        <v>1</v>
      </c>
      <c r="D983" s="1">
        <f t="shared" si="308"/>
        <v>0</v>
      </c>
      <c r="E983" s="1">
        <f t="shared" si="311"/>
        <v>979</v>
      </c>
      <c r="F983" s="1" t="str">
        <f>IFERROR(VLOOKUP($E983,aanmeldingen!$B:$AB,F$1,FALSE),"-")</f>
        <v>-</v>
      </c>
      <c r="H983" s="25" t="str">
        <f>IF($D983=1,VLOOKUP($E983,aanmeldingen!$B:$AB,H$1,FALSE),"")</f>
        <v/>
      </c>
      <c r="I983" s="1" t="str">
        <f>IF($D983=1,VLOOKUP($E983,aanmeldingen!$B:$AB,I$1,FALSE),"")</f>
        <v/>
      </c>
      <c r="J983" s="1" t="str">
        <f>IF($D983=1,VLOOKUP($E983,aanmeldingen!$B:$AB,J$1,FALSE),"")</f>
        <v/>
      </c>
      <c r="K983" s="95" t="str">
        <f>IF($D983=1,VLOOKUP($E983,aanmeldingen!$B:$AB,K$1,FALSE),"")</f>
        <v/>
      </c>
      <c r="L983" s="95" t="str">
        <f>IF($D983=1,VLOOKUP($E983,aanmeldingen!$B:$AB,L$1,FALSE),"")</f>
        <v/>
      </c>
      <c r="M983" s="18" t="str">
        <f>IF($D983=1,VLOOKUP($E983,aanmeldingen!$B:$AB,M$1,FALSE),"")</f>
        <v/>
      </c>
      <c r="N983" s="1" t="str">
        <f>IF($D983=1,VLOOKUP($E983,aanmeldingen!$B:$AB,N$1,FALSE),"")</f>
        <v/>
      </c>
      <c r="O983" s="1" t="str">
        <f>IF($F983="-","",VLOOKUP($E983,aanmeldingen!$B:$AB,O$1,FALSE))</f>
        <v/>
      </c>
      <c r="P983" s="1" t="str">
        <f>IF($F983="-","",VLOOKUP($E983,aanmeldingen!$B:$AB,P$1,FALSE))</f>
        <v/>
      </c>
      <c r="Q983" s="1" t="str">
        <f>IF($F983="-","",VLOOKUP($E983,aanmeldingen!$B:$AB,Q$1,FALSE))</f>
        <v/>
      </c>
      <c r="R983" s="123"/>
      <c r="S983" s="123"/>
      <c r="AA983" s="54">
        <f t="shared" si="312"/>
        <v>0</v>
      </c>
      <c r="AB983" s="54" t="e">
        <f t="shared" si="313"/>
        <v>#VALUE!</v>
      </c>
      <c r="AC983" s="83" t="str">
        <f t="shared" si="316"/>
        <v/>
      </c>
      <c r="AD983" s="54">
        <f t="shared" si="318"/>
        <v>979</v>
      </c>
      <c r="AE983" s="54" t="str">
        <f t="shared" si="300"/>
        <v/>
      </c>
      <c r="AF983" s="54" t="str">
        <f t="shared" si="301"/>
        <v/>
      </c>
      <c r="AG983" s="54" t="str">
        <f t="shared" si="314"/>
        <v/>
      </c>
      <c r="AH983" s="54" t="str">
        <f t="shared" si="314"/>
        <v/>
      </c>
      <c r="AI983" s="54" t="str">
        <f t="shared" si="314"/>
        <v/>
      </c>
      <c r="AJ983" s="54" t="str">
        <f t="shared" si="304"/>
        <v/>
      </c>
      <c r="AK983" s="54" t="str">
        <f t="shared" si="315"/>
        <v/>
      </c>
      <c r="AL983" s="54" t="str">
        <f t="shared" si="315"/>
        <v/>
      </c>
      <c r="AM983" s="54" t="str">
        <f t="shared" si="315"/>
        <v/>
      </c>
      <c r="AN983" s="1" t="str">
        <f>IF(AF983="S",VLOOKUP(AI983,lookups!$N$1:$O$100,2,FALSE),"NVT")</f>
        <v>NVT</v>
      </c>
      <c r="AP983" s="54" t="str">
        <f t="shared" si="317"/>
        <v/>
      </c>
    </row>
    <row r="984" spans="1:42" x14ac:dyDescent="0.2">
      <c r="A984" s="1" t="e">
        <f t="shared" si="305"/>
        <v>#VALUE!</v>
      </c>
      <c r="B984" s="1">
        <f t="shared" si="306"/>
        <v>251</v>
      </c>
      <c r="C984" s="1">
        <f t="shared" si="307"/>
        <v>1</v>
      </c>
      <c r="D984" s="1">
        <f t="shared" si="308"/>
        <v>0</v>
      </c>
      <c r="E984" s="1">
        <f t="shared" si="311"/>
        <v>980</v>
      </c>
      <c r="F984" s="1" t="str">
        <f>IFERROR(VLOOKUP($E984,aanmeldingen!$B:$AB,F$1,FALSE),"-")</f>
        <v>-</v>
      </c>
      <c r="H984" s="25" t="str">
        <f>IF($D984=1,VLOOKUP($E984,aanmeldingen!$B:$AB,H$1,FALSE),"")</f>
        <v/>
      </c>
      <c r="I984" s="1" t="str">
        <f>IF($D984=1,VLOOKUP($E984,aanmeldingen!$B:$AB,I$1,FALSE),"")</f>
        <v/>
      </c>
      <c r="J984" s="1" t="str">
        <f>IF($D984=1,VLOOKUP($E984,aanmeldingen!$B:$AB,J$1,FALSE),"")</f>
        <v/>
      </c>
      <c r="K984" s="95" t="str">
        <f>IF($D984=1,VLOOKUP($E984,aanmeldingen!$B:$AB,K$1,FALSE),"")</f>
        <v/>
      </c>
      <c r="L984" s="95" t="str">
        <f>IF($D984=1,VLOOKUP($E984,aanmeldingen!$B:$AB,L$1,FALSE),"")</f>
        <v/>
      </c>
      <c r="M984" s="18" t="str">
        <f>IF($D984=1,VLOOKUP($E984,aanmeldingen!$B:$AB,M$1,FALSE),"")</f>
        <v/>
      </c>
      <c r="N984" s="1" t="str">
        <f>IF($D984=1,VLOOKUP($E984,aanmeldingen!$B:$AB,N$1,FALSE),"")</f>
        <v/>
      </c>
      <c r="O984" s="1" t="str">
        <f>IF($F984="-","",VLOOKUP($E984,aanmeldingen!$B:$AB,O$1,FALSE))</f>
        <v/>
      </c>
      <c r="P984" s="1" t="str">
        <f>IF($F984="-","",VLOOKUP($E984,aanmeldingen!$B:$AB,P$1,FALSE))</f>
        <v/>
      </c>
      <c r="Q984" s="1" t="str">
        <f>IF($F984="-","",VLOOKUP($E984,aanmeldingen!$B:$AB,Q$1,FALSE))</f>
        <v/>
      </c>
      <c r="R984" s="123"/>
      <c r="S984" s="123"/>
      <c r="AA984" s="54">
        <f t="shared" si="312"/>
        <v>0</v>
      </c>
      <c r="AB984" s="54" t="e">
        <f t="shared" si="313"/>
        <v>#VALUE!</v>
      </c>
      <c r="AC984" s="83" t="str">
        <f t="shared" si="316"/>
        <v/>
      </c>
      <c r="AD984" s="54">
        <f t="shared" si="318"/>
        <v>980</v>
      </c>
      <c r="AE984" s="54" t="str">
        <f t="shared" si="300"/>
        <v/>
      </c>
      <c r="AF984" s="54" t="str">
        <f t="shared" si="301"/>
        <v/>
      </c>
      <c r="AG984" s="54" t="str">
        <f t="shared" si="314"/>
        <v/>
      </c>
      <c r="AH984" s="54" t="str">
        <f t="shared" si="314"/>
        <v/>
      </c>
      <c r="AI984" s="54" t="str">
        <f t="shared" si="314"/>
        <v/>
      </c>
      <c r="AJ984" s="54" t="str">
        <f t="shared" si="304"/>
        <v/>
      </c>
      <c r="AK984" s="54" t="str">
        <f t="shared" si="315"/>
        <v/>
      </c>
      <c r="AL984" s="54" t="str">
        <f t="shared" si="315"/>
        <v/>
      </c>
      <c r="AM984" s="54" t="str">
        <f t="shared" si="315"/>
        <v/>
      </c>
      <c r="AN984" s="1" t="str">
        <f>IF(AF984="S",VLOOKUP(AI984,lookups!$N$1:$O$100,2,FALSE),"NVT")</f>
        <v>NVT</v>
      </c>
      <c r="AP984" s="54" t="str">
        <f t="shared" si="317"/>
        <v/>
      </c>
    </row>
    <row r="985" spans="1:42" x14ac:dyDescent="0.2">
      <c r="A985" s="1" t="e">
        <f t="shared" si="305"/>
        <v>#VALUE!</v>
      </c>
      <c r="B985" s="1">
        <f t="shared" si="306"/>
        <v>252</v>
      </c>
      <c r="C985" s="1">
        <f t="shared" si="307"/>
        <v>1</v>
      </c>
      <c r="D985" s="1">
        <f t="shared" si="308"/>
        <v>0</v>
      </c>
      <c r="E985" s="1">
        <f t="shared" si="311"/>
        <v>981</v>
      </c>
      <c r="F985" s="1" t="str">
        <f>IFERROR(VLOOKUP($E985,aanmeldingen!$B:$AB,F$1,FALSE),"-")</f>
        <v>-</v>
      </c>
      <c r="H985" s="25" t="str">
        <f>IF($D985=1,VLOOKUP($E985,aanmeldingen!$B:$AB,H$1,FALSE),"")</f>
        <v/>
      </c>
      <c r="I985" s="1" t="str">
        <f>IF($D985=1,VLOOKUP($E985,aanmeldingen!$B:$AB,I$1,FALSE),"")</f>
        <v/>
      </c>
      <c r="J985" s="1" t="str">
        <f>IF($D985=1,VLOOKUP($E985,aanmeldingen!$B:$AB,J$1,FALSE),"")</f>
        <v/>
      </c>
      <c r="K985" s="95" t="str">
        <f>IF($D985=1,VLOOKUP($E985,aanmeldingen!$B:$AB,K$1,FALSE),"")</f>
        <v/>
      </c>
      <c r="L985" s="95" t="str">
        <f>IF($D985=1,VLOOKUP($E985,aanmeldingen!$B:$AB,L$1,FALSE),"")</f>
        <v/>
      </c>
      <c r="M985" s="18" t="str">
        <f>IF($D985=1,VLOOKUP($E985,aanmeldingen!$B:$AB,M$1,FALSE),"")</f>
        <v/>
      </c>
      <c r="N985" s="1" t="str">
        <f>IF($D985=1,VLOOKUP($E985,aanmeldingen!$B:$AB,N$1,FALSE),"")</f>
        <v/>
      </c>
      <c r="O985" s="1" t="str">
        <f>IF($F985="-","",VLOOKUP($E985,aanmeldingen!$B:$AB,O$1,FALSE))</f>
        <v/>
      </c>
      <c r="P985" s="1" t="str">
        <f>IF($F985="-","",VLOOKUP($E985,aanmeldingen!$B:$AB,P$1,FALSE))</f>
        <v/>
      </c>
      <c r="Q985" s="1" t="str">
        <f>IF($F985="-","",VLOOKUP($E985,aanmeldingen!$B:$AB,Q$1,FALSE))</f>
        <v/>
      </c>
      <c r="R985" s="123"/>
      <c r="S985" s="123"/>
      <c r="AA985" s="54">
        <f t="shared" si="312"/>
        <v>0</v>
      </c>
      <c r="AB985" s="54" t="e">
        <f t="shared" si="313"/>
        <v>#VALUE!</v>
      </c>
      <c r="AC985" s="83" t="str">
        <f t="shared" si="316"/>
        <v/>
      </c>
      <c r="AD985" s="54">
        <f t="shared" si="318"/>
        <v>981</v>
      </c>
      <c r="AE985" s="54" t="str">
        <f t="shared" si="300"/>
        <v/>
      </c>
      <c r="AF985" s="54" t="str">
        <f t="shared" si="301"/>
        <v/>
      </c>
      <c r="AG985" s="54" t="str">
        <f t="shared" ref="AG985:AI997" si="319">IF($AF985="W",VLOOKUP($AE985,$F$5:$N$997,AG$4,FALSE),IF($AF985="S",VLOOKUP($AE985,$A$5:$R$997,AG$3,FALSE),""))</f>
        <v/>
      </c>
      <c r="AH985" s="54" t="str">
        <f t="shared" si="319"/>
        <v/>
      </c>
      <c r="AI985" s="54" t="str">
        <f t="shared" si="319"/>
        <v/>
      </c>
      <c r="AJ985" s="54" t="str">
        <f t="shared" si="304"/>
        <v/>
      </c>
      <c r="AK985" s="54" t="str">
        <f t="shared" ref="AK985:AM997" si="320">IF($AF985="W",VLOOKUP($AE985,$F$5:$N$997,AK$4,FALSE),"")</f>
        <v/>
      </c>
      <c r="AL985" s="54" t="str">
        <f t="shared" si="320"/>
        <v/>
      </c>
      <c r="AM985" s="54" t="str">
        <f t="shared" si="320"/>
        <v/>
      </c>
      <c r="AN985" s="1" t="str">
        <f>IF(AF985="S",VLOOKUP(AI985,lookups!$N$1:$O$100,2,FALSE),"NVT")</f>
        <v>NVT</v>
      </c>
      <c r="AP985" s="54" t="str">
        <f t="shared" si="317"/>
        <v/>
      </c>
    </row>
    <row r="986" spans="1:42" x14ac:dyDescent="0.2">
      <c r="A986" s="1" t="e">
        <f t="shared" si="305"/>
        <v>#VALUE!</v>
      </c>
      <c r="B986" s="1">
        <f t="shared" si="306"/>
        <v>253</v>
      </c>
      <c r="C986" s="1">
        <f t="shared" si="307"/>
        <v>1</v>
      </c>
      <c r="D986" s="1">
        <f t="shared" si="308"/>
        <v>0</v>
      </c>
      <c r="E986" s="1">
        <f t="shared" si="311"/>
        <v>982</v>
      </c>
      <c r="F986" s="1" t="str">
        <f>IFERROR(VLOOKUP($E986,aanmeldingen!$B:$AB,F$1,FALSE),"-")</f>
        <v>-</v>
      </c>
      <c r="H986" s="25" t="str">
        <f>IF($D986=1,VLOOKUP($E986,aanmeldingen!$B:$AB,H$1,FALSE),"")</f>
        <v/>
      </c>
      <c r="I986" s="1" t="str">
        <f>IF($D986=1,VLOOKUP($E986,aanmeldingen!$B:$AB,I$1,FALSE),"")</f>
        <v/>
      </c>
      <c r="J986" s="1" t="str">
        <f>IF($D986=1,VLOOKUP($E986,aanmeldingen!$B:$AB,J$1,FALSE),"")</f>
        <v/>
      </c>
      <c r="K986" s="95" t="str">
        <f>IF($D986=1,VLOOKUP($E986,aanmeldingen!$B:$AB,K$1,FALSE),"")</f>
        <v/>
      </c>
      <c r="L986" s="95" t="str">
        <f>IF($D986=1,VLOOKUP($E986,aanmeldingen!$B:$AB,L$1,FALSE),"")</f>
        <v/>
      </c>
      <c r="M986" s="18" t="str">
        <f>IF($D986=1,VLOOKUP($E986,aanmeldingen!$B:$AB,M$1,FALSE),"")</f>
        <v/>
      </c>
      <c r="N986" s="1" t="str">
        <f>IF($D986=1,VLOOKUP($E986,aanmeldingen!$B:$AB,N$1,FALSE),"")</f>
        <v/>
      </c>
      <c r="O986" s="1" t="str">
        <f>IF($F986="-","",VLOOKUP($E986,aanmeldingen!$B:$AB,O$1,FALSE))</f>
        <v/>
      </c>
      <c r="P986" s="1" t="str">
        <f>IF($F986="-","",VLOOKUP($E986,aanmeldingen!$B:$AB,P$1,FALSE))</f>
        <v/>
      </c>
      <c r="Q986" s="1" t="str">
        <f>IF($F986="-","",VLOOKUP($E986,aanmeldingen!$B:$AB,Q$1,FALSE))</f>
        <v/>
      </c>
      <c r="R986" s="123"/>
      <c r="S986" s="123"/>
      <c r="AA986" s="54">
        <f t="shared" si="312"/>
        <v>0</v>
      </c>
      <c r="AB986" s="54" t="e">
        <f t="shared" si="313"/>
        <v>#VALUE!</v>
      </c>
      <c r="AC986" s="83" t="str">
        <f t="shared" si="316"/>
        <v/>
      </c>
      <c r="AD986" s="54">
        <f t="shared" si="318"/>
        <v>982</v>
      </c>
      <c r="AE986" s="54" t="str">
        <f t="shared" si="300"/>
        <v/>
      </c>
      <c r="AF986" s="54" t="str">
        <f t="shared" si="301"/>
        <v/>
      </c>
      <c r="AG986" s="54" t="str">
        <f t="shared" si="319"/>
        <v/>
      </c>
      <c r="AH986" s="54" t="str">
        <f t="shared" si="319"/>
        <v/>
      </c>
      <c r="AI986" s="54" t="str">
        <f t="shared" si="319"/>
        <v/>
      </c>
      <c r="AJ986" s="54" t="str">
        <f t="shared" si="304"/>
        <v/>
      </c>
      <c r="AK986" s="54" t="str">
        <f t="shared" si="320"/>
        <v/>
      </c>
      <c r="AL986" s="54" t="str">
        <f t="shared" si="320"/>
        <v/>
      </c>
      <c r="AM986" s="54" t="str">
        <f t="shared" si="320"/>
        <v/>
      </c>
      <c r="AN986" s="1" t="str">
        <f>IF(AF986="S",VLOOKUP(AI986,lookups!$N$1:$O$100,2,FALSE),"NVT")</f>
        <v>NVT</v>
      </c>
      <c r="AP986" s="54" t="str">
        <f t="shared" si="317"/>
        <v/>
      </c>
    </row>
    <row r="987" spans="1:42" x14ac:dyDescent="0.2">
      <c r="A987" s="1" t="e">
        <f t="shared" si="305"/>
        <v>#VALUE!</v>
      </c>
      <c r="B987" s="1">
        <f t="shared" si="306"/>
        <v>254</v>
      </c>
      <c r="C987" s="1">
        <f t="shared" si="307"/>
        <v>1</v>
      </c>
      <c r="D987" s="1">
        <f t="shared" si="308"/>
        <v>0</v>
      </c>
      <c r="E987" s="1">
        <f t="shared" si="311"/>
        <v>983</v>
      </c>
      <c r="F987" s="1" t="str">
        <f>IFERROR(VLOOKUP($E987,aanmeldingen!$B:$AB,F$1,FALSE),"-")</f>
        <v>-</v>
      </c>
      <c r="H987" s="25" t="str">
        <f>IF($D987=1,VLOOKUP($E987,aanmeldingen!$B:$AB,H$1,FALSE),"")</f>
        <v/>
      </c>
      <c r="I987" s="1" t="str">
        <f>IF($D987=1,VLOOKUP($E987,aanmeldingen!$B:$AB,I$1,FALSE),"")</f>
        <v/>
      </c>
      <c r="J987" s="1" t="str">
        <f>IF($D987=1,VLOOKUP($E987,aanmeldingen!$B:$AB,J$1,FALSE),"")</f>
        <v/>
      </c>
      <c r="K987" s="95" t="str">
        <f>IF($D987=1,VLOOKUP($E987,aanmeldingen!$B:$AB,K$1,FALSE),"")</f>
        <v/>
      </c>
      <c r="L987" s="95" t="str">
        <f>IF($D987=1,VLOOKUP($E987,aanmeldingen!$B:$AB,L$1,FALSE),"")</f>
        <v/>
      </c>
      <c r="M987" s="18" t="str">
        <f>IF($D987=1,VLOOKUP($E987,aanmeldingen!$B:$AB,M$1,FALSE),"")</f>
        <v/>
      </c>
      <c r="N987" s="1" t="str">
        <f>IF($D987=1,VLOOKUP($E987,aanmeldingen!$B:$AB,N$1,FALSE),"")</f>
        <v/>
      </c>
      <c r="O987" s="1" t="str">
        <f>IF($F987="-","",VLOOKUP($E987,aanmeldingen!$B:$AB,O$1,FALSE))</f>
        <v/>
      </c>
      <c r="P987" s="1" t="str">
        <f>IF($F987="-","",VLOOKUP($E987,aanmeldingen!$B:$AB,P$1,FALSE))</f>
        <v/>
      </c>
      <c r="Q987" s="1" t="str">
        <f>IF($F987="-","",VLOOKUP($E987,aanmeldingen!$B:$AB,Q$1,FALSE))</f>
        <v/>
      </c>
      <c r="R987" s="123"/>
      <c r="S987" s="123"/>
      <c r="AA987" s="54">
        <f t="shared" si="312"/>
        <v>0</v>
      </c>
      <c r="AB987" s="54" t="e">
        <f t="shared" si="313"/>
        <v>#VALUE!</v>
      </c>
      <c r="AC987" s="83" t="str">
        <f t="shared" si="316"/>
        <v/>
      </c>
      <c r="AD987" s="54">
        <f t="shared" si="318"/>
        <v>983</v>
      </c>
      <c r="AE987" s="54" t="str">
        <f t="shared" si="300"/>
        <v/>
      </c>
      <c r="AF987" s="54" t="str">
        <f t="shared" si="301"/>
        <v/>
      </c>
      <c r="AG987" s="54" t="str">
        <f t="shared" si="319"/>
        <v/>
      </c>
      <c r="AH987" s="54" t="str">
        <f t="shared" si="319"/>
        <v/>
      </c>
      <c r="AI987" s="54" t="str">
        <f t="shared" si="319"/>
        <v/>
      </c>
      <c r="AJ987" s="54" t="str">
        <f t="shared" si="304"/>
        <v/>
      </c>
      <c r="AK987" s="54" t="str">
        <f t="shared" si="320"/>
        <v/>
      </c>
      <c r="AL987" s="54" t="str">
        <f t="shared" si="320"/>
        <v/>
      </c>
      <c r="AM987" s="54" t="str">
        <f t="shared" si="320"/>
        <v/>
      </c>
      <c r="AN987" s="1" t="str">
        <f>IF(AF987="S",VLOOKUP(AI987,lookups!$N$1:$O$100,2,FALSE),"NVT")</f>
        <v>NVT</v>
      </c>
      <c r="AP987" s="54" t="str">
        <f t="shared" si="317"/>
        <v/>
      </c>
    </row>
    <row r="988" spans="1:42" x14ac:dyDescent="0.2">
      <c r="A988" s="1" t="e">
        <f t="shared" si="305"/>
        <v>#VALUE!</v>
      </c>
      <c r="B988" s="1">
        <f t="shared" si="306"/>
        <v>255</v>
      </c>
      <c r="C988" s="1">
        <f t="shared" si="307"/>
        <v>1</v>
      </c>
      <c r="D988" s="1">
        <f t="shared" si="308"/>
        <v>0</v>
      </c>
      <c r="E988" s="1">
        <f t="shared" si="311"/>
        <v>984</v>
      </c>
      <c r="F988" s="1" t="str">
        <f>IFERROR(VLOOKUP($E988,aanmeldingen!$B:$AB,F$1,FALSE),"-")</f>
        <v>-</v>
      </c>
      <c r="H988" s="25" t="str">
        <f>IF($D988=1,VLOOKUP($E988,aanmeldingen!$B:$AB,H$1,FALSE),"")</f>
        <v/>
      </c>
      <c r="I988" s="1" t="str">
        <f>IF($D988=1,VLOOKUP($E988,aanmeldingen!$B:$AB,I$1,FALSE),"")</f>
        <v/>
      </c>
      <c r="J988" s="1" t="str">
        <f>IF($D988=1,VLOOKUP($E988,aanmeldingen!$B:$AB,J$1,FALSE),"")</f>
        <v/>
      </c>
      <c r="K988" s="95" t="str">
        <f>IF($D988=1,VLOOKUP($E988,aanmeldingen!$B:$AB,K$1,FALSE),"")</f>
        <v/>
      </c>
      <c r="L988" s="95" t="str">
        <f>IF($D988=1,VLOOKUP($E988,aanmeldingen!$B:$AB,L$1,FALSE),"")</f>
        <v/>
      </c>
      <c r="M988" s="18" t="str">
        <f>IF($D988=1,VLOOKUP($E988,aanmeldingen!$B:$AB,M$1,FALSE),"")</f>
        <v/>
      </c>
      <c r="N988" s="1" t="str">
        <f>IF($D988=1,VLOOKUP($E988,aanmeldingen!$B:$AB,N$1,FALSE),"")</f>
        <v/>
      </c>
      <c r="O988" s="1" t="str">
        <f>IF($F988="-","",VLOOKUP($E988,aanmeldingen!$B:$AB,O$1,FALSE))</f>
        <v/>
      </c>
      <c r="P988" s="1" t="str">
        <f>IF($F988="-","",VLOOKUP($E988,aanmeldingen!$B:$AB,P$1,FALSE))</f>
        <v/>
      </c>
      <c r="Q988" s="1" t="str">
        <f>IF($F988="-","",VLOOKUP($E988,aanmeldingen!$B:$AB,Q$1,FALSE))</f>
        <v/>
      </c>
      <c r="R988" s="123"/>
      <c r="S988" s="123"/>
      <c r="AA988" s="54">
        <f t="shared" si="312"/>
        <v>0</v>
      </c>
      <c r="AB988" s="54" t="e">
        <f t="shared" si="313"/>
        <v>#VALUE!</v>
      </c>
      <c r="AC988" s="83" t="str">
        <f t="shared" si="316"/>
        <v/>
      </c>
      <c r="AD988" s="54">
        <f t="shared" si="318"/>
        <v>984</v>
      </c>
      <c r="AE988" s="54" t="str">
        <f t="shared" ref="AE988:AE997" si="321">IFERROR(VLOOKUP(AD988,$AB$5:$AC$1990,2,FALSE),"")</f>
        <v/>
      </c>
      <c r="AF988" s="54" t="str">
        <f t="shared" ref="AF988:AF997" si="322">IF(AE988="","",IF(AE988=TRUNC(AE988),"W","S"))</f>
        <v/>
      </c>
      <c r="AG988" s="54" t="str">
        <f t="shared" si="319"/>
        <v/>
      </c>
      <c r="AH988" s="54" t="str">
        <f t="shared" si="319"/>
        <v/>
      </c>
      <c r="AI988" s="54" t="str">
        <f t="shared" si="319"/>
        <v/>
      </c>
      <c r="AJ988" s="54" t="str">
        <f t="shared" si="304"/>
        <v/>
      </c>
      <c r="AK988" s="54" t="str">
        <f t="shared" si="320"/>
        <v/>
      </c>
      <c r="AL988" s="54" t="str">
        <f t="shared" si="320"/>
        <v/>
      </c>
      <c r="AM988" s="54" t="str">
        <f t="shared" si="320"/>
        <v/>
      </c>
      <c r="AN988" s="1" t="str">
        <f>IF(AF988="S",VLOOKUP(AI988,lookups!$N$1:$O$100,2,FALSE),"NVT")</f>
        <v>NVT</v>
      </c>
      <c r="AP988" s="54" t="str">
        <f t="shared" si="317"/>
        <v/>
      </c>
    </row>
    <row r="989" spans="1:42" x14ac:dyDescent="0.2">
      <c r="A989" s="1" t="e">
        <f t="shared" si="305"/>
        <v>#VALUE!</v>
      </c>
      <c r="B989" s="1">
        <f t="shared" si="306"/>
        <v>256</v>
      </c>
      <c r="C989" s="1">
        <f t="shared" si="307"/>
        <v>1</v>
      </c>
      <c r="D989" s="1">
        <f t="shared" si="308"/>
        <v>0</v>
      </c>
      <c r="E989" s="1">
        <f t="shared" si="311"/>
        <v>985</v>
      </c>
      <c r="F989" s="1" t="str">
        <f>IFERROR(VLOOKUP($E989,aanmeldingen!$B:$AB,F$1,FALSE),"-")</f>
        <v>-</v>
      </c>
      <c r="H989" s="25" t="str">
        <f>IF($D989=1,VLOOKUP($E989,aanmeldingen!$B:$AB,H$1,FALSE),"")</f>
        <v/>
      </c>
      <c r="I989" s="1" t="str">
        <f>IF($D989=1,VLOOKUP($E989,aanmeldingen!$B:$AB,I$1,FALSE),"")</f>
        <v/>
      </c>
      <c r="J989" s="1" t="str">
        <f>IF($D989=1,VLOOKUP($E989,aanmeldingen!$B:$AB,J$1,FALSE),"")</f>
        <v/>
      </c>
      <c r="K989" s="95" t="str">
        <f>IF($D989=1,VLOOKUP($E989,aanmeldingen!$B:$AB,K$1,FALSE),"")</f>
        <v/>
      </c>
      <c r="L989" s="95" t="str">
        <f>IF($D989=1,VLOOKUP($E989,aanmeldingen!$B:$AB,L$1,FALSE),"")</f>
        <v/>
      </c>
      <c r="M989" s="18" t="str">
        <f>IF($D989=1,VLOOKUP($E989,aanmeldingen!$B:$AB,M$1,FALSE),"")</f>
        <v/>
      </c>
      <c r="N989" s="1" t="str">
        <f>IF($D989=1,VLOOKUP($E989,aanmeldingen!$B:$AB,N$1,FALSE),"")</f>
        <v/>
      </c>
      <c r="O989" s="1" t="str">
        <f>IF($F989="-","",VLOOKUP($E989,aanmeldingen!$B:$AB,O$1,FALSE))</f>
        <v/>
      </c>
      <c r="P989" s="1" t="str">
        <f>IF($F989="-","",VLOOKUP($E989,aanmeldingen!$B:$AB,P$1,FALSE))</f>
        <v/>
      </c>
      <c r="Q989" s="1" t="str">
        <f>IF($F989="-","",VLOOKUP($E989,aanmeldingen!$B:$AB,Q$1,FALSE))</f>
        <v/>
      </c>
      <c r="R989" s="123"/>
      <c r="S989" s="123"/>
      <c r="AA989" s="54">
        <f t="shared" si="312"/>
        <v>0</v>
      </c>
      <c r="AB989" s="54" t="e">
        <f t="shared" si="313"/>
        <v>#VALUE!</v>
      </c>
      <c r="AC989" s="83" t="str">
        <f t="shared" si="316"/>
        <v/>
      </c>
      <c r="AD989" s="54">
        <f t="shared" si="318"/>
        <v>985</v>
      </c>
      <c r="AE989" s="54" t="str">
        <f t="shared" si="321"/>
        <v/>
      </c>
      <c r="AF989" s="54" t="str">
        <f t="shared" si="322"/>
        <v/>
      </c>
      <c r="AG989" s="54" t="str">
        <f t="shared" si="319"/>
        <v/>
      </c>
      <c r="AH989" s="54" t="str">
        <f t="shared" si="319"/>
        <v/>
      </c>
      <c r="AI989" s="54" t="str">
        <f t="shared" si="319"/>
        <v/>
      </c>
      <c r="AJ989" s="54" t="str">
        <f t="shared" si="304"/>
        <v/>
      </c>
      <c r="AK989" s="54" t="str">
        <f t="shared" si="320"/>
        <v/>
      </c>
      <c r="AL989" s="54" t="str">
        <f t="shared" si="320"/>
        <v/>
      </c>
      <c r="AM989" s="54" t="str">
        <f t="shared" si="320"/>
        <v/>
      </c>
      <c r="AN989" s="1" t="str">
        <f>IF(AF989="S",VLOOKUP(AI989,lookups!$N$1:$O$100,2,FALSE),"NVT")</f>
        <v>NVT</v>
      </c>
      <c r="AP989" s="54" t="str">
        <f t="shared" si="317"/>
        <v/>
      </c>
    </row>
    <row r="990" spans="1:42" x14ac:dyDescent="0.2">
      <c r="A990" s="1" t="e">
        <f t="shared" si="305"/>
        <v>#VALUE!</v>
      </c>
      <c r="B990" s="1">
        <f t="shared" si="306"/>
        <v>257</v>
      </c>
      <c r="C990" s="1">
        <f t="shared" si="307"/>
        <v>1</v>
      </c>
      <c r="D990" s="1">
        <f t="shared" si="308"/>
        <v>0</v>
      </c>
      <c r="E990" s="1">
        <f t="shared" si="311"/>
        <v>986</v>
      </c>
      <c r="F990" s="1" t="str">
        <f>IFERROR(VLOOKUP($E990,aanmeldingen!$B:$AB,F$1,FALSE),"-")</f>
        <v>-</v>
      </c>
      <c r="H990" s="25" t="str">
        <f>IF($D990=1,VLOOKUP($E990,aanmeldingen!$B:$AB,H$1,FALSE),"")</f>
        <v/>
      </c>
      <c r="I990" s="1" t="str">
        <f>IF($D990=1,VLOOKUP($E990,aanmeldingen!$B:$AB,I$1,FALSE),"")</f>
        <v/>
      </c>
      <c r="J990" s="1" t="str">
        <f>IF($D990=1,VLOOKUP($E990,aanmeldingen!$B:$AB,J$1,FALSE),"")</f>
        <v/>
      </c>
      <c r="K990" s="95" t="str">
        <f>IF($D990=1,VLOOKUP($E990,aanmeldingen!$B:$AB,K$1,FALSE),"")</f>
        <v/>
      </c>
      <c r="L990" s="95" t="str">
        <f>IF($D990=1,VLOOKUP($E990,aanmeldingen!$B:$AB,L$1,FALSE),"")</f>
        <v/>
      </c>
      <c r="M990" s="18" t="str">
        <f>IF($D990=1,VLOOKUP($E990,aanmeldingen!$B:$AB,M$1,FALSE),"")</f>
        <v/>
      </c>
      <c r="N990" s="1" t="str">
        <f>IF($D990=1,VLOOKUP($E990,aanmeldingen!$B:$AB,N$1,FALSE),"")</f>
        <v/>
      </c>
      <c r="O990" s="1" t="str">
        <f>IF($F990="-","",VLOOKUP($E990,aanmeldingen!$B:$AB,O$1,FALSE))</f>
        <v/>
      </c>
      <c r="P990" s="1" t="str">
        <f>IF($F990="-","",VLOOKUP($E990,aanmeldingen!$B:$AB,P$1,FALSE))</f>
        <v/>
      </c>
      <c r="Q990" s="1" t="str">
        <f>IF($F990="-","",VLOOKUP($E990,aanmeldingen!$B:$AB,Q$1,FALSE))</f>
        <v/>
      </c>
      <c r="R990" s="123"/>
      <c r="S990" s="123"/>
      <c r="AA990" s="54">
        <f t="shared" si="312"/>
        <v>0</v>
      </c>
      <c r="AB990" s="54" t="e">
        <f t="shared" si="313"/>
        <v>#VALUE!</v>
      </c>
      <c r="AC990" s="83" t="str">
        <f t="shared" si="316"/>
        <v/>
      </c>
      <c r="AD990" s="54">
        <f t="shared" si="318"/>
        <v>986</v>
      </c>
      <c r="AE990" s="54" t="str">
        <f t="shared" si="321"/>
        <v/>
      </c>
      <c r="AF990" s="54" t="str">
        <f t="shared" si="322"/>
        <v/>
      </c>
      <c r="AG990" s="54" t="str">
        <f t="shared" si="319"/>
        <v/>
      </c>
      <c r="AH990" s="54" t="str">
        <f t="shared" si="319"/>
        <v/>
      </c>
      <c r="AI990" s="54" t="str">
        <f t="shared" si="319"/>
        <v/>
      </c>
      <c r="AJ990" s="54" t="str">
        <f t="shared" si="304"/>
        <v/>
      </c>
      <c r="AK990" s="54" t="str">
        <f t="shared" si="320"/>
        <v/>
      </c>
      <c r="AL990" s="54" t="str">
        <f t="shared" si="320"/>
        <v/>
      </c>
      <c r="AM990" s="54" t="str">
        <f t="shared" si="320"/>
        <v/>
      </c>
      <c r="AN990" s="1" t="str">
        <f>IF(AF990="S",VLOOKUP(AI990,lookups!$N$1:$O$100,2,FALSE),"NVT")</f>
        <v>NVT</v>
      </c>
      <c r="AP990" s="54" t="str">
        <f t="shared" si="317"/>
        <v/>
      </c>
    </row>
    <row r="991" spans="1:42" x14ac:dyDescent="0.2">
      <c r="A991" s="1" t="e">
        <f t="shared" si="305"/>
        <v>#VALUE!</v>
      </c>
      <c r="B991" s="1">
        <f t="shared" si="306"/>
        <v>258</v>
      </c>
      <c r="C991" s="1">
        <f t="shared" si="307"/>
        <v>1</v>
      </c>
      <c r="D991" s="1">
        <f t="shared" si="308"/>
        <v>0</v>
      </c>
      <c r="E991" s="1">
        <f t="shared" si="311"/>
        <v>987</v>
      </c>
      <c r="F991" s="1" t="str">
        <f>IFERROR(VLOOKUP($E991,aanmeldingen!$B:$AB,F$1,FALSE),"-")</f>
        <v>-</v>
      </c>
      <c r="H991" s="25" t="str">
        <f>IF($D991=1,VLOOKUP($E991,aanmeldingen!$B:$AB,H$1,FALSE),"")</f>
        <v/>
      </c>
      <c r="I991" s="1" t="str">
        <f>IF($D991=1,VLOOKUP($E991,aanmeldingen!$B:$AB,I$1,FALSE),"")</f>
        <v/>
      </c>
      <c r="J991" s="1" t="str">
        <f>IF($D991=1,VLOOKUP($E991,aanmeldingen!$B:$AB,J$1,FALSE),"")</f>
        <v/>
      </c>
      <c r="K991" s="95" t="str">
        <f>IF($D991=1,VLOOKUP($E991,aanmeldingen!$B:$AB,K$1,FALSE),"")</f>
        <v/>
      </c>
      <c r="L991" s="95" t="str">
        <f>IF($D991=1,VLOOKUP($E991,aanmeldingen!$B:$AB,L$1,FALSE),"")</f>
        <v/>
      </c>
      <c r="M991" s="18" t="str">
        <f>IF($D991=1,VLOOKUP($E991,aanmeldingen!$B:$AB,M$1,FALSE),"")</f>
        <v/>
      </c>
      <c r="N991" s="1" t="str">
        <f>IF($D991=1,VLOOKUP($E991,aanmeldingen!$B:$AB,N$1,FALSE),"")</f>
        <v/>
      </c>
      <c r="O991" s="1" t="str">
        <f>IF($F991="-","",VLOOKUP($E991,aanmeldingen!$B:$AB,O$1,FALSE))</f>
        <v/>
      </c>
      <c r="P991" s="1" t="str">
        <f>IF($F991="-","",VLOOKUP($E991,aanmeldingen!$B:$AB,P$1,FALSE))</f>
        <v/>
      </c>
      <c r="Q991" s="1" t="str">
        <f>IF($F991="-","",VLOOKUP($E991,aanmeldingen!$B:$AB,Q$1,FALSE))</f>
        <v/>
      </c>
      <c r="R991" s="123"/>
      <c r="S991" s="123"/>
      <c r="AA991" s="54">
        <f t="shared" si="312"/>
        <v>0</v>
      </c>
      <c r="AB991" s="54" t="e">
        <f t="shared" si="313"/>
        <v>#VALUE!</v>
      </c>
      <c r="AC991" s="83" t="str">
        <f t="shared" si="316"/>
        <v/>
      </c>
      <c r="AD991" s="54">
        <f t="shared" si="318"/>
        <v>987</v>
      </c>
      <c r="AE991" s="54" t="str">
        <f t="shared" si="321"/>
        <v/>
      </c>
      <c r="AF991" s="54" t="str">
        <f t="shared" si="322"/>
        <v/>
      </c>
      <c r="AG991" s="54" t="str">
        <f t="shared" si="319"/>
        <v/>
      </c>
      <c r="AH991" s="54" t="str">
        <f t="shared" si="319"/>
        <v/>
      </c>
      <c r="AI991" s="54" t="str">
        <f t="shared" si="319"/>
        <v/>
      </c>
      <c r="AJ991" s="54" t="str">
        <f t="shared" si="304"/>
        <v/>
      </c>
      <c r="AK991" s="54" t="str">
        <f t="shared" si="320"/>
        <v/>
      </c>
      <c r="AL991" s="54" t="str">
        <f t="shared" si="320"/>
        <v/>
      </c>
      <c r="AM991" s="54" t="str">
        <f t="shared" si="320"/>
        <v/>
      </c>
      <c r="AN991" s="1" t="str">
        <f>IF(AF991="S",VLOOKUP(AI991,lookups!$N$1:$O$100,2,FALSE),"NVT")</f>
        <v>NVT</v>
      </c>
      <c r="AP991" s="54" t="str">
        <f t="shared" si="317"/>
        <v/>
      </c>
    </row>
    <row r="992" spans="1:42" x14ac:dyDescent="0.2">
      <c r="A992" s="1" t="e">
        <f t="shared" si="305"/>
        <v>#VALUE!</v>
      </c>
      <c r="B992" s="1">
        <f t="shared" si="306"/>
        <v>259</v>
      </c>
      <c r="C992" s="1">
        <f t="shared" si="307"/>
        <v>1</v>
      </c>
      <c r="D992" s="1">
        <f t="shared" si="308"/>
        <v>0</v>
      </c>
      <c r="E992" s="1">
        <f t="shared" si="311"/>
        <v>988</v>
      </c>
      <c r="F992" s="1" t="str">
        <f>IFERROR(VLOOKUP($E992,aanmeldingen!$B:$AB,F$1,FALSE),"-")</f>
        <v>-</v>
      </c>
      <c r="H992" s="25" t="str">
        <f>IF($D992=1,VLOOKUP($E992,aanmeldingen!$B:$AB,H$1,FALSE),"")</f>
        <v/>
      </c>
      <c r="I992" s="1" t="str">
        <f>IF($D992=1,VLOOKUP($E992,aanmeldingen!$B:$AB,I$1,FALSE),"")</f>
        <v/>
      </c>
      <c r="J992" s="1" t="str">
        <f>IF($D992=1,VLOOKUP($E992,aanmeldingen!$B:$AB,J$1,FALSE),"")</f>
        <v/>
      </c>
      <c r="K992" s="95" t="str">
        <f>IF($D992=1,VLOOKUP($E992,aanmeldingen!$B:$AB,K$1,FALSE),"")</f>
        <v/>
      </c>
      <c r="L992" s="95" t="str">
        <f>IF($D992=1,VLOOKUP($E992,aanmeldingen!$B:$AB,L$1,FALSE),"")</f>
        <v/>
      </c>
      <c r="M992" s="18" t="str">
        <f>IF($D992=1,VLOOKUP($E992,aanmeldingen!$B:$AB,M$1,FALSE),"")</f>
        <v/>
      </c>
      <c r="N992" s="1" t="str">
        <f>IF($D992=1,VLOOKUP($E992,aanmeldingen!$B:$AB,N$1,FALSE),"")</f>
        <v/>
      </c>
      <c r="O992" s="1" t="str">
        <f>IF($F992="-","",VLOOKUP($E992,aanmeldingen!$B:$AB,O$1,FALSE))</f>
        <v/>
      </c>
      <c r="P992" s="1" t="str">
        <f>IF($F992="-","",VLOOKUP($E992,aanmeldingen!$B:$AB,P$1,FALSE))</f>
        <v/>
      </c>
      <c r="Q992" s="1" t="str">
        <f>IF($F992="-","",VLOOKUP($E992,aanmeldingen!$B:$AB,Q$1,FALSE))</f>
        <v/>
      </c>
      <c r="R992" s="123"/>
      <c r="S992" s="123"/>
      <c r="AA992" s="54">
        <f t="shared" si="312"/>
        <v>0</v>
      </c>
      <c r="AB992" s="54" t="e">
        <f t="shared" si="313"/>
        <v>#VALUE!</v>
      </c>
      <c r="AC992" s="83" t="str">
        <f t="shared" si="316"/>
        <v/>
      </c>
      <c r="AD992" s="54">
        <f t="shared" si="318"/>
        <v>988</v>
      </c>
      <c r="AE992" s="54" t="str">
        <f t="shared" si="321"/>
        <v/>
      </c>
      <c r="AF992" s="54" t="str">
        <f t="shared" si="322"/>
        <v/>
      </c>
      <c r="AG992" s="54" t="str">
        <f t="shared" si="319"/>
        <v/>
      </c>
      <c r="AH992" s="54" t="str">
        <f t="shared" si="319"/>
        <v/>
      </c>
      <c r="AI992" s="54" t="str">
        <f t="shared" si="319"/>
        <v/>
      </c>
      <c r="AJ992" s="54" t="str">
        <f t="shared" si="304"/>
        <v/>
      </c>
      <c r="AK992" s="54" t="str">
        <f t="shared" si="320"/>
        <v/>
      </c>
      <c r="AL992" s="54" t="str">
        <f t="shared" si="320"/>
        <v/>
      </c>
      <c r="AM992" s="54" t="str">
        <f t="shared" si="320"/>
        <v/>
      </c>
      <c r="AN992" s="1" t="str">
        <f>IF(AF992="S",VLOOKUP(AI992,lookups!$N$1:$O$100,2,FALSE),"NVT")</f>
        <v>NVT</v>
      </c>
      <c r="AP992" s="54" t="str">
        <f t="shared" si="317"/>
        <v/>
      </c>
    </row>
    <row r="993" spans="1:42" x14ac:dyDescent="0.2">
      <c r="A993" s="1" t="e">
        <f t="shared" si="305"/>
        <v>#VALUE!</v>
      </c>
      <c r="B993" s="1">
        <f t="shared" si="306"/>
        <v>260</v>
      </c>
      <c r="C993" s="1">
        <f t="shared" si="307"/>
        <v>1</v>
      </c>
      <c r="D993" s="1">
        <f t="shared" si="308"/>
        <v>0</v>
      </c>
      <c r="E993" s="1">
        <f t="shared" si="311"/>
        <v>989</v>
      </c>
      <c r="F993" s="1" t="str">
        <f>IFERROR(VLOOKUP($E993,aanmeldingen!$B:$AB,F$1,FALSE),"-")</f>
        <v>-</v>
      </c>
      <c r="H993" s="25" t="str">
        <f>IF($D993=1,VLOOKUP($E993,aanmeldingen!$B:$AB,H$1,FALSE),"")</f>
        <v/>
      </c>
      <c r="I993" s="1" t="str">
        <f>IF($D993=1,VLOOKUP($E993,aanmeldingen!$B:$AB,I$1,FALSE),"")</f>
        <v/>
      </c>
      <c r="J993" s="1" t="str">
        <f>IF($D993=1,VLOOKUP($E993,aanmeldingen!$B:$AB,J$1,FALSE),"")</f>
        <v/>
      </c>
      <c r="K993" s="95" t="str">
        <f>IF($D993=1,VLOOKUP($E993,aanmeldingen!$B:$AB,K$1,FALSE),"")</f>
        <v/>
      </c>
      <c r="L993" s="95" t="str">
        <f>IF($D993=1,VLOOKUP($E993,aanmeldingen!$B:$AB,L$1,FALSE),"")</f>
        <v/>
      </c>
      <c r="M993" s="18" t="str">
        <f>IF($D993=1,VLOOKUP($E993,aanmeldingen!$B:$AB,M$1,FALSE),"")</f>
        <v/>
      </c>
      <c r="N993" s="1" t="str">
        <f>IF($D993=1,VLOOKUP($E993,aanmeldingen!$B:$AB,N$1,FALSE),"")</f>
        <v/>
      </c>
      <c r="O993" s="1" t="str">
        <f>IF($F993="-","",VLOOKUP($E993,aanmeldingen!$B:$AB,O$1,FALSE))</f>
        <v/>
      </c>
      <c r="P993" s="1" t="str">
        <f>IF($F993="-","",VLOOKUP($E993,aanmeldingen!$B:$AB,P$1,FALSE))</f>
        <v/>
      </c>
      <c r="Q993" s="1" t="str">
        <f>IF($F993="-","",VLOOKUP($E993,aanmeldingen!$B:$AB,Q$1,FALSE))</f>
        <v/>
      </c>
      <c r="R993" s="123"/>
      <c r="S993" s="123"/>
      <c r="AA993" s="54">
        <f t="shared" si="312"/>
        <v>0</v>
      </c>
      <c r="AB993" s="54" t="e">
        <f t="shared" si="313"/>
        <v>#VALUE!</v>
      </c>
      <c r="AC993" s="83" t="str">
        <f t="shared" si="316"/>
        <v/>
      </c>
      <c r="AD993" s="54">
        <f t="shared" si="318"/>
        <v>989</v>
      </c>
      <c r="AE993" s="54" t="str">
        <f t="shared" si="321"/>
        <v/>
      </c>
      <c r="AF993" s="54" t="str">
        <f t="shared" si="322"/>
        <v/>
      </c>
      <c r="AG993" s="54" t="str">
        <f t="shared" si="319"/>
        <v/>
      </c>
      <c r="AH993" s="54" t="str">
        <f t="shared" si="319"/>
        <v/>
      </c>
      <c r="AI993" s="54" t="str">
        <f t="shared" si="319"/>
        <v/>
      </c>
      <c r="AJ993" s="54" t="str">
        <f>IF($AF993="W",VLOOKUP($AE993,$F$5:$N$997,AJ$4,FALSE),IF($AF993="S",IF(VLOOKUP($AE993,$A$5:$R$997,AJ$3,FALSE)=0,"Uitslag onbekend",IF(TRUNC(VLOOKUP($AE993,$A$5:$R$997,AJ$3,FALSE))=999,"Niet deelgenomen",IF(VLOOKUP($AE993,$A$5:$R$997,AJ$3,FALSE)=998,"Zwarte kaart",VLOOKUP($AE993,$A$5:$R$997,AJ$3,FALSE)))),""))</f>
        <v/>
      </c>
      <c r="AK993" s="54" t="str">
        <f t="shared" si="320"/>
        <v/>
      </c>
      <c r="AL993" s="54" t="str">
        <f t="shared" si="320"/>
        <v/>
      </c>
      <c r="AM993" s="54" t="str">
        <f t="shared" si="320"/>
        <v/>
      </c>
      <c r="AN993" s="1" t="str">
        <f>IF(AF993="S",VLOOKUP(AI993,lookups!$N$1:$O$100,2,FALSE),"NVT")</f>
        <v>NVT</v>
      </c>
      <c r="AP993" s="54" t="str">
        <f t="shared" si="317"/>
        <v/>
      </c>
    </row>
    <row r="994" spans="1:42" x14ac:dyDescent="0.2">
      <c r="A994" s="1" t="e">
        <f t="shared" si="305"/>
        <v>#VALUE!</v>
      </c>
      <c r="B994" s="1">
        <f t="shared" si="306"/>
        <v>261</v>
      </c>
      <c r="C994" s="1">
        <f t="shared" si="307"/>
        <v>1</v>
      </c>
      <c r="D994" s="1">
        <f t="shared" si="308"/>
        <v>0</v>
      </c>
      <c r="E994" s="1">
        <f t="shared" si="311"/>
        <v>990</v>
      </c>
      <c r="F994" s="1" t="str">
        <f>IFERROR(VLOOKUP($E994,aanmeldingen!$B:$AB,F$1,FALSE),"-")</f>
        <v>-</v>
      </c>
      <c r="H994" s="25" t="str">
        <f>IF($D994=1,VLOOKUP($E994,aanmeldingen!$B:$AB,H$1,FALSE),"")</f>
        <v/>
      </c>
      <c r="I994" s="1" t="str">
        <f>IF($D994=1,VLOOKUP($E994,aanmeldingen!$B:$AB,I$1,FALSE),"")</f>
        <v/>
      </c>
      <c r="J994" s="1" t="str">
        <f>IF($D994=1,VLOOKUP($E994,aanmeldingen!$B:$AB,J$1,FALSE),"")</f>
        <v/>
      </c>
      <c r="K994" s="95" t="str">
        <f>IF($D994=1,VLOOKUP($E994,aanmeldingen!$B:$AB,K$1,FALSE),"")</f>
        <v/>
      </c>
      <c r="L994" s="95" t="str">
        <f>IF($D994=1,VLOOKUP($E994,aanmeldingen!$B:$AB,L$1,FALSE),"")</f>
        <v/>
      </c>
      <c r="M994" s="18" t="str">
        <f>IF($D994=1,VLOOKUP($E994,aanmeldingen!$B:$AB,M$1,FALSE),"")</f>
        <v/>
      </c>
      <c r="N994" s="1" t="str">
        <f>IF($D994=1,VLOOKUP($E994,aanmeldingen!$B:$AB,N$1,FALSE),"")</f>
        <v/>
      </c>
      <c r="O994" s="1" t="str">
        <f>IF($F994="-","",VLOOKUP($E994,aanmeldingen!$B:$AB,O$1,FALSE))</f>
        <v/>
      </c>
      <c r="P994" s="1" t="str">
        <f>IF($F994="-","",VLOOKUP($E994,aanmeldingen!$B:$AB,P$1,FALSE))</f>
        <v/>
      </c>
      <c r="Q994" s="1" t="str">
        <f>IF($F994="-","",VLOOKUP($E994,aanmeldingen!$B:$AB,Q$1,FALSE))</f>
        <v/>
      </c>
      <c r="R994" s="123"/>
      <c r="S994" s="123"/>
      <c r="AA994" s="54">
        <f t="shared" si="312"/>
        <v>0</v>
      </c>
      <c r="AB994" s="54" t="e">
        <f t="shared" si="313"/>
        <v>#VALUE!</v>
      </c>
      <c r="AC994" s="83" t="str">
        <f t="shared" si="316"/>
        <v/>
      </c>
      <c r="AD994" s="54">
        <f t="shared" si="318"/>
        <v>990</v>
      </c>
      <c r="AE994" s="54" t="str">
        <f t="shared" si="321"/>
        <v/>
      </c>
      <c r="AF994" s="54" t="str">
        <f t="shared" si="322"/>
        <v/>
      </c>
      <c r="AG994" s="54" t="str">
        <f t="shared" si="319"/>
        <v/>
      </c>
      <c r="AH994" s="54" t="str">
        <f t="shared" si="319"/>
        <v/>
      </c>
      <c r="AI994" s="54" t="str">
        <f t="shared" si="319"/>
        <v/>
      </c>
      <c r="AJ994" s="54" t="str">
        <f>IF($AF994="W",VLOOKUP($AE994,$F$5:$N$997,AJ$4,FALSE),IF($AF994="S",IF(VLOOKUP($AE994,$A$5:$R$997,AJ$3,FALSE)=0,"Uitslag onbekend",IF(TRUNC(VLOOKUP($AE994,$A$5:$R$997,AJ$3,FALSE))=999,"Niet deelgenomen",IF(VLOOKUP($AE994,$A$5:$R$997,AJ$3,FALSE)=998,"Zwarte kaart",VLOOKUP($AE994,$A$5:$R$997,AJ$3,FALSE)))),""))</f>
        <v/>
      </c>
      <c r="AK994" s="54" t="str">
        <f t="shared" si="320"/>
        <v/>
      </c>
      <c r="AL994" s="54" t="str">
        <f t="shared" si="320"/>
        <v/>
      </c>
      <c r="AM994" s="54" t="str">
        <f t="shared" si="320"/>
        <v/>
      </c>
      <c r="AN994" s="1" t="str">
        <f>IF(AF994="S",VLOOKUP(AI994,lookups!$N$1:$O$100,2,FALSE),"NVT")</f>
        <v>NVT</v>
      </c>
      <c r="AP994" s="54" t="str">
        <f t="shared" si="317"/>
        <v/>
      </c>
    </row>
    <row r="995" spans="1:42" x14ac:dyDescent="0.2">
      <c r="A995" s="1" t="e">
        <f t="shared" si="305"/>
        <v>#VALUE!</v>
      </c>
      <c r="B995" s="1">
        <f t="shared" si="306"/>
        <v>262</v>
      </c>
      <c r="C995" s="1">
        <f t="shared" si="307"/>
        <v>1</v>
      </c>
      <c r="D995" s="1">
        <f t="shared" si="308"/>
        <v>0</v>
      </c>
      <c r="E995" s="1">
        <f t="shared" si="311"/>
        <v>991</v>
      </c>
      <c r="F995" s="1" t="str">
        <f>IFERROR(VLOOKUP($E995,aanmeldingen!$B:$AB,F$1,FALSE),"-")</f>
        <v>-</v>
      </c>
      <c r="H995" s="25" t="str">
        <f>IF($D995=1,VLOOKUP($E995,aanmeldingen!$B:$AB,H$1,FALSE),"")</f>
        <v/>
      </c>
      <c r="I995" s="1" t="str">
        <f>IF($D995=1,VLOOKUP($E995,aanmeldingen!$B:$AB,I$1,FALSE),"")</f>
        <v/>
      </c>
      <c r="J995" s="1" t="str">
        <f>IF($D995=1,VLOOKUP($E995,aanmeldingen!$B:$AB,J$1,FALSE),"")</f>
        <v/>
      </c>
      <c r="K995" s="95" t="str">
        <f>IF($D995=1,VLOOKUP($E995,aanmeldingen!$B:$AB,K$1,FALSE),"")</f>
        <v/>
      </c>
      <c r="L995" s="95" t="str">
        <f>IF($D995=1,VLOOKUP($E995,aanmeldingen!$B:$AB,L$1,FALSE),"")</f>
        <v/>
      </c>
      <c r="M995" s="18" t="str">
        <f>IF($D995=1,VLOOKUP($E995,aanmeldingen!$B:$AB,M$1,FALSE),"")</f>
        <v/>
      </c>
      <c r="N995" s="1" t="str">
        <f>IF($D995=1,VLOOKUP($E995,aanmeldingen!$B:$AB,N$1,FALSE),"")</f>
        <v/>
      </c>
      <c r="O995" s="1" t="str">
        <f>IF($F995="-","",VLOOKUP($E995,aanmeldingen!$B:$AB,O$1,FALSE))</f>
        <v/>
      </c>
      <c r="P995" s="1" t="str">
        <f>IF($F995="-","",VLOOKUP($E995,aanmeldingen!$B:$AB,P$1,FALSE))</f>
        <v/>
      </c>
      <c r="Q995" s="1" t="str">
        <f>IF($F995="-","",VLOOKUP($E995,aanmeldingen!$B:$AB,Q$1,FALSE))</f>
        <v/>
      </c>
      <c r="R995" s="123"/>
      <c r="S995" s="123"/>
      <c r="AA995" s="54">
        <f t="shared" si="312"/>
        <v>0</v>
      </c>
      <c r="AB995" s="54" t="e">
        <f t="shared" si="313"/>
        <v>#VALUE!</v>
      </c>
      <c r="AC995" s="83" t="str">
        <f t="shared" si="316"/>
        <v/>
      </c>
      <c r="AD995" s="54">
        <f t="shared" si="318"/>
        <v>991</v>
      </c>
      <c r="AE995" s="54" t="str">
        <f t="shared" si="321"/>
        <v/>
      </c>
      <c r="AF995" s="54" t="str">
        <f t="shared" si="322"/>
        <v/>
      </c>
      <c r="AG995" s="54" t="str">
        <f t="shared" si="319"/>
        <v/>
      </c>
      <c r="AH995" s="54" t="str">
        <f t="shared" si="319"/>
        <v/>
      </c>
      <c r="AI995" s="54" t="str">
        <f t="shared" si="319"/>
        <v/>
      </c>
      <c r="AJ995" s="54" t="str">
        <f>IF($AF995="W",VLOOKUP($AE995,$F$5:$N$997,AJ$4,FALSE),IF($AF995="S",IF(VLOOKUP($AE995,$A$5:$R$997,AJ$3,FALSE)=0,"Uitslag onbekend",IF(TRUNC(VLOOKUP($AE995,$A$5:$R$997,AJ$3,FALSE))=999,"Niet deelgenomen",IF(VLOOKUP($AE995,$A$5:$R$997,AJ$3,FALSE)=998,"Zwarte kaart",VLOOKUP($AE995,$A$5:$R$997,AJ$3,FALSE)))),""))</f>
        <v/>
      </c>
      <c r="AK995" s="54" t="str">
        <f t="shared" si="320"/>
        <v/>
      </c>
      <c r="AL995" s="54" t="str">
        <f t="shared" si="320"/>
        <v/>
      </c>
      <c r="AM995" s="54" t="str">
        <f t="shared" si="320"/>
        <v/>
      </c>
      <c r="AN995" s="1" t="str">
        <f>IF(AF995="S",VLOOKUP(AI995,lookups!$N$1:$O$100,2,FALSE),"NVT")</f>
        <v>NVT</v>
      </c>
      <c r="AP995" s="54" t="str">
        <f t="shared" si="317"/>
        <v/>
      </c>
    </row>
    <row r="996" spans="1:42" x14ac:dyDescent="0.2">
      <c r="A996" s="1" t="e">
        <f>F996+IF(R996&lt;&gt;"",R996/1000,E996/1000)</f>
        <v>#VALUE!</v>
      </c>
      <c r="B996" s="1">
        <f>IF(F996=F995,B995+1,1)</f>
        <v>263</v>
      </c>
      <c r="C996" s="1">
        <f>IF(F996=F995,C995,IF(C995=1,0,1))</f>
        <v>1</v>
      </c>
      <c r="D996" s="1">
        <f>IF(F996="-",0,IF(F996=F995,0,1))</f>
        <v>0</v>
      </c>
      <c r="E996" s="1">
        <f t="shared" si="311"/>
        <v>992</v>
      </c>
      <c r="F996" s="1" t="str">
        <f>IFERROR(VLOOKUP($E996,aanmeldingen!$B:$AB,F$1,FALSE),"-")</f>
        <v>-</v>
      </c>
      <c r="H996" s="25" t="str">
        <f>IF($D996=1,VLOOKUP($E996,aanmeldingen!$B:$AB,H$1,FALSE),"")</f>
        <v/>
      </c>
      <c r="I996" s="1" t="str">
        <f>IF($D996=1,VLOOKUP($E996,aanmeldingen!$B:$AB,I$1,FALSE),"")</f>
        <v/>
      </c>
      <c r="J996" s="1" t="str">
        <f>IF($D996=1,VLOOKUP($E996,aanmeldingen!$B:$AB,J$1,FALSE),"")</f>
        <v/>
      </c>
      <c r="K996" s="95" t="str">
        <f>IF($D996=1,VLOOKUP($E996,aanmeldingen!$B:$AB,K$1,FALSE),"")</f>
        <v/>
      </c>
      <c r="L996" s="95" t="str">
        <f>IF($D996=1,VLOOKUP($E996,aanmeldingen!$B:$AB,L$1,FALSE),"")</f>
        <v/>
      </c>
      <c r="M996" s="18" t="str">
        <f>IF($D996=1,VLOOKUP($E996,aanmeldingen!$B:$AB,M$1,FALSE),"")</f>
        <v/>
      </c>
      <c r="N996" s="1" t="str">
        <f>IF($D996=1,VLOOKUP($E996,aanmeldingen!$B:$AB,N$1,FALSE),"")</f>
        <v/>
      </c>
      <c r="O996" s="1" t="str">
        <f>IF($F996="-","",VLOOKUP($E996,aanmeldingen!$B:$AB,O$1,FALSE))</f>
        <v/>
      </c>
      <c r="P996" s="1" t="str">
        <f>IF($F996="-","",VLOOKUP($E996,aanmeldingen!$B:$AB,P$1,FALSE))</f>
        <v/>
      </c>
      <c r="Q996" s="1" t="str">
        <f>IF($F996="-","",VLOOKUP($E996,aanmeldingen!$B:$AB,Q$1,FALSE))</f>
        <v/>
      </c>
      <c r="R996" s="123"/>
      <c r="S996" s="123"/>
      <c r="AA996" s="54">
        <f t="shared" si="312"/>
        <v>0</v>
      </c>
      <c r="AB996" s="54" t="e">
        <f t="shared" si="313"/>
        <v>#VALUE!</v>
      </c>
      <c r="AC996" s="83" t="str">
        <f t="shared" si="316"/>
        <v/>
      </c>
      <c r="AD996" s="54">
        <f t="shared" si="318"/>
        <v>992</v>
      </c>
      <c r="AE996" s="54" t="str">
        <f t="shared" si="321"/>
        <v/>
      </c>
      <c r="AF996" s="54" t="str">
        <f t="shared" si="322"/>
        <v/>
      </c>
      <c r="AG996" s="54" t="str">
        <f t="shared" si="319"/>
        <v/>
      </c>
      <c r="AH996" s="54" t="str">
        <f t="shared" si="319"/>
        <v/>
      </c>
      <c r="AI996" s="54" t="str">
        <f t="shared" si="319"/>
        <v/>
      </c>
      <c r="AJ996" s="54" t="str">
        <f>IF($AF996="W",VLOOKUP($AE996,$F$5:$N$997,AJ$4,FALSE),IF($AF996="S",IF(VLOOKUP($AE996,$A$5:$R$997,AJ$3,FALSE)=0,"Uitslag onbekend",IF(TRUNC(VLOOKUP($AE996,$A$5:$R$997,AJ$3,FALSE))=999,"Niet deelgenomen",IF(VLOOKUP($AE996,$A$5:$R$997,AJ$3,FALSE)=998,"Zwarte kaart",VLOOKUP($AE996,$A$5:$R$997,AJ$3,FALSE)))),""))</f>
        <v/>
      </c>
      <c r="AK996" s="54" t="str">
        <f t="shared" si="320"/>
        <v/>
      </c>
      <c r="AL996" s="54" t="str">
        <f t="shared" si="320"/>
        <v/>
      </c>
      <c r="AM996" s="54" t="str">
        <f t="shared" si="320"/>
        <v/>
      </c>
      <c r="AN996" s="1" t="str">
        <f>IF(AF996="S",VLOOKUP(AI996,lookups!$N$1:$O$100,2,FALSE),"NVT")</f>
        <v>NVT</v>
      </c>
      <c r="AP996" s="54" t="str">
        <f t="shared" si="317"/>
        <v/>
      </c>
    </row>
    <row r="997" spans="1:42" x14ac:dyDescent="0.2">
      <c r="A997" s="1" t="e">
        <f>F997+IF(R997&lt;&gt;"",R997/1000,E997/1000)</f>
        <v>#VALUE!</v>
      </c>
      <c r="B997" s="1">
        <f>IF(F997=F996,B996+1,1)</f>
        <v>264</v>
      </c>
      <c r="C997" s="1">
        <f>IF(F997=F996,C996,IF(C996=1,0,1))</f>
        <v>1</v>
      </c>
      <c r="D997" s="1">
        <f>IF(F997="-",0,IF(F997=F996,0,1))</f>
        <v>0</v>
      </c>
      <c r="E997" s="1">
        <f t="shared" si="311"/>
        <v>993</v>
      </c>
      <c r="F997" s="1" t="str">
        <f>IFERROR(VLOOKUP($E997,aanmeldingen!$B:$AB,F$1,FALSE),"-")</f>
        <v>-</v>
      </c>
      <c r="H997" s="25" t="str">
        <f>IF($D997=1,VLOOKUP($E997,aanmeldingen!$B:$AB,H$1,FALSE),"")</f>
        <v/>
      </c>
      <c r="I997" s="1" t="str">
        <f>IF($D997=1,VLOOKUP($E997,aanmeldingen!$B:$AB,I$1,FALSE),"")</f>
        <v/>
      </c>
      <c r="J997" s="1" t="str">
        <f>IF($D997=1,VLOOKUP($E997,aanmeldingen!$B:$AB,J$1,FALSE),"")</f>
        <v/>
      </c>
      <c r="K997" s="95" t="str">
        <f>IF($D997=1,VLOOKUP($E997,aanmeldingen!$B:$AB,K$1,FALSE),"")</f>
        <v/>
      </c>
      <c r="L997" s="95" t="str">
        <f>IF($D997=1,VLOOKUP($E997,aanmeldingen!$B:$AB,L$1,FALSE),"")</f>
        <v/>
      </c>
      <c r="M997" s="18" t="str">
        <f>IF($D997=1,VLOOKUP($E997,aanmeldingen!$B:$AB,M$1,FALSE),"")</f>
        <v/>
      </c>
      <c r="N997" s="1" t="str">
        <f>IF($D997=1,VLOOKUP($E997,aanmeldingen!$B:$AB,N$1,FALSE),"")</f>
        <v/>
      </c>
      <c r="O997" s="1" t="str">
        <f>IF($F997="-","",VLOOKUP($E997,aanmeldingen!$B:$AB,O$1,FALSE))</f>
        <v/>
      </c>
      <c r="P997" s="1" t="str">
        <f>IF($F997="-","",VLOOKUP($E997,aanmeldingen!$B:$AB,P$1,FALSE))</f>
        <v/>
      </c>
      <c r="Q997" s="1" t="str">
        <f>IF($F997="-","",VLOOKUP($E997,aanmeldingen!$B:$AB,Q$1,FALSE))</f>
        <v/>
      </c>
      <c r="R997" s="123"/>
      <c r="S997" s="123"/>
      <c r="AA997" s="54">
        <f t="shared" si="312"/>
        <v>0</v>
      </c>
      <c r="AB997" s="54" t="e">
        <f t="shared" si="313"/>
        <v>#VALUE!</v>
      </c>
      <c r="AC997" s="84" t="str">
        <f t="shared" si="316"/>
        <v/>
      </c>
      <c r="AD997" s="54">
        <f t="shared" si="318"/>
        <v>993</v>
      </c>
      <c r="AE997" s="54" t="str">
        <f t="shared" si="321"/>
        <v/>
      </c>
      <c r="AF997" s="54" t="str">
        <f t="shared" si="322"/>
        <v/>
      </c>
      <c r="AG997" s="54" t="str">
        <f t="shared" si="319"/>
        <v/>
      </c>
      <c r="AH997" s="54" t="str">
        <f t="shared" si="319"/>
        <v/>
      </c>
      <c r="AI997" s="54" t="str">
        <f t="shared" si="319"/>
        <v/>
      </c>
      <c r="AJ997" s="54" t="str">
        <f>IF($AF997="W",VLOOKUP($AE997,$F$5:$N$997,AJ$4,FALSE),IF($AF997="S",IF(VLOOKUP($AE997,$A$5:$R$997,AJ$3,FALSE)=0,"Uitslag onbekend",IF(TRUNC(VLOOKUP($AE997,$A$5:$R$997,AJ$3,FALSE))=999,"Niet deelgenomen",IF(VLOOKUP($AE997,$A$5:$R$997,AJ$3,FALSE)=998,"Zwarte kaart",VLOOKUP($AE997,$A$5:$R$997,AJ$3,FALSE)))),""))</f>
        <v/>
      </c>
      <c r="AK997" s="54" t="str">
        <f t="shared" si="320"/>
        <v/>
      </c>
      <c r="AL997" s="54" t="str">
        <f t="shared" si="320"/>
        <v/>
      </c>
      <c r="AM997" s="54" t="str">
        <f t="shared" si="320"/>
        <v/>
      </c>
      <c r="AN997" s="1" t="str">
        <f>IF(AF997="S",VLOOKUP(AI997,lookups!$N$1:$O$100,2,FALSE),"NVT")</f>
        <v>NVT</v>
      </c>
      <c r="AP997" s="54" t="str">
        <f t="shared" si="317"/>
        <v/>
      </c>
    </row>
    <row r="998" spans="1:42" x14ac:dyDescent="0.2">
      <c r="AB998" s="54" t="e">
        <f t="shared" si="313"/>
        <v>#VALUE!</v>
      </c>
      <c r="AC998" s="83" t="str">
        <f t="shared" ref="AC998:AC1061" si="323">IF(AA5=1,IF(F5=F4,"",F5),"")</f>
        <v/>
      </c>
    </row>
    <row r="999" spans="1:42" x14ac:dyDescent="0.2">
      <c r="AB999" s="54" t="e">
        <f t="shared" si="313"/>
        <v>#VALUE!</v>
      </c>
      <c r="AC999" s="83" t="str">
        <f t="shared" si="323"/>
        <v/>
      </c>
    </row>
    <row r="1000" spans="1:42" x14ac:dyDescent="0.2">
      <c r="AB1000" s="54" t="e">
        <f t="shared" si="313"/>
        <v>#VALUE!</v>
      </c>
      <c r="AC1000" s="83" t="str">
        <f t="shared" si="323"/>
        <v/>
      </c>
    </row>
    <row r="1001" spans="1:42" x14ac:dyDescent="0.2">
      <c r="AB1001" s="54" t="e">
        <f t="shared" si="313"/>
        <v>#VALUE!</v>
      </c>
      <c r="AC1001" s="83" t="str">
        <f t="shared" si="323"/>
        <v/>
      </c>
    </row>
    <row r="1002" spans="1:42" x14ac:dyDescent="0.2">
      <c r="AB1002" s="54" t="e">
        <f t="shared" si="313"/>
        <v>#VALUE!</v>
      </c>
      <c r="AC1002" s="83" t="str">
        <f t="shared" si="323"/>
        <v/>
      </c>
    </row>
    <row r="1003" spans="1:42" x14ac:dyDescent="0.2">
      <c r="AB1003" s="54" t="e">
        <f t="shared" si="313"/>
        <v>#VALUE!</v>
      </c>
      <c r="AC1003" s="83" t="str">
        <f t="shared" si="323"/>
        <v/>
      </c>
    </row>
    <row r="1004" spans="1:42" x14ac:dyDescent="0.2">
      <c r="AB1004" s="54" t="e">
        <f t="shared" si="313"/>
        <v>#VALUE!</v>
      </c>
      <c r="AC1004" s="83" t="str">
        <f t="shared" si="323"/>
        <v/>
      </c>
    </row>
    <row r="1005" spans="1:42" x14ac:dyDescent="0.2">
      <c r="AB1005" s="54" t="e">
        <f t="shared" si="313"/>
        <v>#VALUE!</v>
      </c>
      <c r="AC1005" s="83" t="str">
        <f t="shared" si="323"/>
        <v/>
      </c>
    </row>
    <row r="1006" spans="1:42" x14ac:dyDescent="0.2">
      <c r="AB1006" s="54" t="e">
        <f t="shared" si="313"/>
        <v>#VALUE!</v>
      </c>
      <c r="AC1006" s="83" t="str">
        <f t="shared" si="323"/>
        <v/>
      </c>
    </row>
    <row r="1007" spans="1:42" x14ac:dyDescent="0.2">
      <c r="AB1007" s="54" t="e">
        <f t="shared" si="313"/>
        <v>#VALUE!</v>
      </c>
      <c r="AC1007" s="83" t="str">
        <f t="shared" si="323"/>
        <v/>
      </c>
    </row>
    <row r="1008" spans="1:42" x14ac:dyDescent="0.2">
      <c r="AB1008" s="54" t="e">
        <f t="shared" si="313"/>
        <v>#VALUE!</v>
      </c>
      <c r="AC1008" s="83" t="str">
        <f t="shared" si="323"/>
        <v/>
      </c>
    </row>
    <row r="1009" spans="28:29" x14ac:dyDescent="0.2">
      <c r="AB1009" s="54" t="e">
        <f t="shared" si="313"/>
        <v>#VALUE!</v>
      </c>
      <c r="AC1009" s="83" t="str">
        <f t="shared" si="323"/>
        <v/>
      </c>
    </row>
    <row r="1010" spans="28:29" x14ac:dyDescent="0.2">
      <c r="AB1010" s="54" t="e">
        <f t="shared" si="313"/>
        <v>#VALUE!</v>
      </c>
      <c r="AC1010" s="83" t="str">
        <f t="shared" si="323"/>
        <v/>
      </c>
    </row>
    <row r="1011" spans="28:29" x14ac:dyDescent="0.2">
      <c r="AB1011" s="54" t="e">
        <f t="shared" si="313"/>
        <v>#VALUE!</v>
      </c>
      <c r="AC1011" s="83" t="str">
        <f t="shared" si="323"/>
        <v/>
      </c>
    </row>
    <row r="1012" spans="28:29" x14ac:dyDescent="0.2">
      <c r="AB1012" s="54" t="e">
        <f t="shared" si="313"/>
        <v>#VALUE!</v>
      </c>
      <c r="AC1012" s="83" t="str">
        <f t="shared" si="323"/>
        <v/>
      </c>
    </row>
    <row r="1013" spans="28:29" x14ac:dyDescent="0.2">
      <c r="AB1013" s="54" t="e">
        <f t="shared" si="313"/>
        <v>#VALUE!</v>
      </c>
      <c r="AC1013" s="83" t="str">
        <f t="shared" si="323"/>
        <v/>
      </c>
    </row>
    <row r="1014" spans="28:29" x14ac:dyDescent="0.2">
      <c r="AB1014" s="54" t="e">
        <f t="shared" si="313"/>
        <v>#VALUE!</v>
      </c>
      <c r="AC1014" s="83" t="str">
        <f t="shared" si="323"/>
        <v/>
      </c>
    </row>
    <row r="1015" spans="28:29" x14ac:dyDescent="0.2">
      <c r="AB1015" s="54" t="e">
        <f t="shared" si="313"/>
        <v>#VALUE!</v>
      </c>
      <c r="AC1015" s="83" t="str">
        <f t="shared" si="323"/>
        <v/>
      </c>
    </row>
    <row r="1016" spans="28:29" x14ac:dyDescent="0.2">
      <c r="AB1016" s="54" t="e">
        <f t="shared" si="313"/>
        <v>#VALUE!</v>
      </c>
      <c r="AC1016" s="83" t="str">
        <f t="shared" si="323"/>
        <v/>
      </c>
    </row>
    <row r="1017" spans="28:29" x14ac:dyDescent="0.2">
      <c r="AB1017" s="54" t="e">
        <f t="shared" si="313"/>
        <v>#VALUE!</v>
      </c>
      <c r="AC1017" s="83" t="str">
        <f t="shared" si="323"/>
        <v/>
      </c>
    </row>
    <row r="1018" spans="28:29" x14ac:dyDescent="0.2">
      <c r="AB1018" s="54" t="e">
        <f t="shared" si="313"/>
        <v>#VALUE!</v>
      </c>
      <c r="AC1018" s="83" t="str">
        <f t="shared" si="323"/>
        <v/>
      </c>
    </row>
    <row r="1019" spans="28:29" x14ac:dyDescent="0.2">
      <c r="AB1019" s="54" t="e">
        <f t="shared" si="313"/>
        <v>#VALUE!</v>
      </c>
      <c r="AC1019" s="83" t="str">
        <f t="shared" si="323"/>
        <v/>
      </c>
    </row>
    <row r="1020" spans="28:29" x14ac:dyDescent="0.2">
      <c r="AB1020" s="54" t="e">
        <f t="shared" si="313"/>
        <v>#VALUE!</v>
      </c>
      <c r="AC1020" s="83" t="str">
        <f t="shared" si="323"/>
        <v/>
      </c>
    </row>
    <row r="1021" spans="28:29" x14ac:dyDescent="0.2">
      <c r="AB1021" s="54" t="e">
        <f t="shared" si="313"/>
        <v>#VALUE!</v>
      </c>
      <c r="AC1021" s="83" t="str">
        <f t="shared" si="323"/>
        <v/>
      </c>
    </row>
    <row r="1022" spans="28:29" x14ac:dyDescent="0.2">
      <c r="AB1022" s="54" t="e">
        <f t="shared" si="313"/>
        <v>#VALUE!</v>
      </c>
      <c r="AC1022" s="83" t="str">
        <f t="shared" si="323"/>
        <v/>
      </c>
    </row>
    <row r="1023" spans="28:29" x14ac:dyDescent="0.2">
      <c r="AB1023" s="54" t="e">
        <f t="shared" si="313"/>
        <v>#VALUE!</v>
      </c>
      <c r="AC1023" s="83" t="str">
        <f t="shared" si="323"/>
        <v/>
      </c>
    </row>
    <row r="1024" spans="28:29" x14ac:dyDescent="0.2">
      <c r="AB1024" s="54" t="e">
        <f t="shared" si="313"/>
        <v>#VALUE!</v>
      </c>
      <c r="AC1024" s="83" t="str">
        <f t="shared" si="323"/>
        <v/>
      </c>
    </row>
    <row r="1025" spans="28:29" x14ac:dyDescent="0.2">
      <c r="AB1025" s="54" t="e">
        <f t="shared" si="313"/>
        <v>#VALUE!</v>
      </c>
      <c r="AC1025" s="83" t="str">
        <f t="shared" si="323"/>
        <v/>
      </c>
    </row>
    <row r="1026" spans="28:29" x14ac:dyDescent="0.2">
      <c r="AB1026" s="54" t="e">
        <f t="shared" si="313"/>
        <v>#VALUE!</v>
      </c>
      <c r="AC1026" s="83" t="str">
        <f t="shared" si="323"/>
        <v/>
      </c>
    </row>
    <row r="1027" spans="28:29" x14ac:dyDescent="0.2">
      <c r="AB1027" s="54" t="e">
        <f t="shared" si="313"/>
        <v>#VALUE!</v>
      </c>
      <c r="AC1027" s="83" t="str">
        <f t="shared" si="323"/>
        <v/>
      </c>
    </row>
    <row r="1028" spans="28:29" x14ac:dyDescent="0.2">
      <c r="AB1028" s="54" t="e">
        <f t="shared" si="313"/>
        <v>#VALUE!</v>
      </c>
      <c r="AC1028" s="83" t="str">
        <f t="shared" si="323"/>
        <v/>
      </c>
    </row>
    <row r="1029" spans="28:29" x14ac:dyDescent="0.2">
      <c r="AB1029" s="54" t="e">
        <f t="shared" ref="AB1029:AB1092" si="324">RANK(AC1029,$AC$5:$AC$1990,1)</f>
        <v>#VALUE!</v>
      </c>
      <c r="AC1029" s="83" t="str">
        <f t="shared" si="323"/>
        <v/>
      </c>
    </row>
    <row r="1030" spans="28:29" x14ac:dyDescent="0.2">
      <c r="AB1030" s="54" t="e">
        <f t="shared" si="324"/>
        <v>#VALUE!</v>
      </c>
      <c r="AC1030" s="83" t="str">
        <f t="shared" si="323"/>
        <v/>
      </c>
    </row>
    <row r="1031" spans="28:29" x14ac:dyDescent="0.2">
      <c r="AB1031" s="54" t="e">
        <f t="shared" si="324"/>
        <v>#VALUE!</v>
      </c>
      <c r="AC1031" s="83" t="str">
        <f t="shared" si="323"/>
        <v/>
      </c>
    </row>
    <row r="1032" spans="28:29" x14ac:dyDescent="0.2">
      <c r="AB1032" s="54" t="e">
        <f t="shared" si="324"/>
        <v>#VALUE!</v>
      </c>
      <c r="AC1032" s="83" t="str">
        <f t="shared" si="323"/>
        <v/>
      </c>
    </row>
    <row r="1033" spans="28:29" x14ac:dyDescent="0.2">
      <c r="AB1033" s="54" t="e">
        <f t="shared" si="324"/>
        <v>#VALUE!</v>
      </c>
      <c r="AC1033" s="83" t="str">
        <f t="shared" si="323"/>
        <v/>
      </c>
    </row>
    <row r="1034" spans="28:29" x14ac:dyDescent="0.2">
      <c r="AB1034" s="54" t="e">
        <f t="shared" si="324"/>
        <v>#VALUE!</v>
      </c>
      <c r="AC1034" s="83" t="str">
        <f t="shared" si="323"/>
        <v/>
      </c>
    </row>
    <row r="1035" spans="28:29" x14ac:dyDescent="0.2">
      <c r="AB1035" s="54" t="e">
        <f t="shared" si="324"/>
        <v>#VALUE!</v>
      </c>
      <c r="AC1035" s="83" t="str">
        <f t="shared" si="323"/>
        <v/>
      </c>
    </row>
    <row r="1036" spans="28:29" x14ac:dyDescent="0.2">
      <c r="AB1036" s="54" t="e">
        <f t="shared" si="324"/>
        <v>#VALUE!</v>
      </c>
      <c r="AC1036" s="83" t="str">
        <f t="shared" si="323"/>
        <v/>
      </c>
    </row>
    <row r="1037" spans="28:29" x14ac:dyDescent="0.2">
      <c r="AB1037" s="54" t="e">
        <f t="shared" si="324"/>
        <v>#VALUE!</v>
      </c>
      <c r="AC1037" s="83" t="str">
        <f t="shared" si="323"/>
        <v/>
      </c>
    </row>
    <row r="1038" spans="28:29" x14ac:dyDescent="0.2">
      <c r="AB1038" s="54" t="e">
        <f t="shared" si="324"/>
        <v>#VALUE!</v>
      </c>
      <c r="AC1038" s="83" t="str">
        <f t="shared" si="323"/>
        <v/>
      </c>
    </row>
    <row r="1039" spans="28:29" x14ac:dyDescent="0.2">
      <c r="AB1039" s="54" t="e">
        <f t="shared" si="324"/>
        <v>#VALUE!</v>
      </c>
      <c r="AC1039" s="83" t="str">
        <f t="shared" si="323"/>
        <v/>
      </c>
    </row>
    <row r="1040" spans="28:29" x14ac:dyDescent="0.2">
      <c r="AB1040" s="54" t="e">
        <f t="shared" si="324"/>
        <v>#VALUE!</v>
      </c>
      <c r="AC1040" s="83" t="str">
        <f t="shared" si="323"/>
        <v/>
      </c>
    </row>
    <row r="1041" spans="28:29" x14ac:dyDescent="0.2">
      <c r="AB1041" s="54" t="e">
        <f t="shared" si="324"/>
        <v>#VALUE!</v>
      </c>
      <c r="AC1041" s="83" t="str">
        <f t="shared" si="323"/>
        <v/>
      </c>
    </row>
    <row r="1042" spans="28:29" x14ac:dyDescent="0.2">
      <c r="AB1042" s="54" t="e">
        <f t="shared" si="324"/>
        <v>#VALUE!</v>
      </c>
      <c r="AC1042" s="83" t="str">
        <f t="shared" si="323"/>
        <v/>
      </c>
    </row>
    <row r="1043" spans="28:29" x14ac:dyDescent="0.2">
      <c r="AB1043" s="54" t="e">
        <f t="shared" si="324"/>
        <v>#VALUE!</v>
      </c>
      <c r="AC1043" s="83" t="str">
        <f t="shared" si="323"/>
        <v/>
      </c>
    </row>
    <row r="1044" spans="28:29" x14ac:dyDescent="0.2">
      <c r="AB1044" s="54" t="e">
        <f t="shared" si="324"/>
        <v>#VALUE!</v>
      </c>
      <c r="AC1044" s="83" t="str">
        <f t="shared" si="323"/>
        <v/>
      </c>
    </row>
    <row r="1045" spans="28:29" x14ac:dyDescent="0.2">
      <c r="AB1045" s="54" t="e">
        <f t="shared" si="324"/>
        <v>#VALUE!</v>
      </c>
      <c r="AC1045" s="83" t="str">
        <f t="shared" si="323"/>
        <v/>
      </c>
    </row>
    <row r="1046" spans="28:29" x14ac:dyDescent="0.2">
      <c r="AB1046" s="54" t="e">
        <f t="shared" si="324"/>
        <v>#VALUE!</v>
      </c>
      <c r="AC1046" s="83" t="str">
        <f t="shared" si="323"/>
        <v/>
      </c>
    </row>
    <row r="1047" spans="28:29" x14ac:dyDescent="0.2">
      <c r="AB1047" s="54" t="e">
        <f t="shared" si="324"/>
        <v>#VALUE!</v>
      </c>
      <c r="AC1047" s="83" t="str">
        <f t="shared" si="323"/>
        <v/>
      </c>
    </row>
    <row r="1048" spans="28:29" x14ac:dyDescent="0.2">
      <c r="AB1048" s="54" t="e">
        <f t="shared" si="324"/>
        <v>#VALUE!</v>
      </c>
      <c r="AC1048" s="83" t="str">
        <f t="shared" si="323"/>
        <v/>
      </c>
    </row>
    <row r="1049" spans="28:29" x14ac:dyDescent="0.2">
      <c r="AB1049" s="54" t="e">
        <f t="shared" si="324"/>
        <v>#VALUE!</v>
      </c>
      <c r="AC1049" s="83" t="str">
        <f t="shared" si="323"/>
        <v/>
      </c>
    </row>
    <row r="1050" spans="28:29" x14ac:dyDescent="0.2">
      <c r="AB1050" s="54" t="e">
        <f t="shared" si="324"/>
        <v>#VALUE!</v>
      </c>
      <c r="AC1050" s="83" t="str">
        <f t="shared" si="323"/>
        <v/>
      </c>
    </row>
    <row r="1051" spans="28:29" x14ac:dyDescent="0.2">
      <c r="AB1051" s="54" t="e">
        <f t="shared" si="324"/>
        <v>#VALUE!</v>
      </c>
      <c r="AC1051" s="83" t="str">
        <f t="shared" si="323"/>
        <v/>
      </c>
    </row>
    <row r="1052" spans="28:29" x14ac:dyDescent="0.2">
      <c r="AB1052" s="54" t="e">
        <f t="shared" si="324"/>
        <v>#VALUE!</v>
      </c>
      <c r="AC1052" s="83" t="str">
        <f t="shared" si="323"/>
        <v/>
      </c>
    </row>
    <row r="1053" spans="28:29" x14ac:dyDescent="0.2">
      <c r="AB1053" s="54" t="e">
        <f t="shared" si="324"/>
        <v>#VALUE!</v>
      </c>
      <c r="AC1053" s="83" t="str">
        <f t="shared" si="323"/>
        <v/>
      </c>
    </row>
    <row r="1054" spans="28:29" x14ac:dyDescent="0.2">
      <c r="AB1054" s="54" t="e">
        <f t="shared" si="324"/>
        <v>#VALUE!</v>
      </c>
      <c r="AC1054" s="83" t="str">
        <f t="shared" si="323"/>
        <v/>
      </c>
    </row>
    <row r="1055" spans="28:29" x14ac:dyDescent="0.2">
      <c r="AB1055" s="54" t="e">
        <f t="shared" si="324"/>
        <v>#VALUE!</v>
      </c>
      <c r="AC1055" s="83" t="str">
        <f t="shared" si="323"/>
        <v/>
      </c>
    </row>
    <row r="1056" spans="28:29" x14ac:dyDescent="0.2">
      <c r="AB1056" s="54" t="e">
        <f t="shared" si="324"/>
        <v>#VALUE!</v>
      </c>
      <c r="AC1056" s="83" t="str">
        <f t="shared" si="323"/>
        <v/>
      </c>
    </row>
    <row r="1057" spans="28:29" x14ac:dyDescent="0.2">
      <c r="AB1057" s="54" t="e">
        <f t="shared" si="324"/>
        <v>#VALUE!</v>
      </c>
      <c r="AC1057" s="83" t="str">
        <f t="shared" si="323"/>
        <v/>
      </c>
    </row>
    <row r="1058" spans="28:29" x14ac:dyDescent="0.2">
      <c r="AB1058" s="54" t="e">
        <f t="shared" si="324"/>
        <v>#VALUE!</v>
      </c>
      <c r="AC1058" s="83" t="str">
        <f t="shared" si="323"/>
        <v/>
      </c>
    </row>
    <row r="1059" spans="28:29" x14ac:dyDescent="0.2">
      <c r="AB1059" s="54" t="e">
        <f t="shared" si="324"/>
        <v>#VALUE!</v>
      </c>
      <c r="AC1059" s="83" t="str">
        <f t="shared" si="323"/>
        <v/>
      </c>
    </row>
    <row r="1060" spans="28:29" x14ac:dyDescent="0.2">
      <c r="AB1060" s="54" t="e">
        <f t="shared" si="324"/>
        <v>#VALUE!</v>
      </c>
      <c r="AC1060" s="83" t="str">
        <f t="shared" si="323"/>
        <v/>
      </c>
    </row>
    <row r="1061" spans="28:29" x14ac:dyDescent="0.2">
      <c r="AB1061" s="54" t="e">
        <f t="shared" si="324"/>
        <v>#VALUE!</v>
      </c>
      <c r="AC1061" s="83" t="str">
        <f t="shared" si="323"/>
        <v/>
      </c>
    </row>
    <row r="1062" spans="28:29" x14ac:dyDescent="0.2">
      <c r="AB1062" s="54" t="e">
        <f t="shared" si="324"/>
        <v>#VALUE!</v>
      </c>
      <c r="AC1062" s="83" t="str">
        <f t="shared" ref="AC1062:AC1125" si="325">IF(AA69=1,IF(F69=F68,"",F69),"")</f>
        <v/>
      </c>
    </row>
    <row r="1063" spans="28:29" x14ac:dyDescent="0.2">
      <c r="AB1063" s="54" t="e">
        <f t="shared" si="324"/>
        <v>#VALUE!</v>
      </c>
      <c r="AC1063" s="83" t="str">
        <f t="shared" si="325"/>
        <v/>
      </c>
    </row>
    <row r="1064" spans="28:29" x14ac:dyDescent="0.2">
      <c r="AB1064" s="54" t="e">
        <f t="shared" si="324"/>
        <v>#VALUE!</v>
      </c>
      <c r="AC1064" s="83" t="str">
        <f t="shared" si="325"/>
        <v/>
      </c>
    </row>
    <row r="1065" spans="28:29" x14ac:dyDescent="0.2">
      <c r="AB1065" s="54" t="e">
        <f t="shared" si="324"/>
        <v>#VALUE!</v>
      </c>
      <c r="AC1065" s="83" t="str">
        <f t="shared" si="325"/>
        <v/>
      </c>
    </row>
    <row r="1066" spans="28:29" x14ac:dyDescent="0.2">
      <c r="AB1066" s="54" t="e">
        <f t="shared" si="324"/>
        <v>#VALUE!</v>
      </c>
      <c r="AC1066" s="83" t="str">
        <f t="shared" si="325"/>
        <v/>
      </c>
    </row>
    <row r="1067" spans="28:29" x14ac:dyDescent="0.2">
      <c r="AB1067" s="54" t="e">
        <f t="shared" si="324"/>
        <v>#VALUE!</v>
      </c>
      <c r="AC1067" s="83" t="str">
        <f t="shared" si="325"/>
        <v/>
      </c>
    </row>
    <row r="1068" spans="28:29" x14ac:dyDescent="0.2">
      <c r="AB1068" s="54" t="e">
        <f t="shared" si="324"/>
        <v>#VALUE!</v>
      </c>
      <c r="AC1068" s="83" t="str">
        <f t="shared" si="325"/>
        <v/>
      </c>
    </row>
    <row r="1069" spans="28:29" x14ac:dyDescent="0.2">
      <c r="AB1069" s="54" t="e">
        <f t="shared" si="324"/>
        <v>#VALUE!</v>
      </c>
      <c r="AC1069" s="83" t="str">
        <f t="shared" si="325"/>
        <v/>
      </c>
    </row>
    <row r="1070" spans="28:29" x14ac:dyDescent="0.2">
      <c r="AB1070" s="54" t="e">
        <f t="shared" si="324"/>
        <v>#VALUE!</v>
      </c>
      <c r="AC1070" s="83" t="str">
        <f t="shared" si="325"/>
        <v/>
      </c>
    </row>
    <row r="1071" spans="28:29" x14ac:dyDescent="0.2">
      <c r="AB1071" s="54" t="e">
        <f t="shared" si="324"/>
        <v>#VALUE!</v>
      </c>
      <c r="AC1071" s="83" t="str">
        <f t="shared" si="325"/>
        <v/>
      </c>
    </row>
    <row r="1072" spans="28:29" x14ac:dyDescent="0.2">
      <c r="AB1072" s="54" t="e">
        <f t="shared" si="324"/>
        <v>#VALUE!</v>
      </c>
      <c r="AC1072" s="83" t="str">
        <f t="shared" si="325"/>
        <v/>
      </c>
    </row>
    <row r="1073" spans="28:29" x14ac:dyDescent="0.2">
      <c r="AB1073" s="54" t="e">
        <f t="shared" si="324"/>
        <v>#VALUE!</v>
      </c>
      <c r="AC1073" s="83" t="str">
        <f t="shared" si="325"/>
        <v/>
      </c>
    </row>
    <row r="1074" spans="28:29" x14ac:dyDescent="0.2">
      <c r="AB1074" s="54" t="e">
        <f t="shared" si="324"/>
        <v>#VALUE!</v>
      </c>
      <c r="AC1074" s="83" t="str">
        <f t="shared" si="325"/>
        <v/>
      </c>
    </row>
    <row r="1075" spans="28:29" x14ac:dyDescent="0.2">
      <c r="AB1075" s="54" t="e">
        <f t="shared" si="324"/>
        <v>#VALUE!</v>
      </c>
      <c r="AC1075" s="83" t="str">
        <f t="shared" si="325"/>
        <v/>
      </c>
    </row>
    <row r="1076" spans="28:29" x14ac:dyDescent="0.2">
      <c r="AB1076" s="54" t="e">
        <f t="shared" si="324"/>
        <v>#VALUE!</v>
      </c>
      <c r="AC1076" s="83" t="str">
        <f t="shared" si="325"/>
        <v/>
      </c>
    </row>
    <row r="1077" spans="28:29" x14ac:dyDescent="0.2">
      <c r="AB1077" s="54" t="e">
        <f t="shared" si="324"/>
        <v>#VALUE!</v>
      </c>
      <c r="AC1077" s="83" t="str">
        <f t="shared" si="325"/>
        <v/>
      </c>
    </row>
    <row r="1078" spans="28:29" x14ac:dyDescent="0.2">
      <c r="AB1078" s="54" t="e">
        <f t="shared" si="324"/>
        <v>#VALUE!</v>
      </c>
      <c r="AC1078" s="83" t="str">
        <f t="shared" si="325"/>
        <v/>
      </c>
    </row>
    <row r="1079" spans="28:29" x14ac:dyDescent="0.2">
      <c r="AB1079" s="54" t="e">
        <f t="shared" si="324"/>
        <v>#VALUE!</v>
      </c>
      <c r="AC1079" s="83" t="str">
        <f t="shared" si="325"/>
        <v/>
      </c>
    </row>
    <row r="1080" spans="28:29" x14ac:dyDescent="0.2">
      <c r="AB1080" s="54" t="e">
        <f t="shared" si="324"/>
        <v>#VALUE!</v>
      </c>
      <c r="AC1080" s="83" t="str">
        <f t="shared" si="325"/>
        <v/>
      </c>
    </row>
    <row r="1081" spans="28:29" x14ac:dyDescent="0.2">
      <c r="AB1081" s="54" t="e">
        <f t="shared" si="324"/>
        <v>#VALUE!</v>
      </c>
      <c r="AC1081" s="83" t="str">
        <f t="shared" si="325"/>
        <v/>
      </c>
    </row>
    <row r="1082" spans="28:29" x14ac:dyDescent="0.2">
      <c r="AB1082" s="54" t="e">
        <f t="shared" si="324"/>
        <v>#VALUE!</v>
      </c>
      <c r="AC1082" s="83" t="str">
        <f t="shared" si="325"/>
        <v/>
      </c>
    </row>
    <row r="1083" spans="28:29" x14ac:dyDescent="0.2">
      <c r="AB1083" s="54" t="e">
        <f t="shared" si="324"/>
        <v>#VALUE!</v>
      </c>
      <c r="AC1083" s="83" t="str">
        <f t="shared" si="325"/>
        <v/>
      </c>
    </row>
    <row r="1084" spans="28:29" x14ac:dyDescent="0.2">
      <c r="AB1084" s="54" t="e">
        <f t="shared" si="324"/>
        <v>#VALUE!</v>
      </c>
      <c r="AC1084" s="83" t="str">
        <f t="shared" si="325"/>
        <v/>
      </c>
    </row>
    <row r="1085" spans="28:29" x14ac:dyDescent="0.2">
      <c r="AB1085" s="54" t="e">
        <f t="shared" si="324"/>
        <v>#VALUE!</v>
      </c>
      <c r="AC1085" s="83" t="str">
        <f t="shared" si="325"/>
        <v/>
      </c>
    </row>
    <row r="1086" spans="28:29" x14ac:dyDescent="0.2">
      <c r="AB1086" s="54" t="e">
        <f t="shared" si="324"/>
        <v>#VALUE!</v>
      </c>
      <c r="AC1086" s="83" t="str">
        <f t="shared" si="325"/>
        <v/>
      </c>
    </row>
    <row r="1087" spans="28:29" x14ac:dyDescent="0.2">
      <c r="AB1087" s="54" t="e">
        <f t="shared" si="324"/>
        <v>#VALUE!</v>
      </c>
      <c r="AC1087" s="83" t="str">
        <f t="shared" si="325"/>
        <v/>
      </c>
    </row>
    <row r="1088" spans="28:29" x14ac:dyDescent="0.2">
      <c r="AB1088" s="54" t="e">
        <f t="shared" si="324"/>
        <v>#VALUE!</v>
      </c>
      <c r="AC1088" s="83" t="str">
        <f t="shared" si="325"/>
        <v/>
      </c>
    </row>
    <row r="1089" spans="28:29" x14ac:dyDescent="0.2">
      <c r="AB1089" s="54" t="e">
        <f t="shared" si="324"/>
        <v>#VALUE!</v>
      </c>
      <c r="AC1089" s="83" t="str">
        <f t="shared" si="325"/>
        <v/>
      </c>
    </row>
    <row r="1090" spans="28:29" x14ac:dyDescent="0.2">
      <c r="AB1090" s="54" t="e">
        <f t="shared" si="324"/>
        <v>#VALUE!</v>
      </c>
      <c r="AC1090" s="83" t="str">
        <f t="shared" si="325"/>
        <v/>
      </c>
    </row>
    <row r="1091" spans="28:29" x14ac:dyDescent="0.2">
      <c r="AB1091" s="54" t="e">
        <f t="shared" si="324"/>
        <v>#VALUE!</v>
      </c>
      <c r="AC1091" s="83" t="str">
        <f t="shared" si="325"/>
        <v/>
      </c>
    </row>
    <row r="1092" spans="28:29" x14ac:dyDescent="0.2">
      <c r="AB1092" s="54" t="e">
        <f t="shared" si="324"/>
        <v>#VALUE!</v>
      </c>
      <c r="AC1092" s="83" t="str">
        <f t="shared" si="325"/>
        <v/>
      </c>
    </row>
    <row r="1093" spans="28:29" x14ac:dyDescent="0.2">
      <c r="AB1093" s="54" t="e">
        <f t="shared" ref="AB1093:AB1156" si="326">RANK(AC1093,$AC$5:$AC$1990,1)</f>
        <v>#VALUE!</v>
      </c>
      <c r="AC1093" s="83" t="str">
        <f t="shared" si="325"/>
        <v/>
      </c>
    </row>
    <row r="1094" spans="28:29" x14ac:dyDescent="0.2">
      <c r="AB1094" s="54" t="e">
        <f t="shared" si="326"/>
        <v>#VALUE!</v>
      </c>
      <c r="AC1094" s="83" t="str">
        <f t="shared" si="325"/>
        <v/>
      </c>
    </row>
    <row r="1095" spans="28:29" x14ac:dyDescent="0.2">
      <c r="AB1095" s="54" t="e">
        <f t="shared" si="326"/>
        <v>#VALUE!</v>
      </c>
      <c r="AC1095" s="83" t="str">
        <f t="shared" si="325"/>
        <v/>
      </c>
    </row>
    <row r="1096" spans="28:29" x14ac:dyDescent="0.2">
      <c r="AB1096" s="54" t="e">
        <f t="shared" si="326"/>
        <v>#VALUE!</v>
      </c>
      <c r="AC1096" s="83" t="str">
        <f t="shared" si="325"/>
        <v/>
      </c>
    </row>
    <row r="1097" spans="28:29" x14ac:dyDescent="0.2">
      <c r="AB1097" s="54" t="e">
        <f t="shared" si="326"/>
        <v>#VALUE!</v>
      </c>
      <c r="AC1097" s="83" t="str">
        <f t="shared" si="325"/>
        <v/>
      </c>
    </row>
    <row r="1098" spans="28:29" x14ac:dyDescent="0.2">
      <c r="AB1098" s="54" t="e">
        <f t="shared" si="326"/>
        <v>#VALUE!</v>
      </c>
      <c r="AC1098" s="83" t="str">
        <f t="shared" si="325"/>
        <v/>
      </c>
    </row>
    <row r="1099" spans="28:29" x14ac:dyDescent="0.2">
      <c r="AB1099" s="54" t="e">
        <f t="shared" si="326"/>
        <v>#VALUE!</v>
      </c>
      <c r="AC1099" s="83" t="str">
        <f t="shared" si="325"/>
        <v/>
      </c>
    </row>
    <row r="1100" spans="28:29" x14ac:dyDescent="0.2">
      <c r="AB1100" s="54" t="e">
        <f t="shared" si="326"/>
        <v>#VALUE!</v>
      </c>
      <c r="AC1100" s="83" t="str">
        <f t="shared" si="325"/>
        <v/>
      </c>
    </row>
    <row r="1101" spans="28:29" x14ac:dyDescent="0.2">
      <c r="AB1101" s="54" t="e">
        <f t="shared" si="326"/>
        <v>#VALUE!</v>
      </c>
      <c r="AC1101" s="83" t="str">
        <f t="shared" si="325"/>
        <v/>
      </c>
    </row>
    <row r="1102" spans="28:29" x14ac:dyDescent="0.2">
      <c r="AB1102" s="54" t="e">
        <f t="shared" si="326"/>
        <v>#VALUE!</v>
      </c>
      <c r="AC1102" s="83" t="str">
        <f t="shared" si="325"/>
        <v/>
      </c>
    </row>
    <row r="1103" spans="28:29" x14ac:dyDescent="0.2">
      <c r="AB1103" s="54" t="e">
        <f t="shared" si="326"/>
        <v>#VALUE!</v>
      </c>
      <c r="AC1103" s="83" t="str">
        <f t="shared" si="325"/>
        <v/>
      </c>
    </row>
    <row r="1104" spans="28:29" x14ac:dyDescent="0.2">
      <c r="AB1104" s="54" t="e">
        <f t="shared" si="326"/>
        <v>#VALUE!</v>
      </c>
      <c r="AC1104" s="83" t="str">
        <f t="shared" si="325"/>
        <v/>
      </c>
    </row>
    <row r="1105" spans="28:29" x14ac:dyDescent="0.2">
      <c r="AB1105" s="54" t="e">
        <f t="shared" si="326"/>
        <v>#VALUE!</v>
      </c>
      <c r="AC1105" s="83" t="str">
        <f t="shared" si="325"/>
        <v/>
      </c>
    </row>
    <row r="1106" spans="28:29" x14ac:dyDescent="0.2">
      <c r="AB1106" s="54" t="e">
        <f t="shared" si="326"/>
        <v>#VALUE!</v>
      </c>
      <c r="AC1106" s="83" t="str">
        <f t="shared" si="325"/>
        <v/>
      </c>
    </row>
    <row r="1107" spans="28:29" x14ac:dyDescent="0.2">
      <c r="AB1107" s="54" t="e">
        <f t="shared" si="326"/>
        <v>#VALUE!</v>
      </c>
      <c r="AC1107" s="83" t="str">
        <f t="shared" si="325"/>
        <v/>
      </c>
    </row>
    <row r="1108" spans="28:29" x14ac:dyDescent="0.2">
      <c r="AB1108" s="54" t="e">
        <f t="shared" si="326"/>
        <v>#VALUE!</v>
      </c>
      <c r="AC1108" s="83" t="str">
        <f t="shared" si="325"/>
        <v/>
      </c>
    </row>
    <row r="1109" spans="28:29" x14ac:dyDescent="0.2">
      <c r="AB1109" s="54" t="e">
        <f t="shared" si="326"/>
        <v>#VALUE!</v>
      </c>
      <c r="AC1109" s="83" t="str">
        <f t="shared" si="325"/>
        <v/>
      </c>
    </row>
    <row r="1110" spans="28:29" x14ac:dyDescent="0.2">
      <c r="AB1110" s="54" t="e">
        <f t="shared" si="326"/>
        <v>#VALUE!</v>
      </c>
      <c r="AC1110" s="83" t="str">
        <f t="shared" si="325"/>
        <v/>
      </c>
    </row>
    <row r="1111" spans="28:29" x14ac:dyDescent="0.2">
      <c r="AB1111" s="54" t="e">
        <f t="shared" si="326"/>
        <v>#VALUE!</v>
      </c>
      <c r="AC1111" s="83" t="str">
        <f t="shared" si="325"/>
        <v/>
      </c>
    </row>
    <row r="1112" spans="28:29" x14ac:dyDescent="0.2">
      <c r="AB1112" s="54" t="e">
        <f t="shared" si="326"/>
        <v>#VALUE!</v>
      </c>
      <c r="AC1112" s="83" t="str">
        <f t="shared" si="325"/>
        <v/>
      </c>
    </row>
    <row r="1113" spans="28:29" x14ac:dyDescent="0.2">
      <c r="AB1113" s="54" t="e">
        <f t="shared" si="326"/>
        <v>#VALUE!</v>
      </c>
      <c r="AC1113" s="83" t="str">
        <f t="shared" si="325"/>
        <v/>
      </c>
    </row>
    <row r="1114" spans="28:29" x14ac:dyDescent="0.2">
      <c r="AB1114" s="54" t="e">
        <f t="shared" si="326"/>
        <v>#VALUE!</v>
      </c>
      <c r="AC1114" s="83" t="str">
        <f t="shared" si="325"/>
        <v/>
      </c>
    </row>
    <row r="1115" spans="28:29" x14ac:dyDescent="0.2">
      <c r="AB1115" s="54" t="e">
        <f t="shared" si="326"/>
        <v>#VALUE!</v>
      </c>
      <c r="AC1115" s="83" t="str">
        <f t="shared" si="325"/>
        <v/>
      </c>
    </row>
    <row r="1116" spans="28:29" x14ac:dyDescent="0.2">
      <c r="AB1116" s="54" t="e">
        <f t="shared" si="326"/>
        <v>#VALUE!</v>
      </c>
      <c r="AC1116" s="83" t="str">
        <f t="shared" si="325"/>
        <v/>
      </c>
    </row>
    <row r="1117" spans="28:29" x14ac:dyDescent="0.2">
      <c r="AB1117" s="54" t="e">
        <f t="shared" si="326"/>
        <v>#VALUE!</v>
      </c>
      <c r="AC1117" s="83" t="str">
        <f t="shared" si="325"/>
        <v/>
      </c>
    </row>
    <row r="1118" spans="28:29" x14ac:dyDescent="0.2">
      <c r="AB1118" s="54" t="e">
        <f t="shared" si="326"/>
        <v>#VALUE!</v>
      </c>
      <c r="AC1118" s="83" t="str">
        <f t="shared" si="325"/>
        <v/>
      </c>
    </row>
    <row r="1119" spans="28:29" x14ac:dyDescent="0.2">
      <c r="AB1119" s="54" t="e">
        <f t="shared" si="326"/>
        <v>#VALUE!</v>
      </c>
      <c r="AC1119" s="83" t="str">
        <f t="shared" si="325"/>
        <v/>
      </c>
    </row>
    <row r="1120" spans="28:29" x14ac:dyDescent="0.2">
      <c r="AB1120" s="54" t="e">
        <f t="shared" si="326"/>
        <v>#VALUE!</v>
      </c>
      <c r="AC1120" s="83" t="str">
        <f t="shared" si="325"/>
        <v/>
      </c>
    </row>
    <row r="1121" spans="28:29" x14ac:dyDescent="0.2">
      <c r="AB1121" s="54" t="e">
        <f t="shared" si="326"/>
        <v>#VALUE!</v>
      </c>
      <c r="AC1121" s="83" t="str">
        <f t="shared" si="325"/>
        <v/>
      </c>
    </row>
    <row r="1122" spans="28:29" x14ac:dyDescent="0.2">
      <c r="AB1122" s="54" t="e">
        <f t="shared" si="326"/>
        <v>#VALUE!</v>
      </c>
      <c r="AC1122" s="83" t="str">
        <f t="shared" si="325"/>
        <v/>
      </c>
    </row>
    <row r="1123" spans="28:29" x14ac:dyDescent="0.2">
      <c r="AB1123" s="54" t="e">
        <f t="shared" si="326"/>
        <v>#VALUE!</v>
      </c>
      <c r="AC1123" s="83" t="str">
        <f t="shared" si="325"/>
        <v/>
      </c>
    </row>
    <row r="1124" spans="28:29" x14ac:dyDescent="0.2">
      <c r="AB1124" s="54" t="e">
        <f t="shared" si="326"/>
        <v>#VALUE!</v>
      </c>
      <c r="AC1124" s="83" t="str">
        <f t="shared" si="325"/>
        <v/>
      </c>
    </row>
    <row r="1125" spans="28:29" x14ac:dyDescent="0.2">
      <c r="AB1125" s="54" t="e">
        <f t="shared" si="326"/>
        <v>#VALUE!</v>
      </c>
      <c r="AC1125" s="83" t="str">
        <f t="shared" si="325"/>
        <v/>
      </c>
    </row>
    <row r="1126" spans="28:29" x14ac:dyDescent="0.2">
      <c r="AB1126" s="54" t="e">
        <f t="shared" si="326"/>
        <v>#VALUE!</v>
      </c>
      <c r="AC1126" s="83" t="str">
        <f t="shared" ref="AC1126:AC1189" si="327">IF(AA133=1,IF(F133=F132,"",F133),"")</f>
        <v/>
      </c>
    </row>
    <row r="1127" spans="28:29" x14ac:dyDescent="0.2">
      <c r="AB1127" s="54" t="e">
        <f t="shared" si="326"/>
        <v>#VALUE!</v>
      </c>
      <c r="AC1127" s="83" t="str">
        <f t="shared" si="327"/>
        <v/>
      </c>
    </row>
    <row r="1128" spans="28:29" x14ac:dyDescent="0.2">
      <c r="AB1128" s="54" t="e">
        <f t="shared" si="326"/>
        <v>#VALUE!</v>
      </c>
      <c r="AC1128" s="83" t="str">
        <f t="shared" si="327"/>
        <v/>
      </c>
    </row>
    <row r="1129" spans="28:29" x14ac:dyDescent="0.2">
      <c r="AB1129" s="54" t="e">
        <f t="shared" si="326"/>
        <v>#VALUE!</v>
      </c>
      <c r="AC1129" s="83" t="str">
        <f t="shared" si="327"/>
        <v/>
      </c>
    </row>
    <row r="1130" spans="28:29" x14ac:dyDescent="0.2">
      <c r="AB1130" s="54" t="e">
        <f t="shared" si="326"/>
        <v>#VALUE!</v>
      </c>
      <c r="AC1130" s="83" t="str">
        <f t="shared" si="327"/>
        <v/>
      </c>
    </row>
    <row r="1131" spans="28:29" x14ac:dyDescent="0.2">
      <c r="AB1131" s="54" t="e">
        <f t="shared" si="326"/>
        <v>#VALUE!</v>
      </c>
      <c r="AC1131" s="83" t="str">
        <f t="shared" si="327"/>
        <v/>
      </c>
    </row>
    <row r="1132" spans="28:29" x14ac:dyDescent="0.2">
      <c r="AB1132" s="54" t="e">
        <f t="shared" si="326"/>
        <v>#VALUE!</v>
      </c>
      <c r="AC1132" s="83" t="str">
        <f t="shared" si="327"/>
        <v/>
      </c>
    </row>
    <row r="1133" spans="28:29" x14ac:dyDescent="0.2">
      <c r="AB1133" s="54" t="e">
        <f t="shared" si="326"/>
        <v>#VALUE!</v>
      </c>
      <c r="AC1133" s="83" t="str">
        <f t="shared" si="327"/>
        <v/>
      </c>
    </row>
    <row r="1134" spans="28:29" x14ac:dyDescent="0.2">
      <c r="AB1134" s="54" t="e">
        <f t="shared" si="326"/>
        <v>#VALUE!</v>
      </c>
      <c r="AC1134" s="83" t="str">
        <f t="shared" si="327"/>
        <v/>
      </c>
    </row>
    <row r="1135" spans="28:29" x14ac:dyDescent="0.2">
      <c r="AB1135" s="54" t="e">
        <f t="shared" si="326"/>
        <v>#VALUE!</v>
      </c>
      <c r="AC1135" s="83" t="str">
        <f t="shared" si="327"/>
        <v/>
      </c>
    </row>
    <row r="1136" spans="28:29" x14ac:dyDescent="0.2">
      <c r="AB1136" s="54" t="e">
        <f t="shared" si="326"/>
        <v>#VALUE!</v>
      </c>
      <c r="AC1136" s="83" t="str">
        <f t="shared" si="327"/>
        <v/>
      </c>
    </row>
    <row r="1137" spans="28:29" x14ac:dyDescent="0.2">
      <c r="AB1137" s="54" t="e">
        <f t="shared" si="326"/>
        <v>#VALUE!</v>
      </c>
      <c r="AC1137" s="83" t="str">
        <f t="shared" si="327"/>
        <v/>
      </c>
    </row>
    <row r="1138" spans="28:29" x14ac:dyDescent="0.2">
      <c r="AB1138" s="54" t="e">
        <f t="shared" si="326"/>
        <v>#VALUE!</v>
      </c>
      <c r="AC1138" s="83" t="str">
        <f t="shared" si="327"/>
        <v/>
      </c>
    </row>
    <row r="1139" spans="28:29" x14ac:dyDescent="0.2">
      <c r="AB1139" s="54" t="e">
        <f t="shared" si="326"/>
        <v>#VALUE!</v>
      </c>
      <c r="AC1139" s="83" t="str">
        <f t="shared" si="327"/>
        <v/>
      </c>
    </row>
    <row r="1140" spans="28:29" x14ac:dyDescent="0.2">
      <c r="AB1140" s="54" t="e">
        <f t="shared" si="326"/>
        <v>#VALUE!</v>
      </c>
      <c r="AC1140" s="83" t="str">
        <f t="shared" si="327"/>
        <v/>
      </c>
    </row>
    <row r="1141" spans="28:29" x14ac:dyDescent="0.2">
      <c r="AB1141" s="54" t="e">
        <f t="shared" si="326"/>
        <v>#VALUE!</v>
      </c>
      <c r="AC1141" s="83" t="str">
        <f t="shared" si="327"/>
        <v/>
      </c>
    </row>
    <row r="1142" spans="28:29" x14ac:dyDescent="0.2">
      <c r="AB1142" s="54" t="e">
        <f t="shared" si="326"/>
        <v>#VALUE!</v>
      </c>
      <c r="AC1142" s="83" t="str">
        <f t="shared" si="327"/>
        <v/>
      </c>
    </row>
    <row r="1143" spans="28:29" x14ac:dyDescent="0.2">
      <c r="AB1143" s="54" t="e">
        <f t="shared" si="326"/>
        <v>#VALUE!</v>
      </c>
      <c r="AC1143" s="83" t="str">
        <f t="shared" si="327"/>
        <v/>
      </c>
    </row>
    <row r="1144" spans="28:29" x14ac:dyDescent="0.2">
      <c r="AB1144" s="54" t="e">
        <f t="shared" si="326"/>
        <v>#VALUE!</v>
      </c>
      <c r="AC1144" s="83" t="str">
        <f t="shared" si="327"/>
        <v/>
      </c>
    </row>
    <row r="1145" spans="28:29" x14ac:dyDescent="0.2">
      <c r="AB1145" s="54" t="e">
        <f t="shared" si="326"/>
        <v>#VALUE!</v>
      </c>
      <c r="AC1145" s="83" t="str">
        <f t="shared" si="327"/>
        <v/>
      </c>
    </row>
    <row r="1146" spans="28:29" x14ac:dyDescent="0.2">
      <c r="AB1146" s="54" t="e">
        <f t="shared" si="326"/>
        <v>#VALUE!</v>
      </c>
      <c r="AC1146" s="83" t="str">
        <f t="shared" si="327"/>
        <v/>
      </c>
    </row>
    <row r="1147" spans="28:29" x14ac:dyDescent="0.2">
      <c r="AB1147" s="54" t="e">
        <f t="shared" si="326"/>
        <v>#VALUE!</v>
      </c>
      <c r="AC1147" s="83" t="str">
        <f t="shared" si="327"/>
        <v/>
      </c>
    </row>
    <row r="1148" spans="28:29" x14ac:dyDescent="0.2">
      <c r="AB1148" s="54" t="e">
        <f t="shared" si="326"/>
        <v>#VALUE!</v>
      </c>
      <c r="AC1148" s="83" t="str">
        <f t="shared" si="327"/>
        <v/>
      </c>
    </row>
    <row r="1149" spans="28:29" x14ac:dyDescent="0.2">
      <c r="AB1149" s="54" t="e">
        <f t="shared" si="326"/>
        <v>#VALUE!</v>
      </c>
      <c r="AC1149" s="83" t="str">
        <f t="shared" si="327"/>
        <v/>
      </c>
    </row>
    <row r="1150" spans="28:29" x14ac:dyDescent="0.2">
      <c r="AB1150" s="54" t="e">
        <f t="shared" si="326"/>
        <v>#VALUE!</v>
      </c>
      <c r="AC1150" s="83" t="str">
        <f t="shared" si="327"/>
        <v/>
      </c>
    </row>
    <row r="1151" spans="28:29" x14ac:dyDescent="0.2">
      <c r="AB1151" s="54" t="e">
        <f t="shared" si="326"/>
        <v>#VALUE!</v>
      </c>
      <c r="AC1151" s="83" t="str">
        <f t="shared" si="327"/>
        <v/>
      </c>
    </row>
    <row r="1152" spans="28:29" x14ac:dyDescent="0.2">
      <c r="AB1152" s="54" t="e">
        <f t="shared" si="326"/>
        <v>#VALUE!</v>
      </c>
      <c r="AC1152" s="83" t="str">
        <f t="shared" si="327"/>
        <v/>
      </c>
    </row>
    <row r="1153" spans="28:29" x14ac:dyDescent="0.2">
      <c r="AB1153" s="54" t="e">
        <f t="shared" si="326"/>
        <v>#VALUE!</v>
      </c>
      <c r="AC1153" s="83" t="str">
        <f t="shared" si="327"/>
        <v/>
      </c>
    </row>
    <row r="1154" spans="28:29" x14ac:dyDescent="0.2">
      <c r="AB1154" s="54" t="e">
        <f t="shared" si="326"/>
        <v>#VALUE!</v>
      </c>
      <c r="AC1154" s="83" t="str">
        <f t="shared" si="327"/>
        <v/>
      </c>
    </row>
    <row r="1155" spans="28:29" x14ac:dyDescent="0.2">
      <c r="AB1155" s="54" t="e">
        <f t="shared" si="326"/>
        <v>#VALUE!</v>
      </c>
      <c r="AC1155" s="83" t="str">
        <f t="shared" si="327"/>
        <v/>
      </c>
    </row>
    <row r="1156" spans="28:29" x14ac:dyDescent="0.2">
      <c r="AB1156" s="54" t="e">
        <f t="shared" si="326"/>
        <v>#VALUE!</v>
      </c>
      <c r="AC1156" s="83" t="str">
        <f t="shared" si="327"/>
        <v/>
      </c>
    </row>
    <row r="1157" spans="28:29" x14ac:dyDescent="0.2">
      <c r="AB1157" s="54" t="e">
        <f t="shared" ref="AB1157:AB1220" si="328">RANK(AC1157,$AC$5:$AC$1990,1)</f>
        <v>#VALUE!</v>
      </c>
      <c r="AC1157" s="83" t="str">
        <f t="shared" si="327"/>
        <v/>
      </c>
    </row>
    <row r="1158" spans="28:29" x14ac:dyDescent="0.2">
      <c r="AB1158" s="54" t="e">
        <f t="shared" si="328"/>
        <v>#VALUE!</v>
      </c>
      <c r="AC1158" s="83" t="str">
        <f t="shared" si="327"/>
        <v/>
      </c>
    </row>
    <row r="1159" spans="28:29" x14ac:dyDescent="0.2">
      <c r="AB1159" s="54" t="e">
        <f t="shared" si="328"/>
        <v>#VALUE!</v>
      </c>
      <c r="AC1159" s="83" t="str">
        <f t="shared" si="327"/>
        <v/>
      </c>
    </row>
    <row r="1160" spans="28:29" x14ac:dyDescent="0.2">
      <c r="AB1160" s="54" t="e">
        <f t="shared" si="328"/>
        <v>#VALUE!</v>
      </c>
      <c r="AC1160" s="83" t="str">
        <f t="shared" si="327"/>
        <v/>
      </c>
    </row>
    <row r="1161" spans="28:29" x14ac:dyDescent="0.2">
      <c r="AB1161" s="54" t="e">
        <f t="shared" si="328"/>
        <v>#VALUE!</v>
      </c>
      <c r="AC1161" s="83" t="str">
        <f t="shared" si="327"/>
        <v/>
      </c>
    </row>
    <row r="1162" spans="28:29" x14ac:dyDescent="0.2">
      <c r="AB1162" s="54" t="e">
        <f t="shared" si="328"/>
        <v>#VALUE!</v>
      </c>
      <c r="AC1162" s="83" t="str">
        <f t="shared" si="327"/>
        <v/>
      </c>
    </row>
    <row r="1163" spans="28:29" x14ac:dyDescent="0.2">
      <c r="AB1163" s="54" t="e">
        <f t="shared" si="328"/>
        <v>#VALUE!</v>
      </c>
      <c r="AC1163" s="83" t="str">
        <f t="shared" si="327"/>
        <v/>
      </c>
    </row>
    <row r="1164" spans="28:29" x14ac:dyDescent="0.2">
      <c r="AB1164" s="54" t="e">
        <f t="shared" si="328"/>
        <v>#VALUE!</v>
      </c>
      <c r="AC1164" s="83" t="str">
        <f t="shared" si="327"/>
        <v/>
      </c>
    </row>
    <row r="1165" spans="28:29" x14ac:dyDescent="0.2">
      <c r="AB1165" s="54" t="e">
        <f t="shared" si="328"/>
        <v>#VALUE!</v>
      </c>
      <c r="AC1165" s="83" t="str">
        <f t="shared" si="327"/>
        <v/>
      </c>
    </row>
    <row r="1166" spans="28:29" x14ac:dyDescent="0.2">
      <c r="AB1166" s="54" t="e">
        <f t="shared" si="328"/>
        <v>#VALUE!</v>
      </c>
      <c r="AC1166" s="83" t="str">
        <f t="shared" si="327"/>
        <v/>
      </c>
    </row>
    <row r="1167" spans="28:29" x14ac:dyDescent="0.2">
      <c r="AB1167" s="54" t="e">
        <f t="shared" si="328"/>
        <v>#VALUE!</v>
      </c>
      <c r="AC1167" s="83" t="str">
        <f t="shared" si="327"/>
        <v/>
      </c>
    </row>
    <row r="1168" spans="28:29" x14ac:dyDescent="0.2">
      <c r="AB1168" s="54" t="e">
        <f t="shared" si="328"/>
        <v>#VALUE!</v>
      </c>
      <c r="AC1168" s="83" t="str">
        <f t="shared" si="327"/>
        <v/>
      </c>
    </row>
    <row r="1169" spans="28:29" x14ac:dyDescent="0.2">
      <c r="AB1169" s="54" t="e">
        <f t="shared" si="328"/>
        <v>#VALUE!</v>
      </c>
      <c r="AC1169" s="83" t="str">
        <f t="shared" si="327"/>
        <v/>
      </c>
    </row>
    <row r="1170" spans="28:29" x14ac:dyDescent="0.2">
      <c r="AB1170" s="54" t="e">
        <f t="shared" si="328"/>
        <v>#VALUE!</v>
      </c>
      <c r="AC1170" s="83" t="str">
        <f t="shared" si="327"/>
        <v/>
      </c>
    </row>
    <row r="1171" spans="28:29" x14ac:dyDescent="0.2">
      <c r="AB1171" s="54" t="e">
        <f t="shared" si="328"/>
        <v>#VALUE!</v>
      </c>
      <c r="AC1171" s="83" t="str">
        <f t="shared" si="327"/>
        <v/>
      </c>
    </row>
    <row r="1172" spans="28:29" x14ac:dyDescent="0.2">
      <c r="AB1172" s="54" t="e">
        <f t="shared" si="328"/>
        <v>#VALUE!</v>
      </c>
      <c r="AC1172" s="83" t="str">
        <f t="shared" si="327"/>
        <v/>
      </c>
    </row>
    <row r="1173" spans="28:29" x14ac:dyDescent="0.2">
      <c r="AB1173" s="54" t="e">
        <f t="shared" si="328"/>
        <v>#VALUE!</v>
      </c>
      <c r="AC1173" s="83" t="str">
        <f t="shared" si="327"/>
        <v/>
      </c>
    </row>
    <row r="1174" spans="28:29" x14ac:dyDescent="0.2">
      <c r="AB1174" s="54" t="e">
        <f t="shared" si="328"/>
        <v>#VALUE!</v>
      </c>
      <c r="AC1174" s="83" t="str">
        <f t="shared" si="327"/>
        <v/>
      </c>
    </row>
    <row r="1175" spans="28:29" x14ac:dyDescent="0.2">
      <c r="AB1175" s="54" t="e">
        <f t="shared" si="328"/>
        <v>#VALUE!</v>
      </c>
      <c r="AC1175" s="83" t="str">
        <f t="shared" si="327"/>
        <v/>
      </c>
    </row>
    <row r="1176" spans="28:29" x14ac:dyDescent="0.2">
      <c r="AB1176" s="54" t="e">
        <f t="shared" si="328"/>
        <v>#VALUE!</v>
      </c>
      <c r="AC1176" s="83" t="str">
        <f t="shared" si="327"/>
        <v/>
      </c>
    </row>
    <row r="1177" spans="28:29" x14ac:dyDescent="0.2">
      <c r="AB1177" s="54" t="e">
        <f t="shared" si="328"/>
        <v>#VALUE!</v>
      </c>
      <c r="AC1177" s="83" t="str">
        <f t="shared" si="327"/>
        <v/>
      </c>
    </row>
    <row r="1178" spans="28:29" x14ac:dyDescent="0.2">
      <c r="AB1178" s="54" t="e">
        <f t="shared" si="328"/>
        <v>#VALUE!</v>
      </c>
      <c r="AC1178" s="83" t="str">
        <f t="shared" si="327"/>
        <v/>
      </c>
    </row>
    <row r="1179" spans="28:29" x14ac:dyDescent="0.2">
      <c r="AB1179" s="54" t="e">
        <f t="shared" si="328"/>
        <v>#VALUE!</v>
      </c>
      <c r="AC1179" s="83" t="str">
        <f t="shared" si="327"/>
        <v/>
      </c>
    </row>
    <row r="1180" spans="28:29" x14ac:dyDescent="0.2">
      <c r="AB1180" s="54" t="e">
        <f t="shared" si="328"/>
        <v>#VALUE!</v>
      </c>
      <c r="AC1180" s="83" t="str">
        <f t="shared" si="327"/>
        <v/>
      </c>
    </row>
    <row r="1181" spans="28:29" x14ac:dyDescent="0.2">
      <c r="AB1181" s="54" t="e">
        <f t="shared" si="328"/>
        <v>#VALUE!</v>
      </c>
      <c r="AC1181" s="83" t="str">
        <f t="shared" si="327"/>
        <v/>
      </c>
    </row>
    <row r="1182" spans="28:29" x14ac:dyDescent="0.2">
      <c r="AB1182" s="54" t="e">
        <f t="shared" si="328"/>
        <v>#VALUE!</v>
      </c>
      <c r="AC1182" s="83" t="str">
        <f t="shared" si="327"/>
        <v/>
      </c>
    </row>
    <row r="1183" spans="28:29" x14ac:dyDescent="0.2">
      <c r="AB1183" s="54" t="e">
        <f t="shared" si="328"/>
        <v>#VALUE!</v>
      </c>
      <c r="AC1183" s="83" t="str">
        <f t="shared" si="327"/>
        <v/>
      </c>
    </row>
    <row r="1184" spans="28:29" x14ac:dyDescent="0.2">
      <c r="AB1184" s="54" t="e">
        <f t="shared" si="328"/>
        <v>#VALUE!</v>
      </c>
      <c r="AC1184" s="83" t="str">
        <f t="shared" si="327"/>
        <v/>
      </c>
    </row>
    <row r="1185" spans="28:29" x14ac:dyDescent="0.2">
      <c r="AB1185" s="54" t="e">
        <f t="shared" si="328"/>
        <v>#VALUE!</v>
      </c>
      <c r="AC1185" s="83" t="str">
        <f t="shared" si="327"/>
        <v/>
      </c>
    </row>
    <row r="1186" spans="28:29" x14ac:dyDescent="0.2">
      <c r="AB1186" s="54" t="e">
        <f t="shared" si="328"/>
        <v>#VALUE!</v>
      </c>
      <c r="AC1186" s="83" t="str">
        <f t="shared" si="327"/>
        <v/>
      </c>
    </row>
    <row r="1187" spans="28:29" x14ac:dyDescent="0.2">
      <c r="AB1187" s="54" t="e">
        <f t="shared" si="328"/>
        <v>#VALUE!</v>
      </c>
      <c r="AC1187" s="83" t="str">
        <f t="shared" si="327"/>
        <v/>
      </c>
    </row>
    <row r="1188" spans="28:29" x14ac:dyDescent="0.2">
      <c r="AB1188" s="54" t="e">
        <f t="shared" si="328"/>
        <v>#VALUE!</v>
      </c>
      <c r="AC1188" s="83" t="str">
        <f t="shared" si="327"/>
        <v/>
      </c>
    </row>
    <row r="1189" spans="28:29" x14ac:dyDescent="0.2">
      <c r="AB1189" s="54" t="e">
        <f t="shared" si="328"/>
        <v>#VALUE!</v>
      </c>
      <c r="AC1189" s="83" t="str">
        <f t="shared" si="327"/>
        <v/>
      </c>
    </row>
    <row r="1190" spans="28:29" x14ac:dyDescent="0.2">
      <c r="AB1190" s="54" t="e">
        <f t="shared" si="328"/>
        <v>#VALUE!</v>
      </c>
      <c r="AC1190" s="83" t="str">
        <f t="shared" ref="AC1190:AC1253" si="329">IF(AA197=1,IF(F197=F196,"",F197),"")</f>
        <v/>
      </c>
    </row>
    <row r="1191" spans="28:29" x14ac:dyDescent="0.2">
      <c r="AB1191" s="54" t="e">
        <f t="shared" si="328"/>
        <v>#VALUE!</v>
      </c>
      <c r="AC1191" s="83" t="str">
        <f t="shared" si="329"/>
        <v/>
      </c>
    </row>
    <row r="1192" spans="28:29" x14ac:dyDescent="0.2">
      <c r="AB1192" s="54" t="e">
        <f t="shared" si="328"/>
        <v>#VALUE!</v>
      </c>
      <c r="AC1192" s="83" t="str">
        <f t="shared" si="329"/>
        <v/>
      </c>
    </row>
    <row r="1193" spans="28:29" x14ac:dyDescent="0.2">
      <c r="AB1193" s="54" t="e">
        <f t="shared" si="328"/>
        <v>#VALUE!</v>
      </c>
      <c r="AC1193" s="83" t="str">
        <f t="shared" si="329"/>
        <v/>
      </c>
    </row>
    <row r="1194" spans="28:29" x14ac:dyDescent="0.2">
      <c r="AB1194" s="54" t="e">
        <f t="shared" si="328"/>
        <v>#VALUE!</v>
      </c>
      <c r="AC1194" s="83" t="str">
        <f t="shared" si="329"/>
        <v/>
      </c>
    </row>
    <row r="1195" spans="28:29" x14ac:dyDescent="0.2">
      <c r="AB1195" s="54" t="e">
        <f t="shared" si="328"/>
        <v>#VALUE!</v>
      </c>
      <c r="AC1195" s="83" t="str">
        <f t="shared" si="329"/>
        <v/>
      </c>
    </row>
    <row r="1196" spans="28:29" x14ac:dyDescent="0.2">
      <c r="AB1196" s="54" t="e">
        <f t="shared" si="328"/>
        <v>#VALUE!</v>
      </c>
      <c r="AC1196" s="83" t="str">
        <f t="shared" si="329"/>
        <v/>
      </c>
    </row>
    <row r="1197" spans="28:29" x14ac:dyDescent="0.2">
      <c r="AB1197" s="54" t="e">
        <f t="shared" si="328"/>
        <v>#VALUE!</v>
      </c>
      <c r="AC1197" s="83" t="str">
        <f t="shared" si="329"/>
        <v/>
      </c>
    </row>
    <row r="1198" spans="28:29" x14ac:dyDescent="0.2">
      <c r="AB1198" s="54" t="e">
        <f t="shared" si="328"/>
        <v>#VALUE!</v>
      </c>
      <c r="AC1198" s="83" t="str">
        <f t="shared" si="329"/>
        <v/>
      </c>
    </row>
    <row r="1199" spans="28:29" x14ac:dyDescent="0.2">
      <c r="AB1199" s="54" t="e">
        <f t="shared" si="328"/>
        <v>#VALUE!</v>
      </c>
      <c r="AC1199" s="83" t="str">
        <f t="shared" si="329"/>
        <v/>
      </c>
    </row>
    <row r="1200" spans="28:29" x14ac:dyDescent="0.2">
      <c r="AB1200" s="54" t="e">
        <f t="shared" si="328"/>
        <v>#VALUE!</v>
      </c>
      <c r="AC1200" s="83" t="str">
        <f t="shared" si="329"/>
        <v/>
      </c>
    </row>
    <row r="1201" spans="28:29" x14ac:dyDescent="0.2">
      <c r="AB1201" s="54" t="e">
        <f t="shared" si="328"/>
        <v>#VALUE!</v>
      </c>
      <c r="AC1201" s="83" t="str">
        <f t="shared" si="329"/>
        <v/>
      </c>
    </row>
    <row r="1202" spans="28:29" x14ac:dyDescent="0.2">
      <c r="AB1202" s="54" t="e">
        <f t="shared" si="328"/>
        <v>#VALUE!</v>
      </c>
      <c r="AC1202" s="83" t="str">
        <f t="shared" si="329"/>
        <v/>
      </c>
    </row>
    <row r="1203" spans="28:29" x14ac:dyDescent="0.2">
      <c r="AB1203" s="54" t="e">
        <f t="shared" si="328"/>
        <v>#VALUE!</v>
      </c>
      <c r="AC1203" s="83" t="str">
        <f t="shared" si="329"/>
        <v/>
      </c>
    </row>
    <row r="1204" spans="28:29" x14ac:dyDescent="0.2">
      <c r="AB1204" s="54" t="e">
        <f t="shared" si="328"/>
        <v>#VALUE!</v>
      </c>
      <c r="AC1204" s="83" t="str">
        <f t="shared" si="329"/>
        <v/>
      </c>
    </row>
    <row r="1205" spans="28:29" x14ac:dyDescent="0.2">
      <c r="AB1205" s="54" t="e">
        <f t="shared" si="328"/>
        <v>#VALUE!</v>
      </c>
      <c r="AC1205" s="83" t="str">
        <f t="shared" si="329"/>
        <v/>
      </c>
    </row>
    <row r="1206" spans="28:29" x14ac:dyDescent="0.2">
      <c r="AB1206" s="54" t="e">
        <f t="shared" si="328"/>
        <v>#VALUE!</v>
      </c>
      <c r="AC1206" s="83" t="str">
        <f t="shared" si="329"/>
        <v/>
      </c>
    </row>
    <row r="1207" spans="28:29" x14ac:dyDescent="0.2">
      <c r="AB1207" s="54" t="e">
        <f t="shared" si="328"/>
        <v>#VALUE!</v>
      </c>
      <c r="AC1207" s="83" t="str">
        <f t="shared" si="329"/>
        <v/>
      </c>
    </row>
    <row r="1208" spans="28:29" x14ac:dyDescent="0.2">
      <c r="AB1208" s="54" t="e">
        <f t="shared" si="328"/>
        <v>#VALUE!</v>
      </c>
      <c r="AC1208" s="83" t="str">
        <f t="shared" si="329"/>
        <v/>
      </c>
    </row>
    <row r="1209" spans="28:29" x14ac:dyDescent="0.2">
      <c r="AB1209" s="54" t="e">
        <f t="shared" si="328"/>
        <v>#VALUE!</v>
      </c>
      <c r="AC1209" s="83" t="str">
        <f t="shared" si="329"/>
        <v/>
      </c>
    </row>
    <row r="1210" spans="28:29" x14ac:dyDescent="0.2">
      <c r="AB1210" s="54" t="e">
        <f t="shared" si="328"/>
        <v>#VALUE!</v>
      </c>
      <c r="AC1210" s="83" t="str">
        <f t="shared" si="329"/>
        <v/>
      </c>
    </row>
    <row r="1211" spans="28:29" x14ac:dyDescent="0.2">
      <c r="AB1211" s="54" t="e">
        <f t="shared" si="328"/>
        <v>#VALUE!</v>
      </c>
      <c r="AC1211" s="83" t="str">
        <f t="shared" si="329"/>
        <v/>
      </c>
    </row>
    <row r="1212" spans="28:29" x14ac:dyDescent="0.2">
      <c r="AB1212" s="54" t="e">
        <f t="shared" si="328"/>
        <v>#VALUE!</v>
      </c>
      <c r="AC1212" s="83" t="str">
        <f t="shared" si="329"/>
        <v/>
      </c>
    </row>
    <row r="1213" spans="28:29" x14ac:dyDescent="0.2">
      <c r="AB1213" s="54" t="e">
        <f t="shared" si="328"/>
        <v>#VALUE!</v>
      </c>
      <c r="AC1213" s="83" t="str">
        <f t="shared" si="329"/>
        <v/>
      </c>
    </row>
    <row r="1214" spans="28:29" x14ac:dyDescent="0.2">
      <c r="AB1214" s="54" t="e">
        <f t="shared" si="328"/>
        <v>#VALUE!</v>
      </c>
      <c r="AC1214" s="83" t="str">
        <f t="shared" si="329"/>
        <v/>
      </c>
    </row>
    <row r="1215" spans="28:29" x14ac:dyDescent="0.2">
      <c r="AB1215" s="54" t="e">
        <f t="shared" si="328"/>
        <v>#VALUE!</v>
      </c>
      <c r="AC1215" s="83" t="str">
        <f t="shared" si="329"/>
        <v/>
      </c>
    </row>
    <row r="1216" spans="28:29" x14ac:dyDescent="0.2">
      <c r="AB1216" s="54" t="e">
        <f t="shared" si="328"/>
        <v>#VALUE!</v>
      </c>
      <c r="AC1216" s="83" t="str">
        <f t="shared" si="329"/>
        <v/>
      </c>
    </row>
    <row r="1217" spans="28:29" x14ac:dyDescent="0.2">
      <c r="AB1217" s="54" t="e">
        <f t="shared" si="328"/>
        <v>#VALUE!</v>
      </c>
      <c r="AC1217" s="83" t="str">
        <f t="shared" si="329"/>
        <v/>
      </c>
    </row>
    <row r="1218" spans="28:29" x14ac:dyDescent="0.2">
      <c r="AB1218" s="54" t="e">
        <f t="shared" si="328"/>
        <v>#VALUE!</v>
      </c>
      <c r="AC1218" s="83" t="str">
        <f t="shared" si="329"/>
        <v/>
      </c>
    </row>
    <row r="1219" spans="28:29" x14ac:dyDescent="0.2">
      <c r="AB1219" s="54" t="e">
        <f t="shared" si="328"/>
        <v>#VALUE!</v>
      </c>
      <c r="AC1219" s="83" t="str">
        <f t="shared" si="329"/>
        <v/>
      </c>
    </row>
    <row r="1220" spans="28:29" x14ac:dyDescent="0.2">
      <c r="AB1220" s="54" t="e">
        <f t="shared" si="328"/>
        <v>#VALUE!</v>
      </c>
      <c r="AC1220" s="83" t="str">
        <f t="shared" si="329"/>
        <v/>
      </c>
    </row>
    <row r="1221" spans="28:29" x14ac:dyDescent="0.2">
      <c r="AB1221" s="54" t="e">
        <f t="shared" ref="AB1221:AB1284" si="330">RANK(AC1221,$AC$5:$AC$1990,1)</f>
        <v>#VALUE!</v>
      </c>
      <c r="AC1221" s="83" t="str">
        <f t="shared" si="329"/>
        <v/>
      </c>
    </row>
    <row r="1222" spans="28:29" x14ac:dyDescent="0.2">
      <c r="AB1222" s="54" t="e">
        <f t="shared" si="330"/>
        <v>#VALUE!</v>
      </c>
      <c r="AC1222" s="83" t="str">
        <f t="shared" si="329"/>
        <v/>
      </c>
    </row>
    <row r="1223" spans="28:29" x14ac:dyDescent="0.2">
      <c r="AB1223" s="54" t="e">
        <f t="shared" si="330"/>
        <v>#VALUE!</v>
      </c>
      <c r="AC1223" s="83" t="str">
        <f t="shared" si="329"/>
        <v/>
      </c>
    </row>
    <row r="1224" spans="28:29" x14ac:dyDescent="0.2">
      <c r="AB1224" s="54" t="e">
        <f t="shared" si="330"/>
        <v>#VALUE!</v>
      </c>
      <c r="AC1224" s="83" t="str">
        <f t="shared" si="329"/>
        <v/>
      </c>
    </row>
    <row r="1225" spans="28:29" x14ac:dyDescent="0.2">
      <c r="AB1225" s="54" t="e">
        <f t="shared" si="330"/>
        <v>#VALUE!</v>
      </c>
      <c r="AC1225" s="83" t="str">
        <f t="shared" si="329"/>
        <v/>
      </c>
    </row>
    <row r="1226" spans="28:29" x14ac:dyDescent="0.2">
      <c r="AB1226" s="54" t="e">
        <f t="shared" si="330"/>
        <v>#VALUE!</v>
      </c>
      <c r="AC1226" s="83" t="str">
        <f t="shared" si="329"/>
        <v/>
      </c>
    </row>
    <row r="1227" spans="28:29" x14ac:dyDescent="0.2">
      <c r="AB1227" s="54" t="e">
        <f t="shared" si="330"/>
        <v>#VALUE!</v>
      </c>
      <c r="AC1227" s="83" t="str">
        <f t="shared" si="329"/>
        <v/>
      </c>
    </row>
    <row r="1228" spans="28:29" x14ac:dyDescent="0.2">
      <c r="AB1228" s="54" t="e">
        <f t="shared" si="330"/>
        <v>#VALUE!</v>
      </c>
      <c r="AC1228" s="83" t="str">
        <f t="shared" si="329"/>
        <v/>
      </c>
    </row>
    <row r="1229" spans="28:29" x14ac:dyDescent="0.2">
      <c r="AB1229" s="54" t="e">
        <f t="shared" si="330"/>
        <v>#VALUE!</v>
      </c>
      <c r="AC1229" s="83" t="str">
        <f t="shared" si="329"/>
        <v/>
      </c>
    </row>
    <row r="1230" spans="28:29" x14ac:dyDescent="0.2">
      <c r="AB1230" s="54" t="e">
        <f t="shared" si="330"/>
        <v>#VALUE!</v>
      </c>
      <c r="AC1230" s="83" t="str">
        <f t="shared" si="329"/>
        <v/>
      </c>
    </row>
    <row r="1231" spans="28:29" x14ac:dyDescent="0.2">
      <c r="AB1231" s="54" t="e">
        <f t="shared" si="330"/>
        <v>#VALUE!</v>
      </c>
      <c r="AC1231" s="83" t="str">
        <f t="shared" si="329"/>
        <v/>
      </c>
    </row>
    <row r="1232" spans="28:29" x14ac:dyDescent="0.2">
      <c r="AB1232" s="54" t="e">
        <f t="shared" si="330"/>
        <v>#VALUE!</v>
      </c>
      <c r="AC1232" s="83" t="str">
        <f t="shared" si="329"/>
        <v/>
      </c>
    </row>
    <row r="1233" spans="28:29" x14ac:dyDescent="0.2">
      <c r="AB1233" s="54" t="e">
        <f t="shared" si="330"/>
        <v>#VALUE!</v>
      </c>
      <c r="AC1233" s="83" t="str">
        <f t="shared" si="329"/>
        <v/>
      </c>
    </row>
    <row r="1234" spans="28:29" x14ac:dyDescent="0.2">
      <c r="AB1234" s="54" t="e">
        <f t="shared" si="330"/>
        <v>#VALUE!</v>
      </c>
      <c r="AC1234" s="83" t="str">
        <f t="shared" si="329"/>
        <v/>
      </c>
    </row>
    <row r="1235" spans="28:29" x14ac:dyDescent="0.2">
      <c r="AB1235" s="54" t="e">
        <f t="shared" si="330"/>
        <v>#VALUE!</v>
      </c>
      <c r="AC1235" s="83" t="str">
        <f t="shared" si="329"/>
        <v/>
      </c>
    </row>
    <row r="1236" spans="28:29" x14ac:dyDescent="0.2">
      <c r="AB1236" s="54" t="e">
        <f t="shared" si="330"/>
        <v>#VALUE!</v>
      </c>
      <c r="AC1236" s="83" t="str">
        <f t="shared" si="329"/>
        <v/>
      </c>
    </row>
    <row r="1237" spans="28:29" x14ac:dyDescent="0.2">
      <c r="AB1237" s="54" t="e">
        <f t="shared" si="330"/>
        <v>#VALUE!</v>
      </c>
      <c r="AC1237" s="83" t="str">
        <f t="shared" si="329"/>
        <v/>
      </c>
    </row>
    <row r="1238" spans="28:29" x14ac:dyDescent="0.2">
      <c r="AB1238" s="54" t="e">
        <f t="shared" si="330"/>
        <v>#VALUE!</v>
      </c>
      <c r="AC1238" s="83" t="str">
        <f t="shared" si="329"/>
        <v/>
      </c>
    </row>
    <row r="1239" spans="28:29" x14ac:dyDescent="0.2">
      <c r="AB1239" s="54" t="e">
        <f t="shared" si="330"/>
        <v>#VALUE!</v>
      </c>
      <c r="AC1239" s="83" t="str">
        <f t="shared" si="329"/>
        <v/>
      </c>
    </row>
    <row r="1240" spans="28:29" x14ac:dyDescent="0.2">
      <c r="AB1240" s="54" t="e">
        <f t="shared" si="330"/>
        <v>#VALUE!</v>
      </c>
      <c r="AC1240" s="83" t="str">
        <f t="shared" si="329"/>
        <v/>
      </c>
    </row>
    <row r="1241" spans="28:29" x14ac:dyDescent="0.2">
      <c r="AB1241" s="54" t="e">
        <f t="shared" si="330"/>
        <v>#VALUE!</v>
      </c>
      <c r="AC1241" s="83" t="str">
        <f t="shared" si="329"/>
        <v/>
      </c>
    </row>
    <row r="1242" spans="28:29" x14ac:dyDescent="0.2">
      <c r="AB1242" s="54" t="e">
        <f t="shared" si="330"/>
        <v>#VALUE!</v>
      </c>
      <c r="AC1242" s="83" t="str">
        <f t="shared" si="329"/>
        <v/>
      </c>
    </row>
    <row r="1243" spans="28:29" x14ac:dyDescent="0.2">
      <c r="AB1243" s="54" t="e">
        <f t="shared" si="330"/>
        <v>#VALUE!</v>
      </c>
      <c r="AC1243" s="83" t="str">
        <f t="shared" si="329"/>
        <v/>
      </c>
    </row>
    <row r="1244" spans="28:29" x14ac:dyDescent="0.2">
      <c r="AB1244" s="54" t="e">
        <f t="shared" si="330"/>
        <v>#VALUE!</v>
      </c>
      <c r="AC1244" s="83" t="str">
        <f t="shared" si="329"/>
        <v/>
      </c>
    </row>
    <row r="1245" spans="28:29" x14ac:dyDescent="0.2">
      <c r="AB1245" s="54" t="e">
        <f t="shared" si="330"/>
        <v>#VALUE!</v>
      </c>
      <c r="AC1245" s="83" t="str">
        <f t="shared" si="329"/>
        <v/>
      </c>
    </row>
    <row r="1246" spans="28:29" x14ac:dyDescent="0.2">
      <c r="AB1246" s="54" t="e">
        <f t="shared" si="330"/>
        <v>#VALUE!</v>
      </c>
      <c r="AC1246" s="83" t="str">
        <f t="shared" si="329"/>
        <v/>
      </c>
    </row>
    <row r="1247" spans="28:29" x14ac:dyDescent="0.2">
      <c r="AB1247" s="54" t="e">
        <f t="shared" si="330"/>
        <v>#VALUE!</v>
      </c>
      <c r="AC1247" s="83" t="str">
        <f t="shared" si="329"/>
        <v/>
      </c>
    </row>
    <row r="1248" spans="28:29" x14ac:dyDescent="0.2">
      <c r="AB1248" s="54" t="e">
        <f t="shared" si="330"/>
        <v>#VALUE!</v>
      </c>
      <c r="AC1248" s="83" t="str">
        <f t="shared" si="329"/>
        <v/>
      </c>
    </row>
    <row r="1249" spans="28:29" x14ac:dyDescent="0.2">
      <c r="AB1249" s="54" t="e">
        <f t="shared" si="330"/>
        <v>#VALUE!</v>
      </c>
      <c r="AC1249" s="83" t="str">
        <f t="shared" si="329"/>
        <v/>
      </c>
    </row>
    <row r="1250" spans="28:29" x14ac:dyDescent="0.2">
      <c r="AB1250" s="54" t="e">
        <f t="shared" si="330"/>
        <v>#VALUE!</v>
      </c>
      <c r="AC1250" s="83" t="str">
        <f t="shared" si="329"/>
        <v/>
      </c>
    </row>
    <row r="1251" spans="28:29" x14ac:dyDescent="0.2">
      <c r="AB1251" s="54" t="e">
        <f t="shared" si="330"/>
        <v>#VALUE!</v>
      </c>
      <c r="AC1251" s="83" t="str">
        <f t="shared" si="329"/>
        <v/>
      </c>
    </row>
    <row r="1252" spans="28:29" x14ac:dyDescent="0.2">
      <c r="AB1252" s="54" t="e">
        <f t="shared" si="330"/>
        <v>#VALUE!</v>
      </c>
      <c r="AC1252" s="83" t="str">
        <f t="shared" si="329"/>
        <v/>
      </c>
    </row>
    <row r="1253" spans="28:29" x14ac:dyDescent="0.2">
      <c r="AB1253" s="54" t="e">
        <f t="shared" si="330"/>
        <v>#VALUE!</v>
      </c>
      <c r="AC1253" s="83" t="str">
        <f t="shared" si="329"/>
        <v/>
      </c>
    </row>
    <row r="1254" spans="28:29" x14ac:dyDescent="0.2">
      <c r="AB1254" s="54" t="e">
        <f t="shared" si="330"/>
        <v>#VALUE!</v>
      </c>
      <c r="AC1254" s="83" t="str">
        <f t="shared" ref="AC1254:AC1317" si="331">IF(AA261=1,IF(F261=F260,"",F261),"")</f>
        <v/>
      </c>
    </row>
    <row r="1255" spans="28:29" x14ac:dyDescent="0.2">
      <c r="AB1255" s="54" t="e">
        <f t="shared" si="330"/>
        <v>#VALUE!</v>
      </c>
      <c r="AC1255" s="83" t="str">
        <f t="shared" si="331"/>
        <v/>
      </c>
    </row>
    <row r="1256" spans="28:29" x14ac:dyDescent="0.2">
      <c r="AB1256" s="54" t="e">
        <f t="shared" si="330"/>
        <v>#VALUE!</v>
      </c>
      <c r="AC1256" s="83" t="str">
        <f t="shared" si="331"/>
        <v/>
      </c>
    </row>
    <row r="1257" spans="28:29" x14ac:dyDescent="0.2">
      <c r="AB1257" s="54" t="e">
        <f t="shared" si="330"/>
        <v>#VALUE!</v>
      </c>
      <c r="AC1257" s="83" t="str">
        <f t="shared" si="331"/>
        <v/>
      </c>
    </row>
    <row r="1258" spans="28:29" x14ac:dyDescent="0.2">
      <c r="AB1258" s="54" t="e">
        <f t="shared" si="330"/>
        <v>#VALUE!</v>
      </c>
      <c r="AC1258" s="83" t="str">
        <f t="shared" si="331"/>
        <v/>
      </c>
    </row>
    <row r="1259" spans="28:29" x14ac:dyDescent="0.2">
      <c r="AB1259" s="54" t="e">
        <f t="shared" si="330"/>
        <v>#VALUE!</v>
      </c>
      <c r="AC1259" s="83" t="str">
        <f t="shared" si="331"/>
        <v/>
      </c>
    </row>
    <row r="1260" spans="28:29" x14ac:dyDescent="0.2">
      <c r="AB1260" s="54" t="e">
        <f t="shared" si="330"/>
        <v>#VALUE!</v>
      </c>
      <c r="AC1260" s="83" t="str">
        <f t="shared" si="331"/>
        <v/>
      </c>
    </row>
    <row r="1261" spans="28:29" x14ac:dyDescent="0.2">
      <c r="AB1261" s="54" t="e">
        <f t="shared" si="330"/>
        <v>#VALUE!</v>
      </c>
      <c r="AC1261" s="83" t="str">
        <f t="shared" si="331"/>
        <v/>
      </c>
    </row>
    <row r="1262" spans="28:29" x14ac:dyDescent="0.2">
      <c r="AB1262" s="54" t="e">
        <f t="shared" si="330"/>
        <v>#VALUE!</v>
      </c>
      <c r="AC1262" s="83" t="str">
        <f t="shared" si="331"/>
        <v/>
      </c>
    </row>
    <row r="1263" spans="28:29" x14ac:dyDescent="0.2">
      <c r="AB1263" s="54" t="e">
        <f t="shared" si="330"/>
        <v>#VALUE!</v>
      </c>
      <c r="AC1263" s="83" t="str">
        <f t="shared" si="331"/>
        <v/>
      </c>
    </row>
    <row r="1264" spans="28:29" x14ac:dyDescent="0.2">
      <c r="AB1264" s="54" t="e">
        <f t="shared" si="330"/>
        <v>#VALUE!</v>
      </c>
      <c r="AC1264" s="83" t="str">
        <f t="shared" si="331"/>
        <v/>
      </c>
    </row>
    <row r="1265" spans="28:29" x14ac:dyDescent="0.2">
      <c r="AB1265" s="54" t="e">
        <f t="shared" si="330"/>
        <v>#VALUE!</v>
      </c>
      <c r="AC1265" s="83" t="str">
        <f t="shared" si="331"/>
        <v/>
      </c>
    </row>
    <row r="1266" spans="28:29" x14ac:dyDescent="0.2">
      <c r="AB1266" s="54" t="e">
        <f t="shared" si="330"/>
        <v>#VALUE!</v>
      </c>
      <c r="AC1266" s="83" t="str">
        <f t="shared" si="331"/>
        <v/>
      </c>
    </row>
    <row r="1267" spans="28:29" x14ac:dyDescent="0.2">
      <c r="AB1267" s="54" t="e">
        <f t="shared" si="330"/>
        <v>#VALUE!</v>
      </c>
      <c r="AC1267" s="83" t="str">
        <f t="shared" si="331"/>
        <v/>
      </c>
    </row>
    <row r="1268" spans="28:29" x14ac:dyDescent="0.2">
      <c r="AB1268" s="54" t="e">
        <f t="shared" si="330"/>
        <v>#VALUE!</v>
      </c>
      <c r="AC1268" s="83" t="str">
        <f t="shared" si="331"/>
        <v/>
      </c>
    </row>
    <row r="1269" spans="28:29" x14ac:dyDescent="0.2">
      <c r="AB1269" s="54" t="e">
        <f t="shared" si="330"/>
        <v>#VALUE!</v>
      </c>
      <c r="AC1269" s="83" t="str">
        <f t="shared" si="331"/>
        <v/>
      </c>
    </row>
    <row r="1270" spans="28:29" x14ac:dyDescent="0.2">
      <c r="AB1270" s="54" t="e">
        <f t="shared" si="330"/>
        <v>#VALUE!</v>
      </c>
      <c r="AC1270" s="83" t="str">
        <f t="shared" si="331"/>
        <v/>
      </c>
    </row>
    <row r="1271" spans="28:29" x14ac:dyDescent="0.2">
      <c r="AB1271" s="54" t="e">
        <f t="shared" si="330"/>
        <v>#VALUE!</v>
      </c>
      <c r="AC1271" s="83" t="str">
        <f t="shared" si="331"/>
        <v/>
      </c>
    </row>
    <row r="1272" spans="28:29" x14ac:dyDescent="0.2">
      <c r="AB1272" s="54" t="e">
        <f t="shared" si="330"/>
        <v>#VALUE!</v>
      </c>
      <c r="AC1272" s="83" t="str">
        <f t="shared" si="331"/>
        <v/>
      </c>
    </row>
    <row r="1273" spans="28:29" x14ac:dyDescent="0.2">
      <c r="AB1273" s="54" t="e">
        <f t="shared" si="330"/>
        <v>#VALUE!</v>
      </c>
      <c r="AC1273" s="83" t="str">
        <f t="shared" si="331"/>
        <v/>
      </c>
    </row>
    <row r="1274" spans="28:29" x14ac:dyDescent="0.2">
      <c r="AB1274" s="54" t="e">
        <f t="shared" si="330"/>
        <v>#VALUE!</v>
      </c>
      <c r="AC1274" s="83" t="str">
        <f t="shared" si="331"/>
        <v/>
      </c>
    </row>
    <row r="1275" spans="28:29" x14ac:dyDescent="0.2">
      <c r="AB1275" s="54" t="e">
        <f t="shared" si="330"/>
        <v>#VALUE!</v>
      </c>
      <c r="AC1275" s="83" t="str">
        <f t="shared" si="331"/>
        <v/>
      </c>
    </row>
    <row r="1276" spans="28:29" x14ac:dyDescent="0.2">
      <c r="AB1276" s="54" t="e">
        <f t="shared" si="330"/>
        <v>#VALUE!</v>
      </c>
      <c r="AC1276" s="83" t="str">
        <f t="shared" si="331"/>
        <v/>
      </c>
    </row>
    <row r="1277" spans="28:29" x14ac:dyDescent="0.2">
      <c r="AB1277" s="54" t="e">
        <f t="shared" si="330"/>
        <v>#VALUE!</v>
      </c>
      <c r="AC1277" s="83" t="str">
        <f t="shared" si="331"/>
        <v/>
      </c>
    </row>
    <row r="1278" spans="28:29" x14ac:dyDescent="0.2">
      <c r="AB1278" s="54" t="e">
        <f t="shared" si="330"/>
        <v>#VALUE!</v>
      </c>
      <c r="AC1278" s="83" t="str">
        <f t="shared" si="331"/>
        <v/>
      </c>
    </row>
    <row r="1279" spans="28:29" x14ac:dyDescent="0.2">
      <c r="AB1279" s="54" t="e">
        <f t="shared" si="330"/>
        <v>#VALUE!</v>
      </c>
      <c r="AC1279" s="83" t="str">
        <f t="shared" si="331"/>
        <v/>
      </c>
    </row>
    <row r="1280" spans="28:29" x14ac:dyDescent="0.2">
      <c r="AB1280" s="54" t="e">
        <f t="shared" si="330"/>
        <v>#VALUE!</v>
      </c>
      <c r="AC1280" s="83" t="str">
        <f t="shared" si="331"/>
        <v/>
      </c>
    </row>
    <row r="1281" spans="28:29" x14ac:dyDescent="0.2">
      <c r="AB1281" s="54" t="e">
        <f t="shared" si="330"/>
        <v>#VALUE!</v>
      </c>
      <c r="AC1281" s="83" t="str">
        <f t="shared" si="331"/>
        <v/>
      </c>
    </row>
    <row r="1282" spans="28:29" x14ac:dyDescent="0.2">
      <c r="AB1282" s="54" t="e">
        <f t="shared" si="330"/>
        <v>#VALUE!</v>
      </c>
      <c r="AC1282" s="83" t="str">
        <f t="shared" si="331"/>
        <v/>
      </c>
    </row>
    <row r="1283" spans="28:29" x14ac:dyDescent="0.2">
      <c r="AB1283" s="54" t="e">
        <f t="shared" si="330"/>
        <v>#VALUE!</v>
      </c>
      <c r="AC1283" s="83" t="str">
        <f t="shared" si="331"/>
        <v/>
      </c>
    </row>
    <row r="1284" spans="28:29" x14ac:dyDescent="0.2">
      <c r="AB1284" s="54" t="e">
        <f t="shared" si="330"/>
        <v>#VALUE!</v>
      </c>
      <c r="AC1284" s="83" t="str">
        <f t="shared" si="331"/>
        <v/>
      </c>
    </row>
    <row r="1285" spans="28:29" x14ac:dyDescent="0.2">
      <c r="AB1285" s="54" t="e">
        <f t="shared" ref="AB1285:AB1348" si="332">RANK(AC1285,$AC$5:$AC$1990,1)</f>
        <v>#VALUE!</v>
      </c>
      <c r="AC1285" s="83" t="str">
        <f t="shared" si="331"/>
        <v/>
      </c>
    </row>
    <row r="1286" spans="28:29" x14ac:dyDescent="0.2">
      <c r="AB1286" s="54" t="e">
        <f t="shared" si="332"/>
        <v>#VALUE!</v>
      </c>
      <c r="AC1286" s="83" t="str">
        <f t="shared" si="331"/>
        <v/>
      </c>
    </row>
    <row r="1287" spans="28:29" x14ac:dyDescent="0.2">
      <c r="AB1287" s="54" t="e">
        <f t="shared" si="332"/>
        <v>#VALUE!</v>
      </c>
      <c r="AC1287" s="83" t="str">
        <f t="shared" si="331"/>
        <v/>
      </c>
    </row>
    <row r="1288" spans="28:29" x14ac:dyDescent="0.2">
      <c r="AB1288" s="54" t="e">
        <f t="shared" si="332"/>
        <v>#VALUE!</v>
      </c>
      <c r="AC1288" s="83" t="str">
        <f t="shared" si="331"/>
        <v/>
      </c>
    </row>
    <row r="1289" spans="28:29" x14ac:dyDescent="0.2">
      <c r="AB1289" s="54" t="e">
        <f t="shared" si="332"/>
        <v>#VALUE!</v>
      </c>
      <c r="AC1289" s="83" t="str">
        <f t="shared" si="331"/>
        <v/>
      </c>
    </row>
    <row r="1290" spans="28:29" x14ac:dyDescent="0.2">
      <c r="AB1290" s="54" t="e">
        <f t="shared" si="332"/>
        <v>#VALUE!</v>
      </c>
      <c r="AC1290" s="83" t="str">
        <f t="shared" si="331"/>
        <v/>
      </c>
    </row>
    <row r="1291" spans="28:29" x14ac:dyDescent="0.2">
      <c r="AB1291" s="54" t="e">
        <f t="shared" si="332"/>
        <v>#VALUE!</v>
      </c>
      <c r="AC1291" s="83" t="str">
        <f t="shared" si="331"/>
        <v/>
      </c>
    </row>
    <row r="1292" spans="28:29" x14ac:dyDescent="0.2">
      <c r="AB1292" s="54" t="e">
        <f t="shared" si="332"/>
        <v>#VALUE!</v>
      </c>
      <c r="AC1292" s="83" t="str">
        <f t="shared" si="331"/>
        <v/>
      </c>
    </row>
    <row r="1293" spans="28:29" x14ac:dyDescent="0.2">
      <c r="AB1293" s="54" t="e">
        <f t="shared" si="332"/>
        <v>#VALUE!</v>
      </c>
      <c r="AC1293" s="83" t="str">
        <f t="shared" si="331"/>
        <v/>
      </c>
    </row>
    <row r="1294" spans="28:29" x14ac:dyDescent="0.2">
      <c r="AB1294" s="54" t="e">
        <f t="shared" si="332"/>
        <v>#VALUE!</v>
      </c>
      <c r="AC1294" s="83" t="str">
        <f t="shared" si="331"/>
        <v/>
      </c>
    </row>
    <row r="1295" spans="28:29" x14ac:dyDescent="0.2">
      <c r="AB1295" s="54" t="e">
        <f t="shared" si="332"/>
        <v>#VALUE!</v>
      </c>
      <c r="AC1295" s="83" t="str">
        <f t="shared" si="331"/>
        <v/>
      </c>
    </row>
    <row r="1296" spans="28:29" x14ac:dyDescent="0.2">
      <c r="AB1296" s="54" t="e">
        <f t="shared" si="332"/>
        <v>#VALUE!</v>
      </c>
      <c r="AC1296" s="83" t="str">
        <f t="shared" si="331"/>
        <v/>
      </c>
    </row>
    <row r="1297" spans="28:29" x14ac:dyDescent="0.2">
      <c r="AB1297" s="54" t="e">
        <f t="shared" si="332"/>
        <v>#VALUE!</v>
      </c>
      <c r="AC1297" s="83" t="str">
        <f t="shared" si="331"/>
        <v/>
      </c>
    </row>
    <row r="1298" spans="28:29" x14ac:dyDescent="0.2">
      <c r="AB1298" s="54" t="e">
        <f t="shared" si="332"/>
        <v>#VALUE!</v>
      </c>
      <c r="AC1298" s="83" t="str">
        <f t="shared" si="331"/>
        <v/>
      </c>
    </row>
    <row r="1299" spans="28:29" x14ac:dyDescent="0.2">
      <c r="AB1299" s="54" t="e">
        <f t="shared" si="332"/>
        <v>#VALUE!</v>
      </c>
      <c r="AC1299" s="83" t="str">
        <f t="shared" si="331"/>
        <v/>
      </c>
    </row>
    <row r="1300" spans="28:29" x14ac:dyDescent="0.2">
      <c r="AB1300" s="54" t="e">
        <f t="shared" si="332"/>
        <v>#VALUE!</v>
      </c>
      <c r="AC1300" s="83" t="str">
        <f t="shared" si="331"/>
        <v/>
      </c>
    </row>
    <row r="1301" spans="28:29" x14ac:dyDescent="0.2">
      <c r="AB1301" s="54" t="e">
        <f t="shared" si="332"/>
        <v>#VALUE!</v>
      </c>
      <c r="AC1301" s="83" t="str">
        <f t="shared" si="331"/>
        <v/>
      </c>
    </row>
    <row r="1302" spans="28:29" x14ac:dyDescent="0.2">
      <c r="AB1302" s="54" t="e">
        <f t="shared" si="332"/>
        <v>#VALUE!</v>
      </c>
      <c r="AC1302" s="83" t="str">
        <f t="shared" si="331"/>
        <v/>
      </c>
    </row>
    <row r="1303" spans="28:29" x14ac:dyDescent="0.2">
      <c r="AB1303" s="54" t="e">
        <f t="shared" si="332"/>
        <v>#VALUE!</v>
      </c>
      <c r="AC1303" s="83" t="str">
        <f t="shared" si="331"/>
        <v/>
      </c>
    </row>
    <row r="1304" spans="28:29" x14ac:dyDescent="0.2">
      <c r="AB1304" s="54" t="e">
        <f t="shared" si="332"/>
        <v>#VALUE!</v>
      </c>
      <c r="AC1304" s="83" t="str">
        <f t="shared" si="331"/>
        <v/>
      </c>
    </row>
    <row r="1305" spans="28:29" x14ac:dyDescent="0.2">
      <c r="AB1305" s="54" t="e">
        <f t="shared" si="332"/>
        <v>#VALUE!</v>
      </c>
      <c r="AC1305" s="83" t="str">
        <f t="shared" si="331"/>
        <v/>
      </c>
    </row>
    <row r="1306" spans="28:29" x14ac:dyDescent="0.2">
      <c r="AB1306" s="54" t="e">
        <f t="shared" si="332"/>
        <v>#VALUE!</v>
      </c>
      <c r="AC1306" s="83" t="str">
        <f t="shared" si="331"/>
        <v/>
      </c>
    </row>
    <row r="1307" spans="28:29" x14ac:dyDescent="0.2">
      <c r="AB1307" s="54" t="e">
        <f t="shared" si="332"/>
        <v>#VALUE!</v>
      </c>
      <c r="AC1307" s="83" t="str">
        <f t="shared" si="331"/>
        <v/>
      </c>
    </row>
    <row r="1308" spans="28:29" x14ac:dyDescent="0.2">
      <c r="AB1308" s="54" t="e">
        <f t="shared" si="332"/>
        <v>#VALUE!</v>
      </c>
      <c r="AC1308" s="83" t="str">
        <f t="shared" si="331"/>
        <v/>
      </c>
    </row>
    <row r="1309" spans="28:29" x14ac:dyDescent="0.2">
      <c r="AB1309" s="54" t="e">
        <f t="shared" si="332"/>
        <v>#VALUE!</v>
      </c>
      <c r="AC1309" s="83" t="str">
        <f t="shared" si="331"/>
        <v/>
      </c>
    </row>
    <row r="1310" spans="28:29" x14ac:dyDescent="0.2">
      <c r="AB1310" s="54" t="e">
        <f t="shared" si="332"/>
        <v>#VALUE!</v>
      </c>
      <c r="AC1310" s="83" t="str">
        <f t="shared" si="331"/>
        <v/>
      </c>
    </row>
    <row r="1311" spans="28:29" x14ac:dyDescent="0.2">
      <c r="AB1311" s="54" t="e">
        <f t="shared" si="332"/>
        <v>#VALUE!</v>
      </c>
      <c r="AC1311" s="83" t="str">
        <f t="shared" si="331"/>
        <v/>
      </c>
    </row>
    <row r="1312" spans="28:29" x14ac:dyDescent="0.2">
      <c r="AB1312" s="54" t="e">
        <f t="shared" si="332"/>
        <v>#VALUE!</v>
      </c>
      <c r="AC1312" s="83" t="str">
        <f t="shared" si="331"/>
        <v/>
      </c>
    </row>
    <row r="1313" spans="28:29" x14ac:dyDescent="0.2">
      <c r="AB1313" s="54" t="e">
        <f t="shared" si="332"/>
        <v>#VALUE!</v>
      </c>
      <c r="AC1313" s="83" t="str">
        <f t="shared" si="331"/>
        <v/>
      </c>
    </row>
    <row r="1314" spans="28:29" x14ac:dyDescent="0.2">
      <c r="AB1314" s="54" t="e">
        <f t="shared" si="332"/>
        <v>#VALUE!</v>
      </c>
      <c r="AC1314" s="83" t="str">
        <f t="shared" si="331"/>
        <v/>
      </c>
    </row>
    <row r="1315" spans="28:29" x14ac:dyDescent="0.2">
      <c r="AB1315" s="54" t="e">
        <f t="shared" si="332"/>
        <v>#VALUE!</v>
      </c>
      <c r="AC1315" s="83" t="str">
        <f t="shared" si="331"/>
        <v/>
      </c>
    </row>
    <row r="1316" spans="28:29" x14ac:dyDescent="0.2">
      <c r="AB1316" s="54" t="e">
        <f t="shared" si="332"/>
        <v>#VALUE!</v>
      </c>
      <c r="AC1316" s="83" t="str">
        <f t="shared" si="331"/>
        <v/>
      </c>
    </row>
    <row r="1317" spans="28:29" x14ac:dyDescent="0.2">
      <c r="AB1317" s="54" t="e">
        <f t="shared" si="332"/>
        <v>#VALUE!</v>
      </c>
      <c r="AC1317" s="83" t="str">
        <f t="shared" si="331"/>
        <v/>
      </c>
    </row>
    <row r="1318" spans="28:29" x14ac:dyDescent="0.2">
      <c r="AB1318" s="54" t="e">
        <f t="shared" si="332"/>
        <v>#VALUE!</v>
      </c>
      <c r="AC1318" s="83" t="str">
        <f t="shared" ref="AC1318:AC1381" si="333">IF(AA325=1,IF(F325=F324,"",F325),"")</f>
        <v/>
      </c>
    </row>
    <row r="1319" spans="28:29" x14ac:dyDescent="0.2">
      <c r="AB1319" s="54" t="e">
        <f t="shared" si="332"/>
        <v>#VALUE!</v>
      </c>
      <c r="AC1319" s="83" t="str">
        <f t="shared" si="333"/>
        <v/>
      </c>
    </row>
    <row r="1320" spans="28:29" x14ac:dyDescent="0.2">
      <c r="AB1320" s="54" t="e">
        <f t="shared" si="332"/>
        <v>#VALUE!</v>
      </c>
      <c r="AC1320" s="83" t="str">
        <f t="shared" si="333"/>
        <v/>
      </c>
    </row>
    <row r="1321" spans="28:29" x14ac:dyDescent="0.2">
      <c r="AB1321" s="54" t="e">
        <f t="shared" si="332"/>
        <v>#VALUE!</v>
      </c>
      <c r="AC1321" s="83" t="str">
        <f t="shared" si="333"/>
        <v/>
      </c>
    </row>
    <row r="1322" spans="28:29" x14ac:dyDescent="0.2">
      <c r="AB1322" s="54" t="e">
        <f t="shared" si="332"/>
        <v>#VALUE!</v>
      </c>
      <c r="AC1322" s="83" t="str">
        <f t="shared" si="333"/>
        <v/>
      </c>
    </row>
    <row r="1323" spans="28:29" x14ac:dyDescent="0.2">
      <c r="AB1323" s="54" t="e">
        <f t="shared" si="332"/>
        <v>#VALUE!</v>
      </c>
      <c r="AC1323" s="83" t="str">
        <f t="shared" si="333"/>
        <v/>
      </c>
    </row>
    <row r="1324" spans="28:29" x14ac:dyDescent="0.2">
      <c r="AB1324" s="54" t="e">
        <f t="shared" si="332"/>
        <v>#VALUE!</v>
      </c>
      <c r="AC1324" s="83" t="str">
        <f t="shared" si="333"/>
        <v/>
      </c>
    </row>
    <row r="1325" spans="28:29" x14ac:dyDescent="0.2">
      <c r="AB1325" s="54" t="e">
        <f t="shared" si="332"/>
        <v>#VALUE!</v>
      </c>
      <c r="AC1325" s="83" t="str">
        <f t="shared" si="333"/>
        <v/>
      </c>
    </row>
    <row r="1326" spans="28:29" x14ac:dyDescent="0.2">
      <c r="AB1326" s="54" t="e">
        <f t="shared" si="332"/>
        <v>#VALUE!</v>
      </c>
      <c r="AC1326" s="83" t="str">
        <f t="shared" si="333"/>
        <v/>
      </c>
    </row>
    <row r="1327" spans="28:29" x14ac:dyDescent="0.2">
      <c r="AB1327" s="54" t="e">
        <f t="shared" si="332"/>
        <v>#VALUE!</v>
      </c>
      <c r="AC1327" s="83" t="str">
        <f t="shared" si="333"/>
        <v/>
      </c>
    </row>
    <row r="1328" spans="28:29" x14ac:dyDescent="0.2">
      <c r="AB1328" s="54" t="e">
        <f t="shared" si="332"/>
        <v>#VALUE!</v>
      </c>
      <c r="AC1328" s="83" t="str">
        <f t="shared" si="333"/>
        <v/>
      </c>
    </row>
    <row r="1329" spans="28:29" x14ac:dyDescent="0.2">
      <c r="AB1329" s="54" t="e">
        <f t="shared" si="332"/>
        <v>#VALUE!</v>
      </c>
      <c r="AC1329" s="83" t="str">
        <f t="shared" si="333"/>
        <v/>
      </c>
    </row>
    <row r="1330" spans="28:29" x14ac:dyDescent="0.2">
      <c r="AB1330" s="54" t="e">
        <f t="shared" si="332"/>
        <v>#VALUE!</v>
      </c>
      <c r="AC1330" s="83" t="str">
        <f t="shared" si="333"/>
        <v/>
      </c>
    </row>
    <row r="1331" spans="28:29" x14ac:dyDescent="0.2">
      <c r="AB1331" s="54" t="e">
        <f t="shared" si="332"/>
        <v>#VALUE!</v>
      </c>
      <c r="AC1331" s="83" t="str">
        <f t="shared" si="333"/>
        <v/>
      </c>
    </row>
    <row r="1332" spans="28:29" x14ac:dyDescent="0.2">
      <c r="AB1332" s="54" t="e">
        <f t="shared" si="332"/>
        <v>#VALUE!</v>
      </c>
      <c r="AC1332" s="83" t="str">
        <f t="shared" si="333"/>
        <v/>
      </c>
    </row>
    <row r="1333" spans="28:29" x14ac:dyDescent="0.2">
      <c r="AB1333" s="54" t="e">
        <f t="shared" si="332"/>
        <v>#VALUE!</v>
      </c>
      <c r="AC1333" s="83" t="str">
        <f t="shared" si="333"/>
        <v/>
      </c>
    </row>
    <row r="1334" spans="28:29" x14ac:dyDescent="0.2">
      <c r="AB1334" s="54" t="e">
        <f t="shared" si="332"/>
        <v>#VALUE!</v>
      </c>
      <c r="AC1334" s="83" t="str">
        <f t="shared" si="333"/>
        <v/>
      </c>
    </row>
    <row r="1335" spans="28:29" x14ac:dyDescent="0.2">
      <c r="AB1335" s="54" t="e">
        <f t="shared" si="332"/>
        <v>#VALUE!</v>
      </c>
      <c r="AC1335" s="83" t="str">
        <f t="shared" si="333"/>
        <v/>
      </c>
    </row>
    <row r="1336" spans="28:29" x14ac:dyDescent="0.2">
      <c r="AB1336" s="54" t="e">
        <f t="shared" si="332"/>
        <v>#VALUE!</v>
      </c>
      <c r="AC1336" s="83" t="str">
        <f t="shared" si="333"/>
        <v/>
      </c>
    </row>
    <row r="1337" spans="28:29" x14ac:dyDescent="0.2">
      <c r="AB1337" s="54" t="e">
        <f t="shared" si="332"/>
        <v>#VALUE!</v>
      </c>
      <c r="AC1337" s="83" t="str">
        <f t="shared" si="333"/>
        <v/>
      </c>
    </row>
    <row r="1338" spans="28:29" x14ac:dyDescent="0.2">
      <c r="AB1338" s="54" t="e">
        <f t="shared" si="332"/>
        <v>#VALUE!</v>
      </c>
      <c r="AC1338" s="83" t="str">
        <f t="shared" si="333"/>
        <v/>
      </c>
    </row>
    <row r="1339" spans="28:29" x14ac:dyDescent="0.2">
      <c r="AB1339" s="54" t="e">
        <f t="shared" si="332"/>
        <v>#VALUE!</v>
      </c>
      <c r="AC1339" s="83" t="str">
        <f t="shared" si="333"/>
        <v/>
      </c>
    </row>
    <row r="1340" spans="28:29" x14ac:dyDescent="0.2">
      <c r="AB1340" s="54" t="e">
        <f t="shared" si="332"/>
        <v>#VALUE!</v>
      </c>
      <c r="AC1340" s="83" t="str">
        <f t="shared" si="333"/>
        <v/>
      </c>
    </row>
    <row r="1341" spans="28:29" x14ac:dyDescent="0.2">
      <c r="AB1341" s="54" t="e">
        <f t="shared" si="332"/>
        <v>#VALUE!</v>
      </c>
      <c r="AC1341" s="83" t="str">
        <f t="shared" si="333"/>
        <v/>
      </c>
    </row>
    <row r="1342" spans="28:29" x14ac:dyDescent="0.2">
      <c r="AB1342" s="54" t="e">
        <f t="shared" si="332"/>
        <v>#VALUE!</v>
      </c>
      <c r="AC1342" s="83" t="str">
        <f t="shared" si="333"/>
        <v/>
      </c>
    </row>
    <row r="1343" spans="28:29" x14ac:dyDescent="0.2">
      <c r="AB1343" s="54" t="e">
        <f t="shared" si="332"/>
        <v>#VALUE!</v>
      </c>
      <c r="AC1343" s="83" t="str">
        <f t="shared" si="333"/>
        <v/>
      </c>
    </row>
    <row r="1344" spans="28:29" x14ac:dyDescent="0.2">
      <c r="AB1344" s="54" t="e">
        <f t="shared" si="332"/>
        <v>#VALUE!</v>
      </c>
      <c r="AC1344" s="83" t="str">
        <f t="shared" si="333"/>
        <v/>
      </c>
    </row>
    <row r="1345" spans="28:29" x14ac:dyDescent="0.2">
      <c r="AB1345" s="54" t="e">
        <f t="shared" si="332"/>
        <v>#VALUE!</v>
      </c>
      <c r="AC1345" s="83" t="str">
        <f t="shared" si="333"/>
        <v/>
      </c>
    </row>
    <row r="1346" spans="28:29" x14ac:dyDescent="0.2">
      <c r="AB1346" s="54" t="e">
        <f t="shared" si="332"/>
        <v>#VALUE!</v>
      </c>
      <c r="AC1346" s="83" t="str">
        <f t="shared" si="333"/>
        <v/>
      </c>
    </row>
    <row r="1347" spans="28:29" x14ac:dyDescent="0.2">
      <c r="AB1347" s="54" t="e">
        <f t="shared" si="332"/>
        <v>#VALUE!</v>
      </c>
      <c r="AC1347" s="83" t="str">
        <f t="shared" si="333"/>
        <v/>
      </c>
    </row>
    <row r="1348" spans="28:29" x14ac:dyDescent="0.2">
      <c r="AB1348" s="54" t="e">
        <f t="shared" si="332"/>
        <v>#VALUE!</v>
      </c>
      <c r="AC1348" s="83" t="str">
        <f t="shared" si="333"/>
        <v/>
      </c>
    </row>
    <row r="1349" spans="28:29" x14ac:dyDescent="0.2">
      <c r="AB1349" s="54" t="e">
        <f t="shared" ref="AB1349:AB1412" si="334">RANK(AC1349,$AC$5:$AC$1990,1)</f>
        <v>#VALUE!</v>
      </c>
      <c r="AC1349" s="83" t="str">
        <f t="shared" si="333"/>
        <v/>
      </c>
    </row>
    <row r="1350" spans="28:29" x14ac:dyDescent="0.2">
      <c r="AB1350" s="54" t="e">
        <f t="shared" si="334"/>
        <v>#VALUE!</v>
      </c>
      <c r="AC1350" s="83" t="str">
        <f t="shared" si="333"/>
        <v/>
      </c>
    </row>
    <row r="1351" spans="28:29" x14ac:dyDescent="0.2">
      <c r="AB1351" s="54" t="e">
        <f t="shared" si="334"/>
        <v>#VALUE!</v>
      </c>
      <c r="AC1351" s="83" t="str">
        <f t="shared" si="333"/>
        <v/>
      </c>
    </row>
    <row r="1352" spans="28:29" x14ac:dyDescent="0.2">
      <c r="AB1352" s="54" t="e">
        <f t="shared" si="334"/>
        <v>#VALUE!</v>
      </c>
      <c r="AC1352" s="83" t="str">
        <f t="shared" si="333"/>
        <v/>
      </c>
    </row>
    <row r="1353" spans="28:29" x14ac:dyDescent="0.2">
      <c r="AB1353" s="54" t="e">
        <f t="shared" si="334"/>
        <v>#VALUE!</v>
      </c>
      <c r="AC1353" s="83" t="str">
        <f t="shared" si="333"/>
        <v/>
      </c>
    </row>
    <row r="1354" spans="28:29" x14ac:dyDescent="0.2">
      <c r="AB1354" s="54" t="e">
        <f t="shared" si="334"/>
        <v>#VALUE!</v>
      </c>
      <c r="AC1354" s="83" t="str">
        <f t="shared" si="333"/>
        <v/>
      </c>
    </row>
    <row r="1355" spans="28:29" x14ac:dyDescent="0.2">
      <c r="AB1355" s="54" t="e">
        <f t="shared" si="334"/>
        <v>#VALUE!</v>
      </c>
      <c r="AC1355" s="83" t="str">
        <f t="shared" si="333"/>
        <v/>
      </c>
    </row>
    <row r="1356" spans="28:29" x14ac:dyDescent="0.2">
      <c r="AB1356" s="54" t="e">
        <f t="shared" si="334"/>
        <v>#VALUE!</v>
      </c>
      <c r="AC1356" s="83" t="str">
        <f t="shared" si="333"/>
        <v/>
      </c>
    </row>
    <row r="1357" spans="28:29" x14ac:dyDescent="0.2">
      <c r="AB1357" s="54" t="e">
        <f t="shared" si="334"/>
        <v>#VALUE!</v>
      </c>
      <c r="AC1357" s="83" t="str">
        <f t="shared" si="333"/>
        <v/>
      </c>
    </row>
    <row r="1358" spans="28:29" x14ac:dyDescent="0.2">
      <c r="AB1358" s="54" t="e">
        <f t="shared" si="334"/>
        <v>#VALUE!</v>
      </c>
      <c r="AC1358" s="83" t="str">
        <f t="shared" si="333"/>
        <v/>
      </c>
    </row>
    <row r="1359" spans="28:29" x14ac:dyDescent="0.2">
      <c r="AB1359" s="54" t="e">
        <f t="shared" si="334"/>
        <v>#VALUE!</v>
      </c>
      <c r="AC1359" s="83" t="str">
        <f t="shared" si="333"/>
        <v/>
      </c>
    </row>
    <row r="1360" spans="28:29" x14ac:dyDescent="0.2">
      <c r="AB1360" s="54" t="e">
        <f t="shared" si="334"/>
        <v>#VALUE!</v>
      </c>
      <c r="AC1360" s="83" t="str">
        <f t="shared" si="333"/>
        <v/>
      </c>
    </row>
    <row r="1361" spans="28:29" x14ac:dyDescent="0.2">
      <c r="AB1361" s="54" t="e">
        <f t="shared" si="334"/>
        <v>#VALUE!</v>
      </c>
      <c r="AC1361" s="83" t="str">
        <f t="shared" si="333"/>
        <v/>
      </c>
    </row>
    <row r="1362" spans="28:29" x14ac:dyDescent="0.2">
      <c r="AB1362" s="54" t="e">
        <f t="shared" si="334"/>
        <v>#VALUE!</v>
      </c>
      <c r="AC1362" s="83" t="str">
        <f t="shared" si="333"/>
        <v/>
      </c>
    </row>
    <row r="1363" spans="28:29" x14ac:dyDescent="0.2">
      <c r="AB1363" s="54" t="e">
        <f t="shared" si="334"/>
        <v>#VALUE!</v>
      </c>
      <c r="AC1363" s="83" t="str">
        <f t="shared" si="333"/>
        <v/>
      </c>
    </row>
    <row r="1364" spans="28:29" x14ac:dyDescent="0.2">
      <c r="AB1364" s="54" t="e">
        <f t="shared" si="334"/>
        <v>#VALUE!</v>
      </c>
      <c r="AC1364" s="83" t="str">
        <f t="shared" si="333"/>
        <v/>
      </c>
    </row>
    <row r="1365" spans="28:29" x14ac:dyDescent="0.2">
      <c r="AB1365" s="54" t="e">
        <f t="shared" si="334"/>
        <v>#VALUE!</v>
      </c>
      <c r="AC1365" s="83" t="str">
        <f t="shared" si="333"/>
        <v/>
      </c>
    </row>
    <row r="1366" spans="28:29" x14ac:dyDescent="0.2">
      <c r="AB1366" s="54" t="e">
        <f t="shared" si="334"/>
        <v>#VALUE!</v>
      </c>
      <c r="AC1366" s="83" t="str">
        <f t="shared" si="333"/>
        <v/>
      </c>
    </row>
    <row r="1367" spans="28:29" x14ac:dyDescent="0.2">
      <c r="AB1367" s="54" t="e">
        <f t="shared" si="334"/>
        <v>#VALUE!</v>
      </c>
      <c r="AC1367" s="83" t="str">
        <f t="shared" si="333"/>
        <v/>
      </c>
    </row>
    <row r="1368" spans="28:29" x14ac:dyDescent="0.2">
      <c r="AB1368" s="54" t="e">
        <f t="shared" si="334"/>
        <v>#VALUE!</v>
      </c>
      <c r="AC1368" s="83" t="str">
        <f t="shared" si="333"/>
        <v/>
      </c>
    </row>
    <row r="1369" spans="28:29" x14ac:dyDescent="0.2">
      <c r="AB1369" s="54" t="e">
        <f t="shared" si="334"/>
        <v>#VALUE!</v>
      </c>
      <c r="AC1369" s="83" t="str">
        <f t="shared" si="333"/>
        <v/>
      </c>
    </row>
    <row r="1370" spans="28:29" x14ac:dyDescent="0.2">
      <c r="AB1370" s="54" t="e">
        <f t="shared" si="334"/>
        <v>#VALUE!</v>
      </c>
      <c r="AC1370" s="83" t="str">
        <f t="shared" si="333"/>
        <v/>
      </c>
    </row>
    <row r="1371" spans="28:29" x14ac:dyDescent="0.2">
      <c r="AB1371" s="54" t="e">
        <f t="shared" si="334"/>
        <v>#VALUE!</v>
      </c>
      <c r="AC1371" s="83" t="str">
        <f t="shared" si="333"/>
        <v/>
      </c>
    </row>
    <row r="1372" spans="28:29" x14ac:dyDescent="0.2">
      <c r="AB1372" s="54" t="e">
        <f t="shared" si="334"/>
        <v>#VALUE!</v>
      </c>
      <c r="AC1372" s="83" t="str">
        <f t="shared" si="333"/>
        <v/>
      </c>
    </row>
    <row r="1373" spans="28:29" x14ac:dyDescent="0.2">
      <c r="AB1373" s="54" t="e">
        <f t="shared" si="334"/>
        <v>#VALUE!</v>
      </c>
      <c r="AC1373" s="83" t="str">
        <f t="shared" si="333"/>
        <v/>
      </c>
    </row>
    <row r="1374" spans="28:29" x14ac:dyDescent="0.2">
      <c r="AB1374" s="54" t="e">
        <f t="shared" si="334"/>
        <v>#VALUE!</v>
      </c>
      <c r="AC1374" s="83" t="str">
        <f t="shared" si="333"/>
        <v/>
      </c>
    </row>
    <row r="1375" spans="28:29" x14ac:dyDescent="0.2">
      <c r="AB1375" s="54" t="e">
        <f t="shared" si="334"/>
        <v>#VALUE!</v>
      </c>
      <c r="AC1375" s="83" t="str">
        <f t="shared" si="333"/>
        <v/>
      </c>
    </row>
    <row r="1376" spans="28:29" x14ac:dyDescent="0.2">
      <c r="AB1376" s="54" t="e">
        <f t="shared" si="334"/>
        <v>#VALUE!</v>
      </c>
      <c r="AC1376" s="83" t="str">
        <f t="shared" si="333"/>
        <v/>
      </c>
    </row>
    <row r="1377" spans="28:29" x14ac:dyDescent="0.2">
      <c r="AB1377" s="54" t="e">
        <f t="shared" si="334"/>
        <v>#VALUE!</v>
      </c>
      <c r="AC1377" s="83" t="str">
        <f t="shared" si="333"/>
        <v/>
      </c>
    </row>
    <row r="1378" spans="28:29" x14ac:dyDescent="0.2">
      <c r="AB1378" s="54" t="e">
        <f t="shared" si="334"/>
        <v>#VALUE!</v>
      </c>
      <c r="AC1378" s="83" t="str">
        <f t="shared" si="333"/>
        <v/>
      </c>
    </row>
    <row r="1379" spans="28:29" x14ac:dyDescent="0.2">
      <c r="AB1379" s="54" t="e">
        <f t="shared" si="334"/>
        <v>#VALUE!</v>
      </c>
      <c r="AC1379" s="83" t="str">
        <f t="shared" si="333"/>
        <v/>
      </c>
    </row>
    <row r="1380" spans="28:29" x14ac:dyDescent="0.2">
      <c r="AB1380" s="54" t="e">
        <f t="shared" si="334"/>
        <v>#VALUE!</v>
      </c>
      <c r="AC1380" s="83" t="str">
        <f t="shared" si="333"/>
        <v/>
      </c>
    </row>
    <row r="1381" spans="28:29" x14ac:dyDescent="0.2">
      <c r="AB1381" s="54" t="e">
        <f t="shared" si="334"/>
        <v>#VALUE!</v>
      </c>
      <c r="AC1381" s="83" t="str">
        <f t="shared" si="333"/>
        <v/>
      </c>
    </row>
    <row r="1382" spans="28:29" x14ac:dyDescent="0.2">
      <c r="AB1382" s="54" t="e">
        <f t="shared" si="334"/>
        <v>#VALUE!</v>
      </c>
      <c r="AC1382" s="83" t="str">
        <f t="shared" ref="AC1382:AC1445" si="335">IF(AA389=1,IF(F389=F388,"",F389),"")</f>
        <v/>
      </c>
    </row>
    <row r="1383" spans="28:29" x14ac:dyDescent="0.2">
      <c r="AB1383" s="54" t="e">
        <f t="shared" si="334"/>
        <v>#VALUE!</v>
      </c>
      <c r="AC1383" s="83" t="str">
        <f t="shared" si="335"/>
        <v/>
      </c>
    </row>
    <row r="1384" spans="28:29" x14ac:dyDescent="0.2">
      <c r="AB1384" s="54" t="e">
        <f t="shared" si="334"/>
        <v>#VALUE!</v>
      </c>
      <c r="AC1384" s="83" t="str">
        <f t="shared" si="335"/>
        <v/>
      </c>
    </row>
    <row r="1385" spans="28:29" x14ac:dyDescent="0.2">
      <c r="AB1385" s="54" t="e">
        <f t="shared" si="334"/>
        <v>#VALUE!</v>
      </c>
      <c r="AC1385" s="83" t="str">
        <f t="shared" si="335"/>
        <v/>
      </c>
    </row>
    <row r="1386" spans="28:29" x14ac:dyDescent="0.2">
      <c r="AB1386" s="54" t="e">
        <f t="shared" si="334"/>
        <v>#VALUE!</v>
      </c>
      <c r="AC1386" s="83" t="str">
        <f t="shared" si="335"/>
        <v/>
      </c>
    </row>
    <row r="1387" spans="28:29" x14ac:dyDescent="0.2">
      <c r="AB1387" s="54" t="e">
        <f t="shared" si="334"/>
        <v>#VALUE!</v>
      </c>
      <c r="AC1387" s="83" t="str">
        <f t="shared" si="335"/>
        <v/>
      </c>
    </row>
    <row r="1388" spans="28:29" x14ac:dyDescent="0.2">
      <c r="AB1388" s="54" t="e">
        <f t="shared" si="334"/>
        <v>#VALUE!</v>
      </c>
      <c r="AC1388" s="83" t="str">
        <f t="shared" si="335"/>
        <v/>
      </c>
    </row>
    <row r="1389" spans="28:29" x14ac:dyDescent="0.2">
      <c r="AB1389" s="54" t="e">
        <f t="shared" si="334"/>
        <v>#VALUE!</v>
      </c>
      <c r="AC1389" s="83" t="str">
        <f t="shared" si="335"/>
        <v/>
      </c>
    </row>
    <row r="1390" spans="28:29" x14ac:dyDescent="0.2">
      <c r="AB1390" s="54" t="e">
        <f t="shared" si="334"/>
        <v>#VALUE!</v>
      </c>
      <c r="AC1390" s="83" t="str">
        <f t="shared" si="335"/>
        <v/>
      </c>
    </row>
    <row r="1391" spans="28:29" x14ac:dyDescent="0.2">
      <c r="AB1391" s="54" t="e">
        <f t="shared" si="334"/>
        <v>#VALUE!</v>
      </c>
      <c r="AC1391" s="83" t="str">
        <f t="shared" si="335"/>
        <v/>
      </c>
    </row>
    <row r="1392" spans="28:29" x14ac:dyDescent="0.2">
      <c r="AB1392" s="54" t="e">
        <f t="shared" si="334"/>
        <v>#VALUE!</v>
      </c>
      <c r="AC1392" s="83" t="str">
        <f t="shared" si="335"/>
        <v/>
      </c>
    </row>
    <row r="1393" spans="28:29" x14ac:dyDescent="0.2">
      <c r="AB1393" s="54" t="e">
        <f t="shared" si="334"/>
        <v>#VALUE!</v>
      </c>
      <c r="AC1393" s="83" t="str">
        <f t="shared" si="335"/>
        <v/>
      </c>
    </row>
    <row r="1394" spans="28:29" x14ac:dyDescent="0.2">
      <c r="AB1394" s="54" t="e">
        <f t="shared" si="334"/>
        <v>#VALUE!</v>
      </c>
      <c r="AC1394" s="83" t="str">
        <f t="shared" si="335"/>
        <v/>
      </c>
    </row>
    <row r="1395" spans="28:29" x14ac:dyDescent="0.2">
      <c r="AB1395" s="54" t="e">
        <f t="shared" si="334"/>
        <v>#VALUE!</v>
      </c>
      <c r="AC1395" s="83" t="str">
        <f t="shared" si="335"/>
        <v/>
      </c>
    </row>
    <row r="1396" spans="28:29" x14ac:dyDescent="0.2">
      <c r="AB1396" s="54" t="e">
        <f t="shared" si="334"/>
        <v>#VALUE!</v>
      </c>
      <c r="AC1396" s="83" t="str">
        <f t="shared" si="335"/>
        <v/>
      </c>
    </row>
    <row r="1397" spans="28:29" x14ac:dyDescent="0.2">
      <c r="AB1397" s="54" t="e">
        <f t="shared" si="334"/>
        <v>#VALUE!</v>
      </c>
      <c r="AC1397" s="83" t="str">
        <f t="shared" si="335"/>
        <v/>
      </c>
    </row>
    <row r="1398" spans="28:29" x14ac:dyDescent="0.2">
      <c r="AB1398" s="54" t="e">
        <f t="shared" si="334"/>
        <v>#VALUE!</v>
      </c>
      <c r="AC1398" s="83" t="str">
        <f t="shared" si="335"/>
        <v/>
      </c>
    </row>
    <row r="1399" spans="28:29" x14ac:dyDescent="0.2">
      <c r="AB1399" s="54" t="e">
        <f t="shared" si="334"/>
        <v>#VALUE!</v>
      </c>
      <c r="AC1399" s="83" t="str">
        <f t="shared" si="335"/>
        <v/>
      </c>
    </row>
    <row r="1400" spans="28:29" x14ac:dyDescent="0.2">
      <c r="AB1400" s="54" t="e">
        <f t="shared" si="334"/>
        <v>#VALUE!</v>
      </c>
      <c r="AC1400" s="83" t="str">
        <f t="shared" si="335"/>
        <v/>
      </c>
    </row>
    <row r="1401" spans="28:29" x14ac:dyDescent="0.2">
      <c r="AB1401" s="54" t="e">
        <f t="shared" si="334"/>
        <v>#VALUE!</v>
      </c>
      <c r="AC1401" s="83" t="str">
        <f t="shared" si="335"/>
        <v/>
      </c>
    </row>
    <row r="1402" spans="28:29" x14ac:dyDescent="0.2">
      <c r="AB1402" s="54" t="e">
        <f t="shared" si="334"/>
        <v>#VALUE!</v>
      </c>
      <c r="AC1402" s="83" t="str">
        <f t="shared" si="335"/>
        <v/>
      </c>
    </row>
    <row r="1403" spans="28:29" x14ac:dyDescent="0.2">
      <c r="AB1403" s="54" t="e">
        <f t="shared" si="334"/>
        <v>#VALUE!</v>
      </c>
      <c r="AC1403" s="83" t="str">
        <f t="shared" si="335"/>
        <v/>
      </c>
    </row>
    <row r="1404" spans="28:29" x14ac:dyDescent="0.2">
      <c r="AB1404" s="54" t="e">
        <f t="shared" si="334"/>
        <v>#VALUE!</v>
      </c>
      <c r="AC1404" s="83" t="str">
        <f t="shared" si="335"/>
        <v/>
      </c>
    </row>
    <row r="1405" spans="28:29" x14ac:dyDescent="0.2">
      <c r="AB1405" s="54" t="e">
        <f t="shared" si="334"/>
        <v>#VALUE!</v>
      </c>
      <c r="AC1405" s="83" t="str">
        <f t="shared" si="335"/>
        <v/>
      </c>
    </row>
    <row r="1406" spans="28:29" x14ac:dyDescent="0.2">
      <c r="AB1406" s="54" t="e">
        <f t="shared" si="334"/>
        <v>#VALUE!</v>
      </c>
      <c r="AC1406" s="83" t="str">
        <f t="shared" si="335"/>
        <v/>
      </c>
    </row>
    <row r="1407" spans="28:29" x14ac:dyDescent="0.2">
      <c r="AB1407" s="54" t="e">
        <f t="shared" si="334"/>
        <v>#VALUE!</v>
      </c>
      <c r="AC1407" s="83" t="str">
        <f t="shared" si="335"/>
        <v/>
      </c>
    </row>
    <row r="1408" spans="28:29" x14ac:dyDescent="0.2">
      <c r="AB1408" s="54" t="e">
        <f t="shared" si="334"/>
        <v>#VALUE!</v>
      </c>
      <c r="AC1408" s="83" t="str">
        <f t="shared" si="335"/>
        <v/>
      </c>
    </row>
    <row r="1409" spans="28:29" x14ac:dyDescent="0.2">
      <c r="AB1409" s="54" t="e">
        <f t="shared" si="334"/>
        <v>#VALUE!</v>
      </c>
      <c r="AC1409" s="83" t="str">
        <f t="shared" si="335"/>
        <v/>
      </c>
    </row>
    <row r="1410" spans="28:29" x14ac:dyDescent="0.2">
      <c r="AB1410" s="54" t="e">
        <f t="shared" si="334"/>
        <v>#VALUE!</v>
      </c>
      <c r="AC1410" s="83" t="str">
        <f t="shared" si="335"/>
        <v/>
      </c>
    </row>
    <row r="1411" spans="28:29" x14ac:dyDescent="0.2">
      <c r="AB1411" s="54" t="e">
        <f t="shared" si="334"/>
        <v>#VALUE!</v>
      </c>
      <c r="AC1411" s="83" t="str">
        <f t="shared" si="335"/>
        <v/>
      </c>
    </row>
    <row r="1412" spans="28:29" x14ac:dyDescent="0.2">
      <c r="AB1412" s="54" t="e">
        <f t="shared" si="334"/>
        <v>#VALUE!</v>
      </c>
      <c r="AC1412" s="83" t="str">
        <f t="shared" si="335"/>
        <v/>
      </c>
    </row>
    <row r="1413" spans="28:29" x14ac:dyDescent="0.2">
      <c r="AB1413" s="54" t="e">
        <f t="shared" ref="AB1413:AB1476" si="336">RANK(AC1413,$AC$5:$AC$1990,1)</f>
        <v>#VALUE!</v>
      </c>
      <c r="AC1413" s="83" t="str">
        <f t="shared" si="335"/>
        <v/>
      </c>
    </row>
    <row r="1414" spans="28:29" x14ac:dyDescent="0.2">
      <c r="AB1414" s="54" t="e">
        <f t="shared" si="336"/>
        <v>#VALUE!</v>
      </c>
      <c r="AC1414" s="83" t="str">
        <f t="shared" si="335"/>
        <v/>
      </c>
    </row>
    <row r="1415" spans="28:29" x14ac:dyDescent="0.2">
      <c r="AB1415" s="54" t="e">
        <f t="shared" si="336"/>
        <v>#VALUE!</v>
      </c>
      <c r="AC1415" s="83" t="str">
        <f t="shared" si="335"/>
        <v/>
      </c>
    </row>
    <row r="1416" spans="28:29" x14ac:dyDescent="0.2">
      <c r="AB1416" s="54" t="e">
        <f t="shared" si="336"/>
        <v>#VALUE!</v>
      </c>
      <c r="AC1416" s="83" t="str">
        <f t="shared" si="335"/>
        <v/>
      </c>
    </row>
    <row r="1417" spans="28:29" x14ac:dyDescent="0.2">
      <c r="AB1417" s="54" t="e">
        <f t="shared" si="336"/>
        <v>#VALUE!</v>
      </c>
      <c r="AC1417" s="83" t="str">
        <f t="shared" si="335"/>
        <v/>
      </c>
    </row>
    <row r="1418" spans="28:29" x14ac:dyDescent="0.2">
      <c r="AB1418" s="54" t="e">
        <f t="shared" si="336"/>
        <v>#VALUE!</v>
      </c>
      <c r="AC1418" s="83" t="str">
        <f t="shared" si="335"/>
        <v/>
      </c>
    </row>
    <row r="1419" spans="28:29" x14ac:dyDescent="0.2">
      <c r="AB1419" s="54" t="e">
        <f t="shared" si="336"/>
        <v>#VALUE!</v>
      </c>
      <c r="AC1419" s="83" t="str">
        <f t="shared" si="335"/>
        <v/>
      </c>
    </row>
    <row r="1420" spans="28:29" x14ac:dyDescent="0.2">
      <c r="AB1420" s="54" t="e">
        <f t="shared" si="336"/>
        <v>#VALUE!</v>
      </c>
      <c r="AC1420" s="83" t="str">
        <f t="shared" si="335"/>
        <v/>
      </c>
    </row>
    <row r="1421" spans="28:29" x14ac:dyDescent="0.2">
      <c r="AB1421" s="54" t="e">
        <f t="shared" si="336"/>
        <v>#VALUE!</v>
      </c>
      <c r="AC1421" s="83" t="str">
        <f t="shared" si="335"/>
        <v/>
      </c>
    </row>
    <row r="1422" spans="28:29" x14ac:dyDescent="0.2">
      <c r="AB1422" s="54" t="e">
        <f t="shared" si="336"/>
        <v>#VALUE!</v>
      </c>
      <c r="AC1422" s="83" t="str">
        <f t="shared" si="335"/>
        <v/>
      </c>
    </row>
    <row r="1423" spans="28:29" x14ac:dyDescent="0.2">
      <c r="AB1423" s="54" t="e">
        <f t="shared" si="336"/>
        <v>#VALUE!</v>
      </c>
      <c r="AC1423" s="83" t="str">
        <f t="shared" si="335"/>
        <v/>
      </c>
    </row>
    <row r="1424" spans="28:29" x14ac:dyDescent="0.2">
      <c r="AB1424" s="54" t="e">
        <f t="shared" si="336"/>
        <v>#VALUE!</v>
      </c>
      <c r="AC1424" s="83" t="str">
        <f t="shared" si="335"/>
        <v/>
      </c>
    </row>
    <row r="1425" spans="28:29" x14ac:dyDescent="0.2">
      <c r="AB1425" s="54" t="e">
        <f t="shared" si="336"/>
        <v>#VALUE!</v>
      </c>
      <c r="AC1425" s="83" t="str">
        <f t="shared" si="335"/>
        <v/>
      </c>
    </row>
    <row r="1426" spans="28:29" x14ac:dyDescent="0.2">
      <c r="AB1426" s="54" t="e">
        <f t="shared" si="336"/>
        <v>#VALUE!</v>
      </c>
      <c r="AC1426" s="83" t="str">
        <f t="shared" si="335"/>
        <v/>
      </c>
    </row>
    <row r="1427" spans="28:29" x14ac:dyDescent="0.2">
      <c r="AB1427" s="54" t="e">
        <f t="shared" si="336"/>
        <v>#VALUE!</v>
      </c>
      <c r="AC1427" s="83" t="str">
        <f t="shared" si="335"/>
        <v/>
      </c>
    </row>
    <row r="1428" spans="28:29" x14ac:dyDescent="0.2">
      <c r="AB1428" s="54" t="e">
        <f t="shared" si="336"/>
        <v>#VALUE!</v>
      </c>
      <c r="AC1428" s="83" t="str">
        <f t="shared" si="335"/>
        <v/>
      </c>
    </row>
    <row r="1429" spans="28:29" x14ac:dyDescent="0.2">
      <c r="AB1429" s="54" t="e">
        <f t="shared" si="336"/>
        <v>#VALUE!</v>
      </c>
      <c r="AC1429" s="83" t="str">
        <f t="shared" si="335"/>
        <v/>
      </c>
    </row>
    <row r="1430" spans="28:29" x14ac:dyDescent="0.2">
      <c r="AB1430" s="54" t="e">
        <f t="shared" si="336"/>
        <v>#VALUE!</v>
      </c>
      <c r="AC1430" s="83" t="str">
        <f t="shared" si="335"/>
        <v/>
      </c>
    </row>
    <row r="1431" spans="28:29" x14ac:dyDescent="0.2">
      <c r="AB1431" s="54" t="e">
        <f t="shared" si="336"/>
        <v>#VALUE!</v>
      </c>
      <c r="AC1431" s="83" t="str">
        <f t="shared" si="335"/>
        <v/>
      </c>
    </row>
    <row r="1432" spans="28:29" x14ac:dyDescent="0.2">
      <c r="AB1432" s="54" t="e">
        <f t="shared" si="336"/>
        <v>#VALUE!</v>
      </c>
      <c r="AC1432" s="83" t="str">
        <f t="shared" si="335"/>
        <v/>
      </c>
    </row>
    <row r="1433" spans="28:29" x14ac:dyDescent="0.2">
      <c r="AB1433" s="54" t="e">
        <f t="shared" si="336"/>
        <v>#VALUE!</v>
      </c>
      <c r="AC1433" s="83" t="str">
        <f t="shared" si="335"/>
        <v/>
      </c>
    </row>
    <row r="1434" spans="28:29" x14ac:dyDescent="0.2">
      <c r="AB1434" s="54" t="e">
        <f t="shared" si="336"/>
        <v>#VALUE!</v>
      </c>
      <c r="AC1434" s="83" t="str">
        <f t="shared" si="335"/>
        <v/>
      </c>
    </row>
    <row r="1435" spans="28:29" x14ac:dyDescent="0.2">
      <c r="AB1435" s="54" t="e">
        <f t="shared" si="336"/>
        <v>#VALUE!</v>
      </c>
      <c r="AC1435" s="83" t="str">
        <f t="shared" si="335"/>
        <v/>
      </c>
    </row>
    <row r="1436" spans="28:29" x14ac:dyDescent="0.2">
      <c r="AB1436" s="54" t="e">
        <f t="shared" si="336"/>
        <v>#VALUE!</v>
      </c>
      <c r="AC1436" s="83" t="str">
        <f t="shared" si="335"/>
        <v/>
      </c>
    </row>
    <row r="1437" spans="28:29" x14ac:dyDescent="0.2">
      <c r="AB1437" s="54" t="e">
        <f t="shared" si="336"/>
        <v>#VALUE!</v>
      </c>
      <c r="AC1437" s="83" t="str">
        <f t="shared" si="335"/>
        <v/>
      </c>
    </row>
    <row r="1438" spans="28:29" x14ac:dyDescent="0.2">
      <c r="AB1438" s="54" t="e">
        <f t="shared" si="336"/>
        <v>#VALUE!</v>
      </c>
      <c r="AC1438" s="83" t="str">
        <f t="shared" si="335"/>
        <v/>
      </c>
    </row>
    <row r="1439" spans="28:29" x14ac:dyDescent="0.2">
      <c r="AB1439" s="54" t="e">
        <f t="shared" si="336"/>
        <v>#VALUE!</v>
      </c>
      <c r="AC1439" s="83" t="str">
        <f t="shared" si="335"/>
        <v/>
      </c>
    </row>
    <row r="1440" spans="28:29" x14ac:dyDescent="0.2">
      <c r="AB1440" s="54" t="e">
        <f t="shared" si="336"/>
        <v>#VALUE!</v>
      </c>
      <c r="AC1440" s="83" t="str">
        <f t="shared" si="335"/>
        <v/>
      </c>
    </row>
    <row r="1441" spans="28:29" x14ac:dyDescent="0.2">
      <c r="AB1441" s="54" t="e">
        <f t="shared" si="336"/>
        <v>#VALUE!</v>
      </c>
      <c r="AC1441" s="83" t="str">
        <f t="shared" si="335"/>
        <v/>
      </c>
    </row>
    <row r="1442" spans="28:29" x14ac:dyDescent="0.2">
      <c r="AB1442" s="54" t="e">
        <f t="shared" si="336"/>
        <v>#VALUE!</v>
      </c>
      <c r="AC1442" s="83" t="str">
        <f t="shared" si="335"/>
        <v/>
      </c>
    </row>
    <row r="1443" spans="28:29" x14ac:dyDescent="0.2">
      <c r="AB1443" s="54" t="e">
        <f t="shared" si="336"/>
        <v>#VALUE!</v>
      </c>
      <c r="AC1443" s="83" t="str">
        <f t="shared" si="335"/>
        <v/>
      </c>
    </row>
    <row r="1444" spans="28:29" x14ac:dyDescent="0.2">
      <c r="AB1444" s="54" t="e">
        <f t="shared" si="336"/>
        <v>#VALUE!</v>
      </c>
      <c r="AC1444" s="83" t="str">
        <f t="shared" si="335"/>
        <v/>
      </c>
    </row>
    <row r="1445" spans="28:29" x14ac:dyDescent="0.2">
      <c r="AB1445" s="54" t="e">
        <f t="shared" si="336"/>
        <v>#VALUE!</v>
      </c>
      <c r="AC1445" s="83" t="str">
        <f t="shared" si="335"/>
        <v/>
      </c>
    </row>
    <row r="1446" spans="28:29" x14ac:dyDescent="0.2">
      <c r="AB1446" s="54" t="e">
        <f t="shared" si="336"/>
        <v>#VALUE!</v>
      </c>
      <c r="AC1446" s="83" t="str">
        <f t="shared" ref="AC1446:AC1509" si="337">IF(AA453=1,IF(F453=F452,"",F453),"")</f>
        <v/>
      </c>
    </row>
    <row r="1447" spans="28:29" x14ac:dyDescent="0.2">
      <c r="AB1447" s="54" t="e">
        <f t="shared" si="336"/>
        <v>#VALUE!</v>
      </c>
      <c r="AC1447" s="83" t="str">
        <f t="shared" si="337"/>
        <v/>
      </c>
    </row>
    <row r="1448" spans="28:29" x14ac:dyDescent="0.2">
      <c r="AB1448" s="54" t="e">
        <f t="shared" si="336"/>
        <v>#VALUE!</v>
      </c>
      <c r="AC1448" s="83" t="str">
        <f t="shared" si="337"/>
        <v/>
      </c>
    </row>
    <row r="1449" spans="28:29" x14ac:dyDescent="0.2">
      <c r="AB1449" s="54" t="e">
        <f t="shared" si="336"/>
        <v>#VALUE!</v>
      </c>
      <c r="AC1449" s="83" t="str">
        <f t="shared" si="337"/>
        <v/>
      </c>
    </row>
    <row r="1450" spans="28:29" x14ac:dyDescent="0.2">
      <c r="AB1450" s="54" t="e">
        <f t="shared" si="336"/>
        <v>#VALUE!</v>
      </c>
      <c r="AC1450" s="83" t="str">
        <f t="shared" si="337"/>
        <v/>
      </c>
    </row>
    <row r="1451" spans="28:29" x14ac:dyDescent="0.2">
      <c r="AB1451" s="54" t="e">
        <f t="shared" si="336"/>
        <v>#VALUE!</v>
      </c>
      <c r="AC1451" s="83" t="str">
        <f t="shared" si="337"/>
        <v/>
      </c>
    </row>
    <row r="1452" spans="28:29" x14ac:dyDescent="0.2">
      <c r="AB1452" s="54" t="e">
        <f t="shared" si="336"/>
        <v>#VALUE!</v>
      </c>
      <c r="AC1452" s="83" t="str">
        <f t="shared" si="337"/>
        <v/>
      </c>
    </row>
    <row r="1453" spans="28:29" x14ac:dyDescent="0.2">
      <c r="AB1453" s="54" t="e">
        <f t="shared" si="336"/>
        <v>#VALUE!</v>
      </c>
      <c r="AC1453" s="83" t="str">
        <f t="shared" si="337"/>
        <v/>
      </c>
    </row>
    <row r="1454" spans="28:29" x14ac:dyDescent="0.2">
      <c r="AB1454" s="54" t="e">
        <f t="shared" si="336"/>
        <v>#VALUE!</v>
      </c>
      <c r="AC1454" s="83" t="str">
        <f t="shared" si="337"/>
        <v/>
      </c>
    </row>
    <row r="1455" spans="28:29" x14ac:dyDescent="0.2">
      <c r="AB1455" s="54" t="e">
        <f t="shared" si="336"/>
        <v>#VALUE!</v>
      </c>
      <c r="AC1455" s="83" t="str">
        <f t="shared" si="337"/>
        <v/>
      </c>
    </row>
    <row r="1456" spans="28:29" x14ac:dyDescent="0.2">
      <c r="AB1456" s="54" t="e">
        <f t="shared" si="336"/>
        <v>#VALUE!</v>
      </c>
      <c r="AC1456" s="83" t="str">
        <f t="shared" si="337"/>
        <v/>
      </c>
    </row>
    <row r="1457" spans="28:29" x14ac:dyDescent="0.2">
      <c r="AB1457" s="54" t="e">
        <f t="shared" si="336"/>
        <v>#VALUE!</v>
      </c>
      <c r="AC1457" s="83" t="str">
        <f t="shared" si="337"/>
        <v/>
      </c>
    </row>
    <row r="1458" spans="28:29" x14ac:dyDescent="0.2">
      <c r="AB1458" s="54" t="e">
        <f t="shared" si="336"/>
        <v>#VALUE!</v>
      </c>
      <c r="AC1458" s="83" t="str">
        <f t="shared" si="337"/>
        <v/>
      </c>
    </row>
    <row r="1459" spans="28:29" x14ac:dyDescent="0.2">
      <c r="AB1459" s="54" t="e">
        <f t="shared" si="336"/>
        <v>#VALUE!</v>
      </c>
      <c r="AC1459" s="83" t="str">
        <f t="shared" si="337"/>
        <v/>
      </c>
    </row>
    <row r="1460" spans="28:29" x14ac:dyDescent="0.2">
      <c r="AB1460" s="54" t="e">
        <f t="shared" si="336"/>
        <v>#VALUE!</v>
      </c>
      <c r="AC1460" s="83" t="str">
        <f t="shared" si="337"/>
        <v/>
      </c>
    </row>
    <row r="1461" spans="28:29" x14ac:dyDescent="0.2">
      <c r="AB1461" s="54" t="e">
        <f t="shared" si="336"/>
        <v>#VALUE!</v>
      </c>
      <c r="AC1461" s="83" t="str">
        <f t="shared" si="337"/>
        <v/>
      </c>
    </row>
    <row r="1462" spans="28:29" x14ac:dyDescent="0.2">
      <c r="AB1462" s="54" t="e">
        <f t="shared" si="336"/>
        <v>#VALUE!</v>
      </c>
      <c r="AC1462" s="83" t="str">
        <f t="shared" si="337"/>
        <v/>
      </c>
    </row>
    <row r="1463" spans="28:29" x14ac:dyDescent="0.2">
      <c r="AB1463" s="54" t="e">
        <f t="shared" si="336"/>
        <v>#VALUE!</v>
      </c>
      <c r="AC1463" s="83" t="str">
        <f t="shared" si="337"/>
        <v/>
      </c>
    </row>
    <row r="1464" spans="28:29" x14ac:dyDescent="0.2">
      <c r="AB1464" s="54" t="e">
        <f t="shared" si="336"/>
        <v>#VALUE!</v>
      </c>
      <c r="AC1464" s="83" t="str">
        <f t="shared" si="337"/>
        <v/>
      </c>
    </row>
    <row r="1465" spans="28:29" x14ac:dyDescent="0.2">
      <c r="AB1465" s="54" t="e">
        <f t="shared" si="336"/>
        <v>#VALUE!</v>
      </c>
      <c r="AC1465" s="83" t="str">
        <f t="shared" si="337"/>
        <v/>
      </c>
    </row>
    <row r="1466" spans="28:29" x14ac:dyDescent="0.2">
      <c r="AB1466" s="54" t="e">
        <f t="shared" si="336"/>
        <v>#VALUE!</v>
      </c>
      <c r="AC1466" s="83" t="str">
        <f t="shared" si="337"/>
        <v/>
      </c>
    </row>
    <row r="1467" spans="28:29" x14ac:dyDescent="0.2">
      <c r="AB1467" s="54" t="e">
        <f t="shared" si="336"/>
        <v>#VALUE!</v>
      </c>
      <c r="AC1467" s="83" t="str">
        <f t="shared" si="337"/>
        <v/>
      </c>
    </row>
    <row r="1468" spans="28:29" x14ac:dyDescent="0.2">
      <c r="AB1468" s="54" t="e">
        <f t="shared" si="336"/>
        <v>#VALUE!</v>
      </c>
      <c r="AC1468" s="83" t="str">
        <f t="shared" si="337"/>
        <v/>
      </c>
    </row>
    <row r="1469" spans="28:29" x14ac:dyDescent="0.2">
      <c r="AB1469" s="54" t="e">
        <f t="shared" si="336"/>
        <v>#VALUE!</v>
      </c>
      <c r="AC1469" s="83" t="str">
        <f t="shared" si="337"/>
        <v/>
      </c>
    </row>
    <row r="1470" spans="28:29" x14ac:dyDescent="0.2">
      <c r="AB1470" s="54" t="e">
        <f t="shared" si="336"/>
        <v>#VALUE!</v>
      </c>
      <c r="AC1470" s="83" t="str">
        <f t="shared" si="337"/>
        <v/>
      </c>
    </row>
    <row r="1471" spans="28:29" x14ac:dyDescent="0.2">
      <c r="AB1471" s="54" t="e">
        <f t="shared" si="336"/>
        <v>#VALUE!</v>
      </c>
      <c r="AC1471" s="83" t="str">
        <f t="shared" si="337"/>
        <v/>
      </c>
    </row>
    <row r="1472" spans="28:29" x14ac:dyDescent="0.2">
      <c r="AB1472" s="54" t="e">
        <f t="shared" si="336"/>
        <v>#VALUE!</v>
      </c>
      <c r="AC1472" s="83" t="str">
        <f t="shared" si="337"/>
        <v/>
      </c>
    </row>
    <row r="1473" spans="28:29" x14ac:dyDescent="0.2">
      <c r="AB1473" s="54" t="e">
        <f t="shared" si="336"/>
        <v>#VALUE!</v>
      </c>
      <c r="AC1473" s="83" t="str">
        <f t="shared" si="337"/>
        <v/>
      </c>
    </row>
    <row r="1474" spans="28:29" x14ac:dyDescent="0.2">
      <c r="AB1474" s="54" t="e">
        <f t="shared" si="336"/>
        <v>#VALUE!</v>
      </c>
      <c r="AC1474" s="83" t="str">
        <f t="shared" si="337"/>
        <v/>
      </c>
    </row>
    <row r="1475" spans="28:29" x14ac:dyDescent="0.2">
      <c r="AB1475" s="54" t="e">
        <f t="shared" si="336"/>
        <v>#VALUE!</v>
      </c>
      <c r="AC1475" s="83" t="str">
        <f t="shared" si="337"/>
        <v/>
      </c>
    </row>
    <row r="1476" spans="28:29" x14ac:dyDescent="0.2">
      <c r="AB1476" s="54" t="e">
        <f t="shared" si="336"/>
        <v>#VALUE!</v>
      </c>
      <c r="AC1476" s="83" t="str">
        <f t="shared" si="337"/>
        <v/>
      </c>
    </row>
    <row r="1477" spans="28:29" x14ac:dyDescent="0.2">
      <c r="AB1477" s="54" t="e">
        <f t="shared" ref="AB1477:AB1540" si="338">RANK(AC1477,$AC$5:$AC$1990,1)</f>
        <v>#VALUE!</v>
      </c>
      <c r="AC1477" s="83" t="str">
        <f t="shared" si="337"/>
        <v/>
      </c>
    </row>
    <row r="1478" spans="28:29" x14ac:dyDescent="0.2">
      <c r="AB1478" s="54" t="e">
        <f t="shared" si="338"/>
        <v>#VALUE!</v>
      </c>
      <c r="AC1478" s="83" t="str">
        <f t="shared" si="337"/>
        <v/>
      </c>
    </row>
    <row r="1479" spans="28:29" x14ac:dyDescent="0.2">
      <c r="AB1479" s="54" t="e">
        <f t="shared" si="338"/>
        <v>#VALUE!</v>
      </c>
      <c r="AC1479" s="83" t="str">
        <f t="shared" si="337"/>
        <v/>
      </c>
    </row>
    <row r="1480" spans="28:29" x14ac:dyDescent="0.2">
      <c r="AB1480" s="54" t="e">
        <f t="shared" si="338"/>
        <v>#VALUE!</v>
      </c>
      <c r="AC1480" s="83" t="str">
        <f t="shared" si="337"/>
        <v/>
      </c>
    </row>
    <row r="1481" spans="28:29" x14ac:dyDescent="0.2">
      <c r="AB1481" s="54" t="e">
        <f t="shared" si="338"/>
        <v>#VALUE!</v>
      </c>
      <c r="AC1481" s="83" t="str">
        <f t="shared" si="337"/>
        <v/>
      </c>
    </row>
    <row r="1482" spans="28:29" x14ac:dyDescent="0.2">
      <c r="AB1482" s="54" t="e">
        <f t="shared" si="338"/>
        <v>#VALUE!</v>
      </c>
      <c r="AC1482" s="83" t="str">
        <f t="shared" si="337"/>
        <v/>
      </c>
    </row>
    <row r="1483" spans="28:29" x14ac:dyDescent="0.2">
      <c r="AB1483" s="54" t="e">
        <f t="shared" si="338"/>
        <v>#VALUE!</v>
      </c>
      <c r="AC1483" s="83" t="str">
        <f t="shared" si="337"/>
        <v/>
      </c>
    </row>
    <row r="1484" spans="28:29" x14ac:dyDescent="0.2">
      <c r="AB1484" s="54" t="e">
        <f t="shared" si="338"/>
        <v>#VALUE!</v>
      </c>
      <c r="AC1484" s="83" t="str">
        <f t="shared" si="337"/>
        <v/>
      </c>
    </row>
    <row r="1485" spans="28:29" x14ac:dyDescent="0.2">
      <c r="AB1485" s="54" t="e">
        <f t="shared" si="338"/>
        <v>#VALUE!</v>
      </c>
      <c r="AC1485" s="83" t="str">
        <f t="shared" si="337"/>
        <v/>
      </c>
    </row>
    <row r="1486" spans="28:29" x14ac:dyDescent="0.2">
      <c r="AB1486" s="54" t="e">
        <f t="shared" si="338"/>
        <v>#VALUE!</v>
      </c>
      <c r="AC1486" s="83" t="str">
        <f t="shared" si="337"/>
        <v/>
      </c>
    </row>
    <row r="1487" spans="28:29" x14ac:dyDescent="0.2">
      <c r="AB1487" s="54" t="e">
        <f t="shared" si="338"/>
        <v>#VALUE!</v>
      </c>
      <c r="AC1487" s="83" t="str">
        <f t="shared" si="337"/>
        <v/>
      </c>
    </row>
    <row r="1488" spans="28:29" x14ac:dyDescent="0.2">
      <c r="AB1488" s="54" t="e">
        <f t="shared" si="338"/>
        <v>#VALUE!</v>
      </c>
      <c r="AC1488" s="83" t="str">
        <f t="shared" si="337"/>
        <v/>
      </c>
    </row>
    <row r="1489" spans="28:29" x14ac:dyDescent="0.2">
      <c r="AB1489" s="54" t="e">
        <f t="shared" si="338"/>
        <v>#VALUE!</v>
      </c>
      <c r="AC1489" s="83" t="str">
        <f t="shared" si="337"/>
        <v/>
      </c>
    </row>
    <row r="1490" spans="28:29" x14ac:dyDescent="0.2">
      <c r="AB1490" s="54" t="e">
        <f t="shared" si="338"/>
        <v>#VALUE!</v>
      </c>
      <c r="AC1490" s="83" t="str">
        <f t="shared" si="337"/>
        <v/>
      </c>
    </row>
    <row r="1491" spans="28:29" x14ac:dyDescent="0.2">
      <c r="AB1491" s="54" t="e">
        <f t="shared" si="338"/>
        <v>#VALUE!</v>
      </c>
      <c r="AC1491" s="83" t="str">
        <f t="shared" si="337"/>
        <v/>
      </c>
    </row>
    <row r="1492" spans="28:29" x14ac:dyDescent="0.2">
      <c r="AB1492" s="54" t="e">
        <f t="shared" si="338"/>
        <v>#VALUE!</v>
      </c>
      <c r="AC1492" s="83" t="str">
        <f t="shared" si="337"/>
        <v/>
      </c>
    </row>
    <row r="1493" spans="28:29" x14ac:dyDescent="0.2">
      <c r="AB1493" s="54" t="e">
        <f t="shared" si="338"/>
        <v>#VALUE!</v>
      </c>
      <c r="AC1493" s="83" t="str">
        <f t="shared" si="337"/>
        <v/>
      </c>
    </row>
    <row r="1494" spans="28:29" x14ac:dyDescent="0.2">
      <c r="AB1494" s="54" t="e">
        <f t="shared" si="338"/>
        <v>#VALUE!</v>
      </c>
      <c r="AC1494" s="83" t="str">
        <f t="shared" si="337"/>
        <v/>
      </c>
    </row>
    <row r="1495" spans="28:29" x14ac:dyDescent="0.2">
      <c r="AB1495" s="54" t="e">
        <f t="shared" si="338"/>
        <v>#VALUE!</v>
      </c>
      <c r="AC1495" s="83" t="str">
        <f t="shared" si="337"/>
        <v/>
      </c>
    </row>
    <row r="1496" spans="28:29" x14ac:dyDescent="0.2">
      <c r="AB1496" s="54" t="e">
        <f t="shared" si="338"/>
        <v>#VALUE!</v>
      </c>
      <c r="AC1496" s="83" t="str">
        <f t="shared" si="337"/>
        <v/>
      </c>
    </row>
    <row r="1497" spans="28:29" x14ac:dyDescent="0.2">
      <c r="AB1497" s="54" t="e">
        <f t="shared" si="338"/>
        <v>#VALUE!</v>
      </c>
      <c r="AC1497" s="83" t="str">
        <f t="shared" si="337"/>
        <v/>
      </c>
    </row>
    <row r="1498" spans="28:29" x14ac:dyDescent="0.2">
      <c r="AB1498" s="54" t="e">
        <f t="shared" si="338"/>
        <v>#VALUE!</v>
      </c>
      <c r="AC1498" s="83" t="str">
        <f t="shared" si="337"/>
        <v/>
      </c>
    </row>
    <row r="1499" spans="28:29" x14ac:dyDescent="0.2">
      <c r="AB1499" s="54" t="e">
        <f t="shared" si="338"/>
        <v>#VALUE!</v>
      </c>
      <c r="AC1499" s="83" t="str">
        <f t="shared" si="337"/>
        <v/>
      </c>
    </row>
    <row r="1500" spans="28:29" x14ac:dyDescent="0.2">
      <c r="AB1500" s="54" t="e">
        <f t="shared" si="338"/>
        <v>#VALUE!</v>
      </c>
      <c r="AC1500" s="83" t="str">
        <f t="shared" si="337"/>
        <v/>
      </c>
    </row>
    <row r="1501" spans="28:29" x14ac:dyDescent="0.2">
      <c r="AB1501" s="54" t="e">
        <f t="shared" si="338"/>
        <v>#VALUE!</v>
      </c>
      <c r="AC1501" s="83" t="str">
        <f t="shared" si="337"/>
        <v/>
      </c>
    </row>
    <row r="1502" spans="28:29" x14ac:dyDescent="0.2">
      <c r="AB1502" s="54" t="e">
        <f t="shared" si="338"/>
        <v>#VALUE!</v>
      </c>
      <c r="AC1502" s="83" t="str">
        <f t="shared" si="337"/>
        <v/>
      </c>
    </row>
    <row r="1503" spans="28:29" x14ac:dyDescent="0.2">
      <c r="AB1503" s="54" t="e">
        <f t="shared" si="338"/>
        <v>#VALUE!</v>
      </c>
      <c r="AC1503" s="83" t="str">
        <f t="shared" si="337"/>
        <v/>
      </c>
    </row>
    <row r="1504" spans="28:29" x14ac:dyDescent="0.2">
      <c r="AB1504" s="54" t="e">
        <f t="shared" si="338"/>
        <v>#VALUE!</v>
      </c>
      <c r="AC1504" s="83" t="str">
        <f t="shared" si="337"/>
        <v/>
      </c>
    </row>
    <row r="1505" spans="28:29" x14ac:dyDescent="0.2">
      <c r="AB1505" s="54" t="e">
        <f t="shared" si="338"/>
        <v>#VALUE!</v>
      </c>
      <c r="AC1505" s="83" t="str">
        <f t="shared" si="337"/>
        <v/>
      </c>
    </row>
    <row r="1506" spans="28:29" x14ac:dyDescent="0.2">
      <c r="AB1506" s="54" t="e">
        <f t="shared" si="338"/>
        <v>#VALUE!</v>
      </c>
      <c r="AC1506" s="83" t="str">
        <f t="shared" si="337"/>
        <v/>
      </c>
    </row>
    <row r="1507" spans="28:29" x14ac:dyDescent="0.2">
      <c r="AB1507" s="54" t="e">
        <f t="shared" si="338"/>
        <v>#VALUE!</v>
      </c>
      <c r="AC1507" s="83" t="str">
        <f t="shared" si="337"/>
        <v/>
      </c>
    </row>
    <row r="1508" spans="28:29" x14ac:dyDescent="0.2">
      <c r="AB1508" s="54" t="e">
        <f t="shared" si="338"/>
        <v>#VALUE!</v>
      </c>
      <c r="AC1508" s="83" t="str">
        <f t="shared" si="337"/>
        <v/>
      </c>
    </row>
    <row r="1509" spans="28:29" x14ac:dyDescent="0.2">
      <c r="AB1509" s="54" t="e">
        <f t="shared" si="338"/>
        <v>#VALUE!</v>
      </c>
      <c r="AC1509" s="83" t="str">
        <f t="shared" si="337"/>
        <v/>
      </c>
    </row>
    <row r="1510" spans="28:29" x14ac:dyDescent="0.2">
      <c r="AB1510" s="54" t="e">
        <f t="shared" si="338"/>
        <v>#VALUE!</v>
      </c>
      <c r="AC1510" s="83" t="str">
        <f t="shared" ref="AC1510:AC1573" si="339">IF(AA517=1,IF(F517=F516,"",F517),"")</f>
        <v/>
      </c>
    </row>
    <row r="1511" spans="28:29" x14ac:dyDescent="0.2">
      <c r="AB1511" s="54" t="e">
        <f t="shared" si="338"/>
        <v>#VALUE!</v>
      </c>
      <c r="AC1511" s="83" t="str">
        <f t="shared" si="339"/>
        <v/>
      </c>
    </row>
    <row r="1512" spans="28:29" x14ac:dyDescent="0.2">
      <c r="AB1512" s="54" t="e">
        <f t="shared" si="338"/>
        <v>#VALUE!</v>
      </c>
      <c r="AC1512" s="83" t="str">
        <f t="shared" si="339"/>
        <v/>
      </c>
    </row>
    <row r="1513" spans="28:29" x14ac:dyDescent="0.2">
      <c r="AB1513" s="54" t="e">
        <f t="shared" si="338"/>
        <v>#VALUE!</v>
      </c>
      <c r="AC1513" s="83" t="str">
        <f t="shared" si="339"/>
        <v/>
      </c>
    </row>
    <row r="1514" spans="28:29" x14ac:dyDescent="0.2">
      <c r="AB1514" s="54" t="e">
        <f t="shared" si="338"/>
        <v>#VALUE!</v>
      </c>
      <c r="AC1514" s="83" t="str">
        <f t="shared" si="339"/>
        <v/>
      </c>
    </row>
    <row r="1515" spans="28:29" x14ac:dyDescent="0.2">
      <c r="AB1515" s="54" t="e">
        <f t="shared" si="338"/>
        <v>#VALUE!</v>
      </c>
      <c r="AC1515" s="83" t="str">
        <f t="shared" si="339"/>
        <v/>
      </c>
    </row>
    <row r="1516" spans="28:29" x14ac:dyDescent="0.2">
      <c r="AB1516" s="54" t="e">
        <f t="shared" si="338"/>
        <v>#VALUE!</v>
      </c>
      <c r="AC1516" s="83" t="str">
        <f t="shared" si="339"/>
        <v/>
      </c>
    </row>
    <row r="1517" spans="28:29" x14ac:dyDescent="0.2">
      <c r="AB1517" s="54" t="e">
        <f t="shared" si="338"/>
        <v>#VALUE!</v>
      </c>
      <c r="AC1517" s="83" t="str">
        <f t="shared" si="339"/>
        <v/>
      </c>
    </row>
    <row r="1518" spans="28:29" x14ac:dyDescent="0.2">
      <c r="AB1518" s="54" t="e">
        <f t="shared" si="338"/>
        <v>#VALUE!</v>
      </c>
      <c r="AC1518" s="83" t="str">
        <f t="shared" si="339"/>
        <v/>
      </c>
    </row>
    <row r="1519" spans="28:29" x14ac:dyDescent="0.2">
      <c r="AB1519" s="54" t="e">
        <f t="shared" si="338"/>
        <v>#VALUE!</v>
      </c>
      <c r="AC1519" s="83" t="str">
        <f t="shared" si="339"/>
        <v/>
      </c>
    </row>
    <row r="1520" spans="28:29" x14ac:dyDescent="0.2">
      <c r="AB1520" s="54" t="e">
        <f t="shared" si="338"/>
        <v>#VALUE!</v>
      </c>
      <c r="AC1520" s="83" t="str">
        <f t="shared" si="339"/>
        <v/>
      </c>
    </row>
    <row r="1521" spans="28:29" x14ac:dyDescent="0.2">
      <c r="AB1521" s="54" t="e">
        <f t="shared" si="338"/>
        <v>#VALUE!</v>
      </c>
      <c r="AC1521" s="83" t="str">
        <f t="shared" si="339"/>
        <v/>
      </c>
    </row>
    <row r="1522" spans="28:29" x14ac:dyDescent="0.2">
      <c r="AB1522" s="54" t="e">
        <f t="shared" si="338"/>
        <v>#VALUE!</v>
      </c>
      <c r="AC1522" s="83" t="str">
        <f t="shared" si="339"/>
        <v/>
      </c>
    </row>
    <row r="1523" spans="28:29" x14ac:dyDescent="0.2">
      <c r="AB1523" s="54" t="e">
        <f t="shared" si="338"/>
        <v>#VALUE!</v>
      </c>
      <c r="AC1523" s="83" t="str">
        <f t="shared" si="339"/>
        <v/>
      </c>
    </row>
    <row r="1524" spans="28:29" x14ac:dyDescent="0.2">
      <c r="AB1524" s="54" t="e">
        <f t="shared" si="338"/>
        <v>#VALUE!</v>
      </c>
      <c r="AC1524" s="83" t="str">
        <f t="shared" si="339"/>
        <v/>
      </c>
    </row>
    <row r="1525" spans="28:29" x14ac:dyDescent="0.2">
      <c r="AB1525" s="54" t="e">
        <f t="shared" si="338"/>
        <v>#VALUE!</v>
      </c>
      <c r="AC1525" s="83" t="str">
        <f t="shared" si="339"/>
        <v/>
      </c>
    </row>
    <row r="1526" spans="28:29" x14ac:dyDescent="0.2">
      <c r="AB1526" s="54" t="e">
        <f t="shared" si="338"/>
        <v>#VALUE!</v>
      </c>
      <c r="AC1526" s="83" t="str">
        <f t="shared" si="339"/>
        <v/>
      </c>
    </row>
    <row r="1527" spans="28:29" x14ac:dyDescent="0.2">
      <c r="AB1527" s="54" t="e">
        <f t="shared" si="338"/>
        <v>#VALUE!</v>
      </c>
      <c r="AC1527" s="83" t="str">
        <f t="shared" si="339"/>
        <v/>
      </c>
    </row>
    <row r="1528" spans="28:29" x14ac:dyDescent="0.2">
      <c r="AB1528" s="54" t="e">
        <f t="shared" si="338"/>
        <v>#VALUE!</v>
      </c>
      <c r="AC1528" s="83" t="str">
        <f t="shared" si="339"/>
        <v/>
      </c>
    </row>
    <row r="1529" spans="28:29" x14ac:dyDescent="0.2">
      <c r="AB1529" s="54" t="e">
        <f t="shared" si="338"/>
        <v>#VALUE!</v>
      </c>
      <c r="AC1529" s="83" t="str">
        <f t="shared" si="339"/>
        <v/>
      </c>
    </row>
    <row r="1530" spans="28:29" x14ac:dyDescent="0.2">
      <c r="AB1530" s="54" t="e">
        <f t="shared" si="338"/>
        <v>#VALUE!</v>
      </c>
      <c r="AC1530" s="83" t="str">
        <f t="shared" si="339"/>
        <v/>
      </c>
    </row>
    <row r="1531" spans="28:29" x14ac:dyDescent="0.2">
      <c r="AB1531" s="54" t="e">
        <f t="shared" si="338"/>
        <v>#VALUE!</v>
      </c>
      <c r="AC1531" s="83" t="str">
        <f t="shared" si="339"/>
        <v/>
      </c>
    </row>
    <row r="1532" spans="28:29" x14ac:dyDescent="0.2">
      <c r="AB1532" s="54" t="e">
        <f t="shared" si="338"/>
        <v>#VALUE!</v>
      </c>
      <c r="AC1532" s="83" t="str">
        <f t="shared" si="339"/>
        <v/>
      </c>
    </row>
    <row r="1533" spans="28:29" x14ac:dyDescent="0.2">
      <c r="AB1533" s="54" t="e">
        <f t="shared" si="338"/>
        <v>#VALUE!</v>
      </c>
      <c r="AC1533" s="83" t="str">
        <f t="shared" si="339"/>
        <v/>
      </c>
    </row>
    <row r="1534" spans="28:29" x14ac:dyDescent="0.2">
      <c r="AB1534" s="54" t="e">
        <f t="shared" si="338"/>
        <v>#VALUE!</v>
      </c>
      <c r="AC1534" s="83" t="str">
        <f t="shared" si="339"/>
        <v/>
      </c>
    </row>
    <row r="1535" spans="28:29" x14ac:dyDescent="0.2">
      <c r="AB1535" s="54" t="e">
        <f t="shared" si="338"/>
        <v>#VALUE!</v>
      </c>
      <c r="AC1535" s="83" t="str">
        <f t="shared" si="339"/>
        <v/>
      </c>
    </row>
    <row r="1536" spans="28:29" x14ac:dyDescent="0.2">
      <c r="AB1536" s="54" t="e">
        <f t="shared" si="338"/>
        <v>#VALUE!</v>
      </c>
      <c r="AC1536" s="83" t="str">
        <f t="shared" si="339"/>
        <v/>
      </c>
    </row>
    <row r="1537" spans="28:29" x14ac:dyDescent="0.2">
      <c r="AB1537" s="54" t="e">
        <f t="shared" si="338"/>
        <v>#VALUE!</v>
      </c>
      <c r="AC1537" s="83" t="str">
        <f t="shared" si="339"/>
        <v/>
      </c>
    </row>
    <row r="1538" spans="28:29" x14ac:dyDescent="0.2">
      <c r="AB1538" s="54" t="e">
        <f t="shared" si="338"/>
        <v>#VALUE!</v>
      </c>
      <c r="AC1538" s="83" t="str">
        <f t="shared" si="339"/>
        <v/>
      </c>
    </row>
    <row r="1539" spans="28:29" x14ac:dyDescent="0.2">
      <c r="AB1539" s="54" t="e">
        <f t="shared" si="338"/>
        <v>#VALUE!</v>
      </c>
      <c r="AC1539" s="83" t="str">
        <f t="shared" si="339"/>
        <v/>
      </c>
    </row>
    <row r="1540" spans="28:29" x14ac:dyDescent="0.2">
      <c r="AB1540" s="54" t="e">
        <f t="shared" si="338"/>
        <v>#VALUE!</v>
      </c>
      <c r="AC1540" s="83" t="str">
        <f t="shared" si="339"/>
        <v/>
      </c>
    </row>
    <row r="1541" spans="28:29" x14ac:dyDescent="0.2">
      <c r="AB1541" s="54" t="e">
        <f t="shared" ref="AB1541:AB1604" si="340">RANK(AC1541,$AC$5:$AC$1990,1)</f>
        <v>#VALUE!</v>
      </c>
      <c r="AC1541" s="83" t="str">
        <f t="shared" si="339"/>
        <v/>
      </c>
    </row>
    <row r="1542" spans="28:29" x14ac:dyDescent="0.2">
      <c r="AB1542" s="54" t="e">
        <f t="shared" si="340"/>
        <v>#VALUE!</v>
      </c>
      <c r="AC1542" s="83" t="str">
        <f t="shared" si="339"/>
        <v/>
      </c>
    </row>
    <row r="1543" spans="28:29" x14ac:dyDescent="0.2">
      <c r="AB1543" s="54" t="e">
        <f t="shared" si="340"/>
        <v>#VALUE!</v>
      </c>
      <c r="AC1543" s="83" t="str">
        <f t="shared" si="339"/>
        <v/>
      </c>
    </row>
    <row r="1544" spans="28:29" x14ac:dyDescent="0.2">
      <c r="AB1544" s="54" t="e">
        <f t="shared" si="340"/>
        <v>#VALUE!</v>
      </c>
      <c r="AC1544" s="83" t="str">
        <f t="shared" si="339"/>
        <v/>
      </c>
    </row>
    <row r="1545" spans="28:29" x14ac:dyDescent="0.2">
      <c r="AB1545" s="54" t="e">
        <f t="shared" si="340"/>
        <v>#VALUE!</v>
      </c>
      <c r="AC1545" s="83" t="str">
        <f t="shared" si="339"/>
        <v/>
      </c>
    </row>
    <row r="1546" spans="28:29" x14ac:dyDescent="0.2">
      <c r="AB1546" s="54" t="e">
        <f t="shared" si="340"/>
        <v>#VALUE!</v>
      </c>
      <c r="AC1546" s="83" t="str">
        <f t="shared" si="339"/>
        <v/>
      </c>
    </row>
    <row r="1547" spans="28:29" x14ac:dyDescent="0.2">
      <c r="AB1547" s="54" t="e">
        <f t="shared" si="340"/>
        <v>#VALUE!</v>
      </c>
      <c r="AC1547" s="83" t="str">
        <f t="shared" si="339"/>
        <v/>
      </c>
    </row>
    <row r="1548" spans="28:29" x14ac:dyDescent="0.2">
      <c r="AB1548" s="54" t="e">
        <f t="shared" si="340"/>
        <v>#VALUE!</v>
      </c>
      <c r="AC1548" s="83" t="str">
        <f t="shared" si="339"/>
        <v/>
      </c>
    </row>
    <row r="1549" spans="28:29" x14ac:dyDescent="0.2">
      <c r="AB1549" s="54" t="e">
        <f t="shared" si="340"/>
        <v>#VALUE!</v>
      </c>
      <c r="AC1549" s="83" t="str">
        <f t="shared" si="339"/>
        <v/>
      </c>
    </row>
    <row r="1550" spans="28:29" x14ac:dyDescent="0.2">
      <c r="AB1550" s="54" t="e">
        <f t="shared" si="340"/>
        <v>#VALUE!</v>
      </c>
      <c r="AC1550" s="83" t="str">
        <f t="shared" si="339"/>
        <v/>
      </c>
    </row>
    <row r="1551" spans="28:29" x14ac:dyDescent="0.2">
      <c r="AB1551" s="54" t="e">
        <f t="shared" si="340"/>
        <v>#VALUE!</v>
      </c>
      <c r="AC1551" s="83" t="str">
        <f t="shared" si="339"/>
        <v/>
      </c>
    </row>
    <row r="1552" spans="28:29" x14ac:dyDescent="0.2">
      <c r="AB1552" s="54" t="e">
        <f t="shared" si="340"/>
        <v>#VALUE!</v>
      </c>
      <c r="AC1552" s="83" t="str">
        <f t="shared" si="339"/>
        <v/>
      </c>
    </row>
    <row r="1553" spans="28:29" x14ac:dyDescent="0.2">
      <c r="AB1553" s="54" t="e">
        <f t="shared" si="340"/>
        <v>#VALUE!</v>
      </c>
      <c r="AC1553" s="83" t="str">
        <f t="shared" si="339"/>
        <v/>
      </c>
    </row>
    <row r="1554" spans="28:29" x14ac:dyDescent="0.2">
      <c r="AB1554" s="54" t="e">
        <f t="shared" si="340"/>
        <v>#VALUE!</v>
      </c>
      <c r="AC1554" s="83" t="str">
        <f t="shared" si="339"/>
        <v/>
      </c>
    </row>
    <row r="1555" spans="28:29" x14ac:dyDescent="0.2">
      <c r="AB1555" s="54" t="e">
        <f t="shared" si="340"/>
        <v>#VALUE!</v>
      </c>
      <c r="AC1555" s="83" t="str">
        <f t="shared" si="339"/>
        <v/>
      </c>
    </row>
    <row r="1556" spans="28:29" x14ac:dyDescent="0.2">
      <c r="AB1556" s="54" t="e">
        <f t="shared" si="340"/>
        <v>#VALUE!</v>
      </c>
      <c r="AC1556" s="83" t="str">
        <f t="shared" si="339"/>
        <v/>
      </c>
    </row>
    <row r="1557" spans="28:29" x14ac:dyDescent="0.2">
      <c r="AB1557" s="54" t="e">
        <f t="shared" si="340"/>
        <v>#VALUE!</v>
      </c>
      <c r="AC1557" s="83" t="str">
        <f t="shared" si="339"/>
        <v/>
      </c>
    </row>
    <row r="1558" spans="28:29" x14ac:dyDescent="0.2">
      <c r="AB1558" s="54" t="e">
        <f t="shared" si="340"/>
        <v>#VALUE!</v>
      </c>
      <c r="AC1558" s="83" t="str">
        <f t="shared" si="339"/>
        <v/>
      </c>
    </row>
    <row r="1559" spans="28:29" x14ac:dyDescent="0.2">
      <c r="AB1559" s="54" t="e">
        <f t="shared" si="340"/>
        <v>#VALUE!</v>
      </c>
      <c r="AC1559" s="83" t="str">
        <f t="shared" si="339"/>
        <v/>
      </c>
    </row>
    <row r="1560" spans="28:29" x14ac:dyDescent="0.2">
      <c r="AB1560" s="54" t="e">
        <f t="shared" si="340"/>
        <v>#VALUE!</v>
      </c>
      <c r="AC1560" s="83" t="str">
        <f t="shared" si="339"/>
        <v/>
      </c>
    </row>
    <row r="1561" spans="28:29" x14ac:dyDescent="0.2">
      <c r="AB1561" s="54" t="e">
        <f t="shared" si="340"/>
        <v>#VALUE!</v>
      </c>
      <c r="AC1561" s="83" t="str">
        <f t="shared" si="339"/>
        <v/>
      </c>
    </row>
    <row r="1562" spans="28:29" x14ac:dyDescent="0.2">
      <c r="AB1562" s="54" t="e">
        <f t="shared" si="340"/>
        <v>#VALUE!</v>
      </c>
      <c r="AC1562" s="83" t="str">
        <f t="shared" si="339"/>
        <v/>
      </c>
    </row>
    <row r="1563" spans="28:29" x14ac:dyDescent="0.2">
      <c r="AB1563" s="54" t="e">
        <f t="shared" si="340"/>
        <v>#VALUE!</v>
      </c>
      <c r="AC1563" s="83" t="str">
        <f t="shared" si="339"/>
        <v/>
      </c>
    </row>
    <row r="1564" spans="28:29" x14ac:dyDescent="0.2">
      <c r="AB1564" s="54" t="e">
        <f t="shared" si="340"/>
        <v>#VALUE!</v>
      </c>
      <c r="AC1564" s="83" t="str">
        <f t="shared" si="339"/>
        <v/>
      </c>
    </row>
    <row r="1565" spans="28:29" x14ac:dyDescent="0.2">
      <c r="AB1565" s="54" t="e">
        <f t="shared" si="340"/>
        <v>#VALUE!</v>
      </c>
      <c r="AC1565" s="83" t="str">
        <f t="shared" si="339"/>
        <v/>
      </c>
    </row>
    <row r="1566" spans="28:29" x14ac:dyDescent="0.2">
      <c r="AB1566" s="54" t="e">
        <f t="shared" si="340"/>
        <v>#VALUE!</v>
      </c>
      <c r="AC1566" s="83" t="str">
        <f t="shared" si="339"/>
        <v/>
      </c>
    </row>
    <row r="1567" spans="28:29" x14ac:dyDescent="0.2">
      <c r="AB1567" s="54" t="e">
        <f t="shared" si="340"/>
        <v>#VALUE!</v>
      </c>
      <c r="AC1567" s="83" t="str">
        <f t="shared" si="339"/>
        <v/>
      </c>
    </row>
    <row r="1568" spans="28:29" x14ac:dyDescent="0.2">
      <c r="AB1568" s="54" t="e">
        <f t="shared" si="340"/>
        <v>#VALUE!</v>
      </c>
      <c r="AC1568" s="83" t="str">
        <f t="shared" si="339"/>
        <v/>
      </c>
    </row>
    <row r="1569" spans="28:29" x14ac:dyDescent="0.2">
      <c r="AB1569" s="54" t="e">
        <f t="shared" si="340"/>
        <v>#VALUE!</v>
      </c>
      <c r="AC1569" s="83" t="str">
        <f t="shared" si="339"/>
        <v/>
      </c>
    </row>
    <row r="1570" spans="28:29" x14ac:dyDescent="0.2">
      <c r="AB1570" s="54" t="e">
        <f t="shared" si="340"/>
        <v>#VALUE!</v>
      </c>
      <c r="AC1570" s="83" t="str">
        <f t="shared" si="339"/>
        <v/>
      </c>
    </row>
    <row r="1571" spans="28:29" x14ac:dyDescent="0.2">
      <c r="AB1571" s="54" t="e">
        <f t="shared" si="340"/>
        <v>#VALUE!</v>
      </c>
      <c r="AC1571" s="83" t="str">
        <f t="shared" si="339"/>
        <v/>
      </c>
    </row>
    <row r="1572" spans="28:29" x14ac:dyDescent="0.2">
      <c r="AB1572" s="54" t="e">
        <f t="shared" si="340"/>
        <v>#VALUE!</v>
      </c>
      <c r="AC1572" s="83" t="str">
        <f t="shared" si="339"/>
        <v/>
      </c>
    </row>
    <row r="1573" spans="28:29" x14ac:dyDescent="0.2">
      <c r="AB1573" s="54" t="e">
        <f t="shared" si="340"/>
        <v>#VALUE!</v>
      </c>
      <c r="AC1573" s="83" t="str">
        <f t="shared" si="339"/>
        <v/>
      </c>
    </row>
    <row r="1574" spans="28:29" x14ac:dyDescent="0.2">
      <c r="AB1574" s="54" t="e">
        <f t="shared" si="340"/>
        <v>#VALUE!</v>
      </c>
      <c r="AC1574" s="83" t="str">
        <f t="shared" ref="AC1574:AC1637" si="341">IF(AA581=1,IF(F581=F580,"",F581),"")</f>
        <v/>
      </c>
    </row>
    <row r="1575" spans="28:29" x14ac:dyDescent="0.2">
      <c r="AB1575" s="54" t="e">
        <f t="shared" si="340"/>
        <v>#VALUE!</v>
      </c>
      <c r="AC1575" s="83" t="str">
        <f t="shared" si="341"/>
        <v/>
      </c>
    </row>
    <row r="1576" spans="28:29" x14ac:dyDescent="0.2">
      <c r="AB1576" s="54" t="e">
        <f t="shared" si="340"/>
        <v>#VALUE!</v>
      </c>
      <c r="AC1576" s="83" t="str">
        <f t="shared" si="341"/>
        <v/>
      </c>
    </row>
    <row r="1577" spans="28:29" x14ac:dyDescent="0.2">
      <c r="AB1577" s="54" t="e">
        <f t="shared" si="340"/>
        <v>#VALUE!</v>
      </c>
      <c r="AC1577" s="83" t="str">
        <f t="shared" si="341"/>
        <v/>
      </c>
    </row>
    <row r="1578" spans="28:29" x14ac:dyDescent="0.2">
      <c r="AB1578" s="54" t="e">
        <f t="shared" si="340"/>
        <v>#VALUE!</v>
      </c>
      <c r="AC1578" s="83" t="str">
        <f t="shared" si="341"/>
        <v/>
      </c>
    </row>
    <row r="1579" spans="28:29" x14ac:dyDescent="0.2">
      <c r="AB1579" s="54" t="e">
        <f t="shared" si="340"/>
        <v>#VALUE!</v>
      </c>
      <c r="AC1579" s="83" t="str">
        <f t="shared" si="341"/>
        <v/>
      </c>
    </row>
    <row r="1580" spans="28:29" x14ac:dyDescent="0.2">
      <c r="AB1580" s="54" t="e">
        <f t="shared" si="340"/>
        <v>#VALUE!</v>
      </c>
      <c r="AC1580" s="83" t="str">
        <f t="shared" si="341"/>
        <v/>
      </c>
    </row>
    <row r="1581" spans="28:29" x14ac:dyDescent="0.2">
      <c r="AB1581" s="54" t="e">
        <f t="shared" si="340"/>
        <v>#VALUE!</v>
      </c>
      <c r="AC1581" s="83" t="str">
        <f t="shared" si="341"/>
        <v/>
      </c>
    </row>
    <row r="1582" spans="28:29" x14ac:dyDescent="0.2">
      <c r="AB1582" s="54" t="e">
        <f t="shared" si="340"/>
        <v>#VALUE!</v>
      </c>
      <c r="AC1582" s="83" t="str">
        <f t="shared" si="341"/>
        <v/>
      </c>
    </row>
    <row r="1583" spans="28:29" x14ac:dyDescent="0.2">
      <c r="AB1583" s="54" t="e">
        <f t="shared" si="340"/>
        <v>#VALUE!</v>
      </c>
      <c r="AC1583" s="83" t="str">
        <f t="shared" si="341"/>
        <v/>
      </c>
    </row>
    <row r="1584" spans="28:29" x14ac:dyDescent="0.2">
      <c r="AB1584" s="54" t="e">
        <f t="shared" si="340"/>
        <v>#VALUE!</v>
      </c>
      <c r="AC1584" s="83" t="str">
        <f t="shared" si="341"/>
        <v/>
      </c>
    </row>
    <row r="1585" spans="28:29" x14ac:dyDescent="0.2">
      <c r="AB1585" s="54" t="e">
        <f t="shared" si="340"/>
        <v>#VALUE!</v>
      </c>
      <c r="AC1585" s="83" t="str">
        <f t="shared" si="341"/>
        <v/>
      </c>
    </row>
    <row r="1586" spans="28:29" x14ac:dyDescent="0.2">
      <c r="AB1586" s="54" t="e">
        <f t="shared" si="340"/>
        <v>#VALUE!</v>
      </c>
      <c r="AC1586" s="83" t="str">
        <f t="shared" si="341"/>
        <v/>
      </c>
    </row>
    <row r="1587" spans="28:29" x14ac:dyDescent="0.2">
      <c r="AB1587" s="54" t="e">
        <f t="shared" si="340"/>
        <v>#VALUE!</v>
      </c>
      <c r="AC1587" s="83" t="str">
        <f t="shared" si="341"/>
        <v/>
      </c>
    </row>
    <row r="1588" spans="28:29" x14ac:dyDescent="0.2">
      <c r="AB1588" s="54" t="e">
        <f t="shared" si="340"/>
        <v>#VALUE!</v>
      </c>
      <c r="AC1588" s="83" t="str">
        <f t="shared" si="341"/>
        <v/>
      </c>
    </row>
    <row r="1589" spans="28:29" x14ac:dyDescent="0.2">
      <c r="AB1589" s="54" t="e">
        <f t="shared" si="340"/>
        <v>#VALUE!</v>
      </c>
      <c r="AC1589" s="83" t="str">
        <f t="shared" si="341"/>
        <v/>
      </c>
    </row>
    <row r="1590" spans="28:29" x14ac:dyDescent="0.2">
      <c r="AB1590" s="54" t="e">
        <f t="shared" si="340"/>
        <v>#VALUE!</v>
      </c>
      <c r="AC1590" s="83" t="str">
        <f t="shared" si="341"/>
        <v/>
      </c>
    </row>
    <row r="1591" spans="28:29" x14ac:dyDescent="0.2">
      <c r="AB1591" s="54" t="e">
        <f t="shared" si="340"/>
        <v>#VALUE!</v>
      </c>
      <c r="AC1591" s="83" t="str">
        <f t="shared" si="341"/>
        <v/>
      </c>
    </row>
    <row r="1592" spans="28:29" x14ac:dyDescent="0.2">
      <c r="AB1592" s="54" t="e">
        <f t="shared" si="340"/>
        <v>#VALUE!</v>
      </c>
      <c r="AC1592" s="83" t="str">
        <f t="shared" si="341"/>
        <v/>
      </c>
    </row>
    <row r="1593" spans="28:29" x14ac:dyDescent="0.2">
      <c r="AB1593" s="54" t="e">
        <f t="shared" si="340"/>
        <v>#VALUE!</v>
      </c>
      <c r="AC1593" s="83" t="str">
        <f t="shared" si="341"/>
        <v/>
      </c>
    </row>
    <row r="1594" spans="28:29" x14ac:dyDescent="0.2">
      <c r="AB1594" s="54" t="e">
        <f t="shared" si="340"/>
        <v>#VALUE!</v>
      </c>
      <c r="AC1594" s="83" t="str">
        <f t="shared" si="341"/>
        <v/>
      </c>
    </row>
    <row r="1595" spans="28:29" x14ac:dyDescent="0.2">
      <c r="AB1595" s="54" t="e">
        <f t="shared" si="340"/>
        <v>#VALUE!</v>
      </c>
      <c r="AC1595" s="83" t="str">
        <f t="shared" si="341"/>
        <v/>
      </c>
    </row>
    <row r="1596" spans="28:29" x14ac:dyDescent="0.2">
      <c r="AB1596" s="54" t="e">
        <f t="shared" si="340"/>
        <v>#VALUE!</v>
      </c>
      <c r="AC1596" s="83" t="str">
        <f t="shared" si="341"/>
        <v/>
      </c>
    </row>
    <row r="1597" spans="28:29" x14ac:dyDescent="0.2">
      <c r="AB1597" s="54" t="e">
        <f t="shared" si="340"/>
        <v>#VALUE!</v>
      </c>
      <c r="AC1597" s="83" t="str">
        <f t="shared" si="341"/>
        <v/>
      </c>
    </row>
    <row r="1598" spans="28:29" x14ac:dyDescent="0.2">
      <c r="AB1598" s="54" t="e">
        <f t="shared" si="340"/>
        <v>#VALUE!</v>
      </c>
      <c r="AC1598" s="83" t="str">
        <f t="shared" si="341"/>
        <v/>
      </c>
    </row>
    <row r="1599" spans="28:29" x14ac:dyDescent="0.2">
      <c r="AB1599" s="54" t="e">
        <f t="shared" si="340"/>
        <v>#VALUE!</v>
      </c>
      <c r="AC1599" s="83" t="str">
        <f t="shared" si="341"/>
        <v/>
      </c>
    </row>
    <row r="1600" spans="28:29" x14ac:dyDescent="0.2">
      <c r="AB1600" s="54" t="e">
        <f t="shared" si="340"/>
        <v>#VALUE!</v>
      </c>
      <c r="AC1600" s="83" t="str">
        <f t="shared" si="341"/>
        <v/>
      </c>
    </row>
    <row r="1601" spans="28:29" x14ac:dyDescent="0.2">
      <c r="AB1601" s="54" t="e">
        <f t="shared" si="340"/>
        <v>#VALUE!</v>
      </c>
      <c r="AC1601" s="83" t="str">
        <f t="shared" si="341"/>
        <v/>
      </c>
    </row>
    <row r="1602" spans="28:29" x14ac:dyDescent="0.2">
      <c r="AB1602" s="54" t="e">
        <f t="shared" si="340"/>
        <v>#VALUE!</v>
      </c>
      <c r="AC1602" s="83" t="str">
        <f t="shared" si="341"/>
        <v/>
      </c>
    </row>
    <row r="1603" spans="28:29" x14ac:dyDescent="0.2">
      <c r="AB1603" s="54" t="e">
        <f t="shared" si="340"/>
        <v>#VALUE!</v>
      </c>
      <c r="AC1603" s="83" t="str">
        <f t="shared" si="341"/>
        <v/>
      </c>
    </row>
    <row r="1604" spans="28:29" x14ac:dyDescent="0.2">
      <c r="AB1604" s="54" t="e">
        <f t="shared" si="340"/>
        <v>#VALUE!</v>
      </c>
      <c r="AC1604" s="83" t="str">
        <f t="shared" si="341"/>
        <v/>
      </c>
    </row>
    <row r="1605" spans="28:29" x14ac:dyDescent="0.2">
      <c r="AB1605" s="54" t="e">
        <f t="shared" ref="AB1605:AB1668" si="342">RANK(AC1605,$AC$5:$AC$1990,1)</f>
        <v>#VALUE!</v>
      </c>
      <c r="AC1605" s="83" t="str">
        <f t="shared" si="341"/>
        <v/>
      </c>
    </row>
    <row r="1606" spans="28:29" x14ac:dyDescent="0.2">
      <c r="AB1606" s="54" t="e">
        <f t="shared" si="342"/>
        <v>#VALUE!</v>
      </c>
      <c r="AC1606" s="83" t="str">
        <f t="shared" si="341"/>
        <v/>
      </c>
    </row>
    <row r="1607" spans="28:29" x14ac:dyDescent="0.2">
      <c r="AB1607" s="54" t="e">
        <f t="shared" si="342"/>
        <v>#VALUE!</v>
      </c>
      <c r="AC1607" s="83" t="str">
        <f t="shared" si="341"/>
        <v/>
      </c>
    </row>
    <row r="1608" spans="28:29" x14ac:dyDescent="0.2">
      <c r="AB1608" s="54" t="e">
        <f t="shared" si="342"/>
        <v>#VALUE!</v>
      </c>
      <c r="AC1608" s="83" t="str">
        <f t="shared" si="341"/>
        <v/>
      </c>
    </row>
    <row r="1609" spans="28:29" x14ac:dyDescent="0.2">
      <c r="AB1609" s="54" t="e">
        <f t="shared" si="342"/>
        <v>#VALUE!</v>
      </c>
      <c r="AC1609" s="83" t="str">
        <f t="shared" si="341"/>
        <v/>
      </c>
    </row>
    <row r="1610" spans="28:29" x14ac:dyDescent="0.2">
      <c r="AB1610" s="54" t="e">
        <f t="shared" si="342"/>
        <v>#VALUE!</v>
      </c>
      <c r="AC1610" s="83" t="str">
        <f t="shared" si="341"/>
        <v/>
      </c>
    </row>
    <row r="1611" spans="28:29" x14ac:dyDescent="0.2">
      <c r="AB1611" s="54" t="e">
        <f t="shared" si="342"/>
        <v>#VALUE!</v>
      </c>
      <c r="AC1611" s="83" t="str">
        <f t="shared" si="341"/>
        <v/>
      </c>
    </row>
    <row r="1612" spans="28:29" x14ac:dyDescent="0.2">
      <c r="AB1612" s="54" t="e">
        <f t="shared" si="342"/>
        <v>#VALUE!</v>
      </c>
      <c r="AC1612" s="83" t="str">
        <f t="shared" si="341"/>
        <v/>
      </c>
    </row>
    <row r="1613" spans="28:29" x14ac:dyDescent="0.2">
      <c r="AB1613" s="54" t="e">
        <f t="shared" si="342"/>
        <v>#VALUE!</v>
      </c>
      <c r="AC1613" s="83" t="str">
        <f t="shared" si="341"/>
        <v/>
      </c>
    </row>
    <row r="1614" spans="28:29" x14ac:dyDescent="0.2">
      <c r="AB1614" s="54" t="e">
        <f t="shared" si="342"/>
        <v>#VALUE!</v>
      </c>
      <c r="AC1614" s="83" t="str">
        <f t="shared" si="341"/>
        <v/>
      </c>
    </row>
    <row r="1615" spans="28:29" x14ac:dyDescent="0.2">
      <c r="AB1615" s="54" t="e">
        <f t="shared" si="342"/>
        <v>#VALUE!</v>
      </c>
      <c r="AC1615" s="83" t="str">
        <f t="shared" si="341"/>
        <v/>
      </c>
    </row>
    <row r="1616" spans="28:29" x14ac:dyDescent="0.2">
      <c r="AB1616" s="54" t="e">
        <f t="shared" si="342"/>
        <v>#VALUE!</v>
      </c>
      <c r="AC1616" s="83" t="str">
        <f t="shared" si="341"/>
        <v/>
      </c>
    </row>
    <row r="1617" spans="28:29" x14ac:dyDescent="0.2">
      <c r="AB1617" s="54" t="e">
        <f t="shared" si="342"/>
        <v>#VALUE!</v>
      </c>
      <c r="AC1617" s="83" t="str">
        <f t="shared" si="341"/>
        <v/>
      </c>
    </row>
    <row r="1618" spans="28:29" x14ac:dyDescent="0.2">
      <c r="AB1618" s="54" t="e">
        <f t="shared" si="342"/>
        <v>#VALUE!</v>
      </c>
      <c r="AC1618" s="83" t="str">
        <f t="shared" si="341"/>
        <v/>
      </c>
    </row>
    <row r="1619" spans="28:29" x14ac:dyDescent="0.2">
      <c r="AB1619" s="54" t="e">
        <f t="shared" si="342"/>
        <v>#VALUE!</v>
      </c>
      <c r="AC1619" s="83" t="str">
        <f t="shared" si="341"/>
        <v/>
      </c>
    </row>
    <row r="1620" spans="28:29" x14ac:dyDescent="0.2">
      <c r="AB1620" s="54" t="e">
        <f t="shared" si="342"/>
        <v>#VALUE!</v>
      </c>
      <c r="AC1620" s="83" t="str">
        <f t="shared" si="341"/>
        <v/>
      </c>
    </row>
    <row r="1621" spans="28:29" x14ac:dyDescent="0.2">
      <c r="AB1621" s="54" t="e">
        <f t="shared" si="342"/>
        <v>#VALUE!</v>
      </c>
      <c r="AC1621" s="83" t="str">
        <f t="shared" si="341"/>
        <v/>
      </c>
    </row>
    <row r="1622" spans="28:29" x14ac:dyDescent="0.2">
      <c r="AB1622" s="54" t="e">
        <f t="shared" si="342"/>
        <v>#VALUE!</v>
      </c>
      <c r="AC1622" s="83" t="str">
        <f t="shared" si="341"/>
        <v/>
      </c>
    </row>
    <row r="1623" spans="28:29" x14ac:dyDescent="0.2">
      <c r="AB1623" s="54" t="e">
        <f t="shared" si="342"/>
        <v>#VALUE!</v>
      </c>
      <c r="AC1623" s="83" t="str">
        <f t="shared" si="341"/>
        <v/>
      </c>
    </row>
    <row r="1624" spans="28:29" x14ac:dyDescent="0.2">
      <c r="AB1624" s="54" t="e">
        <f t="shared" si="342"/>
        <v>#VALUE!</v>
      </c>
      <c r="AC1624" s="83" t="str">
        <f t="shared" si="341"/>
        <v/>
      </c>
    </row>
    <row r="1625" spans="28:29" x14ac:dyDescent="0.2">
      <c r="AB1625" s="54" t="e">
        <f t="shared" si="342"/>
        <v>#VALUE!</v>
      </c>
      <c r="AC1625" s="83" t="str">
        <f t="shared" si="341"/>
        <v/>
      </c>
    </row>
    <row r="1626" spans="28:29" x14ac:dyDescent="0.2">
      <c r="AB1626" s="54" t="e">
        <f t="shared" si="342"/>
        <v>#VALUE!</v>
      </c>
      <c r="AC1626" s="83" t="str">
        <f t="shared" si="341"/>
        <v/>
      </c>
    </row>
    <row r="1627" spans="28:29" x14ac:dyDescent="0.2">
      <c r="AB1627" s="54" t="e">
        <f t="shared" si="342"/>
        <v>#VALUE!</v>
      </c>
      <c r="AC1627" s="83" t="str">
        <f t="shared" si="341"/>
        <v/>
      </c>
    </row>
    <row r="1628" spans="28:29" x14ac:dyDescent="0.2">
      <c r="AB1628" s="54" t="e">
        <f t="shared" si="342"/>
        <v>#VALUE!</v>
      </c>
      <c r="AC1628" s="83" t="str">
        <f t="shared" si="341"/>
        <v/>
      </c>
    </row>
    <row r="1629" spans="28:29" x14ac:dyDescent="0.2">
      <c r="AB1629" s="54" t="e">
        <f t="shared" si="342"/>
        <v>#VALUE!</v>
      </c>
      <c r="AC1629" s="83" t="str">
        <f t="shared" si="341"/>
        <v/>
      </c>
    </row>
    <row r="1630" spans="28:29" x14ac:dyDescent="0.2">
      <c r="AB1630" s="54" t="e">
        <f t="shared" si="342"/>
        <v>#VALUE!</v>
      </c>
      <c r="AC1630" s="83" t="str">
        <f t="shared" si="341"/>
        <v/>
      </c>
    </row>
    <row r="1631" spans="28:29" x14ac:dyDescent="0.2">
      <c r="AB1631" s="54" t="e">
        <f t="shared" si="342"/>
        <v>#VALUE!</v>
      </c>
      <c r="AC1631" s="83" t="str">
        <f t="shared" si="341"/>
        <v/>
      </c>
    </row>
    <row r="1632" spans="28:29" x14ac:dyDescent="0.2">
      <c r="AB1632" s="54" t="e">
        <f t="shared" si="342"/>
        <v>#VALUE!</v>
      </c>
      <c r="AC1632" s="83" t="str">
        <f t="shared" si="341"/>
        <v/>
      </c>
    </row>
    <row r="1633" spans="28:29" x14ac:dyDescent="0.2">
      <c r="AB1633" s="54" t="e">
        <f t="shared" si="342"/>
        <v>#VALUE!</v>
      </c>
      <c r="AC1633" s="83" t="str">
        <f t="shared" si="341"/>
        <v/>
      </c>
    </row>
    <row r="1634" spans="28:29" x14ac:dyDescent="0.2">
      <c r="AB1634" s="54" t="e">
        <f t="shared" si="342"/>
        <v>#VALUE!</v>
      </c>
      <c r="AC1634" s="83" t="str">
        <f t="shared" si="341"/>
        <v/>
      </c>
    </row>
    <row r="1635" spans="28:29" x14ac:dyDescent="0.2">
      <c r="AB1635" s="54" t="e">
        <f t="shared" si="342"/>
        <v>#VALUE!</v>
      </c>
      <c r="AC1635" s="83" t="str">
        <f t="shared" si="341"/>
        <v/>
      </c>
    </row>
    <row r="1636" spans="28:29" x14ac:dyDescent="0.2">
      <c r="AB1636" s="54" t="e">
        <f t="shared" si="342"/>
        <v>#VALUE!</v>
      </c>
      <c r="AC1636" s="83" t="str">
        <f t="shared" si="341"/>
        <v/>
      </c>
    </row>
    <row r="1637" spans="28:29" x14ac:dyDescent="0.2">
      <c r="AB1637" s="54" t="e">
        <f t="shared" si="342"/>
        <v>#VALUE!</v>
      </c>
      <c r="AC1637" s="83" t="str">
        <f t="shared" si="341"/>
        <v/>
      </c>
    </row>
    <row r="1638" spans="28:29" x14ac:dyDescent="0.2">
      <c r="AB1638" s="54" t="e">
        <f t="shared" si="342"/>
        <v>#VALUE!</v>
      </c>
      <c r="AC1638" s="83" t="str">
        <f t="shared" ref="AC1638:AC1701" si="343">IF(AA645=1,IF(F645=F644,"",F645),"")</f>
        <v/>
      </c>
    </row>
    <row r="1639" spans="28:29" x14ac:dyDescent="0.2">
      <c r="AB1639" s="54" t="e">
        <f t="shared" si="342"/>
        <v>#VALUE!</v>
      </c>
      <c r="AC1639" s="83" t="str">
        <f t="shared" si="343"/>
        <v/>
      </c>
    </row>
    <row r="1640" spans="28:29" x14ac:dyDescent="0.2">
      <c r="AB1640" s="54" t="e">
        <f t="shared" si="342"/>
        <v>#VALUE!</v>
      </c>
      <c r="AC1640" s="83" t="str">
        <f t="shared" si="343"/>
        <v/>
      </c>
    </row>
    <row r="1641" spans="28:29" x14ac:dyDescent="0.2">
      <c r="AB1641" s="54" t="e">
        <f t="shared" si="342"/>
        <v>#VALUE!</v>
      </c>
      <c r="AC1641" s="83" t="str">
        <f t="shared" si="343"/>
        <v/>
      </c>
    </row>
    <row r="1642" spans="28:29" x14ac:dyDescent="0.2">
      <c r="AB1642" s="54" t="e">
        <f t="shared" si="342"/>
        <v>#VALUE!</v>
      </c>
      <c r="AC1642" s="83" t="str">
        <f t="shared" si="343"/>
        <v/>
      </c>
    </row>
    <row r="1643" spans="28:29" x14ac:dyDescent="0.2">
      <c r="AB1643" s="54" t="e">
        <f t="shared" si="342"/>
        <v>#VALUE!</v>
      </c>
      <c r="AC1643" s="83" t="str">
        <f t="shared" si="343"/>
        <v/>
      </c>
    </row>
    <row r="1644" spans="28:29" x14ac:dyDescent="0.2">
      <c r="AB1644" s="54" t="e">
        <f t="shared" si="342"/>
        <v>#VALUE!</v>
      </c>
      <c r="AC1644" s="83" t="str">
        <f t="shared" si="343"/>
        <v/>
      </c>
    </row>
    <row r="1645" spans="28:29" x14ac:dyDescent="0.2">
      <c r="AB1645" s="54" t="e">
        <f t="shared" si="342"/>
        <v>#VALUE!</v>
      </c>
      <c r="AC1645" s="83" t="str">
        <f t="shared" si="343"/>
        <v/>
      </c>
    </row>
    <row r="1646" spans="28:29" x14ac:dyDescent="0.2">
      <c r="AB1646" s="54" t="e">
        <f t="shared" si="342"/>
        <v>#VALUE!</v>
      </c>
      <c r="AC1646" s="83" t="str">
        <f t="shared" si="343"/>
        <v/>
      </c>
    </row>
    <row r="1647" spans="28:29" x14ac:dyDescent="0.2">
      <c r="AB1647" s="54" t="e">
        <f t="shared" si="342"/>
        <v>#VALUE!</v>
      </c>
      <c r="AC1647" s="83" t="str">
        <f t="shared" si="343"/>
        <v/>
      </c>
    </row>
    <row r="1648" spans="28:29" x14ac:dyDescent="0.2">
      <c r="AB1648" s="54" t="e">
        <f t="shared" si="342"/>
        <v>#VALUE!</v>
      </c>
      <c r="AC1648" s="83" t="str">
        <f t="shared" si="343"/>
        <v/>
      </c>
    </row>
    <row r="1649" spans="28:29" x14ac:dyDescent="0.2">
      <c r="AB1649" s="54" t="e">
        <f t="shared" si="342"/>
        <v>#VALUE!</v>
      </c>
      <c r="AC1649" s="83" t="str">
        <f t="shared" si="343"/>
        <v/>
      </c>
    </row>
    <row r="1650" spans="28:29" x14ac:dyDescent="0.2">
      <c r="AB1650" s="54" t="e">
        <f t="shared" si="342"/>
        <v>#VALUE!</v>
      </c>
      <c r="AC1650" s="83" t="str">
        <f t="shared" si="343"/>
        <v/>
      </c>
    </row>
    <row r="1651" spans="28:29" x14ac:dyDescent="0.2">
      <c r="AB1651" s="54" t="e">
        <f t="shared" si="342"/>
        <v>#VALUE!</v>
      </c>
      <c r="AC1651" s="83" t="str">
        <f t="shared" si="343"/>
        <v/>
      </c>
    </row>
    <row r="1652" spans="28:29" x14ac:dyDescent="0.2">
      <c r="AB1652" s="54" t="e">
        <f t="shared" si="342"/>
        <v>#VALUE!</v>
      </c>
      <c r="AC1652" s="83" t="str">
        <f t="shared" si="343"/>
        <v/>
      </c>
    </row>
    <row r="1653" spans="28:29" x14ac:dyDescent="0.2">
      <c r="AB1653" s="54" t="e">
        <f t="shared" si="342"/>
        <v>#VALUE!</v>
      </c>
      <c r="AC1653" s="83" t="str">
        <f t="shared" si="343"/>
        <v/>
      </c>
    </row>
    <row r="1654" spans="28:29" x14ac:dyDescent="0.2">
      <c r="AB1654" s="54">
        <f t="shared" si="342"/>
        <v>1</v>
      </c>
      <c r="AC1654" s="83">
        <f t="shared" si="343"/>
        <v>385</v>
      </c>
    </row>
    <row r="1655" spans="28:29" x14ac:dyDescent="0.2">
      <c r="AB1655" s="54">
        <f t="shared" si="342"/>
        <v>3</v>
      </c>
      <c r="AC1655" s="83">
        <f t="shared" si="343"/>
        <v>386</v>
      </c>
    </row>
    <row r="1656" spans="28:29" x14ac:dyDescent="0.2">
      <c r="AB1656" s="54" t="e">
        <f t="shared" si="342"/>
        <v>#VALUE!</v>
      </c>
      <c r="AC1656" s="83" t="str">
        <f t="shared" si="343"/>
        <v/>
      </c>
    </row>
    <row r="1657" spans="28:29" x14ac:dyDescent="0.2">
      <c r="AB1657" s="54" t="e">
        <f t="shared" si="342"/>
        <v>#VALUE!</v>
      </c>
      <c r="AC1657" s="83" t="str">
        <f t="shared" si="343"/>
        <v/>
      </c>
    </row>
    <row r="1658" spans="28:29" x14ac:dyDescent="0.2">
      <c r="AB1658" s="54" t="e">
        <f t="shared" si="342"/>
        <v>#VALUE!</v>
      </c>
      <c r="AC1658" s="83" t="str">
        <f t="shared" si="343"/>
        <v/>
      </c>
    </row>
    <row r="1659" spans="28:29" x14ac:dyDescent="0.2">
      <c r="AB1659" s="54" t="e">
        <f t="shared" si="342"/>
        <v>#VALUE!</v>
      </c>
      <c r="AC1659" s="83" t="str">
        <f t="shared" si="343"/>
        <v/>
      </c>
    </row>
    <row r="1660" spans="28:29" x14ac:dyDescent="0.2">
      <c r="AB1660" s="54" t="e">
        <f t="shared" si="342"/>
        <v>#VALUE!</v>
      </c>
      <c r="AC1660" s="83" t="str">
        <f t="shared" si="343"/>
        <v/>
      </c>
    </row>
    <row r="1661" spans="28:29" x14ac:dyDescent="0.2">
      <c r="AB1661" s="54" t="e">
        <f t="shared" si="342"/>
        <v>#VALUE!</v>
      </c>
      <c r="AC1661" s="83" t="str">
        <f t="shared" si="343"/>
        <v/>
      </c>
    </row>
    <row r="1662" spans="28:29" x14ac:dyDescent="0.2">
      <c r="AB1662" s="54" t="e">
        <f t="shared" si="342"/>
        <v>#VALUE!</v>
      </c>
      <c r="AC1662" s="83" t="str">
        <f t="shared" si="343"/>
        <v/>
      </c>
    </row>
    <row r="1663" spans="28:29" x14ac:dyDescent="0.2">
      <c r="AB1663" s="54">
        <f t="shared" si="342"/>
        <v>12</v>
      </c>
      <c r="AC1663" s="83">
        <f t="shared" si="343"/>
        <v>387</v>
      </c>
    </row>
    <row r="1664" spans="28:29" x14ac:dyDescent="0.2">
      <c r="AB1664" s="54">
        <f t="shared" si="342"/>
        <v>14</v>
      </c>
      <c r="AC1664" s="83">
        <f t="shared" si="343"/>
        <v>390</v>
      </c>
    </row>
    <row r="1665" spans="28:29" x14ac:dyDescent="0.2">
      <c r="AB1665" s="54" t="e">
        <f t="shared" si="342"/>
        <v>#VALUE!</v>
      </c>
      <c r="AC1665" s="83" t="str">
        <f t="shared" si="343"/>
        <v/>
      </c>
    </row>
    <row r="1666" spans="28:29" x14ac:dyDescent="0.2">
      <c r="AB1666" s="54" t="e">
        <f t="shared" si="342"/>
        <v>#VALUE!</v>
      </c>
      <c r="AC1666" s="83" t="str">
        <f t="shared" si="343"/>
        <v/>
      </c>
    </row>
    <row r="1667" spans="28:29" x14ac:dyDescent="0.2">
      <c r="AB1667" s="54" t="e">
        <f t="shared" si="342"/>
        <v>#VALUE!</v>
      </c>
      <c r="AC1667" s="83" t="str">
        <f t="shared" si="343"/>
        <v/>
      </c>
    </row>
    <row r="1668" spans="28:29" x14ac:dyDescent="0.2">
      <c r="AB1668" s="54" t="e">
        <f t="shared" si="342"/>
        <v>#VALUE!</v>
      </c>
      <c r="AC1668" s="83" t="str">
        <f t="shared" si="343"/>
        <v/>
      </c>
    </row>
    <row r="1669" spans="28:29" x14ac:dyDescent="0.2">
      <c r="AB1669" s="54" t="e">
        <f t="shared" ref="AB1669:AB1732" si="344">RANK(AC1669,$AC$5:$AC$1990,1)</f>
        <v>#VALUE!</v>
      </c>
      <c r="AC1669" s="83" t="str">
        <f t="shared" si="343"/>
        <v/>
      </c>
    </row>
    <row r="1670" spans="28:29" x14ac:dyDescent="0.2">
      <c r="AB1670" s="54" t="e">
        <f t="shared" si="344"/>
        <v>#VALUE!</v>
      </c>
      <c r="AC1670" s="83" t="str">
        <f t="shared" si="343"/>
        <v/>
      </c>
    </row>
    <row r="1671" spans="28:29" x14ac:dyDescent="0.2">
      <c r="AB1671" s="54" t="e">
        <f t="shared" si="344"/>
        <v>#VALUE!</v>
      </c>
      <c r="AC1671" s="83" t="str">
        <f t="shared" si="343"/>
        <v/>
      </c>
    </row>
    <row r="1672" spans="28:29" x14ac:dyDescent="0.2">
      <c r="AB1672" s="54" t="e">
        <f t="shared" si="344"/>
        <v>#VALUE!</v>
      </c>
      <c r="AC1672" s="83" t="str">
        <f t="shared" si="343"/>
        <v/>
      </c>
    </row>
    <row r="1673" spans="28:29" x14ac:dyDescent="0.2">
      <c r="AB1673" s="54" t="e">
        <f t="shared" si="344"/>
        <v>#VALUE!</v>
      </c>
      <c r="AC1673" s="83" t="str">
        <f t="shared" si="343"/>
        <v/>
      </c>
    </row>
    <row r="1674" spans="28:29" x14ac:dyDescent="0.2">
      <c r="AB1674" s="54" t="e">
        <f t="shared" si="344"/>
        <v>#VALUE!</v>
      </c>
      <c r="AC1674" s="83" t="str">
        <f t="shared" si="343"/>
        <v/>
      </c>
    </row>
    <row r="1675" spans="28:29" x14ac:dyDescent="0.2">
      <c r="AB1675" s="54" t="e">
        <f t="shared" si="344"/>
        <v>#VALUE!</v>
      </c>
      <c r="AC1675" s="83" t="str">
        <f t="shared" si="343"/>
        <v/>
      </c>
    </row>
    <row r="1676" spans="28:29" x14ac:dyDescent="0.2">
      <c r="AB1676" s="54" t="e">
        <f t="shared" si="344"/>
        <v>#VALUE!</v>
      </c>
      <c r="AC1676" s="83" t="str">
        <f t="shared" si="343"/>
        <v/>
      </c>
    </row>
    <row r="1677" spans="28:29" x14ac:dyDescent="0.2">
      <c r="AB1677" s="54" t="e">
        <f t="shared" si="344"/>
        <v>#VALUE!</v>
      </c>
      <c r="AC1677" s="83" t="str">
        <f t="shared" si="343"/>
        <v/>
      </c>
    </row>
    <row r="1678" spans="28:29" x14ac:dyDescent="0.2">
      <c r="AB1678" s="54" t="e">
        <f t="shared" si="344"/>
        <v>#VALUE!</v>
      </c>
      <c r="AC1678" s="83" t="str">
        <f t="shared" si="343"/>
        <v/>
      </c>
    </row>
    <row r="1679" spans="28:29" x14ac:dyDescent="0.2">
      <c r="AB1679" s="54" t="e">
        <f t="shared" si="344"/>
        <v>#VALUE!</v>
      </c>
      <c r="AC1679" s="83" t="str">
        <f t="shared" si="343"/>
        <v/>
      </c>
    </row>
    <row r="1680" spans="28:29" x14ac:dyDescent="0.2">
      <c r="AB1680" s="54" t="e">
        <f t="shared" si="344"/>
        <v>#VALUE!</v>
      </c>
      <c r="AC1680" s="83" t="str">
        <f t="shared" si="343"/>
        <v/>
      </c>
    </row>
    <row r="1681" spans="28:29" x14ac:dyDescent="0.2">
      <c r="AB1681" s="54" t="e">
        <f t="shared" si="344"/>
        <v>#VALUE!</v>
      </c>
      <c r="AC1681" s="83" t="str">
        <f t="shared" si="343"/>
        <v/>
      </c>
    </row>
    <row r="1682" spans="28:29" x14ac:dyDescent="0.2">
      <c r="AB1682" s="54" t="e">
        <f t="shared" si="344"/>
        <v>#VALUE!</v>
      </c>
      <c r="AC1682" s="83" t="str">
        <f t="shared" si="343"/>
        <v/>
      </c>
    </row>
    <row r="1683" spans="28:29" x14ac:dyDescent="0.2">
      <c r="AB1683" s="54" t="e">
        <f t="shared" si="344"/>
        <v>#VALUE!</v>
      </c>
      <c r="AC1683" s="83" t="str">
        <f t="shared" si="343"/>
        <v/>
      </c>
    </row>
    <row r="1684" spans="28:29" x14ac:dyDescent="0.2">
      <c r="AB1684" s="54" t="e">
        <f t="shared" si="344"/>
        <v>#VALUE!</v>
      </c>
      <c r="AC1684" s="83" t="str">
        <f t="shared" si="343"/>
        <v/>
      </c>
    </row>
    <row r="1685" spans="28:29" x14ac:dyDescent="0.2">
      <c r="AB1685" s="54" t="e">
        <f t="shared" si="344"/>
        <v>#VALUE!</v>
      </c>
      <c r="AC1685" s="83" t="str">
        <f t="shared" si="343"/>
        <v/>
      </c>
    </row>
    <row r="1686" spans="28:29" x14ac:dyDescent="0.2">
      <c r="AB1686" s="54" t="e">
        <f t="shared" si="344"/>
        <v>#VALUE!</v>
      </c>
      <c r="AC1686" s="83" t="str">
        <f t="shared" si="343"/>
        <v/>
      </c>
    </row>
    <row r="1687" spans="28:29" x14ac:dyDescent="0.2">
      <c r="AB1687" s="54" t="e">
        <f t="shared" si="344"/>
        <v>#VALUE!</v>
      </c>
      <c r="AC1687" s="83" t="str">
        <f t="shared" si="343"/>
        <v/>
      </c>
    </row>
    <row r="1688" spans="28:29" x14ac:dyDescent="0.2">
      <c r="AB1688" s="54" t="e">
        <f t="shared" si="344"/>
        <v>#VALUE!</v>
      </c>
      <c r="AC1688" s="83" t="str">
        <f t="shared" si="343"/>
        <v/>
      </c>
    </row>
    <row r="1689" spans="28:29" x14ac:dyDescent="0.2">
      <c r="AB1689" s="54" t="e">
        <f t="shared" si="344"/>
        <v>#VALUE!</v>
      </c>
      <c r="AC1689" s="83" t="str">
        <f t="shared" si="343"/>
        <v/>
      </c>
    </row>
    <row r="1690" spans="28:29" x14ac:dyDescent="0.2">
      <c r="AB1690" s="54" t="e">
        <f t="shared" si="344"/>
        <v>#VALUE!</v>
      </c>
      <c r="AC1690" s="83" t="str">
        <f t="shared" si="343"/>
        <v/>
      </c>
    </row>
    <row r="1691" spans="28:29" x14ac:dyDescent="0.2">
      <c r="AB1691" s="54" t="e">
        <f t="shared" si="344"/>
        <v>#VALUE!</v>
      </c>
      <c r="AC1691" s="83" t="str">
        <f t="shared" si="343"/>
        <v/>
      </c>
    </row>
    <row r="1692" spans="28:29" x14ac:dyDescent="0.2">
      <c r="AB1692" s="54" t="e">
        <f t="shared" si="344"/>
        <v>#VALUE!</v>
      </c>
      <c r="AC1692" s="83" t="str">
        <f t="shared" si="343"/>
        <v/>
      </c>
    </row>
    <row r="1693" spans="28:29" x14ac:dyDescent="0.2">
      <c r="AB1693" s="54" t="e">
        <f t="shared" si="344"/>
        <v>#VALUE!</v>
      </c>
      <c r="AC1693" s="83" t="str">
        <f t="shared" si="343"/>
        <v/>
      </c>
    </row>
    <row r="1694" spans="28:29" x14ac:dyDescent="0.2">
      <c r="AB1694" s="54" t="e">
        <f t="shared" si="344"/>
        <v>#VALUE!</v>
      </c>
      <c r="AC1694" s="83" t="str">
        <f t="shared" si="343"/>
        <v/>
      </c>
    </row>
    <row r="1695" spans="28:29" x14ac:dyDescent="0.2">
      <c r="AB1695" s="54" t="e">
        <f t="shared" si="344"/>
        <v>#VALUE!</v>
      </c>
      <c r="AC1695" s="83" t="str">
        <f t="shared" si="343"/>
        <v/>
      </c>
    </row>
    <row r="1696" spans="28:29" x14ac:dyDescent="0.2">
      <c r="AB1696" s="54" t="e">
        <f t="shared" si="344"/>
        <v>#VALUE!</v>
      </c>
      <c r="AC1696" s="83" t="str">
        <f t="shared" si="343"/>
        <v/>
      </c>
    </row>
    <row r="1697" spans="28:29" x14ac:dyDescent="0.2">
      <c r="AB1697" s="54" t="e">
        <f t="shared" si="344"/>
        <v>#VALUE!</v>
      </c>
      <c r="AC1697" s="83" t="str">
        <f t="shared" si="343"/>
        <v/>
      </c>
    </row>
    <row r="1698" spans="28:29" x14ac:dyDescent="0.2">
      <c r="AB1698" s="54" t="e">
        <f t="shared" si="344"/>
        <v>#VALUE!</v>
      </c>
      <c r="AC1698" s="83" t="str">
        <f t="shared" si="343"/>
        <v/>
      </c>
    </row>
    <row r="1699" spans="28:29" x14ac:dyDescent="0.2">
      <c r="AB1699" s="54" t="e">
        <f t="shared" si="344"/>
        <v>#VALUE!</v>
      </c>
      <c r="AC1699" s="83" t="str">
        <f t="shared" si="343"/>
        <v/>
      </c>
    </row>
    <row r="1700" spans="28:29" x14ac:dyDescent="0.2">
      <c r="AB1700" s="54" t="e">
        <f t="shared" si="344"/>
        <v>#VALUE!</v>
      </c>
      <c r="AC1700" s="83" t="str">
        <f t="shared" si="343"/>
        <v/>
      </c>
    </row>
    <row r="1701" spans="28:29" x14ac:dyDescent="0.2">
      <c r="AB1701" s="54" t="e">
        <f t="shared" si="344"/>
        <v>#VALUE!</v>
      </c>
      <c r="AC1701" s="83" t="str">
        <f t="shared" si="343"/>
        <v/>
      </c>
    </row>
    <row r="1702" spans="28:29" x14ac:dyDescent="0.2">
      <c r="AB1702" s="54" t="e">
        <f t="shared" si="344"/>
        <v>#VALUE!</v>
      </c>
      <c r="AC1702" s="83" t="str">
        <f t="shared" ref="AC1702:AC1765" si="345">IF(AA709=1,IF(F709=F708,"",F709),"")</f>
        <v/>
      </c>
    </row>
    <row r="1703" spans="28:29" x14ac:dyDescent="0.2">
      <c r="AB1703" s="54" t="e">
        <f t="shared" si="344"/>
        <v>#VALUE!</v>
      </c>
      <c r="AC1703" s="83" t="str">
        <f t="shared" si="345"/>
        <v/>
      </c>
    </row>
    <row r="1704" spans="28:29" x14ac:dyDescent="0.2">
      <c r="AB1704" s="54" t="e">
        <f t="shared" si="344"/>
        <v>#VALUE!</v>
      </c>
      <c r="AC1704" s="83" t="str">
        <f t="shared" si="345"/>
        <v/>
      </c>
    </row>
    <row r="1705" spans="28:29" x14ac:dyDescent="0.2">
      <c r="AB1705" s="54" t="e">
        <f t="shared" si="344"/>
        <v>#VALUE!</v>
      </c>
      <c r="AC1705" s="83" t="str">
        <f t="shared" si="345"/>
        <v/>
      </c>
    </row>
    <row r="1706" spans="28:29" x14ac:dyDescent="0.2">
      <c r="AB1706" s="54" t="e">
        <f t="shared" si="344"/>
        <v>#VALUE!</v>
      </c>
      <c r="AC1706" s="83" t="str">
        <f t="shared" si="345"/>
        <v/>
      </c>
    </row>
    <row r="1707" spans="28:29" x14ac:dyDescent="0.2">
      <c r="AB1707" s="54" t="e">
        <f t="shared" si="344"/>
        <v>#VALUE!</v>
      </c>
      <c r="AC1707" s="83" t="str">
        <f t="shared" si="345"/>
        <v/>
      </c>
    </row>
    <row r="1708" spans="28:29" x14ac:dyDescent="0.2">
      <c r="AB1708" s="54" t="e">
        <f t="shared" si="344"/>
        <v>#VALUE!</v>
      </c>
      <c r="AC1708" s="83" t="str">
        <f t="shared" si="345"/>
        <v/>
      </c>
    </row>
    <row r="1709" spans="28:29" x14ac:dyDescent="0.2">
      <c r="AB1709" s="54" t="e">
        <f t="shared" si="344"/>
        <v>#VALUE!</v>
      </c>
      <c r="AC1709" s="83" t="str">
        <f t="shared" si="345"/>
        <v/>
      </c>
    </row>
    <row r="1710" spans="28:29" x14ac:dyDescent="0.2">
      <c r="AB1710" s="54" t="e">
        <f t="shared" si="344"/>
        <v>#VALUE!</v>
      </c>
      <c r="AC1710" s="83" t="str">
        <f t="shared" si="345"/>
        <v/>
      </c>
    </row>
    <row r="1711" spans="28:29" x14ac:dyDescent="0.2">
      <c r="AB1711" s="54" t="e">
        <f t="shared" si="344"/>
        <v>#VALUE!</v>
      </c>
      <c r="AC1711" s="83" t="str">
        <f t="shared" si="345"/>
        <v/>
      </c>
    </row>
    <row r="1712" spans="28:29" x14ac:dyDescent="0.2">
      <c r="AB1712" s="54" t="e">
        <f t="shared" si="344"/>
        <v>#VALUE!</v>
      </c>
      <c r="AC1712" s="83" t="str">
        <f t="shared" si="345"/>
        <v/>
      </c>
    </row>
    <row r="1713" spans="28:29" x14ac:dyDescent="0.2">
      <c r="AB1713" s="54" t="e">
        <f t="shared" si="344"/>
        <v>#VALUE!</v>
      </c>
      <c r="AC1713" s="83" t="str">
        <f t="shared" si="345"/>
        <v/>
      </c>
    </row>
    <row r="1714" spans="28:29" x14ac:dyDescent="0.2">
      <c r="AB1714" s="54" t="e">
        <f t="shared" si="344"/>
        <v>#VALUE!</v>
      </c>
      <c r="AC1714" s="83" t="str">
        <f t="shared" si="345"/>
        <v/>
      </c>
    </row>
    <row r="1715" spans="28:29" x14ac:dyDescent="0.2">
      <c r="AB1715" s="54" t="e">
        <f t="shared" si="344"/>
        <v>#VALUE!</v>
      </c>
      <c r="AC1715" s="83" t="str">
        <f t="shared" si="345"/>
        <v/>
      </c>
    </row>
    <row r="1716" spans="28:29" x14ac:dyDescent="0.2">
      <c r="AB1716" s="54" t="e">
        <f t="shared" si="344"/>
        <v>#VALUE!</v>
      </c>
      <c r="AC1716" s="83" t="str">
        <f t="shared" si="345"/>
        <v/>
      </c>
    </row>
    <row r="1717" spans="28:29" x14ac:dyDescent="0.2">
      <c r="AB1717" s="54" t="e">
        <f t="shared" si="344"/>
        <v>#VALUE!</v>
      </c>
      <c r="AC1717" s="83" t="str">
        <f t="shared" si="345"/>
        <v/>
      </c>
    </row>
    <row r="1718" spans="28:29" x14ac:dyDescent="0.2">
      <c r="AB1718" s="54" t="e">
        <f t="shared" si="344"/>
        <v>#VALUE!</v>
      </c>
      <c r="AC1718" s="83" t="str">
        <f t="shared" si="345"/>
        <v/>
      </c>
    </row>
    <row r="1719" spans="28:29" x14ac:dyDescent="0.2">
      <c r="AB1719" s="54" t="e">
        <f t="shared" si="344"/>
        <v>#VALUE!</v>
      </c>
      <c r="AC1719" s="83" t="str">
        <f t="shared" si="345"/>
        <v/>
      </c>
    </row>
    <row r="1720" spans="28:29" x14ac:dyDescent="0.2">
      <c r="AB1720" s="54" t="e">
        <f t="shared" si="344"/>
        <v>#VALUE!</v>
      </c>
      <c r="AC1720" s="83" t="str">
        <f t="shared" si="345"/>
        <v/>
      </c>
    </row>
    <row r="1721" spans="28:29" x14ac:dyDescent="0.2">
      <c r="AB1721" s="54" t="e">
        <f t="shared" si="344"/>
        <v>#VALUE!</v>
      </c>
      <c r="AC1721" s="83" t="str">
        <f t="shared" si="345"/>
        <v/>
      </c>
    </row>
    <row r="1722" spans="28:29" x14ac:dyDescent="0.2">
      <c r="AB1722" s="54" t="e">
        <f t="shared" si="344"/>
        <v>#VALUE!</v>
      </c>
      <c r="AC1722" s="83" t="str">
        <f t="shared" si="345"/>
        <v/>
      </c>
    </row>
    <row r="1723" spans="28:29" x14ac:dyDescent="0.2">
      <c r="AB1723" s="54" t="e">
        <f t="shared" si="344"/>
        <v>#VALUE!</v>
      </c>
      <c r="AC1723" s="83" t="str">
        <f t="shared" si="345"/>
        <v/>
      </c>
    </row>
    <row r="1724" spans="28:29" x14ac:dyDescent="0.2">
      <c r="AB1724" s="54" t="e">
        <f t="shared" si="344"/>
        <v>#VALUE!</v>
      </c>
      <c r="AC1724" s="83" t="str">
        <f t="shared" si="345"/>
        <v/>
      </c>
    </row>
    <row r="1725" spans="28:29" x14ac:dyDescent="0.2">
      <c r="AB1725" s="54" t="e">
        <f t="shared" si="344"/>
        <v>#VALUE!</v>
      </c>
      <c r="AC1725" s="83" t="str">
        <f t="shared" si="345"/>
        <v/>
      </c>
    </row>
    <row r="1726" spans="28:29" x14ac:dyDescent="0.2">
      <c r="AB1726" s="54" t="e">
        <f t="shared" si="344"/>
        <v>#VALUE!</v>
      </c>
      <c r="AC1726" s="83" t="str">
        <f t="shared" si="345"/>
        <v/>
      </c>
    </row>
    <row r="1727" spans="28:29" x14ac:dyDescent="0.2">
      <c r="AB1727" s="54" t="e">
        <f t="shared" si="344"/>
        <v>#VALUE!</v>
      </c>
      <c r="AC1727" s="83" t="str">
        <f t="shared" si="345"/>
        <v/>
      </c>
    </row>
    <row r="1728" spans="28:29" x14ac:dyDescent="0.2">
      <c r="AB1728" s="54" t="e">
        <f t="shared" si="344"/>
        <v>#VALUE!</v>
      </c>
      <c r="AC1728" s="83" t="str">
        <f t="shared" si="345"/>
        <v/>
      </c>
    </row>
    <row r="1729" spans="28:29" x14ac:dyDescent="0.2">
      <c r="AB1729" s="54" t="e">
        <f t="shared" si="344"/>
        <v>#VALUE!</v>
      </c>
      <c r="AC1729" s="83" t="str">
        <f t="shared" si="345"/>
        <v/>
      </c>
    </row>
    <row r="1730" spans="28:29" x14ac:dyDescent="0.2">
      <c r="AB1730" s="54" t="e">
        <f t="shared" si="344"/>
        <v>#VALUE!</v>
      </c>
      <c r="AC1730" s="83" t="str">
        <f t="shared" si="345"/>
        <v/>
      </c>
    </row>
    <row r="1731" spans="28:29" x14ac:dyDescent="0.2">
      <c r="AB1731" s="54" t="e">
        <f t="shared" si="344"/>
        <v>#VALUE!</v>
      </c>
      <c r="AC1731" s="83" t="str">
        <f t="shared" si="345"/>
        <v/>
      </c>
    </row>
    <row r="1732" spans="28:29" x14ac:dyDescent="0.2">
      <c r="AB1732" s="54" t="e">
        <f t="shared" si="344"/>
        <v>#VALUE!</v>
      </c>
      <c r="AC1732" s="83" t="str">
        <f t="shared" si="345"/>
        <v/>
      </c>
    </row>
    <row r="1733" spans="28:29" x14ac:dyDescent="0.2">
      <c r="AB1733" s="54" t="e">
        <f t="shared" ref="AB1733:AB1796" si="346">RANK(AC1733,$AC$5:$AC$1990,1)</f>
        <v>#VALUE!</v>
      </c>
      <c r="AC1733" s="83" t="str">
        <f t="shared" si="345"/>
        <v/>
      </c>
    </row>
    <row r="1734" spans="28:29" x14ac:dyDescent="0.2">
      <c r="AB1734" s="54" t="e">
        <f t="shared" si="346"/>
        <v>#VALUE!</v>
      </c>
      <c r="AC1734" s="83" t="str">
        <f t="shared" si="345"/>
        <v/>
      </c>
    </row>
    <row r="1735" spans="28:29" x14ac:dyDescent="0.2">
      <c r="AB1735" s="54" t="e">
        <f t="shared" si="346"/>
        <v>#VALUE!</v>
      </c>
      <c r="AC1735" s="83" t="str">
        <f t="shared" si="345"/>
        <v/>
      </c>
    </row>
    <row r="1736" spans="28:29" x14ac:dyDescent="0.2">
      <c r="AB1736" s="54" t="e">
        <f t="shared" si="346"/>
        <v>#VALUE!</v>
      </c>
      <c r="AC1736" s="83" t="str">
        <f t="shared" si="345"/>
        <v/>
      </c>
    </row>
    <row r="1737" spans="28:29" x14ac:dyDescent="0.2">
      <c r="AB1737" s="54" t="e">
        <f t="shared" si="346"/>
        <v>#VALUE!</v>
      </c>
      <c r="AC1737" s="83" t="str">
        <f t="shared" si="345"/>
        <v/>
      </c>
    </row>
    <row r="1738" spans="28:29" x14ac:dyDescent="0.2">
      <c r="AB1738" s="54" t="e">
        <f t="shared" si="346"/>
        <v>#VALUE!</v>
      </c>
      <c r="AC1738" s="83" t="str">
        <f t="shared" si="345"/>
        <v/>
      </c>
    </row>
    <row r="1739" spans="28:29" x14ac:dyDescent="0.2">
      <c r="AB1739" s="54" t="e">
        <f t="shared" si="346"/>
        <v>#VALUE!</v>
      </c>
      <c r="AC1739" s="83" t="str">
        <f t="shared" si="345"/>
        <v/>
      </c>
    </row>
    <row r="1740" spans="28:29" x14ac:dyDescent="0.2">
      <c r="AB1740" s="54" t="e">
        <f t="shared" si="346"/>
        <v>#VALUE!</v>
      </c>
      <c r="AC1740" s="83" t="str">
        <f t="shared" si="345"/>
        <v/>
      </c>
    </row>
    <row r="1741" spans="28:29" x14ac:dyDescent="0.2">
      <c r="AB1741" s="54" t="e">
        <f t="shared" si="346"/>
        <v>#VALUE!</v>
      </c>
      <c r="AC1741" s="83" t="str">
        <f t="shared" si="345"/>
        <v/>
      </c>
    </row>
    <row r="1742" spans="28:29" x14ac:dyDescent="0.2">
      <c r="AB1742" s="54" t="e">
        <f t="shared" si="346"/>
        <v>#VALUE!</v>
      </c>
      <c r="AC1742" s="83" t="str">
        <f t="shared" si="345"/>
        <v/>
      </c>
    </row>
    <row r="1743" spans="28:29" x14ac:dyDescent="0.2">
      <c r="AB1743" s="54" t="e">
        <f t="shared" si="346"/>
        <v>#VALUE!</v>
      </c>
      <c r="AC1743" s="83" t="str">
        <f t="shared" si="345"/>
        <v/>
      </c>
    </row>
    <row r="1744" spans="28:29" x14ac:dyDescent="0.2">
      <c r="AB1744" s="54" t="e">
        <f t="shared" si="346"/>
        <v>#VALUE!</v>
      </c>
      <c r="AC1744" s="83" t="str">
        <f t="shared" si="345"/>
        <v/>
      </c>
    </row>
    <row r="1745" spans="28:29" x14ac:dyDescent="0.2">
      <c r="AB1745" s="54" t="e">
        <f t="shared" si="346"/>
        <v>#VALUE!</v>
      </c>
      <c r="AC1745" s="83" t="str">
        <f t="shared" si="345"/>
        <v/>
      </c>
    </row>
    <row r="1746" spans="28:29" x14ac:dyDescent="0.2">
      <c r="AB1746" s="54" t="e">
        <f t="shared" si="346"/>
        <v>#VALUE!</v>
      </c>
      <c r="AC1746" s="83" t="str">
        <f t="shared" si="345"/>
        <v/>
      </c>
    </row>
    <row r="1747" spans="28:29" x14ac:dyDescent="0.2">
      <c r="AB1747" s="54" t="e">
        <f t="shared" si="346"/>
        <v>#VALUE!</v>
      </c>
      <c r="AC1747" s="83" t="str">
        <f t="shared" si="345"/>
        <v/>
      </c>
    </row>
    <row r="1748" spans="28:29" x14ac:dyDescent="0.2">
      <c r="AB1748" s="54" t="e">
        <f t="shared" si="346"/>
        <v>#VALUE!</v>
      </c>
      <c r="AC1748" s="83" t="str">
        <f t="shared" si="345"/>
        <v/>
      </c>
    </row>
    <row r="1749" spans="28:29" x14ac:dyDescent="0.2">
      <c r="AB1749" s="54" t="e">
        <f t="shared" si="346"/>
        <v>#VALUE!</v>
      </c>
      <c r="AC1749" s="83" t="str">
        <f t="shared" si="345"/>
        <v/>
      </c>
    </row>
    <row r="1750" spans="28:29" x14ac:dyDescent="0.2">
      <c r="AB1750" s="54" t="e">
        <f t="shared" si="346"/>
        <v>#VALUE!</v>
      </c>
      <c r="AC1750" s="83" t="str">
        <f t="shared" si="345"/>
        <v/>
      </c>
    </row>
    <row r="1751" spans="28:29" x14ac:dyDescent="0.2">
      <c r="AB1751" s="54" t="e">
        <f t="shared" si="346"/>
        <v>#VALUE!</v>
      </c>
      <c r="AC1751" s="83" t="str">
        <f t="shared" si="345"/>
        <v/>
      </c>
    </row>
    <row r="1752" spans="28:29" x14ac:dyDescent="0.2">
      <c r="AB1752" s="54" t="e">
        <f t="shared" si="346"/>
        <v>#VALUE!</v>
      </c>
      <c r="AC1752" s="83" t="str">
        <f t="shared" si="345"/>
        <v/>
      </c>
    </row>
    <row r="1753" spans="28:29" x14ac:dyDescent="0.2">
      <c r="AB1753" s="54" t="e">
        <f t="shared" si="346"/>
        <v>#VALUE!</v>
      </c>
      <c r="AC1753" s="83" t="str">
        <f t="shared" si="345"/>
        <v/>
      </c>
    </row>
    <row r="1754" spans="28:29" x14ac:dyDescent="0.2">
      <c r="AB1754" s="54" t="e">
        <f t="shared" si="346"/>
        <v>#VALUE!</v>
      </c>
      <c r="AC1754" s="83" t="str">
        <f t="shared" si="345"/>
        <v/>
      </c>
    </row>
    <row r="1755" spans="28:29" x14ac:dyDescent="0.2">
      <c r="AB1755" s="54" t="e">
        <f t="shared" si="346"/>
        <v>#VALUE!</v>
      </c>
      <c r="AC1755" s="83" t="str">
        <f t="shared" si="345"/>
        <v/>
      </c>
    </row>
    <row r="1756" spans="28:29" x14ac:dyDescent="0.2">
      <c r="AB1756" s="54" t="e">
        <f t="shared" si="346"/>
        <v>#VALUE!</v>
      </c>
      <c r="AC1756" s="83" t="str">
        <f t="shared" si="345"/>
        <v/>
      </c>
    </row>
    <row r="1757" spans="28:29" x14ac:dyDescent="0.2">
      <c r="AB1757" s="54" t="e">
        <f t="shared" si="346"/>
        <v>#VALUE!</v>
      </c>
      <c r="AC1757" s="83" t="str">
        <f t="shared" si="345"/>
        <v/>
      </c>
    </row>
    <row r="1758" spans="28:29" x14ac:dyDescent="0.2">
      <c r="AB1758" s="54" t="e">
        <f t="shared" si="346"/>
        <v>#VALUE!</v>
      </c>
      <c r="AC1758" s="83" t="str">
        <f t="shared" si="345"/>
        <v/>
      </c>
    </row>
    <row r="1759" spans="28:29" x14ac:dyDescent="0.2">
      <c r="AB1759" s="54" t="e">
        <f t="shared" si="346"/>
        <v>#VALUE!</v>
      </c>
      <c r="AC1759" s="83" t="str">
        <f t="shared" si="345"/>
        <v/>
      </c>
    </row>
    <row r="1760" spans="28:29" x14ac:dyDescent="0.2">
      <c r="AB1760" s="54" t="e">
        <f t="shared" si="346"/>
        <v>#VALUE!</v>
      </c>
      <c r="AC1760" s="83" t="str">
        <f t="shared" si="345"/>
        <v/>
      </c>
    </row>
    <row r="1761" spans="28:29" x14ac:dyDescent="0.2">
      <c r="AB1761" s="54" t="e">
        <f t="shared" si="346"/>
        <v>#VALUE!</v>
      </c>
      <c r="AC1761" s="83" t="str">
        <f t="shared" si="345"/>
        <v/>
      </c>
    </row>
    <row r="1762" spans="28:29" x14ac:dyDescent="0.2">
      <c r="AB1762" s="54" t="e">
        <f t="shared" si="346"/>
        <v>#VALUE!</v>
      </c>
      <c r="AC1762" s="83" t="str">
        <f t="shared" si="345"/>
        <v/>
      </c>
    </row>
    <row r="1763" spans="28:29" x14ac:dyDescent="0.2">
      <c r="AB1763" s="54" t="e">
        <f t="shared" si="346"/>
        <v>#VALUE!</v>
      </c>
      <c r="AC1763" s="83" t="str">
        <f t="shared" si="345"/>
        <v/>
      </c>
    </row>
    <row r="1764" spans="28:29" x14ac:dyDescent="0.2">
      <c r="AB1764" s="54" t="e">
        <f t="shared" si="346"/>
        <v>#VALUE!</v>
      </c>
      <c r="AC1764" s="83" t="str">
        <f t="shared" si="345"/>
        <v/>
      </c>
    </row>
    <row r="1765" spans="28:29" x14ac:dyDescent="0.2">
      <c r="AB1765" s="54" t="e">
        <f t="shared" si="346"/>
        <v>#VALUE!</v>
      </c>
      <c r="AC1765" s="83" t="str">
        <f t="shared" si="345"/>
        <v/>
      </c>
    </row>
    <row r="1766" spans="28:29" x14ac:dyDescent="0.2">
      <c r="AB1766" s="54" t="e">
        <f t="shared" si="346"/>
        <v>#VALUE!</v>
      </c>
      <c r="AC1766" s="83" t="str">
        <f t="shared" ref="AC1766:AC1829" si="347">IF(AA773=1,IF(F773=F772,"",F773),"")</f>
        <v/>
      </c>
    </row>
    <row r="1767" spans="28:29" x14ac:dyDescent="0.2">
      <c r="AB1767" s="54" t="e">
        <f t="shared" si="346"/>
        <v>#VALUE!</v>
      </c>
      <c r="AC1767" s="83" t="str">
        <f t="shared" si="347"/>
        <v/>
      </c>
    </row>
    <row r="1768" spans="28:29" x14ac:dyDescent="0.2">
      <c r="AB1768" s="54" t="e">
        <f t="shared" si="346"/>
        <v>#VALUE!</v>
      </c>
      <c r="AC1768" s="83" t="str">
        <f t="shared" si="347"/>
        <v/>
      </c>
    </row>
    <row r="1769" spans="28:29" x14ac:dyDescent="0.2">
      <c r="AB1769" s="54" t="e">
        <f t="shared" si="346"/>
        <v>#VALUE!</v>
      </c>
      <c r="AC1769" s="83" t="str">
        <f t="shared" si="347"/>
        <v/>
      </c>
    </row>
    <row r="1770" spans="28:29" x14ac:dyDescent="0.2">
      <c r="AB1770" s="54" t="e">
        <f t="shared" si="346"/>
        <v>#VALUE!</v>
      </c>
      <c r="AC1770" s="83" t="str">
        <f t="shared" si="347"/>
        <v/>
      </c>
    </row>
    <row r="1771" spans="28:29" x14ac:dyDescent="0.2">
      <c r="AB1771" s="54" t="e">
        <f t="shared" si="346"/>
        <v>#VALUE!</v>
      </c>
      <c r="AC1771" s="83" t="str">
        <f t="shared" si="347"/>
        <v/>
      </c>
    </row>
    <row r="1772" spans="28:29" x14ac:dyDescent="0.2">
      <c r="AB1772" s="54" t="e">
        <f t="shared" si="346"/>
        <v>#VALUE!</v>
      </c>
      <c r="AC1772" s="83" t="str">
        <f t="shared" si="347"/>
        <v/>
      </c>
    </row>
    <row r="1773" spans="28:29" x14ac:dyDescent="0.2">
      <c r="AB1773" s="54" t="e">
        <f t="shared" si="346"/>
        <v>#VALUE!</v>
      </c>
      <c r="AC1773" s="83" t="str">
        <f t="shared" si="347"/>
        <v/>
      </c>
    </row>
    <row r="1774" spans="28:29" x14ac:dyDescent="0.2">
      <c r="AB1774" s="54" t="e">
        <f t="shared" si="346"/>
        <v>#VALUE!</v>
      </c>
      <c r="AC1774" s="83" t="str">
        <f t="shared" si="347"/>
        <v/>
      </c>
    </row>
    <row r="1775" spans="28:29" x14ac:dyDescent="0.2">
      <c r="AB1775" s="54" t="e">
        <f t="shared" si="346"/>
        <v>#VALUE!</v>
      </c>
      <c r="AC1775" s="83" t="str">
        <f t="shared" si="347"/>
        <v/>
      </c>
    </row>
    <row r="1776" spans="28:29" x14ac:dyDescent="0.2">
      <c r="AB1776" s="54" t="e">
        <f t="shared" si="346"/>
        <v>#VALUE!</v>
      </c>
      <c r="AC1776" s="83" t="str">
        <f t="shared" si="347"/>
        <v/>
      </c>
    </row>
    <row r="1777" spans="28:29" x14ac:dyDescent="0.2">
      <c r="AB1777" s="54" t="e">
        <f t="shared" si="346"/>
        <v>#VALUE!</v>
      </c>
      <c r="AC1777" s="83" t="str">
        <f t="shared" si="347"/>
        <v/>
      </c>
    </row>
    <row r="1778" spans="28:29" x14ac:dyDescent="0.2">
      <c r="AB1778" s="54" t="e">
        <f t="shared" si="346"/>
        <v>#VALUE!</v>
      </c>
      <c r="AC1778" s="83" t="str">
        <f t="shared" si="347"/>
        <v/>
      </c>
    </row>
    <row r="1779" spans="28:29" x14ac:dyDescent="0.2">
      <c r="AB1779" s="54" t="e">
        <f t="shared" si="346"/>
        <v>#VALUE!</v>
      </c>
      <c r="AC1779" s="83" t="str">
        <f t="shared" si="347"/>
        <v/>
      </c>
    </row>
    <row r="1780" spans="28:29" x14ac:dyDescent="0.2">
      <c r="AB1780" s="54" t="e">
        <f t="shared" si="346"/>
        <v>#VALUE!</v>
      </c>
      <c r="AC1780" s="83" t="str">
        <f t="shared" si="347"/>
        <v/>
      </c>
    </row>
    <row r="1781" spans="28:29" x14ac:dyDescent="0.2">
      <c r="AB1781" s="54" t="e">
        <f t="shared" si="346"/>
        <v>#VALUE!</v>
      </c>
      <c r="AC1781" s="83" t="str">
        <f t="shared" si="347"/>
        <v/>
      </c>
    </row>
    <row r="1782" spans="28:29" x14ac:dyDescent="0.2">
      <c r="AB1782" s="54" t="e">
        <f t="shared" si="346"/>
        <v>#VALUE!</v>
      </c>
      <c r="AC1782" s="83" t="str">
        <f t="shared" si="347"/>
        <v/>
      </c>
    </row>
    <row r="1783" spans="28:29" x14ac:dyDescent="0.2">
      <c r="AB1783" s="54" t="e">
        <f t="shared" si="346"/>
        <v>#VALUE!</v>
      </c>
      <c r="AC1783" s="83" t="str">
        <f t="shared" si="347"/>
        <v/>
      </c>
    </row>
    <row r="1784" spans="28:29" x14ac:dyDescent="0.2">
      <c r="AB1784" s="54" t="e">
        <f t="shared" si="346"/>
        <v>#VALUE!</v>
      </c>
      <c r="AC1784" s="83" t="str">
        <f t="shared" si="347"/>
        <v/>
      </c>
    </row>
    <row r="1785" spans="28:29" x14ac:dyDescent="0.2">
      <c r="AB1785" s="54" t="e">
        <f t="shared" si="346"/>
        <v>#VALUE!</v>
      </c>
      <c r="AC1785" s="83" t="str">
        <f t="shared" si="347"/>
        <v/>
      </c>
    </row>
    <row r="1786" spans="28:29" x14ac:dyDescent="0.2">
      <c r="AB1786" s="54" t="e">
        <f t="shared" si="346"/>
        <v>#VALUE!</v>
      </c>
      <c r="AC1786" s="83" t="str">
        <f t="shared" si="347"/>
        <v/>
      </c>
    </row>
    <row r="1787" spans="28:29" x14ac:dyDescent="0.2">
      <c r="AB1787" s="54" t="e">
        <f t="shared" si="346"/>
        <v>#VALUE!</v>
      </c>
      <c r="AC1787" s="83" t="str">
        <f t="shared" si="347"/>
        <v/>
      </c>
    </row>
    <row r="1788" spans="28:29" x14ac:dyDescent="0.2">
      <c r="AB1788" s="54" t="e">
        <f t="shared" si="346"/>
        <v>#VALUE!</v>
      </c>
      <c r="AC1788" s="83" t="str">
        <f t="shared" si="347"/>
        <v/>
      </c>
    </row>
    <row r="1789" spans="28:29" x14ac:dyDescent="0.2">
      <c r="AB1789" s="54" t="e">
        <f t="shared" si="346"/>
        <v>#VALUE!</v>
      </c>
      <c r="AC1789" s="83" t="str">
        <f t="shared" si="347"/>
        <v/>
      </c>
    </row>
    <row r="1790" spans="28:29" x14ac:dyDescent="0.2">
      <c r="AB1790" s="54" t="e">
        <f t="shared" si="346"/>
        <v>#VALUE!</v>
      </c>
      <c r="AC1790" s="83" t="str">
        <f t="shared" si="347"/>
        <v/>
      </c>
    </row>
    <row r="1791" spans="28:29" x14ac:dyDescent="0.2">
      <c r="AB1791" s="54" t="e">
        <f t="shared" si="346"/>
        <v>#VALUE!</v>
      </c>
      <c r="AC1791" s="83" t="str">
        <f t="shared" si="347"/>
        <v/>
      </c>
    </row>
    <row r="1792" spans="28:29" x14ac:dyDescent="0.2">
      <c r="AB1792" s="54" t="e">
        <f t="shared" si="346"/>
        <v>#VALUE!</v>
      </c>
      <c r="AC1792" s="83" t="str">
        <f t="shared" si="347"/>
        <v/>
      </c>
    </row>
    <row r="1793" spans="28:29" x14ac:dyDescent="0.2">
      <c r="AB1793" s="54" t="e">
        <f t="shared" si="346"/>
        <v>#VALUE!</v>
      </c>
      <c r="AC1793" s="83" t="str">
        <f t="shared" si="347"/>
        <v/>
      </c>
    </row>
    <row r="1794" spans="28:29" x14ac:dyDescent="0.2">
      <c r="AB1794" s="54" t="e">
        <f t="shared" si="346"/>
        <v>#VALUE!</v>
      </c>
      <c r="AC1794" s="83" t="str">
        <f t="shared" si="347"/>
        <v/>
      </c>
    </row>
    <row r="1795" spans="28:29" x14ac:dyDescent="0.2">
      <c r="AB1795" s="54" t="e">
        <f t="shared" si="346"/>
        <v>#VALUE!</v>
      </c>
      <c r="AC1795" s="83" t="str">
        <f t="shared" si="347"/>
        <v/>
      </c>
    </row>
    <row r="1796" spans="28:29" x14ac:dyDescent="0.2">
      <c r="AB1796" s="54" t="e">
        <f t="shared" si="346"/>
        <v>#VALUE!</v>
      </c>
      <c r="AC1796" s="83" t="str">
        <f t="shared" si="347"/>
        <v/>
      </c>
    </row>
    <row r="1797" spans="28:29" x14ac:dyDescent="0.2">
      <c r="AB1797" s="54" t="e">
        <f t="shared" ref="AB1797:AB1860" si="348">RANK(AC1797,$AC$5:$AC$1990,1)</f>
        <v>#VALUE!</v>
      </c>
      <c r="AC1797" s="83" t="str">
        <f t="shared" si="347"/>
        <v/>
      </c>
    </row>
    <row r="1798" spans="28:29" x14ac:dyDescent="0.2">
      <c r="AB1798" s="54" t="e">
        <f t="shared" si="348"/>
        <v>#VALUE!</v>
      </c>
      <c r="AC1798" s="83" t="str">
        <f t="shared" si="347"/>
        <v/>
      </c>
    </row>
    <row r="1799" spans="28:29" x14ac:dyDescent="0.2">
      <c r="AB1799" s="54" t="e">
        <f t="shared" si="348"/>
        <v>#VALUE!</v>
      </c>
      <c r="AC1799" s="83" t="str">
        <f t="shared" si="347"/>
        <v/>
      </c>
    </row>
    <row r="1800" spans="28:29" x14ac:dyDescent="0.2">
      <c r="AB1800" s="54" t="e">
        <f t="shared" si="348"/>
        <v>#VALUE!</v>
      </c>
      <c r="AC1800" s="83" t="str">
        <f t="shared" si="347"/>
        <v/>
      </c>
    </row>
    <row r="1801" spans="28:29" x14ac:dyDescent="0.2">
      <c r="AB1801" s="54" t="e">
        <f t="shared" si="348"/>
        <v>#VALUE!</v>
      </c>
      <c r="AC1801" s="83" t="str">
        <f t="shared" si="347"/>
        <v/>
      </c>
    </row>
    <row r="1802" spans="28:29" x14ac:dyDescent="0.2">
      <c r="AB1802" s="54" t="e">
        <f t="shared" si="348"/>
        <v>#VALUE!</v>
      </c>
      <c r="AC1802" s="83" t="str">
        <f t="shared" si="347"/>
        <v/>
      </c>
    </row>
    <row r="1803" spans="28:29" x14ac:dyDescent="0.2">
      <c r="AB1803" s="54" t="e">
        <f t="shared" si="348"/>
        <v>#VALUE!</v>
      </c>
      <c r="AC1803" s="83" t="str">
        <f t="shared" si="347"/>
        <v/>
      </c>
    </row>
    <row r="1804" spans="28:29" x14ac:dyDescent="0.2">
      <c r="AB1804" s="54" t="e">
        <f t="shared" si="348"/>
        <v>#VALUE!</v>
      </c>
      <c r="AC1804" s="83" t="str">
        <f t="shared" si="347"/>
        <v/>
      </c>
    </row>
    <row r="1805" spans="28:29" x14ac:dyDescent="0.2">
      <c r="AB1805" s="54" t="e">
        <f t="shared" si="348"/>
        <v>#VALUE!</v>
      </c>
      <c r="AC1805" s="83" t="str">
        <f t="shared" si="347"/>
        <v/>
      </c>
    </row>
    <row r="1806" spans="28:29" x14ac:dyDescent="0.2">
      <c r="AB1806" s="54" t="e">
        <f t="shared" si="348"/>
        <v>#VALUE!</v>
      </c>
      <c r="AC1806" s="83" t="str">
        <f t="shared" si="347"/>
        <v/>
      </c>
    </row>
    <row r="1807" spans="28:29" x14ac:dyDescent="0.2">
      <c r="AB1807" s="54" t="e">
        <f t="shared" si="348"/>
        <v>#VALUE!</v>
      </c>
      <c r="AC1807" s="83" t="str">
        <f t="shared" si="347"/>
        <v/>
      </c>
    </row>
    <row r="1808" spans="28:29" x14ac:dyDescent="0.2">
      <c r="AB1808" s="54" t="e">
        <f t="shared" si="348"/>
        <v>#VALUE!</v>
      </c>
      <c r="AC1808" s="83" t="str">
        <f t="shared" si="347"/>
        <v/>
      </c>
    </row>
    <row r="1809" spans="28:29" x14ac:dyDescent="0.2">
      <c r="AB1809" s="54" t="e">
        <f t="shared" si="348"/>
        <v>#VALUE!</v>
      </c>
      <c r="AC1809" s="83" t="str">
        <f t="shared" si="347"/>
        <v/>
      </c>
    </row>
    <row r="1810" spans="28:29" x14ac:dyDescent="0.2">
      <c r="AB1810" s="54" t="e">
        <f t="shared" si="348"/>
        <v>#VALUE!</v>
      </c>
      <c r="AC1810" s="83" t="str">
        <f t="shared" si="347"/>
        <v/>
      </c>
    </row>
    <row r="1811" spans="28:29" x14ac:dyDescent="0.2">
      <c r="AB1811" s="54" t="e">
        <f t="shared" si="348"/>
        <v>#VALUE!</v>
      </c>
      <c r="AC1811" s="83" t="str">
        <f t="shared" si="347"/>
        <v/>
      </c>
    </row>
    <row r="1812" spans="28:29" x14ac:dyDescent="0.2">
      <c r="AB1812" s="54" t="e">
        <f t="shared" si="348"/>
        <v>#VALUE!</v>
      </c>
      <c r="AC1812" s="83" t="str">
        <f t="shared" si="347"/>
        <v/>
      </c>
    </row>
    <row r="1813" spans="28:29" x14ac:dyDescent="0.2">
      <c r="AB1813" s="54" t="e">
        <f t="shared" si="348"/>
        <v>#VALUE!</v>
      </c>
      <c r="AC1813" s="83" t="str">
        <f t="shared" si="347"/>
        <v/>
      </c>
    </row>
    <row r="1814" spans="28:29" x14ac:dyDescent="0.2">
      <c r="AB1814" s="54" t="e">
        <f t="shared" si="348"/>
        <v>#VALUE!</v>
      </c>
      <c r="AC1814" s="83" t="str">
        <f t="shared" si="347"/>
        <v/>
      </c>
    </row>
    <row r="1815" spans="28:29" x14ac:dyDescent="0.2">
      <c r="AB1815" s="54" t="e">
        <f t="shared" si="348"/>
        <v>#VALUE!</v>
      </c>
      <c r="AC1815" s="83" t="str">
        <f t="shared" si="347"/>
        <v/>
      </c>
    </row>
    <row r="1816" spans="28:29" x14ac:dyDescent="0.2">
      <c r="AB1816" s="54" t="e">
        <f t="shared" si="348"/>
        <v>#VALUE!</v>
      </c>
      <c r="AC1816" s="83" t="str">
        <f t="shared" si="347"/>
        <v/>
      </c>
    </row>
    <row r="1817" spans="28:29" x14ac:dyDescent="0.2">
      <c r="AB1817" s="54" t="e">
        <f t="shared" si="348"/>
        <v>#VALUE!</v>
      </c>
      <c r="AC1817" s="83" t="str">
        <f t="shared" si="347"/>
        <v/>
      </c>
    </row>
    <row r="1818" spans="28:29" x14ac:dyDescent="0.2">
      <c r="AB1818" s="54" t="e">
        <f t="shared" si="348"/>
        <v>#VALUE!</v>
      </c>
      <c r="AC1818" s="83" t="str">
        <f t="shared" si="347"/>
        <v/>
      </c>
    </row>
    <row r="1819" spans="28:29" x14ac:dyDescent="0.2">
      <c r="AB1819" s="54" t="e">
        <f t="shared" si="348"/>
        <v>#VALUE!</v>
      </c>
      <c r="AC1819" s="83" t="str">
        <f t="shared" si="347"/>
        <v/>
      </c>
    </row>
    <row r="1820" spans="28:29" x14ac:dyDescent="0.2">
      <c r="AB1820" s="54" t="e">
        <f t="shared" si="348"/>
        <v>#VALUE!</v>
      </c>
      <c r="AC1820" s="83" t="str">
        <f t="shared" si="347"/>
        <v/>
      </c>
    </row>
    <row r="1821" spans="28:29" x14ac:dyDescent="0.2">
      <c r="AB1821" s="54" t="e">
        <f t="shared" si="348"/>
        <v>#VALUE!</v>
      </c>
      <c r="AC1821" s="83" t="str">
        <f t="shared" si="347"/>
        <v/>
      </c>
    </row>
    <row r="1822" spans="28:29" x14ac:dyDescent="0.2">
      <c r="AB1822" s="54" t="e">
        <f t="shared" si="348"/>
        <v>#VALUE!</v>
      </c>
      <c r="AC1822" s="83" t="str">
        <f t="shared" si="347"/>
        <v/>
      </c>
    </row>
    <row r="1823" spans="28:29" x14ac:dyDescent="0.2">
      <c r="AB1823" s="54" t="e">
        <f t="shared" si="348"/>
        <v>#VALUE!</v>
      </c>
      <c r="AC1823" s="83" t="str">
        <f t="shared" si="347"/>
        <v/>
      </c>
    </row>
    <row r="1824" spans="28:29" x14ac:dyDescent="0.2">
      <c r="AB1824" s="54" t="e">
        <f t="shared" si="348"/>
        <v>#VALUE!</v>
      </c>
      <c r="AC1824" s="83" t="str">
        <f t="shared" si="347"/>
        <v/>
      </c>
    </row>
    <row r="1825" spans="28:29" x14ac:dyDescent="0.2">
      <c r="AB1825" s="54" t="e">
        <f t="shared" si="348"/>
        <v>#VALUE!</v>
      </c>
      <c r="AC1825" s="83" t="str">
        <f t="shared" si="347"/>
        <v/>
      </c>
    </row>
    <row r="1826" spans="28:29" x14ac:dyDescent="0.2">
      <c r="AB1826" s="54" t="e">
        <f t="shared" si="348"/>
        <v>#VALUE!</v>
      </c>
      <c r="AC1826" s="83" t="str">
        <f t="shared" si="347"/>
        <v/>
      </c>
    </row>
    <row r="1827" spans="28:29" x14ac:dyDescent="0.2">
      <c r="AB1827" s="54" t="e">
        <f t="shared" si="348"/>
        <v>#VALUE!</v>
      </c>
      <c r="AC1827" s="83" t="str">
        <f t="shared" si="347"/>
        <v/>
      </c>
    </row>
    <row r="1828" spans="28:29" x14ac:dyDescent="0.2">
      <c r="AB1828" s="54" t="e">
        <f t="shared" si="348"/>
        <v>#VALUE!</v>
      </c>
      <c r="AC1828" s="83" t="str">
        <f t="shared" si="347"/>
        <v/>
      </c>
    </row>
    <row r="1829" spans="28:29" x14ac:dyDescent="0.2">
      <c r="AB1829" s="54" t="e">
        <f t="shared" si="348"/>
        <v>#VALUE!</v>
      </c>
      <c r="AC1829" s="83" t="str">
        <f t="shared" si="347"/>
        <v/>
      </c>
    </row>
    <row r="1830" spans="28:29" x14ac:dyDescent="0.2">
      <c r="AB1830" s="54" t="e">
        <f t="shared" si="348"/>
        <v>#VALUE!</v>
      </c>
      <c r="AC1830" s="83" t="str">
        <f t="shared" ref="AC1830:AC1893" si="349">IF(AA837=1,IF(F837=F836,"",F837),"")</f>
        <v/>
      </c>
    </row>
    <row r="1831" spans="28:29" x14ac:dyDescent="0.2">
      <c r="AB1831" s="54" t="e">
        <f t="shared" si="348"/>
        <v>#VALUE!</v>
      </c>
      <c r="AC1831" s="83" t="str">
        <f t="shared" si="349"/>
        <v/>
      </c>
    </row>
    <row r="1832" spans="28:29" x14ac:dyDescent="0.2">
      <c r="AB1832" s="54" t="e">
        <f t="shared" si="348"/>
        <v>#VALUE!</v>
      </c>
      <c r="AC1832" s="83" t="str">
        <f t="shared" si="349"/>
        <v/>
      </c>
    </row>
    <row r="1833" spans="28:29" x14ac:dyDescent="0.2">
      <c r="AB1833" s="54" t="e">
        <f t="shared" si="348"/>
        <v>#VALUE!</v>
      </c>
      <c r="AC1833" s="83" t="str">
        <f t="shared" si="349"/>
        <v/>
      </c>
    </row>
    <row r="1834" spans="28:29" x14ac:dyDescent="0.2">
      <c r="AB1834" s="54" t="e">
        <f t="shared" si="348"/>
        <v>#VALUE!</v>
      </c>
      <c r="AC1834" s="83" t="str">
        <f t="shared" si="349"/>
        <v/>
      </c>
    </row>
    <row r="1835" spans="28:29" x14ac:dyDescent="0.2">
      <c r="AB1835" s="54" t="e">
        <f t="shared" si="348"/>
        <v>#VALUE!</v>
      </c>
      <c r="AC1835" s="83" t="str">
        <f t="shared" si="349"/>
        <v/>
      </c>
    </row>
    <row r="1836" spans="28:29" x14ac:dyDescent="0.2">
      <c r="AB1836" s="54" t="e">
        <f t="shared" si="348"/>
        <v>#VALUE!</v>
      </c>
      <c r="AC1836" s="83" t="str">
        <f t="shared" si="349"/>
        <v/>
      </c>
    </row>
    <row r="1837" spans="28:29" x14ac:dyDescent="0.2">
      <c r="AB1837" s="54" t="e">
        <f t="shared" si="348"/>
        <v>#VALUE!</v>
      </c>
      <c r="AC1837" s="83" t="str">
        <f t="shared" si="349"/>
        <v/>
      </c>
    </row>
    <row r="1838" spans="28:29" x14ac:dyDescent="0.2">
      <c r="AB1838" s="54" t="e">
        <f t="shared" si="348"/>
        <v>#VALUE!</v>
      </c>
      <c r="AC1838" s="83" t="str">
        <f t="shared" si="349"/>
        <v/>
      </c>
    </row>
    <row r="1839" spans="28:29" x14ac:dyDescent="0.2">
      <c r="AB1839" s="54" t="e">
        <f t="shared" si="348"/>
        <v>#VALUE!</v>
      </c>
      <c r="AC1839" s="83" t="str">
        <f t="shared" si="349"/>
        <v/>
      </c>
    </row>
    <row r="1840" spans="28:29" x14ac:dyDescent="0.2">
      <c r="AB1840" s="54" t="e">
        <f t="shared" si="348"/>
        <v>#VALUE!</v>
      </c>
      <c r="AC1840" s="83" t="str">
        <f t="shared" si="349"/>
        <v/>
      </c>
    </row>
    <row r="1841" spans="28:29" x14ac:dyDescent="0.2">
      <c r="AB1841" s="54" t="e">
        <f t="shared" si="348"/>
        <v>#VALUE!</v>
      </c>
      <c r="AC1841" s="83" t="str">
        <f t="shared" si="349"/>
        <v/>
      </c>
    </row>
    <row r="1842" spans="28:29" x14ac:dyDescent="0.2">
      <c r="AB1842" s="54" t="e">
        <f t="shared" si="348"/>
        <v>#VALUE!</v>
      </c>
      <c r="AC1842" s="83" t="str">
        <f t="shared" si="349"/>
        <v/>
      </c>
    </row>
    <row r="1843" spans="28:29" x14ac:dyDescent="0.2">
      <c r="AB1843" s="54" t="e">
        <f t="shared" si="348"/>
        <v>#VALUE!</v>
      </c>
      <c r="AC1843" s="83" t="str">
        <f t="shared" si="349"/>
        <v/>
      </c>
    </row>
    <row r="1844" spans="28:29" x14ac:dyDescent="0.2">
      <c r="AB1844" s="54" t="e">
        <f t="shared" si="348"/>
        <v>#VALUE!</v>
      </c>
      <c r="AC1844" s="83" t="str">
        <f t="shared" si="349"/>
        <v/>
      </c>
    </row>
    <row r="1845" spans="28:29" x14ac:dyDescent="0.2">
      <c r="AB1845" s="54" t="e">
        <f t="shared" si="348"/>
        <v>#VALUE!</v>
      </c>
      <c r="AC1845" s="83" t="str">
        <f t="shared" si="349"/>
        <v/>
      </c>
    </row>
    <row r="1846" spans="28:29" x14ac:dyDescent="0.2">
      <c r="AB1846" s="54" t="e">
        <f t="shared" si="348"/>
        <v>#VALUE!</v>
      </c>
      <c r="AC1846" s="83" t="str">
        <f t="shared" si="349"/>
        <v/>
      </c>
    </row>
    <row r="1847" spans="28:29" x14ac:dyDescent="0.2">
      <c r="AB1847" s="54" t="e">
        <f t="shared" si="348"/>
        <v>#VALUE!</v>
      </c>
      <c r="AC1847" s="83" t="str">
        <f t="shared" si="349"/>
        <v/>
      </c>
    </row>
    <row r="1848" spans="28:29" x14ac:dyDescent="0.2">
      <c r="AB1848" s="54" t="e">
        <f t="shared" si="348"/>
        <v>#VALUE!</v>
      </c>
      <c r="AC1848" s="83" t="str">
        <f t="shared" si="349"/>
        <v/>
      </c>
    </row>
    <row r="1849" spans="28:29" x14ac:dyDescent="0.2">
      <c r="AB1849" s="54" t="e">
        <f t="shared" si="348"/>
        <v>#VALUE!</v>
      </c>
      <c r="AC1849" s="83" t="str">
        <f t="shared" si="349"/>
        <v/>
      </c>
    </row>
    <row r="1850" spans="28:29" x14ac:dyDescent="0.2">
      <c r="AB1850" s="54" t="e">
        <f t="shared" si="348"/>
        <v>#VALUE!</v>
      </c>
      <c r="AC1850" s="83" t="str">
        <f t="shared" si="349"/>
        <v/>
      </c>
    </row>
    <row r="1851" spans="28:29" x14ac:dyDescent="0.2">
      <c r="AB1851" s="54" t="e">
        <f t="shared" si="348"/>
        <v>#VALUE!</v>
      </c>
      <c r="AC1851" s="83" t="str">
        <f t="shared" si="349"/>
        <v/>
      </c>
    </row>
    <row r="1852" spans="28:29" x14ac:dyDescent="0.2">
      <c r="AB1852" s="54" t="e">
        <f t="shared" si="348"/>
        <v>#VALUE!</v>
      </c>
      <c r="AC1852" s="83" t="str">
        <f t="shared" si="349"/>
        <v/>
      </c>
    </row>
    <row r="1853" spans="28:29" x14ac:dyDescent="0.2">
      <c r="AB1853" s="54" t="e">
        <f t="shared" si="348"/>
        <v>#VALUE!</v>
      </c>
      <c r="AC1853" s="83" t="str">
        <f t="shared" si="349"/>
        <v/>
      </c>
    </row>
    <row r="1854" spans="28:29" x14ac:dyDescent="0.2">
      <c r="AB1854" s="54" t="e">
        <f t="shared" si="348"/>
        <v>#VALUE!</v>
      </c>
      <c r="AC1854" s="83" t="str">
        <f t="shared" si="349"/>
        <v/>
      </c>
    </row>
    <row r="1855" spans="28:29" x14ac:dyDescent="0.2">
      <c r="AB1855" s="54" t="e">
        <f t="shared" si="348"/>
        <v>#VALUE!</v>
      </c>
      <c r="AC1855" s="83" t="str">
        <f t="shared" si="349"/>
        <v/>
      </c>
    </row>
    <row r="1856" spans="28:29" x14ac:dyDescent="0.2">
      <c r="AB1856" s="54" t="e">
        <f t="shared" si="348"/>
        <v>#VALUE!</v>
      </c>
      <c r="AC1856" s="83" t="str">
        <f t="shared" si="349"/>
        <v/>
      </c>
    </row>
    <row r="1857" spans="28:29" x14ac:dyDescent="0.2">
      <c r="AB1857" s="54" t="e">
        <f t="shared" si="348"/>
        <v>#VALUE!</v>
      </c>
      <c r="AC1857" s="83" t="str">
        <f t="shared" si="349"/>
        <v/>
      </c>
    </row>
    <row r="1858" spans="28:29" x14ac:dyDescent="0.2">
      <c r="AB1858" s="54" t="e">
        <f t="shared" si="348"/>
        <v>#VALUE!</v>
      </c>
      <c r="AC1858" s="83" t="str">
        <f t="shared" si="349"/>
        <v/>
      </c>
    </row>
    <row r="1859" spans="28:29" x14ac:dyDescent="0.2">
      <c r="AB1859" s="54" t="e">
        <f t="shared" si="348"/>
        <v>#VALUE!</v>
      </c>
      <c r="AC1859" s="83" t="str">
        <f t="shared" si="349"/>
        <v/>
      </c>
    </row>
    <row r="1860" spans="28:29" x14ac:dyDescent="0.2">
      <c r="AB1860" s="54" t="e">
        <f t="shared" si="348"/>
        <v>#VALUE!</v>
      </c>
      <c r="AC1860" s="83" t="str">
        <f t="shared" si="349"/>
        <v/>
      </c>
    </row>
    <row r="1861" spans="28:29" x14ac:dyDescent="0.2">
      <c r="AB1861" s="54" t="e">
        <f t="shared" ref="AB1861:AB1924" si="350">RANK(AC1861,$AC$5:$AC$1990,1)</f>
        <v>#VALUE!</v>
      </c>
      <c r="AC1861" s="83" t="str">
        <f t="shared" si="349"/>
        <v/>
      </c>
    </row>
    <row r="1862" spans="28:29" x14ac:dyDescent="0.2">
      <c r="AB1862" s="54" t="e">
        <f t="shared" si="350"/>
        <v>#VALUE!</v>
      </c>
      <c r="AC1862" s="83" t="str">
        <f t="shared" si="349"/>
        <v/>
      </c>
    </row>
    <row r="1863" spans="28:29" x14ac:dyDescent="0.2">
      <c r="AB1863" s="54" t="e">
        <f t="shared" si="350"/>
        <v>#VALUE!</v>
      </c>
      <c r="AC1863" s="83" t="str">
        <f t="shared" si="349"/>
        <v/>
      </c>
    </row>
    <row r="1864" spans="28:29" x14ac:dyDescent="0.2">
      <c r="AB1864" s="54" t="e">
        <f t="shared" si="350"/>
        <v>#VALUE!</v>
      </c>
      <c r="AC1864" s="83" t="str">
        <f t="shared" si="349"/>
        <v/>
      </c>
    </row>
    <row r="1865" spans="28:29" x14ac:dyDescent="0.2">
      <c r="AB1865" s="54" t="e">
        <f t="shared" si="350"/>
        <v>#VALUE!</v>
      </c>
      <c r="AC1865" s="83" t="str">
        <f t="shared" si="349"/>
        <v/>
      </c>
    </row>
    <row r="1866" spans="28:29" x14ac:dyDescent="0.2">
      <c r="AB1866" s="54" t="e">
        <f t="shared" si="350"/>
        <v>#VALUE!</v>
      </c>
      <c r="AC1866" s="83" t="str">
        <f t="shared" si="349"/>
        <v/>
      </c>
    </row>
    <row r="1867" spans="28:29" x14ac:dyDescent="0.2">
      <c r="AB1867" s="54" t="e">
        <f t="shared" si="350"/>
        <v>#VALUE!</v>
      </c>
      <c r="AC1867" s="83" t="str">
        <f t="shared" si="349"/>
        <v/>
      </c>
    </row>
    <row r="1868" spans="28:29" x14ac:dyDescent="0.2">
      <c r="AB1868" s="54" t="e">
        <f t="shared" si="350"/>
        <v>#VALUE!</v>
      </c>
      <c r="AC1868" s="83" t="str">
        <f t="shared" si="349"/>
        <v/>
      </c>
    </row>
    <row r="1869" spans="28:29" x14ac:dyDescent="0.2">
      <c r="AB1869" s="54" t="e">
        <f t="shared" si="350"/>
        <v>#VALUE!</v>
      </c>
      <c r="AC1869" s="83" t="str">
        <f t="shared" si="349"/>
        <v/>
      </c>
    </row>
    <row r="1870" spans="28:29" x14ac:dyDescent="0.2">
      <c r="AB1870" s="54" t="e">
        <f t="shared" si="350"/>
        <v>#VALUE!</v>
      </c>
      <c r="AC1870" s="83" t="str">
        <f t="shared" si="349"/>
        <v/>
      </c>
    </row>
    <row r="1871" spans="28:29" x14ac:dyDescent="0.2">
      <c r="AB1871" s="54" t="e">
        <f t="shared" si="350"/>
        <v>#VALUE!</v>
      </c>
      <c r="AC1871" s="83" t="str">
        <f t="shared" si="349"/>
        <v/>
      </c>
    </row>
    <row r="1872" spans="28:29" x14ac:dyDescent="0.2">
      <c r="AB1872" s="54" t="e">
        <f t="shared" si="350"/>
        <v>#VALUE!</v>
      </c>
      <c r="AC1872" s="83" t="str">
        <f t="shared" si="349"/>
        <v/>
      </c>
    </row>
    <row r="1873" spans="28:29" x14ac:dyDescent="0.2">
      <c r="AB1873" s="54" t="e">
        <f t="shared" si="350"/>
        <v>#VALUE!</v>
      </c>
      <c r="AC1873" s="83" t="str">
        <f t="shared" si="349"/>
        <v/>
      </c>
    </row>
    <row r="1874" spans="28:29" x14ac:dyDescent="0.2">
      <c r="AB1874" s="54" t="e">
        <f t="shared" si="350"/>
        <v>#VALUE!</v>
      </c>
      <c r="AC1874" s="83" t="str">
        <f t="shared" si="349"/>
        <v/>
      </c>
    </row>
    <row r="1875" spans="28:29" x14ac:dyDescent="0.2">
      <c r="AB1875" s="54" t="e">
        <f t="shared" si="350"/>
        <v>#VALUE!</v>
      </c>
      <c r="AC1875" s="83" t="str">
        <f t="shared" si="349"/>
        <v/>
      </c>
    </row>
    <row r="1876" spans="28:29" x14ac:dyDescent="0.2">
      <c r="AB1876" s="54" t="e">
        <f t="shared" si="350"/>
        <v>#VALUE!</v>
      </c>
      <c r="AC1876" s="83" t="str">
        <f t="shared" si="349"/>
        <v/>
      </c>
    </row>
    <row r="1877" spans="28:29" x14ac:dyDescent="0.2">
      <c r="AB1877" s="54" t="e">
        <f t="shared" si="350"/>
        <v>#VALUE!</v>
      </c>
      <c r="AC1877" s="83" t="str">
        <f t="shared" si="349"/>
        <v/>
      </c>
    </row>
    <row r="1878" spans="28:29" x14ac:dyDescent="0.2">
      <c r="AB1878" s="54" t="e">
        <f t="shared" si="350"/>
        <v>#VALUE!</v>
      </c>
      <c r="AC1878" s="83" t="str">
        <f t="shared" si="349"/>
        <v/>
      </c>
    </row>
    <row r="1879" spans="28:29" x14ac:dyDescent="0.2">
      <c r="AB1879" s="54" t="e">
        <f t="shared" si="350"/>
        <v>#VALUE!</v>
      </c>
      <c r="AC1879" s="83" t="str">
        <f t="shared" si="349"/>
        <v/>
      </c>
    </row>
    <row r="1880" spans="28:29" x14ac:dyDescent="0.2">
      <c r="AB1880" s="54" t="e">
        <f t="shared" si="350"/>
        <v>#VALUE!</v>
      </c>
      <c r="AC1880" s="83" t="str">
        <f t="shared" si="349"/>
        <v/>
      </c>
    </row>
    <row r="1881" spans="28:29" x14ac:dyDescent="0.2">
      <c r="AB1881" s="54" t="e">
        <f t="shared" si="350"/>
        <v>#VALUE!</v>
      </c>
      <c r="AC1881" s="83" t="str">
        <f t="shared" si="349"/>
        <v/>
      </c>
    </row>
    <row r="1882" spans="28:29" x14ac:dyDescent="0.2">
      <c r="AB1882" s="54" t="e">
        <f t="shared" si="350"/>
        <v>#VALUE!</v>
      </c>
      <c r="AC1882" s="83" t="str">
        <f t="shared" si="349"/>
        <v/>
      </c>
    </row>
    <row r="1883" spans="28:29" x14ac:dyDescent="0.2">
      <c r="AB1883" s="54" t="e">
        <f t="shared" si="350"/>
        <v>#VALUE!</v>
      </c>
      <c r="AC1883" s="83" t="str">
        <f t="shared" si="349"/>
        <v/>
      </c>
    </row>
    <row r="1884" spans="28:29" x14ac:dyDescent="0.2">
      <c r="AB1884" s="54" t="e">
        <f t="shared" si="350"/>
        <v>#VALUE!</v>
      </c>
      <c r="AC1884" s="83" t="str">
        <f t="shared" si="349"/>
        <v/>
      </c>
    </row>
    <row r="1885" spans="28:29" x14ac:dyDescent="0.2">
      <c r="AB1885" s="54" t="e">
        <f t="shared" si="350"/>
        <v>#VALUE!</v>
      </c>
      <c r="AC1885" s="83" t="str">
        <f t="shared" si="349"/>
        <v/>
      </c>
    </row>
    <row r="1886" spans="28:29" x14ac:dyDescent="0.2">
      <c r="AB1886" s="54" t="e">
        <f t="shared" si="350"/>
        <v>#VALUE!</v>
      </c>
      <c r="AC1886" s="83" t="str">
        <f t="shared" si="349"/>
        <v/>
      </c>
    </row>
    <row r="1887" spans="28:29" x14ac:dyDescent="0.2">
      <c r="AB1887" s="54" t="e">
        <f t="shared" si="350"/>
        <v>#VALUE!</v>
      </c>
      <c r="AC1887" s="83" t="str">
        <f t="shared" si="349"/>
        <v/>
      </c>
    </row>
    <row r="1888" spans="28:29" x14ac:dyDescent="0.2">
      <c r="AB1888" s="54" t="e">
        <f t="shared" si="350"/>
        <v>#VALUE!</v>
      </c>
      <c r="AC1888" s="83" t="str">
        <f t="shared" si="349"/>
        <v/>
      </c>
    </row>
    <row r="1889" spans="28:29" x14ac:dyDescent="0.2">
      <c r="AB1889" s="54" t="e">
        <f t="shared" si="350"/>
        <v>#VALUE!</v>
      </c>
      <c r="AC1889" s="83" t="str">
        <f t="shared" si="349"/>
        <v/>
      </c>
    </row>
    <row r="1890" spans="28:29" x14ac:dyDescent="0.2">
      <c r="AB1890" s="54" t="e">
        <f t="shared" si="350"/>
        <v>#VALUE!</v>
      </c>
      <c r="AC1890" s="83" t="str">
        <f t="shared" si="349"/>
        <v/>
      </c>
    </row>
    <row r="1891" spans="28:29" x14ac:dyDescent="0.2">
      <c r="AB1891" s="54" t="e">
        <f t="shared" si="350"/>
        <v>#VALUE!</v>
      </c>
      <c r="AC1891" s="83" t="str">
        <f t="shared" si="349"/>
        <v/>
      </c>
    </row>
    <row r="1892" spans="28:29" x14ac:dyDescent="0.2">
      <c r="AB1892" s="54" t="e">
        <f t="shared" si="350"/>
        <v>#VALUE!</v>
      </c>
      <c r="AC1892" s="83" t="str">
        <f t="shared" si="349"/>
        <v/>
      </c>
    </row>
    <row r="1893" spans="28:29" x14ac:dyDescent="0.2">
      <c r="AB1893" s="54" t="e">
        <f t="shared" si="350"/>
        <v>#VALUE!</v>
      </c>
      <c r="AC1893" s="83" t="str">
        <f t="shared" si="349"/>
        <v/>
      </c>
    </row>
    <row r="1894" spans="28:29" x14ac:dyDescent="0.2">
      <c r="AB1894" s="54" t="e">
        <f t="shared" si="350"/>
        <v>#VALUE!</v>
      </c>
      <c r="AC1894" s="83" t="str">
        <f t="shared" ref="AC1894:AC1957" si="351">IF(AA901=1,IF(F901=F900,"",F901),"")</f>
        <v/>
      </c>
    </row>
    <row r="1895" spans="28:29" x14ac:dyDescent="0.2">
      <c r="AB1895" s="54" t="e">
        <f t="shared" si="350"/>
        <v>#VALUE!</v>
      </c>
      <c r="AC1895" s="83" t="str">
        <f t="shared" si="351"/>
        <v/>
      </c>
    </row>
    <row r="1896" spans="28:29" x14ac:dyDescent="0.2">
      <c r="AB1896" s="54" t="e">
        <f t="shared" si="350"/>
        <v>#VALUE!</v>
      </c>
      <c r="AC1896" s="83" t="str">
        <f t="shared" si="351"/>
        <v/>
      </c>
    </row>
    <row r="1897" spans="28:29" x14ac:dyDescent="0.2">
      <c r="AB1897" s="54" t="e">
        <f t="shared" si="350"/>
        <v>#VALUE!</v>
      </c>
      <c r="AC1897" s="83" t="str">
        <f t="shared" si="351"/>
        <v/>
      </c>
    </row>
    <row r="1898" spans="28:29" x14ac:dyDescent="0.2">
      <c r="AB1898" s="54" t="e">
        <f t="shared" si="350"/>
        <v>#VALUE!</v>
      </c>
      <c r="AC1898" s="83" t="str">
        <f t="shared" si="351"/>
        <v/>
      </c>
    </row>
    <row r="1899" spans="28:29" x14ac:dyDescent="0.2">
      <c r="AB1899" s="54" t="e">
        <f t="shared" si="350"/>
        <v>#VALUE!</v>
      </c>
      <c r="AC1899" s="83" t="str">
        <f t="shared" si="351"/>
        <v/>
      </c>
    </row>
    <row r="1900" spans="28:29" x14ac:dyDescent="0.2">
      <c r="AB1900" s="54" t="e">
        <f t="shared" si="350"/>
        <v>#VALUE!</v>
      </c>
      <c r="AC1900" s="83" t="str">
        <f t="shared" si="351"/>
        <v/>
      </c>
    </row>
    <row r="1901" spans="28:29" x14ac:dyDescent="0.2">
      <c r="AB1901" s="54" t="e">
        <f t="shared" si="350"/>
        <v>#VALUE!</v>
      </c>
      <c r="AC1901" s="83" t="str">
        <f t="shared" si="351"/>
        <v/>
      </c>
    </row>
    <row r="1902" spans="28:29" x14ac:dyDescent="0.2">
      <c r="AB1902" s="54" t="e">
        <f t="shared" si="350"/>
        <v>#VALUE!</v>
      </c>
      <c r="AC1902" s="83" t="str">
        <f t="shared" si="351"/>
        <v/>
      </c>
    </row>
    <row r="1903" spans="28:29" x14ac:dyDescent="0.2">
      <c r="AB1903" s="54" t="e">
        <f t="shared" si="350"/>
        <v>#VALUE!</v>
      </c>
      <c r="AC1903" s="83" t="str">
        <f t="shared" si="351"/>
        <v/>
      </c>
    </row>
    <row r="1904" spans="28:29" x14ac:dyDescent="0.2">
      <c r="AB1904" s="54" t="e">
        <f t="shared" si="350"/>
        <v>#VALUE!</v>
      </c>
      <c r="AC1904" s="83" t="str">
        <f t="shared" si="351"/>
        <v/>
      </c>
    </row>
    <row r="1905" spans="28:29" x14ac:dyDescent="0.2">
      <c r="AB1905" s="54" t="e">
        <f t="shared" si="350"/>
        <v>#VALUE!</v>
      </c>
      <c r="AC1905" s="83" t="str">
        <f t="shared" si="351"/>
        <v/>
      </c>
    </row>
    <row r="1906" spans="28:29" x14ac:dyDescent="0.2">
      <c r="AB1906" s="54" t="e">
        <f t="shared" si="350"/>
        <v>#VALUE!</v>
      </c>
      <c r="AC1906" s="83" t="str">
        <f t="shared" si="351"/>
        <v/>
      </c>
    </row>
    <row r="1907" spans="28:29" x14ac:dyDescent="0.2">
      <c r="AB1907" s="54" t="e">
        <f t="shared" si="350"/>
        <v>#VALUE!</v>
      </c>
      <c r="AC1907" s="83" t="str">
        <f t="shared" si="351"/>
        <v/>
      </c>
    </row>
    <row r="1908" spans="28:29" x14ac:dyDescent="0.2">
      <c r="AB1908" s="54" t="e">
        <f t="shared" si="350"/>
        <v>#VALUE!</v>
      </c>
      <c r="AC1908" s="83" t="str">
        <f t="shared" si="351"/>
        <v/>
      </c>
    </row>
    <row r="1909" spans="28:29" x14ac:dyDescent="0.2">
      <c r="AB1909" s="54" t="e">
        <f t="shared" si="350"/>
        <v>#VALUE!</v>
      </c>
      <c r="AC1909" s="83" t="str">
        <f t="shared" si="351"/>
        <v/>
      </c>
    </row>
    <row r="1910" spans="28:29" x14ac:dyDescent="0.2">
      <c r="AB1910" s="54" t="e">
        <f t="shared" si="350"/>
        <v>#VALUE!</v>
      </c>
      <c r="AC1910" s="83" t="str">
        <f t="shared" si="351"/>
        <v/>
      </c>
    </row>
    <row r="1911" spans="28:29" x14ac:dyDescent="0.2">
      <c r="AB1911" s="54" t="e">
        <f t="shared" si="350"/>
        <v>#VALUE!</v>
      </c>
      <c r="AC1911" s="83" t="str">
        <f t="shared" si="351"/>
        <v/>
      </c>
    </row>
    <row r="1912" spans="28:29" x14ac:dyDescent="0.2">
      <c r="AB1912" s="54" t="e">
        <f t="shared" si="350"/>
        <v>#VALUE!</v>
      </c>
      <c r="AC1912" s="83" t="str">
        <f t="shared" si="351"/>
        <v/>
      </c>
    </row>
    <row r="1913" spans="28:29" x14ac:dyDescent="0.2">
      <c r="AB1913" s="54" t="e">
        <f t="shared" si="350"/>
        <v>#VALUE!</v>
      </c>
      <c r="AC1913" s="83" t="str">
        <f t="shared" si="351"/>
        <v/>
      </c>
    </row>
    <row r="1914" spans="28:29" x14ac:dyDescent="0.2">
      <c r="AB1914" s="54" t="e">
        <f t="shared" si="350"/>
        <v>#VALUE!</v>
      </c>
      <c r="AC1914" s="83" t="str">
        <f t="shared" si="351"/>
        <v/>
      </c>
    </row>
    <row r="1915" spans="28:29" x14ac:dyDescent="0.2">
      <c r="AB1915" s="54" t="e">
        <f t="shared" si="350"/>
        <v>#VALUE!</v>
      </c>
      <c r="AC1915" s="83" t="str">
        <f t="shared" si="351"/>
        <v/>
      </c>
    </row>
    <row r="1916" spans="28:29" x14ac:dyDescent="0.2">
      <c r="AB1916" s="54" t="e">
        <f t="shared" si="350"/>
        <v>#VALUE!</v>
      </c>
      <c r="AC1916" s="83" t="str">
        <f t="shared" si="351"/>
        <v/>
      </c>
    </row>
    <row r="1917" spans="28:29" x14ac:dyDescent="0.2">
      <c r="AB1917" s="54" t="e">
        <f t="shared" si="350"/>
        <v>#VALUE!</v>
      </c>
      <c r="AC1917" s="83" t="str">
        <f t="shared" si="351"/>
        <v/>
      </c>
    </row>
    <row r="1918" spans="28:29" x14ac:dyDescent="0.2">
      <c r="AB1918" s="54" t="e">
        <f t="shared" si="350"/>
        <v>#VALUE!</v>
      </c>
      <c r="AC1918" s="83" t="str">
        <f t="shared" si="351"/>
        <v/>
      </c>
    </row>
    <row r="1919" spans="28:29" x14ac:dyDescent="0.2">
      <c r="AB1919" s="54" t="e">
        <f t="shared" si="350"/>
        <v>#VALUE!</v>
      </c>
      <c r="AC1919" s="83" t="str">
        <f t="shared" si="351"/>
        <v/>
      </c>
    </row>
    <row r="1920" spans="28:29" x14ac:dyDescent="0.2">
      <c r="AB1920" s="54" t="e">
        <f t="shared" si="350"/>
        <v>#VALUE!</v>
      </c>
      <c r="AC1920" s="83" t="str">
        <f t="shared" si="351"/>
        <v/>
      </c>
    </row>
    <row r="1921" spans="28:29" x14ac:dyDescent="0.2">
      <c r="AB1921" s="54" t="e">
        <f t="shared" si="350"/>
        <v>#VALUE!</v>
      </c>
      <c r="AC1921" s="83" t="str">
        <f t="shared" si="351"/>
        <v/>
      </c>
    </row>
    <row r="1922" spans="28:29" x14ac:dyDescent="0.2">
      <c r="AB1922" s="54" t="e">
        <f t="shared" si="350"/>
        <v>#VALUE!</v>
      </c>
      <c r="AC1922" s="83" t="str">
        <f t="shared" si="351"/>
        <v/>
      </c>
    </row>
    <row r="1923" spans="28:29" x14ac:dyDescent="0.2">
      <c r="AB1923" s="54" t="e">
        <f t="shared" si="350"/>
        <v>#VALUE!</v>
      </c>
      <c r="AC1923" s="83" t="str">
        <f t="shared" si="351"/>
        <v/>
      </c>
    </row>
    <row r="1924" spans="28:29" x14ac:dyDescent="0.2">
      <c r="AB1924" s="54" t="e">
        <f t="shared" si="350"/>
        <v>#VALUE!</v>
      </c>
      <c r="AC1924" s="83" t="str">
        <f t="shared" si="351"/>
        <v/>
      </c>
    </row>
    <row r="1925" spans="28:29" x14ac:dyDescent="0.2">
      <c r="AB1925" s="54" t="e">
        <f t="shared" ref="AB1925:AB1988" si="352">RANK(AC1925,$AC$5:$AC$1990,1)</f>
        <v>#VALUE!</v>
      </c>
      <c r="AC1925" s="83" t="str">
        <f t="shared" si="351"/>
        <v/>
      </c>
    </row>
    <row r="1926" spans="28:29" x14ac:dyDescent="0.2">
      <c r="AB1926" s="54" t="e">
        <f t="shared" si="352"/>
        <v>#VALUE!</v>
      </c>
      <c r="AC1926" s="83" t="str">
        <f t="shared" si="351"/>
        <v/>
      </c>
    </row>
    <row r="1927" spans="28:29" x14ac:dyDescent="0.2">
      <c r="AB1927" s="54" t="e">
        <f t="shared" si="352"/>
        <v>#VALUE!</v>
      </c>
      <c r="AC1927" s="83" t="str">
        <f t="shared" si="351"/>
        <v/>
      </c>
    </row>
    <row r="1928" spans="28:29" x14ac:dyDescent="0.2">
      <c r="AB1928" s="54" t="e">
        <f t="shared" si="352"/>
        <v>#VALUE!</v>
      </c>
      <c r="AC1928" s="83" t="str">
        <f t="shared" si="351"/>
        <v/>
      </c>
    </row>
    <row r="1929" spans="28:29" x14ac:dyDescent="0.2">
      <c r="AB1929" s="54" t="e">
        <f t="shared" si="352"/>
        <v>#VALUE!</v>
      </c>
      <c r="AC1929" s="83" t="str">
        <f t="shared" si="351"/>
        <v/>
      </c>
    </row>
    <row r="1930" spans="28:29" x14ac:dyDescent="0.2">
      <c r="AB1930" s="54" t="e">
        <f t="shared" si="352"/>
        <v>#VALUE!</v>
      </c>
      <c r="AC1930" s="83" t="str">
        <f t="shared" si="351"/>
        <v/>
      </c>
    </row>
    <row r="1931" spans="28:29" x14ac:dyDescent="0.2">
      <c r="AB1931" s="54" t="e">
        <f t="shared" si="352"/>
        <v>#VALUE!</v>
      </c>
      <c r="AC1931" s="83" t="str">
        <f t="shared" si="351"/>
        <v/>
      </c>
    </row>
    <row r="1932" spans="28:29" x14ac:dyDescent="0.2">
      <c r="AB1932" s="54" t="e">
        <f t="shared" si="352"/>
        <v>#VALUE!</v>
      </c>
      <c r="AC1932" s="83" t="str">
        <f t="shared" si="351"/>
        <v/>
      </c>
    </row>
    <row r="1933" spans="28:29" x14ac:dyDescent="0.2">
      <c r="AB1933" s="54" t="e">
        <f t="shared" si="352"/>
        <v>#VALUE!</v>
      </c>
      <c r="AC1933" s="83" t="str">
        <f t="shared" si="351"/>
        <v/>
      </c>
    </row>
    <row r="1934" spans="28:29" x14ac:dyDescent="0.2">
      <c r="AB1934" s="54" t="e">
        <f t="shared" si="352"/>
        <v>#VALUE!</v>
      </c>
      <c r="AC1934" s="83" t="str">
        <f t="shared" si="351"/>
        <v/>
      </c>
    </row>
    <row r="1935" spans="28:29" x14ac:dyDescent="0.2">
      <c r="AB1935" s="54" t="e">
        <f t="shared" si="352"/>
        <v>#VALUE!</v>
      </c>
      <c r="AC1935" s="83" t="str">
        <f t="shared" si="351"/>
        <v/>
      </c>
    </row>
    <row r="1936" spans="28:29" x14ac:dyDescent="0.2">
      <c r="AB1936" s="54" t="e">
        <f t="shared" si="352"/>
        <v>#VALUE!</v>
      </c>
      <c r="AC1936" s="83" t="str">
        <f t="shared" si="351"/>
        <v/>
      </c>
    </row>
    <row r="1937" spans="28:29" x14ac:dyDescent="0.2">
      <c r="AB1937" s="54" t="e">
        <f t="shared" si="352"/>
        <v>#VALUE!</v>
      </c>
      <c r="AC1937" s="83" t="str">
        <f t="shared" si="351"/>
        <v/>
      </c>
    </row>
    <row r="1938" spans="28:29" x14ac:dyDescent="0.2">
      <c r="AB1938" s="54" t="e">
        <f t="shared" si="352"/>
        <v>#VALUE!</v>
      </c>
      <c r="AC1938" s="83" t="str">
        <f t="shared" si="351"/>
        <v/>
      </c>
    </row>
    <row r="1939" spans="28:29" x14ac:dyDescent="0.2">
      <c r="AB1939" s="54" t="e">
        <f t="shared" si="352"/>
        <v>#VALUE!</v>
      </c>
      <c r="AC1939" s="83" t="str">
        <f t="shared" si="351"/>
        <v/>
      </c>
    </row>
    <row r="1940" spans="28:29" x14ac:dyDescent="0.2">
      <c r="AB1940" s="54" t="e">
        <f t="shared" si="352"/>
        <v>#VALUE!</v>
      </c>
      <c r="AC1940" s="83" t="str">
        <f t="shared" si="351"/>
        <v/>
      </c>
    </row>
    <row r="1941" spans="28:29" x14ac:dyDescent="0.2">
      <c r="AB1941" s="54" t="e">
        <f t="shared" si="352"/>
        <v>#VALUE!</v>
      </c>
      <c r="AC1941" s="83" t="str">
        <f t="shared" si="351"/>
        <v/>
      </c>
    </row>
    <row r="1942" spans="28:29" x14ac:dyDescent="0.2">
      <c r="AB1942" s="54" t="e">
        <f t="shared" si="352"/>
        <v>#VALUE!</v>
      </c>
      <c r="AC1942" s="83" t="str">
        <f t="shared" si="351"/>
        <v/>
      </c>
    </row>
    <row r="1943" spans="28:29" x14ac:dyDescent="0.2">
      <c r="AB1943" s="54" t="e">
        <f t="shared" si="352"/>
        <v>#VALUE!</v>
      </c>
      <c r="AC1943" s="83" t="str">
        <f t="shared" si="351"/>
        <v/>
      </c>
    </row>
    <row r="1944" spans="28:29" x14ac:dyDescent="0.2">
      <c r="AB1944" s="54" t="e">
        <f t="shared" si="352"/>
        <v>#VALUE!</v>
      </c>
      <c r="AC1944" s="83" t="str">
        <f t="shared" si="351"/>
        <v/>
      </c>
    </row>
    <row r="1945" spans="28:29" x14ac:dyDescent="0.2">
      <c r="AB1945" s="54" t="e">
        <f t="shared" si="352"/>
        <v>#VALUE!</v>
      </c>
      <c r="AC1945" s="83" t="str">
        <f t="shared" si="351"/>
        <v/>
      </c>
    </row>
    <row r="1946" spans="28:29" x14ac:dyDescent="0.2">
      <c r="AB1946" s="54" t="e">
        <f t="shared" si="352"/>
        <v>#VALUE!</v>
      </c>
      <c r="AC1946" s="83" t="str">
        <f t="shared" si="351"/>
        <v/>
      </c>
    </row>
    <row r="1947" spans="28:29" x14ac:dyDescent="0.2">
      <c r="AB1947" s="54" t="e">
        <f t="shared" si="352"/>
        <v>#VALUE!</v>
      </c>
      <c r="AC1947" s="83" t="str">
        <f t="shared" si="351"/>
        <v/>
      </c>
    </row>
    <row r="1948" spans="28:29" x14ac:dyDescent="0.2">
      <c r="AB1948" s="54" t="e">
        <f t="shared" si="352"/>
        <v>#VALUE!</v>
      </c>
      <c r="AC1948" s="83" t="str">
        <f t="shared" si="351"/>
        <v/>
      </c>
    </row>
    <row r="1949" spans="28:29" x14ac:dyDescent="0.2">
      <c r="AB1949" s="54" t="e">
        <f t="shared" si="352"/>
        <v>#VALUE!</v>
      </c>
      <c r="AC1949" s="83" t="str">
        <f t="shared" si="351"/>
        <v/>
      </c>
    </row>
    <row r="1950" spans="28:29" x14ac:dyDescent="0.2">
      <c r="AB1950" s="54" t="e">
        <f t="shared" si="352"/>
        <v>#VALUE!</v>
      </c>
      <c r="AC1950" s="83" t="str">
        <f t="shared" si="351"/>
        <v/>
      </c>
    </row>
    <row r="1951" spans="28:29" x14ac:dyDescent="0.2">
      <c r="AB1951" s="54" t="e">
        <f t="shared" si="352"/>
        <v>#VALUE!</v>
      </c>
      <c r="AC1951" s="83" t="str">
        <f t="shared" si="351"/>
        <v/>
      </c>
    </row>
    <row r="1952" spans="28:29" x14ac:dyDescent="0.2">
      <c r="AB1952" s="54" t="e">
        <f t="shared" si="352"/>
        <v>#VALUE!</v>
      </c>
      <c r="AC1952" s="83" t="str">
        <f t="shared" si="351"/>
        <v/>
      </c>
    </row>
    <row r="1953" spans="28:29" x14ac:dyDescent="0.2">
      <c r="AB1953" s="54" t="e">
        <f t="shared" si="352"/>
        <v>#VALUE!</v>
      </c>
      <c r="AC1953" s="83" t="str">
        <f t="shared" si="351"/>
        <v/>
      </c>
    </row>
    <row r="1954" spans="28:29" x14ac:dyDescent="0.2">
      <c r="AB1954" s="54" t="e">
        <f t="shared" si="352"/>
        <v>#VALUE!</v>
      </c>
      <c r="AC1954" s="83" t="str">
        <f t="shared" si="351"/>
        <v/>
      </c>
    </row>
    <row r="1955" spans="28:29" x14ac:dyDescent="0.2">
      <c r="AB1955" s="54" t="e">
        <f t="shared" si="352"/>
        <v>#VALUE!</v>
      </c>
      <c r="AC1955" s="83" t="str">
        <f t="shared" si="351"/>
        <v/>
      </c>
    </row>
    <row r="1956" spans="28:29" x14ac:dyDescent="0.2">
      <c r="AB1956" s="54" t="e">
        <f t="shared" si="352"/>
        <v>#VALUE!</v>
      </c>
      <c r="AC1956" s="83" t="str">
        <f t="shared" si="351"/>
        <v/>
      </c>
    </row>
    <row r="1957" spans="28:29" x14ac:dyDescent="0.2">
      <c r="AB1957" s="54" t="e">
        <f t="shared" si="352"/>
        <v>#VALUE!</v>
      </c>
      <c r="AC1957" s="83" t="str">
        <f t="shared" si="351"/>
        <v/>
      </c>
    </row>
    <row r="1958" spans="28:29" x14ac:dyDescent="0.2">
      <c r="AB1958" s="54" t="e">
        <f t="shared" si="352"/>
        <v>#VALUE!</v>
      </c>
      <c r="AC1958" s="83" t="str">
        <f t="shared" ref="AC1958:AC1990" si="353">IF(AA965=1,IF(F965=F964,"",F965),"")</f>
        <v/>
      </c>
    </row>
    <row r="1959" spans="28:29" x14ac:dyDescent="0.2">
      <c r="AB1959" s="54" t="e">
        <f t="shared" si="352"/>
        <v>#VALUE!</v>
      </c>
      <c r="AC1959" s="83" t="str">
        <f t="shared" si="353"/>
        <v/>
      </c>
    </row>
    <row r="1960" spans="28:29" x14ac:dyDescent="0.2">
      <c r="AB1960" s="54" t="e">
        <f t="shared" si="352"/>
        <v>#VALUE!</v>
      </c>
      <c r="AC1960" s="83" t="str">
        <f t="shared" si="353"/>
        <v/>
      </c>
    </row>
    <row r="1961" spans="28:29" x14ac:dyDescent="0.2">
      <c r="AB1961" s="54" t="e">
        <f t="shared" si="352"/>
        <v>#VALUE!</v>
      </c>
      <c r="AC1961" s="83" t="str">
        <f t="shared" si="353"/>
        <v/>
      </c>
    </row>
    <row r="1962" spans="28:29" x14ac:dyDescent="0.2">
      <c r="AB1962" s="54" t="e">
        <f t="shared" si="352"/>
        <v>#VALUE!</v>
      </c>
      <c r="AC1962" s="83" t="str">
        <f t="shared" si="353"/>
        <v/>
      </c>
    </row>
    <row r="1963" spans="28:29" x14ac:dyDescent="0.2">
      <c r="AB1963" s="54" t="e">
        <f t="shared" si="352"/>
        <v>#VALUE!</v>
      </c>
      <c r="AC1963" s="83" t="str">
        <f t="shared" si="353"/>
        <v/>
      </c>
    </row>
    <row r="1964" spans="28:29" x14ac:dyDescent="0.2">
      <c r="AB1964" s="54" t="e">
        <f t="shared" si="352"/>
        <v>#VALUE!</v>
      </c>
      <c r="AC1964" s="83" t="str">
        <f t="shared" si="353"/>
        <v/>
      </c>
    </row>
    <row r="1965" spans="28:29" x14ac:dyDescent="0.2">
      <c r="AB1965" s="54" t="e">
        <f t="shared" si="352"/>
        <v>#VALUE!</v>
      </c>
      <c r="AC1965" s="83" t="str">
        <f t="shared" si="353"/>
        <v/>
      </c>
    </row>
    <row r="1966" spans="28:29" x14ac:dyDescent="0.2">
      <c r="AB1966" s="54" t="e">
        <f t="shared" si="352"/>
        <v>#VALUE!</v>
      </c>
      <c r="AC1966" s="83" t="str">
        <f t="shared" si="353"/>
        <v/>
      </c>
    </row>
    <row r="1967" spans="28:29" x14ac:dyDescent="0.2">
      <c r="AB1967" s="54" t="e">
        <f t="shared" si="352"/>
        <v>#VALUE!</v>
      </c>
      <c r="AC1967" s="83" t="str">
        <f t="shared" si="353"/>
        <v/>
      </c>
    </row>
    <row r="1968" spans="28:29" x14ac:dyDescent="0.2">
      <c r="AB1968" s="54" t="e">
        <f t="shared" si="352"/>
        <v>#VALUE!</v>
      </c>
      <c r="AC1968" s="83" t="str">
        <f t="shared" si="353"/>
        <v/>
      </c>
    </row>
    <row r="1969" spans="28:29" x14ac:dyDescent="0.2">
      <c r="AB1969" s="54" t="e">
        <f t="shared" si="352"/>
        <v>#VALUE!</v>
      </c>
      <c r="AC1969" s="83" t="str">
        <f t="shared" si="353"/>
        <v/>
      </c>
    </row>
    <row r="1970" spans="28:29" x14ac:dyDescent="0.2">
      <c r="AB1970" s="54" t="e">
        <f t="shared" si="352"/>
        <v>#VALUE!</v>
      </c>
      <c r="AC1970" s="83" t="str">
        <f t="shared" si="353"/>
        <v/>
      </c>
    </row>
    <row r="1971" spans="28:29" x14ac:dyDescent="0.2">
      <c r="AB1971" s="54" t="e">
        <f t="shared" si="352"/>
        <v>#VALUE!</v>
      </c>
      <c r="AC1971" s="83" t="str">
        <f t="shared" si="353"/>
        <v/>
      </c>
    </row>
    <row r="1972" spans="28:29" x14ac:dyDescent="0.2">
      <c r="AB1972" s="54" t="e">
        <f t="shared" si="352"/>
        <v>#VALUE!</v>
      </c>
      <c r="AC1972" s="83" t="str">
        <f t="shared" si="353"/>
        <v/>
      </c>
    </row>
    <row r="1973" spans="28:29" x14ac:dyDescent="0.2">
      <c r="AB1973" s="54" t="e">
        <f t="shared" si="352"/>
        <v>#VALUE!</v>
      </c>
      <c r="AC1973" s="83" t="str">
        <f t="shared" si="353"/>
        <v/>
      </c>
    </row>
    <row r="1974" spans="28:29" x14ac:dyDescent="0.2">
      <c r="AB1974" s="54" t="e">
        <f t="shared" si="352"/>
        <v>#VALUE!</v>
      </c>
      <c r="AC1974" s="83" t="str">
        <f t="shared" si="353"/>
        <v/>
      </c>
    </row>
    <row r="1975" spans="28:29" x14ac:dyDescent="0.2">
      <c r="AB1975" s="54" t="e">
        <f t="shared" si="352"/>
        <v>#VALUE!</v>
      </c>
      <c r="AC1975" s="83" t="str">
        <f t="shared" si="353"/>
        <v/>
      </c>
    </row>
    <row r="1976" spans="28:29" x14ac:dyDescent="0.2">
      <c r="AB1976" s="54" t="e">
        <f t="shared" si="352"/>
        <v>#VALUE!</v>
      </c>
      <c r="AC1976" s="83" t="str">
        <f t="shared" si="353"/>
        <v/>
      </c>
    </row>
    <row r="1977" spans="28:29" x14ac:dyDescent="0.2">
      <c r="AB1977" s="54" t="e">
        <f t="shared" si="352"/>
        <v>#VALUE!</v>
      </c>
      <c r="AC1977" s="83" t="str">
        <f t="shared" si="353"/>
        <v/>
      </c>
    </row>
    <row r="1978" spans="28:29" x14ac:dyDescent="0.2">
      <c r="AB1978" s="54" t="e">
        <f t="shared" si="352"/>
        <v>#VALUE!</v>
      </c>
      <c r="AC1978" s="83" t="str">
        <f t="shared" si="353"/>
        <v/>
      </c>
    </row>
    <row r="1979" spans="28:29" x14ac:dyDescent="0.2">
      <c r="AB1979" s="54" t="e">
        <f t="shared" si="352"/>
        <v>#VALUE!</v>
      </c>
      <c r="AC1979" s="83" t="str">
        <f t="shared" si="353"/>
        <v/>
      </c>
    </row>
    <row r="1980" spans="28:29" x14ac:dyDescent="0.2">
      <c r="AB1980" s="54" t="e">
        <f t="shared" si="352"/>
        <v>#VALUE!</v>
      </c>
      <c r="AC1980" s="83" t="str">
        <f t="shared" si="353"/>
        <v/>
      </c>
    </row>
    <row r="1981" spans="28:29" x14ac:dyDescent="0.2">
      <c r="AB1981" s="54" t="e">
        <f t="shared" si="352"/>
        <v>#VALUE!</v>
      </c>
      <c r="AC1981" s="83" t="str">
        <f t="shared" si="353"/>
        <v/>
      </c>
    </row>
    <row r="1982" spans="28:29" x14ac:dyDescent="0.2">
      <c r="AB1982" s="54" t="e">
        <f t="shared" si="352"/>
        <v>#VALUE!</v>
      </c>
      <c r="AC1982" s="83" t="str">
        <f t="shared" si="353"/>
        <v/>
      </c>
    </row>
    <row r="1983" spans="28:29" x14ac:dyDescent="0.2">
      <c r="AB1983" s="54" t="e">
        <f t="shared" si="352"/>
        <v>#VALUE!</v>
      </c>
      <c r="AC1983" s="83" t="str">
        <f t="shared" si="353"/>
        <v/>
      </c>
    </row>
    <row r="1984" spans="28:29" x14ac:dyDescent="0.2">
      <c r="AB1984" s="54" t="e">
        <f t="shared" si="352"/>
        <v>#VALUE!</v>
      </c>
      <c r="AC1984" s="83" t="str">
        <f t="shared" si="353"/>
        <v/>
      </c>
    </row>
    <row r="1985" spans="28:29" x14ac:dyDescent="0.2">
      <c r="AB1985" s="54" t="e">
        <f t="shared" si="352"/>
        <v>#VALUE!</v>
      </c>
      <c r="AC1985" s="83" t="str">
        <f t="shared" si="353"/>
        <v/>
      </c>
    </row>
    <row r="1986" spans="28:29" x14ac:dyDescent="0.2">
      <c r="AB1986" s="54" t="e">
        <f t="shared" si="352"/>
        <v>#VALUE!</v>
      </c>
      <c r="AC1986" s="83" t="str">
        <f t="shared" si="353"/>
        <v/>
      </c>
    </row>
    <row r="1987" spans="28:29" x14ac:dyDescent="0.2">
      <c r="AB1987" s="54" t="e">
        <f t="shared" si="352"/>
        <v>#VALUE!</v>
      </c>
      <c r="AC1987" s="83" t="str">
        <f t="shared" si="353"/>
        <v/>
      </c>
    </row>
    <row r="1988" spans="28:29" x14ac:dyDescent="0.2">
      <c r="AB1988" s="54" t="e">
        <f t="shared" si="352"/>
        <v>#VALUE!</v>
      </c>
      <c r="AC1988" s="83" t="str">
        <f t="shared" si="353"/>
        <v/>
      </c>
    </row>
    <row r="1989" spans="28:29" x14ac:dyDescent="0.2">
      <c r="AB1989" s="54" t="e">
        <f>RANK(AC1989,$AC$5:$AC$1990,1)</f>
        <v>#VALUE!</v>
      </c>
      <c r="AC1989" s="83" t="str">
        <f t="shared" si="353"/>
        <v/>
      </c>
    </row>
    <row r="1990" spans="28:29" x14ac:dyDescent="0.2">
      <c r="AB1990" s="54" t="e">
        <f>RANK(AC1990,$AC$5:$AC$1990,1)</f>
        <v>#VALUE!</v>
      </c>
      <c r="AC1990" s="84" t="str">
        <f t="shared" si="353"/>
        <v/>
      </c>
    </row>
  </sheetData>
  <autoFilter ref="H1:X997"/>
  <mergeCells count="2">
    <mergeCell ref="M4:N4"/>
    <mergeCell ref="O4:Q4"/>
  </mergeCells>
  <conditionalFormatting sqref="H5:H997">
    <cfRule type="expression" dxfId="81" priority="73">
      <formula>C5=0</formula>
    </cfRule>
    <cfRule type="expression" dxfId="80" priority="74">
      <formula>C5=1</formula>
    </cfRule>
    <cfRule type="expression" dxfId="79" priority="75">
      <formula>D5=1</formula>
    </cfRule>
  </conditionalFormatting>
  <conditionalFormatting sqref="I5:Q997">
    <cfRule type="expression" dxfId="78" priority="70">
      <formula>$C5=0</formula>
    </cfRule>
    <cfRule type="expression" dxfId="77" priority="71">
      <formula>$C5=1</formula>
    </cfRule>
    <cfRule type="expression" dxfId="76" priority="72">
      <formula>$D5=1</formula>
    </cfRule>
  </conditionalFormatting>
  <conditionalFormatting sqref="J5:N5">
    <cfRule type="expression" dxfId="75" priority="69">
      <formula>$D5=1</formula>
    </cfRule>
  </conditionalFormatting>
  <conditionalFormatting sqref="O5:Q5">
    <cfRule type="expression" dxfId="74" priority="68">
      <formula>$D5=1</formula>
    </cfRule>
  </conditionalFormatting>
  <conditionalFormatting sqref="J6:N997">
    <cfRule type="expression" dxfId="73" priority="37">
      <formula>$D6=1</formula>
    </cfRule>
  </conditionalFormatting>
  <conditionalFormatting sqref="O6:Q997">
    <cfRule type="expression" dxfId="72" priority="36">
      <formula>$D6=1</formula>
    </cfRule>
  </conditionalFormatting>
  <conditionalFormatting sqref="U5:U72">
    <cfRule type="expression" dxfId="71" priority="31">
      <formula>AND(V5&gt;3,V5&lt;9)</formula>
    </cfRule>
    <cfRule type="expression" dxfId="70" priority="32">
      <formula>V5=3</formula>
    </cfRule>
    <cfRule type="expression" dxfId="69" priority="33">
      <formula>V5=2</formula>
    </cfRule>
    <cfRule type="expression" dxfId="68" priority="34">
      <formula>V5=1</formula>
    </cfRule>
    <cfRule type="expression" dxfId="67" priority="35">
      <formula>AF5="W"</formula>
    </cfRule>
  </conditionalFormatting>
  <conditionalFormatting sqref="U37:U52">
    <cfRule type="expression" dxfId="66" priority="26">
      <formula>AND(V37&gt;3,V37&lt;9)</formula>
    </cfRule>
    <cfRule type="expression" dxfId="65" priority="27">
      <formula>V37=3</formula>
    </cfRule>
    <cfRule type="expression" dxfId="64" priority="28">
      <formula>V37=2</formula>
    </cfRule>
    <cfRule type="expression" dxfId="63" priority="29">
      <formula>V37=1</formula>
    </cfRule>
    <cfRule type="expression" dxfId="62" priority="30">
      <formula>AF37="W"</formula>
    </cfRule>
  </conditionalFormatting>
  <conditionalFormatting sqref="U53:U72">
    <cfRule type="expression" dxfId="61" priority="21">
      <formula>AND(V53&gt;3,V53&lt;9)</formula>
    </cfRule>
    <cfRule type="expression" dxfId="60" priority="22">
      <formula>V53=3</formula>
    </cfRule>
    <cfRule type="expression" dxfId="59" priority="23">
      <formula>V53=2</formula>
    </cfRule>
    <cfRule type="expression" dxfId="58" priority="24">
      <formula>V53=1</formula>
    </cfRule>
    <cfRule type="expression" dxfId="57" priority="25">
      <formula>AF53="W"</formula>
    </cfRule>
  </conditionalFormatting>
  <conditionalFormatting sqref="U5:U72">
    <cfRule type="expression" dxfId="56" priority="16">
      <formula>AND(V5&gt;3,V5&lt;9)</formula>
    </cfRule>
    <cfRule type="expression" dxfId="55" priority="17">
      <formula>V5=3</formula>
    </cfRule>
    <cfRule type="expression" dxfId="54" priority="18">
      <formula>V5=2</formula>
    </cfRule>
    <cfRule type="expression" dxfId="53" priority="19">
      <formula>V5=1</formula>
    </cfRule>
    <cfRule type="expression" dxfId="52" priority="20">
      <formula>AF5="W"</formula>
    </cfRule>
  </conditionalFormatting>
  <conditionalFormatting sqref="U73:U87">
    <cfRule type="expression" dxfId="51" priority="11">
      <formula>AND(V73&gt;3,V73&lt;9)</formula>
    </cfRule>
    <cfRule type="expression" dxfId="50" priority="12">
      <formula>V73=3</formula>
    </cfRule>
    <cfRule type="expression" dxfId="49" priority="13">
      <formula>V73=2</formula>
    </cfRule>
    <cfRule type="expression" dxfId="48" priority="14">
      <formula>V73=1</formula>
    </cfRule>
    <cfRule type="expression" dxfId="47" priority="15">
      <formula>AF73="W"</formula>
    </cfRule>
  </conditionalFormatting>
  <conditionalFormatting sqref="U73:U87">
    <cfRule type="expression" dxfId="46" priority="6">
      <formula>AND(V73&gt;3,V73&lt;9)</formula>
    </cfRule>
    <cfRule type="expression" dxfId="45" priority="7">
      <formula>V73=3</formula>
    </cfRule>
    <cfRule type="expression" dxfId="44" priority="8">
      <formula>V73=2</formula>
    </cfRule>
    <cfRule type="expression" dxfId="43" priority="9">
      <formula>V73=1</formula>
    </cfRule>
    <cfRule type="expression" dxfId="42" priority="10">
      <formula>AF73="W"</formula>
    </cfRule>
  </conditionalFormatting>
  <conditionalFormatting sqref="U73:U87">
    <cfRule type="expression" dxfId="41" priority="1">
      <formula>AND(V73&gt;3,V73&lt;9)</formula>
    </cfRule>
    <cfRule type="expression" dxfId="40" priority="2">
      <formula>V73=3</formula>
    </cfRule>
    <cfRule type="expression" dxfId="39" priority="3">
      <formula>V73=2</formula>
    </cfRule>
    <cfRule type="expression" dxfId="38" priority="4">
      <formula>V73=1</formula>
    </cfRule>
    <cfRule type="expression" dxfId="37" priority="5">
      <formula>AF73="W"</formula>
    </cfRule>
  </conditionalFormatting>
  <hyperlinks>
    <hyperlink ref="U2" r:id="rId1"/>
  </hyperlinks>
  <pageMargins left="0.70866141732283472" right="0.70866141732283472" top="0.74803149606299213" bottom="0.74803149606299213" header="0.31496062992125984" footer="0.31496062992125984"/>
  <pageSetup paperSize="9" scale="10" fitToHeight="2" orientation="portrait" horizontalDpi="4294967294" verticalDpi="4294967294"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8"/>
  <sheetViews>
    <sheetView zoomScaleNormal="100" workbookViewId="0">
      <pane ySplit="1" topLeftCell="A420" activePane="bottomLeft" state="frozen"/>
      <selection pane="bottomLeft" activeCell="H434" sqref="H434"/>
    </sheetView>
  </sheetViews>
  <sheetFormatPr defaultColWidth="9.140625" defaultRowHeight="11.25" customHeight="1" x14ac:dyDescent="0.2"/>
  <cols>
    <col min="1" max="1" width="24.140625" style="2" customWidth="1"/>
    <col min="2" max="2" width="6.5703125" style="66" customWidth="1"/>
    <col min="3" max="3" width="6.140625" style="3" customWidth="1"/>
    <col min="4" max="4" width="5.7109375" style="3" customWidth="1"/>
    <col min="5" max="5" width="11.140625" style="3" bestFit="1" customWidth="1"/>
    <col min="6" max="6" width="23" style="3" customWidth="1"/>
    <col min="7" max="7" width="4.7109375" style="3" customWidth="1"/>
    <col min="8" max="9" width="8.28515625" style="4" customWidth="1"/>
    <col min="10" max="11" width="8.5703125" style="2" customWidth="1"/>
    <col min="12" max="13" width="8.42578125" style="2" customWidth="1"/>
    <col min="14" max="15" width="9.140625" style="2"/>
    <col min="16" max="16384" width="9.140625" style="1"/>
  </cols>
  <sheetData>
    <row r="1" spans="1:15" s="14" customFormat="1" ht="11.25" customHeight="1" x14ac:dyDescent="0.2">
      <c r="A1" s="11" t="s">
        <v>11</v>
      </c>
      <c r="B1" s="74" t="s">
        <v>520</v>
      </c>
      <c r="C1" s="11" t="s">
        <v>14</v>
      </c>
      <c r="D1" s="11" t="s">
        <v>15</v>
      </c>
      <c r="E1" s="11" t="s">
        <v>474</v>
      </c>
      <c r="F1" s="11" t="s">
        <v>475</v>
      </c>
      <c r="G1" s="11" t="s">
        <v>13</v>
      </c>
      <c r="H1" s="12" t="s">
        <v>476</v>
      </c>
      <c r="I1" s="12" t="s">
        <v>477</v>
      </c>
      <c r="J1" s="13" t="s">
        <v>558</v>
      </c>
      <c r="K1" s="13" t="s">
        <v>478</v>
      </c>
      <c r="L1" s="13" t="s">
        <v>479</v>
      </c>
      <c r="M1" s="13" t="s">
        <v>657</v>
      </c>
      <c r="N1" s="11"/>
      <c r="O1" s="11"/>
    </row>
    <row r="2" spans="1:15" ht="11.25" customHeight="1" x14ac:dyDescent="0.2">
      <c r="A2" s="2" t="str">
        <f t="shared" ref="A2:A38" si="0">C2&amp;D2&amp;E2&amp;F2</f>
        <v>DamesDegenSATBelgrado</v>
      </c>
      <c r="B2" s="66">
        <v>1</v>
      </c>
      <c r="C2" s="3" t="s">
        <v>23</v>
      </c>
      <c r="D2" s="3" t="s">
        <v>24</v>
      </c>
      <c r="E2" s="3" t="s">
        <v>489</v>
      </c>
      <c r="F2" s="3" t="s">
        <v>2572</v>
      </c>
      <c r="G2" s="3" t="s">
        <v>490</v>
      </c>
      <c r="H2" s="4">
        <v>43344</v>
      </c>
      <c r="I2" s="4">
        <v>43345</v>
      </c>
      <c r="J2" s="67">
        <f t="shared" ref="J2:J38" si="1">H2-7</f>
        <v>43337</v>
      </c>
      <c r="K2" s="67">
        <f t="shared" ref="K2:K38" si="2">H2-28</f>
        <v>43316</v>
      </c>
      <c r="L2" s="66">
        <f>COUNTIF(aanmeldingen!AA:AA,B2)</f>
        <v>0</v>
      </c>
      <c r="M2" s="2" t="str">
        <f>LEFT(C2,1)&amp;LEFT(D2,1)&amp;VLOOKUP(E2,lookups!G:H,2,FALSE)</f>
        <v>DDS</v>
      </c>
      <c r="N2" s="5"/>
      <c r="O2" s="5" t="s">
        <v>481</v>
      </c>
    </row>
    <row r="3" spans="1:15" ht="11.25" customHeight="1" x14ac:dyDescent="0.2">
      <c r="A3" s="2" t="str">
        <f t="shared" si="0"/>
        <v>HerenDegenSATBelgrado</v>
      </c>
      <c r="B3" s="66">
        <f t="shared" ref="B3:B38" si="3">B2+1</f>
        <v>2</v>
      </c>
      <c r="C3" s="3" t="s">
        <v>26</v>
      </c>
      <c r="D3" s="3" t="s">
        <v>24</v>
      </c>
      <c r="E3" s="3" t="s">
        <v>489</v>
      </c>
      <c r="F3" s="3" t="s">
        <v>2572</v>
      </c>
      <c r="G3" s="3" t="s">
        <v>490</v>
      </c>
      <c r="H3" s="4">
        <v>43344</v>
      </c>
      <c r="I3" s="4">
        <v>43345</v>
      </c>
      <c r="J3" s="67">
        <f t="shared" si="1"/>
        <v>43337</v>
      </c>
      <c r="K3" s="67">
        <f t="shared" si="2"/>
        <v>43316</v>
      </c>
      <c r="L3" s="66">
        <f>COUNTIF(aanmeldingen!AA:AA,B3)</f>
        <v>1</v>
      </c>
      <c r="M3" s="2" t="str">
        <f>LEFT(C3,1)&amp;LEFT(D3,1)&amp;VLOOKUP(E3,lookups!G:H,2,FALSE)</f>
        <v>HDS</v>
      </c>
      <c r="N3" s="5"/>
      <c r="O3" s="5" t="s">
        <v>482</v>
      </c>
    </row>
    <row r="4" spans="1:15" ht="11.25" customHeight="1" x14ac:dyDescent="0.2">
      <c r="A4" s="2" t="str">
        <f t="shared" si="0"/>
        <v>HerenFloretSATAmsterdam</v>
      </c>
      <c r="B4" s="66">
        <f t="shared" si="3"/>
        <v>3</v>
      </c>
      <c r="C4" s="3" t="s">
        <v>26</v>
      </c>
      <c r="D4" s="3" t="s">
        <v>28</v>
      </c>
      <c r="E4" s="3" t="s">
        <v>489</v>
      </c>
      <c r="F4" s="3" t="s">
        <v>1025</v>
      </c>
      <c r="G4" s="3" t="s">
        <v>22</v>
      </c>
      <c r="H4" s="4">
        <v>43351</v>
      </c>
      <c r="I4" s="4">
        <v>43351</v>
      </c>
      <c r="J4" s="67">
        <f t="shared" si="1"/>
        <v>43344</v>
      </c>
      <c r="K4" s="67">
        <f t="shared" si="2"/>
        <v>43323</v>
      </c>
      <c r="L4" s="66">
        <f>COUNTIF(aanmeldingen!AA:AA,B4)</f>
        <v>28</v>
      </c>
      <c r="M4" s="2" t="str">
        <f>LEFT(C4,1)&amp;LEFT(D4,1)&amp;VLOOKUP(E4,lookups!G:H,2,FALSE)</f>
        <v>HFS</v>
      </c>
      <c r="N4" s="5"/>
    </row>
    <row r="5" spans="1:15" ht="11.25" customHeight="1" x14ac:dyDescent="0.2">
      <c r="A5" s="2" t="str">
        <f t="shared" si="0"/>
        <v>DamesDegenSATUlan-Bator</v>
      </c>
      <c r="B5" s="66">
        <f t="shared" si="3"/>
        <v>4</v>
      </c>
      <c r="C5" s="3" t="s">
        <v>23</v>
      </c>
      <c r="D5" s="3" t="s">
        <v>24</v>
      </c>
      <c r="E5" s="3" t="s">
        <v>489</v>
      </c>
      <c r="F5" s="3" t="s">
        <v>1778</v>
      </c>
      <c r="G5" s="3" t="s">
        <v>2353</v>
      </c>
      <c r="H5" s="4">
        <v>43351</v>
      </c>
      <c r="I5" s="4">
        <v>43352</v>
      </c>
      <c r="J5" s="67">
        <f t="shared" si="1"/>
        <v>43344</v>
      </c>
      <c r="K5" s="67">
        <f t="shared" si="2"/>
        <v>43323</v>
      </c>
      <c r="L5" s="66">
        <f>COUNTIF(aanmeldingen!AA:AA,B5)</f>
        <v>0</v>
      </c>
      <c r="M5" s="2" t="str">
        <f>LEFT(C5,1)&amp;LEFT(D5,1)&amp;VLOOKUP(E5,lookups!G:H,2,FALSE)</f>
        <v>DDS</v>
      </c>
      <c r="N5" s="5"/>
    </row>
    <row r="6" spans="1:15" ht="11.25" customHeight="1" x14ac:dyDescent="0.2">
      <c r="A6" s="2" t="str">
        <f t="shared" si="0"/>
        <v>DamesFloretSATAmsterdam</v>
      </c>
      <c r="B6" s="66">
        <f t="shared" si="3"/>
        <v>5</v>
      </c>
      <c r="C6" s="3" t="s">
        <v>23</v>
      </c>
      <c r="D6" s="3" t="s">
        <v>28</v>
      </c>
      <c r="E6" s="3" t="s">
        <v>489</v>
      </c>
      <c r="F6" s="3" t="s">
        <v>1025</v>
      </c>
      <c r="G6" s="3" t="s">
        <v>22</v>
      </c>
      <c r="H6" s="4">
        <v>43352</v>
      </c>
      <c r="I6" s="4">
        <v>43352</v>
      </c>
      <c r="J6" s="67">
        <f t="shared" si="1"/>
        <v>43345</v>
      </c>
      <c r="K6" s="67">
        <f t="shared" si="2"/>
        <v>43324</v>
      </c>
      <c r="L6" s="66">
        <f>COUNTIF(aanmeldingen!AA:AA,B6)</f>
        <v>7</v>
      </c>
      <c r="M6" s="2" t="str">
        <f>LEFT(C6,1)&amp;LEFT(D6,1)&amp;VLOOKUP(E6,lookups!G:H,2,FALSE)</f>
        <v>DFS</v>
      </c>
      <c r="N6" s="5"/>
    </row>
    <row r="7" spans="1:15" ht="11.25" customHeight="1" x14ac:dyDescent="0.2">
      <c r="A7" s="2" t="str">
        <f t="shared" si="0"/>
        <v>HerenSabelSATAmsterdam</v>
      </c>
      <c r="B7" s="66">
        <f t="shared" si="3"/>
        <v>6</v>
      </c>
      <c r="C7" s="3" t="s">
        <v>26</v>
      </c>
      <c r="D7" s="3" t="s">
        <v>31</v>
      </c>
      <c r="E7" s="3" t="s">
        <v>489</v>
      </c>
      <c r="F7" s="3" t="s">
        <v>1025</v>
      </c>
      <c r="G7" s="3" t="s">
        <v>22</v>
      </c>
      <c r="H7" s="4">
        <v>43352</v>
      </c>
      <c r="I7" s="4">
        <v>43352</v>
      </c>
      <c r="J7" s="67">
        <f t="shared" si="1"/>
        <v>43345</v>
      </c>
      <c r="K7" s="67">
        <f t="shared" si="2"/>
        <v>43324</v>
      </c>
      <c r="L7" s="66">
        <f>COUNTIF(aanmeldingen!AA:AA,B7)</f>
        <v>16</v>
      </c>
      <c r="M7" s="2" t="str">
        <f>LEFT(C7,1)&amp;LEFT(D7,1)&amp;VLOOKUP(E7,lookups!G:H,2,FALSE)</f>
        <v>HSS</v>
      </c>
      <c r="N7" s="5"/>
    </row>
    <row r="8" spans="1:15" ht="11.25" customHeight="1" x14ac:dyDescent="0.2">
      <c r="A8" s="2" t="str">
        <f t="shared" si="0"/>
        <v>DamesDegenSATBratislava</v>
      </c>
      <c r="B8" s="66">
        <f t="shared" si="3"/>
        <v>7</v>
      </c>
      <c r="C8" s="3" t="s">
        <v>23</v>
      </c>
      <c r="D8" s="3" t="s">
        <v>24</v>
      </c>
      <c r="E8" s="3" t="s">
        <v>489</v>
      </c>
      <c r="F8" s="3" t="s">
        <v>487</v>
      </c>
      <c r="G8" s="3" t="s">
        <v>488</v>
      </c>
      <c r="H8" s="4">
        <v>43358</v>
      </c>
      <c r="I8" s="4">
        <v>43359</v>
      </c>
      <c r="J8" s="67">
        <f t="shared" si="1"/>
        <v>43351</v>
      </c>
      <c r="K8" s="67">
        <f t="shared" si="2"/>
        <v>43330</v>
      </c>
      <c r="L8" s="66">
        <f>COUNTIF(aanmeldingen!AA:AA,B8)</f>
        <v>7</v>
      </c>
      <c r="M8" s="2" t="str">
        <f>LEFT(C8,1)&amp;LEFT(D8,1)&amp;VLOOKUP(E8,lookups!G:H,2,FALSE)</f>
        <v>DDS</v>
      </c>
      <c r="N8" s="5"/>
    </row>
    <row r="9" spans="1:15" ht="11.25" customHeight="1" x14ac:dyDescent="0.2">
      <c r="A9" s="2" t="str">
        <f t="shared" si="0"/>
        <v>DamesDegenU23Bratislava</v>
      </c>
      <c r="B9" s="66">
        <f t="shared" si="3"/>
        <v>8</v>
      </c>
      <c r="C9" s="3" t="s">
        <v>23</v>
      </c>
      <c r="D9" s="3" t="s">
        <v>24</v>
      </c>
      <c r="E9" s="3" t="s">
        <v>936</v>
      </c>
      <c r="F9" s="3" t="s">
        <v>487</v>
      </c>
      <c r="G9" s="3" t="s">
        <v>488</v>
      </c>
      <c r="H9" s="4">
        <v>43358</v>
      </c>
      <c r="I9" s="4">
        <f>H9+1</f>
        <v>43359</v>
      </c>
      <c r="J9" s="67">
        <f t="shared" si="1"/>
        <v>43351</v>
      </c>
      <c r="K9" s="67">
        <f t="shared" si="2"/>
        <v>43330</v>
      </c>
      <c r="L9" s="66">
        <f>COUNTIF(aanmeldingen!AA:AA,B9)</f>
        <v>0</v>
      </c>
      <c r="M9" s="2" t="str">
        <f>LEFT(C9,1)&amp;LEFT(D9,1)&amp;VLOOKUP(E9,lookups!G:H,2,FALSE)</f>
        <v>DDS</v>
      </c>
      <c r="N9" s="5"/>
    </row>
    <row r="10" spans="1:15" ht="11.25" customHeight="1" x14ac:dyDescent="0.2">
      <c r="A10" s="2" t="str">
        <f t="shared" si="0"/>
        <v>HerenDegenU23Bratislava</v>
      </c>
      <c r="B10" s="66">
        <f t="shared" si="3"/>
        <v>9</v>
      </c>
      <c r="C10" s="3" t="s">
        <v>26</v>
      </c>
      <c r="D10" s="3" t="s">
        <v>24</v>
      </c>
      <c r="E10" s="3" t="s">
        <v>936</v>
      </c>
      <c r="F10" s="3" t="s">
        <v>487</v>
      </c>
      <c r="G10" s="3" t="s">
        <v>488</v>
      </c>
      <c r="H10" s="4">
        <v>43358</v>
      </c>
      <c r="I10" s="4">
        <v>43359</v>
      </c>
      <c r="J10" s="67">
        <f t="shared" si="1"/>
        <v>43351</v>
      </c>
      <c r="K10" s="67">
        <f t="shared" si="2"/>
        <v>43330</v>
      </c>
      <c r="L10" s="66">
        <f>COUNTIF(aanmeldingen!AA:AA,B10)</f>
        <v>0</v>
      </c>
      <c r="M10" s="2" t="str">
        <f>LEFT(C10,1)&amp;LEFT(D10,1)&amp;VLOOKUP(E10,lookups!G:H,2,FALSE)</f>
        <v>HDS</v>
      </c>
      <c r="N10" s="5"/>
    </row>
    <row r="11" spans="1:15" ht="11.25" customHeight="1" x14ac:dyDescent="0.2">
      <c r="A11" s="2" t="str">
        <f t="shared" si="0"/>
        <v>DamesFloretSATBratislava</v>
      </c>
      <c r="B11" s="66">
        <f t="shared" si="3"/>
        <v>10</v>
      </c>
      <c r="C11" s="3" t="s">
        <v>23</v>
      </c>
      <c r="D11" s="3" t="s">
        <v>28</v>
      </c>
      <c r="E11" s="3" t="s">
        <v>489</v>
      </c>
      <c r="F11" s="3" t="s">
        <v>487</v>
      </c>
      <c r="G11" s="3" t="s">
        <v>488</v>
      </c>
      <c r="H11" s="4">
        <v>43358</v>
      </c>
      <c r="I11" s="4">
        <v>43359</v>
      </c>
      <c r="J11" s="67">
        <f t="shared" si="1"/>
        <v>43351</v>
      </c>
      <c r="K11" s="67">
        <f t="shared" si="2"/>
        <v>43330</v>
      </c>
      <c r="L11" s="66">
        <f>COUNTIF(aanmeldingen!AA:AA,B11)</f>
        <v>1</v>
      </c>
      <c r="M11" s="2" t="str">
        <f>LEFT(C11,1)&amp;LEFT(D11,1)&amp;VLOOKUP(E11,lookups!G:H,2,FALSE)</f>
        <v>DFS</v>
      </c>
      <c r="N11" s="5"/>
    </row>
    <row r="12" spans="1:15" ht="11.25" customHeight="1" x14ac:dyDescent="0.2">
      <c r="A12" s="2" t="str">
        <f t="shared" si="0"/>
        <v>HerenFloretSATBratislava</v>
      </c>
      <c r="B12" s="66">
        <f t="shared" si="3"/>
        <v>11</v>
      </c>
      <c r="C12" s="3" t="s">
        <v>26</v>
      </c>
      <c r="D12" s="3" t="s">
        <v>28</v>
      </c>
      <c r="E12" s="3" t="s">
        <v>489</v>
      </c>
      <c r="F12" s="3" t="s">
        <v>487</v>
      </c>
      <c r="G12" s="3" t="s">
        <v>488</v>
      </c>
      <c r="H12" s="4">
        <v>43358</v>
      </c>
      <c r="I12" s="4">
        <v>43359</v>
      </c>
      <c r="J12" s="67">
        <f t="shared" si="1"/>
        <v>43351</v>
      </c>
      <c r="K12" s="67">
        <f t="shared" si="2"/>
        <v>43330</v>
      </c>
      <c r="L12" s="66">
        <f>COUNTIF(aanmeldingen!AA:AA,B12)</f>
        <v>1</v>
      </c>
      <c r="M12" s="2" t="str">
        <f>LEFT(C12,1)&amp;LEFT(D12,1)&amp;VLOOKUP(E12,lookups!G:H,2,FALSE)</f>
        <v>HFS</v>
      </c>
      <c r="N12" s="5"/>
    </row>
    <row r="13" spans="1:15" ht="11.25" customHeight="1" x14ac:dyDescent="0.2">
      <c r="A13" s="2" t="str">
        <f t="shared" si="0"/>
        <v>DamesFloretU23Bratislava</v>
      </c>
      <c r="B13" s="66">
        <f t="shared" si="3"/>
        <v>12</v>
      </c>
      <c r="C13" s="3" t="s">
        <v>23</v>
      </c>
      <c r="D13" s="3" t="s">
        <v>28</v>
      </c>
      <c r="E13" s="3" t="s">
        <v>936</v>
      </c>
      <c r="F13" s="3" t="s">
        <v>487</v>
      </c>
      <c r="G13" s="3" t="s">
        <v>488</v>
      </c>
      <c r="H13" s="4">
        <v>43358</v>
      </c>
      <c r="I13" s="4">
        <f>H13+1</f>
        <v>43359</v>
      </c>
      <c r="J13" s="67">
        <f t="shared" si="1"/>
        <v>43351</v>
      </c>
      <c r="K13" s="67">
        <f t="shared" si="2"/>
        <v>43330</v>
      </c>
      <c r="L13" s="66">
        <f>COUNTIF(aanmeldingen!AA:AA,B13)</f>
        <v>0</v>
      </c>
      <c r="M13" s="2" t="str">
        <f>LEFT(C13,1)&amp;LEFT(D13,1)&amp;VLOOKUP(E13,lookups!G:H,2,FALSE)</f>
        <v>DFS</v>
      </c>
      <c r="N13" s="5"/>
    </row>
    <row r="14" spans="1:15" ht="11.25" customHeight="1" x14ac:dyDescent="0.2">
      <c r="A14" s="2" t="str">
        <f t="shared" si="0"/>
        <v>HerenFloretU23Bratislava</v>
      </c>
      <c r="B14" s="66">
        <f t="shared" si="3"/>
        <v>13</v>
      </c>
      <c r="C14" s="3" t="s">
        <v>26</v>
      </c>
      <c r="D14" s="3" t="s">
        <v>28</v>
      </c>
      <c r="E14" s="3" t="s">
        <v>936</v>
      </c>
      <c r="F14" s="3" t="s">
        <v>487</v>
      </c>
      <c r="G14" s="3" t="s">
        <v>488</v>
      </c>
      <c r="H14" s="4">
        <v>43358</v>
      </c>
      <c r="I14" s="4">
        <f>H14+1</f>
        <v>43359</v>
      </c>
      <c r="J14" s="67">
        <f t="shared" si="1"/>
        <v>43351</v>
      </c>
      <c r="K14" s="67">
        <f t="shared" si="2"/>
        <v>43330</v>
      </c>
      <c r="L14" s="66">
        <f>COUNTIF(aanmeldingen!AA:AA,B14)</f>
        <v>0</v>
      </c>
      <c r="M14" s="2" t="str">
        <f>LEFT(C14,1)&amp;LEFT(D14,1)&amp;VLOOKUP(E14,lookups!G:H,2,FALSE)</f>
        <v>HFS</v>
      </c>
      <c r="N14" s="5"/>
    </row>
    <row r="15" spans="1:15" ht="11.25" customHeight="1" x14ac:dyDescent="0.2">
      <c r="A15" s="2" t="str">
        <f t="shared" si="0"/>
        <v>DamesDegenECCGeneve</v>
      </c>
      <c r="B15" s="66">
        <f t="shared" si="3"/>
        <v>14</v>
      </c>
      <c r="C15" s="3" t="s">
        <v>23</v>
      </c>
      <c r="D15" s="3" t="s">
        <v>24</v>
      </c>
      <c r="E15" s="3" t="s">
        <v>915</v>
      </c>
      <c r="F15" s="3" t="s">
        <v>2580</v>
      </c>
      <c r="G15" s="3" t="s">
        <v>507</v>
      </c>
      <c r="H15" s="4">
        <v>43358</v>
      </c>
      <c r="I15" s="4">
        <v>43359</v>
      </c>
      <c r="J15" s="67">
        <f t="shared" si="1"/>
        <v>43351</v>
      </c>
      <c r="K15" s="67">
        <f t="shared" si="2"/>
        <v>43330</v>
      </c>
      <c r="L15" s="66">
        <f>COUNTIF(aanmeldingen!AA:AA,B15)</f>
        <v>0</v>
      </c>
      <c r="M15" s="2" t="str">
        <f>LEFT(C15,1)&amp;LEFT(D15,1)&amp;VLOOKUP(E15,lookups!G:H,2,FALSE)</f>
        <v>DDC</v>
      </c>
      <c r="N15" s="5"/>
    </row>
    <row r="16" spans="1:15" ht="11.25" customHeight="1" x14ac:dyDescent="0.2">
      <c r="A16" s="2" t="str">
        <f t="shared" si="0"/>
        <v>HerenDegenECCGeneve</v>
      </c>
      <c r="B16" s="66">
        <f t="shared" si="3"/>
        <v>15</v>
      </c>
      <c r="C16" s="3" t="s">
        <v>26</v>
      </c>
      <c r="D16" s="3" t="s">
        <v>24</v>
      </c>
      <c r="E16" s="3" t="s">
        <v>915</v>
      </c>
      <c r="F16" s="3" t="s">
        <v>2580</v>
      </c>
      <c r="G16" s="3" t="s">
        <v>507</v>
      </c>
      <c r="H16" s="4">
        <v>43358</v>
      </c>
      <c r="I16" s="4">
        <v>43359</v>
      </c>
      <c r="J16" s="67">
        <f t="shared" si="1"/>
        <v>43351</v>
      </c>
      <c r="K16" s="67">
        <f t="shared" si="2"/>
        <v>43330</v>
      </c>
      <c r="L16" s="66">
        <f>COUNTIF(aanmeldingen!AA:AA,B16)</f>
        <v>1</v>
      </c>
      <c r="M16" s="2" t="str">
        <f>LEFT(C16,1)&amp;LEFT(D16,1)&amp;VLOOKUP(E16,lookups!G:H,2,FALSE)</f>
        <v>HDC</v>
      </c>
      <c r="N16" s="5"/>
    </row>
    <row r="17" spans="1:14" ht="11.25" customHeight="1" x14ac:dyDescent="0.2">
      <c r="A17" s="2" t="str">
        <f t="shared" si="0"/>
        <v>DamesSabelECCKonin</v>
      </c>
      <c r="B17" s="66">
        <f t="shared" si="3"/>
        <v>16</v>
      </c>
      <c r="C17" s="3" t="s">
        <v>23</v>
      </c>
      <c r="D17" s="3" t="s">
        <v>31</v>
      </c>
      <c r="E17" s="3" t="s">
        <v>915</v>
      </c>
      <c r="F17" s="3" t="s">
        <v>2581</v>
      </c>
      <c r="G17" s="3" t="s">
        <v>483</v>
      </c>
      <c r="H17" s="4">
        <v>43358</v>
      </c>
      <c r="I17" s="4">
        <v>43359</v>
      </c>
      <c r="J17" s="67">
        <f t="shared" si="1"/>
        <v>43351</v>
      </c>
      <c r="K17" s="67">
        <f t="shared" si="2"/>
        <v>43330</v>
      </c>
      <c r="L17" s="66">
        <f>COUNTIF(aanmeldingen!AA:AA,B17)</f>
        <v>1</v>
      </c>
      <c r="M17" s="2" t="str">
        <f>LEFT(C17,1)&amp;LEFT(D17,1)&amp;VLOOKUP(E17,lookups!G:H,2,FALSE)</f>
        <v>DSC</v>
      </c>
      <c r="N17" s="5"/>
    </row>
    <row r="18" spans="1:14" ht="11.25" customHeight="1" x14ac:dyDescent="0.2">
      <c r="A18" s="2" t="str">
        <f t="shared" si="0"/>
        <v>HerenSabelECCKonin</v>
      </c>
      <c r="B18" s="66">
        <f t="shared" si="3"/>
        <v>17</v>
      </c>
      <c r="C18" s="3" t="s">
        <v>26</v>
      </c>
      <c r="D18" s="3" t="s">
        <v>31</v>
      </c>
      <c r="E18" s="3" t="s">
        <v>915</v>
      </c>
      <c r="F18" s="3" t="s">
        <v>2581</v>
      </c>
      <c r="G18" s="3" t="s">
        <v>483</v>
      </c>
      <c r="H18" s="4">
        <v>43358</v>
      </c>
      <c r="I18" s="4">
        <v>43359</v>
      </c>
      <c r="J18" s="67">
        <f t="shared" si="1"/>
        <v>43351</v>
      </c>
      <c r="K18" s="67">
        <f t="shared" si="2"/>
        <v>43330</v>
      </c>
      <c r="L18" s="66">
        <f>COUNTIF(aanmeldingen!AA:AA,B18)</f>
        <v>1</v>
      </c>
      <c r="M18" s="2" t="str">
        <f>LEFT(C18,1)&amp;LEFT(D18,1)&amp;VLOOKUP(E18,lookups!G:H,2,FALSE)</f>
        <v>HSC</v>
      </c>
      <c r="N18" s="5"/>
    </row>
    <row r="19" spans="1:14" ht="11.25" customHeight="1" x14ac:dyDescent="0.2">
      <c r="A19" s="2" t="str">
        <f t="shared" si="0"/>
        <v>HerenDegenSATSan Juan</v>
      </c>
      <c r="B19" s="66">
        <f t="shared" si="3"/>
        <v>18</v>
      </c>
      <c r="C19" s="3" t="s">
        <v>26</v>
      </c>
      <c r="D19" s="3" t="s">
        <v>24</v>
      </c>
      <c r="E19" s="3" t="s">
        <v>489</v>
      </c>
      <c r="F19" s="3" t="s">
        <v>1803</v>
      </c>
      <c r="G19" s="3" t="s">
        <v>1034</v>
      </c>
      <c r="H19" s="4">
        <v>43358</v>
      </c>
      <c r="I19" s="4">
        <v>43359</v>
      </c>
      <c r="J19" s="67">
        <f t="shared" si="1"/>
        <v>43351</v>
      </c>
      <c r="K19" s="67">
        <f t="shared" si="2"/>
        <v>43330</v>
      </c>
      <c r="L19" s="66">
        <f>COUNTIF(aanmeldingen!AA:AA,B19)</f>
        <v>0</v>
      </c>
      <c r="M19" s="2" t="str">
        <f>LEFT(C19,1)&amp;LEFT(D19,1)&amp;VLOOKUP(E19,lookups!G:H,2,FALSE)</f>
        <v>HDS</v>
      </c>
      <c r="N19" s="5"/>
    </row>
    <row r="20" spans="1:14" ht="11.25" customHeight="1" x14ac:dyDescent="0.2">
      <c r="A20" s="2" t="str">
        <f t="shared" si="0"/>
        <v>DamesFloretSATBoekarest</v>
      </c>
      <c r="B20" s="66">
        <f t="shared" si="3"/>
        <v>19</v>
      </c>
      <c r="C20" s="3" t="s">
        <v>23</v>
      </c>
      <c r="D20" s="3" t="s">
        <v>28</v>
      </c>
      <c r="E20" s="3" t="s">
        <v>489</v>
      </c>
      <c r="F20" s="3" t="s">
        <v>2573</v>
      </c>
      <c r="G20" s="3" t="s">
        <v>2354</v>
      </c>
      <c r="H20" s="4">
        <v>43365</v>
      </c>
      <c r="I20" s="4">
        <v>43366</v>
      </c>
      <c r="J20" s="67">
        <f t="shared" si="1"/>
        <v>43358</v>
      </c>
      <c r="K20" s="67">
        <f t="shared" si="2"/>
        <v>43337</v>
      </c>
      <c r="L20" s="66">
        <f>COUNTIF(aanmeldingen!AA:AA,B20)</f>
        <v>1</v>
      </c>
      <c r="M20" s="2" t="str">
        <f>LEFT(C20,1)&amp;LEFT(D20,1)&amp;VLOOKUP(E20,lookups!G:H,2,FALSE)</f>
        <v>DFS</v>
      </c>
      <c r="N20" s="5"/>
    </row>
    <row r="21" spans="1:14" ht="11.25" customHeight="1" x14ac:dyDescent="0.2">
      <c r="A21" s="2" t="str">
        <f t="shared" si="0"/>
        <v>HerenFloretSATBoekarest</v>
      </c>
      <c r="B21" s="66">
        <f t="shared" si="3"/>
        <v>20</v>
      </c>
      <c r="C21" s="3" t="s">
        <v>26</v>
      </c>
      <c r="D21" s="3" t="s">
        <v>28</v>
      </c>
      <c r="E21" s="3" t="s">
        <v>489</v>
      </c>
      <c r="F21" s="3" t="s">
        <v>2573</v>
      </c>
      <c r="G21" s="3" t="s">
        <v>2354</v>
      </c>
      <c r="H21" s="4">
        <v>43365</v>
      </c>
      <c r="I21" s="4">
        <v>43366</v>
      </c>
      <c r="J21" s="67">
        <f t="shared" si="1"/>
        <v>43358</v>
      </c>
      <c r="K21" s="67">
        <f t="shared" si="2"/>
        <v>43337</v>
      </c>
      <c r="L21" s="66">
        <f>COUNTIF(aanmeldingen!AA:AA,B21)</f>
        <v>0</v>
      </c>
      <c r="M21" s="2" t="str">
        <f>LEFT(C21,1)&amp;LEFT(D21,1)&amp;VLOOKUP(E21,lookups!G:H,2,FALSE)</f>
        <v>HFS</v>
      </c>
      <c r="N21" s="5"/>
    </row>
    <row r="22" spans="1:14" ht="11.25" customHeight="1" x14ac:dyDescent="0.2">
      <c r="A22" s="2" t="str">
        <f t="shared" si="0"/>
        <v>HerenSabelSATPlovdiv</v>
      </c>
      <c r="B22" s="66">
        <f t="shared" si="3"/>
        <v>21</v>
      </c>
      <c r="C22" s="3" t="s">
        <v>26</v>
      </c>
      <c r="D22" s="3" t="s">
        <v>31</v>
      </c>
      <c r="E22" s="3" t="s">
        <v>489</v>
      </c>
      <c r="F22" s="3" t="s">
        <v>683</v>
      </c>
      <c r="G22" s="3" t="s">
        <v>509</v>
      </c>
      <c r="H22" s="4">
        <v>43365</v>
      </c>
      <c r="I22" s="4">
        <v>43365</v>
      </c>
      <c r="J22" s="67">
        <f t="shared" si="1"/>
        <v>43358</v>
      </c>
      <c r="K22" s="67">
        <f t="shared" si="2"/>
        <v>43337</v>
      </c>
      <c r="L22" s="66">
        <f>COUNTIF(aanmeldingen!AA:AA,B22)</f>
        <v>0</v>
      </c>
      <c r="M22" s="2" t="str">
        <f>LEFT(C22,1)&amp;LEFT(D22,1)&amp;VLOOKUP(E22,lookups!G:H,2,FALSE)</f>
        <v>HSS</v>
      </c>
      <c r="N22" s="5"/>
    </row>
    <row r="23" spans="1:14" ht="11.25" customHeight="1" x14ac:dyDescent="0.2">
      <c r="A23" s="2" t="str">
        <f t="shared" si="0"/>
        <v>DamesDegenSATStockholm</v>
      </c>
      <c r="B23" s="66">
        <f t="shared" si="3"/>
        <v>22</v>
      </c>
      <c r="C23" s="3" t="s">
        <v>23</v>
      </c>
      <c r="D23" s="3" t="s">
        <v>24</v>
      </c>
      <c r="E23" s="3" t="s">
        <v>489</v>
      </c>
      <c r="F23" s="3" t="s">
        <v>677</v>
      </c>
      <c r="G23" s="3" t="s">
        <v>1198</v>
      </c>
      <c r="H23" s="4">
        <v>43365</v>
      </c>
      <c r="I23" s="4">
        <v>43366</v>
      </c>
      <c r="J23" s="67">
        <f t="shared" si="1"/>
        <v>43358</v>
      </c>
      <c r="K23" s="67">
        <f t="shared" si="2"/>
        <v>43337</v>
      </c>
      <c r="L23" s="66">
        <f>COUNTIF(aanmeldingen!AA:AA,B23)</f>
        <v>1</v>
      </c>
      <c r="M23" s="2" t="str">
        <f>LEFT(C23,1)&amp;LEFT(D23,1)&amp;VLOOKUP(E23,lookups!G:H,2,FALSE)</f>
        <v>DDS</v>
      </c>
      <c r="N23" s="5"/>
    </row>
    <row r="24" spans="1:14" ht="11.25" customHeight="1" x14ac:dyDescent="0.2">
      <c r="A24" s="2" t="str">
        <f t="shared" si="0"/>
        <v>HerenDegenSATStockholm</v>
      </c>
      <c r="B24" s="66">
        <f t="shared" si="3"/>
        <v>23</v>
      </c>
      <c r="C24" s="3" t="s">
        <v>26</v>
      </c>
      <c r="D24" s="3" t="s">
        <v>24</v>
      </c>
      <c r="E24" s="3" t="s">
        <v>489</v>
      </c>
      <c r="F24" s="3" t="s">
        <v>677</v>
      </c>
      <c r="G24" s="3" t="s">
        <v>1198</v>
      </c>
      <c r="H24" s="4">
        <v>43365</v>
      </c>
      <c r="I24" s="4">
        <v>43366</v>
      </c>
      <c r="J24" s="67">
        <f t="shared" si="1"/>
        <v>43358</v>
      </c>
      <c r="K24" s="67">
        <f t="shared" si="2"/>
        <v>43337</v>
      </c>
      <c r="L24" s="66">
        <f>COUNTIF(aanmeldingen!AA:AA,B24)</f>
        <v>0</v>
      </c>
      <c r="M24" s="2" t="str">
        <f>LEFT(C24,1)&amp;LEFT(D24,1)&amp;VLOOKUP(E24,lookups!G:H,2,FALSE)</f>
        <v>HDS</v>
      </c>
      <c r="N24" s="5"/>
    </row>
    <row r="25" spans="1:14" ht="11.25" customHeight="1" x14ac:dyDescent="0.2">
      <c r="A25" s="2" t="str">
        <f t="shared" si="0"/>
        <v>DamesSabelSATPlovdiv</v>
      </c>
      <c r="B25" s="66">
        <f t="shared" si="3"/>
        <v>24</v>
      </c>
      <c r="C25" s="3" t="s">
        <v>23</v>
      </c>
      <c r="D25" s="3" t="s">
        <v>31</v>
      </c>
      <c r="E25" s="3" t="s">
        <v>489</v>
      </c>
      <c r="F25" s="3" t="s">
        <v>683</v>
      </c>
      <c r="G25" s="3" t="s">
        <v>509</v>
      </c>
      <c r="H25" s="4">
        <v>43366</v>
      </c>
      <c r="I25" s="4">
        <v>43366</v>
      </c>
      <c r="J25" s="67">
        <f t="shared" si="1"/>
        <v>43359</v>
      </c>
      <c r="K25" s="67">
        <f t="shared" si="2"/>
        <v>43338</v>
      </c>
      <c r="L25" s="66">
        <f>COUNTIF(aanmeldingen!AA:AA,B25)</f>
        <v>0</v>
      </c>
      <c r="M25" s="2" t="str">
        <f>LEFT(C25,1)&amp;LEFT(D25,1)&amp;VLOOKUP(E25,lookups!G:H,2,FALSE)</f>
        <v>DSS</v>
      </c>
      <c r="N25" s="5"/>
    </row>
    <row r="26" spans="1:14" ht="11.25" customHeight="1" x14ac:dyDescent="0.2">
      <c r="A26" s="2" t="str">
        <f t="shared" si="0"/>
        <v>DamesFloretSATCancun</v>
      </c>
      <c r="B26" s="66">
        <f t="shared" si="3"/>
        <v>25</v>
      </c>
      <c r="C26" s="3" t="s">
        <v>23</v>
      </c>
      <c r="D26" s="3" t="s">
        <v>28</v>
      </c>
      <c r="E26" s="3" t="s">
        <v>489</v>
      </c>
      <c r="F26" s="3" t="s">
        <v>961</v>
      </c>
      <c r="G26" s="3" t="s">
        <v>1034</v>
      </c>
      <c r="H26" s="4">
        <v>43372</v>
      </c>
      <c r="I26" s="4">
        <v>43373</v>
      </c>
      <c r="J26" s="67">
        <f t="shared" si="1"/>
        <v>43365</v>
      </c>
      <c r="K26" s="67">
        <f t="shared" si="2"/>
        <v>43344</v>
      </c>
      <c r="L26" s="66">
        <f>COUNTIF(aanmeldingen!AA:AA,B26)</f>
        <v>0</v>
      </c>
      <c r="M26" s="2" t="str">
        <f>LEFT(C26,1)&amp;LEFT(D26,1)&amp;VLOOKUP(E26,lookups!G:H,2,FALSE)</f>
        <v>DFS</v>
      </c>
      <c r="N26" s="5"/>
    </row>
    <row r="27" spans="1:14" ht="11.25" customHeight="1" x14ac:dyDescent="0.2">
      <c r="A27" s="2" t="str">
        <f t="shared" si="0"/>
        <v>HerenFloretSATCancun</v>
      </c>
      <c r="B27" s="66">
        <f t="shared" si="3"/>
        <v>26</v>
      </c>
      <c r="C27" s="3" t="s">
        <v>26</v>
      </c>
      <c r="D27" s="3" t="s">
        <v>28</v>
      </c>
      <c r="E27" s="3" t="s">
        <v>489</v>
      </c>
      <c r="F27" s="3" t="s">
        <v>961</v>
      </c>
      <c r="G27" s="3" t="s">
        <v>1034</v>
      </c>
      <c r="H27" s="4">
        <v>43372</v>
      </c>
      <c r="I27" s="4">
        <v>43373</v>
      </c>
      <c r="J27" s="67">
        <f t="shared" si="1"/>
        <v>43365</v>
      </c>
      <c r="K27" s="67">
        <f t="shared" si="2"/>
        <v>43344</v>
      </c>
      <c r="L27" s="66">
        <f>COUNTIF(aanmeldingen!AA:AA,B27)</f>
        <v>0</v>
      </c>
      <c r="M27" s="2" t="str">
        <f>LEFT(C27,1)&amp;LEFT(D27,1)&amp;VLOOKUP(E27,lookups!G:H,2,FALSE)</f>
        <v>HFS</v>
      </c>
      <c r="N27" s="5"/>
    </row>
    <row r="28" spans="1:14" ht="11.25" customHeight="1" x14ac:dyDescent="0.2">
      <c r="A28" s="2" t="str">
        <f t="shared" si="0"/>
        <v>DamesDegenSATGenÃ¨ve</v>
      </c>
      <c r="B28" s="66">
        <f t="shared" si="3"/>
        <v>27</v>
      </c>
      <c r="C28" s="3" t="s">
        <v>23</v>
      </c>
      <c r="D28" s="3" t="s">
        <v>24</v>
      </c>
      <c r="E28" s="3" t="s">
        <v>489</v>
      </c>
      <c r="F28" s="3" t="s">
        <v>2355</v>
      </c>
      <c r="G28" s="3" t="s">
        <v>507</v>
      </c>
      <c r="H28" s="4">
        <v>43372</v>
      </c>
      <c r="I28" s="4">
        <v>43372</v>
      </c>
      <c r="J28" s="67">
        <f t="shared" si="1"/>
        <v>43365</v>
      </c>
      <c r="K28" s="67">
        <f t="shared" si="2"/>
        <v>43344</v>
      </c>
      <c r="L28" s="66">
        <f>COUNTIF(aanmeldingen!AA:AA,B28)</f>
        <v>0</v>
      </c>
      <c r="M28" s="2" t="str">
        <f>LEFT(C28,1)&amp;LEFT(D28,1)&amp;VLOOKUP(E28,lookups!G:H,2,FALSE)</f>
        <v>DDS</v>
      </c>
      <c r="N28" s="5"/>
    </row>
    <row r="29" spans="1:14" ht="11.25" customHeight="1" x14ac:dyDescent="0.2">
      <c r="A29" s="2" t="str">
        <f t="shared" si="0"/>
        <v>DamesSabelSATGent</v>
      </c>
      <c r="B29" s="66">
        <f t="shared" si="3"/>
        <v>28</v>
      </c>
      <c r="C29" s="3" t="s">
        <v>23</v>
      </c>
      <c r="D29" s="3" t="s">
        <v>31</v>
      </c>
      <c r="E29" s="3" t="s">
        <v>489</v>
      </c>
      <c r="F29" s="3" t="s">
        <v>2569</v>
      </c>
      <c r="G29" s="3" t="s">
        <v>1039</v>
      </c>
      <c r="H29" s="4">
        <v>43372</v>
      </c>
      <c r="I29" s="4">
        <v>43373</v>
      </c>
      <c r="J29" s="67">
        <f t="shared" si="1"/>
        <v>43365</v>
      </c>
      <c r="K29" s="67">
        <f t="shared" si="2"/>
        <v>43344</v>
      </c>
      <c r="L29" s="66">
        <f>COUNTIF(aanmeldingen!AA:AA,B29)</f>
        <v>2</v>
      </c>
      <c r="M29" s="2" t="str">
        <f>LEFT(C29,1)&amp;LEFT(D29,1)&amp;VLOOKUP(E29,lookups!G:H,2,FALSE)</f>
        <v>DSS</v>
      </c>
      <c r="N29" s="5"/>
    </row>
    <row r="30" spans="1:14" ht="11.25" customHeight="1" x14ac:dyDescent="0.2">
      <c r="A30" s="2" t="str">
        <f t="shared" si="0"/>
        <v>HerenSabelSATGent</v>
      </c>
      <c r="B30" s="66">
        <f t="shared" si="3"/>
        <v>29</v>
      </c>
      <c r="C30" s="3" t="s">
        <v>26</v>
      </c>
      <c r="D30" s="3" t="s">
        <v>31</v>
      </c>
      <c r="E30" s="3" t="s">
        <v>489</v>
      </c>
      <c r="F30" s="3" t="s">
        <v>2569</v>
      </c>
      <c r="G30" s="3" t="s">
        <v>1039</v>
      </c>
      <c r="H30" s="4">
        <v>43372</v>
      </c>
      <c r="I30" s="4">
        <v>43373</v>
      </c>
      <c r="J30" s="67">
        <f t="shared" si="1"/>
        <v>43365</v>
      </c>
      <c r="K30" s="67">
        <f t="shared" si="2"/>
        <v>43344</v>
      </c>
      <c r="L30" s="66">
        <f>COUNTIF(aanmeldingen!AA:AA,B30)</f>
        <v>7</v>
      </c>
      <c r="M30" s="2" t="str">
        <f>LEFT(C30,1)&amp;LEFT(D30,1)&amp;VLOOKUP(E30,lookups!G:H,2,FALSE)</f>
        <v>HSS</v>
      </c>
      <c r="N30" s="5"/>
    </row>
    <row r="31" spans="1:14" ht="11.25" customHeight="1" x14ac:dyDescent="0.2">
      <c r="A31" s="2" t="str">
        <f t="shared" si="0"/>
        <v>DamesFloretECCManchester</v>
      </c>
      <c r="B31" s="66">
        <f t="shared" si="3"/>
        <v>30</v>
      </c>
      <c r="C31" s="3" t="s">
        <v>23</v>
      </c>
      <c r="D31" s="3" t="s">
        <v>28</v>
      </c>
      <c r="E31" s="3" t="s">
        <v>915</v>
      </c>
      <c r="F31" s="3" t="s">
        <v>662</v>
      </c>
      <c r="G31" s="3" t="s">
        <v>491</v>
      </c>
      <c r="H31" s="4">
        <v>43372</v>
      </c>
      <c r="I31" s="4">
        <v>43373</v>
      </c>
      <c r="J31" s="67">
        <f t="shared" si="1"/>
        <v>43365</v>
      </c>
      <c r="K31" s="67">
        <f t="shared" si="2"/>
        <v>43344</v>
      </c>
      <c r="L31" s="66">
        <f>COUNTIF(aanmeldingen!AA:AA,B31)</f>
        <v>4</v>
      </c>
      <c r="M31" s="2" t="str">
        <f>LEFT(C31,1)&amp;LEFT(D31,1)&amp;VLOOKUP(E31,lookups!G:H,2,FALSE)</f>
        <v>DFC</v>
      </c>
      <c r="N31" s="5"/>
    </row>
    <row r="32" spans="1:14" ht="11.25" customHeight="1" x14ac:dyDescent="0.2">
      <c r="A32" s="2" t="str">
        <f t="shared" si="0"/>
        <v>HerenFloretECCManchester</v>
      </c>
      <c r="B32" s="66">
        <f t="shared" si="3"/>
        <v>31</v>
      </c>
      <c r="C32" s="3" t="s">
        <v>26</v>
      </c>
      <c r="D32" s="3" t="s">
        <v>28</v>
      </c>
      <c r="E32" s="3" t="s">
        <v>915</v>
      </c>
      <c r="F32" s="3" t="s">
        <v>662</v>
      </c>
      <c r="G32" s="3" t="s">
        <v>491</v>
      </c>
      <c r="H32" s="4">
        <v>43372</v>
      </c>
      <c r="I32" s="4">
        <v>43373</v>
      </c>
      <c r="J32" s="67">
        <f t="shared" si="1"/>
        <v>43365</v>
      </c>
      <c r="K32" s="67">
        <f t="shared" si="2"/>
        <v>43344</v>
      </c>
      <c r="L32" s="66">
        <f>COUNTIF(aanmeldingen!AA:AA,B32)</f>
        <v>8</v>
      </c>
      <c r="M32" s="2" t="str">
        <f>LEFT(C32,1)&amp;LEFT(D32,1)&amp;VLOOKUP(E32,lookups!G:H,2,FALSE)</f>
        <v>HFC</v>
      </c>
      <c r="N32" s="5"/>
    </row>
    <row r="33" spans="1:14" ht="11.25" customHeight="1" x14ac:dyDescent="0.2">
      <c r="A33" s="2" t="str">
        <f t="shared" si="0"/>
        <v>DamesDegenECCNovara</v>
      </c>
      <c r="B33" s="66">
        <f t="shared" si="3"/>
        <v>32</v>
      </c>
      <c r="C33" s="3" t="s">
        <v>23</v>
      </c>
      <c r="D33" s="3" t="s">
        <v>24</v>
      </c>
      <c r="E33" s="3" t="s">
        <v>915</v>
      </c>
      <c r="F33" s="3" t="s">
        <v>2582</v>
      </c>
      <c r="G33" s="3" t="s">
        <v>502</v>
      </c>
      <c r="H33" s="4">
        <v>43372</v>
      </c>
      <c r="I33" s="4">
        <v>43373</v>
      </c>
      <c r="J33" s="67">
        <f t="shared" si="1"/>
        <v>43365</v>
      </c>
      <c r="K33" s="67">
        <f t="shared" si="2"/>
        <v>43344</v>
      </c>
      <c r="L33" s="66">
        <f>COUNTIF(aanmeldingen!AA:AA,B33)</f>
        <v>0</v>
      </c>
      <c r="M33" s="2" t="str">
        <f>LEFT(C33,1)&amp;LEFT(D33,1)&amp;VLOOKUP(E33,lookups!G:H,2,FALSE)</f>
        <v>DDC</v>
      </c>
      <c r="N33" s="5"/>
    </row>
    <row r="34" spans="1:14" ht="11.25" customHeight="1" x14ac:dyDescent="0.2">
      <c r="A34" s="2" t="str">
        <f t="shared" si="0"/>
        <v>DamesDegenECC EqNovara</v>
      </c>
      <c r="B34" s="66">
        <f t="shared" si="3"/>
        <v>33</v>
      </c>
      <c r="C34" s="3" t="s">
        <v>23</v>
      </c>
      <c r="D34" s="3" t="s">
        <v>24</v>
      </c>
      <c r="E34" s="3" t="s">
        <v>934</v>
      </c>
      <c r="F34" s="3" t="s">
        <v>2582</v>
      </c>
      <c r="G34" s="3" t="s">
        <v>502</v>
      </c>
      <c r="H34" s="4">
        <v>43372</v>
      </c>
      <c r="I34" s="4">
        <v>43373</v>
      </c>
      <c r="J34" s="67">
        <f t="shared" si="1"/>
        <v>43365</v>
      </c>
      <c r="K34" s="67">
        <f t="shared" si="2"/>
        <v>43344</v>
      </c>
      <c r="L34" s="66">
        <f>COUNTIF(aanmeldingen!AA:AA,B34)</f>
        <v>0</v>
      </c>
      <c r="M34" s="2" t="str">
        <f>LEFT(C34,1)&amp;LEFT(D34,1)&amp;VLOOKUP(E34,lookups!G:H,2,FALSE)</f>
        <v>DDC</v>
      </c>
      <c r="N34" s="5"/>
    </row>
    <row r="35" spans="1:14" ht="11.25" customHeight="1" x14ac:dyDescent="0.2">
      <c r="A35" s="2" t="str">
        <f t="shared" si="0"/>
        <v>HerenDegenSATOslo</v>
      </c>
      <c r="B35" s="66">
        <f t="shared" si="3"/>
        <v>34</v>
      </c>
      <c r="C35" s="3" t="s">
        <v>26</v>
      </c>
      <c r="D35" s="3" t="s">
        <v>24</v>
      </c>
      <c r="E35" s="3" t="s">
        <v>489</v>
      </c>
      <c r="F35" s="3" t="s">
        <v>671</v>
      </c>
      <c r="G35" s="3" t="s">
        <v>1215</v>
      </c>
      <c r="H35" s="4">
        <v>43372</v>
      </c>
      <c r="I35" s="4">
        <v>43372</v>
      </c>
      <c r="J35" s="67">
        <f t="shared" si="1"/>
        <v>43365</v>
      </c>
      <c r="K35" s="67">
        <f t="shared" si="2"/>
        <v>43344</v>
      </c>
      <c r="L35" s="66">
        <f>COUNTIF(aanmeldingen!AA:AA,B35)</f>
        <v>1</v>
      </c>
      <c r="M35" s="2" t="str">
        <f>LEFT(C35,1)&amp;LEFT(D35,1)&amp;VLOOKUP(E35,lookups!G:H,2,FALSE)</f>
        <v>HDS</v>
      </c>
      <c r="N35" s="5"/>
    </row>
    <row r="36" spans="1:14" ht="11.25" customHeight="1" x14ac:dyDescent="0.2">
      <c r="A36" s="2" t="str">
        <f t="shared" si="0"/>
        <v>HerenDegenSATGenÃ¨ve</v>
      </c>
      <c r="B36" s="66">
        <f t="shared" si="3"/>
        <v>35</v>
      </c>
      <c r="C36" s="3" t="s">
        <v>26</v>
      </c>
      <c r="D36" s="3" t="s">
        <v>24</v>
      </c>
      <c r="E36" s="3" t="s">
        <v>489</v>
      </c>
      <c r="F36" s="3" t="s">
        <v>2355</v>
      </c>
      <c r="G36" s="3" t="s">
        <v>507</v>
      </c>
      <c r="H36" s="4">
        <v>43373</v>
      </c>
      <c r="I36" s="4">
        <v>43373</v>
      </c>
      <c r="J36" s="67">
        <f t="shared" si="1"/>
        <v>43366</v>
      </c>
      <c r="K36" s="67">
        <f t="shared" si="2"/>
        <v>43345</v>
      </c>
      <c r="L36" s="66">
        <f>COUNTIF(aanmeldingen!AA:AA,B36)</f>
        <v>0</v>
      </c>
      <c r="M36" s="2" t="str">
        <f>LEFT(C36,1)&amp;LEFT(D36,1)&amp;VLOOKUP(E36,lookups!G:H,2,FALSE)</f>
        <v>HDS</v>
      </c>
      <c r="N36" s="5"/>
    </row>
    <row r="37" spans="1:14" ht="11.25" customHeight="1" x14ac:dyDescent="0.2">
      <c r="A37" s="2" t="str">
        <f t="shared" si="0"/>
        <v>DamesSabelECCGodollo</v>
      </c>
      <c r="B37" s="66">
        <f t="shared" si="3"/>
        <v>36</v>
      </c>
      <c r="C37" s="3" t="s">
        <v>23</v>
      </c>
      <c r="D37" s="3" t="s">
        <v>31</v>
      </c>
      <c r="E37" s="3" t="s">
        <v>915</v>
      </c>
      <c r="F37" s="3" t="s">
        <v>2583</v>
      </c>
      <c r="G37" s="3" t="s">
        <v>485</v>
      </c>
      <c r="H37" s="4">
        <v>43379</v>
      </c>
      <c r="I37" s="4">
        <v>43380</v>
      </c>
      <c r="J37" s="67">
        <f t="shared" si="1"/>
        <v>43372</v>
      </c>
      <c r="K37" s="67">
        <f t="shared" si="2"/>
        <v>43351</v>
      </c>
      <c r="L37" s="66">
        <f>COUNTIF(aanmeldingen!AA:AA,B37)</f>
        <v>0</v>
      </c>
      <c r="M37" s="2" t="str">
        <f>LEFT(C37,1)&amp;LEFT(D37,1)&amp;VLOOKUP(E37,lookups!G:H,2,FALSE)</f>
        <v>DSC</v>
      </c>
      <c r="N37" s="5"/>
    </row>
    <row r="38" spans="1:14" ht="11.25" customHeight="1" x14ac:dyDescent="0.2">
      <c r="A38" s="2" t="str">
        <f t="shared" si="0"/>
        <v>DamesSabelECC EqGodollo</v>
      </c>
      <c r="B38" s="66">
        <f t="shared" si="3"/>
        <v>37</v>
      </c>
      <c r="C38" s="3" t="s">
        <v>23</v>
      </c>
      <c r="D38" s="3" t="s">
        <v>31</v>
      </c>
      <c r="E38" s="3" t="s">
        <v>934</v>
      </c>
      <c r="F38" s="3" t="s">
        <v>2583</v>
      </c>
      <c r="G38" s="3" t="s">
        <v>485</v>
      </c>
      <c r="H38" s="4">
        <v>43379</v>
      </c>
      <c r="I38" s="4">
        <v>43380</v>
      </c>
      <c r="J38" s="67">
        <f t="shared" si="1"/>
        <v>43372</v>
      </c>
      <c r="K38" s="67">
        <f t="shared" si="2"/>
        <v>43351</v>
      </c>
      <c r="L38" s="66">
        <f>COUNTIF(aanmeldingen!AA:AA,B38)</f>
        <v>0</v>
      </c>
      <c r="M38" s="2" t="str">
        <f>LEFT(C38,1)&amp;LEFT(D38,1)&amp;VLOOKUP(E38,lookups!G:H,2,FALSE)</f>
        <v>DSC</v>
      </c>
      <c r="N38" s="5"/>
    </row>
    <row r="39" spans="1:14" ht="11.25" customHeight="1" x14ac:dyDescent="0.2">
      <c r="A39" s="2" t="str">
        <f t="shared" ref="A39:A66" si="4">C39&amp;D39&amp;E39&amp;F39</f>
        <v>HerenSabelECCGodollo</v>
      </c>
      <c r="B39" s="66">
        <f t="shared" ref="B39:B67" si="5">B38+1</f>
        <v>38</v>
      </c>
      <c r="C39" s="3" t="s">
        <v>26</v>
      </c>
      <c r="D39" s="3" t="s">
        <v>31</v>
      </c>
      <c r="E39" s="3" t="s">
        <v>915</v>
      </c>
      <c r="F39" s="3" t="s">
        <v>2583</v>
      </c>
      <c r="G39" s="3" t="s">
        <v>485</v>
      </c>
      <c r="H39" s="4">
        <v>43379</v>
      </c>
      <c r="I39" s="4">
        <v>43380</v>
      </c>
      <c r="J39" s="67">
        <f t="shared" ref="J39:J66" si="6">H39-7</f>
        <v>43372</v>
      </c>
      <c r="K39" s="67">
        <f t="shared" ref="K39:K66" si="7">H39-28</f>
        <v>43351</v>
      </c>
      <c r="L39" s="66">
        <f>COUNTIF(aanmeldingen!AA:AA,B39)</f>
        <v>0</v>
      </c>
      <c r="M39" s="2" t="str">
        <f>LEFT(C39,1)&amp;LEFT(D39,1)&amp;VLOOKUP(E39,lookups!G:H,2,FALSE)</f>
        <v>HSC</v>
      </c>
      <c r="N39" s="5"/>
    </row>
    <row r="40" spans="1:14" ht="11.25" customHeight="1" x14ac:dyDescent="0.2">
      <c r="A40" s="2" t="str">
        <f t="shared" si="4"/>
        <v>HerenSabelECC EqGodollo</v>
      </c>
      <c r="B40" s="66">
        <f t="shared" si="5"/>
        <v>39</v>
      </c>
      <c r="C40" s="3" t="s">
        <v>26</v>
      </c>
      <c r="D40" s="3" t="s">
        <v>31</v>
      </c>
      <c r="E40" s="3" t="s">
        <v>934</v>
      </c>
      <c r="F40" s="3" t="s">
        <v>2583</v>
      </c>
      <c r="G40" s="3" t="s">
        <v>485</v>
      </c>
      <c r="H40" s="4">
        <v>43379</v>
      </c>
      <c r="I40" s="4">
        <v>43380</v>
      </c>
      <c r="J40" s="67">
        <f t="shared" si="6"/>
        <v>43372</v>
      </c>
      <c r="K40" s="67">
        <f t="shared" si="7"/>
        <v>43351</v>
      </c>
      <c r="L40" s="66">
        <f>COUNTIF(aanmeldingen!AA:AA,B40)</f>
        <v>0</v>
      </c>
      <c r="M40" s="2" t="str">
        <f>LEFT(C40,1)&amp;LEFT(D40,1)&amp;VLOOKUP(E40,lookups!G:H,2,FALSE)</f>
        <v>HSC</v>
      </c>
      <c r="N40" s="5"/>
    </row>
    <row r="41" spans="1:14" ht="11.25" customHeight="1" x14ac:dyDescent="0.2">
      <c r="A41" s="2" t="str">
        <f t="shared" si="4"/>
        <v>DamesFloretSATKopenhagen</v>
      </c>
      <c r="B41" s="66">
        <f t="shared" si="5"/>
        <v>40</v>
      </c>
      <c r="C41" s="3" t="s">
        <v>23</v>
      </c>
      <c r="D41" s="3" t="s">
        <v>28</v>
      </c>
      <c r="E41" s="3" t="s">
        <v>489</v>
      </c>
      <c r="F41" s="3" t="s">
        <v>2549</v>
      </c>
      <c r="G41" s="3" t="s">
        <v>667</v>
      </c>
      <c r="H41" s="4">
        <v>43379</v>
      </c>
      <c r="I41" s="4">
        <v>43380</v>
      </c>
      <c r="J41" s="67">
        <f t="shared" si="6"/>
        <v>43372</v>
      </c>
      <c r="K41" s="67">
        <f t="shared" si="7"/>
        <v>43351</v>
      </c>
      <c r="L41" s="66">
        <f>COUNTIF(aanmeldingen!AA:AA,B41)</f>
        <v>1</v>
      </c>
      <c r="M41" s="2" t="str">
        <f>LEFT(C41,1)&amp;LEFT(D41,1)&amp;VLOOKUP(E41,lookups!G:H,2,FALSE)</f>
        <v>DFS</v>
      </c>
      <c r="N41" s="5"/>
    </row>
    <row r="42" spans="1:14" ht="11.25" customHeight="1" x14ac:dyDescent="0.2">
      <c r="A42" s="2" t="str">
        <f t="shared" si="4"/>
        <v>DamesFloretU23Kopenhagen</v>
      </c>
      <c r="B42" s="66">
        <f t="shared" si="5"/>
        <v>41</v>
      </c>
      <c r="C42" s="3" t="s">
        <v>23</v>
      </c>
      <c r="D42" s="3" t="s">
        <v>28</v>
      </c>
      <c r="E42" s="3" t="s">
        <v>936</v>
      </c>
      <c r="F42" s="3" t="s">
        <v>2549</v>
      </c>
      <c r="G42" s="3" t="s">
        <v>667</v>
      </c>
      <c r="H42" s="4">
        <v>43379</v>
      </c>
      <c r="I42" s="4">
        <f>H42+1</f>
        <v>43380</v>
      </c>
      <c r="J42" s="67">
        <f t="shared" si="6"/>
        <v>43372</v>
      </c>
      <c r="K42" s="67">
        <f t="shared" si="7"/>
        <v>43351</v>
      </c>
      <c r="L42" s="66">
        <f>COUNTIF(aanmeldingen!AA:AA,B42)</f>
        <v>0</v>
      </c>
      <c r="M42" s="2" t="str">
        <f>LEFT(C42,1)&amp;LEFT(D42,1)&amp;VLOOKUP(E42,lookups!G:H,2,FALSE)</f>
        <v>DFS</v>
      </c>
      <c r="N42" s="5"/>
    </row>
    <row r="43" spans="1:14" ht="11.25" customHeight="1" x14ac:dyDescent="0.2">
      <c r="A43" s="2" t="str">
        <f t="shared" si="4"/>
        <v>HerenFloretSATKopenhagen</v>
      </c>
      <c r="B43" s="66">
        <f t="shared" si="5"/>
        <v>42</v>
      </c>
      <c r="C43" s="3" t="s">
        <v>26</v>
      </c>
      <c r="D43" s="3" t="s">
        <v>28</v>
      </c>
      <c r="E43" s="3" t="s">
        <v>489</v>
      </c>
      <c r="F43" s="3" t="s">
        <v>2549</v>
      </c>
      <c r="G43" s="3" t="s">
        <v>667</v>
      </c>
      <c r="H43" s="4">
        <v>43379</v>
      </c>
      <c r="I43" s="4">
        <v>43380</v>
      </c>
      <c r="J43" s="67">
        <f t="shared" si="6"/>
        <v>43372</v>
      </c>
      <c r="K43" s="67">
        <f t="shared" si="7"/>
        <v>43351</v>
      </c>
      <c r="L43" s="66">
        <f>COUNTIF(aanmeldingen!AA:AA,B43)</f>
        <v>7</v>
      </c>
      <c r="M43" s="2" t="str">
        <f>LEFT(C43,1)&amp;LEFT(D43,1)&amp;VLOOKUP(E43,lookups!G:H,2,FALSE)</f>
        <v>HFS</v>
      </c>
      <c r="N43" s="5"/>
    </row>
    <row r="44" spans="1:14" ht="11.25" customHeight="1" x14ac:dyDescent="0.2">
      <c r="A44" s="2" t="str">
        <f t="shared" si="4"/>
        <v>HerenFloretU23Kopenhagen</v>
      </c>
      <c r="B44" s="66">
        <f t="shared" si="5"/>
        <v>43</v>
      </c>
      <c r="C44" s="3" t="s">
        <v>26</v>
      </c>
      <c r="D44" s="3" t="s">
        <v>28</v>
      </c>
      <c r="E44" s="3" t="s">
        <v>936</v>
      </c>
      <c r="F44" s="3" t="s">
        <v>2549</v>
      </c>
      <c r="G44" s="3" t="s">
        <v>667</v>
      </c>
      <c r="H44" s="4">
        <v>43379</v>
      </c>
      <c r="I44" s="4">
        <f>H44+1</f>
        <v>43380</v>
      </c>
      <c r="J44" s="67">
        <f t="shared" si="6"/>
        <v>43372</v>
      </c>
      <c r="K44" s="67">
        <f t="shared" si="7"/>
        <v>43351</v>
      </c>
      <c r="L44" s="66">
        <f>COUNTIF(aanmeldingen!AA:AA,B44)</f>
        <v>0</v>
      </c>
      <c r="M44" s="2" t="str">
        <f>LEFT(C44,1)&amp;LEFT(D44,1)&amp;VLOOKUP(E44,lookups!G:H,2,FALSE)</f>
        <v>HFS</v>
      </c>
      <c r="N44" s="37"/>
    </row>
    <row r="45" spans="1:14" ht="11.25" customHeight="1" x14ac:dyDescent="0.2">
      <c r="A45" s="2" t="str">
        <f t="shared" si="4"/>
        <v>DamesSabelSATReykjavik</v>
      </c>
      <c r="B45" s="66">
        <f t="shared" si="5"/>
        <v>44</v>
      </c>
      <c r="C45" s="3" t="s">
        <v>23</v>
      </c>
      <c r="D45" s="3" t="s">
        <v>31</v>
      </c>
      <c r="E45" s="3" t="s">
        <v>489</v>
      </c>
      <c r="F45" s="3" t="s">
        <v>501</v>
      </c>
      <c r="G45" s="3" t="s">
        <v>2356</v>
      </c>
      <c r="H45" s="4">
        <v>43379</v>
      </c>
      <c r="I45" s="4">
        <v>43380</v>
      </c>
      <c r="J45" s="67">
        <f t="shared" si="6"/>
        <v>43372</v>
      </c>
      <c r="K45" s="67">
        <f t="shared" si="7"/>
        <v>43351</v>
      </c>
      <c r="L45" s="66">
        <f>COUNTIF(aanmeldingen!AA:AA,B45)</f>
        <v>0</v>
      </c>
      <c r="M45" s="2" t="str">
        <f>LEFT(C45,1)&amp;LEFT(D45,1)&amp;VLOOKUP(E45,lookups!G:H,2,FALSE)</f>
        <v>DSS</v>
      </c>
      <c r="N45" s="38"/>
    </row>
    <row r="46" spans="1:14" ht="11.25" customHeight="1" x14ac:dyDescent="0.2">
      <c r="A46" s="2" t="str">
        <f t="shared" si="4"/>
        <v>HerenSabelSATReykjavik</v>
      </c>
      <c r="B46" s="66">
        <f t="shared" si="5"/>
        <v>45</v>
      </c>
      <c r="C46" s="3" t="s">
        <v>26</v>
      </c>
      <c r="D46" s="3" t="s">
        <v>31</v>
      </c>
      <c r="E46" s="3" t="s">
        <v>489</v>
      </c>
      <c r="F46" s="3" t="s">
        <v>501</v>
      </c>
      <c r="G46" s="3" t="s">
        <v>2356</v>
      </c>
      <c r="H46" s="4">
        <v>43379</v>
      </c>
      <c r="I46" s="4">
        <v>43380</v>
      </c>
      <c r="J46" s="67">
        <f t="shared" si="6"/>
        <v>43372</v>
      </c>
      <c r="K46" s="67">
        <f t="shared" si="7"/>
        <v>43351</v>
      </c>
      <c r="L46" s="66">
        <f>COUNTIF(aanmeldingen!AA:AA,B46)</f>
        <v>0</v>
      </c>
      <c r="M46" s="2" t="str">
        <f>LEFT(C46,1)&amp;LEFT(D46,1)&amp;VLOOKUP(E46,lookups!G:H,2,FALSE)</f>
        <v>HSS</v>
      </c>
      <c r="N46" s="38"/>
    </row>
    <row r="47" spans="1:14" ht="11.25" customHeight="1" x14ac:dyDescent="0.2">
      <c r="A47" s="2" t="str">
        <f t="shared" si="4"/>
        <v>DamesDegenSATTurku</v>
      </c>
      <c r="B47" s="66">
        <f t="shared" si="5"/>
        <v>46</v>
      </c>
      <c r="C47" s="3" t="s">
        <v>23</v>
      </c>
      <c r="D47" s="3" t="s">
        <v>24</v>
      </c>
      <c r="E47" s="3" t="s">
        <v>489</v>
      </c>
      <c r="F47" s="3" t="s">
        <v>665</v>
      </c>
      <c r="G47" s="3" t="s">
        <v>666</v>
      </c>
      <c r="H47" s="4">
        <v>43379</v>
      </c>
      <c r="I47" s="4">
        <v>43380</v>
      </c>
      <c r="J47" s="67">
        <f t="shared" si="6"/>
        <v>43372</v>
      </c>
      <c r="K47" s="67">
        <f t="shared" si="7"/>
        <v>43351</v>
      </c>
      <c r="L47" s="66">
        <f>COUNTIF(aanmeldingen!AA:AA,B47)</f>
        <v>0</v>
      </c>
      <c r="M47" s="2" t="str">
        <f>LEFT(C47,1)&amp;LEFT(D47,1)&amp;VLOOKUP(E47,lookups!G:H,2,FALSE)</f>
        <v>DDS</v>
      </c>
      <c r="N47" s="38"/>
    </row>
    <row r="48" spans="1:14" ht="11.25" customHeight="1" x14ac:dyDescent="0.2">
      <c r="A48" s="2" t="str">
        <f t="shared" si="4"/>
        <v>HerenDegenSATTurku</v>
      </c>
      <c r="B48" s="66">
        <f t="shared" si="5"/>
        <v>47</v>
      </c>
      <c r="C48" s="3" t="s">
        <v>26</v>
      </c>
      <c r="D48" s="3" t="s">
        <v>24</v>
      </c>
      <c r="E48" s="3" t="s">
        <v>489</v>
      </c>
      <c r="F48" s="3" t="s">
        <v>665</v>
      </c>
      <c r="G48" s="3" t="s">
        <v>666</v>
      </c>
      <c r="H48" s="4">
        <v>43379</v>
      </c>
      <c r="I48" s="4">
        <v>43380</v>
      </c>
      <c r="J48" s="67">
        <f t="shared" si="6"/>
        <v>43372</v>
      </c>
      <c r="K48" s="67">
        <f t="shared" si="7"/>
        <v>43351</v>
      </c>
      <c r="L48" s="66">
        <f>COUNTIF(aanmeldingen!AA:AA,B48)</f>
        <v>0</v>
      </c>
      <c r="M48" s="2" t="str">
        <f>LEFT(C48,1)&amp;LEFT(D48,1)&amp;VLOOKUP(E48,lookups!G:H,2,FALSE)</f>
        <v>HDS</v>
      </c>
      <c r="N48" s="37"/>
    </row>
    <row r="49" spans="1:14" ht="11.25" customHeight="1" x14ac:dyDescent="0.2">
      <c r="A49" s="2" t="str">
        <f t="shared" si="4"/>
        <v>DamesSabelECCLonden</v>
      </c>
      <c r="B49" s="66">
        <f t="shared" si="5"/>
        <v>48</v>
      </c>
      <c r="C49" s="3" t="s">
        <v>23</v>
      </c>
      <c r="D49" s="3" t="s">
        <v>31</v>
      </c>
      <c r="E49" s="3" t="s">
        <v>915</v>
      </c>
      <c r="F49" s="3" t="s">
        <v>2550</v>
      </c>
      <c r="G49" s="3" t="s">
        <v>491</v>
      </c>
      <c r="H49" s="4">
        <v>43386</v>
      </c>
      <c r="I49" s="4">
        <v>43387</v>
      </c>
      <c r="J49" s="67">
        <f t="shared" si="6"/>
        <v>43379</v>
      </c>
      <c r="K49" s="67">
        <f t="shared" si="7"/>
        <v>43358</v>
      </c>
      <c r="L49" s="66">
        <f>COUNTIF(aanmeldingen!AA:AA,B49)</f>
        <v>3</v>
      </c>
      <c r="M49" s="2" t="str">
        <f>LEFT(C49,1)&amp;LEFT(D49,1)&amp;VLOOKUP(E49,lookups!G:H,2,FALSE)</f>
        <v>DSC</v>
      </c>
      <c r="N49" s="38"/>
    </row>
    <row r="50" spans="1:14" ht="11.25" customHeight="1" x14ac:dyDescent="0.2">
      <c r="A50" s="2" t="str">
        <f t="shared" si="4"/>
        <v>DamesSabelECC EqLonden</v>
      </c>
      <c r="B50" s="66">
        <f t="shared" si="5"/>
        <v>49</v>
      </c>
      <c r="C50" s="3" t="s">
        <v>23</v>
      </c>
      <c r="D50" s="3" t="s">
        <v>31</v>
      </c>
      <c r="E50" s="3" t="s">
        <v>934</v>
      </c>
      <c r="F50" s="3" t="s">
        <v>2550</v>
      </c>
      <c r="G50" s="3" t="s">
        <v>491</v>
      </c>
      <c r="H50" s="4">
        <v>43386</v>
      </c>
      <c r="I50" s="4">
        <v>43387</v>
      </c>
      <c r="J50" s="67">
        <f t="shared" si="6"/>
        <v>43379</v>
      </c>
      <c r="K50" s="67">
        <f t="shared" si="7"/>
        <v>43358</v>
      </c>
      <c r="L50" s="66">
        <f>COUNTIF(aanmeldingen!AA:AA,B50)</f>
        <v>3</v>
      </c>
      <c r="M50" s="2" t="str">
        <f>LEFT(C50,1)&amp;LEFT(D50,1)&amp;VLOOKUP(E50,lookups!G:H,2,FALSE)</f>
        <v>DSC</v>
      </c>
      <c r="N50" s="38"/>
    </row>
    <row r="51" spans="1:14" ht="11.25" customHeight="1" x14ac:dyDescent="0.2">
      <c r="A51" s="2" t="str">
        <f t="shared" si="4"/>
        <v>HerenFloretSATLonden</v>
      </c>
      <c r="B51" s="66">
        <f t="shared" si="5"/>
        <v>50</v>
      </c>
      <c r="C51" s="3" t="s">
        <v>26</v>
      </c>
      <c r="D51" s="3" t="s">
        <v>28</v>
      </c>
      <c r="E51" s="3" t="s">
        <v>489</v>
      </c>
      <c r="F51" s="3" t="s">
        <v>2550</v>
      </c>
      <c r="G51" s="3" t="s">
        <v>491</v>
      </c>
      <c r="H51" s="4">
        <v>43386</v>
      </c>
      <c r="I51" s="4">
        <v>43387</v>
      </c>
      <c r="J51" s="67">
        <f t="shared" si="6"/>
        <v>43379</v>
      </c>
      <c r="K51" s="67">
        <f t="shared" si="7"/>
        <v>43358</v>
      </c>
      <c r="L51" s="66">
        <f>COUNTIF(aanmeldingen!AA:AA,B51)</f>
        <v>5</v>
      </c>
      <c r="M51" s="2" t="str">
        <f>LEFT(C51,1)&amp;LEFT(D51,1)&amp;VLOOKUP(E51,lookups!G:H,2,FALSE)</f>
        <v>HFS</v>
      </c>
      <c r="N51" s="38"/>
    </row>
    <row r="52" spans="1:14" ht="11.25" customHeight="1" x14ac:dyDescent="0.2">
      <c r="A52" s="2" t="str">
        <f t="shared" si="4"/>
        <v>HerenSabelSATLonden</v>
      </c>
      <c r="B52" s="66">
        <f t="shared" si="5"/>
        <v>51</v>
      </c>
      <c r="C52" s="3" t="s">
        <v>26</v>
      </c>
      <c r="D52" s="3" t="s">
        <v>31</v>
      </c>
      <c r="E52" s="3" t="s">
        <v>489</v>
      </c>
      <c r="F52" s="3" t="s">
        <v>2550</v>
      </c>
      <c r="G52" s="3" t="s">
        <v>491</v>
      </c>
      <c r="H52" s="4">
        <v>43386</v>
      </c>
      <c r="I52" s="4">
        <v>43387</v>
      </c>
      <c r="J52" s="67">
        <f t="shared" si="6"/>
        <v>43379</v>
      </c>
      <c r="K52" s="67">
        <f t="shared" si="7"/>
        <v>43358</v>
      </c>
      <c r="L52" s="66">
        <f>COUNTIF(aanmeldingen!AA:AA,B52)</f>
        <v>0</v>
      </c>
      <c r="M52" s="2" t="str">
        <f>LEFT(C52,1)&amp;LEFT(D52,1)&amp;VLOOKUP(E52,lookups!G:H,2,FALSE)</f>
        <v>HSS</v>
      </c>
      <c r="N52" s="37"/>
    </row>
    <row r="53" spans="1:14" ht="11.25" customHeight="1" x14ac:dyDescent="0.2">
      <c r="A53" s="2" t="str">
        <f t="shared" si="4"/>
        <v>HerenSabelECCLonden</v>
      </c>
      <c r="B53" s="66">
        <f t="shared" si="5"/>
        <v>52</v>
      </c>
      <c r="C53" s="3" t="s">
        <v>26</v>
      </c>
      <c r="D53" s="3" t="s">
        <v>31</v>
      </c>
      <c r="E53" s="3" t="s">
        <v>915</v>
      </c>
      <c r="F53" s="3" t="s">
        <v>2550</v>
      </c>
      <c r="G53" s="3" t="s">
        <v>491</v>
      </c>
      <c r="H53" s="4">
        <v>43386</v>
      </c>
      <c r="I53" s="4">
        <v>43387</v>
      </c>
      <c r="J53" s="67">
        <f t="shared" si="6"/>
        <v>43379</v>
      </c>
      <c r="K53" s="67">
        <f t="shared" si="7"/>
        <v>43358</v>
      </c>
      <c r="L53" s="66">
        <f>COUNTIF(aanmeldingen!AA:AA,B53)</f>
        <v>3</v>
      </c>
      <c r="M53" s="2" t="str">
        <f>LEFT(C53,1)&amp;LEFT(D53,1)&amp;VLOOKUP(E53,lookups!G:H,2,FALSE)</f>
        <v>HSC</v>
      </c>
      <c r="N53" s="38"/>
    </row>
    <row r="54" spans="1:14" ht="11.25" customHeight="1" x14ac:dyDescent="0.2">
      <c r="A54" s="2" t="str">
        <f t="shared" si="4"/>
        <v>HerenSabelECC EqLonden</v>
      </c>
      <c r="B54" s="66">
        <f t="shared" si="5"/>
        <v>53</v>
      </c>
      <c r="C54" s="3" t="s">
        <v>26</v>
      </c>
      <c r="D54" s="3" t="s">
        <v>31</v>
      </c>
      <c r="E54" s="3" t="s">
        <v>934</v>
      </c>
      <c r="F54" s="3" t="s">
        <v>2550</v>
      </c>
      <c r="G54" s="3" t="s">
        <v>491</v>
      </c>
      <c r="H54" s="4">
        <v>43386</v>
      </c>
      <c r="I54" s="4">
        <v>43387</v>
      </c>
      <c r="J54" s="67">
        <f t="shared" si="6"/>
        <v>43379</v>
      </c>
      <c r="K54" s="67">
        <f t="shared" si="7"/>
        <v>43358</v>
      </c>
      <c r="L54" s="66">
        <f>COUNTIF(aanmeldingen!AA:AA,B54)</f>
        <v>0</v>
      </c>
      <c r="M54" s="2" t="str">
        <f>LEFT(C54,1)&amp;LEFT(D54,1)&amp;VLOOKUP(E54,lookups!G:H,2,FALSE)</f>
        <v>HSC</v>
      </c>
      <c r="N54" s="38"/>
    </row>
    <row r="55" spans="1:14" ht="11.25" customHeight="1" x14ac:dyDescent="0.2">
      <c r="A55" s="2" t="str">
        <f t="shared" si="4"/>
        <v>DamesFloretECCSamorin</v>
      </c>
      <c r="B55" s="66">
        <f t="shared" si="5"/>
        <v>54</v>
      </c>
      <c r="C55" s="3" t="s">
        <v>23</v>
      </c>
      <c r="D55" s="3" t="s">
        <v>28</v>
      </c>
      <c r="E55" s="3" t="s">
        <v>915</v>
      </c>
      <c r="F55" s="3" t="s">
        <v>2584</v>
      </c>
      <c r="G55" s="3" t="s">
        <v>488</v>
      </c>
      <c r="H55" s="4">
        <v>43386</v>
      </c>
      <c r="I55" s="4">
        <v>43387</v>
      </c>
      <c r="J55" s="67">
        <f t="shared" si="6"/>
        <v>43379</v>
      </c>
      <c r="K55" s="67">
        <f t="shared" si="7"/>
        <v>43358</v>
      </c>
      <c r="L55" s="66">
        <f>COUNTIF(aanmeldingen!AA:AA,B55)</f>
        <v>0</v>
      </c>
      <c r="M55" s="2" t="str">
        <f>LEFT(C55,1)&amp;LEFT(D55,1)&amp;VLOOKUP(E55,lookups!G:H,2,FALSE)</f>
        <v>DFC</v>
      </c>
      <c r="N55" s="38"/>
    </row>
    <row r="56" spans="1:14" ht="11.25" customHeight="1" x14ac:dyDescent="0.2">
      <c r="A56" s="2" t="str">
        <f t="shared" si="4"/>
        <v>DamesFloretECC EqSamorin</v>
      </c>
      <c r="B56" s="66">
        <f t="shared" si="5"/>
        <v>55</v>
      </c>
      <c r="C56" s="3" t="s">
        <v>23</v>
      </c>
      <c r="D56" s="3" t="s">
        <v>28</v>
      </c>
      <c r="E56" s="3" t="s">
        <v>934</v>
      </c>
      <c r="F56" s="3" t="s">
        <v>2584</v>
      </c>
      <c r="G56" s="3" t="s">
        <v>488</v>
      </c>
      <c r="H56" s="4">
        <v>43386</v>
      </c>
      <c r="I56" s="4">
        <v>43387</v>
      </c>
      <c r="J56" s="67">
        <f t="shared" si="6"/>
        <v>43379</v>
      </c>
      <c r="K56" s="67">
        <f t="shared" si="7"/>
        <v>43358</v>
      </c>
      <c r="L56" s="66">
        <f>COUNTIF(aanmeldingen!AA:AA,B56)</f>
        <v>0</v>
      </c>
      <c r="M56" s="2" t="str">
        <f>LEFT(C56,1)&amp;LEFT(D56,1)&amp;VLOOKUP(E56,lookups!G:H,2,FALSE)</f>
        <v>DFC</v>
      </c>
      <c r="N56" s="37"/>
    </row>
    <row r="57" spans="1:14" ht="11.25" customHeight="1" x14ac:dyDescent="0.2">
      <c r="A57" s="2" t="str">
        <f t="shared" si="4"/>
        <v>DamesDegenSATSplit</v>
      </c>
      <c r="B57" s="66">
        <f t="shared" si="5"/>
        <v>56</v>
      </c>
      <c r="C57" s="3" t="s">
        <v>23</v>
      </c>
      <c r="D57" s="3" t="s">
        <v>24</v>
      </c>
      <c r="E57" s="3" t="s">
        <v>489</v>
      </c>
      <c r="F57" s="3" t="s">
        <v>692</v>
      </c>
      <c r="G57" s="3" t="s">
        <v>1106</v>
      </c>
      <c r="H57" s="4">
        <v>43386</v>
      </c>
      <c r="I57" s="4">
        <v>43387</v>
      </c>
      <c r="J57" s="67">
        <f t="shared" si="6"/>
        <v>43379</v>
      </c>
      <c r="K57" s="67">
        <f t="shared" si="7"/>
        <v>43358</v>
      </c>
      <c r="L57" s="66">
        <f>COUNTIF(aanmeldingen!AA:AA,B57)</f>
        <v>5</v>
      </c>
      <c r="M57" s="2" t="str">
        <f>LEFT(C57,1)&amp;LEFT(D57,1)&amp;VLOOKUP(E57,lookups!G:H,2,FALSE)</f>
        <v>DDS</v>
      </c>
      <c r="N57" s="38"/>
    </row>
    <row r="58" spans="1:14" ht="11.25" customHeight="1" x14ac:dyDescent="0.2">
      <c r="A58" s="2" t="str">
        <f t="shared" si="4"/>
        <v>HerenDegenSATSplit</v>
      </c>
      <c r="B58" s="66">
        <f t="shared" si="5"/>
        <v>57</v>
      </c>
      <c r="C58" s="3" t="s">
        <v>26</v>
      </c>
      <c r="D58" s="3" t="s">
        <v>24</v>
      </c>
      <c r="E58" s="3" t="s">
        <v>489</v>
      </c>
      <c r="F58" s="3" t="s">
        <v>692</v>
      </c>
      <c r="G58" s="3" t="s">
        <v>1106</v>
      </c>
      <c r="H58" s="4">
        <v>43386</v>
      </c>
      <c r="I58" s="4">
        <v>43387</v>
      </c>
      <c r="J58" s="67">
        <f t="shared" si="6"/>
        <v>43379</v>
      </c>
      <c r="K58" s="67">
        <f t="shared" si="7"/>
        <v>43358</v>
      </c>
      <c r="L58" s="66">
        <f>COUNTIF(aanmeldingen!AA:AA,B58)</f>
        <v>2</v>
      </c>
      <c r="M58" s="2" t="str">
        <f>LEFT(C58,1)&amp;LEFT(D58,1)&amp;VLOOKUP(E58,lookups!G:H,2,FALSE)</f>
        <v>HDS</v>
      </c>
      <c r="N58" s="38"/>
    </row>
    <row r="59" spans="1:14" ht="11.25" customHeight="1" x14ac:dyDescent="0.2">
      <c r="A59" s="2" t="str">
        <f t="shared" si="4"/>
        <v>HerenFloretECCThessaloniki</v>
      </c>
      <c r="B59" s="66">
        <f t="shared" si="5"/>
        <v>58</v>
      </c>
      <c r="C59" s="3" t="s">
        <v>26</v>
      </c>
      <c r="D59" s="3" t="s">
        <v>28</v>
      </c>
      <c r="E59" s="3" t="s">
        <v>915</v>
      </c>
      <c r="F59" s="3" t="s">
        <v>2585</v>
      </c>
      <c r="G59" s="3" t="s">
        <v>506</v>
      </c>
      <c r="H59" s="4">
        <v>43386</v>
      </c>
      <c r="I59" s="4">
        <v>43387</v>
      </c>
      <c r="J59" s="67">
        <f t="shared" si="6"/>
        <v>43379</v>
      </c>
      <c r="K59" s="67">
        <f t="shared" si="7"/>
        <v>43358</v>
      </c>
      <c r="L59" s="66">
        <f>COUNTIF(aanmeldingen!AA:AA,B59)</f>
        <v>0</v>
      </c>
      <c r="M59" s="2" t="str">
        <f>LEFT(C59,1)&amp;LEFT(D59,1)&amp;VLOOKUP(E59,lookups!G:H,2,FALSE)</f>
        <v>HFC</v>
      </c>
      <c r="N59" s="38"/>
    </row>
    <row r="60" spans="1:14" ht="11.25" customHeight="1" x14ac:dyDescent="0.2">
      <c r="A60" s="2" t="str">
        <f t="shared" si="4"/>
        <v>HerenFloretECC EqThessaloniki</v>
      </c>
      <c r="B60" s="66">
        <f t="shared" si="5"/>
        <v>59</v>
      </c>
      <c r="C60" s="3" t="s">
        <v>26</v>
      </c>
      <c r="D60" s="3" t="s">
        <v>28</v>
      </c>
      <c r="E60" s="3" t="s">
        <v>934</v>
      </c>
      <c r="F60" s="3" t="s">
        <v>2585</v>
      </c>
      <c r="G60" s="3" t="s">
        <v>506</v>
      </c>
      <c r="H60" s="4">
        <v>43386</v>
      </c>
      <c r="I60" s="4">
        <v>43387</v>
      </c>
      <c r="J60" s="67">
        <f t="shared" si="6"/>
        <v>43379</v>
      </c>
      <c r="K60" s="67">
        <f t="shared" si="7"/>
        <v>43358</v>
      </c>
      <c r="L60" s="66">
        <f>COUNTIF(aanmeldingen!AA:AA,B60)</f>
        <v>0</v>
      </c>
      <c r="M60" s="2" t="str">
        <f>LEFT(C60,1)&amp;LEFT(D60,1)&amp;VLOOKUP(E60,lookups!G:H,2,FALSE)</f>
        <v>HFC</v>
      </c>
      <c r="N60" s="37"/>
    </row>
    <row r="61" spans="1:14" ht="11.25" customHeight="1" x14ac:dyDescent="0.2">
      <c r="A61" s="2" t="str">
        <f t="shared" si="4"/>
        <v>DamesFloretSATAntalya</v>
      </c>
      <c r="B61" s="66">
        <f t="shared" si="5"/>
        <v>60</v>
      </c>
      <c r="C61" s="3" t="s">
        <v>23</v>
      </c>
      <c r="D61" s="3" t="s">
        <v>28</v>
      </c>
      <c r="E61" s="3" t="s">
        <v>489</v>
      </c>
      <c r="F61" s="3" t="s">
        <v>821</v>
      </c>
      <c r="G61" s="3" t="s">
        <v>503</v>
      </c>
      <c r="H61" s="4">
        <v>43393</v>
      </c>
      <c r="I61" s="4">
        <v>43394</v>
      </c>
      <c r="J61" s="67">
        <f t="shared" si="6"/>
        <v>43386</v>
      </c>
      <c r="K61" s="67">
        <f t="shared" si="7"/>
        <v>43365</v>
      </c>
      <c r="L61" s="66">
        <f>COUNTIF(aanmeldingen!AA:AA,B61)</f>
        <v>1</v>
      </c>
      <c r="M61" s="2" t="str">
        <f>LEFT(C61,1)&amp;LEFT(D61,1)&amp;VLOOKUP(E61,lookups!G:H,2,FALSE)</f>
        <v>DFS</v>
      </c>
      <c r="N61" s="38"/>
    </row>
    <row r="62" spans="1:14" ht="11.25" customHeight="1" x14ac:dyDescent="0.2">
      <c r="A62" s="2" t="str">
        <f t="shared" si="4"/>
        <v>DamesSabelSATAntalya</v>
      </c>
      <c r="B62" s="66">
        <f t="shared" si="5"/>
        <v>61</v>
      </c>
      <c r="C62" s="3" t="s">
        <v>23</v>
      </c>
      <c r="D62" s="3" t="s">
        <v>31</v>
      </c>
      <c r="E62" s="3" t="s">
        <v>489</v>
      </c>
      <c r="F62" s="3" t="s">
        <v>821</v>
      </c>
      <c r="G62" s="3" t="s">
        <v>503</v>
      </c>
      <c r="H62" s="4">
        <v>43393</v>
      </c>
      <c r="I62" s="4">
        <v>43394</v>
      </c>
      <c r="J62" s="67">
        <f t="shared" si="6"/>
        <v>43386</v>
      </c>
      <c r="K62" s="67">
        <f t="shared" si="7"/>
        <v>43365</v>
      </c>
      <c r="L62" s="66">
        <f>COUNTIF(aanmeldingen!AA:AA,B62)</f>
        <v>0</v>
      </c>
      <c r="M62" s="2" t="str">
        <f>LEFT(C62,1)&amp;LEFT(D62,1)&amp;VLOOKUP(E62,lookups!G:H,2,FALSE)</f>
        <v>DSS</v>
      </c>
      <c r="N62" s="38"/>
    </row>
    <row r="63" spans="1:14" ht="11.25" customHeight="1" x14ac:dyDescent="0.2">
      <c r="A63" s="2" t="str">
        <f t="shared" si="4"/>
        <v>DamesSabelECCMoscow</v>
      </c>
      <c r="B63" s="66">
        <f t="shared" si="5"/>
        <v>62</v>
      </c>
      <c r="C63" s="3" t="s">
        <v>23</v>
      </c>
      <c r="D63" s="3" t="s">
        <v>31</v>
      </c>
      <c r="E63" s="3" t="s">
        <v>915</v>
      </c>
      <c r="F63" s="3" t="s">
        <v>826</v>
      </c>
      <c r="G63" s="3" t="s">
        <v>508</v>
      </c>
      <c r="H63" s="4">
        <v>43393</v>
      </c>
      <c r="I63" s="4">
        <v>43394</v>
      </c>
      <c r="J63" s="67">
        <f t="shared" si="6"/>
        <v>43386</v>
      </c>
      <c r="K63" s="67">
        <f t="shared" si="7"/>
        <v>43365</v>
      </c>
      <c r="L63" s="66">
        <f>COUNTIF(aanmeldingen!AA:AA,B63)</f>
        <v>0</v>
      </c>
      <c r="M63" s="2" t="str">
        <f>LEFT(C63,1)&amp;LEFT(D63,1)&amp;VLOOKUP(E63,lookups!G:H,2,FALSE)</f>
        <v>DSC</v>
      </c>
      <c r="N63" s="38"/>
    </row>
    <row r="64" spans="1:14" ht="11.25" customHeight="1" x14ac:dyDescent="0.2">
      <c r="A64" s="2" t="str">
        <f t="shared" si="4"/>
        <v>DamesSabelECC EqMoscow</v>
      </c>
      <c r="B64" s="66">
        <f t="shared" si="5"/>
        <v>63</v>
      </c>
      <c r="C64" s="3" t="s">
        <v>23</v>
      </c>
      <c r="D64" s="3" t="s">
        <v>31</v>
      </c>
      <c r="E64" s="3" t="s">
        <v>934</v>
      </c>
      <c r="F64" s="3" t="s">
        <v>826</v>
      </c>
      <c r="G64" s="3" t="s">
        <v>508</v>
      </c>
      <c r="H64" s="4">
        <v>43393</v>
      </c>
      <c r="I64" s="4">
        <v>43394</v>
      </c>
      <c r="J64" s="67">
        <f t="shared" si="6"/>
        <v>43386</v>
      </c>
      <c r="K64" s="67">
        <f t="shared" si="7"/>
        <v>43365</v>
      </c>
      <c r="L64" s="66">
        <f>COUNTIF(aanmeldingen!AA:AA,B64)</f>
        <v>0</v>
      </c>
      <c r="M64" s="2" t="str">
        <f>LEFT(C64,1)&amp;LEFT(D64,1)&amp;VLOOKUP(E64,lookups!G:H,2,FALSE)</f>
        <v>DSC</v>
      </c>
      <c r="N64" s="37"/>
    </row>
    <row r="65" spans="1:14" ht="11.25" customHeight="1" x14ac:dyDescent="0.2">
      <c r="A65" s="2" t="str">
        <f t="shared" si="4"/>
        <v>HerenSabelECCMoscow</v>
      </c>
      <c r="B65" s="66">
        <f t="shared" si="5"/>
        <v>64</v>
      </c>
      <c r="C65" s="3" t="s">
        <v>26</v>
      </c>
      <c r="D65" s="3" t="s">
        <v>31</v>
      </c>
      <c r="E65" s="3" t="s">
        <v>915</v>
      </c>
      <c r="F65" s="3" t="s">
        <v>826</v>
      </c>
      <c r="G65" s="3" t="s">
        <v>508</v>
      </c>
      <c r="H65" s="4">
        <v>43393</v>
      </c>
      <c r="I65" s="4">
        <v>43394</v>
      </c>
      <c r="J65" s="67">
        <f t="shared" si="6"/>
        <v>43386</v>
      </c>
      <c r="K65" s="67">
        <f t="shared" si="7"/>
        <v>43365</v>
      </c>
      <c r="L65" s="66">
        <f>COUNTIF(aanmeldingen!AA:AA,B65)</f>
        <v>0</v>
      </c>
      <c r="M65" s="2" t="str">
        <f>LEFT(C65,1)&amp;LEFT(D65,1)&amp;VLOOKUP(E65,lookups!G:H,2,FALSE)</f>
        <v>HSC</v>
      </c>
      <c r="N65" s="38"/>
    </row>
    <row r="66" spans="1:14" ht="11.25" customHeight="1" x14ac:dyDescent="0.2">
      <c r="A66" s="2" t="str">
        <f t="shared" si="4"/>
        <v>HerenSabelECC EqMoscow</v>
      </c>
      <c r="B66" s="66">
        <f t="shared" si="5"/>
        <v>65</v>
      </c>
      <c r="C66" s="3" t="s">
        <v>26</v>
      </c>
      <c r="D66" s="3" t="s">
        <v>31</v>
      </c>
      <c r="E66" s="3" t="s">
        <v>934</v>
      </c>
      <c r="F66" s="3" t="s">
        <v>826</v>
      </c>
      <c r="G66" s="3" t="s">
        <v>508</v>
      </c>
      <c r="H66" s="4">
        <v>43393</v>
      </c>
      <c r="I66" s="4">
        <v>43394</v>
      </c>
      <c r="J66" s="67">
        <f t="shared" si="6"/>
        <v>43386</v>
      </c>
      <c r="K66" s="67">
        <f t="shared" si="7"/>
        <v>43365</v>
      </c>
      <c r="L66" s="66">
        <f>COUNTIF(aanmeldingen!AA:AA,B66)</f>
        <v>0</v>
      </c>
      <c r="M66" s="2" t="str">
        <f>LEFT(C66,1)&amp;LEFT(D66,1)&amp;VLOOKUP(E66,lookups!G:H,2,FALSE)</f>
        <v>HSC</v>
      </c>
      <c r="N66" s="38"/>
    </row>
    <row r="67" spans="1:14" ht="11.25" customHeight="1" x14ac:dyDescent="0.2">
      <c r="A67" s="2" t="str">
        <f t="shared" ref="A67:A130" si="8">C67&amp;D67&amp;E67&amp;F67</f>
        <v>DamesDegenSATSan-Jose</v>
      </c>
      <c r="B67" s="66">
        <f t="shared" si="5"/>
        <v>66</v>
      </c>
      <c r="C67" s="3" t="s">
        <v>23</v>
      </c>
      <c r="D67" s="3" t="s">
        <v>24</v>
      </c>
      <c r="E67" s="3" t="s">
        <v>489</v>
      </c>
      <c r="F67" s="3" t="s">
        <v>1212</v>
      </c>
      <c r="G67" s="3" t="s">
        <v>1208</v>
      </c>
      <c r="H67" s="4">
        <v>43393</v>
      </c>
      <c r="I67" s="4">
        <v>43394</v>
      </c>
      <c r="J67" s="67">
        <f t="shared" ref="J67:J119" si="9">H67-7</f>
        <v>43386</v>
      </c>
      <c r="K67" s="67">
        <f t="shared" ref="K67:K119" si="10">H67-28</f>
        <v>43365</v>
      </c>
      <c r="L67" s="66">
        <f>COUNTIF(aanmeldingen!AA:AA,B67)</f>
        <v>0</v>
      </c>
      <c r="M67" s="2" t="str">
        <f>LEFT(C67,1)&amp;LEFT(D67,1)&amp;VLOOKUP(E67,lookups!G:H,2,FALSE)</f>
        <v>DDS</v>
      </c>
      <c r="N67" s="5"/>
    </row>
    <row r="68" spans="1:14" ht="11.25" customHeight="1" x14ac:dyDescent="0.2">
      <c r="A68" s="2" t="str">
        <f t="shared" si="8"/>
        <v>HerenDegenSATSan-Jose</v>
      </c>
      <c r="B68" s="66">
        <f t="shared" ref="B68:B131" si="11">B67+1</f>
        <v>67</v>
      </c>
      <c r="C68" s="3" t="s">
        <v>26</v>
      </c>
      <c r="D68" s="3" t="s">
        <v>24</v>
      </c>
      <c r="E68" s="3" t="s">
        <v>489</v>
      </c>
      <c r="F68" s="3" t="s">
        <v>1212</v>
      </c>
      <c r="G68" s="3" t="s">
        <v>1208</v>
      </c>
      <c r="H68" s="4">
        <v>43393</v>
      </c>
      <c r="I68" s="4">
        <v>43394</v>
      </c>
      <c r="J68" s="67">
        <f t="shared" si="9"/>
        <v>43386</v>
      </c>
      <c r="K68" s="67">
        <f t="shared" si="10"/>
        <v>43365</v>
      </c>
      <c r="L68" s="66">
        <f>COUNTIF(aanmeldingen!AA:AA,B68)</f>
        <v>0</v>
      </c>
      <c r="M68" s="2" t="str">
        <f>LEFT(C68,1)&amp;LEFT(D68,1)&amp;VLOOKUP(E68,lookups!G:H,2,FALSE)</f>
        <v>HDS</v>
      </c>
      <c r="N68" s="5"/>
    </row>
    <row r="69" spans="1:14" ht="11.25" customHeight="1" x14ac:dyDescent="0.2">
      <c r="A69" s="2" t="str">
        <f t="shared" si="8"/>
        <v>DamesDegenECCZrenjanin</v>
      </c>
      <c r="B69" s="66">
        <f t="shared" si="11"/>
        <v>68</v>
      </c>
      <c r="C69" s="3" t="s">
        <v>23</v>
      </c>
      <c r="D69" s="3" t="s">
        <v>24</v>
      </c>
      <c r="E69" s="3" t="s">
        <v>915</v>
      </c>
      <c r="F69" s="3" t="s">
        <v>2586</v>
      </c>
      <c r="G69" s="3" t="s">
        <v>490</v>
      </c>
      <c r="H69" s="4">
        <v>43393</v>
      </c>
      <c r="I69" s="4">
        <v>43394</v>
      </c>
      <c r="J69" s="67">
        <f t="shared" si="9"/>
        <v>43386</v>
      </c>
      <c r="K69" s="67">
        <f t="shared" si="10"/>
        <v>43365</v>
      </c>
      <c r="L69" s="66">
        <f>COUNTIF(aanmeldingen!AA:AA,B69)</f>
        <v>0</v>
      </c>
      <c r="M69" s="2" t="str">
        <f>LEFT(C69,1)&amp;LEFT(D69,1)&amp;VLOOKUP(E69,lookups!G:H,2,FALSE)</f>
        <v>DDC</v>
      </c>
      <c r="N69" s="5"/>
    </row>
    <row r="70" spans="1:14" ht="11.25" customHeight="1" x14ac:dyDescent="0.2">
      <c r="A70" s="2" t="str">
        <f t="shared" si="8"/>
        <v>DamesDegenECC EqZrenjanin</v>
      </c>
      <c r="B70" s="66">
        <f t="shared" si="11"/>
        <v>69</v>
      </c>
      <c r="C70" s="3" t="s">
        <v>23</v>
      </c>
      <c r="D70" s="3" t="s">
        <v>24</v>
      </c>
      <c r="E70" s="3" t="s">
        <v>934</v>
      </c>
      <c r="F70" s="3" t="s">
        <v>2586</v>
      </c>
      <c r="G70" s="3" t="s">
        <v>490</v>
      </c>
      <c r="H70" s="4">
        <v>43393</v>
      </c>
      <c r="I70" s="4">
        <v>43394</v>
      </c>
      <c r="J70" s="67">
        <f t="shared" si="9"/>
        <v>43386</v>
      </c>
      <c r="K70" s="67">
        <f t="shared" si="10"/>
        <v>43365</v>
      </c>
      <c r="L70" s="66">
        <f>COUNTIF(aanmeldingen!AA:AA,B70)</f>
        <v>0</v>
      </c>
      <c r="M70" s="2" t="str">
        <f>LEFT(C70,1)&amp;LEFT(D70,1)&amp;VLOOKUP(E70,lookups!G:H,2,FALSE)</f>
        <v>DDC</v>
      </c>
      <c r="N70" s="5"/>
    </row>
    <row r="71" spans="1:14" ht="11.25" customHeight="1" x14ac:dyDescent="0.2">
      <c r="A71" s="2" t="str">
        <f t="shared" si="8"/>
        <v>HerenDegenECCZrenjanin</v>
      </c>
      <c r="B71" s="66">
        <f t="shared" si="11"/>
        <v>70</v>
      </c>
      <c r="C71" s="3" t="s">
        <v>26</v>
      </c>
      <c r="D71" s="3" t="s">
        <v>24</v>
      </c>
      <c r="E71" s="3" t="s">
        <v>915</v>
      </c>
      <c r="F71" s="3" t="s">
        <v>2586</v>
      </c>
      <c r="G71" s="3" t="s">
        <v>490</v>
      </c>
      <c r="H71" s="4">
        <v>43393</v>
      </c>
      <c r="I71" s="4">
        <v>43394</v>
      </c>
      <c r="J71" s="67">
        <f t="shared" si="9"/>
        <v>43386</v>
      </c>
      <c r="K71" s="67">
        <f t="shared" si="10"/>
        <v>43365</v>
      </c>
      <c r="L71" s="66">
        <f>COUNTIF(aanmeldingen!AA:AA,B71)</f>
        <v>1</v>
      </c>
      <c r="M71" s="2" t="str">
        <f>LEFT(C71,1)&amp;LEFT(D71,1)&amp;VLOOKUP(E71,lookups!G:H,2,FALSE)</f>
        <v>HDC</v>
      </c>
      <c r="N71" s="5"/>
    </row>
    <row r="72" spans="1:14" ht="11.25" customHeight="1" x14ac:dyDescent="0.2">
      <c r="A72" s="2" t="str">
        <f t="shared" si="8"/>
        <v>HerenDegenECC EqZrenjanin</v>
      </c>
      <c r="B72" s="66">
        <f t="shared" si="11"/>
        <v>71</v>
      </c>
      <c r="C72" s="3" t="s">
        <v>26</v>
      </c>
      <c r="D72" s="3" t="s">
        <v>24</v>
      </c>
      <c r="E72" s="3" t="s">
        <v>934</v>
      </c>
      <c r="F72" s="3" t="s">
        <v>2586</v>
      </c>
      <c r="G72" s="3" t="s">
        <v>490</v>
      </c>
      <c r="H72" s="4">
        <v>43393</v>
      </c>
      <c r="I72" s="4">
        <v>43394</v>
      </c>
      <c r="J72" s="67">
        <f t="shared" si="9"/>
        <v>43386</v>
      </c>
      <c r="K72" s="67">
        <f t="shared" si="10"/>
        <v>43365</v>
      </c>
      <c r="L72" s="66">
        <f>COUNTIF(aanmeldingen!AA:AA,B72)</f>
        <v>0</v>
      </c>
      <c r="M72" s="2" t="str">
        <f>LEFT(C72,1)&amp;LEFT(D72,1)&amp;VLOOKUP(E72,lookups!G:H,2,FALSE)</f>
        <v>HDC</v>
      </c>
      <c r="N72" s="5"/>
    </row>
    <row r="73" spans="1:14" ht="11.25" customHeight="1" x14ac:dyDescent="0.2">
      <c r="A73" s="2" t="str">
        <f t="shared" si="8"/>
        <v>DamesFloretSATBarcelona</v>
      </c>
      <c r="B73" s="66">
        <f t="shared" si="11"/>
        <v>72</v>
      </c>
      <c r="C73" s="3" t="s">
        <v>23</v>
      </c>
      <c r="D73" s="3" t="s">
        <v>28</v>
      </c>
      <c r="E73" s="3" t="s">
        <v>489</v>
      </c>
      <c r="F73" s="3" t="s">
        <v>2577</v>
      </c>
      <c r="G73" s="3" t="s">
        <v>669</v>
      </c>
      <c r="H73" s="4">
        <v>43400</v>
      </c>
      <c r="I73" s="4">
        <v>43401</v>
      </c>
      <c r="J73" s="67">
        <f t="shared" si="9"/>
        <v>43393</v>
      </c>
      <c r="K73" s="67">
        <f t="shared" si="10"/>
        <v>43372</v>
      </c>
      <c r="L73" s="66">
        <f>COUNTIF(aanmeldingen!AA:AA,B73)</f>
        <v>1</v>
      </c>
      <c r="M73" s="2" t="str">
        <f>LEFT(C73,1)&amp;LEFT(D73,1)&amp;VLOOKUP(E73,lookups!G:H,2,FALSE)</f>
        <v>DFS</v>
      </c>
      <c r="N73" s="5"/>
    </row>
    <row r="74" spans="1:14" ht="11.25" customHeight="1" x14ac:dyDescent="0.2">
      <c r="A74" s="2" t="str">
        <f t="shared" si="8"/>
        <v>HerenFloretSATBarcelona</v>
      </c>
      <c r="B74" s="66">
        <f t="shared" si="11"/>
        <v>73</v>
      </c>
      <c r="C74" s="3" t="s">
        <v>26</v>
      </c>
      <c r="D74" s="3" t="s">
        <v>28</v>
      </c>
      <c r="E74" s="3" t="s">
        <v>489</v>
      </c>
      <c r="F74" s="3" t="s">
        <v>2577</v>
      </c>
      <c r="G74" s="3" t="s">
        <v>669</v>
      </c>
      <c r="H74" s="4">
        <v>43400</v>
      </c>
      <c r="I74" s="4">
        <v>43401</v>
      </c>
      <c r="J74" s="67">
        <f t="shared" si="9"/>
        <v>43393</v>
      </c>
      <c r="K74" s="67">
        <f t="shared" si="10"/>
        <v>43372</v>
      </c>
      <c r="L74" s="66">
        <f>COUNTIF(aanmeldingen!AA:AA,B74)</f>
        <v>0</v>
      </c>
      <c r="M74" s="2" t="str">
        <f>LEFT(C74,1)&amp;LEFT(D74,1)&amp;VLOOKUP(E74,lookups!G:H,2,FALSE)</f>
        <v>HFS</v>
      </c>
      <c r="N74" s="5"/>
    </row>
    <row r="75" spans="1:14" ht="11.25" customHeight="1" x14ac:dyDescent="0.2">
      <c r="A75" s="2" t="str">
        <f t="shared" si="8"/>
        <v>DamesFloretU23Barcelona Sabadel</v>
      </c>
      <c r="B75" s="66">
        <f t="shared" si="11"/>
        <v>74</v>
      </c>
      <c r="C75" s="3" t="s">
        <v>23</v>
      </c>
      <c r="D75" s="3" t="s">
        <v>28</v>
      </c>
      <c r="E75" s="3" t="s">
        <v>936</v>
      </c>
      <c r="F75" s="3" t="s">
        <v>2559</v>
      </c>
      <c r="G75" s="3" t="s">
        <v>669</v>
      </c>
      <c r="H75" s="4">
        <v>43400</v>
      </c>
      <c r="I75" s="4">
        <f>H75+1</f>
        <v>43401</v>
      </c>
      <c r="J75" s="67">
        <f t="shared" si="9"/>
        <v>43393</v>
      </c>
      <c r="K75" s="67">
        <f t="shared" si="10"/>
        <v>43372</v>
      </c>
      <c r="L75" s="66">
        <f>COUNTIF(aanmeldingen!AA:AA,B75)</f>
        <v>1</v>
      </c>
      <c r="M75" s="2" t="str">
        <f>LEFT(C75,1)&amp;LEFT(D75,1)&amp;VLOOKUP(E75,lookups!G:H,2,FALSE)</f>
        <v>DFS</v>
      </c>
      <c r="N75" s="5"/>
    </row>
    <row r="76" spans="1:14" ht="11.25" customHeight="1" x14ac:dyDescent="0.2">
      <c r="A76" s="2" t="str">
        <f t="shared" si="8"/>
        <v>HerenFloretU23Barcelona Sabadel</v>
      </c>
      <c r="B76" s="66">
        <f t="shared" si="11"/>
        <v>75</v>
      </c>
      <c r="C76" s="3" t="s">
        <v>26</v>
      </c>
      <c r="D76" s="3" t="s">
        <v>28</v>
      </c>
      <c r="E76" s="3" t="s">
        <v>936</v>
      </c>
      <c r="F76" s="3" t="s">
        <v>2559</v>
      </c>
      <c r="G76" s="3" t="s">
        <v>669</v>
      </c>
      <c r="H76" s="4">
        <v>43400</v>
      </c>
      <c r="I76" s="4">
        <f>H76+1</f>
        <v>43401</v>
      </c>
      <c r="J76" s="67">
        <f t="shared" si="9"/>
        <v>43393</v>
      </c>
      <c r="K76" s="67">
        <f t="shared" si="10"/>
        <v>43372</v>
      </c>
      <c r="L76" s="66">
        <f>COUNTIF(aanmeldingen!AA:AA,B76)</f>
        <v>0</v>
      </c>
      <c r="M76" s="2" t="str">
        <f>LEFT(C76,1)&amp;LEFT(D76,1)&amp;VLOOKUP(E76,lookups!G:H,2,FALSE)</f>
        <v>HFS</v>
      </c>
      <c r="N76" s="5"/>
    </row>
    <row r="77" spans="1:14" ht="11.25" customHeight="1" x14ac:dyDescent="0.2">
      <c r="A77" s="2" t="str">
        <f t="shared" si="8"/>
        <v>HerenDegenSATDublin</v>
      </c>
      <c r="B77" s="66">
        <f t="shared" si="11"/>
        <v>76</v>
      </c>
      <c r="C77" s="3" t="s">
        <v>26</v>
      </c>
      <c r="D77" s="3" t="s">
        <v>24</v>
      </c>
      <c r="E77" s="3" t="s">
        <v>489</v>
      </c>
      <c r="F77" s="3" t="s">
        <v>672</v>
      </c>
      <c r="G77" s="3" t="s">
        <v>1105</v>
      </c>
      <c r="H77" s="4">
        <v>43400</v>
      </c>
      <c r="I77" s="4">
        <v>43401</v>
      </c>
      <c r="J77" s="67">
        <f t="shared" si="9"/>
        <v>43393</v>
      </c>
      <c r="K77" s="67">
        <f t="shared" si="10"/>
        <v>43372</v>
      </c>
      <c r="L77" s="66">
        <f>COUNTIF(aanmeldingen!AA:AA,B77)</f>
        <v>2</v>
      </c>
      <c r="M77" s="2" t="str">
        <f>LEFT(C77,1)&amp;LEFT(D77,1)&amp;VLOOKUP(E77,lookups!G:H,2,FALSE)</f>
        <v>HDS</v>
      </c>
      <c r="N77" s="5"/>
    </row>
    <row r="78" spans="1:14" ht="11.25" customHeight="1" x14ac:dyDescent="0.2">
      <c r="A78" s="2" t="str">
        <f t="shared" si="8"/>
        <v>DamesDegenECCKlagenfurt</v>
      </c>
      <c r="B78" s="66">
        <f t="shared" si="11"/>
        <v>77</v>
      </c>
      <c r="C78" s="3" t="s">
        <v>23</v>
      </c>
      <c r="D78" s="3" t="s">
        <v>24</v>
      </c>
      <c r="E78" s="3" t="s">
        <v>915</v>
      </c>
      <c r="F78" s="3" t="s">
        <v>2587</v>
      </c>
      <c r="G78" s="3" t="s">
        <v>486</v>
      </c>
      <c r="H78" s="4">
        <v>43400</v>
      </c>
      <c r="I78" s="4">
        <v>43401</v>
      </c>
      <c r="J78" s="67">
        <f t="shared" si="9"/>
        <v>43393</v>
      </c>
      <c r="K78" s="67">
        <f t="shared" si="10"/>
        <v>43372</v>
      </c>
      <c r="L78" s="66">
        <f>COUNTIF(aanmeldingen!AA:AA,B78)</f>
        <v>1</v>
      </c>
      <c r="M78" s="2" t="str">
        <f>LEFT(C78,1)&amp;LEFT(D78,1)&amp;VLOOKUP(E78,lookups!G:H,2,FALSE)</f>
        <v>DDC</v>
      </c>
      <c r="N78" s="5"/>
    </row>
    <row r="79" spans="1:14" ht="11.25" customHeight="1" x14ac:dyDescent="0.2">
      <c r="A79" s="2" t="str">
        <f t="shared" si="8"/>
        <v>DamesDegenECC EqKlagenfurt</v>
      </c>
      <c r="B79" s="66">
        <f t="shared" si="11"/>
        <v>78</v>
      </c>
      <c r="C79" s="3" t="s">
        <v>23</v>
      </c>
      <c r="D79" s="3" t="s">
        <v>24</v>
      </c>
      <c r="E79" s="3" t="s">
        <v>934</v>
      </c>
      <c r="F79" s="3" t="s">
        <v>2587</v>
      </c>
      <c r="G79" s="3" t="s">
        <v>486</v>
      </c>
      <c r="H79" s="4">
        <v>43400</v>
      </c>
      <c r="I79" s="4">
        <v>43401</v>
      </c>
      <c r="J79" s="67">
        <f t="shared" si="9"/>
        <v>43393</v>
      </c>
      <c r="K79" s="67">
        <f t="shared" si="10"/>
        <v>43372</v>
      </c>
      <c r="L79" s="66">
        <f>COUNTIF(aanmeldingen!AA:AA,B79)</f>
        <v>0</v>
      </c>
      <c r="M79" s="2" t="str">
        <f>LEFT(C79,1)&amp;LEFT(D79,1)&amp;VLOOKUP(E79,lookups!G:H,2,FALSE)</f>
        <v>DDC</v>
      </c>
      <c r="N79" s="5"/>
    </row>
    <row r="80" spans="1:14" ht="11.25" customHeight="1" x14ac:dyDescent="0.2">
      <c r="A80" s="2" t="str">
        <f t="shared" si="8"/>
        <v>HerenDegenECCKlagenfurt</v>
      </c>
      <c r="B80" s="66">
        <f t="shared" si="11"/>
        <v>79</v>
      </c>
      <c r="C80" s="3" t="s">
        <v>26</v>
      </c>
      <c r="D80" s="3" t="s">
        <v>24</v>
      </c>
      <c r="E80" s="3" t="s">
        <v>915</v>
      </c>
      <c r="F80" s="3" t="s">
        <v>2587</v>
      </c>
      <c r="G80" s="3" t="s">
        <v>486</v>
      </c>
      <c r="H80" s="4">
        <v>43400</v>
      </c>
      <c r="I80" s="4">
        <v>43401</v>
      </c>
      <c r="J80" s="67">
        <f t="shared" si="9"/>
        <v>43393</v>
      </c>
      <c r="K80" s="67">
        <f t="shared" si="10"/>
        <v>43372</v>
      </c>
      <c r="L80" s="66">
        <f>COUNTIF(aanmeldingen!AA:AA,B80)</f>
        <v>2</v>
      </c>
      <c r="M80" s="2" t="str">
        <f>LEFT(C80,1)&amp;LEFT(D80,1)&amp;VLOOKUP(E80,lookups!G:H,2,FALSE)</f>
        <v>HDC</v>
      </c>
      <c r="N80" s="5"/>
    </row>
    <row r="81" spans="1:14" ht="11.25" customHeight="1" x14ac:dyDescent="0.2">
      <c r="A81" s="2" t="str">
        <f t="shared" si="8"/>
        <v>HerenDegenECC EqKlagenfurt</v>
      </c>
      <c r="B81" s="66">
        <f t="shared" si="11"/>
        <v>80</v>
      </c>
      <c r="C81" s="3" t="s">
        <v>26</v>
      </c>
      <c r="D81" s="3" t="s">
        <v>24</v>
      </c>
      <c r="E81" s="3" t="s">
        <v>934</v>
      </c>
      <c r="F81" s="3" t="s">
        <v>2587</v>
      </c>
      <c r="G81" s="3" t="s">
        <v>486</v>
      </c>
      <c r="H81" s="4">
        <v>43400</v>
      </c>
      <c r="I81" s="4">
        <v>43401</v>
      </c>
      <c r="J81" s="67">
        <f t="shared" si="9"/>
        <v>43393</v>
      </c>
      <c r="K81" s="67">
        <f t="shared" si="10"/>
        <v>43372</v>
      </c>
      <c r="L81" s="66">
        <f>COUNTIF(aanmeldingen!AA:AA,B81)</f>
        <v>0</v>
      </c>
      <c r="M81" s="2" t="str">
        <f>LEFT(C81,1)&amp;LEFT(D81,1)&amp;VLOOKUP(E81,lookups!G:H,2,FALSE)</f>
        <v>HDC</v>
      </c>
      <c r="N81" s="5"/>
    </row>
    <row r="82" spans="1:14" ht="11.25" customHeight="1" x14ac:dyDescent="0.2">
      <c r="A82" s="2" t="str">
        <f t="shared" si="8"/>
        <v>DamesDegenSATMaalot</v>
      </c>
      <c r="B82" s="66">
        <f t="shared" si="11"/>
        <v>81</v>
      </c>
      <c r="C82" s="3" t="s">
        <v>23</v>
      </c>
      <c r="D82" s="3" t="s">
        <v>24</v>
      </c>
      <c r="E82" s="3" t="s">
        <v>489</v>
      </c>
      <c r="F82" s="3" t="s">
        <v>2357</v>
      </c>
      <c r="G82" s="3" t="s">
        <v>1036</v>
      </c>
      <c r="H82" s="4">
        <v>43400</v>
      </c>
      <c r="I82" s="4">
        <v>43400</v>
      </c>
      <c r="J82" s="67">
        <f t="shared" si="9"/>
        <v>43393</v>
      </c>
      <c r="K82" s="67">
        <f t="shared" si="10"/>
        <v>43372</v>
      </c>
      <c r="L82" s="66">
        <f>COUNTIF(aanmeldingen!AA:AA,B82)</f>
        <v>0</v>
      </c>
      <c r="M82" s="2" t="str">
        <f>LEFT(C82,1)&amp;LEFT(D82,1)&amp;VLOOKUP(E82,lookups!G:H,2,FALSE)</f>
        <v>DDS</v>
      </c>
      <c r="N82" s="5"/>
    </row>
    <row r="83" spans="1:14" ht="11.25" customHeight="1" x14ac:dyDescent="0.2">
      <c r="A83" s="2" t="str">
        <f t="shared" si="8"/>
        <v>HerenFloretU23Parijs Antony</v>
      </c>
      <c r="B83" s="66">
        <f t="shared" si="11"/>
        <v>82</v>
      </c>
      <c r="C83" s="3" t="s">
        <v>26</v>
      </c>
      <c r="D83" s="3" t="s">
        <v>28</v>
      </c>
      <c r="E83" s="3" t="s">
        <v>936</v>
      </c>
      <c r="F83" s="3" t="s">
        <v>2567</v>
      </c>
      <c r="G83" s="3" t="s">
        <v>498</v>
      </c>
      <c r="H83" s="4">
        <v>43400</v>
      </c>
      <c r="I83" s="4">
        <f>H83+1</f>
        <v>43401</v>
      </c>
      <c r="J83" s="67">
        <f t="shared" si="9"/>
        <v>43393</v>
      </c>
      <c r="K83" s="67">
        <f t="shared" si="10"/>
        <v>43372</v>
      </c>
      <c r="L83" s="66">
        <f>COUNTIF(aanmeldingen!AA:AA,B83)</f>
        <v>8</v>
      </c>
      <c r="M83" s="2" t="str">
        <f>LEFT(C83,1)&amp;LEFT(D83,1)&amp;VLOOKUP(E83,lookups!G:H,2,FALSE)</f>
        <v>HFS</v>
      </c>
      <c r="N83" s="5"/>
    </row>
    <row r="84" spans="1:14" ht="11.25" customHeight="1" x14ac:dyDescent="0.2">
      <c r="A84" s="2" t="str">
        <f t="shared" si="8"/>
        <v>DamesSabelSATTbilisi</v>
      </c>
      <c r="B84" s="66">
        <f t="shared" si="11"/>
        <v>83</v>
      </c>
      <c r="C84" s="3" t="s">
        <v>23</v>
      </c>
      <c r="D84" s="3" t="s">
        <v>31</v>
      </c>
      <c r="E84" s="3" t="s">
        <v>489</v>
      </c>
      <c r="F84" s="3" t="s">
        <v>1753</v>
      </c>
      <c r="G84" s="3" t="s">
        <v>1218</v>
      </c>
      <c r="H84" s="4">
        <v>43400</v>
      </c>
      <c r="I84" s="4">
        <v>43401</v>
      </c>
      <c r="J84" s="67">
        <f t="shared" si="9"/>
        <v>43393</v>
      </c>
      <c r="K84" s="67">
        <f t="shared" si="10"/>
        <v>43372</v>
      </c>
      <c r="L84" s="66">
        <f>COUNTIF(aanmeldingen!AA:AA,B84)</f>
        <v>0</v>
      </c>
      <c r="M84" s="2" t="str">
        <f>LEFT(C84,1)&amp;LEFT(D84,1)&amp;VLOOKUP(E84,lookups!G:H,2,FALSE)</f>
        <v>DSS</v>
      </c>
      <c r="N84" s="5"/>
    </row>
    <row r="85" spans="1:14" ht="11.25" customHeight="1" x14ac:dyDescent="0.2">
      <c r="A85" s="2" t="str">
        <f t="shared" si="8"/>
        <v>HerenSabelSATTbilisi</v>
      </c>
      <c r="B85" s="66">
        <f t="shared" si="11"/>
        <v>84</v>
      </c>
      <c r="C85" s="3" t="s">
        <v>26</v>
      </c>
      <c r="D85" s="3" t="s">
        <v>31</v>
      </c>
      <c r="E85" s="3" t="s">
        <v>489</v>
      </c>
      <c r="F85" s="3" t="s">
        <v>1753</v>
      </c>
      <c r="G85" s="3" t="s">
        <v>1218</v>
      </c>
      <c r="H85" s="4">
        <v>43400</v>
      </c>
      <c r="I85" s="4">
        <v>43401</v>
      </c>
      <c r="J85" s="67">
        <f t="shared" si="9"/>
        <v>43393</v>
      </c>
      <c r="K85" s="67">
        <f t="shared" si="10"/>
        <v>43372</v>
      </c>
      <c r="L85" s="66">
        <f>COUNTIF(aanmeldingen!AA:AA,B85)</f>
        <v>0</v>
      </c>
      <c r="M85" s="2" t="str">
        <f>LEFT(C85,1)&amp;LEFT(D85,1)&amp;VLOOKUP(E85,lookups!G:H,2,FALSE)</f>
        <v>HSS</v>
      </c>
      <c r="N85" s="5"/>
    </row>
    <row r="86" spans="1:14" ht="11.25" customHeight="1" x14ac:dyDescent="0.2">
      <c r="A86" s="2" t="str">
        <f t="shared" si="8"/>
        <v>DamesDegenU23Colmar</v>
      </c>
      <c r="B86" s="66">
        <f t="shared" si="11"/>
        <v>85</v>
      </c>
      <c r="C86" s="3" t="s">
        <v>23</v>
      </c>
      <c r="D86" s="3" t="s">
        <v>24</v>
      </c>
      <c r="E86" s="3" t="s">
        <v>936</v>
      </c>
      <c r="F86" s="3" t="s">
        <v>2560</v>
      </c>
      <c r="G86" s="3" t="s">
        <v>498</v>
      </c>
      <c r="H86" s="4">
        <v>43407</v>
      </c>
      <c r="I86" s="4">
        <f>H86+1</f>
        <v>43408</v>
      </c>
      <c r="J86" s="67">
        <f t="shared" si="9"/>
        <v>43400</v>
      </c>
      <c r="K86" s="67">
        <f t="shared" si="10"/>
        <v>43379</v>
      </c>
      <c r="L86" s="66">
        <f>COUNTIF(aanmeldingen!AA:AA,B86)</f>
        <v>11</v>
      </c>
      <c r="M86" s="2" t="str">
        <f>LEFT(C86,1)&amp;LEFT(D86,1)&amp;VLOOKUP(E86,lookups!G:H,2,FALSE)</f>
        <v>DDS</v>
      </c>
      <c r="N86" s="5"/>
    </row>
    <row r="87" spans="1:14" ht="11.25" customHeight="1" x14ac:dyDescent="0.2">
      <c r="A87" s="2" t="str">
        <f t="shared" si="8"/>
        <v>HerenDegenU23Colmar</v>
      </c>
      <c r="B87" s="66">
        <f t="shared" si="11"/>
        <v>86</v>
      </c>
      <c r="C87" s="3" t="s">
        <v>26</v>
      </c>
      <c r="D87" s="3" t="s">
        <v>24</v>
      </c>
      <c r="E87" s="3" t="s">
        <v>936</v>
      </c>
      <c r="F87" s="3" t="s">
        <v>2560</v>
      </c>
      <c r="G87" s="3" t="s">
        <v>498</v>
      </c>
      <c r="H87" s="4">
        <v>43407</v>
      </c>
      <c r="I87" s="4">
        <f>H87+1</f>
        <v>43408</v>
      </c>
      <c r="J87" s="67">
        <f>H87-7</f>
        <v>43400</v>
      </c>
      <c r="K87" s="67">
        <f>H87-28</f>
        <v>43379</v>
      </c>
      <c r="L87" s="66">
        <f>COUNTIF(aanmeldingen!AA:AA,B87)</f>
        <v>10</v>
      </c>
      <c r="M87" s="2" t="str">
        <f>LEFT(C87,1)&amp;LEFT(D87,1)&amp;VLOOKUP(E87,lookups!G:H,2,FALSE)</f>
        <v>HDS</v>
      </c>
      <c r="N87" s="5"/>
    </row>
    <row r="88" spans="1:14" ht="11.25" customHeight="1" x14ac:dyDescent="0.2">
      <c r="A88" s="2" t="str">
        <f t="shared" si="8"/>
        <v>DamesDegenECCGrenoble</v>
      </c>
      <c r="B88" s="66">
        <f t="shared" si="11"/>
        <v>87</v>
      </c>
      <c r="C88" s="3" t="s">
        <v>23</v>
      </c>
      <c r="D88" s="3" t="s">
        <v>24</v>
      </c>
      <c r="E88" s="3" t="s">
        <v>915</v>
      </c>
      <c r="F88" s="3" t="s">
        <v>2588</v>
      </c>
      <c r="G88" s="3" t="s">
        <v>498</v>
      </c>
      <c r="H88" s="4">
        <v>43407</v>
      </c>
      <c r="I88" s="4">
        <v>43408</v>
      </c>
      <c r="J88" s="67">
        <f t="shared" si="9"/>
        <v>43400</v>
      </c>
      <c r="K88" s="67">
        <f t="shared" si="10"/>
        <v>43379</v>
      </c>
      <c r="L88" s="66">
        <f>COUNTIF(aanmeldingen!AA:AA,B88)</f>
        <v>0</v>
      </c>
      <c r="M88" s="2" t="str">
        <f>LEFT(C88,1)&amp;LEFT(D88,1)&amp;VLOOKUP(E88,lookups!G:H,2,FALSE)</f>
        <v>DDC</v>
      </c>
      <c r="N88" s="5"/>
    </row>
    <row r="89" spans="1:14" ht="11.25" customHeight="1" x14ac:dyDescent="0.2">
      <c r="A89" s="2" t="str">
        <f t="shared" ref="A89:A108" si="12">C89&amp;D89&amp;E89&amp;F89</f>
        <v>DamesDegenECC EqGrenoble</v>
      </c>
      <c r="B89" s="66">
        <f t="shared" ref="B89:B108" si="13">B88+1</f>
        <v>88</v>
      </c>
      <c r="C89" s="3" t="s">
        <v>23</v>
      </c>
      <c r="D89" s="3" t="s">
        <v>24</v>
      </c>
      <c r="E89" s="3" t="s">
        <v>934</v>
      </c>
      <c r="F89" s="3" t="s">
        <v>2588</v>
      </c>
      <c r="G89" s="3" t="s">
        <v>498</v>
      </c>
      <c r="H89" s="4">
        <v>43407</v>
      </c>
      <c r="I89" s="4">
        <v>43408</v>
      </c>
      <c r="J89" s="67">
        <f t="shared" ref="J89:J108" si="14">H89-7</f>
        <v>43400</v>
      </c>
      <c r="K89" s="67">
        <f t="shared" ref="K89:K108" si="15">H89-28</f>
        <v>43379</v>
      </c>
      <c r="L89" s="66">
        <f>COUNTIF(aanmeldingen!AA:AA,B89)</f>
        <v>0</v>
      </c>
      <c r="M89" s="2" t="str">
        <f>LEFT(C89,1)&amp;LEFT(D89,1)&amp;VLOOKUP(E89,lookups!G:H,2,FALSE)</f>
        <v>DDC</v>
      </c>
      <c r="N89" s="5"/>
    </row>
    <row r="90" spans="1:14" ht="11.25" customHeight="1" x14ac:dyDescent="0.2">
      <c r="A90" s="2" t="str">
        <f t="shared" si="12"/>
        <v>HerenDegenECCGrenoble</v>
      </c>
      <c r="B90" s="66">
        <f t="shared" si="13"/>
        <v>89</v>
      </c>
      <c r="C90" s="3" t="s">
        <v>26</v>
      </c>
      <c r="D90" s="3" t="s">
        <v>24</v>
      </c>
      <c r="E90" s="3" t="s">
        <v>915</v>
      </c>
      <c r="F90" s="3" t="s">
        <v>2588</v>
      </c>
      <c r="G90" s="3" t="s">
        <v>498</v>
      </c>
      <c r="H90" s="4">
        <v>43407</v>
      </c>
      <c r="I90" s="4">
        <v>43408</v>
      </c>
      <c r="J90" s="67">
        <f t="shared" si="14"/>
        <v>43400</v>
      </c>
      <c r="K90" s="67">
        <f t="shared" si="15"/>
        <v>43379</v>
      </c>
      <c r="L90" s="66">
        <f>COUNTIF(aanmeldingen!AA:AA,B90)</f>
        <v>0</v>
      </c>
      <c r="M90" s="2" t="str">
        <f>LEFT(C90,1)&amp;LEFT(D90,1)&amp;VLOOKUP(E90,lookups!G:H,2,FALSE)</f>
        <v>HDC</v>
      </c>
      <c r="N90" s="5"/>
    </row>
    <row r="91" spans="1:14" ht="11.25" customHeight="1" x14ac:dyDescent="0.2">
      <c r="A91" s="2" t="str">
        <f t="shared" si="12"/>
        <v>HerenDegenECC EqGrenoble</v>
      </c>
      <c r="B91" s="66">
        <f t="shared" si="13"/>
        <v>90</v>
      </c>
      <c r="C91" s="3" t="s">
        <v>26</v>
      </c>
      <c r="D91" s="3" t="s">
        <v>24</v>
      </c>
      <c r="E91" s="3" t="s">
        <v>934</v>
      </c>
      <c r="F91" s="3" t="s">
        <v>2588</v>
      </c>
      <c r="G91" s="3" t="s">
        <v>498</v>
      </c>
      <c r="H91" s="4">
        <v>43407</v>
      </c>
      <c r="I91" s="4">
        <v>43408</v>
      </c>
      <c r="J91" s="67">
        <f t="shared" si="14"/>
        <v>43400</v>
      </c>
      <c r="K91" s="67">
        <f t="shared" si="15"/>
        <v>43379</v>
      </c>
      <c r="L91" s="66">
        <f>COUNTIF(aanmeldingen!AA:AA,B91)</f>
        <v>0</v>
      </c>
      <c r="M91" s="2" t="str">
        <f>LEFT(C91,1)&amp;LEFT(D91,1)&amp;VLOOKUP(E91,lookups!G:H,2,FALSE)</f>
        <v>HDC</v>
      </c>
      <c r="N91" s="5"/>
    </row>
    <row r="92" spans="1:14" ht="11.25" customHeight="1" x14ac:dyDescent="0.2">
      <c r="A92" s="2" t="str">
        <f t="shared" si="12"/>
        <v>DamesFloretWB JunLonden</v>
      </c>
      <c r="B92" s="66">
        <f t="shared" si="13"/>
        <v>91</v>
      </c>
      <c r="C92" s="3" t="s">
        <v>23</v>
      </c>
      <c r="D92" s="3" t="s">
        <v>28</v>
      </c>
      <c r="E92" s="3" t="s">
        <v>480</v>
      </c>
      <c r="F92" s="3" t="s">
        <v>2550</v>
      </c>
      <c r="G92" s="3" t="s">
        <v>491</v>
      </c>
      <c r="H92" s="4">
        <v>43407</v>
      </c>
      <c r="I92" s="4">
        <v>43408</v>
      </c>
      <c r="J92" s="67">
        <f t="shared" si="14"/>
        <v>43400</v>
      </c>
      <c r="K92" s="67">
        <f t="shared" si="15"/>
        <v>43379</v>
      </c>
      <c r="L92" s="66">
        <f>COUNTIF(aanmeldingen!AA:AA,B92)</f>
        <v>0</v>
      </c>
      <c r="M92" s="2" t="str">
        <f>LEFT(C92,1)&amp;LEFT(D92,1)&amp;VLOOKUP(E92,lookups!G:H,2,FALSE)</f>
        <v>DFJ</v>
      </c>
      <c r="N92" s="5"/>
    </row>
    <row r="93" spans="1:14" ht="11.25" customHeight="1" x14ac:dyDescent="0.2">
      <c r="A93" s="2" t="str">
        <f t="shared" si="12"/>
        <v>DamesFloretU23Londen</v>
      </c>
      <c r="B93" s="66">
        <f t="shared" si="13"/>
        <v>92</v>
      </c>
      <c r="C93" s="3" t="s">
        <v>23</v>
      </c>
      <c r="D93" s="3" t="s">
        <v>28</v>
      </c>
      <c r="E93" s="3" t="s">
        <v>936</v>
      </c>
      <c r="F93" s="3" t="s">
        <v>2550</v>
      </c>
      <c r="G93" s="3" t="s">
        <v>491</v>
      </c>
      <c r="H93" s="4">
        <v>43407</v>
      </c>
      <c r="I93" s="4">
        <f>H93+1</f>
        <v>43408</v>
      </c>
      <c r="J93" s="67">
        <f t="shared" si="14"/>
        <v>43400</v>
      </c>
      <c r="K93" s="67">
        <f t="shared" si="15"/>
        <v>43379</v>
      </c>
      <c r="L93" s="66">
        <f>COUNTIF(aanmeldingen!AA:AA,B93)</f>
        <v>0</v>
      </c>
      <c r="M93" s="2" t="str">
        <f>LEFT(C93,1)&amp;LEFT(D93,1)&amp;VLOOKUP(E93,lookups!G:H,2,FALSE)</f>
        <v>DFS</v>
      </c>
      <c r="N93" s="5"/>
    </row>
    <row r="94" spans="1:14" ht="11.25" customHeight="1" x14ac:dyDescent="0.2">
      <c r="A94" s="2" t="str">
        <f t="shared" si="12"/>
        <v>HerenFloretWB JunLonden</v>
      </c>
      <c r="B94" s="66">
        <f t="shared" si="13"/>
        <v>93</v>
      </c>
      <c r="C94" s="3" t="s">
        <v>26</v>
      </c>
      <c r="D94" s="3" t="s">
        <v>28</v>
      </c>
      <c r="E94" s="3" t="s">
        <v>480</v>
      </c>
      <c r="F94" s="3" t="s">
        <v>2550</v>
      </c>
      <c r="G94" s="3" t="s">
        <v>491</v>
      </c>
      <c r="H94" s="4">
        <v>43407</v>
      </c>
      <c r="I94" s="4">
        <v>43408</v>
      </c>
      <c r="J94" s="67">
        <f t="shared" si="14"/>
        <v>43400</v>
      </c>
      <c r="K94" s="67">
        <f t="shared" si="15"/>
        <v>43379</v>
      </c>
      <c r="L94" s="66">
        <f>COUNTIF(aanmeldingen!AA:AA,B94)</f>
        <v>7</v>
      </c>
      <c r="M94" s="2" t="str">
        <f>LEFT(C94,1)&amp;LEFT(D94,1)&amp;VLOOKUP(E94,lookups!G:H,2,FALSE)</f>
        <v>HFJ</v>
      </c>
      <c r="N94" s="5"/>
    </row>
    <row r="95" spans="1:14" ht="11.25" customHeight="1" x14ac:dyDescent="0.2">
      <c r="A95" s="2" t="str">
        <f t="shared" si="12"/>
        <v>HerenFloretU23Londen</v>
      </c>
      <c r="B95" s="66">
        <f t="shared" si="13"/>
        <v>94</v>
      </c>
      <c r="C95" s="3" t="s">
        <v>26</v>
      </c>
      <c r="D95" s="3" t="s">
        <v>28</v>
      </c>
      <c r="E95" s="3" t="s">
        <v>936</v>
      </c>
      <c r="F95" s="3" t="s">
        <v>2550</v>
      </c>
      <c r="G95" s="3" t="s">
        <v>491</v>
      </c>
      <c r="H95" s="4">
        <v>43407</v>
      </c>
      <c r="I95" s="4">
        <f>H95+1</f>
        <v>43408</v>
      </c>
      <c r="J95" s="67">
        <f t="shared" si="14"/>
        <v>43400</v>
      </c>
      <c r="K95" s="67">
        <f t="shared" si="15"/>
        <v>43379</v>
      </c>
      <c r="L95" s="66">
        <f>COUNTIF(aanmeldingen!AA:AA,B95)</f>
        <v>8</v>
      </c>
      <c r="M95" s="2" t="str">
        <f>LEFT(C95,1)&amp;LEFT(D95,1)&amp;VLOOKUP(E95,lookups!G:H,2,FALSE)</f>
        <v>HFS</v>
      </c>
      <c r="N95" s="5"/>
    </row>
    <row r="96" spans="1:14" ht="11.25" customHeight="1" x14ac:dyDescent="0.2">
      <c r="A96" s="2" t="str">
        <f t="shared" si="12"/>
        <v>DamesDegenWB JunSan Salvador</v>
      </c>
      <c r="B96" s="66">
        <f t="shared" si="13"/>
        <v>95</v>
      </c>
      <c r="C96" s="3" t="s">
        <v>23</v>
      </c>
      <c r="D96" s="3" t="s">
        <v>24</v>
      </c>
      <c r="E96" s="3" t="s">
        <v>480</v>
      </c>
      <c r="F96" s="3" t="s">
        <v>820</v>
      </c>
      <c r="G96" s="3" t="s">
        <v>2358</v>
      </c>
      <c r="H96" s="4">
        <v>43407</v>
      </c>
      <c r="I96" s="4">
        <v>43408</v>
      </c>
      <c r="J96" s="67">
        <f t="shared" si="14"/>
        <v>43400</v>
      </c>
      <c r="K96" s="67">
        <f t="shared" si="15"/>
        <v>43379</v>
      </c>
      <c r="L96" s="66">
        <f>COUNTIF(aanmeldingen!AA:AA,B96)</f>
        <v>0</v>
      </c>
      <c r="M96" s="2" t="str">
        <f>LEFT(C96,1)&amp;LEFT(D96,1)&amp;VLOOKUP(E96,lookups!G:H,2,FALSE)</f>
        <v>DDJ</v>
      </c>
      <c r="N96" s="5"/>
    </row>
    <row r="97" spans="1:14" ht="11.25" customHeight="1" x14ac:dyDescent="0.2">
      <c r="A97" s="2" t="str">
        <f t="shared" si="12"/>
        <v>HerenDegenWB JunSan Salvador</v>
      </c>
      <c r="B97" s="66">
        <f t="shared" si="13"/>
        <v>96</v>
      </c>
      <c r="C97" s="3" t="s">
        <v>26</v>
      </c>
      <c r="D97" s="3" t="s">
        <v>24</v>
      </c>
      <c r="E97" s="3" t="s">
        <v>480</v>
      </c>
      <c r="F97" s="3" t="s">
        <v>820</v>
      </c>
      <c r="G97" s="3" t="s">
        <v>2358</v>
      </c>
      <c r="H97" s="4">
        <v>43407</v>
      </c>
      <c r="I97" s="4">
        <v>43408</v>
      </c>
      <c r="J97" s="67">
        <f t="shared" si="14"/>
        <v>43400</v>
      </c>
      <c r="K97" s="67">
        <f t="shared" si="15"/>
        <v>43379</v>
      </c>
      <c r="L97" s="66">
        <f>COUNTIF(aanmeldingen!AA:AA,B97)</f>
        <v>0</v>
      </c>
      <c r="M97" s="2" t="str">
        <f>LEFT(C97,1)&amp;LEFT(D97,1)&amp;VLOOKUP(E97,lookups!G:H,2,FALSE)</f>
        <v>HDJ</v>
      </c>
      <c r="N97" s="5"/>
    </row>
    <row r="98" spans="1:14" ht="11.25" customHeight="1" x14ac:dyDescent="0.2">
      <c r="A98" s="2" t="str">
        <f t="shared" si="12"/>
        <v>DamesSabelWB JunSochi</v>
      </c>
      <c r="B98" s="66">
        <f t="shared" si="13"/>
        <v>97</v>
      </c>
      <c r="C98" s="3" t="s">
        <v>23</v>
      </c>
      <c r="D98" s="3" t="s">
        <v>31</v>
      </c>
      <c r="E98" s="3" t="s">
        <v>480</v>
      </c>
      <c r="F98" s="3" t="s">
        <v>1216</v>
      </c>
      <c r="G98" s="3" t="s">
        <v>508</v>
      </c>
      <c r="H98" s="4">
        <v>43407</v>
      </c>
      <c r="I98" s="4">
        <v>43408</v>
      </c>
      <c r="J98" s="67">
        <f t="shared" si="14"/>
        <v>43400</v>
      </c>
      <c r="K98" s="67">
        <f t="shared" si="15"/>
        <v>43379</v>
      </c>
      <c r="L98" s="66">
        <f>COUNTIF(aanmeldingen!AA:AA,B98)</f>
        <v>0</v>
      </c>
      <c r="M98" s="2" t="str">
        <f>LEFT(C98,1)&amp;LEFT(D98,1)&amp;VLOOKUP(E98,lookups!G:H,2,FALSE)</f>
        <v>DSJ</v>
      </c>
      <c r="N98" s="5"/>
    </row>
    <row r="99" spans="1:14" ht="11.25" customHeight="1" x14ac:dyDescent="0.2">
      <c r="A99" s="2" t="str">
        <f t="shared" si="12"/>
        <v>HerenSabelWB JunSochi</v>
      </c>
      <c r="B99" s="66">
        <f t="shared" si="13"/>
        <v>98</v>
      </c>
      <c r="C99" s="3" t="s">
        <v>26</v>
      </c>
      <c r="D99" s="3" t="s">
        <v>31</v>
      </c>
      <c r="E99" s="3" t="s">
        <v>480</v>
      </c>
      <c r="F99" s="3" t="s">
        <v>1216</v>
      </c>
      <c r="G99" s="3" t="s">
        <v>508</v>
      </c>
      <c r="H99" s="4">
        <v>43407</v>
      </c>
      <c r="I99" s="4">
        <v>43407</v>
      </c>
      <c r="J99" s="67">
        <f t="shared" si="14"/>
        <v>43400</v>
      </c>
      <c r="K99" s="67">
        <f t="shared" si="15"/>
        <v>43379</v>
      </c>
      <c r="L99" s="66">
        <f>COUNTIF(aanmeldingen!AA:AA,B99)</f>
        <v>0</v>
      </c>
      <c r="M99" s="2" t="str">
        <f>LEFT(C99,1)&amp;LEFT(D99,1)&amp;VLOOKUP(E99,lookups!G:H,2,FALSE)</f>
        <v>HSJ</v>
      </c>
      <c r="N99" s="5"/>
    </row>
    <row r="100" spans="1:14" ht="11.25" customHeight="1" x14ac:dyDescent="0.2">
      <c r="A100" s="2" t="str">
        <f t="shared" si="12"/>
        <v>HerenSabelWB Jun EqSochi</v>
      </c>
      <c r="B100" s="66">
        <f t="shared" si="13"/>
        <v>99</v>
      </c>
      <c r="C100" s="3" t="s">
        <v>26</v>
      </c>
      <c r="D100" s="3" t="s">
        <v>31</v>
      </c>
      <c r="E100" s="3" t="s">
        <v>963</v>
      </c>
      <c r="F100" s="3" t="s">
        <v>1216</v>
      </c>
      <c r="G100" s="3" t="s">
        <v>508</v>
      </c>
      <c r="H100" s="4">
        <v>43408</v>
      </c>
      <c r="I100" s="4">
        <v>43408</v>
      </c>
      <c r="J100" s="67">
        <f t="shared" si="14"/>
        <v>43401</v>
      </c>
      <c r="K100" s="67">
        <f t="shared" si="15"/>
        <v>43380</v>
      </c>
      <c r="L100" s="66">
        <f>COUNTIF(aanmeldingen!AA:AA,B100)</f>
        <v>0</v>
      </c>
      <c r="M100" s="2" t="str">
        <f>LEFT(C100,1)&amp;LEFT(D100,1)&amp;VLOOKUP(E100,lookups!G:H,2,FALSE)</f>
        <v>HSJ</v>
      </c>
      <c r="N100" s="5"/>
    </row>
    <row r="101" spans="1:14" ht="11.25" customHeight="1" x14ac:dyDescent="0.2">
      <c r="A101" s="2" t="str">
        <f t="shared" si="12"/>
        <v>HerenFloretWBBonn</v>
      </c>
      <c r="B101" s="66">
        <f t="shared" si="13"/>
        <v>100</v>
      </c>
      <c r="C101" s="3" t="s">
        <v>26</v>
      </c>
      <c r="D101" s="3" t="s">
        <v>28</v>
      </c>
      <c r="E101" s="3" t="s">
        <v>504</v>
      </c>
      <c r="F101" s="3" t="s">
        <v>492</v>
      </c>
      <c r="G101" s="3" t="s">
        <v>493</v>
      </c>
      <c r="H101" s="4">
        <v>43413</v>
      </c>
      <c r="I101" s="4">
        <v>43414</v>
      </c>
      <c r="J101" s="67">
        <f t="shared" si="14"/>
        <v>43406</v>
      </c>
      <c r="K101" s="67">
        <f t="shared" si="15"/>
        <v>43385</v>
      </c>
      <c r="L101" s="66">
        <f>COUNTIF(aanmeldingen!AA:AA,B101)</f>
        <v>7</v>
      </c>
      <c r="M101" s="2" t="str">
        <f>LEFT(C101,1)&amp;LEFT(D101,1)&amp;VLOOKUP(E101,lookups!G:H,2,FALSE)</f>
        <v>HFS</v>
      </c>
      <c r="N101" s="5"/>
    </row>
    <row r="102" spans="1:14" ht="11.25" customHeight="1" x14ac:dyDescent="0.2">
      <c r="A102" s="2" t="str">
        <f t="shared" si="12"/>
        <v>DamesDegenECCBudapest</v>
      </c>
      <c r="B102" s="66">
        <f t="shared" si="13"/>
        <v>101</v>
      </c>
      <c r="C102" s="3" t="s">
        <v>23</v>
      </c>
      <c r="D102" s="3" t="s">
        <v>24</v>
      </c>
      <c r="E102" s="3" t="s">
        <v>915</v>
      </c>
      <c r="F102" s="3" t="s">
        <v>484</v>
      </c>
      <c r="G102" s="3" t="s">
        <v>485</v>
      </c>
      <c r="H102" s="4">
        <v>43413</v>
      </c>
      <c r="I102" s="4">
        <v>43415</v>
      </c>
      <c r="J102" s="67">
        <f t="shared" si="14"/>
        <v>43406</v>
      </c>
      <c r="K102" s="67">
        <f t="shared" si="15"/>
        <v>43385</v>
      </c>
      <c r="L102" s="66">
        <f>COUNTIF(aanmeldingen!AA:AA,B102)</f>
        <v>0</v>
      </c>
      <c r="M102" s="2" t="str">
        <f>LEFT(C102,1)&amp;LEFT(D102,1)&amp;VLOOKUP(E102,lookups!G:H,2,FALSE)</f>
        <v>DDC</v>
      </c>
      <c r="N102" s="5"/>
    </row>
    <row r="103" spans="1:14" ht="11.25" customHeight="1" x14ac:dyDescent="0.2">
      <c r="A103" s="2" t="str">
        <f t="shared" si="12"/>
        <v>DamesDegenECC EqBudapest</v>
      </c>
      <c r="B103" s="66">
        <f t="shared" si="13"/>
        <v>102</v>
      </c>
      <c r="C103" s="3" t="s">
        <v>23</v>
      </c>
      <c r="D103" s="3" t="s">
        <v>24</v>
      </c>
      <c r="E103" s="3" t="s">
        <v>934</v>
      </c>
      <c r="F103" s="3" t="s">
        <v>484</v>
      </c>
      <c r="G103" s="3" t="s">
        <v>485</v>
      </c>
      <c r="H103" s="4">
        <v>43413</v>
      </c>
      <c r="I103" s="4">
        <v>43415</v>
      </c>
      <c r="J103" s="67">
        <f t="shared" si="14"/>
        <v>43406</v>
      </c>
      <c r="K103" s="67">
        <f t="shared" si="15"/>
        <v>43385</v>
      </c>
      <c r="L103" s="66">
        <f>COUNTIF(aanmeldingen!AA:AA,B103)</f>
        <v>0</v>
      </c>
      <c r="M103" s="2" t="str">
        <f>LEFT(C103,1)&amp;LEFT(D103,1)&amp;VLOOKUP(E103,lookups!G:H,2,FALSE)</f>
        <v>DDC</v>
      </c>
      <c r="N103" s="5"/>
    </row>
    <row r="104" spans="1:14" ht="11.25" customHeight="1" x14ac:dyDescent="0.2">
      <c r="A104" s="2" t="str">
        <f t="shared" si="12"/>
        <v>DamesFloretECCBudapest</v>
      </c>
      <c r="B104" s="66">
        <f t="shared" si="13"/>
        <v>103</v>
      </c>
      <c r="C104" s="3" t="s">
        <v>23</v>
      </c>
      <c r="D104" s="3" t="s">
        <v>28</v>
      </c>
      <c r="E104" s="3" t="s">
        <v>915</v>
      </c>
      <c r="F104" s="3" t="s">
        <v>484</v>
      </c>
      <c r="G104" s="3" t="s">
        <v>485</v>
      </c>
      <c r="H104" s="4">
        <v>43413</v>
      </c>
      <c r="I104" s="4">
        <v>43415</v>
      </c>
      <c r="J104" s="67">
        <f t="shared" si="14"/>
        <v>43406</v>
      </c>
      <c r="K104" s="67">
        <f t="shared" si="15"/>
        <v>43385</v>
      </c>
      <c r="L104" s="66">
        <f>COUNTIF(aanmeldingen!AA:AA,B104)</f>
        <v>2</v>
      </c>
      <c r="M104" s="2" t="str">
        <f>LEFT(C104,1)&amp;LEFT(D104,1)&amp;VLOOKUP(E104,lookups!G:H,2,FALSE)</f>
        <v>DFC</v>
      </c>
      <c r="N104" s="5"/>
    </row>
    <row r="105" spans="1:14" ht="11.25" customHeight="1" x14ac:dyDescent="0.2">
      <c r="A105" s="2" t="str">
        <f t="shared" si="12"/>
        <v>DamesFloretECC EqBudapest</v>
      </c>
      <c r="B105" s="66">
        <f t="shared" si="13"/>
        <v>104</v>
      </c>
      <c r="C105" s="3" t="s">
        <v>23</v>
      </c>
      <c r="D105" s="3" t="s">
        <v>28</v>
      </c>
      <c r="E105" s="3" t="s">
        <v>934</v>
      </c>
      <c r="F105" s="3" t="s">
        <v>484</v>
      </c>
      <c r="G105" s="3" t="s">
        <v>485</v>
      </c>
      <c r="H105" s="4">
        <v>43413</v>
      </c>
      <c r="I105" s="4">
        <v>43415</v>
      </c>
      <c r="J105" s="67">
        <f t="shared" si="14"/>
        <v>43406</v>
      </c>
      <c r="K105" s="67">
        <f t="shared" si="15"/>
        <v>43385</v>
      </c>
      <c r="L105" s="66">
        <f>COUNTIF(aanmeldingen!AA:AA,B105)</f>
        <v>2</v>
      </c>
      <c r="M105" s="2" t="str">
        <f>LEFT(C105,1)&amp;LEFT(D105,1)&amp;VLOOKUP(E105,lookups!G:H,2,FALSE)</f>
        <v>DFC</v>
      </c>
      <c r="N105" s="5"/>
    </row>
    <row r="106" spans="1:14" ht="11.25" customHeight="1" x14ac:dyDescent="0.2">
      <c r="A106" s="2" t="str">
        <f t="shared" si="12"/>
        <v>HerenDegenECCBudapest</v>
      </c>
      <c r="B106" s="66">
        <f t="shared" si="13"/>
        <v>105</v>
      </c>
      <c r="C106" s="3" t="s">
        <v>26</v>
      </c>
      <c r="D106" s="3" t="s">
        <v>24</v>
      </c>
      <c r="E106" s="3" t="s">
        <v>915</v>
      </c>
      <c r="F106" s="3" t="s">
        <v>484</v>
      </c>
      <c r="G106" s="3" t="s">
        <v>485</v>
      </c>
      <c r="H106" s="4">
        <v>43413</v>
      </c>
      <c r="I106" s="4">
        <v>43415</v>
      </c>
      <c r="J106" s="67">
        <f t="shared" si="14"/>
        <v>43406</v>
      </c>
      <c r="K106" s="67">
        <f t="shared" si="15"/>
        <v>43385</v>
      </c>
      <c r="L106" s="66">
        <f>COUNTIF(aanmeldingen!AA:AA,B106)</f>
        <v>2</v>
      </c>
      <c r="M106" s="2" t="str">
        <f>LEFT(C106,1)&amp;LEFT(D106,1)&amp;VLOOKUP(E106,lookups!G:H,2,FALSE)</f>
        <v>HDC</v>
      </c>
      <c r="N106" s="5"/>
    </row>
    <row r="107" spans="1:14" ht="11.25" customHeight="1" x14ac:dyDescent="0.2">
      <c r="A107" s="2" t="str">
        <f t="shared" si="12"/>
        <v>HerenDegenECC EqBudapest</v>
      </c>
      <c r="B107" s="66">
        <f t="shared" si="13"/>
        <v>106</v>
      </c>
      <c r="C107" s="3" t="s">
        <v>26</v>
      </c>
      <c r="D107" s="3" t="s">
        <v>24</v>
      </c>
      <c r="E107" s="3" t="s">
        <v>934</v>
      </c>
      <c r="F107" s="3" t="s">
        <v>484</v>
      </c>
      <c r="G107" s="3" t="s">
        <v>485</v>
      </c>
      <c r="H107" s="4">
        <v>43413</v>
      </c>
      <c r="I107" s="4">
        <v>43415</v>
      </c>
      <c r="J107" s="67">
        <f t="shared" si="14"/>
        <v>43406</v>
      </c>
      <c r="K107" s="67">
        <f t="shared" si="15"/>
        <v>43385</v>
      </c>
      <c r="L107" s="66">
        <f>COUNTIF(aanmeldingen!AA:AA,B107)</f>
        <v>0</v>
      </c>
      <c r="M107" s="2" t="str">
        <f>LEFT(C107,1)&amp;LEFT(D107,1)&amp;VLOOKUP(E107,lookups!G:H,2,FALSE)</f>
        <v>HDC</v>
      </c>
      <c r="N107" s="5"/>
    </row>
    <row r="108" spans="1:14" ht="11.25" customHeight="1" x14ac:dyDescent="0.2">
      <c r="A108" s="2" t="str">
        <f t="shared" si="12"/>
        <v>HerenFloretECCBudapest</v>
      </c>
      <c r="B108" s="66">
        <f t="shared" si="13"/>
        <v>107</v>
      </c>
      <c r="C108" s="3" t="s">
        <v>26</v>
      </c>
      <c r="D108" s="3" t="s">
        <v>28</v>
      </c>
      <c r="E108" s="3" t="s">
        <v>915</v>
      </c>
      <c r="F108" s="3" t="s">
        <v>484</v>
      </c>
      <c r="G108" s="3" t="s">
        <v>485</v>
      </c>
      <c r="H108" s="4">
        <v>43413</v>
      </c>
      <c r="I108" s="4">
        <v>43415</v>
      </c>
      <c r="J108" s="67">
        <f t="shared" si="14"/>
        <v>43406</v>
      </c>
      <c r="K108" s="67">
        <f t="shared" si="15"/>
        <v>43385</v>
      </c>
      <c r="L108" s="66">
        <f>COUNTIF(aanmeldingen!AA:AA,B108)</f>
        <v>4</v>
      </c>
      <c r="M108" s="2" t="str">
        <f>LEFT(C108,1)&amp;LEFT(D108,1)&amp;VLOOKUP(E108,lookups!G:H,2,FALSE)</f>
        <v>HFC</v>
      </c>
      <c r="N108" s="5"/>
    </row>
    <row r="109" spans="1:14" ht="11.25" customHeight="1" x14ac:dyDescent="0.2">
      <c r="A109" s="2" t="str">
        <f t="shared" si="8"/>
        <v>HerenFloretECC EqBudapest</v>
      </c>
      <c r="B109" s="66">
        <f t="shared" si="11"/>
        <v>108</v>
      </c>
      <c r="C109" s="3" t="s">
        <v>26</v>
      </c>
      <c r="D109" s="3" t="s">
        <v>28</v>
      </c>
      <c r="E109" s="3" t="s">
        <v>934</v>
      </c>
      <c r="F109" s="3" t="s">
        <v>484</v>
      </c>
      <c r="G109" s="3" t="s">
        <v>485</v>
      </c>
      <c r="H109" s="4">
        <v>43413</v>
      </c>
      <c r="I109" s="4">
        <v>43415</v>
      </c>
      <c r="J109" s="67">
        <f t="shared" si="9"/>
        <v>43406</v>
      </c>
      <c r="K109" s="67">
        <f t="shared" si="10"/>
        <v>43385</v>
      </c>
      <c r="L109" s="66">
        <f>COUNTIF(aanmeldingen!AA:AA,B109)</f>
        <v>4</v>
      </c>
      <c r="M109" s="2" t="str">
        <f>LEFT(C109,1)&amp;LEFT(D109,1)&amp;VLOOKUP(E109,lookups!G:H,2,FALSE)</f>
        <v>HFC</v>
      </c>
      <c r="N109" s="5"/>
    </row>
    <row r="110" spans="1:14" ht="11.25" customHeight="1" x14ac:dyDescent="0.2">
      <c r="A110" s="2" t="str">
        <f t="shared" si="8"/>
        <v>DamesSabelWBOrlÃ©ans</v>
      </c>
      <c r="B110" s="66">
        <f t="shared" si="11"/>
        <v>109</v>
      </c>
      <c r="C110" s="3" t="s">
        <v>23</v>
      </c>
      <c r="D110" s="3" t="s">
        <v>31</v>
      </c>
      <c r="E110" s="3" t="s">
        <v>504</v>
      </c>
      <c r="F110" s="3" t="s">
        <v>2359</v>
      </c>
      <c r="G110" s="3" t="s">
        <v>498</v>
      </c>
      <c r="H110" s="4">
        <v>43413</v>
      </c>
      <c r="I110" s="4">
        <v>43414</v>
      </c>
      <c r="J110" s="67">
        <f t="shared" si="9"/>
        <v>43406</v>
      </c>
      <c r="K110" s="67">
        <f t="shared" si="10"/>
        <v>43385</v>
      </c>
      <c r="L110" s="66">
        <f>COUNTIF(aanmeldingen!AA:AA,B110)</f>
        <v>0</v>
      </c>
      <c r="M110" s="2" t="str">
        <f>LEFT(C110,1)&amp;LEFT(D110,1)&amp;VLOOKUP(E110,lookups!G:H,2,FALSE)</f>
        <v>DSS</v>
      </c>
      <c r="N110" s="5"/>
    </row>
    <row r="111" spans="1:14" ht="11.25" customHeight="1" x14ac:dyDescent="0.2">
      <c r="A111" s="2" t="str">
        <f t="shared" si="8"/>
        <v>DamesDegenWBTallin</v>
      </c>
      <c r="B111" s="66">
        <f t="shared" si="11"/>
        <v>110</v>
      </c>
      <c r="C111" s="3" t="s">
        <v>23</v>
      </c>
      <c r="D111" s="3" t="s">
        <v>24</v>
      </c>
      <c r="E111" s="3" t="s">
        <v>504</v>
      </c>
      <c r="F111" s="3" t="s">
        <v>690</v>
      </c>
      <c r="G111" s="3" t="s">
        <v>1050</v>
      </c>
      <c r="H111" s="4">
        <v>43413</v>
      </c>
      <c r="I111" s="4">
        <v>43414</v>
      </c>
      <c r="J111" s="67">
        <f t="shared" si="9"/>
        <v>43406</v>
      </c>
      <c r="K111" s="67">
        <f t="shared" si="10"/>
        <v>43385</v>
      </c>
      <c r="L111" s="66">
        <f>COUNTIF(aanmeldingen!AA:AA,B111)</f>
        <v>1</v>
      </c>
      <c r="M111" s="2" t="str">
        <f>LEFT(C111,1)&amp;LEFT(D111,1)&amp;VLOOKUP(E111,lookups!G:H,2,FALSE)</f>
        <v>DDS</v>
      </c>
      <c r="N111" s="5"/>
    </row>
    <row r="112" spans="1:14" ht="11.25" customHeight="1" x14ac:dyDescent="0.2">
      <c r="A112" s="2" t="str">
        <f t="shared" si="8"/>
        <v>DamesSabelECCIstanbul</v>
      </c>
      <c r="B112" s="66">
        <f t="shared" si="11"/>
        <v>111</v>
      </c>
      <c r="C112" s="3" t="s">
        <v>23</v>
      </c>
      <c r="D112" s="3" t="s">
        <v>31</v>
      </c>
      <c r="E112" s="3" t="s">
        <v>915</v>
      </c>
      <c r="F112" s="3" t="s">
        <v>2589</v>
      </c>
      <c r="G112" s="3" t="s">
        <v>503</v>
      </c>
      <c r="H112" s="4">
        <v>43414</v>
      </c>
      <c r="I112" s="4">
        <v>43415</v>
      </c>
      <c r="J112" s="67">
        <f t="shared" si="9"/>
        <v>43407</v>
      </c>
      <c r="K112" s="67">
        <f t="shared" si="10"/>
        <v>43386</v>
      </c>
      <c r="L112" s="66">
        <f>COUNTIF(aanmeldingen!AA:AA,B112)</f>
        <v>0</v>
      </c>
      <c r="M112" s="2" t="str">
        <f>LEFT(C112,1)&amp;LEFT(D112,1)&amp;VLOOKUP(E112,lookups!G:H,2,FALSE)</f>
        <v>DSC</v>
      </c>
      <c r="N112" s="5"/>
    </row>
    <row r="113" spans="1:14" ht="11.25" customHeight="1" x14ac:dyDescent="0.2">
      <c r="A113" s="2" t="str">
        <f t="shared" si="8"/>
        <v>DamesSabelECC EqIstanbul</v>
      </c>
      <c r="B113" s="66">
        <f t="shared" si="11"/>
        <v>112</v>
      </c>
      <c r="C113" s="3" t="s">
        <v>23</v>
      </c>
      <c r="D113" s="3" t="s">
        <v>31</v>
      </c>
      <c r="E113" s="3" t="s">
        <v>934</v>
      </c>
      <c r="F113" s="3" t="s">
        <v>2589</v>
      </c>
      <c r="G113" s="3" t="s">
        <v>503</v>
      </c>
      <c r="H113" s="4">
        <v>43414</v>
      </c>
      <c r="I113" s="4">
        <v>43415</v>
      </c>
      <c r="J113" s="67">
        <f t="shared" si="9"/>
        <v>43407</v>
      </c>
      <c r="K113" s="67">
        <f t="shared" si="10"/>
        <v>43386</v>
      </c>
      <c r="L113" s="66">
        <f>COUNTIF(aanmeldingen!AA:AA,B113)</f>
        <v>0</v>
      </c>
      <c r="M113" s="2" t="str">
        <f>LEFT(C113,1)&amp;LEFT(D113,1)&amp;VLOOKUP(E113,lookups!G:H,2,FALSE)</f>
        <v>DSC</v>
      </c>
      <c r="N113" s="5"/>
    </row>
    <row r="114" spans="1:14" ht="11.25" customHeight="1" x14ac:dyDescent="0.2">
      <c r="A114" s="2" t="str">
        <f t="shared" si="8"/>
        <v>HerenSabelECCIstanbul</v>
      </c>
      <c r="B114" s="66">
        <f t="shared" si="11"/>
        <v>113</v>
      </c>
      <c r="C114" s="3" t="s">
        <v>26</v>
      </c>
      <c r="D114" s="3" t="s">
        <v>31</v>
      </c>
      <c r="E114" s="3" t="s">
        <v>915</v>
      </c>
      <c r="F114" s="3" t="s">
        <v>2589</v>
      </c>
      <c r="G114" s="3" t="s">
        <v>503</v>
      </c>
      <c r="H114" s="4">
        <v>43414</v>
      </c>
      <c r="I114" s="4">
        <v>43415</v>
      </c>
      <c r="J114" s="67">
        <f t="shared" si="9"/>
        <v>43407</v>
      </c>
      <c r="K114" s="67">
        <f t="shared" si="10"/>
        <v>43386</v>
      </c>
      <c r="L114" s="66">
        <f>COUNTIF(aanmeldingen!AA:AA,B114)</f>
        <v>0</v>
      </c>
      <c r="M114" s="2" t="str">
        <f>LEFT(C114,1)&amp;LEFT(D114,1)&amp;VLOOKUP(E114,lookups!G:H,2,FALSE)</f>
        <v>HSC</v>
      </c>
      <c r="N114" s="5"/>
    </row>
    <row r="115" spans="1:14" ht="11.25" customHeight="1" x14ac:dyDescent="0.2">
      <c r="A115" s="2" t="str">
        <f t="shared" si="8"/>
        <v>HerenSabelECC EqIstanbul</v>
      </c>
      <c r="B115" s="66">
        <f t="shared" si="11"/>
        <v>114</v>
      </c>
      <c r="C115" s="3" t="s">
        <v>26</v>
      </c>
      <c r="D115" s="3" t="s">
        <v>31</v>
      </c>
      <c r="E115" s="3" t="s">
        <v>934</v>
      </c>
      <c r="F115" s="3" t="s">
        <v>2589</v>
      </c>
      <c r="G115" s="3" t="s">
        <v>503</v>
      </c>
      <c r="H115" s="4">
        <v>43414</v>
      </c>
      <c r="I115" s="4">
        <v>43415</v>
      </c>
      <c r="J115" s="67">
        <f t="shared" si="9"/>
        <v>43407</v>
      </c>
      <c r="K115" s="67">
        <f t="shared" si="10"/>
        <v>43386</v>
      </c>
      <c r="L115" s="66">
        <f>COUNTIF(aanmeldingen!AA:AA,B115)</f>
        <v>0</v>
      </c>
      <c r="M115" s="2" t="str">
        <f>LEFT(C115,1)&amp;LEFT(D115,1)&amp;VLOOKUP(E115,lookups!G:H,2,FALSE)</f>
        <v>HSC</v>
      </c>
      <c r="N115" s="5"/>
    </row>
    <row r="116" spans="1:14" ht="11.25" customHeight="1" x14ac:dyDescent="0.2">
      <c r="A116" s="2" t="str">
        <f t="shared" si="8"/>
        <v>HerenFloretWB EqBonn</v>
      </c>
      <c r="B116" s="66">
        <f t="shared" si="11"/>
        <v>115</v>
      </c>
      <c r="C116" s="3" t="s">
        <v>26</v>
      </c>
      <c r="D116" s="3" t="s">
        <v>28</v>
      </c>
      <c r="E116" s="3" t="s">
        <v>682</v>
      </c>
      <c r="F116" s="3" t="s">
        <v>492</v>
      </c>
      <c r="G116" s="3" t="s">
        <v>493</v>
      </c>
      <c r="H116" s="4">
        <v>43415</v>
      </c>
      <c r="I116" s="4">
        <v>43415</v>
      </c>
      <c r="J116" s="67">
        <f t="shared" si="9"/>
        <v>43408</v>
      </c>
      <c r="K116" s="67">
        <f t="shared" si="10"/>
        <v>43387</v>
      </c>
      <c r="L116" s="66">
        <f>COUNTIF(aanmeldingen!AA:AA,B116)</f>
        <v>4</v>
      </c>
      <c r="M116" s="2" t="str">
        <f>LEFT(C116,1)&amp;LEFT(D116,1)&amp;VLOOKUP(E116,lookups!G:H,2,FALSE)</f>
        <v>HFS</v>
      </c>
      <c r="N116" s="5"/>
    </row>
    <row r="117" spans="1:14" ht="11.25" customHeight="1" x14ac:dyDescent="0.2">
      <c r="A117" s="2" t="str">
        <f t="shared" si="8"/>
        <v>DamesSabelWB EqOrlÃ©ans</v>
      </c>
      <c r="B117" s="66">
        <f t="shared" si="11"/>
        <v>116</v>
      </c>
      <c r="C117" s="3" t="s">
        <v>23</v>
      </c>
      <c r="D117" s="3" t="s">
        <v>31</v>
      </c>
      <c r="E117" s="3" t="s">
        <v>682</v>
      </c>
      <c r="F117" s="3" t="s">
        <v>2359</v>
      </c>
      <c r="G117" s="3" t="s">
        <v>498</v>
      </c>
      <c r="H117" s="4">
        <v>43415</v>
      </c>
      <c r="I117" s="4">
        <v>43415</v>
      </c>
      <c r="J117" s="67">
        <f t="shared" si="9"/>
        <v>43408</v>
      </c>
      <c r="K117" s="67">
        <f t="shared" si="10"/>
        <v>43387</v>
      </c>
      <c r="L117" s="66">
        <f>COUNTIF(aanmeldingen!AA:AA,B117)</f>
        <v>0</v>
      </c>
      <c r="M117" s="2" t="str">
        <f>LEFT(C117,1)&amp;LEFT(D117,1)&amp;VLOOKUP(E117,lookups!G:H,2,FALSE)</f>
        <v>DSS</v>
      </c>
      <c r="N117" s="5"/>
    </row>
    <row r="118" spans="1:14" ht="11.25" customHeight="1" x14ac:dyDescent="0.2">
      <c r="A118" s="2" t="str">
        <f t="shared" si="8"/>
        <v>DamesDegenWB EqTallin</v>
      </c>
      <c r="B118" s="66">
        <f t="shared" si="11"/>
        <v>117</v>
      </c>
      <c r="C118" s="3" t="s">
        <v>23</v>
      </c>
      <c r="D118" s="3" t="s">
        <v>24</v>
      </c>
      <c r="E118" s="3" t="s">
        <v>682</v>
      </c>
      <c r="F118" s="3" t="s">
        <v>690</v>
      </c>
      <c r="G118" s="3" t="s">
        <v>1050</v>
      </c>
      <c r="H118" s="4">
        <v>43415</v>
      </c>
      <c r="I118" s="4">
        <v>43415</v>
      </c>
      <c r="J118" s="67">
        <f t="shared" si="9"/>
        <v>43408</v>
      </c>
      <c r="K118" s="67">
        <f t="shared" si="10"/>
        <v>43387</v>
      </c>
      <c r="L118" s="66">
        <f>COUNTIF(aanmeldingen!AA:AA,B118)</f>
        <v>0</v>
      </c>
      <c r="M118" s="2" t="str">
        <f>LEFT(C118,1)&amp;LEFT(D118,1)&amp;VLOOKUP(E118,lookups!G:H,2,FALSE)</f>
        <v>DDS</v>
      </c>
      <c r="N118" s="5"/>
    </row>
    <row r="119" spans="1:14" ht="11.25" customHeight="1" x14ac:dyDescent="0.2">
      <c r="A119" s="2" t="str">
        <f t="shared" si="8"/>
        <v>HerenSabelWBAlgiers</v>
      </c>
      <c r="B119" s="66">
        <f t="shared" si="11"/>
        <v>118</v>
      </c>
      <c r="C119" s="3" t="s">
        <v>26</v>
      </c>
      <c r="D119" s="3" t="s">
        <v>31</v>
      </c>
      <c r="E119" s="3" t="s">
        <v>504</v>
      </c>
      <c r="F119" s="3" t="s">
        <v>2574</v>
      </c>
      <c r="G119" s="3" t="s">
        <v>1206</v>
      </c>
      <c r="H119" s="4">
        <v>43420</v>
      </c>
      <c r="I119" s="4">
        <v>43421</v>
      </c>
      <c r="J119" s="67">
        <f t="shared" si="9"/>
        <v>43413</v>
      </c>
      <c r="K119" s="67">
        <f t="shared" si="10"/>
        <v>43392</v>
      </c>
      <c r="L119" s="66">
        <f>COUNTIF(aanmeldingen!AA:AA,B119)</f>
        <v>0</v>
      </c>
      <c r="M119" s="2" t="str">
        <f>LEFT(C119,1)&amp;LEFT(D119,1)&amp;VLOOKUP(E119,lookups!G:H,2,FALSE)</f>
        <v>HSS</v>
      </c>
      <c r="N119" s="5"/>
    </row>
    <row r="120" spans="1:14" ht="11.25" customHeight="1" x14ac:dyDescent="0.2">
      <c r="A120" s="2" t="str">
        <f t="shared" si="8"/>
        <v>DamesFloretU23Budapest</v>
      </c>
      <c r="B120" s="66">
        <f t="shared" si="11"/>
        <v>119</v>
      </c>
      <c r="C120" s="3" t="s">
        <v>23</v>
      </c>
      <c r="D120" s="3" t="s">
        <v>28</v>
      </c>
      <c r="E120" s="3" t="s">
        <v>936</v>
      </c>
      <c r="F120" s="3" t="s">
        <v>484</v>
      </c>
      <c r="G120" s="3" t="s">
        <v>485</v>
      </c>
      <c r="H120" s="4">
        <v>43421</v>
      </c>
      <c r="I120" s="4">
        <f>H120+1</f>
        <v>43422</v>
      </c>
      <c r="J120" s="67">
        <f t="shared" ref="J120:J141" si="16">H120-7</f>
        <v>43414</v>
      </c>
      <c r="K120" s="67">
        <f t="shared" ref="K120:K141" si="17">H120-28</f>
        <v>43393</v>
      </c>
      <c r="L120" s="66">
        <f>COUNTIF(aanmeldingen!AA:AA,B120)</f>
        <v>0</v>
      </c>
      <c r="M120" s="2" t="str">
        <f>LEFT(C120,1)&amp;LEFT(D120,1)&amp;VLOOKUP(E120,lookups!G:H,2,FALSE)</f>
        <v>DFS</v>
      </c>
      <c r="N120" s="5"/>
    </row>
    <row r="121" spans="1:14" ht="11.25" customHeight="1" x14ac:dyDescent="0.2">
      <c r="A121" s="2" t="str">
        <f t="shared" si="8"/>
        <v>HerenFloretU23Budapest</v>
      </c>
      <c r="B121" s="66">
        <f t="shared" si="11"/>
        <v>120</v>
      </c>
      <c r="C121" s="3" t="s">
        <v>26</v>
      </c>
      <c r="D121" s="3" t="s">
        <v>28</v>
      </c>
      <c r="E121" s="3" t="s">
        <v>936</v>
      </c>
      <c r="F121" s="3" t="s">
        <v>484</v>
      </c>
      <c r="G121" s="3" t="s">
        <v>485</v>
      </c>
      <c r="H121" s="4">
        <v>43421</v>
      </c>
      <c r="I121" s="4">
        <f>H121+1</f>
        <v>43422</v>
      </c>
      <c r="J121" s="67">
        <f t="shared" si="16"/>
        <v>43414</v>
      </c>
      <c r="K121" s="67">
        <f t="shared" si="17"/>
        <v>43393</v>
      </c>
      <c r="L121" s="66">
        <f>COUNTIF(aanmeldingen!AA:AA,B121)</f>
        <v>0</v>
      </c>
      <c r="M121" s="2" t="str">
        <f>LEFT(C121,1)&amp;LEFT(D121,1)&amp;VLOOKUP(E121,lookups!G:H,2,FALSE)</f>
        <v>HFS</v>
      </c>
      <c r="N121" s="5"/>
    </row>
    <row r="122" spans="1:14" ht="11.25" customHeight="1" x14ac:dyDescent="0.2">
      <c r="A122" s="2" t="str">
        <f t="shared" si="8"/>
        <v>DamesFloretU23Gdansk</v>
      </c>
      <c r="B122" s="66">
        <f t="shared" si="11"/>
        <v>121</v>
      </c>
      <c r="C122" s="3" t="s">
        <v>23</v>
      </c>
      <c r="D122" s="3" t="s">
        <v>28</v>
      </c>
      <c r="E122" s="3" t="s">
        <v>936</v>
      </c>
      <c r="F122" s="3" t="s">
        <v>687</v>
      </c>
      <c r="G122" s="3" t="s">
        <v>483</v>
      </c>
      <c r="H122" s="4">
        <v>43421</v>
      </c>
      <c r="I122" s="4">
        <f>H122+1</f>
        <v>43422</v>
      </c>
      <c r="J122" s="67">
        <f t="shared" si="16"/>
        <v>43414</v>
      </c>
      <c r="K122" s="67">
        <f t="shared" si="17"/>
        <v>43393</v>
      </c>
      <c r="L122" s="66">
        <f>COUNTIF(aanmeldingen!AA:AA,B122)</f>
        <v>0</v>
      </c>
      <c r="M122" s="2" t="str">
        <f>LEFT(C122,1)&amp;LEFT(D122,1)&amp;VLOOKUP(E122,lookups!G:H,2,FALSE)</f>
        <v>DFS</v>
      </c>
      <c r="N122" s="5"/>
    </row>
    <row r="123" spans="1:14" ht="11.25" customHeight="1" x14ac:dyDescent="0.2">
      <c r="A123" s="2" t="str">
        <f t="shared" si="8"/>
        <v>HerenFloretU23Gdansk</v>
      </c>
      <c r="B123" s="66">
        <f t="shared" si="11"/>
        <v>122</v>
      </c>
      <c r="C123" s="3" t="s">
        <v>26</v>
      </c>
      <c r="D123" s="3" t="s">
        <v>28</v>
      </c>
      <c r="E123" s="3" t="s">
        <v>936</v>
      </c>
      <c r="F123" s="3" t="s">
        <v>687</v>
      </c>
      <c r="G123" s="3" t="s">
        <v>483</v>
      </c>
      <c r="H123" s="4">
        <v>43421</v>
      </c>
      <c r="I123" s="4">
        <f>H123+1</f>
        <v>43422</v>
      </c>
      <c r="J123" s="67">
        <f t="shared" si="16"/>
        <v>43414</v>
      </c>
      <c r="K123" s="67">
        <f t="shared" si="17"/>
        <v>43393</v>
      </c>
      <c r="L123" s="66">
        <f>COUNTIF(aanmeldingen!AA:AA,B123)</f>
        <v>0</v>
      </c>
      <c r="M123" s="2" t="str">
        <f>LEFT(C123,1)&amp;LEFT(D123,1)&amp;VLOOKUP(E123,lookups!G:H,2,FALSE)</f>
        <v>HFS</v>
      </c>
      <c r="N123" s="5"/>
    </row>
    <row r="124" spans="1:14" ht="11.25" customHeight="1" x14ac:dyDescent="0.2">
      <c r="A124" s="2" t="str">
        <f t="shared" si="8"/>
        <v>DamesFloretWB JunGuatemala City</v>
      </c>
      <c r="B124" s="66">
        <f t="shared" si="11"/>
        <v>123</v>
      </c>
      <c r="C124" s="3" t="s">
        <v>23</v>
      </c>
      <c r="D124" s="3" t="s">
        <v>28</v>
      </c>
      <c r="E124" s="3" t="s">
        <v>480</v>
      </c>
      <c r="F124" s="3" t="s">
        <v>959</v>
      </c>
      <c r="G124" s="3" t="s">
        <v>2362</v>
      </c>
      <c r="H124" s="4">
        <v>43421</v>
      </c>
      <c r="I124" s="4">
        <v>43422</v>
      </c>
      <c r="J124" s="67">
        <f t="shared" si="16"/>
        <v>43414</v>
      </c>
      <c r="K124" s="67">
        <f t="shared" si="17"/>
        <v>43393</v>
      </c>
      <c r="L124" s="66">
        <f>COUNTIF(aanmeldingen!AA:AA,B124)</f>
        <v>0</v>
      </c>
      <c r="M124" s="2" t="str">
        <f>LEFT(C124,1)&amp;LEFT(D124,1)&amp;VLOOKUP(E124,lookups!G:H,2,FALSE)</f>
        <v>DFJ</v>
      </c>
      <c r="N124" s="5"/>
    </row>
    <row r="125" spans="1:14" ht="11.25" customHeight="1" x14ac:dyDescent="0.2">
      <c r="A125" s="2" t="str">
        <f t="shared" si="8"/>
        <v>HerenFloretWB JunGuatemala City</v>
      </c>
      <c r="B125" s="66">
        <f t="shared" si="11"/>
        <v>124</v>
      </c>
      <c r="C125" s="3" t="s">
        <v>26</v>
      </c>
      <c r="D125" s="3" t="s">
        <v>28</v>
      </c>
      <c r="E125" s="3" t="s">
        <v>480</v>
      </c>
      <c r="F125" s="3" t="s">
        <v>959</v>
      </c>
      <c r="G125" s="3" t="s">
        <v>2362</v>
      </c>
      <c r="H125" s="4">
        <v>43421</v>
      </c>
      <c r="I125" s="4">
        <v>43422</v>
      </c>
      <c r="J125" s="67">
        <f t="shared" si="16"/>
        <v>43414</v>
      </c>
      <c r="K125" s="67">
        <f t="shared" si="17"/>
        <v>43393</v>
      </c>
      <c r="L125" s="66">
        <f>COUNTIF(aanmeldingen!AA:AA,B125)</f>
        <v>0</v>
      </c>
      <c r="M125" s="2" t="str">
        <f>LEFT(C125,1)&amp;LEFT(D125,1)&amp;VLOOKUP(E125,lookups!G:H,2,FALSE)</f>
        <v>HFJ</v>
      </c>
      <c r="N125" s="5"/>
    </row>
    <row r="126" spans="1:14" ht="11.25" customHeight="1" x14ac:dyDescent="0.2">
      <c r="A126" s="2" t="str">
        <f t="shared" si="8"/>
        <v>HerenDegenWB JunRiga</v>
      </c>
      <c r="B126" s="66">
        <f t="shared" si="11"/>
        <v>125</v>
      </c>
      <c r="C126" s="3" t="s">
        <v>26</v>
      </c>
      <c r="D126" s="3" t="s">
        <v>24</v>
      </c>
      <c r="E126" s="3" t="s">
        <v>480</v>
      </c>
      <c r="F126" s="3" t="s">
        <v>962</v>
      </c>
      <c r="G126" s="3" t="s">
        <v>1040</v>
      </c>
      <c r="H126" s="4">
        <v>43421</v>
      </c>
      <c r="I126" s="4">
        <v>43421</v>
      </c>
      <c r="J126" s="67">
        <f t="shared" si="16"/>
        <v>43414</v>
      </c>
      <c r="K126" s="67">
        <f t="shared" si="17"/>
        <v>43393</v>
      </c>
      <c r="L126" s="66">
        <f>COUNTIF(aanmeldingen!AA:AA,B126)</f>
        <v>1</v>
      </c>
      <c r="M126" s="2" t="str">
        <f>LEFT(C126,1)&amp;LEFT(D126,1)&amp;VLOOKUP(E126,lookups!G:H,2,FALSE)</f>
        <v>HDJ</v>
      </c>
      <c r="N126" s="5"/>
    </row>
    <row r="127" spans="1:14" ht="11.25" customHeight="1" x14ac:dyDescent="0.2">
      <c r="A127" s="2" t="str">
        <f t="shared" si="8"/>
        <v>DamesSabelECCSofia</v>
      </c>
      <c r="B127" s="66">
        <f t="shared" si="11"/>
        <v>126</v>
      </c>
      <c r="C127" s="3" t="s">
        <v>23</v>
      </c>
      <c r="D127" s="3" t="s">
        <v>31</v>
      </c>
      <c r="E127" s="3" t="s">
        <v>915</v>
      </c>
      <c r="F127" s="3" t="s">
        <v>2590</v>
      </c>
      <c r="G127" s="3" t="s">
        <v>509</v>
      </c>
      <c r="H127" s="4">
        <v>43421</v>
      </c>
      <c r="I127" s="4">
        <v>43422</v>
      </c>
      <c r="J127" s="67">
        <f t="shared" si="16"/>
        <v>43414</v>
      </c>
      <c r="K127" s="67">
        <f t="shared" si="17"/>
        <v>43393</v>
      </c>
      <c r="L127" s="66">
        <f>COUNTIF(aanmeldingen!AA:AA,B127)</f>
        <v>1</v>
      </c>
      <c r="M127" s="2" t="str">
        <f>LEFT(C127,1)&amp;LEFT(D127,1)&amp;VLOOKUP(E127,lookups!G:H,2,FALSE)</f>
        <v>DSC</v>
      </c>
      <c r="N127" s="5"/>
    </row>
    <row r="128" spans="1:14" ht="11.25" customHeight="1" x14ac:dyDescent="0.2">
      <c r="A128" s="2" t="str">
        <f t="shared" si="8"/>
        <v>DamesSabelECC EqSofia</v>
      </c>
      <c r="B128" s="66">
        <f t="shared" si="11"/>
        <v>127</v>
      </c>
      <c r="C128" s="3" t="s">
        <v>23</v>
      </c>
      <c r="D128" s="3" t="s">
        <v>31</v>
      </c>
      <c r="E128" s="3" t="s">
        <v>934</v>
      </c>
      <c r="F128" s="3" t="s">
        <v>2590</v>
      </c>
      <c r="G128" s="3" t="s">
        <v>509</v>
      </c>
      <c r="H128" s="4">
        <v>43421</v>
      </c>
      <c r="I128" s="4">
        <v>43422</v>
      </c>
      <c r="J128" s="67">
        <f t="shared" si="16"/>
        <v>43414</v>
      </c>
      <c r="K128" s="67">
        <f t="shared" si="17"/>
        <v>43393</v>
      </c>
      <c r="L128" s="66">
        <f>COUNTIF(aanmeldingen!AA:AA,B128)</f>
        <v>0</v>
      </c>
      <c r="M128" s="2" t="str">
        <f>LEFT(C128,1)&amp;LEFT(D128,1)&amp;VLOOKUP(E128,lookups!G:H,2,FALSE)</f>
        <v>DSC</v>
      </c>
      <c r="N128" s="5"/>
    </row>
    <row r="129" spans="1:14" ht="11.25" customHeight="1" x14ac:dyDescent="0.2">
      <c r="A129" s="2" t="str">
        <f t="shared" si="8"/>
        <v>HerenSabelECCSofia</v>
      </c>
      <c r="B129" s="66">
        <f t="shared" si="11"/>
        <v>128</v>
      </c>
      <c r="C129" s="3" t="s">
        <v>26</v>
      </c>
      <c r="D129" s="3" t="s">
        <v>31</v>
      </c>
      <c r="E129" s="3" t="s">
        <v>915</v>
      </c>
      <c r="F129" s="3" t="s">
        <v>2590</v>
      </c>
      <c r="G129" s="3" t="s">
        <v>509</v>
      </c>
      <c r="H129" s="4">
        <v>43421</v>
      </c>
      <c r="I129" s="4">
        <v>43422</v>
      </c>
      <c r="J129" s="67">
        <f t="shared" si="16"/>
        <v>43414</v>
      </c>
      <c r="K129" s="67">
        <f t="shared" si="17"/>
        <v>43393</v>
      </c>
      <c r="L129" s="66">
        <f>COUNTIF(aanmeldingen!AA:AA,B129)</f>
        <v>1</v>
      </c>
      <c r="M129" s="2" t="str">
        <f>LEFT(C129,1)&amp;LEFT(D129,1)&amp;VLOOKUP(E129,lookups!G:H,2,FALSE)</f>
        <v>HSC</v>
      </c>
      <c r="N129" s="5"/>
    </row>
    <row r="130" spans="1:14" ht="11.25" customHeight="1" x14ac:dyDescent="0.2">
      <c r="A130" s="2" t="str">
        <f t="shared" si="8"/>
        <v>HerenSabelECC EqSofia</v>
      </c>
      <c r="B130" s="66">
        <f t="shared" si="11"/>
        <v>129</v>
      </c>
      <c r="C130" s="3" t="s">
        <v>26</v>
      </c>
      <c r="D130" s="3" t="s">
        <v>31</v>
      </c>
      <c r="E130" s="3" t="s">
        <v>934</v>
      </c>
      <c r="F130" s="3" t="s">
        <v>2590</v>
      </c>
      <c r="G130" s="3" t="s">
        <v>509</v>
      </c>
      <c r="H130" s="4">
        <v>43421</v>
      </c>
      <c r="I130" s="4">
        <v>43422</v>
      </c>
      <c r="J130" s="67">
        <f t="shared" si="16"/>
        <v>43414</v>
      </c>
      <c r="K130" s="67">
        <f t="shared" si="17"/>
        <v>43393</v>
      </c>
      <c r="L130" s="66">
        <f>COUNTIF(aanmeldingen!AA:AA,B130)</f>
        <v>0</v>
      </c>
      <c r="M130" s="2" t="str">
        <f>LEFT(C130,1)&amp;LEFT(D130,1)&amp;VLOOKUP(E130,lookups!G:H,2,FALSE)</f>
        <v>HSC</v>
      </c>
      <c r="N130" s="5"/>
    </row>
    <row r="131" spans="1:14" ht="11.25" customHeight="1" x14ac:dyDescent="0.2">
      <c r="A131" s="2" t="str">
        <f t="shared" ref="A131:A194" si="18">C131&amp;D131&amp;E131&amp;F131</f>
        <v>DamesSabelWB JunTashkent</v>
      </c>
      <c r="B131" s="66">
        <f t="shared" si="11"/>
        <v>130</v>
      </c>
      <c r="C131" s="3" t="s">
        <v>23</v>
      </c>
      <c r="D131" s="3" t="s">
        <v>31</v>
      </c>
      <c r="E131" s="3" t="s">
        <v>480</v>
      </c>
      <c r="F131" s="3" t="s">
        <v>2360</v>
      </c>
      <c r="G131" s="3" t="s">
        <v>2361</v>
      </c>
      <c r="H131" s="4">
        <v>43421</v>
      </c>
      <c r="I131" s="4">
        <v>43421</v>
      </c>
      <c r="J131" s="67">
        <f t="shared" si="16"/>
        <v>43414</v>
      </c>
      <c r="K131" s="67">
        <f t="shared" si="17"/>
        <v>43393</v>
      </c>
      <c r="L131" s="66">
        <f>COUNTIF(aanmeldingen!AA:AA,B131)</f>
        <v>0</v>
      </c>
      <c r="M131" s="2" t="str">
        <f>LEFT(C131,1)&amp;LEFT(D131,1)&amp;VLOOKUP(E131,lookups!G:H,2,FALSE)</f>
        <v>DSJ</v>
      </c>
      <c r="N131" s="5"/>
    </row>
    <row r="132" spans="1:14" ht="11.25" customHeight="1" x14ac:dyDescent="0.2">
      <c r="A132" s="2" t="str">
        <f t="shared" si="18"/>
        <v>HerenSabelWB EqAlgiers</v>
      </c>
      <c r="B132" s="66">
        <f t="shared" ref="B132:B195" si="19">B131+1</f>
        <v>131</v>
      </c>
      <c r="C132" s="3" t="s">
        <v>26</v>
      </c>
      <c r="D132" s="3" t="s">
        <v>31</v>
      </c>
      <c r="E132" s="3" t="s">
        <v>682</v>
      </c>
      <c r="F132" s="3" t="s">
        <v>2574</v>
      </c>
      <c r="G132" s="3" t="s">
        <v>1206</v>
      </c>
      <c r="H132" s="4">
        <v>43422</v>
      </c>
      <c r="I132" s="4">
        <v>43422</v>
      </c>
      <c r="J132" s="67">
        <f t="shared" si="16"/>
        <v>43415</v>
      </c>
      <c r="K132" s="67">
        <f t="shared" si="17"/>
        <v>43394</v>
      </c>
      <c r="L132" s="66">
        <f>COUNTIF(aanmeldingen!AA:AA,B132)</f>
        <v>0</v>
      </c>
      <c r="M132" s="2" t="str">
        <f>LEFT(C132,1)&amp;LEFT(D132,1)&amp;VLOOKUP(E132,lookups!G:H,2,FALSE)</f>
        <v>HSS</v>
      </c>
      <c r="N132" s="5"/>
    </row>
    <row r="133" spans="1:14" ht="11.25" customHeight="1" x14ac:dyDescent="0.2">
      <c r="A133" s="2" t="str">
        <f t="shared" si="18"/>
        <v>HerenDegenWB Jun EqRiga</v>
      </c>
      <c r="B133" s="66">
        <f t="shared" si="19"/>
        <v>132</v>
      </c>
      <c r="C133" s="3" t="s">
        <v>26</v>
      </c>
      <c r="D133" s="3" t="s">
        <v>24</v>
      </c>
      <c r="E133" s="3" t="s">
        <v>963</v>
      </c>
      <c r="F133" s="3" t="s">
        <v>962</v>
      </c>
      <c r="G133" s="3" t="s">
        <v>1040</v>
      </c>
      <c r="H133" s="4">
        <v>43422</v>
      </c>
      <c r="I133" s="4">
        <v>43422</v>
      </c>
      <c r="J133" s="67">
        <f t="shared" si="16"/>
        <v>43415</v>
      </c>
      <c r="K133" s="67">
        <f t="shared" si="17"/>
        <v>43394</v>
      </c>
      <c r="L133" s="66">
        <f>COUNTIF(aanmeldingen!AA:AA,B133)</f>
        <v>0</v>
      </c>
      <c r="M133" s="2" t="str">
        <f>LEFT(C133,1)&amp;LEFT(D133,1)&amp;VLOOKUP(E133,lookups!G:H,2,FALSE)</f>
        <v>HDJ</v>
      </c>
      <c r="N133" s="5"/>
    </row>
    <row r="134" spans="1:14" ht="11.25" customHeight="1" x14ac:dyDescent="0.2">
      <c r="A134" s="2" t="str">
        <f t="shared" si="18"/>
        <v>DamesSabelWB Jun EqTashkent</v>
      </c>
      <c r="B134" s="66">
        <f t="shared" si="19"/>
        <v>133</v>
      </c>
      <c r="C134" s="3" t="s">
        <v>23</v>
      </c>
      <c r="D134" s="3" t="s">
        <v>31</v>
      </c>
      <c r="E134" s="3" t="s">
        <v>963</v>
      </c>
      <c r="F134" s="3" t="s">
        <v>2360</v>
      </c>
      <c r="G134" s="3" t="s">
        <v>2361</v>
      </c>
      <c r="H134" s="4">
        <v>43422</v>
      </c>
      <c r="I134" s="4">
        <v>43422</v>
      </c>
      <c r="J134" s="67">
        <f t="shared" si="16"/>
        <v>43415</v>
      </c>
      <c r="K134" s="67">
        <f t="shared" si="17"/>
        <v>43394</v>
      </c>
      <c r="L134" s="66">
        <f>COUNTIF(aanmeldingen!AA:AA,B134)</f>
        <v>0</v>
      </c>
      <c r="M134" s="2" t="str">
        <f>LEFT(C134,1)&amp;LEFT(D134,1)&amp;VLOOKUP(E134,lookups!G:H,2,FALSE)</f>
        <v>DSJ</v>
      </c>
      <c r="N134" s="5"/>
    </row>
    <row r="135" spans="1:14" ht="11.25" customHeight="1" x14ac:dyDescent="0.2">
      <c r="A135" s="2" t="str">
        <f t="shared" si="18"/>
        <v>DamesFloretWBAlgiers</v>
      </c>
      <c r="B135" s="66">
        <f t="shared" si="19"/>
        <v>134</v>
      </c>
      <c r="C135" s="3" t="s">
        <v>23</v>
      </c>
      <c r="D135" s="3" t="s">
        <v>28</v>
      </c>
      <c r="E135" s="3" t="s">
        <v>504</v>
      </c>
      <c r="F135" s="3" t="s">
        <v>2574</v>
      </c>
      <c r="G135" s="3" t="s">
        <v>1206</v>
      </c>
      <c r="H135" s="4">
        <v>43427</v>
      </c>
      <c r="I135" s="4">
        <v>43428</v>
      </c>
      <c r="J135" s="67">
        <f t="shared" si="16"/>
        <v>43420</v>
      </c>
      <c r="K135" s="67">
        <f t="shared" si="17"/>
        <v>43399</v>
      </c>
      <c r="L135" s="66">
        <f>COUNTIF(aanmeldingen!AA:AA,B135)</f>
        <v>1</v>
      </c>
      <c r="M135" s="2" t="str">
        <f>LEFT(C135,1)&amp;LEFT(D135,1)&amp;VLOOKUP(E135,lookups!G:H,2,FALSE)</f>
        <v>DFS</v>
      </c>
      <c r="N135" s="5"/>
    </row>
    <row r="136" spans="1:14" ht="11.25" customHeight="1" x14ac:dyDescent="0.2">
      <c r="A136" s="2" t="str">
        <f t="shared" si="18"/>
        <v>HerenDegenWBBern</v>
      </c>
      <c r="B136" s="66">
        <f t="shared" si="19"/>
        <v>135</v>
      </c>
      <c r="C136" s="3" t="s">
        <v>26</v>
      </c>
      <c r="D136" s="3" t="s">
        <v>24</v>
      </c>
      <c r="E136" s="3" t="s">
        <v>504</v>
      </c>
      <c r="F136" s="3" t="s">
        <v>2570</v>
      </c>
      <c r="G136" s="3" t="s">
        <v>507</v>
      </c>
      <c r="H136" s="4">
        <v>43427</v>
      </c>
      <c r="I136" s="4">
        <v>43428</v>
      </c>
      <c r="J136" s="67">
        <f t="shared" si="16"/>
        <v>43420</v>
      </c>
      <c r="K136" s="67">
        <f t="shared" si="17"/>
        <v>43399</v>
      </c>
      <c r="L136" s="66">
        <f>COUNTIF(aanmeldingen!AA:AA,B136)</f>
        <v>7</v>
      </c>
      <c r="M136" s="2" t="str">
        <f>LEFT(C136,1)&amp;LEFT(D136,1)&amp;VLOOKUP(E136,lookups!G:H,2,FALSE)</f>
        <v>HDS</v>
      </c>
      <c r="N136" s="5"/>
    </row>
    <row r="137" spans="1:14" ht="11.25" customHeight="1" x14ac:dyDescent="0.2">
      <c r="A137" s="2" t="str">
        <f t="shared" si="18"/>
        <v>DamesDegenWB JunSan-Juan</v>
      </c>
      <c r="B137" s="66">
        <f t="shared" si="19"/>
        <v>136</v>
      </c>
      <c r="C137" s="3" t="s">
        <v>23</v>
      </c>
      <c r="D137" s="3" t="s">
        <v>24</v>
      </c>
      <c r="E137" s="3" t="s">
        <v>480</v>
      </c>
      <c r="F137" s="3" t="s">
        <v>2363</v>
      </c>
      <c r="G137" s="3" t="s">
        <v>2364</v>
      </c>
      <c r="H137" s="4">
        <v>43427</v>
      </c>
      <c r="I137" s="4">
        <v>43429</v>
      </c>
      <c r="J137" s="67">
        <f t="shared" si="16"/>
        <v>43420</v>
      </c>
      <c r="K137" s="67">
        <f t="shared" si="17"/>
        <v>43399</v>
      </c>
      <c r="L137" s="66">
        <f>COUNTIF(aanmeldingen!AA:AA,B137)</f>
        <v>0</v>
      </c>
      <c r="M137" s="2" t="str">
        <f>LEFT(C137,1)&amp;LEFT(D137,1)&amp;VLOOKUP(E137,lookups!G:H,2,FALSE)</f>
        <v>DDJ</v>
      </c>
      <c r="N137" s="5"/>
    </row>
    <row r="138" spans="1:14" ht="11.25" customHeight="1" x14ac:dyDescent="0.2">
      <c r="A138" s="2" t="str">
        <f t="shared" si="18"/>
        <v>DamesDegenWB Jun EqSan-Juan</v>
      </c>
      <c r="B138" s="66">
        <f t="shared" si="19"/>
        <v>137</v>
      </c>
      <c r="C138" s="3" t="s">
        <v>23</v>
      </c>
      <c r="D138" s="3" t="s">
        <v>24</v>
      </c>
      <c r="E138" s="3" t="s">
        <v>963</v>
      </c>
      <c r="F138" s="3" t="s">
        <v>2363</v>
      </c>
      <c r="G138" s="3" t="s">
        <v>2364</v>
      </c>
      <c r="H138" s="4">
        <v>43427</v>
      </c>
      <c r="I138" s="4">
        <v>43429</v>
      </c>
      <c r="J138" s="67">
        <f t="shared" si="16"/>
        <v>43420</v>
      </c>
      <c r="K138" s="67">
        <f t="shared" si="17"/>
        <v>43399</v>
      </c>
      <c r="L138" s="66">
        <f>COUNTIF(aanmeldingen!AA:AA,B138)</f>
        <v>0</v>
      </c>
      <c r="M138" s="2" t="str">
        <f>LEFT(C138,1)&amp;LEFT(D138,1)&amp;VLOOKUP(E138,lookups!G:H,2,FALSE)</f>
        <v>DDJ</v>
      </c>
      <c r="N138" s="5"/>
    </row>
    <row r="139" spans="1:14" ht="11.25" customHeight="1" x14ac:dyDescent="0.2">
      <c r="A139" s="2" t="str">
        <f t="shared" si="18"/>
        <v>HerenDegenECCBonn</v>
      </c>
      <c r="B139" s="66">
        <f t="shared" si="19"/>
        <v>138</v>
      </c>
      <c r="C139" s="3" t="s">
        <v>26</v>
      </c>
      <c r="D139" s="3" t="s">
        <v>24</v>
      </c>
      <c r="E139" s="3" t="s">
        <v>915</v>
      </c>
      <c r="F139" s="3" t="s">
        <v>492</v>
      </c>
      <c r="G139" s="3" t="s">
        <v>493</v>
      </c>
      <c r="H139" s="4">
        <v>43428</v>
      </c>
      <c r="I139" s="4">
        <v>43429</v>
      </c>
      <c r="J139" s="67">
        <f t="shared" si="16"/>
        <v>43421</v>
      </c>
      <c r="K139" s="67">
        <f t="shared" si="17"/>
        <v>43400</v>
      </c>
      <c r="L139" s="66">
        <f>COUNTIF(aanmeldingen!AA:AA,B139)</f>
        <v>9</v>
      </c>
      <c r="M139" s="2" t="str">
        <f>LEFT(C139,1)&amp;LEFT(D139,1)&amp;VLOOKUP(E139,lookups!G:H,2,FALSE)</f>
        <v>HDC</v>
      </c>
      <c r="N139" s="5"/>
    </row>
    <row r="140" spans="1:14" ht="11.25" customHeight="1" x14ac:dyDescent="0.2">
      <c r="A140" s="2" t="str">
        <f t="shared" si="18"/>
        <v>HerenDegenECC EqBonn</v>
      </c>
      <c r="B140" s="66">
        <f t="shared" si="19"/>
        <v>139</v>
      </c>
      <c r="C140" s="3" t="s">
        <v>26</v>
      </c>
      <c r="D140" s="3" t="s">
        <v>24</v>
      </c>
      <c r="E140" s="3" t="s">
        <v>934</v>
      </c>
      <c r="F140" s="3" t="s">
        <v>492</v>
      </c>
      <c r="G140" s="3" t="s">
        <v>493</v>
      </c>
      <c r="H140" s="4">
        <v>43428</v>
      </c>
      <c r="I140" s="4">
        <v>43429</v>
      </c>
      <c r="J140" s="67">
        <f t="shared" si="16"/>
        <v>43421</v>
      </c>
      <c r="K140" s="67">
        <f t="shared" si="17"/>
        <v>43400</v>
      </c>
      <c r="L140" s="66">
        <f>COUNTIF(aanmeldingen!AA:AA,B140)</f>
        <v>0</v>
      </c>
      <c r="M140" s="2" t="str">
        <f>LEFT(C140,1)&amp;LEFT(D140,1)&amp;VLOOKUP(E140,lookups!G:H,2,FALSE)</f>
        <v>HDC</v>
      </c>
      <c r="N140" s="5"/>
    </row>
    <row r="141" spans="1:14" ht="11.25" customHeight="1" x14ac:dyDescent="0.2">
      <c r="A141" s="2" t="str">
        <f t="shared" si="18"/>
        <v>DamesDegenECCHeidenheim</v>
      </c>
      <c r="B141" s="66">
        <f t="shared" si="19"/>
        <v>140</v>
      </c>
      <c r="C141" s="3" t="s">
        <v>23</v>
      </c>
      <c r="D141" s="3" t="s">
        <v>24</v>
      </c>
      <c r="E141" s="3" t="s">
        <v>915</v>
      </c>
      <c r="F141" s="3" t="s">
        <v>499</v>
      </c>
      <c r="G141" s="3" t="s">
        <v>493</v>
      </c>
      <c r="H141" s="4">
        <v>43428</v>
      </c>
      <c r="I141" s="4">
        <v>43429</v>
      </c>
      <c r="J141" s="67">
        <f t="shared" si="16"/>
        <v>43421</v>
      </c>
      <c r="K141" s="67">
        <f t="shared" si="17"/>
        <v>43400</v>
      </c>
      <c r="L141" s="66">
        <f>COUNTIF(aanmeldingen!AA:AA,B141)</f>
        <v>0</v>
      </c>
      <c r="M141" s="2" t="str">
        <f>LEFT(C141,1)&amp;LEFT(D141,1)&amp;VLOOKUP(E141,lookups!G:H,2,FALSE)</f>
        <v>DDC</v>
      </c>
      <c r="N141" s="5"/>
    </row>
    <row r="142" spans="1:14" ht="11.25" customHeight="1" x14ac:dyDescent="0.2">
      <c r="A142" s="2" t="str">
        <f t="shared" si="18"/>
        <v>DamesDegenECC EqHeidenheim</v>
      </c>
      <c r="B142" s="66">
        <f t="shared" si="19"/>
        <v>141</v>
      </c>
      <c r="C142" s="3" t="s">
        <v>23</v>
      </c>
      <c r="D142" s="3" t="s">
        <v>24</v>
      </c>
      <c r="E142" s="3" t="s">
        <v>934</v>
      </c>
      <c r="F142" s="3" t="s">
        <v>499</v>
      </c>
      <c r="G142" s="3" t="s">
        <v>493</v>
      </c>
      <c r="H142" s="4">
        <v>43428</v>
      </c>
      <c r="I142" s="4">
        <v>43429</v>
      </c>
      <c r="J142" s="67">
        <f t="shared" ref="J142:J205" si="20">H142-7</f>
        <v>43421</v>
      </c>
      <c r="K142" s="67">
        <f t="shared" ref="K142:K205" si="21">H142-28</f>
        <v>43400</v>
      </c>
      <c r="L142" s="66">
        <f>COUNTIF(aanmeldingen!AA:AA,B142)</f>
        <v>0</v>
      </c>
      <c r="M142" s="2" t="str">
        <f>LEFT(C142,1)&amp;LEFT(D142,1)&amp;VLOOKUP(E142,lookups!G:H,2,FALSE)</f>
        <v>DDC</v>
      </c>
      <c r="N142" s="5"/>
    </row>
    <row r="143" spans="1:14" ht="11.25" customHeight="1" x14ac:dyDescent="0.2">
      <c r="A143" s="2" t="str">
        <f t="shared" si="18"/>
        <v>DamesFloretECCMoedling</v>
      </c>
      <c r="B143" s="66">
        <f t="shared" si="19"/>
        <v>142</v>
      </c>
      <c r="C143" s="3" t="s">
        <v>23</v>
      </c>
      <c r="D143" s="3" t="s">
        <v>28</v>
      </c>
      <c r="E143" s="3" t="s">
        <v>915</v>
      </c>
      <c r="F143" s="3" t="s">
        <v>497</v>
      </c>
      <c r="G143" s="3" t="s">
        <v>486</v>
      </c>
      <c r="H143" s="4">
        <v>43428</v>
      </c>
      <c r="I143" s="4">
        <v>43429</v>
      </c>
      <c r="J143" s="67">
        <f t="shared" si="20"/>
        <v>43421</v>
      </c>
      <c r="K143" s="67">
        <f t="shared" si="21"/>
        <v>43400</v>
      </c>
      <c r="L143" s="66">
        <f>COUNTIF(aanmeldingen!AA:AA,B143)</f>
        <v>4</v>
      </c>
      <c r="M143" s="2" t="str">
        <f>LEFT(C143,1)&amp;LEFT(D143,1)&amp;VLOOKUP(E143,lookups!G:H,2,FALSE)</f>
        <v>DFC</v>
      </c>
      <c r="N143" s="5"/>
    </row>
    <row r="144" spans="1:14" ht="11.25" customHeight="1" x14ac:dyDescent="0.2">
      <c r="A144" s="2" t="str">
        <f t="shared" si="18"/>
        <v>DamesFloretECC EqMoedling</v>
      </c>
      <c r="B144" s="66">
        <f t="shared" si="19"/>
        <v>143</v>
      </c>
      <c r="C144" s="3" t="s">
        <v>23</v>
      </c>
      <c r="D144" s="3" t="s">
        <v>28</v>
      </c>
      <c r="E144" s="3" t="s">
        <v>934</v>
      </c>
      <c r="F144" s="3" t="s">
        <v>497</v>
      </c>
      <c r="G144" s="3" t="s">
        <v>486</v>
      </c>
      <c r="H144" s="4">
        <v>43428</v>
      </c>
      <c r="I144" s="4">
        <v>43429</v>
      </c>
      <c r="J144" s="67">
        <f t="shared" si="20"/>
        <v>43421</v>
      </c>
      <c r="K144" s="67">
        <f t="shared" si="21"/>
        <v>43400</v>
      </c>
      <c r="L144" s="66">
        <f>COUNTIF(aanmeldingen!AA:AA,B144)</f>
        <v>4</v>
      </c>
      <c r="M144" s="2" t="str">
        <f>LEFT(C144,1)&amp;LEFT(D144,1)&amp;VLOOKUP(E144,lookups!G:H,2,FALSE)</f>
        <v>DFC</v>
      </c>
      <c r="N144" s="5"/>
    </row>
    <row r="145" spans="1:14" ht="11.25" customHeight="1" x14ac:dyDescent="0.2">
      <c r="A145" s="2" t="str">
        <f t="shared" si="18"/>
        <v>HerenFloretECCMoedling</v>
      </c>
      <c r="B145" s="66">
        <f t="shared" si="19"/>
        <v>144</v>
      </c>
      <c r="C145" s="3" t="s">
        <v>26</v>
      </c>
      <c r="D145" s="3" t="s">
        <v>28</v>
      </c>
      <c r="E145" s="3" t="s">
        <v>915</v>
      </c>
      <c r="F145" s="3" t="s">
        <v>497</v>
      </c>
      <c r="G145" s="3" t="s">
        <v>486</v>
      </c>
      <c r="H145" s="4">
        <v>43428</v>
      </c>
      <c r="I145" s="4">
        <v>43429</v>
      </c>
      <c r="J145" s="67">
        <f t="shared" si="20"/>
        <v>43421</v>
      </c>
      <c r="K145" s="67">
        <f t="shared" si="21"/>
        <v>43400</v>
      </c>
      <c r="L145" s="66">
        <f>COUNTIF(aanmeldingen!AA:AA,B145)</f>
        <v>8</v>
      </c>
      <c r="M145" s="2" t="str">
        <f>LEFT(C145,1)&amp;LEFT(D145,1)&amp;VLOOKUP(E145,lookups!G:H,2,FALSE)</f>
        <v>HFC</v>
      </c>
      <c r="N145" s="5"/>
    </row>
    <row r="146" spans="1:14" ht="11.25" customHeight="1" x14ac:dyDescent="0.2">
      <c r="A146" s="2" t="str">
        <f t="shared" si="18"/>
        <v>HerenFloretECC EqMoedling</v>
      </c>
      <c r="B146" s="66">
        <f t="shared" si="19"/>
        <v>145</v>
      </c>
      <c r="C146" s="3" t="s">
        <v>26</v>
      </c>
      <c r="D146" s="3" t="s">
        <v>28</v>
      </c>
      <c r="E146" s="3" t="s">
        <v>934</v>
      </c>
      <c r="F146" s="3" t="s">
        <v>497</v>
      </c>
      <c r="G146" s="3" t="s">
        <v>486</v>
      </c>
      <c r="H146" s="4">
        <v>43428</v>
      </c>
      <c r="I146" s="4">
        <v>43429</v>
      </c>
      <c r="J146" s="67">
        <f t="shared" si="20"/>
        <v>43421</v>
      </c>
      <c r="K146" s="67">
        <f t="shared" si="21"/>
        <v>43400</v>
      </c>
      <c r="L146" s="66">
        <f>COUNTIF(aanmeldingen!AA:AA,B146)</f>
        <v>8</v>
      </c>
      <c r="M146" s="2" t="str">
        <f>LEFT(C146,1)&amp;LEFT(D146,1)&amp;VLOOKUP(E146,lookups!G:H,2,FALSE)</f>
        <v>HFC</v>
      </c>
      <c r="N146" s="5"/>
    </row>
    <row r="147" spans="1:14" ht="11.25" customHeight="1" x14ac:dyDescent="0.2">
      <c r="A147" s="2" t="str">
        <f t="shared" si="18"/>
        <v>DamesSabelU23Munchen</v>
      </c>
      <c r="B147" s="66">
        <f t="shared" si="19"/>
        <v>146</v>
      </c>
      <c r="C147" s="3" t="s">
        <v>23</v>
      </c>
      <c r="D147" s="3" t="s">
        <v>31</v>
      </c>
      <c r="E147" s="3" t="s">
        <v>936</v>
      </c>
      <c r="F147" s="3" t="s">
        <v>2566</v>
      </c>
      <c r="G147" s="3" t="s">
        <v>493</v>
      </c>
      <c r="H147" s="4">
        <v>43428</v>
      </c>
      <c r="I147" s="4">
        <f>H147+1</f>
        <v>43429</v>
      </c>
      <c r="J147" s="67">
        <f t="shared" si="20"/>
        <v>43421</v>
      </c>
      <c r="K147" s="67">
        <f t="shared" si="21"/>
        <v>43400</v>
      </c>
      <c r="L147" s="66">
        <f>COUNTIF(aanmeldingen!AA:AA,B147)</f>
        <v>2</v>
      </c>
      <c r="M147" s="2" t="str">
        <f>LEFT(C147,1)&amp;LEFT(D147,1)&amp;VLOOKUP(E147,lookups!G:H,2,FALSE)</f>
        <v>DSS</v>
      </c>
      <c r="N147" s="5"/>
    </row>
    <row r="148" spans="1:14" ht="11.25" customHeight="1" x14ac:dyDescent="0.2">
      <c r="A148" s="2" t="str">
        <f t="shared" si="18"/>
        <v>HerenSabelU23Munchen</v>
      </c>
      <c r="B148" s="66">
        <f t="shared" si="19"/>
        <v>147</v>
      </c>
      <c r="C148" s="3" t="s">
        <v>26</v>
      </c>
      <c r="D148" s="3" t="s">
        <v>31</v>
      </c>
      <c r="E148" s="3" t="s">
        <v>936</v>
      </c>
      <c r="F148" s="3" t="s">
        <v>2566</v>
      </c>
      <c r="G148" s="3" t="s">
        <v>493</v>
      </c>
      <c r="H148" s="4">
        <v>43428</v>
      </c>
      <c r="I148" s="4">
        <f>H148+1</f>
        <v>43429</v>
      </c>
      <c r="J148" s="67">
        <f t="shared" si="20"/>
        <v>43421</v>
      </c>
      <c r="K148" s="67">
        <f t="shared" si="21"/>
        <v>43400</v>
      </c>
      <c r="L148" s="66">
        <f>COUNTIF(aanmeldingen!AA:AA,B148)</f>
        <v>1</v>
      </c>
      <c r="M148" s="2" t="str">
        <f>LEFT(C148,1)&amp;LEFT(D148,1)&amp;VLOOKUP(E148,lookups!G:H,2,FALSE)</f>
        <v>HSS</v>
      </c>
      <c r="N148" s="5"/>
    </row>
    <row r="149" spans="1:14" ht="11.25" customHeight="1" x14ac:dyDescent="0.2">
      <c r="A149" s="2" t="str">
        <f t="shared" si="18"/>
        <v>DamesSabelU23Sosnowiec</v>
      </c>
      <c r="B149" s="66">
        <f t="shared" si="19"/>
        <v>148</v>
      </c>
      <c r="C149" s="3" t="s">
        <v>23</v>
      </c>
      <c r="D149" s="3" t="s">
        <v>31</v>
      </c>
      <c r="E149" s="3" t="s">
        <v>936</v>
      </c>
      <c r="F149" s="3" t="s">
        <v>670</v>
      </c>
      <c r="G149" s="3" t="s">
        <v>483</v>
      </c>
      <c r="H149" s="4">
        <v>43428</v>
      </c>
      <c r="I149" s="4">
        <f>H149+1</f>
        <v>43429</v>
      </c>
      <c r="J149" s="67">
        <f t="shared" si="20"/>
        <v>43421</v>
      </c>
      <c r="K149" s="67">
        <f t="shared" si="21"/>
        <v>43400</v>
      </c>
      <c r="L149" s="66">
        <f>COUNTIF(aanmeldingen!AA:AA,B149)</f>
        <v>0</v>
      </c>
      <c r="M149" s="2" t="str">
        <f>LEFT(C149,1)&amp;LEFT(D149,1)&amp;VLOOKUP(E149,lookups!G:H,2,FALSE)</f>
        <v>DSS</v>
      </c>
      <c r="N149" s="5"/>
    </row>
    <row r="150" spans="1:14" ht="11.25" customHeight="1" x14ac:dyDescent="0.2">
      <c r="A150" s="2" t="str">
        <f t="shared" si="18"/>
        <v>HerenSabelU23Sosnowiec</v>
      </c>
      <c r="B150" s="66">
        <f t="shared" si="19"/>
        <v>149</v>
      </c>
      <c r="C150" s="3" t="s">
        <v>26</v>
      </c>
      <c r="D150" s="3" t="s">
        <v>31</v>
      </c>
      <c r="E150" s="3" t="s">
        <v>936</v>
      </c>
      <c r="F150" s="3" t="s">
        <v>670</v>
      </c>
      <c r="G150" s="3" t="s">
        <v>483</v>
      </c>
      <c r="H150" s="4">
        <v>43428</v>
      </c>
      <c r="I150" s="4">
        <f>H150+1</f>
        <v>43429</v>
      </c>
      <c r="J150" s="67">
        <f t="shared" si="20"/>
        <v>43421</v>
      </c>
      <c r="K150" s="67">
        <f t="shared" si="21"/>
        <v>43400</v>
      </c>
      <c r="L150" s="66">
        <f>COUNTIF(aanmeldingen!AA:AA,B150)</f>
        <v>0</v>
      </c>
      <c r="M150" s="2" t="str">
        <f>LEFT(C150,1)&amp;LEFT(D150,1)&amp;VLOOKUP(E150,lookups!G:H,2,FALSE)</f>
        <v>HSS</v>
      </c>
      <c r="N150" s="5"/>
    </row>
    <row r="151" spans="1:14" ht="11.25" customHeight="1" x14ac:dyDescent="0.2">
      <c r="A151" s="2" t="str">
        <f t="shared" si="18"/>
        <v>HerenSabelWB JunTeheran</v>
      </c>
      <c r="B151" s="66">
        <f t="shared" si="19"/>
        <v>150</v>
      </c>
      <c r="C151" s="3" t="s">
        <v>26</v>
      </c>
      <c r="D151" s="3" t="s">
        <v>31</v>
      </c>
      <c r="E151" s="3" t="s">
        <v>480</v>
      </c>
      <c r="F151" s="3" t="s">
        <v>728</v>
      </c>
      <c r="G151" s="3" t="s">
        <v>2365</v>
      </c>
      <c r="H151" s="4">
        <v>43428</v>
      </c>
      <c r="I151" s="4">
        <v>43428</v>
      </c>
      <c r="J151" s="67">
        <f t="shared" si="20"/>
        <v>43421</v>
      </c>
      <c r="K151" s="67">
        <f t="shared" si="21"/>
        <v>43400</v>
      </c>
      <c r="L151" s="66">
        <f>COUNTIF(aanmeldingen!AA:AA,B151)</f>
        <v>0</v>
      </c>
      <c r="M151" s="2" t="str">
        <f>LEFT(C151,1)&amp;LEFT(D151,1)&amp;VLOOKUP(E151,lookups!G:H,2,FALSE)</f>
        <v>HSJ</v>
      </c>
      <c r="N151" s="5"/>
    </row>
    <row r="152" spans="1:14" ht="11.25" customHeight="1" x14ac:dyDescent="0.2">
      <c r="A152" s="2" t="str">
        <f t="shared" si="18"/>
        <v>DamesFloretWB EqAlgiers</v>
      </c>
      <c r="B152" s="66">
        <f t="shared" si="19"/>
        <v>151</v>
      </c>
      <c r="C152" s="3" t="s">
        <v>23</v>
      </c>
      <c r="D152" s="3" t="s">
        <v>28</v>
      </c>
      <c r="E152" s="3" t="s">
        <v>682</v>
      </c>
      <c r="F152" s="3" t="s">
        <v>2574</v>
      </c>
      <c r="G152" s="3" t="s">
        <v>1206</v>
      </c>
      <c r="H152" s="4">
        <v>43429</v>
      </c>
      <c r="I152" s="4">
        <v>43429</v>
      </c>
      <c r="J152" s="67">
        <f t="shared" si="20"/>
        <v>43422</v>
      </c>
      <c r="K152" s="67">
        <f t="shared" si="21"/>
        <v>43401</v>
      </c>
      <c r="L152" s="66">
        <f>COUNTIF(aanmeldingen!AA:AA,B152)</f>
        <v>0</v>
      </c>
      <c r="M152" s="2" t="str">
        <f>LEFT(C152,1)&amp;LEFT(D152,1)&amp;VLOOKUP(E152,lookups!G:H,2,FALSE)</f>
        <v>DFS</v>
      </c>
      <c r="N152" s="5"/>
    </row>
    <row r="153" spans="1:14" ht="11.25" customHeight="1" x14ac:dyDescent="0.2">
      <c r="A153" s="2" t="str">
        <f t="shared" si="18"/>
        <v>HerenDegenWB EqBern</v>
      </c>
      <c r="B153" s="66">
        <f t="shared" si="19"/>
        <v>152</v>
      </c>
      <c r="C153" s="3" t="s">
        <v>26</v>
      </c>
      <c r="D153" s="3" t="s">
        <v>24</v>
      </c>
      <c r="E153" s="3" t="s">
        <v>682</v>
      </c>
      <c r="F153" s="3" t="s">
        <v>2570</v>
      </c>
      <c r="G153" s="3" t="s">
        <v>507</v>
      </c>
      <c r="H153" s="4">
        <v>43429</v>
      </c>
      <c r="I153" s="4">
        <v>43429</v>
      </c>
      <c r="J153" s="67">
        <f t="shared" si="20"/>
        <v>43422</v>
      </c>
      <c r="K153" s="67">
        <f t="shared" si="21"/>
        <v>43401</v>
      </c>
      <c r="L153" s="66">
        <f>COUNTIF(aanmeldingen!AA:AA,B153)</f>
        <v>4</v>
      </c>
      <c r="M153" s="2" t="str">
        <f>LEFT(C153,1)&amp;LEFT(D153,1)&amp;VLOOKUP(E153,lookups!G:H,2,FALSE)</f>
        <v>HDS</v>
      </c>
      <c r="N153" s="5"/>
    </row>
    <row r="154" spans="1:14" ht="11.25" customHeight="1" x14ac:dyDescent="0.2">
      <c r="A154" s="2" t="str">
        <f t="shared" si="18"/>
        <v>HerenSabelWB Jun EqTeheran</v>
      </c>
      <c r="B154" s="66">
        <f t="shared" si="19"/>
        <v>153</v>
      </c>
      <c r="C154" s="3" t="s">
        <v>26</v>
      </c>
      <c r="D154" s="3" t="s">
        <v>31</v>
      </c>
      <c r="E154" s="3" t="s">
        <v>963</v>
      </c>
      <c r="F154" s="3" t="s">
        <v>728</v>
      </c>
      <c r="G154" s="3" t="s">
        <v>2365</v>
      </c>
      <c r="H154" s="4">
        <v>43429</v>
      </c>
      <c r="I154" s="4">
        <v>43429</v>
      </c>
      <c r="J154" s="67">
        <f t="shared" si="20"/>
        <v>43422</v>
      </c>
      <c r="K154" s="67">
        <f t="shared" si="21"/>
        <v>43401</v>
      </c>
      <c r="L154" s="66">
        <f>COUNTIF(aanmeldingen!AA:AA,B154)</f>
        <v>0</v>
      </c>
      <c r="M154" s="2" t="str">
        <f>LEFT(C154,1)&amp;LEFT(D154,1)&amp;VLOOKUP(E154,lookups!G:H,2,FALSE)</f>
        <v>HSJ</v>
      </c>
      <c r="N154" s="5"/>
    </row>
    <row r="155" spans="1:14" ht="11.25" customHeight="1" x14ac:dyDescent="0.2">
      <c r="A155" s="2" t="str">
        <f t="shared" si="18"/>
        <v>DamesFloretECCCabries</v>
      </c>
      <c r="B155" s="66">
        <f t="shared" si="19"/>
        <v>154</v>
      </c>
      <c r="C155" s="3" t="s">
        <v>23</v>
      </c>
      <c r="D155" s="3" t="s">
        <v>28</v>
      </c>
      <c r="E155" s="3" t="s">
        <v>915</v>
      </c>
      <c r="F155" s="3" t="s">
        <v>500</v>
      </c>
      <c r="G155" s="3" t="s">
        <v>498</v>
      </c>
      <c r="H155" s="4">
        <v>43435</v>
      </c>
      <c r="I155" s="4">
        <v>43436</v>
      </c>
      <c r="J155" s="67">
        <f t="shared" si="20"/>
        <v>43428</v>
      </c>
      <c r="K155" s="67">
        <f t="shared" si="21"/>
        <v>43407</v>
      </c>
      <c r="L155" s="66">
        <f>COUNTIF(aanmeldingen!AA:AA,B155)</f>
        <v>3</v>
      </c>
      <c r="M155" s="2" t="str">
        <f>LEFT(C155,1)&amp;LEFT(D155,1)&amp;VLOOKUP(E155,lookups!G:H,2,FALSE)</f>
        <v>DFC</v>
      </c>
      <c r="N155" s="5"/>
    </row>
    <row r="156" spans="1:14" ht="11.25" customHeight="1" x14ac:dyDescent="0.2">
      <c r="A156" s="2" t="str">
        <f t="shared" si="18"/>
        <v>DamesFloretECC EqCabries</v>
      </c>
      <c r="B156" s="66">
        <f t="shared" si="19"/>
        <v>155</v>
      </c>
      <c r="C156" s="3" t="s">
        <v>23</v>
      </c>
      <c r="D156" s="3" t="s">
        <v>28</v>
      </c>
      <c r="E156" s="3" t="s">
        <v>934</v>
      </c>
      <c r="F156" s="3" t="s">
        <v>500</v>
      </c>
      <c r="G156" s="3" t="s">
        <v>498</v>
      </c>
      <c r="H156" s="4">
        <v>43435</v>
      </c>
      <c r="I156" s="4">
        <v>43436</v>
      </c>
      <c r="J156" s="67">
        <f t="shared" si="20"/>
        <v>43428</v>
      </c>
      <c r="K156" s="67">
        <f t="shared" si="21"/>
        <v>43407</v>
      </c>
      <c r="L156" s="66">
        <f>COUNTIF(aanmeldingen!AA:AA,B156)</f>
        <v>3</v>
      </c>
      <c r="M156" s="2" t="str">
        <f>LEFT(C156,1)&amp;LEFT(D156,1)&amp;VLOOKUP(E156,lookups!G:H,2,FALSE)</f>
        <v>DFC</v>
      </c>
      <c r="N156" s="5"/>
    </row>
    <row r="157" spans="1:14" ht="11.25" customHeight="1" x14ac:dyDescent="0.2">
      <c r="A157" s="2" t="str">
        <f t="shared" si="18"/>
        <v>HerenFloretECCCabries</v>
      </c>
      <c r="B157" s="66">
        <f t="shared" si="19"/>
        <v>156</v>
      </c>
      <c r="C157" s="3" t="s">
        <v>26</v>
      </c>
      <c r="D157" s="3" t="s">
        <v>28</v>
      </c>
      <c r="E157" s="3" t="s">
        <v>915</v>
      </c>
      <c r="F157" s="3" t="s">
        <v>500</v>
      </c>
      <c r="G157" s="3" t="s">
        <v>498</v>
      </c>
      <c r="H157" s="4">
        <v>43435</v>
      </c>
      <c r="I157" s="4">
        <v>43436</v>
      </c>
      <c r="J157" s="67">
        <f t="shared" si="20"/>
        <v>43428</v>
      </c>
      <c r="K157" s="67">
        <f t="shared" si="21"/>
        <v>43407</v>
      </c>
      <c r="L157" s="66">
        <f>COUNTIF(aanmeldingen!AA:AA,B157)</f>
        <v>5</v>
      </c>
      <c r="M157" s="2" t="str">
        <f>LEFT(C157,1)&amp;LEFT(D157,1)&amp;VLOOKUP(E157,lookups!G:H,2,FALSE)</f>
        <v>HFC</v>
      </c>
      <c r="N157" s="5"/>
    </row>
    <row r="158" spans="1:14" ht="11.25" customHeight="1" x14ac:dyDescent="0.2">
      <c r="A158" s="2" t="str">
        <f t="shared" si="18"/>
        <v>HerenFloretECC EqCabries</v>
      </c>
      <c r="B158" s="66">
        <f t="shared" si="19"/>
        <v>157</v>
      </c>
      <c r="C158" s="3" t="s">
        <v>26</v>
      </c>
      <c r="D158" s="3" t="s">
        <v>28</v>
      </c>
      <c r="E158" s="3" t="s">
        <v>934</v>
      </c>
      <c r="F158" s="3" t="s">
        <v>500</v>
      </c>
      <c r="G158" s="3" t="s">
        <v>498</v>
      </c>
      <c r="H158" s="4">
        <v>43435</v>
      </c>
      <c r="I158" s="4">
        <v>43436</v>
      </c>
      <c r="J158" s="67">
        <f t="shared" si="20"/>
        <v>43428</v>
      </c>
      <c r="K158" s="67">
        <f t="shared" si="21"/>
        <v>43407</v>
      </c>
      <c r="L158" s="66">
        <f>COUNTIF(aanmeldingen!AA:AA,B158)</f>
        <v>5</v>
      </c>
      <c r="M158" s="2" t="str">
        <f>LEFT(C158,1)&amp;LEFT(D158,1)&amp;VLOOKUP(E158,lookups!G:H,2,FALSE)</f>
        <v>HFC</v>
      </c>
      <c r="N158" s="5"/>
    </row>
    <row r="159" spans="1:14" ht="11.25" customHeight="1" x14ac:dyDescent="0.2">
      <c r="A159" s="2" t="str">
        <f t="shared" si="18"/>
        <v>DamesSabelECCEislingen</v>
      </c>
      <c r="B159" s="66">
        <f t="shared" si="19"/>
        <v>158</v>
      </c>
      <c r="C159" s="3" t="s">
        <v>23</v>
      </c>
      <c r="D159" s="3" t="s">
        <v>31</v>
      </c>
      <c r="E159" s="3" t="s">
        <v>915</v>
      </c>
      <c r="F159" s="3" t="s">
        <v>2591</v>
      </c>
      <c r="G159" s="3" t="s">
        <v>493</v>
      </c>
      <c r="H159" s="4">
        <v>43435</v>
      </c>
      <c r="I159" s="4">
        <v>43436</v>
      </c>
      <c r="J159" s="67">
        <f t="shared" si="20"/>
        <v>43428</v>
      </c>
      <c r="K159" s="67">
        <f t="shared" si="21"/>
        <v>43407</v>
      </c>
      <c r="L159" s="66">
        <f>COUNTIF(aanmeldingen!AA:AA,B159)</f>
        <v>3</v>
      </c>
      <c r="M159" s="2" t="str">
        <f>LEFT(C159,1)&amp;LEFT(D159,1)&amp;VLOOKUP(E159,lookups!G:H,2,FALSE)</f>
        <v>DSC</v>
      </c>
      <c r="N159" s="5"/>
    </row>
    <row r="160" spans="1:14" ht="11.25" customHeight="1" x14ac:dyDescent="0.2">
      <c r="A160" s="2" t="str">
        <f t="shared" si="18"/>
        <v>DamesSabelECC EqEislingen</v>
      </c>
      <c r="B160" s="66">
        <f t="shared" si="19"/>
        <v>159</v>
      </c>
      <c r="C160" s="3" t="s">
        <v>23</v>
      </c>
      <c r="D160" s="3" t="s">
        <v>31</v>
      </c>
      <c r="E160" s="3" t="s">
        <v>934</v>
      </c>
      <c r="F160" s="3" t="s">
        <v>2591</v>
      </c>
      <c r="G160" s="3" t="s">
        <v>493</v>
      </c>
      <c r="H160" s="4">
        <v>43435</v>
      </c>
      <c r="I160" s="4">
        <v>43436</v>
      </c>
      <c r="J160" s="67">
        <f t="shared" si="20"/>
        <v>43428</v>
      </c>
      <c r="K160" s="67">
        <f t="shared" si="21"/>
        <v>43407</v>
      </c>
      <c r="L160" s="66">
        <f>COUNTIF(aanmeldingen!AA:AA,B160)</f>
        <v>3</v>
      </c>
      <c r="M160" s="2" t="str">
        <f>LEFT(C160,1)&amp;LEFT(D160,1)&amp;VLOOKUP(E160,lookups!G:H,2,FALSE)</f>
        <v>DSC</v>
      </c>
      <c r="N160" s="5"/>
    </row>
    <row r="161" spans="1:14" ht="11.25" customHeight="1" x14ac:dyDescent="0.2">
      <c r="A161" s="2" t="str">
        <f t="shared" si="18"/>
        <v>HerenSabelECCEislingen</v>
      </c>
      <c r="B161" s="66">
        <f t="shared" si="19"/>
        <v>160</v>
      </c>
      <c r="C161" s="3" t="s">
        <v>26</v>
      </c>
      <c r="D161" s="3" t="s">
        <v>31</v>
      </c>
      <c r="E161" s="3" t="s">
        <v>915</v>
      </c>
      <c r="F161" s="3" t="s">
        <v>2591</v>
      </c>
      <c r="G161" s="3" t="s">
        <v>493</v>
      </c>
      <c r="H161" s="4">
        <v>43435</v>
      </c>
      <c r="I161" s="4">
        <v>43436</v>
      </c>
      <c r="J161" s="67">
        <f t="shared" si="20"/>
        <v>43428</v>
      </c>
      <c r="K161" s="67">
        <f t="shared" si="21"/>
        <v>43407</v>
      </c>
      <c r="L161" s="66">
        <f>COUNTIF(aanmeldingen!AA:AA,B161)</f>
        <v>3</v>
      </c>
      <c r="M161" s="2" t="str">
        <f>LEFT(C161,1)&amp;LEFT(D161,1)&amp;VLOOKUP(E161,lookups!G:H,2,FALSE)</f>
        <v>HSC</v>
      </c>
      <c r="N161" s="5"/>
    </row>
    <row r="162" spans="1:14" ht="11.25" customHeight="1" x14ac:dyDescent="0.2">
      <c r="A162" s="2" t="str">
        <f t="shared" si="18"/>
        <v>HerenSabelECC EqEislingen</v>
      </c>
      <c r="B162" s="66">
        <f t="shared" si="19"/>
        <v>161</v>
      </c>
      <c r="C162" s="3" t="s">
        <v>26</v>
      </c>
      <c r="D162" s="3" t="s">
        <v>31</v>
      </c>
      <c r="E162" s="3" t="s">
        <v>934</v>
      </c>
      <c r="F162" s="3" t="s">
        <v>2591</v>
      </c>
      <c r="G162" s="3" t="s">
        <v>493</v>
      </c>
      <c r="H162" s="4">
        <v>43435</v>
      </c>
      <c r="I162" s="4">
        <v>43436</v>
      </c>
      <c r="J162" s="67">
        <f t="shared" si="20"/>
        <v>43428</v>
      </c>
      <c r="K162" s="67">
        <f t="shared" si="21"/>
        <v>43407</v>
      </c>
      <c r="L162" s="66">
        <f>COUNTIF(aanmeldingen!AA:AA,B162)</f>
        <v>0</v>
      </c>
      <c r="M162" s="2" t="str">
        <f>LEFT(C162,1)&amp;LEFT(D162,1)&amp;VLOOKUP(E162,lookups!G:H,2,FALSE)</f>
        <v>HSC</v>
      </c>
      <c r="N162" s="5"/>
    </row>
    <row r="163" spans="1:14" ht="11.25" customHeight="1" x14ac:dyDescent="0.2">
      <c r="A163" s="2" t="str">
        <f t="shared" si="18"/>
        <v>DamesDegenECCKopenhagen</v>
      </c>
      <c r="B163" s="66">
        <f t="shared" si="19"/>
        <v>162</v>
      </c>
      <c r="C163" s="3" t="s">
        <v>23</v>
      </c>
      <c r="D163" s="3" t="s">
        <v>24</v>
      </c>
      <c r="E163" s="3" t="s">
        <v>915</v>
      </c>
      <c r="F163" s="3" t="s">
        <v>2549</v>
      </c>
      <c r="G163" s="3" t="s">
        <v>667</v>
      </c>
      <c r="H163" s="4">
        <v>43435</v>
      </c>
      <c r="I163" s="4">
        <v>43436</v>
      </c>
      <c r="J163" s="67">
        <f t="shared" si="20"/>
        <v>43428</v>
      </c>
      <c r="K163" s="67">
        <f t="shared" si="21"/>
        <v>43407</v>
      </c>
      <c r="L163" s="66">
        <f>COUNTIF(aanmeldingen!AA:AA,B163)</f>
        <v>2</v>
      </c>
      <c r="M163" s="2" t="str">
        <f>LEFT(C163,1)&amp;LEFT(D163,1)&amp;VLOOKUP(E163,lookups!G:H,2,FALSE)</f>
        <v>DDC</v>
      </c>
      <c r="N163" s="5"/>
    </row>
    <row r="164" spans="1:14" ht="11.25" customHeight="1" x14ac:dyDescent="0.2">
      <c r="A164" s="2" t="str">
        <f t="shared" si="18"/>
        <v>DamesDegenECC EqKopenhagen</v>
      </c>
      <c r="B164" s="66">
        <f t="shared" si="19"/>
        <v>163</v>
      </c>
      <c r="C164" s="3" t="s">
        <v>23</v>
      </c>
      <c r="D164" s="3" t="s">
        <v>24</v>
      </c>
      <c r="E164" s="3" t="s">
        <v>934</v>
      </c>
      <c r="F164" s="3" t="s">
        <v>2549</v>
      </c>
      <c r="G164" s="3" t="s">
        <v>667</v>
      </c>
      <c r="H164" s="4">
        <v>43435</v>
      </c>
      <c r="I164" s="4">
        <v>43436</v>
      </c>
      <c r="J164" s="67">
        <f t="shared" si="20"/>
        <v>43428</v>
      </c>
      <c r="K164" s="67">
        <f t="shared" si="21"/>
        <v>43407</v>
      </c>
      <c r="L164" s="66">
        <f>COUNTIF(aanmeldingen!AA:AA,B164)</f>
        <v>0</v>
      </c>
      <c r="M164" s="2" t="str">
        <f>LEFT(C164,1)&amp;LEFT(D164,1)&amp;VLOOKUP(E164,lookups!G:H,2,FALSE)</f>
        <v>DDC</v>
      </c>
      <c r="N164" s="5"/>
    </row>
    <row r="165" spans="1:14" ht="11.25" customHeight="1" x14ac:dyDescent="0.2">
      <c r="A165" s="2" t="str">
        <f t="shared" si="18"/>
        <v>HerenDegenECCKopenhagen</v>
      </c>
      <c r="B165" s="66">
        <f t="shared" si="19"/>
        <v>164</v>
      </c>
      <c r="C165" s="3" t="s">
        <v>26</v>
      </c>
      <c r="D165" s="3" t="s">
        <v>24</v>
      </c>
      <c r="E165" s="3" t="s">
        <v>915</v>
      </c>
      <c r="F165" s="3" t="s">
        <v>2549</v>
      </c>
      <c r="G165" s="3" t="s">
        <v>667</v>
      </c>
      <c r="H165" s="4">
        <v>43435</v>
      </c>
      <c r="I165" s="4">
        <v>43436</v>
      </c>
      <c r="J165" s="67">
        <f t="shared" si="20"/>
        <v>43428</v>
      </c>
      <c r="K165" s="67">
        <f t="shared" si="21"/>
        <v>43407</v>
      </c>
      <c r="L165" s="66">
        <f>COUNTIF(aanmeldingen!AA:AA,B165)</f>
        <v>3</v>
      </c>
      <c r="M165" s="2" t="str">
        <f>LEFT(C165,1)&amp;LEFT(D165,1)&amp;VLOOKUP(E165,lookups!G:H,2,FALSE)</f>
        <v>HDC</v>
      </c>
      <c r="N165" s="5"/>
    </row>
    <row r="166" spans="1:14" ht="11.25" customHeight="1" x14ac:dyDescent="0.2">
      <c r="A166" s="2" t="str">
        <f t="shared" si="18"/>
        <v>HerenDegenECC EqKopenhagen</v>
      </c>
      <c r="B166" s="66">
        <f t="shared" si="19"/>
        <v>165</v>
      </c>
      <c r="C166" s="3" t="s">
        <v>26</v>
      </c>
      <c r="D166" s="3" t="s">
        <v>24</v>
      </c>
      <c r="E166" s="3" t="s">
        <v>934</v>
      </c>
      <c r="F166" s="3" t="s">
        <v>2549</v>
      </c>
      <c r="G166" s="3" t="s">
        <v>667</v>
      </c>
      <c r="H166" s="4">
        <v>43435</v>
      </c>
      <c r="I166" s="4">
        <v>43436</v>
      </c>
      <c r="J166" s="67">
        <f t="shared" si="20"/>
        <v>43428</v>
      </c>
      <c r="K166" s="67">
        <f t="shared" si="21"/>
        <v>43407</v>
      </c>
      <c r="L166" s="66">
        <f>COUNTIF(aanmeldingen!AA:AA,B166)</f>
        <v>0</v>
      </c>
      <c r="M166" s="2" t="str">
        <f>LEFT(C166,1)&amp;LEFT(D166,1)&amp;VLOOKUP(E166,lookups!G:H,2,FALSE)</f>
        <v>HDC</v>
      </c>
      <c r="N166" s="5"/>
    </row>
    <row r="167" spans="1:14" ht="11.25" customHeight="1" x14ac:dyDescent="0.2">
      <c r="A167" s="2" t="str">
        <f t="shared" si="18"/>
        <v>DamesDegenWB JunLuxemburg</v>
      </c>
      <c r="B167" s="66">
        <f t="shared" si="19"/>
        <v>166</v>
      </c>
      <c r="C167" s="3" t="s">
        <v>23</v>
      </c>
      <c r="D167" s="3" t="s">
        <v>24</v>
      </c>
      <c r="E167" s="3" t="s">
        <v>480</v>
      </c>
      <c r="F167" s="3" t="s">
        <v>2579</v>
      </c>
      <c r="G167" s="3" t="s">
        <v>1035</v>
      </c>
      <c r="H167" s="4">
        <v>43435</v>
      </c>
      <c r="I167" s="4">
        <f>H167+1</f>
        <v>43436</v>
      </c>
      <c r="J167" s="67">
        <f t="shared" si="20"/>
        <v>43428</v>
      </c>
      <c r="K167" s="67">
        <f t="shared" si="21"/>
        <v>43407</v>
      </c>
      <c r="L167" s="66">
        <f>COUNTIF(aanmeldingen!AA:AA,B167)</f>
        <v>1</v>
      </c>
      <c r="M167" s="2" t="str">
        <f>LEFT(C167,1)&amp;LEFT(D167,1)&amp;VLOOKUP(E167,lookups!G:H,2,FALSE)</f>
        <v>DDJ</v>
      </c>
      <c r="N167" s="5"/>
    </row>
    <row r="168" spans="1:14" ht="11.25" customHeight="1" x14ac:dyDescent="0.2">
      <c r="A168" s="2" t="str">
        <f t="shared" si="18"/>
        <v>HerenDegenWB JunLuxemburg</v>
      </c>
      <c r="B168" s="66">
        <f t="shared" si="19"/>
        <v>167</v>
      </c>
      <c r="C168" s="3" t="s">
        <v>26</v>
      </c>
      <c r="D168" s="3" t="s">
        <v>24</v>
      </c>
      <c r="E168" s="3" t="s">
        <v>480</v>
      </c>
      <c r="F168" s="3" t="s">
        <v>2579</v>
      </c>
      <c r="G168" s="3" t="s">
        <v>1035</v>
      </c>
      <c r="H168" s="4">
        <v>43435</v>
      </c>
      <c r="I168" s="4">
        <v>43436</v>
      </c>
      <c r="J168" s="67">
        <f t="shared" si="20"/>
        <v>43428</v>
      </c>
      <c r="K168" s="67">
        <f t="shared" si="21"/>
        <v>43407</v>
      </c>
      <c r="L168" s="66">
        <f>COUNTIF(aanmeldingen!AA:AA,B168)</f>
        <v>5</v>
      </c>
      <c r="M168" s="2" t="str">
        <f>LEFT(C168,1)&amp;LEFT(D168,1)&amp;VLOOKUP(E168,lookups!G:H,2,FALSE)</f>
        <v>HDJ</v>
      </c>
      <c r="N168" s="5"/>
    </row>
    <row r="169" spans="1:14" ht="11.25" customHeight="1" x14ac:dyDescent="0.2">
      <c r="A169" s="2" t="str">
        <f t="shared" si="18"/>
        <v>DamesDegenU23Moedling</v>
      </c>
      <c r="B169" s="66">
        <f t="shared" si="19"/>
        <v>168</v>
      </c>
      <c r="C169" s="3" t="s">
        <v>23</v>
      </c>
      <c r="D169" s="3" t="s">
        <v>24</v>
      </c>
      <c r="E169" s="3" t="s">
        <v>936</v>
      </c>
      <c r="F169" s="3" t="s">
        <v>497</v>
      </c>
      <c r="G169" s="3" t="s">
        <v>486</v>
      </c>
      <c r="H169" s="4">
        <v>43435</v>
      </c>
      <c r="I169" s="4">
        <f>H169+1</f>
        <v>43436</v>
      </c>
      <c r="J169" s="67">
        <f t="shared" si="20"/>
        <v>43428</v>
      </c>
      <c r="K169" s="67">
        <f t="shared" si="21"/>
        <v>43407</v>
      </c>
      <c r="L169" s="66">
        <f>COUNTIF(aanmeldingen!AA:AA,B169)</f>
        <v>3</v>
      </c>
      <c r="M169" s="2" t="str">
        <f>LEFT(C169,1)&amp;LEFT(D169,1)&amp;VLOOKUP(E169,lookups!G:H,2,FALSE)</f>
        <v>DDS</v>
      </c>
      <c r="N169" s="5"/>
    </row>
    <row r="170" spans="1:14" ht="11.25" customHeight="1" x14ac:dyDescent="0.2">
      <c r="A170" s="2" t="str">
        <f t="shared" si="18"/>
        <v>DamesFloretU23Moedling</v>
      </c>
      <c r="B170" s="66">
        <f t="shared" si="19"/>
        <v>169</v>
      </c>
      <c r="C170" s="3" t="s">
        <v>23</v>
      </c>
      <c r="D170" s="3" t="s">
        <v>28</v>
      </c>
      <c r="E170" s="3" t="s">
        <v>936</v>
      </c>
      <c r="F170" s="3" t="s">
        <v>497</v>
      </c>
      <c r="G170" s="3" t="s">
        <v>486</v>
      </c>
      <c r="H170" s="4">
        <v>43435</v>
      </c>
      <c r="I170" s="4">
        <f>H170+1</f>
        <v>43436</v>
      </c>
      <c r="J170" s="67">
        <f t="shared" si="20"/>
        <v>43428</v>
      </c>
      <c r="K170" s="67">
        <f t="shared" si="21"/>
        <v>43407</v>
      </c>
      <c r="L170" s="66">
        <f>COUNTIF(aanmeldingen!AA:AA,B170)</f>
        <v>0</v>
      </c>
      <c r="M170" s="2" t="str">
        <f>LEFT(C170,1)&amp;LEFT(D170,1)&amp;VLOOKUP(E170,lookups!G:H,2,FALSE)</f>
        <v>DFS</v>
      </c>
      <c r="N170" s="5"/>
    </row>
    <row r="171" spans="1:14" ht="11.25" customHeight="1" x14ac:dyDescent="0.2">
      <c r="A171" s="2" t="str">
        <f t="shared" si="18"/>
        <v>HerenDegenU23Moedling</v>
      </c>
      <c r="B171" s="66">
        <f t="shared" si="19"/>
        <v>170</v>
      </c>
      <c r="C171" s="3" t="s">
        <v>26</v>
      </c>
      <c r="D171" s="3" t="s">
        <v>24</v>
      </c>
      <c r="E171" s="3" t="s">
        <v>936</v>
      </c>
      <c r="F171" s="3" t="s">
        <v>497</v>
      </c>
      <c r="G171" s="3" t="s">
        <v>486</v>
      </c>
      <c r="H171" s="4">
        <v>43435</v>
      </c>
      <c r="I171" s="4">
        <f>H171+1</f>
        <v>43436</v>
      </c>
      <c r="J171" s="67">
        <f t="shared" si="20"/>
        <v>43428</v>
      </c>
      <c r="K171" s="67">
        <f t="shared" si="21"/>
        <v>43407</v>
      </c>
      <c r="L171" s="66">
        <f>COUNTIF(aanmeldingen!AA:AA,B171)</f>
        <v>4</v>
      </c>
      <c r="M171" s="2" t="str">
        <f>LEFT(C171,1)&amp;LEFT(D171,1)&amp;VLOOKUP(E171,lookups!G:H,2,FALSE)</f>
        <v>HDS</v>
      </c>
      <c r="N171" s="5"/>
    </row>
    <row r="172" spans="1:14" ht="11.25" customHeight="1" x14ac:dyDescent="0.2">
      <c r="A172" s="2" t="str">
        <f t="shared" si="18"/>
        <v>HerenFloretU23Moedling</v>
      </c>
      <c r="B172" s="66">
        <f t="shared" si="19"/>
        <v>171</v>
      </c>
      <c r="C172" s="3" t="s">
        <v>26</v>
      </c>
      <c r="D172" s="3" t="s">
        <v>28</v>
      </c>
      <c r="E172" s="3" t="s">
        <v>936</v>
      </c>
      <c r="F172" s="3" t="s">
        <v>497</v>
      </c>
      <c r="G172" s="3" t="s">
        <v>486</v>
      </c>
      <c r="H172" s="4">
        <v>43435</v>
      </c>
      <c r="I172" s="4">
        <f>H172+1</f>
        <v>43436</v>
      </c>
      <c r="J172" s="67">
        <f t="shared" si="20"/>
        <v>43428</v>
      </c>
      <c r="K172" s="67">
        <f t="shared" si="21"/>
        <v>43407</v>
      </c>
      <c r="L172" s="66">
        <f>COUNTIF(aanmeldingen!AA:AA,B172)</f>
        <v>0</v>
      </c>
      <c r="M172" s="2" t="str">
        <f>LEFT(C172,1)&amp;LEFT(D172,1)&amp;VLOOKUP(E172,lookups!G:H,2,FALSE)</f>
        <v>HFS</v>
      </c>
      <c r="N172" s="5"/>
    </row>
    <row r="173" spans="1:14" ht="11.25" customHeight="1" x14ac:dyDescent="0.2">
      <c r="A173" s="2" t="str">
        <f t="shared" si="18"/>
        <v>HerenFloretWB JunBangkok</v>
      </c>
      <c r="B173" s="66">
        <f t="shared" si="19"/>
        <v>172</v>
      </c>
      <c r="C173" s="3" t="s">
        <v>26</v>
      </c>
      <c r="D173" s="3" t="s">
        <v>28</v>
      </c>
      <c r="E173" s="3" t="s">
        <v>480</v>
      </c>
      <c r="F173" s="3" t="s">
        <v>960</v>
      </c>
      <c r="G173" s="3" t="s">
        <v>1037</v>
      </c>
      <c r="H173" s="4">
        <v>43442</v>
      </c>
      <c r="I173" s="4">
        <v>43442</v>
      </c>
      <c r="J173" s="67">
        <f t="shared" si="20"/>
        <v>43435</v>
      </c>
      <c r="K173" s="67">
        <f t="shared" si="21"/>
        <v>43414</v>
      </c>
      <c r="L173" s="66">
        <f>COUNTIF(aanmeldingen!AA:AA,B173)</f>
        <v>0</v>
      </c>
      <c r="M173" s="2" t="str">
        <f>LEFT(C173,1)&amp;LEFT(D173,1)&amp;VLOOKUP(E173,lookups!G:H,2,FALSE)</f>
        <v>HFJ</v>
      </c>
      <c r="N173" s="5"/>
    </row>
    <row r="174" spans="1:14" ht="11.25" customHeight="1" x14ac:dyDescent="0.2">
      <c r="A174" s="2" t="str">
        <f t="shared" si="18"/>
        <v>HerenFloretU23Esslingen</v>
      </c>
      <c r="B174" s="66">
        <f t="shared" si="19"/>
        <v>173</v>
      </c>
      <c r="C174" s="3" t="s">
        <v>26</v>
      </c>
      <c r="D174" s="3" t="s">
        <v>28</v>
      </c>
      <c r="E174" s="3" t="s">
        <v>936</v>
      </c>
      <c r="F174" s="3" t="s">
        <v>2568</v>
      </c>
      <c r="G174" s="3" t="s">
        <v>493</v>
      </c>
      <c r="H174" s="4">
        <v>43442</v>
      </c>
      <c r="I174" s="4">
        <f>H174+1</f>
        <v>43443</v>
      </c>
      <c r="J174" s="67">
        <f t="shared" si="20"/>
        <v>43435</v>
      </c>
      <c r="K174" s="67">
        <f t="shared" si="21"/>
        <v>43414</v>
      </c>
      <c r="L174" s="66">
        <f>COUNTIF(aanmeldingen!AA:AA,B174)</f>
        <v>12</v>
      </c>
      <c r="M174" s="2" t="str">
        <f>LEFT(C174,1)&amp;LEFT(D174,1)&amp;VLOOKUP(E174,lookups!G:H,2,FALSE)</f>
        <v>HFS</v>
      </c>
      <c r="N174" s="5"/>
    </row>
    <row r="175" spans="1:14" ht="11.25" customHeight="1" x14ac:dyDescent="0.2">
      <c r="A175" s="2" t="str">
        <f t="shared" si="18"/>
        <v>DamesSabelWB JunSosnowiec</v>
      </c>
      <c r="B175" s="66">
        <f t="shared" si="19"/>
        <v>174</v>
      </c>
      <c r="C175" s="3" t="s">
        <v>23</v>
      </c>
      <c r="D175" s="3" t="s">
        <v>31</v>
      </c>
      <c r="E175" s="3" t="s">
        <v>480</v>
      </c>
      <c r="F175" s="3" t="s">
        <v>670</v>
      </c>
      <c r="G175" s="3" t="s">
        <v>483</v>
      </c>
      <c r="H175" s="4">
        <v>43442</v>
      </c>
      <c r="I175" s="4">
        <v>43442</v>
      </c>
      <c r="J175" s="67">
        <f t="shared" si="20"/>
        <v>43435</v>
      </c>
      <c r="K175" s="67">
        <f t="shared" si="21"/>
        <v>43414</v>
      </c>
      <c r="L175" s="66">
        <f>COUNTIF(aanmeldingen!AA:AA,B175)</f>
        <v>2</v>
      </c>
      <c r="M175" s="2" t="str">
        <f>LEFT(C175,1)&amp;LEFT(D175,1)&amp;VLOOKUP(E175,lookups!G:H,2,FALSE)</f>
        <v>DSJ</v>
      </c>
      <c r="N175" s="5"/>
    </row>
    <row r="176" spans="1:14" ht="11.25" customHeight="1" x14ac:dyDescent="0.2">
      <c r="A176" s="2" t="str">
        <f t="shared" si="18"/>
        <v>HerenSabelWB JunSosnowiec</v>
      </c>
      <c r="B176" s="66">
        <f t="shared" si="19"/>
        <v>175</v>
      </c>
      <c r="C176" s="3" t="s">
        <v>26</v>
      </c>
      <c r="D176" s="3" t="s">
        <v>31</v>
      </c>
      <c r="E176" s="3" t="s">
        <v>480</v>
      </c>
      <c r="F176" s="3" t="s">
        <v>670</v>
      </c>
      <c r="G176" s="3" t="s">
        <v>483</v>
      </c>
      <c r="H176" s="4">
        <v>43442</v>
      </c>
      <c r="I176" s="4">
        <v>43443</v>
      </c>
      <c r="J176" s="67">
        <f t="shared" si="20"/>
        <v>43435</v>
      </c>
      <c r="K176" s="67">
        <f t="shared" si="21"/>
        <v>43414</v>
      </c>
      <c r="L176" s="66">
        <f>COUNTIF(aanmeldingen!AA:AA,B176)</f>
        <v>3</v>
      </c>
      <c r="M176" s="2" t="str">
        <f>LEFT(C176,1)&amp;LEFT(D176,1)&amp;VLOOKUP(E176,lookups!G:H,2,FALSE)</f>
        <v>HSJ</v>
      </c>
      <c r="N176" s="5"/>
    </row>
    <row r="177" spans="1:14" ht="11.25" customHeight="1" x14ac:dyDescent="0.2">
      <c r="A177" s="2" t="str">
        <f t="shared" si="18"/>
        <v>DamesFloretWB JunTimisoara</v>
      </c>
      <c r="B177" s="66">
        <f t="shared" si="19"/>
        <v>176</v>
      </c>
      <c r="C177" s="3" t="s">
        <v>23</v>
      </c>
      <c r="D177" s="3" t="s">
        <v>28</v>
      </c>
      <c r="E177" s="3" t="s">
        <v>480</v>
      </c>
      <c r="F177" s="3" t="s">
        <v>958</v>
      </c>
      <c r="G177" s="3" t="s">
        <v>2354</v>
      </c>
      <c r="H177" s="4">
        <v>43442</v>
      </c>
      <c r="I177" s="4">
        <v>43442</v>
      </c>
      <c r="J177" s="67">
        <f t="shared" si="20"/>
        <v>43435</v>
      </c>
      <c r="K177" s="67">
        <f t="shared" si="21"/>
        <v>43414</v>
      </c>
      <c r="L177" s="66">
        <f>COUNTIF(aanmeldingen!AA:AA,B177)</f>
        <v>0</v>
      </c>
      <c r="M177" s="2" t="str">
        <f>LEFT(C177,1)&amp;LEFT(D177,1)&amp;VLOOKUP(E177,lookups!G:H,2,FALSE)</f>
        <v>DFJ</v>
      </c>
      <c r="N177" s="5"/>
    </row>
    <row r="178" spans="1:14" ht="11.25" customHeight="1" x14ac:dyDescent="0.2">
      <c r="A178" s="2" t="str">
        <f t="shared" si="18"/>
        <v>HerenFloretWB Jun EqBangkok</v>
      </c>
      <c r="B178" s="66">
        <f t="shared" si="19"/>
        <v>177</v>
      </c>
      <c r="C178" s="3" t="s">
        <v>26</v>
      </c>
      <c r="D178" s="3" t="s">
        <v>28</v>
      </c>
      <c r="E178" s="3" t="s">
        <v>963</v>
      </c>
      <c r="F178" s="3" t="s">
        <v>960</v>
      </c>
      <c r="G178" s="3" t="s">
        <v>1037</v>
      </c>
      <c r="H178" s="4">
        <v>43443</v>
      </c>
      <c r="I178" s="4">
        <v>43443</v>
      </c>
      <c r="J178" s="67">
        <f t="shared" si="20"/>
        <v>43436</v>
      </c>
      <c r="K178" s="67">
        <f t="shared" si="21"/>
        <v>43415</v>
      </c>
      <c r="L178" s="66">
        <f>COUNTIF(aanmeldingen!AA:AA,B178)</f>
        <v>0</v>
      </c>
      <c r="M178" s="2" t="str">
        <f>LEFT(C178,1)&amp;LEFT(D178,1)&amp;VLOOKUP(E178,lookups!G:H,2,FALSE)</f>
        <v>HFJ</v>
      </c>
      <c r="N178" s="5"/>
    </row>
    <row r="179" spans="1:14" ht="11.25" customHeight="1" x14ac:dyDescent="0.2">
      <c r="A179" s="2" t="str">
        <f t="shared" si="18"/>
        <v>DamesSabelWB Jun EqSosnowiec</v>
      </c>
      <c r="B179" s="66">
        <f t="shared" si="19"/>
        <v>178</v>
      </c>
      <c r="C179" s="3" t="s">
        <v>23</v>
      </c>
      <c r="D179" s="3" t="s">
        <v>31</v>
      </c>
      <c r="E179" s="3" t="s">
        <v>963</v>
      </c>
      <c r="F179" s="3" t="s">
        <v>670</v>
      </c>
      <c r="G179" s="3" t="s">
        <v>483</v>
      </c>
      <c r="H179" s="4">
        <v>43443</v>
      </c>
      <c r="I179" s="4">
        <v>43443</v>
      </c>
      <c r="J179" s="67">
        <f t="shared" si="20"/>
        <v>43436</v>
      </c>
      <c r="K179" s="67">
        <f t="shared" si="21"/>
        <v>43415</v>
      </c>
      <c r="L179" s="66">
        <f>COUNTIF(aanmeldingen!AA:AA,B179)</f>
        <v>0</v>
      </c>
      <c r="M179" s="2" t="str">
        <f>LEFT(C179,1)&amp;LEFT(D179,1)&amp;VLOOKUP(E179,lookups!G:H,2,FALSE)</f>
        <v>DSJ</v>
      </c>
      <c r="N179" s="5"/>
    </row>
    <row r="180" spans="1:14" ht="11.25" customHeight="1" x14ac:dyDescent="0.2">
      <c r="A180" s="2" t="str">
        <f t="shared" si="18"/>
        <v>DamesFloretWB Jun EqTimisoara</v>
      </c>
      <c r="B180" s="66">
        <f t="shared" si="19"/>
        <v>179</v>
      </c>
      <c r="C180" s="3" t="s">
        <v>23</v>
      </c>
      <c r="D180" s="3" t="s">
        <v>28</v>
      </c>
      <c r="E180" s="3" t="s">
        <v>963</v>
      </c>
      <c r="F180" s="3" t="s">
        <v>958</v>
      </c>
      <c r="G180" s="3" t="s">
        <v>2354</v>
      </c>
      <c r="H180" s="4">
        <v>43443</v>
      </c>
      <c r="I180" s="4">
        <v>43443</v>
      </c>
      <c r="J180" s="67">
        <f t="shared" si="20"/>
        <v>43436</v>
      </c>
      <c r="K180" s="67">
        <f t="shared" si="21"/>
        <v>43415</v>
      </c>
      <c r="L180" s="66">
        <f>COUNTIF(aanmeldingen!AA:AA,B180)</f>
        <v>0</v>
      </c>
      <c r="M180" s="2" t="str">
        <f>LEFT(C180,1)&amp;LEFT(D180,1)&amp;VLOOKUP(E180,lookups!G:H,2,FALSE)</f>
        <v>DFJ</v>
      </c>
      <c r="N180" s="5"/>
    </row>
    <row r="181" spans="1:14" ht="11.25" customHeight="1" x14ac:dyDescent="0.2">
      <c r="A181" s="2" t="str">
        <f t="shared" si="18"/>
        <v>DamesDegenWB JunBurgos</v>
      </c>
      <c r="B181" s="66">
        <f t="shared" si="19"/>
        <v>180</v>
      </c>
      <c r="C181" s="3" t="s">
        <v>23</v>
      </c>
      <c r="D181" s="3" t="s">
        <v>24</v>
      </c>
      <c r="E181" s="3" t="s">
        <v>480</v>
      </c>
      <c r="F181" s="3" t="s">
        <v>674</v>
      </c>
      <c r="G181" s="3" t="s">
        <v>669</v>
      </c>
      <c r="H181" s="4">
        <v>43449</v>
      </c>
      <c r="I181" s="4">
        <v>43449</v>
      </c>
      <c r="J181" s="67">
        <f t="shared" si="20"/>
        <v>43442</v>
      </c>
      <c r="K181" s="67">
        <f t="shared" si="21"/>
        <v>43421</v>
      </c>
      <c r="L181" s="66">
        <f>COUNTIF(aanmeldingen!AA:AA,B181)</f>
        <v>1</v>
      </c>
      <c r="M181" s="2" t="str">
        <f>LEFT(C181,1)&amp;LEFT(D181,1)&amp;VLOOKUP(E181,lookups!G:H,2,FALSE)</f>
        <v>DDJ</v>
      </c>
      <c r="N181" s="5"/>
    </row>
    <row r="182" spans="1:14" ht="11.25" customHeight="1" x14ac:dyDescent="0.2">
      <c r="A182" s="2" t="str">
        <f t="shared" si="18"/>
        <v>DamesSabelWB JunDormagen</v>
      </c>
      <c r="B182" s="66">
        <f t="shared" si="19"/>
        <v>181</v>
      </c>
      <c r="C182" s="3" t="s">
        <v>23</v>
      </c>
      <c r="D182" s="3" t="s">
        <v>31</v>
      </c>
      <c r="E182" s="3" t="s">
        <v>480</v>
      </c>
      <c r="F182" s="3" t="s">
        <v>673</v>
      </c>
      <c r="G182" s="3" t="s">
        <v>493</v>
      </c>
      <c r="H182" s="4">
        <v>43449</v>
      </c>
      <c r="I182" s="4">
        <v>43450</v>
      </c>
      <c r="J182" s="67">
        <f t="shared" si="20"/>
        <v>43442</v>
      </c>
      <c r="K182" s="67">
        <f t="shared" si="21"/>
        <v>43421</v>
      </c>
      <c r="L182" s="66">
        <f>COUNTIF(aanmeldingen!AA:AA,B182)</f>
        <v>3</v>
      </c>
      <c r="M182" s="2" t="str">
        <f>LEFT(C182,1)&amp;LEFT(D182,1)&amp;VLOOKUP(E182,lookups!G:H,2,FALSE)</f>
        <v>DSJ</v>
      </c>
      <c r="N182" s="5"/>
    </row>
    <row r="183" spans="1:14" ht="11.25" customHeight="1" x14ac:dyDescent="0.2">
      <c r="A183" s="2" t="str">
        <f t="shared" si="18"/>
        <v>HerenSabelWB JunDormagen</v>
      </c>
      <c r="B183" s="66">
        <f t="shared" si="19"/>
        <v>182</v>
      </c>
      <c r="C183" s="3" t="s">
        <v>26</v>
      </c>
      <c r="D183" s="3" t="s">
        <v>31</v>
      </c>
      <c r="E183" s="3" t="s">
        <v>480</v>
      </c>
      <c r="F183" s="3" t="s">
        <v>673</v>
      </c>
      <c r="G183" s="3" t="s">
        <v>493</v>
      </c>
      <c r="H183" s="4">
        <v>43449</v>
      </c>
      <c r="I183" s="4">
        <v>43450</v>
      </c>
      <c r="J183" s="67">
        <f t="shared" si="20"/>
        <v>43442</v>
      </c>
      <c r="K183" s="67">
        <f t="shared" si="21"/>
        <v>43421</v>
      </c>
      <c r="L183" s="66">
        <f>COUNTIF(aanmeldingen!AA:AA,B183)</f>
        <v>5</v>
      </c>
      <c r="M183" s="2" t="str">
        <f>LEFT(C183,1)&amp;LEFT(D183,1)&amp;VLOOKUP(E183,lookups!G:H,2,FALSE)</f>
        <v>HSJ</v>
      </c>
      <c r="N183" s="5"/>
    </row>
    <row r="184" spans="1:14" ht="11.25" customHeight="1" x14ac:dyDescent="0.2">
      <c r="A184" s="2" t="str">
        <f t="shared" si="18"/>
        <v>HerenFloretECCHalle</v>
      </c>
      <c r="B184" s="66">
        <f t="shared" si="19"/>
        <v>183</v>
      </c>
      <c r="C184" s="3" t="s">
        <v>26</v>
      </c>
      <c r="D184" s="3" t="s">
        <v>28</v>
      </c>
      <c r="E184" s="3" t="s">
        <v>915</v>
      </c>
      <c r="F184" s="3" t="s">
        <v>496</v>
      </c>
      <c r="G184" s="3" t="s">
        <v>493</v>
      </c>
      <c r="H184" s="4">
        <v>43449</v>
      </c>
      <c r="I184" s="4">
        <v>43450</v>
      </c>
      <c r="J184" s="67">
        <f t="shared" si="20"/>
        <v>43442</v>
      </c>
      <c r="K184" s="67">
        <f t="shared" si="21"/>
        <v>43421</v>
      </c>
      <c r="L184" s="66">
        <f>COUNTIF(aanmeldingen!AA:AA,B184)</f>
        <v>9</v>
      </c>
      <c r="M184" s="2" t="str">
        <f>LEFT(C184,1)&amp;LEFT(D184,1)&amp;VLOOKUP(E184,lookups!G:H,2,FALSE)</f>
        <v>HFC</v>
      </c>
      <c r="N184" s="5"/>
    </row>
    <row r="185" spans="1:14" ht="11.25" customHeight="1" x14ac:dyDescent="0.2">
      <c r="A185" s="2" t="str">
        <f t="shared" si="18"/>
        <v>HerenFloretECC EqHalle</v>
      </c>
      <c r="B185" s="66">
        <f t="shared" si="19"/>
        <v>184</v>
      </c>
      <c r="C185" s="3" t="s">
        <v>26</v>
      </c>
      <c r="D185" s="3" t="s">
        <v>28</v>
      </c>
      <c r="E185" s="3" t="s">
        <v>934</v>
      </c>
      <c r="F185" s="3" t="s">
        <v>496</v>
      </c>
      <c r="G185" s="3" t="s">
        <v>493</v>
      </c>
      <c r="H185" s="4">
        <v>43449</v>
      </c>
      <c r="I185" s="4">
        <v>43450</v>
      </c>
      <c r="J185" s="67">
        <f t="shared" si="20"/>
        <v>43442</v>
      </c>
      <c r="K185" s="67">
        <f t="shared" si="21"/>
        <v>43421</v>
      </c>
      <c r="L185" s="66">
        <f>COUNTIF(aanmeldingen!AA:AA,B185)</f>
        <v>9</v>
      </c>
      <c r="M185" s="2" t="str">
        <f>LEFT(C185,1)&amp;LEFT(D185,1)&amp;VLOOKUP(E185,lookups!G:H,2,FALSE)</f>
        <v>HFC</v>
      </c>
      <c r="N185" s="5"/>
    </row>
    <row r="186" spans="1:14" ht="11.25" customHeight="1" x14ac:dyDescent="0.2">
      <c r="A186" s="2" t="str">
        <f t="shared" si="18"/>
        <v>HerenDegenWB JunHeraklion</v>
      </c>
      <c r="B186" s="66">
        <f t="shared" si="19"/>
        <v>185</v>
      </c>
      <c r="C186" s="3" t="s">
        <v>26</v>
      </c>
      <c r="D186" s="3" t="s">
        <v>24</v>
      </c>
      <c r="E186" s="3" t="s">
        <v>480</v>
      </c>
      <c r="F186" s="3" t="s">
        <v>1797</v>
      </c>
      <c r="G186" s="3" t="s">
        <v>506</v>
      </c>
      <c r="H186" s="4">
        <v>43449</v>
      </c>
      <c r="I186" s="4">
        <v>43449</v>
      </c>
      <c r="J186" s="67">
        <f t="shared" si="20"/>
        <v>43442</v>
      </c>
      <c r="K186" s="67">
        <f t="shared" si="21"/>
        <v>43421</v>
      </c>
      <c r="L186" s="66">
        <f>COUNTIF(aanmeldingen!AA:AA,B186)</f>
        <v>0</v>
      </c>
      <c r="M186" s="2" t="str">
        <f>LEFT(C186,1)&amp;LEFT(D186,1)&amp;VLOOKUP(E186,lookups!G:H,2,FALSE)</f>
        <v>HDJ</v>
      </c>
      <c r="N186" s="5"/>
    </row>
    <row r="187" spans="1:14" ht="11.25" customHeight="1" x14ac:dyDescent="0.2">
      <c r="A187" s="2" t="str">
        <f t="shared" si="18"/>
        <v>DamesFloretWB JunHavana</v>
      </c>
      <c r="B187" s="66">
        <f t="shared" si="19"/>
        <v>186</v>
      </c>
      <c r="C187" s="3" t="s">
        <v>23</v>
      </c>
      <c r="D187" s="3" t="s">
        <v>28</v>
      </c>
      <c r="E187" s="3" t="s">
        <v>480</v>
      </c>
      <c r="F187" s="3" t="s">
        <v>2916</v>
      </c>
      <c r="G187" s="3" t="s">
        <v>1818</v>
      </c>
      <c r="H187" s="4">
        <v>43449</v>
      </c>
      <c r="I187" s="4">
        <v>43450</v>
      </c>
      <c r="J187" s="67">
        <f t="shared" si="20"/>
        <v>43442</v>
      </c>
      <c r="K187" s="67">
        <f t="shared" si="21"/>
        <v>43421</v>
      </c>
      <c r="L187" s="66">
        <f>COUNTIF(aanmeldingen!AA:AA,B187)</f>
        <v>0</v>
      </c>
      <c r="M187" s="2" t="str">
        <f>LEFT(C187,1)&amp;LEFT(D187,1)&amp;VLOOKUP(E187,lookups!G:H,2,FALSE)</f>
        <v>DFJ</v>
      </c>
      <c r="N187" s="5"/>
    </row>
    <row r="188" spans="1:14" ht="11.25" customHeight="1" x14ac:dyDescent="0.2">
      <c r="A188" s="2" t="str">
        <f t="shared" si="18"/>
        <v>HerenFloretWB JunHavana</v>
      </c>
      <c r="B188" s="66">
        <f t="shared" si="19"/>
        <v>187</v>
      </c>
      <c r="C188" s="3" t="s">
        <v>26</v>
      </c>
      <c r="D188" s="3" t="s">
        <v>28</v>
      </c>
      <c r="E188" s="3" t="s">
        <v>480</v>
      </c>
      <c r="F188" s="3" t="s">
        <v>2916</v>
      </c>
      <c r="G188" s="3" t="s">
        <v>1818</v>
      </c>
      <c r="H188" s="4">
        <v>43449</v>
      </c>
      <c r="I188" s="4">
        <v>43450</v>
      </c>
      <c r="J188" s="67">
        <f t="shared" si="20"/>
        <v>43442</v>
      </c>
      <c r="K188" s="67">
        <f t="shared" si="21"/>
        <v>43421</v>
      </c>
      <c r="L188" s="66">
        <f>COUNTIF(aanmeldingen!AA:AA,B188)</f>
        <v>0</v>
      </c>
      <c r="M188" s="2" t="str">
        <f>LEFT(C188,1)&amp;LEFT(D188,1)&amp;VLOOKUP(E188,lookups!G:H,2,FALSE)</f>
        <v>HFJ</v>
      </c>
      <c r="N188" s="5"/>
    </row>
    <row r="189" spans="1:14" ht="11.25" customHeight="1" x14ac:dyDescent="0.2">
      <c r="A189" s="2" t="str">
        <f t="shared" si="18"/>
        <v>DamesFloretECCTauberbischofsheim</v>
      </c>
      <c r="B189" s="66">
        <f t="shared" si="19"/>
        <v>188</v>
      </c>
      <c r="C189" s="3" t="s">
        <v>23</v>
      </c>
      <c r="D189" s="3" t="s">
        <v>28</v>
      </c>
      <c r="E189" s="3" t="s">
        <v>915</v>
      </c>
      <c r="F189" s="3" t="s">
        <v>494</v>
      </c>
      <c r="G189" s="3" t="s">
        <v>493</v>
      </c>
      <c r="H189" s="4">
        <v>43449</v>
      </c>
      <c r="I189" s="4">
        <v>43450</v>
      </c>
      <c r="J189" s="67">
        <f t="shared" si="20"/>
        <v>43442</v>
      </c>
      <c r="K189" s="67">
        <f t="shared" si="21"/>
        <v>43421</v>
      </c>
      <c r="L189" s="66">
        <f>COUNTIF(aanmeldingen!AA:AA,B189)</f>
        <v>6</v>
      </c>
      <c r="M189" s="2" t="str">
        <f>LEFT(C189,1)&amp;LEFT(D189,1)&amp;VLOOKUP(E189,lookups!G:H,2,FALSE)</f>
        <v>DFC</v>
      </c>
      <c r="N189" s="5"/>
    </row>
    <row r="190" spans="1:14" ht="11.25" customHeight="1" x14ac:dyDescent="0.2">
      <c r="A190" s="2" t="str">
        <f t="shared" si="18"/>
        <v>DamesFloretECC EqTauberbischofsheim</v>
      </c>
      <c r="B190" s="66">
        <f t="shared" si="19"/>
        <v>189</v>
      </c>
      <c r="C190" s="3" t="s">
        <v>23</v>
      </c>
      <c r="D190" s="3" t="s">
        <v>28</v>
      </c>
      <c r="E190" s="3" t="s">
        <v>934</v>
      </c>
      <c r="F190" s="3" t="s">
        <v>494</v>
      </c>
      <c r="G190" s="3" t="s">
        <v>493</v>
      </c>
      <c r="H190" s="4">
        <v>43449</v>
      </c>
      <c r="I190" s="4">
        <v>43450</v>
      </c>
      <c r="J190" s="67">
        <f t="shared" si="20"/>
        <v>43442</v>
      </c>
      <c r="K190" s="67">
        <f t="shared" si="21"/>
        <v>43421</v>
      </c>
      <c r="L190" s="66">
        <f>COUNTIF(aanmeldingen!AA:AA,B190)</f>
        <v>6</v>
      </c>
      <c r="M190" s="2" t="str">
        <f>LEFT(C190,1)&amp;LEFT(D190,1)&amp;VLOOKUP(E190,lookups!G:H,2,FALSE)</f>
        <v>DFC</v>
      </c>
      <c r="N190" s="5"/>
    </row>
    <row r="191" spans="1:14" ht="11.25" customHeight="1" x14ac:dyDescent="0.2">
      <c r="A191" s="2" t="str">
        <f t="shared" si="18"/>
        <v>DamesDegenWB Jun EqBurgos</v>
      </c>
      <c r="B191" s="66">
        <f t="shared" si="19"/>
        <v>190</v>
      </c>
      <c r="C191" s="3" t="s">
        <v>23</v>
      </c>
      <c r="D191" s="3" t="s">
        <v>24</v>
      </c>
      <c r="E191" s="3" t="s">
        <v>963</v>
      </c>
      <c r="F191" s="3" t="s">
        <v>674</v>
      </c>
      <c r="G191" s="3" t="s">
        <v>669</v>
      </c>
      <c r="H191" s="4">
        <v>43450</v>
      </c>
      <c r="I191" s="4">
        <v>43450</v>
      </c>
      <c r="J191" s="67">
        <f t="shared" si="20"/>
        <v>43443</v>
      </c>
      <c r="K191" s="67">
        <f t="shared" si="21"/>
        <v>43422</v>
      </c>
      <c r="L191" s="66">
        <f>COUNTIF(aanmeldingen!AA:AA,B191)</f>
        <v>0</v>
      </c>
      <c r="M191" s="2" t="str">
        <f>LEFT(C191,1)&amp;LEFT(D191,1)&amp;VLOOKUP(E191,lookups!G:H,2,FALSE)</f>
        <v>DDJ</v>
      </c>
      <c r="N191" s="5"/>
    </row>
    <row r="192" spans="1:14" ht="11.25" customHeight="1" x14ac:dyDescent="0.2">
      <c r="A192" s="2" t="str">
        <f t="shared" si="18"/>
        <v>HerenDegenWB Jun EqHeraklion</v>
      </c>
      <c r="B192" s="66">
        <f t="shared" si="19"/>
        <v>191</v>
      </c>
      <c r="C192" s="3" t="s">
        <v>26</v>
      </c>
      <c r="D192" s="3" t="s">
        <v>24</v>
      </c>
      <c r="E192" s="3" t="s">
        <v>963</v>
      </c>
      <c r="F192" s="3" t="s">
        <v>1797</v>
      </c>
      <c r="G192" s="3" t="s">
        <v>506</v>
      </c>
      <c r="H192" s="4">
        <v>43450</v>
      </c>
      <c r="I192" s="4">
        <v>43450</v>
      </c>
      <c r="J192" s="67">
        <f t="shared" si="20"/>
        <v>43443</v>
      </c>
      <c r="K192" s="67">
        <f t="shared" si="21"/>
        <v>43422</v>
      </c>
      <c r="L192" s="66">
        <f>COUNTIF(aanmeldingen!AA:AA,B192)</f>
        <v>0</v>
      </c>
      <c r="M192" s="2" t="str">
        <f>LEFT(C192,1)&amp;LEFT(D192,1)&amp;VLOOKUP(E192,lookups!G:H,2,FALSE)</f>
        <v>HDJ</v>
      </c>
      <c r="N192" s="5"/>
    </row>
    <row r="193" spans="1:14" ht="11.25" customHeight="1" x14ac:dyDescent="0.2">
      <c r="A193" s="2" t="str">
        <f t="shared" si="18"/>
        <v>DamesSabelWB JunBudapest</v>
      </c>
      <c r="B193" s="66">
        <f t="shared" si="19"/>
        <v>192</v>
      </c>
      <c r="C193" s="3" t="s">
        <v>23</v>
      </c>
      <c r="D193" s="3" t="s">
        <v>31</v>
      </c>
      <c r="E193" s="3" t="s">
        <v>480</v>
      </c>
      <c r="F193" s="3" t="s">
        <v>484</v>
      </c>
      <c r="G193" s="3" t="s">
        <v>485</v>
      </c>
      <c r="H193" s="4">
        <v>43470</v>
      </c>
      <c r="I193" s="4">
        <v>43471</v>
      </c>
      <c r="J193" s="67">
        <f t="shared" si="20"/>
        <v>43463</v>
      </c>
      <c r="K193" s="67">
        <f t="shared" si="21"/>
        <v>43442</v>
      </c>
      <c r="L193" s="66">
        <f>COUNTIF(aanmeldingen!AA:AA,B193)</f>
        <v>1</v>
      </c>
      <c r="M193" s="2" t="str">
        <f>LEFT(C193,1)&amp;LEFT(D193,1)&amp;VLOOKUP(E193,lookups!G:H,2,FALSE)</f>
        <v>DSJ</v>
      </c>
      <c r="N193" s="5"/>
    </row>
    <row r="194" spans="1:14" ht="11.25" customHeight="1" x14ac:dyDescent="0.2">
      <c r="A194" s="2" t="str">
        <f t="shared" si="18"/>
        <v>HerenSabelWB JunBudapest</v>
      </c>
      <c r="B194" s="66">
        <f t="shared" si="19"/>
        <v>193</v>
      </c>
      <c r="C194" s="3" t="s">
        <v>26</v>
      </c>
      <c r="D194" s="3" t="s">
        <v>31</v>
      </c>
      <c r="E194" s="3" t="s">
        <v>480</v>
      </c>
      <c r="F194" s="3" t="s">
        <v>484</v>
      </c>
      <c r="G194" s="3" t="s">
        <v>485</v>
      </c>
      <c r="H194" s="4">
        <v>43470</v>
      </c>
      <c r="I194" s="4">
        <v>43471</v>
      </c>
      <c r="J194" s="67">
        <f t="shared" si="20"/>
        <v>43463</v>
      </c>
      <c r="K194" s="67">
        <f t="shared" si="21"/>
        <v>43442</v>
      </c>
      <c r="L194" s="66">
        <f>COUNTIF(aanmeldingen!AA:AA,B194)</f>
        <v>1</v>
      </c>
      <c r="M194" s="2" t="str">
        <f>LEFT(C194,1)&amp;LEFT(D194,1)&amp;VLOOKUP(E194,lookups!G:H,2,FALSE)</f>
        <v>HSJ</v>
      </c>
      <c r="N194" s="5"/>
    </row>
    <row r="195" spans="1:14" ht="11.25" customHeight="1" x14ac:dyDescent="0.2">
      <c r="A195" s="2" t="str">
        <f t="shared" ref="A195:A258" si="22">C195&amp;D195&amp;E195&amp;F195</f>
        <v>HerenDegenWB JunTokyo</v>
      </c>
      <c r="B195" s="66">
        <f t="shared" si="19"/>
        <v>194</v>
      </c>
      <c r="C195" s="3" t="s">
        <v>26</v>
      </c>
      <c r="D195" s="3" t="s">
        <v>24</v>
      </c>
      <c r="E195" s="3" t="s">
        <v>480</v>
      </c>
      <c r="F195" s="3" t="s">
        <v>823</v>
      </c>
      <c r="G195" s="3" t="s">
        <v>2366</v>
      </c>
      <c r="H195" s="4">
        <v>43470</v>
      </c>
      <c r="I195" s="4">
        <v>43471</v>
      </c>
      <c r="J195" s="67">
        <f t="shared" si="20"/>
        <v>43463</v>
      </c>
      <c r="K195" s="67">
        <f t="shared" si="21"/>
        <v>43442</v>
      </c>
      <c r="L195" s="66">
        <f>COUNTIF(aanmeldingen!AA:AA,B195)</f>
        <v>0</v>
      </c>
      <c r="M195" s="2" t="str">
        <f>LEFT(C195,1)&amp;LEFT(D195,1)&amp;VLOOKUP(E195,lookups!G:H,2,FALSE)</f>
        <v>HDJ</v>
      </c>
      <c r="N195" s="5"/>
    </row>
    <row r="196" spans="1:14" ht="11.25" customHeight="1" x14ac:dyDescent="0.2">
      <c r="A196" s="2" t="str">
        <f t="shared" si="22"/>
        <v>DamesDegenWB JunUdine</v>
      </c>
      <c r="B196" s="66">
        <f t="shared" ref="B196:B259" si="23">B195+1</f>
        <v>195</v>
      </c>
      <c r="C196" s="3" t="s">
        <v>23</v>
      </c>
      <c r="D196" s="3" t="s">
        <v>24</v>
      </c>
      <c r="E196" s="3" t="s">
        <v>480</v>
      </c>
      <c r="F196" s="3" t="s">
        <v>879</v>
      </c>
      <c r="G196" s="3" t="s">
        <v>502</v>
      </c>
      <c r="H196" s="4">
        <v>43470</v>
      </c>
      <c r="I196" s="4">
        <v>43471</v>
      </c>
      <c r="J196" s="67">
        <f t="shared" si="20"/>
        <v>43463</v>
      </c>
      <c r="K196" s="67">
        <f t="shared" si="21"/>
        <v>43442</v>
      </c>
      <c r="L196" s="66">
        <f>COUNTIF(aanmeldingen!AA:AA,B196)</f>
        <v>0</v>
      </c>
      <c r="M196" s="2" t="str">
        <f>LEFT(C196,1)&amp;LEFT(D196,1)&amp;VLOOKUP(E196,lookups!G:H,2,FALSE)</f>
        <v>DDJ</v>
      </c>
      <c r="N196" s="5"/>
    </row>
    <row r="197" spans="1:14" ht="11.25" customHeight="1" x14ac:dyDescent="0.2">
      <c r="A197" s="2" t="str">
        <f t="shared" si="22"/>
        <v>DamesFloretWB JunUdine</v>
      </c>
      <c r="B197" s="66">
        <f t="shared" si="23"/>
        <v>196</v>
      </c>
      <c r="C197" s="3" t="s">
        <v>23</v>
      </c>
      <c r="D197" s="3" t="s">
        <v>28</v>
      </c>
      <c r="E197" s="3" t="s">
        <v>480</v>
      </c>
      <c r="F197" s="3" t="s">
        <v>879</v>
      </c>
      <c r="G197" s="3" t="s">
        <v>502</v>
      </c>
      <c r="H197" s="4">
        <v>43470</v>
      </c>
      <c r="I197" s="4">
        <v>43471</v>
      </c>
      <c r="J197" s="67">
        <f t="shared" si="20"/>
        <v>43463</v>
      </c>
      <c r="K197" s="67">
        <f t="shared" si="21"/>
        <v>43442</v>
      </c>
      <c r="L197" s="66">
        <f>COUNTIF(aanmeldingen!AA:AA,B197)</f>
        <v>0</v>
      </c>
      <c r="M197" s="2" t="str">
        <f>LEFT(C197,1)&amp;LEFT(D197,1)&amp;VLOOKUP(E197,lookups!G:H,2,FALSE)</f>
        <v>DFJ</v>
      </c>
      <c r="N197" s="5"/>
    </row>
    <row r="198" spans="1:14" ht="11.25" customHeight="1" x14ac:dyDescent="0.2">
      <c r="A198" s="2" t="str">
        <f t="shared" si="22"/>
        <v>HerenFloretWB JunUdine</v>
      </c>
      <c r="B198" s="66">
        <f t="shared" si="23"/>
        <v>197</v>
      </c>
      <c r="C198" s="3" t="s">
        <v>26</v>
      </c>
      <c r="D198" s="3" t="s">
        <v>28</v>
      </c>
      <c r="E198" s="3" t="s">
        <v>480</v>
      </c>
      <c r="F198" s="3" t="s">
        <v>879</v>
      </c>
      <c r="G198" s="3" t="s">
        <v>502</v>
      </c>
      <c r="H198" s="4">
        <v>43470</v>
      </c>
      <c r="I198" s="4">
        <v>43471</v>
      </c>
      <c r="J198" s="67">
        <f t="shared" si="20"/>
        <v>43463</v>
      </c>
      <c r="K198" s="67">
        <f t="shared" si="21"/>
        <v>43442</v>
      </c>
      <c r="L198" s="66">
        <f>COUNTIF(aanmeldingen!AA:AA,B198)</f>
        <v>6</v>
      </c>
      <c r="M198" s="2" t="str">
        <f>LEFT(C198,1)&amp;LEFT(D198,1)&amp;VLOOKUP(E198,lookups!G:H,2,FALSE)</f>
        <v>HFJ</v>
      </c>
      <c r="N198" s="5"/>
    </row>
    <row r="199" spans="1:14" ht="11.25" customHeight="1" x14ac:dyDescent="0.2">
      <c r="A199" s="2" t="str">
        <f t="shared" si="22"/>
        <v>DamesDegenECCBratislava</v>
      </c>
      <c r="B199" s="66">
        <f t="shared" si="23"/>
        <v>198</v>
      </c>
      <c r="C199" s="3" t="s">
        <v>23</v>
      </c>
      <c r="D199" s="3" t="s">
        <v>24</v>
      </c>
      <c r="E199" s="3" t="s">
        <v>915</v>
      </c>
      <c r="F199" s="3" t="s">
        <v>487</v>
      </c>
      <c r="G199" s="3" t="s">
        <v>488</v>
      </c>
      <c r="H199" s="4">
        <v>43476</v>
      </c>
      <c r="I199" s="4">
        <v>43478</v>
      </c>
      <c r="J199" s="67">
        <f t="shared" si="20"/>
        <v>43469</v>
      </c>
      <c r="K199" s="67">
        <f t="shared" si="21"/>
        <v>43448</v>
      </c>
      <c r="L199" s="66">
        <f>COUNTIF(aanmeldingen!AA:AA,B199)</f>
        <v>0</v>
      </c>
      <c r="M199" s="2" t="str">
        <f>LEFT(C199,1)&amp;LEFT(D199,1)&amp;VLOOKUP(E199,lookups!G:H,2,FALSE)</f>
        <v>DDC</v>
      </c>
      <c r="N199" s="5"/>
    </row>
    <row r="200" spans="1:14" ht="11.25" customHeight="1" x14ac:dyDescent="0.2">
      <c r="A200" s="2" t="str">
        <f t="shared" si="22"/>
        <v>DamesDegenECC EqBratislava</v>
      </c>
      <c r="B200" s="66">
        <f t="shared" si="23"/>
        <v>199</v>
      </c>
      <c r="C200" s="3" t="s">
        <v>23</v>
      </c>
      <c r="D200" s="3" t="s">
        <v>24</v>
      </c>
      <c r="E200" s="3" t="s">
        <v>934</v>
      </c>
      <c r="F200" s="3" t="s">
        <v>487</v>
      </c>
      <c r="G200" s="3" t="s">
        <v>488</v>
      </c>
      <c r="H200" s="4">
        <v>43476</v>
      </c>
      <c r="I200" s="4">
        <v>43478</v>
      </c>
      <c r="J200" s="67">
        <f t="shared" si="20"/>
        <v>43469</v>
      </c>
      <c r="K200" s="67">
        <f t="shared" si="21"/>
        <v>43448</v>
      </c>
      <c r="L200" s="66">
        <f>COUNTIF(aanmeldingen!AA:AA,B200)</f>
        <v>0</v>
      </c>
      <c r="M200" s="2" t="str">
        <f>LEFT(C200,1)&amp;LEFT(D200,1)&amp;VLOOKUP(E200,lookups!G:H,2,FALSE)</f>
        <v>DDC</v>
      </c>
      <c r="N200" s="5"/>
    </row>
    <row r="201" spans="1:14" ht="11.25" customHeight="1" x14ac:dyDescent="0.2">
      <c r="A201" s="2" t="str">
        <f t="shared" si="22"/>
        <v>DamesFloretECCBratislava</v>
      </c>
      <c r="B201" s="66">
        <f t="shared" si="23"/>
        <v>200</v>
      </c>
      <c r="C201" s="3" t="s">
        <v>23</v>
      </c>
      <c r="D201" s="3" t="s">
        <v>28</v>
      </c>
      <c r="E201" s="3" t="s">
        <v>915</v>
      </c>
      <c r="F201" s="3" t="s">
        <v>487</v>
      </c>
      <c r="G201" s="3" t="s">
        <v>488</v>
      </c>
      <c r="H201" s="4">
        <v>43476</v>
      </c>
      <c r="I201" s="4">
        <v>43478</v>
      </c>
      <c r="J201" s="67">
        <f t="shared" si="20"/>
        <v>43469</v>
      </c>
      <c r="K201" s="67">
        <f t="shared" si="21"/>
        <v>43448</v>
      </c>
      <c r="L201" s="66">
        <f>COUNTIF(aanmeldingen!AA:AA,B201)</f>
        <v>0</v>
      </c>
      <c r="M201" s="2" t="str">
        <f>LEFT(C201,1)&amp;LEFT(D201,1)&amp;VLOOKUP(E201,lookups!G:H,2,FALSE)</f>
        <v>DFC</v>
      </c>
      <c r="N201" s="5"/>
    </row>
    <row r="202" spans="1:14" ht="11.25" customHeight="1" x14ac:dyDescent="0.2">
      <c r="A202" s="2" t="str">
        <f t="shared" si="22"/>
        <v>DamesFloretECC EqBratislava</v>
      </c>
      <c r="B202" s="66">
        <f t="shared" si="23"/>
        <v>201</v>
      </c>
      <c r="C202" s="3" t="s">
        <v>23</v>
      </c>
      <c r="D202" s="3" t="s">
        <v>28</v>
      </c>
      <c r="E202" s="3" t="s">
        <v>934</v>
      </c>
      <c r="F202" s="3" t="s">
        <v>487</v>
      </c>
      <c r="G202" s="3" t="s">
        <v>488</v>
      </c>
      <c r="H202" s="4">
        <v>43476</v>
      </c>
      <c r="I202" s="4">
        <v>43478</v>
      </c>
      <c r="J202" s="67">
        <f t="shared" si="20"/>
        <v>43469</v>
      </c>
      <c r="K202" s="67">
        <f t="shared" si="21"/>
        <v>43448</v>
      </c>
      <c r="L202" s="66">
        <f>COUNTIF(aanmeldingen!AA:AA,B202)</f>
        <v>0</v>
      </c>
      <c r="M202" s="2" t="str">
        <f>LEFT(C202,1)&amp;LEFT(D202,1)&amp;VLOOKUP(E202,lookups!G:H,2,FALSE)</f>
        <v>DFC</v>
      </c>
      <c r="N202" s="5"/>
    </row>
    <row r="203" spans="1:14" ht="11.25" customHeight="1" x14ac:dyDescent="0.2">
      <c r="A203" s="2" t="str">
        <f t="shared" si="22"/>
        <v>HerenDegenECCBratislava</v>
      </c>
      <c r="B203" s="66">
        <f t="shared" si="23"/>
        <v>202</v>
      </c>
      <c r="C203" s="3" t="s">
        <v>26</v>
      </c>
      <c r="D203" s="3" t="s">
        <v>24</v>
      </c>
      <c r="E203" s="3" t="s">
        <v>915</v>
      </c>
      <c r="F203" s="3" t="s">
        <v>487</v>
      </c>
      <c r="G203" s="3" t="s">
        <v>488</v>
      </c>
      <c r="H203" s="4">
        <v>43476</v>
      </c>
      <c r="I203" s="4">
        <v>43478</v>
      </c>
      <c r="J203" s="67">
        <f t="shared" si="20"/>
        <v>43469</v>
      </c>
      <c r="K203" s="67">
        <f t="shared" si="21"/>
        <v>43448</v>
      </c>
      <c r="L203" s="66">
        <f>COUNTIF(aanmeldingen!AA:AA,B203)</f>
        <v>1</v>
      </c>
      <c r="M203" s="2" t="str">
        <f>LEFT(C203,1)&amp;LEFT(D203,1)&amp;VLOOKUP(E203,lookups!G:H,2,FALSE)</f>
        <v>HDC</v>
      </c>
      <c r="N203" s="5"/>
    </row>
    <row r="204" spans="1:14" ht="11.25" customHeight="1" x14ac:dyDescent="0.2">
      <c r="A204" s="2" t="str">
        <f t="shared" si="22"/>
        <v>HerenDegenECC EqBratislava</v>
      </c>
      <c r="B204" s="66">
        <f t="shared" si="23"/>
        <v>203</v>
      </c>
      <c r="C204" s="3" t="s">
        <v>26</v>
      </c>
      <c r="D204" s="3" t="s">
        <v>24</v>
      </c>
      <c r="E204" s="3" t="s">
        <v>934</v>
      </c>
      <c r="F204" s="3" t="s">
        <v>487</v>
      </c>
      <c r="G204" s="3" t="s">
        <v>488</v>
      </c>
      <c r="H204" s="4">
        <v>43476</v>
      </c>
      <c r="I204" s="4">
        <v>43478</v>
      </c>
      <c r="J204" s="67">
        <f t="shared" si="20"/>
        <v>43469</v>
      </c>
      <c r="K204" s="67">
        <f t="shared" si="21"/>
        <v>43448</v>
      </c>
      <c r="L204" s="66">
        <f>COUNTIF(aanmeldingen!AA:AA,B204)</f>
        <v>0</v>
      </c>
      <c r="M204" s="2" t="str">
        <f>LEFT(C204,1)&amp;LEFT(D204,1)&amp;VLOOKUP(E204,lookups!G:H,2,FALSE)</f>
        <v>HDC</v>
      </c>
      <c r="N204" s="5"/>
    </row>
    <row r="205" spans="1:14" ht="11.25" customHeight="1" x14ac:dyDescent="0.2">
      <c r="A205" s="2" t="str">
        <f t="shared" si="22"/>
        <v>HerenFloretECCBratislava</v>
      </c>
      <c r="B205" s="66">
        <f t="shared" si="23"/>
        <v>204</v>
      </c>
      <c r="C205" s="3" t="s">
        <v>26</v>
      </c>
      <c r="D205" s="3" t="s">
        <v>28</v>
      </c>
      <c r="E205" s="3" t="s">
        <v>915</v>
      </c>
      <c r="F205" s="3" t="s">
        <v>487</v>
      </c>
      <c r="G205" s="3" t="s">
        <v>488</v>
      </c>
      <c r="H205" s="4">
        <v>43476</v>
      </c>
      <c r="I205" s="4">
        <v>43478</v>
      </c>
      <c r="J205" s="67">
        <f t="shared" si="20"/>
        <v>43469</v>
      </c>
      <c r="K205" s="67">
        <f t="shared" si="21"/>
        <v>43448</v>
      </c>
      <c r="L205" s="66">
        <f>COUNTIF(aanmeldingen!AA:AA,B205)</f>
        <v>6</v>
      </c>
      <c r="M205" s="2" t="str">
        <f>LEFT(C205,1)&amp;LEFT(D205,1)&amp;VLOOKUP(E205,lookups!G:H,2,FALSE)</f>
        <v>HFC</v>
      </c>
      <c r="N205" s="5"/>
    </row>
    <row r="206" spans="1:14" ht="11.25" customHeight="1" x14ac:dyDescent="0.2">
      <c r="A206" s="2" t="str">
        <f t="shared" si="22"/>
        <v>HerenFloretECC EqBratislava</v>
      </c>
      <c r="B206" s="66">
        <f t="shared" si="23"/>
        <v>205</v>
      </c>
      <c r="C206" s="3" t="s">
        <v>26</v>
      </c>
      <c r="D206" s="3" t="s">
        <v>28</v>
      </c>
      <c r="E206" s="3" t="s">
        <v>934</v>
      </c>
      <c r="F206" s="3" t="s">
        <v>487</v>
      </c>
      <c r="G206" s="3" t="s">
        <v>488</v>
      </c>
      <c r="H206" s="4">
        <v>43476</v>
      </c>
      <c r="I206" s="4">
        <v>43478</v>
      </c>
      <c r="J206" s="67">
        <f t="shared" ref="J206:J269" si="24">H206-7</f>
        <v>43469</v>
      </c>
      <c r="K206" s="67">
        <f t="shared" ref="K206:K269" si="25">H206-28</f>
        <v>43448</v>
      </c>
      <c r="L206" s="66">
        <f>COUNTIF(aanmeldingen!AA:AA,B206)</f>
        <v>6</v>
      </c>
      <c r="M206" s="2" t="str">
        <f>LEFT(C206,1)&amp;LEFT(D206,1)&amp;VLOOKUP(E206,lookups!G:H,2,FALSE)</f>
        <v>HFC</v>
      </c>
      <c r="N206" s="5"/>
    </row>
    <row r="207" spans="1:14" ht="11.25" customHeight="1" x14ac:dyDescent="0.2">
      <c r="A207" s="2" t="str">
        <f t="shared" si="22"/>
        <v>DamesFloretWBGdansk</v>
      </c>
      <c r="B207" s="66">
        <f t="shared" si="23"/>
        <v>206</v>
      </c>
      <c r="C207" s="3" t="s">
        <v>23</v>
      </c>
      <c r="D207" s="3" t="s">
        <v>28</v>
      </c>
      <c r="E207" s="3" t="s">
        <v>504</v>
      </c>
      <c r="F207" s="3" t="s">
        <v>687</v>
      </c>
      <c r="G207" s="3" t="s">
        <v>483</v>
      </c>
      <c r="H207" s="4">
        <v>43476</v>
      </c>
      <c r="I207" s="4">
        <v>43477</v>
      </c>
      <c r="J207" s="67">
        <f t="shared" si="24"/>
        <v>43469</v>
      </c>
      <c r="K207" s="67">
        <f t="shared" si="25"/>
        <v>43448</v>
      </c>
      <c r="L207" s="66">
        <f>COUNTIF(aanmeldingen!AA:AA,B207)</f>
        <v>0</v>
      </c>
      <c r="M207" s="2" t="str">
        <f>LEFT(C207,1)&amp;LEFT(D207,1)&amp;VLOOKUP(E207,lookups!G:H,2,FALSE)</f>
        <v>DFS</v>
      </c>
      <c r="N207" s="5"/>
    </row>
    <row r="208" spans="1:14" ht="11.25" customHeight="1" x14ac:dyDescent="0.2">
      <c r="A208" s="2" t="str">
        <f t="shared" si="22"/>
        <v>HerenDegenWBHeidenheim</v>
      </c>
      <c r="B208" s="66">
        <f t="shared" si="23"/>
        <v>207</v>
      </c>
      <c r="C208" s="3" t="s">
        <v>26</v>
      </c>
      <c r="D208" s="3" t="s">
        <v>24</v>
      </c>
      <c r="E208" s="3" t="s">
        <v>504</v>
      </c>
      <c r="F208" s="3" t="s">
        <v>499</v>
      </c>
      <c r="G208" s="3" t="s">
        <v>493</v>
      </c>
      <c r="H208" s="4">
        <v>43476</v>
      </c>
      <c r="I208" s="4">
        <v>43477</v>
      </c>
      <c r="J208" s="67">
        <f t="shared" si="24"/>
        <v>43469</v>
      </c>
      <c r="K208" s="67">
        <f t="shared" si="25"/>
        <v>43448</v>
      </c>
      <c r="L208" s="66">
        <f>COUNTIF(aanmeldingen!AA:AA,B208)</f>
        <v>8</v>
      </c>
      <c r="M208" s="2" t="str">
        <f>LEFT(C208,1)&amp;LEFT(D208,1)&amp;VLOOKUP(E208,lookups!G:H,2,FALSE)</f>
        <v>HDS</v>
      </c>
      <c r="N208" s="5"/>
    </row>
    <row r="209" spans="1:14" ht="11.25" customHeight="1" x14ac:dyDescent="0.2">
      <c r="A209" s="2" t="str">
        <f t="shared" si="22"/>
        <v>DamesDegenWBHavana</v>
      </c>
      <c r="B209" s="66">
        <f t="shared" si="23"/>
        <v>208</v>
      </c>
      <c r="C209" s="3" t="s">
        <v>23</v>
      </c>
      <c r="D209" s="3" t="s">
        <v>24</v>
      </c>
      <c r="E209" s="3" t="s">
        <v>504</v>
      </c>
      <c r="F209" s="3" t="s">
        <v>2916</v>
      </c>
      <c r="G209" s="3" t="s">
        <v>1818</v>
      </c>
      <c r="H209" s="4">
        <v>43476</v>
      </c>
      <c r="I209" s="4">
        <v>43477</v>
      </c>
      <c r="J209" s="67">
        <f t="shared" si="24"/>
        <v>43469</v>
      </c>
      <c r="K209" s="67">
        <f t="shared" si="25"/>
        <v>43448</v>
      </c>
      <c r="L209" s="66">
        <f>COUNTIF(aanmeldingen!AA:AA,B209)</f>
        <v>0</v>
      </c>
      <c r="M209" s="2" t="str">
        <f>LEFT(C209,1)&amp;LEFT(D209,1)&amp;VLOOKUP(E209,lookups!G:H,2,FALSE)</f>
        <v>DDS</v>
      </c>
      <c r="N209" s="5"/>
    </row>
    <row r="210" spans="1:14" ht="11.25" customHeight="1" x14ac:dyDescent="0.2">
      <c r="A210" s="2" t="str">
        <f t="shared" si="22"/>
        <v>HerenFloretWBParijs</v>
      </c>
      <c r="B210" s="66">
        <f t="shared" si="23"/>
        <v>209</v>
      </c>
      <c r="C210" s="3" t="s">
        <v>26</v>
      </c>
      <c r="D210" s="3" t="s">
        <v>28</v>
      </c>
      <c r="E210" s="3" t="s">
        <v>504</v>
      </c>
      <c r="F210" s="3" t="s">
        <v>2571</v>
      </c>
      <c r="G210" s="3" t="s">
        <v>498</v>
      </c>
      <c r="H210" s="4">
        <v>43476</v>
      </c>
      <c r="I210" s="4">
        <v>43477</v>
      </c>
      <c r="J210" s="67">
        <f t="shared" si="24"/>
        <v>43469</v>
      </c>
      <c r="K210" s="67">
        <f t="shared" si="25"/>
        <v>43448</v>
      </c>
      <c r="L210" s="66">
        <f>COUNTIF(aanmeldingen!AA:AA,B210)</f>
        <v>5</v>
      </c>
      <c r="M210" s="2" t="str">
        <f>LEFT(C210,1)&amp;LEFT(D210,1)&amp;VLOOKUP(E210,lookups!G:H,2,FALSE)</f>
        <v>HFS</v>
      </c>
      <c r="N210" s="5"/>
    </row>
    <row r="211" spans="1:14" ht="11.25" customHeight="1" x14ac:dyDescent="0.2">
      <c r="A211" s="2" t="str">
        <f t="shared" si="22"/>
        <v>DamesSabelU23Budapest</v>
      </c>
      <c r="B211" s="66">
        <f t="shared" si="23"/>
        <v>210</v>
      </c>
      <c r="C211" s="3" t="s">
        <v>23</v>
      </c>
      <c r="D211" s="3" t="s">
        <v>31</v>
      </c>
      <c r="E211" s="3" t="s">
        <v>936</v>
      </c>
      <c r="F211" s="3" t="s">
        <v>484</v>
      </c>
      <c r="G211" s="3" t="s">
        <v>485</v>
      </c>
      <c r="H211" s="4">
        <v>43477</v>
      </c>
      <c r="I211" s="4">
        <f>H211+1</f>
        <v>43478</v>
      </c>
      <c r="J211" s="67">
        <f t="shared" si="24"/>
        <v>43470</v>
      </c>
      <c r="K211" s="67">
        <f t="shared" si="25"/>
        <v>43449</v>
      </c>
      <c r="L211" s="66">
        <f>COUNTIF(aanmeldingen!AA:AA,B211)</f>
        <v>1</v>
      </c>
      <c r="M211" s="2" t="str">
        <f>LEFT(C211,1)&amp;LEFT(D211,1)&amp;VLOOKUP(E211,lookups!G:H,2,FALSE)</f>
        <v>DSS</v>
      </c>
      <c r="N211" s="5"/>
    </row>
    <row r="212" spans="1:14" ht="11.25" customHeight="1" x14ac:dyDescent="0.2">
      <c r="A212" s="2" t="str">
        <f t="shared" si="22"/>
        <v>HerenSabelU23Budapest</v>
      </c>
      <c r="B212" s="66">
        <f t="shared" si="23"/>
        <v>211</v>
      </c>
      <c r="C212" s="3" t="s">
        <v>26</v>
      </c>
      <c r="D212" s="3" t="s">
        <v>31</v>
      </c>
      <c r="E212" s="3" t="s">
        <v>936</v>
      </c>
      <c r="F212" s="3" t="s">
        <v>484</v>
      </c>
      <c r="G212" s="3" t="s">
        <v>485</v>
      </c>
      <c r="H212" s="4">
        <v>43477</v>
      </c>
      <c r="I212" s="4">
        <f>H212+1</f>
        <v>43478</v>
      </c>
      <c r="J212" s="67">
        <f t="shared" si="24"/>
        <v>43470</v>
      </c>
      <c r="K212" s="67">
        <f t="shared" si="25"/>
        <v>43449</v>
      </c>
      <c r="L212" s="66">
        <f>COUNTIF(aanmeldingen!AA:AA,B212)</f>
        <v>0</v>
      </c>
      <c r="M212" s="2" t="str">
        <f>LEFT(C212,1)&amp;LEFT(D212,1)&amp;VLOOKUP(E212,lookups!G:H,2,FALSE)</f>
        <v>HSS</v>
      </c>
      <c r="N212" s="5"/>
    </row>
    <row r="213" spans="1:14" ht="11.25" customHeight="1" x14ac:dyDescent="0.2">
      <c r="A213" s="2" t="str">
        <f t="shared" si="22"/>
        <v>DamesSabelECCMeylan</v>
      </c>
      <c r="B213" s="66">
        <f t="shared" si="23"/>
        <v>212</v>
      </c>
      <c r="C213" s="3" t="s">
        <v>23</v>
      </c>
      <c r="D213" s="3" t="s">
        <v>31</v>
      </c>
      <c r="E213" s="3" t="s">
        <v>915</v>
      </c>
      <c r="F213" s="3" t="s">
        <v>2592</v>
      </c>
      <c r="G213" s="3" t="s">
        <v>498</v>
      </c>
      <c r="H213" s="4">
        <v>43477</v>
      </c>
      <c r="I213" s="4">
        <v>43478</v>
      </c>
      <c r="J213" s="67">
        <f t="shared" si="24"/>
        <v>43470</v>
      </c>
      <c r="K213" s="67">
        <f t="shared" si="25"/>
        <v>43449</v>
      </c>
      <c r="L213" s="66">
        <f>COUNTIF(aanmeldingen!AA:AA,B213)</f>
        <v>1</v>
      </c>
      <c r="M213" s="2" t="str">
        <f>LEFT(C213,1)&amp;LEFT(D213,1)&amp;VLOOKUP(E213,lookups!G:H,2,FALSE)</f>
        <v>DSC</v>
      </c>
      <c r="N213" s="5"/>
    </row>
    <row r="214" spans="1:14" ht="11.25" customHeight="1" x14ac:dyDescent="0.2">
      <c r="A214" s="2" t="str">
        <f t="shared" si="22"/>
        <v>HerenSabelECCMeylan</v>
      </c>
      <c r="B214" s="66">
        <f t="shared" si="23"/>
        <v>213</v>
      </c>
      <c r="C214" s="3" t="s">
        <v>26</v>
      </c>
      <c r="D214" s="3" t="s">
        <v>31</v>
      </c>
      <c r="E214" s="3" t="s">
        <v>915</v>
      </c>
      <c r="F214" s="3" t="s">
        <v>2592</v>
      </c>
      <c r="G214" s="3" t="s">
        <v>498</v>
      </c>
      <c r="H214" s="4">
        <v>43477</v>
      </c>
      <c r="I214" s="4">
        <v>43478</v>
      </c>
      <c r="J214" s="67">
        <f t="shared" si="24"/>
        <v>43470</v>
      </c>
      <c r="K214" s="67">
        <f t="shared" si="25"/>
        <v>43449</v>
      </c>
      <c r="L214" s="66">
        <f>COUNTIF(aanmeldingen!AA:AA,B214)</f>
        <v>3</v>
      </c>
      <c r="M214" s="2" t="str">
        <f>LEFT(C214,1)&amp;LEFT(D214,1)&amp;VLOOKUP(E214,lookups!G:H,2,FALSE)</f>
        <v>HSC</v>
      </c>
      <c r="N214" s="5"/>
    </row>
    <row r="215" spans="1:14" ht="11.25" customHeight="1" x14ac:dyDescent="0.2">
      <c r="A215" s="2" t="str">
        <f t="shared" si="22"/>
        <v>DamesFloretU23Parijs Antony</v>
      </c>
      <c r="B215" s="66">
        <f t="shared" si="23"/>
        <v>214</v>
      </c>
      <c r="C215" s="3" t="s">
        <v>23</v>
      </c>
      <c r="D215" s="3" t="s">
        <v>28</v>
      </c>
      <c r="E215" s="3" t="s">
        <v>936</v>
      </c>
      <c r="F215" s="3" t="s">
        <v>2567</v>
      </c>
      <c r="G215" s="3" t="s">
        <v>498</v>
      </c>
      <c r="H215" s="4">
        <v>43477</v>
      </c>
      <c r="I215" s="4">
        <f>H215+1</f>
        <v>43478</v>
      </c>
      <c r="J215" s="67">
        <f t="shared" si="24"/>
        <v>43470</v>
      </c>
      <c r="K215" s="67">
        <f t="shared" si="25"/>
        <v>43449</v>
      </c>
      <c r="L215" s="66">
        <f>COUNTIF(aanmeldingen!AA:AA,B215)</f>
        <v>0</v>
      </c>
      <c r="M215" s="2" t="str">
        <f>LEFT(C215,1)&amp;LEFT(D215,1)&amp;VLOOKUP(E215,lookups!G:H,2,FALSE)</f>
        <v>DFS</v>
      </c>
      <c r="N215" s="5"/>
    </row>
    <row r="216" spans="1:14" ht="11.25" customHeight="1" x14ac:dyDescent="0.2">
      <c r="A216" s="2" t="str">
        <f t="shared" si="22"/>
        <v>DamesFloretECCPoznan</v>
      </c>
      <c r="B216" s="66">
        <f t="shared" si="23"/>
        <v>215</v>
      </c>
      <c r="C216" s="3" t="s">
        <v>23</v>
      </c>
      <c r="D216" s="3" t="s">
        <v>28</v>
      </c>
      <c r="E216" s="3" t="s">
        <v>915</v>
      </c>
      <c r="F216" s="3" t="s">
        <v>776</v>
      </c>
      <c r="G216" s="3" t="s">
        <v>483</v>
      </c>
      <c r="H216" s="4">
        <v>43477</v>
      </c>
      <c r="I216" s="4">
        <v>43478</v>
      </c>
      <c r="J216" s="67">
        <f t="shared" si="24"/>
        <v>43470</v>
      </c>
      <c r="K216" s="67">
        <f t="shared" si="25"/>
        <v>43449</v>
      </c>
      <c r="L216" s="66">
        <f>COUNTIF(aanmeldingen!AA:AA,B216)</f>
        <v>6</v>
      </c>
      <c r="M216" s="2" t="str">
        <f>LEFT(C216,1)&amp;LEFT(D216,1)&amp;VLOOKUP(E216,lookups!G:H,2,FALSE)</f>
        <v>DFC</v>
      </c>
      <c r="N216" s="5"/>
    </row>
    <row r="217" spans="1:14" ht="11.25" customHeight="1" x14ac:dyDescent="0.2">
      <c r="A217" s="2" t="str">
        <f t="shared" si="22"/>
        <v>DamesFloretECC EqPoznan</v>
      </c>
      <c r="B217" s="66">
        <f t="shared" si="23"/>
        <v>216</v>
      </c>
      <c r="C217" s="3" t="s">
        <v>23</v>
      </c>
      <c r="D217" s="3" t="s">
        <v>28</v>
      </c>
      <c r="E217" s="3" t="s">
        <v>934</v>
      </c>
      <c r="F217" s="3" t="s">
        <v>776</v>
      </c>
      <c r="G217" s="3" t="s">
        <v>483</v>
      </c>
      <c r="H217" s="4">
        <v>43477</v>
      </c>
      <c r="I217" s="4">
        <v>43478</v>
      </c>
      <c r="J217" s="67">
        <f t="shared" si="24"/>
        <v>43470</v>
      </c>
      <c r="K217" s="67">
        <f t="shared" si="25"/>
        <v>43449</v>
      </c>
      <c r="L217" s="66">
        <f>COUNTIF(aanmeldingen!AA:AA,B217)</f>
        <v>6</v>
      </c>
      <c r="M217" s="2" t="str">
        <f>LEFT(C217,1)&amp;LEFT(D217,1)&amp;VLOOKUP(E217,lookups!G:H,2,FALSE)</f>
        <v>DFC</v>
      </c>
      <c r="N217" s="5"/>
    </row>
    <row r="218" spans="1:14" ht="11.25" customHeight="1" x14ac:dyDescent="0.2">
      <c r="A218" s="2" t="str">
        <f t="shared" si="22"/>
        <v>DamesFloretWB EqGdansk</v>
      </c>
      <c r="B218" s="66">
        <f t="shared" si="23"/>
        <v>217</v>
      </c>
      <c r="C218" s="3" t="s">
        <v>23</v>
      </c>
      <c r="D218" s="3" t="s">
        <v>28</v>
      </c>
      <c r="E218" s="3" t="s">
        <v>682</v>
      </c>
      <c r="F218" s="3" t="s">
        <v>687</v>
      </c>
      <c r="G218" s="3" t="s">
        <v>483</v>
      </c>
      <c r="H218" s="4">
        <v>43478</v>
      </c>
      <c r="I218" s="4">
        <v>43478</v>
      </c>
      <c r="J218" s="67">
        <f t="shared" si="24"/>
        <v>43471</v>
      </c>
      <c r="K218" s="67">
        <f t="shared" si="25"/>
        <v>43450</v>
      </c>
      <c r="L218" s="66">
        <f>COUNTIF(aanmeldingen!AA:AA,B218)</f>
        <v>0</v>
      </c>
      <c r="M218" s="2" t="str">
        <f>LEFT(C218,1)&amp;LEFT(D218,1)&amp;VLOOKUP(E218,lookups!G:H,2,FALSE)</f>
        <v>DFS</v>
      </c>
      <c r="N218" s="5"/>
    </row>
    <row r="219" spans="1:14" ht="11.25" customHeight="1" x14ac:dyDescent="0.2">
      <c r="A219" s="2" t="str">
        <f t="shared" si="22"/>
        <v>HerenDegenWB EqHeidenheim</v>
      </c>
      <c r="B219" s="66">
        <f t="shared" si="23"/>
        <v>218</v>
      </c>
      <c r="C219" s="3" t="s">
        <v>26</v>
      </c>
      <c r="D219" s="3" t="s">
        <v>24</v>
      </c>
      <c r="E219" s="3" t="s">
        <v>682</v>
      </c>
      <c r="F219" s="3" t="s">
        <v>499</v>
      </c>
      <c r="G219" s="3" t="s">
        <v>493</v>
      </c>
      <c r="H219" s="4">
        <v>43478</v>
      </c>
      <c r="I219" s="4">
        <v>43478</v>
      </c>
      <c r="J219" s="67">
        <f t="shared" si="24"/>
        <v>43471</v>
      </c>
      <c r="K219" s="67">
        <f t="shared" si="25"/>
        <v>43450</v>
      </c>
      <c r="L219" s="66">
        <f>COUNTIF(aanmeldingen!AA:AA,B219)</f>
        <v>4</v>
      </c>
      <c r="M219" s="2" t="str">
        <f>LEFT(C219,1)&amp;LEFT(D219,1)&amp;VLOOKUP(E219,lookups!G:H,2,FALSE)</f>
        <v>HDS</v>
      </c>
    </row>
    <row r="220" spans="1:14" ht="11.25" customHeight="1" x14ac:dyDescent="0.2">
      <c r="A220" s="2" t="str">
        <f t="shared" si="22"/>
        <v>DamesDegenWB EqHavana</v>
      </c>
      <c r="B220" s="66">
        <f t="shared" si="23"/>
        <v>219</v>
      </c>
      <c r="C220" s="3" t="s">
        <v>23</v>
      </c>
      <c r="D220" s="3" t="s">
        <v>24</v>
      </c>
      <c r="E220" s="3" t="s">
        <v>682</v>
      </c>
      <c r="F220" s="3" t="s">
        <v>2916</v>
      </c>
      <c r="G220" s="3" t="s">
        <v>1818</v>
      </c>
      <c r="H220" s="4">
        <v>43478</v>
      </c>
      <c r="I220" s="4">
        <v>43478</v>
      </c>
      <c r="J220" s="67">
        <f t="shared" si="24"/>
        <v>43471</v>
      </c>
      <c r="K220" s="67">
        <f t="shared" si="25"/>
        <v>43450</v>
      </c>
      <c r="L220" s="66">
        <f>COUNTIF(aanmeldingen!AA:AA,B220)</f>
        <v>0</v>
      </c>
      <c r="M220" s="2" t="str">
        <f>LEFT(C220,1)&amp;LEFT(D220,1)&amp;VLOOKUP(E220,lookups!G:H,2,FALSE)</f>
        <v>DDS</v>
      </c>
    </row>
    <row r="221" spans="1:14" ht="11.25" customHeight="1" x14ac:dyDescent="0.2">
      <c r="A221" s="2" t="str">
        <f t="shared" si="22"/>
        <v>HerenFloretWB EqParijs</v>
      </c>
      <c r="B221" s="66">
        <f t="shared" si="23"/>
        <v>220</v>
      </c>
      <c r="C221" s="3" t="s">
        <v>26</v>
      </c>
      <c r="D221" s="3" t="s">
        <v>28</v>
      </c>
      <c r="E221" s="3" t="s">
        <v>682</v>
      </c>
      <c r="F221" s="3" t="s">
        <v>2571</v>
      </c>
      <c r="G221" s="3" t="s">
        <v>498</v>
      </c>
      <c r="H221" s="4">
        <v>43478</v>
      </c>
      <c r="I221" s="4">
        <v>43478</v>
      </c>
      <c r="J221" s="67">
        <f t="shared" si="24"/>
        <v>43471</v>
      </c>
      <c r="K221" s="67">
        <f t="shared" si="25"/>
        <v>43450</v>
      </c>
      <c r="L221" s="66">
        <f>COUNTIF(aanmeldingen!AA:AA,B221)</f>
        <v>4</v>
      </c>
      <c r="M221" s="2" t="str">
        <f>LEFT(C221,1)&amp;LEFT(D221,1)&amp;VLOOKUP(E221,lookups!G:H,2,FALSE)</f>
        <v>HFS</v>
      </c>
    </row>
    <row r="222" spans="1:14" ht="11.25" customHeight="1" x14ac:dyDescent="0.2">
      <c r="A222" s="2" t="str">
        <f t="shared" si="22"/>
        <v>HerenFloretWB JunAix-en-Provence</v>
      </c>
      <c r="B222" s="66">
        <f t="shared" si="23"/>
        <v>221</v>
      </c>
      <c r="C222" s="3" t="s">
        <v>26</v>
      </c>
      <c r="D222" s="3" t="s">
        <v>28</v>
      </c>
      <c r="E222" s="3" t="s">
        <v>480</v>
      </c>
      <c r="F222" s="3" t="s">
        <v>686</v>
      </c>
      <c r="G222" s="3" t="s">
        <v>498</v>
      </c>
      <c r="H222" s="4">
        <v>43484</v>
      </c>
      <c r="I222" s="4">
        <v>43484</v>
      </c>
      <c r="J222" s="67">
        <f t="shared" si="24"/>
        <v>43477</v>
      </c>
      <c r="K222" s="67">
        <f t="shared" si="25"/>
        <v>43456</v>
      </c>
      <c r="L222" s="66">
        <f>COUNTIF(aanmeldingen!AA:AA,B222)</f>
        <v>5</v>
      </c>
      <c r="M222" s="2" t="str">
        <f>LEFT(C222,1)&amp;LEFT(D222,1)&amp;VLOOKUP(E222,lookups!G:H,2,FALSE)</f>
        <v>HFJ</v>
      </c>
    </row>
    <row r="223" spans="1:14" ht="11.25" customHeight="1" x14ac:dyDescent="0.2">
      <c r="A223" s="2" t="str">
        <f t="shared" si="22"/>
        <v>DamesDegenWB JunMaalot</v>
      </c>
      <c r="B223" s="66">
        <f t="shared" si="23"/>
        <v>222</v>
      </c>
      <c r="C223" s="3" t="s">
        <v>23</v>
      </c>
      <c r="D223" s="3" t="s">
        <v>24</v>
      </c>
      <c r="E223" s="3" t="s">
        <v>480</v>
      </c>
      <c r="F223" s="3" t="s">
        <v>2357</v>
      </c>
      <c r="G223" s="3" t="s">
        <v>1036</v>
      </c>
      <c r="H223" s="4">
        <v>43484</v>
      </c>
      <c r="I223" s="4">
        <v>43485</v>
      </c>
      <c r="J223" s="67">
        <f t="shared" si="24"/>
        <v>43477</v>
      </c>
      <c r="K223" s="67">
        <f t="shared" si="25"/>
        <v>43456</v>
      </c>
      <c r="L223" s="66">
        <f>COUNTIF(aanmeldingen!AA:AA,B223)</f>
        <v>0</v>
      </c>
      <c r="M223" s="2" t="str">
        <f>LEFT(C223,1)&amp;LEFT(D223,1)&amp;VLOOKUP(E223,lookups!G:H,2,FALSE)</f>
        <v>DDJ</v>
      </c>
    </row>
    <row r="224" spans="1:14" ht="11.25" customHeight="1" x14ac:dyDescent="0.2">
      <c r="A224" s="2" t="str">
        <f t="shared" si="22"/>
        <v>HerenDegenWB JunManama</v>
      </c>
      <c r="B224" s="66">
        <f t="shared" si="23"/>
        <v>223</v>
      </c>
      <c r="C224" s="3" t="s">
        <v>26</v>
      </c>
      <c r="D224" s="3" t="s">
        <v>24</v>
      </c>
      <c r="E224" s="3" t="s">
        <v>480</v>
      </c>
      <c r="F224" s="3" t="s">
        <v>1763</v>
      </c>
      <c r="G224" s="3" t="s">
        <v>2367</v>
      </c>
      <c r="H224" s="4">
        <v>43484</v>
      </c>
      <c r="I224" s="4">
        <v>43485</v>
      </c>
      <c r="J224" s="67">
        <f t="shared" si="24"/>
        <v>43477</v>
      </c>
      <c r="K224" s="67">
        <f t="shared" si="25"/>
        <v>43456</v>
      </c>
      <c r="L224" s="66">
        <f>COUNTIF(aanmeldingen!AA:AA,B224)</f>
        <v>0</v>
      </c>
      <c r="M224" s="2" t="str">
        <f>LEFT(C224,1)&amp;LEFT(D224,1)&amp;VLOOKUP(E224,lookups!G:H,2,FALSE)</f>
        <v>HDJ</v>
      </c>
    </row>
    <row r="225" spans="1:13" ht="11.25" customHeight="1" x14ac:dyDescent="0.2">
      <c r="A225" s="2" t="str">
        <f t="shared" si="22"/>
        <v>HerenSabelWB JunPhoenix</v>
      </c>
      <c r="B225" s="66">
        <f t="shared" si="23"/>
        <v>224</v>
      </c>
      <c r="C225" s="3" t="s">
        <v>26</v>
      </c>
      <c r="D225" s="3" t="s">
        <v>31</v>
      </c>
      <c r="E225" s="3" t="s">
        <v>480</v>
      </c>
      <c r="F225" s="3" t="s">
        <v>680</v>
      </c>
      <c r="G225" s="3" t="s">
        <v>681</v>
      </c>
      <c r="H225" s="4">
        <v>43484</v>
      </c>
      <c r="I225" s="4">
        <v>43484</v>
      </c>
      <c r="J225" s="67">
        <f t="shared" si="24"/>
        <v>43477</v>
      </c>
      <c r="K225" s="67">
        <f t="shared" si="25"/>
        <v>43456</v>
      </c>
      <c r="L225" s="66">
        <f>COUNTIF(aanmeldingen!AA:AA,B225)</f>
        <v>0</v>
      </c>
      <c r="M225" s="2" t="str">
        <f>LEFT(C225,1)&amp;LEFT(D225,1)&amp;VLOOKUP(E225,lookups!G:H,2,FALSE)</f>
        <v>HSJ</v>
      </c>
    </row>
    <row r="226" spans="1:13" ht="11.25" customHeight="1" x14ac:dyDescent="0.2">
      <c r="A226" s="2" t="str">
        <f t="shared" si="22"/>
        <v>DamesSabelWB JunSegovia</v>
      </c>
      <c r="B226" s="66">
        <f t="shared" si="23"/>
        <v>225</v>
      </c>
      <c r="C226" s="3" t="s">
        <v>23</v>
      </c>
      <c r="D226" s="3" t="s">
        <v>31</v>
      </c>
      <c r="E226" s="3" t="s">
        <v>480</v>
      </c>
      <c r="F226" s="3" t="s">
        <v>1026</v>
      </c>
      <c r="G226" s="3" t="s">
        <v>669</v>
      </c>
      <c r="H226" s="4">
        <v>43484</v>
      </c>
      <c r="I226" s="4">
        <v>43484</v>
      </c>
      <c r="J226" s="67">
        <f t="shared" si="24"/>
        <v>43477</v>
      </c>
      <c r="K226" s="67">
        <f t="shared" si="25"/>
        <v>43456</v>
      </c>
      <c r="L226" s="66">
        <f>COUNTIF(aanmeldingen!AA:AA,B226)</f>
        <v>1</v>
      </c>
      <c r="M226" s="2" t="str">
        <f>LEFT(C226,1)&amp;LEFT(D226,1)&amp;VLOOKUP(E226,lookups!G:H,2,FALSE)</f>
        <v>DSJ</v>
      </c>
    </row>
    <row r="227" spans="1:13" ht="11.25" customHeight="1" x14ac:dyDescent="0.2">
      <c r="A227" s="2" t="str">
        <f t="shared" si="22"/>
        <v>DamesFloretWB JunZagreb</v>
      </c>
      <c r="B227" s="66">
        <f t="shared" si="23"/>
        <v>226</v>
      </c>
      <c r="C227" s="3" t="s">
        <v>23</v>
      </c>
      <c r="D227" s="3" t="s">
        <v>28</v>
      </c>
      <c r="E227" s="3" t="s">
        <v>480</v>
      </c>
      <c r="F227" s="3" t="s">
        <v>678</v>
      </c>
      <c r="G227" s="3" t="s">
        <v>1106</v>
      </c>
      <c r="H227" s="4">
        <v>43484</v>
      </c>
      <c r="I227" s="4">
        <v>43484</v>
      </c>
      <c r="J227" s="67">
        <f t="shared" si="24"/>
        <v>43477</v>
      </c>
      <c r="K227" s="67">
        <f t="shared" si="25"/>
        <v>43456</v>
      </c>
      <c r="L227" s="66">
        <f>COUNTIF(aanmeldingen!AA:AA,B227)</f>
        <v>0</v>
      </c>
      <c r="M227" s="2" t="str">
        <f>LEFT(C227,1)&amp;LEFT(D227,1)&amp;VLOOKUP(E227,lookups!G:H,2,FALSE)</f>
        <v>DFJ</v>
      </c>
    </row>
    <row r="228" spans="1:13" ht="11.25" customHeight="1" x14ac:dyDescent="0.2">
      <c r="A228" s="2" t="str">
        <f t="shared" si="22"/>
        <v>HerenFloretWB Jun EqAix-en-Provence</v>
      </c>
      <c r="B228" s="66">
        <f t="shared" si="23"/>
        <v>227</v>
      </c>
      <c r="C228" s="3" t="s">
        <v>26</v>
      </c>
      <c r="D228" s="3" t="s">
        <v>28</v>
      </c>
      <c r="E228" s="3" t="s">
        <v>963</v>
      </c>
      <c r="F228" s="3" t="s">
        <v>686</v>
      </c>
      <c r="G228" s="3" t="s">
        <v>498</v>
      </c>
      <c r="H228" s="4">
        <v>43485</v>
      </c>
      <c r="I228" s="4">
        <v>43485</v>
      </c>
      <c r="J228" s="67">
        <f t="shared" si="24"/>
        <v>43478</v>
      </c>
      <c r="K228" s="67">
        <f t="shared" si="25"/>
        <v>43457</v>
      </c>
      <c r="L228" s="66">
        <f>COUNTIF(aanmeldingen!AA:AA,B228)</f>
        <v>4</v>
      </c>
      <c r="M228" s="2" t="str">
        <f>LEFT(C228,1)&amp;LEFT(D228,1)&amp;VLOOKUP(E228,lookups!G:H,2,FALSE)</f>
        <v>HFJ</v>
      </c>
    </row>
    <row r="229" spans="1:13" ht="11.25" customHeight="1" x14ac:dyDescent="0.2">
      <c r="A229" s="2" t="str">
        <f t="shared" si="22"/>
        <v>HerenSabelWB Jun EqPhoenix</v>
      </c>
      <c r="B229" s="66">
        <f t="shared" si="23"/>
        <v>228</v>
      </c>
      <c r="C229" s="3" t="s">
        <v>26</v>
      </c>
      <c r="D229" s="3" t="s">
        <v>31</v>
      </c>
      <c r="E229" s="3" t="s">
        <v>963</v>
      </c>
      <c r="F229" s="3" t="s">
        <v>680</v>
      </c>
      <c r="G229" s="3" t="s">
        <v>681</v>
      </c>
      <c r="H229" s="4">
        <v>43485</v>
      </c>
      <c r="I229" s="4">
        <v>43485</v>
      </c>
      <c r="J229" s="67">
        <f t="shared" si="24"/>
        <v>43478</v>
      </c>
      <c r="K229" s="67">
        <f t="shared" si="25"/>
        <v>43457</v>
      </c>
      <c r="L229" s="66">
        <f>COUNTIF(aanmeldingen!AA:AA,B229)</f>
        <v>0</v>
      </c>
      <c r="M229" s="2" t="str">
        <f>LEFT(C229,1)&amp;LEFT(D229,1)&amp;VLOOKUP(E229,lookups!G:H,2,FALSE)</f>
        <v>HSJ</v>
      </c>
    </row>
    <row r="230" spans="1:13" ht="11.25" customHeight="1" x14ac:dyDescent="0.2">
      <c r="A230" s="2" t="str">
        <f t="shared" si="22"/>
        <v>DamesSabelWB Jun EqSegovia</v>
      </c>
      <c r="B230" s="66">
        <f t="shared" si="23"/>
        <v>229</v>
      </c>
      <c r="C230" s="3" t="s">
        <v>23</v>
      </c>
      <c r="D230" s="3" t="s">
        <v>31</v>
      </c>
      <c r="E230" s="3" t="s">
        <v>963</v>
      </c>
      <c r="F230" s="3" t="s">
        <v>1026</v>
      </c>
      <c r="G230" s="3" t="s">
        <v>669</v>
      </c>
      <c r="H230" s="4">
        <v>43485</v>
      </c>
      <c r="I230" s="4">
        <v>43485</v>
      </c>
      <c r="J230" s="67">
        <f t="shared" si="24"/>
        <v>43478</v>
      </c>
      <c r="K230" s="67">
        <f t="shared" si="25"/>
        <v>43457</v>
      </c>
      <c r="L230" s="66">
        <f>COUNTIF(aanmeldingen!AA:AA,B230)</f>
        <v>0</v>
      </c>
      <c r="M230" s="2" t="str">
        <f>LEFT(C230,1)&amp;LEFT(D230,1)&amp;VLOOKUP(E230,lookups!G:H,2,FALSE)</f>
        <v>DSJ</v>
      </c>
    </row>
    <row r="231" spans="1:13" ht="11.25" customHeight="1" x14ac:dyDescent="0.2">
      <c r="A231" s="2" t="str">
        <f t="shared" si="22"/>
        <v>DamesFloretWB Jun EqZagreb</v>
      </c>
      <c r="B231" s="66">
        <f t="shared" si="23"/>
        <v>230</v>
      </c>
      <c r="C231" s="3" t="s">
        <v>23</v>
      </c>
      <c r="D231" s="3" t="s">
        <v>28</v>
      </c>
      <c r="E231" s="3" t="s">
        <v>963</v>
      </c>
      <c r="F231" s="3" t="s">
        <v>678</v>
      </c>
      <c r="G231" s="3" t="s">
        <v>1106</v>
      </c>
      <c r="H231" s="4">
        <v>43485</v>
      </c>
      <c r="I231" s="4">
        <v>43485</v>
      </c>
      <c r="J231" s="67">
        <f t="shared" si="24"/>
        <v>43478</v>
      </c>
      <c r="K231" s="67">
        <f t="shared" si="25"/>
        <v>43457</v>
      </c>
      <c r="L231" s="66">
        <f>COUNTIF(aanmeldingen!AA:AA,B231)</f>
        <v>0</v>
      </c>
      <c r="M231" s="2" t="str">
        <f>LEFT(C231,1)&amp;LEFT(D231,1)&amp;VLOOKUP(E231,lookups!G:H,2,FALSE)</f>
        <v>DFJ</v>
      </c>
    </row>
    <row r="232" spans="1:13" ht="11.25" customHeight="1" x14ac:dyDescent="0.2">
      <c r="A232" s="2" t="str">
        <f t="shared" si="22"/>
        <v>DamesDegenGPDoha</v>
      </c>
      <c r="B232" s="66">
        <f t="shared" si="23"/>
        <v>231</v>
      </c>
      <c r="C232" s="3" t="s">
        <v>23</v>
      </c>
      <c r="D232" s="3" t="s">
        <v>24</v>
      </c>
      <c r="E232" s="3" t="s">
        <v>505</v>
      </c>
      <c r="F232" s="3" t="s">
        <v>684</v>
      </c>
      <c r="G232" s="3" t="s">
        <v>1046</v>
      </c>
      <c r="H232" s="4">
        <v>43490</v>
      </c>
      <c r="I232" s="4">
        <v>43492</v>
      </c>
      <c r="J232" s="67">
        <f t="shared" si="24"/>
        <v>43483</v>
      </c>
      <c r="K232" s="67">
        <f t="shared" si="25"/>
        <v>43462</v>
      </c>
      <c r="L232" s="66">
        <f>COUNTIF(aanmeldingen!AA:AA,B232)</f>
        <v>1</v>
      </c>
      <c r="M232" s="2" t="str">
        <f>LEFT(C232,1)&amp;LEFT(D232,1)&amp;VLOOKUP(E232,lookups!G:H,2,FALSE)</f>
        <v>DDS</v>
      </c>
    </row>
    <row r="233" spans="1:13" ht="11.25" customHeight="1" x14ac:dyDescent="0.2">
      <c r="A233" s="2" t="str">
        <f t="shared" si="22"/>
        <v>HerenDegenGPDoha</v>
      </c>
      <c r="B233" s="66">
        <f t="shared" si="23"/>
        <v>232</v>
      </c>
      <c r="C233" s="3" t="s">
        <v>26</v>
      </c>
      <c r="D233" s="3" t="s">
        <v>24</v>
      </c>
      <c r="E233" s="3" t="s">
        <v>505</v>
      </c>
      <c r="F233" s="3" t="s">
        <v>684</v>
      </c>
      <c r="G233" s="3" t="s">
        <v>1046</v>
      </c>
      <c r="H233" s="4">
        <v>43490</v>
      </c>
      <c r="I233" s="4">
        <v>43492</v>
      </c>
      <c r="J233" s="67">
        <f t="shared" si="24"/>
        <v>43483</v>
      </c>
      <c r="K233" s="67">
        <f t="shared" si="25"/>
        <v>43462</v>
      </c>
      <c r="L233" s="66">
        <f>COUNTIF(aanmeldingen!AA:AA,B233)</f>
        <v>2</v>
      </c>
      <c r="M233" s="2" t="str">
        <f>LEFT(C233,1)&amp;LEFT(D233,1)&amp;VLOOKUP(E233,lookups!G:H,2,FALSE)</f>
        <v>HDS</v>
      </c>
    </row>
    <row r="234" spans="1:13" ht="11.25" customHeight="1" x14ac:dyDescent="0.2">
      <c r="A234" s="2" t="str">
        <f t="shared" si="22"/>
        <v>DamesSabelWBSalt Lake City</v>
      </c>
      <c r="B234" s="66">
        <f t="shared" si="23"/>
        <v>233</v>
      </c>
      <c r="C234" s="3" t="s">
        <v>23</v>
      </c>
      <c r="D234" s="3" t="s">
        <v>31</v>
      </c>
      <c r="E234" s="3" t="s">
        <v>504</v>
      </c>
      <c r="F234" s="3" t="s">
        <v>2368</v>
      </c>
      <c r="G234" s="3" t="s">
        <v>681</v>
      </c>
      <c r="H234" s="4">
        <v>43490</v>
      </c>
      <c r="I234" s="4">
        <v>43491</v>
      </c>
      <c r="J234" s="67">
        <f t="shared" si="24"/>
        <v>43483</v>
      </c>
      <c r="K234" s="67">
        <f t="shared" si="25"/>
        <v>43462</v>
      </c>
      <c r="L234" s="66">
        <f>COUNTIF(aanmeldingen!AA:AA,B234)</f>
        <v>0</v>
      </c>
      <c r="M234" s="2" t="str">
        <f>LEFT(C234,1)&amp;LEFT(D234,1)&amp;VLOOKUP(E234,lookups!G:H,2,FALSE)</f>
        <v>DSS</v>
      </c>
    </row>
    <row r="235" spans="1:13" ht="11.25" customHeight="1" x14ac:dyDescent="0.2">
      <c r="A235" s="2" t="str">
        <f t="shared" si="22"/>
        <v>DamesFloretWBSt-Maur</v>
      </c>
      <c r="B235" s="66">
        <f t="shared" si="23"/>
        <v>234</v>
      </c>
      <c r="C235" s="3" t="s">
        <v>23</v>
      </c>
      <c r="D235" s="3" t="s">
        <v>28</v>
      </c>
      <c r="E235" s="3" t="s">
        <v>504</v>
      </c>
      <c r="F235" s="3" t="s">
        <v>822</v>
      </c>
      <c r="G235" s="3" t="s">
        <v>498</v>
      </c>
      <c r="H235" s="4">
        <v>43490</v>
      </c>
      <c r="I235" s="4">
        <v>43491</v>
      </c>
      <c r="J235" s="67">
        <f t="shared" si="24"/>
        <v>43483</v>
      </c>
      <c r="K235" s="67">
        <f t="shared" si="25"/>
        <v>43462</v>
      </c>
      <c r="L235" s="66">
        <f>COUNTIF(aanmeldingen!AA:AA,B235)</f>
        <v>1</v>
      </c>
      <c r="M235" s="2" t="str">
        <f>LEFT(C235,1)&amp;LEFT(D235,1)&amp;VLOOKUP(E235,lookups!G:H,2,FALSE)</f>
        <v>DFS</v>
      </c>
    </row>
    <row r="236" spans="1:13" ht="11.25" customHeight="1" x14ac:dyDescent="0.2">
      <c r="A236" s="2" t="str">
        <f t="shared" si="22"/>
        <v>HerenFloretWBTokyo</v>
      </c>
      <c r="B236" s="66">
        <f t="shared" si="23"/>
        <v>235</v>
      </c>
      <c r="C236" s="3" t="s">
        <v>26</v>
      </c>
      <c r="D236" s="3" t="s">
        <v>28</v>
      </c>
      <c r="E236" s="3" t="s">
        <v>504</v>
      </c>
      <c r="F236" s="3" t="s">
        <v>823</v>
      </c>
      <c r="G236" s="3" t="s">
        <v>2366</v>
      </c>
      <c r="H236" s="4">
        <v>43490</v>
      </c>
      <c r="I236" s="4">
        <v>43491</v>
      </c>
      <c r="J236" s="67">
        <f t="shared" si="24"/>
        <v>43483</v>
      </c>
      <c r="K236" s="67">
        <f t="shared" si="25"/>
        <v>43462</v>
      </c>
      <c r="L236" s="66">
        <f>COUNTIF(aanmeldingen!AA:AA,B236)</f>
        <v>0</v>
      </c>
      <c r="M236" s="2" t="str">
        <f>LEFT(C236,1)&amp;LEFT(D236,1)&amp;VLOOKUP(E236,lookups!G:H,2,FALSE)</f>
        <v>HFS</v>
      </c>
    </row>
    <row r="237" spans="1:13" ht="11.25" customHeight="1" x14ac:dyDescent="0.2">
      <c r="A237" s="2" t="str">
        <f t="shared" si="22"/>
        <v>DamesDegenU23Busto Arsizio</v>
      </c>
      <c r="B237" s="66">
        <f t="shared" si="23"/>
        <v>236</v>
      </c>
      <c r="C237" s="3" t="s">
        <v>23</v>
      </c>
      <c r="D237" s="3" t="s">
        <v>24</v>
      </c>
      <c r="E237" s="3" t="s">
        <v>936</v>
      </c>
      <c r="F237" s="3" t="s">
        <v>2551</v>
      </c>
      <c r="G237" s="3" t="s">
        <v>502</v>
      </c>
      <c r="H237" s="4">
        <v>43491</v>
      </c>
      <c r="I237" s="4">
        <f>H237+1</f>
        <v>43492</v>
      </c>
      <c r="J237" s="67">
        <f t="shared" si="24"/>
        <v>43484</v>
      </c>
      <c r="K237" s="67">
        <f t="shared" si="25"/>
        <v>43463</v>
      </c>
      <c r="L237" s="66">
        <f>COUNTIF(aanmeldingen!AA:AA,B237)</f>
        <v>8</v>
      </c>
      <c r="M237" s="2" t="str">
        <f>LEFT(C237,1)&amp;LEFT(D237,1)&amp;VLOOKUP(E237,lookups!G:H,2,FALSE)</f>
        <v>DDS</v>
      </c>
    </row>
    <row r="238" spans="1:13" ht="11.25" customHeight="1" x14ac:dyDescent="0.2">
      <c r="A238" s="2" t="str">
        <f t="shared" si="22"/>
        <v>HerenDegenU23Busto Arsizio</v>
      </c>
      <c r="B238" s="66">
        <f t="shared" si="23"/>
        <v>237</v>
      </c>
      <c r="C238" s="3" t="s">
        <v>26</v>
      </c>
      <c r="D238" s="3" t="s">
        <v>24</v>
      </c>
      <c r="E238" s="3" t="s">
        <v>936</v>
      </c>
      <c r="F238" s="3" t="s">
        <v>2551</v>
      </c>
      <c r="G238" s="3" t="s">
        <v>502</v>
      </c>
      <c r="H238" s="4">
        <v>43491</v>
      </c>
      <c r="I238" s="4">
        <f>H238+1</f>
        <v>43492</v>
      </c>
      <c r="J238" s="67">
        <f t="shared" si="24"/>
        <v>43484</v>
      </c>
      <c r="K238" s="67">
        <f t="shared" si="25"/>
        <v>43463</v>
      </c>
      <c r="L238" s="66">
        <f>COUNTIF(aanmeldingen!AA:AA,B238)</f>
        <v>2</v>
      </c>
      <c r="M238" s="2" t="str">
        <f>LEFT(C238,1)&amp;LEFT(D238,1)&amp;VLOOKUP(E238,lookups!G:H,2,FALSE)</f>
        <v>HDS</v>
      </c>
    </row>
    <row r="239" spans="1:13" ht="11.25" customHeight="1" x14ac:dyDescent="0.2">
      <c r="A239" s="2" t="str">
        <f t="shared" si="22"/>
        <v>DamesDegenECCEspoo Helsinki</v>
      </c>
      <c r="B239" s="66">
        <f t="shared" si="23"/>
        <v>238</v>
      </c>
      <c r="C239" s="3" t="s">
        <v>23</v>
      </c>
      <c r="D239" s="3" t="s">
        <v>24</v>
      </c>
      <c r="E239" s="3" t="s">
        <v>915</v>
      </c>
      <c r="F239" s="3" t="s">
        <v>2593</v>
      </c>
      <c r="G239" s="3" t="s">
        <v>666</v>
      </c>
      <c r="H239" s="4">
        <v>43491</v>
      </c>
      <c r="I239" s="4">
        <v>43492</v>
      </c>
      <c r="J239" s="67">
        <f t="shared" si="24"/>
        <v>43484</v>
      </c>
      <c r="K239" s="67">
        <f t="shared" si="25"/>
        <v>43463</v>
      </c>
      <c r="L239" s="66">
        <f>COUNTIF(aanmeldingen!AA:AA,B239)</f>
        <v>0</v>
      </c>
      <c r="M239" s="2" t="str">
        <f>LEFT(C239,1)&amp;LEFT(D239,1)&amp;VLOOKUP(E239,lookups!G:H,2,FALSE)</f>
        <v>DDC</v>
      </c>
    </row>
    <row r="240" spans="1:13" ht="11.25" customHeight="1" x14ac:dyDescent="0.2">
      <c r="A240" s="2" t="str">
        <f t="shared" si="22"/>
        <v>DamesDegenECC EqEspoo Helsinki</v>
      </c>
      <c r="B240" s="66">
        <f t="shared" si="23"/>
        <v>239</v>
      </c>
      <c r="C240" s="3" t="s">
        <v>23</v>
      </c>
      <c r="D240" s="3" t="s">
        <v>24</v>
      </c>
      <c r="E240" s="3" t="s">
        <v>934</v>
      </c>
      <c r="F240" s="3" t="s">
        <v>2593</v>
      </c>
      <c r="G240" s="3" t="s">
        <v>666</v>
      </c>
      <c r="H240" s="4">
        <v>43491</v>
      </c>
      <c r="I240" s="4">
        <v>43492</v>
      </c>
      <c r="J240" s="67">
        <f t="shared" si="24"/>
        <v>43484</v>
      </c>
      <c r="K240" s="67">
        <f t="shared" si="25"/>
        <v>43463</v>
      </c>
      <c r="L240" s="66">
        <f>COUNTIF(aanmeldingen!AA:AA,B240)</f>
        <v>0</v>
      </c>
      <c r="M240" s="2" t="str">
        <f>LEFT(C240,1)&amp;LEFT(D240,1)&amp;VLOOKUP(E240,lookups!G:H,2,FALSE)</f>
        <v>DDC</v>
      </c>
    </row>
    <row r="241" spans="1:13" ht="11.25" customHeight="1" x14ac:dyDescent="0.2">
      <c r="A241" s="2" t="str">
        <f t="shared" si="22"/>
        <v>HerenDegenECCEspoo Helsinki</v>
      </c>
      <c r="B241" s="66">
        <f t="shared" si="23"/>
        <v>240</v>
      </c>
      <c r="C241" s="3" t="s">
        <v>26</v>
      </c>
      <c r="D241" s="3" t="s">
        <v>24</v>
      </c>
      <c r="E241" s="3" t="s">
        <v>915</v>
      </c>
      <c r="F241" s="3" t="s">
        <v>2593</v>
      </c>
      <c r="G241" s="3" t="s">
        <v>666</v>
      </c>
      <c r="H241" s="4">
        <v>43491</v>
      </c>
      <c r="I241" s="4">
        <v>43492</v>
      </c>
      <c r="J241" s="67">
        <f t="shared" si="24"/>
        <v>43484</v>
      </c>
      <c r="K241" s="67">
        <f t="shared" si="25"/>
        <v>43463</v>
      </c>
      <c r="L241" s="66">
        <f>COUNTIF(aanmeldingen!AA:AA,B241)</f>
        <v>1</v>
      </c>
      <c r="M241" s="2" t="str">
        <f>LEFT(C241,1)&amp;LEFT(D241,1)&amp;VLOOKUP(E241,lookups!G:H,2,FALSE)</f>
        <v>HDC</v>
      </c>
    </row>
    <row r="242" spans="1:13" ht="11.25" customHeight="1" x14ac:dyDescent="0.2">
      <c r="A242" s="2" t="str">
        <f t="shared" si="22"/>
        <v>HerenDegenECC EqEspoo Helsinki</v>
      </c>
      <c r="B242" s="66">
        <f t="shared" si="23"/>
        <v>241</v>
      </c>
      <c r="C242" s="3" t="s">
        <v>26</v>
      </c>
      <c r="D242" s="3" t="s">
        <v>24</v>
      </c>
      <c r="E242" s="3" t="s">
        <v>934</v>
      </c>
      <c r="F242" s="3" t="s">
        <v>2593</v>
      </c>
      <c r="G242" s="3" t="s">
        <v>666</v>
      </c>
      <c r="H242" s="4">
        <v>43491</v>
      </c>
      <c r="I242" s="4">
        <v>43492</v>
      </c>
      <c r="J242" s="67">
        <f t="shared" si="24"/>
        <v>43484</v>
      </c>
      <c r="K242" s="67">
        <f t="shared" si="25"/>
        <v>43463</v>
      </c>
      <c r="L242" s="66">
        <f>COUNTIF(aanmeldingen!AA:AA,B242)</f>
        <v>0</v>
      </c>
      <c r="M242" s="2" t="str">
        <f>LEFT(C242,1)&amp;LEFT(D242,1)&amp;VLOOKUP(E242,lookups!G:H,2,FALSE)</f>
        <v>HDC</v>
      </c>
    </row>
    <row r="243" spans="1:13" ht="11.25" customHeight="1" x14ac:dyDescent="0.2">
      <c r="A243" s="2" t="str">
        <f t="shared" si="22"/>
        <v>DamesSabelECCMoedling</v>
      </c>
      <c r="B243" s="66">
        <f t="shared" si="23"/>
        <v>242</v>
      </c>
      <c r="C243" s="3" t="s">
        <v>23</v>
      </c>
      <c r="D243" s="3" t="s">
        <v>31</v>
      </c>
      <c r="E243" s="3" t="s">
        <v>915</v>
      </c>
      <c r="F243" s="3" t="s">
        <v>497</v>
      </c>
      <c r="G243" s="3" t="s">
        <v>486</v>
      </c>
      <c r="H243" s="4">
        <v>43491</v>
      </c>
      <c r="I243" s="4">
        <v>43492</v>
      </c>
      <c r="J243" s="67">
        <f t="shared" si="24"/>
        <v>43484</v>
      </c>
      <c r="K243" s="67">
        <f t="shared" si="25"/>
        <v>43463</v>
      </c>
      <c r="L243" s="66">
        <f>COUNTIF(aanmeldingen!AA:AA,B243)</f>
        <v>2</v>
      </c>
      <c r="M243" s="2" t="str">
        <f>LEFT(C243,1)&amp;LEFT(D243,1)&amp;VLOOKUP(E243,lookups!G:H,2,FALSE)</f>
        <v>DSC</v>
      </c>
    </row>
    <row r="244" spans="1:13" ht="11.25" customHeight="1" x14ac:dyDescent="0.2">
      <c r="A244" s="2" t="str">
        <f t="shared" si="22"/>
        <v>HerenSabelECCMoedling</v>
      </c>
      <c r="B244" s="66">
        <f t="shared" si="23"/>
        <v>243</v>
      </c>
      <c r="C244" s="3" t="s">
        <v>26</v>
      </c>
      <c r="D244" s="3" t="s">
        <v>31</v>
      </c>
      <c r="E244" s="3" t="s">
        <v>915</v>
      </c>
      <c r="F244" s="3" t="s">
        <v>497</v>
      </c>
      <c r="G244" s="3" t="s">
        <v>486</v>
      </c>
      <c r="H244" s="4">
        <v>43491</v>
      </c>
      <c r="I244" s="4">
        <v>43492</v>
      </c>
      <c r="J244" s="67">
        <f t="shared" si="24"/>
        <v>43484</v>
      </c>
      <c r="K244" s="67">
        <f t="shared" si="25"/>
        <v>43463</v>
      </c>
      <c r="L244" s="66">
        <f>COUNTIF(aanmeldingen!AA:AA,B244)</f>
        <v>3</v>
      </c>
      <c r="M244" s="2" t="str">
        <f>LEFT(C244,1)&amp;LEFT(D244,1)&amp;VLOOKUP(E244,lookups!G:H,2,FALSE)</f>
        <v>HSC</v>
      </c>
    </row>
    <row r="245" spans="1:13" ht="11.25" customHeight="1" x14ac:dyDescent="0.2">
      <c r="A245" s="2" t="str">
        <f t="shared" si="22"/>
        <v>DamesFloretECCRoma</v>
      </c>
      <c r="B245" s="66">
        <f t="shared" si="23"/>
        <v>244</v>
      </c>
      <c r="C245" s="3" t="s">
        <v>23</v>
      </c>
      <c r="D245" s="3" t="s">
        <v>28</v>
      </c>
      <c r="E245" s="3" t="s">
        <v>915</v>
      </c>
      <c r="F245" s="3" t="s">
        <v>2594</v>
      </c>
      <c r="G245" s="3" t="s">
        <v>502</v>
      </c>
      <c r="H245" s="4">
        <v>43491</v>
      </c>
      <c r="I245" s="4">
        <v>43492</v>
      </c>
      <c r="J245" s="67">
        <f t="shared" si="24"/>
        <v>43484</v>
      </c>
      <c r="K245" s="67">
        <f t="shared" si="25"/>
        <v>43463</v>
      </c>
      <c r="L245" s="66">
        <f>COUNTIF(aanmeldingen!AA:AA,B245)</f>
        <v>0</v>
      </c>
      <c r="M245" s="2" t="str">
        <f>LEFT(C245,1)&amp;LEFT(D245,1)&amp;VLOOKUP(E245,lookups!G:H,2,FALSE)</f>
        <v>DFC</v>
      </c>
    </row>
    <row r="246" spans="1:13" ht="11.25" customHeight="1" x14ac:dyDescent="0.2">
      <c r="A246" s="2" t="str">
        <f t="shared" si="22"/>
        <v>HerenFloretECCRoma</v>
      </c>
      <c r="B246" s="66">
        <f t="shared" si="23"/>
        <v>245</v>
      </c>
      <c r="C246" s="3" t="s">
        <v>26</v>
      </c>
      <c r="D246" s="3" t="s">
        <v>28</v>
      </c>
      <c r="E246" s="3" t="s">
        <v>915</v>
      </c>
      <c r="F246" s="3" t="s">
        <v>2594</v>
      </c>
      <c r="G246" s="3" t="s">
        <v>502</v>
      </c>
      <c r="H246" s="4">
        <v>43491</v>
      </c>
      <c r="I246" s="4">
        <v>43492</v>
      </c>
      <c r="J246" s="67">
        <f t="shared" si="24"/>
        <v>43484</v>
      </c>
      <c r="K246" s="67">
        <f t="shared" si="25"/>
        <v>43463</v>
      </c>
      <c r="L246" s="66">
        <f>COUNTIF(aanmeldingen!AA:AA,B246)</f>
        <v>0</v>
      </c>
      <c r="M246" s="2" t="str">
        <f>LEFT(C246,1)&amp;LEFT(D246,1)&amp;VLOOKUP(E246,lookups!G:H,2,FALSE)</f>
        <v>HFC</v>
      </c>
    </row>
    <row r="247" spans="1:13" ht="11.25" customHeight="1" x14ac:dyDescent="0.2">
      <c r="A247" s="2" t="str">
        <f t="shared" si="22"/>
        <v>DamesSabelWB EqSalt Lake City</v>
      </c>
      <c r="B247" s="66">
        <f t="shared" si="23"/>
        <v>246</v>
      </c>
      <c r="C247" s="3" t="s">
        <v>23</v>
      </c>
      <c r="D247" s="3" t="s">
        <v>31</v>
      </c>
      <c r="E247" s="3" t="s">
        <v>682</v>
      </c>
      <c r="F247" s="3" t="s">
        <v>2368</v>
      </c>
      <c r="G247" s="3" t="s">
        <v>681</v>
      </c>
      <c r="H247" s="4">
        <v>43492</v>
      </c>
      <c r="I247" s="4">
        <v>43492</v>
      </c>
      <c r="J247" s="67">
        <f t="shared" si="24"/>
        <v>43485</v>
      </c>
      <c r="K247" s="67">
        <f t="shared" si="25"/>
        <v>43464</v>
      </c>
      <c r="L247" s="66">
        <f>COUNTIF(aanmeldingen!AA:AA,B247)</f>
        <v>0</v>
      </c>
      <c r="M247" s="2" t="str">
        <f>LEFT(C247,1)&amp;LEFT(D247,1)&amp;VLOOKUP(E247,lookups!G:H,2,FALSE)</f>
        <v>DSS</v>
      </c>
    </row>
    <row r="248" spans="1:13" ht="11.25" customHeight="1" x14ac:dyDescent="0.2">
      <c r="A248" s="2" t="str">
        <f t="shared" si="22"/>
        <v>DamesFloretWB EqSt-Maur</v>
      </c>
      <c r="B248" s="66">
        <f t="shared" si="23"/>
        <v>247</v>
      </c>
      <c r="C248" s="3" t="s">
        <v>23</v>
      </c>
      <c r="D248" s="3" t="s">
        <v>28</v>
      </c>
      <c r="E248" s="3" t="s">
        <v>682</v>
      </c>
      <c r="F248" s="3" t="s">
        <v>822</v>
      </c>
      <c r="G248" s="3" t="s">
        <v>498</v>
      </c>
      <c r="H248" s="4">
        <v>43492</v>
      </c>
      <c r="I248" s="4">
        <v>43492</v>
      </c>
      <c r="J248" s="67">
        <f t="shared" si="24"/>
        <v>43485</v>
      </c>
      <c r="K248" s="67">
        <f t="shared" si="25"/>
        <v>43464</v>
      </c>
      <c r="L248" s="66">
        <f>COUNTIF(aanmeldingen!AA:AA,B248)</f>
        <v>0</v>
      </c>
      <c r="M248" s="2" t="str">
        <f>LEFT(C248,1)&amp;LEFT(D248,1)&amp;VLOOKUP(E248,lookups!G:H,2,FALSE)</f>
        <v>DFS</v>
      </c>
    </row>
    <row r="249" spans="1:13" ht="11.25" customHeight="1" x14ac:dyDescent="0.2">
      <c r="A249" s="2" t="str">
        <f t="shared" si="22"/>
        <v>HerenFloretWB EqTokyo</v>
      </c>
      <c r="B249" s="66">
        <f t="shared" si="23"/>
        <v>248</v>
      </c>
      <c r="C249" s="3" t="s">
        <v>26</v>
      </c>
      <c r="D249" s="3" t="s">
        <v>28</v>
      </c>
      <c r="E249" s="3" t="s">
        <v>682</v>
      </c>
      <c r="F249" s="3" t="s">
        <v>823</v>
      </c>
      <c r="G249" s="3" t="s">
        <v>2366</v>
      </c>
      <c r="H249" s="4">
        <v>43492</v>
      </c>
      <c r="I249" s="4">
        <v>43492</v>
      </c>
      <c r="J249" s="67">
        <f t="shared" si="24"/>
        <v>43485</v>
      </c>
      <c r="K249" s="67">
        <f t="shared" si="25"/>
        <v>43464</v>
      </c>
      <c r="L249" s="66">
        <f>COUNTIF(aanmeldingen!AA:AA,B249)</f>
        <v>0</v>
      </c>
      <c r="M249" s="2" t="str">
        <f>LEFT(C249,1)&amp;LEFT(D249,1)&amp;VLOOKUP(E249,lookups!G:H,2,FALSE)</f>
        <v>HFS</v>
      </c>
    </row>
    <row r="250" spans="1:13" ht="11.25" customHeight="1" x14ac:dyDescent="0.2">
      <c r="A250" s="2" t="str">
        <f t="shared" si="22"/>
        <v>HerenSabelWBWarschau</v>
      </c>
      <c r="B250" s="66">
        <f t="shared" si="23"/>
        <v>249</v>
      </c>
      <c r="C250" s="3" t="s">
        <v>26</v>
      </c>
      <c r="D250" s="3" t="s">
        <v>31</v>
      </c>
      <c r="E250" s="3" t="s">
        <v>504</v>
      </c>
      <c r="F250" s="3" t="s">
        <v>1160</v>
      </c>
      <c r="G250" s="3" t="s">
        <v>483</v>
      </c>
      <c r="H250" s="4">
        <v>43497</v>
      </c>
      <c r="I250" s="4">
        <v>43498</v>
      </c>
      <c r="J250" s="67">
        <f t="shared" si="24"/>
        <v>43490</v>
      </c>
      <c r="K250" s="67">
        <f t="shared" si="25"/>
        <v>43469</v>
      </c>
      <c r="L250" s="66">
        <f>COUNTIF(aanmeldingen!AA:AA,B250)</f>
        <v>0</v>
      </c>
      <c r="M250" s="2" t="str">
        <f>LEFT(C250,1)&amp;LEFT(D250,1)&amp;VLOOKUP(E250,lookups!G:H,2,FALSE)</f>
        <v>HSS</v>
      </c>
    </row>
    <row r="251" spans="1:13" ht="11.25" customHeight="1" x14ac:dyDescent="0.2">
      <c r="A251" s="2" t="str">
        <f t="shared" si="22"/>
        <v>HerenDegenWB JunBelgrado</v>
      </c>
      <c r="B251" s="66">
        <f t="shared" si="23"/>
        <v>250</v>
      </c>
      <c r="C251" s="3" t="s">
        <v>26</v>
      </c>
      <c r="D251" s="3" t="s">
        <v>24</v>
      </c>
      <c r="E251" s="3" t="s">
        <v>480</v>
      </c>
      <c r="F251" s="3" t="s">
        <v>2572</v>
      </c>
      <c r="G251" s="3" t="s">
        <v>490</v>
      </c>
      <c r="H251" s="4">
        <v>43498</v>
      </c>
      <c r="I251" s="4">
        <v>43498</v>
      </c>
      <c r="J251" s="67">
        <f t="shared" si="24"/>
        <v>43491</v>
      </c>
      <c r="K251" s="67">
        <f t="shared" si="25"/>
        <v>43470</v>
      </c>
      <c r="L251" s="66">
        <f>COUNTIF(aanmeldingen!AA:AA,B251)</f>
        <v>0</v>
      </c>
      <c r="M251" s="2" t="str">
        <f>LEFT(C251,1)&amp;LEFT(D251,1)&amp;VLOOKUP(E251,lookups!G:H,2,FALSE)</f>
        <v>HDJ</v>
      </c>
    </row>
    <row r="252" spans="1:13" ht="11.25" customHeight="1" x14ac:dyDescent="0.2">
      <c r="A252" s="2" t="str">
        <f t="shared" si="22"/>
        <v>DamesFloretWB JunBochum</v>
      </c>
      <c r="B252" s="66">
        <f t="shared" si="23"/>
        <v>251</v>
      </c>
      <c r="C252" s="3" t="s">
        <v>23</v>
      </c>
      <c r="D252" s="3" t="s">
        <v>28</v>
      </c>
      <c r="E252" s="3" t="s">
        <v>480</v>
      </c>
      <c r="F252" s="3" t="s">
        <v>781</v>
      </c>
      <c r="G252" s="3" t="s">
        <v>493</v>
      </c>
      <c r="H252" s="4">
        <v>43498</v>
      </c>
      <c r="I252" s="4">
        <v>43498</v>
      </c>
      <c r="J252" s="67">
        <f t="shared" si="24"/>
        <v>43491</v>
      </c>
      <c r="K252" s="67">
        <f t="shared" si="25"/>
        <v>43470</v>
      </c>
      <c r="L252" s="66">
        <f>COUNTIF(aanmeldingen!AA:AA,B252)</f>
        <v>0</v>
      </c>
      <c r="M252" s="2" t="str">
        <f>LEFT(C252,1)&amp;LEFT(D252,1)&amp;VLOOKUP(E252,lookups!G:H,2,FALSE)</f>
        <v>DFJ</v>
      </c>
    </row>
    <row r="253" spans="1:13" ht="11.25" customHeight="1" x14ac:dyDescent="0.2">
      <c r="A253" s="2" t="str">
        <f t="shared" si="22"/>
        <v>DamesDegenWB JunBratislava</v>
      </c>
      <c r="B253" s="66">
        <f t="shared" si="23"/>
        <v>252</v>
      </c>
      <c r="C253" s="3" t="s">
        <v>23</v>
      </c>
      <c r="D253" s="3" t="s">
        <v>24</v>
      </c>
      <c r="E253" s="3" t="s">
        <v>480</v>
      </c>
      <c r="F253" s="3" t="s">
        <v>487</v>
      </c>
      <c r="G253" s="3" t="s">
        <v>488</v>
      </c>
      <c r="H253" s="4">
        <v>43498</v>
      </c>
      <c r="I253" s="4">
        <v>43498</v>
      </c>
      <c r="J253" s="67">
        <f t="shared" si="24"/>
        <v>43491</v>
      </c>
      <c r="K253" s="67">
        <f t="shared" si="25"/>
        <v>43470</v>
      </c>
      <c r="L253" s="66">
        <f>COUNTIF(aanmeldingen!AA:AA,B253)</f>
        <v>1</v>
      </c>
      <c r="M253" s="2" t="str">
        <f>LEFT(C253,1)&amp;LEFT(D253,1)&amp;VLOOKUP(E253,lookups!G:H,2,FALSE)</f>
        <v>DDJ</v>
      </c>
    </row>
    <row r="254" spans="1:13" ht="11.25" customHeight="1" x14ac:dyDescent="0.2">
      <c r="A254" s="2" t="str">
        <f t="shared" si="22"/>
        <v>DamesSabelECCBucharest</v>
      </c>
      <c r="B254" s="66">
        <f t="shared" si="23"/>
        <v>253</v>
      </c>
      <c r="C254" s="3" t="s">
        <v>23</v>
      </c>
      <c r="D254" s="3" t="s">
        <v>31</v>
      </c>
      <c r="E254" s="3" t="s">
        <v>915</v>
      </c>
      <c r="F254" s="3" t="s">
        <v>2595</v>
      </c>
      <c r="G254" s="3" t="s">
        <v>964</v>
      </c>
      <c r="H254" s="4">
        <v>43498</v>
      </c>
      <c r="I254" s="4">
        <v>43499</v>
      </c>
      <c r="J254" s="67">
        <f t="shared" si="24"/>
        <v>43491</v>
      </c>
      <c r="K254" s="67">
        <f t="shared" si="25"/>
        <v>43470</v>
      </c>
      <c r="L254" s="66">
        <f>COUNTIF(aanmeldingen!AA:AA,B254)</f>
        <v>0</v>
      </c>
      <c r="M254" s="2" t="str">
        <f>LEFT(C254,1)&amp;LEFT(D254,1)&amp;VLOOKUP(E254,lookups!G:H,2,FALSE)</f>
        <v>DSC</v>
      </c>
    </row>
    <row r="255" spans="1:13" ht="11.25" customHeight="1" x14ac:dyDescent="0.2">
      <c r="A255" s="2" t="str">
        <f t="shared" si="22"/>
        <v>HerenSabelECCBucharest</v>
      </c>
      <c r="B255" s="66">
        <f t="shared" si="23"/>
        <v>254</v>
      </c>
      <c r="C255" s="3" t="s">
        <v>26</v>
      </c>
      <c r="D255" s="3" t="s">
        <v>31</v>
      </c>
      <c r="E255" s="3" t="s">
        <v>915</v>
      </c>
      <c r="F255" s="3" t="s">
        <v>2595</v>
      </c>
      <c r="G255" s="3" t="s">
        <v>964</v>
      </c>
      <c r="H255" s="4">
        <v>43498</v>
      </c>
      <c r="I255" s="4">
        <v>43499</v>
      </c>
      <c r="J255" s="67">
        <f t="shared" si="24"/>
        <v>43491</v>
      </c>
      <c r="K255" s="67">
        <f t="shared" si="25"/>
        <v>43470</v>
      </c>
      <c r="L255" s="66">
        <f>COUNTIF(aanmeldingen!AA:AA,B255)</f>
        <v>0</v>
      </c>
      <c r="M255" s="2" t="str">
        <f>LEFT(C255,1)&amp;LEFT(D255,1)&amp;VLOOKUP(E255,lookups!G:H,2,FALSE)</f>
        <v>HSC</v>
      </c>
    </row>
    <row r="256" spans="1:13" ht="11.25" customHeight="1" x14ac:dyDescent="0.2">
      <c r="A256" s="2" t="str">
        <f t="shared" si="22"/>
        <v>HerenFloretWB JunLeszno</v>
      </c>
      <c r="B256" s="66">
        <f t="shared" si="23"/>
        <v>255</v>
      </c>
      <c r="C256" s="3" t="s">
        <v>26</v>
      </c>
      <c r="D256" s="3" t="s">
        <v>28</v>
      </c>
      <c r="E256" s="3" t="s">
        <v>480</v>
      </c>
      <c r="F256" s="3" t="s">
        <v>675</v>
      </c>
      <c r="G256" s="3" t="s">
        <v>483</v>
      </c>
      <c r="H256" s="4">
        <v>43498</v>
      </c>
      <c r="I256" s="4">
        <v>43498</v>
      </c>
      <c r="J256" s="67">
        <f t="shared" si="24"/>
        <v>43491</v>
      </c>
      <c r="K256" s="67">
        <f t="shared" si="25"/>
        <v>43470</v>
      </c>
      <c r="L256" s="66">
        <f>COUNTIF(aanmeldingen!AA:AA,B256)</f>
        <v>5</v>
      </c>
      <c r="M256" s="2" t="str">
        <f>LEFT(C256,1)&amp;LEFT(D256,1)&amp;VLOOKUP(E256,lookups!G:H,2,FALSE)</f>
        <v>HFJ</v>
      </c>
    </row>
    <row r="257" spans="1:13" ht="11.25" customHeight="1" x14ac:dyDescent="0.2">
      <c r="A257" s="2" t="str">
        <f t="shared" si="22"/>
        <v>HerenDegenWB Jun EqBelgrado</v>
      </c>
      <c r="B257" s="66">
        <f t="shared" si="23"/>
        <v>256</v>
      </c>
      <c r="C257" s="3" t="s">
        <v>26</v>
      </c>
      <c r="D257" s="3" t="s">
        <v>24</v>
      </c>
      <c r="E257" s="3" t="s">
        <v>963</v>
      </c>
      <c r="F257" s="3" t="s">
        <v>2572</v>
      </c>
      <c r="G257" s="3" t="s">
        <v>490</v>
      </c>
      <c r="H257" s="4">
        <v>43499</v>
      </c>
      <c r="I257" s="4">
        <v>43499</v>
      </c>
      <c r="J257" s="67">
        <f t="shared" si="24"/>
        <v>43492</v>
      </c>
      <c r="K257" s="67">
        <f t="shared" si="25"/>
        <v>43471</v>
      </c>
      <c r="L257" s="66">
        <f>COUNTIF(aanmeldingen!AA:AA,B257)</f>
        <v>0</v>
      </c>
      <c r="M257" s="2" t="str">
        <f>LEFT(C257,1)&amp;LEFT(D257,1)&amp;VLOOKUP(E257,lookups!G:H,2,FALSE)</f>
        <v>HDJ</v>
      </c>
    </row>
    <row r="258" spans="1:13" ht="11.25" customHeight="1" x14ac:dyDescent="0.2">
      <c r="A258" s="2" t="str">
        <f t="shared" si="22"/>
        <v>DamesFloretWB Jun EqBochum</v>
      </c>
      <c r="B258" s="66">
        <f t="shared" si="23"/>
        <v>257</v>
      </c>
      <c r="C258" s="3" t="s">
        <v>23</v>
      </c>
      <c r="D258" s="3" t="s">
        <v>28</v>
      </c>
      <c r="E258" s="3" t="s">
        <v>963</v>
      </c>
      <c r="F258" s="3" t="s">
        <v>781</v>
      </c>
      <c r="G258" s="3" t="s">
        <v>493</v>
      </c>
      <c r="H258" s="4">
        <v>43499</v>
      </c>
      <c r="I258" s="4">
        <v>43499</v>
      </c>
      <c r="J258" s="67">
        <f t="shared" si="24"/>
        <v>43492</v>
      </c>
      <c r="K258" s="67">
        <f t="shared" si="25"/>
        <v>43471</v>
      </c>
      <c r="L258" s="66">
        <f>COUNTIF(aanmeldingen!AA:AA,B258)</f>
        <v>0</v>
      </c>
      <c r="M258" s="2" t="str">
        <f>LEFT(C258,1)&amp;LEFT(D258,1)&amp;VLOOKUP(E258,lookups!G:H,2,FALSE)</f>
        <v>DFJ</v>
      </c>
    </row>
    <row r="259" spans="1:13" ht="11.25" customHeight="1" x14ac:dyDescent="0.2">
      <c r="A259" s="2" t="str">
        <f t="shared" ref="A259:A320" si="26">C259&amp;D259&amp;E259&amp;F259</f>
        <v>DamesDegenWB Jun EqBratislava</v>
      </c>
      <c r="B259" s="66">
        <f t="shared" si="23"/>
        <v>258</v>
      </c>
      <c r="C259" s="3" t="s">
        <v>23</v>
      </c>
      <c r="D259" s="3" t="s">
        <v>24</v>
      </c>
      <c r="E259" s="3" t="s">
        <v>963</v>
      </c>
      <c r="F259" s="3" t="s">
        <v>487</v>
      </c>
      <c r="G259" s="3" t="s">
        <v>488</v>
      </c>
      <c r="H259" s="4">
        <v>43499</v>
      </c>
      <c r="I259" s="4">
        <v>43499</v>
      </c>
      <c r="J259" s="67">
        <f t="shared" si="24"/>
        <v>43492</v>
      </c>
      <c r="K259" s="67">
        <f t="shared" si="25"/>
        <v>43471</v>
      </c>
      <c r="L259" s="66">
        <f>COUNTIF(aanmeldingen!AA:AA,B259)</f>
        <v>0</v>
      </c>
      <c r="M259" s="2" t="str">
        <f>LEFT(C259,1)&amp;LEFT(D259,1)&amp;VLOOKUP(E259,lookups!G:H,2,FALSE)</f>
        <v>DDJ</v>
      </c>
    </row>
    <row r="260" spans="1:13" ht="11.25" customHeight="1" x14ac:dyDescent="0.2">
      <c r="A260" s="2" t="str">
        <f t="shared" si="26"/>
        <v>HerenFloretWB Jun EqLeszno</v>
      </c>
      <c r="B260" s="66">
        <f t="shared" ref="B260:B320" si="27">B259+1</f>
        <v>259</v>
      </c>
      <c r="C260" s="3" t="s">
        <v>26</v>
      </c>
      <c r="D260" s="3" t="s">
        <v>28</v>
      </c>
      <c r="E260" s="3" t="s">
        <v>963</v>
      </c>
      <c r="F260" s="3" t="s">
        <v>675</v>
      </c>
      <c r="G260" s="3" t="s">
        <v>483</v>
      </c>
      <c r="H260" s="4">
        <v>43499</v>
      </c>
      <c r="I260" s="4">
        <v>43499</v>
      </c>
      <c r="J260" s="67">
        <f t="shared" si="24"/>
        <v>43492</v>
      </c>
      <c r="K260" s="67">
        <f t="shared" si="25"/>
        <v>43471</v>
      </c>
      <c r="L260" s="66">
        <f>COUNTIF(aanmeldingen!AA:AA,B260)</f>
        <v>4</v>
      </c>
      <c r="M260" s="2" t="str">
        <f>LEFT(C260,1)&amp;LEFT(D260,1)&amp;VLOOKUP(E260,lookups!G:H,2,FALSE)</f>
        <v>HFJ</v>
      </c>
    </row>
    <row r="261" spans="1:13" ht="11.25" customHeight="1" x14ac:dyDescent="0.2">
      <c r="A261" s="2" t="str">
        <f t="shared" si="26"/>
        <v>HerenSabelWB EqWarschau</v>
      </c>
      <c r="B261" s="66">
        <f t="shared" si="27"/>
        <v>260</v>
      </c>
      <c r="C261" s="3" t="s">
        <v>26</v>
      </c>
      <c r="D261" s="3" t="s">
        <v>31</v>
      </c>
      <c r="E261" s="3" t="s">
        <v>682</v>
      </c>
      <c r="F261" s="3" t="s">
        <v>1160</v>
      </c>
      <c r="G261" s="3" t="s">
        <v>483</v>
      </c>
      <c r="H261" s="4">
        <v>43499</v>
      </c>
      <c r="I261" s="4">
        <v>43499</v>
      </c>
      <c r="J261" s="67">
        <f t="shared" si="24"/>
        <v>43492</v>
      </c>
      <c r="K261" s="67">
        <f t="shared" si="25"/>
        <v>43471</v>
      </c>
      <c r="L261" s="66">
        <f>COUNTIF(aanmeldingen!AA:AA,B261)</f>
        <v>0</v>
      </c>
      <c r="M261" s="2" t="str">
        <f>LEFT(C261,1)&amp;LEFT(D261,1)&amp;VLOOKUP(E261,lookups!G:H,2,FALSE)</f>
        <v>HSS</v>
      </c>
    </row>
    <row r="262" spans="1:13" ht="11.25" customHeight="1" x14ac:dyDescent="0.2">
      <c r="A262" s="2" t="str">
        <f t="shared" si="26"/>
        <v>DamesDegenWBBarcelona</v>
      </c>
      <c r="B262" s="66">
        <f t="shared" si="27"/>
        <v>261</v>
      </c>
      <c r="C262" s="3" t="s">
        <v>23</v>
      </c>
      <c r="D262" s="3" t="s">
        <v>24</v>
      </c>
      <c r="E262" s="3" t="s">
        <v>504</v>
      </c>
      <c r="F262" s="3" t="s">
        <v>2577</v>
      </c>
      <c r="G262" s="3" t="s">
        <v>669</v>
      </c>
      <c r="H262" s="4">
        <v>43504</v>
      </c>
      <c r="I262" s="4">
        <v>43505</v>
      </c>
      <c r="J262" s="67">
        <f t="shared" si="24"/>
        <v>43497</v>
      </c>
      <c r="K262" s="67">
        <f t="shared" si="25"/>
        <v>43476</v>
      </c>
      <c r="L262" s="66">
        <f>COUNTIF(aanmeldingen!AA:AA,B262)</f>
        <v>6</v>
      </c>
      <c r="M262" s="2" t="str">
        <f>LEFT(C262,1)&amp;LEFT(D262,1)&amp;VLOOKUP(E262,lookups!G:H,2,FALSE)</f>
        <v>DDS</v>
      </c>
    </row>
    <row r="263" spans="1:13" ht="11.25" customHeight="1" x14ac:dyDescent="0.2">
      <c r="A263" s="2" t="str">
        <f t="shared" si="26"/>
        <v>DamesFloretGPTurijn</v>
      </c>
      <c r="B263" s="66">
        <f t="shared" si="27"/>
        <v>262</v>
      </c>
      <c r="C263" s="3" t="s">
        <v>23</v>
      </c>
      <c r="D263" s="3" t="s">
        <v>28</v>
      </c>
      <c r="E263" s="3" t="s">
        <v>505</v>
      </c>
      <c r="F263" s="3" t="s">
        <v>2575</v>
      </c>
      <c r="G263" s="3" t="s">
        <v>502</v>
      </c>
      <c r="H263" s="4">
        <v>43504</v>
      </c>
      <c r="I263" s="4">
        <v>43506</v>
      </c>
      <c r="J263" s="67">
        <f t="shared" si="24"/>
        <v>43497</v>
      </c>
      <c r="K263" s="67">
        <f t="shared" si="25"/>
        <v>43476</v>
      </c>
      <c r="L263" s="66">
        <f>COUNTIF(aanmeldingen!AA:AA,B263)</f>
        <v>1</v>
      </c>
      <c r="M263" s="2" t="str">
        <f>LEFT(C263,1)&amp;LEFT(D263,1)&amp;VLOOKUP(E263,lookups!G:H,2,FALSE)</f>
        <v>DFS</v>
      </c>
    </row>
    <row r="264" spans="1:13" ht="11.25" customHeight="1" x14ac:dyDescent="0.2">
      <c r="A264" s="2" t="str">
        <f t="shared" si="26"/>
        <v>HerenFloretGPTurijn</v>
      </c>
      <c r="B264" s="66">
        <f t="shared" si="27"/>
        <v>263</v>
      </c>
      <c r="C264" s="3" t="s">
        <v>26</v>
      </c>
      <c r="D264" s="3" t="s">
        <v>28</v>
      </c>
      <c r="E264" s="3" t="s">
        <v>505</v>
      </c>
      <c r="F264" s="3" t="s">
        <v>2575</v>
      </c>
      <c r="G264" s="3" t="s">
        <v>502</v>
      </c>
      <c r="H264" s="4">
        <v>43504</v>
      </c>
      <c r="I264" s="4">
        <v>43506</v>
      </c>
      <c r="J264" s="67">
        <f t="shared" si="24"/>
        <v>43497</v>
      </c>
      <c r="K264" s="67">
        <f t="shared" si="25"/>
        <v>43476</v>
      </c>
      <c r="L264" s="66">
        <f>COUNTIF(aanmeldingen!AA:AA,B264)</f>
        <v>4</v>
      </c>
      <c r="M264" s="2" t="str">
        <f>LEFT(C264,1)&amp;LEFT(D264,1)&amp;VLOOKUP(E264,lookups!G:H,2,FALSE)</f>
        <v>HFS</v>
      </c>
    </row>
    <row r="265" spans="1:13" ht="11.25" customHeight="1" x14ac:dyDescent="0.2">
      <c r="A265" s="2" t="str">
        <f t="shared" si="26"/>
        <v>HerenDegenWBVancouver</v>
      </c>
      <c r="B265" s="66">
        <f t="shared" si="27"/>
        <v>264</v>
      </c>
      <c r="C265" s="3" t="s">
        <v>26</v>
      </c>
      <c r="D265" s="3" t="s">
        <v>24</v>
      </c>
      <c r="E265" s="3" t="s">
        <v>504</v>
      </c>
      <c r="F265" s="3" t="s">
        <v>951</v>
      </c>
      <c r="G265" s="3" t="s">
        <v>1047</v>
      </c>
      <c r="H265" s="4">
        <v>43504</v>
      </c>
      <c r="I265" s="4">
        <v>43505</v>
      </c>
      <c r="J265" s="67">
        <f t="shared" si="24"/>
        <v>43497</v>
      </c>
      <c r="K265" s="67">
        <f t="shared" si="25"/>
        <v>43476</v>
      </c>
      <c r="L265" s="66">
        <f>COUNTIF(aanmeldingen!AA:AA,B265)</f>
        <v>4</v>
      </c>
      <c r="M265" s="2" t="str">
        <f>LEFT(C265,1)&amp;LEFT(D265,1)&amp;VLOOKUP(E265,lookups!G:H,2,FALSE)</f>
        <v>HDS</v>
      </c>
    </row>
    <row r="266" spans="1:13" ht="11.25" customHeight="1" x14ac:dyDescent="0.2">
      <c r="A266" s="2" t="str">
        <f t="shared" si="26"/>
        <v>DamesDegenECCKrakow</v>
      </c>
      <c r="B266" s="66">
        <f t="shared" si="27"/>
        <v>265</v>
      </c>
      <c r="C266" s="3" t="s">
        <v>23</v>
      </c>
      <c r="D266" s="3" t="s">
        <v>24</v>
      </c>
      <c r="E266" s="3" t="s">
        <v>915</v>
      </c>
      <c r="F266" s="3" t="s">
        <v>2596</v>
      </c>
      <c r="G266" s="3" t="s">
        <v>483</v>
      </c>
      <c r="H266" s="4">
        <v>43505</v>
      </c>
      <c r="I266" s="4">
        <v>43506</v>
      </c>
      <c r="J266" s="67">
        <f t="shared" si="24"/>
        <v>43498</v>
      </c>
      <c r="K266" s="67">
        <f t="shared" si="25"/>
        <v>43477</v>
      </c>
      <c r="L266" s="66">
        <f>COUNTIF(aanmeldingen!AA:AA,B266)</f>
        <v>0</v>
      </c>
      <c r="M266" s="2" t="str">
        <f>LEFT(C266,1)&amp;LEFT(D266,1)&amp;VLOOKUP(E266,lookups!G:H,2,FALSE)</f>
        <v>DDC</v>
      </c>
    </row>
    <row r="267" spans="1:13" ht="11.25" customHeight="1" x14ac:dyDescent="0.2">
      <c r="A267" s="2" t="str">
        <f t="shared" si="26"/>
        <v>DamesDegenECC EqKrakow</v>
      </c>
      <c r="B267" s="66">
        <f t="shared" si="27"/>
        <v>266</v>
      </c>
      <c r="C267" s="3" t="s">
        <v>23</v>
      </c>
      <c r="D267" s="3" t="s">
        <v>24</v>
      </c>
      <c r="E267" s="3" t="s">
        <v>934</v>
      </c>
      <c r="F267" s="3" t="s">
        <v>2596</v>
      </c>
      <c r="G267" s="3" t="s">
        <v>483</v>
      </c>
      <c r="H267" s="4">
        <v>43505</v>
      </c>
      <c r="I267" s="4">
        <v>43506</v>
      </c>
      <c r="J267" s="67">
        <f t="shared" si="24"/>
        <v>43498</v>
      </c>
      <c r="K267" s="67">
        <f t="shared" si="25"/>
        <v>43477</v>
      </c>
      <c r="L267" s="66">
        <f>COUNTIF(aanmeldingen!AA:AA,B267)</f>
        <v>0</v>
      </c>
      <c r="M267" s="2" t="str">
        <f>LEFT(C267,1)&amp;LEFT(D267,1)&amp;VLOOKUP(E267,lookups!G:H,2,FALSE)</f>
        <v>DDC</v>
      </c>
    </row>
    <row r="268" spans="1:13" ht="11.25" customHeight="1" x14ac:dyDescent="0.2">
      <c r="A268" s="2" t="str">
        <f t="shared" si="26"/>
        <v>HerenDegenECCKrakow</v>
      </c>
      <c r="B268" s="66">
        <f t="shared" si="27"/>
        <v>267</v>
      </c>
      <c r="C268" s="3" t="s">
        <v>26</v>
      </c>
      <c r="D268" s="3" t="s">
        <v>24</v>
      </c>
      <c r="E268" s="3" t="s">
        <v>915</v>
      </c>
      <c r="F268" s="3" t="s">
        <v>2596</v>
      </c>
      <c r="G268" s="3" t="s">
        <v>483</v>
      </c>
      <c r="H268" s="4">
        <v>43505</v>
      </c>
      <c r="I268" s="4">
        <v>43506</v>
      </c>
      <c r="J268" s="67">
        <f t="shared" si="24"/>
        <v>43498</v>
      </c>
      <c r="K268" s="67">
        <f t="shared" si="25"/>
        <v>43477</v>
      </c>
      <c r="L268" s="66">
        <f>COUNTIF(aanmeldingen!AA:AA,B268)</f>
        <v>3</v>
      </c>
      <c r="M268" s="2" t="str">
        <f>LEFT(C268,1)&amp;LEFT(D268,1)&amp;VLOOKUP(E268,lookups!G:H,2,FALSE)</f>
        <v>HDC</v>
      </c>
    </row>
    <row r="269" spans="1:13" ht="11.25" customHeight="1" x14ac:dyDescent="0.2">
      <c r="A269" s="2" t="str">
        <f t="shared" si="26"/>
        <v>HerenDegenECC EqKrakow</v>
      </c>
      <c r="B269" s="66">
        <f t="shared" si="27"/>
        <v>268</v>
      </c>
      <c r="C269" s="3" t="s">
        <v>26</v>
      </c>
      <c r="D269" s="3" t="s">
        <v>24</v>
      </c>
      <c r="E269" s="3" t="s">
        <v>934</v>
      </c>
      <c r="F269" s="3" t="s">
        <v>2596</v>
      </c>
      <c r="G269" s="3" t="s">
        <v>483</v>
      </c>
      <c r="H269" s="4">
        <v>43505</v>
      </c>
      <c r="I269" s="4">
        <v>43506</v>
      </c>
      <c r="J269" s="67">
        <f t="shared" si="24"/>
        <v>43498</v>
      </c>
      <c r="K269" s="67">
        <f t="shared" si="25"/>
        <v>43477</v>
      </c>
      <c r="L269" s="66">
        <f>COUNTIF(aanmeldingen!AA:AA,B269)</f>
        <v>0</v>
      </c>
      <c r="M269" s="2" t="str">
        <f>LEFT(C269,1)&amp;LEFT(D269,1)&amp;VLOOKUP(E269,lookups!G:H,2,FALSE)</f>
        <v>HDC</v>
      </c>
    </row>
    <row r="270" spans="1:13" ht="11.25" customHeight="1" x14ac:dyDescent="0.2">
      <c r="A270" s="2" t="str">
        <f t="shared" si="26"/>
        <v>DamesSabelWB JunPlovdiv</v>
      </c>
      <c r="B270" s="66">
        <f t="shared" si="27"/>
        <v>269</v>
      </c>
      <c r="C270" s="3" t="s">
        <v>23</v>
      </c>
      <c r="D270" s="3" t="s">
        <v>31</v>
      </c>
      <c r="E270" s="3" t="s">
        <v>480</v>
      </c>
      <c r="F270" s="3" t="s">
        <v>683</v>
      </c>
      <c r="G270" s="3" t="s">
        <v>509</v>
      </c>
      <c r="H270" s="4">
        <v>43505</v>
      </c>
      <c r="I270" s="4">
        <v>43506</v>
      </c>
      <c r="J270" s="67">
        <f t="shared" ref="J270:J333" si="28">H270-7</f>
        <v>43498</v>
      </c>
      <c r="K270" s="67">
        <f t="shared" ref="K270:K333" si="29">H270-28</f>
        <v>43477</v>
      </c>
      <c r="L270" s="66">
        <f>COUNTIF(aanmeldingen!AA:AA,B270)</f>
        <v>0</v>
      </c>
      <c r="M270" s="2" t="str">
        <f>LEFT(C270,1)&amp;LEFT(D270,1)&amp;VLOOKUP(E270,lookups!G:H,2,FALSE)</f>
        <v>DSJ</v>
      </c>
    </row>
    <row r="271" spans="1:13" ht="11.25" customHeight="1" x14ac:dyDescent="0.2">
      <c r="A271" s="2" t="str">
        <f t="shared" si="26"/>
        <v>HerenSabelWB JunPlovdiv</v>
      </c>
      <c r="B271" s="66">
        <f t="shared" si="27"/>
        <v>270</v>
      </c>
      <c r="C271" s="3" t="s">
        <v>26</v>
      </c>
      <c r="D271" s="3" t="s">
        <v>31</v>
      </c>
      <c r="E271" s="3" t="s">
        <v>480</v>
      </c>
      <c r="F271" s="3" t="s">
        <v>683</v>
      </c>
      <c r="G271" s="3" t="s">
        <v>509</v>
      </c>
      <c r="H271" s="4">
        <v>43505</v>
      </c>
      <c r="I271" s="4">
        <v>43506</v>
      </c>
      <c r="J271" s="67">
        <f t="shared" si="28"/>
        <v>43498</v>
      </c>
      <c r="K271" s="67">
        <f t="shared" si="29"/>
        <v>43477</v>
      </c>
      <c r="L271" s="66">
        <f>COUNTIF(aanmeldingen!AA:AA,B271)</f>
        <v>0</v>
      </c>
      <c r="M271" s="2" t="str">
        <f>LEFT(C271,1)&amp;LEFT(D271,1)&amp;VLOOKUP(E271,lookups!G:H,2,FALSE)</f>
        <v>HSJ</v>
      </c>
    </row>
    <row r="272" spans="1:13" ht="11.25" customHeight="1" x14ac:dyDescent="0.2">
      <c r="A272" s="2" t="str">
        <f t="shared" si="26"/>
        <v>DamesFloretECCSatu Mare</v>
      </c>
      <c r="B272" s="66">
        <f t="shared" si="27"/>
        <v>271</v>
      </c>
      <c r="C272" s="3" t="s">
        <v>23</v>
      </c>
      <c r="D272" s="3" t="s">
        <v>28</v>
      </c>
      <c r="E272" s="3" t="s">
        <v>915</v>
      </c>
      <c r="F272" s="3" t="s">
        <v>663</v>
      </c>
      <c r="G272" s="3" t="s">
        <v>964</v>
      </c>
      <c r="H272" s="4">
        <v>43505</v>
      </c>
      <c r="I272" s="4">
        <v>43506</v>
      </c>
      <c r="J272" s="67">
        <f t="shared" si="28"/>
        <v>43498</v>
      </c>
      <c r="K272" s="67">
        <f t="shared" si="29"/>
        <v>43477</v>
      </c>
      <c r="L272" s="66">
        <f>COUNTIF(aanmeldingen!AA:AA,B272)</f>
        <v>5</v>
      </c>
      <c r="M272" s="2" t="str">
        <f>LEFT(C272,1)&amp;LEFT(D272,1)&amp;VLOOKUP(E272,lookups!G:H,2,FALSE)</f>
        <v>DFC</v>
      </c>
    </row>
    <row r="273" spans="1:13" ht="11.25" customHeight="1" x14ac:dyDescent="0.2">
      <c r="A273" s="2" t="str">
        <f t="shared" si="26"/>
        <v>DamesFloretECC EqSatu Mare</v>
      </c>
      <c r="B273" s="66">
        <f t="shared" si="27"/>
        <v>272</v>
      </c>
      <c r="C273" s="3" t="s">
        <v>23</v>
      </c>
      <c r="D273" s="3" t="s">
        <v>28</v>
      </c>
      <c r="E273" s="3" t="s">
        <v>934</v>
      </c>
      <c r="F273" s="3" t="s">
        <v>663</v>
      </c>
      <c r="G273" s="3" t="s">
        <v>964</v>
      </c>
      <c r="H273" s="4">
        <v>43505</v>
      </c>
      <c r="I273" s="4">
        <v>43506</v>
      </c>
      <c r="J273" s="67">
        <f t="shared" si="28"/>
        <v>43498</v>
      </c>
      <c r="K273" s="67">
        <f t="shared" si="29"/>
        <v>43477</v>
      </c>
      <c r="L273" s="66">
        <f>COUNTIF(aanmeldingen!AA:AA,B273)</f>
        <v>5</v>
      </c>
      <c r="M273" s="2" t="str">
        <f>LEFT(C273,1)&amp;LEFT(D273,1)&amp;VLOOKUP(E273,lookups!G:H,2,FALSE)</f>
        <v>DFC</v>
      </c>
    </row>
    <row r="274" spans="1:13" ht="11.25" customHeight="1" x14ac:dyDescent="0.2">
      <c r="A274" s="2" t="str">
        <f t="shared" si="26"/>
        <v>HerenFloretECCWarschau</v>
      </c>
      <c r="B274" s="66">
        <f t="shared" si="27"/>
        <v>273</v>
      </c>
      <c r="C274" s="3" t="s">
        <v>26</v>
      </c>
      <c r="D274" s="3" t="s">
        <v>28</v>
      </c>
      <c r="E274" s="3" t="s">
        <v>915</v>
      </c>
      <c r="F274" s="3" t="s">
        <v>1160</v>
      </c>
      <c r="G274" s="3" t="s">
        <v>483</v>
      </c>
      <c r="H274" s="4">
        <v>43505</v>
      </c>
      <c r="I274" s="4">
        <v>43506</v>
      </c>
      <c r="J274" s="67">
        <f t="shared" si="28"/>
        <v>43498</v>
      </c>
      <c r="K274" s="67">
        <f t="shared" si="29"/>
        <v>43477</v>
      </c>
      <c r="L274" s="66">
        <f>COUNTIF(aanmeldingen!AA:AA,B274)</f>
        <v>8</v>
      </c>
      <c r="M274" s="2" t="str">
        <f>LEFT(C274,1)&amp;LEFT(D274,1)&amp;VLOOKUP(E274,lookups!G:H,2,FALSE)</f>
        <v>HFC</v>
      </c>
    </row>
    <row r="275" spans="1:13" ht="11.25" customHeight="1" x14ac:dyDescent="0.2">
      <c r="A275" s="2" t="str">
        <f t="shared" si="26"/>
        <v>HerenFloretECC EqWarschau</v>
      </c>
      <c r="B275" s="66">
        <f t="shared" si="27"/>
        <v>274</v>
      </c>
      <c r="C275" s="3" t="s">
        <v>26</v>
      </c>
      <c r="D275" s="3" t="s">
        <v>28</v>
      </c>
      <c r="E275" s="3" t="s">
        <v>934</v>
      </c>
      <c r="F275" s="3" t="s">
        <v>1160</v>
      </c>
      <c r="G275" s="3" t="s">
        <v>483</v>
      </c>
      <c r="H275" s="4">
        <v>43505</v>
      </c>
      <c r="I275" s="4">
        <v>43506</v>
      </c>
      <c r="J275" s="67">
        <f t="shared" si="28"/>
        <v>43498</v>
      </c>
      <c r="K275" s="67">
        <f t="shared" si="29"/>
        <v>43477</v>
      </c>
      <c r="L275" s="66">
        <f>COUNTIF(aanmeldingen!AA:AA,B275)</f>
        <v>8</v>
      </c>
      <c r="M275" s="2" t="str">
        <f>LEFT(C275,1)&amp;LEFT(D275,1)&amp;VLOOKUP(E275,lookups!G:H,2,FALSE)</f>
        <v>HFC</v>
      </c>
    </row>
    <row r="276" spans="1:13" ht="11.25" customHeight="1" x14ac:dyDescent="0.2">
      <c r="A276" s="2" t="str">
        <f t="shared" si="26"/>
        <v>DamesDegenWB EqBarcelona</v>
      </c>
      <c r="B276" s="66">
        <f t="shared" si="27"/>
        <v>275</v>
      </c>
      <c r="C276" s="3" t="s">
        <v>23</v>
      </c>
      <c r="D276" s="3" t="s">
        <v>24</v>
      </c>
      <c r="E276" s="3" t="s">
        <v>682</v>
      </c>
      <c r="F276" s="3" t="s">
        <v>2577</v>
      </c>
      <c r="G276" s="3" t="s">
        <v>669</v>
      </c>
      <c r="H276" s="4">
        <v>43506</v>
      </c>
      <c r="I276" s="4">
        <v>43506</v>
      </c>
      <c r="J276" s="67">
        <f t="shared" si="28"/>
        <v>43499</v>
      </c>
      <c r="K276" s="67">
        <f t="shared" si="29"/>
        <v>43478</v>
      </c>
      <c r="L276" s="66">
        <f>COUNTIF(aanmeldingen!AA:AA,B276)</f>
        <v>0</v>
      </c>
      <c r="M276" s="2" t="str">
        <f>LEFT(C276,1)&amp;LEFT(D276,1)&amp;VLOOKUP(E276,lookups!G:H,2,FALSE)</f>
        <v>DDS</v>
      </c>
    </row>
    <row r="277" spans="1:13" ht="11.25" customHeight="1" x14ac:dyDescent="0.2">
      <c r="A277" s="2" t="str">
        <f t="shared" si="26"/>
        <v>DamesFloretEK Cad EqNot determined</v>
      </c>
      <c r="B277" s="66">
        <f t="shared" si="27"/>
        <v>276</v>
      </c>
      <c r="C277" s="3" t="s">
        <v>23</v>
      </c>
      <c r="D277" s="3" t="s">
        <v>28</v>
      </c>
      <c r="E277" s="3" t="s">
        <v>689</v>
      </c>
      <c r="F277" s="3" t="s">
        <v>2369</v>
      </c>
      <c r="G277" s="3" t="s">
        <v>688</v>
      </c>
      <c r="H277" s="4">
        <v>43506</v>
      </c>
      <c r="I277" s="4">
        <v>43550</v>
      </c>
      <c r="J277" s="67">
        <f t="shared" si="28"/>
        <v>43499</v>
      </c>
      <c r="K277" s="67">
        <f t="shared" si="29"/>
        <v>43478</v>
      </c>
      <c r="L277" s="66">
        <f>COUNTIF(aanmeldingen!AA:AA,B277)</f>
        <v>0</v>
      </c>
      <c r="M277" s="2" t="str">
        <f>LEFT(C277,1)&amp;LEFT(D277,1)&amp;VLOOKUP(E277,lookups!G:H,2,FALSE)</f>
        <v>DFC</v>
      </c>
    </row>
    <row r="278" spans="1:13" ht="11.25" customHeight="1" x14ac:dyDescent="0.2">
      <c r="A278" s="2" t="str">
        <f t="shared" si="26"/>
        <v>HerenDegenWB EqVancouver</v>
      </c>
      <c r="B278" s="66">
        <f t="shared" si="27"/>
        <v>277</v>
      </c>
      <c r="C278" s="3" t="s">
        <v>26</v>
      </c>
      <c r="D278" s="3" t="s">
        <v>24</v>
      </c>
      <c r="E278" s="3" t="s">
        <v>682</v>
      </c>
      <c r="F278" s="3" t="s">
        <v>951</v>
      </c>
      <c r="G278" s="3" t="s">
        <v>1047</v>
      </c>
      <c r="H278" s="4">
        <v>43506</v>
      </c>
      <c r="I278" s="4">
        <v>43506</v>
      </c>
      <c r="J278" s="67">
        <f t="shared" si="28"/>
        <v>43499</v>
      </c>
      <c r="K278" s="67">
        <f t="shared" si="29"/>
        <v>43478</v>
      </c>
      <c r="L278" s="66">
        <f>COUNTIF(aanmeldingen!AA:AA,B278)</f>
        <v>4</v>
      </c>
      <c r="M278" s="2" t="str">
        <f>LEFT(C278,1)&amp;LEFT(D278,1)&amp;VLOOKUP(E278,lookups!G:H,2,FALSE)</f>
        <v>HDS</v>
      </c>
    </row>
    <row r="279" spans="1:13" ht="11.25" customHeight="1" x14ac:dyDescent="0.2">
      <c r="A279" s="2" t="str">
        <f t="shared" si="26"/>
        <v>DamesSabelWB JunAlgiers</v>
      </c>
      <c r="B279" s="66">
        <f t="shared" si="27"/>
        <v>278</v>
      </c>
      <c r="C279" s="3" t="s">
        <v>23</v>
      </c>
      <c r="D279" s="3" t="s">
        <v>31</v>
      </c>
      <c r="E279" s="3" t="s">
        <v>480</v>
      </c>
      <c r="F279" s="3" t="s">
        <v>2574</v>
      </c>
      <c r="G279" s="3" t="s">
        <v>1206</v>
      </c>
      <c r="H279" s="4">
        <v>43512</v>
      </c>
      <c r="I279" s="4">
        <v>43512</v>
      </c>
      <c r="J279" s="67">
        <f t="shared" si="28"/>
        <v>43505</v>
      </c>
      <c r="K279" s="67">
        <f t="shared" si="29"/>
        <v>43484</v>
      </c>
      <c r="L279" s="66">
        <f>COUNTIF(aanmeldingen!AA:AA,B279)</f>
        <v>0</v>
      </c>
      <c r="M279" s="2" t="str">
        <f>LEFT(C279,1)&amp;LEFT(D279,1)&amp;VLOOKUP(E279,lookups!G:H,2,FALSE)</f>
        <v>DSJ</v>
      </c>
    </row>
    <row r="280" spans="1:13" ht="11.25" customHeight="1" x14ac:dyDescent="0.2">
      <c r="A280" s="2" t="str">
        <f t="shared" si="26"/>
        <v>HerenDegenWB JunBasel</v>
      </c>
      <c r="B280" s="66">
        <f t="shared" si="27"/>
        <v>279</v>
      </c>
      <c r="C280" s="3" t="s">
        <v>26</v>
      </c>
      <c r="D280" s="3" t="s">
        <v>24</v>
      </c>
      <c r="E280" s="3" t="s">
        <v>480</v>
      </c>
      <c r="F280" s="3" t="s">
        <v>2920</v>
      </c>
      <c r="G280" s="3" t="s">
        <v>507</v>
      </c>
      <c r="H280" s="4">
        <v>43512</v>
      </c>
      <c r="I280" s="4">
        <v>43512</v>
      </c>
      <c r="J280" s="67">
        <f t="shared" si="28"/>
        <v>43505</v>
      </c>
      <c r="K280" s="67">
        <f t="shared" si="29"/>
        <v>43484</v>
      </c>
      <c r="L280" s="66">
        <f>COUNTIF(aanmeldingen!AA:AA,B280)</f>
        <v>4</v>
      </c>
      <c r="M280" s="2" t="str">
        <f>LEFT(C280,1)&amp;LEFT(D280,1)&amp;VLOOKUP(E280,lookups!G:H,2,FALSE)</f>
        <v>HDJ</v>
      </c>
    </row>
    <row r="281" spans="1:13" ht="11.25" customHeight="1" x14ac:dyDescent="0.2">
      <c r="A281" s="2" t="str">
        <f t="shared" si="26"/>
        <v>DamesDegenWB JunDijon</v>
      </c>
      <c r="B281" s="66">
        <f t="shared" si="27"/>
        <v>280</v>
      </c>
      <c r="C281" s="3" t="s">
        <v>23</v>
      </c>
      <c r="D281" s="3" t="s">
        <v>24</v>
      </c>
      <c r="E281" s="3" t="s">
        <v>480</v>
      </c>
      <c r="F281" s="3" t="s">
        <v>676</v>
      </c>
      <c r="G281" s="3" t="s">
        <v>498</v>
      </c>
      <c r="H281" s="4">
        <v>43512</v>
      </c>
      <c r="I281" s="4">
        <v>43512</v>
      </c>
      <c r="J281" s="67">
        <f t="shared" si="28"/>
        <v>43505</v>
      </c>
      <c r="K281" s="67">
        <f t="shared" si="29"/>
        <v>43484</v>
      </c>
      <c r="L281" s="66">
        <f>COUNTIF(aanmeldingen!AA:AA,B281)</f>
        <v>1</v>
      </c>
      <c r="M281" s="2" t="str">
        <f>LEFT(C281,1)&amp;LEFT(D281,1)&amp;VLOOKUP(E281,lookups!G:H,2,FALSE)</f>
        <v>DDJ</v>
      </c>
    </row>
    <row r="282" spans="1:13" ht="11.25" customHeight="1" x14ac:dyDescent="0.2">
      <c r="A282" s="2" t="str">
        <f t="shared" si="26"/>
        <v>HerenSabelWB JunDourdan</v>
      </c>
      <c r="B282" s="66">
        <f t="shared" si="27"/>
        <v>281</v>
      </c>
      <c r="C282" s="3" t="s">
        <v>26</v>
      </c>
      <c r="D282" s="3" t="s">
        <v>31</v>
      </c>
      <c r="E282" s="3" t="s">
        <v>480</v>
      </c>
      <c r="F282" s="3" t="s">
        <v>679</v>
      </c>
      <c r="G282" s="3" t="s">
        <v>498</v>
      </c>
      <c r="H282" s="4">
        <v>43512</v>
      </c>
      <c r="I282" s="4">
        <v>43512</v>
      </c>
      <c r="J282" s="67">
        <f t="shared" si="28"/>
        <v>43505</v>
      </c>
      <c r="K282" s="67">
        <f t="shared" si="29"/>
        <v>43484</v>
      </c>
      <c r="L282" s="66">
        <f>COUNTIF(aanmeldingen!AA:AA,B282)</f>
        <v>2</v>
      </c>
      <c r="M282" s="2" t="str">
        <f>LEFT(C282,1)&amp;LEFT(D282,1)&amp;VLOOKUP(E282,lookups!G:H,2,FALSE)</f>
        <v>HSJ</v>
      </c>
    </row>
    <row r="283" spans="1:13" ht="11.25" customHeight="1" x14ac:dyDescent="0.2">
      <c r="A283" s="2" t="str">
        <f t="shared" si="26"/>
        <v>DamesFloretWB JunMoedling</v>
      </c>
      <c r="B283" s="66">
        <f t="shared" si="27"/>
        <v>282</v>
      </c>
      <c r="C283" s="3" t="s">
        <v>23</v>
      </c>
      <c r="D283" s="3" t="s">
        <v>28</v>
      </c>
      <c r="E283" s="3" t="s">
        <v>480</v>
      </c>
      <c r="F283" s="3" t="s">
        <v>497</v>
      </c>
      <c r="G283" s="3" t="s">
        <v>486</v>
      </c>
      <c r="H283" s="4">
        <v>43512</v>
      </c>
      <c r="I283" s="4">
        <v>43512</v>
      </c>
      <c r="J283" s="67">
        <f t="shared" si="28"/>
        <v>43505</v>
      </c>
      <c r="K283" s="67">
        <f t="shared" si="29"/>
        <v>43484</v>
      </c>
      <c r="L283" s="66">
        <f>COUNTIF(aanmeldingen!AA:AA,B283)</f>
        <v>0</v>
      </c>
      <c r="M283" s="2" t="str">
        <f>LEFT(C283,1)&amp;LEFT(D283,1)&amp;VLOOKUP(E283,lookups!G:H,2,FALSE)</f>
        <v>DFJ</v>
      </c>
    </row>
    <row r="284" spans="1:13" ht="11.25" customHeight="1" x14ac:dyDescent="0.2">
      <c r="A284" s="2" t="str">
        <f t="shared" si="26"/>
        <v>HerenFloretWB JunTerrassa (Barcelona)</v>
      </c>
      <c r="B284" s="66">
        <f t="shared" si="27"/>
        <v>283</v>
      </c>
      <c r="C284" s="3" t="s">
        <v>26</v>
      </c>
      <c r="D284" s="3" t="s">
        <v>28</v>
      </c>
      <c r="E284" s="3" t="s">
        <v>480</v>
      </c>
      <c r="F284" s="3" t="s">
        <v>913</v>
      </c>
      <c r="G284" s="3" t="s">
        <v>669</v>
      </c>
      <c r="H284" s="4">
        <v>43512</v>
      </c>
      <c r="I284" s="4">
        <v>43512</v>
      </c>
      <c r="J284" s="67">
        <f t="shared" si="28"/>
        <v>43505</v>
      </c>
      <c r="K284" s="67">
        <f t="shared" si="29"/>
        <v>43484</v>
      </c>
      <c r="L284" s="66">
        <f>COUNTIF(aanmeldingen!AA:AA,B284)</f>
        <v>7</v>
      </c>
      <c r="M284" s="2" t="str">
        <f>LEFT(C284,1)&amp;LEFT(D284,1)&amp;VLOOKUP(E284,lookups!G:H,2,FALSE)</f>
        <v>HFJ</v>
      </c>
    </row>
    <row r="285" spans="1:13" ht="11.25" customHeight="1" x14ac:dyDescent="0.2">
      <c r="A285" s="2" t="str">
        <f t="shared" si="26"/>
        <v>DamesSabelWB Jun EqAlgiers</v>
      </c>
      <c r="B285" s="66">
        <f t="shared" si="27"/>
        <v>284</v>
      </c>
      <c r="C285" s="3" t="s">
        <v>23</v>
      </c>
      <c r="D285" s="3" t="s">
        <v>31</v>
      </c>
      <c r="E285" s="3" t="s">
        <v>963</v>
      </c>
      <c r="F285" s="3" t="s">
        <v>2574</v>
      </c>
      <c r="G285" s="3" t="s">
        <v>1206</v>
      </c>
      <c r="H285" s="4">
        <v>43513</v>
      </c>
      <c r="I285" s="4">
        <v>43513</v>
      </c>
      <c r="J285" s="67">
        <f t="shared" si="28"/>
        <v>43506</v>
      </c>
      <c r="K285" s="67">
        <f t="shared" si="29"/>
        <v>43485</v>
      </c>
      <c r="L285" s="66">
        <f>COUNTIF(aanmeldingen!AA:AA,B285)</f>
        <v>0</v>
      </c>
      <c r="M285" s="2" t="str">
        <f>LEFT(C285,1)&amp;LEFT(D285,1)&amp;VLOOKUP(E285,lookups!G:H,2,FALSE)</f>
        <v>DSJ</v>
      </c>
    </row>
    <row r="286" spans="1:13" ht="11.25" customHeight="1" x14ac:dyDescent="0.2">
      <c r="A286" s="2" t="str">
        <f t="shared" si="26"/>
        <v>HerenDegenWB Jun EqBasel</v>
      </c>
      <c r="B286" s="66">
        <f t="shared" si="27"/>
        <v>285</v>
      </c>
      <c r="C286" s="3" t="s">
        <v>26</v>
      </c>
      <c r="D286" s="3" t="s">
        <v>24</v>
      </c>
      <c r="E286" s="3" t="s">
        <v>963</v>
      </c>
      <c r="F286" s="3" t="s">
        <v>2920</v>
      </c>
      <c r="G286" s="3" t="s">
        <v>507</v>
      </c>
      <c r="H286" s="4">
        <v>43513</v>
      </c>
      <c r="I286" s="4">
        <v>43513</v>
      </c>
      <c r="J286" s="67">
        <f t="shared" si="28"/>
        <v>43506</v>
      </c>
      <c r="K286" s="67">
        <f t="shared" si="29"/>
        <v>43485</v>
      </c>
      <c r="L286" s="66">
        <f>COUNTIF(aanmeldingen!AA:AA,B286)</f>
        <v>4</v>
      </c>
      <c r="M286" s="2" t="str">
        <f>LEFT(C286,1)&amp;LEFT(D286,1)&amp;VLOOKUP(E286,lookups!G:H,2,FALSE)</f>
        <v>HDJ</v>
      </c>
    </row>
    <row r="287" spans="1:13" ht="11.25" customHeight="1" x14ac:dyDescent="0.2">
      <c r="A287" s="2" t="str">
        <f t="shared" si="26"/>
        <v>DamesDegenWB Jun EqDijon</v>
      </c>
      <c r="B287" s="66">
        <f t="shared" si="27"/>
        <v>286</v>
      </c>
      <c r="C287" s="3" t="s">
        <v>23</v>
      </c>
      <c r="D287" s="3" t="s">
        <v>24</v>
      </c>
      <c r="E287" s="3" t="s">
        <v>963</v>
      </c>
      <c r="F287" s="3" t="s">
        <v>676</v>
      </c>
      <c r="G287" s="3" t="s">
        <v>498</v>
      </c>
      <c r="H287" s="4">
        <v>43513</v>
      </c>
      <c r="I287" s="4">
        <v>43513</v>
      </c>
      <c r="J287" s="67">
        <f t="shared" si="28"/>
        <v>43506</v>
      </c>
      <c r="K287" s="67">
        <f t="shared" si="29"/>
        <v>43485</v>
      </c>
      <c r="L287" s="66">
        <f>COUNTIF(aanmeldingen!AA:AA,B287)</f>
        <v>0</v>
      </c>
      <c r="M287" s="2" t="str">
        <f>LEFT(C287,1)&amp;LEFT(D287,1)&amp;VLOOKUP(E287,lookups!G:H,2,FALSE)</f>
        <v>DDJ</v>
      </c>
    </row>
    <row r="288" spans="1:13" ht="11.25" customHeight="1" x14ac:dyDescent="0.2">
      <c r="A288" s="2" t="str">
        <f t="shared" si="26"/>
        <v>HerenSabelWB Jun EqDourdan</v>
      </c>
      <c r="B288" s="66">
        <f t="shared" si="27"/>
        <v>287</v>
      </c>
      <c r="C288" s="3" t="s">
        <v>26</v>
      </c>
      <c r="D288" s="3" t="s">
        <v>31</v>
      </c>
      <c r="E288" s="3" t="s">
        <v>963</v>
      </c>
      <c r="F288" s="3" t="s">
        <v>679</v>
      </c>
      <c r="G288" s="3" t="s">
        <v>498</v>
      </c>
      <c r="H288" s="4">
        <v>43513</v>
      </c>
      <c r="I288" s="4">
        <v>43513</v>
      </c>
      <c r="J288" s="67">
        <f t="shared" si="28"/>
        <v>43506</v>
      </c>
      <c r="K288" s="67">
        <f t="shared" si="29"/>
        <v>43485</v>
      </c>
      <c r="L288" s="66">
        <f>COUNTIF(aanmeldingen!AA:AA,B288)</f>
        <v>3</v>
      </c>
      <c r="M288" s="2" t="str">
        <f>LEFT(C288,1)&amp;LEFT(D288,1)&amp;VLOOKUP(E288,lookups!G:H,2,FALSE)</f>
        <v>HSJ</v>
      </c>
    </row>
    <row r="289" spans="1:13" ht="11.25" customHeight="1" x14ac:dyDescent="0.2">
      <c r="A289" s="2" t="str">
        <f t="shared" si="26"/>
        <v>DamesFloretWB Jun EqMoedling</v>
      </c>
      <c r="B289" s="66">
        <f t="shared" si="27"/>
        <v>288</v>
      </c>
      <c r="C289" s="3" t="s">
        <v>23</v>
      </c>
      <c r="D289" s="3" t="s">
        <v>28</v>
      </c>
      <c r="E289" s="3" t="s">
        <v>963</v>
      </c>
      <c r="F289" s="3" t="s">
        <v>497</v>
      </c>
      <c r="G289" s="3" t="s">
        <v>486</v>
      </c>
      <c r="H289" s="4">
        <v>43513</v>
      </c>
      <c r="I289" s="4">
        <v>43513</v>
      </c>
      <c r="J289" s="67">
        <f t="shared" si="28"/>
        <v>43506</v>
      </c>
      <c r="K289" s="67">
        <f t="shared" si="29"/>
        <v>43485</v>
      </c>
      <c r="L289" s="66">
        <f>COUNTIF(aanmeldingen!AA:AA,B289)</f>
        <v>0</v>
      </c>
      <c r="M289" s="2" t="str">
        <f>LEFT(C289,1)&amp;LEFT(D289,1)&amp;VLOOKUP(E289,lookups!G:H,2,FALSE)</f>
        <v>DFJ</v>
      </c>
    </row>
    <row r="290" spans="1:13" ht="11.25" customHeight="1" x14ac:dyDescent="0.2">
      <c r="A290" s="2" t="str">
        <f t="shared" si="26"/>
        <v>HerenFloretWB Jun EqTerrassa (Barcelona)</v>
      </c>
      <c r="B290" s="66">
        <f t="shared" si="27"/>
        <v>289</v>
      </c>
      <c r="C290" s="3" t="s">
        <v>26</v>
      </c>
      <c r="D290" s="3" t="s">
        <v>28</v>
      </c>
      <c r="E290" s="3" t="s">
        <v>963</v>
      </c>
      <c r="F290" s="3" t="s">
        <v>913</v>
      </c>
      <c r="G290" s="3" t="s">
        <v>669</v>
      </c>
      <c r="H290" s="4">
        <v>43513</v>
      </c>
      <c r="I290" s="4">
        <v>43513</v>
      </c>
      <c r="J290" s="67">
        <f t="shared" si="28"/>
        <v>43506</v>
      </c>
      <c r="K290" s="67">
        <f t="shared" si="29"/>
        <v>43485</v>
      </c>
      <c r="L290" s="66">
        <f>COUNTIF(aanmeldingen!AA:AA,B290)</f>
        <v>4</v>
      </c>
      <c r="M290" s="2" t="str">
        <f>LEFT(C290,1)&amp;LEFT(D290,1)&amp;VLOOKUP(E290,lookups!G:H,2,FALSE)</f>
        <v>HFJ</v>
      </c>
    </row>
    <row r="291" spans="1:13" ht="11.25" customHeight="1" x14ac:dyDescent="0.2">
      <c r="A291" s="2" t="str">
        <f t="shared" si="26"/>
        <v>DamesSabelGPCancun</v>
      </c>
      <c r="B291" s="66">
        <f t="shared" si="27"/>
        <v>290</v>
      </c>
      <c r="C291" s="3" t="s">
        <v>23</v>
      </c>
      <c r="D291" s="3" t="s">
        <v>31</v>
      </c>
      <c r="E291" s="3" t="s">
        <v>505</v>
      </c>
      <c r="F291" s="3" t="s">
        <v>961</v>
      </c>
      <c r="G291" s="3" t="s">
        <v>1034</v>
      </c>
      <c r="H291" s="4">
        <v>43518</v>
      </c>
      <c r="I291" s="4">
        <v>43520</v>
      </c>
      <c r="J291" s="67">
        <f t="shared" si="28"/>
        <v>43511</v>
      </c>
      <c r="K291" s="67">
        <f t="shared" si="29"/>
        <v>43490</v>
      </c>
      <c r="L291" s="66">
        <f>COUNTIF(aanmeldingen!AA:AA,B291)</f>
        <v>0</v>
      </c>
      <c r="M291" s="2" t="str">
        <f>LEFT(C291,1)&amp;LEFT(D291,1)&amp;VLOOKUP(E291,lookups!G:H,2,FALSE)</f>
        <v>DSS</v>
      </c>
    </row>
    <row r="292" spans="1:13" ht="11.25" customHeight="1" x14ac:dyDescent="0.2">
      <c r="A292" s="2" t="str">
        <f t="shared" si="26"/>
        <v>HerenSabelGPCancun</v>
      </c>
      <c r="B292" s="66">
        <f t="shared" si="27"/>
        <v>291</v>
      </c>
      <c r="C292" s="3" t="s">
        <v>26</v>
      </c>
      <c r="D292" s="3" t="s">
        <v>31</v>
      </c>
      <c r="E292" s="3" t="s">
        <v>505</v>
      </c>
      <c r="F292" s="3" t="s">
        <v>961</v>
      </c>
      <c r="G292" s="3" t="s">
        <v>1034</v>
      </c>
      <c r="H292" s="4">
        <v>43518</v>
      </c>
      <c r="I292" s="4">
        <v>43520</v>
      </c>
      <c r="J292" s="67">
        <f t="shared" si="28"/>
        <v>43511</v>
      </c>
      <c r="K292" s="67">
        <f t="shared" si="29"/>
        <v>43490</v>
      </c>
      <c r="L292" s="66">
        <f>COUNTIF(aanmeldingen!AA:AA,B292)</f>
        <v>0</v>
      </c>
      <c r="M292" s="2" t="str">
        <f>LEFT(C292,1)&amp;LEFT(D292,1)&amp;VLOOKUP(E292,lookups!G:H,2,FALSE)</f>
        <v>HSS</v>
      </c>
    </row>
    <row r="293" spans="1:13" ht="11.25" customHeight="1" x14ac:dyDescent="0.2">
      <c r="A293" s="2" t="str">
        <f t="shared" si="26"/>
        <v>DamesSabelEK CadFoggia</v>
      </c>
      <c r="B293" s="66">
        <f t="shared" si="27"/>
        <v>292</v>
      </c>
      <c r="C293" s="3" t="s">
        <v>23</v>
      </c>
      <c r="D293" s="3" t="s">
        <v>31</v>
      </c>
      <c r="E293" s="3" t="s">
        <v>510</v>
      </c>
      <c r="F293" s="3" t="s">
        <v>3032</v>
      </c>
      <c r="G293" s="3" t="s">
        <v>502</v>
      </c>
      <c r="H293" s="4">
        <v>43518</v>
      </c>
      <c r="I293" s="4">
        <v>43518</v>
      </c>
      <c r="J293" s="67">
        <f t="shared" si="28"/>
        <v>43511</v>
      </c>
      <c r="K293" s="67">
        <f t="shared" si="29"/>
        <v>43490</v>
      </c>
      <c r="L293" s="66">
        <f>COUNTIF(aanmeldingen!AA:AA,B293)</f>
        <v>1</v>
      </c>
      <c r="M293" s="2" t="str">
        <f>LEFT(C293,1)&amp;LEFT(D293,1)&amp;VLOOKUP(E293,lookups!G:H,2,FALSE)</f>
        <v>DSC</v>
      </c>
    </row>
    <row r="294" spans="1:13" ht="11.25" customHeight="1" x14ac:dyDescent="0.2">
      <c r="A294" s="2" t="str">
        <f t="shared" si="26"/>
        <v>HerenFloretEK CadFoggia</v>
      </c>
      <c r="B294" s="66">
        <f t="shared" si="27"/>
        <v>293</v>
      </c>
      <c r="C294" s="3" t="s">
        <v>26</v>
      </c>
      <c r="D294" s="3" t="s">
        <v>28</v>
      </c>
      <c r="E294" s="3" t="s">
        <v>510</v>
      </c>
      <c r="F294" s="3" t="s">
        <v>3032</v>
      </c>
      <c r="G294" s="3" t="s">
        <v>502</v>
      </c>
      <c r="H294" s="4">
        <v>43518</v>
      </c>
      <c r="I294" s="4">
        <v>43518</v>
      </c>
      <c r="J294" s="67">
        <f t="shared" si="28"/>
        <v>43511</v>
      </c>
      <c r="K294" s="67">
        <f t="shared" si="29"/>
        <v>43490</v>
      </c>
      <c r="L294" s="66">
        <f>COUNTIF(aanmeldingen!AA:AA,B294)</f>
        <v>4</v>
      </c>
      <c r="M294" s="2" t="str">
        <f>LEFT(C294,1)&amp;LEFT(D294,1)&amp;VLOOKUP(E294,lookups!G:H,2,FALSE)</f>
        <v>HFC</v>
      </c>
    </row>
    <row r="295" spans="1:13" ht="11.25" customHeight="1" x14ac:dyDescent="0.2">
      <c r="A295" s="2" t="str">
        <f t="shared" si="26"/>
        <v>HerenDegenU23Berlijn</v>
      </c>
      <c r="B295" s="66">
        <f t="shared" si="27"/>
        <v>294</v>
      </c>
      <c r="C295" s="3" t="s">
        <v>26</v>
      </c>
      <c r="D295" s="3" t="s">
        <v>24</v>
      </c>
      <c r="E295" s="3" t="s">
        <v>936</v>
      </c>
      <c r="F295" s="3" t="s">
        <v>2563</v>
      </c>
      <c r="G295" s="3" t="s">
        <v>493</v>
      </c>
      <c r="H295" s="4">
        <v>43519</v>
      </c>
      <c r="I295" s="4">
        <f>H295+1</f>
        <v>43520</v>
      </c>
      <c r="J295" s="67">
        <f t="shared" si="28"/>
        <v>43512</v>
      </c>
      <c r="K295" s="67">
        <f t="shared" si="29"/>
        <v>43491</v>
      </c>
      <c r="L295" s="66">
        <f>COUNTIF(aanmeldingen!AA:AA,B295)</f>
        <v>9</v>
      </c>
      <c r="M295" s="2" t="str">
        <f>LEFT(C295,1)&amp;LEFT(D295,1)&amp;VLOOKUP(E295,lookups!G:H,2,FALSE)</f>
        <v>HDS</v>
      </c>
    </row>
    <row r="296" spans="1:13" ht="11.25" customHeight="1" x14ac:dyDescent="0.2">
      <c r="A296" s="2" t="str">
        <f t="shared" si="26"/>
        <v>DamesDegenEK CadFoggia</v>
      </c>
      <c r="B296" s="66">
        <f t="shared" si="27"/>
        <v>295</v>
      </c>
      <c r="C296" s="3" t="s">
        <v>23</v>
      </c>
      <c r="D296" s="3" t="s">
        <v>24</v>
      </c>
      <c r="E296" s="3" t="s">
        <v>510</v>
      </c>
      <c r="F296" s="3" t="s">
        <v>3032</v>
      </c>
      <c r="G296" s="3" t="s">
        <v>502</v>
      </c>
      <c r="H296" s="4">
        <v>43519</v>
      </c>
      <c r="I296" s="4">
        <v>43519</v>
      </c>
      <c r="J296" s="67">
        <f t="shared" si="28"/>
        <v>43512</v>
      </c>
      <c r="K296" s="67">
        <f t="shared" si="29"/>
        <v>43491</v>
      </c>
      <c r="L296" s="66">
        <f>COUNTIF(aanmeldingen!AA:AA,B296)</f>
        <v>2</v>
      </c>
      <c r="M296" s="2" t="str">
        <f>LEFT(C296,1)&amp;LEFT(D296,1)&amp;VLOOKUP(E296,lookups!G:H,2,FALSE)</f>
        <v>DDC</v>
      </c>
    </row>
    <row r="297" spans="1:13" ht="11.25" customHeight="1" x14ac:dyDescent="0.2">
      <c r="A297" s="2" t="str">
        <f t="shared" si="26"/>
        <v>HerenSabelEK CadFoggia</v>
      </c>
      <c r="B297" s="66">
        <f t="shared" si="27"/>
        <v>296</v>
      </c>
      <c r="C297" s="3" t="s">
        <v>26</v>
      </c>
      <c r="D297" s="3" t="s">
        <v>31</v>
      </c>
      <c r="E297" s="3" t="s">
        <v>510</v>
      </c>
      <c r="F297" s="3" t="s">
        <v>3032</v>
      </c>
      <c r="G297" s="3" t="s">
        <v>502</v>
      </c>
      <c r="H297" s="4">
        <v>43519</v>
      </c>
      <c r="I297" s="4">
        <v>43519</v>
      </c>
      <c r="J297" s="67">
        <f t="shared" si="28"/>
        <v>43512</v>
      </c>
      <c r="K297" s="67">
        <f t="shared" si="29"/>
        <v>43491</v>
      </c>
      <c r="L297" s="66">
        <f>COUNTIF(aanmeldingen!AA:AA,B297)</f>
        <v>1</v>
      </c>
      <c r="M297" s="2" t="str">
        <f>LEFT(C297,1)&amp;LEFT(D297,1)&amp;VLOOKUP(E297,lookups!G:H,2,FALSE)</f>
        <v>HSC</v>
      </c>
    </row>
    <row r="298" spans="1:13" ht="11.25" customHeight="1" x14ac:dyDescent="0.2">
      <c r="A298" s="2" t="str">
        <f t="shared" si="26"/>
        <v>DamesFloretU23Goeppingen</v>
      </c>
      <c r="B298" s="66">
        <f t="shared" si="27"/>
        <v>297</v>
      </c>
      <c r="C298" s="3" t="s">
        <v>23</v>
      </c>
      <c r="D298" s="3" t="s">
        <v>28</v>
      </c>
      <c r="E298" s="3" t="s">
        <v>936</v>
      </c>
      <c r="F298" s="3" t="s">
        <v>2562</v>
      </c>
      <c r="G298" s="3" t="s">
        <v>493</v>
      </c>
      <c r="H298" s="4">
        <v>43519</v>
      </c>
      <c r="I298" s="4">
        <f>H298+1</f>
        <v>43520</v>
      </c>
      <c r="J298" s="67">
        <f t="shared" si="28"/>
        <v>43512</v>
      </c>
      <c r="K298" s="67">
        <f t="shared" si="29"/>
        <v>43491</v>
      </c>
      <c r="L298" s="66">
        <f>COUNTIF(aanmeldingen!AA:AA,B298)</f>
        <v>0</v>
      </c>
      <c r="M298" s="2" t="str">
        <f>LEFT(C298,1)&amp;LEFT(D298,1)&amp;VLOOKUP(E298,lookups!G:H,2,FALSE)</f>
        <v>DFS</v>
      </c>
    </row>
    <row r="299" spans="1:13" ht="11.25" customHeight="1" x14ac:dyDescent="0.2">
      <c r="A299" s="2" t="str">
        <f t="shared" si="26"/>
        <v>DamesDegenU23Mannheim</v>
      </c>
      <c r="B299" s="66">
        <f t="shared" si="27"/>
        <v>298</v>
      </c>
      <c r="C299" s="3" t="s">
        <v>23</v>
      </c>
      <c r="D299" s="3" t="s">
        <v>24</v>
      </c>
      <c r="E299" s="3" t="s">
        <v>936</v>
      </c>
      <c r="F299" s="3" t="s">
        <v>2561</v>
      </c>
      <c r="G299" s="3" t="s">
        <v>493</v>
      </c>
      <c r="H299" s="4">
        <v>43519</v>
      </c>
      <c r="I299" s="4">
        <f>H299+1</f>
        <v>43520</v>
      </c>
      <c r="J299" s="67">
        <f t="shared" si="28"/>
        <v>43512</v>
      </c>
      <c r="K299" s="67">
        <f t="shared" si="29"/>
        <v>43491</v>
      </c>
      <c r="L299" s="66">
        <f>COUNTIF(aanmeldingen!AA:AA,B299)</f>
        <v>10</v>
      </c>
      <c r="M299" s="2" t="str">
        <f>LEFT(C299,1)&amp;LEFT(D299,1)&amp;VLOOKUP(E299,lookups!G:H,2,FALSE)</f>
        <v>DDS</v>
      </c>
    </row>
    <row r="300" spans="1:13" ht="11.25" customHeight="1" x14ac:dyDescent="0.2">
      <c r="A300" s="2" t="str">
        <f t="shared" si="26"/>
        <v>DamesSabelU23Wenen</v>
      </c>
      <c r="B300" s="66">
        <f t="shared" si="27"/>
        <v>299</v>
      </c>
      <c r="C300" s="3" t="s">
        <v>23</v>
      </c>
      <c r="D300" s="3" t="s">
        <v>31</v>
      </c>
      <c r="E300" s="3" t="s">
        <v>936</v>
      </c>
      <c r="F300" s="3" t="s">
        <v>2564</v>
      </c>
      <c r="G300" s="3" t="s">
        <v>486</v>
      </c>
      <c r="H300" s="4">
        <v>43519</v>
      </c>
      <c r="I300" s="4">
        <f>H300+1</f>
        <v>43520</v>
      </c>
      <c r="J300" s="67">
        <f t="shared" si="28"/>
        <v>43512</v>
      </c>
      <c r="K300" s="67">
        <f t="shared" si="29"/>
        <v>43491</v>
      </c>
      <c r="L300" s="66">
        <f>COUNTIF(aanmeldingen!AA:AA,B300)</f>
        <v>0</v>
      </c>
      <c r="M300" s="2" t="str">
        <f>LEFT(C300,1)&amp;LEFT(D300,1)&amp;VLOOKUP(E300,lookups!G:H,2,FALSE)</f>
        <v>DSS</v>
      </c>
    </row>
    <row r="301" spans="1:13" ht="11.25" customHeight="1" x14ac:dyDescent="0.2">
      <c r="A301" s="2" t="str">
        <f t="shared" si="26"/>
        <v>HerenSabelU23Wenen</v>
      </c>
      <c r="B301" s="66">
        <f t="shared" si="27"/>
        <v>300</v>
      </c>
      <c r="C301" s="3" t="s">
        <v>26</v>
      </c>
      <c r="D301" s="3" t="s">
        <v>31</v>
      </c>
      <c r="E301" s="3" t="s">
        <v>936</v>
      </c>
      <c r="F301" s="3" t="s">
        <v>2564</v>
      </c>
      <c r="G301" s="3" t="s">
        <v>486</v>
      </c>
      <c r="H301" s="4">
        <v>43519</v>
      </c>
      <c r="I301" s="4">
        <f>H301+1</f>
        <v>43520</v>
      </c>
      <c r="J301" s="67">
        <f t="shared" si="28"/>
        <v>43512</v>
      </c>
      <c r="K301" s="67">
        <f t="shared" si="29"/>
        <v>43491</v>
      </c>
      <c r="L301" s="66">
        <f>COUNTIF(aanmeldingen!AA:AA,B301)</f>
        <v>0</v>
      </c>
      <c r="M301" s="2" t="str">
        <f>LEFT(C301,1)&amp;LEFT(D301,1)&amp;VLOOKUP(E301,lookups!G:H,2,FALSE)</f>
        <v>HSS</v>
      </c>
    </row>
    <row r="302" spans="1:13" ht="11.25" customHeight="1" x14ac:dyDescent="0.2">
      <c r="A302" s="2" t="str">
        <f t="shared" si="26"/>
        <v>DamesFloretEK CadFoggia</v>
      </c>
      <c r="B302" s="66">
        <f t="shared" si="27"/>
        <v>301</v>
      </c>
      <c r="C302" s="3" t="s">
        <v>23</v>
      </c>
      <c r="D302" s="3" t="s">
        <v>28</v>
      </c>
      <c r="E302" s="3" t="s">
        <v>510</v>
      </c>
      <c r="F302" s="3" t="s">
        <v>3032</v>
      </c>
      <c r="G302" s="3" t="s">
        <v>502</v>
      </c>
      <c r="H302" s="4">
        <v>43520</v>
      </c>
      <c r="I302" s="4">
        <v>43520</v>
      </c>
      <c r="J302" s="67">
        <f t="shared" si="28"/>
        <v>43513</v>
      </c>
      <c r="K302" s="67">
        <f t="shared" si="29"/>
        <v>43492</v>
      </c>
      <c r="L302" s="66">
        <f>COUNTIF(aanmeldingen!AA:AA,B302)</f>
        <v>3</v>
      </c>
      <c r="M302" s="2" t="str">
        <f>LEFT(C302,1)&amp;LEFT(D302,1)&amp;VLOOKUP(E302,lookups!G:H,2,FALSE)</f>
        <v>DFC</v>
      </c>
    </row>
    <row r="303" spans="1:13" ht="11.25" customHeight="1" x14ac:dyDescent="0.2">
      <c r="A303" s="2" t="str">
        <f t="shared" si="26"/>
        <v>HerenDegenEK CadFoggia</v>
      </c>
      <c r="B303" s="66">
        <f t="shared" si="27"/>
        <v>302</v>
      </c>
      <c r="C303" s="3" t="s">
        <v>26</v>
      </c>
      <c r="D303" s="3" t="s">
        <v>24</v>
      </c>
      <c r="E303" s="3" t="s">
        <v>510</v>
      </c>
      <c r="F303" s="3" t="s">
        <v>3032</v>
      </c>
      <c r="G303" s="3" t="s">
        <v>502</v>
      </c>
      <c r="H303" s="4">
        <v>43520</v>
      </c>
      <c r="I303" s="4">
        <v>43520</v>
      </c>
      <c r="J303" s="67">
        <f t="shared" si="28"/>
        <v>43513</v>
      </c>
      <c r="K303" s="67">
        <f t="shared" si="29"/>
        <v>43492</v>
      </c>
      <c r="L303" s="66">
        <f>COUNTIF(aanmeldingen!AA:AA,B303)</f>
        <v>2</v>
      </c>
      <c r="M303" s="2" t="str">
        <f>LEFT(C303,1)&amp;LEFT(D303,1)&amp;VLOOKUP(E303,lookups!G:H,2,FALSE)</f>
        <v>HDC</v>
      </c>
    </row>
    <row r="304" spans="1:13" ht="11.25" customHeight="1" x14ac:dyDescent="0.2">
      <c r="A304" s="2" t="str">
        <f t="shared" si="26"/>
        <v>DamesDegenEK Cad EqFoggia</v>
      </c>
      <c r="B304" s="66">
        <f t="shared" si="27"/>
        <v>303</v>
      </c>
      <c r="C304" s="3" t="s">
        <v>23</v>
      </c>
      <c r="D304" s="3" t="s">
        <v>24</v>
      </c>
      <c r="E304" s="3" t="s">
        <v>689</v>
      </c>
      <c r="F304" s="3" t="s">
        <v>3032</v>
      </c>
      <c r="G304" s="3" t="s">
        <v>502</v>
      </c>
      <c r="H304" s="4">
        <v>43521</v>
      </c>
      <c r="I304" s="4">
        <v>43521</v>
      </c>
      <c r="J304" s="67">
        <f t="shared" si="28"/>
        <v>43514</v>
      </c>
      <c r="K304" s="67">
        <f t="shared" si="29"/>
        <v>43493</v>
      </c>
      <c r="L304" s="66">
        <f>COUNTIF(aanmeldingen!AA:AA,B304)</f>
        <v>0</v>
      </c>
      <c r="M304" s="2" t="str">
        <f>LEFT(C304,1)&amp;LEFT(D304,1)&amp;VLOOKUP(E304,lookups!G:H,2,FALSE)</f>
        <v>DDC</v>
      </c>
    </row>
    <row r="305" spans="1:13" ht="11.25" customHeight="1" x14ac:dyDescent="0.2">
      <c r="A305" s="2" t="str">
        <f t="shared" si="26"/>
        <v>DamesSabelEK Cad EqFoggia</v>
      </c>
      <c r="B305" s="66">
        <f t="shared" si="27"/>
        <v>304</v>
      </c>
      <c r="C305" s="3" t="s">
        <v>23</v>
      </c>
      <c r="D305" s="3" t="s">
        <v>31</v>
      </c>
      <c r="E305" s="3" t="s">
        <v>689</v>
      </c>
      <c r="F305" s="3" t="s">
        <v>3032</v>
      </c>
      <c r="G305" s="3" t="s">
        <v>502</v>
      </c>
      <c r="H305" s="4">
        <v>43521</v>
      </c>
      <c r="I305" s="4">
        <v>43521</v>
      </c>
      <c r="J305" s="67">
        <f t="shared" si="28"/>
        <v>43514</v>
      </c>
      <c r="K305" s="67">
        <f t="shared" si="29"/>
        <v>43493</v>
      </c>
      <c r="L305" s="66">
        <f>COUNTIF(aanmeldingen!AA:AA,B305)</f>
        <v>0</v>
      </c>
      <c r="M305" s="2" t="str">
        <f>LEFT(C305,1)&amp;LEFT(D305,1)&amp;VLOOKUP(E305,lookups!G:H,2,FALSE)</f>
        <v>DSC</v>
      </c>
    </row>
    <row r="306" spans="1:13" ht="11.25" customHeight="1" x14ac:dyDescent="0.2">
      <c r="A306" s="2" t="str">
        <f t="shared" si="26"/>
        <v>HerenFloretEK Cad EqFoggia</v>
      </c>
      <c r="B306" s="66">
        <f t="shared" si="27"/>
        <v>305</v>
      </c>
      <c r="C306" s="3" t="s">
        <v>26</v>
      </c>
      <c r="D306" s="3" t="s">
        <v>28</v>
      </c>
      <c r="E306" s="3" t="s">
        <v>689</v>
      </c>
      <c r="F306" s="3" t="s">
        <v>3032</v>
      </c>
      <c r="G306" s="3" t="s">
        <v>502</v>
      </c>
      <c r="H306" s="4">
        <v>43521</v>
      </c>
      <c r="I306" s="4">
        <v>43521</v>
      </c>
      <c r="J306" s="67">
        <f t="shared" si="28"/>
        <v>43514</v>
      </c>
      <c r="K306" s="67">
        <f t="shared" si="29"/>
        <v>43493</v>
      </c>
      <c r="L306" s="66">
        <f>COUNTIF(aanmeldingen!AA:AA,B306)</f>
        <v>4</v>
      </c>
      <c r="M306" s="2" t="str">
        <f>LEFT(C306,1)&amp;LEFT(D306,1)&amp;VLOOKUP(E306,lookups!G:H,2,FALSE)</f>
        <v>HFC</v>
      </c>
    </row>
    <row r="307" spans="1:13" ht="11.25" customHeight="1" x14ac:dyDescent="0.2">
      <c r="A307" s="2" t="str">
        <f t="shared" si="26"/>
        <v>DamesFloretEK Cad EqFoggia</v>
      </c>
      <c r="B307" s="66">
        <f t="shared" si="27"/>
        <v>306</v>
      </c>
      <c r="C307" s="3" t="s">
        <v>23</v>
      </c>
      <c r="D307" s="3" t="s">
        <v>28</v>
      </c>
      <c r="E307" s="3" t="s">
        <v>689</v>
      </c>
      <c r="F307" s="3" t="s">
        <v>3032</v>
      </c>
      <c r="G307" s="3" t="s">
        <v>502</v>
      </c>
      <c r="H307" s="4">
        <v>43522</v>
      </c>
      <c r="I307" s="4">
        <v>43522</v>
      </c>
      <c r="J307" s="67">
        <f t="shared" si="28"/>
        <v>43515</v>
      </c>
      <c r="K307" s="67">
        <f t="shared" si="29"/>
        <v>43494</v>
      </c>
      <c r="L307" s="66">
        <f>COUNTIF(aanmeldingen!AA:AA,B307)</f>
        <v>0</v>
      </c>
      <c r="M307" s="2" t="str">
        <f>LEFT(C307,1)&amp;LEFT(D307,1)&amp;VLOOKUP(E307,lookups!G:H,2,FALSE)</f>
        <v>DFC</v>
      </c>
    </row>
    <row r="308" spans="1:13" ht="11.25" customHeight="1" x14ac:dyDescent="0.2">
      <c r="A308" s="2" t="str">
        <f t="shared" si="26"/>
        <v>HerenDegenEK Cad EqFoggia</v>
      </c>
      <c r="B308" s="66">
        <f t="shared" si="27"/>
        <v>307</v>
      </c>
      <c r="C308" s="3" t="s">
        <v>26</v>
      </c>
      <c r="D308" s="3" t="s">
        <v>24</v>
      </c>
      <c r="E308" s="3" t="s">
        <v>689</v>
      </c>
      <c r="F308" s="3" t="s">
        <v>3032</v>
      </c>
      <c r="G308" s="3" t="s">
        <v>502</v>
      </c>
      <c r="H308" s="4">
        <v>43522</v>
      </c>
      <c r="I308" s="4">
        <v>43522</v>
      </c>
      <c r="J308" s="67">
        <f t="shared" si="28"/>
        <v>43515</v>
      </c>
      <c r="K308" s="67">
        <f t="shared" si="29"/>
        <v>43494</v>
      </c>
      <c r="L308" s="66">
        <f>COUNTIF(aanmeldingen!AA:AA,B308)</f>
        <v>0</v>
      </c>
      <c r="M308" s="2" t="str">
        <f>LEFT(C308,1)&amp;LEFT(D308,1)&amp;VLOOKUP(E308,lookups!G:H,2,FALSE)</f>
        <v>HDC</v>
      </c>
    </row>
    <row r="309" spans="1:13" ht="11.25" customHeight="1" x14ac:dyDescent="0.2">
      <c r="A309" s="2" t="str">
        <f t="shared" si="26"/>
        <v>HerenSabelEK Cad EqFoggia</v>
      </c>
      <c r="B309" s="66">
        <f>B308+1</f>
        <v>308</v>
      </c>
      <c r="C309" s="3" t="s">
        <v>26</v>
      </c>
      <c r="D309" s="3" t="s">
        <v>31</v>
      </c>
      <c r="E309" s="3" t="s">
        <v>689</v>
      </c>
      <c r="F309" s="3" t="s">
        <v>3032</v>
      </c>
      <c r="G309" s="3" t="s">
        <v>502</v>
      </c>
      <c r="H309" s="4">
        <v>43522</v>
      </c>
      <c r="I309" s="4">
        <v>43522</v>
      </c>
      <c r="J309" s="67">
        <f t="shared" si="28"/>
        <v>43515</v>
      </c>
      <c r="K309" s="67">
        <f t="shared" si="29"/>
        <v>43494</v>
      </c>
      <c r="L309" s="66">
        <f>COUNTIF(aanmeldingen!AA:AA,B309)</f>
        <v>0</v>
      </c>
      <c r="M309" s="2" t="str">
        <f>LEFT(C309,1)&amp;LEFT(D309,1)&amp;VLOOKUP(E309,lookups!G:H,2,FALSE)</f>
        <v>HSC</v>
      </c>
    </row>
    <row r="310" spans="1:13" ht="11.25" customHeight="1" x14ac:dyDescent="0.2">
      <c r="A310" s="2" t="str">
        <f t="shared" si="26"/>
        <v>DamesSabelEK JunFoggia</v>
      </c>
      <c r="B310" s="66">
        <f t="shared" si="27"/>
        <v>309</v>
      </c>
      <c r="C310" s="3" t="s">
        <v>23</v>
      </c>
      <c r="D310" s="3" t="s">
        <v>31</v>
      </c>
      <c r="E310" s="3" t="s">
        <v>495</v>
      </c>
      <c r="F310" s="3" t="s">
        <v>3032</v>
      </c>
      <c r="G310" s="3" t="s">
        <v>502</v>
      </c>
      <c r="H310" s="4">
        <v>43523</v>
      </c>
      <c r="I310" s="4">
        <v>43523</v>
      </c>
      <c r="J310" s="67">
        <f t="shared" si="28"/>
        <v>43516</v>
      </c>
      <c r="K310" s="67">
        <f t="shared" si="29"/>
        <v>43495</v>
      </c>
      <c r="L310" s="66">
        <f>COUNTIF(aanmeldingen!AA:AA,B310)</f>
        <v>1</v>
      </c>
      <c r="M310" s="2" t="str">
        <f>LEFT(C310,1)&amp;LEFT(D310,1)&amp;VLOOKUP(E310,lookups!G:H,2,FALSE)</f>
        <v>DSJ</v>
      </c>
    </row>
    <row r="311" spans="1:13" ht="11.25" customHeight="1" x14ac:dyDescent="0.2">
      <c r="A311" s="2" t="str">
        <f t="shared" si="26"/>
        <v>HerenFloretEK JunFoggia</v>
      </c>
      <c r="B311" s="66">
        <f t="shared" si="27"/>
        <v>310</v>
      </c>
      <c r="C311" s="3" t="s">
        <v>26</v>
      </c>
      <c r="D311" s="3" t="s">
        <v>28</v>
      </c>
      <c r="E311" s="3" t="s">
        <v>495</v>
      </c>
      <c r="F311" s="3" t="s">
        <v>3032</v>
      </c>
      <c r="G311" s="3" t="s">
        <v>502</v>
      </c>
      <c r="H311" s="4">
        <v>43523</v>
      </c>
      <c r="I311" s="4">
        <v>43523</v>
      </c>
      <c r="J311" s="67">
        <f t="shared" si="28"/>
        <v>43516</v>
      </c>
      <c r="K311" s="67">
        <f t="shared" si="29"/>
        <v>43495</v>
      </c>
      <c r="L311" s="66">
        <f>COUNTIF(aanmeldingen!AA:AA,B311)</f>
        <v>4</v>
      </c>
      <c r="M311" s="2" t="str">
        <f>LEFT(C311,1)&amp;LEFT(D311,1)&amp;VLOOKUP(E311,lookups!G:H,2,FALSE)</f>
        <v>HFJ</v>
      </c>
    </row>
    <row r="312" spans="1:13" ht="11.25" customHeight="1" x14ac:dyDescent="0.2">
      <c r="A312" s="2" t="str">
        <f t="shared" si="26"/>
        <v>DamesDegenEK JunFoggia</v>
      </c>
      <c r="B312" s="66">
        <f t="shared" si="27"/>
        <v>311</v>
      </c>
      <c r="C312" s="3" t="s">
        <v>23</v>
      </c>
      <c r="D312" s="3" t="s">
        <v>24</v>
      </c>
      <c r="E312" s="3" t="s">
        <v>495</v>
      </c>
      <c r="F312" s="3" t="s">
        <v>3032</v>
      </c>
      <c r="G312" s="3" t="s">
        <v>502</v>
      </c>
      <c r="H312" s="4">
        <v>43524</v>
      </c>
      <c r="I312" s="4">
        <v>43524</v>
      </c>
      <c r="J312" s="67">
        <f t="shared" si="28"/>
        <v>43517</v>
      </c>
      <c r="K312" s="67">
        <f t="shared" si="29"/>
        <v>43496</v>
      </c>
      <c r="L312" s="66">
        <f>COUNTIF(aanmeldingen!AA:AA,B312)</f>
        <v>1</v>
      </c>
      <c r="M312" s="2" t="str">
        <f>LEFT(C312,1)&amp;LEFT(D312,1)&amp;VLOOKUP(E312,lookups!G:H,2,FALSE)</f>
        <v>DDJ</v>
      </c>
    </row>
    <row r="313" spans="1:13" ht="11.25" customHeight="1" x14ac:dyDescent="0.2">
      <c r="A313" s="2" t="str">
        <f t="shared" si="26"/>
        <v>HerenSabelEK JunFoggia</v>
      </c>
      <c r="B313" s="66">
        <f t="shared" si="27"/>
        <v>312</v>
      </c>
      <c r="C313" s="3" t="s">
        <v>26</v>
      </c>
      <c r="D313" s="3" t="s">
        <v>31</v>
      </c>
      <c r="E313" s="3" t="s">
        <v>495</v>
      </c>
      <c r="F313" s="3" t="s">
        <v>3032</v>
      </c>
      <c r="G313" s="3" t="s">
        <v>502</v>
      </c>
      <c r="H313" s="4">
        <v>43524</v>
      </c>
      <c r="I313" s="4">
        <v>43524</v>
      </c>
      <c r="J313" s="67">
        <f t="shared" si="28"/>
        <v>43517</v>
      </c>
      <c r="K313" s="67">
        <f t="shared" si="29"/>
        <v>43496</v>
      </c>
      <c r="L313" s="66">
        <f>COUNTIF(aanmeldingen!AA:AA,B313)</f>
        <v>4</v>
      </c>
      <c r="M313" s="2" t="str">
        <f>LEFT(C313,1)&amp;LEFT(D313,1)&amp;VLOOKUP(E313,lookups!G:H,2,FALSE)</f>
        <v>HSJ</v>
      </c>
    </row>
    <row r="314" spans="1:13" ht="11.25" customHeight="1" x14ac:dyDescent="0.2">
      <c r="A314" s="2" t="str">
        <f t="shared" si="26"/>
        <v>DamesFloretWBCairo</v>
      </c>
      <c r="B314" s="66">
        <f t="shared" si="27"/>
        <v>313</v>
      </c>
      <c r="C314" s="3" t="s">
        <v>23</v>
      </c>
      <c r="D314" s="3" t="s">
        <v>28</v>
      </c>
      <c r="E314" s="3" t="s">
        <v>504</v>
      </c>
      <c r="F314" s="3" t="s">
        <v>3029</v>
      </c>
      <c r="G314" s="3" t="s">
        <v>1213</v>
      </c>
      <c r="H314" s="4">
        <v>43525</v>
      </c>
      <c r="I314" s="4">
        <v>43526</v>
      </c>
      <c r="J314" s="67">
        <f t="shared" si="28"/>
        <v>43518</v>
      </c>
      <c r="K314" s="67">
        <f t="shared" si="29"/>
        <v>43497</v>
      </c>
      <c r="L314" s="66">
        <f>COUNTIF(aanmeldingen!AA:AA,B314)</f>
        <v>1</v>
      </c>
      <c r="M314" s="2" t="str">
        <f>LEFT(C314,1)&amp;LEFT(D314,1)&amp;VLOOKUP(E314,lookups!G:H,2,FALSE)</f>
        <v>DFS</v>
      </c>
    </row>
    <row r="315" spans="1:13" ht="11.25" customHeight="1" x14ac:dyDescent="0.2">
      <c r="A315" s="2" t="str">
        <f t="shared" si="26"/>
        <v>HerenFloretWBCairo</v>
      </c>
      <c r="B315" s="66">
        <f t="shared" si="27"/>
        <v>314</v>
      </c>
      <c r="C315" s="3" t="s">
        <v>26</v>
      </c>
      <c r="D315" s="3" t="s">
        <v>28</v>
      </c>
      <c r="E315" s="3" t="s">
        <v>504</v>
      </c>
      <c r="F315" s="3" t="s">
        <v>3029</v>
      </c>
      <c r="G315" s="3" t="s">
        <v>1213</v>
      </c>
      <c r="H315" s="4">
        <v>43525</v>
      </c>
      <c r="I315" s="4">
        <v>43526</v>
      </c>
      <c r="J315" s="67">
        <f t="shared" si="28"/>
        <v>43518</v>
      </c>
      <c r="K315" s="67">
        <f t="shared" si="29"/>
        <v>43497</v>
      </c>
      <c r="L315" s="66">
        <f>COUNTIF(aanmeldingen!AA:AA,B315)</f>
        <v>1</v>
      </c>
      <c r="M315" s="2" t="str">
        <f>LEFT(C315,1)&amp;LEFT(D315,1)&amp;VLOOKUP(E315,lookups!G:H,2,FALSE)</f>
        <v>HFS</v>
      </c>
    </row>
    <row r="316" spans="1:13" ht="11.25" customHeight="1" x14ac:dyDescent="0.2">
      <c r="A316" s="2" t="str">
        <f t="shared" si="26"/>
        <v>DamesFloretEK JunFoggia</v>
      </c>
      <c r="B316" s="66">
        <f t="shared" si="27"/>
        <v>315</v>
      </c>
      <c r="C316" s="3" t="s">
        <v>23</v>
      </c>
      <c r="D316" s="3" t="s">
        <v>28</v>
      </c>
      <c r="E316" s="3" t="s">
        <v>495</v>
      </c>
      <c r="F316" s="3" t="s">
        <v>3032</v>
      </c>
      <c r="G316" s="3" t="s">
        <v>502</v>
      </c>
      <c r="H316" s="4">
        <v>43525</v>
      </c>
      <c r="I316" s="4">
        <v>43525</v>
      </c>
      <c r="J316" s="67">
        <f t="shared" si="28"/>
        <v>43518</v>
      </c>
      <c r="K316" s="67">
        <f t="shared" si="29"/>
        <v>43497</v>
      </c>
      <c r="L316" s="66">
        <f>COUNTIF(aanmeldingen!AA:AA,B316)</f>
        <v>0</v>
      </c>
      <c r="M316" s="2" t="str">
        <f>LEFT(C316,1)&amp;LEFT(D316,1)&amp;VLOOKUP(E316,lookups!G:H,2,FALSE)</f>
        <v>DFJ</v>
      </c>
    </row>
    <row r="317" spans="1:13" ht="11.25" customHeight="1" x14ac:dyDescent="0.2">
      <c r="A317" s="2" t="str">
        <f t="shared" si="26"/>
        <v>HerenDegenEK JunFoggia</v>
      </c>
      <c r="B317" s="66">
        <f t="shared" si="27"/>
        <v>316</v>
      </c>
      <c r="C317" s="3" t="s">
        <v>26</v>
      </c>
      <c r="D317" s="3" t="s">
        <v>24</v>
      </c>
      <c r="E317" s="3" t="s">
        <v>495</v>
      </c>
      <c r="F317" s="3" t="s">
        <v>3032</v>
      </c>
      <c r="G317" s="3" t="s">
        <v>502</v>
      </c>
      <c r="H317" s="4">
        <v>43525</v>
      </c>
      <c r="I317" s="4">
        <v>43525</v>
      </c>
      <c r="J317" s="67">
        <f t="shared" si="28"/>
        <v>43518</v>
      </c>
      <c r="K317" s="67">
        <f t="shared" si="29"/>
        <v>43497</v>
      </c>
      <c r="L317" s="66">
        <f>COUNTIF(aanmeldingen!AA:AA,B317)</f>
        <v>3</v>
      </c>
      <c r="M317" s="2" t="str">
        <f>LEFT(C317,1)&amp;LEFT(D317,1)&amp;VLOOKUP(E317,lookups!G:H,2,FALSE)</f>
        <v>HDJ</v>
      </c>
    </row>
    <row r="318" spans="1:13" ht="11.25" customHeight="1" x14ac:dyDescent="0.2">
      <c r="A318" s="2" t="str">
        <f t="shared" si="26"/>
        <v>DamesDegenEK Jun EqFoggia</v>
      </c>
      <c r="B318" s="66">
        <f t="shared" si="27"/>
        <v>317</v>
      </c>
      <c r="C318" s="3" t="s">
        <v>23</v>
      </c>
      <c r="D318" s="3" t="s">
        <v>24</v>
      </c>
      <c r="E318" s="3" t="s">
        <v>566</v>
      </c>
      <c r="F318" s="3" t="s">
        <v>3032</v>
      </c>
      <c r="G318" s="3" t="s">
        <v>502</v>
      </c>
      <c r="H318" s="4">
        <v>43526</v>
      </c>
      <c r="I318" s="4">
        <v>43526</v>
      </c>
      <c r="J318" s="67">
        <f t="shared" si="28"/>
        <v>43519</v>
      </c>
      <c r="K318" s="67">
        <f t="shared" si="29"/>
        <v>43498</v>
      </c>
      <c r="L318" s="66">
        <f>COUNTIF(aanmeldingen!AA:AA,B318)</f>
        <v>0</v>
      </c>
      <c r="M318" s="2" t="str">
        <f>LEFT(C318,1)&amp;LEFT(D318,1)&amp;VLOOKUP(E318,lookups!G:H,2,FALSE)</f>
        <v>DDJ</v>
      </c>
    </row>
    <row r="319" spans="1:13" ht="11.25" customHeight="1" x14ac:dyDescent="0.2">
      <c r="A319" s="2" t="str">
        <f t="shared" si="26"/>
        <v>DamesSabelEK Jun EqFoggia</v>
      </c>
      <c r="B319" s="66">
        <f t="shared" si="27"/>
        <v>318</v>
      </c>
      <c r="C319" s="3" t="s">
        <v>23</v>
      </c>
      <c r="D319" s="3" t="s">
        <v>31</v>
      </c>
      <c r="E319" s="3" t="s">
        <v>566</v>
      </c>
      <c r="F319" s="3" t="s">
        <v>3032</v>
      </c>
      <c r="G319" s="3" t="s">
        <v>502</v>
      </c>
      <c r="H319" s="4">
        <v>43526</v>
      </c>
      <c r="I319" s="4">
        <v>43526</v>
      </c>
      <c r="J319" s="67">
        <f t="shared" si="28"/>
        <v>43519</v>
      </c>
      <c r="K319" s="67">
        <f t="shared" si="29"/>
        <v>43498</v>
      </c>
      <c r="L319" s="66">
        <f>COUNTIF(aanmeldingen!AA:AA,B319)</f>
        <v>0</v>
      </c>
      <c r="M319" s="2" t="str">
        <f>LEFT(C319,1)&amp;LEFT(D319,1)&amp;VLOOKUP(E319,lookups!G:H,2,FALSE)</f>
        <v>DSJ</v>
      </c>
    </row>
    <row r="320" spans="1:13" ht="11.25" customHeight="1" x14ac:dyDescent="0.2">
      <c r="A320" s="2" t="str">
        <f t="shared" si="26"/>
        <v>HerenFloretEK Jun EqFoggia</v>
      </c>
      <c r="B320" s="66">
        <f t="shared" si="27"/>
        <v>319</v>
      </c>
      <c r="C320" s="3" t="s">
        <v>26</v>
      </c>
      <c r="D320" s="3" t="s">
        <v>28</v>
      </c>
      <c r="E320" s="3" t="s">
        <v>566</v>
      </c>
      <c r="F320" s="3" t="s">
        <v>3032</v>
      </c>
      <c r="G320" s="3" t="s">
        <v>502</v>
      </c>
      <c r="H320" s="4">
        <v>43526</v>
      </c>
      <c r="I320" s="4">
        <v>43526</v>
      </c>
      <c r="J320" s="67">
        <f t="shared" si="28"/>
        <v>43519</v>
      </c>
      <c r="K320" s="67">
        <f t="shared" si="29"/>
        <v>43498</v>
      </c>
      <c r="L320" s="66">
        <f>COUNTIF(aanmeldingen!AA:AA,B320)</f>
        <v>4</v>
      </c>
      <c r="M320" s="2" t="str">
        <f>LEFT(C320,1)&amp;LEFT(D320,1)&amp;VLOOKUP(E320,lookups!G:H,2,FALSE)</f>
        <v>HFJ</v>
      </c>
    </row>
    <row r="321" spans="1:13" ht="11.25" customHeight="1" x14ac:dyDescent="0.2">
      <c r="A321" s="2" t="str">
        <f t="shared" ref="A321:A332" si="30">C321&amp;D321&amp;E321&amp;F321</f>
        <v>DamesFloretWB EqCairo</v>
      </c>
      <c r="B321" s="66">
        <f t="shared" ref="B321:B332" si="31">B320+1</f>
        <v>320</v>
      </c>
      <c r="C321" s="3" t="s">
        <v>23</v>
      </c>
      <c r="D321" s="3" t="s">
        <v>28</v>
      </c>
      <c r="E321" s="3" t="s">
        <v>682</v>
      </c>
      <c r="F321" s="3" t="s">
        <v>3029</v>
      </c>
      <c r="G321" s="3" t="s">
        <v>1213</v>
      </c>
      <c r="H321" s="4">
        <v>43527</v>
      </c>
      <c r="I321" s="4">
        <v>43527</v>
      </c>
      <c r="J321" s="67">
        <f t="shared" si="28"/>
        <v>43520</v>
      </c>
      <c r="K321" s="67">
        <f t="shared" si="29"/>
        <v>43499</v>
      </c>
      <c r="L321" s="66">
        <f>COUNTIF(aanmeldingen!AA:AA,B321)</f>
        <v>0</v>
      </c>
      <c r="M321" s="2" t="str">
        <f>LEFT(C321,1)&amp;LEFT(D321,1)&amp;VLOOKUP(E321,lookups!G:H,2,FALSE)</f>
        <v>DFS</v>
      </c>
    </row>
    <row r="322" spans="1:13" ht="11.25" customHeight="1" x14ac:dyDescent="0.2">
      <c r="A322" s="2" t="str">
        <f t="shared" si="30"/>
        <v>HerenFloretWB EqCairo</v>
      </c>
      <c r="B322" s="66">
        <f t="shared" si="31"/>
        <v>321</v>
      </c>
      <c r="C322" s="3" t="s">
        <v>26</v>
      </c>
      <c r="D322" s="3" t="s">
        <v>28</v>
      </c>
      <c r="E322" s="3" t="s">
        <v>682</v>
      </c>
      <c r="F322" s="3" t="s">
        <v>3029</v>
      </c>
      <c r="G322" s="3" t="s">
        <v>1213</v>
      </c>
      <c r="H322" s="4">
        <v>43527</v>
      </c>
      <c r="I322" s="4">
        <v>43527</v>
      </c>
      <c r="J322" s="67">
        <f t="shared" si="28"/>
        <v>43520</v>
      </c>
      <c r="K322" s="67">
        <f t="shared" si="29"/>
        <v>43499</v>
      </c>
      <c r="L322" s="66">
        <f>COUNTIF(aanmeldingen!AA:AA,B322)</f>
        <v>0</v>
      </c>
      <c r="M322" s="2" t="str">
        <f>LEFT(C322,1)&amp;LEFT(D322,1)&amp;VLOOKUP(E322,lookups!G:H,2,FALSE)</f>
        <v>HFS</v>
      </c>
    </row>
    <row r="323" spans="1:13" ht="11.25" customHeight="1" x14ac:dyDescent="0.2">
      <c r="A323" s="2" t="str">
        <f t="shared" si="30"/>
        <v>DamesFloretEK Jun EqFoggia</v>
      </c>
      <c r="B323" s="66">
        <f t="shared" si="31"/>
        <v>322</v>
      </c>
      <c r="C323" s="3" t="s">
        <v>23</v>
      </c>
      <c r="D323" s="3" t="s">
        <v>28</v>
      </c>
      <c r="E323" s="3" t="s">
        <v>566</v>
      </c>
      <c r="F323" s="3" t="s">
        <v>3032</v>
      </c>
      <c r="G323" s="3" t="s">
        <v>502</v>
      </c>
      <c r="H323" s="4">
        <v>43527</v>
      </c>
      <c r="I323" s="4">
        <v>43527</v>
      </c>
      <c r="J323" s="67">
        <f t="shared" si="28"/>
        <v>43520</v>
      </c>
      <c r="K323" s="67">
        <f t="shared" si="29"/>
        <v>43499</v>
      </c>
      <c r="L323" s="66">
        <f>COUNTIF(aanmeldingen!AA:AA,B323)</f>
        <v>0</v>
      </c>
      <c r="M323" s="2" t="str">
        <f>LEFT(C323,1)&amp;LEFT(D323,1)&amp;VLOOKUP(E323,lookups!G:H,2,FALSE)</f>
        <v>DFJ</v>
      </c>
    </row>
    <row r="324" spans="1:13" ht="11.25" customHeight="1" x14ac:dyDescent="0.2">
      <c r="A324" s="2" t="str">
        <f t="shared" si="30"/>
        <v>HerenDegenEK Jun EqFoggia</v>
      </c>
      <c r="B324" s="66">
        <f t="shared" si="31"/>
        <v>323</v>
      </c>
      <c r="C324" s="3" t="s">
        <v>26</v>
      </c>
      <c r="D324" s="3" t="s">
        <v>24</v>
      </c>
      <c r="E324" s="3" t="s">
        <v>566</v>
      </c>
      <c r="F324" s="3" t="s">
        <v>3032</v>
      </c>
      <c r="G324" s="3" t="s">
        <v>502</v>
      </c>
      <c r="H324" s="4">
        <v>43527</v>
      </c>
      <c r="I324" s="4">
        <v>43527</v>
      </c>
      <c r="J324" s="67">
        <f t="shared" si="28"/>
        <v>43520</v>
      </c>
      <c r="K324" s="67">
        <f t="shared" si="29"/>
        <v>43499</v>
      </c>
      <c r="L324" s="66">
        <f>COUNTIF(aanmeldingen!AA:AA,B324)</f>
        <v>0</v>
      </c>
      <c r="M324" s="2" t="str">
        <f>LEFT(C324,1)&amp;LEFT(D324,1)&amp;VLOOKUP(E324,lookups!G:H,2,FALSE)</f>
        <v>HDJ</v>
      </c>
    </row>
    <row r="325" spans="1:13" ht="11.25" customHeight="1" x14ac:dyDescent="0.2">
      <c r="A325" s="2" t="str">
        <f t="shared" si="30"/>
        <v>HerenSabelEK Jun EqFoggia</v>
      </c>
      <c r="B325" s="66">
        <f t="shared" si="31"/>
        <v>324</v>
      </c>
      <c r="C325" s="3" t="s">
        <v>26</v>
      </c>
      <c r="D325" s="3" t="s">
        <v>31</v>
      </c>
      <c r="E325" s="3" t="s">
        <v>566</v>
      </c>
      <c r="F325" s="3" t="s">
        <v>3032</v>
      </c>
      <c r="G325" s="3" t="s">
        <v>502</v>
      </c>
      <c r="H325" s="4">
        <v>43527</v>
      </c>
      <c r="I325" s="4">
        <v>43527</v>
      </c>
      <c r="J325" s="67">
        <f t="shared" si="28"/>
        <v>43520</v>
      </c>
      <c r="K325" s="67">
        <f t="shared" si="29"/>
        <v>43499</v>
      </c>
      <c r="L325" s="66">
        <f>COUNTIF(aanmeldingen!AA:AA,B325)</f>
        <v>4</v>
      </c>
      <c r="M325" s="2" t="str">
        <f>LEFT(C325,1)&amp;LEFT(D325,1)&amp;VLOOKUP(E325,lookups!G:H,2,FALSE)</f>
        <v>HSJ</v>
      </c>
    </row>
    <row r="326" spans="1:13" ht="11.25" customHeight="1" x14ac:dyDescent="0.2">
      <c r="A326" s="2" t="str">
        <f t="shared" si="30"/>
        <v>DamesSabelWBAthÃ¨nes</v>
      </c>
      <c r="B326" s="66">
        <f t="shared" si="31"/>
        <v>325</v>
      </c>
      <c r="C326" s="3" t="s">
        <v>23</v>
      </c>
      <c r="D326" s="3" t="s">
        <v>31</v>
      </c>
      <c r="E326" s="3" t="s">
        <v>504</v>
      </c>
      <c r="F326" s="3" t="s">
        <v>2370</v>
      </c>
      <c r="G326" s="3" t="s">
        <v>506</v>
      </c>
      <c r="H326" s="4">
        <v>43532</v>
      </c>
      <c r="I326" s="4">
        <v>43533</v>
      </c>
      <c r="J326" s="67">
        <f t="shared" si="28"/>
        <v>43525</v>
      </c>
      <c r="K326" s="67">
        <f t="shared" si="29"/>
        <v>43504</v>
      </c>
      <c r="L326" s="66">
        <f>COUNTIF(aanmeldingen!AA:AA,B326)</f>
        <v>0</v>
      </c>
      <c r="M326" s="2" t="str">
        <f>LEFT(C326,1)&amp;LEFT(D326,1)&amp;VLOOKUP(E326,lookups!G:H,2,FALSE)</f>
        <v>DSS</v>
      </c>
    </row>
    <row r="327" spans="1:13" ht="11.25" customHeight="1" x14ac:dyDescent="0.2">
      <c r="A327" s="2" t="str">
        <f t="shared" si="30"/>
        <v>DamesDegenGPBudapest</v>
      </c>
      <c r="B327" s="66">
        <f t="shared" si="31"/>
        <v>326</v>
      </c>
      <c r="C327" s="3" t="s">
        <v>23</v>
      </c>
      <c r="D327" s="3" t="s">
        <v>24</v>
      </c>
      <c r="E327" s="3" t="s">
        <v>505</v>
      </c>
      <c r="F327" s="3" t="s">
        <v>484</v>
      </c>
      <c r="G327" s="3" t="s">
        <v>485</v>
      </c>
      <c r="H327" s="4">
        <v>43532</v>
      </c>
      <c r="I327" s="4">
        <v>43534</v>
      </c>
      <c r="J327" s="67">
        <f t="shared" si="28"/>
        <v>43525</v>
      </c>
      <c r="K327" s="67">
        <f t="shared" si="29"/>
        <v>43504</v>
      </c>
      <c r="L327" s="66">
        <f>COUNTIF(aanmeldingen!AA:AA,B327)</f>
        <v>6</v>
      </c>
      <c r="M327" s="2" t="str">
        <f>LEFT(C327,1)&amp;LEFT(D327,1)&amp;VLOOKUP(E327,lookups!G:H,2,FALSE)</f>
        <v>DDS</v>
      </c>
    </row>
    <row r="328" spans="1:13" ht="11.25" customHeight="1" x14ac:dyDescent="0.2">
      <c r="A328" s="2" t="str">
        <f t="shared" si="30"/>
        <v>HerenDegenGPBudapest</v>
      </c>
      <c r="B328" s="66">
        <f t="shared" si="31"/>
        <v>327</v>
      </c>
      <c r="C328" s="3" t="s">
        <v>26</v>
      </c>
      <c r="D328" s="3" t="s">
        <v>24</v>
      </c>
      <c r="E328" s="3" t="s">
        <v>505</v>
      </c>
      <c r="F328" s="3" t="s">
        <v>484</v>
      </c>
      <c r="G328" s="3" t="s">
        <v>485</v>
      </c>
      <c r="H328" s="4">
        <v>43532</v>
      </c>
      <c r="I328" s="4">
        <v>43534</v>
      </c>
      <c r="J328" s="67">
        <f t="shared" si="28"/>
        <v>43525</v>
      </c>
      <c r="K328" s="67">
        <f t="shared" si="29"/>
        <v>43504</v>
      </c>
      <c r="L328" s="66">
        <f>COUNTIF(aanmeldingen!AA:AA,B328)</f>
        <v>5</v>
      </c>
      <c r="M328" s="2" t="str">
        <f>LEFT(C328,1)&amp;LEFT(D328,1)&amp;VLOOKUP(E328,lookups!G:H,2,FALSE)</f>
        <v>HDS</v>
      </c>
    </row>
    <row r="329" spans="1:13" ht="11.25" customHeight="1" x14ac:dyDescent="0.2">
      <c r="A329" s="2" t="str">
        <f t="shared" si="30"/>
        <v>HerenSabelWBPadoue</v>
      </c>
      <c r="B329" s="66">
        <f t="shared" si="31"/>
        <v>328</v>
      </c>
      <c r="C329" s="3" t="s">
        <v>26</v>
      </c>
      <c r="D329" s="3" t="s">
        <v>31</v>
      </c>
      <c r="E329" s="3" t="s">
        <v>504</v>
      </c>
      <c r="F329" s="3" t="s">
        <v>685</v>
      </c>
      <c r="G329" s="3" t="s">
        <v>502</v>
      </c>
      <c r="H329" s="4">
        <v>43532</v>
      </c>
      <c r="I329" s="4">
        <v>43533</v>
      </c>
      <c r="J329" s="67">
        <f t="shared" si="28"/>
        <v>43525</v>
      </c>
      <c r="K329" s="67">
        <f t="shared" si="29"/>
        <v>43504</v>
      </c>
      <c r="L329" s="66">
        <f>COUNTIF(aanmeldingen!AA:AA,B329)</f>
        <v>0</v>
      </c>
      <c r="M329" s="2" t="str">
        <f>LEFT(C329,1)&amp;LEFT(D329,1)&amp;VLOOKUP(E329,lookups!G:H,2,FALSE)</f>
        <v>HSS</v>
      </c>
    </row>
    <row r="330" spans="1:13" ht="11.25" customHeight="1" x14ac:dyDescent="0.2">
      <c r="A330" s="2" t="str">
        <f t="shared" si="30"/>
        <v>DamesSabelWB EqAthÃ¨nes</v>
      </c>
      <c r="B330" s="66">
        <f t="shared" si="31"/>
        <v>329</v>
      </c>
      <c r="C330" s="3" t="s">
        <v>23</v>
      </c>
      <c r="D330" s="3" t="s">
        <v>31</v>
      </c>
      <c r="E330" s="3" t="s">
        <v>682</v>
      </c>
      <c r="F330" s="3" t="s">
        <v>2370</v>
      </c>
      <c r="G330" s="3" t="s">
        <v>506</v>
      </c>
      <c r="H330" s="4">
        <v>43534</v>
      </c>
      <c r="I330" s="4">
        <v>43534</v>
      </c>
      <c r="J330" s="67">
        <f t="shared" si="28"/>
        <v>43527</v>
      </c>
      <c r="K330" s="67">
        <f t="shared" si="29"/>
        <v>43506</v>
      </c>
      <c r="L330" s="66">
        <f>COUNTIF(aanmeldingen!AA:AA,B330)</f>
        <v>0</v>
      </c>
      <c r="M330" s="2" t="str">
        <f>LEFT(C330,1)&amp;LEFT(D330,1)&amp;VLOOKUP(E330,lookups!G:H,2,FALSE)</f>
        <v>DSS</v>
      </c>
    </row>
    <row r="331" spans="1:13" ht="11.25" customHeight="1" x14ac:dyDescent="0.2">
      <c r="A331" s="2" t="str">
        <f t="shared" si="30"/>
        <v>HerenSabelWB EqPadoue</v>
      </c>
      <c r="B331" s="66">
        <f t="shared" si="31"/>
        <v>330</v>
      </c>
      <c r="C331" s="3" t="s">
        <v>26</v>
      </c>
      <c r="D331" s="3" t="s">
        <v>31</v>
      </c>
      <c r="E331" s="3" t="s">
        <v>682</v>
      </c>
      <c r="F331" s="3" t="s">
        <v>685</v>
      </c>
      <c r="G331" s="3" t="s">
        <v>502</v>
      </c>
      <c r="H331" s="4">
        <v>43534</v>
      </c>
      <c r="I331" s="4">
        <v>43534</v>
      </c>
      <c r="J331" s="67">
        <f t="shared" si="28"/>
        <v>43527</v>
      </c>
      <c r="K331" s="67">
        <f t="shared" si="29"/>
        <v>43506</v>
      </c>
      <c r="L331" s="66">
        <f>COUNTIF(aanmeldingen!AA:AA,B331)</f>
        <v>0</v>
      </c>
      <c r="M331" s="2" t="str">
        <f>LEFT(C331,1)&amp;LEFT(D331,1)&amp;VLOOKUP(E331,lookups!G:H,2,FALSE)</f>
        <v>HSS</v>
      </c>
    </row>
    <row r="332" spans="1:13" ht="11.25" customHeight="1" x14ac:dyDescent="0.2">
      <c r="A332" s="2" t="str">
        <f t="shared" si="30"/>
        <v>DamesFloretGPAnaheim</v>
      </c>
      <c r="B332" s="66">
        <f t="shared" si="31"/>
        <v>331</v>
      </c>
      <c r="C332" s="3" t="s">
        <v>23</v>
      </c>
      <c r="D332" s="3" t="s">
        <v>28</v>
      </c>
      <c r="E332" s="3" t="s">
        <v>505</v>
      </c>
      <c r="F332" s="3" t="s">
        <v>2576</v>
      </c>
      <c r="G332" s="3" t="s">
        <v>681</v>
      </c>
      <c r="H332" s="4">
        <v>43539</v>
      </c>
      <c r="I332" s="4">
        <v>43541</v>
      </c>
      <c r="J332" s="67">
        <f t="shared" si="28"/>
        <v>43532</v>
      </c>
      <c r="K332" s="67">
        <f t="shared" si="29"/>
        <v>43511</v>
      </c>
      <c r="L332" s="66">
        <f>COUNTIF(aanmeldingen!AA:AA,B332)</f>
        <v>1</v>
      </c>
      <c r="M332" s="2" t="str">
        <f>LEFT(C332,1)&amp;LEFT(D332,1)&amp;VLOOKUP(E332,lookups!G:H,2,FALSE)</f>
        <v>DFS</v>
      </c>
    </row>
    <row r="333" spans="1:13" ht="11.25" customHeight="1" x14ac:dyDescent="0.2">
      <c r="A333" s="2" t="str">
        <f t="shared" ref="A333:A386" si="32">C333&amp;D333&amp;E333&amp;F333</f>
        <v>HerenFloretGPAnaheim</v>
      </c>
      <c r="B333" s="66">
        <f t="shared" ref="B333:B387" si="33">B332+1</f>
        <v>332</v>
      </c>
      <c r="C333" s="3" t="s">
        <v>26</v>
      </c>
      <c r="D333" s="3" t="s">
        <v>28</v>
      </c>
      <c r="E333" s="3" t="s">
        <v>505</v>
      </c>
      <c r="F333" s="3" t="s">
        <v>2576</v>
      </c>
      <c r="G333" s="3" t="s">
        <v>681</v>
      </c>
      <c r="H333" s="4">
        <v>43539</v>
      </c>
      <c r="I333" s="4">
        <v>43541</v>
      </c>
      <c r="J333" s="67">
        <f t="shared" si="28"/>
        <v>43532</v>
      </c>
      <c r="K333" s="67">
        <f t="shared" si="29"/>
        <v>43511</v>
      </c>
      <c r="L333" s="66">
        <f>COUNTIF(aanmeldingen!AA:AA,B333)</f>
        <v>0</v>
      </c>
      <c r="M333" s="2" t="str">
        <f>LEFT(C333,1)&amp;LEFT(D333,1)&amp;VLOOKUP(E333,lookups!G:H,2,FALSE)</f>
        <v>HFS</v>
      </c>
    </row>
    <row r="334" spans="1:13" ht="11.25" customHeight="1" x14ac:dyDescent="0.2">
      <c r="A334" s="2" t="str">
        <f t="shared" si="32"/>
        <v>HerenDegenU23Gliwice</v>
      </c>
      <c r="B334" s="66">
        <f t="shared" si="33"/>
        <v>333</v>
      </c>
      <c r="C334" s="3" t="s">
        <v>26</v>
      </c>
      <c r="D334" s="3" t="s">
        <v>24</v>
      </c>
      <c r="E334" s="3" t="s">
        <v>936</v>
      </c>
      <c r="F334" s="3" t="s">
        <v>2553</v>
      </c>
      <c r="G334" s="3" t="s">
        <v>483</v>
      </c>
      <c r="H334" s="4">
        <v>43540</v>
      </c>
      <c r="I334" s="4">
        <f>H334+1</f>
        <v>43541</v>
      </c>
      <c r="J334" s="67">
        <f t="shared" ref="J334:J397" si="34">H334-7</f>
        <v>43533</v>
      </c>
      <c r="K334" s="67">
        <f t="shared" ref="K334:K397" si="35">H334-28</f>
        <v>43512</v>
      </c>
      <c r="L334" s="66">
        <f>COUNTIF(aanmeldingen!AA:AA,B334)</f>
        <v>0</v>
      </c>
      <c r="M334" s="2" t="str">
        <f>LEFT(C334,1)&amp;LEFT(D334,1)&amp;VLOOKUP(E334,lookups!G:H,2,FALSE)</f>
        <v>HDS</v>
      </c>
    </row>
    <row r="335" spans="1:13" ht="11.25" customHeight="1" x14ac:dyDescent="0.2">
      <c r="A335" s="2" t="str">
        <f t="shared" si="32"/>
        <v>DamesSabelU23Straatsburg</v>
      </c>
      <c r="B335" s="66">
        <f t="shared" si="33"/>
        <v>334</v>
      </c>
      <c r="C335" s="3" t="s">
        <v>23</v>
      </c>
      <c r="D335" s="3" t="s">
        <v>31</v>
      </c>
      <c r="E335" s="3" t="s">
        <v>936</v>
      </c>
      <c r="F335" s="3" t="s">
        <v>2565</v>
      </c>
      <c r="G335" s="3" t="s">
        <v>498</v>
      </c>
      <c r="H335" s="4">
        <v>43540</v>
      </c>
      <c r="I335" s="4">
        <f>H335+1</f>
        <v>43541</v>
      </c>
      <c r="J335" s="67">
        <f t="shared" si="34"/>
        <v>43533</v>
      </c>
      <c r="K335" s="67">
        <f t="shared" si="35"/>
        <v>43512</v>
      </c>
      <c r="L335" s="66">
        <f>COUNTIF(aanmeldingen!AA:AA,B335)</f>
        <v>2</v>
      </c>
      <c r="M335" s="2" t="str">
        <f>LEFT(C335,1)&amp;LEFT(D335,1)&amp;VLOOKUP(E335,lookups!G:H,2,FALSE)</f>
        <v>DSS</v>
      </c>
    </row>
    <row r="336" spans="1:13" ht="11.25" customHeight="1" x14ac:dyDescent="0.2">
      <c r="A336" s="2" t="str">
        <f t="shared" si="32"/>
        <v>HerenSabelU23Straatsburg</v>
      </c>
      <c r="B336" s="66">
        <f t="shared" si="33"/>
        <v>335</v>
      </c>
      <c r="C336" s="3" t="s">
        <v>26</v>
      </c>
      <c r="D336" s="3" t="s">
        <v>31</v>
      </c>
      <c r="E336" s="3" t="s">
        <v>936</v>
      </c>
      <c r="F336" s="3" t="s">
        <v>2565</v>
      </c>
      <c r="G336" s="3" t="s">
        <v>498</v>
      </c>
      <c r="H336" s="4">
        <v>43540</v>
      </c>
      <c r="I336" s="4">
        <f>H336+1</f>
        <v>43541</v>
      </c>
      <c r="J336" s="67">
        <f t="shared" si="34"/>
        <v>43533</v>
      </c>
      <c r="K336" s="67">
        <f t="shared" si="35"/>
        <v>43512</v>
      </c>
      <c r="L336" s="66">
        <f>COUNTIF(aanmeldingen!AA:AA,B336)</f>
        <v>0</v>
      </c>
      <c r="M336" s="2" t="str">
        <f>LEFT(C336,1)&amp;LEFT(D336,1)&amp;VLOOKUP(E336,lookups!G:H,2,FALSE)</f>
        <v>HSS</v>
      </c>
    </row>
    <row r="337" spans="1:13" ht="11.25" customHeight="1" x14ac:dyDescent="0.2">
      <c r="A337" s="2" t="str">
        <f t="shared" si="32"/>
        <v>DamesDegenU23Warschau</v>
      </c>
      <c r="B337" s="66">
        <f t="shared" si="33"/>
        <v>336</v>
      </c>
      <c r="C337" s="3" t="s">
        <v>23</v>
      </c>
      <c r="D337" s="3" t="s">
        <v>24</v>
      </c>
      <c r="E337" s="3" t="s">
        <v>936</v>
      </c>
      <c r="F337" s="3" t="s">
        <v>1160</v>
      </c>
      <c r="G337" s="3" t="s">
        <v>483</v>
      </c>
      <c r="H337" s="4">
        <v>43540</v>
      </c>
      <c r="I337" s="4">
        <f>H337+1</f>
        <v>43541</v>
      </c>
      <c r="J337" s="67">
        <f t="shared" si="34"/>
        <v>43533</v>
      </c>
      <c r="K337" s="67">
        <f t="shared" si="35"/>
        <v>43512</v>
      </c>
      <c r="L337" s="66">
        <f>COUNTIF(aanmeldingen!AA:AA,B337)</f>
        <v>5</v>
      </c>
      <c r="M337" s="2" t="str">
        <f>LEFT(C337,1)&amp;LEFT(D337,1)&amp;VLOOKUP(E337,lookups!G:H,2,FALSE)</f>
        <v>DDS</v>
      </c>
    </row>
    <row r="338" spans="1:13" ht="11.25" customHeight="1" x14ac:dyDescent="0.2">
      <c r="A338" s="2" t="str">
        <f t="shared" si="32"/>
        <v>HerenSabelWBBudapest</v>
      </c>
      <c r="B338" s="66">
        <f t="shared" si="33"/>
        <v>337</v>
      </c>
      <c r="C338" s="3" t="s">
        <v>26</v>
      </c>
      <c r="D338" s="3" t="s">
        <v>31</v>
      </c>
      <c r="E338" s="3" t="s">
        <v>504</v>
      </c>
      <c r="F338" s="3" t="s">
        <v>484</v>
      </c>
      <c r="G338" s="3" t="s">
        <v>485</v>
      </c>
      <c r="H338" s="4">
        <v>43546</v>
      </c>
      <c r="I338" s="4">
        <v>43519</v>
      </c>
      <c r="J338" s="67">
        <f t="shared" si="34"/>
        <v>43539</v>
      </c>
      <c r="K338" s="67">
        <f t="shared" si="35"/>
        <v>43518</v>
      </c>
      <c r="L338" s="66">
        <f>COUNTIF(aanmeldingen!AA:AA,B338)</f>
        <v>0</v>
      </c>
      <c r="M338" s="2" t="str">
        <f>LEFT(C338,1)&amp;LEFT(D338,1)&amp;VLOOKUP(E338,lookups!G:H,2,FALSE)</f>
        <v>HSS</v>
      </c>
    </row>
    <row r="339" spans="1:13" ht="11.25" customHeight="1" x14ac:dyDescent="0.2">
      <c r="A339" s="2" t="str">
        <f t="shared" si="32"/>
        <v>HerenDegenWBBuenos Aires</v>
      </c>
      <c r="B339" s="66">
        <f t="shared" si="33"/>
        <v>338</v>
      </c>
      <c r="C339" s="3" t="s">
        <v>26</v>
      </c>
      <c r="D339" s="3" t="s">
        <v>24</v>
      </c>
      <c r="E339" s="3" t="s">
        <v>504</v>
      </c>
      <c r="F339" s="3" t="s">
        <v>2371</v>
      </c>
      <c r="G339" s="3" t="s">
        <v>454</v>
      </c>
      <c r="H339" s="4">
        <v>43546</v>
      </c>
      <c r="I339" s="4">
        <v>43547</v>
      </c>
      <c r="J339" s="67">
        <f t="shared" si="34"/>
        <v>43539</v>
      </c>
      <c r="K339" s="67">
        <f t="shared" si="35"/>
        <v>43518</v>
      </c>
      <c r="L339" s="66">
        <f>COUNTIF(aanmeldingen!AA:AA,B339)</f>
        <v>4</v>
      </c>
      <c r="M339" s="2" t="str">
        <f>LEFT(C339,1)&amp;LEFT(D339,1)&amp;VLOOKUP(E339,lookups!G:H,2,FALSE)</f>
        <v>HDS</v>
      </c>
    </row>
    <row r="340" spans="1:13" ht="11.25" customHeight="1" x14ac:dyDescent="0.2">
      <c r="A340" s="2" t="str">
        <f t="shared" si="32"/>
        <v>DamesSabelWBSint-Niklaas</v>
      </c>
      <c r="B340" s="66">
        <f t="shared" si="33"/>
        <v>339</v>
      </c>
      <c r="C340" s="3" t="s">
        <v>23</v>
      </c>
      <c r="D340" s="3" t="s">
        <v>31</v>
      </c>
      <c r="E340" s="3" t="s">
        <v>504</v>
      </c>
      <c r="F340" s="3" t="s">
        <v>2169</v>
      </c>
      <c r="G340" s="3" t="s">
        <v>1039</v>
      </c>
      <c r="H340" s="4">
        <v>43546</v>
      </c>
      <c r="I340" s="4">
        <v>43547</v>
      </c>
      <c r="J340" s="67">
        <f t="shared" si="34"/>
        <v>43539</v>
      </c>
      <c r="K340" s="67">
        <f t="shared" si="35"/>
        <v>43518</v>
      </c>
      <c r="L340" s="66">
        <f>COUNTIF(aanmeldingen!AA:AA,B340)</f>
        <v>1</v>
      </c>
      <c r="M340" s="2" t="str">
        <f>LEFT(C340,1)&amp;LEFT(D340,1)&amp;VLOOKUP(E340,lookups!G:H,2,FALSE)</f>
        <v>DSS</v>
      </c>
    </row>
    <row r="341" spans="1:13" ht="11.25" customHeight="1" x14ac:dyDescent="0.2">
      <c r="A341" s="2" t="str">
        <f t="shared" si="32"/>
        <v>DamesDegenWBSuzhou</v>
      </c>
      <c r="B341" s="66">
        <f t="shared" si="33"/>
        <v>340</v>
      </c>
      <c r="C341" s="3" t="s">
        <v>23</v>
      </c>
      <c r="D341" s="3" t="s">
        <v>24</v>
      </c>
      <c r="E341" s="3" t="s">
        <v>504</v>
      </c>
      <c r="F341" s="3" t="s">
        <v>1782</v>
      </c>
      <c r="G341" s="3" t="s">
        <v>1068</v>
      </c>
      <c r="H341" s="4">
        <v>43546</v>
      </c>
      <c r="I341" s="4">
        <v>43547</v>
      </c>
      <c r="J341" s="67">
        <f t="shared" si="34"/>
        <v>43539</v>
      </c>
      <c r="K341" s="67">
        <f t="shared" si="35"/>
        <v>43518</v>
      </c>
      <c r="L341" s="66">
        <f>COUNTIF(aanmeldingen!AA:AA,B341)</f>
        <v>0</v>
      </c>
      <c r="M341" s="2" t="str">
        <f>LEFT(C341,1)&amp;LEFT(D341,1)&amp;VLOOKUP(E341,lookups!G:H,2,FALSE)</f>
        <v>DDS</v>
      </c>
    </row>
    <row r="342" spans="1:13" ht="11.25" customHeight="1" x14ac:dyDescent="0.2">
      <c r="A342" s="2" t="str">
        <f t="shared" si="32"/>
        <v>DamesFloretU23Brno</v>
      </c>
      <c r="B342" s="66">
        <f t="shared" si="33"/>
        <v>341</v>
      </c>
      <c r="C342" s="3" t="s">
        <v>23</v>
      </c>
      <c r="D342" s="3" t="s">
        <v>28</v>
      </c>
      <c r="E342" s="3" t="s">
        <v>936</v>
      </c>
      <c r="F342" s="3" t="s">
        <v>2554</v>
      </c>
      <c r="G342" s="3" t="s">
        <v>2555</v>
      </c>
      <c r="H342" s="4">
        <v>43547</v>
      </c>
      <c r="I342" s="4">
        <f>H342+1</f>
        <v>43548</v>
      </c>
      <c r="J342" s="67">
        <f t="shared" si="34"/>
        <v>43540</v>
      </c>
      <c r="K342" s="67">
        <f t="shared" si="35"/>
        <v>43519</v>
      </c>
      <c r="L342" s="66">
        <f>COUNTIF(aanmeldingen!AA:AA,B342)</f>
        <v>0</v>
      </c>
      <c r="M342" s="2" t="str">
        <f>LEFT(C342,1)&amp;LEFT(D342,1)&amp;VLOOKUP(E342,lookups!G:H,2,FALSE)</f>
        <v>DFS</v>
      </c>
    </row>
    <row r="343" spans="1:13" ht="11.25" customHeight="1" x14ac:dyDescent="0.2">
      <c r="A343" s="2" t="str">
        <f t="shared" si="32"/>
        <v>HerenFloretU23Brno</v>
      </c>
      <c r="B343" s="66">
        <f t="shared" si="33"/>
        <v>342</v>
      </c>
      <c r="C343" s="3" t="s">
        <v>26</v>
      </c>
      <c r="D343" s="3" t="s">
        <v>28</v>
      </c>
      <c r="E343" s="3" t="s">
        <v>936</v>
      </c>
      <c r="F343" s="3" t="s">
        <v>2554</v>
      </c>
      <c r="G343" s="3" t="s">
        <v>2555</v>
      </c>
      <c r="H343" s="4">
        <v>43547</v>
      </c>
      <c r="I343" s="4">
        <f>H343+1</f>
        <v>43548</v>
      </c>
      <c r="J343" s="67">
        <f t="shared" si="34"/>
        <v>43540</v>
      </c>
      <c r="K343" s="67">
        <f t="shared" si="35"/>
        <v>43519</v>
      </c>
      <c r="L343" s="66">
        <f>COUNTIF(aanmeldingen!AA:AA,B343)</f>
        <v>0</v>
      </c>
      <c r="M343" s="2" t="str">
        <f>LEFT(C343,1)&amp;LEFT(D343,1)&amp;VLOOKUP(E343,lookups!G:H,2,FALSE)</f>
        <v>HFS</v>
      </c>
    </row>
    <row r="344" spans="1:13" ht="11.25" customHeight="1" x14ac:dyDescent="0.2">
      <c r="A344" s="2" t="str">
        <f t="shared" si="32"/>
        <v>HerenSabelWB EqBudapest</v>
      </c>
      <c r="B344" s="66">
        <f t="shared" si="33"/>
        <v>343</v>
      </c>
      <c r="C344" s="3" t="s">
        <v>26</v>
      </c>
      <c r="D344" s="3" t="s">
        <v>31</v>
      </c>
      <c r="E344" s="3" t="s">
        <v>682</v>
      </c>
      <c r="F344" s="3" t="s">
        <v>484</v>
      </c>
      <c r="G344" s="3" t="s">
        <v>485</v>
      </c>
      <c r="H344" s="4">
        <v>43548</v>
      </c>
      <c r="I344" s="4">
        <v>43548</v>
      </c>
      <c r="J344" s="67">
        <f t="shared" si="34"/>
        <v>43541</v>
      </c>
      <c r="K344" s="67">
        <f t="shared" si="35"/>
        <v>43520</v>
      </c>
      <c r="L344" s="66">
        <f>COUNTIF(aanmeldingen!AA:AA,B344)</f>
        <v>0</v>
      </c>
      <c r="M344" s="2" t="str">
        <f>LEFT(C344,1)&amp;LEFT(D344,1)&amp;VLOOKUP(E344,lookups!G:H,2,FALSE)</f>
        <v>HSS</v>
      </c>
    </row>
    <row r="345" spans="1:13" ht="11.25" customHeight="1" x14ac:dyDescent="0.2">
      <c r="A345" s="2" t="str">
        <f t="shared" si="32"/>
        <v>HerenDegenWB EqBuenos Aires</v>
      </c>
      <c r="B345" s="66">
        <f t="shared" si="33"/>
        <v>344</v>
      </c>
      <c r="C345" s="3" t="s">
        <v>26</v>
      </c>
      <c r="D345" s="3" t="s">
        <v>24</v>
      </c>
      <c r="E345" s="3" t="s">
        <v>682</v>
      </c>
      <c r="F345" s="3" t="s">
        <v>2371</v>
      </c>
      <c r="G345" s="3" t="s">
        <v>454</v>
      </c>
      <c r="H345" s="4">
        <v>43548</v>
      </c>
      <c r="I345" s="4">
        <v>43548</v>
      </c>
      <c r="J345" s="67">
        <f t="shared" si="34"/>
        <v>43541</v>
      </c>
      <c r="K345" s="67">
        <f t="shared" si="35"/>
        <v>43520</v>
      </c>
      <c r="L345" s="66">
        <f>COUNTIF(aanmeldingen!AA:AA,B345)</f>
        <v>4</v>
      </c>
      <c r="M345" s="2" t="str">
        <f>LEFT(C345,1)&amp;LEFT(D345,1)&amp;VLOOKUP(E345,lookups!G:H,2,FALSE)</f>
        <v>HDS</v>
      </c>
    </row>
    <row r="346" spans="1:13" ht="11.25" customHeight="1" x14ac:dyDescent="0.2">
      <c r="A346" s="2" t="str">
        <f t="shared" si="32"/>
        <v>DamesSabelWB EqSint-Niklaas</v>
      </c>
      <c r="B346" s="66">
        <f t="shared" si="33"/>
        <v>345</v>
      </c>
      <c r="C346" s="3" t="s">
        <v>23</v>
      </c>
      <c r="D346" s="3" t="s">
        <v>31</v>
      </c>
      <c r="E346" s="3" t="s">
        <v>682</v>
      </c>
      <c r="F346" s="3" t="s">
        <v>2169</v>
      </c>
      <c r="G346" s="3" t="s">
        <v>1039</v>
      </c>
      <c r="H346" s="4">
        <v>43548</v>
      </c>
      <c r="I346" s="4">
        <v>43548</v>
      </c>
      <c r="J346" s="67">
        <f t="shared" si="34"/>
        <v>43541</v>
      </c>
      <c r="K346" s="67">
        <f t="shared" si="35"/>
        <v>43520</v>
      </c>
      <c r="L346" s="66">
        <f>COUNTIF(aanmeldingen!AA:AA,B346)</f>
        <v>0</v>
      </c>
      <c r="M346" s="2" t="str">
        <f>LEFT(C346,1)&amp;LEFT(D346,1)&amp;VLOOKUP(E346,lookups!G:H,2,FALSE)</f>
        <v>DSS</v>
      </c>
    </row>
    <row r="347" spans="1:13" ht="11.25" customHeight="1" x14ac:dyDescent="0.2">
      <c r="A347" s="2" t="str">
        <f t="shared" si="32"/>
        <v>DamesDegenWB EqSuzhou</v>
      </c>
      <c r="B347" s="66">
        <f t="shared" si="33"/>
        <v>346</v>
      </c>
      <c r="C347" s="3" t="s">
        <v>23</v>
      </c>
      <c r="D347" s="3" t="s">
        <v>24</v>
      </c>
      <c r="E347" s="3" t="s">
        <v>682</v>
      </c>
      <c r="F347" s="3" t="s">
        <v>1782</v>
      </c>
      <c r="G347" s="3" t="s">
        <v>1068</v>
      </c>
      <c r="H347" s="4">
        <v>43548</v>
      </c>
      <c r="I347" s="4">
        <v>43548</v>
      </c>
      <c r="J347" s="67">
        <f t="shared" si="34"/>
        <v>43541</v>
      </c>
      <c r="K347" s="67">
        <f t="shared" si="35"/>
        <v>43520</v>
      </c>
      <c r="L347" s="66">
        <f>COUNTIF(aanmeldingen!AA:AA,B347)</f>
        <v>0</v>
      </c>
      <c r="M347" s="2" t="str">
        <f>LEFT(C347,1)&amp;LEFT(D347,1)&amp;VLOOKUP(E347,lookups!G:H,2,FALSE)</f>
        <v>DDS</v>
      </c>
    </row>
    <row r="348" spans="1:13" ht="11.25" customHeight="1" x14ac:dyDescent="0.2">
      <c r="A348" s="2" t="str">
        <f t="shared" si="32"/>
        <v>DamesDegenU23Lausanne</v>
      </c>
      <c r="B348" s="66">
        <f t="shared" si="33"/>
        <v>347</v>
      </c>
      <c r="C348" s="3" t="s">
        <v>23</v>
      </c>
      <c r="D348" s="3" t="s">
        <v>24</v>
      </c>
      <c r="E348" s="3" t="s">
        <v>936</v>
      </c>
      <c r="F348" s="3" t="s">
        <v>2552</v>
      </c>
      <c r="G348" s="3" t="s">
        <v>507</v>
      </c>
      <c r="H348" s="4">
        <v>43561</v>
      </c>
      <c r="I348" s="4">
        <f>H348+1</f>
        <v>43562</v>
      </c>
      <c r="J348" s="67">
        <f t="shared" si="34"/>
        <v>43554</v>
      </c>
      <c r="K348" s="67">
        <f t="shared" si="35"/>
        <v>43533</v>
      </c>
      <c r="L348" s="66">
        <f>COUNTIF(aanmeldingen!AA:AA,B348)</f>
        <v>1</v>
      </c>
      <c r="M348" s="2" t="str">
        <f>LEFT(C348,1)&amp;LEFT(D348,1)&amp;VLOOKUP(E348,lookups!G:H,2,FALSE)</f>
        <v>DDS</v>
      </c>
    </row>
    <row r="349" spans="1:13" ht="11.25" customHeight="1" x14ac:dyDescent="0.2">
      <c r="A349" s="2" t="str">
        <f t="shared" si="32"/>
        <v>HerenDegenU23Lausanne</v>
      </c>
      <c r="B349" s="66">
        <f t="shared" si="33"/>
        <v>348</v>
      </c>
      <c r="C349" s="3" t="s">
        <v>26</v>
      </c>
      <c r="D349" s="3" t="s">
        <v>24</v>
      </c>
      <c r="E349" s="3" t="s">
        <v>936</v>
      </c>
      <c r="F349" s="3" t="s">
        <v>2552</v>
      </c>
      <c r="G349" s="3" t="s">
        <v>507</v>
      </c>
      <c r="H349" s="4">
        <v>43561</v>
      </c>
      <c r="I349" s="4">
        <f>H349+1</f>
        <v>43562</v>
      </c>
      <c r="J349" s="67">
        <f t="shared" si="34"/>
        <v>43554</v>
      </c>
      <c r="K349" s="67">
        <f t="shared" si="35"/>
        <v>43533</v>
      </c>
      <c r="L349" s="66">
        <f>COUNTIF(aanmeldingen!AA:AA,B349)</f>
        <v>3</v>
      </c>
      <c r="M349" s="2" t="str">
        <f>LEFT(C349,1)&amp;LEFT(D349,1)&amp;VLOOKUP(E349,lookups!G:H,2,FALSE)</f>
        <v>HDS</v>
      </c>
    </row>
    <row r="350" spans="1:13" ht="11.25" customHeight="1" x14ac:dyDescent="0.2">
      <c r="A350" s="2" t="str">
        <f t="shared" si="32"/>
        <v>HerenSabelWK JunTorun</v>
      </c>
      <c r="B350" s="66">
        <f t="shared" si="33"/>
        <v>349</v>
      </c>
      <c r="C350" s="3" t="s">
        <v>26</v>
      </c>
      <c r="D350" s="3" t="s">
        <v>31</v>
      </c>
      <c r="E350" s="3" t="s">
        <v>511</v>
      </c>
      <c r="F350" s="3" t="s">
        <v>3040</v>
      </c>
      <c r="G350" s="3" t="s">
        <v>483</v>
      </c>
      <c r="H350" s="4">
        <v>43561</v>
      </c>
      <c r="I350" s="4">
        <v>43561</v>
      </c>
      <c r="J350" s="67">
        <f t="shared" si="34"/>
        <v>43554</v>
      </c>
      <c r="K350" s="67">
        <f t="shared" si="35"/>
        <v>43533</v>
      </c>
      <c r="L350" s="66">
        <f>COUNTIF(aanmeldingen!AA:AA,B350)</f>
        <v>2</v>
      </c>
      <c r="M350" s="2" t="str">
        <f>LEFT(C350,1)&amp;LEFT(D350,1)&amp;VLOOKUP(E350,lookups!G:H,2,FALSE)</f>
        <v>HSJ</v>
      </c>
    </row>
    <row r="351" spans="1:13" ht="11.25" customHeight="1" x14ac:dyDescent="0.2">
      <c r="A351" s="2" t="str">
        <f t="shared" si="32"/>
        <v>DamesSabelWK JunTorun</v>
      </c>
      <c r="B351" s="66">
        <f t="shared" si="33"/>
        <v>350</v>
      </c>
      <c r="C351" s="3" t="s">
        <v>23</v>
      </c>
      <c r="D351" s="3" t="s">
        <v>31</v>
      </c>
      <c r="E351" s="3" t="s">
        <v>511</v>
      </c>
      <c r="F351" s="3" t="s">
        <v>3040</v>
      </c>
      <c r="G351" s="3" t="s">
        <v>483</v>
      </c>
      <c r="H351" s="4">
        <v>43561</v>
      </c>
      <c r="I351" s="4">
        <v>43561</v>
      </c>
      <c r="J351" s="67">
        <f t="shared" si="34"/>
        <v>43554</v>
      </c>
      <c r="K351" s="67">
        <f t="shared" si="35"/>
        <v>43533</v>
      </c>
      <c r="L351" s="66">
        <f>COUNTIF(aanmeldingen!AA:AA,B351)</f>
        <v>1</v>
      </c>
      <c r="M351" s="2" t="str">
        <f>LEFT(C351,1)&amp;LEFT(D351,1)&amp;VLOOKUP(E351,lookups!G:H,2,FALSE)</f>
        <v>DSJ</v>
      </c>
    </row>
    <row r="352" spans="1:13" ht="11.25" customHeight="1" x14ac:dyDescent="0.2">
      <c r="A352" s="2" t="str">
        <f t="shared" si="32"/>
        <v>DamesSabelWK CadTorun</v>
      </c>
      <c r="B352" s="66">
        <f t="shared" si="33"/>
        <v>351</v>
      </c>
      <c r="C352" s="3" t="s">
        <v>23</v>
      </c>
      <c r="D352" s="3" t="s">
        <v>31</v>
      </c>
      <c r="E352" s="3" t="s">
        <v>512</v>
      </c>
      <c r="F352" s="3" t="s">
        <v>3040</v>
      </c>
      <c r="G352" s="3" t="s">
        <v>483</v>
      </c>
      <c r="H352" s="4">
        <v>43562</v>
      </c>
      <c r="I352" s="4">
        <v>43562</v>
      </c>
      <c r="J352" s="67">
        <f t="shared" si="34"/>
        <v>43555</v>
      </c>
      <c r="K352" s="67">
        <f t="shared" si="35"/>
        <v>43534</v>
      </c>
      <c r="L352" s="66">
        <f>COUNTIF(aanmeldingen!AA:AA,B352)</f>
        <v>2</v>
      </c>
      <c r="M352" s="2" t="str">
        <f>LEFT(C352,1)&amp;LEFT(D352,1)&amp;VLOOKUP(E352,lookups!G:H,2,FALSE)</f>
        <v>DSC</v>
      </c>
    </row>
    <row r="353" spans="1:13" ht="11.25" customHeight="1" x14ac:dyDescent="0.2">
      <c r="A353" s="2" t="str">
        <f t="shared" si="32"/>
        <v>HerenSabelWK CadTorun</v>
      </c>
      <c r="B353" s="66">
        <f t="shared" si="33"/>
        <v>352</v>
      </c>
      <c r="C353" s="3" t="s">
        <v>26</v>
      </c>
      <c r="D353" s="3" t="s">
        <v>31</v>
      </c>
      <c r="E353" s="3" t="s">
        <v>512</v>
      </c>
      <c r="F353" s="3" t="s">
        <v>3040</v>
      </c>
      <c r="G353" s="3" t="s">
        <v>483</v>
      </c>
      <c r="H353" s="4">
        <v>43562</v>
      </c>
      <c r="I353" s="4">
        <v>43562</v>
      </c>
      <c r="J353" s="67">
        <f t="shared" si="34"/>
        <v>43555</v>
      </c>
      <c r="K353" s="67">
        <f t="shared" si="35"/>
        <v>43534</v>
      </c>
      <c r="L353" s="66">
        <f>COUNTIF(aanmeldingen!AA:AA,B353)</f>
        <v>1</v>
      </c>
      <c r="M353" s="2" t="str">
        <f>LEFT(C353,1)&amp;LEFT(D353,1)&amp;VLOOKUP(E353,lookups!G:H,2,FALSE)</f>
        <v>HSC</v>
      </c>
    </row>
    <row r="354" spans="1:13" ht="11.25" customHeight="1" x14ac:dyDescent="0.2">
      <c r="A354" s="2" t="str">
        <f t="shared" si="32"/>
        <v>DamesSabelWK Jun EqTorun</v>
      </c>
      <c r="B354" s="66">
        <f t="shared" si="33"/>
        <v>353</v>
      </c>
      <c r="C354" s="3" t="s">
        <v>23</v>
      </c>
      <c r="D354" s="3" t="s">
        <v>31</v>
      </c>
      <c r="E354" s="3" t="s">
        <v>550</v>
      </c>
      <c r="F354" s="3" t="s">
        <v>3040</v>
      </c>
      <c r="G354" s="3" t="s">
        <v>483</v>
      </c>
      <c r="H354" s="4">
        <v>43563</v>
      </c>
      <c r="I354" s="4">
        <v>43563</v>
      </c>
      <c r="J354" s="67">
        <f t="shared" si="34"/>
        <v>43556</v>
      </c>
      <c r="K354" s="67">
        <f t="shared" si="35"/>
        <v>43535</v>
      </c>
      <c r="L354" s="66">
        <f>COUNTIF(aanmeldingen!AA:AA,B354)</f>
        <v>0</v>
      </c>
      <c r="M354" s="2" t="str">
        <f>LEFT(C354,1)&amp;LEFT(D354,1)&amp;VLOOKUP(E354,lookups!G:H,2,FALSE)</f>
        <v>DSJ</v>
      </c>
    </row>
    <row r="355" spans="1:13" ht="11.25" customHeight="1" x14ac:dyDescent="0.2">
      <c r="A355" s="2" t="str">
        <f t="shared" si="32"/>
        <v>HerenSabelWK Jun EqTorun</v>
      </c>
      <c r="B355" s="66">
        <f t="shared" si="33"/>
        <v>354</v>
      </c>
      <c r="C355" s="3" t="s">
        <v>26</v>
      </c>
      <c r="D355" s="3" t="s">
        <v>31</v>
      </c>
      <c r="E355" s="3" t="s">
        <v>550</v>
      </c>
      <c r="F355" s="3" t="s">
        <v>3040</v>
      </c>
      <c r="G355" s="3" t="s">
        <v>483</v>
      </c>
      <c r="H355" s="4">
        <v>43563</v>
      </c>
      <c r="I355" s="4">
        <v>43563</v>
      </c>
      <c r="J355" s="67">
        <f t="shared" si="34"/>
        <v>43556</v>
      </c>
      <c r="K355" s="67">
        <f t="shared" si="35"/>
        <v>43535</v>
      </c>
      <c r="L355" s="66">
        <f>COUNTIF(aanmeldingen!AA:AA,B355)</f>
        <v>0</v>
      </c>
      <c r="M355" s="2" t="str">
        <f>LEFT(C355,1)&amp;LEFT(D355,1)&amp;VLOOKUP(E355,lookups!G:H,2,FALSE)</f>
        <v>HSJ</v>
      </c>
    </row>
    <row r="356" spans="1:13" ht="11.25" customHeight="1" x14ac:dyDescent="0.2">
      <c r="A356" s="2" t="str">
        <f t="shared" si="32"/>
        <v>DamesFloretWK JunTorun</v>
      </c>
      <c r="B356" s="66">
        <f t="shared" si="33"/>
        <v>355</v>
      </c>
      <c r="C356" s="3" t="s">
        <v>23</v>
      </c>
      <c r="D356" s="3" t="s">
        <v>28</v>
      </c>
      <c r="E356" s="3" t="s">
        <v>511</v>
      </c>
      <c r="F356" s="3" t="s">
        <v>3040</v>
      </c>
      <c r="G356" s="3" t="s">
        <v>483</v>
      </c>
      <c r="H356" s="4">
        <v>43564</v>
      </c>
      <c r="I356" s="4">
        <v>43564</v>
      </c>
      <c r="J356" s="67">
        <f>H356-7</f>
        <v>43557</v>
      </c>
      <c r="K356" s="67">
        <f>H356-28</f>
        <v>43536</v>
      </c>
      <c r="L356" s="66">
        <f>COUNTIF(aanmeldingen!AA:AA,B356)</f>
        <v>0</v>
      </c>
      <c r="M356" s="2" t="str">
        <f>LEFT(C356,1)&amp;LEFT(D356,1)&amp;VLOOKUP(E356,lookups!G:H,2,FALSE)</f>
        <v>DFJ</v>
      </c>
    </row>
    <row r="357" spans="1:13" ht="11.25" customHeight="1" x14ac:dyDescent="0.2">
      <c r="A357" s="2" t="str">
        <f t="shared" si="32"/>
        <v>HerenFloretWK JunTorun</v>
      </c>
      <c r="B357" s="66">
        <f t="shared" si="33"/>
        <v>356</v>
      </c>
      <c r="C357" s="3" t="s">
        <v>26</v>
      </c>
      <c r="D357" s="3" t="s">
        <v>28</v>
      </c>
      <c r="E357" s="3" t="s">
        <v>511</v>
      </c>
      <c r="F357" s="3" t="s">
        <v>3040</v>
      </c>
      <c r="G357" s="3" t="s">
        <v>483</v>
      </c>
      <c r="H357" s="4">
        <v>43564</v>
      </c>
      <c r="I357" s="4">
        <v>43564</v>
      </c>
      <c r="J357" s="67">
        <f t="shared" si="34"/>
        <v>43557</v>
      </c>
      <c r="K357" s="67">
        <f t="shared" si="35"/>
        <v>43536</v>
      </c>
      <c r="L357" s="66">
        <f>COUNTIF(aanmeldingen!AA:AA,B357)</f>
        <v>4</v>
      </c>
      <c r="M357" s="2" t="str">
        <f>LEFT(C357,1)&amp;LEFT(D357,1)&amp;VLOOKUP(E357,lookups!G:H,2,FALSE)</f>
        <v>HFJ</v>
      </c>
    </row>
    <row r="358" spans="1:13" ht="11.25" customHeight="1" x14ac:dyDescent="0.2">
      <c r="A358" s="2" t="str">
        <f t="shared" si="32"/>
        <v>DamesFloretWK CadTorun</v>
      </c>
      <c r="B358" s="66">
        <f t="shared" si="33"/>
        <v>357</v>
      </c>
      <c r="C358" s="3" t="s">
        <v>23</v>
      </c>
      <c r="D358" s="3" t="s">
        <v>28</v>
      </c>
      <c r="E358" s="3" t="s">
        <v>512</v>
      </c>
      <c r="F358" s="3" t="s">
        <v>3040</v>
      </c>
      <c r="G358" s="3" t="s">
        <v>483</v>
      </c>
      <c r="H358" s="4">
        <v>43565</v>
      </c>
      <c r="I358" s="4">
        <v>43565</v>
      </c>
      <c r="J358" s="67">
        <f t="shared" si="34"/>
        <v>43558</v>
      </c>
      <c r="K358" s="67">
        <f t="shared" si="35"/>
        <v>43537</v>
      </c>
      <c r="L358" s="66">
        <f>COUNTIF(aanmeldingen!AA:AA,B358)</f>
        <v>3</v>
      </c>
      <c r="M358" s="2" t="str">
        <f>LEFT(C358,1)&amp;LEFT(D358,1)&amp;VLOOKUP(E358,lookups!G:H,2,FALSE)</f>
        <v>DFC</v>
      </c>
    </row>
    <row r="359" spans="1:13" ht="11.25" customHeight="1" x14ac:dyDescent="0.2">
      <c r="A359" s="2" t="str">
        <f t="shared" si="32"/>
        <v>HerenFloretWK CadTorun</v>
      </c>
      <c r="B359" s="66">
        <f t="shared" si="33"/>
        <v>358</v>
      </c>
      <c r="C359" s="3" t="s">
        <v>26</v>
      </c>
      <c r="D359" s="3" t="s">
        <v>28</v>
      </c>
      <c r="E359" s="3" t="s">
        <v>512</v>
      </c>
      <c r="F359" s="3" t="s">
        <v>3040</v>
      </c>
      <c r="G359" s="3" t="s">
        <v>483</v>
      </c>
      <c r="H359" s="4">
        <v>43565</v>
      </c>
      <c r="I359" s="4">
        <v>43565</v>
      </c>
      <c r="J359" s="67">
        <f t="shared" si="34"/>
        <v>43558</v>
      </c>
      <c r="K359" s="67">
        <f t="shared" si="35"/>
        <v>43537</v>
      </c>
      <c r="L359" s="66">
        <f>COUNTIF(aanmeldingen!AA:AA,B359)</f>
        <v>3</v>
      </c>
      <c r="M359" s="2" t="str">
        <f>LEFT(C359,1)&amp;LEFT(D359,1)&amp;VLOOKUP(E359,lookups!G:H,2,FALSE)</f>
        <v>HFC</v>
      </c>
    </row>
    <row r="360" spans="1:13" ht="11.25" customHeight="1" x14ac:dyDescent="0.2">
      <c r="A360" s="2" t="str">
        <f t="shared" si="32"/>
        <v>DamesFloretWK Jun EqTorun</v>
      </c>
      <c r="B360" s="66">
        <f t="shared" si="33"/>
        <v>359</v>
      </c>
      <c r="C360" s="3" t="s">
        <v>23</v>
      </c>
      <c r="D360" s="3" t="s">
        <v>28</v>
      </c>
      <c r="E360" s="3" t="s">
        <v>550</v>
      </c>
      <c r="F360" s="3" t="s">
        <v>3040</v>
      </c>
      <c r="G360" s="3" t="s">
        <v>483</v>
      </c>
      <c r="H360" s="4">
        <v>43566</v>
      </c>
      <c r="I360" s="4">
        <v>43566</v>
      </c>
      <c r="J360" s="67">
        <f t="shared" si="34"/>
        <v>43559</v>
      </c>
      <c r="K360" s="67">
        <f t="shared" si="35"/>
        <v>43538</v>
      </c>
      <c r="L360" s="66">
        <f>COUNTIF(aanmeldingen!AA:AA,B360)</f>
        <v>0</v>
      </c>
      <c r="M360" s="2" t="str">
        <f>LEFT(C360,1)&amp;LEFT(D360,1)&amp;VLOOKUP(E360,lookups!G:H,2,FALSE)</f>
        <v>DFJ</v>
      </c>
    </row>
    <row r="361" spans="1:13" ht="11.25" customHeight="1" x14ac:dyDescent="0.2">
      <c r="A361" s="2" t="str">
        <f t="shared" si="32"/>
        <v>HerenFloretWK Jun EqTorun</v>
      </c>
      <c r="B361" s="66">
        <f t="shared" si="33"/>
        <v>360</v>
      </c>
      <c r="C361" s="3" t="s">
        <v>26</v>
      </c>
      <c r="D361" s="3" t="s">
        <v>28</v>
      </c>
      <c r="E361" s="3" t="s">
        <v>550</v>
      </c>
      <c r="F361" s="3" t="s">
        <v>3040</v>
      </c>
      <c r="G361" s="3" t="s">
        <v>483</v>
      </c>
      <c r="H361" s="4">
        <v>43566</v>
      </c>
      <c r="I361" s="4">
        <v>43566</v>
      </c>
      <c r="J361" s="67">
        <f t="shared" si="34"/>
        <v>43559</v>
      </c>
      <c r="K361" s="67">
        <f t="shared" si="35"/>
        <v>43538</v>
      </c>
      <c r="L361" s="66">
        <f>COUNTIF(aanmeldingen!AA:AA,B361)</f>
        <v>4</v>
      </c>
      <c r="M361" s="2" t="str">
        <f>LEFT(C361,1)&amp;LEFT(D361,1)&amp;VLOOKUP(E361,lookups!G:H,2,FALSE)</f>
        <v>HFJ</v>
      </c>
    </row>
    <row r="362" spans="1:13" ht="11.25" customHeight="1" x14ac:dyDescent="0.2">
      <c r="A362" s="2" t="str">
        <f t="shared" si="32"/>
        <v>DamesDegenWK JunTorun</v>
      </c>
      <c r="B362" s="66">
        <f t="shared" si="33"/>
        <v>361</v>
      </c>
      <c r="C362" s="3" t="s">
        <v>23</v>
      </c>
      <c r="D362" s="3" t="s">
        <v>24</v>
      </c>
      <c r="E362" s="3" t="s">
        <v>511</v>
      </c>
      <c r="F362" s="3" t="s">
        <v>3040</v>
      </c>
      <c r="G362" s="3" t="s">
        <v>483</v>
      </c>
      <c r="H362" s="4">
        <v>43567</v>
      </c>
      <c r="I362" s="4">
        <v>43567</v>
      </c>
      <c r="J362" s="67">
        <f t="shared" si="34"/>
        <v>43560</v>
      </c>
      <c r="K362" s="67">
        <f t="shared" si="35"/>
        <v>43539</v>
      </c>
      <c r="L362" s="66">
        <f>COUNTIF(aanmeldingen!AA:AA,B362)</f>
        <v>1</v>
      </c>
      <c r="M362" s="2" t="str">
        <f>LEFT(C362,1)&amp;LEFT(D362,1)&amp;VLOOKUP(E362,lookups!G:H,2,FALSE)</f>
        <v>DDJ</v>
      </c>
    </row>
    <row r="363" spans="1:13" ht="11.25" customHeight="1" x14ac:dyDescent="0.2">
      <c r="A363" s="2" t="str">
        <f t="shared" si="32"/>
        <v>HerenDegenWK JunTorun</v>
      </c>
      <c r="B363" s="66">
        <f t="shared" si="33"/>
        <v>362</v>
      </c>
      <c r="C363" s="3" t="s">
        <v>26</v>
      </c>
      <c r="D363" s="3" t="s">
        <v>24</v>
      </c>
      <c r="E363" s="3" t="s">
        <v>511</v>
      </c>
      <c r="F363" s="3" t="s">
        <v>3040</v>
      </c>
      <c r="G363" s="3" t="s">
        <v>483</v>
      </c>
      <c r="H363" s="4">
        <v>43567</v>
      </c>
      <c r="I363" s="4">
        <v>43567</v>
      </c>
      <c r="J363" s="67">
        <f t="shared" si="34"/>
        <v>43560</v>
      </c>
      <c r="K363" s="67">
        <f t="shared" si="35"/>
        <v>43539</v>
      </c>
      <c r="L363" s="66">
        <f>COUNTIF(aanmeldingen!AA:AA,B363)</f>
        <v>4</v>
      </c>
      <c r="M363" s="2" t="str">
        <f>LEFT(C363,1)&amp;LEFT(D363,1)&amp;VLOOKUP(E363,lookups!G:H,2,FALSE)</f>
        <v>HDJ</v>
      </c>
    </row>
    <row r="364" spans="1:13" ht="11.25" customHeight="1" x14ac:dyDescent="0.2">
      <c r="A364" s="2" t="str">
        <f t="shared" si="32"/>
        <v>DamesDegenU23Barcelona Vila Nova</v>
      </c>
      <c r="B364" s="66">
        <f t="shared" si="33"/>
        <v>363</v>
      </c>
      <c r="C364" s="3" t="s">
        <v>23</v>
      </c>
      <c r="D364" s="3" t="s">
        <v>24</v>
      </c>
      <c r="E364" s="3" t="s">
        <v>936</v>
      </c>
      <c r="F364" s="3" t="s">
        <v>2556</v>
      </c>
      <c r="G364" s="3" t="s">
        <v>669</v>
      </c>
      <c r="H364" s="4">
        <v>43568</v>
      </c>
      <c r="I364" s="4">
        <f>H364+1</f>
        <v>43569</v>
      </c>
      <c r="J364" s="67">
        <f t="shared" si="34"/>
        <v>43561</v>
      </c>
      <c r="K364" s="67">
        <f t="shared" si="35"/>
        <v>43540</v>
      </c>
      <c r="L364" s="66">
        <f>COUNTIF(aanmeldingen!AA:AA,B364)</f>
        <v>0</v>
      </c>
      <c r="M364" s="2" t="str">
        <f>LEFT(C364,1)&amp;LEFT(D364,1)&amp;VLOOKUP(E364,lookups!G:H,2,FALSE)</f>
        <v>DDS</v>
      </c>
    </row>
    <row r="365" spans="1:13" ht="11.25" customHeight="1" x14ac:dyDescent="0.2">
      <c r="A365" s="2" t="str">
        <f t="shared" si="32"/>
        <v>HerenDegenU23Barcelona Vila Nova</v>
      </c>
      <c r="B365" s="66">
        <f t="shared" si="33"/>
        <v>364</v>
      </c>
      <c r="C365" s="3" t="s">
        <v>26</v>
      </c>
      <c r="D365" s="3" t="s">
        <v>24</v>
      </c>
      <c r="E365" s="3" t="s">
        <v>936</v>
      </c>
      <c r="F365" s="3" t="s">
        <v>2556</v>
      </c>
      <c r="G365" s="3" t="s">
        <v>669</v>
      </c>
      <c r="H365" s="4">
        <v>43568</v>
      </c>
      <c r="I365" s="4">
        <f>H365+1</f>
        <v>43569</v>
      </c>
      <c r="J365" s="67">
        <f t="shared" si="34"/>
        <v>43561</v>
      </c>
      <c r="K365" s="67">
        <f t="shared" si="35"/>
        <v>43540</v>
      </c>
      <c r="L365" s="66">
        <f>COUNTIF(aanmeldingen!AA:AA,B365)</f>
        <v>0</v>
      </c>
      <c r="M365" s="2" t="str">
        <f>LEFT(C365,1)&amp;LEFT(D365,1)&amp;VLOOKUP(E365,lookups!G:H,2,FALSE)</f>
        <v>HDS</v>
      </c>
    </row>
    <row r="366" spans="1:13" ht="11.25" customHeight="1" x14ac:dyDescent="0.2">
      <c r="A366" s="2" t="str">
        <f t="shared" si="32"/>
        <v>HerenDegenWK CadTorun</v>
      </c>
      <c r="B366" s="66">
        <f t="shared" si="33"/>
        <v>365</v>
      </c>
      <c r="C366" s="3" t="s">
        <v>26</v>
      </c>
      <c r="D366" s="3" t="s">
        <v>24</v>
      </c>
      <c r="E366" s="3" t="s">
        <v>512</v>
      </c>
      <c r="F366" s="3" t="s">
        <v>3040</v>
      </c>
      <c r="G366" s="3" t="s">
        <v>502</v>
      </c>
      <c r="H366" s="4">
        <v>43568</v>
      </c>
      <c r="I366" s="4">
        <v>43568</v>
      </c>
      <c r="J366" s="67">
        <f t="shared" si="34"/>
        <v>43561</v>
      </c>
      <c r="K366" s="67">
        <f t="shared" si="35"/>
        <v>43540</v>
      </c>
      <c r="L366" s="66">
        <f>COUNTIF(aanmeldingen!AA:AA,B366)</f>
        <v>3</v>
      </c>
      <c r="M366" s="2" t="str">
        <f>LEFT(C366,1)&amp;LEFT(D366,1)&amp;VLOOKUP(E366,lookups!G:H,2,FALSE)</f>
        <v>HDC</v>
      </c>
    </row>
    <row r="367" spans="1:13" ht="11.25" customHeight="1" x14ac:dyDescent="0.2">
      <c r="A367" s="2" t="str">
        <f t="shared" si="32"/>
        <v>DamesDegenWK CadTorun</v>
      </c>
      <c r="B367" s="66">
        <f t="shared" si="33"/>
        <v>366</v>
      </c>
      <c r="C367" s="3" t="s">
        <v>23</v>
      </c>
      <c r="D367" s="3" t="s">
        <v>24</v>
      </c>
      <c r="E367" s="3" t="s">
        <v>512</v>
      </c>
      <c r="F367" s="3" t="s">
        <v>3040</v>
      </c>
      <c r="G367" s="3" t="s">
        <v>483</v>
      </c>
      <c r="H367" s="4">
        <v>43568</v>
      </c>
      <c r="I367" s="4">
        <v>43568</v>
      </c>
      <c r="J367" s="67">
        <f t="shared" si="34"/>
        <v>43561</v>
      </c>
      <c r="K367" s="67">
        <f t="shared" si="35"/>
        <v>43540</v>
      </c>
      <c r="L367" s="66">
        <f>COUNTIF(aanmeldingen!AA:AA,B367)</f>
        <v>1</v>
      </c>
      <c r="M367" s="2" t="str">
        <f>LEFT(C367,1)&amp;LEFT(D367,1)&amp;VLOOKUP(E367,lookups!G:H,2,FALSE)</f>
        <v>DDC</v>
      </c>
    </row>
    <row r="368" spans="1:13" ht="11.25" customHeight="1" x14ac:dyDescent="0.2">
      <c r="A368" s="2" t="str">
        <f t="shared" si="32"/>
        <v>DamesDegenWK Jun EqTorun</v>
      </c>
      <c r="B368" s="66">
        <f t="shared" si="33"/>
        <v>367</v>
      </c>
      <c r="C368" s="3" t="s">
        <v>23</v>
      </c>
      <c r="D368" s="3" t="s">
        <v>24</v>
      </c>
      <c r="E368" s="3" t="s">
        <v>550</v>
      </c>
      <c r="F368" s="3" t="s">
        <v>3040</v>
      </c>
      <c r="G368" s="3" t="s">
        <v>483</v>
      </c>
      <c r="H368" s="4">
        <v>43569</v>
      </c>
      <c r="I368" s="4">
        <v>43569</v>
      </c>
      <c r="J368" s="67">
        <f t="shared" si="34"/>
        <v>43562</v>
      </c>
      <c r="K368" s="67">
        <f t="shared" si="35"/>
        <v>43541</v>
      </c>
      <c r="L368" s="66">
        <f>COUNTIF(aanmeldingen!AA:AA,B368)</f>
        <v>0</v>
      </c>
      <c r="M368" s="2" t="str">
        <f>LEFT(C368,1)&amp;LEFT(D368,1)&amp;VLOOKUP(E368,lookups!G:H,2,FALSE)</f>
        <v>DDJ</v>
      </c>
    </row>
    <row r="369" spans="1:13" ht="11.25" customHeight="1" x14ac:dyDescent="0.2">
      <c r="A369" s="2" t="str">
        <f t="shared" si="32"/>
        <v>HerenDegenWK Jun EqTorun</v>
      </c>
      <c r="B369" s="66">
        <f t="shared" si="33"/>
        <v>368</v>
      </c>
      <c r="C369" s="3" t="s">
        <v>26</v>
      </c>
      <c r="D369" s="3" t="s">
        <v>24</v>
      </c>
      <c r="E369" s="3" t="s">
        <v>550</v>
      </c>
      <c r="F369" s="3" t="s">
        <v>3040</v>
      </c>
      <c r="G369" s="3" t="s">
        <v>483</v>
      </c>
      <c r="H369" s="4">
        <v>43569</v>
      </c>
      <c r="I369" s="4">
        <v>43569</v>
      </c>
      <c r="J369" s="67">
        <f t="shared" si="34"/>
        <v>43562</v>
      </c>
      <c r="K369" s="67">
        <f t="shared" si="35"/>
        <v>43541</v>
      </c>
      <c r="L369" s="66">
        <f>COUNTIF(aanmeldingen!AA:AA,B369)</f>
        <v>4</v>
      </c>
      <c r="M369" s="2" t="str">
        <f>LEFT(C369,1)&amp;LEFT(D369,1)&amp;VLOOKUP(E369,lookups!G:H,2,FALSE)</f>
        <v>HDJ</v>
      </c>
    </row>
    <row r="370" spans="1:13" ht="11.25" customHeight="1" x14ac:dyDescent="0.2">
      <c r="A370" s="2" t="str">
        <f t="shared" si="32"/>
        <v>DamesSabelGPSeoul</v>
      </c>
      <c r="B370" s="66">
        <f t="shared" si="33"/>
        <v>369</v>
      </c>
      <c r="C370" s="3" t="s">
        <v>23</v>
      </c>
      <c r="D370" s="3" t="s">
        <v>31</v>
      </c>
      <c r="E370" s="3" t="s">
        <v>505</v>
      </c>
      <c r="F370" s="3" t="s">
        <v>1214</v>
      </c>
      <c r="G370" s="3" t="s">
        <v>1207</v>
      </c>
      <c r="H370" s="4">
        <v>43581</v>
      </c>
      <c r="I370" s="4">
        <v>43583</v>
      </c>
      <c r="J370" s="67">
        <f t="shared" si="34"/>
        <v>43574</v>
      </c>
      <c r="K370" s="67">
        <f t="shared" si="35"/>
        <v>43553</v>
      </c>
      <c r="L370" s="66">
        <f>COUNTIF(aanmeldingen!AA:AA,B370)</f>
        <v>0</v>
      </c>
      <c r="M370" s="2" t="str">
        <f>LEFT(C370,1)&amp;LEFT(D370,1)&amp;VLOOKUP(E370,lookups!G:H,2,FALSE)</f>
        <v>DSS</v>
      </c>
    </row>
    <row r="371" spans="1:13" ht="11.25" customHeight="1" x14ac:dyDescent="0.2">
      <c r="A371" s="2" t="str">
        <f t="shared" si="32"/>
        <v>HerenSabelGPSeoul</v>
      </c>
      <c r="B371" s="66">
        <f t="shared" si="33"/>
        <v>370</v>
      </c>
      <c r="C371" s="3" t="s">
        <v>26</v>
      </c>
      <c r="D371" s="3" t="s">
        <v>31</v>
      </c>
      <c r="E371" s="3" t="s">
        <v>505</v>
      </c>
      <c r="F371" s="3" t="s">
        <v>1214</v>
      </c>
      <c r="G371" s="3" t="s">
        <v>1207</v>
      </c>
      <c r="H371" s="4">
        <v>43581</v>
      </c>
      <c r="I371" s="4">
        <v>43583</v>
      </c>
      <c r="J371" s="67">
        <f t="shared" si="34"/>
        <v>43574</v>
      </c>
      <c r="K371" s="67">
        <f t="shared" si="35"/>
        <v>43553</v>
      </c>
      <c r="L371" s="66">
        <f>COUNTIF(aanmeldingen!AA:AA,B371)</f>
        <v>0</v>
      </c>
      <c r="M371" s="2" t="str">
        <f>LEFT(C371,1)&amp;LEFT(D371,1)&amp;VLOOKUP(E371,lookups!G:H,2,FALSE)</f>
        <v>HSS</v>
      </c>
    </row>
    <row r="372" spans="1:13" ht="11.25" customHeight="1" x14ac:dyDescent="0.2">
      <c r="A372" s="2" t="str">
        <f t="shared" si="32"/>
        <v>DamesDegenU23Budapest</v>
      </c>
      <c r="B372" s="66">
        <f t="shared" si="33"/>
        <v>371</v>
      </c>
      <c r="C372" s="3" t="s">
        <v>23</v>
      </c>
      <c r="D372" s="3" t="s">
        <v>24</v>
      </c>
      <c r="E372" s="3" t="s">
        <v>936</v>
      </c>
      <c r="F372" s="3" t="s">
        <v>484</v>
      </c>
      <c r="G372" s="3" t="s">
        <v>485</v>
      </c>
      <c r="H372" s="4">
        <v>43582</v>
      </c>
      <c r="I372" s="4">
        <f>H372+1</f>
        <v>43583</v>
      </c>
      <c r="J372" s="67">
        <f t="shared" si="34"/>
        <v>43575</v>
      </c>
      <c r="K372" s="67">
        <f t="shared" si="35"/>
        <v>43554</v>
      </c>
      <c r="L372" s="66">
        <f>COUNTIF(aanmeldingen!AA:AA,B372)</f>
        <v>5</v>
      </c>
      <c r="M372" s="2" t="str">
        <f>LEFT(C372,1)&amp;LEFT(D372,1)&amp;VLOOKUP(E372,lookups!G:H,2,FALSE)</f>
        <v>DDS</v>
      </c>
    </row>
    <row r="373" spans="1:13" ht="11.25" customHeight="1" x14ac:dyDescent="0.2">
      <c r="A373" s="2" t="str">
        <f t="shared" si="32"/>
        <v>HerenDegenU23Budapest</v>
      </c>
      <c r="B373" s="66">
        <f t="shared" si="33"/>
        <v>372</v>
      </c>
      <c r="C373" s="3" t="s">
        <v>26</v>
      </c>
      <c r="D373" s="3" t="s">
        <v>24</v>
      </c>
      <c r="E373" s="3" t="s">
        <v>936</v>
      </c>
      <c r="F373" s="3" t="s">
        <v>484</v>
      </c>
      <c r="G373" s="3" t="s">
        <v>485</v>
      </c>
      <c r="H373" s="4">
        <v>43582</v>
      </c>
      <c r="I373" s="4">
        <f>H373+1</f>
        <v>43583</v>
      </c>
      <c r="J373" s="67">
        <f t="shared" si="34"/>
        <v>43575</v>
      </c>
      <c r="K373" s="67">
        <f t="shared" si="35"/>
        <v>43554</v>
      </c>
      <c r="L373" s="66">
        <f>COUNTIF(aanmeldingen!AA:AA,B373)</f>
        <v>3</v>
      </c>
      <c r="M373" s="2" t="str">
        <f>LEFT(C373,1)&amp;LEFT(D373,1)&amp;VLOOKUP(E373,lookups!G:H,2,FALSE)</f>
        <v>HDS</v>
      </c>
    </row>
    <row r="374" spans="1:13" ht="11.25" customHeight="1" x14ac:dyDescent="0.2">
      <c r="A374" s="2" t="str">
        <f t="shared" si="32"/>
        <v>DamesDegenGPCali</v>
      </c>
      <c r="B374" s="66">
        <f t="shared" si="33"/>
        <v>373</v>
      </c>
      <c r="C374" s="3" t="s">
        <v>23</v>
      </c>
      <c r="D374" s="3" t="s">
        <v>24</v>
      </c>
      <c r="E374" s="3" t="s">
        <v>505</v>
      </c>
      <c r="F374" s="3" t="s">
        <v>1812</v>
      </c>
      <c r="G374" s="3" t="s">
        <v>1821</v>
      </c>
      <c r="H374" s="4">
        <v>43588</v>
      </c>
      <c r="I374" s="4">
        <v>43590</v>
      </c>
      <c r="J374" s="67">
        <f t="shared" si="34"/>
        <v>43581</v>
      </c>
      <c r="K374" s="67">
        <f t="shared" si="35"/>
        <v>43560</v>
      </c>
      <c r="L374" s="66">
        <f>COUNTIF(aanmeldingen!AA:AA,B374)</f>
        <v>1</v>
      </c>
      <c r="M374" s="2" t="str">
        <f>LEFT(C374,1)&amp;LEFT(D374,1)&amp;VLOOKUP(E374,lookups!G:H,2,FALSE)</f>
        <v>DDS</v>
      </c>
    </row>
    <row r="375" spans="1:13" ht="11.25" customHeight="1" x14ac:dyDescent="0.2">
      <c r="A375" s="2" t="str">
        <f t="shared" si="32"/>
        <v>HerenDegenGPCali</v>
      </c>
      <c r="B375" s="66">
        <f t="shared" si="33"/>
        <v>374</v>
      </c>
      <c r="C375" s="3" t="s">
        <v>26</v>
      </c>
      <c r="D375" s="3" t="s">
        <v>24</v>
      </c>
      <c r="E375" s="3" t="s">
        <v>505</v>
      </c>
      <c r="F375" s="3" t="s">
        <v>1812</v>
      </c>
      <c r="G375" s="3" t="s">
        <v>1821</v>
      </c>
      <c r="H375" s="4">
        <v>43588</v>
      </c>
      <c r="I375" s="4">
        <v>43590</v>
      </c>
      <c r="J375" s="67">
        <f t="shared" si="34"/>
        <v>43581</v>
      </c>
      <c r="K375" s="67">
        <f t="shared" si="35"/>
        <v>43560</v>
      </c>
      <c r="L375" s="66">
        <f>COUNTIF(aanmeldingen!AA:AA,B375)</f>
        <v>3</v>
      </c>
      <c r="M375" s="2" t="str">
        <f>LEFT(C375,1)&amp;LEFT(D375,1)&amp;VLOOKUP(E375,lookups!G:H,2,FALSE)</f>
        <v>HDS</v>
      </c>
    </row>
    <row r="376" spans="1:13" ht="11.25" customHeight="1" x14ac:dyDescent="0.2">
      <c r="A376" s="2" t="str">
        <f t="shared" si="32"/>
        <v>HerenFloretWBSt-Petersbourg</v>
      </c>
      <c r="B376" s="66">
        <f t="shared" si="33"/>
        <v>375</v>
      </c>
      <c r="C376" s="3" t="s">
        <v>26</v>
      </c>
      <c r="D376" s="3" t="s">
        <v>28</v>
      </c>
      <c r="E376" s="3" t="s">
        <v>504</v>
      </c>
      <c r="F376" s="3" t="s">
        <v>777</v>
      </c>
      <c r="G376" s="3" t="s">
        <v>508</v>
      </c>
      <c r="H376" s="4">
        <v>43588</v>
      </c>
      <c r="I376" s="4">
        <v>43589</v>
      </c>
      <c r="J376" s="67">
        <f t="shared" si="34"/>
        <v>43581</v>
      </c>
      <c r="K376" s="67">
        <f t="shared" si="35"/>
        <v>43560</v>
      </c>
      <c r="L376" s="66">
        <f>COUNTIF(aanmeldingen!AA:AA,B376)</f>
        <v>0</v>
      </c>
      <c r="M376" s="2" t="str">
        <f>LEFT(C376,1)&amp;LEFT(D376,1)&amp;VLOOKUP(E376,lookups!G:H,2,FALSE)</f>
        <v>HFS</v>
      </c>
    </row>
    <row r="377" spans="1:13" ht="11.25" customHeight="1" x14ac:dyDescent="0.2">
      <c r="A377" s="2" t="str">
        <f t="shared" si="32"/>
        <v>DamesFloretWBTauberbischofsheim</v>
      </c>
      <c r="B377" s="66">
        <f t="shared" si="33"/>
        <v>376</v>
      </c>
      <c r="C377" s="3" t="s">
        <v>23</v>
      </c>
      <c r="D377" s="3" t="s">
        <v>28</v>
      </c>
      <c r="E377" s="3" t="s">
        <v>504</v>
      </c>
      <c r="F377" s="3" t="s">
        <v>494</v>
      </c>
      <c r="G377" s="3" t="s">
        <v>493</v>
      </c>
      <c r="H377" s="4">
        <v>43588</v>
      </c>
      <c r="I377" s="4">
        <v>43589</v>
      </c>
      <c r="J377" s="67">
        <f t="shared" si="34"/>
        <v>43581</v>
      </c>
      <c r="K377" s="67">
        <f t="shared" si="35"/>
        <v>43560</v>
      </c>
      <c r="L377" s="66">
        <f>COUNTIF(aanmeldingen!AA:AA,B377)</f>
        <v>1</v>
      </c>
      <c r="M377" s="2" t="str">
        <f>LEFT(C377,1)&amp;LEFT(D377,1)&amp;VLOOKUP(E377,lookups!G:H,2,FALSE)</f>
        <v>DFS</v>
      </c>
    </row>
    <row r="378" spans="1:13" ht="11.25" customHeight="1" x14ac:dyDescent="0.2">
      <c r="A378" s="2" t="str">
        <f t="shared" si="32"/>
        <v>DamesDegenU23Kaunas</v>
      </c>
      <c r="B378" s="66">
        <f t="shared" si="33"/>
        <v>377</v>
      </c>
      <c r="C378" s="3" t="s">
        <v>23</v>
      </c>
      <c r="D378" s="3" t="s">
        <v>24</v>
      </c>
      <c r="E378" s="3" t="s">
        <v>936</v>
      </c>
      <c r="F378" s="3" t="s">
        <v>2557</v>
      </c>
      <c r="G378" s="3" t="s">
        <v>2558</v>
      </c>
      <c r="H378" s="4">
        <v>43589</v>
      </c>
      <c r="I378" s="4">
        <f>H378+1</f>
        <v>43590</v>
      </c>
      <c r="J378" s="67">
        <f t="shared" si="34"/>
        <v>43582</v>
      </c>
      <c r="K378" s="67">
        <f t="shared" si="35"/>
        <v>43561</v>
      </c>
      <c r="L378" s="66">
        <f>COUNTIF(aanmeldingen!AA:AA,B378)</f>
        <v>1</v>
      </c>
      <c r="M378" s="2" t="str">
        <f>LEFT(C378,1)&amp;LEFT(D378,1)&amp;VLOOKUP(E378,lookups!G:H,2,FALSE)</f>
        <v>DDS</v>
      </c>
    </row>
    <row r="379" spans="1:13" ht="11.25" customHeight="1" x14ac:dyDescent="0.2">
      <c r="A379" s="2" t="str">
        <f t="shared" si="32"/>
        <v>HerenDegenU23Kaunas</v>
      </c>
      <c r="B379" s="66">
        <f t="shared" si="33"/>
        <v>378</v>
      </c>
      <c r="C379" s="3" t="s">
        <v>26</v>
      </c>
      <c r="D379" s="3" t="s">
        <v>24</v>
      </c>
      <c r="E379" s="3" t="s">
        <v>936</v>
      </c>
      <c r="F379" s="3" t="s">
        <v>2557</v>
      </c>
      <c r="G379" s="3" t="s">
        <v>2558</v>
      </c>
      <c r="H379" s="4">
        <v>43589</v>
      </c>
      <c r="I379" s="4">
        <f>H379+1</f>
        <v>43590</v>
      </c>
      <c r="J379" s="67">
        <f t="shared" si="34"/>
        <v>43582</v>
      </c>
      <c r="K379" s="67">
        <f t="shared" si="35"/>
        <v>43561</v>
      </c>
      <c r="L379" s="66">
        <f>COUNTIF(aanmeldingen!AA:AA,B379)</f>
        <v>0</v>
      </c>
      <c r="M379" s="2" t="str">
        <f>LEFT(C379,1)&amp;LEFT(D379,1)&amp;VLOOKUP(E379,lookups!G:H,2,FALSE)</f>
        <v>HDS</v>
      </c>
    </row>
    <row r="380" spans="1:13" ht="11.25" customHeight="1" x14ac:dyDescent="0.2">
      <c r="A380" s="2" t="str">
        <f t="shared" si="32"/>
        <v>HerenFloretWB EqSt-Petersbourg</v>
      </c>
      <c r="B380" s="66">
        <f t="shared" si="33"/>
        <v>379</v>
      </c>
      <c r="C380" s="3" t="s">
        <v>26</v>
      </c>
      <c r="D380" s="3" t="s">
        <v>28</v>
      </c>
      <c r="E380" s="3" t="s">
        <v>682</v>
      </c>
      <c r="F380" s="3" t="s">
        <v>777</v>
      </c>
      <c r="G380" s="3" t="s">
        <v>508</v>
      </c>
      <c r="H380" s="4">
        <v>43590</v>
      </c>
      <c r="I380" s="4">
        <v>43590</v>
      </c>
      <c r="J380" s="67">
        <f t="shared" si="34"/>
        <v>43583</v>
      </c>
      <c r="K380" s="67">
        <f t="shared" si="35"/>
        <v>43562</v>
      </c>
      <c r="L380" s="66">
        <f>COUNTIF(aanmeldingen!AA:AA,B380)</f>
        <v>0</v>
      </c>
      <c r="M380" s="2" t="str">
        <f>LEFT(C380,1)&amp;LEFT(D380,1)&amp;VLOOKUP(E380,lookups!G:H,2,FALSE)</f>
        <v>HFS</v>
      </c>
    </row>
    <row r="381" spans="1:13" ht="11.25" customHeight="1" x14ac:dyDescent="0.2">
      <c r="A381" s="2" t="str">
        <f t="shared" si="32"/>
        <v>DamesFloretWB EqTauberbischofsheim</v>
      </c>
      <c r="B381" s="66">
        <f t="shared" si="33"/>
        <v>380</v>
      </c>
      <c r="C381" s="3" t="s">
        <v>23</v>
      </c>
      <c r="D381" s="3" t="s">
        <v>28</v>
      </c>
      <c r="E381" s="3" t="s">
        <v>682</v>
      </c>
      <c r="F381" s="3" t="s">
        <v>494</v>
      </c>
      <c r="G381" s="3" t="s">
        <v>493</v>
      </c>
      <c r="H381" s="4">
        <v>43590</v>
      </c>
      <c r="I381" s="4">
        <v>43590</v>
      </c>
      <c r="J381" s="67">
        <f t="shared" si="34"/>
        <v>43583</v>
      </c>
      <c r="K381" s="67">
        <f t="shared" si="35"/>
        <v>43562</v>
      </c>
      <c r="L381" s="66">
        <f>COUNTIF(aanmeldingen!AA:AA,B381)</f>
        <v>0</v>
      </c>
      <c r="M381" s="2" t="str">
        <f>LEFT(C381,1)&amp;LEFT(D381,1)&amp;VLOOKUP(E381,lookups!G:H,2,FALSE)</f>
        <v>DFS</v>
      </c>
    </row>
    <row r="382" spans="1:13" ht="11.25" customHeight="1" x14ac:dyDescent="0.2">
      <c r="A382" s="2" t="str">
        <f t="shared" si="32"/>
        <v>HerenSabelWBMadrid</v>
      </c>
      <c r="B382" s="66">
        <f t="shared" si="33"/>
        <v>381</v>
      </c>
      <c r="C382" s="3" t="s">
        <v>26</v>
      </c>
      <c r="D382" s="3" t="s">
        <v>31</v>
      </c>
      <c r="E382" s="3" t="s">
        <v>504</v>
      </c>
      <c r="F382" s="3" t="s">
        <v>668</v>
      </c>
      <c r="G382" s="3" t="s">
        <v>669</v>
      </c>
      <c r="H382" s="4">
        <v>43595</v>
      </c>
      <c r="I382" s="4">
        <v>43596</v>
      </c>
      <c r="J382" s="67">
        <f t="shared" si="34"/>
        <v>43588</v>
      </c>
      <c r="K382" s="67">
        <f t="shared" si="35"/>
        <v>43567</v>
      </c>
      <c r="L382" s="66">
        <f>COUNTIF(aanmeldingen!AA:AA,B382)</f>
        <v>0</v>
      </c>
      <c r="M382" s="2" t="str">
        <f>LEFT(C382,1)&amp;LEFT(D382,1)&amp;VLOOKUP(E382,lookups!G:H,2,FALSE)</f>
        <v>HSS</v>
      </c>
    </row>
    <row r="383" spans="1:13" ht="11.25" customHeight="1" x14ac:dyDescent="0.2">
      <c r="A383" s="2" t="str">
        <f t="shared" si="32"/>
        <v>DamesSabelWBTunis</v>
      </c>
      <c r="B383" s="66">
        <f t="shared" si="33"/>
        <v>382</v>
      </c>
      <c r="C383" s="3" t="s">
        <v>23</v>
      </c>
      <c r="D383" s="3" t="s">
        <v>31</v>
      </c>
      <c r="E383" s="3" t="s">
        <v>504</v>
      </c>
      <c r="F383" s="3" t="s">
        <v>1024</v>
      </c>
      <c r="G383" s="3" t="s">
        <v>1038</v>
      </c>
      <c r="H383" s="4">
        <v>43595</v>
      </c>
      <c r="I383" s="4">
        <v>43596</v>
      </c>
      <c r="J383" s="67">
        <f t="shared" si="34"/>
        <v>43588</v>
      </c>
      <c r="K383" s="67">
        <f t="shared" si="35"/>
        <v>43567</v>
      </c>
      <c r="L383" s="66">
        <f>COUNTIF(aanmeldingen!AA:AA,B383)</f>
        <v>0</v>
      </c>
      <c r="M383" s="2" t="str">
        <f>LEFT(C383,1)&amp;LEFT(D383,1)&amp;VLOOKUP(E383,lookups!G:H,2,FALSE)</f>
        <v>DSS</v>
      </c>
    </row>
    <row r="384" spans="1:13" ht="11.25" customHeight="1" x14ac:dyDescent="0.2">
      <c r="A384" s="2" t="str">
        <f t="shared" si="32"/>
        <v>HerenSabelWB EqMadrid</v>
      </c>
      <c r="B384" s="66">
        <f t="shared" si="33"/>
        <v>383</v>
      </c>
      <c r="C384" s="3" t="s">
        <v>26</v>
      </c>
      <c r="D384" s="3" t="s">
        <v>31</v>
      </c>
      <c r="E384" s="3" t="s">
        <v>682</v>
      </c>
      <c r="F384" s="3" t="s">
        <v>668</v>
      </c>
      <c r="G384" s="3" t="s">
        <v>669</v>
      </c>
      <c r="H384" s="4">
        <v>43597</v>
      </c>
      <c r="I384" s="4">
        <v>43597</v>
      </c>
      <c r="J384" s="67">
        <f t="shared" si="34"/>
        <v>43590</v>
      </c>
      <c r="K384" s="67">
        <f t="shared" si="35"/>
        <v>43569</v>
      </c>
      <c r="L384" s="66">
        <f>COUNTIF(aanmeldingen!AA:AA,B384)</f>
        <v>0</v>
      </c>
      <c r="M384" s="2" t="str">
        <f>LEFT(C384,1)&amp;LEFT(D384,1)&amp;VLOOKUP(E384,lookups!G:H,2,FALSE)</f>
        <v>HSS</v>
      </c>
    </row>
    <row r="385" spans="1:13" ht="11.25" customHeight="1" x14ac:dyDescent="0.2">
      <c r="A385" s="2" t="str">
        <f t="shared" si="32"/>
        <v>DamesSabelWB EqTunis</v>
      </c>
      <c r="B385" s="66">
        <f t="shared" si="33"/>
        <v>384</v>
      </c>
      <c r="C385" s="3" t="s">
        <v>23</v>
      </c>
      <c r="D385" s="3" t="s">
        <v>31</v>
      </c>
      <c r="E385" s="3" t="s">
        <v>682</v>
      </c>
      <c r="F385" s="3" t="s">
        <v>1024</v>
      </c>
      <c r="G385" s="3" t="s">
        <v>1038</v>
      </c>
      <c r="H385" s="4">
        <v>43597</v>
      </c>
      <c r="I385" s="4">
        <v>43597</v>
      </c>
      <c r="J385" s="67">
        <f t="shared" si="34"/>
        <v>43590</v>
      </c>
      <c r="K385" s="67">
        <f t="shared" si="35"/>
        <v>43569</v>
      </c>
      <c r="L385" s="66">
        <f>COUNTIF(aanmeldingen!AA:AA,B385)</f>
        <v>0</v>
      </c>
      <c r="M385" s="2" t="str">
        <f>LEFT(C385,1)&amp;LEFT(D385,1)&amp;VLOOKUP(E385,lookups!G:H,2,FALSE)</f>
        <v>DSS</v>
      </c>
    </row>
    <row r="386" spans="1:13" ht="11.25" customHeight="1" x14ac:dyDescent="0.2">
      <c r="A386" s="2" t="str">
        <f t="shared" si="32"/>
        <v>DamesDegenWBDubai</v>
      </c>
      <c r="B386" s="66">
        <f t="shared" si="33"/>
        <v>385</v>
      </c>
      <c r="C386" s="3" t="s">
        <v>23</v>
      </c>
      <c r="D386" s="3" t="s">
        <v>24</v>
      </c>
      <c r="E386" s="3" t="s">
        <v>504</v>
      </c>
      <c r="F386" s="3" t="s">
        <v>1809</v>
      </c>
      <c r="G386" s="3" t="s">
        <v>1822</v>
      </c>
      <c r="H386" s="4">
        <v>43602</v>
      </c>
      <c r="I386" s="4">
        <v>43603</v>
      </c>
      <c r="J386" s="67">
        <f t="shared" si="34"/>
        <v>43595</v>
      </c>
      <c r="K386" s="67">
        <f t="shared" si="35"/>
        <v>43574</v>
      </c>
      <c r="L386" s="66">
        <f>COUNTIF(aanmeldingen!AA:AA,B386)</f>
        <v>1</v>
      </c>
      <c r="M386" s="2" t="str">
        <f>LEFT(C386,1)&amp;LEFT(D386,1)&amp;VLOOKUP(E386,lookups!G:H,2,FALSE)</f>
        <v>DDS</v>
      </c>
    </row>
    <row r="387" spans="1:13" ht="11.25" customHeight="1" x14ac:dyDescent="0.2">
      <c r="A387" s="2" t="str">
        <f t="shared" ref="A387:A450" si="36">C387&amp;D387&amp;E387&amp;F387</f>
        <v>HerenDegenWBParijs</v>
      </c>
      <c r="B387" s="66">
        <f t="shared" si="33"/>
        <v>386</v>
      </c>
      <c r="C387" s="3" t="s">
        <v>26</v>
      </c>
      <c r="D387" s="3" t="s">
        <v>24</v>
      </c>
      <c r="E387" s="3" t="s">
        <v>504</v>
      </c>
      <c r="F387" s="3" t="s">
        <v>2571</v>
      </c>
      <c r="G387" s="3" t="s">
        <v>498</v>
      </c>
      <c r="H387" s="4">
        <v>43602</v>
      </c>
      <c r="I387" s="4">
        <v>43603</v>
      </c>
      <c r="J387" s="67">
        <f t="shared" si="34"/>
        <v>43595</v>
      </c>
      <c r="K387" s="67">
        <f t="shared" si="35"/>
        <v>43574</v>
      </c>
      <c r="L387" s="66">
        <f>COUNTIF(aanmeldingen!AA:AA,B387)</f>
        <v>8</v>
      </c>
      <c r="M387" s="2" t="str">
        <f>LEFT(C387,1)&amp;LEFT(D387,1)&amp;VLOOKUP(E387,lookups!G:H,2,FALSE)</f>
        <v>HDS</v>
      </c>
    </row>
    <row r="388" spans="1:13" ht="11.25" customHeight="1" x14ac:dyDescent="0.2">
      <c r="A388" s="2" t="str">
        <f t="shared" si="36"/>
        <v>DamesFloretGPShanghai</v>
      </c>
      <c r="B388" s="66">
        <f t="shared" ref="B388:B451" si="37">B387+1</f>
        <v>387</v>
      </c>
      <c r="C388" s="3" t="s">
        <v>23</v>
      </c>
      <c r="D388" s="3" t="s">
        <v>28</v>
      </c>
      <c r="E388" s="3" t="s">
        <v>505</v>
      </c>
      <c r="F388" s="3" t="s">
        <v>691</v>
      </c>
      <c r="G388" s="3" t="s">
        <v>1068</v>
      </c>
      <c r="H388" s="4">
        <v>43602</v>
      </c>
      <c r="I388" s="4">
        <v>43604</v>
      </c>
      <c r="J388" s="67">
        <f t="shared" si="34"/>
        <v>43595</v>
      </c>
      <c r="K388" s="67">
        <f t="shared" si="35"/>
        <v>43574</v>
      </c>
      <c r="L388" s="66">
        <f>COUNTIF(aanmeldingen!AA:AA,B388)</f>
        <v>1</v>
      </c>
      <c r="M388" s="2" t="str">
        <f>LEFT(C388,1)&amp;LEFT(D388,1)&amp;VLOOKUP(E388,lookups!G:H,2,FALSE)</f>
        <v>DFS</v>
      </c>
    </row>
    <row r="389" spans="1:13" ht="11.25" customHeight="1" x14ac:dyDescent="0.2">
      <c r="A389" s="2" t="str">
        <f t="shared" si="36"/>
        <v>HerenFloretGPShanghai</v>
      </c>
      <c r="B389" s="66">
        <f t="shared" si="37"/>
        <v>388</v>
      </c>
      <c r="C389" s="3" t="s">
        <v>26</v>
      </c>
      <c r="D389" s="3" t="s">
        <v>28</v>
      </c>
      <c r="E389" s="3" t="s">
        <v>505</v>
      </c>
      <c r="F389" s="3" t="s">
        <v>691</v>
      </c>
      <c r="G389" s="3" t="s">
        <v>1068</v>
      </c>
      <c r="H389" s="4">
        <v>43602</v>
      </c>
      <c r="I389" s="4">
        <v>43604</v>
      </c>
      <c r="J389" s="67">
        <f t="shared" si="34"/>
        <v>43595</v>
      </c>
      <c r="K389" s="67">
        <f t="shared" si="35"/>
        <v>43574</v>
      </c>
      <c r="L389" s="66">
        <f>COUNTIF(aanmeldingen!AA:AA,B389)</f>
        <v>0</v>
      </c>
      <c r="M389" s="2" t="str">
        <f>LEFT(C389,1)&amp;LEFT(D389,1)&amp;VLOOKUP(E389,lookups!G:H,2,FALSE)</f>
        <v>HFS</v>
      </c>
    </row>
    <row r="390" spans="1:13" ht="11.25" customHeight="1" x14ac:dyDescent="0.2">
      <c r="A390" s="2" t="str">
        <f t="shared" si="36"/>
        <v>DamesDegenWB EqDubai</v>
      </c>
      <c r="B390" s="66">
        <f t="shared" si="37"/>
        <v>389</v>
      </c>
      <c r="C390" s="3" t="s">
        <v>23</v>
      </c>
      <c r="D390" s="3" t="s">
        <v>24</v>
      </c>
      <c r="E390" s="3" t="s">
        <v>682</v>
      </c>
      <c r="F390" s="3" t="s">
        <v>1809</v>
      </c>
      <c r="G390" s="3" t="s">
        <v>1822</v>
      </c>
      <c r="H390" s="4">
        <v>43604</v>
      </c>
      <c r="I390" s="4">
        <v>43604</v>
      </c>
      <c r="J390" s="67">
        <f t="shared" si="34"/>
        <v>43597</v>
      </c>
      <c r="K390" s="67">
        <f t="shared" si="35"/>
        <v>43576</v>
      </c>
      <c r="L390" s="66">
        <f>COUNTIF(aanmeldingen!AA:AA,B390)</f>
        <v>0</v>
      </c>
      <c r="M390" s="2" t="str">
        <f>LEFT(C390,1)&amp;LEFT(D390,1)&amp;VLOOKUP(E390,lookups!G:H,2,FALSE)</f>
        <v>DDS</v>
      </c>
    </row>
    <row r="391" spans="1:13" ht="11.25" customHeight="1" x14ac:dyDescent="0.2">
      <c r="A391" s="2" t="str">
        <f t="shared" si="36"/>
        <v>HerenDegenWB EqParijs</v>
      </c>
      <c r="B391" s="66">
        <f t="shared" si="37"/>
        <v>390</v>
      </c>
      <c r="C391" s="3" t="s">
        <v>26</v>
      </c>
      <c r="D391" s="3" t="s">
        <v>24</v>
      </c>
      <c r="E391" s="3" t="s">
        <v>682</v>
      </c>
      <c r="F391" s="3" t="s">
        <v>2571</v>
      </c>
      <c r="G391" s="3" t="s">
        <v>498</v>
      </c>
      <c r="H391" s="4">
        <v>43604</v>
      </c>
      <c r="I391" s="4">
        <v>43604</v>
      </c>
      <c r="J391" s="67">
        <f t="shared" si="34"/>
        <v>43597</v>
      </c>
      <c r="K391" s="67">
        <f t="shared" si="35"/>
        <v>43576</v>
      </c>
      <c r="L391" s="66">
        <f>COUNTIF(aanmeldingen!AA:AA,B391)</f>
        <v>4</v>
      </c>
      <c r="M391" s="2" t="str">
        <f>LEFT(C391,1)&amp;LEFT(D391,1)&amp;VLOOKUP(E391,lookups!G:H,2,FALSE)</f>
        <v>HDS</v>
      </c>
    </row>
    <row r="392" spans="1:13" ht="11.25" customHeight="1" x14ac:dyDescent="0.2">
      <c r="A392" s="2" t="str">
        <f t="shared" si="36"/>
        <v>DamesSabelGPMoscow</v>
      </c>
      <c r="B392" s="66">
        <f t="shared" si="37"/>
        <v>391</v>
      </c>
      <c r="C392" s="3" t="s">
        <v>23</v>
      </c>
      <c r="D392" s="3" t="s">
        <v>31</v>
      </c>
      <c r="E392" s="3" t="s">
        <v>505</v>
      </c>
      <c r="F392" s="3" t="s">
        <v>826</v>
      </c>
      <c r="G392" s="3" t="s">
        <v>508</v>
      </c>
      <c r="H392" s="4">
        <v>43609</v>
      </c>
      <c r="I392" s="4">
        <v>43611</v>
      </c>
      <c r="J392" s="67">
        <f t="shared" si="34"/>
        <v>43602</v>
      </c>
      <c r="K392" s="67">
        <f t="shared" si="35"/>
        <v>43581</v>
      </c>
      <c r="L392" s="66">
        <f>COUNTIF(aanmeldingen!AA:AA,B392)</f>
        <v>0</v>
      </c>
      <c r="M392" s="2" t="str">
        <f>LEFT(C392,1)&amp;LEFT(D392,1)&amp;VLOOKUP(E392,lookups!G:H,2,FALSE)</f>
        <v>DSS</v>
      </c>
    </row>
    <row r="393" spans="1:13" ht="11.25" customHeight="1" x14ac:dyDescent="0.2">
      <c r="A393" s="2" t="str">
        <f t="shared" si="36"/>
        <v>HerenSabelGPMoscow</v>
      </c>
      <c r="B393" s="66">
        <f t="shared" si="37"/>
        <v>392</v>
      </c>
      <c r="C393" s="3" t="s">
        <v>26</v>
      </c>
      <c r="D393" s="3" t="s">
        <v>31</v>
      </c>
      <c r="E393" s="3" t="s">
        <v>505</v>
      </c>
      <c r="F393" s="3" t="s">
        <v>826</v>
      </c>
      <c r="G393" s="3" t="s">
        <v>508</v>
      </c>
      <c r="H393" s="4">
        <v>43609</v>
      </c>
      <c r="I393" s="4">
        <v>43611</v>
      </c>
      <c r="J393" s="67">
        <f t="shared" si="34"/>
        <v>43602</v>
      </c>
      <c r="K393" s="67">
        <f t="shared" si="35"/>
        <v>43581</v>
      </c>
      <c r="L393" s="66">
        <f>COUNTIF(aanmeldingen!AA:AA,B393)</f>
        <v>0</v>
      </c>
      <c r="M393" s="2" t="str">
        <f>LEFT(C393,1)&amp;LEFT(D393,1)&amp;VLOOKUP(E393,lookups!G:H,2,FALSE)</f>
        <v>HSS</v>
      </c>
    </row>
    <row r="394" spans="1:13" ht="11.25" customHeight="1" x14ac:dyDescent="0.2">
      <c r="A394" s="2" t="str">
        <f t="shared" si="36"/>
        <v>DamesDegenEK Vet 60-69Cognac</v>
      </c>
      <c r="B394" s="66">
        <f t="shared" si="37"/>
        <v>393</v>
      </c>
      <c r="C394" s="3" t="s">
        <v>23</v>
      </c>
      <c r="D394" s="3" t="s">
        <v>24</v>
      </c>
      <c r="E394" s="3" t="s">
        <v>3035</v>
      </c>
      <c r="F394" s="3" t="s">
        <v>3037</v>
      </c>
      <c r="G394" s="3" t="s">
        <v>498</v>
      </c>
      <c r="H394" s="4">
        <v>43614</v>
      </c>
      <c r="I394" s="4">
        <v>43614</v>
      </c>
      <c r="J394" s="67">
        <f t="shared" si="34"/>
        <v>43607</v>
      </c>
      <c r="K394" s="67">
        <f t="shared" si="35"/>
        <v>43586</v>
      </c>
      <c r="L394" s="66">
        <f>COUNTIF(aanmeldingen!AA:AA,B394)</f>
        <v>1</v>
      </c>
      <c r="M394" s="2" t="str">
        <f>LEFT(C394,1)&amp;LEFT(D394,1)&amp;VLOOKUP(E394,lookups!G:H,2,FALSE)</f>
        <v>DDV</v>
      </c>
    </row>
    <row r="395" spans="1:13" ht="11.25" customHeight="1" x14ac:dyDescent="0.2">
      <c r="A395" s="2" t="str">
        <f t="shared" si="36"/>
        <v>DamesSabelEK Vet 70+Cognac</v>
      </c>
      <c r="B395" s="66">
        <f t="shared" si="37"/>
        <v>394</v>
      </c>
      <c r="C395" s="3" t="s">
        <v>23</v>
      </c>
      <c r="D395" s="3" t="s">
        <v>31</v>
      </c>
      <c r="E395" s="3" t="s">
        <v>3036</v>
      </c>
      <c r="F395" s="3" t="s">
        <v>3037</v>
      </c>
      <c r="G395" s="3" t="s">
        <v>498</v>
      </c>
      <c r="H395" s="4">
        <v>43614</v>
      </c>
      <c r="I395" s="4">
        <v>43614</v>
      </c>
      <c r="J395" s="67">
        <f t="shared" si="34"/>
        <v>43607</v>
      </c>
      <c r="K395" s="67">
        <f t="shared" si="35"/>
        <v>43586</v>
      </c>
      <c r="L395" s="66">
        <f>COUNTIF(aanmeldingen!AA:AA,B395)</f>
        <v>0</v>
      </c>
      <c r="M395" s="2" t="str">
        <f>LEFT(C395,1)&amp;LEFT(D395,1)&amp;VLOOKUP(E395,lookups!G:H,2,FALSE)</f>
        <v>DSV</v>
      </c>
    </row>
    <row r="396" spans="1:13" ht="11.25" customHeight="1" x14ac:dyDescent="0.2">
      <c r="A396" s="2" t="str">
        <f t="shared" si="36"/>
        <v>HerenDegenEK Vet 60-69Cognac</v>
      </c>
      <c r="B396" s="66">
        <f t="shared" si="37"/>
        <v>395</v>
      </c>
      <c r="C396" s="3" t="s">
        <v>26</v>
      </c>
      <c r="D396" s="3" t="s">
        <v>24</v>
      </c>
      <c r="E396" s="3" t="s">
        <v>3035</v>
      </c>
      <c r="F396" s="3" t="s">
        <v>3037</v>
      </c>
      <c r="G396" s="3" t="s">
        <v>498</v>
      </c>
      <c r="H396" s="4">
        <v>43614</v>
      </c>
      <c r="I396" s="4">
        <v>43614</v>
      </c>
      <c r="J396" s="67">
        <f t="shared" si="34"/>
        <v>43607</v>
      </c>
      <c r="K396" s="67">
        <f t="shared" si="35"/>
        <v>43586</v>
      </c>
      <c r="L396" s="66">
        <f>COUNTIF(aanmeldingen!AA:AA,B396)</f>
        <v>4</v>
      </c>
      <c r="M396" s="2" t="str">
        <f>LEFT(C396,1)&amp;LEFT(D396,1)&amp;VLOOKUP(E396,lookups!G:H,2,FALSE)</f>
        <v>HDV</v>
      </c>
    </row>
    <row r="397" spans="1:13" ht="11.25" customHeight="1" x14ac:dyDescent="0.2">
      <c r="A397" s="2" t="str">
        <f t="shared" si="36"/>
        <v>HerenFloretEK Vet 50-59Cognac</v>
      </c>
      <c r="B397" s="66">
        <f t="shared" si="37"/>
        <v>396</v>
      </c>
      <c r="C397" s="3" t="s">
        <v>26</v>
      </c>
      <c r="D397" s="3" t="s">
        <v>28</v>
      </c>
      <c r="E397" s="3" t="s">
        <v>3034</v>
      </c>
      <c r="F397" s="3" t="s">
        <v>3037</v>
      </c>
      <c r="G397" s="3" t="s">
        <v>498</v>
      </c>
      <c r="H397" s="4">
        <v>43614</v>
      </c>
      <c r="I397" s="4">
        <v>43614</v>
      </c>
      <c r="J397" s="67">
        <f t="shared" si="34"/>
        <v>43607</v>
      </c>
      <c r="K397" s="67">
        <f t="shared" si="35"/>
        <v>43586</v>
      </c>
      <c r="L397" s="66">
        <f>COUNTIF(aanmeldingen!AA:AA,B397)</f>
        <v>2</v>
      </c>
      <c r="M397" s="2" t="str">
        <f>LEFT(C397,1)&amp;LEFT(D397,1)&amp;VLOOKUP(E397,lookups!G:H,2,FALSE)</f>
        <v>HFV</v>
      </c>
    </row>
    <row r="398" spans="1:13" ht="11.25" customHeight="1" x14ac:dyDescent="0.2">
      <c r="A398" s="2" t="str">
        <f t="shared" si="36"/>
        <v>HerenFloretEK Vet 70+Cognac</v>
      </c>
      <c r="B398" s="66">
        <f t="shared" si="37"/>
        <v>397</v>
      </c>
      <c r="C398" s="3" t="s">
        <v>26</v>
      </c>
      <c r="D398" s="3" t="s">
        <v>28</v>
      </c>
      <c r="E398" s="3" t="s">
        <v>3036</v>
      </c>
      <c r="F398" s="3" t="s">
        <v>3037</v>
      </c>
      <c r="G398" s="3" t="s">
        <v>498</v>
      </c>
      <c r="H398" s="4">
        <v>43614</v>
      </c>
      <c r="I398" s="4">
        <v>43614</v>
      </c>
      <c r="J398" s="67">
        <f t="shared" ref="J398:J430" si="38">H398-7</f>
        <v>43607</v>
      </c>
      <c r="K398" s="67">
        <f t="shared" ref="K398:K430" si="39">H398-28</f>
        <v>43586</v>
      </c>
      <c r="L398" s="66">
        <f>COUNTIF(aanmeldingen!AA:AA,B398)</f>
        <v>1</v>
      </c>
      <c r="M398" s="2" t="str">
        <f>LEFT(C398,1)&amp;LEFT(D398,1)&amp;VLOOKUP(E398,lookups!G:H,2,FALSE)</f>
        <v>HFV</v>
      </c>
    </row>
    <row r="399" spans="1:13" ht="11.25" customHeight="1" x14ac:dyDescent="0.2">
      <c r="A399" s="2" t="str">
        <f t="shared" si="36"/>
        <v>DamesDegenEK U23Plovdiv</v>
      </c>
      <c r="B399" s="66">
        <f t="shared" si="37"/>
        <v>398</v>
      </c>
      <c r="C399" s="3" t="s">
        <v>23</v>
      </c>
      <c r="D399" s="3" t="s">
        <v>24</v>
      </c>
      <c r="E399" s="3" t="s">
        <v>551</v>
      </c>
      <c r="F399" s="3" t="s">
        <v>683</v>
      </c>
      <c r="G399" s="3" t="s">
        <v>509</v>
      </c>
      <c r="H399" s="4">
        <v>43614</v>
      </c>
      <c r="I399" s="4">
        <v>43614</v>
      </c>
      <c r="J399" s="67">
        <f t="shared" si="38"/>
        <v>43607</v>
      </c>
      <c r="K399" s="67">
        <f t="shared" si="39"/>
        <v>43586</v>
      </c>
      <c r="L399" s="66">
        <f>COUNTIF(aanmeldingen!AA:AA,B399)</f>
        <v>2</v>
      </c>
      <c r="M399" s="2" t="str">
        <f>LEFT(C399,1)&amp;LEFT(D399,1)&amp;VLOOKUP(E399,lookups!G:H,2,FALSE)</f>
        <v>DDJ</v>
      </c>
    </row>
    <row r="400" spans="1:13" ht="11.25" customHeight="1" x14ac:dyDescent="0.2">
      <c r="A400" s="2" t="str">
        <f t="shared" si="36"/>
        <v>HerenSabelEK U23Plovdiv</v>
      </c>
      <c r="B400" s="66">
        <f t="shared" si="37"/>
        <v>399</v>
      </c>
      <c r="C400" s="3" t="s">
        <v>26</v>
      </c>
      <c r="D400" s="3" t="s">
        <v>31</v>
      </c>
      <c r="E400" s="3" t="s">
        <v>551</v>
      </c>
      <c r="F400" s="3" t="s">
        <v>683</v>
      </c>
      <c r="G400" s="3" t="s">
        <v>509</v>
      </c>
      <c r="H400" s="4">
        <v>43614</v>
      </c>
      <c r="I400" s="4">
        <v>43614</v>
      </c>
      <c r="J400" s="67">
        <f t="shared" si="38"/>
        <v>43607</v>
      </c>
      <c r="K400" s="67">
        <f t="shared" si="39"/>
        <v>43586</v>
      </c>
      <c r="L400" s="66">
        <f>COUNTIF(aanmeldingen!AA:AA,B400)</f>
        <v>0</v>
      </c>
      <c r="M400" s="2" t="str">
        <f>LEFT(C400,1)&amp;LEFT(D400,1)&amp;VLOOKUP(E400,lookups!G:H,2,FALSE)</f>
        <v>HSJ</v>
      </c>
    </row>
    <row r="401" spans="1:25" ht="11.25" customHeight="1" x14ac:dyDescent="0.2">
      <c r="A401" s="2" t="str">
        <f t="shared" si="36"/>
        <v>DamesFloretEK Vet 40-49Cognac</v>
      </c>
      <c r="B401" s="66">
        <f t="shared" si="37"/>
        <v>400</v>
      </c>
      <c r="C401" s="3" t="s">
        <v>23</v>
      </c>
      <c r="D401" s="3" t="s">
        <v>28</v>
      </c>
      <c r="E401" s="3" t="s">
        <v>3033</v>
      </c>
      <c r="F401" s="3" t="s">
        <v>3037</v>
      </c>
      <c r="G401" s="3" t="s">
        <v>498</v>
      </c>
      <c r="H401" s="4">
        <v>43615</v>
      </c>
      <c r="I401" s="4">
        <v>43615</v>
      </c>
      <c r="J401" s="67">
        <f t="shared" si="38"/>
        <v>43608</v>
      </c>
      <c r="K401" s="67">
        <f t="shared" si="39"/>
        <v>43587</v>
      </c>
      <c r="L401" s="66">
        <f>COUNTIF(aanmeldingen!AA:AA,B401)</f>
        <v>1</v>
      </c>
      <c r="M401" s="2" t="str">
        <f>LEFT(C401,1)&amp;LEFT(D401,1)&amp;VLOOKUP(E401,lookups!G:H,2,FALSE)</f>
        <v>DFV</v>
      </c>
    </row>
    <row r="402" spans="1:25" ht="11.25" customHeight="1" x14ac:dyDescent="0.2">
      <c r="A402" s="2" t="str">
        <f t="shared" si="36"/>
        <v>DamesSabelEK Vet 60-69Cognac</v>
      </c>
      <c r="B402" s="66">
        <f t="shared" si="37"/>
        <v>401</v>
      </c>
      <c r="C402" s="3" t="s">
        <v>23</v>
      </c>
      <c r="D402" s="3" t="s">
        <v>31</v>
      </c>
      <c r="E402" s="3" t="s">
        <v>3035</v>
      </c>
      <c r="F402" s="3" t="s">
        <v>3037</v>
      </c>
      <c r="G402" s="3" t="s">
        <v>498</v>
      </c>
      <c r="H402" s="4">
        <v>43615</v>
      </c>
      <c r="I402" s="4">
        <v>43615</v>
      </c>
      <c r="J402" s="67">
        <f t="shared" si="38"/>
        <v>43608</v>
      </c>
      <c r="K402" s="67">
        <f t="shared" si="39"/>
        <v>43587</v>
      </c>
      <c r="L402" s="66">
        <f>COUNTIF(aanmeldingen!AA:AA,B402)</f>
        <v>0</v>
      </c>
      <c r="M402" s="2" t="str">
        <f>LEFT(C402,1)&amp;LEFT(D402,1)&amp;VLOOKUP(E402,lookups!G:H,2,FALSE)</f>
        <v>DSV</v>
      </c>
    </row>
    <row r="403" spans="1:25" ht="11.25" customHeight="1" x14ac:dyDescent="0.2">
      <c r="A403" s="2" t="str">
        <f t="shared" si="36"/>
        <v>HerenDegenEK Vet 40-49Cognac</v>
      </c>
      <c r="B403" s="66">
        <f t="shared" si="37"/>
        <v>402</v>
      </c>
      <c r="C403" s="3" t="s">
        <v>26</v>
      </c>
      <c r="D403" s="3" t="s">
        <v>24</v>
      </c>
      <c r="E403" s="3" t="s">
        <v>3033</v>
      </c>
      <c r="F403" s="3" t="s">
        <v>3037</v>
      </c>
      <c r="G403" s="3" t="s">
        <v>498</v>
      </c>
      <c r="H403" s="4">
        <v>43615</v>
      </c>
      <c r="I403" s="4">
        <v>43615</v>
      </c>
      <c r="J403" s="67">
        <f t="shared" si="38"/>
        <v>43608</v>
      </c>
      <c r="K403" s="67">
        <f t="shared" si="39"/>
        <v>43587</v>
      </c>
      <c r="L403" s="66">
        <f>COUNTIF(aanmeldingen!AA:AA,B403)</f>
        <v>3</v>
      </c>
      <c r="M403" s="2" t="str">
        <f>LEFT(C403,1)&amp;LEFT(D403,1)&amp;VLOOKUP(E403,lookups!G:H,2,FALSE)</f>
        <v>HDV</v>
      </c>
    </row>
    <row r="404" spans="1:25" ht="11.25" customHeight="1" x14ac:dyDescent="0.2">
      <c r="A404" s="2" t="str">
        <f t="shared" si="36"/>
        <v>HerenSabelEK Vet 70+Cognac</v>
      </c>
      <c r="B404" s="66">
        <f t="shared" si="37"/>
        <v>403</v>
      </c>
      <c r="C404" s="3" t="s">
        <v>26</v>
      </c>
      <c r="D404" s="3" t="s">
        <v>31</v>
      </c>
      <c r="E404" s="3" t="s">
        <v>3036</v>
      </c>
      <c r="F404" s="3" t="s">
        <v>3037</v>
      </c>
      <c r="G404" s="3" t="s">
        <v>498</v>
      </c>
      <c r="H404" s="4">
        <v>43615</v>
      </c>
      <c r="I404" s="4">
        <v>43615</v>
      </c>
      <c r="J404" s="67">
        <f t="shared" si="38"/>
        <v>43608</v>
      </c>
      <c r="K404" s="67">
        <f t="shared" si="39"/>
        <v>43587</v>
      </c>
      <c r="L404" s="66">
        <f>COUNTIF(aanmeldingen!AA:AA,B404)</f>
        <v>0</v>
      </c>
      <c r="M404" s="2" t="str">
        <f>LEFT(C404,1)&amp;LEFT(D404,1)&amp;VLOOKUP(E404,lookups!G:H,2,FALSE)</f>
        <v>HSV</v>
      </c>
      <c r="O404" s="35"/>
      <c r="P404" s="35"/>
      <c r="Q404" s="49"/>
      <c r="R404" s="36"/>
      <c r="S404" s="36"/>
      <c r="T404" s="36"/>
      <c r="U404" s="36"/>
      <c r="V404" s="36"/>
      <c r="W404" s="35"/>
      <c r="X404" s="35"/>
      <c r="Y404" s="35"/>
    </row>
    <row r="405" spans="1:25" ht="11.25" customHeight="1" x14ac:dyDescent="0.2">
      <c r="A405" s="2" t="str">
        <f t="shared" si="36"/>
        <v>DamesFloretEK U23Plovdiv</v>
      </c>
      <c r="B405" s="66">
        <f t="shared" si="37"/>
        <v>404</v>
      </c>
      <c r="C405" s="3" t="s">
        <v>23</v>
      </c>
      <c r="D405" s="3" t="s">
        <v>28</v>
      </c>
      <c r="E405" s="3" t="s">
        <v>551</v>
      </c>
      <c r="F405" s="3" t="s">
        <v>683</v>
      </c>
      <c r="G405" s="3" t="s">
        <v>509</v>
      </c>
      <c r="H405" s="4">
        <v>43615</v>
      </c>
      <c r="I405" s="4">
        <v>43615</v>
      </c>
      <c r="J405" s="67">
        <f t="shared" si="38"/>
        <v>43608</v>
      </c>
      <c r="K405" s="67">
        <f t="shared" si="39"/>
        <v>43587</v>
      </c>
      <c r="L405" s="66">
        <f>COUNTIF(aanmeldingen!AA:AA,B405)</f>
        <v>1</v>
      </c>
      <c r="M405" s="2" t="str">
        <f>LEFT(C405,1)&amp;LEFT(D405,1)&amp;VLOOKUP(E405,lookups!G:H,2,FALSE)</f>
        <v>DFJ</v>
      </c>
      <c r="O405" s="35"/>
      <c r="P405" s="35"/>
      <c r="Q405" s="49"/>
      <c r="R405" s="36"/>
      <c r="S405" s="36"/>
      <c r="T405" s="36"/>
      <c r="U405" s="36"/>
      <c r="V405" s="36"/>
      <c r="W405" s="35"/>
      <c r="X405" s="35"/>
      <c r="Y405" s="35"/>
    </row>
    <row r="406" spans="1:25" ht="11.25" customHeight="1" x14ac:dyDescent="0.2">
      <c r="A406" s="2" t="str">
        <f t="shared" si="36"/>
        <v>HerenDegenEK U23Plovdiv</v>
      </c>
      <c r="B406" s="66">
        <f t="shared" si="37"/>
        <v>405</v>
      </c>
      <c r="C406" s="3" t="s">
        <v>26</v>
      </c>
      <c r="D406" s="3" t="s">
        <v>24</v>
      </c>
      <c r="E406" s="3" t="s">
        <v>551</v>
      </c>
      <c r="F406" s="3" t="s">
        <v>683</v>
      </c>
      <c r="G406" s="3" t="s">
        <v>509</v>
      </c>
      <c r="H406" s="4">
        <v>43615</v>
      </c>
      <c r="I406" s="4">
        <v>43615</v>
      </c>
      <c r="J406" s="67">
        <f t="shared" si="38"/>
        <v>43608</v>
      </c>
      <c r="K406" s="67">
        <f t="shared" si="39"/>
        <v>43587</v>
      </c>
      <c r="L406" s="66">
        <f>COUNTIF(aanmeldingen!AA:AA,B406)</f>
        <v>2</v>
      </c>
      <c r="M406" s="2" t="str">
        <f>LEFT(C406,1)&amp;LEFT(D406,1)&amp;VLOOKUP(E406,lookups!G:H,2,FALSE)</f>
        <v>HDJ</v>
      </c>
      <c r="O406" s="35"/>
      <c r="P406" s="35"/>
      <c r="Q406" s="49"/>
      <c r="R406" s="36"/>
      <c r="S406" s="36"/>
      <c r="T406" s="36"/>
      <c r="U406" s="36"/>
      <c r="V406" s="36"/>
      <c r="W406" s="35"/>
      <c r="X406" s="35"/>
      <c r="Y406" s="35"/>
    </row>
    <row r="407" spans="1:25" ht="11.25" customHeight="1" x14ac:dyDescent="0.2">
      <c r="A407" s="2" t="str">
        <f t="shared" si="36"/>
        <v>DamesDegenEK Vet 40-49Cognac</v>
      </c>
      <c r="B407" s="66">
        <f t="shared" si="37"/>
        <v>406</v>
      </c>
      <c r="C407" s="3" t="s">
        <v>23</v>
      </c>
      <c r="D407" s="3" t="s">
        <v>24</v>
      </c>
      <c r="E407" s="3" t="s">
        <v>3033</v>
      </c>
      <c r="F407" s="3" t="s">
        <v>3037</v>
      </c>
      <c r="G407" s="3" t="s">
        <v>498</v>
      </c>
      <c r="H407" s="4">
        <v>43616</v>
      </c>
      <c r="I407" s="4">
        <v>43616</v>
      </c>
      <c r="J407" s="67">
        <f t="shared" si="38"/>
        <v>43609</v>
      </c>
      <c r="K407" s="67">
        <f t="shared" si="39"/>
        <v>43588</v>
      </c>
      <c r="L407" s="66">
        <f>COUNTIF(aanmeldingen!AA:AA,B407)</f>
        <v>0</v>
      </c>
      <c r="M407" s="2" t="str">
        <f>LEFT(C407,1)&amp;LEFT(D407,1)&amp;VLOOKUP(E407,lookups!G:H,2,FALSE)</f>
        <v>DDV</v>
      </c>
      <c r="O407" s="35"/>
      <c r="P407" s="35"/>
      <c r="Q407" s="49"/>
      <c r="R407" s="36"/>
      <c r="S407" s="36"/>
      <c r="T407" s="36"/>
      <c r="U407" s="36"/>
      <c r="V407" s="36"/>
      <c r="W407" s="35"/>
      <c r="X407" s="35"/>
      <c r="Y407" s="35"/>
    </row>
    <row r="408" spans="1:25" ht="11.25" customHeight="1" x14ac:dyDescent="0.2">
      <c r="A408" s="2" t="str">
        <f t="shared" si="36"/>
        <v>DamesFloretEK Vet 50-59Cognac</v>
      </c>
      <c r="B408" s="66">
        <f t="shared" si="37"/>
        <v>407</v>
      </c>
      <c r="C408" s="3" t="s">
        <v>23</v>
      </c>
      <c r="D408" s="3" t="s">
        <v>28</v>
      </c>
      <c r="E408" s="3" t="s">
        <v>3034</v>
      </c>
      <c r="F408" s="3" t="s">
        <v>3037</v>
      </c>
      <c r="G408" s="3" t="s">
        <v>498</v>
      </c>
      <c r="H408" s="4">
        <v>43616</v>
      </c>
      <c r="I408" s="4">
        <v>43616</v>
      </c>
      <c r="J408" s="67">
        <f t="shared" si="38"/>
        <v>43609</v>
      </c>
      <c r="K408" s="67">
        <f t="shared" si="39"/>
        <v>43588</v>
      </c>
      <c r="L408" s="66">
        <f>COUNTIF(aanmeldingen!AA:AA,B408)</f>
        <v>0</v>
      </c>
      <c r="M408" s="2" t="str">
        <f>LEFT(C408,1)&amp;LEFT(D408,1)&amp;VLOOKUP(E408,lookups!G:H,2,FALSE)</f>
        <v>DFV</v>
      </c>
      <c r="O408" s="35"/>
      <c r="P408" s="35"/>
      <c r="Q408" s="49"/>
      <c r="R408" s="36"/>
      <c r="S408" s="36"/>
      <c r="T408" s="36"/>
      <c r="U408" s="36"/>
      <c r="V408" s="36"/>
      <c r="W408" s="35"/>
      <c r="X408" s="35"/>
      <c r="Y408" s="35"/>
    </row>
    <row r="409" spans="1:25" ht="11.25" customHeight="1" x14ac:dyDescent="0.2">
      <c r="A409" s="2" t="str">
        <f t="shared" si="36"/>
        <v>HerenDegenEK Vet 70+Cognac</v>
      </c>
      <c r="B409" s="66">
        <f t="shared" si="37"/>
        <v>408</v>
      </c>
      <c r="C409" s="3" t="s">
        <v>26</v>
      </c>
      <c r="D409" s="3" t="s">
        <v>24</v>
      </c>
      <c r="E409" s="3" t="s">
        <v>3036</v>
      </c>
      <c r="F409" s="3" t="s">
        <v>3037</v>
      </c>
      <c r="G409" s="3" t="s">
        <v>498</v>
      </c>
      <c r="H409" s="4">
        <v>43616</v>
      </c>
      <c r="I409" s="4">
        <v>43616</v>
      </c>
      <c r="J409" s="67">
        <f t="shared" si="38"/>
        <v>43609</v>
      </c>
      <c r="K409" s="67">
        <f t="shared" si="39"/>
        <v>43588</v>
      </c>
      <c r="L409" s="66">
        <f>COUNTIF(aanmeldingen!AA:AA,B409)</f>
        <v>3</v>
      </c>
      <c r="M409" s="2" t="str">
        <f>LEFT(C409,1)&amp;LEFT(D409,1)&amp;VLOOKUP(E409,lookups!G:H,2,FALSE)</f>
        <v>HDV</v>
      </c>
      <c r="O409" s="35"/>
      <c r="P409" s="35"/>
      <c r="Q409" s="49"/>
      <c r="R409" s="36"/>
      <c r="S409" s="36"/>
      <c r="T409" s="36"/>
      <c r="U409" s="36"/>
      <c r="V409" s="36"/>
      <c r="W409" s="35"/>
      <c r="X409" s="35"/>
      <c r="Y409" s="35"/>
    </row>
    <row r="410" spans="1:25" ht="11.25" customHeight="1" x14ac:dyDescent="0.2">
      <c r="A410" s="2" t="str">
        <f t="shared" si="36"/>
        <v>HerenFloretEK Vet 60-69Cognac</v>
      </c>
      <c r="B410" s="66">
        <f t="shared" si="37"/>
        <v>409</v>
      </c>
      <c r="C410" s="3" t="s">
        <v>26</v>
      </c>
      <c r="D410" s="3" t="s">
        <v>28</v>
      </c>
      <c r="E410" s="3" t="s">
        <v>3035</v>
      </c>
      <c r="F410" s="3" t="s">
        <v>3037</v>
      </c>
      <c r="G410" s="3" t="s">
        <v>498</v>
      </c>
      <c r="H410" s="4">
        <v>43616</v>
      </c>
      <c r="I410" s="4">
        <v>43616</v>
      </c>
      <c r="J410" s="67">
        <f t="shared" si="38"/>
        <v>43609</v>
      </c>
      <c r="K410" s="67">
        <f t="shared" si="39"/>
        <v>43588</v>
      </c>
      <c r="L410" s="66">
        <f>COUNTIF(aanmeldingen!AA:AA,B410)</f>
        <v>1</v>
      </c>
      <c r="M410" s="2" t="str">
        <f>LEFT(C410,1)&amp;LEFT(D410,1)&amp;VLOOKUP(E410,lookups!G:H,2,FALSE)</f>
        <v>HFV</v>
      </c>
    </row>
    <row r="411" spans="1:25" ht="11.25" customHeight="1" x14ac:dyDescent="0.2">
      <c r="A411" s="2" t="str">
        <f t="shared" si="36"/>
        <v>HerenSabelEK Vet 40-49Cognac</v>
      </c>
      <c r="B411" s="66">
        <f t="shared" si="37"/>
        <v>410</v>
      </c>
      <c r="C411" s="3" t="s">
        <v>26</v>
      </c>
      <c r="D411" s="3" t="s">
        <v>31</v>
      </c>
      <c r="E411" s="3" t="s">
        <v>3033</v>
      </c>
      <c r="F411" s="3" t="s">
        <v>3037</v>
      </c>
      <c r="G411" s="3" t="s">
        <v>498</v>
      </c>
      <c r="H411" s="4">
        <v>43616</v>
      </c>
      <c r="I411" s="4">
        <v>43616</v>
      </c>
      <c r="J411" s="67">
        <f t="shared" si="38"/>
        <v>43609</v>
      </c>
      <c r="K411" s="67">
        <f t="shared" si="39"/>
        <v>43588</v>
      </c>
      <c r="L411" s="66">
        <f>COUNTIF(aanmeldingen!AA:AA,B411)</f>
        <v>1</v>
      </c>
      <c r="M411" s="2" t="str">
        <f>LEFT(C411,1)&amp;LEFT(D411,1)&amp;VLOOKUP(E411,lookups!G:H,2,FALSE)</f>
        <v>HSV</v>
      </c>
    </row>
    <row r="412" spans="1:25" ht="11.25" customHeight="1" x14ac:dyDescent="0.2">
      <c r="A412" s="2" t="str">
        <f t="shared" si="36"/>
        <v>DamesSabelEK U23Plovdiv</v>
      </c>
      <c r="B412" s="66">
        <f t="shared" si="37"/>
        <v>411</v>
      </c>
      <c r="C412" s="3" t="s">
        <v>23</v>
      </c>
      <c r="D412" s="3" t="s">
        <v>31</v>
      </c>
      <c r="E412" s="3" t="s">
        <v>551</v>
      </c>
      <c r="F412" s="3" t="s">
        <v>683</v>
      </c>
      <c r="G412" s="3" t="s">
        <v>509</v>
      </c>
      <c r="H412" s="4">
        <v>43616</v>
      </c>
      <c r="I412" s="4">
        <v>43616</v>
      </c>
      <c r="J412" s="67">
        <f t="shared" si="38"/>
        <v>43609</v>
      </c>
      <c r="K412" s="67">
        <f t="shared" si="39"/>
        <v>43588</v>
      </c>
      <c r="L412" s="66">
        <f>COUNTIF(aanmeldingen!AA:AA,B412)</f>
        <v>0</v>
      </c>
      <c r="M412" s="2" t="str">
        <f>LEFT(C412,1)&amp;LEFT(D412,1)&amp;VLOOKUP(E412,lookups!G:H,2,FALSE)</f>
        <v>DSJ</v>
      </c>
    </row>
    <row r="413" spans="1:25" ht="11.25" customHeight="1" x14ac:dyDescent="0.2">
      <c r="A413" s="2" t="str">
        <f t="shared" si="36"/>
        <v>HerenFloretEK U23Plovdiv</v>
      </c>
      <c r="B413" s="66">
        <f t="shared" si="37"/>
        <v>412</v>
      </c>
      <c r="C413" s="3" t="s">
        <v>26</v>
      </c>
      <c r="D413" s="3" t="s">
        <v>28</v>
      </c>
      <c r="E413" s="3" t="s">
        <v>551</v>
      </c>
      <c r="F413" s="3" t="s">
        <v>683</v>
      </c>
      <c r="G413" s="3" t="s">
        <v>509</v>
      </c>
      <c r="H413" s="4">
        <v>43616</v>
      </c>
      <c r="I413" s="4">
        <v>43616</v>
      </c>
      <c r="J413" s="67">
        <f t="shared" si="38"/>
        <v>43609</v>
      </c>
      <c r="K413" s="67">
        <f t="shared" si="39"/>
        <v>43588</v>
      </c>
      <c r="L413" s="66">
        <f>COUNTIF(aanmeldingen!AA:AA,B413)</f>
        <v>0</v>
      </c>
      <c r="M413" s="2" t="str">
        <f>LEFT(C413,1)&amp;LEFT(D413,1)&amp;VLOOKUP(E413,lookups!G:H,2,FALSE)</f>
        <v>HFJ</v>
      </c>
    </row>
    <row r="414" spans="1:25" ht="11.25" customHeight="1" x14ac:dyDescent="0.25">
      <c r="A414" s="2" t="str">
        <f t="shared" si="36"/>
        <v>DamesFloretEK Vet 60-69Cognac</v>
      </c>
      <c r="B414" s="66">
        <f t="shared" si="37"/>
        <v>413</v>
      </c>
      <c r="C414" s="3" t="s">
        <v>23</v>
      </c>
      <c r="D414" s="3" t="s">
        <v>28</v>
      </c>
      <c r="E414" s="3" t="s">
        <v>3035</v>
      </c>
      <c r="F414" s="3" t="s">
        <v>3037</v>
      </c>
      <c r="G414" s="3" t="s">
        <v>498</v>
      </c>
      <c r="H414" s="4">
        <v>43617</v>
      </c>
      <c r="I414" s="4">
        <v>43617</v>
      </c>
      <c r="J414" s="67">
        <f t="shared" si="38"/>
        <v>43610</v>
      </c>
      <c r="K414" s="67">
        <f t="shared" si="39"/>
        <v>43589</v>
      </c>
      <c r="L414" s="66">
        <f>COUNTIF(aanmeldingen!AA:AA,B414)</f>
        <v>2</v>
      </c>
      <c r="M414" s="2" t="str">
        <f>LEFT(C414,1)&amp;LEFT(D414,1)&amp;VLOOKUP(E414,lookups!G:H,2,FALSE)</f>
        <v>DFV</v>
      </c>
      <c r="N414" s="34"/>
    </row>
    <row r="415" spans="1:25" ht="11.25" customHeight="1" x14ac:dyDescent="0.2">
      <c r="A415" s="2" t="str">
        <f t="shared" si="36"/>
        <v>DamesFloretEK Vet 70+Cognac</v>
      </c>
      <c r="B415" s="66">
        <f t="shared" si="37"/>
        <v>414</v>
      </c>
      <c r="C415" s="3" t="s">
        <v>23</v>
      </c>
      <c r="D415" s="3" t="s">
        <v>28</v>
      </c>
      <c r="E415" s="3" t="s">
        <v>3036</v>
      </c>
      <c r="F415" s="3" t="s">
        <v>3037</v>
      </c>
      <c r="G415" s="3" t="s">
        <v>498</v>
      </c>
      <c r="H415" s="4">
        <v>43617</v>
      </c>
      <c r="I415" s="4">
        <v>43617</v>
      </c>
      <c r="J415" s="67">
        <f t="shared" si="38"/>
        <v>43610</v>
      </c>
      <c r="K415" s="67">
        <f t="shared" si="39"/>
        <v>43589</v>
      </c>
      <c r="L415" s="66">
        <f>COUNTIF(aanmeldingen!AA:AA,B415)</f>
        <v>0</v>
      </c>
      <c r="M415" s="2" t="str">
        <f>LEFT(C415,1)&amp;LEFT(D415,1)&amp;VLOOKUP(E415,lookups!G:H,2,FALSE)</f>
        <v>DFV</v>
      </c>
    </row>
    <row r="416" spans="1:25" ht="11.25" customHeight="1" x14ac:dyDescent="0.2">
      <c r="A416" s="2" t="str">
        <f t="shared" si="36"/>
        <v>DamesSabelEK Vet 40-49Cognac</v>
      </c>
      <c r="B416" s="66">
        <f t="shared" si="37"/>
        <v>415</v>
      </c>
      <c r="C416" s="3" t="s">
        <v>23</v>
      </c>
      <c r="D416" s="3" t="s">
        <v>31</v>
      </c>
      <c r="E416" s="3" t="s">
        <v>3033</v>
      </c>
      <c r="F416" s="3" t="s">
        <v>3037</v>
      </c>
      <c r="G416" s="3" t="s">
        <v>498</v>
      </c>
      <c r="H416" s="4">
        <v>43617</v>
      </c>
      <c r="I416" s="4">
        <v>43617</v>
      </c>
      <c r="J416" s="67">
        <f t="shared" si="38"/>
        <v>43610</v>
      </c>
      <c r="K416" s="67">
        <f t="shared" si="39"/>
        <v>43589</v>
      </c>
      <c r="L416" s="66">
        <f>COUNTIF(aanmeldingen!AA:AA,B416)</f>
        <v>1</v>
      </c>
      <c r="M416" s="2" t="str">
        <f>LEFT(C416,1)&amp;LEFT(D416,1)&amp;VLOOKUP(E416,lookups!G:H,2,FALSE)</f>
        <v>DSV</v>
      </c>
    </row>
    <row r="417" spans="1:13" ht="11.25" customHeight="1" x14ac:dyDescent="0.2">
      <c r="A417" s="2" t="str">
        <f t="shared" si="36"/>
        <v>DamesSabelEK Vet 50-59Cognac</v>
      </c>
      <c r="B417" s="66">
        <f t="shared" si="37"/>
        <v>416</v>
      </c>
      <c r="C417" s="3" t="s">
        <v>23</v>
      </c>
      <c r="D417" s="3" t="s">
        <v>31</v>
      </c>
      <c r="E417" s="3" t="s">
        <v>3034</v>
      </c>
      <c r="F417" s="3" t="s">
        <v>3037</v>
      </c>
      <c r="G417" s="3" t="s">
        <v>498</v>
      </c>
      <c r="H417" s="4">
        <v>43617</v>
      </c>
      <c r="I417" s="4">
        <v>43617</v>
      </c>
      <c r="J417" s="67">
        <f t="shared" si="38"/>
        <v>43610</v>
      </c>
      <c r="K417" s="67">
        <f t="shared" si="39"/>
        <v>43589</v>
      </c>
      <c r="L417" s="66">
        <f>COUNTIF(aanmeldingen!AA:AA,B417)</f>
        <v>2</v>
      </c>
      <c r="M417" s="2" t="str">
        <f>LEFT(C417,1)&amp;LEFT(D417,1)&amp;VLOOKUP(E417,lookups!G:H,2,FALSE)</f>
        <v>DSV</v>
      </c>
    </row>
    <row r="418" spans="1:13" ht="11.25" customHeight="1" x14ac:dyDescent="0.2">
      <c r="A418" s="2" t="str">
        <f t="shared" si="36"/>
        <v>HerenDegenEK Vet 50-59Cognac</v>
      </c>
      <c r="B418" s="66">
        <f t="shared" si="37"/>
        <v>417</v>
      </c>
      <c r="C418" s="3" t="s">
        <v>26</v>
      </c>
      <c r="D418" s="3" t="s">
        <v>24</v>
      </c>
      <c r="E418" s="3" t="s">
        <v>3034</v>
      </c>
      <c r="F418" s="3" t="s">
        <v>3037</v>
      </c>
      <c r="G418" s="3" t="s">
        <v>498</v>
      </c>
      <c r="H418" s="4">
        <v>43617</v>
      </c>
      <c r="I418" s="4">
        <v>43617</v>
      </c>
      <c r="J418" s="67">
        <f t="shared" si="38"/>
        <v>43610</v>
      </c>
      <c r="K418" s="67">
        <f t="shared" si="39"/>
        <v>43589</v>
      </c>
      <c r="L418" s="66">
        <f>COUNTIF(aanmeldingen!AA:AA,B418)</f>
        <v>4</v>
      </c>
      <c r="M418" s="2" t="str">
        <f>LEFT(C418,1)&amp;LEFT(D418,1)&amp;VLOOKUP(E418,lookups!G:H,2,FALSE)</f>
        <v>HDV</v>
      </c>
    </row>
    <row r="419" spans="1:13" ht="11.25" customHeight="1" x14ac:dyDescent="0.2">
      <c r="A419" s="2" t="str">
        <f t="shared" si="36"/>
        <v>DamesDegenEK Vet 50-59Cognac</v>
      </c>
      <c r="B419" s="66">
        <f t="shared" si="37"/>
        <v>418</v>
      </c>
      <c r="C419" s="3" t="s">
        <v>23</v>
      </c>
      <c r="D419" s="3" t="s">
        <v>24</v>
      </c>
      <c r="E419" s="3" t="s">
        <v>3034</v>
      </c>
      <c r="F419" s="3" t="s">
        <v>3037</v>
      </c>
      <c r="G419" s="3" t="s">
        <v>498</v>
      </c>
      <c r="H419" s="4">
        <v>43618</v>
      </c>
      <c r="I419" s="4">
        <v>43618</v>
      </c>
      <c r="J419" s="67">
        <f t="shared" si="38"/>
        <v>43611</v>
      </c>
      <c r="K419" s="67">
        <f t="shared" si="39"/>
        <v>43590</v>
      </c>
      <c r="L419" s="66">
        <f>COUNTIF(aanmeldingen!AA:AA,B419)</f>
        <v>2</v>
      </c>
      <c r="M419" s="2" t="str">
        <f>LEFT(C419,1)&amp;LEFT(D419,1)&amp;VLOOKUP(E419,lookups!G:H,2,FALSE)</f>
        <v>DDV</v>
      </c>
    </row>
    <row r="420" spans="1:13" ht="11.25" customHeight="1" x14ac:dyDescent="0.2">
      <c r="A420" s="2" t="str">
        <f t="shared" si="36"/>
        <v>DamesDegenEK Vet 70+Cognac</v>
      </c>
      <c r="B420" s="66">
        <f t="shared" si="37"/>
        <v>419</v>
      </c>
      <c r="C420" s="3" t="s">
        <v>23</v>
      </c>
      <c r="D420" s="3" t="s">
        <v>24</v>
      </c>
      <c r="E420" s="3" t="s">
        <v>3036</v>
      </c>
      <c r="F420" s="3" t="s">
        <v>3037</v>
      </c>
      <c r="G420" s="3" t="s">
        <v>498</v>
      </c>
      <c r="H420" s="4">
        <v>43618</v>
      </c>
      <c r="I420" s="4">
        <v>43618</v>
      </c>
      <c r="J420" s="67">
        <f t="shared" si="38"/>
        <v>43611</v>
      </c>
      <c r="K420" s="67">
        <f t="shared" si="39"/>
        <v>43590</v>
      </c>
      <c r="L420" s="66">
        <f>COUNTIF(aanmeldingen!AA:AA,B420)</f>
        <v>0</v>
      </c>
      <c r="M420" s="2" t="str">
        <f>LEFT(C420,1)&amp;LEFT(D420,1)&amp;VLOOKUP(E420,lookups!G:H,2,FALSE)</f>
        <v>DDV</v>
      </c>
    </row>
    <row r="421" spans="1:13" ht="11.25" customHeight="1" x14ac:dyDescent="0.2">
      <c r="A421" s="2" t="str">
        <f t="shared" si="36"/>
        <v>HerenFloretEK Vet 40-49Cognac</v>
      </c>
      <c r="B421" s="66">
        <f t="shared" si="37"/>
        <v>420</v>
      </c>
      <c r="C421" s="3" t="s">
        <v>26</v>
      </c>
      <c r="D421" s="3" t="s">
        <v>28</v>
      </c>
      <c r="E421" s="3" t="s">
        <v>3033</v>
      </c>
      <c r="F421" s="3" t="s">
        <v>3037</v>
      </c>
      <c r="G421" s="3" t="s">
        <v>498</v>
      </c>
      <c r="H421" s="4">
        <v>43618</v>
      </c>
      <c r="I421" s="4">
        <v>43618</v>
      </c>
      <c r="J421" s="67">
        <f t="shared" si="38"/>
        <v>43611</v>
      </c>
      <c r="K421" s="67">
        <f t="shared" si="39"/>
        <v>43590</v>
      </c>
      <c r="L421" s="66">
        <f>COUNTIF(aanmeldingen!AA:AA,B421)</f>
        <v>0</v>
      </c>
      <c r="M421" s="2" t="str">
        <f>LEFT(C421,1)&amp;LEFT(D421,1)&amp;VLOOKUP(E421,lookups!G:H,2,FALSE)</f>
        <v>HFV</v>
      </c>
    </row>
    <row r="422" spans="1:13" ht="11.25" customHeight="1" x14ac:dyDescent="0.2">
      <c r="A422" s="2" t="str">
        <f t="shared" si="36"/>
        <v>HerenSabelEK Vet 50-59Cognac</v>
      </c>
      <c r="B422" s="66">
        <f t="shared" si="37"/>
        <v>421</v>
      </c>
      <c r="C422" s="3" t="s">
        <v>26</v>
      </c>
      <c r="D422" s="3" t="s">
        <v>31</v>
      </c>
      <c r="E422" s="3" t="s">
        <v>3034</v>
      </c>
      <c r="F422" s="3" t="s">
        <v>3037</v>
      </c>
      <c r="G422" s="3" t="s">
        <v>498</v>
      </c>
      <c r="H422" s="4">
        <v>43618</v>
      </c>
      <c r="I422" s="4">
        <v>43618</v>
      </c>
      <c r="J422" s="67">
        <f t="shared" si="38"/>
        <v>43611</v>
      </c>
      <c r="K422" s="67">
        <f t="shared" si="39"/>
        <v>43590</v>
      </c>
      <c r="L422" s="66">
        <f>COUNTIF(aanmeldingen!AA:AA,B422)</f>
        <v>5</v>
      </c>
      <c r="M422" s="2" t="str">
        <f>LEFT(C422,1)&amp;LEFT(D422,1)&amp;VLOOKUP(E422,lookups!G:H,2,FALSE)</f>
        <v>HSV</v>
      </c>
    </row>
    <row r="423" spans="1:13" ht="11.25" customHeight="1" x14ac:dyDescent="0.2">
      <c r="A423" s="2" t="str">
        <f t="shared" si="36"/>
        <v>HerenSabelEK Vet 60-69Cognac</v>
      </c>
      <c r="B423" s="66">
        <f t="shared" si="37"/>
        <v>422</v>
      </c>
      <c r="C423" s="3" t="s">
        <v>26</v>
      </c>
      <c r="D423" s="3" t="s">
        <v>31</v>
      </c>
      <c r="E423" s="3" t="s">
        <v>3035</v>
      </c>
      <c r="F423" s="3" t="s">
        <v>3037</v>
      </c>
      <c r="G423" s="3" t="s">
        <v>498</v>
      </c>
      <c r="H423" s="4">
        <v>43618</v>
      </c>
      <c r="I423" s="4">
        <v>43618</v>
      </c>
      <c r="J423" s="67">
        <f t="shared" si="38"/>
        <v>43611</v>
      </c>
      <c r="K423" s="67">
        <f t="shared" si="39"/>
        <v>43590</v>
      </c>
      <c r="L423" s="66">
        <f>COUNTIF(aanmeldingen!AA:AA,B423)</f>
        <v>1</v>
      </c>
      <c r="M423" s="2" t="str">
        <f>LEFT(C423,1)&amp;LEFT(D423,1)&amp;VLOOKUP(E423,lookups!G:H,2,FALSE)</f>
        <v>HSV</v>
      </c>
    </row>
    <row r="424" spans="1:13" ht="11.25" customHeight="1" x14ac:dyDescent="0.2">
      <c r="A424" s="2" t="str">
        <f t="shared" si="36"/>
        <v>DamesSabelEKDusseldorf</v>
      </c>
      <c r="B424" s="66">
        <f t="shared" si="37"/>
        <v>423</v>
      </c>
      <c r="C424" s="3" t="s">
        <v>23</v>
      </c>
      <c r="D424" s="3" t="s">
        <v>31</v>
      </c>
      <c r="E424" s="3" t="s">
        <v>514</v>
      </c>
      <c r="F424" s="3" t="s">
        <v>4901</v>
      </c>
      <c r="G424" s="3" t="s">
        <v>493</v>
      </c>
      <c r="H424" s="4">
        <v>43633</v>
      </c>
      <c r="I424" s="4">
        <v>43633</v>
      </c>
      <c r="J424" s="67">
        <f t="shared" si="38"/>
        <v>43626</v>
      </c>
      <c r="K424" s="67">
        <f t="shared" si="39"/>
        <v>43605</v>
      </c>
      <c r="L424" s="66">
        <f>COUNTIF(aanmeldingen!AA:AA,B424)</f>
        <v>0</v>
      </c>
      <c r="M424" s="2" t="str">
        <f>LEFT(C424,1)&amp;LEFT(D424,1)&amp;VLOOKUP(E424,lookups!G:H,2,FALSE)</f>
        <v>DSS</v>
      </c>
    </row>
    <row r="425" spans="1:13" ht="11.25" customHeight="1" x14ac:dyDescent="0.2">
      <c r="A425" s="2" t="str">
        <f t="shared" si="36"/>
        <v>HerenFloretEKDusseldorf</v>
      </c>
      <c r="B425" s="66">
        <f t="shared" si="37"/>
        <v>424</v>
      </c>
      <c r="C425" s="3" t="s">
        <v>26</v>
      </c>
      <c r="D425" s="3" t="s">
        <v>28</v>
      </c>
      <c r="E425" s="3" t="s">
        <v>514</v>
      </c>
      <c r="F425" s="3" t="s">
        <v>4901</v>
      </c>
      <c r="G425" s="3" t="s">
        <v>493</v>
      </c>
      <c r="H425" s="4">
        <v>43633</v>
      </c>
      <c r="I425" s="4">
        <v>43633</v>
      </c>
      <c r="J425" s="67">
        <f t="shared" si="38"/>
        <v>43626</v>
      </c>
      <c r="K425" s="67">
        <f t="shared" si="39"/>
        <v>43605</v>
      </c>
      <c r="L425" s="66">
        <f>COUNTIF(aanmeldingen!AA:AA,B425)</f>
        <v>4</v>
      </c>
      <c r="M425" s="2" t="str">
        <f>LEFT(C425,1)&amp;LEFT(D425,1)&amp;VLOOKUP(E425,lookups!G:H,2,FALSE)</f>
        <v>HFS</v>
      </c>
    </row>
    <row r="426" spans="1:13" ht="11.25" customHeight="1" x14ac:dyDescent="0.2">
      <c r="A426" s="2" t="str">
        <f t="shared" si="36"/>
        <v>DamesFloretEKDusseldorf</v>
      </c>
      <c r="B426" s="66">
        <f t="shared" si="37"/>
        <v>425</v>
      </c>
      <c r="C426" s="3" t="s">
        <v>23</v>
      </c>
      <c r="D426" s="3" t="s">
        <v>28</v>
      </c>
      <c r="E426" s="3" t="s">
        <v>514</v>
      </c>
      <c r="F426" s="3" t="s">
        <v>4901</v>
      </c>
      <c r="G426" s="3" t="s">
        <v>493</v>
      </c>
      <c r="H426" s="4">
        <v>43634</v>
      </c>
      <c r="I426" s="4">
        <v>43634</v>
      </c>
      <c r="J426" s="67">
        <f t="shared" si="38"/>
        <v>43627</v>
      </c>
      <c r="K426" s="67">
        <f t="shared" si="39"/>
        <v>43606</v>
      </c>
      <c r="L426" s="66">
        <f>COUNTIF(aanmeldingen!AA:AA,B426)</f>
        <v>1</v>
      </c>
      <c r="M426" s="2" t="str">
        <f>LEFT(C426,1)&amp;LEFT(D426,1)&amp;VLOOKUP(E426,lookups!G:H,2,FALSE)</f>
        <v>DFS</v>
      </c>
    </row>
    <row r="427" spans="1:13" ht="11.25" customHeight="1" x14ac:dyDescent="0.2">
      <c r="A427" s="2" t="str">
        <f t="shared" si="36"/>
        <v>HerenDegenEKDusseldorf</v>
      </c>
      <c r="B427" s="66">
        <f t="shared" si="37"/>
        <v>426</v>
      </c>
      <c r="C427" s="3" t="s">
        <v>26</v>
      </c>
      <c r="D427" s="3" t="s">
        <v>24</v>
      </c>
      <c r="E427" s="3" t="s">
        <v>514</v>
      </c>
      <c r="F427" s="3" t="s">
        <v>4901</v>
      </c>
      <c r="G427" s="3" t="s">
        <v>493</v>
      </c>
      <c r="H427" s="4">
        <v>43634</v>
      </c>
      <c r="I427" s="4">
        <v>43634</v>
      </c>
      <c r="J427" s="67">
        <f t="shared" si="38"/>
        <v>43627</v>
      </c>
      <c r="K427" s="67">
        <f t="shared" si="39"/>
        <v>43606</v>
      </c>
      <c r="L427" s="66">
        <f>COUNTIF(aanmeldingen!AA:AA,B427)</f>
        <v>4</v>
      </c>
      <c r="M427" s="2" t="str">
        <f>LEFT(C427,1)&amp;LEFT(D427,1)&amp;VLOOKUP(E427,lookups!G:H,2,FALSE)</f>
        <v>HDS</v>
      </c>
    </row>
    <row r="428" spans="1:13" ht="11.25" customHeight="1" x14ac:dyDescent="0.2">
      <c r="A428" s="2" t="str">
        <f t="shared" si="36"/>
        <v>DamesDegenEKDusseldorf</v>
      </c>
      <c r="B428" s="66">
        <f t="shared" si="37"/>
        <v>427</v>
      </c>
      <c r="C428" s="3" t="s">
        <v>23</v>
      </c>
      <c r="D428" s="3" t="s">
        <v>24</v>
      </c>
      <c r="E428" s="3" t="s">
        <v>514</v>
      </c>
      <c r="F428" s="3" t="s">
        <v>4901</v>
      </c>
      <c r="G428" s="3" t="s">
        <v>493</v>
      </c>
      <c r="H428" s="4">
        <v>43635</v>
      </c>
      <c r="I428" s="4">
        <v>43635</v>
      </c>
      <c r="J428" s="67">
        <f t="shared" si="38"/>
        <v>43628</v>
      </c>
      <c r="K428" s="67">
        <f t="shared" si="39"/>
        <v>43607</v>
      </c>
      <c r="L428" s="66">
        <f>COUNTIF(aanmeldingen!AA:AA,B428)</f>
        <v>2</v>
      </c>
      <c r="M428" s="2" t="str">
        <f>LEFT(C428,1)&amp;LEFT(D428,1)&amp;VLOOKUP(E428,lookups!G:H,2,FALSE)</f>
        <v>DDS</v>
      </c>
    </row>
    <row r="429" spans="1:13" ht="11.25" customHeight="1" x14ac:dyDescent="0.2">
      <c r="A429" s="2" t="str">
        <f t="shared" si="36"/>
        <v>HerenSabelEKDusseldorf</v>
      </c>
      <c r="B429" s="66">
        <f t="shared" si="37"/>
        <v>428</v>
      </c>
      <c r="C429" s="3" t="s">
        <v>26</v>
      </c>
      <c r="D429" s="3" t="s">
        <v>31</v>
      </c>
      <c r="E429" s="3" t="s">
        <v>514</v>
      </c>
      <c r="F429" s="3" t="s">
        <v>4901</v>
      </c>
      <c r="G429" s="3" t="s">
        <v>493</v>
      </c>
      <c r="H429" s="4">
        <v>43635</v>
      </c>
      <c r="I429" s="4">
        <v>43635</v>
      </c>
      <c r="J429" s="67">
        <f t="shared" si="38"/>
        <v>43628</v>
      </c>
      <c r="K429" s="67">
        <f t="shared" si="39"/>
        <v>43607</v>
      </c>
      <c r="L429" s="66">
        <f>COUNTIF(aanmeldingen!AA:AA,B429)</f>
        <v>0</v>
      </c>
      <c r="M429" s="2" t="str">
        <f>LEFT(C429,1)&amp;LEFT(D429,1)&amp;VLOOKUP(E429,lookups!G:H,2,FALSE)</f>
        <v>HSS</v>
      </c>
    </row>
    <row r="430" spans="1:13" ht="11.25" customHeight="1" x14ac:dyDescent="0.2">
      <c r="A430" s="2" t="str">
        <f>C430&amp;D430&amp;E430&amp;F430</f>
        <v>DamesSabelEK EqDusseldorf</v>
      </c>
      <c r="B430" s="66">
        <f t="shared" si="37"/>
        <v>429</v>
      </c>
      <c r="C430" s="3" t="s">
        <v>23</v>
      </c>
      <c r="D430" s="3" t="s">
        <v>31</v>
      </c>
      <c r="E430" s="3" t="s">
        <v>513</v>
      </c>
      <c r="F430" s="3" t="s">
        <v>4901</v>
      </c>
      <c r="G430" s="3" t="s">
        <v>493</v>
      </c>
      <c r="H430" s="4">
        <v>43636</v>
      </c>
      <c r="I430" s="4">
        <v>43636</v>
      </c>
      <c r="J430" s="67">
        <f t="shared" si="38"/>
        <v>43629</v>
      </c>
      <c r="K430" s="67">
        <f t="shared" si="39"/>
        <v>43608</v>
      </c>
      <c r="L430" s="66">
        <f>COUNTIF(aanmeldingen!AA:AA,B430)</f>
        <v>0</v>
      </c>
      <c r="M430" s="2" t="str">
        <f>LEFT(C430,1)&amp;LEFT(D430,1)&amp;VLOOKUP(E430,lookups!G:H,2,FALSE)</f>
        <v>DSS</v>
      </c>
    </row>
    <row r="431" spans="1:13" ht="11.25" customHeight="1" x14ac:dyDescent="0.2">
      <c r="A431" s="2" t="str">
        <f>C431&amp;D431&amp;E431&amp;F431</f>
        <v>HerenFloretEK EqDusseldorf</v>
      </c>
      <c r="B431" s="66">
        <f t="shared" si="37"/>
        <v>430</v>
      </c>
      <c r="C431" s="3" t="s">
        <v>26</v>
      </c>
      <c r="D431" s="3" t="s">
        <v>28</v>
      </c>
      <c r="E431" s="3" t="s">
        <v>513</v>
      </c>
      <c r="F431" s="3" t="s">
        <v>4901</v>
      </c>
      <c r="G431" s="3" t="s">
        <v>493</v>
      </c>
      <c r="H431" s="4">
        <v>43636</v>
      </c>
      <c r="I431" s="4">
        <v>43636</v>
      </c>
      <c r="J431" s="67">
        <f t="shared" ref="J431:J453" si="40">H431-7</f>
        <v>43629</v>
      </c>
      <c r="K431" s="67">
        <f t="shared" ref="K431:K453" si="41">H431-28</f>
        <v>43608</v>
      </c>
      <c r="L431" s="66">
        <f>COUNTIF(aanmeldingen!AA:AA,B431)</f>
        <v>4</v>
      </c>
      <c r="M431" s="2" t="str">
        <f>LEFT(C431,1)&amp;LEFT(D431,1)&amp;VLOOKUP(E431,lookups!G:H,2,FALSE)</f>
        <v>HFS</v>
      </c>
    </row>
    <row r="432" spans="1:13" ht="11.25" customHeight="1" x14ac:dyDescent="0.2">
      <c r="A432" s="2" t="str">
        <f t="shared" si="36"/>
        <v>DamesFloretEK EqDusseldorf</v>
      </c>
      <c r="B432" s="66">
        <f t="shared" si="37"/>
        <v>431</v>
      </c>
      <c r="C432" s="3" t="s">
        <v>23</v>
      </c>
      <c r="D432" s="3" t="s">
        <v>28</v>
      </c>
      <c r="E432" s="3" t="s">
        <v>513</v>
      </c>
      <c r="F432" s="3" t="s">
        <v>4901</v>
      </c>
      <c r="G432" s="3" t="s">
        <v>493</v>
      </c>
      <c r="H432" s="4">
        <v>43637</v>
      </c>
      <c r="I432" s="4">
        <v>43637</v>
      </c>
      <c r="J432" s="67">
        <f t="shared" si="40"/>
        <v>43630</v>
      </c>
      <c r="K432" s="67">
        <f t="shared" si="41"/>
        <v>43609</v>
      </c>
      <c r="L432" s="66">
        <f>COUNTIF(aanmeldingen!AA:AA,B432)</f>
        <v>0</v>
      </c>
      <c r="M432" s="2" t="str">
        <f>LEFT(C432,1)&amp;LEFT(D432,1)&amp;VLOOKUP(E432,lookups!G:H,2,FALSE)</f>
        <v>DFS</v>
      </c>
    </row>
    <row r="433" spans="1:13" ht="11.25" customHeight="1" x14ac:dyDescent="0.2">
      <c r="A433" s="2" t="str">
        <f t="shared" si="36"/>
        <v>HerenDegenEK EqDusseldorf</v>
      </c>
      <c r="B433" s="66">
        <f t="shared" si="37"/>
        <v>432</v>
      </c>
      <c r="C433" s="3" t="s">
        <v>26</v>
      </c>
      <c r="D433" s="3" t="s">
        <v>24</v>
      </c>
      <c r="E433" s="3" t="s">
        <v>513</v>
      </c>
      <c r="F433" s="3" t="s">
        <v>4901</v>
      </c>
      <c r="G433" s="3" t="s">
        <v>493</v>
      </c>
      <c r="H433" s="4">
        <v>43637</v>
      </c>
      <c r="I433" s="4">
        <v>43637</v>
      </c>
      <c r="J433" s="67">
        <f t="shared" si="40"/>
        <v>43630</v>
      </c>
      <c r="K433" s="67">
        <f t="shared" si="41"/>
        <v>43609</v>
      </c>
      <c r="L433" s="66">
        <f>COUNTIF(aanmeldingen!AA:AA,B433)</f>
        <v>4</v>
      </c>
      <c r="M433" s="2" t="str">
        <f>LEFT(C433,1)&amp;LEFT(D433,1)&amp;VLOOKUP(E433,lookups!G:H,2,FALSE)</f>
        <v>HDS</v>
      </c>
    </row>
    <row r="434" spans="1:13" ht="11.25" customHeight="1" x14ac:dyDescent="0.2">
      <c r="A434" s="2" t="str">
        <f t="shared" si="36"/>
        <v>DamesDegenEK EqDusseldorf</v>
      </c>
      <c r="B434" s="66">
        <f t="shared" si="37"/>
        <v>433</v>
      </c>
      <c r="C434" s="3" t="s">
        <v>23</v>
      </c>
      <c r="D434" s="3" t="s">
        <v>24</v>
      </c>
      <c r="E434" s="3" t="s">
        <v>513</v>
      </c>
      <c r="F434" s="3" t="s">
        <v>4901</v>
      </c>
      <c r="G434" s="3" t="s">
        <v>493</v>
      </c>
      <c r="H434" s="4">
        <v>43638</v>
      </c>
      <c r="I434" s="4">
        <v>43638</v>
      </c>
      <c r="J434" s="67">
        <f t="shared" si="40"/>
        <v>43631</v>
      </c>
      <c r="K434" s="67">
        <f t="shared" si="41"/>
        <v>43610</v>
      </c>
      <c r="L434" s="66">
        <f>COUNTIF(aanmeldingen!AA:AA,B434)</f>
        <v>0</v>
      </c>
      <c r="M434" s="2" t="str">
        <f>LEFT(C434,1)&amp;LEFT(D434,1)&amp;VLOOKUP(E434,lookups!G:H,2,FALSE)</f>
        <v>DDS</v>
      </c>
    </row>
    <row r="435" spans="1:13" ht="11.25" customHeight="1" x14ac:dyDescent="0.2">
      <c r="A435" s="2" t="str">
        <f t="shared" si="36"/>
        <v>HerenSabelEK EqDusseldorf</v>
      </c>
      <c r="B435" s="66">
        <f t="shared" si="37"/>
        <v>434</v>
      </c>
      <c r="C435" s="3" t="s">
        <v>26</v>
      </c>
      <c r="D435" s="3" t="s">
        <v>31</v>
      </c>
      <c r="E435" s="3" t="s">
        <v>513</v>
      </c>
      <c r="F435" s="3" t="s">
        <v>4901</v>
      </c>
      <c r="G435" s="3" t="s">
        <v>493</v>
      </c>
      <c r="H435" s="4">
        <v>43638</v>
      </c>
      <c r="I435" s="4">
        <v>43638</v>
      </c>
      <c r="J435" s="67">
        <f t="shared" si="40"/>
        <v>43631</v>
      </c>
      <c r="K435" s="67">
        <f t="shared" si="41"/>
        <v>43610</v>
      </c>
      <c r="L435" s="66">
        <f>COUNTIF(aanmeldingen!AA:AA,B435)</f>
        <v>0</v>
      </c>
      <c r="M435" s="2" t="str">
        <f>LEFT(C435,1)&amp;LEFT(D435,1)&amp;VLOOKUP(E435,lookups!G:H,2,FALSE)</f>
        <v>HSS</v>
      </c>
    </row>
    <row r="436" spans="1:13" ht="11.25" customHeight="1" x14ac:dyDescent="0.2">
      <c r="A436" s="2" t="str">
        <f t="shared" si="36"/>
        <v>DamesDegenWKBudapest</v>
      </c>
      <c r="B436" s="66">
        <f t="shared" si="37"/>
        <v>435</v>
      </c>
      <c r="C436" s="3" t="s">
        <v>23</v>
      </c>
      <c r="D436" s="3" t="s">
        <v>24</v>
      </c>
      <c r="E436" s="3" t="s">
        <v>516</v>
      </c>
      <c r="F436" s="3" t="s">
        <v>484</v>
      </c>
      <c r="G436" s="3" t="s">
        <v>485</v>
      </c>
      <c r="H436" s="4">
        <v>43660</v>
      </c>
      <c r="I436" s="4">
        <v>43691</v>
      </c>
      <c r="J436" s="67">
        <f t="shared" si="40"/>
        <v>43653</v>
      </c>
      <c r="K436" s="67">
        <f t="shared" si="41"/>
        <v>43632</v>
      </c>
      <c r="L436" s="66">
        <f>COUNTIF(aanmeldingen!AA:AA,B436)</f>
        <v>0</v>
      </c>
      <c r="M436" s="2" t="str">
        <f>LEFT(C436,1)&amp;LEFT(D436,1)&amp;VLOOKUP(E436,lookups!G:H,2,FALSE)</f>
        <v>DDS</v>
      </c>
    </row>
    <row r="437" spans="1:13" ht="11.25" customHeight="1" x14ac:dyDescent="0.2">
      <c r="A437" s="2" t="str">
        <f t="shared" si="36"/>
        <v>DamesDegenWK EqBudapest</v>
      </c>
      <c r="B437" s="66">
        <f t="shared" si="37"/>
        <v>436</v>
      </c>
      <c r="C437" s="3" t="s">
        <v>23</v>
      </c>
      <c r="D437" s="3" t="s">
        <v>24</v>
      </c>
      <c r="E437" s="3" t="s">
        <v>515</v>
      </c>
      <c r="F437" s="3" t="s">
        <v>484</v>
      </c>
      <c r="G437" s="3" t="s">
        <v>485</v>
      </c>
      <c r="H437" s="4">
        <v>43660</v>
      </c>
      <c r="I437" s="4">
        <v>43691</v>
      </c>
      <c r="J437" s="67">
        <f t="shared" si="40"/>
        <v>43653</v>
      </c>
      <c r="K437" s="67">
        <f t="shared" si="41"/>
        <v>43632</v>
      </c>
      <c r="L437" s="66">
        <f>COUNTIF(aanmeldingen!AA:AA,B437)</f>
        <v>0</v>
      </c>
      <c r="M437" s="2" t="str">
        <f>LEFT(C437,1)&amp;LEFT(D437,1)&amp;VLOOKUP(E437,lookups!G:H,2,FALSE)</f>
        <v>DDS</v>
      </c>
    </row>
    <row r="438" spans="1:13" ht="11.25" customHeight="1" x14ac:dyDescent="0.2">
      <c r="A438" s="2" t="str">
        <f t="shared" si="36"/>
        <v>DamesFloretWKBudapest</v>
      </c>
      <c r="B438" s="66">
        <f t="shared" si="37"/>
        <v>437</v>
      </c>
      <c r="C438" s="3" t="s">
        <v>23</v>
      </c>
      <c r="D438" s="3" t="s">
        <v>28</v>
      </c>
      <c r="E438" s="3" t="s">
        <v>516</v>
      </c>
      <c r="F438" s="3" t="s">
        <v>484</v>
      </c>
      <c r="G438" s="3" t="s">
        <v>485</v>
      </c>
      <c r="H438" s="4">
        <v>43660</v>
      </c>
      <c r="I438" s="4">
        <v>43691</v>
      </c>
      <c r="J438" s="67">
        <f t="shared" si="40"/>
        <v>43653</v>
      </c>
      <c r="K438" s="67">
        <f t="shared" si="41"/>
        <v>43632</v>
      </c>
      <c r="L438" s="66">
        <f>COUNTIF(aanmeldingen!AA:AA,B438)</f>
        <v>0</v>
      </c>
      <c r="M438" s="2" t="str">
        <f>LEFT(C438,1)&amp;LEFT(D438,1)&amp;VLOOKUP(E438,lookups!G:H,2,FALSE)</f>
        <v>DFS</v>
      </c>
    </row>
    <row r="439" spans="1:13" ht="11.25" customHeight="1" x14ac:dyDescent="0.2">
      <c r="A439" s="2" t="str">
        <f t="shared" si="36"/>
        <v>DamesFloretWK EqBudapest</v>
      </c>
      <c r="B439" s="66">
        <f t="shared" si="37"/>
        <v>438</v>
      </c>
      <c r="C439" s="3" t="s">
        <v>23</v>
      </c>
      <c r="D439" s="3" t="s">
        <v>28</v>
      </c>
      <c r="E439" s="3" t="s">
        <v>515</v>
      </c>
      <c r="F439" s="3" t="s">
        <v>484</v>
      </c>
      <c r="G439" s="3" t="s">
        <v>485</v>
      </c>
      <c r="H439" s="4">
        <v>43660</v>
      </c>
      <c r="I439" s="4">
        <v>43691</v>
      </c>
      <c r="J439" s="67">
        <f t="shared" si="40"/>
        <v>43653</v>
      </c>
      <c r="K439" s="67">
        <f t="shared" si="41"/>
        <v>43632</v>
      </c>
      <c r="L439" s="66">
        <f>COUNTIF(aanmeldingen!AA:AA,B439)</f>
        <v>0</v>
      </c>
      <c r="M439" s="2" t="str">
        <f>LEFT(C439,1)&amp;LEFT(D439,1)&amp;VLOOKUP(E439,lookups!G:H,2,FALSE)</f>
        <v>DFS</v>
      </c>
    </row>
    <row r="440" spans="1:13" ht="11.25" customHeight="1" x14ac:dyDescent="0.2">
      <c r="A440" s="2" t="str">
        <f t="shared" si="36"/>
        <v>DamesSabelWKBudapest</v>
      </c>
      <c r="B440" s="66">
        <f t="shared" si="37"/>
        <v>439</v>
      </c>
      <c r="C440" s="3" t="s">
        <v>23</v>
      </c>
      <c r="D440" s="3" t="s">
        <v>31</v>
      </c>
      <c r="E440" s="3" t="s">
        <v>516</v>
      </c>
      <c r="F440" s="3" t="s">
        <v>484</v>
      </c>
      <c r="G440" s="3" t="s">
        <v>485</v>
      </c>
      <c r="H440" s="4">
        <v>43660</v>
      </c>
      <c r="I440" s="4">
        <v>43691</v>
      </c>
      <c r="J440" s="67">
        <f t="shared" si="40"/>
        <v>43653</v>
      </c>
      <c r="K440" s="67">
        <f t="shared" si="41"/>
        <v>43632</v>
      </c>
      <c r="L440" s="66">
        <f>COUNTIF(aanmeldingen!AA:AA,B440)</f>
        <v>0</v>
      </c>
      <c r="M440" s="2" t="str">
        <f>LEFT(C440,1)&amp;LEFT(D440,1)&amp;VLOOKUP(E440,lookups!G:H,2,FALSE)</f>
        <v>DSS</v>
      </c>
    </row>
    <row r="441" spans="1:13" ht="11.25" customHeight="1" x14ac:dyDescent="0.2">
      <c r="A441" s="2" t="str">
        <f t="shared" si="36"/>
        <v>DamesSabelWK EqBudapest</v>
      </c>
      <c r="B441" s="66">
        <f t="shared" si="37"/>
        <v>440</v>
      </c>
      <c r="C441" s="3" t="s">
        <v>23</v>
      </c>
      <c r="D441" s="3" t="s">
        <v>31</v>
      </c>
      <c r="E441" s="3" t="s">
        <v>515</v>
      </c>
      <c r="F441" s="3" t="s">
        <v>484</v>
      </c>
      <c r="G441" s="3" t="s">
        <v>485</v>
      </c>
      <c r="H441" s="4">
        <v>43660</v>
      </c>
      <c r="I441" s="4">
        <v>43691</v>
      </c>
      <c r="J441" s="67">
        <f t="shared" si="40"/>
        <v>43653</v>
      </c>
      <c r="K441" s="67">
        <f t="shared" si="41"/>
        <v>43632</v>
      </c>
      <c r="L441" s="66">
        <f>COUNTIF(aanmeldingen!AA:AA,B441)</f>
        <v>0</v>
      </c>
      <c r="M441" s="2" t="str">
        <f>LEFT(C441,1)&amp;LEFT(D441,1)&amp;VLOOKUP(E441,lookups!G:H,2,FALSE)</f>
        <v>DSS</v>
      </c>
    </row>
    <row r="442" spans="1:13" ht="11.25" customHeight="1" x14ac:dyDescent="0.2">
      <c r="A442" s="2" t="str">
        <f t="shared" si="36"/>
        <v>HerenDegenWKBudapest</v>
      </c>
      <c r="B442" s="66">
        <f t="shared" si="37"/>
        <v>441</v>
      </c>
      <c r="C442" s="3" t="s">
        <v>26</v>
      </c>
      <c r="D442" s="3" t="s">
        <v>24</v>
      </c>
      <c r="E442" s="3" t="s">
        <v>516</v>
      </c>
      <c r="F442" s="3" t="s">
        <v>484</v>
      </c>
      <c r="G442" s="3" t="s">
        <v>485</v>
      </c>
      <c r="H442" s="4">
        <v>43660</v>
      </c>
      <c r="I442" s="4">
        <v>43691</v>
      </c>
      <c r="J442" s="67">
        <f t="shared" si="40"/>
        <v>43653</v>
      </c>
      <c r="K442" s="67">
        <f t="shared" si="41"/>
        <v>43632</v>
      </c>
      <c r="L442" s="66">
        <f>COUNTIF(aanmeldingen!AA:AA,B442)</f>
        <v>0</v>
      </c>
      <c r="M442" s="2" t="str">
        <f>LEFT(C442,1)&amp;LEFT(D442,1)&amp;VLOOKUP(E442,lookups!G:H,2,FALSE)</f>
        <v>HDS</v>
      </c>
    </row>
    <row r="443" spans="1:13" ht="11.25" customHeight="1" x14ac:dyDescent="0.2">
      <c r="A443" s="2" t="str">
        <f t="shared" si="36"/>
        <v>HerenDegenWK EqBudapest</v>
      </c>
      <c r="B443" s="66">
        <f t="shared" si="37"/>
        <v>442</v>
      </c>
      <c r="C443" s="3" t="s">
        <v>26</v>
      </c>
      <c r="D443" s="3" t="s">
        <v>24</v>
      </c>
      <c r="E443" s="3" t="s">
        <v>515</v>
      </c>
      <c r="F443" s="3" t="s">
        <v>484</v>
      </c>
      <c r="G443" s="3" t="s">
        <v>485</v>
      </c>
      <c r="H443" s="4">
        <v>43660</v>
      </c>
      <c r="I443" s="4">
        <v>43691</v>
      </c>
      <c r="J443" s="67">
        <f t="shared" si="40"/>
        <v>43653</v>
      </c>
      <c r="K443" s="67">
        <f t="shared" si="41"/>
        <v>43632</v>
      </c>
      <c r="L443" s="66">
        <f>COUNTIF(aanmeldingen!AA:AA,B443)</f>
        <v>0</v>
      </c>
      <c r="M443" s="2" t="str">
        <f>LEFT(C443,1)&amp;LEFT(D443,1)&amp;VLOOKUP(E443,lookups!G:H,2,FALSE)</f>
        <v>HDS</v>
      </c>
    </row>
    <row r="444" spans="1:13" ht="11.25" customHeight="1" x14ac:dyDescent="0.2">
      <c r="A444" s="2" t="str">
        <f t="shared" si="36"/>
        <v>HerenFloretWKBudapest</v>
      </c>
      <c r="B444" s="66">
        <f t="shared" si="37"/>
        <v>443</v>
      </c>
      <c r="C444" s="3" t="s">
        <v>26</v>
      </c>
      <c r="D444" s="3" t="s">
        <v>28</v>
      </c>
      <c r="E444" s="3" t="s">
        <v>516</v>
      </c>
      <c r="F444" s="3" t="s">
        <v>484</v>
      </c>
      <c r="G444" s="3" t="s">
        <v>485</v>
      </c>
      <c r="H444" s="4">
        <v>43660</v>
      </c>
      <c r="I444" s="4">
        <v>43691</v>
      </c>
      <c r="J444" s="67">
        <f t="shared" si="40"/>
        <v>43653</v>
      </c>
      <c r="K444" s="67">
        <f t="shared" si="41"/>
        <v>43632</v>
      </c>
      <c r="L444" s="66">
        <f>COUNTIF(aanmeldingen!AA:AA,B444)</f>
        <v>0</v>
      </c>
      <c r="M444" s="2" t="str">
        <f>LEFT(C444,1)&amp;LEFT(D444,1)&amp;VLOOKUP(E444,lookups!G:H,2,FALSE)</f>
        <v>HFS</v>
      </c>
    </row>
    <row r="445" spans="1:13" ht="11.25" customHeight="1" x14ac:dyDescent="0.2">
      <c r="A445" s="2" t="str">
        <f t="shared" si="36"/>
        <v>HerenFloretWK EqBudapest</v>
      </c>
      <c r="B445" s="66">
        <f t="shared" si="37"/>
        <v>444</v>
      </c>
      <c r="C445" s="3" t="s">
        <v>26</v>
      </c>
      <c r="D445" s="3" t="s">
        <v>28</v>
      </c>
      <c r="E445" s="3" t="s">
        <v>515</v>
      </c>
      <c r="F445" s="3" t="s">
        <v>484</v>
      </c>
      <c r="G445" s="3" t="s">
        <v>485</v>
      </c>
      <c r="H445" s="4">
        <v>43660</v>
      </c>
      <c r="I445" s="4">
        <v>43691</v>
      </c>
      <c r="J445" s="67">
        <f t="shared" si="40"/>
        <v>43653</v>
      </c>
      <c r="K445" s="67">
        <f t="shared" si="41"/>
        <v>43632</v>
      </c>
      <c r="L445" s="66">
        <f>COUNTIF(aanmeldingen!AA:AA,B445)</f>
        <v>0</v>
      </c>
      <c r="M445" s="2" t="str">
        <f>LEFT(C445,1)&amp;LEFT(D445,1)&amp;VLOOKUP(E445,lookups!G:H,2,FALSE)</f>
        <v>HFS</v>
      </c>
    </row>
    <row r="446" spans="1:13" ht="11.25" customHeight="1" x14ac:dyDescent="0.2">
      <c r="A446" s="2" t="str">
        <f t="shared" si="36"/>
        <v>HerenSabelWKBudapest</v>
      </c>
      <c r="B446" s="66">
        <f t="shared" si="37"/>
        <v>445</v>
      </c>
      <c r="C446" s="3" t="s">
        <v>26</v>
      </c>
      <c r="D446" s="3" t="s">
        <v>31</v>
      </c>
      <c r="E446" s="3" t="s">
        <v>516</v>
      </c>
      <c r="F446" s="3" t="s">
        <v>484</v>
      </c>
      <c r="G446" s="3" t="s">
        <v>485</v>
      </c>
      <c r="H446" s="4">
        <v>43660</v>
      </c>
      <c r="I446" s="4">
        <v>43691</v>
      </c>
      <c r="J446" s="67">
        <f t="shared" si="40"/>
        <v>43653</v>
      </c>
      <c r="K446" s="67">
        <f t="shared" si="41"/>
        <v>43632</v>
      </c>
      <c r="L446" s="66">
        <f>COUNTIF(aanmeldingen!AA:AA,B446)</f>
        <v>0</v>
      </c>
      <c r="M446" s="2" t="str">
        <f>LEFT(C446,1)&amp;LEFT(D446,1)&amp;VLOOKUP(E446,lookups!G:H,2,FALSE)</f>
        <v>HSS</v>
      </c>
    </row>
    <row r="447" spans="1:13" ht="11.25" customHeight="1" x14ac:dyDescent="0.2">
      <c r="A447" s="2" t="str">
        <f t="shared" si="36"/>
        <v>HerenSabelWK EqBudapest</v>
      </c>
      <c r="B447" s="66">
        <f t="shared" si="37"/>
        <v>446</v>
      </c>
      <c r="C447" s="3" t="s">
        <v>26</v>
      </c>
      <c r="D447" s="3" t="s">
        <v>31</v>
      </c>
      <c r="E447" s="3" t="s">
        <v>515</v>
      </c>
      <c r="F447" s="3" t="s">
        <v>484</v>
      </c>
      <c r="G447" s="3" t="s">
        <v>485</v>
      </c>
      <c r="H447" s="4">
        <v>43660</v>
      </c>
      <c r="I447" s="4">
        <v>43691</v>
      </c>
      <c r="J447" s="67">
        <f t="shared" si="40"/>
        <v>43653</v>
      </c>
      <c r="K447" s="67">
        <f t="shared" si="41"/>
        <v>43632</v>
      </c>
      <c r="L447" s="66">
        <f>COUNTIF(aanmeldingen!AA:AA,B447)</f>
        <v>0</v>
      </c>
      <c r="M447" s="2" t="str">
        <f>LEFT(C447,1)&amp;LEFT(D447,1)&amp;VLOOKUP(E447,lookups!G:H,2,FALSE)</f>
        <v>HSS</v>
      </c>
    </row>
    <row r="448" spans="1:13" ht="11.25" customHeight="1" x14ac:dyDescent="0.2">
      <c r="A448" s="2" t="str">
        <f t="shared" si="36"/>
        <v>DamesDegenWK VetCairo</v>
      </c>
      <c r="B448" s="66">
        <f t="shared" si="37"/>
        <v>447</v>
      </c>
      <c r="C448" s="3" t="s">
        <v>23</v>
      </c>
      <c r="D448" s="3" t="s">
        <v>24</v>
      </c>
      <c r="E448" s="3" t="s">
        <v>693</v>
      </c>
      <c r="F448" s="3" t="s">
        <v>3029</v>
      </c>
      <c r="G448" s="3" t="s">
        <v>1213</v>
      </c>
      <c r="H448" s="4">
        <v>43743</v>
      </c>
      <c r="I448" s="4">
        <v>43748</v>
      </c>
      <c r="J448" s="67">
        <f t="shared" si="40"/>
        <v>43736</v>
      </c>
      <c r="K448" s="67">
        <f t="shared" si="41"/>
        <v>43715</v>
      </c>
      <c r="L448" s="66">
        <f>COUNTIF(aanmeldingen!AA:AA,B448)</f>
        <v>0</v>
      </c>
      <c r="M448" s="2" t="str">
        <f>LEFT(C448,1)&amp;LEFT(D448,1)&amp;VLOOKUP(E448,lookups!G:H,2,FALSE)</f>
        <v>DDV</v>
      </c>
    </row>
    <row r="449" spans="1:13" ht="11.25" customHeight="1" x14ac:dyDescent="0.2">
      <c r="A449" s="2" t="str">
        <f t="shared" si="36"/>
        <v>DamesFloretWK VetCairo</v>
      </c>
      <c r="B449" s="66">
        <f t="shared" si="37"/>
        <v>448</v>
      </c>
      <c r="C449" s="3" t="s">
        <v>23</v>
      </c>
      <c r="D449" s="3" t="s">
        <v>28</v>
      </c>
      <c r="E449" s="3" t="s">
        <v>693</v>
      </c>
      <c r="F449" s="3" t="s">
        <v>3029</v>
      </c>
      <c r="G449" s="3" t="s">
        <v>1213</v>
      </c>
      <c r="H449" s="4">
        <v>43743</v>
      </c>
      <c r="I449" s="4">
        <v>43748</v>
      </c>
      <c r="J449" s="67">
        <f t="shared" si="40"/>
        <v>43736</v>
      </c>
      <c r="K449" s="67">
        <f t="shared" si="41"/>
        <v>43715</v>
      </c>
      <c r="L449" s="66">
        <f>COUNTIF(aanmeldingen!AA:AA,B449)</f>
        <v>0</v>
      </c>
      <c r="M449" s="2" t="str">
        <f>LEFT(C449,1)&amp;LEFT(D449,1)&amp;VLOOKUP(E449,lookups!G:H,2,FALSE)</f>
        <v>DFV</v>
      </c>
    </row>
    <row r="450" spans="1:13" ht="11.25" customHeight="1" x14ac:dyDescent="0.2">
      <c r="A450" s="2" t="str">
        <f t="shared" si="36"/>
        <v>DamesSabelWK VetCairo</v>
      </c>
      <c r="B450" s="66">
        <f t="shared" si="37"/>
        <v>449</v>
      </c>
      <c r="C450" s="3" t="s">
        <v>23</v>
      </c>
      <c r="D450" s="3" t="s">
        <v>31</v>
      </c>
      <c r="E450" s="3" t="s">
        <v>693</v>
      </c>
      <c r="F450" s="3" t="s">
        <v>3029</v>
      </c>
      <c r="G450" s="3" t="s">
        <v>1213</v>
      </c>
      <c r="H450" s="4">
        <v>43743</v>
      </c>
      <c r="I450" s="4">
        <v>43748</v>
      </c>
      <c r="J450" s="67">
        <f t="shared" si="40"/>
        <v>43736</v>
      </c>
      <c r="K450" s="67">
        <f t="shared" si="41"/>
        <v>43715</v>
      </c>
      <c r="L450" s="66">
        <f>COUNTIF(aanmeldingen!AA:AA,B450)</f>
        <v>0</v>
      </c>
      <c r="M450" s="2" t="str">
        <f>LEFT(C450,1)&amp;LEFT(D450,1)&amp;VLOOKUP(E450,lookups!G:H,2,FALSE)</f>
        <v>DSV</v>
      </c>
    </row>
    <row r="451" spans="1:13" ht="11.25" customHeight="1" x14ac:dyDescent="0.2">
      <c r="A451" s="2" t="str">
        <f t="shared" ref="A451:A500" si="42">C451&amp;D451&amp;E451&amp;F451</f>
        <v>HerenDegenWK VetCairo</v>
      </c>
      <c r="B451" s="66">
        <f t="shared" si="37"/>
        <v>450</v>
      </c>
      <c r="C451" s="3" t="s">
        <v>26</v>
      </c>
      <c r="D451" s="3" t="s">
        <v>24</v>
      </c>
      <c r="E451" s="3" t="s">
        <v>693</v>
      </c>
      <c r="F451" s="3" t="s">
        <v>3029</v>
      </c>
      <c r="G451" s="3" t="s">
        <v>1213</v>
      </c>
      <c r="H451" s="4">
        <v>43743</v>
      </c>
      <c r="I451" s="4">
        <v>43748</v>
      </c>
      <c r="J451" s="67">
        <f t="shared" si="40"/>
        <v>43736</v>
      </c>
      <c r="K451" s="67">
        <f t="shared" si="41"/>
        <v>43715</v>
      </c>
      <c r="L451" s="66">
        <f>COUNTIF(aanmeldingen!AA:AA,B451)</f>
        <v>0</v>
      </c>
      <c r="M451" s="2" t="str">
        <f>LEFT(C451,1)&amp;LEFT(D451,1)&amp;VLOOKUP(E451,lookups!G:H,2,FALSE)</f>
        <v>HDV</v>
      </c>
    </row>
    <row r="452" spans="1:13" ht="11.25" customHeight="1" x14ac:dyDescent="0.2">
      <c r="A452" s="2" t="str">
        <f t="shared" si="42"/>
        <v>HerenFloretWK VetCairo</v>
      </c>
      <c r="B452" s="66">
        <f t="shared" ref="B452:B515" si="43">B451+1</f>
        <v>451</v>
      </c>
      <c r="C452" s="3" t="s">
        <v>26</v>
      </c>
      <c r="D452" s="3" t="s">
        <v>28</v>
      </c>
      <c r="E452" s="3" t="s">
        <v>693</v>
      </c>
      <c r="F452" s="3" t="s">
        <v>3029</v>
      </c>
      <c r="G452" s="3" t="s">
        <v>1213</v>
      </c>
      <c r="H452" s="4">
        <v>43743</v>
      </c>
      <c r="I452" s="4">
        <v>43748</v>
      </c>
      <c r="J452" s="67">
        <f t="shared" si="40"/>
        <v>43736</v>
      </c>
      <c r="K452" s="67">
        <f t="shared" si="41"/>
        <v>43715</v>
      </c>
      <c r="L452" s="66">
        <f>COUNTIF(aanmeldingen!AA:AA,B452)</f>
        <v>0</v>
      </c>
      <c r="M452" s="2" t="str">
        <f>LEFT(C452,1)&amp;LEFT(D452,1)&amp;VLOOKUP(E452,lookups!G:H,2,FALSE)</f>
        <v>HFV</v>
      </c>
    </row>
    <row r="453" spans="1:13" ht="11.25" customHeight="1" x14ac:dyDescent="0.2">
      <c r="A453" s="2" t="str">
        <f t="shared" si="42"/>
        <v>HerenSabelWK VetCairo</v>
      </c>
      <c r="B453" s="66">
        <f t="shared" si="43"/>
        <v>452</v>
      </c>
      <c r="C453" s="3" t="s">
        <v>26</v>
      </c>
      <c r="D453" s="3" t="s">
        <v>31</v>
      </c>
      <c r="E453" s="3" t="s">
        <v>693</v>
      </c>
      <c r="F453" s="3" t="s">
        <v>3029</v>
      </c>
      <c r="G453" s="3" t="s">
        <v>1213</v>
      </c>
      <c r="H453" s="4">
        <v>43743</v>
      </c>
      <c r="I453" s="4">
        <v>43748</v>
      </c>
      <c r="J453" s="67">
        <f t="shared" si="40"/>
        <v>43736</v>
      </c>
      <c r="K453" s="67">
        <f t="shared" si="41"/>
        <v>43715</v>
      </c>
      <c r="L453" s="66">
        <f>COUNTIF(aanmeldingen!AA:AA,B453)</f>
        <v>1</v>
      </c>
      <c r="M453" s="2" t="str">
        <f>LEFT(C453,1)&amp;LEFT(D453,1)&amp;VLOOKUP(E453,lookups!G:H,2,FALSE)</f>
        <v>HSV</v>
      </c>
    </row>
    <row r="454" spans="1:13" ht="11.25" customHeight="1" x14ac:dyDescent="0.2">
      <c r="A454" s="2" t="str">
        <f t="shared" si="42"/>
        <v/>
      </c>
      <c r="B454" s="66">
        <f t="shared" si="43"/>
        <v>453</v>
      </c>
      <c r="J454" s="67">
        <f t="shared" ref="J454:J500" si="44">H454-7</f>
        <v>-7</v>
      </c>
      <c r="K454" s="67">
        <f t="shared" ref="K454:K500" si="45">H454-28</f>
        <v>-28</v>
      </c>
      <c r="L454" s="66">
        <f>COUNTIF(aanmeldingen!AA:AA,B454)</f>
        <v>0</v>
      </c>
      <c r="M454" s="2" t="e">
        <f>LEFT(C454,1)&amp;LEFT(D454,1)&amp;VLOOKUP(E454,lookups!G:H,2,FALSE)</f>
        <v>#N/A</v>
      </c>
    </row>
    <row r="455" spans="1:13" ht="11.25" customHeight="1" x14ac:dyDescent="0.2">
      <c r="A455" s="2" t="str">
        <f t="shared" si="42"/>
        <v/>
      </c>
      <c r="B455" s="66">
        <f t="shared" si="43"/>
        <v>454</v>
      </c>
      <c r="J455" s="67">
        <f t="shared" si="44"/>
        <v>-7</v>
      </c>
      <c r="K455" s="67">
        <f t="shared" si="45"/>
        <v>-28</v>
      </c>
      <c r="L455" s="66">
        <f>COUNTIF(aanmeldingen!AA:AA,B455)</f>
        <v>0</v>
      </c>
      <c r="M455" s="2" t="e">
        <f>LEFT(C455,1)&amp;LEFT(D455,1)&amp;VLOOKUP(E455,lookups!G:H,2,FALSE)</f>
        <v>#N/A</v>
      </c>
    </row>
    <row r="456" spans="1:13" ht="11.25" customHeight="1" x14ac:dyDescent="0.2">
      <c r="A456" s="2" t="str">
        <f t="shared" si="42"/>
        <v/>
      </c>
      <c r="B456" s="66">
        <f t="shared" si="43"/>
        <v>455</v>
      </c>
      <c r="J456" s="67">
        <f t="shared" si="44"/>
        <v>-7</v>
      </c>
      <c r="K456" s="67">
        <f t="shared" si="45"/>
        <v>-28</v>
      </c>
      <c r="L456" s="66">
        <f>COUNTIF(aanmeldingen!AA:AA,B456)</f>
        <v>0</v>
      </c>
      <c r="M456" s="2" t="e">
        <f>LEFT(C456,1)&amp;LEFT(D456,1)&amp;VLOOKUP(E456,lookups!G:H,2,FALSE)</f>
        <v>#N/A</v>
      </c>
    </row>
    <row r="457" spans="1:13" ht="11.25" customHeight="1" x14ac:dyDescent="0.2">
      <c r="A457" s="2" t="str">
        <f t="shared" si="42"/>
        <v/>
      </c>
      <c r="B457" s="66">
        <f t="shared" si="43"/>
        <v>456</v>
      </c>
      <c r="J457" s="67">
        <f t="shared" si="44"/>
        <v>-7</v>
      </c>
      <c r="K457" s="67">
        <f t="shared" si="45"/>
        <v>-28</v>
      </c>
      <c r="L457" s="66">
        <f>COUNTIF(aanmeldingen!AA:AA,B457)</f>
        <v>0</v>
      </c>
      <c r="M457" s="2" t="e">
        <f>LEFT(C457,1)&amp;LEFT(D457,1)&amp;VLOOKUP(E457,lookups!G:H,2,FALSE)</f>
        <v>#N/A</v>
      </c>
    </row>
    <row r="458" spans="1:13" ht="11.25" customHeight="1" x14ac:dyDescent="0.2">
      <c r="A458" s="2" t="str">
        <f t="shared" si="42"/>
        <v/>
      </c>
      <c r="B458" s="66">
        <f t="shared" si="43"/>
        <v>457</v>
      </c>
      <c r="J458" s="67">
        <f t="shared" si="44"/>
        <v>-7</v>
      </c>
      <c r="K458" s="67">
        <f t="shared" si="45"/>
        <v>-28</v>
      </c>
      <c r="L458" s="66">
        <f>COUNTIF(aanmeldingen!AA:AA,B458)</f>
        <v>0</v>
      </c>
      <c r="M458" s="2" t="e">
        <f>LEFT(C458,1)&amp;LEFT(D458,1)&amp;VLOOKUP(E458,lookups!G:H,2,FALSE)</f>
        <v>#N/A</v>
      </c>
    </row>
    <row r="459" spans="1:13" ht="11.25" customHeight="1" x14ac:dyDescent="0.2">
      <c r="A459" s="2" t="str">
        <f t="shared" si="42"/>
        <v/>
      </c>
      <c r="B459" s="66">
        <f t="shared" si="43"/>
        <v>458</v>
      </c>
      <c r="J459" s="67">
        <f t="shared" si="44"/>
        <v>-7</v>
      </c>
      <c r="K459" s="67">
        <f t="shared" si="45"/>
        <v>-28</v>
      </c>
      <c r="L459" s="66">
        <f>COUNTIF(aanmeldingen!AA:AA,B459)</f>
        <v>0</v>
      </c>
      <c r="M459" s="2" t="e">
        <f>LEFT(C459,1)&amp;LEFT(D459,1)&amp;VLOOKUP(E459,lookups!G:H,2,FALSE)</f>
        <v>#N/A</v>
      </c>
    </row>
    <row r="460" spans="1:13" ht="11.25" customHeight="1" x14ac:dyDescent="0.2">
      <c r="A460" s="2" t="str">
        <f t="shared" si="42"/>
        <v/>
      </c>
      <c r="B460" s="66">
        <f t="shared" si="43"/>
        <v>459</v>
      </c>
      <c r="J460" s="67">
        <f t="shared" si="44"/>
        <v>-7</v>
      </c>
      <c r="K460" s="67">
        <f t="shared" si="45"/>
        <v>-28</v>
      </c>
      <c r="L460" s="66">
        <f>COUNTIF(aanmeldingen!AA:AA,B460)</f>
        <v>0</v>
      </c>
      <c r="M460" s="2" t="e">
        <f>LEFT(C460,1)&amp;LEFT(D460,1)&amp;VLOOKUP(E460,lookups!G:H,2,FALSE)</f>
        <v>#N/A</v>
      </c>
    </row>
    <row r="461" spans="1:13" ht="11.25" customHeight="1" x14ac:dyDescent="0.2">
      <c r="A461" s="2" t="str">
        <f t="shared" si="42"/>
        <v/>
      </c>
      <c r="B461" s="66">
        <f t="shared" si="43"/>
        <v>460</v>
      </c>
      <c r="J461" s="67">
        <f t="shared" si="44"/>
        <v>-7</v>
      </c>
      <c r="K461" s="67">
        <f t="shared" si="45"/>
        <v>-28</v>
      </c>
      <c r="L461" s="66">
        <f>COUNTIF(aanmeldingen!AA:AA,B461)</f>
        <v>0</v>
      </c>
      <c r="M461" s="2" t="e">
        <f>LEFT(C461,1)&amp;LEFT(D461,1)&amp;VLOOKUP(E461,lookups!G:H,2,FALSE)</f>
        <v>#N/A</v>
      </c>
    </row>
    <row r="462" spans="1:13" ht="11.25" customHeight="1" x14ac:dyDescent="0.2">
      <c r="A462" s="2" t="str">
        <f t="shared" si="42"/>
        <v/>
      </c>
      <c r="B462" s="66">
        <f t="shared" si="43"/>
        <v>461</v>
      </c>
      <c r="J462" s="67">
        <f t="shared" si="44"/>
        <v>-7</v>
      </c>
      <c r="K462" s="67">
        <f t="shared" si="45"/>
        <v>-28</v>
      </c>
      <c r="L462" s="66">
        <f>COUNTIF(aanmeldingen!AA:AA,B462)</f>
        <v>0</v>
      </c>
      <c r="M462" s="2" t="e">
        <f>LEFT(C462,1)&amp;LEFT(D462,1)&amp;VLOOKUP(E462,lookups!G:H,2,FALSE)</f>
        <v>#N/A</v>
      </c>
    </row>
    <row r="463" spans="1:13" ht="11.25" customHeight="1" x14ac:dyDescent="0.2">
      <c r="A463" s="2" t="str">
        <f t="shared" si="42"/>
        <v/>
      </c>
      <c r="B463" s="66">
        <f t="shared" si="43"/>
        <v>462</v>
      </c>
      <c r="J463" s="67">
        <f t="shared" si="44"/>
        <v>-7</v>
      </c>
      <c r="K463" s="67">
        <f t="shared" si="45"/>
        <v>-28</v>
      </c>
      <c r="L463" s="66">
        <f>COUNTIF(aanmeldingen!AA:AA,B463)</f>
        <v>0</v>
      </c>
      <c r="M463" s="2" t="e">
        <f>LEFT(C463,1)&amp;LEFT(D463,1)&amp;VLOOKUP(E463,lookups!G:H,2,FALSE)</f>
        <v>#N/A</v>
      </c>
    </row>
    <row r="464" spans="1:13" ht="11.25" customHeight="1" x14ac:dyDescent="0.2">
      <c r="A464" s="2" t="str">
        <f t="shared" si="42"/>
        <v/>
      </c>
      <c r="B464" s="66">
        <f t="shared" si="43"/>
        <v>463</v>
      </c>
      <c r="J464" s="67">
        <f t="shared" si="44"/>
        <v>-7</v>
      </c>
      <c r="K464" s="67">
        <f t="shared" si="45"/>
        <v>-28</v>
      </c>
      <c r="L464" s="66">
        <f>COUNTIF(aanmeldingen!AA:AA,B464)</f>
        <v>0</v>
      </c>
      <c r="M464" s="2" t="e">
        <f>LEFT(C464,1)&amp;LEFT(D464,1)&amp;VLOOKUP(E464,lookups!G:H,2,FALSE)</f>
        <v>#N/A</v>
      </c>
    </row>
    <row r="465" spans="1:13" ht="11.25" customHeight="1" x14ac:dyDescent="0.2">
      <c r="A465" s="2" t="str">
        <f t="shared" si="42"/>
        <v/>
      </c>
      <c r="B465" s="66">
        <f t="shared" si="43"/>
        <v>464</v>
      </c>
      <c r="J465" s="67">
        <f t="shared" si="44"/>
        <v>-7</v>
      </c>
      <c r="K465" s="67">
        <f t="shared" si="45"/>
        <v>-28</v>
      </c>
      <c r="L465" s="66">
        <f>COUNTIF(aanmeldingen!AA:AA,B465)</f>
        <v>0</v>
      </c>
      <c r="M465" s="2" t="e">
        <f>LEFT(C465,1)&amp;LEFT(D465,1)&amp;VLOOKUP(E465,lookups!G:H,2,FALSE)</f>
        <v>#N/A</v>
      </c>
    </row>
    <row r="466" spans="1:13" ht="11.25" customHeight="1" x14ac:dyDescent="0.2">
      <c r="A466" s="2" t="str">
        <f t="shared" si="42"/>
        <v/>
      </c>
      <c r="B466" s="66">
        <f t="shared" si="43"/>
        <v>465</v>
      </c>
      <c r="J466" s="67">
        <f t="shared" si="44"/>
        <v>-7</v>
      </c>
      <c r="K466" s="67">
        <f t="shared" si="45"/>
        <v>-28</v>
      </c>
      <c r="L466" s="66">
        <f>COUNTIF(aanmeldingen!AA:AA,B466)</f>
        <v>0</v>
      </c>
      <c r="M466" s="2" t="e">
        <f>LEFT(C466,1)&amp;LEFT(D466,1)&amp;VLOOKUP(E466,lookups!G:H,2,FALSE)</f>
        <v>#N/A</v>
      </c>
    </row>
    <row r="467" spans="1:13" ht="11.25" customHeight="1" x14ac:dyDescent="0.2">
      <c r="A467" s="2" t="str">
        <f t="shared" si="42"/>
        <v/>
      </c>
      <c r="B467" s="66">
        <f t="shared" si="43"/>
        <v>466</v>
      </c>
      <c r="J467" s="67">
        <f t="shared" si="44"/>
        <v>-7</v>
      </c>
      <c r="K467" s="67">
        <f t="shared" si="45"/>
        <v>-28</v>
      </c>
      <c r="L467" s="66">
        <f>COUNTIF(aanmeldingen!AA:AA,B467)</f>
        <v>0</v>
      </c>
      <c r="M467" s="2" t="e">
        <f>LEFT(C467,1)&amp;LEFT(D467,1)&amp;VLOOKUP(E467,lookups!G:H,2,FALSE)</f>
        <v>#N/A</v>
      </c>
    </row>
    <row r="468" spans="1:13" ht="11.25" customHeight="1" x14ac:dyDescent="0.2">
      <c r="A468" s="2" t="str">
        <f t="shared" si="42"/>
        <v/>
      </c>
      <c r="B468" s="66">
        <f t="shared" si="43"/>
        <v>467</v>
      </c>
      <c r="J468" s="67">
        <f t="shared" si="44"/>
        <v>-7</v>
      </c>
      <c r="K468" s="67">
        <f t="shared" si="45"/>
        <v>-28</v>
      </c>
      <c r="L468" s="66">
        <f>COUNTIF(aanmeldingen!AA:AA,B468)</f>
        <v>0</v>
      </c>
      <c r="M468" s="2" t="e">
        <f>LEFT(C468,1)&amp;LEFT(D468,1)&amp;VLOOKUP(E468,lookups!G:H,2,FALSE)</f>
        <v>#N/A</v>
      </c>
    </row>
    <row r="469" spans="1:13" ht="11.25" customHeight="1" x14ac:dyDescent="0.2">
      <c r="A469" s="2" t="str">
        <f t="shared" si="42"/>
        <v/>
      </c>
      <c r="B469" s="66">
        <f t="shared" si="43"/>
        <v>468</v>
      </c>
      <c r="J469" s="67">
        <f t="shared" si="44"/>
        <v>-7</v>
      </c>
      <c r="K469" s="67">
        <f t="shared" si="45"/>
        <v>-28</v>
      </c>
      <c r="L469" s="66">
        <f>COUNTIF(aanmeldingen!AA:AA,B469)</f>
        <v>0</v>
      </c>
      <c r="M469" s="2" t="e">
        <f>LEFT(C469,1)&amp;LEFT(D469,1)&amp;VLOOKUP(E469,lookups!G:H,2,FALSE)</f>
        <v>#N/A</v>
      </c>
    </row>
    <row r="470" spans="1:13" ht="11.25" customHeight="1" x14ac:dyDescent="0.2">
      <c r="A470" s="2" t="str">
        <f t="shared" si="42"/>
        <v/>
      </c>
      <c r="B470" s="66">
        <f t="shared" si="43"/>
        <v>469</v>
      </c>
      <c r="J470" s="67">
        <f t="shared" si="44"/>
        <v>-7</v>
      </c>
      <c r="K470" s="67">
        <f t="shared" si="45"/>
        <v>-28</v>
      </c>
      <c r="L470" s="66">
        <f>COUNTIF(aanmeldingen!AA:AA,B470)</f>
        <v>0</v>
      </c>
      <c r="M470" s="2" t="e">
        <f>LEFT(C470,1)&amp;LEFT(D470,1)&amp;VLOOKUP(E470,lookups!G:H,2,FALSE)</f>
        <v>#N/A</v>
      </c>
    </row>
    <row r="471" spans="1:13" ht="11.25" customHeight="1" x14ac:dyDescent="0.2">
      <c r="A471" s="2" t="str">
        <f t="shared" si="42"/>
        <v/>
      </c>
      <c r="B471" s="66">
        <f t="shared" si="43"/>
        <v>470</v>
      </c>
      <c r="J471" s="67">
        <f t="shared" si="44"/>
        <v>-7</v>
      </c>
      <c r="K471" s="67">
        <f t="shared" si="45"/>
        <v>-28</v>
      </c>
      <c r="L471" s="66">
        <f>COUNTIF(aanmeldingen!AA:AA,B471)</f>
        <v>0</v>
      </c>
      <c r="M471" s="2" t="e">
        <f>LEFT(C471,1)&amp;LEFT(D471,1)&amp;VLOOKUP(E471,lookups!G:H,2,FALSE)</f>
        <v>#N/A</v>
      </c>
    </row>
    <row r="472" spans="1:13" ht="11.25" customHeight="1" x14ac:dyDescent="0.2">
      <c r="A472" s="2" t="str">
        <f t="shared" si="42"/>
        <v/>
      </c>
      <c r="B472" s="66">
        <f t="shared" si="43"/>
        <v>471</v>
      </c>
      <c r="J472" s="67">
        <f t="shared" si="44"/>
        <v>-7</v>
      </c>
      <c r="K472" s="67">
        <f t="shared" si="45"/>
        <v>-28</v>
      </c>
      <c r="L472" s="66">
        <f>COUNTIF(aanmeldingen!AA:AA,B472)</f>
        <v>0</v>
      </c>
      <c r="M472" s="2" t="e">
        <f>LEFT(C472,1)&amp;LEFT(D472,1)&amp;VLOOKUP(E472,lookups!G:H,2,FALSE)</f>
        <v>#N/A</v>
      </c>
    </row>
    <row r="473" spans="1:13" ht="11.25" customHeight="1" x14ac:dyDescent="0.2">
      <c r="A473" s="2" t="str">
        <f t="shared" si="42"/>
        <v/>
      </c>
      <c r="B473" s="66">
        <f t="shared" si="43"/>
        <v>472</v>
      </c>
      <c r="J473" s="67">
        <f t="shared" si="44"/>
        <v>-7</v>
      </c>
      <c r="K473" s="67">
        <f t="shared" si="45"/>
        <v>-28</v>
      </c>
      <c r="L473" s="66">
        <f>COUNTIF(aanmeldingen!AA:AA,B473)</f>
        <v>0</v>
      </c>
      <c r="M473" s="2" t="e">
        <f>LEFT(C473,1)&amp;LEFT(D473,1)&amp;VLOOKUP(E473,lookups!G:H,2,FALSE)</f>
        <v>#N/A</v>
      </c>
    </row>
    <row r="474" spans="1:13" ht="11.25" customHeight="1" x14ac:dyDescent="0.2">
      <c r="A474" s="2" t="str">
        <f t="shared" si="42"/>
        <v/>
      </c>
      <c r="B474" s="66">
        <f t="shared" si="43"/>
        <v>473</v>
      </c>
      <c r="J474" s="67">
        <f t="shared" si="44"/>
        <v>-7</v>
      </c>
      <c r="K474" s="67">
        <f t="shared" si="45"/>
        <v>-28</v>
      </c>
      <c r="L474" s="66">
        <f>COUNTIF(aanmeldingen!AA:AA,B474)</f>
        <v>0</v>
      </c>
      <c r="M474" s="2" t="e">
        <f>LEFT(C474,1)&amp;LEFT(D474,1)&amp;VLOOKUP(E474,lookups!G:H,2,FALSE)</f>
        <v>#N/A</v>
      </c>
    </row>
    <row r="475" spans="1:13" ht="11.25" customHeight="1" x14ac:dyDescent="0.2">
      <c r="A475" s="2" t="str">
        <f t="shared" si="42"/>
        <v/>
      </c>
      <c r="B475" s="66">
        <f t="shared" si="43"/>
        <v>474</v>
      </c>
      <c r="J475" s="67">
        <f t="shared" si="44"/>
        <v>-7</v>
      </c>
      <c r="K475" s="67">
        <f t="shared" si="45"/>
        <v>-28</v>
      </c>
      <c r="L475" s="66">
        <f>COUNTIF(aanmeldingen!AA:AA,B475)</f>
        <v>0</v>
      </c>
      <c r="M475" s="2" t="e">
        <f>LEFT(C475,1)&amp;LEFT(D475,1)&amp;VLOOKUP(E475,lookups!G:H,2,FALSE)</f>
        <v>#N/A</v>
      </c>
    </row>
    <row r="476" spans="1:13" ht="11.25" customHeight="1" x14ac:dyDescent="0.2">
      <c r="A476" s="2" t="str">
        <f t="shared" si="42"/>
        <v/>
      </c>
      <c r="B476" s="66">
        <f t="shared" si="43"/>
        <v>475</v>
      </c>
      <c r="J476" s="67">
        <f t="shared" si="44"/>
        <v>-7</v>
      </c>
      <c r="K476" s="67">
        <f t="shared" si="45"/>
        <v>-28</v>
      </c>
      <c r="L476" s="66">
        <f>COUNTIF(aanmeldingen!AA:AA,B476)</f>
        <v>0</v>
      </c>
      <c r="M476" s="2" t="e">
        <f>LEFT(C476,1)&amp;LEFT(D476,1)&amp;VLOOKUP(E476,lookups!G:H,2,FALSE)</f>
        <v>#N/A</v>
      </c>
    </row>
    <row r="477" spans="1:13" ht="11.25" customHeight="1" x14ac:dyDescent="0.2">
      <c r="A477" s="2" t="str">
        <f t="shared" si="42"/>
        <v/>
      </c>
      <c r="B477" s="66">
        <f t="shared" si="43"/>
        <v>476</v>
      </c>
      <c r="J477" s="67">
        <f t="shared" si="44"/>
        <v>-7</v>
      </c>
      <c r="K477" s="67">
        <f t="shared" si="45"/>
        <v>-28</v>
      </c>
      <c r="L477" s="66">
        <f>COUNTIF(aanmeldingen!AA:AA,B477)</f>
        <v>0</v>
      </c>
      <c r="M477" s="2" t="e">
        <f>LEFT(C477,1)&amp;LEFT(D477,1)&amp;VLOOKUP(E477,lookups!G:H,2,FALSE)</f>
        <v>#N/A</v>
      </c>
    </row>
    <row r="478" spans="1:13" ht="11.25" customHeight="1" x14ac:dyDescent="0.2">
      <c r="A478" s="2" t="str">
        <f t="shared" si="42"/>
        <v/>
      </c>
      <c r="B478" s="66">
        <f t="shared" si="43"/>
        <v>477</v>
      </c>
      <c r="J478" s="67">
        <f t="shared" si="44"/>
        <v>-7</v>
      </c>
      <c r="K478" s="67">
        <f t="shared" si="45"/>
        <v>-28</v>
      </c>
      <c r="L478" s="66">
        <f>COUNTIF(aanmeldingen!AA:AA,B478)</f>
        <v>0</v>
      </c>
      <c r="M478" s="2" t="e">
        <f>LEFT(C478,1)&amp;LEFT(D478,1)&amp;VLOOKUP(E478,lookups!G:H,2,FALSE)</f>
        <v>#N/A</v>
      </c>
    </row>
    <row r="479" spans="1:13" ht="11.25" customHeight="1" x14ac:dyDescent="0.2">
      <c r="A479" s="2" t="str">
        <f t="shared" si="42"/>
        <v/>
      </c>
      <c r="B479" s="66">
        <f t="shared" si="43"/>
        <v>478</v>
      </c>
      <c r="J479" s="67">
        <f t="shared" si="44"/>
        <v>-7</v>
      </c>
      <c r="K479" s="67">
        <f t="shared" si="45"/>
        <v>-28</v>
      </c>
      <c r="L479" s="66">
        <f>COUNTIF(aanmeldingen!AA:AA,B479)</f>
        <v>0</v>
      </c>
      <c r="M479" s="2" t="e">
        <f>LEFT(C479,1)&amp;LEFT(D479,1)&amp;VLOOKUP(E479,lookups!G:H,2,FALSE)</f>
        <v>#N/A</v>
      </c>
    </row>
    <row r="480" spans="1:13" ht="11.25" customHeight="1" x14ac:dyDescent="0.2">
      <c r="A480" s="2" t="str">
        <f t="shared" si="42"/>
        <v/>
      </c>
      <c r="B480" s="66">
        <f t="shared" si="43"/>
        <v>479</v>
      </c>
      <c r="J480" s="67">
        <f t="shared" si="44"/>
        <v>-7</v>
      </c>
      <c r="K480" s="67">
        <f t="shared" si="45"/>
        <v>-28</v>
      </c>
      <c r="L480" s="66">
        <f>COUNTIF(aanmeldingen!AA:AA,B480)</f>
        <v>0</v>
      </c>
      <c r="M480" s="2" t="e">
        <f>LEFT(C480,1)&amp;LEFT(D480,1)&amp;VLOOKUP(E480,lookups!G:H,2,FALSE)</f>
        <v>#N/A</v>
      </c>
    </row>
    <row r="481" spans="1:13" ht="11.25" customHeight="1" x14ac:dyDescent="0.2">
      <c r="A481" s="2" t="str">
        <f t="shared" si="42"/>
        <v/>
      </c>
      <c r="B481" s="66">
        <f t="shared" si="43"/>
        <v>480</v>
      </c>
      <c r="J481" s="67">
        <f t="shared" si="44"/>
        <v>-7</v>
      </c>
      <c r="K481" s="67">
        <f t="shared" si="45"/>
        <v>-28</v>
      </c>
      <c r="L481" s="66">
        <f>COUNTIF(aanmeldingen!AA:AA,B481)</f>
        <v>0</v>
      </c>
      <c r="M481" s="2" t="e">
        <f>LEFT(C481,1)&amp;LEFT(D481,1)&amp;VLOOKUP(E481,lookups!G:H,2,FALSE)</f>
        <v>#N/A</v>
      </c>
    </row>
    <row r="482" spans="1:13" ht="11.25" customHeight="1" x14ac:dyDescent="0.2">
      <c r="A482" s="2" t="str">
        <f t="shared" si="42"/>
        <v/>
      </c>
      <c r="B482" s="66">
        <f t="shared" si="43"/>
        <v>481</v>
      </c>
      <c r="J482" s="67">
        <f t="shared" si="44"/>
        <v>-7</v>
      </c>
      <c r="K482" s="67">
        <f t="shared" si="45"/>
        <v>-28</v>
      </c>
      <c r="L482" s="66">
        <f>COUNTIF(aanmeldingen!AA:AA,B482)</f>
        <v>0</v>
      </c>
      <c r="M482" s="2" t="e">
        <f>LEFT(C482,1)&amp;LEFT(D482,1)&amp;VLOOKUP(E482,lookups!G:H,2,FALSE)</f>
        <v>#N/A</v>
      </c>
    </row>
    <row r="483" spans="1:13" ht="11.25" customHeight="1" x14ac:dyDescent="0.2">
      <c r="A483" s="2" t="str">
        <f t="shared" si="42"/>
        <v/>
      </c>
      <c r="B483" s="66">
        <f t="shared" si="43"/>
        <v>482</v>
      </c>
      <c r="J483" s="67">
        <f t="shared" si="44"/>
        <v>-7</v>
      </c>
      <c r="K483" s="67">
        <f t="shared" si="45"/>
        <v>-28</v>
      </c>
      <c r="L483" s="66">
        <f>COUNTIF(aanmeldingen!AA:AA,B483)</f>
        <v>0</v>
      </c>
      <c r="M483" s="2" t="e">
        <f>LEFT(C483,1)&amp;LEFT(D483,1)&amp;VLOOKUP(E483,lookups!G:H,2,FALSE)</f>
        <v>#N/A</v>
      </c>
    </row>
    <row r="484" spans="1:13" ht="11.25" customHeight="1" x14ac:dyDescent="0.2">
      <c r="A484" s="2" t="str">
        <f t="shared" si="42"/>
        <v/>
      </c>
      <c r="B484" s="66">
        <f t="shared" si="43"/>
        <v>483</v>
      </c>
      <c r="J484" s="67">
        <f t="shared" si="44"/>
        <v>-7</v>
      </c>
      <c r="K484" s="67">
        <f t="shared" si="45"/>
        <v>-28</v>
      </c>
      <c r="L484" s="66">
        <f>COUNTIF(aanmeldingen!AA:AA,B484)</f>
        <v>0</v>
      </c>
      <c r="M484" s="2" t="e">
        <f>LEFT(C484,1)&amp;LEFT(D484,1)&amp;VLOOKUP(E484,lookups!G:H,2,FALSE)</f>
        <v>#N/A</v>
      </c>
    </row>
    <row r="485" spans="1:13" ht="11.25" customHeight="1" x14ac:dyDescent="0.2">
      <c r="A485" s="2" t="str">
        <f t="shared" si="42"/>
        <v/>
      </c>
      <c r="B485" s="66">
        <f t="shared" si="43"/>
        <v>484</v>
      </c>
      <c r="J485" s="67">
        <f t="shared" si="44"/>
        <v>-7</v>
      </c>
      <c r="K485" s="67">
        <f t="shared" si="45"/>
        <v>-28</v>
      </c>
      <c r="L485" s="66">
        <f>COUNTIF(aanmeldingen!AA:AA,B485)</f>
        <v>0</v>
      </c>
      <c r="M485" s="2" t="e">
        <f>LEFT(C485,1)&amp;LEFT(D485,1)&amp;VLOOKUP(E485,lookups!G:H,2,FALSE)</f>
        <v>#N/A</v>
      </c>
    </row>
    <row r="486" spans="1:13" ht="11.25" customHeight="1" x14ac:dyDescent="0.2">
      <c r="A486" s="2" t="str">
        <f t="shared" si="42"/>
        <v/>
      </c>
      <c r="B486" s="66">
        <f t="shared" si="43"/>
        <v>485</v>
      </c>
      <c r="J486" s="67">
        <f t="shared" si="44"/>
        <v>-7</v>
      </c>
      <c r="K486" s="67">
        <f t="shared" si="45"/>
        <v>-28</v>
      </c>
      <c r="L486" s="66">
        <f>COUNTIF(aanmeldingen!AA:AA,B486)</f>
        <v>0</v>
      </c>
      <c r="M486" s="2" t="e">
        <f>LEFT(C486,1)&amp;LEFT(D486,1)&amp;VLOOKUP(E486,lookups!G:H,2,FALSE)</f>
        <v>#N/A</v>
      </c>
    </row>
    <row r="487" spans="1:13" ht="11.25" customHeight="1" x14ac:dyDescent="0.2">
      <c r="A487" s="2" t="str">
        <f t="shared" si="42"/>
        <v/>
      </c>
      <c r="B487" s="66">
        <f t="shared" si="43"/>
        <v>486</v>
      </c>
      <c r="J487" s="67">
        <f t="shared" si="44"/>
        <v>-7</v>
      </c>
      <c r="K487" s="67">
        <f t="shared" si="45"/>
        <v>-28</v>
      </c>
      <c r="L487" s="66">
        <f>COUNTIF(aanmeldingen!AA:AA,B487)</f>
        <v>0</v>
      </c>
      <c r="M487" s="2" t="e">
        <f>LEFT(C487,1)&amp;LEFT(D487,1)&amp;VLOOKUP(E487,lookups!G:H,2,FALSE)</f>
        <v>#N/A</v>
      </c>
    </row>
    <row r="488" spans="1:13" ht="11.25" customHeight="1" x14ac:dyDescent="0.2">
      <c r="A488" s="2" t="str">
        <f t="shared" si="42"/>
        <v/>
      </c>
      <c r="B488" s="66">
        <f t="shared" si="43"/>
        <v>487</v>
      </c>
      <c r="J488" s="67">
        <f t="shared" si="44"/>
        <v>-7</v>
      </c>
      <c r="K488" s="67">
        <f t="shared" si="45"/>
        <v>-28</v>
      </c>
      <c r="L488" s="66">
        <f>COUNTIF(aanmeldingen!AA:AA,B488)</f>
        <v>0</v>
      </c>
      <c r="M488" s="2" t="e">
        <f>LEFT(C488,1)&amp;LEFT(D488,1)&amp;VLOOKUP(E488,lookups!G:H,2,FALSE)</f>
        <v>#N/A</v>
      </c>
    </row>
    <row r="489" spans="1:13" ht="11.25" customHeight="1" x14ac:dyDescent="0.2">
      <c r="A489" s="2" t="str">
        <f t="shared" si="42"/>
        <v/>
      </c>
      <c r="B489" s="66">
        <f t="shared" si="43"/>
        <v>488</v>
      </c>
      <c r="J489" s="67">
        <f t="shared" si="44"/>
        <v>-7</v>
      </c>
      <c r="K489" s="67">
        <f t="shared" si="45"/>
        <v>-28</v>
      </c>
      <c r="L489" s="66">
        <f>COUNTIF(aanmeldingen!AA:AA,B489)</f>
        <v>0</v>
      </c>
      <c r="M489" s="2" t="e">
        <f>LEFT(C489,1)&amp;LEFT(D489,1)&amp;VLOOKUP(E489,lookups!G:H,2,FALSE)</f>
        <v>#N/A</v>
      </c>
    </row>
    <row r="490" spans="1:13" ht="11.25" customHeight="1" x14ac:dyDescent="0.2">
      <c r="A490" s="2" t="str">
        <f t="shared" si="42"/>
        <v/>
      </c>
      <c r="B490" s="66">
        <f t="shared" si="43"/>
        <v>489</v>
      </c>
      <c r="J490" s="67">
        <f t="shared" si="44"/>
        <v>-7</v>
      </c>
      <c r="K490" s="67">
        <f t="shared" si="45"/>
        <v>-28</v>
      </c>
      <c r="L490" s="66">
        <f>COUNTIF(aanmeldingen!AA:AA,B490)</f>
        <v>0</v>
      </c>
      <c r="M490" s="2" t="e">
        <f>LEFT(C490,1)&amp;LEFT(D490,1)&amp;VLOOKUP(E490,lookups!G:H,2,FALSE)</f>
        <v>#N/A</v>
      </c>
    </row>
    <row r="491" spans="1:13" ht="11.25" customHeight="1" x14ac:dyDescent="0.2">
      <c r="A491" s="2" t="str">
        <f t="shared" si="42"/>
        <v/>
      </c>
      <c r="B491" s="66">
        <f t="shared" si="43"/>
        <v>490</v>
      </c>
      <c r="J491" s="67">
        <f t="shared" si="44"/>
        <v>-7</v>
      </c>
      <c r="K491" s="67">
        <f t="shared" si="45"/>
        <v>-28</v>
      </c>
      <c r="L491" s="66">
        <f>COUNTIF(aanmeldingen!AA:AA,B491)</f>
        <v>0</v>
      </c>
      <c r="M491" s="2" t="e">
        <f>LEFT(C491,1)&amp;LEFT(D491,1)&amp;VLOOKUP(E491,lookups!G:H,2,FALSE)</f>
        <v>#N/A</v>
      </c>
    </row>
    <row r="492" spans="1:13" ht="11.25" customHeight="1" x14ac:dyDescent="0.2">
      <c r="A492" s="2" t="str">
        <f t="shared" si="42"/>
        <v/>
      </c>
      <c r="B492" s="66">
        <f t="shared" si="43"/>
        <v>491</v>
      </c>
      <c r="J492" s="67">
        <f t="shared" si="44"/>
        <v>-7</v>
      </c>
      <c r="K492" s="67">
        <f t="shared" si="45"/>
        <v>-28</v>
      </c>
      <c r="L492" s="66">
        <f>COUNTIF(aanmeldingen!AA:AA,B492)</f>
        <v>0</v>
      </c>
      <c r="M492" s="2" t="e">
        <f>LEFT(C492,1)&amp;LEFT(D492,1)&amp;VLOOKUP(E492,lookups!G:H,2,FALSE)</f>
        <v>#N/A</v>
      </c>
    </row>
    <row r="493" spans="1:13" ht="11.25" customHeight="1" x14ac:dyDescent="0.2">
      <c r="A493" s="2" t="str">
        <f t="shared" si="42"/>
        <v/>
      </c>
      <c r="B493" s="66">
        <f t="shared" si="43"/>
        <v>492</v>
      </c>
      <c r="J493" s="67">
        <f t="shared" si="44"/>
        <v>-7</v>
      </c>
      <c r="K493" s="67">
        <f t="shared" si="45"/>
        <v>-28</v>
      </c>
      <c r="L493" s="66">
        <f>COUNTIF(aanmeldingen!AA:AA,B493)</f>
        <v>0</v>
      </c>
      <c r="M493" s="2" t="e">
        <f>LEFT(C493,1)&amp;LEFT(D493,1)&amp;VLOOKUP(E493,lookups!G:H,2,FALSE)</f>
        <v>#N/A</v>
      </c>
    </row>
    <row r="494" spans="1:13" ht="11.25" customHeight="1" x14ac:dyDescent="0.2">
      <c r="A494" s="2" t="str">
        <f t="shared" si="42"/>
        <v/>
      </c>
      <c r="B494" s="66">
        <f t="shared" si="43"/>
        <v>493</v>
      </c>
      <c r="J494" s="67">
        <f t="shared" si="44"/>
        <v>-7</v>
      </c>
      <c r="K494" s="67">
        <f t="shared" si="45"/>
        <v>-28</v>
      </c>
      <c r="L494" s="66">
        <f>COUNTIF(aanmeldingen!AA:AA,B494)</f>
        <v>0</v>
      </c>
      <c r="M494" s="2" t="e">
        <f>LEFT(C494,1)&amp;LEFT(D494,1)&amp;VLOOKUP(E494,lookups!G:H,2,FALSE)</f>
        <v>#N/A</v>
      </c>
    </row>
    <row r="495" spans="1:13" ht="11.25" customHeight="1" x14ac:dyDescent="0.2">
      <c r="A495" s="2" t="str">
        <f t="shared" si="42"/>
        <v/>
      </c>
      <c r="B495" s="66">
        <f t="shared" si="43"/>
        <v>494</v>
      </c>
      <c r="J495" s="67">
        <f t="shared" si="44"/>
        <v>-7</v>
      </c>
      <c r="K495" s="67">
        <f t="shared" si="45"/>
        <v>-28</v>
      </c>
      <c r="L495" s="66">
        <f>COUNTIF(aanmeldingen!AA:AA,B495)</f>
        <v>0</v>
      </c>
      <c r="M495" s="2" t="e">
        <f>LEFT(C495,1)&amp;LEFT(D495,1)&amp;VLOOKUP(E495,lookups!G:H,2,FALSE)</f>
        <v>#N/A</v>
      </c>
    </row>
    <row r="496" spans="1:13" ht="11.25" customHeight="1" x14ac:dyDescent="0.2">
      <c r="A496" s="2" t="str">
        <f t="shared" si="42"/>
        <v/>
      </c>
      <c r="B496" s="66">
        <f t="shared" si="43"/>
        <v>495</v>
      </c>
      <c r="J496" s="67">
        <f t="shared" si="44"/>
        <v>-7</v>
      </c>
      <c r="K496" s="67">
        <f t="shared" si="45"/>
        <v>-28</v>
      </c>
      <c r="L496" s="66">
        <f>COUNTIF(aanmeldingen!AA:AA,B496)</f>
        <v>0</v>
      </c>
      <c r="M496" s="2" t="e">
        <f>LEFT(C496,1)&amp;LEFT(D496,1)&amp;VLOOKUP(E496,lookups!G:H,2,FALSE)</f>
        <v>#N/A</v>
      </c>
    </row>
    <row r="497" spans="1:13" ht="11.25" customHeight="1" x14ac:dyDescent="0.2">
      <c r="A497" s="2" t="str">
        <f t="shared" si="42"/>
        <v/>
      </c>
      <c r="B497" s="66">
        <f t="shared" si="43"/>
        <v>496</v>
      </c>
      <c r="J497" s="67">
        <f t="shared" si="44"/>
        <v>-7</v>
      </c>
      <c r="K497" s="67">
        <f t="shared" si="45"/>
        <v>-28</v>
      </c>
      <c r="L497" s="66">
        <f>COUNTIF(aanmeldingen!AA:AA,B497)</f>
        <v>0</v>
      </c>
      <c r="M497" s="2" t="e">
        <f>LEFT(C497,1)&amp;LEFT(D497,1)&amp;VLOOKUP(E497,lookups!G:H,2,FALSE)</f>
        <v>#N/A</v>
      </c>
    </row>
    <row r="498" spans="1:13" ht="11.25" customHeight="1" x14ac:dyDescent="0.2">
      <c r="A498" s="2" t="str">
        <f t="shared" si="42"/>
        <v/>
      </c>
      <c r="B498" s="66">
        <f t="shared" si="43"/>
        <v>497</v>
      </c>
      <c r="J498" s="67">
        <f t="shared" si="44"/>
        <v>-7</v>
      </c>
      <c r="K498" s="67">
        <f t="shared" si="45"/>
        <v>-28</v>
      </c>
      <c r="L498" s="66">
        <f>COUNTIF(aanmeldingen!AA:AA,B498)</f>
        <v>0</v>
      </c>
      <c r="M498" s="2" t="e">
        <f>LEFT(C498,1)&amp;LEFT(D498,1)&amp;VLOOKUP(E498,lookups!G:H,2,FALSE)</f>
        <v>#N/A</v>
      </c>
    </row>
    <row r="499" spans="1:13" ht="11.25" customHeight="1" x14ac:dyDescent="0.2">
      <c r="A499" s="2" t="str">
        <f t="shared" si="42"/>
        <v/>
      </c>
      <c r="B499" s="66">
        <f t="shared" si="43"/>
        <v>498</v>
      </c>
      <c r="J499" s="67">
        <f t="shared" si="44"/>
        <v>-7</v>
      </c>
      <c r="K499" s="67">
        <f t="shared" si="45"/>
        <v>-28</v>
      </c>
      <c r="L499" s="66">
        <f>COUNTIF(aanmeldingen!AA:AA,B499)</f>
        <v>0</v>
      </c>
      <c r="M499" s="2" t="e">
        <f>LEFT(C499,1)&amp;LEFT(D499,1)&amp;VLOOKUP(E499,lookups!G:H,2,FALSE)</f>
        <v>#N/A</v>
      </c>
    </row>
    <row r="500" spans="1:13" ht="11.25" customHeight="1" x14ac:dyDescent="0.2">
      <c r="A500" s="2" t="str">
        <f t="shared" si="42"/>
        <v/>
      </c>
      <c r="B500" s="66">
        <f t="shared" si="43"/>
        <v>499</v>
      </c>
      <c r="J500" s="67">
        <f t="shared" si="44"/>
        <v>-7</v>
      </c>
      <c r="K500" s="67">
        <f t="shared" si="45"/>
        <v>-28</v>
      </c>
      <c r="L500" s="66">
        <f>COUNTIF(aanmeldingen!AA:AA,B500)</f>
        <v>0</v>
      </c>
      <c r="M500" s="2" t="e">
        <f>LEFT(C500,1)&amp;LEFT(D500,1)&amp;VLOOKUP(E500,lookups!G:H,2,FALSE)</f>
        <v>#N/A</v>
      </c>
    </row>
    <row r="501" spans="1:13" ht="11.25" customHeight="1" x14ac:dyDescent="0.2">
      <c r="A501" s="2" t="str">
        <f t="shared" ref="A501:A538" si="46">C501&amp;D501&amp;E501&amp;F501</f>
        <v/>
      </c>
      <c r="B501" s="66">
        <f t="shared" si="43"/>
        <v>500</v>
      </c>
      <c r="J501" s="67">
        <f t="shared" ref="J501:J538" si="47">H501-7</f>
        <v>-7</v>
      </c>
      <c r="K501" s="67">
        <f t="shared" ref="K501:K538" si="48">H501-28</f>
        <v>-28</v>
      </c>
      <c r="L501" s="66">
        <f>COUNTIF(aanmeldingen!AA:AA,B501)</f>
        <v>0</v>
      </c>
      <c r="M501" s="2" t="e">
        <f>LEFT(C501,1)&amp;LEFT(D501,1)&amp;VLOOKUP(E501,lookups!G:H,2,FALSE)</f>
        <v>#N/A</v>
      </c>
    </row>
    <row r="502" spans="1:13" ht="11.25" customHeight="1" x14ac:dyDescent="0.2">
      <c r="A502" s="2" t="str">
        <f t="shared" si="46"/>
        <v/>
      </c>
      <c r="B502" s="66">
        <f t="shared" si="43"/>
        <v>501</v>
      </c>
      <c r="J502" s="67">
        <f t="shared" si="47"/>
        <v>-7</v>
      </c>
      <c r="K502" s="67">
        <f t="shared" si="48"/>
        <v>-28</v>
      </c>
      <c r="L502" s="66">
        <f>COUNTIF(aanmeldingen!AA:AA,B502)</f>
        <v>0</v>
      </c>
      <c r="M502" s="2" t="e">
        <f>LEFT(C502,1)&amp;LEFT(D502,1)&amp;VLOOKUP(E502,lookups!G:H,2,FALSE)</f>
        <v>#N/A</v>
      </c>
    </row>
    <row r="503" spans="1:13" ht="11.25" customHeight="1" x14ac:dyDescent="0.2">
      <c r="A503" s="2" t="str">
        <f t="shared" si="46"/>
        <v/>
      </c>
      <c r="B503" s="66">
        <f t="shared" si="43"/>
        <v>502</v>
      </c>
      <c r="J503" s="67">
        <f t="shared" si="47"/>
        <v>-7</v>
      </c>
      <c r="K503" s="67">
        <f t="shared" si="48"/>
        <v>-28</v>
      </c>
      <c r="L503" s="66">
        <f>COUNTIF(aanmeldingen!AA:AA,B503)</f>
        <v>0</v>
      </c>
      <c r="M503" s="2" t="e">
        <f>LEFT(C503,1)&amp;LEFT(D503,1)&amp;VLOOKUP(E503,lookups!G:H,2,FALSE)</f>
        <v>#N/A</v>
      </c>
    </row>
    <row r="504" spans="1:13" ht="11.25" customHeight="1" x14ac:dyDescent="0.2">
      <c r="A504" s="2" t="str">
        <f t="shared" si="46"/>
        <v/>
      </c>
      <c r="B504" s="66">
        <f t="shared" si="43"/>
        <v>503</v>
      </c>
      <c r="J504" s="67">
        <f t="shared" si="47"/>
        <v>-7</v>
      </c>
      <c r="K504" s="67">
        <f t="shared" si="48"/>
        <v>-28</v>
      </c>
      <c r="L504" s="66">
        <f>COUNTIF(aanmeldingen!AA:AA,B504)</f>
        <v>0</v>
      </c>
      <c r="M504" s="2" t="e">
        <f>LEFT(C504,1)&amp;LEFT(D504,1)&amp;VLOOKUP(E504,lookups!G:H,2,FALSE)</f>
        <v>#N/A</v>
      </c>
    </row>
    <row r="505" spans="1:13" ht="11.25" customHeight="1" x14ac:dyDescent="0.2">
      <c r="A505" s="2" t="str">
        <f t="shared" si="46"/>
        <v/>
      </c>
      <c r="B505" s="66">
        <f t="shared" si="43"/>
        <v>504</v>
      </c>
      <c r="J505" s="67">
        <f t="shared" si="47"/>
        <v>-7</v>
      </c>
      <c r="K505" s="67">
        <f t="shared" si="48"/>
        <v>-28</v>
      </c>
      <c r="L505" s="66">
        <f>COUNTIF(aanmeldingen!AA:AA,B505)</f>
        <v>0</v>
      </c>
      <c r="M505" s="2" t="e">
        <f>LEFT(C505,1)&amp;LEFT(D505,1)&amp;VLOOKUP(E505,lookups!G:H,2,FALSE)</f>
        <v>#N/A</v>
      </c>
    </row>
    <row r="506" spans="1:13" ht="11.25" customHeight="1" x14ac:dyDescent="0.2">
      <c r="A506" s="2" t="str">
        <f t="shared" si="46"/>
        <v/>
      </c>
      <c r="B506" s="66">
        <f t="shared" si="43"/>
        <v>505</v>
      </c>
      <c r="J506" s="67">
        <f t="shared" si="47"/>
        <v>-7</v>
      </c>
      <c r="K506" s="67">
        <f t="shared" si="48"/>
        <v>-28</v>
      </c>
      <c r="L506" s="66">
        <f>COUNTIF(aanmeldingen!AA:AA,B506)</f>
        <v>0</v>
      </c>
      <c r="M506" s="2" t="e">
        <f>LEFT(C506,1)&amp;LEFT(D506,1)&amp;VLOOKUP(E506,lookups!G:H,2,FALSE)</f>
        <v>#N/A</v>
      </c>
    </row>
    <row r="507" spans="1:13" ht="11.25" customHeight="1" x14ac:dyDescent="0.2">
      <c r="A507" s="2" t="str">
        <f t="shared" si="46"/>
        <v/>
      </c>
      <c r="B507" s="66">
        <f t="shared" si="43"/>
        <v>506</v>
      </c>
      <c r="J507" s="67">
        <f t="shared" si="47"/>
        <v>-7</v>
      </c>
      <c r="K507" s="67">
        <f t="shared" si="48"/>
        <v>-28</v>
      </c>
      <c r="L507" s="66">
        <f>COUNTIF(aanmeldingen!AA:AA,B507)</f>
        <v>0</v>
      </c>
      <c r="M507" s="2" t="e">
        <f>LEFT(C507,1)&amp;LEFT(D507,1)&amp;VLOOKUP(E507,lookups!G:H,2,FALSE)</f>
        <v>#N/A</v>
      </c>
    </row>
    <row r="508" spans="1:13" ht="11.25" customHeight="1" x14ac:dyDescent="0.2">
      <c r="A508" s="2" t="str">
        <f t="shared" si="46"/>
        <v/>
      </c>
      <c r="B508" s="66">
        <f t="shared" si="43"/>
        <v>507</v>
      </c>
      <c r="J508" s="67">
        <f t="shared" si="47"/>
        <v>-7</v>
      </c>
      <c r="K508" s="67">
        <f t="shared" si="48"/>
        <v>-28</v>
      </c>
      <c r="L508" s="66">
        <f>COUNTIF(aanmeldingen!AA:AA,B508)</f>
        <v>0</v>
      </c>
      <c r="M508" s="2" t="e">
        <f>LEFT(C508,1)&amp;LEFT(D508,1)&amp;VLOOKUP(E508,lookups!G:H,2,FALSE)</f>
        <v>#N/A</v>
      </c>
    </row>
    <row r="509" spans="1:13" ht="11.25" customHeight="1" x14ac:dyDescent="0.2">
      <c r="A509" s="2" t="str">
        <f t="shared" si="46"/>
        <v/>
      </c>
      <c r="B509" s="66">
        <f t="shared" si="43"/>
        <v>508</v>
      </c>
      <c r="J509" s="67">
        <f t="shared" si="47"/>
        <v>-7</v>
      </c>
      <c r="K509" s="67">
        <f t="shared" si="48"/>
        <v>-28</v>
      </c>
      <c r="L509" s="66">
        <f>COUNTIF(aanmeldingen!AA:AA,B509)</f>
        <v>0</v>
      </c>
      <c r="M509" s="2" t="e">
        <f>LEFT(C509,1)&amp;LEFT(D509,1)&amp;VLOOKUP(E509,lookups!G:H,2,FALSE)</f>
        <v>#N/A</v>
      </c>
    </row>
    <row r="510" spans="1:13" ht="11.25" customHeight="1" x14ac:dyDescent="0.2">
      <c r="A510" s="2" t="str">
        <f t="shared" si="46"/>
        <v/>
      </c>
      <c r="B510" s="66">
        <f t="shared" si="43"/>
        <v>509</v>
      </c>
      <c r="J510" s="67">
        <f t="shared" si="47"/>
        <v>-7</v>
      </c>
      <c r="K510" s="67">
        <f t="shared" si="48"/>
        <v>-28</v>
      </c>
      <c r="L510" s="66">
        <f>COUNTIF(aanmeldingen!AA:AA,B510)</f>
        <v>0</v>
      </c>
      <c r="M510" s="2" t="e">
        <f>LEFT(C510,1)&amp;LEFT(D510,1)&amp;VLOOKUP(E510,lookups!G:H,2,FALSE)</f>
        <v>#N/A</v>
      </c>
    </row>
    <row r="511" spans="1:13" ht="11.25" customHeight="1" x14ac:dyDescent="0.2">
      <c r="A511" s="2" t="str">
        <f t="shared" si="46"/>
        <v/>
      </c>
      <c r="B511" s="66">
        <f t="shared" si="43"/>
        <v>510</v>
      </c>
      <c r="J511" s="67">
        <f t="shared" si="47"/>
        <v>-7</v>
      </c>
      <c r="K511" s="67">
        <f t="shared" si="48"/>
        <v>-28</v>
      </c>
      <c r="L511" s="66">
        <f>COUNTIF(aanmeldingen!AA:AA,B511)</f>
        <v>0</v>
      </c>
      <c r="M511" s="2" t="e">
        <f>LEFT(C511,1)&amp;LEFT(D511,1)&amp;VLOOKUP(E511,lookups!G:H,2,FALSE)</f>
        <v>#N/A</v>
      </c>
    </row>
    <row r="512" spans="1:13" ht="11.25" customHeight="1" x14ac:dyDescent="0.2">
      <c r="A512" s="2" t="str">
        <f t="shared" si="46"/>
        <v/>
      </c>
      <c r="B512" s="66">
        <f t="shared" si="43"/>
        <v>511</v>
      </c>
      <c r="J512" s="67">
        <f t="shared" si="47"/>
        <v>-7</v>
      </c>
      <c r="K512" s="67">
        <f t="shared" si="48"/>
        <v>-28</v>
      </c>
      <c r="L512" s="66">
        <f>COUNTIF(aanmeldingen!AA:AA,B512)</f>
        <v>0</v>
      </c>
      <c r="M512" s="2" t="e">
        <f>LEFT(C512,1)&amp;LEFT(D512,1)&amp;VLOOKUP(E512,lookups!G:H,2,FALSE)</f>
        <v>#N/A</v>
      </c>
    </row>
    <row r="513" spans="1:13" ht="11.25" customHeight="1" x14ac:dyDescent="0.2">
      <c r="A513" s="2" t="str">
        <f t="shared" si="46"/>
        <v/>
      </c>
      <c r="B513" s="66">
        <f t="shared" si="43"/>
        <v>512</v>
      </c>
      <c r="J513" s="67">
        <f t="shared" si="47"/>
        <v>-7</v>
      </c>
      <c r="K513" s="67">
        <f t="shared" si="48"/>
        <v>-28</v>
      </c>
      <c r="L513" s="66">
        <f>COUNTIF(aanmeldingen!AA:AA,B513)</f>
        <v>0</v>
      </c>
      <c r="M513" s="2" t="e">
        <f>LEFT(C513,1)&amp;LEFT(D513,1)&amp;VLOOKUP(E513,lookups!G:H,2,FALSE)</f>
        <v>#N/A</v>
      </c>
    </row>
    <row r="514" spans="1:13" ht="11.25" customHeight="1" x14ac:dyDescent="0.2">
      <c r="A514" s="2" t="str">
        <f t="shared" si="46"/>
        <v/>
      </c>
      <c r="B514" s="66">
        <f t="shared" si="43"/>
        <v>513</v>
      </c>
      <c r="J514" s="67">
        <f t="shared" si="47"/>
        <v>-7</v>
      </c>
      <c r="K514" s="67">
        <f t="shared" si="48"/>
        <v>-28</v>
      </c>
      <c r="L514" s="66">
        <f>COUNTIF(aanmeldingen!AA:AA,B514)</f>
        <v>0</v>
      </c>
      <c r="M514" s="2" t="e">
        <f>LEFT(C514,1)&amp;LEFT(D514,1)&amp;VLOOKUP(E514,lookups!G:H,2,FALSE)</f>
        <v>#N/A</v>
      </c>
    </row>
    <row r="515" spans="1:13" ht="11.25" customHeight="1" x14ac:dyDescent="0.2">
      <c r="A515" s="2" t="str">
        <f t="shared" si="46"/>
        <v/>
      </c>
      <c r="B515" s="66">
        <f t="shared" si="43"/>
        <v>514</v>
      </c>
      <c r="J515" s="67">
        <f t="shared" si="47"/>
        <v>-7</v>
      </c>
      <c r="K515" s="67">
        <f t="shared" si="48"/>
        <v>-28</v>
      </c>
      <c r="L515" s="66">
        <f>COUNTIF(aanmeldingen!AA:AA,B515)</f>
        <v>0</v>
      </c>
      <c r="M515" s="2" t="e">
        <f>LEFT(C515,1)&amp;LEFT(D515,1)&amp;VLOOKUP(E515,lookups!G:H,2,FALSE)</f>
        <v>#N/A</v>
      </c>
    </row>
    <row r="516" spans="1:13" ht="11.25" customHeight="1" x14ac:dyDescent="0.2">
      <c r="A516" s="2" t="str">
        <f t="shared" si="46"/>
        <v/>
      </c>
      <c r="B516" s="66">
        <f t="shared" ref="B516:B538" si="49">B515+1</f>
        <v>515</v>
      </c>
      <c r="J516" s="67">
        <f t="shared" si="47"/>
        <v>-7</v>
      </c>
      <c r="K516" s="67">
        <f t="shared" si="48"/>
        <v>-28</v>
      </c>
      <c r="L516" s="66">
        <f>COUNTIF(aanmeldingen!AA:AA,B516)</f>
        <v>0</v>
      </c>
      <c r="M516" s="2" t="e">
        <f>LEFT(C516,1)&amp;LEFT(D516,1)&amp;VLOOKUP(E516,lookups!G:H,2,FALSE)</f>
        <v>#N/A</v>
      </c>
    </row>
    <row r="517" spans="1:13" ht="11.25" customHeight="1" x14ac:dyDescent="0.2">
      <c r="A517" s="2" t="str">
        <f t="shared" si="46"/>
        <v/>
      </c>
      <c r="B517" s="66">
        <f t="shared" si="49"/>
        <v>516</v>
      </c>
      <c r="J517" s="67">
        <f t="shared" si="47"/>
        <v>-7</v>
      </c>
      <c r="K517" s="67">
        <f t="shared" si="48"/>
        <v>-28</v>
      </c>
      <c r="L517" s="66">
        <f>COUNTIF(aanmeldingen!AA:AA,B517)</f>
        <v>0</v>
      </c>
      <c r="M517" s="2" t="e">
        <f>LEFT(C517,1)&amp;LEFT(D517,1)&amp;VLOOKUP(E517,lookups!G:H,2,FALSE)</f>
        <v>#N/A</v>
      </c>
    </row>
    <row r="518" spans="1:13" ht="11.25" customHeight="1" x14ac:dyDescent="0.2">
      <c r="A518" s="2" t="str">
        <f t="shared" si="46"/>
        <v/>
      </c>
      <c r="B518" s="66">
        <f t="shared" si="49"/>
        <v>517</v>
      </c>
      <c r="J518" s="67">
        <f t="shared" si="47"/>
        <v>-7</v>
      </c>
      <c r="K518" s="67">
        <f t="shared" si="48"/>
        <v>-28</v>
      </c>
      <c r="L518" s="66">
        <f>COUNTIF(aanmeldingen!AA:AA,B518)</f>
        <v>0</v>
      </c>
      <c r="M518" s="2" t="e">
        <f>LEFT(C518,1)&amp;LEFT(D518,1)&amp;VLOOKUP(E518,lookups!G:H,2,FALSE)</f>
        <v>#N/A</v>
      </c>
    </row>
    <row r="519" spans="1:13" ht="11.25" customHeight="1" x14ac:dyDescent="0.2">
      <c r="A519" s="2" t="str">
        <f t="shared" si="46"/>
        <v/>
      </c>
      <c r="B519" s="66">
        <f t="shared" si="49"/>
        <v>518</v>
      </c>
      <c r="J519" s="67">
        <f t="shared" si="47"/>
        <v>-7</v>
      </c>
      <c r="K519" s="67">
        <f t="shared" si="48"/>
        <v>-28</v>
      </c>
      <c r="L519" s="66">
        <f>COUNTIF(aanmeldingen!AA:AA,B519)</f>
        <v>0</v>
      </c>
      <c r="M519" s="2" t="e">
        <f>LEFT(C519,1)&amp;LEFT(D519,1)&amp;VLOOKUP(E519,lookups!G:H,2,FALSE)</f>
        <v>#N/A</v>
      </c>
    </row>
    <row r="520" spans="1:13" ht="11.25" customHeight="1" x14ac:dyDescent="0.2">
      <c r="A520" s="2" t="str">
        <f t="shared" si="46"/>
        <v/>
      </c>
      <c r="B520" s="66">
        <f t="shared" si="49"/>
        <v>519</v>
      </c>
      <c r="J520" s="67">
        <f t="shared" si="47"/>
        <v>-7</v>
      </c>
      <c r="K520" s="67">
        <f t="shared" si="48"/>
        <v>-28</v>
      </c>
      <c r="L520" s="66">
        <f>COUNTIF(aanmeldingen!AA:AA,B520)</f>
        <v>0</v>
      </c>
      <c r="M520" s="2" t="e">
        <f>LEFT(C520,1)&amp;LEFT(D520,1)&amp;VLOOKUP(E520,lookups!G:H,2,FALSE)</f>
        <v>#N/A</v>
      </c>
    </row>
    <row r="521" spans="1:13" ht="11.25" customHeight="1" x14ac:dyDescent="0.2">
      <c r="A521" s="2" t="str">
        <f t="shared" si="46"/>
        <v/>
      </c>
      <c r="B521" s="66">
        <f t="shared" si="49"/>
        <v>520</v>
      </c>
      <c r="J521" s="67">
        <f t="shared" si="47"/>
        <v>-7</v>
      </c>
      <c r="K521" s="67">
        <f t="shared" si="48"/>
        <v>-28</v>
      </c>
      <c r="L521" s="66">
        <f>COUNTIF(aanmeldingen!AA:AA,B521)</f>
        <v>0</v>
      </c>
      <c r="M521" s="2" t="e">
        <f>LEFT(C521,1)&amp;LEFT(D521,1)&amp;VLOOKUP(E521,lookups!G:H,2,FALSE)</f>
        <v>#N/A</v>
      </c>
    </row>
    <row r="522" spans="1:13" ht="11.25" customHeight="1" x14ac:dyDescent="0.2">
      <c r="A522" s="2" t="str">
        <f t="shared" si="46"/>
        <v/>
      </c>
      <c r="B522" s="66">
        <f t="shared" si="49"/>
        <v>521</v>
      </c>
      <c r="J522" s="67">
        <f t="shared" si="47"/>
        <v>-7</v>
      </c>
      <c r="K522" s="67">
        <f t="shared" si="48"/>
        <v>-28</v>
      </c>
      <c r="L522" s="66">
        <f>COUNTIF(aanmeldingen!AA:AA,B522)</f>
        <v>0</v>
      </c>
      <c r="M522" s="2" t="e">
        <f>LEFT(C522,1)&amp;LEFT(D522,1)&amp;VLOOKUP(E522,lookups!G:H,2,FALSE)</f>
        <v>#N/A</v>
      </c>
    </row>
    <row r="523" spans="1:13" ht="11.25" customHeight="1" x14ac:dyDescent="0.2">
      <c r="A523" s="2" t="str">
        <f t="shared" si="46"/>
        <v/>
      </c>
      <c r="B523" s="66">
        <f t="shared" si="49"/>
        <v>522</v>
      </c>
      <c r="J523" s="67">
        <f t="shared" si="47"/>
        <v>-7</v>
      </c>
      <c r="K523" s="67">
        <f t="shared" si="48"/>
        <v>-28</v>
      </c>
      <c r="L523" s="66">
        <f>COUNTIF(aanmeldingen!AA:AA,B523)</f>
        <v>0</v>
      </c>
      <c r="M523" s="2" t="e">
        <f>LEFT(C523,1)&amp;LEFT(D523,1)&amp;VLOOKUP(E523,lookups!G:H,2,FALSE)</f>
        <v>#N/A</v>
      </c>
    </row>
    <row r="524" spans="1:13" ht="11.25" customHeight="1" x14ac:dyDescent="0.2">
      <c r="A524" s="2" t="str">
        <f t="shared" si="46"/>
        <v/>
      </c>
      <c r="B524" s="66">
        <f t="shared" si="49"/>
        <v>523</v>
      </c>
      <c r="J524" s="67">
        <f t="shared" si="47"/>
        <v>-7</v>
      </c>
      <c r="K524" s="67">
        <f t="shared" si="48"/>
        <v>-28</v>
      </c>
      <c r="L524" s="66">
        <f>COUNTIF(aanmeldingen!AA:AA,B524)</f>
        <v>0</v>
      </c>
      <c r="M524" s="2" t="e">
        <f>LEFT(C524,1)&amp;LEFT(D524,1)&amp;VLOOKUP(E524,lookups!G:H,2,FALSE)</f>
        <v>#N/A</v>
      </c>
    </row>
    <row r="525" spans="1:13" ht="11.25" customHeight="1" x14ac:dyDescent="0.2">
      <c r="A525" s="2" t="str">
        <f t="shared" si="46"/>
        <v/>
      </c>
      <c r="B525" s="66">
        <f t="shared" si="49"/>
        <v>524</v>
      </c>
      <c r="J525" s="67">
        <f t="shared" si="47"/>
        <v>-7</v>
      </c>
      <c r="K525" s="67">
        <f t="shared" si="48"/>
        <v>-28</v>
      </c>
      <c r="L525" s="66">
        <f>COUNTIF(aanmeldingen!AA:AA,B525)</f>
        <v>0</v>
      </c>
      <c r="M525" s="2" t="e">
        <f>LEFT(C525,1)&amp;LEFT(D525,1)&amp;VLOOKUP(E525,lookups!G:H,2,FALSE)</f>
        <v>#N/A</v>
      </c>
    </row>
    <row r="526" spans="1:13" ht="11.25" customHeight="1" x14ac:dyDescent="0.2">
      <c r="A526" s="2" t="str">
        <f t="shared" si="46"/>
        <v/>
      </c>
      <c r="B526" s="66">
        <f t="shared" si="49"/>
        <v>525</v>
      </c>
      <c r="J526" s="67">
        <f t="shared" si="47"/>
        <v>-7</v>
      </c>
      <c r="K526" s="67">
        <f t="shared" si="48"/>
        <v>-28</v>
      </c>
      <c r="L526" s="66">
        <f>COUNTIF(aanmeldingen!AA:AA,B526)</f>
        <v>0</v>
      </c>
      <c r="M526" s="2" t="e">
        <f>LEFT(C526,1)&amp;LEFT(D526,1)&amp;VLOOKUP(E526,lookups!G:H,2,FALSE)</f>
        <v>#N/A</v>
      </c>
    </row>
    <row r="527" spans="1:13" ht="11.25" customHeight="1" x14ac:dyDescent="0.2">
      <c r="A527" s="2" t="str">
        <f t="shared" si="46"/>
        <v/>
      </c>
      <c r="B527" s="66">
        <f t="shared" si="49"/>
        <v>526</v>
      </c>
      <c r="J527" s="67">
        <f t="shared" si="47"/>
        <v>-7</v>
      </c>
      <c r="K527" s="67">
        <f t="shared" si="48"/>
        <v>-28</v>
      </c>
      <c r="L527" s="66">
        <f>COUNTIF(aanmeldingen!AA:AA,B527)</f>
        <v>0</v>
      </c>
      <c r="M527" s="2" t="e">
        <f>LEFT(C527,1)&amp;LEFT(D527,1)&amp;VLOOKUP(E527,lookups!G:H,2,FALSE)</f>
        <v>#N/A</v>
      </c>
    </row>
    <row r="528" spans="1:13" ht="11.25" customHeight="1" x14ac:dyDescent="0.2">
      <c r="A528" s="2" t="str">
        <f t="shared" si="46"/>
        <v/>
      </c>
      <c r="B528" s="66">
        <f t="shared" si="49"/>
        <v>527</v>
      </c>
      <c r="J528" s="67">
        <f t="shared" si="47"/>
        <v>-7</v>
      </c>
      <c r="K528" s="67">
        <f t="shared" si="48"/>
        <v>-28</v>
      </c>
      <c r="L528" s="66">
        <f>COUNTIF(aanmeldingen!AA:AA,B528)</f>
        <v>0</v>
      </c>
      <c r="M528" s="2" t="e">
        <f>LEFT(C528,1)&amp;LEFT(D528,1)&amp;VLOOKUP(E528,lookups!G:H,2,FALSE)</f>
        <v>#N/A</v>
      </c>
    </row>
    <row r="529" spans="1:13" ht="11.25" customHeight="1" x14ac:dyDescent="0.2">
      <c r="A529" s="2" t="str">
        <f t="shared" si="46"/>
        <v/>
      </c>
      <c r="B529" s="66">
        <f t="shared" si="49"/>
        <v>528</v>
      </c>
      <c r="J529" s="67">
        <f t="shared" si="47"/>
        <v>-7</v>
      </c>
      <c r="K529" s="67">
        <f t="shared" si="48"/>
        <v>-28</v>
      </c>
      <c r="L529" s="66">
        <f>COUNTIF(aanmeldingen!AA:AA,B529)</f>
        <v>0</v>
      </c>
      <c r="M529" s="2" t="e">
        <f>LEFT(C529,1)&amp;LEFT(D529,1)&amp;VLOOKUP(E529,lookups!G:H,2,FALSE)</f>
        <v>#N/A</v>
      </c>
    </row>
    <row r="530" spans="1:13" ht="11.25" customHeight="1" x14ac:dyDescent="0.2">
      <c r="A530" s="2" t="str">
        <f t="shared" si="46"/>
        <v/>
      </c>
      <c r="B530" s="66">
        <f t="shared" si="49"/>
        <v>529</v>
      </c>
      <c r="J530" s="67">
        <f t="shared" si="47"/>
        <v>-7</v>
      </c>
      <c r="K530" s="67">
        <f t="shared" si="48"/>
        <v>-28</v>
      </c>
      <c r="L530" s="66">
        <f>COUNTIF(aanmeldingen!AA:AA,B530)</f>
        <v>0</v>
      </c>
      <c r="M530" s="2" t="e">
        <f>LEFT(C530,1)&amp;LEFT(D530,1)&amp;VLOOKUP(E530,lookups!G:H,2,FALSE)</f>
        <v>#N/A</v>
      </c>
    </row>
    <row r="531" spans="1:13" ht="11.25" customHeight="1" x14ac:dyDescent="0.2">
      <c r="A531" s="2" t="str">
        <f t="shared" si="46"/>
        <v/>
      </c>
      <c r="B531" s="66">
        <f t="shared" si="49"/>
        <v>530</v>
      </c>
      <c r="J531" s="67">
        <f t="shared" si="47"/>
        <v>-7</v>
      </c>
      <c r="K531" s="67">
        <f t="shared" si="48"/>
        <v>-28</v>
      </c>
      <c r="L531" s="66">
        <f>COUNTIF(aanmeldingen!AA:AA,B531)</f>
        <v>0</v>
      </c>
      <c r="M531" s="2" t="e">
        <f>LEFT(C531,1)&amp;LEFT(D531,1)&amp;VLOOKUP(E531,lookups!G:H,2,FALSE)</f>
        <v>#N/A</v>
      </c>
    </row>
    <row r="532" spans="1:13" ht="11.25" customHeight="1" x14ac:dyDescent="0.2">
      <c r="A532" s="2" t="str">
        <f t="shared" si="46"/>
        <v/>
      </c>
      <c r="B532" s="66">
        <f t="shared" si="49"/>
        <v>531</v>
      </c>
      <c r="J532" s="67">
        <f t="shared" si="47"/>
        <v>-7</v>
      </c>
      <c r="K532" s="67">
        <f t="shared" si="48"/>
        <v>-28</v>
      </c>
      <c r="L532" s="66">
        <f>COUNTIF(aanmeldingen!AA:AA,B532)</f>
        <v>0</v>
      </c>
      <c r="M532" s="2" t="e">
        <f>LEFT(C532,1)&amp;LEFT(D532,1)&amp;VLOOKUP(E532,lookups!G:H,2,FALSE)</f>
        <v>#N/A</v>
      </c>
    </row>
    <row r="533" spans="1:13" ht="11.25" customHeight="1" x14ac:dyDescent="0.2">
      <c r="A533" s="2" t="str">
        <f t="shared" si="46"/>
        <v/>
      </c>
      <c r="B533" s="66">
        <f t="shared" si="49"/>
        <v>532</v>
      </c>
      <c r="J533" s="67">
        <f t="shared" si="47"/>
        <v>-7</v>
      </c>
      <c r="K533" s="67">
        <f t="shared" si="48"/>
        <v>-28</v>
      </c>
      <c r="L533" s="66">
        <f>COUNTIF(aanmeldingen!AA:AA,B533)</f>
        <v>0</v>
      </c>
      <c r="M533" s="2" t="e">
        <f>LEFT(C533,1)&amp;LEFT(D533,1)&amp;VLOOKUP(E533,lookups!G:H,2,FALSE)</f>
        <v>#N/A</v>
      </c>
    </row>
    <row r="534" spans="1:13" ht="11.25" customHeight="1" x14ac:dyDescent="0.2">
      <c r="A534" s="2" t="str">
        <f t="shared" si="46"/>
        <v/>
      </c>
      <c r="B534" s="66">
        <f t="shared" si="49"/>
        <v>533</v>
      </c>
      <c r="J534" s="67">
        <f t="shared" si="47"/>
        <v>-7</v>
      </c>
      <c r="K534" s="67">
        <f t="shared" si="48"/>
        <v>-28</v>
      </c>
      <c r="L534" s="66">
        <f>COUNTIF(aanmeldingen!AA:AA,B534)</f>
        <v>0</v>
      </c>
      <c r="M534" s="2" t="e">
        <f>LEFT(C534,1)&amp;LEFT(D534,1)&amp;VLOOKUP(E534,lookups!G:H,2,FALSE)</f>
        <v>#N/A</v>
      </c>
    </row>
    <row r="535" spans="1:13" ht="11.25" customHeight="1" x14ac:dyDescent="0.2">
      <c r="A535" s="2" t="str">
        <f t="shared" si="46"/>
        <v/>
      </c>
      <c r="B535" s="66">
        <f t="shared" si="49"/>
        <v>534</v>
      </c>
      <c r="J535" s="67">
        <f t="shared" si="47"/>
        <v>-7</v>
      </c>
      <c r="K535" s="67">
        <f t="shared" si="48"/>
        <v>-28</v>
      </c>
      <c r="L535" s="66">
        <f>COUNTIF(aanmeldingen!AA:AA,B535)</f>
        <v>0</v>
      </c>
      <c r="M535" s="2" t="e">
        <f>LEFT(C535,1)&amp;LEFT(D535,1)&amp;VLOOKUP(E535,lookups!G:H,2,FALSE)</f>
        <v>#N/A</v>
      </c>
    </row>
    <row r="536" spans="1:13" ht="11.25" customHeight="1" x14ac:dyDescent="0.2">
      <c r="A536" s="2" t="str">
        <f t="shared" si="46"/>
        <v/>
      </c>
      <c r="B536" s="66">
        <f t="shared" si="49"/>
        <v>535</v>
      </c>
      <c r="J536" s="67">
        <f t="shared" si="47"/>
        <v>-7</v>
      </c>
      <c r="K536" s="67">
        <f t="shared" si="48"/>
        <v>-28</v>
      </c>
      <c r="L536" s="66">
        <f>COUNTIF(aanmeldingen!AA:AA,B536)</f>
        <v>0</v>
      </c>
      <c r="M536" s="2" t="e">
        <f>LEFT(C536,1)&amp;LEFT(D536,1)&amp;VLOOKUP(E536,lookups!G:H,2,FALSE)</f>
        <v>#N/A</v>
      </c>
    </row>
    <row r="537" spans="1:13" ht="11.25" customHeight="1" x14ac:dyDescent="0.2">
      <c r="A537" s="2" t="str">
        <f t="shared" si="46"/>
        <v/>
      </c>
      <c r="B537" s="66">
        <f t="shared" si="49"/>
        <v>536</v>
      </c>
      <c r="J537" s="67">
        <f t="shared" si="47"/>
        <v>-7</v>
      </c>
      <c r="K537" s="67">
        <f t="shared" si="48"/>
        <v>-28</v>
      </c>
      <c r="L537" s="66">
        <f>COUNTIF(aanmeldingen!AA:AA,B537)</f>
        <v>0</v>
      </c>
      <c r="M537" s="2" t="e">
        <f>LEFT(C537,1)&amp;LEFT(D537,1)&amp;VLOOKUP(E537,lookups!G:H,2,FALSE)</f>
        <v>#N/A</v>
      </c>
    </row>
    <row r="538" spans="1:13" ht="11.25" customHeight="1" x14ac:dyDescent="0.2">
      <c r="A538" s="2" t="str">
        <f t="shared" si="46"/>
        <v/>
      </c>
      <c r="B538" s="66">
        <f t="shared" si="49"/>
        <v>537</v>
      </c>
      <c r="J538" s="67">
        <f t="shared" si="47"/>
        <v>-7</v>
      </c>
      <c r="K538" s="67">
        <f t="shared" si="48"/>
        <v>-28</v>
      </c>
      <c r="L538" s="66">
        <f>COUNTIF(aanmeldingen!AA:AA,B538)</f>
        <v>0</v>
      </c>
      <c r="M538" s="2" t="e">
        <f>LEFT(C538,1)&amp;LEFT(D538,1)&amp;VLOOKUP(E538,lookups!G:H,2,FALSE)</f>
        <v>#N/A</v>
      </c>
    </row>
  </sheetData>
  <autoFilter ref="A1:M538"/>
  <sortState ref="C424:I435">
    <sortCondition ref="H424:H435"/>
    <sortCondition ref="F424:F435"/>
    <sortCondition ref="C424:C435"/>
  </sortState>
  <conditionalFormatting sqref="L2:L500">
    <cfRule type="cellIs" dxfId="36" priority="7" stopIfTrue="1" operator="between">
      <formula>5</formula>
      <formula>9</formula>
    </cfRule>
    <cfRule type="cellIs" dxfId="35" priority="8" stopIfTrue="1" operator="greaterThanOrEqual">
      <formula>10</formula>
    </cfRule>
  </conditionalFormatting>
  <conditionalFormatting sqref="L445:L500">
    <cfRule type="cellIs" dxfId="34" priority="5" stopIfTrue="1" operator="between">
      <formula>5</formula>
      <formula>9</formula>
    </cfRule>
    <cfRule type="cellIs" dxfId="33" priority="6" stopIfTrue="1" operator="greaterThanOrEqual">
      <formula>10</formula>
    </cfRule>
  </conditionalFormatting>
  <conditionalFormatting sqref="L501:L538">
    <cfRule type="cellIs" dxfId="32" priority="3" stopIfTrue="1" operator="between">
      <formula>5</formula>
      <formula>9</formula>
    </cfRule>
    <cfRule type="cellIs" dxfId="31" priority="4" stopIfTrue="1" operator="greaterThanOrEqual">
      <formula>10</formula>
    </cfRule>
  </conditionalFormatting>
  <conditionalFormatting sqref="L501:L538">
    <cfRule type="cellIs" dxfId="30" priority="1" stopIfTrue="1" operator="between">
      <formula>5</formula>
      <formula>9</formula>
    </cfRule>
    <cfRule type="cellIs" dxfId="29" priority="2" stopIfTrue="1" operator="greaterThanOrEqual">
      <formula>10</formula>
    </cfRule>
  </conditionalFormatting>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9"/>
  <sheetViews>
    <sheetView zoomScaleNormal="100" workbookViewId="0">
      <pane ySplit="1" topLeftCell="A472" activePane="bottomLeft" state="frozen"/>
      <selection pane="bottomLeft" activeCell="M496" sqref="M496"/>
    </sheetView>
  </sheetViews>
  <sheetFormatPr defaultColWidth="9.140625" defaultRowHeight="11.25" x14ac:dyDescent="0.2"/>
  <cols>
    <col min="1" max="1" width="9.140625" style="42"/>
    <col min="2" max="2" width="19" style="178" customWidth="1"/>
    <col min="3" max="3" width="10.5703125" style="178" customWidth="1"/>
    <col min="4" max="5" width="15.28515625" style="179" customWidth="1"/>
    <col min="6" max="8" width="5.85546875" style="179" customWidth="1"/>
    <col min="9" max="9" width="9" style="173" customWidth="1"/>
    <col min="10" max="10" width="4.7109375" style="179" customWidth="1"/>
    <col min="11" max="11" width="10.140625" style="44" customWidth="1"/>
    <col min="12" max="12" width="3.5703125" style="179" customWidth="1"/>
    <col min="13" max="13" width="23.85546875" style="179" bestFit="1" customWidth="1"/>
    <col min="14" max="14" width="9.28515625" style="179" customWidth="1"/>
    <col min="15" max="15" width="12.42578125" style="45" bestFit="1" customWidth="1"/>
    <col min="16" max="19" width="9.140625" style="42"/>
    <col min="20" max="20" width="7.85546875" style="42" customWidth="1"/>
    <col min="21" max="21" width="9.140625" style="46" customWidth="1"/>
    <col min="22" max="22" width="7.140625" style="42" customWidth="1"/>
    <col min="23" max="23" width="20.85546875" style="46" bestFit="1" customWidth="1"/>
    <col min="24" max="16384" width="9.140625" style="42"/>
  </cols>
  <sheetData>
    <row r="1" spans="1:23" s="169" customFormat="1" x14ac:dyDescent="0.2">
      <c r="A1" s="164" t="s">
        <v>18</v>
      </c>
      <c r="B1" s="57" t="s">
        <v>11</v>
      </c>
      <c r="C1" s="57" t="s">
        <v>447</v>
      </c>
      <c r="D1" s="57" t="s">
        <v>0</v>
      </c>
      <c r="E1" s="57" t="s">
        <v>12</v>
      </c>
      <c r="F1" s="165" t="s">
        <v>13</v>
      </c>
      <c r="G1" s="165" t="s">
        <v>14</v>
      </c>
      <c r="H1" s="57" t="s">
        <v>15</v>
      </c>
      <c r="I1" s="166" t="s">
        <v>16</v>
      </c>
      <c r="J1" s="165" t="s">
        <v>17</v>
      </c>
      <c r="K1" s="58" t="s">
        <v>612</v>
      </c>
      <c r="L1" s="58" t="s">
        <v>19</v>
      </c>
      <c r="M1" s="58" t="s">
        <v>1262</v>
      </c>
      <c r="N1" s="58" t="s">
        <v>1263</v>
      </c>
      <c r="O1" s="58" t="s">
        <v>473</v>
      </c>
      <c r="P1" s="164" t="s">
        <v>542</v>
      </c>
      <c r="Q1" s="164" t="s">
        <v>569</v>
      </c>
      <c r="R1" s="164" t="s">
        <v>648</v>
      </c>
      <c r="S1" s="164" t="s">
        <v>654</v>
      </c>
      <c r="T1" s="167">
        <f ca="1">DATE(YEAR(TODAY())-18,1,1)</f>
        <v>36892</v>
      </c>
      <c r="U1" s="168" t="s">
        <v>2216</v>
      </c>
      <c r="V1" s="169" t="s">
        <v>1315</v>
      </c>
      <c r="W1" s="168" t="s">
        <v>2679</v>
      </c>
    </row>
    <row r="2" spans="1:23" x14ac:dyDescent="0.2">
      <c r="A2" s="71">
        <v>1</v>
      </c>
      <c r="B2" s="71" t="str">
        <f>D2&amp;E2</f>
        <v>Nationaal TeamDD</v>
      </c>
      <c r="C2" s="170">
        <v>209901</v>
      </c>
      <c r="D2" s="171" t="s">
        <v>20</v>
      </c>
      <c r="E2" s="171" t="s">
        <v>21</v>
      </c>
      <c r="F2" s="172" t="s">
        <v>22</v>
      </c>
      <c r="G2" s="172" t="s">
        <v>23</v>
      </c>
      <c r="H2" s="171" t="s">
        <v>24</v>
      </c>
      <c r="J2" s="171" t="s">
        <v>22</v>
      </c>
      <c r="K2" s="59"/>
      <c r="L2" s="171"/>
      <c r="M2" s="171"/>
      <c r="N2" s="171"/>
      <c r="O2" s="60" t="e">
        <f>VLOOKUP(C2,'FIE-licenties'!$B:$C,2,FALSE)</f>
        <v>#N/A</v>
      </c>
      <c r="P2" s="56" t="e">
        <f>VLOOKUP(C2,Ranglijst!B:G,6,FALSE)</f>
        <v>#N/A</v>
      </c>
      <c r="Q2" s="56"/>
      <c r="R2" s="56"/>
      <c r="S2" s="56"/>
      <c r="T2" s="177" t="str">
        <f ca="1">IF($T$1&gt;I2,"18+","&lt;18")</f>
        <v>18+</v>
      </c>
      <c r="U2" s="175"/>
      <c r="V2" s="78">
        <f ca="1">SUMIF(Scheidsbijdrage!B:B,schermers!C2,Scheidsbijdrage!P:P)</f>
        <v>0</v>
      </c>
      <c r="W2" s="175"/>
    </row>
    <row r="3" spans="1:23" x14ac:dyDescent="0.2">
      <c r="A3" s="71">
        <f t="shared" ref="A3:A66" si="0">A2+1</f>
        <v>2</v>
      </c>
      <c r="B3" s="71" t="str">
        <f t="shared" ref="B3:B66" si="1">D3&amp;E3</f>
        <v>Nationaal TeamHD</v>
      </c>
      <c r="C3" s="170">
        <v>209902</v>
      </c>
      <c r="D3" s="171" t="s">
        <v>20</v>
      </c>
      <c r="E3" s="171" t="s">
        <v>25</v>
      </c>
      <c r="F3" s="172" t="s">
        <v>22</v>
      </c>
      <c r="G3" s="172" t="s">
        <v>26</v>
      </c>
      <c r="H3" s="171" t="s">
        <v>24</v>
      </c>
      <c r="J3" s="171" t="s">
        <v>22</v>
      </c>
      <c r="K3" s="59"/>
      <c r="L3" s="171"/>
      <c r="M3" s="171"/>
      <c r="N3" s="171"/>
      <c r="O3" s="60" t="e">
        <f>VLOOKUP(C3,'FIE-licenties'!$B:$C,2,FALSE)</f>
        <v>#N/A</v>
      </c>
      <c r="P3" s="56" t="e">
        <f>VLOOKUP(C3,Ranglijst!B:G,6,FALSE)</f>
        <v>#N/A</v>
      </c>
      <c r="Q3" s="56"/>
      <c r="R3" s="56"/>
      <c r="S3" s="56"/>
      <c r="T3" s="177" t="str">
        <f t="shared" ref="T3:T66" ca="1" si="2">IF($T$1&gt;I3,"18+","&lt;18")</f>
        <v>18+</v>
      </c>
      <c r="U3" s="175"/>
      <c r="V3" s="78">
        <f ca="1">SUMIF(Scheidsbijdrage!B:B,schermers!C3,Scheidsbijdrage!P:P)</f>
        <v>0</v>
      </c>
      <c r="W3" s="175"/>
    </row>
    <row r="4" spans="1:23" x14ac:dyDescent="0.2">
      <c r="A4" s="71">
        <f t="shared" si="0"/>
        <v>3</v>
      </c>
      <c r="B4" s="71" t="str">
        <f t="shared" si="1"/>
        <v>Nationaal TeamDF</v>
      </c>
      <c r="C4" s="170">
        <v>209903</v>
      </c>
      <c r="D4" s="171" t="s">
        <v>20</v>
      </c>
      <c r="E4" s="171" t="s">
        <v>27</v>
      </c>
      <c r="F4" s="172" t="s">
        <v>22</v>
      </c>
      <c r="G4" s="172" t="s">
        <v>23</v>
      </c>
      <c r="H4" s="171" t="s">
        <v>28</v>
      </c>
      <c r="J4" s="171" t="s">
        <v>22</v>
      </c>
      <c r="K4" s="59"/>
      <c r="L4" s="171"/>
      <c r="M4" s="171"/>
      <c r="N4" s="171"/>
      <c r="O4" s="60" t="e">
        <f>VLOOKUP(C4,'FIE-licenties'!$B:$C,2,FALSE)</f>
        <v>#N/A</v>
      </c>
      <c r="P4" s="56" t="e">
        <f>VLOOKUP(C4,Ranglijst!B:G,6,FALSE)</f>
        <v>#N/A</v>
      </c>
      <c r="Q4" s="56"/>
      <c r="R4" s="56"/>
      <c r="S4" s="56"/>
      <c r="T4" s="177" t="str">
        <f t="shared" ca="1" si="2"/>
        <v>18+</v>
      </c>
      <c r="U4" s="175"/>
      <c r="V4" s="78">
        <f ca="1">SUMIF(Scheidsbijdrage!B:B,schermers!C4,Scheidsbijdrage!P:P)</f>
        <v>0</v>
      </c>
      <c r="W4" s="175"/>
    </row>
    <row r="5" spans="1:23" x14ac:dyDescent="0.2">
      <c r="A5" s="71">
        <f t="shared" si="0"/>
        <v>4</v>
      </c>
      <c r="B5" s="71" t="str">
        <f t="shared" si="1"/>
        <v>Nationaal TeamHF</v>
      </c>
      <c r="C5" s="170">
        <v>209904</v>
      </c>
      <c r="D5" s="171" t="s">
        <v>20</v>
      </c>
      <c r="E5" s="171" t="s">
        <v>29</v>
      </c>
      <c r="F5" s="172" t="s">
        <v>22</v>
      </c>
      <c r="G5" s="172" t="s">
        <v>26</v>
      </c>
      <c r="H5" s="171" t="s">
        <v>28</v>
      </c>
      <c r="J5" s="171" t="s">
        <v>22</v>
      </c>
      <c r="K5" s="59"/>
      <c r="L5" s="171"/>
      <c r="M5" s="171"/>
      <c r="N5" s="171"/>
      <c r="O5" s="60" t="e">
        <f>VLOOKUP(C5,'FIE-licenties'!$B:$C,2,FALSE)</f>
        <v>#N/A</v>
      </c>
      <c r="P5" s="56" t="e">
        <f>VLOOKUP(C5,Ranglijst!B:G,6,FALSE)</f>
        <v>#N/A</v>
      </c>
      <c r="Q5" s="56"/>
      <c r="R5" s="56"/>
      <c r="S5" s="56"/>
      <c r="T5" s="177" t="str">
        <f t="shared" ca="1" si="2"/>
        <v>18+</v>
      </c>
      <c r="U5" s="175"/>
      <c r="V5" s="78">
        <f ca="1">SUMIF(Scheidsbijdrage!B:B,schermers!C5,Scheidsbijdrage!P:P)</f>
        <v>0</v>
      </c>
      <c r="W5" s="175"/>
    </row>
    <row r="6" spans="1:23" x14ac:dyDescent="0.2">
      <c r="A6" s="71">
        <f t="shared" si="0"/>
        <v>5</v>
      </c>
      <c r="B6" s="71" t="str">
        <f t="shared" si="1"/>
        <v>Nationaal TeamDS</v>
      </c>
      <c r="C6" s="170">
        <v>209905</v>
      </c>
      <c r="D6" s="171" t="s">
        <v>20</v>
      </c>
      <c r="E6" s="171" t="s">
        <v>30</v>
      </c>
      <c r="F6" s="172" t="s">
        <v>22</v>
      </c>
      <c r="G6" s="172" t="s">
        <v>23</v>
      </c>
      <c r="H6" s="171" t="s">
        <v>31</v>
      </c>
      <c r="J6" s="171" t="s">
        <v>22</v>
      </c>
      <c r="K6" s="59"/>
      <c r="L6" s="171"/>
      <c r="M6" s="171"/>
      <c r="N6" s="171"/>
      <c r="O6" s="60" t="e">
        <f>VLOOKUP(C6,'FIE-licenties'!$B:$C,2,FALSE)</f>
        <v>#N/A</v>
      </c>
      <c r="P6" s="56" t="e">
        <f>VLOOKUP(C6,Ranglijst!B:G,6,FALSE)</f>
        <v>#N/A</v>
      </c>
      <c r="Q6" s="56"/>
      <c r="R6" s="56"/>
      <c r="S6" s="56"/>
      <c r="T6" s="177" t="str">
        <f t="shared" ca="1" si="2"/>
        <v>18+</v>
      </c>
      <c r="U6" s="175"/>
      <c r="V6" s="78">
        <f ca="1">SUMIF(Scheidsbijdrage!B:B,schermers!C6,Scheidsbijdrage!P:P)</f>
        <v>0</v>
      </c>
      <c r="W6" s="175"/>
    </row>
    <row r="7" spans="1:23" x14ac:dyDescent="0.2">
      <c r="A7" s="71">
        <f t="shared" si="0"/>
        <v>6</v>
      </c>
      <c r="B7" s="71" t="str">
        <f t="shared" si="1"/>
        <v>Nationaal TeamHS</v>
      </c>
      <c r="C7" s="170">
        <v>209906</v>
      </c>
      <c r="D7" s="171" t="s">
        <v>20</v>
      </c>
      <c r="E7" s="171" t="s">
        <v>32</v>
      </c>
      <c r="F7" s="172" t="s">
        <v>22</v>
      </c>
      <c r="G7" s="172" t="s">
        <v>26</v>
      </c>
      <c r="H7" s="171" t="s">
        <v>31</v>
      </c>
      <c r="J7" s="171" t="s">
        <v>22</v>
      </c>
      <c r="K7" s="59"/>
      <c r="L7" s="171"/>
      <c r="M7" s="171"/>
      <c r="N7" s="171"/>
      <c r="O7" s="60" t="e">
        <f>VLOOKUP(C7,'FIE-licenties'!$B:$C,2,FALSE)</f>
        <v>#N/A</v>
      </c>
      <c r="P7" s="56" t="e">
        <f>VLOOKUP(C7,Ranglijst!B:G,6,FALSE)</f>
        <v>#N/A</v>
      </c>
      <c r="Q7" s="56"/>
      <c r="R7" s="56"/>
      <c r="S7" s="56"/>
      <c r="T7" s="177" t="str">
        <f t="shared" ca="1" si="2"/>
        <v>18+</v>
      </c>
      <c r="U7" s="175"/>
      <c r="V7" s="78">
        <f ca="1">SUMIF(Scheidsbijdrage!B:B,schermers!C7,Scheidsbijdrage!P:P)</f>
        <v>0</v>
      </c>
      <c r="W7" s="175"/>
    </row>
    <row r="8" spans="1:23" x14ac:dyDescent="0.2">
      <c r="A8" s="71">
        <f t="shared" si="0"/>
        <v>7</v>
      </c>
      <c r="B8" s="71" t="str">
        <f t="shared" si="1"/>
        <v>ZAAL VERWIJLEN</v>
      </c>
      <c r="C8" s="170">
        <v>209001</v>
      </c>
      <c r="D8" s="171" t="s">
        <v>448</v>
      </c>
      <c r="E8" s="171"/>
      <c r="F8" s="172" t="s">
        <v>22</v>
      </c>
      <c r="G8" s="171"/>
      <c r="H8" s="171"/>
      <c r="J8" s="172" t="s">
        <v>33</v>
      </c>
      <c r="K8" s="59"/>
      <c r="L8" s="171"/>
      <c r="M8" s="171"/>
      <c r="N8" s="171"/>
      <c r="O8" s="60" t="e">
        <f>VLOOKUP(C8,'FIE-licenties'!$B:$C,2,FALSE)</f>
        <v>#N/A</v>
      </c>
      <c r="P8" s="56" t="e">
        <f>VLOOKUP(C8,Ranglijst!B:G,6,FALSE)</f>
        <v>#N/A</v>
      </c>
      <c r="Q8" s="56"/>
      <c r="R8" s="56"/>
      <c r="S8" s="56"/>
      <c r="T8" s="177" t="str">
        <f t="shared" ca="1" si="2"/>
        <v>18+</v>
      </c>
      <c r="U8" s="175"/>
      <c r="V8" s="78">
        <f ca="1">SUMIF(Scheidsbijdrage!B:B,schermers!C8,Scheidsbijdrage!P:P)</f>
        <v>0</v>
      </c>
      <c r="W8" s="175"/>
    </row>
    <row r="9" spans="1:23" x14ac:dyDescent="0.2">
      <c r="A9" s="71">
        <f t="shared" si="0"/>
        <v>8</v>
      </c>
      <c r="B9" s="71" t="str">
        <f t="shared" si="1"/>
        <v>ADEMARik</v>
      </c>
      <c r="C9" s="170">
        <f>K9</f>
        <v>108333</v>
      </c>
      <c r="D9" s="171" t="s">
        <v>34</v>
      </c>
      <c r="E9" s="171" t="s">
        <v>35</v>
      </c>
      <c r="F9" s="172" t="s">
        <v>22</v>
      </c>
      <c r="G9" s="172" t="s">
        <v>26</v>
      </c>
      <c r="H9" s="171" t="s">
        <v>31</v>
      </c>
      <c r="I9" s="173">
        <v>32271</v>
      </c>
      <c r="J9" s="172" t="s">
        <v>449</v>
      </c>
      <c r="K9" s="61">
        <v>108333</v>
      </c>
      <c r="L9" s="171"/>
      <c r="M9" s="171" t="s">
        <v>1157</v>
      </c>
      <c r="N9" s="171" t="s">
        <v>848</v>
      </c>
      <c r="O9" s="60" t="e">
        <f>VLOOKUP(C9,'FIE-licenties'!$B:$C,2,FALSE)</f>
        <v>#N/A</v>
      </c>
      <c r="P9" s="56" t="str">
        <f>VLOOKUP(C9,Ranglijst!B:G,6,FALSE)</f>
        <v>s.v. Delft Fencing Club</v>
      </c>
      <c r="Q9" s="56"/>
      <c r="R9" s="56" t="str">
        <f>IFERROR(IF(P9=J9,"","XXX"),"---")</f>
        <v>XXX</v>
      </c>
      <c r="S9" s="56">
        <f>IF(K9&lt;&gt;"",COUNTIF(aanmeldingen!D:D,schermers!K9),"")</f>
        <v>0</v>
      </c>
      <c r="T9" s="177" t="str">
        <f t="shared" ca="1" si="2"/>
        <v>18+</v>
      </c>
      <c r="U9" s="174"/>
      <c r="V9" s="78">
        <f ca="1">SUMIF(Scheidsbijdrage!B:B,schermers!C9,Scheidsbijdrage!P:P)</f>
        <v>0</v>
      </c>
      <c r="W9" s="175"/>
    </row>
    <row r="10" spans="1:23" x14ac:dyDescent="0.2">
      <c r="A10" s="71">
        <f t="shared" si="0"/>
        <v>9</v>
      </c>
      <c r="B10" s="71" t="str">
        <f t="shared" si="1"/>
        <v>ALBERSChristiaan</v>
      </c>
      <c r="C10" s="170">
        <f t="shared" ref="C10:C73" si="3">K10</f>
        <v>108459</v>
      </c>
      <c r="D10" s="171" t="s">
        <v>36</v>
      </c>
      <c r="E10" s="171" t="s">
        <v>37</v>
      </c>
      <c r="F10" s="172" t="s">
        <v>22</v>
      </c>
      <c r="G10" s="172" t="s">
        <v>26</v>
      </c>
      <c r="H10" s="171" t="s">
        <v>24</v>
      </c>
      <c r="I10" s="173">
        <v>33022</v>
      </c>
      <c r="J10" s="171" t="s">
        <v>403</v>
      </c>
      <c r="K10" s="61">
        <v>108459</v>
      </c>
      <c r="L10" s="171" t="s">
        <v>38</v>
      </c>
      <c r="M10" s="171" t="s">
        <v>831</v>
      </c>
      <c r="N10" s="171" t="s">
        <v>831</v>
      </c>
      <c r="O10" s="60" t="e">
        <f>VLOOKUP(C10,'FIE-licenties'!$B:$C,2,FALSE)</f>
        <v>#N/A</v>
      </c>
      <c r="P10" s="56" t="e">
        <f>VLOOKUP(C10,Ranglijst!B:G,6,FALSE)</f>
        <v>#N/A</v>
      </c>
      <c r="Q10" s="56"/>
      <c r="R10" s="56" t="str">
        <f t="shared" ref="R10:R73" si="4">IFERROR(IF(P10=J10,"","XXX"),"---")</f>
        <v>---</v>
      </c>
      <c r="S10" s="56">
        <f>IF(K10&lt;&gt;"",COUNTIF(aanmeldingen!D:D,schermers!K10),"")</f>
        <v>0</v>
      </c>
      <c r="T10" s="177" t="str">
        <f t="shared" ca="1" si="2"/>
        <v>18+</v>
      </c>
      <c r="U10" s="175"/>
      <c r="V10" s="78">
        <f ca="1">SUMIF(Scheidsbijdrage!B:B,schermers!C10,Scheidsbijdrage!P:P)</f>
        <v>0</v>
      </c>
      <c r="W10" s="175"/>
    </row>
    <row r="11" spans="1:23" x14ac:dyDescent="0.2">
      <c r="A11" s="71">
        <f t="shared" si="0"/>
        <v>10</v>
      </c>
      <c r="B11" s="71" t="str">
        <f t="shared" si="1"/>
        <v>ANGAD-GAURIndra</v>
      </c>
      <c r="C11" s="170">
        <f t="shared" si="3"/>
        <v>101737</v>
      </c>
      <c r="D11" s="171" t="s">
        <v>39</v>
      </c>
      <c r="E11" s="171" t="s">
        <v>40</v>
      </c>
      <c r="F11" s="172" t="s">
        <v>22</v>
      </c>
      <c r="G11" s="172" t="s">
        <v>23</v>
      </c>
      <c r="H11" s="171" t="s">
        <v>28</v>
      </c>
      <c r="I11" s="173">
        <v>27092</v>
      </c>
      <c r="J11" s="172" t="s">
        <v>451</v>
      </c>
      <c r="K11" s="61">
        <v>101737</v>
      </c>
      <c r="L11" s="171"/>
      <c r="M11" s="171" t="s">
        <v>831</v>
      </c>
      <c r="N11" s="171" t="s">
        <v>831</v>
      </c>
      <c r="O11" s="60" t="str">
        <f>VLOOKUP(C11,'FIE-licenties'!$B:$C,2,FALSE)</f>
        <v/>
      </c>
      <c r="P11" s="56" t="e">
        <f>VLOOKUP(C11,Ranglijst!B:G,6,FALSE)</f>
        <v>#N/A</v>
      </c>
      <c r="Q11" s="56"/>
      <c r="R11" s="56" t="str">
        <f t="shared" si="4"/>
        <v>---</v>
      </c>
      <c r="S11" s="56">
        <f>IF(K11&lt;&gt;"",COUNTIF(aanmeldingen!D:D,schermers!K11),"")</f>
        <v>0</v>
      </c>
      <c r="T11" s="177" t="str">
        <f t="shared" ca="1" si="2"/>
        <v>18+</v>
      </c>
      <c r="U11" s="175"/>
      <c r="V11" s="78">
        <f ca="1">SUMIF(Scheidsbijdrage!B:B,schermers!C11,Scheidsbijdrage!P:P)</f>
        <v>0</v>
      </c>
      <c r="W11" s="175"/>
    </row>
    <row r="12" spans="1:23" x14ac:dyDescent="0.2">
      <c r="A12" s="71">
        <f t="shared" si="0"/>
        <v>11</v>
      </c>
      <c r="B12" s="71" t="str">
        <f t="shared" si="1"/>
        <v>ARONSONBoaz</v>
      </c>
      <c r="C12" s="170">
        <f t="shared" si="3"/>
        <v>0</v>
      </c>
      <c r="D12" s="171" t="s">
        <v>41</v>
      </c>
      <c r="E12" s="171" t="s">
        <v>42</v>
      </c>
      <c r="F12" s="172" t="s">
        <v>22</v>
      </c>
      <c r="G12" s="172" t="s">
        <v>26</v>
      </c>
      <c r="H12" s="171" t="s">
        <v>28</v>
      </c>
      <c r="I12" s="173">
        <v>28664</v>
      </c>
      <c r="J12" s="172"/>
      <c r="K12" s="61"/>
      <c r="L12" s="171"/>
      <c r="M12" s="171" t="s">
        <v>831</v>
      </c>
      <c r="N12" s="171" t="s">
        <v>831</v>
      </c>
      <c r="O12" s="60" t="e">
        <f>VLOOKUP(C12,'FIE-licenties'!$B:$C,2,FALSE)</f>
        <v>#N/A</v>
      </c>
      <c r="P12" s="56" t="e">
        <f>VLOOKUP(C12,Ranglijst!B:G,6,FALSE)</f>
        <v>#N/A</v>
      </c>
      <c r="Q12" s="56"/>
      <c r="R12" s="56" t="str">
        <f t="shared" si="4"/>
        <v>---</v>
      </c>
      <c r="S12" s="56" t="str">
        <f>IF(K12&lt;&gt;"",COUNTIF(aanmeldingen!D:D,schermers!K12),"")</f>
        <v/>
      </c>
      <c r="T12" s="177" t="str">
        <f t="shared" ca="1" si="2"/>
        <v>18+</v>
      </c>
      <c r="U12" s="175"/>
      <c r="V12" s="78">
        <f ca="1">SUMIF(Scheidsbijdrage!B:B,schermers!C12,Scheidsbijdrage!P:P)</f>
        <v>0</v>
      </c>
      <c r="W12" s="175"/>
    </row>
    <row r="13" spans="1:23" x14ac:dyDescent="0.2">
      <c r="A13" s="71">
        <f t="shared" si="0"/>
        <v>12</v>
      </c>
      <c r="B13" s="71" t="str">
        <f t="shared" si="1"/>
        <v>ASKARYSiroos</v>
      </c>
      <c r="C13" s="170">
        <f t="shared" si="3"/>
        <v>100265</v>
      </c>
      <c r="D13" s="171" t="s">
        <v>727</v>
      </c>
      <c r="E13" s="171" t="s">
        <v>712</v>
      </c>
      <c r="F13" s="171" t="s">
        <v>22</v>
      </c>
      <c r="G13" s="171" t="s">
        <v>26</v>
      </c>
      <c r="H13" s="171" t="s">
        <v>28</v>
      </c>
      <c r="I13" s="173">
        <v>28022</v>
      </c>
      <c r="J13" s="171" t="s">
        <v>32</v>
      </c>
      <c r="K13" s="59">
        <v>100265</v>
      </c>
      <c r="L13" s="171" t="s">
        <v>51</v>
      </c>
      <c r="M13" s="171" t="s">
        <v>831</v>
      </c>
      <c r="N13" s="171" t="s">
        <v>831</v>
      </c>
      <c r="O13" s="60" t="e">
        <f>VLOOKUP(C13,'FIE-licenties'!$B:$C,2,FALSE)</f>
        <v>#N/A</v>
      </c>
      <c r="P13" s="56" t="e">
        <f>VLOOKUP(C13,Ranglijst!B:G,6,FALSE)</f>
        <v>#N/A</v>
      </c>
      <c r="Q13" s="56"/>
      <c r="R13" s="56" t="str">
        <f t="shared" si="4"/>
        <v>---</v>
      </c>
      <c r="S13" s="56">
        <f>IF(K13&lt;&gt;"",COUNTIF(aanmeldingen!D:D,schermers!K13),"")</f>
        <v>0</v>
      </c>
      <c r="T13" s="177" t="str">
        <f t="shared" ca="1" si="2"/>
        <v>18+</v>
      </c>
      <c r="U13" s="175"/>
      <c r="V13" s="78">
        <f ca="1">SUMIF(Scheidsbijdrage!B:B,schermers!C13,Scheidsbijdrage!P:P)</f>
        <v>0</v>
      </c>
      <c r="W13" s="175"/>
    </row>
    <row r="14" spans="1:23" x14ac:dyDescent="0.2">
      <c r="A14" s="71">
        <f t="shared" si="0"/>
        <v>13</v>
      </c>
      <c r="B14" s="71" t="str">
        <f t="shared" si="1"/>
        <v>BAKKERPeter</v>
      </c>
      <c r="C14" s="170">
        <f t="shared" si="3"/>
        <v>111285</v>
      </c>
      <c r="D14" s="171" t="s">
        <v>717</v>
      </c>
      <c r="E14" s="171" t="s">
        <v>50</v>
      </c>
      <c r="F14" s="171" t="s">
        <v>22</v>
      </c>
      <c r="G14" s="171" t="s">
        <v>26</v>
      </c>
      <c r="H14" s="171" t="s">
        <v>31</v>
      </c>
      <c r="J14" s="171" t="s">
        <v>418</v>
      </c>
      <c r="K14" s="59">
        <v>111285</v>
      </c>
      <c r="L14" s="171"/>
      <c r="M14" s="171" t="s">
        <v>831</v>
      </c>
      <c r="N14" s="171" t="s">
        <v>831</v>
      </c>
      <c r="O14" s="60" t="e">
        <f>VLOOKUP(C14,'FIE-licenties'!$B:$C,2,FALSE)</f>
        <v>#N/A</v>
      </c>
      <c r="P14" s="56" t="e">
        <f>VLOOKUP(C14,Ranglijst!B:G,6,FALSE)</f>
        <v>#N/A</v>
      </c>
      <c r="Q14" s="56"/>
      <c r="R14" s="56" t="str">
        <f t="shared" si="4"/>
        <v>---</v>
      </c>
      <c r="S14" s="56">
        <f>IF(K14&lt;&gt;"",COUNTIF(aanmeldingen!D:D,schermers!K14),"")</f>
        <v>0</v>
      </c>
      <c r="T14" s="177" t="str">
        <f t="shared" ca="1" si="2"/>
        <v>18+</v>
      </c>
      <c r="U14" s="175"/>
      <c r="V14" s="78">
        <f ca="1">SUMIF(Scheidsbijdrage!B:B,schermers!C14,Scheidsbijdrage!P:P)</f>
        <v>0</v>
      </c>
      <c r="W14" s="175"/>
    </row>
    <row r="15" spans="1:23" ht="15" x14ac:dyDescent="0.25">
      <c r="A15" s="71">
        <f t="shared" si="0"/>
        <v>14</v>
      </c>
      <c r="B15" s="71" t="str">
        <f t="shared" si="1"/>
        <v>BAKKERMichel</v>
      </c>
      <c r="C15" s="184" t="s">
        <v>2268</v>
      </c>
      <c r="D15" s="171" t="s">
        <v>717</v>
      </c>
      <c r="E15" s="171" t="s">
        <v>723</v>
      </c>
      <c r="F15" s="171" t="s">
        <v>22</v>
      </c>
      <c r="G15" s="171" t="s">
        <v>26</v>
      </c>
      <c r="H15" s="171" t="s">
        <v>28</v>
      </c>
      <c r="I15" s="173">
        <v>31613</v>
      </c>
      <c r="J15" s="171" t="s">
        <v>457</v>
      </c>
      <c r="K15" s="59">
        <v>104807</v>
      </c>
      <c r="L15" s="171" t="s">
        <v>38</v>
      </c>
      <c r="M15" s="171" t="s">
        <v>831</v>
      </c>
      <c r="N15" s="171" t="s">
        <v>831</v>
      </c>
      <c r="O15" s="60" t="e">
        <f>VLOOKUP(C15,'FIE-licenties'!$B:$C,2,FALSE)</f>
        <v>#N/A</v>
      </c>
      <c r="P15" s="56" t="e">
        <f>VLOOKUP(C15,Ranglijst!B:G,6,FALSE)</f>
        <v>#N/A</v>
      </c>
      <c r="Q15" s="56"/>
      <c r="R15" s="56" t="str">
        <f t="shared" si="4"/>
        <v>---</v>
      </c>
      <c r="S15" s="56">
        <f>IF(K15&lt;&gt;"",COUNTIF(aanmeldingen!D:D,schermers!K15),"")</f>
        <v>0</v>
      </c>
      <c r="T15" s="177" t="str">
        <f t="shared" ca="1" si="2"/>
        <v>18+</v>
      </c>
      <c r="U15" s="175"/>
      <c r="V15" s="78">
        <f ca="1">SUMIF(Scheidsbijdrage!B:B,schermers!C15,Scheidsbijdrage!P:P)</f>
        <v>0</v>
      </c>
      <c r="W15" s="175"/>
    </row>
    <row r="16" spans="1:23" x14ac:dyDescent="0.2">
      <c r="A16" s="71">
        <f t="shared" si="0"/>
        <v>15</v>
      </c>
      <c r="B16" s="71" t="str">
        <f t="shared" si="1"/>
        <v>BARGERBOSArno</v>
      </c>
      <c r="C16" s="170">
        <f t="shared" si="3"/>
        <v>107880</v>
      </c>
      <c r="D16" s="171" t="s">
        <v>43</v>
      </c>
      <c r="E16" s="171" t="s">
        <v>44</v>
      </c>
      <c r="F16" s="171" t="s">
        <v>22</v>
      </c>
      <c r="G16" s="171" t="s">
        <v>26</v>
      </c>
      <c r="H16" s="171" t="s">
        <v>24</v>
      </c>
      <c r="I16" s="173">
        <v>34301</v>
      </c>
      <c r="J16" s="172" t="s">
        <v>195</v>
      </c>
      <c r="K16" s="59">
        <v>107880</v>
      </c>
      <c r="L16" s="171" t="s">
        <v>38</v>
      </c>
      <c r="M16" s="171" t="s">
        <v>831</v>
      </c>
      <c r="N16" s="171" t="s">
        <v>831</v>
      </c>
      <c r="O16" s="60" t="e">
        <f>VLOOKUP(C16,'FIE-licenties'!$B:$C,2,FALSE)</f>
        <v>#N/A</v>
      </c>
      <c r="P16" s="56" t="e">
        <f>VLOOKUP(C16,Ranglijst!B:G,6,FALSE)</f>
        <v>#N/A</v>
      </c>
      <c r="Q16" s="56"/>
      <c r="R16" s="56" t="str">
        <f t="shared" si="4"/>
        <v>---</v>
      </c>
      <c r="S16" s="56">
        <f>IF(K16&lt;&gt;"",COUNTIF(aanmeldingen!D:D,schermers!K16),"")</f>
        <v>0</v>
      </c>
      <c r="T16" s="177" t="str">
        <f t="shared" ca="1" si="2"/>
        <v>18+</v>
      </c>
      <c r="U16" s="175"/>
      <c r="V16" s="78">
        <f ca="1">SUMIF(Scheidsbijdrage!B:B,schermers!C16,Scheidsbijdrage!P:P)</f>
        <v>0</v>
      </c>
      <c r="W16" s="175"/>
    </row>
    <row r="17" spans="1:23" x14ac:dyDescent="0.2">
      <c r="A17" s="71">
        <f t="shared" si="0"/>
        <v>16</v>
      </c>
      <c r="B17" s="71" t="str">
        <f t="shared" si="1"/>
        <v>BEEKHUIZENGerrit</v>
      </c>
      <c r="C17" s="170">
        <f t="shared" si="3"/>
        <v>100964</v>
      </c>
      <c r="D17" s="171" t="s">
        <v>429</v>
      </c>
      <c r="E17" s="171" t="s">
        <v>430</v>
      </c>
      <c r="F17" s="171" t="s">
        <v>22</v>
      </c>
      <c r="G17" s="171" t="s">
        <v>26</v>
      </c>
      <c r="H17" s="171" t="s">
        <v>24</v>
      </c>
      <c r="I17" s="173">
        <v>17981</v>
      </c>
      <c r="J17" s="171" t="s">
        <v>428</v>
      </c>
      <c r="K17" s="59">
        <v>100964</v>
      </c>
      <c r="L17" s="171"/>
      <c r="M17" s="171" t="s">
        <v>1151</v>
      </c>
      <c r="N17" s="171" t="s">
        <v>848</v>
      </c>
      <c r="O17" s="60" t="e">
        <f>VLOOKUP(C17,'FIE-licenties'!$B:$C,2,FALSE)</f>
        <v>#N/A</v>
      </c>
      <c r="P17" s="56" t="e">
        <f>VLOOKUP(C17,Ranglijst!B:G,6,FALSE)</f>
        <v>#N/A</v>
      </c>
      <c r="Q17" s="56"/>
      <c r="R17" s="56" t="str">
        <f t="shared" si="4"/>
        <v>---</v>
      </c>
      <c r="S17" s="56">
        <f>IF(K17&lt;&gt;"",COUNTIF(aanmeldingen!D:D,schermers!K17),"")</f>
        <v>1</v>
      </c>
      <c r="T17" s="177" t="str">
        <f t="shared" ca="1" si="2"/>
        <v>18+</v>
      </c>
      <c r="U17" s="175"/>
      <c r="V17" s="78">
        <f ca="1">SUMIF(Scheidsbijdrage!B:B,schermers!C17,Scheidsbijdrage!P:P)</f>
        <v>0</v>
      </c>
      <c r="W17" s="175"/>
    </row>
    <row r="18" spans="1:23" x14ac:dyDescent="0.2">
      <c r="A18" s="71">
        <f t="shared" si="0"/>
        <v>17</v>
      </c>
      <c r="B18" s="71" t="str">
        <f t="shared" si="1"/>
        <v>BERBERSTim</v>
      </c>
      <c r="C18" s="170">
        <f t="shared" si="3"/>
        <v>0</v>
      </c>
      <c r="D18" s="171" t="s">
        <v>45</v>
      </c>
      <c r="E18" s="171" t="s">
        <v>46</v>
      </c>
      <c r="F18" s="172" t="s">
        <v>22</v>
      </c>
      <c r="G18" s="172" t="s">
        <v>26</v>
      </c>
      <c r="H18" s="171" t="s">
        <v>28</v>
      </c>
      <c r="I18" s="173">
        <v>32427</v>
      </c>
      <c r="J18" s="172"/>
      <c r="K18" s="61"/>
      <c r="L18" s="171"/>
      <c r="M18" s="171" t="s">
        <v>831</v>
      </c>
      <c r="N18" s="171" t="s">
        <v>831</v>
      </c>
      <c r="O18" s="60" t="e">
        <f>VLOOKUP(C18,'FIE-licenties'!$B:$C,2,FALSE)</f>
        <v>#N/A</v>
      </c>
      <c r="P18" s="56" t="e">
        <f>VLOOKUP(C18,Ranglijst!B:G,6,FALSE)</f>
        <v>#N/A</v>
      </c>
      <c r="Q18" s="56"/>
      <c r="R18" s="56" t="str">
        <f t="shared" si="4"/>
        <v>---</v>
      </c>
      <c r="S18" s="56" t="str">
        <f>IF(K18&lt;&gt;"",COUNTIF(aanmeldingen!D:D,schermers!K18),"")</f>
        <v/>
      </c>
      <c r="T18" s="177" t="str">
        <f t="shared" ca="1" si="2"/>
        <v>18+</v>
      </c>
      <c r="U18" s="175"/>
      <c r="V18" s="78">
        <f ca="1">SUMIF(Scheidsbijdrage!B:B,schermers!C18,Scheidsbijdrage!P:P)</f>
        <v>0</v>
      </c>
      <c r="W18" s="175"/>
    </row>
    <row r="19" spans="1:23" x14ac:dyDescent="0.2">
      <c r="A19" s="71">
        <f t="shared" si="0"/>
        <v>18</v>
      </c>
      <c r="B19" s="71" t="str">
        <f t="shared" si="1"/>
        <v>BERENDSCarmen</v>
      </c>
      <c r="C19" s="170">
        <f t="shared" si="3"/>
        <v>108684</v>
      </c>
      <c r="D19" s="171" t="s">
        <v>47</v>
      </c>
      <c r="E19" s="171" t="s">
        <v>48</v>
      </c>
      <c r="F19" s="171" t="s">
        <v>22</v>
      </c>
      <c r="G19" s="171" t="s">
        <v>23</v>
      </c>
      <c r="H19" s="171" t="s">
        <v>24</v>
      </c>
      <c r="I19" s="173">
        <v>34419</v>
      </c>
      <c r="J19" s="172" t="s">
        <v>886</v>
      </c>
      <c r="K19" s="59">
        <v>108684</v>
      </c>
      <c r="L19" s="171"/>
      <c r="M19" s="171" t="s">
        <v>831</v>
      </c>
      <c r="N19" s="171" t="s">
        <v>831</v>
      </c>
      <c r="O19" s="60" t="e">
        <f>VLOOKUP(C19,'FIE-licenties'!$B:$C,2,FALSE)</f>
        <v>#N/A</v>
      </c>
      <c r="P19" s="56" t="str">
        <f>VLOOKUP(C19,Ranglijst!B:G,6,FALSE)</f>
        <v>s.v. Robbschermen</v>
      </c>
      <c r="Q19" s="56"/>
      <c r="R19" s="56" t="str">
        <f t="shared" si="4"/>
        <v>XXX</v>
      </c>
      <c r="S19" s="56">
        <f>IF(K19&lt;&gt;"",COUNTIF(aanmeldingen!D:D,schermers!K19),"")</f>
        <v>2</v>
      </c>
      <c r="T19" s="177" t="str">
        <f t="shared" ca="1" si="2"/>
        <v>18+</v>
      </c>
      <c r="U19" s="175"/>
      <c r="V19" s="78">
        <f ca="1">SUMIF(Scheidsbijdrage!B:B,schermers!C19,Scheidsbijdrage!P:P)</f>
        <v>0</v>
      </c>
      <c r="W19" s="175"/>
    </row>
    <row r="20" spans="1:23" x14ac:dyDescent="0.2">
      <c r="A20" s="71">
        <f t="shared" si="0"/>
        <v>19</v>
      </c>
      <c r="B20" s="71" t="str">
        <f t="shared" si="1"/>
        <v>BERGSMAElisabeth</v>
      </c>
      <c r="C20" s="170">
        <f t="shared" si="3"/>
        <v>113106</v>
      </c>
      <c r="D20" s="171" t="s">
        <v>749</v>
      </c>
      <c r="E20" s="171" t="s">
        <v>748</v>
      </c>
      <c r="F20" s="171" t="s">
        <v>22</v>
      </c>
      <c r="G20" s="171" t="s">
        <v>23</v>
      </c>
      <c r="H20" s="171" t="s">
        <v>31</v>
      </c>
      <c r="I20" s="173">
        <v>20528</v>
      </c>
      <c r="J20" s="171" t="s">
        <v>195</v>
      </c>
      <c r="K20" s="59">
        <v>113106</v>
      </c>
      <c r="L20" s="171" t="s">
        <v>38</v>
      </c>
      <c r="M20" s="171" t="s">
        <v>831</v>
      </c>
      <c r="N20" s="171" t="s">
        <v>831</v>
      </c>
      <c r="O20" s="60" t="e">
        <f>VLOOKUP(C20,'FIE-licenties'!$B:$C,2,FALSE)</f>
        <v>#N/A</v>
      </c>
      <c r="P20" s="56" t="e">
        <f>VLOOKUP(C20,Ranglijst!B:G,6,FALSE)</f>
        <v>#N/A</v>
      </c>
      <c r="Q20" s="56"/>
      <c r="R20" s="56" t="str">
        <f t="shared" si="4"/>
        <v>---</v>
      </c>
      <c r="S20" s="56">
        <f>IF(K20&lt;&gt;"",COUNTIF(aanmeldingen!D:D,schermers!K20),"")</f>
        <v>0</v>
      </c>
      <c r="T20" s="177" t="str">
        <f t="shared" ca="1" si="2"/>
        <v>18+</v>
      </c>
      <c r="U20" s="175"/>
      <c r="V20" s="78">
        <f ca="1">SUMIF(Scheidsbijdrage!B:B,schermers!C20,Scheidsbijdrage!P:P)</f>
        <v>0</v>
      </c>
      <c r="W20" s="175"/>
    </row>
    <row r="21" spans="1:23" x14ac:dyDescent="0.2">
      <c r="A21" s="71">
        <f t="shared" si="0"/>
        <v>20</v>
      </c>
      <c r="B21" s="71" t="str">
        <f t="shared" si="1"/>
        <v>BIJKERPeter</v>
      </c>
      <c r="C21" s="170">
        <f t="shared" si="3"/>
        <v>100396</v>
      </c>
      <c r="D21" s="171" t="s">
        <v>49</v>
      </c>
      <c r="E21" s="171" t="s">
        <v>50</v>
      </c>
      <c r="F21" s="172" t="s">
        <v>22</v>
      </c>
      <c r="G21" s="172" t="s">
        <v>26</v>
      </c>
      <c r="H21" s="171" t="s">
        <v>24</v>
      </c>
      <c r="I21" s="173">
        <v>24970</v>
      </c>
      <c r="J21" s="172" t="s">
        <v>886</v>
      </c>
      <c r="K21" s="61">
        <v>100396</v>
      </c>
      <c r="L21" s="171" t="s">
        <v>51</v>
      </c>
      <c r="M21" s="171" t="s">
        <v>831</v>
      </c>
      <c r="N21" s="171" t="s">
        <v>831</v>
      </c>
      <c r="O21" s="60" t="e">
        <f>VLOOKUP(C21,'FIE-licenties'!$B:$C,2,FALSE)</f>
        <v>#N/A</v>
      </c>
      <c r="P21" s="56" t="str">
        <f>VLOOKUP(C21,Ranglijst!B:G,6,FALSE)</f>
        <v>s.v. Robbschermen</v>
      </c>
      <c r="Q21" s="56"/>
      <c r="R21" s="56" t="str">
        <f t="shared" si="4"/>
        <v>XXX</v>
      </c>
      <c r="S21" s="56">
        <f>IF(K21&lt;&gt;"",COUNTIF(aanmeldingen!D:D,schermers!K21),"")</f>
        <v>2</v>
      </c>
      <c r="T21" s="177" t="str">
        <f t="shared" ca="1" si="2"/>
        <v>18+</v>
      </c>
      <c r="U21" s="175"/>
      <c r="V21" s="78">
        <f ca="1">SUMIF(Scheidsbijdrage!B:B,schermers!C21,Scheidsbijdrage!P:P)</f>
        <v>0</v>
      </c>
      <c r="W21" s="175"/>
    </row>
    <row r="22" spans="1:23" x14ac:dyDescent="0.2">
      <c r="A22" s="71">
        <f t="shared" si="0"/>
        <v>21</v>
      </c>
      <c r="B22" s="71" t="str">
        <f t="shared" si="1"/>
        <v>BLAASBjorn</v>
      </c>
      <c r="C22" s="170">
        <f t="shared" si="3"/>
        <v>109865</v>
      </c>
      <c r="D22" s="62" t="s">
        <v>52</v>
      </c>
      <c r="E22" s="62" t="s">
        <v>53</v>
      </c>
      <c r="F22" s="171" t="s">
        <v>22</v>
      </c>
      <c r="G22" s="171" t="s">
        <v>26</v>
      </c>
      <c r="H22" s="171" t="s">
        <v>24</v>
      </c>
      <c r="J22" s="171" t="s">
        <v>428</v>
      </c>
      <c r="K22" s="59">
        <v>109865</v>
      </c>
      <c r="L22" s="171" t="s">
        <v>38</v>
      </c>
      <c r="M22" s="171" t="s">
        <v>831</v>
      </c>
      <c r="N22" s="171" t="s">
        <v>831</v>
      </c>
      <c r="O22" s="60" t="e">
        <f>VLOOKUP(C22,'FIE-licenties'!$B:$C,2,FALSE)</f>
        <v>#N/A</v>
      </c>
      <c r="P22" s="56" t="str">
        <f>VLOOKUP(C22,Ranglijst!B:G,6,FALSE)</f>
        <v>K.M.S.V.</v>
      </c>
      <c r="Q22" s="56"/>
      <c r="R22" s="56" t="str">
        <f t="shared" si="4"/>
        <v>XXX</v>
      </c>
      <c r="S22" s="56">
        <f>IF(K22&lt;&gt;"",COUNTIF(aanmeldingen!D:D,schermers!K22),"")</f>
        <v>0</v>
      </c>
      <c r="T22" s="177" t="str">
        <f t="shared" ca="1" si="2"/>
        <v>18+</v>
      </c>
      <c r="U22" s="175"/>
      <c r="V22" s="78">
        <f ca="1">SUMIF(Scheidsbijdrage!B:B,schermers!C22,Scheidsbijdrage!P:P)</f>
        <v>0</v>
      </c>
      <c r="W22" s="175"/>
    </row>
    <row r="23" spans="1:23" x14ac:dyDescent="0.2">
      <c r="A23" s="71">
        <f t="shared" si="0"/>
        <v>22</v>
      </c>
      <c r="B23" s="71" t="str">
        <f t="shared" si="1"/>
        <v>BLAASStephan</v>
      </c>
      <c r="C23" s="170">
        <f t="shared" si="3"/>
        <v>111537</v>
      </c>
      <c r="D23" s="171" t="s">
        <v>52</v>
      </c>
      <c r="E23" s="171" t="s">
        <v>814</v>
      </c>
      <c r="F23" s="171" t="s">
        <v>22</v>
      </c>
      <c r="G23" s="171" t="s">
        <v>26</v>
      </c>
      <c r="H23" s="171" t="s">
        <v>24</v>
      </c>
      <c r="I23" s="173">
        <v>21916</v>
      </c>
      <c r="J23" s="171" t="s">
        <v>428</v>
      </c>
      <c r="K23" s="59">
        <v>111537</v>
      </c>
      <c r="L23" s="171"/>
      <c r="M23" s="171" t="s">
        <v>831</v>
      </c>
      <c r="N23" s="171" t="s">
        <v>831</v>
      </c>
      <c r="O23" s="60" t="e">
        <f>VLOOKUP(C23,'FIE-licenties'!$B:$C,2,FALSE)</f>
        <v>#N/A</v>
      </c>
      <c r="P23" s="56" t="e">
        <f>VLOOKUP(C23,Ranglijst!B:G,6,FALSE)</f>
        <v>#N/A</v>
      </c>
      <c r="Q23" s="56"/>
      <c r="R23" s="56" t="str">
        <f t="shared" si="4"/>
        <v>---</v>
      </c>
      <c r="S23" s="56">
        <f>IF(K23&lt;&gt;"",COUNTIF(aanmeldingen!D:D,schermers!K23),"")</f>
        <v>0</v>
      </c>
      <c r="T23" s="177" t="str">
        <f t="shared" ca="1" si="2"/>
        <v>18+</v>
      </c>
      <c r="U23" s="175"/>
      <c r="V23" s="78">
        <f ca="1">SUMIF(Scheidsbijdrage!B:B,schermers!C23,Scheidsbijdrage!P:P)</f>
        <v>0</v>
      </c>
      <c r="W23" s="175"/>
    </row>
    <row r="24" spans="1:23" x14ac:dyDescent="0.2">
      <c r="A24" s="71">
        <f t="shared" si="0"/>
        <v>23</v>
      </c>
      <c r="B24" s="71" t="str">
        <f t="shared" si="1"/>
        <v>BLOEMENDALAnne</v>
      </c>
      <c r="C24" s="170">
        <f t="shared" si="3"/>
        <v>0</v>
      </c>
      <c r="D24" s="171" t="s">
        <v>54</v>
      </c>
      <c r="E24" s="171" t="s">
        <v>55</v>
      </c>
      <c r="F24" s="172" t="s">
        <v>22</v>
      </c>
      <c r="G24" s="172" t="s">
        <v>23</v>
      </c>
      <c r="H24" s="171" t="s">
        <v>31</v>
      </c>
      <c r="I24" s="173">
        <v>29265</v>
      </c>
      <c r="J24" s="172"/>
      <c r="K24" s="61"/>
      <c r="L24" s="171"/>
      <c r="M24" s="171" t="s">
        <v>831</v>
      </c>
      <c r="N24" s="171" t="s">
        <v>831</v>
      </c>
      <c r="O24" s="60" t="e">
        <f>VLOOKUP(C24,'FIE-licenties'!$B:$C,2,FALSE)</f>
        <v>#N/A</v>
      </c>
      <c r="P24" s="56" t="e">
        <f>VLOOKUP(C24,Ranglijst!B:G,6,FALSE)</f>
        <v>#N/A</v>
      </c>
      <c r="Q24" s="56"/>
      <c r="R24" s="56" t="str">
        <f t="shared" si="4"/>
        <v>---</v>
      </c>
      <c r="S24" s="56" t="str">
        <f>IF(K24&lt;&gt;"",COUNTIF(aanmeldingen!D:D,schermers!K24),"")</f>
        <v/>
      </c>
      <c r="T24" s="177" t="str">
        <f t="shared" ca="1" si="2"/>
        <v>18+</v>
      </c>
      <c r="U24" s="175"/>
      <c r="V24" s="78">
        <f ca="1">SUMIF(Scheidsbijdrage!B:B,schermers!C24,Scheidsbijdrage!P:P)</f>
        <v>0</v>
      </c>
      <c r="W24" s="175"/>
    </row>
    <row r="25" spans="1:23" x14ac:dyDescent="0.2">
      <c r="A25" s="71">
        <f t="shared" si="0"/>
        <v>24</v>
      </c>
      <c r="B25" s="71" t="str">
        <f t="shared" si="1"/>
        <v>BLOKSAlexander</v>
      </c>
      <c r="C25" s="170">
        <f t="shared" si="3"/>
        <v>104858</v>
      </c>
      <c r="D25" s="171" t="s">
        <v>56</v>
      </c>
      <c r="E25" s="171" t="s">
        <v>57</v>
      </c>
      <c r="F25" s="172" t="s">
        <v>22</v>
      </c>
      <c r="G25" s="172" t="s">
        <v>26</v>
      </c>
      <c r="H25" s="171" t="s">
        <v>24</v>
      </c>
      <c r="I25" s="173">
        <v>30334</v>
      </c>
      <c r="J25" s="171" t="s">
        <v>744</v>
      </c>
      <c r="K25" s="61">
        <v>104858</v>
      </c>
      <c r="L25" s="171"/>
      <c r="M25" s="171" t="s">
        <v>831</v>
      </c>
      <c r="N25" s="171" t="s">
        <v>831</v>
      </c>
      <c r="O25" s="60" t="e">
        <f>VLOOKUP(C25,'FIE-licenties'!$B:$C,2,FALSE)</f>
        <v>#N/A</v>
      </c>
      <c r="P25" s="56" t="str">
        <f>VLOOKUP(C25,Ranglijst!B:G,6,FALSE)</f>
        <v>NSSV Don Quichote</v>
      </c>
      <c r="Q25" s="56"/>
      <c r="R25" s="56" t="str">
        <f t="shared" si="4"/>
        <v>XXX</v>
      </c>
      <c r="S25" s="56">
        <f>IF(K25&lt;&gt;"",COUNTIF(aanmeldingen!D:D,schermers!K25),"")</f>
        <v>0</v>
      </c>
      <c r="T25" s="177" t="str">
        <f t="shared" ca="1" si="2"/>
        <v>18+</v>
      </c>
      <c r="U25" s="175"/>
      <c r="V25" s="78">
        <f ca="1">SUMIF(Scheidsbijdrage!B:B,schermers!C25,Scheidsbijdrage!P:P)</f>
        <v>0</v>
      </c>
      <c r="W25" s="175"/>
    </row>
    <row r="26" spans="1:23" x14ac:dyDescent="0.2">
      <c r="A26" s="71">
        <f t="shared" si="0"/>
        <v>25</v>
      </c>
      <c r="B26" s="71" t="str">
        <f t="shared" si="1"/>
        <v>BLOMJoren</v>
      </c>
      <c r="C26" s="170">
        <f t="shared" si="3"/>
        <v>111940</v>
      </c>
      <c r="D26" s="171" t="s">
        <v>58</v>
      </c>
      <c r="E26" s="171" t="s">
        <v>59</v>
      </c>
      <c r="F26" s="171" t="s">
        <v>22</v>
      </c>
      <c r="G26" s="171" t="s">
        <v>26</v>
      </c>
      <c r="H26" s="171" t="s">
        <v>24</v>
      </c>
      <c r="I26" s="173">
        <v>30857</v>
      </c>
      <c r="J26" s="172" t="s">
        <v>97</v>
      </c>
      <c r="K26" s="59">
        <v>111940</v>
      </c>
      <c r="L26" s="171"/>
      <c r="M26" s="171" t="s">
        <v>831</v>
      </c>
      <c r="N26" s="171" t="s">
        <v>831</v>
      </c>
      <c r="O26" s="60" t="e">
        <f>VLOOKUP(C26,'FIE-licenties'!$B:$C,2,FALSE)</f>
        <v>#N/A</v>
      </c>
      <c r="P26" s="56" t="e">
        <f>VLOOKUP(C26,Ranglijst!B:G,6,FALSE)</f>
        <v>#N/A</v>
      </c>
      <c r="Q26" s="56"/>
      <c r="R26" s="56" t="str">
        <f t="shared" si="4"/>
        <v>---</v>
      </c>
      <c r="S26" s="56">
        <f>IF(K26&lt;&gt;"",COUNTIF(aanmeldingen!D:D,schermers!K26),"")</f>
        <v>0</v>
      </c>
      <c r="T26" s="177" t="str">
        <f t="shared" ca="1" si="2"/>
        <v>18+</v>
      </c>
      <c r="U26" s="175"/>
      <c r="V26" s="78">
        <f ca="1">SUMIF(Scheidsbijdrage!B:B,schermers!C26,Scheidsbijdrage!P:P)</f>
        <v>0</v>
      </c>
      <c r="W26" s="175"/>
    </row>
    <row r="27" spans="1:23" x14ac:dyDescent="0.2">
      <c r="A27" s="71">
        <f t="shared" si="0"/>
        <v>26</v>
      </c>
      <c r="B27" s="71" t="str">
        <f t="shared" si="1"/>
        <v>BONRuben</v>
      </c>
      <c r="C27" s="170">
        <f t="shared" si="3"/>
        <v>101597</v>
      </c>
      <c r="D27" s="171" t="s">
        <v>60</v>
      </c>
      <c r="E27" s="171" t="s">
        <v>61</v>
      </c>
      <c r="F27" s="171" t="s">
        <v>22</v>
      </c>
      <c r="G27" s="171" t="s">
        <v>26</v>
      </c>
      <c r="H27" s="171" t="s">
        <v>28</v>
      </c>
      <c r="J27" s="172" t="s">
        <v>453</v>
      </c>
      <c r="K27" s="61">
        <v>101597</v>
      </c>
      <c r="L27" s="171" t="s">
        <v>38</v>
      </c>
      <c r="M27" s="171" t="s">
        <v>831</v>
      </c>
      <c r="N27" s="171" t="s">
        <v>831</v>
      </c>
      <c r="O27" s="60" t="e">
        <f>VLOOKUP(C27,'FIE-licenties'!$B:$C,2,FALSE)</f>
        <v>#N/A</v>
      </c>
      <c r="P27" s="56" t="e">
        <f>VLOOKUP(C27,Ranglijst!B:G,6,FALSE)</f>
        <v>#N/A</v>
      </c>
      <c r="Q27" s="56"/>
      <c r="R27" s="56" t="str">
        <f t="shared" si="4"/>
        <v>---</v>
      </c>
      <c r="S27" s="56">
        <f>IF(K27&lt;&gt;"",COUNTIF(aanmeldingen!D:D,schermers!K27),"")</f>
        <v>0</v>
      </c>
      <c r="T27" s="177" t="str">
        <f t="shared" ca="1" si="2"/>
        <v>18+</v>
      </c>
      <c r="U27" s="175"/>
      <c r="V27" s="78">
        <f ca="1">SUMIF(Scheidsbijdrage!B:B,schermers!C27,Scheidsbijdrage!P:P)</f>
        <v>0</v>
      </c>
      <c r="W27" s="175"/>
    </row>
    <row r="28" spans="1:23" x14ac:dyDescent="0.2">
      <c r="A28" s="71">
        <f t="shared" si="0"/>
        <v>27</v>
      </c>
      <c r="B28" s="71" t="str">
        <f t="shared" si="1"/>
        <v>BONTESLonneke</v>
      </c>
      <c r="C28" s="170">
        <f t="shared" si="3"/>
        <v>111334</v>
      </c>
      <c r="D28" s="171" t="s">
        <v>62</v>
      </c>
      <c r="E28" s="171" t="s">
        <v>63</v>
      </c>
      <c r="F28" s="171" t="s">
        <v>22</v>
      </c>
      <c r="G28" s="171" t="s">
        <v>23</v>
      </c>
      <c r="H28" s="171" t="s">
        <v>24</v>
      </c>
      <c r="I28" s="173">
        <v>34034</v>
      </c>
      <c r="J28" s="171" t="s">
        <v>750</v>
      </c>
      <c r="K28" s="59">
        <v>111334</v>
      </c>
      <c r="L28" s="171" t="s">
        <v>38</v>
      </c>
      <c r="M28" s="171" t="s">
        <v>831</v>
      </c>
      <c r="N28" s="171" t="s">
        <v>831</v>
      </c>
      <c r="O28" s="60" t="e">
        <f>VLOOKUP(C28,'FIE-licenties'!$B:$C,2,FALSE)</f>
        <v>#N/A</v>
      </c>
      <c r="P28" s="56" t="e">
        <f>VLOOKUP(C28,Ranglijst!B:G,6,FALSE)</f>
        <v>#N/A</v>
      </c>
      <c r="Q28" s="56"/>
      <c r="R28" s="56" t="str">
        <f t="shared" si="4"/>
        <v>---</v>
      </c>
      <c r="S28" s="56">
        <f>IF(K28&lt;&gt;"",COUNTIF(aanmeldingen!D:D,schermers!K28),"")</f>
        <v>0</v>
      </c>
      <c r="T28" s="177" t="str">
        <f t="shared" ca="1" si="2"/>
        <v>18+</v>
      </c>
      <c r="U28" s="175"/>
      <c r="V28" s="78">
        <f ca="1">SUMIF(Scheidsbijdrage!B:B,schermers!C28,Scheidsbijdrage!P:P)</f>
        <v>0</v>
      </c>
      <c r="W28" s="175"/>
    </row>
    <row r="29" spans="1:23" x14ac:dyDescent="0.2">
      <c r="A29" s="71">
        <f t="shared" si="0"/>
        <v>28</v>
      </c>
      <c r="B29" s="71" t="str">
        <f t="shared" si="1"/>
        <v>BONTESTom</v>
      </c>
      <c r="C29" s="170">
        <f t="shared" si="3"/>
        <v>111607</v>
      </c>
      <c r="D29" s="171" t="s">
        <v>62</v>
      </c>
      <c r="E29" s="171" t="s">
        <v>64</v>
      </c>
      <c r="F29" s="171" t="s">
        <v>22</v>
      </c>
      <c r="G29" s="171" t="s">
        <v>26</v>
      </c>
      <c r="H29" s="171" t="s">
        <v>24</v>
      </c>
      <c r="I29" s="173">
        <v>34854</v>
      </c>
      <c r="J29" s="171" t="s">
        <v>750</v>
      </c>
      <c r="K29" s="59">
        <v>111607</v>
      </c>
      <c r="L29" s="171" t="s">
        <v>38</v>
      </c>
      <c r="M29" s="171" t="s">
        <v>1193</v>
      </c>
      <c r="N29" s="171" t="s">
        <v>848</v>
      </c>
      <c r="O29" s="60" t="e">
        <f>VLOOKUP(C29,'FIE-licenties'!$B:$C,2,FALSE)</f>
        <v>#N/A</v>
      </c>
      <c r="P29" s="56" t="e">
        <f>VLOOKUP(C29,Ranglijst!B:G,6,FALSE)</f>
        <v>#N/A</v>
      </c>
      <c r="Q29" s="56"/>
      <c r="R29" s="56" t="str">
        <f t="shared" si="4"/>
        <v>---</v>
      </c>
      <c r="S29" s="56">
        <f>IF(K29&lt;&gt;"",COUNTIF(aanmeldingen!D:D,schermers!K29),"")</f>
        <v>0</v>
      </c>
      <c r="T29" s="177" t="str">
        <f t="shared" ca="1" si="2"/>
        <v>18+</v>
      </c>
      <c r="U29" s="175"/>
      <c r="V29" s="78">
        <f ca="1">SUMIF(Scheidsbijdrage!B:B,schermers!C29,Scheidsbijdrage!P:P)</f>
        <v>0</v>
      </c>
      <c r="W29" s="175"/>
    </row>
    <row r="30" spans="1:23" x14ac:dyDescent="0.2">
      <c r="A30" s="71">
        <f t="shared" si="0"/>
        <v>29</v>
      </c>
      <c r="B30" s="71" t="str">
        <f t="shared" si="1"/>
        <v>BONTESJoris</v>
      </c>
      <c r="C30" s="170">
        <f t="shared" si="3"/>
        <v>111641</v>
      </c>
      <c r="D30" s="171" t="s">
        <v>62</v>
      </c>
      <c r="E30" s="171" t="s">
        <v>241</v>
      </c>
      <c r="F30" s="171" t="s">
        <v>22</v>
      </c>
      <c r="G30" s="171" t="s">
        <v>26</v>
      </c>
      <c r="H30" s="171" t="s">
        <v>24</v>
      </c>
      <c r="I30" s="173">
        <v>35642</v>
      </c>
      <c r="J30" s="171" t="s">
        <v>428</v>
      </c>
      <c r="K30" s="59">
        <v>111641</v>
      </c>
      <c r="L30" s="171"/>
      <c r="M30" s="171" t="s">
        <v>831</v>
      </c>
      <c r="N30" s="171" t="s">
        <v>831</v>
      </c>
      <c r="O30" s="60" t="e">
        <f>VLOOKUP(C30,'FIE-licenties'!$B:$C,2,FALSE)</f>
        <v>#N/A</v>
      </c>
      <c r="P30" s="56" t="str">
        <f>VLOOKUP(C30,Ranglijst!B:G,6,FALSE)</f>
        <v>K.M.S.V.</v>
      </c>
      <c r="Q30" s="56"/>
      <c r="R30" s="56" t="str">
        <f t="shared" si="4"/>
        <v>XXX</v>
      </c>
      <c r="S30" s="56">
        <f>IF(K30&lt;&gt;"",COUNTIF(aanmeldingen!D:D,schermers!K30),"")</f>
        <v>0</v>
      </c>
      <c r="T30" s="177" t="str">
        <f t="shared" ca="1" si="2"/>
        <v>18+</v>
      </c>
      <c r="U30" s="175"/>
      <c r="V30" s="78">
        <f ca="1">SUMIF(Scheidsbijdrage!B:B,schermers!C30,Scheidsbijdrage!P:P)</f>
        <v>0</v>
      </c>
      <c r="W30" s="175"/>
    </row>
    <row r="31" spans="1:23" x14ac:dyDescent="0.2">
      <c r="A31" s="71">
        <f t="shared" si="0"/>
        <v>30</v>
      </c>
      <c r="B31" s="71" t="str">
        <f t="shared" si="1"/>
        <v>BOONEKelly</v>
      </c>
      <c r="C31" s="170">
        <f t="shared" si="3"/>
        <v>108421</v>
      </c>
      <c r="D31" s="171" t="s">
        <v>65</v>
      </c>
      <c r="E31" s="171" t="s">
        <v>66</v>
      </c>
      <c r="F31" s="171" t="s">
        <v>22</v>
      </c>
      <c r="G31" s="171" t="s">
        <v>23</v>
      </c>
      <c r="H31" s="171" t="s">
        <v>24</v>
      </c>
      <c r="I31" s="173">
        <v>33615</v>
      </c>
      <c r="J31" s="171" t="s">
        <v>457</v>
      </c>
      <c r="K31" s="61">
        <v>108421</v>
      </c>
      <c r="L31" s="171" t="s">
        <v>38</v>
      </c>
      <c r="M31" s="171" t="s">
        <v>1101</v>
      </c>
      <c r="N31" s="171" t="s">
        <v>848</v>
      </c>
      <c r="O31" s="60" t="str">
        <f>VLOOKUP(C31,'FIE-licenties'!$B:$C,2,FALSE)</f>
        <v>FIE12011992004</v>
      </c>
      <c r="P31" s="56" t="str">
        <f>VLOOKUP(C31,Ranglijst!B:G,6,FALSE)</f>
        <v>Schermen Rotterdam Zaïr</v>
      </c>
      <c r="Q31" s="56"/>
      <c r="R31" s="56" t="str">
        <f t="shared" si="4"/>
        <v>XXX</v>
      </c>
      <c r="S31" s="56">
        <f>IF(K31&lt;&gt;"",COUNTIF(aanmeldingen!D:D,schermers!K31),"")</f>
        <v>14</v>
      </c>
      <c r="T31" s="177" t="str">
        <f t="shared" ca="1" si="2"/>
        <v>18+</v>
      </c>
      <c r="U31" s="175">
        <v>43369</v>
      </c>
      <c r="V31" s="78">
        <f ca="1">SUMIF(Scheidsbijdrage!B:B,schermers!C31,Scheidsbijdrage!P:P)</f>
        <v>0</v>
      </c>
      <c r="W31" s="175"/>
    </row>
    <row r="32" spans="1:23" x14ac:dyDescent="0.2">
      <c r="A32" s="71">
        <f t="shared" si="0"/>
        <v>31</v>
      </c>
      <c r="B32" s="71" t="str">
        <f t="shared" si="1"/>
        <v>BOONSTRAPieter</v>
      </c>
      <c r="C32" s="170">
        <f t="shared" si="3"/>
        <v>0</v>
      </c>
      <c r="D32" s="171" t="s">
        <v>67</v>
      </c>
      <c r="E32" s="171" t="s">
        <v>68</v>
      </c>
      <c r="F32" s="172" t="s">
        <v>22</v>
      </c>
      <c r="G32" s="172" t="s">
        <v>26</v>
      </c>
      <c r="H32" s="171" t="s">
        <v>24</v>
      </c>
      <c r="I32" s="173">
        <v>23668</v>
      </c>
      <c r="J32" s="172"/>
      <c r="K32" s="61"/>
      <c r="L32" s="171"/>
      <c r="M32" s="171" t="s">
        <v>831</v>
      </c>
      <c r="N32" s="171" t="s">
        <v>831</v>
      </c>
      <c r="O32" s="60" t="e">
        <f>VLOOKUP(C32,'FIE-licenties'!$B:$C,2,FALSE)</f>
        <v>#N/A</v>
      </c>
      <c r="P32" s="56" t="e">
        <f>VLOOKUP(C32,Ranglijst!B:G,6,FALSE)</f>
        <v>#N/A</v>
      </c>
      <c r="Q32" s="56"/>
      <c r="R32" s="56" t="str">
        <f t="shared" si="4"/>
        <v>---</v>
      </c>
      <c r="S32" s="56" t="str">
        <f>IF(K32&lt;&gt;"",COUNTIF(aanmeldingen!D:D,schermers!K32),"")</f>
        <v/>
      </c>
      <c r="T32" s="177" t="str">
        <f t="shared" ca="1" si="2"/>
        <v>18+</v>
      </c>
      <c r="U32" s="175"/>
      <c r="V32" s="78">
        <f ca="1">SUMIF(Scheidsbijdrage!B:B,schermers!C32,Scheidsbijdrage!P:P)</f>
        <v>0</v>
      </c>
      <c r="W32" s="175"/>
    </row>
    <row r="33" spans="1:23" x14ac:dyDescent="0.2">
      <c r="A33" s="71">
        <f t="shared" si="0"/>
        <v>32</v>
      </c>
      <c r="B33" s="71" t="str">
        <f t="shared" si="1"/>
        <v>BORSTSebastiaan</v>
      </c>
      <c r="C33" s="170">
        <f t="shared" si="3"/>
        <v>103397</v>
      </c>
      <c r="D33" s="171" t="s">
        <v>69</v>
      </c>
      <c r="E33" s="171" t="s">
        <v>70</v>
      </c>
      <c r="F33" s="172" t="s">
        <v>22</v>
      </c>
      <c r="G33" s="172" t="s">
        <v>26</v>
      </c>
      <c r="H33" s="171" t="s">
        <v>28</v>
      </c>
      <c r="I33" s="173">
        <v>30707</v>
      </c>
      <c r="J33" s="172" t="s">
        <v>455</v>
      </c>
      <c r="K33" s="61">
        <v>103397</v>
      </c>
      <c r="L33" s="171" t="s">
        <v>38</v>
      </c>
      <c r="M33" s="171" t="s">
        <v>1069</v>
      </c>
      <c r="N33" s="171" t="s">
        <v>848</v>
      </c>
      <c r="O33" s="60" t="str">
        <f>VLOOKUP(C33,'FIE-licenties'!$B:$C,2,FALSE)</f>
        <v>FIE26011984000</v>
      </c>
      <c r="P33" s="56" t="str">
        <f>VLOOKUP(C33,Ranglijst!B:G,6,FALSE)</f>
        <v>s.v. O.K.K.</v>
      </c>
      <c r="Q33" s="56"/>
      <c r="R33" s="56" t="str">
        <f t="shared" si="4"/>
        <v>XXX</v>
      </c>
      <c r="S33" s="56">
        <f>IF(K33&lt;&gt;"",COUNTIF(aanmeldingen!D:D,schermers!K33),"")</f>
        <v>9</v>
      </c>
      <c r="T33" s="177" t="str">
        <f t="shared" ca="1" si="2"/>
        <v>18+</v>
      </c>
      <c r="U33" s="175">
        <v>43369</v>
      </c>
      <c r="V33" s="78">
        <f ca="1">SUMIF(Scheidsbijdrage!B:B,schermers!C33,Scheidsbijdrage!P:P)</f>
        <v>0</v>
      </c>
      <c r="W33" s="175"/>
    </row>
    <row r="34" spans="1:23" x14ac:dyDescent="0.2">
      <c r="A34" s="71">
        <f t="shared" si="0"/>
        <v>33</v>
      </c>
      <c r="B34" s="71" t="str">
        <f t="shared" si="1"/>
        <v>BOSWINKELDirk</v>
      </c>
      <c r="C34" s="170">
        <f t="shared" si="3"/>
        <v>0</v>
      </c>
      <c r="D34" s="171" t="s">
        <v>71</v>
      </c>
      <c r="E34" s="171" t="s">
        <v>72</v>
      </c>
      <c r="F34" s="172" t="s">
        <v>22</v>
      </c>
      <c r="G34" s="172" t="s">
        <v>26</v>
      </c>
      <c r="H34" s="171" t="s">
        <v>31</v>
      </c>
      <c r="I34" s="173">
        <v>21471</v>
      </c>
      <c r="J34" s="172"/>
      <c r="K34" s="61"/>
      <c r="L34" s="171"/>
      <c r="M34" s="171" t="s">
        <v>831</v>
      </c>
      <c r="N34" s="171" t="s">
        <v>831</v>
      </c>
      <c r="O34" s="60" t="e">
        <f>VLOOKUP(C34,'FIE-licenties'!$B:$C,2,FALSE)</f>
        <v>#N/A</v>
      </c>
      <c r="P34" s="56" t="e">
        <f>VLOOKUP(C34,Ranglijst!B:G,6,FALSE)</f>
        <v>#N/A</v>
      </c>
      <c r="Q34" s="56"/>
      <c r="R34" s="56" t="str">
        <f t="shared" si="4"/>
        <v>---</v>
      </c>
      <c r="S34" s="56" t="str">
        <f>IF(K34&lt;&gt;"",COUNTIF(aanmeldingen!D:D,schermers!K34),"")</f>
        <v/>
      </c>
      <c r="T34" s="177" t="str">
        <f t="shared" ca="1" si="2"/>
        <v>18+</v>
      </c>
      <c r="U34" s="175"/>
      <c r="V34" s="78">
        <f ca="1">SUMIF(Scheidsbijdrage!B:B,schermers!C34,Scheidsbijdrage!P:P)</f>
        <v>0</v>
      </c>
      <c r="W34" s="175"/>
    </row>
    <row r="35" spans="1:23" x14ac:dyDescent="0.2">
      <c r="A35" s="71">
        <f t="shared" si="0"/>
        <v>34</v>
      </c>
      <c r="B35" s="71" t="str">
        <f t="shared" si="1"/>
        <v>BREEDVELTJoop</v>
      </c>
      <c r="C35" s="170">
        <f t="shared" si="3"/>
        <v>103465</v>
      </c>
      <c r="D35" s="171" t="s">
        <v>789</v>
      </c>
      <c r="E35" s="171" t="s">
        <v>780</v>
      </c>
      <c r="F35" s="171" t="s">
        <v>22</v>
      </c>
      <c r="G35" s="171" t="s">
        <v>26</v>
      </c>
      <c r="H35" s="171" t="s">
        <v>24</v>
      </c>
      <c r="I35" s="173">
        <v>19542</v>
      </c>
      <c r="J35" s="171" t="s">
        <v>658</v>
      </c>
      <c r="K35" s="59">
        <v>103465</v>
      </c>
      <c r="L35" s="171"/>
      <c r="M35" s="171" t="s">
        <v>1143</v>
      </c>
      <c r="N35" s="171" t="s">
        <v>848</v>
      </c>
      <c r="O35" s="60" t="e">
        <f>VLOOKUP(C35,'FIE-licenties'!$B:$C,2,FALSE)</f>
        <v>#N/A</v>
      </c>
      <c r="P35" s="56" t="e">
        <f>VLOOKUP(C35,Ranglijst!B:G,6,FALSE)</f>
        <v>#N/A</v>
      </c>
      <c r="Q35" s="56"/>
      <c r="R35" s="56" t="str">
        <f t="shared" si="4"/>
        <v>---</v>
      </c>
      <c r="S35" s="56">
        <f>IF(K35&lt;&gt;"",COUNTIF(aanmeldingen!D:D,schermers!K35),"")</f>
        <v>0</v>
      </c>
      <c r="T35" s="177" t="str">
        <f t="shared" ca="1" si="2"/>
        <v>18+</v>
      </c>
      <c r="U35" s="175"/>
      <c r="V35" s="78">
        <f ca="1">SUMIF(Scheidsbijdrage!B:B,schermers!C35,Scheidsbijdrage!P:P)</f>
        <v>0</v>
      </c>
      <c r="W35" s="175"/>
    </row>
    <row r="36" spans="1:23" x14ac:dyDescent="0.2">
      <c r="A36" s="71">
        <f t="shared" si="0"/>
        <v>35</v>
      </c>
      <c r="B36" s="71" t="str">
        <f t="shared" si="1"/>
        <v>BREMERBas</v>
      </c>
      <c r="C36" s="170">
        <f t="shared" si="3"/>
        <v>101532</v>
      </c>
      <c r="D36" s="171" t="s">
        <v>73</v>
      </c>
      <c r="E36" s="171" t="s">
        <v>74</v>
      </c>
      <c r="F36" s="171" t="s">
        <v>22</v>
      </c>
      <c r="G36" s="171" t="s">
        <v>26</v>
      </c>
      <c r="H36" s="171" t="s">
        <v>31</v>
      </c>
      <c r="I36" s="173">
        <v>39674</v>
      </c>
      <c r="J36" s="171" t="s">
        <v>459</v>
      </c>
      <c r="K36" s="59">
        <v>101532</v>
      </c>
      <c r="L36" s="171"/>
      <c r="M36" s="171" t="s">
        <v>831</v>
      </c>
      <c r="N36" s="171" t="s">
        <v>831</v>
      </c>
      <c r="O36" s="60" t="e">
        <f>VLOOKUP(C36,'FIE-licenties'!$B:$C,2,FALSE)</f>
        <v>#N/A</v>
      </c>
      <c r="P36" s="56" t="e">
        <f>VLOOKUP(C36,Ranglijst!B:G,6,FALSE)</f>
        <v>#N/A</v>
      </c>
      <c r="Q36" s="56"/>
      <c r="R36" s="56" t="str">
        <f t="shared" si="4"/>
        <v>---</v>
      </c>
      <c r="S36" s="56">
        <f>IF(K36&lt;&gt;"",COUNTIF(aanmeldingen!D:D,schermers!K36),"")</f>
        <v>0</v>
      </c>
      <c r="T36" s="177" t="str">
        <f t="shared" ca="1" si="2"/>
        <v>&lt;18</v>
      </c>
      <c r="U36" s="175"/>
      <c r="V36" s="78">
        <f ca="1">SUMIF(Scheidsbijdrage!B:B,schermers!C36,Scheidsbijdrage!P:P)</f>
        <v>0</v>
      </c>
      <c r="W36" s="175"/>
    </row>
    <row r="37" spans="1:23" x14ac:dyDescent="0.2">
      <c r="A37" s="71">
        <f t="shared" si="0"/>
        <v>36</v>
      </c>
      <c r="B37" s="71" t="str">
        <f t="shared" si="1"/>
        <v>BrigithaErnesto</v>
      </c>
      <c r="C37" s="170">
        <f t="shared" si="3"/>
        <v>109541</v>
      </c>
      <c r="D37" s="62" t="s">
        <v>75</v>
      </c>
      <c r="E37" s="62" t="s">
        <v>76</v>
      </c>
      <c r="F37" s="171" t="s">
        <v>22</v>
      </c>
      <c r="G37" s="171" t="s">
        <v>26</v>
      </c>
      <c r="H37" s="171" t="s">
        <v>28</v>
      </c>
      <c r="J37" s="172" t="s">
        <v>457</v>
      </c>
      <c r="K37" s="59">
        <v>109541</v>
      </c>
      <c r="L37" s="171" t="s">
        <v>77</v>
      </c>
      <c r="M37" s="171" t="s">
        <v>831</v>
      </c>
      <c r="N37" s="171" t="s">
        <v>831</v>
      </c>
      <c r="O37" s="60" t="e">
        <f>VLOOKUP(C37,'FIE-licenties'!$B:$C,2,FALSE)</f>
        <v>#N/A</v>
      </c>
      <c r="P37" s="56" t="e">
        <f>VLOOKUP(C37,Ranglijst!B:G,6,FALSE)</f>
        <v>#N/A</v>
      </c>
      <c r="Q37" s="56"/>
      <c r="R37" s="56" t="str">
        <f t="shared" si="4"/>
        <v>---</v>
      </c>
      <c r="S37" s="56">
        <f>IF(K37&lt;&gt;"",COUNTIF(aanmeldingen!D:D,schermers!K37),"")</f>
        <v>0</v>
      </c>
      <c r="T37" s="177" t="str">
        <f t="shared" ca="1" si="2"/>
        <v>18+</v>
      </c>
      <c r="U37" s="175"/>
      <c r="V37" s="78">
        <f ca="1">SUMIF(Scheidsbijdrage!B:B,schermers!C37,Scheidsbijdrage!P:P)</f>
        <v>0</v>
      </c>
      <c r="W37" s="175"/>
    </row>
    <row r="38" spans="1:23" x14ac:dyDescent="0.2">
      <c r="A38" s="71">
        <f t="shared" si="0"/>
        <v>37</v>
      </c>
      <c r="B38" s="71" t="str">
        <f t="shared" si="1"/>
        <v>BROEKMANMick</v>
      </c>
      <c r="C38" s="170">
        <f t="shared" si="3"/>
        <v>107651</v>
      </c>
      <c r="D38" s="171" t="s">
        <v>78</v>
      </c>
      <c r="E38" s="171" t="s">
        <v>79</v>
      </c>
      <c r="F38" s="171" t="s">
        <v>22</v>
      </c>
      <c r="G38" s="171" t="s">
        <v>26</v>
      </c>
      <c r="H38" s="171" t="s">
        <v>24</v>
      </c>
      <c r="I38" s="173">
        <v>33962</v>
      </c>
      <c r="J38" s="172" t="s">
        <v>454</v>
      </c>
      <c r="K38" s="61">
        <v>107651</v>
      </c>
      <c r="L38" s="171" t="s">
        <v>38</v>
      </c>
      <c r="M38" s="171" t="s">
        <v>831</v>
      </c>
      <c r="N38" s="171" t="s">
        <v>831</v>
      </c>
      <c r="O38" s="60" t="e">
        <f>VLOOKUP(C38,'FIE-licenties'!$B:$C,2,FALSE)</f>
        <v>#N/A</v>
      </c>
      <c r="P38" s="56" t="e">
        <f>VLOOKUP(C38,Ranglijst!B:G,6,FALSE)</f>
        <v>#N/A</v>
      </c>
      <c r="Q38" s="56"/>
      <c r="R38" s="56" t="str">
        <f t="shared" si="4"/>
        <v>---</v>
      </c>
      <c r="S38" s="56">
        <f>IF(K38&lt;&gt;"",COUNTIF(aanmeldingen!D:D,schermers!K38),"")</f>
        <v>0</v>
      </c>
      <c r="T38" s="177" t="str">
        <f t="shared" ca="1" si="2"/>
        <v>18+</v>
      </c>
      <c r="U38" s="175"/>
      <c r="V38" s="78">
        <f ca="1">SUMIF(Scheidsbijdrage!B:B,schermers!C38,Scheidsbijdrage!P:P)</f>
        <v>0</v>
      </c>
      <c r="W38" s="175"/>
    </row>
    <row r="39" spans="1:23" x14ac:dyDescent="0.2">
      <c r="A39" s="71">
        <f t="shared" si="0"/>
        <v>38</v>
      </c>
      <c r="B39" s="71" t="str">
        <f t="shared" si="1"/>
        <v>BROER VAN DIJKLaurien</v>
      </c>
      <c r="C39" s="170">
        <f t="shared" si="3"/>
        <v>0</v>
      </c>
      <c r="D39" s="171" t="s">
        <v>80</v>
      </c>
      <c r="E39" s="171" t="s">
        <v>81</v>
      </c>
      <c r="F39" s="172" t="s">
        <v>22</v>
      </c>
      <c r="G39" s="172" t="s">
        <v>26</v>
      </c>
      <c r="H39" s="171" t="s">
        <v>31</v>
      </c>
      <c r="I39" s="173">
        <v>29628</v>
      </c>
      <c r="J39" s="172"/>
      <c r="K39" s="61"/>
      <c r="L39" s="171"/>
      <c r="M39" s="171" t="s">
        <v>831</v>
      </c>
      <c r="N39" s="171" t="s">
        <v>831</v>
      </c>
      <c r="O39" s="60" t="e">
        <f>VLOOKUP(C39,'FIE-licenties'!$B:$C,2,FALSE)</f>
        <v>#N/A</v>
      </c>
      <c r="P39" s="56" t="e">
        <f>VLOOKUP(C39,Ranglijst!B:G,6,FALSE)</f>
        <v>#N/A</v>
      </c>
      <c r="Q39" s="56"/>
      <c r="R39" s="56" t="str">
        <f t="shared" si="4"/>
        <v>---</v>
      </c>
      <c r="S39" s="56" t="str">
        <f>IF(K39&lt;&gt;"",COUNTIF(aanmeldingen!D:D,schermers!K39),"")</f>
        <v/>
      </c>
      <c r="T39" s="177" t="str">
        <f t="shared" ca="1" si="2"/>
        <v>18+</v>
      </c>
      <c r="U39" s="175"/>
      <c r="V39" s="78">
        <f ca="1">SUMIF(Scheidsbijdrage!B:B,schermers!C39,Scheidsbijdrage!P:P)</f>
        <v>0</v>
      </c>
      <c r="W39" s="175"/>
    </row>
    <row r="40" spans="1:23" ht="15" x14ac:dyDescent="0.25">
      <c r="A40" s="71">
        <f t="shared" si="0"/>
        <v>39</v>
      </c>
      <c r="B40" s="71" t="str">
        <f t="shared" si="1"/>
        <v>BROODBAKKERMartin</v>
      </c>
      <c r="C40" s="170">
        <f t="shared" si="3"/>
        <v>100264</v>
      </c>
      <c r="D40" s="171" t="s">
        <v>82</v>
      </c>
      <c r="E40" s="171" t="s">
        <v>83</v>
      </c>
      <c r="F40" s="172" t="s">
        <v>22</v>
      </c>
      <c r="G40" s="172" t="s">
        <v>26</v>
      </c>
      <c r="H40" s="171" t="s">
        <v>28</v>
      </c>
      <c r="I40" s="173">
        <v>21212</v>
      </c>
      <c r="J40" s="172" t="s">
        <v>418</v>
      </c>
      <c r="K40" s="61">
        <v>100264</v>
      </c>
      <c r="L40" s="171" t="s">
        <v>38</v>
      </c>
      <c r="M40" s="183" t="s">
        <v>3183</v>
      </c>
      <c r="N40" s="171" t="s">
        <v>831</v>
      </c>
      <c r="O40" s="60" t="e">
        <f>VLOOKUP(C40,'FIE-licenties'!$B:$C,2,FALSE)</f>
        <v>#N/A</v>
      </c>
      <c r="P40" s="56" t="e">
        <f>VLOOKUP(C40,Ranglijst!B:G,6,FALSE)</f>
        <v>#N/A</v>
      </c>
      <c r="Q40" s="56"/>
      <c r="R40" s="56" t="str">
        <f t="shared" si="4"/>
        <v>---</v>
      </c>
      <c r="S40" s="56">
        <f>IF(K40&lt;&gt;"",COUNTIF(aanmeldingen!D:D,schermers!K40),"")</f>
        <v>1</v>
      </c>
      <c r="T40" s="177" t="str">
        <f t="shared" ca="1" si="2"/>
        <v>18+</v>
      </c>
      <c r="U40" s="175"/>
      <c r="V40" s="78">
        <f ca="1">SUMIF(Scheidsbijdrage!B:B,schermers!C40,Scheidsbijdrage!P:P)</f>
        <v>0</v>
      </c>
      <c r="W40" s="175"/>
    </row>
    <row r="41" spans="1:23" x14ac:dyDescent="0.2">
      <c r="A41" s="71">
        <f t="shared" si="0"/>
        <v>40</v>
      </c>
      <c r="B41" s="71" t="str">
        <f t="shared" si="1"/>
        <v>BROUWERElvira</v>
      </c>
      <c r="C41" s="170">
        <f t="shared" si="3"/>
        <v>110912</v>
      </c>
      <c r="D41" s="171" t="s">
        <v>740</v>
      </c>
      <c r="E41" s="171" t="s">
        <v>738</v>
      </c>
      <c r="F41" s="171" t="s">
        <v>22</v>
      </c>
      <c r="G41" s="171" t="s">
        <v>23</v>
      </c>
      <c r="H41" s="171" t="s">
        <v>31</v>
      </c>
      <c r="I41" s="173">
        <v>35464</v>
      </c>
      <c r="J41" s="171" t="s">
        <v>296</v>
      </c>
      <c r="K41" s="59">
        <v>110912</v>
      </c>
      <c r="L41" s="171"/>
      <c r="M41" s="171" t="s">
        <v>831</v>
      </c>
      <c r="N41" s="171" t="s">
        <v>831</v>
      </c>
      <c r="O41" s="60" t="e">
        <f>VLOOKUP(C41,'FIE-licenties'!$B:$C,2,FALSE)</f>
        <v>#N/A</v>
      </c>
      <c r="P41" s="56" t="e">
        <f>VLOOKUP(C41,Ranglijst!B:G,6,FALSE)</f>
        <v>#N/A</v>
      </c>
      <c r="Q41" s="56"/>
      <c r="R41" s="56" t="str">
        <f t="shared" si="4"/>
        <v>---</v>
      </c>
      <c r="S41" s="56">
        <f>IF(K41&lt;&gt;"",COUNTIF(aanmeldingen!D:D,schermers!K41),"")</f>
        <v>0</v>
      </c>
      <c r="T41" s="177" t="str">
        <f t="shared" ca="1" si="2"/>
        <v>18+</v>
      </c>
      <c r="U41" s="175"/>
      <c r="V41" s="78">
        <f ca="1">SUMIF(Scheidsbijdrage!B:B,schermers!C41,Scheidsbijdrage!P:P)</f>
        <v>0</v>
      </c>
      <c r="W41" s="175"/>
    </row>
    <row r="42" spans="1:23" x14ac:dyDescent="0.2">
      <c r="A42" s="71">
        <f t="shared" si="0"/>
        <v>41</v>
      </c>
      <c r="B42" s="71" t="str">
        <f t="shared" si="1"/>
        <v>CAMFFERMANMarc</v>
      </c>
      <c r="C42" s="170">
        <f t="shared" si="3"/>
        <v>105949</v>
      </c>
      <c r="D42" s="171" t="s">
        <v>84</v>
      </c>
      <c r="E42" s="171" t="s">
        <v>85</v>
      </c>
      <c r="F42" s="172" t="s">
        <v>22</v>
      </c>
      <c r="G42" s="172" t="s">
        <v>26</v>
      </c>
      <c r="H42" s="171" t="s">
        <v>31</v>
      </c>
      <c r="I42" s="173">
        <v>26616</v>
      </c>
      <c r="J42" s="172" t="s">
        <v>132</v>
      </c>
      <c r="K42" s="61">
        <v>105949</v>
      </c>
      <c r="L42" s="171"/>
      <c r="M42" s="171" t="s">
        <v>831</v>
      </c>
      <c r="N42" s="171" t="s">
        <v>831</v>
      </c>
      <c r="O42" s="60" t="e">
        <f>VLOOKUP(C42,'FIE-licenties'!$B:$C,2,FALSE)</f>
        <v>#N/A</v>
      </c>
      <c r="P42" s="56" t="e">
        <f>VLOOKUP(C42,Ranglijst!B:G,6,FALSE)</f>
        <v>#N/A</v>
      </c>
      <c r="Q42" s="56"/>
      <c r="R42" s="56" t="str">
        <f t="shared" si="4"/>
        <v>---</v>
      </c>
      <c r="S42" s="56">
        <f>IF(K42&lt;&gt;"",COUNTIF(aanmeldingen!D:D,schermers!K42),"")</f>
        <v>0</v>
      </c>
      <c r="T42" s="177" t="str">
        <f t="shared" ca="1" si="2"/>
        <v>18+</v>
      </c>
      <c r="U42" s="175"/>
      <c r="V42" s="78">
        <f ca="1">SUMIF(Scheidsbijdrage!B:B,schermers!C42,Scheidsbijdrage!P:P)</f>
        <v>0</v>
      </c>
      <c r="W42" s="175"/>
    </row>
    <row r="43" spans="1:23" x14ac:dyDescent="0.2">
      <c r="A43" s="71">
        <f t="shared" si="0"/>
        <v>42</v>
      </c>
      <c r="B43" s="71" t="str">
        <f t="shared" si="1"/>
        <v>CLOSEPaulien</v>
      </c>
      <c r="C43" s="170">
        <f t="shared" si="3"/>
        <v>109179</v>
      </c>
      <c r="D43" s="171" t="s">
        <v>86</v>
      </c>
      <c r="E43" s="171" t="s">
        <v>87</v>
      </c>
      <c r="F43" s="172" t="s">
        <v>22</v>
      </c>
      <c r="G43" s="172" t="s">
        <v>23</v>
      </c>
      <c r="H43" s="171" t="s">
        <v>24</v>
      </c>
      <c r="I43" s="173">
        <v>22666</v>
      </c>
      <c r="J43" s="172" t="s">
        <v>195</v>
      </c>
      <c r="K43" s="61">
        <v>109179</v>
      </c>
      <c r="L43" s="171"/>
      <c r="M43" s="171" t="s">
        <v>831</v>
      </c>
      <c r="N43" s="171" t="s">
        <v>831</v>
      </c>
      <c r="O43" s="60" t="e">
        <f>VLOOKUP(C43,'FIE-licenties'!$B:$C,2,FALSE)</f>
        <v>#N/A</v>
      </c>
      <c r="P43" s="56" t="e">
        <f>VLOOKUP(C43,Ranglijst!B:G,6,FALSE)</f>
        <v>#N/A</v>
      </c>
      <c r="Q43" s="56"/>
      <c r="R43" s="56" t="str">
        <f t="shared" si="4"/>
        <v>---</v>
      </c>
      <c r="S43" s="56">
        <f>IF(K43&lt;&gt;"",COUNTIF(aanmeldingen!D:D,schermers!K43),"")</f>
        <v>0</v>
      </c>
      <c r="T43" s="177" t="str">
        <f t="shared" ca="1" si="2"/>
        <v>18+</v>
      </c>
      <c r="U43" s="175"/>
      <c r="V43" s="78">
        <f ca="1">SUMIF(Scheidsbijdrage!B:B,schermers!C43,Scheidsbijdrage!P:P)</f>
        <v>0</v>
      </c>
      <c r="W43" s="175"/>
    </row>
    <row r="44" spans="1:23" x14ac:dyDescent="0.2">
      <c r="A44" s="71">
        <f t="shared" si="0"/>
        <v>43</v>
      </c>
      <c r="B44" s="71" t="str">
        <f t="shared" si="1"/>
        <v>COMBESebastiaan</v>
      </c>
      <c r="C44" s="170">
        <f t="shared" si="3"/>
        <v>100585</v>
      </c>
      <c r="D44" s="171" t="s">
        <v>88</v>
      </c>
      <c r="E44" s="171" t="s">
        <v>70</v>
      </c>
      <c r="F44" s="172" t="s">
        <v>22</v>
      </c>
      <c r="G44" s="172" t="s">
        <v>26</v>
      </c>
      <c r="H44" s="171" t="s">
        <v>28</v>
      </c>
      <c r="I44" s="173">
        <v>30050</v>
      </c>
      <c r="J44" s="172" t="s">
        <v>819</v>
      </c>
      <c r="K44" s="61">
        <v>100585</v>
      </c>
      <c r="L44" s="171"/>
      <c r="M44" s="171" t="s">
        <v>831</v>
      </c>
      <c r="N44" s="171" t="s">
        <v>831</v>
      </c>
      <c r="O44" s="60" t="e">
        <f>VLOOKUP(C44,'FIE-licenties'!$B:$C,2,FALSE)</f>
        <v>#N/A</v>
      </c>
      <c r="P44" s="56" t="e">
        <f>VLOOKUP(C44,Ranglijst!B:G,6,FALSE)</f>
        <v>#N/A</v>
      </c>
      <c r="Q44" s="56"/>
      <c r="R44" s="56" t="str">
        <f t="shared" si="4"/>
        <v>---</v>
      </c>
      <c r="S44" s="56">
        <f>IF(K44&lt;&gt;"",COUNTIF(aanmeldingen!D:D,schermers!K44),"")</f>
        <v>0</v>
      </c>
      <c r="T44" s="177" t="str">
        <f t="shared" ca="1" si="2"/>
        <v>18+</v>
      </c>
      <c r="U44" s="175"/>
      <c r="V44" s="78">
        <f ca="1">SUMIF(Scheidsbijdrage!B:B,schermers!C44,Scheidsbijdrage!P:P)</f>
        <v>0</v>
      </c>
      <c r="W44" s="175"/>
    </row>
    <row r="45" spans="1:23" x14ac:dyDescent="0.2">
      <c r="A45" s="71">
        <f t="shared" si="0"/>
        <v>44</v>
      </c>
      <c r="B45" s="71" t="str">
        <f t="shared" si="1"/>
        <v>CRAMERMarnix</v>
      </c>
      <c r="C45" s="170">
        <f t="shared" si="3"/>
        <v>0</v>
      </c>
      <c r="D45" s="171" t="s">
        <v>89</v>
      </c>
      <c r="E45" s="171" t="s">
        <v>90</v>
      </c>
      <c r="F45" s="172" t="s">
        <v>22</v>
      </c>
      <c r="G45" s="172" t="s">
        <v>26</v>
      </c>
      <c r="H45" s="171" t="s">
        <v>31</v>
      </c>
      <c r="I45" s="173">
        <v>32353</v>
      </c>
      <c r="J45" s="172"/>
      <c r="K45" s="61"/>
      <c r="L45" s="171"/>
      <c r="M45" s="171" t="s">
        <v>831</v>
      </c>
      <c r="N45" s="171" t="s">
        <v>831</v>
      </c>
      <c r="O45" s="60" t="e">
        <f>VLOOKUP(C45,'FIE-licenties'!$B:$C,2,FALSE)</f>
        <v>#N/A</v>
      </c>
      <c r="P45" s="56" t="e">
        <f>VLOOKUP(C45,Ranglijst!B:G,6,FALSE)</f>
        <v>#N/A</v>
      </c>
      <c r="Q45" s="56"/>
      <c r="R45" s="56" t="str">
        <f t="shared" si="4"/>
        <v>---</v>
      </c>
      <c r="S45" s="56" t="str">
        <f>IF(K45&lt;&gt;"",COUNTIF(aanmeldingen!D:D,schermers!K45),"")</f>
        <v/>
      </c>
      <c r="T45" s="177" t="str">
        <f t="shared" ca="1" si="2"/>
        <v>18+</v>
      </c>
      <c r="U45" s="175"/>
      <c r="V45" s="78">
        <f ca="1">SUMIF(Scheidsbijdrage!B:B,schermers!C45,Scheidsbijdrage!P:P)</f>
        <v>0</v>
      </c>
      <c r="W45" s="175"/>
    </row>
    <row r="46" spans="1:23" x14ac:dyDescent="0.2">
      <c r="A46" s="71">
        <f t="shared" si="0"/>
        <v>45</v>
      </c>
      <c r="B46" s="71" t="str">
        <f t="shared" si="1"/>
        <v>DAMENStefan</v>
      </c>
      <c r="C46" s="170">
        <f t="shared" si="3"/>
        <v>100888</v>
      </c>
      <c r="D46" s="171" t="s">
        <v>91</v>
      </c>
      <c r="E46" s="171" t="s">
        <v>92</v>
      </c>
      <c r="F46" s="172" t="s">
        <v>22</v>
      </c>
      <c r="G46" s="172" t="s">
        <v>26</v>
      </c>
      <c r="H46" s="171" t="s">
        <v>24</v>
      </c>
      <c r="I46" s="173">
        <v>26020</v>
      </c>
      <c r="J46" s="172" t="s">
        <v>458</v>
      </c>
      <c r="K46" s="61">
        <v>100888</v>
      </c>
      <c r="L46" s="171"/>
      <c r="M46" s="171" t="s">
        <v>831</v>
      </c>
      <c r="N46" s="171" t="s">
        <v>831</v>
      </c>
      <c r="O46" s="60" t="e">
        <f>VLOOKUP(C46,'FIE-licenties'!$B:$C,2,FALSE)</f>
        <v>#N/A</v>
      </c>
      <c r="P46" s="56" t="e">
        <f>VLOOKUP(C46,Ranglijst!B:G,6,FALSE)</f>
        <v>#N/A</v>
      </c>
      <c r="Q46" s="56"/>
      <c r="R46" s="56" t="str">
        <f t="shared" si="4"/>
        <v>---</v>
      </c>
      <c r="S46" s="56">
        <f>IF(K46&lt;&gt;"",COUNTIF(aanmeldingen!D:D,schermers!K46),"")</f>
        <v>0</v>
      </c>
      <c r="T46" s="177" t="str">
        <f t="shared" ca="1" si="2"/>
        <v>18+</v>
      </c>
      <c r="U46" s="175"/>
      <c r="V46" s="78">
        <f ca="1">SUMIF(Scheidsbijdrage!B:B,schermers!C46,Scheidsbijdrage!P:P)</f>
        <v>0</v>
      </c>
      <c r="W46" s="175"/>
    </row>
    <row r="47" spans="1:23" x14ac:dyDescent="0.2">
      <c r="A47" s="71">
        <f t="shared" si="0"/>
        <v>46</v>
      </c>
      <c r="B47" s="71" t="str">
        <f t="shared" si="1"/>
        <v>DE BRUIJNLiesbeth</v>
      </c>
      <c r="C47" s="170">
        <f t="shared" si="3"/>
        <v>109802</v>
      </c>
      <c r="D47" s="171" t="s">
        <v>742</v>
      </c>
      <c r="E47" s="171" t="s">
        <v>741</v>
      </c>
      <c r="F47" s="171" t="s">
        <v>22</v>
      </c>
      <c r="G47" s="171" t="s">
        <v>23</v>
      </c>
      <c r="H47" s="171" t="s">
        <v>24</v>
      </c>
      <c r="I47" s="173">
        <v>31634</v>
      </c>
      <c r="J47" s="171" t="s">
        <v>886</v>
      </c>
      <c r="K47" s="59">
        <v>109802</v>
      </c>
      <c r="L47" s="171" t="s">
        <v>51</v>
      </c>
      <c r="M47" s="171" t="s">
        <v>831</v>
      </c>
      <c r="N47" s="171" t="s">
        <v>831</v>
      </c>
      <c r="O47" s="60" t="e">
        <f>VLOOKUP(C47,'FIE-licenties'!$B:$C,2,FALSE)</f>
        <v>#N/A</v>
      </c>
      <c r="P47" s="56" t="e">
        <f>VLOOKUP(C47,Ranglijst!B:G,6,FALSE)</f>
        <v>#N/A</v>
      </c>
      <c r="Q47" s="56"/>
      <c r="R47" s="56" t="str">
        <f t="shared" si="4"/>
        <v>---</v>
      </c>
      <c r="S47" s="56">
        <f>IF(K47&lt;&gt;"",COUNTIF(aanmeldingen!D:D,schermers!K47),"")</f>
        <v>0</v>
      </c>
      <c r="T47" s="177" t="str">
        <f t="shared" ca="1" si="2"/>
        <v>18+</v>
      </c>
      <c r="U47" s="175"/>
      <c r="V47" s="78">
        <f ca="1">SUMIF(Scheidsbijdrage!B:B,schermers!C47,Scheidsbijdrage!P:P)</f>
        <v>0</v>
      </c>
      <c r="W47" s="175"/>
    </row>
    <row r="48" spans="1:23" x14ac:dyDescent="0.2">
      <c r="A48" s="71">
        <f t="shared" si="0"/>
        <v>47</v>
      </c>
      <c r="B48" s="71" t="str">
        <f t="shared" si="1"/>
        <v>DE BRUINSam</v>
      </c>
      <c r="C48" s="170">
        <f t="shared" si="3"/>
        <v>111130</v>
      </c>
      <c r="D48" s="171" t="s">
        <v>706</v>
      </c>
      <c r="E48" s="171" t="s">
        <v>181</v>
      </c>
      <c r="F48" s="171" t="s">
        <v>22</v>
      </c>
      <c r="G48" s="171" t="s">
        <v>26</v>
      </c>
      <c r="H48" s="171" t="s">
        <v>24</v>
      </c>
      <c r="I48" s="173">
        <v>35689</v>
      </c>
      <c r="J48" s="171" t="s">
        <v>750</v>
      </c>
      <c r="K48" s="59">
        <v>111130</v>
      </c>
      <c r="L48" s="171" t="s">
        <v>38</v>
      </c>
      <c r="M48" s="171" t="s">
        <v>831</v>
      </c>
      <c r="N48" s="171" t="s">
        <v>831</v>
      </c>
      <c r="O48" s="60" t="e">
        <f>VLOOKUP(C48,'FIE-licenties'!$B:$C,2,FALSE)</f>
        <v>#N/A</v>
      </c>
      <c r="P48" s="56" t="e">
        <f>VLOOKUP(C48,Ranglijst!B:G,6,FALSE)</f>
        <v>#N/A</v>
      </c>
      <c r="Q48" s="56"/>
      <c r="R48" s="56" t="str">
        <f t="shared" si="4"/>
        <v>---</v>
      </c>
      <c r="S48" s="56">
        <f>IF(K48&lt;&gt;"",COUNTIF(aanmeldingen!D:D,schermers!K48),"")</f>
        <v>0</v>
      </c>
      <c r="T48" s="177" t="str">
        <f t="shared" ca="1" si="2"/>
        <v>18+</v>
      </c>
      <c r="U48" s="175"/>
      <c r="V48" s="78">
        <f ca="1">SUMIF(Scheidsbijdrage!B:B,schermers!C48,Scheidsbijdrage!P:P)</f>
        <v>0</v>
      </c>
      <c r="W48" s="175"/>
    </row>
    <row r="49" spans="1:23" x14ac:dyDescent="0.2">
      <c r="A49" s="71">
        <f t="shared" si="0"/>
        <v>48</v>
      </c>
      <c r="B49" s="71" t="str">
        <f t="shared" si="1"/>
        <v>DE CUIJPERRemco</v>
      </c>
      <c r="C49" s="170">
        <f t="shared" si="3"/>
        <v>0</v>
      </c>
      <c r="D49" s="171" t="s">
        <v>93</v>
      </c>
      <c r="E49" s="171" t="s">
        <v>94</v>
      </c>
      <c r="F49" s="172" t="s">
        <v>22</v>
      </c>
      <c r="G49" s="172" t="s">
        <v>26</v>
      </c>
      <c r="H49" s="171" t="s">
        <v>31</v>
      </c>
      <c r="I49" s="173">
        <v>28914</v>
      </c>
      <c r="J49" s="172"/>
      <c r="K49" s="61"/>
      <c r="L49" s="171"/>
      <c r="M49" s="171" t="s">
        <v>831</v>
      </c>
      <c r="N49" s="171" t="s">
        <v>831</v>
      </c>
      <c r="O49" s="60" t="e">
        <f>VLOOKUP(C49,'FIE-licenties'!$B:$C,2,FALSE)</f>
        <v>#N/A</v>
      </c>
      <c r="P49" s="56" t="e">
        <f>VLOOKUP(C49,Ranglijst!B:G,6,FALSE)</f>
        <v>#N/A</v>
      </c>
      <c r="Q49" s="56"/>
      <c r="R49" s="56" t="str">
        <f t="shared" si="4"/>
        <v>---</v>
      </c>
      <c r="S49" s="56" t="str">
        <f>IF(K49&lt;&gt;"",COUNTIF(aanmeldingen!D:D,schermers!K49),"")</f>
        <v/>
      </c>
      <c r="T49" s="177" t="str">
        <f t="shared" ca="1" si="2"/>
        <v>18+</v>
      </c>
      <c r="U49" s="175"/>
      <c r="V49" s="78">
        <f ca="1">SUMIF(Scheidsbijdrage!B:B,schermers!C49,Scheidsbijdrage!P:P)</f>
        <v>0</v>
      </c>
      <c r="W49" s="175"/>
    </row>
    <row r="50" spans="1:23" x14ac:dyDescent="0.2">
      <c r="A50" s="71">
        <f t="shared" si="0"/>
        <v>49</v>
      </c>
      <c r="B50" s="71" t="str">
        <f t="shared" si="1"/>
        <v>DE GRAAF-STOELMieke</v>
      </c>
      <c r="C50" s="170">
        <f t="shared" si="3"/>
        <v>101284</v>
      </c>
      <c r="D50" s="171" t="s">
        <v>95</v>
      </c>
      <c r="E50" s="171" t="s">
        <v>96</v>
      </c>
      <c r="F50" s="172" t="s">
        <v>22</v>
      </c>
      <c r="G50" s="172" t="s">
        <v>23</v>
      </c>
      <c r="H50" s="171" t="s">
        <v>28</v>
      </c>
      <c r="I50" s="173">
        <v>20939</v>
      </c>
      <c r="J50" s="171" t="s">
        <v>97</v>
      </c>
      <c r="K50" s="61">
        <v>101284</v>
      </c>
      <c r="L50" s="171" t="s">
        <v>51</v>
      </c>
      <c r="M50" s="171" t="s">
        <v>1140</v>
      </c>
      <c r="N50" s="171" t="s">
        <v>848</v>
      </c>
      <c r="O50" s="60" t="e">
        <f>VLOOKUP(C50,'FIE-licenties'!$B:$C,2,FALSE)</f>
        <v>#N/A</v>
      </c>
      <c r="P50" s="56" t="str">
        <f>VLOOKUP(C50,Ranglijst!B:G,6,FALSE)</f>
        <v>s.v. Scaramouche</v>
      </c>
      <c r="Q50" s="56"/>
      <c r="R50" s="56" t="str">
        <f t="shared" si="4"/>
        <v>XXX</v>
      </c>
      <c r="S50" s="56">
        <f>IF(K50&lt;&gt;"",COUNTIF(aanmeldingen!D:D,schermers!K50),"")</f>
        <v>1</v>
      </c>
      <c r="T50" s="177" t="str">
        <f t="shared" ca="1" si="2"/>
        <v>18+</v>
      </c>
      <c r="U50" s="174"/>
      <c r="V50" s="78">
        <f ca="1">SUMIF(Scheidsbijdrage!B:B,schermers!C50,Scheidsbijdrage!P:P)</f>
        <v>0</v>
      </c>
      <c r="W50" s="175"/>
    </row>
    <row r="51" spans="1:23" x14ac:dyDescent="0.2">
      <c r="A51" s="71">
        <f t="shared" si="0"/>
        <v>50</v>
      </c>
      <c r="B51" s="71" t="str">
        <f t="shared" si="1"/>
        <v>DE GROOTBert</v>
      </c>
      <c r="C51" s="170">
        <f t="shared" si="3"/>
        <v>100645</v>
      </c>
      <c r="D51" s="171" t="s">
        <v>752</v>
      </c>
      <c r="E51" s="171" t="s">
        <v>751</v>
      </c>
      <c r="F51" s="171" t="s">
        <v>22</v>
      </c>
      <c r="G51" s="171" t="s">
        <v>26</v>
      </c>
      <c r="H51" s="171" t="s">
        <v>24</v>
      </c>
      <c r="I51" s="173">
        <v>23644</v>
      </c>
      <c r="J51" s="171" t="s">
        <v>813</v>
      </c>
      <c r="K51" s="59">
        <v>100645</v>
      </c>
      <c r="L51" s="171"/>
      <c r="M51" s="171" t="s">
        <v>1135</v>
      </c>
      <c r="N51" s="171" t="s">
        <v>848</v>
      </c>
      <c r="O51" s="60" t="e">
        <f>VLOOKUP(C51,'FIE-licenties'!$B:$C,2,FALSE)</f>
        <v>#N/A</v>
      </c>
      <c r="P51" s="56" t="str">
        <f>VLOOKUP(C51,Ranglijst!B:G,6,FALSE)</f>
        <v>s.v. de Vrijbuiters</v>
      </c>
      <c r="Q51" s="56"/>
      <c r="R51" s="56" t="str">
        <f t="shared" si="4"/>
        <v>XXX</v>
      </c>
      <c r="S51" s="56">
        <f>IF(K51&lt;&gt;"",COUNTIF(aanmeldingen!D:D,schermers!K51),"")</f>
        <v>0</v>
      </c>
      <c r="T51" s="177" t="str">
        <f t="shared" ca="1" si="2"/>
        <v>18+</v>
      </c>
      <c r="U51" s="175"/>
      <c r="V51" s="78">
        <f ca="1">SUMIF(Scheidsbijdrage!B:B,schermers!C51,Scheidsbijdrage!P:P)</f>
        <v>0</v>
      </c>
      <c r="W51" s="175"/>
    </row>
    <row r="52" spans="1:23" x14ac:dyDescent="0.2">
      <c r="A52" s="71">
        <f t="shared" si="0"/>
        <v>51</v>
      </c>
      <c r="B52" s="71" t="str">
        <f t="shared" si="1"/>
        <v>DE HAASMartijn</v>
      </c>
      <c r="C52" s="170">
        <f t="shared" si="3"/>
        <v>106547</v>
      </c>
      <c r="D52" s="171" t="s">
        <v>98</v>
      </c>
      <c r="E52" s="171" t="s">
        <v>99</v>
      </c>
      <c r="F52" s="171" t="s">
        <v>22</v>
      </c>
      <c r="G52" s="171" t="s">
        <v>26</v>
      </c>
      <c r="H52" s="171" t="s">
        <v>28</v>
      </c>
      <c r="I52" s="173">
        <v>32633</v>
      </c>
      <c r="J52" s="172" t="s">
        <v>1209</v>
      </c>
      <c r="K52" s="61">
        <v>106547</v>
      </c>
      <c r="L52" s="171" t="s">
        <v>38</v>
      </c>
      <c r="M52" s="171" t="s">
        <v>831</v>
      </c>
      <c r="N52" s="171" t="s">
        <v>831</v>
      </c>
      <c r="O52" s="60" t="str">
        <f>VLOOKUP(C52,'FIE-licenties'!$B:$C,2,FALSE)</f>
        <v/>
      </c>
      <c r="P52" s="56" t="str">
        <f>VLOOKUP(C52,Ranglijst!B:G,6,FALSE)</f>
        <v>s.v. En Cavant</v>
      </c>
      <c r="Q52" s="56"/>
      <c r="R52" s="56" t="str">
        <f t="shared" si="4"/>
        <v>XXX</v>
      </c>
      <c r="S52" s="56">
        <f>IF(K52&lt;&gt;"",COUNTIF(aanmeldingen!D:D,schermers!K52),"")</f>
        <v>0</v>
      </c>
      <c r="T52" s="177" t="str">
        <f t="shared" ca="1" si="2"/>
        <v>18+</v>
      </c>
      <c r="U52" s="175"/>
      <c r="V52" s="78">
        <f ca="1">SUMIF(Scheidsbijdrage!B:B,schermers!C52,Scheidsbijdrage!P:P)</f>
        <v>0</v>
      </c>
      <c r="W52" s="175"/>
    </row>
    <row r="53" spans="1:23" x14ac:dyDescent="0.2">
      <c r="A53" s="71">
        <f t="shared" si="0"/>
        <v>52</v>
      </c>
      <c r="B53" s="71" t="str">
        <f t="shared" si="1"/>
        <v>DE JONGMarijn</v>
      </c>
      <c r="C53" s="170">
        <f t="shared" si="3"/>
        <v>101905</v>
      </c>
      <c r="D53" s="171" t="s">
        <v>100</v>
      </c>
      <c r="E53" s="171" t="s">
        <v>101</v>
      </c>
      <c r="F53" s="172" t="s">
        <v>22</v>
      </c>
      <c r="G53" s="172" t="s">
        <v>26</v>
      </c>
      <c r="H53" s="171" t="s">
        <v>28</v>
      </c>
      <c r="I53" s="173">
        <v>28232</v>
      </c>
      <c r="J53" s="172" t="s">
        <v>32</v>
      </c>
      <c r="K53" s="61">
        <v>101905</v>
      </c>
      <c r="L53" s="171"/>
      <c r="M53" s="119" t="s">
        <v>1274</v>
      </c>
      <c r="N53" s="171" t="s">
        <v>831</v>
      </c>
      <c r="O53" s="60" t="e">
        <f>VLOOKUP(C53,'FIE-licenties'!$B:$C,2,FALSE)</f>
        <v>#N/A</v>
      </c>
      <c r="P53" s="56" t="str">
        <f>VLOOKUP(C53,Ranglijst!B:G,6,FALSE)</f>
        <v>HollandSchermen</v>
      </c>
      <c r="Q53" s="56"/>
      <c r="R53" s="56" t="str">
        <f t="shared" si="4"/>
        <v>XXX</v>
      </c>
      <c r="S53" s="56">
        <f>IF(K53&lt;&gt;"",COUNTIF(aanmeldingen!D:D,schermers!K53),"")</f>
        <v>0</v>
      </c>
      <c r="T53" s="177" t="str">
        <f t="shared" ca="1" si="2"/>
        <v>18+</v>
      </c>
      <c r="U53" s="175"/>
      <c r="V53" s="78">
        <f ca="1">SUMIF(Scheidsbijdrage!B:B,schermers!C53,Scheidsbijdrage!P:P)</f>
        <v>0</v>
      </c>
      <c r="W53" s="175"/>
    </row>
    <row r="54" spans="1:23" x14ac:dyDescent="0.2">
      <c r="A54" s="71">
        <f t="shared" si="0"/>
        <v>53</v>
      </c>
      <c r="B54" s="71" t="str">
        <f t="shared" si="1"/>
        <v>DE JONGCheryl</v>
      </c>
      <c r="C54" s="170">
        <f t="shared" si="3"/>
        <v>109630</v>
      </c>
      <c r="D54" s="171" t="s">
        <v>100</v>
      </c>
      <c r="E54" s="171" t="s">
        <v>102</v>
      </c>
      <c r="F54" s="171" t="s">
        <v>22</v>
      </c>
      <c r="G54" s="171" t="s">
        <v>23</v>
      </c>
      <c r="H54" s="171" t="s">
        <v>24</v>
      </c>
      <c r="I54" s="173">
        <v>34702</v>
      </c>
      <c r="J54" s="172" t="s">
        <v>750</v>
      </c>
      <c r="K54" s="59">
        <v>109630</v>
      </c>
      <c r="L54" s="171" t="s">
        <v>38</v>
      </c>
      <c r="M54" s="171" t="s">
        <v>1094</v>
      </c>
      <c r="N54" s="171" t="s">
        <v>848</v>
      </c>
      <c r="O54" s="60" t="str">
        <f>VLOOKUP(C54,'FIE-licenties'!$B:$C,2,FALSE)</f>
        <v>FIE03011995003</v>
      </c>
      <c r="P54" s="56" t="str">
        <f>VLOOKUP(C54,Ranglijst!B:G,6,FALSE)</f>
        <v>Schermclub Den Bosch</v>
      </c>
      <c r="Q54" s="56"/>
      <c r="R54" s="56" t="str">
        <f t="shared" si="4"/>
        <v>XXX</v>
      </c>
      <c r="S54" s="56">
        <f>IF(K54&lt;&gt;"",COUNTIF(aanmeldingen!D:D,schermers!K54),"")</f>
        <v>11</v>
      </c>
      <c r="T54" s="177" t="str">
        <f t="shared" ca="1" si="2"/>
        <v>18+</v>
      </c>
      <c r="U54" s="175">
        <v>43369</v>
      </c>
      <c r="V54" s="78">
        <f ca="1">SUMIF(Scheidsbijdrage!B:B,schermers!C54,Scheidsbijdrage!P:P)</f>
        <v>0</v>
      </c>
      <c r="W54" s="175">
        <v>43369</v>
      </c>
    </row>
    <row r="55" spans="1:23" x14ac:dyDescent="0.2">
      <c r="A55" s="71">
        <f t="shared" si="0"/>
        <v>54</v>
      </c>
      <c r="B55" s="71" t="str">
        <f t="shared" si="1"/>
        <v>DE KLEIJNPaul</v>
      </c>
      <c r="C55" s="170">
        <f t="shared" si="3"/>
        <v>107360</v>
      </c>
      <c r="D55" s="171" t="s">
        <v>103</v>
      </c>
      <c r="E55" s="171" t="s">
        <v>104</v>
      </c>
      <c r="F55" s="171" t="s">
        <v>22</v>
      </c>
      <c r="G55" s="171" t="s">
        <v>26</v>
      </c>
      <c r="H55" s="171" t="s">
        <v>28</v>
      </c>
      <c r="I55" s="173">
        <v>32152</v>
      </c>
      <c r="J55" s="171" t="s">
        <v>97</v>
      </c>
      <c r="K55" s="59">
        <v>107360</v>
      </c>
      <c r="L55" s="171"/>
      <c r="M55" s="171" t="s">
        <v>831</v>
      </c>
      <c r="N55" s="171" t="s">
        <v>831</v>
      </c>
      <c r="O55" s="60" t="e">
        <f>VLOOKUP(C55,'FIE-licenties'!$B:$C,2,FALSE)</f>
        <v>#N/A</v>
      </c>
      <c r="P55" s="56" t="e">
        <f>VLOOKUP(C55,Ranglijst!B:G,6,FALSE)</f>
        <v>#N/A</v>
      </c>
      <c r="Q55" s="56"/>
      <c r="R55" s="56" t="str">
        <f t="shared" si="4"/>
        <v>---</v>
      </c>
      <c r="S55" s="56">
        <f>IF(K55&lt;&gt;"",COUNTIF(aanmeldingen!D:D,schermers!K55),"")</f>
        <v>0</v>
      </c>
      <c r="T55" s="177" t="str">
        <f t="shared" ca="1" si="2"/>
        <v>18+</v>
      </c>
      <c r="U55" s="175"/>
      <c r="V55" s="78">
        <f ca="1">SUMIF(Scheidsbijdrage!B:B,schermers!C55,Scheidsbijdrage!P:P)</f>
        <v>0</v>
      </c>
      <c r="W55" s="175"/>
    </row>
    <row r="56" spans="1:23" x14ac:dyDescent="0.2">
      <c r="A56" s="71">
        <f t="shared" si="0"/>
        <v>55</v>
      </c>
      <c r="B56" s="71" t="str">
        <f t="shared" si="1"/>
        <v>DE KOKSophie</v>
      </c>
      <c r="C56" s="170">
        <f t="shared" si="3"/>
        <v>110561</v>
      </c>
      <c r="D56" s="171" t="s">
        <v>809</v>
      </c>
      <c r="E56" s="171" t="s">
        <v>806</v>
      </c>
      <c r="F56" s="171" t="s">
        <v>22</v>
      </c>
      <c r="G56" s="171" t="s">
        <v>23</v>
      </c>
      <c r="H56" s="171" t="s">
        <v>28</v>
      </c>
      <c r="I56" s="173">
        <v>34974</v>
      </c>
      <c r="J56" s="171" t="s">
        <v>433</v>
      </c>
      <c r="K56" s="59">
        <v>110561</v>
      </c>
      <c r="L56" s="171"/>
      <c r="M56" s="171" t="s">
        <v>831</v>
      </c>
      <c r="N56" s="171" t="s">
        <v>831</v>
      </c>
      <c r="O56" s="60" t="e">
        <f>VLOOKUP(C56,'FIE-licenties'!$B:$C,2,FALSE)</f>
        <v>#N/A</v>
      </c>
      <c r="P56" s="56" t="e">
        <f>VLOOKUP(C56,Ranglijst!B:G,6,FALSE)</f>
        <v>#N/A</v>
      </c>
      <c r="Q56" s="56"/>
      <c r="R56" s="56" t="str">
        <f t="shared" si="4"/>
        <v>---</v>
      </c>
      <c r="S56" s="56">
        <f>IF(K56&lt;&gt;"",COUNTIF(aanmeldingen!D:D,schermers!K56),"")</f>
        <v>0</v>
      </c>
      <c r="T56" s="177" t="str">
        <f t="shared" ca="1" si="2"/>
        <v>18+</v>
      </c>
      <c r="U56" s="175"/>
      <c r="V56" s="78">
        <f ca="1">SUMIF(Scheidsbijdrage!B:B,schermers!C56,Scheidsbijdrage!P:P)</f>
        <v>0</v>
      </c>
      <c r="W56" s="175"/>
    </row>
    <row r="57" spans="1:23" x14ac:dyDescent="0.2">
      <c r="A57" s="71">
        <f t="shared" si="0"/>
        <v>56</v>
      </c>
      <c r="B57" s="71" t="str">
        <f t="shared" si="1"/>
        <v>DE LA FONTAINETimandra</v>
      </c>
      <c r="C57" s="170">
        <f t="shared" si="3"/>
        <v>0</v>
      </c>
      <c r="D57" s="171" t="s">
        <v>105</v>
      </c>
      <c r="E57" s="171" t="s">
        <v>106</v>
      </c>
      <c r="F57" s="172" t="s">
        <v>22</v>
      </c>
      <c r="G57" s="172" t="s">
        <v>23</v>
      </c>
      <c r="H57" s="171" t="s">
        <v>24</v>
      </c>
      <c r="I57" s="173">
        <v>27160</v>
      </c>
      <c r="J57" s="172"/>
      <c r="K57" s="61"/>
      <c r="L57" s="171"/>
      <c r="M57" s="171" t="s">
        <v>831</v>
      </c>
      <c r="N57" s="171" t="s">
        <v>831</v>
      </c>
      <c r="O57" s="60" t="e">
        <f>VLOOKUP(C57,'FIE-licenties'!$B:$C,2,FALSE)</f>
        <v>#N/A</v>
      </c>
      <c r="P57" s="56" t="e">
        <f>VLOOKUP(C57,Ranglijst!B:G,6,FALSE)</f>
        <v>#N/A</v>
      </c>
      <c r="Q57" s="56"/>
      <c r="R57" s="56" t="str">
        <f t="shared" si="4"/>
        <v>---</v>
      </c>
      <c r="S57" s="56" t="str">
        <f>IF(K57&lt;&gt;"",COUNTIF(aanmeldingen!D:D,schermers!K57),"")</f>
        <v/>
      </c>
      <c r="T57" s="177" t="str">
        <f t="shared" ca="1" si="2"/>
        <v>18+</v>
      </c>
      <c r="U57" s="175"/>
      <c r="V57" s="78">
        <f ca="1">SUMIF(Scheidsbijdrage!B:B,schermers!C57,Scheidsbijdrage!P:P)</f>
        <v>0</v>
      </c>
      <c r="W57" s="175"/>
    </row>
    <row r="58" spans="1:23" x14ac:dyDescent="0.2">
      <c r="A58" s="71">
        <f t="shared" si="0"/>
        <v>57</v>
      </c>
      <c r="B58" s="71" t="str">
        <f t="shared" si="1"/>
        <v>DE RIDDERIRMA</v>
      </c>
      <c r="C58" s="170">
        <f t="shared" si="3"/>
        <v>102098</v>
      </c>
      <c r="D58" s="171" t="s">
        <v>107</v>
      </c>
      <c r="E58" s="171" t="s">
        <v>108</v>
      </c>
      <c r="F58" s="171" t="s">
        <v>22</v>
      </c>
      <c r="G58" s="171" t="s">
        <v>23</v>
      </c>
      <c r="H58" s="171" t="s">
        <v>24</v>
      </c>
      <c r="J58" s="172" t="s">
        <v>132</v>
      </c>
      <c r="K58" s="61">
        <v>102098</v>
      </c>
      <c r="L58" s="171" t="s">
        <v>38</v>
      </c>
      <c r="M58" s="171" t="s">
        <v>831</v>
      </c>
      <c r="N58" s="171" t="s">
        <v>831</v>
      </c>
      <c r="O58" s="60" t="e">
        <f>VLOOKUP(C58,'FIE-licenties'!$B:$C,2,FALSE)</f>
        <v>#N/A</v>
      </c>
      <c r="P58" s="56" t="e">
        <f>VLOOKUP(C58,Ranglijst!B:G,6,FALSE)</f>
        <v>#N/A</v>
      </c>
      <c r="Q58" s="56"/>
      <c r="R58" s="56" t="str">
        <f t="shared" si="4"/>
        <v>---</v>
      </c>
      <c r="S58" s="56">
        <f>IF(K58&lt;&gt;"",COUNTIF(aanmeldingen!D:D,schermers!K58),"")</f>
        <v>0</v>
      </c>
      <c r="T58" s="177" t="str">
        <f t="shared" ca="1" si="2"/>
        <v>18+</v>
      </c>
      <c r="U58" s="175"/>
      <c r="V58" s="78">
        <f ca="1">SUMIF(Scheidsbijdrage!B:B,schermers!C58,Scheidsbijdrage!P:P)</f>
        <v>0</v>
      </c>
      <c r="W58" s="175"/>
    </row>
    <row r="59" spans="1:23" x14ac:dyDescent="0.2">
      <c r="A59" s="71">
        <f t="shared" si="0"/>
        <v>58</v>
      </c>
      <c r="B59" s="71" t="str">
        <f t="shared" si="1"/>
        <v>DE ROOIJLaurence</v>
      </c>
      <c r="C59" s="170">
        <f t="shared" si="3"/>
        <v>0</v>
      </c>
      <c r="D59" s="171" t="s">
        <v>109</v>
      </c>
      <c r="E59" s="171" t="s">
        <v>110</v>
      </c>
      <c r="F59" s="172" t="s">
        <v>22</v>
      </c>
      <c r="G59" s="172" t="s">
        <v>26</v>
      </c>
      <c r="H59" s="171" t="s">
        <v>28</v>
      </c>
      <c r="I59" s="173">
        <v>32484</v>
      </c>
      <c r="J59" s="172"/>
      <c r="K59" s="61"/>
      <c r="L59" s="171"/>
      <c r="M59" s="171" t="s">
        <v>831</v>
      </c>
      <c r="N59" s="171" t="s">
        <v>831</v>
      </c>
      <c r="O59" s="60" t="e">
        <f>VLOOKUP(C59,'FIE-licenties'!$B:$C,2,FALSE)</f>
        <v>#N/A</v>
      </c>
      <c r="P59" s="56" t="e">
        <f>VLOOKUP(C59,Ranglijst!B:G,6,FALSE)</f>
        <v>#N/A</v>
      </c>
      <c r="Q59" s="56"/>
      <c r="R59" s="56" t="str">
        <f t="shared" si="4"/>
        <v>---</v>
      </c>
      <c r="S59" s="56" t="str">
        <f>IF(K59&lt;&gt;"",COUNTIF(aanmeldingen!D:D,schermers!K59),"")</f>
        <v/>
      </c>
      <c r="T59" s="177" t="str">
        <f t="shared" ca="1" si="2"/>
        <v>18+</v>
      </c>
      <c r="U59" s="175"/>
      <c r="V59" s="78">
        <f ca="1">SUMIF(Scheidsbijdrage!B:B,schermers!C59,Scheidsbijdrage!P:P)</f>
        <v>0</v>
      </c>
      <c r="W59" s="175"/>
    </row>
    <row r="60" spans="1:23" x14ac:dyDescent="0.2">
      <c r="A60" s="71">
        <f t="shared" si="0"/>
        <v>59</v>
      </c>
      <c r="B60" s="71" t="str">
        <f t="shared" si="1"/>
        <v>DE ROPRemy</v>
      </c>
      <c r="C60" s="170">
        <f t="shared" si="3"/>
        <v>103981</v>
      </c>
      <c r="D60" s="171" t="s">
        <v>111</v>
      </c>
      <c r="E60" s="171" t="s">
        <v>112</v>
      </c>
      <c r="F60" s="171" t="s">
        <v>22</v>
      </c>
      <c r="G60" s="171" t="s">
        <v>26</v>
      </c>
      <c r="H60" s="171" t="s">
        <v>31</v>
      </c>
      <c r="J60" s="172" t="s">
        <v>296</v>
      </c>
      <c r="K60" s="61">
        <v>103981</v>
      </c>
      <c r="L60" s="171" t="s">
        <v>38</v>
      </c>
      <c r="M60" s="171" t="s">
        <v>831</v>
      </c>
      <c r="N60" s="171" t="s">
        <v>831</v>
      </c>
      <c r="O60" s="60" t="e">
        <f>VLOOKUP(C60,'FIE-licenties'!$B:$C,2,FALSE)</f>
        <v>#N/A</v>
      </c>
      <c r="P60" s="56" t="e">
        <f>VLOOKUP(C60,Ranglijst!B:G,6,FALSE)</f>
        <v>#N/A</v>
      </c>
      <c r="Q60" s="56"/>
      <c r="R60" s="56" t="str">
        <f t="shared" si="4"/>
        <v>---</v>
      </c>
      <c r="S60" s="56">
        <f>IF(K60&lt;&gt;"",COUNTIF(aanmeldingen!D:D,schermers!K60),"")</f>
        <v>0</v>
      </c>
      <c r="T60" s="177" t="str">
        <f t="shared" ca="1" si="2"/>
        <v>18+</v>
      </c>
      <c r="U60" s="175"/>
      <c r="V60" s="78">
        <f ca="1">SUMIF(Scheidsbijdrage!B:B,schermers!C60,Scheidsbijdrage!P:P)</f>
        <v>0</v>
      </c>
      <c r="W60" s="175"/>
    </row>
    <row r="61" spans="1:23" x14ac:dyDescent="0.2">
      <c r="A61" s="71">
        <f t="shared" si="0"/>
        <v>60</v>
      </c>
      <c r="B61" s="71" t="str">
        <f t="shared" si="1"/>
        <v>DE VRIESMatthijs</v>
      </c>
      <c r="C61" s="170">
        <f t="shared" si="3"/>
        <v>107807</v>
      </c>
      <c r="D61" s="171" t="s">
        <v>113</v>
      </c>
      <c r="E61" s="171" t="s">
        <v>114</v>
      </c>
      <c r="F61" s="171" t="s">
        <v>22</v>
      </c>
      <c r="G61" s="171" t="s">
        <v>26</v>
      </c>
      <c r="H61" s="171" t="s">
        <v>24</v>
      </c>
      <c r="I61" s="173">
        <v>32784</v>
      </c>
      <c r="J61" s="171" t="s">
        <v>1080</v>
      </c>
      <c r="K61" s="61">
        <v>107807</v>
      </c>
      <c r="L61" s="171" t="s">
        <v>38</v>
      </c>
      <c r="M61" s="171" t="s">
        <v>831</v>
      </c>
      <c r="N61" s="171" t="s">
        <v>831</v>
      </c>
      <c r="O61" s="60" t="e">
        <f>VLOOKUP(C61,'FIE-licenties'!$B:$C,2,FALSE)</f>
        <v>#N/A</v>
      </c>
      <c r="P61" s="56" t="str">
        <f>VLOOKUP(C61,Ranglijst!B:G,6,FALSE)</f>
        <v>Fencing Ermelo</v>
      </c>
      <c r="Q61" s="56"/>
      <c r="R61" s="56" t="str">
        <f t="shared" si="4"/>
        <v>XXX</v>
      </c>
      <c r="S61" s="56">
        <f>IF(K61&lt;&gt;"",COUNTIF(aanmeldingen!D:D,schermers!K61),"")</f>
        <v>0</v>
      </c>
      <c r="T61" s="177" t="str">
        <f t="shared" ca="1" si="2"/>
        <v>18+</v>
      </c>
      <c r="U61" s="175"/>
      <c r="V61" s="78">
        <f ca="1">SUMIF(Scheidsbijdrage!B:B,schermers!C61,Scheidsbijdrage!P:P)</f>
        <v>0</v>
      </c>
      <c r="W61" s="175"/>
    </row>
    <row r="62" spans="1:23" x14ac:dyDescent="0.2">
      <c r="A62" s="71">
        <f t="shared" si="0"/>
        <v>61</v>
      </c>
      <c r="B62" s="71" t="str">
        <f t="shared" si="1"/>
        <v>DE WIJNZoa</v>
      </c>
      <c r="C62" s="170">
        <f t="shared" si="3"/>
        <v>113145</v>
      </c>
      <c r="D62" s="171" t="s">
        <v>438</v>
      </c>
      <c r="E62" s="171" t="s">
        <v>439</v>
      </c>
      <c r="F62" s="171" t="s">
        <v>440</v>
      </c>
      <c r="G62" s="171" t="s">
        <v>26</v>
      </c>
      <c r="H62" s="171" t="s">
        <v>24</v>
      </c>
      <c r="I62" s="173">
        <v>34942</v>
      </c>
      <c r="J62" s="171" t="s">
        <v>750</v>
      </c>
      <c r="K62" s="59">
        <v>113145</v>
      </c>
      <c r="L62" s="171"/>
      <c r="M62" s="171" t="s">
        <v>1066</v>
      </c>
      <c r="N62" s="171" t="s">
        <v>848</v>
      </c>
      <c r="O62" s="60" t="e">
        <f>VLOOKUP(C62,'FIE-licenties'!$B:$C,2,FALSE)</f>
        <v>#N/A</v>
      </c>
      <c r="P62" s="56" t="str">
        <f>VLOOKUP(C62,Ranglijst!B:G,6,FALSE)</f>
        <v>Schermclub Den Bosch</v>
      </c>
      <c r="Q62" s="56"/>
      <c r="R62" s="56" t="str">
        <f t="shared" si="4"/>
        <v>XXX</v>
      </c>
      <c r="S62" s="56">
        <f>IF(K62&lt;&gt;"",COUNTIF(aanmeldingen!D:D,schermers!K62),"")</f>
        <v>3</v>
      </c>
      <c r="T62" s="177" t="str">
        <f t="shared" ca="1" si="2"/>
        <v>18+</v>
      </c>
      <c r="U62" s="175"/>
      <c r="V62" s="78">
        <f ca="1">SUMIF(Scheidsbijdrage!B:B,schermers!C62,Scheidsbijdrage!P:P)</f>
        <v>0</v>
      </c>
      <c r="W62" s="175"/>
    </row>
    <row r="63" spans="1:23" x14ac:dyDescent="0.2">
      <c r="A63" s="71">
        <f t="shared" si="0"/>
        <v>62</v>
      </c>
      <c r="B63" s="71" t="str">
        <f t="shared" si="1"/>
        <v>DE WIJNDay</v>
      </c>
      <c r="C63" s="170">
        <f t="shared" si="3"/>
        <v>113146</v>
      </c>
      <c r="D63" s="171" t="s">
        <v>438</v>
      </c>
      <c r="E63" s="171" t="s">
        <v>812</v>
      </c>
      <c r="F63" s="171" t="s">
        <v>22</v>
      </c>
      <c r="G63" s="171" t="s">
        <v>23</v>
      </c>
      <c r="H63" s="171" t="s">
        <v>24</v>
      </c>
      <c r="I63" s="173">
        <v>35972</v>
      </c>
      <c r="J63" s="171" t="s">
        <v>750</v>
      </c>
      <c r="K63" s="59">
        <v>113146</v>
      </c>
      <c r="L63" s="171"/>
      <c r="M63" s="171" t="s">
        <v>1065</v>
      </c>
      <c r="N63" s="171" t="s">
        <v>848</v>
      </c>
      <c r="O63" s="60" t="str">
        <f>VLOOKUP(C63,'FIE-licenties'!$B:$C,2,FALSE)</f>
        <v>FIE26061998001</v>
      </c>
      <c r="P63" s="56" t="str">
        <f>VLOOKUP(C63,Ranglijst!B:G,6,FALSE)</f>
        <v>Schermclub Den Bosch</v>
      </c>
      <c r="Q63" s="56"/>
      <c r="R63" s="56" t="str">
        <f t="shared" si="4"/>
        <v>XXX</v>
      </c>
      <c r="S63" s="56">
        <f>IF(K63&lt;&gt;"",COUNTIF(aanmeldingen!D:D,schermers!K63),"")</f>
        <v>11</v>
      </c>
      <c r="T63" s="177" t="str">
        <f t="shared" ca="1" si="2"/>
        <v>18+</v>
      </c>
      <c r="U63" s="175">
        <v>43369</v>
      </c>
      <c r="V63" s="78">
        <f ca="1">SUMIF(Scheidsbijdrage!B:B,schermers!C63,Scheidsbijdrage!P:P)</f>
        <v>0</v>
      </c>
      <c r="W63" s="175"/>
    </row>
    <row r="64" spans="1:23" x14ac:dyDescent="0.2">
      <c r="A64" s="71">
        <f t="shared" si="0"/>
        <v>63</v>
      </c>
      <c r="B64" s="71" t="str">
        <f t="shared" si="1"/>
        <v>DE WILDERuby</v>
      </c>
      <c r="C64" s="170">
        <f t="shared" si="3"/>
        <v>103882</v>
      </c>
      <c r="D64" s="171" t="s">
        <v>115</v>
      </c>
      <c r="E64" s="171" t="s">
        <v>116</v>
      </c>
      <c r="F64" s="172" t="s">
        <v>22</v>
      </c>
      <c r="G64" s="172" t="s">
        <v>23</v>
      </c>
      <c r="H64" s="171" t="s">
        <v>24</v>
      </c>
      <c r="I64" s="173">
        <v>21462</v>
      </c>
      <c r="J64" s="171" t="s">
        <v>658</v>
      </c>
      <c r="K64" s="59">
        <v>103882</v>
      </c>
      <c r="L64" s="171" t="s">
        <v>38</v>
      </c>
      <c r="M64" s="171" t="s">
        <v>1155</v>
      </c>
      <c r="N64" s="171" t="s">
        <v>848</v>
      </c>
      <c r="O64" s="60" t="e">
        <f>VLOOKUP(C64,'FIE-licenties'!$B:$C,2,FALSE)</f>
        <v>#N/A</v>
      </c>
      <c r="P64" s="56" t="e">
        <f>VLOOKUP(C64,Ranglijst!B:G,6,FALSE)</f>
        <v>#N/A</v>
      </c>
      <c r="Q64" s="56"/>
      <c r="R64" s="56" t="str">
        <f t="shared" si="4"/>
        <v>---</v>
      </c>
      <c r="S64" s="56">
        <f>IF(K64&lt;&gt;"",COUNTIF(aanmeldingen!D:D,schermers!K64),"")</f>
        <v>0</v>
      </c>
      <c r="T64" s="177" t="str">
        <f t="shared" ca="1" si="2"/>
        <v>18+</v>
      </c>
      <c r="U64" s="175"/>
      <c r="V64" s="78">
        <f ca="1">SUMIF(Scheidsbijdrage!B:B,schermers!C64,Scheidsbijdrage!P:P)</f>
        <v>0</v>
      </c>
      <c r="W64" s="175"/>
    </row>
    <row r="65" spans="1:23" x14ac:dyDescent="0.2">
      <c r="A65" s="71">
        <f t="shared" si="0"/>
        <v>64</v>
      </c>
      <c r="B65" s="71" t="str">
        <f t="shared" si="1"/>
        <v>DE WITEric</v>
      </c>
      <c r="C65" s="170">
        <f t="shared" si="3"/>
        <v>0</v>
      </c>
      <c r="D65" s="171" t="s">
        <v>117</v>
      </c>
      <c r="E65" s="171" t="s">
        <v>118</v>
      </c>
      <c r="F65" s="172" t="s">
        <v>22</v>
      </c>
      <c r="G65" s="172" t="s">
        <v>26</v>
      </c>
      <c r="H65" s="171" t="s">
        <v>28</v>
      </c>
      <c r="I65" s="173">
        <v>28032</v>
      </c>
      <c r="J65" s="172"/>
      <c r="K65" s="61"/>
      <c r="L65" s="171"/>
      <c r="M65" s="171" t="s">
        <v>831</v>
      </c>
      <c r="N65" s="171" t="s">
        <v>831</v>
      </c>
      <c r="O65" s="60" t="e">
        <f>VLOOKUP(C65,'FIE-licenties'!$B:$C,2,FALSE)</f>
        <v>#N/A</v>
      </c>
      <c r="P65" s="56" t="e">
        <f>VLOOKUP(C65,Ranglijst!B:G,6,FALSE)</f>
        <v>#N/A</v>
      </c>
      <c r="Q65" s="56"/>
      <c r="R65" s="56" t="str">
        <f t="shared" si="4"/>
        <v>---</v>
      </c>
      <c r="S65" s="56" t="str">
        <f>IF(K65&lt;&gt;"",COUNTIF(aanmeldingen!D:D,schermers!K65),"")</f>
        <v/>
      </c>
      <c r="T65" s="177" t="str">
        <f t="shared" ca="1" si="2"/>
        <v>18+</v>
      </c>
      <c r="U65" s="175"/>
      <c r="V65" s="78">
        <f ca="1">SUMIF(Scheidsbijdrage!B:B,schermers!C65,Scheidsbijdrage!P:P)</f>
        <v>0</v>
      </c>
      <c r="W65" s="175"/>
    </row>
    <row r="66" spans="1:23" x14ac:dyDescent="0.2">
      <c r="A66" s="71">
        <f t="shared" si="0"/>
        <v>65</v>
      </c>
      <c r="B66" s="71" t="str">
        <f t="shared" si="1"/>
        <v>DEN OTTERWouter</v>
      </c>
      <c r="C66" s="170">
        <f t="shared" si="3"/>
        <v>0</v>
      </c>
      <c r="D66" s="171" t="s">
        <v>119</v>
      </c>
      <c r="E66" s="171" t="s">
        <v>120</v>
      </c>
      <c r="F66" s="172" t="s">
        <v>22</v>
      </c>
      <c r="G66" s="172" t="s">
        <v>26</v>
      </c>
      <c r="H66" s="171" t="s">
        <v>24</v>
      </c>
      <c r="I66" s="173">
        <v>27118</v>
      </c>
      <c r="J66" s="172"/>
      <c r="K66" s="61"/>
      <c r="L66" s="171"/>
      <c r="M66" s="171" t="s">
        <v>831</v>
      </c>
      <c r="N66" s="171" t="s">
        <v>831</v>
      </c>
      <c r="O66" s="60" t="e">
        <f>VLOOKUP(C66,'FIE-licenties'!$B:$C,2,FALSE)</f>
        <v>#N/A</v>
      </c>
      <c r="P66" s="56" t="e">
        <f>VLOOKUP(C66,Ranglijst!B:G,6,FALSE)</f>
        <v>#N/A</v>
      </c>
      <c r="Q66" s="56"/>
      <c r="R66" s="56" t="str">
        <f t="shared" si="4"/>
        <v>---</v>
      </c>
      <c r="S66" s="56" t="str">
        <f>IF(K66&lt;&gt;"",COUNTIF(aanmeldingen!D:D,schermers!K66),"")</f>
        <v/>
      </c>
      <c r="T66" s="177" t="str">
        <f t="shared" ca="1" si="2"/>
        <v>18+</v>
      </c>
      <c r="U66" s="175"/>
      <c r="V66" s="78">
        <f ca="1">SUMIF(Scheidsbijdrage!B:B,schermers!C66,Scheidsbijdrage!P:P)</f>
        <v>0</v>
      </c>
      <c r="W66" s="175"/>
    </row>
    <row r="67" spans="1:23" x14ac:dyDescent="0.2">
      <c r="A67" s="71">
        <f t="shared" ref="A67:A130" si="5">A66+1</f>
        <v>66</v>
      </c>
      <c r="B67" s="71" t="str">
        <f t="shared" ref="B67:B130" si="6">D67&amp;E67</f>
        <v>DEROPGeorges</v>
      </c>
      <c r="C67" s="170">
        <f t="shared" si="3"/>
        <v>100101</v>
      </c>
      <c r="D67" s="171" t="s">
        <v>790</v>
      </c>
      <c r="E67" s="171" t="s">
        <v>782</v>
      </c>
      <c r="F67" s="171" t="s">
        <v>22</v>
      </c>
      <c r="G67" s="171" t="s">
        <v>26</v>
      </c>
      <c r="H67" s="171" t="s">
        <v>31</v>
      </c>
      <c r="I67" s="173">
        <v>21074</v>
      </c>
      <c r="J67" s="171" t="s">
        <v>296</v>
      </c>
      <c r="K67" s="59">
        <v>100101</v>
      </c>
      <c r="L67" s="171"/>
      <c r="M67" s="171" t="s">
        <v>831</v>
      </c>
      <c r="N67" s="171" t="s">
        <v>831</v>
      </c>
      <c r="O67" s="60" t="e">
        <f>VLOOKUP(C67,'FIE-licenties'!$B:$C,2,FALSE)</f>
        <v>#N/A</v>
      </c>
      <c r="P67" s="56" t="e">
        <f>VLOOKUP(C67,Ranglijst!B:G,6,FALSE)</f>
        <v>#N/A</v>
      </c>
      <c r="Q67" s="56"/>
      <c r="R67" s="56" t="str">
        <f t="shared" si="4"/>
        <v>---</v>
      </c>
      <c r="S67" s="56">
        <f>IF(K67&lt;&gt;"",COUNTIF(aanmeldingen!D:D,schermers!K67),"")</f>
        <v>0</v>
      </c>
      <c r="T67" s="177" t="str">
        <f t="shared" ref="T67:T130" ca="1" si="7">IF($T$1&gt;I67,"18+","&lt;18")</f>
        <v>18+</v>
      </c>
      <c r="U67" s="175"/>
      <c r="V67" s="78">
        <f ca="1">SUMIF(Scheidsbijdrage!B:B,schermers!C67,Scheidsbijdrage!P:P)</f>
        <v>0</v>
      </c>
      <c r="W67" s="175"/>
    </row>
    <row r="68" spans="1:23" x14ac:dyDescent="0.2">
      <c r="A68" s="71">
        <f t="shared" si="5"/>
        <v>67</v>
      </c>
      <c r="B68" s="71" t="str">
        <f t="shared" si="6"/>
        <v>DIJKSTRARicky</v>
      </c>
      <c r="C68" s="170">
        <f t="shared" si="3"/>
        <v>100331</v>
      </c>
      <c r="D68" s="171" t="s">
        <v>121</v>
      </c>
      <c r="E68" s="171" t="s">
        <v>122</v>
      </c>
      <c r="F68" s="172" t="s">
        <v>22</v>
      </c>
      <c r="G68" s="171" t="s">
        <v>23</v>
      </c>
      <c r="H68" s="171" t="s">
        <v>24</v>
      </c>
      <c r="I68" s="173">
        <v>13645</v>
      </c>
      <c r="J68" s="171" t="s">
        <v>123</v>
      </c>
      <c r="K68" s="61">
        <v>100331</v>
      </c>
      <c r="L68" s="171" t="s">
        <v>38</v>
      </c>
      <c r="M68" s="171" t="s">
        <v>831</v>
      </c>
      <c r="N68" s="171" t="s">
        <v>831</v>
      </c>
      <c r="O68" s="60" t="e">
        <f>VLOOKUP(C68,'FIE-licenties'!$B:$C,2,FALSE)</f>
        <v>#N/A</v>
      </c>
      <c r="P68" s="56" t="e">
        <f>VLOOKUP(C68,Ranglijst!B:G,6,FALSE)</f>
        <v>#N/A</v>
      </c>
      <c r="Q68" s="56"/>
      <c r="R68" s="56" t="str">
        <f t="shared" si="4"/>
        <v>---</v>
      </c>
      <c r="S68" s="56">
        <f>IF(K68&lt;&gt;"",COUNTIF(aanmeldingen!D:D,schermers!K68),"")</f>
        <v>0</v>
      </c>
      <c r="T68" s="177" t="str">
        <f t="shared" ca="1" si="7"/>
        <v>18+</v>
      </c>
      <c r="U68" s="175"/>
      <c r="V68" s="78">
        <f ca="1">SUMIF(Scheidsbijdrage!B:B,schermers!C68,Scheidsbijdrage!P:P)</f>
        <v>0</v>
      </c>
      <c r="W68" s="175"/>
    </row>
    <row r="69" spans="1:23" x14ac:dyDescent="0.2">
      <c r="A69" s="71">
        <f t="shared" si="5"/>
        <v>68</v>
      </c>
      <c r="B69" s="71" t="str">
        <f t="shared" si="6"/>
        <v>DOBBELAAREric</v>
      </c>
      <c r="C69" s="170">
        <f t="shared" si="3"/>
        <v>100646</v>
      </c>
      <c r="D69" s="62" t="s">
        <v>124</v>
      </c>
      <c r="E69" s="62" t="s">
        <v>118</v>
      </c>
      <c r="F69" s="171" t="s">
        <v>22</v>
      </c>
      <c r="G69" s="171" t="s">
        <v>26</v>
      </c>
      <c r="H69" s="171" t="s">
        <v>24</v>
      </c>
      <c r="I69" s="173">
        <v>22155</v>
      </c>
      <c r="J69" s="171" t="s">
        <v>457</v>
      </c>
      <c r="K69" s="59">
        <v>100646</v>
      </c>
      <c r="L69" s="171"/>
      <c r="M69" s="171" t="s">
        <v>831</v>
      </c>
      <c r="N69" s="171" t="s">
        <v>831</v>
      </c>
      <c r="O69" s="60" t="e">
        <f>VLOOKUP(C69,'FIE-licenties'!$B:$C,2,FALSE)</f>
        <v>#N/A</v>
      </c>
      <c r="P69" s="56" t="e">
        <f>VLOOKUP(C69,Ranglijst!B:G,6,FALSE)</f>
        <v>#N/A</v>
      </c>
      <c r="Q69" s="56"/>
      <c r="R69" s="56" t="str">
        <f t="shared" si="4"/>
        <v>---</v>
      </c>
      <c r="S69" s="56">
        <f>IF(K69&lt;&gt;"",COUNTIF(aanmeldingen!D:D,schermers!K69),"")</f>
        <v>0</v>
      </c>
      <c r="T69" s="177" t="str">
        <f t="shared" ca="1" si="7"/>
        <v>18+</v>
      </c>
      <c r="U69" s="175"/>
      <c r="V69" s="78">
        <f ca="1">SUMIF(Scheidsbijdrage!B:B,schermers!C69,Scheidsbijdrage!P:P)</f>
        <v>0</v>
      </c>
      <c r="W69" s="175"/>
    </row>
    <row r="70" spans="1:23" x14ac:dyDescent="0.2">
      <c r="A70" s="71">
        <f t="shared" si="5"/>
        <v>69</v>
      </c>
      <c r="B70" s="71" t="str">
        <f t="shared" si="6"/>
        <v>DOBBELAARDaisy</v>
      </c>
      <c r="C70" s="170">
        <f t="shared" si="3"/>
        <v>100134</v>
      </c>
      <c r="D70" s="171" t="s">
        <v>124</v>
      </c>
      <c r="E70" s="171" t="s">
        <v>618</v>
      </c>
      <c r="F70" s="171" t="s">
        <v>22</v>
      </c>
      <c r="G70" s="171" t="s">
        <v>23</v>
      </c>
      <c r="H70" s="171" t="s">
        <v>24</v>
      </c>
      <c r="I70" s="173">
        <v>33878</v>
      </c>
      <c r="J70" s="171" t="s">
        <v>457</v>
      </c>
      <c r="K70" s="59">
        <v>100134</v>
      </c>
      <c r="L70" s="171" t="s">
        <v>38</v>
      </c>
      <c r="M70" s="171" t="s">
        <v>831</v>
      </c>
      <c r="N70" s="171" t="s">
        <v>831</v>
      </c>
      <c r="O70" s="60" t="e">
        <f>VLOOKUP(C70,'FIE-licenties'!$B:$C,2,FALSE)</f>
        <v>#N/A</v>
      </c>
      <c r="P70" s="56" t="e">
        <f>VLOOKUP(C70,Ranglijst!B:G,6,FALSE)</f>
        <v>#N/A</v>
      </c>
      <c r="Q70" s="56"/>
      <c r="R70" s="56" t="str">
        <f t="shared" si="4"/>
        <v>---</v>
      </c>
      <c r="S70" s="56">
        <f>IF(K70&lt;&gt;"",COUNTIF(aanmeldingen!D:D,schermers!K70),"")</f>
        <v>0</v>
      </c>
      <c r="T70" s="177" t="str">
        <f t="shared" ca="1" si="7"/>
        <v>18+</v>
      </c>
      <c r="U70" s="175"/>
      <c r="V70" s="78">
        <f ca="1">SUMIF(Scheidsbijdrage!B:B,schermers!C70,Scheidsbijdrage!P:P)</f>
        <v>0</v>
      </c>
      <c r="W70" s="175"/>
    </row>
    <row r="71" spans="1:23" x14ac:dyDescent="0.2">
      <c r="A71" s="71">
        <f t="shared" si="5"/>
        <v>70</v>
      </c>
      <c r="B71" s="71" t="str">
        <f t="shared" si="6"/>
        <v>DUIJKERSAndre</v>
      </c>
      <c r="C71" s="170">
        <f t="shared" si="3"/>
        <v>108815</v>
      </c>
      <c r="D71" s="171" t="s">
        <v>126</v>
      </c>
      <c r="E71" s="171" t="s">
        <v>127</v>
      </c>
      <c r="F71" s="171" t="s">
        <v>22</v>
      </c>
      <c r="G71" s="171" t="s">
        <v>26</v>
      </c>
      <c r="H71" s="171" t="s">
        <v>31</v>
      </c>
      <c r="I71" s="173">
        <v>33434</v>
      </c>
      <c r="J71" s="172" t="s">
        <v>418</v>
      </c>
      <c r="K71" s="59">
        <v>108815</v>
      </c>
      <c r="L71" s="171" t="s">
        <v>38</v>
      </c>
      <c r="M71" s="171" t="s">
        <v>831</v>
      </c>
      <c r="N71" s="171" t="s">
        <v>831</v>
      </c>
      <c r="O71" s="60" t="e">
        <f>VLOOKUP(C71,'FIE-licenties'!$B:$C,2,FALSE)</f>
        <v>#N/A</v>
      </c>
      <c r="P71" s="56" t="e">
        <f>VLOOKUP(C71,Ranglijst!B:G,6,FALSE)</f>
        <v>#N/A</v>
      </c>
      <c r="Q71" s="56"/>
      <c r="R71" s="56" t="str">
        <f t="shared" si="4"/>
        <v>---</v>
      </c>
      <c r="S71" s="56">
        <f>IF(K71&lt;&gt;"",COUNTIF(aanmeldingen!D:D,schermers!K71),"")</f>
        <v>0</v>
      </c>
      <c r="T71" s="177" t="str">
        <f t="shared" ca="1" si="7"/>
        <v>18+</v>
      </c>
      <c r="U71" s="175"/>
      <c r="V71" s="78">
        <f ca="1">SUMIF(Scheidsbijdrage!B:B,schermers!C71,Scheidsbijdrage!P:P)</f>
        <v>0</v>
      </c>
      <c r="W71" s="175"/>
    </row>
    <row r="72" spans="1:23" x14ac:dyDescent="0.2">
      <c r="A72" s="71">
        <f t="shared" si="5"/>
        <v>71</v>
      </c>
      <c r="B72" s="71" t="str">
        <f t="shared" si="6"/>
        <v>EELMANIlana</v>
      </c>
      <c r="C72" s="170">
        <f t="shared" si="3"/>
        <v>0</v>
      </c>
      <c r="D72" s="171" t="s">
        <v>128</v>
      </c>
      <c r="E72" s="171" t="s">
        <v>129</v>
      </c>
      <c r="F72" s="172" t="s">
        <v>22</v>
      </c>
      <c r="G72" s="172" t="s">
        <v>23</v>
      </c>
      <c r="H72" s="171" t="s">
        <v>28</v>
      </c>
      <c r="I72" s="173">
        <v>32916</v>
      </c>
      <c r="J72" s="172"/>
      <c r="K72" s="61"/>
      <c r="L72" s="171"/>
      <c r="M72" s="171" t="s">
        <v>831</v>
      </c>
      <c r="N72" s="171" t="s">
        <v>831</v>
      </c>
      <c r="O72" s="60" t="e">
        <f>VLOOKUP(C72,'FIE-licenties'!$B:$C,2,FALSE)</f>
        <v>#N/A</v>
      </c>
      <c r="P72" s="56" t="e">
        <f>VLOOKUP(C72,Ranglijst!B:G,6,FALSE)</f>
        <v>#N/A</v>
      </c>
      <c r="Q72" s="56"/>
      <c r="R72" s="56" t="str">
        <f t="shared" si="4"/>
        <v>---</v>
      </c>
      <c r="S72" s="56" t="str">
        <f>IF(K72&lt;&gt;"",COUNTIF(aanmeldingen!D:D,schermers!K72),"")</f>
        <v/>
      </c>
      <c r="T72" s="177" t="str">
        <f t="shared" ca="1" si="7"/>
        <v>18+</v>
      </c>
      <c r="U72" s="175"/>
      <c r="V72" s="78">
        <f ca="1">SUMIF(Scheidsbijdrage!B:B,schermers!C72,Scheidsbijdrage!P:P)</f>
        <v>0</v>
      </c>
      <c r="W72" s="175"/>
    </row>
    <row r="73" spans="1:23" x14ac:dyDescent="0.2">
      <c r="A73" s="71">
        <f t="shared" si="5"/>
        <v>72</v>
      </c>
      <c r="B73" s="71" t="str">
        <f t="shared" si="6"/>
        <v>EIKELBOOMHilbert</v>
      </c>
      <c r="C73" s="170">
        <f t="shared" si="3"/>
        <v>111533</v>
      </c>
      <c r="D73" s="63" t="s">
        <v>711</v>
      </c>
      <c r="E73" s="63" t="s">
        <v>710</v>
      </c>
      <c r="F73" s="171" t="s">
        <v>22</v>
      </c>
      <c r="G73" s="171" t="s">
        <v>26</v>
      </c>
      <c r="H73" s="171" t="s">
        <v>31</v>
      </c>
      <c r="I73" s="173">
        <v>32021</v>
      </c>
      <c r="J73" s="171" t="s">
        <v>449</v>
      </c>
      <c r="K73" s="59">
        <v>111533</v>
      </c>
      <c r="L73" s="171" t="s">
        <v>38</v>
      </c>
      <c r="M73" s="171" t="s">
        <v>831</v>
      </c>
      <c r="N73" s="171" t="s">
        <v>831</v>
      </c>
      <c r="O73" s="60" t="e">
        <f>VLOOKUP(C73,'FIE-licenties'!$B:$C,2,FALSE)</f>
        <v>#N/A</v>
      </c>
      <c r="P73" s="56" t="e">
        <f>VLOOKUP(C73,Ranglijst!B:G,6,FALSE)</f>
        <v>#N/A</v>
      </c>
      <c r="Q73" s="56"/>
      <c r="R73" s="56" t="str">
        <f t="shared" si="4"/>
        <v>---</v>
      </c>
      <c r="S73" s="56">
        <f>IF(K73&lt;&gt;"",COUNTIF(aanmeldingen!D:D,schermers!K73),"")</f>
        <v>0</v>
      </c>
      <c r="T73" s="177" t="str">
        <f t="shared" ca="1" si="7"/>
        <v>18+</v>
      </c>
      <c r="U73" s="175"/>
      <c r="V73" s="78">
        <f ca="1">SUMIF(Scheidsbijdrage!B:B,schermers!C73,Scheidsbijdrage!P:P)</f>
        <v>0</v>
      </c>
      <c r="W73" s="175"/>
    </row>
    <row r="74" spans="1:23" x14ac:dyDescent="0.2">
      <c r="A74" s="71">
        <f t="shared" si="5"/>
        <v>73</v>
      </c>
      <c r="B74" s="71" t="str">
        <f t="shared" si="6"/>
        <v>ElzingaHidde</v>
      </c>
      <c r="C74" s="170">
        <f t="shared" ref="C74:C137" si="8">K74</f>
        <v>0</v>
      </c>
      <c r="D74" s="171" t="s">
        <v>130</v>
      </c>
      <c r="E74" s="171" t="s">
        <v>131</v>
      </c>
      <c r="F74" s="171" t="s">
        <v>22</v>
      </c>
      <c r="G74" s="171" t="s">
        <v>26</v>
      </c>
      <c r="H74" s="171" t="s">
        <v>31</v>
      </c>
      <c r="J74" s="171" t="s">
        <v>132</v>
      </c>
      <c r="K74" s="59"/>
      <c r="L74" s="171" t="s">
        <v>77</v>
      </c>
      <c r="M74" s="171" t="s">
        <v>831</v>
      </c>
      <c r="N74" s="171" t="s">
        <v>831</v>
      </c>
      <c r="O74" s="60" t="e">
        <f>VLOOKUP(C74,'FIE-licenties'!$B:$C,2,FALSE)</f>
        <v>#N/A</v>
      </c>
      <c r="P74" s="56" t="e">
        <f>VLOOKUP(C74,Ranglijst!B:G,6,FALSE)</f>
        <v>#N/A</v>
      </c>
      <c r="Q74" s="56"/>
      <c r="R74" s="56" t="str">
        <f t="shared" ref="R74:R137" si="9">IFERROR(IF(P74=J74,"","XXX"),"---")</f>
        <v>---</v>
      </c>
      <c r="S74" s="56" t="str">
        <f>IF(K74&lt;&gt;"",COUNTIF(aanmeldingen!D:D,schermers!K74),"")</f>
        <v/>
      </c>
      <c r="T74" s="177" t="str">
        <f t="shared" ca="1" si="7"/>
        <v>18+</v>
      </c>
      <c r="U74" s="175"/>
      <c r="V74" s="78">
        <f ca="1">SUMIF(Scheidsbijdrage!B:B,schermers!C74,Scheidsbijdrage!P:P)</f>
        <v>0</v>
      </c>
      <c r="W74" s="175"/>
    </row>
    <row r="75" spans="1:23" x14ac:dyDescent="0.2">
      <c r="A75" s="71">
        <f t="shared" si="5"/>
        <v>74</v>
      </c>
      <c r="B75" s="71" t="str">
        <f t="shared" si="6"/>
        <v>ENGELENGerben</v>
      </c>
      <c r="C75" s="170">
        <f t="shared" si="8"/>
        <v>107076</v>
      </c>
      <c r="D75" s="171" t="s">
        <v>133</v>
      </c>
      <c r="E75" s="171" t="s">
        <v>134</v>
      </c>
      <c r="F75" s="171" t="s">
        <v>22</v>
      </c>
      <c r="G75" s="171" t="s">
        <v>26</v>
      </c>
      <c r="H75" s="171" t="s">
        <v>28</v>
      </c>
      <c r="I75" s="173">
        <v>33226</v>
      </c>
      <c r="J75" s="171" t="s">
        <v>455</v>
      </c>
      <c r="K75" s="61">
        <v>107076</v>
      </c>
      <c r="L75" s="171" t="s">
        <v>38</v>
      </c>
      <c r="M75" s="171" t="s">
        <v>831</v>
      </c>
      <c r="N75" s="171" t="s">
        <v>831</v>
      </c>
      <c r="O75" s="60" t="e">
        <f>VLOOKUP(C75,'FIE-licenties'!$B:$C,2,FALSE)</f>
        <v>#N/A</v>
      </c>
      <c r="P75" s="56" t="e">
        <f>VLOOKUP(C75,Ranglijst!B:G,6,FALSE)</f>
        <v>#N/A</v>
      </c>
      <c r="Q75" s="56"/>
      <c r="R75" s="56" t="str">
        <f t="shared" si="9"/>
        <v>---</v>
      </c>
      <c r="S75" s="56">
        <f>IF(K75&lt;&gt;"",COUNTIF(aanmeldingen!D:D,schermers!K75),"")</f>
        <v>0</v>
      </c>
      <c r="T75" s="177" t="str">
        <f t="shared" ca="1" si="7"/>
        <v>18+</v>
      </c>
      <c r="U75" s="175"/>
      <c r="V75" s="78">
        <f ca="1">SUMIF(Scheidsbijdrage!B:B,schermers!C75,Scheidsbijdrage!P:P)</f>
        <v>0</v>
      </c>
      <c r="W75" s="175"/>
    </row>
    <row r="76" spans="1:23" x14ac:dyDescent="0.2">
      <c r="A76" s="71">
        <f t="shared" si="5"/>
        <v>75</v>
      </c>
      <c r="B76" s="71" t="str">
        <f t="shared" si="6"/>
        <v>ENGELENBURGHairya</v>
      </c>
      <c r="C76" s="170">
        <f t="shared" si="8"/>
        <v>108976</v>
      </c>
      <c r="D76" s="171" t="s">
        <v>135</v>
      </c>
      <c r="E76" s="171" t="s">
        <v>136</v>
      </c>
      <c r="F76" s="172" t="s">
        <v>22</v>
      </c>
      <c r="G76" s="172" t="s">
        <v>23</v>
      </c>
      <c r="H76" s="171" t="s">
        <v>24</v>
      </c>
      <c r="I76" s="173">
        <v>30156</v>
      </c>
      <c r="J76" s="172" t="s">
        <v>458</v>
      </c>
      <c r="K76" s="61">
        <v>108976</v>
      </c>
      <c r="L76" s="171"/>
      <c r="M76" s="171" t="s">
        <v>831</v>
      </c>
      <c r="N76" s="171" t="s">
        <v>831</v>
      </c>
      <c r="O76" s="60" t="e">
        <f>VLOOKUP(C76,'FIE-licenties'!$B:$C,2,FALSE)</f>
        <v>#N/A</v>
      </c>
      <c r="P76" s="56" t="e">
        <f>VLOOKUP(C76,Ranglijst!B:G,6,FALSE)</f>
        <v>#N/A</v>
      </c>
      <c r="Q76" s="56"/>
      <c r="R76" s="56" t="str">
        <f t="shared" si="9"/>
        <v>---</v>
      </c>
      <c r="S76" s="56">
        <f>IF(K76&lt;&gt;"",COUNTIF(aanmeldingen!D:D,schermers!K76),"")</f>
        <v>0</v>
      </c>
      <c r="T76" s="177" t="str">
        <f t="shared" ca="1" si="7"/>
        <v>18+</v>
      </c>
      <c r="U76" s="175"/>
      <c r="V76" s="78">
        <f ca="1">SUMIF(Scheidsbijdrage!B:B,schermers!C76,Scheidsbijdrage!P:P)</f>
        <v>0</v>
      </c>
      <c r="W76" s="175"/>
    </row>
    <row r="77" spans="1:23" x14ac:dyDescent="0.2">
      <c r="A77" s="71">
        <f t="shared" si="5"/>
        <v>76</v>
      </c>
      <c r="B77" s="71" t="str">
        <f t="shared" si="6"/>
        <v>EVERSDinie</v>
      </c>
      <c r="C77" s="170">
        <f t="shared" si="8"/>
        <v>105299</v>
      </c>
      <c r="D77" s="171" t="s">
        <v>232</v>
      </c>
      <c r="E77" s="171" t="s">
        <v>233</v>
      </c>
      <c r="F77" s="172" t="s">
        <v>22</v>
      </c>
      <c r="G77" s="172" t="s">
        <v>23</v>
      </c>
      <c r="H77" s="171" t="s">
        <v>24</v>
      </c>
      <c r="I77" s="173">
        <v>16227</v>
      </c>
      <c r="J77" s="172" t="s">
        <v>97</v>
      </c>
      <c r="K77" s="61">
        <v>105299</v>
      </c>
      <c r="L77" s="171" t="s">
        <v>38</v>
      </c>
      <c r="M77" s="171" t="s">
        <v>1139</v>
      </c>
      <c r="N77" s="171" t="s">
        <v>848</v>
      </c>
      <c r="O77" s="60" t="e">
        <f>VLOOKUP(C77,'FIE-licenties'!$B:$C,2,FALSE)</f>
        <v>#N/A</v>
      </c>
      <c r="P77" s="56" t="e">
        <f>VLOOKUP(C77,Ranglijst!B:G,6,FALSE)</f>
        <v>#N/A</v>
      </c>
      <c r="Q77" s="56"/>
      <c r="R77" s="56" t="str">
        <f t="shared" si="9"/>
        <v>---</v>
      </c>
      <c r="S77" s="56">
        <f>IF(K77&lt;&gt;"",COUNTIF(aanmeldingen!D:D,schermers!K77),"")</f>
        <v>0</v>
      </c>
      <c r="T77" s="177" t="str">
        <f t="shared" ca="1" si="7"/>
        <v>18+</v>
      </c>
      <c r="U77" s="175"/>
      <c r="V77" s="78">
        <f ca="1">SUMIF(Scheidsbijdrage!B:B,schermers!C77,Scheidsbijdrage!P:P)</f>
        <v>0</v>
      </c>
      <c r="W77" s="175"/>
    </row>
    <row r="78" spans="1:23" x14ac:dyDescent="0.2">
      <c r="A78" s="71">
        <f t="shared" si="5"/>
        <v>77</v>
      </c>
      <c r="B78" s="71" t="str">
        <f t="shared" si="6"/>
        <v>FEENSTRASiwarde</v>
      </c>
      <c r="C78" s="170">
        <f t="shared" si="8"/>
        <v>108253</v>
      </c>
      <c r="D78" s="171" t="s">
        <v>794</v>
      </c>
      <c r="E78" s="171" t="s">
        <v>793</v>
      </c>
      <c r="F78" s="171" t="s">
        <v>22</v>
      </c>
      <c r="G78" s="171" t="s">
        <v>23</v>
      </c>
      <c r="H78" s="171" t="s">
        <v>28</v>
      </c>
      <c r="I78" s="173">
        <v>33648</v>
      </c>
      <c r="J78" s="171" t="s">
        <v>433</v>
      </c>
      <c r="K78" s="59">
        <v>108253</v>
      </c>
      <c r="L78" s="171"/>
      <c r="M78" s="171" t="s">
        <v>831</v>
      </c>
      <c r="N78" s="171" t="s">
        <v>831</v>
      </c>
      <c r="O78" s="60" t="e">
        <f>VLOOKUP(C78,'FIE-licenties'!$B:$C,2,FALSE)</f>
        <v>#N/A</v>
      </c>
      <c r="P78" s="56" t="e">
        <f>VLOOKUP(C78,Ranglijst!B:G,6,FALSE)</f>
        <v>#N/A</v>
      </c>
      <c r="Q78" s="56"/>
      <c r="R78" s="56" t="str">
        <f t="shared" si="9"/>
        <v>---</v>
      </c>
      <c r="S78" s="56">
        <f>IF(K78&lt;&gt;"",COUNTIF(aanmeldingen!D:D,schermers!K78),"")</f>
        <v>0</v>
      </c>
      <c r="T78" s="177" t="str">
        <f t="shared" ca="1" si="7"/>
        <v>18+</v>
      </c>
      <c r="U78" s="175"/>
      <c r="V78" s="78">
        <f ca="1">SUMIF(Scheidsbijdrage!B:B,schermers!C78,Scheidsbijdrage!P:P)</f>
        <v>0</v>
      </c>
      <c r="W78" s="175"/>
    </row>
    <row r="79" spans="1:23" x14ac:dyDescent="0.2">
      <c r="A79" s="71">
        <f t="shared" si="5"/>
        <v>78</v>
      </c>
      <c r="B79" s="71" t="str">
        <f t="shared" si="6"/>
        <v>FRANCKSanne</v>
      </c>
      <c r="C79" s="170">
        <f t="shared" si="8"/>
        <v>0</v>
      </c>
      <c r="D79" s="171" t="s">
        <v>137</v>
      </c>
      <c r="E79" s="171" t="s">
        <v>138</v>
      </c>
      <c r="F79" s="172" t="s">
        <v>22</v>
      </c>
      <c r="G79" s="172" t="s">
        <v>23</v>
      </c>
      <c r="H79" s="171" t="s">
        <v>24</v>
      </c>
      <c r="I79" s="173">
        <v>31738</v>
      </c>
      <c r="J79" s="172"/>
      <c r="K79" s="61"/>
      <c r="L79" s="171"/>
      <c r="M79" s="171" t="s">
        <v>831</v>
      </c>
      <c r="N79" s="171" t="s">
        <v>831</v>
      </c>
      <c r="O79" s="60" t="e">
        <f>VLOOKUP(C79,'FIE-licenties'!$B:$C,2,FALSE)</f>
        <v>#N/A</v>
      </c>
      <c r="P79" s="56" t="e">
        <f>VLOOKUP(C79,Ranglijst!B:G,6,FALSE)</f>
        <v>#N/A</v>
      </c>
      <c r="Q79" s="56"/>
      <c r="R79" s="56" t="str">
        <f t="shared" si="9"/>
        <v>---</v>
      </c>
      <c r="S79" s="56" t="str">
        <f>IF(K79&lt;&gt;"",COUNTIF(aanmeldingen!D:D,schermers!K79),"")</f>
        <v/>
      </c>
      <c r="T79" s="177" t="str">
        <f t="shared" ca="1" si="7"/>
        <v>18+</v>
      </c>
      <c r="U79" s="175"/>
      <c r="V79" s="78">
        <f ca="1">SUMIF(Scheidsbijdrage!B:B,schermers!C79,Scheidsbijdrage!P:P)</f>
        <v>0</v>
      </c>
      <c r="W79" s="175"/>
    </row>
    <row r="80" spans="1:23" x14ac:dyDescent="0.2">
      <c r="A80" s="71">
        <f t="shared" si="5"/>
        <v>79</v>
      </c>
      <c r="B80" s="71" t="str">
        <f t="shared" si="6"/>
        <v>FRIEDMANMax</v>
      </c>
      <c r="C80" s="170">
        <f t="shared" si="8"/>
        <v>112030</v>
      </c>
      <c r="D80" s="171" t="s">
        <v>715</v>
      </c>
      <c r="E80" s="171" t="s">
        <v>179</v>
      </c>
      <c r="F80" s="171" t="s">
        <v>22</v>
      </c>
      <c r="G80" s="171" t="s">
        <v>26</v>
      </c>
      <c r="H80" s="171" t="s">
        <v>28</v>
      </c>
      <c r="I80" s="173">
        <v>34748</v>
      </c>
      <c r="J80" s="171" t="s">
        <v>433</v>
      </c>
      <c r="K80" s="59">
        <v>112030</v>
      </c>
      <c r="L80" s="171" t="s">
        <v>38</v>
      </c>
      <c r="M80" s="171" t="s">
        <v>831</v>
      </c>
      <c r="N80" s="171" t="s">
        <v>831</v>
      </c>
      <c r="O80" s="60" t="e">
        <f>VLOOKUP(C80,'FIE-licenties'!$B:$C,2,FALSE)</f>
        <v>#N/A</v>
      </c>
      <c r="P80" s="56" t="e">
        <f>VLOOKUP(C80,Ranglijst!B:G,6,FALSE)</f>
        <v>#N/A</v>
      </c>
      <c r="Q80" s="56"/>
      <c r="R80" s="56" t="str">
        <f t="shared" si="9"/>
        <v>---</v>
      </c>
      <c r="S80" s="56">
        <f>IF(K80&lt;&gt;"",COUNTIF(aanmeldingen!D:D,schermers!K80),"")</f>
        <v>0</v>
      </c>
      <c r="T80" s="177" t="str">
        <f t="shared" ca="1" si="7"/>
        <v>18+</v>
      </c>
      <c r="U80" s="175"/>
      <c r="V80" s="78">
        <f ca="1">SUMIF(Scheidsbijdrage!B:B,schermers!C80,Scheidsbijdrage!P:P)</f>
        <v>0</v>
      </c>
      <c r="W80" s="175"/>
    </row>
    <row r="81" spans="1:23" x14ac:dyDescent="0.2">
      <c r="A81" s="71">
        <f t="shared" si="5"/>
        <v>80</v>
      </c>
      <c r="B81" s="71" t="str">
        <f t="shared" si="6"/>
        <v>GALESLOOTChris</v>
      </c>
      <c r="C81" s="170">
        <f t="shared" si="8"/>
        <v>100500</v>
      </c>
      <c r="D81" s="171" t="s">
        <v>139</v>
      </c>
      <c r="E81" s="171" t="s">
        <v>140</v>
      </c>
      <c r="F81" s="172" t="s">
        <v>22</v>
      </c>
      <c r="G81" s="172" t="s">
        <v>26</v>
      </c>
      <c r="H81" s="171" t="s">
        <v>28</v>
      </c>
      <c r="I81" s="173">
        <v>27774</v>
      </c>
      <c r="J81" s="171" t="s">
        <v>455</v>
      </c>
      <c r="K81" s="61">
        <v>100500</v>
      </c>
      <c r="L81" s="171" t="s">
        <v>51</v>
      </c>
      <c r="M81" s="171" t="s">
        <v>831</v>
      </c>
      <c r="N81" s="171" t="s">
        <v>831</v>
      </c>
      <c r="O81" s="60" t="e">
        <f>VLOOKUP(C81,'FIE-licenties'!$B:$C,2,FALSE)</f>
        <v>#N/A</v>
      </c>
      <c r="P81" s="56" t="e">
        <f>VLOOKUP(C81,Ranglijst!B:G,6,FALSE)</f>
        <v>#N/A</v>
      </c>
      <c r="Q81" s="56"/>
      <c r="R81" s="56" t="str">
        <f t="shared" si="9"/>
        <v>---</v>
      </c>
      <c r="S81" s="56">
        <f>IF(K81&lt;&gt;"",COUNTIF(aanmeldingen!D:D,schermers!K81),"")</f>
        <v>0</v>
      </c>
      <c r="T81" s="177" t="str">
        <f t="shared" ca="1" si="7"/>
        <v>18+</v>
      </c>
      <c r="U81" s="175"/>
      <c r="V81" s="78">
        <f ca="1">SUMIF(Scheidsbijdrage!B:B,schermers!C81,Scheidsbijdrage!P:P)</f>
        <v>0</v>
      </c>
      <c r="W81" s="175"/>
    </row>
    <row r="82" spans="1:23" x14ac:dyDescent="0.2">
      <c r="A82" s="71">
        <f t="shared" si="5"/>
        <v>81</v>
      </c>
      <c r="B82" s="71" t="str">
        <f t="shared" si="6"/>
        <v>GANEFFStephane</v>
      </c>
      <c r="C82" s="170">
        <f t="shared" si="8"/>
        <v>101750</v>
      </c>
      <c r="D82" s="171" t="s">
        <v>141</v>
      </c>
      <c r="E82" s="171" t="s">
        <v>142</v>
      </c>
      <c r="F82" s="172" t="s">
        <v>22</v>
      </c>
      <c r="G82" s="172" t="s">
        <v>26</v>
      </c>
      <c r="H82" s="171" t="s">
        <v>24</v>
      </c>
      <c r="I82" s="173">
        <v>21568</v>
      </c>
      <c r="J82" s="172" t="s">
        <v>195</v>
      </c>
      <c r="K82" s="61">
        <v>101750</v>
      </c>
      <c r="L82" s="171"/>
      <c r="M82" s="171" t="s">
        <v>831</v>
      </c>
      <c r="N82" s="171" t="s">
        <v>831</v>
      </c>
      <c r="O82" s="60" t="e">
        <f>VLOOKUP(C82,'FIE-licenties'!$B:$C,2,FALSE)</f>
        <v>#N/A</v>
      </c>
      <c r="P82" s="56" t="str">
        <f>VLOOKUP(C82,Ranglijst!B:G,6,FALSE)</f>
        <v>Schermvereniging Zaal Kardolus</v>
      </c>
      <c r="Q82" s="56"/>
      <c r="R82" s="56" t="str">
        <f t="shared" si="9"/>
        <v>XXX</v>
      </c>
      <c r="S82" s="56">
        <f>IF(K82&lt;&gt;"",COUNTIF(aanmeldingen!D:D,schermers!K82),"")</f>
        <v>0</v>
      </c>
      <c r="T82" s="177" t="str">
        <f t="shared" ca="1" si="7"/>
        <v>18+</v>
      </c>
      <c r="U82" s="175"/>
      <c r="V82" s="78">
        <f ca="1">SUMIF(Scheidsbijdrage!B:B,schermers!C82,Scheidsbijdrage!P:P)</f>
        <v>0</v>
      </c>
      <c r="W82" s="175"/>
    </row>
    <row r="83" spans="1:23" ht="15" x14ac:dyDescent="0.25">
      <c r="A83" s="71">
        <f t="shared" si="5"/>
        <v>82</v>
      </c>
      <c r="B83" s="71" t="str">
        <f t="shared" si="6"/>
        <v>GEERAEDTSLeo</v>
      </c>
      <c r="C83" s="170">
        <f t="shared" si="8"/>
        <v>105038</v>
      </c>
      <c r="D83" s="171" t="s">
        <v>764</v>
      </c>
      <c r="E83" s="171" t="s">
        <v>765</v>
      </c>
      <c r="F83" s="171" t="s">
        <v>22</v>
      </c>
      <c r="G83" s="171" t="s">
        <v>26</v>
      </c>
      <c r="H83" s="171" t="s">
        <v>24</v>
      </c>
      <c r="I83" s="173">
        <v>24681</v>
      </c>
      <c r="J83" s="171" t="s">
        <v>466</v>
      </c>
      <c r="K83" s="59">
        <v>105038</v>
      </c>
      <c r="L83" s="171"/>
      <c r="M83" s="183" t="s">
        <v>3201</v>
      </c>
      <c r="N83" s="171" t="s">
        <v>831</v>
      </c>
      <c r="O83" s="60" t="e">
        <f>VLOOKUP(C83,'FIE-licenties'!$B:$C,2,FALSE)</f>
        <v>#N/A</v>
      </c>
      <c r="P83" s="56" t="str">
        <f>VLOOKUP(C83,Ranglijst!B:G,6,FALSE)</f>
        <v>s.v. de Drie Musketiers</v>
      </c>
      <c r="Q83" s="56"/>
      <c r="R83" s="56" t="str">
        <f t="shared" si="9"/>
        <v>XXX</v>
      </c>
      <c r="S83" s="56">
        <f>IF(K83&lt;&gt;"",COUNTIF(aanmeldingen!D:D,schermers!K83),"")</f>
        <v>1</v>
      </c>
      <c r="T83" s="177" t="str">
        <f t="shared" ca="1" si="7"/>
        <v>18+</v>
      </c>
      <c r="U83" s="175"/>
      <c r="V83" s="78">
        <f ca="1">SUMIF(Scheidsbijdrage!B:B,schermers!C83,Scheidsbijdrage!P:P)</f>
        <v>0</v>
      </c>
      <c r="W83" s="175"/>
    </row>
    <row r="84" spans="1:23" x14ac:dyDescent="0.2">
      <c r="A84" s="71">
        <f t="shared" si="5"/>
        <v>83</v>
      </c>
      <c r="B84" s="71" t="str">
        <f t="shared" si="6"/>
        <v>GERRITSEToby</v>
      </c>
      <c r="C84" s="170">
        <f t="shared" si="8"/>
        <v>107018</v>
      </c>
      <c r="D84" s="171" t="s">
        <v>143</v>
      </c>
      <c r="E84" s="171" t="s">
        <v>144</v>
      </c>
      <c r="F84" s="172" t="s">
        <v>22</v>
      </c>
      <c r="G84" s="172" t="s">
        <v>26</v>
      </c>
      <c r="H84" s="171" t="s">
        <v>28</v>
      </c>
      <c r="I84" s="173">
        <v>33087</v>
      </c>
      <c r="J84" s="172" t="s">
        <v>453</v>
      </c>
      <c r="K84" s="61">
        <v>107018</v>
      </c>
      <c r="L84" s="171" t="s">
        <v>51</v>
      </c>
      <c r="M84" s="171" t="s">
        <v>831</v>
      </c>
      <c r="N84" s="171" t="s">
        <v>831</v>
      </c>
      <c r="O84" s="60" t="e">
        <f>VLOOKUP(C84,'FIE-licenties'!$B:$C,2,FALSE)</f>
        <v>#N/A</v>
      </c>
      <c r="P84" s="56" t="e">
        <f>VLOOKUP(C84,Ranglijst!B:G,6,FALSE)</f>
        <v>#N/A</v>
      </c>
      <c r="Q84" s="56"/>
      <c r="R84" s="56" t="str">
        <f t="shared" si="9"/>
        <v>---</v>
      </c>
      <c r="S84" s="56">
        <f>IF(K84&lt;&gt;"",COUNTIF(aanmeldingen!D:D,schermers!K84),"")</f>
        <v>0</v>
      </c>
      <c r="T84" s="177" t="str">
        <f t="shared" ca="1" si="7"/>
        <v>18+</v>
      </c>
      <c r="U84" s="175"/>
      <c r="V84" s="78">
        <f ca="1">SUMIF(Scheidsbijdrage!B:B,schermers!C84,Scheidsbijdrage!P:P)</f>
        <v>0</v>
      </c>
      <c r="W84" s="175"/>
    </row>
    <row r="85" spans="1:23" x14ac:dyDescent="0.2">
      <c r="A85" s="71">
        <f t="shared" si="5"/>
        <v>84</v>
      </c>
      <c r="B85" s="71" t="str">
        <f t="shared" si="6"/>
        <v>GEURTSDjinn</v>
      </c>
      <c r="C85" s="170">
        <f t="shared" si="8"/>
        <v>105835</v>
      </c>
      <c r="D85" s="171" t="s">
        <v>145</v>
      </c>
      <c r="E85" s="171" t="s">
        <v>146</v>
      </c>
      <c r="F85" s="172" t="s">
        <v>22</v>
      </c>
      <c r="G85" s="172" t="s">
        <v>23</v>
      </c>
      <c r="H85" s="171" t="s">
        <v>28</v>
      </c>
      <c r="I85" s="173">
        <v>32385</v>
      </c>
      <c r="J85" s="172" t="s">
        <v>455</v>
      </c>
      <c r="K85" s="61">
        <v>105835</v>
      </c>
      <c r="L85" s="171" t="s">
        <v>51</v>
      </c>
      <c r="M85" s="171" t="s">
        <v>831</v>
      </c>
      <c r="N85" s="171" t="s">
        <v>831</v>
      </c>
      <c r="O85" s="60" t="e">
        <f>VLOOKUP(C85,'FIE-licenties'!$B:$C,2,FALSE)</f>
        <v>#N/A</v>
      </c>
      <c r="P85" s="56" t="e">
        <f>VLOOKUP(C85,Ranglijst!B:G,6,FALSE)</f>
        <v>#N/A</v>
      </c>
      <c r="Q85" s="56"/>
      <c r="R85" s="56" t="str">
        <f t="shared" si="9"/>
        <v>---</v>
      </c>
      <c r="S85" s="56">
        <f>IF(K85&lt;&gt;"",COUNTIF(aanmeldingen!D:D,schermers!K85),"")</f>
        <v>0</v>
      </c>
      <c r="T85" s="177" t="str">
        <f t="shared" ca="1" si="7"/>
        <v>18+</v>
      </c>
      <c r="U85" s="175"/>
      <c r="V85" s="78">
        <f ca="1">SUMIF(Scheidsbijdrage!B:B,schermers!C85,Scheidsbijdrage!P:P)</f>
        <v>0</v>
      </c>
      <c r="W85" s="175"/>
    </row>
    <row r="86" spans="1:23" x14ac:dyDescent="0.2">
      <c r="A86" s="71">
        <f t="shared" si="5"/>
        <v>85</v>
      </c>
      <c r="B86" s="71" t="str">
        <f t="shared" si="6"/>
        <v>GEVAERTCaroline</v>
      </c>
      <c r="C86" s="170">
        <f t="shared" si="8"/>
        <v>100530</v>
      </c>
      <c r="D86" s="171" t="s">
        <v>147</v>
      </c>
      <c r="E86" s="171" t="s">
        <v>148</v>
      </c>
      <c r="F86" s="171" t="s">
        <v>22</v>
      </c>
      <c r="G86" s="171" t="s">
        <v>23</v>
      </c>
      <c r="H86" s="171" t="s">
        <v>28</v>
      </c>
      <c r="I86" s="173">
        <v>32698</v>
      </c>
      <c r="J86" s="172" t="s">
        <v>97</v>
      </c>
      <c r="K86" s="61">
        <v>100530</v>
      </c>
      <c r="L86" s="171" t="s">
        <v>51</v>
      </c>
      <c r="M86" s="171" t="s">
        <v>831</v>
      </c>
      <c r="N86" s="171" t="s">
        <v>831</v>
      </c>
      <c r="O86" s="60" t="e">
        <f>VLOOKUP(C86,'FIE-licenties'!$B:$C,2,FALSE)</f>
        <v>#N/A</v>
      </c>
      <c r="P86" s="56" t="e">
        <f>VLOOKUP(C86,Ranglijst!B:G,6,FALSE)</f>
        <v>#N/A</v>
      </c>
      <c r="Q86" s="56"/>
      <c r="R86" s="56" t="str">
        <f t="shared" si="9"/>
        <v>---</v>
      </c>
      <c r="S86" s="56">
        <f>IF(K86&lt;&gt;"",COUNTIF(aanmeldingen!D:D,schermers!K86),"")</f>
        <v>0</v>
      </c>
      <c r="T86" s="177" t="str">
        <f t="shared" ca="1" si="7"/>
        <v>18+</v>
      </c>
      <c r="U86" s="175"/>
      <c r="V86" s="78">
        <f ca="1">SUMIF(Scheidsbijdrage!B:B,schermers!C86,Scheidsbijdrage!P:P)</f>
        <v>0</v>
      </c>
      <c r="W86" s="175"/>
    </row>
    <row r="87" spans="1:23" x14ac:dyDescent="0.2">
      <c r="A87" s="71">
        <f t="shared" si="5"/>
        <v>86</v>
      </c>
      <c r="B87" s="71" t="str">
        <f t="shared" si="6"/>
        <v>GHAFARIAli</v>
      </c>
      <c r="C87" s="170">
        <f t="shared" si="8"/>
        <v>112729</v>
      </c>
      <c r="D87" s="63" t="s">
        <v>2100</v>
      </c>
      <c r="E87" s="63" t="s">
        <v>149</v>
      </c>
      <c r="F87" s="171" t="s">
        <v>22</v>
      </c>
      <c r="G87" s="171" t="s">
        <v>26</v>
      </c>
      <c r="H87" s="171" t="s">
        <v>31</v>
      </c>
      <c r="I87" s="173">
        <v>28245</v>
      </c>
      <c r="J87" s="171" t="s">
        <v>449</v>
      </c>
      <c r="K87" s="59">
        <v>112729</v>
      </c>
      <c r="L87" s="171" t="s">
        <v>38</v>
      </c>
      <c r="M87" s="171" t="s">
        <v>831</v>
      </c>
      <c r="N87" s="171" t="s">
        <v>831</v>
      </c>
      <c r="O87" s="60" t="e">
        <f>VLOOKUP(C87,'FIE-licenties'!$B:$C,2,FALSE)</f>
        <v>#N/A</v>
      </c>
      <c r="P87" s="56" t="e">
        <f>VLOOKUP(C87,Ranglijst!B:G,6,FALSE)</f>
        <v>#N/A</v>
      </c>
      <c r="Q87" s="56"/>
      <c r="R87" s="56" t="str">
        <f t="shared" si="9"/>
        <v>---</v>
      </c>
      <c r="S87" s="56">
        <f>IF(K87&lt;&gt;"",COUNTIF(aanmeldingen!D:D,schermers!K87),"")</f>
        <v>0</v>
      </c>
      <c r="T87" s="177" t="str">
        <f t="shared" ca="1" si="7"/>
        <v>18+</v>
      </c>
      <c r="U87" s="175"/>
      <c r="V87" s="78">
        <f ca="1">SUMIF(Scheidsbijdrage!B:B,schermers!C87,Scheidsbijdrage!P:P)</f>
        <v>0</v>
      </c>
      <c r="W87" s="175"/>
    </row>
    <row r="88" spans="1:23" x14ac:dyDescent="0.2">
      <c r="A88" s="71">
        <f t="shared" si="5"/>
        <v>87</v>
      </c>
      <c r="B88" s="71" t="str">
        <f t="shared" si="6"/>
        <v>GLIMMERVEENAstrid</v>
      </c>
      <c r="C88" s="170">
        <f t="shared" si="8"/>
        <v>0</v>
      </c>
      <c r="D88" s="171" t="s">
        <v>150</v>
      </c>
      <c r="E88" s="171" t="s">
        <v>151</v>
      </c>
      <c r="F88" s="172" t="s">
        <v>22</v>
      </c>
      <c r="G88" s="172" t="s">
        <v>23</v>
      </c>
      <c r="H88" s="171" t="s">
        <v>24</v>
      </c>
      <c r="I88" s="173">
        <v>29951</v>
      </c>
      <c r="J88" s="172"/>
      <c r="K88" s="61"/>
      <c r="L88" s="171"/>
      <c r="M88" s="171" t="s">
        <v>831</v>
      </c>
      <c r="N88" s="171" t="s">
        <v>831</v>
      </c>
      <c r="O88" s="60" t="e">
        <f>VLOOKUP(C88,'FIE-licenties'!$B:$C,2,FALSE)</f>
        <v>#N/A</v>
      </c>
      <c r="P88" s="56" t="e">
        <f>VLOOKUP(C88,Ranglijst!B:G,6,FALSE)</f>
        <v>#N/A</v>
      </c>
      <c r="Q88" s="56"/>
      <c r="R88" s="56" t="str">
        <f t="shared" si="9"/>
        <v>---</v>
      </c>
      <c r="S88" s="56" t="str">
        <f>IF(K88&lt;&gt;"",COUNTIF(aanmeldingen!D:D,schermers!K88),"")</f>
        <v/>
      </c>
      <c r="T88" s="177" t="str">
        <f t="shared" ca="1" si="7"/>
        <v>18+</v>
      </c>
      <c r="U88" s="175"/>
      <c r="V88" s="78">
        <f ca="1">SUMIF(Scheidsbijdrage!B:B,schermers!C88,Scheidsbijdrage!P:P)</f>
        <v>0</v>
      </c>
      <c r="W88" s="175"/>
    </row>
    <row r="89" spans="1:23" x14ac:dyDescent="0.2">
      <c r="A89" s="71">
        <f t="shared" si="5"/>
        <v>88</v>
      </c>
      <c r="B89" s="71" t="str">
        <f t="shared" si="6"/>
        <v>GODDIJNEsther</v>
      </c>
      <c r="C89" s="170">
        <f t="shared" si="8"/>
        <v>111683</v>
      </c>
      <c r="D89" s="171" t="s">
        <v>736</v>
      </c>
      <c r="E89" s="171" t="s">
        <v>735</v>
      </c>
      <c r="F89" s="171" t="s">
        <v>22</v>
      </c>
      <c r="G89" s="171" t="s">
        <v>23</v>
      </c>
      <c r="H89" s="171" t="s">
        <v>28</v>
      </c>
      <c r="I89" s="173">
        <v>33751</v>
      </c>
      <c r="J89" s="171" t="s">
        <v>433</v>
      </c>
      <c r="K89" s="59">
        <v>111683</v>
      </c>
      <c r="L89" s="171" t="s">
        <v>51</v>
      </c>
      <c r="M89" s="171" t="s">
        <v>831</v>
      </c>
      <c r="N89" s="171" t="s">
        <v>831</v>
      </c>
      <c r="O89" s="60" t="e">
        <f>VLOOKUP(C89,'FIE-licenties'!$B:$C,2,FALSE)</f>
        <v>#N/A</v>
      </c>
      <c r="P89" s="56" t="e">
        <f>VLOOKUP(C89,Ranglijst!B:G,6,FALSE)</f>
        <v>#N/A</v>
      </c>
      <c r="Q89" s="56"/>
      <c r="R89" s="56" t="str">
        <f t="shared" si="9"/>
        <v>---</v>
      </c>
      <c r="S89" s="56">
        <f>IF(K89&lt;&gt;"",COUNTIF(aanmeldingen!D:D,schermers!K89),"")</f>
        <v>0</v>
      </c>
      <c r="T89" s="177" t="str">
        <f t="shared" ca="1" si="7"/>
        <v>18+</v>
      </c>
      <c r="U89" s="175"/>
      <c r="V89" s="78">
        <f ca="1">SUMIF(Scheidsbijdrage!B:B,schermers!C89,Scheidsbijdrage!P:P)</f>
        <v>0</v>
      </c>
      <c r="W89" s="175"/>
    </row>
    <row r="90" spans="1:23" x14ac:dyDescent="0.2">
      <c r="A90" s="71">
        <f t="shared" si="5"/>
        <v>89</v>
      </c>
      <c r="B90" s="71" t="str">
        <f t="shared" si="6"/>
        <v>GOEDHARTMike</v>
      </c>
      <c r="C90" s="170">
        <f t="shared" si="8"/>
        <v>107448</v>
      </c>
      <c r="D90" s="171" t="s">
        <v>152</v>
      </c>
      <c r="E90" s="171" t="s">
        <v>153</v>
      </c>
      <c r="F90" s="171" t="s">
        <v>22</v>
      </c>
      <c r="G90" s="171" t="s">
        <v>26</v>
      </c>
      <c r="H90" s="171" t="s">
        <v>31</v>
      </c>
      <c r="I90" s="173">
        <v>33774</v>
      </c>
      <c r="J90" s="171" t="s">
        <v>975</v>
      </c>
      <c r="K90" s="59">
        <v>107448</v>
      </c>
      <c r="L90" s="171" t="s">
        <v>38</v>
      </c>
      <c r="M90" s="171" t="s">
        <v>1177</v>
      </c>
      <c r="N90" s="171" t="s">
        <v>848</v>
      </c>
      <c r="O90" s="60" t="e">
        <f>VLOOKUP(C90,'FIE-licenties'!$B:$C,2,FALSE)</f>
        <v>#N/A</v>
      </c>
      <c r="P90" s="56" t="e">
        <f>VLOOKUP(C90,Ranglijst!B:G,6,FALSE)</f>
        <v>#N/A</v>
      </c>
      <c r="Q90" s="56"/>
      <c r="R90" s="56" t="str">
        <f t="shared" si="9"/>
        <v>---</v>
      </c>
      <c r="S90" s="56">
        <f>IF(K90&lt;&gt;"",COUNTIF(aanmeldingen!D:D,schermers!K90),"")</f>
        <v>0</v>
      </c>
      <c r="T90" s="177" t="str">
        <f t="shared" ca="1" si="7"/>
        <v>18+</v>
      </c>
      <c r="U90" s="175"/>
      <c r="V90" s="78">
        <f ca="1">SUMIF(Scheidsbijdrage!B:B,schermers!C90,Scheidsbijdrage!P:P)</f>
        <v>0</v>
      </c>
      <c r="W90" s="175"/>
    </row>
    <row r="91" spans="1:23" x14ac:dyDescent="0.2">
      <c r="A91" s="71">
        <f t="shared" si="5"/>
        <v>90</v>
      </c>
      <c r="B91" s="71" t="str">
        <f t="shared" si="6"/>
        <v>GOOSSENSRobbert</v>
      </c>
      <c r="C91" s="170">
        <f t="shared" si="8"/>
        <v>107657</v>
      </c>
      <c r="D91" s="171" t="s">
        <v>154</v>
      </c>
      <c r="E91" s="171" t="s">
        <v>155</v>
      </c>
      <c r="F91" s="171" t="s">
        <v>22</v>
      </c>
      <c r="G91" s="171" t="s">
        <v>26</v>
      </c>
      <c r="H91" s="171" t="s">
        <v>31</v>
      </c>
      <c r="J91" s="171" t="s">
        <v>975</v>
      </c>
      <c r="K91" s="61">
        <v>107657</v>
      </c>
      <c r="L91" s="171" t="s">
        <v>38</v>
      </c>
      <c r="M91" s="171" t="s">
        <v>831</v>
      </c>
      <c r="N91" s="171" t="s">
        <v>831</v>
      </c>
      <c r="O91" s="60" t="e">
        <f>VLOOKUP(C91,'FIE-licenties'!$B:$C,2,FALSE)</f>
        <v>#N/A</v>
      </c>
      <c r="P91" s="56" t="str">
        <f>VLOOKUP(C91,Ranglijst!B:G,6,FALSE)</f>
        <v>s.v. Surtout</v>
      </c>
      <c r="Q91" s="56"/>
      <c r="R91" s="56" t="str">
        <f t="shared" si="9"/>
        <v>XXX</v>
      </c>
      <c r="S91" s="56">
        <f>IF(K91&lt;&gt;"",COUNTIF(aanmeldingen!D:D,schermers!K91),"")</f>
        <v>0</v>
      </c>
      <c r="T91" s="177" t="str">
        <f t="shared" ca="1" si="7"/>
        <v>18+</v>
      </c>
      <c r="U91" s="175"/>
      <c r="V91" s="78">
        <f ca="1">SUMIF(Scheidsbijdrage!B:B,schermers!C91,Scheidsbijdrage!P:P)</f>
        <v>0</v>
      </c>
      <c r="W91" s="175"/>
    </row>
    <row r="92" spans="1:23" x14ac:dyDescent="0.2">
      <c r="A92" s="71">
        <f t="shared" si="5"/>
        <v>91</v>
      </c>
      <c r="B92" s="71" t="str">
        <f t="shared" si="6"/>
        <v>GRONERTAdam</v>
      </c>
      <c r="C92" s="170">
        <f t="shared" si="8"/>
        <v>112152</v>
      </c>
      <c r="D92" s="171" t="s">
        <v>443</v>
      </c>
      <c r="E92" s="171" t="s">
        <v>444</v>
      </c>
      <c r="F92" s="171" t="s">
        <v>22</v>
      </c>
      <c r="G92" s="171" t="s">
        <v>26</v>
      </c>
      <c r="H92" s="171" t="s">
        <v>24</v>
      </c>
      <c r="I92" s="173">
        <v>34174</v>
      </c>
      <c r="J92" s="171" t="s">
        <v>195</v>
      </c>
      <c r="K92" s="59">
        <v>112152</v>
      </c>
      <c r="L92" s="171" t="s">
        <v>38</v>
      </c>
      <c r="M92" s="171" t="s">
        <v>831</v>
      </c>
      <c r="N92" s="171" t="s">
        <v>831</v>
      </c>
      <c r="O92" s="60" t="e">
        <f>VLOOKUP(C92,'FIE-licenties'!$B:$C,2,FALSE)</f>
        <v>#N/A</v>
      </c>
      <c r="P92" s="56" t="e">
        <f>VLOOKUP(C92,Ranglijst!B:G,6,FALSE)</f>
        <v>#N/A</v>
      </c>
      <c r="Q92" s="56"/>
      <c r="R92" s="56" t="str">
        <f t="shared" si="9"/>
        <v>---</v>
      </c>
      <c r="S92" s="56">
        <f>IF(K92&lt;&gt;"",COUNTIF(aanmeldingen!D:D,schermers!K92),"")</f>
        <v>0</v>
      </c>
      <c r="T92" s="177" t="str">
        <f t="shared" ca="1" si="7"/>
        <v>18+</v>
      </c>
      <c r="U92" s="175"/>
      <c r="V92" s="78">
        <f ca="1">SUMIF(Scheidsbijdrage!B:B,schermers!C92,Scheidsbijdrage!P:P)</f>
        <v>0</v>
      </c>
      <c r="W92" s="175"/>
    </row>
    <row r="93" spans="1:23" x14ac:dyDescent="0.2">
      <c r="A93" s="71">
        <f t="shared" si="5"/>
        <v>92</v>
      </c>
      <c r="B93" s="71" t="str">
        <f t="shared" si="6"/>
        <v>HAAGMANLeon</v>
      </c>
      <c r="C93" s="170">
        <f t="shared" si="8"/>
        <v>107958</v>
      </c>
      <c r="D93" s="171" t="s">
        <v>156</v>
      </c>
      <c r="E93" s="171" t="s">
        <v>157</v>
      </c>
      <c r="F93" s="171" t="s">
        <v>22</v>
      </c>
      <c r="G93" s="171" t="s">
        <v>26</v>
      </c>
      <c r="H93" s="171" t="s">
        <v>28</v>
      </c>
      <c r="I93" s="173">
        <v>33536</v>
      </c>
      <c r="J93" s="171" t="s">
        <v>433</v>
      </c>
      <c r="K93" s="61">
        <v>107958</v>
      </c>
      <c r="L93" s="171" t="s">
        <v>51</v>
      </c>
      <c r="M93" s="171" t="s">
        <v>831</v>
      </c>
      <c r="N93" s="171" t="s">
        <v>831</v>
      </c>
      <c r="O93" s="60" t="e">
        <f>VLOOKUP(C93,'FIE-licenties'!$B:$C,2,FALSE)</f>
        <v>#N/A</v>
      </c>
      <c r="P93" s="56" t="e">
        <f>VLOOKUP(C93,Ranglijst!B:G,6,FALSE)</f>
        <v>#N/A</v>
      </c>
      <c r="Q93" s="56"/>
      <c r="R93" s="56" t="str">
        <f t="shared" si="9"/>
        <v>---</v>
      </c>
      <c r="S93" s="56">
        <f>IF(K93&lt;&gt;"",COUNTIF(aanmeldingen!D:D,schermers!K93),"")</f>
        <v>0</v>
      </c>
      <c r="T93" s="177" t="str">
        <f t="shared" ca="1" si="7"/>
        <v>18+</v>
      </c>
      <c r="U93" s="175"/>
      <c r="V93" s="78">
        <f ca="1">SUMIF(Scheidsbijdrage!B:B,schermers!C93,Scheidsbijdrage!P:P)</f>
        <v>0</v>
      </c>
      <c r="W93" s="175"/>
    </row>
    <row r="94" spans="1:23" x14ac:dyDescent="0.2">
      <c r="A94" s="71">
        <f t="shared" si="5"/>
        <v>93</v>
      </c>
      <c r="B94" s="71" t="str">
        <f t="shared" si="6"/>
        <v>HAVERKAMPSymke</v>
      </c>
      <c r="C94" s="170">
        <f t="shared" si="8"/>
        <v>0</v>
      </c>
      <c r="D94" s="171" t="s">
        <v>158</v>
      </c>
      <c r="E94" s="171" t="s">
        <v>159</v>
      </c>
      <c r="F94" s="172" t="s">
        <v>22</v>
      </c>
      <c r="G94" s="172" t="s">
        <v>26</v>
      </c>
      <c r="H94" s="171" t="s">
        <v>31</v>
      </c>
      <c r="I94" s="173">
        <v>28644</v>
      </c>
      <c r="J94" s="172"/>
      <c r="K94" s="61"/>
      <c r="L94" s="171"/>
      <c r="M94" s="171" t="s">
        <v>831</v>
      </c>
      <c r="N94" s="171" t="s">
        <v>831</v>
      </c>
      <c r="O94" s="60" t="e">
        <f>VLOOKUP(C94,'FIE-licenties'!$B:$C,2,FALSE)</f>
        <v>#N/A</v>
      </c>
      <c r="P94" s="56" t="e">
        <f>VLOOKUP(C94,Ranglijst!B:G,6,FALSE)</f>
        <v>#N/A</v>
      </c>
      <c r="Q94" s="56"/>
      <c r="R94" s="56" t="str">
        <f t="shared" si="9"/>
        <v>---</v>
      </c>
      <c r="S94" s="56" t="str">
        <f>IF(K94&lt;&gt;"",COUNTIF(aanmeldingen!D:D,schermers!K94),"")</f>
        <v/>
      </c>
      <c r="T94" s="177" t="str">
        <f t="shared" ca="1" si="7"/>
        <v>18+</v>
      </c>
      <c r="U94" s="175"/>
      <c r="V94" s="78">
        <f ca="1">SUMIF(Scheidsbijdrage!B:B,schermers!C94,Scheidsbijdrage!P:P)</f>
        <v>0</v>
      </c>
      <c r="W94" s="175"/>
    </row>
    <row r="95" spans="1:23" x14ac:dyDescent="0.2">
      <c r="A95" s="71">
        <f t="shared" si="5"/>
        <v>94</v>
      </c>
      <c r="B95" s="71" t="str">
        <f t="shared" si="6"/>
        <v>HEIJDTMarc</v>
      </c>
      <c r="C95" s="170">
        <f t="shared" si="8"/>
        <v>110311</v>
      </c>
      <c r="D95" s="171" t="s">
        <v>758</v>
      </c>
      <c r="E95" s="171" t="s">
        <v>85</v>
      </c>
      <c r="F95" s="171" t="s">
        <v>22</v>
      </c>
      <c r="G95" s="171" t="s">
        <v>26</v>
      </c>
      <c r="H95" s="171" t="s">
        <v>24</v>
      </c>
      <c r="I95" s="173">
        <v>22872</v>
      </c>
      <c r="J95" s="171" t="s">
        <v>467</v>
      </c>
      <c r="K95" s="59">
        <v>110311</v>
      </c>
      <c r="L95" s="171"/>
      <c r="M95" s="171" t="s">
        <v>831</v>
      </c>
      <c r="N95" s="171" t="s">
        <v>831</v>
      </c>
      <c r="O95" s="60" t="e">
        <f>VLOOKUP(C95,'FIE-licenties'!$B:$C,2,FALSE)</f>
        <v>#N/A</v>
      </c>
      <c r="P95" s="56" t="e">
        <f>VLOOKUP(C95,Ranglijst!B:G,6,FALSE)</f>
        <v>#N/A</v>
      </c>
      <c r="Q95" s="56"/>
      <c r="R95" s="56" t="str">
        <f t="shared" si="9"/>
        <v>---</v>
      </c>
      <c r="S95" s="56">
        <f>IF(K95&lt;&gt;"",COUNTIF(aanmeldingen!D:D,schermers!K95),"")</f>
        <v>0</v>
      </c>
      <c r="T95" s="177" t="str">
        <f t="shared" ca="1" si="7"/>
        <v>18+</v>
      </c>
      <c r="U95" s="175"/>
      <c r="V95" s="78">
        <f ca="1">SUMIF(Scheidsbijdrage!B:B,schermers!C95,Scheidsbijdrage!P:P)</f>
        <v>0</v>
      </c>
      <c r="W95" s="175"/>
    </row>
    <row r="96" spans="1:23" x14ac:dyDescent="0.2">
      <c r="A96" s="71">
        <f t="shared" si="5"/>
        <v>95</v>
      </c>
      <c r="B96" s="71" t="str">
        <f t="shared" si="6"/>
        <v>HEINENEva</v>
      </c>
      <c r="C96" s="170">
        <f t="shared" si="8"/>
        <v>0</v>
      </c>
      <c r="D96" s="171" t="s">
        <v>160</v>
      </c>
      <c r="E96" s="171" t="s">
        <v>161</v>
      </c>
      <c r="F96" s="172" t="s">
        <v>22</v>
      </c>
      <c r="G96" s="172" t="s">
        <v>23</v>
      </c>
      <c r="H96" s="171" t="s">
        <v>28</v>
      </c>
      <c r="I96" s="173">
        <v>29905</v>
      </c>
      <c r="J96" s="172"/>
      <c r="K96" s="61"/>
      <c r="L96" s="171"/>
      <c r="M96" s="171" t="s">
        <v>831</v>
      </c>
      <c r="N96" s="171" t="s">
        <v>831</v>
      </c>
      <c r="O96" s="60" t="e">
        <f>VLOOKUP(C96,'FIE-licenties'!$B:$C,2,FALSE)</f>
        <v>#N/A</v>
      </c>
      <c r="P96" s="56" t="e">
        <f>VLOOKUP(C96,Ranglijst!B:G,6,FALSE)</f>
        <v>#N/A</v>
      </c>
      <c r="Q96" s="56"/>
      <c r="R96" s="56" t="str">
        <f t="shared" si="9"/>
        <v>---</v>
      </c>
      <c r="S96" s="56" t="str">
        <f>IF(K96&lt;&gt;"",COUNTIF(aanmeldingen!D:D,schermers!K96),"")</f>
        <v/>
      </c>
      <c r="T96" s="177" t="str">
        <f t="shared" ca="1" si="7"/>
        <v>18+</v>
      </c>
      <c r="U96" s="175"/>
      <c r="V96" s="78">
        <f ca="1">SUMIF(Scheidsbijdrage!B:B,schermers!C96,Scheidsbijdrage!P:P)</f>
        <v>0</v>
      </c>
      <c r="W96" s="175"/>
    </row>
    <row r="97" spans="1:23" x14ac:dyDescent="0.2">
      <c r="A97" s="71">
        <f t="shared" si="5"/>
        <v>96</v>
      </c>
      <c r="B97" s="71" t="str">
        <f t="shared" si="6"/>
        <v>HEITBRINKMarijn</v>
      </c>
      <c r="C97" s="170">
        <f t="shared" si="8"/>
        <v>111463</v>
      </c>
      <c r="D97" s="171" t="s">
        <v>804</v>
      </c>
      <c r="E97" s="171" t="s">
        <v>101</v>
      </c>
      <c r="F97" s="171" t="s">
        <v>22</v>
      </c>
      <c r="G97" s="171" t="s">
        <v>26</v>
      </c>
      <c r="H97" s="171" t="s">
        <v>28</v>
      </c>
      <c r="I97" s="173">
        <v>35805</v>
      </c>
      <c r="J97" s="171" t="s">
        <v>32</v>
      </c>
      <c r="K97" s="59">
        <v>111463</v>
      </c>
      <c r="L97" s="171"/>
      <c r="M97" s="171" t="s">
        <v>831</v>
      </c>
      <c r="N97" s="171" t="s">
        <v>831</v>
      </c>
      <c r="O97" s="60" t="e">
        <f>VLOOKUP(C97,'FIE-licenties'!$B:$C,2,FALSE)</f>
        <v>#N/A</v>
      </c>
      <c r="P97" s="56" t="e">
        <f>VLOOKUP(C97,Ranglijst!B:G,6,FALSE)</f>
        <v>#N/A</v>
      </c>
      <c r="Q97" s="56"/>
      <c r="R97" s="56" t="str">
        <f t="shared" si="9"/>
        <v>---</v>
      </c>
      <c r="S97" s="56">
        <f>IF(K97&lt;&gt;"",COUNTIF(aanmeldingen!D:D,schermers!K97),"")</f>
        <v>0</v>
      </c>
      <c r="T97" s="177" t="str">
        <f t="shared" ca="1" si="7"/>
        <v>18+</v>
      </c>
      <c r="U97" s="175"/>
      <c r="V97" s="78">
        <f ca="1">SUMIF(Scheidsbijdrage!B:B,schermers!C97,Scheidsbijdrage!P:P)</f>
        <v>0</v>
      </c>
      <c r="W97" s="175"/>
    </row>
    <row r="98" spans="1:23" x14ac:dyDescent="0.2">
      <c r="A98" s="71">
        <f t="shared" si="5"/>
        <v>97</v>
      </c>
      <c r="B98" s="71" t="str">
        <f t="shared" si="6"/>
        <v>HENDRIKSSanne</v>
      </c>
      <c r="C98" s="170">
        <f t="shared" si="8"/>
        <v>111414</v>
      </c>
      <c r="D98" s="171" t="s">
        <v>619</v>
      </c>
      <c r="E98" s="171" t="s">
        <v>138</v>
      </c>
      <c r="F98" s="171" t="s">
        <v>22</v>
      </c>
      <c r="G98" s="171" t="s">
        <v>23</v>
      </c>
      <c r="H98" s="171" t="s">
        <v>24</v>
      </c>
      <c r="I98" s="173">
        <v>34429</v>
      </c>
      <c r="J98" s="171" t="s">
        <v>403</v>
      </c>
      <c r="K98" s="59">
        <v>111414</v>
      </c>
      <c r="L98" s="171" t="s">
        <v>38</v>
      </c>
      <c r="M98" s="171" t="s">
        <v>831</v>
      </c>
      <c r="N98" s="171" t="s">
        <v>831</v>
      </c>
      <c r="O98" s="60" t="e">
        <f>VLOOKUP(C98,'FIE-licenties'!$B:$C,2,FALSE)</f>
        <v>#N/A</v>
      </c>
      <c r="P98" s="56" t="e">
        <f>VLOOKUP(C98,Ranglijst!B:G,6,FALSE)</f>
        <v>#N/A</v>
      </c>
      <c r="Q98" s="56"/>
      <c r="R98" s="56" t="str">
        <f t="shared" si="9"/>
        <v>---</v>
      </c>
      <c r="S98" s="56">
        <f>IF(K98&lt;&gt;"",COUNTIF(aanmeldingen!D:D,schermers!K98),"")</f>
        <v>0</v>
      </c>
      <c r="T98" s="177" t="str">
        <f t="shared" ca="1" si="7"/>
        <v>18+</v>
      </c>
      <c r="U98" s="175"/>
      <c r="V98" s="78">
        <f ca="1">SUMIF(Scheidsbijdrage!B:B,schermers!C98,Scheidsbijdrage!P:P)</f>
        <v>0</v>
      </c>
      <c r="W98" s="175"/>
    </row>
    <row r="99" spans="1:23" x14ac:dyDescent="0.2">
      <c r="A99" s="71">
        <f t="shared" si="5"/>
        <v>98</v>
      </c>
      <c r="B99" s="71" t="str">
        <f t="shared" si="6"/>
        <v>HENSENKayli</v>
      </c>
      <c r="C99" s="170">
        <f t="shared" si="8"/>
        <v>109514</v>
      </c>
      <c r="D99" s="62" t="s">
        <v>162</v>
      </c>
      <c r="E99" s="62" t="s">
        <v>163</v>
      </c>
      <c r="F99" s="171" t="s">
        <v>22</v>
      </c>
      <c r="G99" s="171" t="s">
        <v>23</v>
      </c>
      <c r="H99" s="171" t="s">
        <v>24</v>
      </c>
      <c r="I99" s="173">
        <v>34009</v>
      </c>
      <c r="J99" s="172" t="s">
        <v>459</v>
      </c>
      <c r="K99" s="59">
        <v>109514</v>
      </c>
      <c r="L99" s="171" t="s">
        <v>38</v>
      </c>
      <c r="M99" s="171" t="s">
        <v>831</v>
      </c>
      <c r="N99" s="171" t="s">
        <v>831</v>
      </c>
      <c r="O99" s="60" t="e">
        <f>VLOOKUP(C99,'FIE-licenties'!$B:$C,2,FALSE)</f>
        <v>#N/A</v>
      </c>
      <c r="P99" s="56" t="e">
        <f>VLOOKUP(C99,Ranglijst!B:G,6,FALSE)</f>
        <v>#N/A</v>
      </c>
      <c r="Q99" s="56"/>
      <c r="R99" s="56" t="str">
        <f t="shared" si="9"/>
        <v>---</v>
      </c>
      <c r="S99" s="56">
        <f>IF(K99&lt;&gt;"",COUNTIF(aanmeldingen!D:D,schermers!K99),"")</f>
        <v>0</v>
      </c>
      <c r="T99" s="177" t="str">
        <f t="shared" ca="1" si="7"/>
        <v>18+</v>
      </c>
      <c r="U99" s="175"/>
      <c r="V99" s="78">
        <f ca="1">SUMIF(Scheidsbijdrage!B:B,schermers!C99,Scheidsbijdrage!P:P)</f>
        <v>0</v>
      </c>
      <c r="W99" s="175"/>
    </row>
    <row r="100" spans="1:23" x14ac:dyDescent="0.2">
      <c r="A100" s="71">
        <f t="shared" si="5"/>
        <v>99</v>
      </c>
      <c r="B100" s="71" t="str">
        <f t="shared" si="6"/>
        <v>HENTENAARJoke</v>
      </c>
      <c r="C100" s="170">
        <f t="shared" si="8"/>
        <v>109886</v>
      </c>
      <c r="D100" s="62" t="s">
        <v>164</v>
      </c>
      <c r="E100" s="62" t="s">
        <v>165</v>
      </c>
      <c r="F100" s="171" t="s">
        <v>22</v>
      </c>
      <c r="G100" s="171" t="s">
        <v>23</v>
      </c>
      <c r="H100" s="171" t="s">
        <v>28</v>
      </c>
      <c r="I100" s="173">
        <v>13775</v>
      </c>
      <c r="J100" s="171" t="s">
        <v>125</v>
      </c>
      <c r="K100" s="59">
        <v>109886</v>
      </c>
      <c r="L100" s="171" t="s">
        <v>38</v>
      </c>
      <c r="M100" s="171" t="s">
        <v>831</v>
      </c>
      <c r="N100" s="171" t="s">
        <v>831</v>
      </c>
      <c r="O100" s="60" t="e">
        <f>VLOOKUP(C100,'FIE-licenties'!$B:$C,2,FALSE)</f>
        <v>#N/A</v>
      </c>
      <c r="P100" s="56" t="e">
        <f>VLOOKUP(C100,Ranglijst!B:G,6,FALSE)</f>
        <v>#N/A</v>
      </c>
      <c r="Q100" s="56"/>
      <c r="R100" s="56" t="str">
        <f t="shared" si="9"/>
        <v>---</v>
      </c>
      <c r="S100" s="56">
        <f>IF(K100&lt;&gt;"",COUNTIF(aanmeldingen!D:D,schermers!K100),"")</f>
        <v>0</v>
      </c>
      <c r="T100" s="177" t="str">
        <f t="shared" ca="1" si="7"/>
        <v>18+</v>
      </c>
      <c r="U100" s="175"/>
      <c r="V100" s="78">
        <f ca="1">SUMIF(Scheidsbijdrage!B:B,schermers!C100,Scheidsbijdrage!P:P)</f>
        <v>0</v>
      </c>
      <c r="W100" s="175"/>
    </row>
    <row r="101" spans="1:23" x14ac:dyDescent="0.2">
      <c r="A101" s="71">
        <f t="shared" si="5"/>
        <v>100</v>
      </c>
      <c r="B101" s="71" t="str">
        <f t="shared" si="6"/>
        <v>HERSBACHTom</v>
      </c>
      <c r="C101" s="170">
        <f t="shared" si="8"/>
        <v>112091</v>
      </c>
      <c r="D101" s="171" t="s">
        <v>446</v>
      </c>
      <c r="E101" s="171" t="s">
        <v>64</v>
      </c>
      <c r="F101" s="171" t="s">
        <v>22</v>
      </c>
      <c r="G101" s="171" t="s">
        <v>26</v>
      </c>
      <c r="H101" s="171" t="s">
        <v>24</v>
      </c>
      <c r="I101" s="173">
        <v>34507</v>
      </c>
      <c r="J101" s="171" t="s">
        <v>403</v>
      </c>
      <c r="K101" s="59">
        <v>112091</v>
      </c>
      <c r="L101" s="171" t="s">
        <v>38</v>
      </c>
      <c r="M101" s="171" t="s">
        <v>831</v>
      </c>
      <c r="N101" s="171" t="s">
        <v>831</v>
      </c>
      <c r="O101" s="60" t="e">
        <f>VLOOKUP(C101,'FIE-licenties'!$B:$C,2,FALSE)</f>
        <v>#N/A</v>
      </c>
      <c r="P101" s="56" t="e">
        <f>VLOOKUP(C101,Ranglijst!B:G,6,FALSE)</f>
        <v>#N/A</v>
      </c>
      <c r="Q101" s="56"/>
      <c r="R101" s="56" t="str">
        <f t="shared" si="9"/>
        <v>---</v>
      </c>
      <c r="S101" s="56">
        <f>IF(K101&lt;&gt;"",COUNTIF(aanmeldingen!D:D,schermers!K101),"")</f>
        <v>0</v>
      </c>
      <c r="T101" s="177" t="str">
        <f t="shared" ca="1" si="7"/>
        <v>18+</v>
      </c>
      <c r="U101" s="175"/>
      <c r="V101" s="78">
        <f ca="1">SUMIF(Scheidsbijdrage!B:B,schermers!C101,Scheidsbijdrage!P:P)</f>
        <v>0</v>
      </c>
      <c r="W101" s="175"/>
    </row>
    <row r="102" spans="1:23" x14ac:dyDescent="0.2">
      <c r="A102" s="71">
        <f t="shared" si="5"/>
        <v>101</v>
      </c>
      <c r="B102" s="71" t="str">
        <f t="shared" si="6"/>
        <v>HOFMANS-CLARKJos</v>
      </c>
      <c r="C102" s="170">
        <f t="shared" si="8"/>
        <v>0</v>
      </c>
      <c r="D102" s="171" t="s">
        <v>166</v>
      </c>
      <c r="E102" s="171" t="s">
        <v>167</v>
      </c>
      <c r="F102" s="172" t="s">
        <v>22</v>
      </c>
      <c r="G102" s="172" t="s">
        <v>23</v>
      </c>
      <c r="H102" s="171" t="s">
        <v>24</v>
      </c>
      <c r="I102" s="173">
        <v>23687</v>
      </c>
      <c r="J102" s="172"/>
      <c r="K102" s="61"/>
      <c r="L102" s="171"/>
      <c r="M102" s="171" t="s">
        <v>831</v>
      </c>
      <c r="N102" s="171" t="s">
        <v>831</v>
      </c>
      <c r="O102" s="60" t="e">
        <f>VLOOKUP(C102,'FIE-licenties'!$B:$C,2,FALSE)</f>
        <v>#N/A</v>
      </c>
      <c r="P102" s="56" t="e">
        <f>VLOOKUP(C102,Ranglijst!B:G,6,FALSE)</f>
        <v>#N/A</v>
      </c>
      <c r="Q102" s="56"/>
      <c r="R102" s="56" t="str">
        <f t="shared" si="9"/>
        <v>---</v>
      </c>
      <c r="S102" s="56" t="str">
        <f>IF(K102&lt;&gt;"",COUNTIF(aanmeldingen!D:D,schermers!K102),"")</f>
        <v/>
      </c>
      <c r="T102" s="177" t="str">
        <f t="shared" ca="1" si="7"/>
        <v>18+</v>
      </c>
      <c r="U102" s="175"/>
      <c r="V102" s="78">
        <f ca="1">SUMIF(Scheidsbijdrage!B:B,schermers!C102,Scheidsbijdrage!P:P)</f>
        <v>0</v>
      </c>
      <c r="W102" s="175"/>
    </row>
    <row r="103" spans="1:23" x14ac:dyDescent="0.2">
      <c r="A103" s="71">
        <f t="shared" si="5"/>
        <v>102</v>
      </c>
      <c r="B103" s="71" t="str">
        <f t="shared" si="6"/>
        <v>HOLSTEGEArnaud</v>
      </c>
      <c r="C103" s="170">
        <f t="shared" si="8"/>
        <v>102802</v>
      </c>
      <c r="D103" s="171" t="s">
        <v>168</v>
      </c>
      <c r="E103" s="171" t="s">
        <v>169</v>
      </c>
      <c r="F103" s="172" t="s">
        <v>22</v>
      </c>
      <c r="G103" s="172" t="s">
        <v>26</v>
      </c>
      <c r="H103" s="171" t="s">
        <v>24</v>
      </c>
      <c r="I103" s="173">
        <v>30083</v>
      </c>
      <c r="J103" s="172" t="s">
        <v>97</v>
      </c>
      <c r="K103" s="61">
        <v>102802</v>
      </c>
      <c r="L103" s="171" t="s">
        <v>51</v>
      </c>
      <c r="M103" s="171" t="s">
        <v>831</v>
      </c>
      <c r="N103" s="171" t="s">
        <v>831</v>
      </c>
      <c r="O103" s="60" t="e">
        <f>VLOOKUP(C103,'FIE-licenties'!$B:$C,2,FALSE)</f>
        <v>#N/A</v>
      </c>
      <c r="P103" s="56" t="e">
        <f>VLOOKUP(C103,Ranglijst!B:G,6,FALSE)</f>
        <v>#N/A</v>
      </c>
      <c r="Q103" s="56"/>
      <c r="R103" s="56" t="str">
        <f t="shared" si="9"/>
        <v>---</v>
      </c>
      <c r="S103" s="56">
        <f>IF(K103&lt;&gt;"",COUNTIF(aanmeldingen!D:D,schermers!K103),"")</f>
        <v>0</v>
      </c>
      <c r="T103" s="177" t="str">
        <f t="shared" ca="1" si="7"/>
        <v>18+</v>
      </c>
      <c r="U103" s="175"/>
      <c r="V103" s="78">
        <f ca="1">SUMIF(Scheidsbijdrage!B:B,schermers!C103,Scheidsbijdrage!P:P)</f>
        <v>0</v>
      </c>
      <c r="W103" s="175"/>
    </row>
    <row r="104" spans="1:23" x14ac:dyDescent="0.2">
      <c r="A104" s="71">
        <f t="shared" si="5"/>
        <v>103</v>
      </c>
      <c r="B104" s="71" t="str">
        <f t="shared" si="6"/>
        <v>HOOGENDOORNAmber</v>
      </c>
      <c r="C104" s="170">
        <f t="shared" si="8"/>
        <v>108934</v>
      </c>
      <c r="D104" s="171" t="s">
        <v>170</v>
      </c>
      <c r="E104" s="171" t="s">
        <v>171</v>
      </c>
      <c r="F104" s="171" t="s">
        <v>22</v>
      </c>
      <c r="G104" s="171" t="s">
        <v>23</v>
      </c>
      <c r="H104" s="171" t="s">
        <v>24</v>
      </c>
      <c r="I104" s="173">
        <v>33743</v>
      </c>
      <c r="J104" s="171" t="s">
        <v>1085</v>
      </c>
      <c r="K104" s="59">
        <v>108934</v>
      </c>
      <c r="L104" s="171" t="s">
        <v>38</v>
      </c>
      <c r="M104" s="171" t="s">
        <v>831</v>
      </c>
      <c r="N104" s="171" t="s">
        <v>831</v>
      </c>
      <c r="O104" s="60" t="e">
        <f>VLOOKUP(C104,'FIE-licenties'!$B:$C,2,FALSE)</f>
        <v>#N/A</v>
      </c>
      <c r="P104" s="56" t="e">
        <f>VLOOKUP(C104,Ranglijst!B:G,6,FALSE)</f>
        <v>#N/A</v>
      </c>
      <c r="Q104" s="56"/>
      <c r="R104" s="56" t="str">
        <f t="shared" si="9"/>
        <v>---</v>
      </c>
      <c r="S104" s="56">
        <f>IF(K104&lt;&gt;"",COUNTIF(aanmeldingen!D:D,schermers!K104),"")</f>
        <v>0</v>
      </c>
      <c r="T104" s="177" t="str">
        <f t="shared" ca="1" si="7"/>
        <v>18+</v>
      </c>
      <c r="U104" s="175"/>
      <c r="V104" s="78">
        <f ca="1">SUMIF(Scheidsbijdrage!B:B,schermers!C104,Scheidsbijdrage!P:P)</f>
        <v>0</v>
      </c>
      <c r="W104" s="175"/>
    </row>
    <row r="105" spans="1:23" x14ac:dyDescent="0.2">
      <c r="A105" s="71">
        <f t="shared" si="5"/>
        <v>104</v>
      </c>
      <c r="B105" s="71" t="str">
        <f t="shared" si="6"/>
        <v>INT HOLJohannes</v>
      </c>
      <c r="C105" s="170">
        <f t="shared" si="8"/>
        <v>0</v>
      </c>
      <c r="D105" s="171" t="s">
        <v>172</v>
      </c>
      <c r="E105" s="171" t="s">
        <v>173</v>
      </c>
      <c r="F105" s="172" t="s">
        <v>22</v>
      </c>
      <c r="G105" s="172" t="s">
        <v>26</v>
      </c>
      <c r="H105" s="171" t="s">
        <v>24</v>
      </c>
      <c r="I105" s="173">
        <v>28631</v>
      </c>
      <c r="J105" s="172"/>
      <c r="K105" s="61"/>
      <c r="L105" s="171"/>
      <c r="M105" s="171" t="s">
        <v>831</v>
      </c>
      <c r="N105" s="171" t="s">
        <v>831</v>
      </c>
      <c r="O105" s="60" t="e">
        <f>VLOOKUP(C105,'FIE-licenties'!$B:$C,2,FALSE)</f>
        <v>#N/A</v>
      </c>
      <c r="P105" s="56" t="e">
        <f>VLOOKUP(C105,Ranglijst!B:G,6,FALSE)</f>
        <v>#N/A</v>
      </c>
      <c r="Q105" s="56"/>
      <c r="R105" s="56" t="str">
        <f t="shared" si="9"/>
        <v>---</v>
      </c>
      <c r="S105" s="56" t="str">
        <f>IF(K105&lt;&gt;"",COUNTIF(aanmeldingen!D:D,schermers!K105),"")</f>
        <v/>
      </c>
      <c r="T105" s="177" t="str">
        <f t="shared" ca="1" si="7"/>
        <v>18+</v>
      </c>
      <c r="U105" s="175"/>
      <c r="V105" s="78">
        <f ca="1">SUMIF(Scheidsbijdrage!B:B,schermers!C105,Scheidsbijdrage!P:P)</f>
        <v>0</v>
      </c>
      <c r="W105" s="175"/>
    </row>
    <row r="106" spans="1:23" x14ac:dyDescent="0.2">
      <c r="A106" s="71">
        <f t="shared" si="5"/>
        <v>105</v>
      </c>
      <c r="B106" s="71" t="str">
        <f t="shared" si="6"/>
        <v>JACOBSJurriaan</v>
      </c>
      <c r="C106" s="170">
        <f t="shared" si="8"/>
        <v>101274</v>
      </c>
      <c r="D106" s="171" t="s">
        <v>174</v>
      </c>
      <c r="E106" s="171" t="s">
        <v>175</v>
      </c>
      <c r="F106" s="171" t="s">
        <v>22</v>
      </c>
      <c r="G106" s="171" t="s">
        <v>26</v>
      </c>
      <c r="H106" s="171" t="s">
        <v>24</v>
      </c>
      <c r="J106" s="172" t="s">
        <v>460</v>
      </c>
      <c r="K106" s="61">
        <v>101274</v>
      </c>
      <c r="L106" s="171" t="s">
        <v>38</v>
      </c>
      <c r="M106" s="171" t="s">
        <v>831</v>
      </c>
      <c r="N106" s="171" t="s">
        <v>831</v>
      </c>
      <c r="O106" s="60" t="e">
        <f>VLOOKUP(C106,'FIE-licenties'!$B:$C,2,FALSE)</f>
        <v>#N/A</v>
      </c>
      <c r="P106" s="56" t="e">
        <f>VLOOKUP(C106,Ranglijst!B:G,6,FALSE)</f>
        <v>#N/A</v>
      </c>
      <c r="Q106" s="56"/>
      <c r="R106" s="56" t="str">
        <f t="shared" si="9"/>
        <v>---</v>
      </c>
      <c r="S106" s="56">
        <f>IF(K106&lt;&gt;"",COUNTIF(aanmeldingen!D:D,schermers!K106),"")</f>
        <v>0</v>
      </c>
      <c r="T106" s="177" t="str">
        <f t="shared" ca="1" si="7"/>
        <v>18+</v>
      </c>
      <c r="U106" s="175"/>
      <c r="V106" s="78">
        <f ca="1">SUMIF(Scheidsbijdrage!B:B,schermers!C106,Scheidsbijdrage!P:P)</f>
        <v>0</v>
      </c>
      <c r="W106" s="175"/>
    </row>
    <row r="107" spans="1:23" x14ac:dyDescent="0.2">
      <c r="A107" s="71">
        <f t="shared" si="5"/>
        <v>106</v>
      </c>
      <c r="B107" s="71" t="str">
        <f t="shared" si="6"/>
        <v>JAHNCheryl</v>
      </c>
      <c r="C107" s="170">
        <f t="shared" si="8"/>
        <v>100532</v>
      </c>
      <c r="D107" s="171" t="s">
        <v>176</v>
      </c>
      <c r="E107" s="171" t="s">
        <v>102</v>
      </c>
      <c r="F107" s="172" t="s">
        <v>22</v>
      </c>
      <c r="G107" s="172" t="s">
        <v>23</v>
      </c>
      <c r="H107" s="171" t="s">
        <v>24</v>
      </c>
      <c r="I107" s="173">
        <v>33398</v>
      </c>
      <c r="J107" s="172" t="s">
        <v>461</v>
      </c>
      <c r="K107" s="61">
        <v>100532</v>
      </c>
      <c r="L107" s="171"/>
      <c r="M107" s="171" t="s">
        <v>831</v>
      </c>
      <c r="N107" s="171" t="s">
        <v>831</v>
      </c>
      <c r="O107" s="60" t="e">
        <f>VLOOKUP(C107,'FIE-licenties'!$B:$C,2,FALSE)</f>
        <v>#N/A</v>
      </c>
      <c r="P107" s="56" t="e">
        <f>VLOOKUP(C107,Ranglijst!B:G,6,FALSE)</f>
        <v>#N/A</v>
      </c>
      <c r="Q107" s="56"/>
      <c r="R107" s="56" t="str">
        <f t="shared" si="9"/>
        <v>---</v>
      </c>
      <c r="S107" s="56">
        <f>IF(K107&lt;&gt;"",COUNTIF(aanmeldingen!D:D,schermers!K107),"")</f>
        <v>0</v>
      </c>
      <c r="T107" s="177" t="str">
        <f t="shared" ca="1" si="7"/>
        <v>18+</v>
      </c>
      <c r="U107" s="175"/>
      <c r="V107" s="78">
        <f ca="1">SUMIF(Scheidsbijdrage!B:B,schermers!C107,Scheidsbijdrage!P:P)</f>
        <v>0</v>
      </c>
      <c r="W107" s="175"/>
    </row>
    <row r="108" spans="1:23" x14ac:dyDescent="0.2">
      <c r="A108" s="71">
        <f t="shared" si="5"/>
        <v>107</v>
      </c>
      <c r="B108" s="71" t="str">
        <f t="shared" si="6"/>
        <v>JAHNSvenja</v>
      </c>
      <c r="C108" s="170">
        <f t="shared" si="8"/>
        <v>109823</v>
      </c>
      <c r="D108" s="171" t="s">
        <v>176</v>
      </c>
      <c r="E108" s="171" t="s">
        <v>177</v>
      </c>
      <c r="F108" s="171" t="s">
        <v>22</v>
      </c>
      <c r="G108" s="171" t="s">
        <v>23</v>
      </c>
      <c r="H108" s="171" t="s">
        <v>28</v>
      </c>
      <c r="I108" s="173">
        <v>35174</v>
      </c>
      <c r="J108" s="171" t="s">
        <v>750</v>
      </c>
      <c r="K108" s="59">
        <v>109823</v>
      </c>
      <c r="L108" s="171" t="s">
        <v>38</v>
      </c>
      <c r="M108" s="171" t="s">
        <v>831</v>
      </c>
      <c r="N108" s="171" t="s">
        <v>831</v>
      </c>
      <c r="O108" s="60" t="e">
        <f>VLOOKUP(C108,'FIE-licenties'!$B:$C,2,FALSE)</f>
        <v>#N/A</v>
      </c>
      <c r="P108" s="56" t="e">
        <f>VLOOKUP(C108,Ranglijst!B:G,6,FALSE)</f>
        <v>#N/A</v>
      </c>
      <c r="Q108" s="56"/>
      <c r="R108" s="56" t="str">
        <f t="shared" si="9"/>
        <v>---</v>
      </c>
      <c r="S108" s="56">
        <f>IF(K108&lt;&gt;"",COUNTIF(aanmeldingen!D:D,schermers!K108),"")</f>
        <v>0</v>
      </c>
      <c r="T108" s="177" t="str">
        <f t="shared" ca="1" si="7"/>
        <v>18+</v>
      </c>
      <c r="U108" s="175"/>
      <c r="V108" s="78">
        <f ca="1">SUMIF(Scheidsbijdrage!B:B,schermers!C108,Scheidsbijdrage!P:P)</f>
        <v>0</v>
      </c>
      <c r="W108" s="175"/>
    </row>
    <row r="109" spans="1:23" x14ac:dyDescent="0.2">
      <c r="A109" s="71">
        <f t="shared" si="5"/>
        <v>108</v>
      </c>
      <c r="B109" s="71" t="str">
        <f t="shared" si="6"/>
        <v>JAINATHSINGHEdgar</v>
      </c>
      <c r="C109" s="170">
        <f t="shared" si="8"/>
        <v>109702</v>
      </c>
      <c r="D109" s="171" t="s">
        <v>637</v>
      </c>
      <c r="E109" s="171" t="s">
        <v>386</v>
      </c>
      <c r="F109" s="171" t="s">
        <v>22</v>
      </c>
      <c r="G109" s="171" t="s">
        <v>26</v>
      </c>
      <c r="H109" s="171" t="s">
        <v>28</v>
      </c>
      <c r="I109" s="173">
        <v>34731</v>
      </c>
      <c r="J109" s="171" t="s">
        <v>1209</v>
      </c>
      <c r="K109" s="59">
        <v>109702</v>
      </c>
      <c r="L109" s="171" t="s">
        <v>38</v>
      </c>
      <c r="M109" s="171" t="s">
        <v>831</v>
      </c>
      <c r="N109" s="171" t="s">
        <v>831</v>
      </c>
      <c r="O109" s="60" t="e">
        <f>VLOOKUP(C109,'FIE-licenties'!$B:$C,2,FALSE)</f>
        <v>#N/A</v>
      </c>
      <c r="P109" s="56" t="str">
        <f>VLOOKUP(C109,Ranglijst!B:G,6,FALSE)</f>
        <v>s.v. En Cavant</v>
      </c>
      <c r="Q109" s="56"/>
      <c r="R109" s="56" t="str">
        <f t="shared" si="9"/>
        <v>XXX</v>
      </c>
      <c r="S109" s="56">
        <f>IF(K109&lt;&gt;"",COUNTIF(aanmeldingen!D:D,schermers!K109),"")</f>
        <v>0</v>
      </c>
      <c r="T109" s="177" t="str">
        <f t="shared" ca="1" si="7"/>
        <v>18+</v>
      </c>
      <c r="U109" s="175"/>
      <c r="V109" s="78">
        <f ca="1">SUMIF(Scheidsbijdrage!B:B,schermers!C109,Scheidsbijdrage!P:P)</f>
        <v>0</v>
      </c>
      <c r="W109" s="175"/>
    </row>
    <row r="110" spans="1:23" x14ac:dyDescent="0.2">
      <c r="A110" s="71">
        <f t="shared" si="5"/>
        <v>109</v>
      </c>
      <c r="B110" s="71" t="str">
        <f t="shared" si="6"/>
        <v>JANSSENMax</v>
      </c>
      <c r="C110" s="170">
        <f t="shared" si="8"/>
        <v>108802</v>
      </c>
      <c r="D110" s="171" t="s">
        <v>178</v>
      </c>
      <c r="E110" s="171" t="s">
        <v>179</v>
      </c>
      <c r="F110" s="171" t="s">
        <v>22</v>
      </c>
      <c r="G110" s="171" t="s">
        <v>26</v>
      </c>
      <c r="H110" s="171" t="s">
        <v>28</v>
      </c>
      <c r="J110" s="171" t="s">
        <v>433</v>
      </c>
      <c r="K110" s="61">
        <v>108802</v>
      </c>
      <c r="L110" s="171" t="s">
        <v>38</v>
      </c>
      <c r="M110" s="171" t="s">
        <v>831</v>
      </c>
      <c r="N110" s="171" t="s">
        <v>831</v>
      </c>
      <c r="O110" s="60" t="e">
        <f>VLOOKUP(C110,'FIE-licenties'!$B:$C,2,FALSE)</f>
        <v>#N/A</v>
      </c>
      <c r="P110" s="56" t="str">
        <f>VLOOKUP(C110,Ranglijst!B:G,6,FALSE)</f>
        <v>Schermcentrum Amsterdam</v>
      </c>
      <c r="Q110" s="56"/>
      <c r="R110" s="56" t="str">
        <f t="shared" si="9"/>
        <v>XXX</v>
      </c>
      <c r="S110" s="56">
        <f>IF(K110&lt;&gt;"",COUNTIF(aanmeldingen!D:D,schermers!K110),"")</f>
        <v>0</v>
      </c>
      <c r="T110" s="177" t="str">
        <f t="shared" ca="1" si="7"/>
        <v>18+</v>
      </c>
      <c r="U110" s="175"/>
      <c r="V110" s="78">
        <f ca="1">SUMIF(Scheidsbijdrage!B:B,schermers!C110,Scheidsbijdrage!P:P)</f>
        <v>0</v>
      </c>
      <c r="W110" s="175"/>
    </row>
    <row r="111" spans="1:23" x14ac:dyDescent="0.2">
      <c r="A111" s="71">
        <f t="shared" si="5"/>
        <v>110</v>
      </c>
      <c r="B111" s="71" t="str">
        <f t="shared" si="6"/>
        <v>JANSSENJana</v>
      </c>
      <c r="C111" s="170">
        <f t="shared" si="8"/>
        <v>109246</v>
      </c>
      <c r="D111" s="171" t="s">
        <v>178</v>
      </c>
      <c r="E111" s="171" t="s">
        <v>442</v>
      </c>
      <c r="F111" s="171" t="s">
        <v>22</v>
      </c>
      <c r="G111" s="171" t="s">
        <v>23</v>
      </c>
      <c r="H111" s="171" t="s">
        <v>31</v>
      </c>
      <c r="I111" s="173">
        <v>34773</v>
      </c>
      <c r="J111" s="171" t="s">
        <v>609</v>
      </c>
      <c r="K111" s="59">
        <v>109246</v>
      </c>
      <c r="L111" s="171" t="s">
        <v>38</v>
      </c>
      <c r="M111" s="171" t="s">
        <v>831</v>
      </c>
      <c r="N111" s="171" t="s">
        <v>831</v>
      </c>
      <c r="O111" s="60" t="e">
        <f>VLOOKUP(C111,'FIE-licenties'!$B:$C,2,FALSE)</f>
        <v>#N/A</v>
      </c>
      <c r="P111" s="56" t="e">
        <f>VLOOKUP(C111,Ranglijst!B:G,6,FALSE)</f>
        <v>#N/A</v>
      </c>
      <c r="Q111" s="56"/>
      <c r="R111" s="56" t="str">
        <f t="shared" si="9"/>
        <v>---</v>
      </c>
      <c r="S111" s="56">
        <f>IF(K111&lt;&gt;"",COUNTIF(aanmeldingen!D:D,schermers!K111),"")</f>
        <v>0</v>
      </c>
      <c r="T111" s="177" t="str">
        <f t="shared" ca="1" si="7"/>
        <v>18+</v>
      </c>
      <c r="U111" s="175"/>
      <c r="V111" s="78">
        <f ca="1">SUMIF(Scheidsbijdrage!B:B,schermers!C111,Scheidsbijdrage!P:P)</f>
        <v>0</v>
      </c>
      <c r="W111" s="175"/>
    </row>
    <row r="112" spans="1:23" x14ac:dyDescent="0.2">
      <c r="A112" s="71">
        <f t="shared" si="5"/>
        <v>111</v>
      </c>
      <c r="B112" s="71" t="str">
        <f t="shared" si="6"/>
        <v>JANYSZEKSam</v>
      </c>
      <c r="C112" s="170">
        <f t="shared" si="8"/>
        <v>108593</v>
      </c>
      <c r="D112" s="171" t="s">
        <v>180</v>
      </c>
      <c r="E112" s="171" t="s">
        <v>181</v>
      </c>
      <c r="F112" s="171" t="s">
        <v>22</v>
      </c>
      <c r="G112" s="171" t="s">
        <v>26</v>
      </c>
      <c r="H112" s="171" t="s">
        <v>24</v>
      </c>
      <c r="I112" s="173">
        <v>34058</v>
      </c>
      <c r="J112" s="172" t="s">
        <v>195</v>
      </c>
      <c r="K112" s="59">
        <v>108593</v>
      </c>
      <c r="L112" s="171" t="s">
        <v>38</v>
      </c>
      <c r="M112" s="171" t="s">
        <v>831</v>
      </c>
      <c r="N112" s="171" t="s">
        <v>831</v>
      </c>
      <c r="O112" s="60" t="e">
        <f>VLOOKUP(C112,'FIE-licenties'!$B:$C,2,FALSE)</f>
        <v>#N/A</v>
      </c>
      <c r="P112" s="56" t="e">
        <f>VLOOKUP(C112,Ranglijst!B:G,6,FALSE)</f>
        <v>#N/A</v>
      </c>
      <c r="Q112" s="56"/>
      <c r="R112" s="56" t="str">
        <f t="shared" si="9"/>
        <v>---</v>
      </c>
      <c r="S112" s="56">
        <f>IF(K112&lt;&gt;"",COUNTIF(aanmeldingen!D:D,schermers!K112),"")</f>
        <v>0</v>
      </c>
      <c r="T112" s="177" t="str">
        <f t="shared" ca="1" si="7"/>
        <v>18+</v>
      </c>
      <c r="U112" s="175"/>
      <c r="V112" s="78">
        <f ca="1">SUMIF(Scheidsbijdrage!B:B,schermers!C112,Scheidsbijdrage!P:P)</f>
        <v>0</v>
      </c>
      <c r="W112" s="175"/>
    </row>
    <row r="113" spans="1:23" x14ac:dyDescent="0.2">
      <c r="A113" s="71">
        <f t="shared" si="5"/>
        <v>112</v>
      </c>
      <c r="B113" s="71" t="str">
        <f t="shared" si="6"/>
        <v>JELDERSChristiaan</v>
      </c>
      <c r="C113" s="170">
        <f t="shared" si="8"/>
        <v>108457</v>
      </c>
      <c r="D113" s="171" t="s">
        <v>182</v>
      </c>
      <c r="E113" s="171" t="s">
        <v>37</v>
      </c>
      <c r="F113" s="171" t="s">
        <v>22</v>
      </c>
      <c r="G113" s="171" t="s">
        <v>26</v>
      </c>
      <c r="H113" s="171" t="s">
        <v>24</v>
      </c>
      <c r="I113" s="173">
        <v>33135</v>
      </c>
      <c r="J113" s="172" t="s">
        <v>450</v>
      </c>
      <c r="K113" s="61">
        <v>108457</v>
      </c>
      <c r="L113" s="171" t="s">
        <v>38</v>
      </c>
      <c r="M113" s="171" t="s">
        <v>831</v>
      </c>
      <c r="N113" s="171" t="s">
        <v>831</v>
      </c>
      <c r="O113" s="60" t="e">
        <f>VLOOKUP(C113,'FIE-licenties'!$B:$C,2,FALSE)</f>
        <v>#N/A</v>
      </c>
      <c r="P113" s="56" t="str">
        <f>VLOOKUP(C113,Ranglijst!B:G,6,FALSE)</f>
        <v>Fencing Club Almere</v>
      </c>
      <c r="Q113" s="56"/>
      <c r="R113" s="56" t="str">
        <f t="shared" si="9"/>
        <v>XXX</v>
      </c>
      <c r="S113" s="56">
        <f>IF(K113&lt;&gt;"",COUNTIF(aanmeldingen!D:D,schermers!K113),"")</f>
        <v>0</v>
      </c>
      <c r="T113" s="177" t="str">
        <f t="shared" ca="1" si="7"/>
        <v>18+</v>
      </c>
      <c r="U113" s="175"/>
      <c r="V113" s="78">
        <f ca="1">SUMIF(Scheidsbijdrage!B:B,schermers!C113,Scheidsbijdrage!P:P)</f>
        <v>0</v>
      </c>
      <c r="W113" s="175"/>
    </row>
    <row r="114" spans="1:23" x14ac:dyDescent="0.2">
      <c r="A114" s="71">
        <f t="shared" si="5"/>
        <v>113</v>
      </c>
      <c r="B114" s="71" t="str">
        <f t="shared" si="6"/>
        <v>JOEMMANBAKSIftegaar</v>
      </c>
      <c r="C114" s="170">
        <f t="shared" si="8"/>
        <v>0</v>
      </c>
      <c r="D114" s="171" t="s">
        <v>183</v>
      </c>
      <c r="E114" s="171" t="s">
        <v>184</v>
      </c>
      <c r="F114" s="172" t="s">
        <v>22</v>
      </c>
      <c r="G114" s="172" t="s">
        <v>26</v>
      </c>
      <c r="H114" s="171" t="s">
        <v>24</v>
      </c>
      <c r="I114" s="173">
        <v>21915</v>
      </c>
      <c r="J114" s="172"/>
      <c r="K114" s="61"/>
      <c r="L114" s="171"/>
      <c r="M114" s="171" t="s">
        <v>831</v>
      </c>
      <c r="N114" s="171" t="s">
        <v>831</v>
      </c>
      <c r="O114" s="60" t="e">
        <f>VLOOKUP(C114,'FIE-licenties'!$B:$C,2,FALSE)</f>
        <v>#N/A</v>
      </c>
      <c r="P114" s="56" t="e">
        <f>VLOOKUP(C114,Ranglijst!B:G,6,FALSE)</f>
        <v>#N/A</v>
      </c>
      <c r="Q114" s="56"/>
      <c r="R114" s="56" t="str">
        <f t="shared" si="9"/>
        <v>---</v>
      </c>
      <c r="S114" s="56" t="str">
        <f>IF(K114&lt;&gt;"",COUNTIF(aanmeldingen!D:D,schermers!K114),"")</f>
        <v/>
      </c>
      <c r="T114" s="177" t="str">
        <f t="shared" ca="1" si="7"/>
        <v>18+</v>
      </c>
      <c r="U114" s="175"/>
      <c r="V114" s="78">
        <f ca="1">SUMIF(Scheidsbijdrage!B:B,schermers!C114,Scheidsbijdrage!P:P)</f>
        <v>0</v>
      </c>
      <c r="W114" s="175"/>
    </row>
    <row r="115" spans="1:23" x14ac:dyDescent="0.2">
      <c r="A115" s="71">
        <f t="shared" si="5"/>
        <v>114</v>
      </c>
      <c r="B115" s="71" t="str">
        <f t="shared" si="6"/>
        <v>JONGEJANSErik</v>
      </c>
      <c r="C115" s="170">
        <f t="shared" si="8"/>
        <v>101197</v>
      </c>
      <c r="D115" s="171" t="s">
        <v>623</v>
      </c>
      <c r="E115" s="171" t="s">
        <v>622</v>
      </c>
      <c r="F115" s="171" t="s">
        <v>22</v>
      </c>
      <c r="G115" s="171" t="s">
        <v>26</v>
      </c>
      <c r="H115" s="171" t="s">
        <v>24</v>
      </c>
      <c r="I115" s="173">
        <v>34799</v>
      </c>
      <c r="J115" s="171" t="s">
        <v>441</v>
      </c>
      <c r="K115" s="59">
        <v>101197</v>
      </c>
      <c r="L115" s="171" t="s">
        <v>38</v>
      </c>
      <c r="M115" s="171" t="s">
        <v>831</v>
      </c>
      <c r="N115" s="171" t="s">
        <v>831</v>
      </c>
      <c r="O115" s="60" t="e">
        <f>VLOOKUP(C115,'FIE-licenties'!$B:$C,2,FALSE)</f>
        <v>#N/A</v>
      </c>
      <c r="P115" s="56" t="e">
        <f>VLOOKUP(C115,Ranglijst!B:G,6,FALSE)</f>
        <v>#N/A</v>
      </c>
      <c r="Q115" s="56"/>
      <c r="R115" s="56" t="str">
        <f t="shared" si="9"/>
        <v>---</v>
      </c>
      <c r="S115" s="56">
        <f>IF(K115&lt;&gt;"",COUNTIF(aanmeldingen!D:D,schermers!K115),"")</f>
        <v>0</v>
      </c>
      <c r="T115" s="177" t="str">
        <f t="shared" ca="1" si="7"/>
        <v>18+</v>
      </c>
      <c r="U115" s="175"/>
      <c r="V115" s="78">
        <f ca="1">SUMIF(Scheidsbijdrage!B:B,schermers!C115,Scheidsbijdrage!P:P)</f>
        <v>0</v>
      </c>
      <c r="W115" s="175"/>
    </row>
    <row r="116" spans="1:23" x14ac:dyDescent="0.2">
      <c r="A116" s="71">
        <f t="shared" si="5"/>
        <v>115</v>
      </c>
      <c r="B116" s="71" t="str">
        <f t="shared" si="6"/>
        <v>JONGMANNicole</v>
      </c>
      <c r="C116" s="170">
        <f t="shared" si="8"/>
        <v>107851</v>
      </c>
      <c r="D116" s="171" t="s">
        <v>185</v>
      </c>
      <c r="E116" s="171" t="s">
        <v>186</v>
      </c>
      <c r="F116" s="171" t="s">
        <v>22</v>
      </c>
      <c r="G116" s="171" t="s">
        <v>23</v>
      </c>
      <c r="H116" s="171" t="s">
        <v>28</v>
      </c>
      <c r="I116" s="173">
        <v>33404</v>
      </c>
      <c r="J116" s="171" t="s">
        <v>97</v>
      </c>
      <c r="K116" s="61">
        <v>107851</v>
      </c>
      <c r="L116" s="171" t="s">
        <v>38</v>
      </c>
      <c r="M116" s="171" t="s">
        <v>831</v>
      </c>
      <c r="N116" s="171" t="s">
        <v>831</v>
      </c>
      <c r="O116" s="60" t="e">
        <f>VLOOKUP(C116,'FIE-licenties'!$B:$C,2,FALSE)</f>
        <v>#N/A</v>
      </c>
      <c r="P116" s="56" t="e">
        <f>VLOOKUP(C116,Ranglijst!B:G,6,FALSE)</f>
        <v>#N/A</v>
      </c>
      <c r="Q116" s="56"/>
      <c r="R116" s="56" t="str">
        <f t="shared" si="9"/>
        <v>---</v>
      </c>
      <c r="S116" s="56">
        <f>IF(K116&lt;&gt;"",COUNTIF(aanmeldingen!D:D,schermers!K116),"")</f>
        <v>0</v>
      </c>
      <c r="T116" s="177" t="str">
        <f t="shared" ca="1" si="7"/>
        <v>18+</v>
      </c>
      <c r="U116" s="175"/>
      <c r="V116" s="78">
        <f ca="1">SUMIF(Scheidsbijdrage!B:B,schermers!C116,Scheidsbijdrage!P:P)</f>
        <v>0</v>
      </c>
      <c r="W116" s="175"/>
    </row>
    <row r="117" spans="1:23" x14ac:dyDescent="0.2">
      <c r="A117" s="71">
        <f t="shared" si="5"/>
        <v>116</v>
      </c>
      <c r="B117" s="71" t="str">
        <f t="shared" si="6"/>
        <v>JonkindLukas</v>
      </c>
      <c r="C117" s="170">
        <f t="shared" si="8"/>
        <v>109140</v>
      </c>
      <c r="D117" s="62" t="s">
        <v>187</v>
      </c>
      <c r="E117" s="62" t="s">
        <v>188</v>
      </c>
      <c r="F117" s="171" t="s">
        <v>22</v>
      </c>
      <c r="G117" s="171" t="s">
        <v>26</v>
      </c>
      <c r="H117" s="171" t="s">
        <v>28</v>
      </c>
      <c r="J117" s="172" t="s">
        <v>408</v>
      </c>
      <c r="K117" s="59">
        <v>109140</v>
      </c>
      <c r="L117" s="171" t="s">
        <v>38</v>
      </c>
      <c r="M117" s="171" t="s">
        <v>831</v>
      </c>
      <c r="N117" s="171" t="s">
        <v>831</v>
      </c>
      <c r="O117" s="60" t="e">
        <f>VLOOKUP(C117,'FIE-licenties'!$B:$C,2,FALSE)</f>
        <v>#N/A</v>
      </c>
      <c r="P117" s="56" t="e">
        <f>VLOOKUP(C117,Ranglijst!B:G,6,FALSE)</f>
        <v>#N/A</v>
      </c>
      <c r="Q117" s="56"/>
      <c r="R117" s="56" t="str">
        <f t="shared" si="9"/>
        <v>---</v>
      </c>
      <c r="S117" s="56">
        <f>IF(K117&lt;&gt;"",COUNTIF(aanmeldingen!D:D,schermers!K117),"")</f>
        <v>0</v>
      </c>
      <c r="T117" s="177" t="str">
        <f t="shared" ca="1" si="7"/>
        <v>18+</v>
      </c>
      <c r="U117" s="175"/>
      <c r="V117" s="78">
        <f ca="1">SUMIF(Scheidsbijdrage!B:B,schermers!C117,Scheidsbijdrage!P:P)</f>
        <v>0</v>
      </c>
      <c r="W117" s="175"/>
    </row>
    <row r="118" spans="1:23" x14ac:dyDescent="0.2">
      <c r="A118" s="71">
        <f t="shared" si="5"/>
        <v>117</v>
      </c>
      <c r="B118" s="71" t="str">
        <f t="shared" si="6"/>
        <v>JORDANYvonne</v>
      </c>
      <c r="C118" s="170">
        <f t="shared" si="8"/>
        <v>107053</v>
      </c>
      <c r="D118" s="171" t="s">
        <v>754</v>
      </c>
      <c r="E118" s="171" t="s">
        <v>753</v>
      </c>
      <c r="F118" s="171" t="s">
        <v>22</v>
      </c>
      <c r="G118" s="171" t="s">
        <v>23</v>
      </c>
      <c r="H118" s="171" t="s">
        <v>31</v>
      </c>
      <c r="I118" s="173">
        <v>23897</v>
      </c>
      <c r="J118" s="171" t="s">
        <v>97</v>
      </c>
      <c r="K118" s="59">
        <v>107053</v>
      </c>
      <c r="L118" s="171"/>
      <c r="M118" s="171" t="s">
        <v>831</v>
      </c>
      <c r="N118" s="171" t="s">
        <v>831</v>
      </c>
      <c r="O118" s="60" t="e">
        <f>VLOOKUP(C118,'FIE-licenties'!$B:$C,2,FALSE)</f>
        <v>#N/A</v>
      </c>
      <c r="P118" s="56" t="e">
        <f>VLOOKUP(C118,Ranglijst!B:G,6,FALSE)</f>
        <v>#N/A</v>
      </c>
      <c r="Q118" s="56"/>
      <c r="R118" s="56" t="str">
        <f t="shared" si="9"/>
        <v>---</v>
      </c>
      <c r="S118" s="56">
        <f>IF(K118&lt;&gt;"",COUNTIF(aanmeldingen!D:D,schermers!K118),"")</f>
        <v>0</v>
      </c>
      <c r="T118" s="177" t="str">
        <f t="shared" ca="1" si="7"/>
        <v>18+</v>
      </c>
      <c r="U118" s="175"/>
      <c r="V118" s="78">
        <f ca="1">SUMIF(Scheidsbijdrage!B:B,schermers!C118,Scheidsbijdrage!P:P)</f>
        <v>0</v>
      </c>
      <c r="W118" s="175"/>
    </row>
    <row r="119" spans="1:23" x14ac:dyDescent="0.2">
      <c r="A119" s="71">
        <f t="shared" si="5"/>
        <v>118</v>
      </c>
      <c r="B119" s="71" t="str">
        <f t="shared" si="6"/>
        <v>KAMPSiem</v>
      </c>
      <c r="C119" s="170">
        <f t="shared" si="8"/>
        <v>105455</v>
      </c>
      <c r="D119" s="62" t="s">
        <v>189</v>
      </c>
      <c r="E119" s="62" t="s">
        <v>190</v>
      </c>
      <c r="F119" s="171" t="s">
        <v>22</v>
      </c>
      <c r="G119" s="171" t="s">
        <v>26</v>
      </c>
      <c r="H119" s="171" t="s">
        <v>24</v>
      </c>
      <c r="I119" s="173">
        <v>13004</v>
      </c>
      <c r="J119" s="171" t="s">
        <v>125</v>
      </c>
      <c r="K119" s="59">
        <v>105455</v>
      </c>
      <c r="L119" s="171" t="s">
        <v>38</v>
      </c>
      <c r="M119" s="171" t="s">
        <v>831</v>
      </c>
      <c r="N119" s="171" t="s">
        <v>831</v>
      </c>
      <c r="O119" s="60" t="e">
        <f>VLOOKUP(C119,'FIE-licenties'!$B:$C,2,FALSE)</f>
        <v>#N/A</v>
      </c>
      <c r="P119" s="56" t="e">
        <f>VLOOKUP(C119,Ranglijst!B:G,6,FALSE)</f>
        <v>#N/A</v>
      </c>
      <c r="Q119" s="56"/>
      <c r="R119" s="56" t="str">
        <f t="shared" si="9"/>
        <v>---</v>
      </c>
      <c r="S119" s="56">
        <f>IF(K119&lt;&gt;"",COUNTIF(aanmeldingen!D:D,schermers!K119),"")</f>
        <v>0</v>
      </c>
      <c r="T119" s="177" t="str">
        <f t="shared" ca="1" si="7"/>
        <v>18+</v>
      </c>
      <c r="U119" s="175"/>
      <c r="V119" s="78">
        <f ca="1">SUMIF(Scheidsbijdrage!B:B,schermers!C119,Scheidsbijdrage!P:P)</f>
        <v>0</v>
      </c>
      <c r="W119" s="175"/>
    </row>
    <row r="120" spans="1:23" x14ac:dyDescent="0.2">
      <c r="A120" s="71">
        <f t="shared" si="5"/>
        <v>119</v>
      </c>
      <c r="B120" s="71" t="str">
        <f t="shared" si="6"/>
        <v>KARDOLUSArwin</v>
      </c>
      <c r="C120" s="170">
        <f t="shared" si="8"/>
        <v>101758</v>
      </c>
      <c r="D120" s="171" t="s">
        <v>191</v>
      </c>
      <c r="E120" s="171" t="s">
        <v>192</v>
      </c>
      <c r="F120" s="172" t="s">
        <v>22</v>
      </c>
      <c r="G120" s="172" t="s">
        <v>26</v>
      </c>
      <c r="H120" s="171" t="s">
        <v>24</v>
      </c>
      <c r="I120" s="173">
        <v>23599</v>
      </c>
      <c r="J120" s="172" t="s">
        <v>195</v>
      </c>
      <c r="K120" s="61">
        <v>101758</v>
      </c>
      <c r="L120" s="171" t="s">
        <v>38</v>
      </c>
      <c r="M120" s="171" t="s">
        <v>831</v>
      </c>
      <c r="N120" s="171" t="s">
        <v>831</v>
      </c>
      <c r="O120" s="60" t="e">
        <f>VLOOKUP(C120,'FIE-licenties'!$B:$C,2,FALSE)</f>
        <v>#N/A</v>
      </c>
      <c r="P120" s="56" t="e">
        <f>VLOOKUP(C120,Ranglijst!B:G,6,FALSE)</f>
        <v>#N/A</v>
      </c>
      <c r="Q120" s="56"/>
      <c r="R120" s="56" t="str">
        <f t="shared" si="9"/>
        <v>---</v>
      </c>
      <c r="S120" s="56">
        <f>IF(K120&lt;&gt;"",COUNTIF(aanmeldingen!D:D,schermers!K120),"")</f>
        <v>0</v>
      </c>
      <c r="T120" s="177" t="str">
        <f t="shared" ca="1" si="7"/>
        <v>18+</v>
      </c>
      <c r="U120" s="175"/>
      <c r="V120" s="78">
        <f ca="1">SUMIF(Scheidsbijdrage!B:B,schermers!C120,Scheidsbijdrage!P:P)</f>
        <v>0</v>
      </c>
      <c r="W120" s="175"/>
    </row>
    <row r="121" spans="1:23" x14ac:dyDescent="0.2">
      <c r="A121" s="71">
        <f t="shared" si="5"/>
        <v>120</v>
      </c>
      <c r="B121" s="71" t="str">
        <f t="shared" si="6"/>
        <v>KARDOLUSOlaf</v>
      </c>
      <c r="C121" s="170">
        <f t="shared" si="8"/>
        <v>0</v>
      </c>
      <c r="D121" s="171" t="s">
        <v>191</v>
      </c>
      <c r="E121" s="171" t="s">
        <v>193</v>
      </c>
      <c r="F121" s="172" t="s">
        <v>22</v>
      </c>
      <c r="G121" s="172" t="s">
        <v>26</v>
      </c>
      <c r="H121" s="171" t="s">
        <v>24</v>
      </c>
      <c r="I121" s="173">
        <v>23097</v>
      </c>
      <c r="J121" s="172"/>
      <c r="K121" s="61"/>
      <c r="L121" s="171"/>
      <c r="M121" s="171" t="s">
        <v>831</v>
      </c>
      <c r="N121" s="171" t="s">
        <v>831</v>
      </c>
      <c r="O121" s="60" t="e">
        <f>VLOOKUP(C121,'FIE-licenties'!$B:$C,2,FALSE)</f>
        <v>#N/A</v>
      </c>
      <c r="P121" s="56" t="e">
        <f>VLOOKUP(C121,Ranglijst!B:G,6,FALSE)</f>
        <v>#N/A</v>
      </c>
      <c r="Q121" s="56"/>
      <c r="R121" s="56" t="str">
        <f t="shared" si="9"/>
        <v>---</v>
      </c>
      <c r="S121" s="56" t="str">
        <f>IF(K121&lt;&gt;"",COUNTIF(aanmeldingen!D:D,schermers!K121),"")</f>
        <v/>
      </c>
      <c r="T121" s="177" t="str">
        <f t="shared" ca="1" si="7"/>
        <v>18+</v>
      </c>
      <c r="U121" s="175"/>
      <c r="V121" s="78">
        <f ca="1">SUMIF(Scheidsbijdrage!B:B,schermers!C121,Scheidsbijdrage!P:P)</f>
        <v>0</v>
      </c>
      <c r="W121" s="175"/>
    </row>
    <row r="122" spans="1:23" x14ac:dyDescent="0.2">
      <c r="A122" s="71">
        <f t="shared" si="5"/>
        <v>121</v>
      </c>
      <c r="B122" s="71" t="str">
        <f t="shared" si="6"/>
        <v>KARDOLUSOscar</v>
      </c>
      <c r="C122" s="170">
        <f t="shared" si="8"/>
        <v>101763</v>
      </c>
      <c r="D122" s="171" t="s">
        <v>191</v>
      </c>
      <c r="E122" s="171" t="s">
        <v>194</v>
      </c>
      <c r="F122" s="172" t="s">
        <v>22</v>
      </c>
      <c r="G122" s="172" t="s">
        <v>26</v>
      </c>
      <c r="H122" s="171" t="s">
        <v>31</v>
      </c>
      <c r="I122" s="173">
        <v>20810</v>
      </c>
      <c r="J122" s="171" t="s">
        <v>195</v>
      </c>
      <c r="K122" s="61">
        <v>101763</v>
      </c>
      <c r="L122" s="171" t="s">
        <v>38</v>
      </c>
      <c r="M122" s="171" t="s">
        <v>831</v>
      </c>
      <c r="N122" s="171" t="s">
        <v>831</v>
      </c>
      <c r="O122" s="60" t="e">
        <f>VLOOKUP(C122,'FIE-licenties'!$B:$C,2,FALSE)</f>
        <v>#N/A</v>
      </c>
      <c r="P122" s="56" t="e">
        <f>VLOOKUP(C122,Ranglijst!B:G,6,FALSE)</f>
        <v>#N/A</v>
      </c>
      <c r="Q122" s="56"/>
      <c r="R122" s="56" t="str">
        <f t="shared" si="9"/>
        <v>---</v>
      </c>
      <c r="S122" s="56">
        <f>IF(K122&lt;&gt;"",COUNTIF(aanmeldingen!D:D,schermers!K122),"")</f>
        <v>0</v>
      </c>
      <c r="T122" s="177" t="str">
        <f t="shared" ca="1" si="7"/>
        <v>18+</v>
      </c>
      <c r="U122" s="175"/>
      <c r="V122" s="78">
        <f ca="1">SUMIF(Scheidsbijdrage!B:B,schermers!C122,Scheidsbijdrage!P:P)</f>
        <v>0</v>
      </c>
      <c r="W122" s="175"/>
    </row>
    <row r="123" spans="1:23" x14ac:dyDescent="0.2">
      <c r="A123" s="71">
        <f t="shared" si="5"/>
        <v>122</v>
      </c>
      <c r="B123" s="71" t="str">
        <f t="shared" si="6"/>
        <v>KeizerFloris</v>
      </c>
      <c r="C123" s="170">
        <f t="shared" si="8"/>
        <v>109579</v>
      </c>
      <c r="D123" s="171" t="s">
        <v>196</v>
      </c>
      <c r="E123" s="171" t="s">
        <v>197</v>
      </c>
      <c r="F123" s="171" t="s">
        <v>22</v>
      </c>
      <c r="G123" s="171" t="s">
        <v>26</v>
      </c>
      <c r="H123" s="171" t="s">
        <v>28</v>
      </c>
      <c r="J123" s="171" t="s">
        <v>463</v>
      </c>
      <c r="K123" s="59">
        <v>109579</v>
      </c>
      <c r="L123" s="171" t="s">
        <v>77</v>
      </c>
      <c r="M123" s="171" t="s">
        <v>831</v>
      </c>
      <c r="N123" s="171" t="s">
        <v>831</v>
      </c>
      <c r="O123" s="60" t="e">
        <f>VLOOKUP(C123,'FIE-licenties'!$B:$C,2,FALSE)</f>
        <v>#N/A</v>
      </c>
      <c r="P123" s="56" t="e">
        <f>VLOOKUP(C123,Ranglijst!B:G,6,FALSE)</f>
        <v>#N/A</v>
      </c>
      <c r="Q123" s="56"/>
      <c r="R123" s="56" t="str">
        <f t="shared" si="9"/>
        <v>---</v>
      </c>
      <c r="S123" s="56">
        <f>IF(K123&lt;&gt;"",COUNTIF(aanmeldingen!D:D,schermers!K123),"")</f>
        <v>0</v>
      </c>
      <c r="T123" s="177" t="str">
        <f t="shared" ca="1" si="7"/>
        <v>18+</v>
      </c>
      <c r="U123" s="175"/>
      <c r="V123" s="78">
        <f ca="1">SUMIF(Scheidsbijdrage!B:B,schermers!C123,Scheidsbijdrage!P:P)</f>
        <v>0</v>
      </c>
      <c r="W123" s="175"/>
    </row>
    <row r="124" spans="1:23" x14ac:dyDescent="0.2">
      <c r="A124" s="71">
        <f t="shared" si="5"/>
        <v>123</v>
      </c>
      <c r="B124" s="71" t="str">
        <f t="shared" si="6"/>
        <v>KEMMERLINGAnyuta</v>
      </c>
      <c r="C124" s="170">
        <f t="shared" si="8"/>
        <v>101305</v>
      </c>
      <c r="D124" s="171" t="s">
        <v>198</v>
      </c>
      <c r="E124" s="171" t="s">
        <v>199</v>
      </c>
      <c r="F124" s="172" t="s">
        <v>22</v>
      </c>
      <c r="G124" s="172" t="s">
        <v>23</v>
      </c>
      <c r="H124" s="171" t="s">
        <v>28</v>
      </c>
      <c r="I124" s="173">
        <v>26977</v>
      </c>
      <c r="J124" s="172" t="s">
        <v>463</v>
      </c>
      <c r="K124" s="61">
        <v>101305</v>
      </c>
      <c r="L124" s="171"/>
      <c r="M124" s="171" t="s">
        <v>831</v>
      </c>
      <c r="N124" s="171" t="s">
        <v>831</v>
      </c>
      <c r="O124" s="60" t="str">
        <f>VLOOKUP(C124,'FIE-licenties'!$B:$C,2,FALSE)</f>
        <v>FIE09111973001</v>
      </c>
      <c r="P124" s="56" t="str">
        <f>VLOOKUP(C124,Ranglijst!B:G,6,FALSE)</f>
        <v>ASV van den Berg</v>
      </c>
      <c r="Q124" s="56"/>
      <c r="R124" s="56" t="str">
        <f t="shared" si="9"/>
        <v>XXX</v>
      </c>
      <c r="S124" s="56">
        <f>IF(K124&lt;&gt;"",COUNTIF(aanmeldingen!D:D,schermers!K124),"")</f>
        <v>1</v>
      </c>
      <c r="T124" s="177" t="str">
        <f t="shared" ca="1" si="7"/>
        <v>18+</v>
      </c>
      <c r="U124" s="175">
        <v>43369</v>
      </c>
      <c r="V124" s="78">
        <f ca="1">SUMIF(Scheidsbijdrage!B:B,schermers!C124,Scheidsbijdrage!P:P)</f>
        <v>0</v>
      </c>
      <c r="W124" s="175"/>
    </row>
    <row r="125" spans="1:23" x14ac:dyDescent="0.2">
      <c r="A125" s="71">
        <f t="shared" si="5"/>
        <v>124</v>
      </c>
      <c r="B125" s="71" t="str">
        <f t="shared" si="6"/>
        <v>KENTERHenk</v>
      </c>
      <c r="C125" s="170">
        <f t="shared" si="8"/>
        <v>0</v>
      </c>
      <c r="D125" s="171" t="s">
        <v>200</v>
      </c>
      <c r="E125" s="171" t="s">
        <v>201</v>
      </c>
      <c r="F125" s="172" t="s">
        <v>22</v>
      </c>
      <c r="G125" s="172" t="s">
        <v>26</v>
      </c>
      <c r="H125" s="171" t="s">
        <v>31</v>
      </c>
      <c r="I125" s="173">
        <v>18090</v>
      </c>
      <c r="J125" s="172"/>
      <c r="K125" s="61"/>
      <c r="L125" s="171"/>
      <c r="M125" s="171" t="s">
        <v>831</v>
      </c>
      <c r="N125" s="171" t="s">
        <v>831</v>
      </c>
      <c r="O125" s="60" t="e">
        <f>VLOOKUP(C125,'FIE-licenties'!$B:$C,2,FALSE)</f>
        <v>#N/A</v>
      </c>
      <c r="P125" s="56" t="e">
        <f>VLOOKUP(C125,Ranglijst!B:G,6,FALSE)</f>
        <v>#N/A</v>
      </c>
      <c r="Q125" s="56"/>
      <c r="R125" s="56" t="str">
        <f t="shared" si="9"/>
        <v>---</v>
      </c>
      <c r="S125" s="56" t="str">
        <f>IF(K125&lt;&gt;"",COUNTIF(aanmeldingen!D:D,schermers!K125),"")</f>
        <v/>
      </c>
      <c r="T125" s="177" t="str">
        <f t="shared" ca="1" si="7"/>
        <v>18+</v>
      </c>
      <c r="U125" s="175"/>
      <c r="V125" s="78">
        <f ca="1">SUMIF(Scheidsbijdrage!B:B,schermers!C125,Scheidsbijdrage!P:P)</f>
        <v>0</v>
      </c>
      <c r="W125" s="175"/>
    </row>
    <row r="126" spans="1:23" x14ac:dyDescent="0.2">
      <c r="A126" s="71">
        <f t="shared" si="5"/>
        <v>125</v>
      </c>
      <c r="B126" s="71" t="str">
        <f t="shared" si="6"/>
        <v>KENTERPascal</v>
      </c>
      <c r="C126" s="170">
        <f t="shared" si="8"/>
        <v>0</v>
      </c>
      <c r="D126" s="171" t="s">
        <v>200</v>
      </c>
      <c r="E126" s="171" t="s">
        <v>202</v>
      </c>
      <c r="F126" s="172" t="s">
        <v>22</v>
      </c>
      <c r="G126" s="172" t="s">
        <v>26</v>
      </c>
      <c r="H126" s="171" t="s">
        <v>28</v>
      </c>
      <c r="I126" s="173">
        <v>32291</v>
      </c>
      <c r="J126" s="172"/>
      <c r="K126" s="61"/>
      <c r="L126" s="171"/>
      <c r="M126" s="171" t="s">
        <v>831</v>
      </c>
      <c r="N126" s="171" t="s">
        <v>831</v>
      </c>
      <c r="O126" s="60" t="e">
        <f>VLOOKUP(C126,'FIE-licenties'!$B:$C,2,FALSE)</f>
        <v>#N/A</v>
      </c>
      <c r="P126" s="56" t="e">
        <f>VLOOKUP(C126,Ranglijst!B:G,6,FALSE)</f>
        <v>#N/A</v>
      </c>
      <c r="Q126" s="56"/>
      <c r="R126" s="56" t="str">
        <f t="shared" si="9"/>
        <v>---</v>
      </c>
      <c r="S126" s="56" t="str">
        <f>IF(K126&lt;&gt;"",COUNTIF(aanmeldingen!D:D,schermers!K126),"")</f>
        <v/>
      </c>
      <c r="T126" s="177" t="str">
        <f t="shared" ca="1" si="7"/>
        <v>18+</v>
      </c>
      <c r="U126" s="175"/>
      <c r="V126" s="78">
        <f ca="1">SUMIF(Scheidsbijdrage!B:B,schermers!C126,Scheidsbijdrage!P:P)</f>
        <v>0</v>
      </c>
      <c r="W126" s="175"/>
    </row>
    <row r="127" spans="1:23" x14ac:dyDescent="0.2">
      <c r="A127" s="71">
        <f t="shared" si="5"/>
        <v>126</v>
      </c>
      <c r="B127" s="71" t="str">
        <f t="shared" si="6"/>
        <v>KINDSDiederik</v>
      </c>
      <c r="C127" s="170">
        <f t="shared" si="8"/>
        <v>0</v>
      </c>
      <c r="D127" s="171" t="s">
        <v>203</v>
      </c>
      <c r="E127" s="171" t="s">
        <v>204</v>
      </c>
      <c r="F127" s="172" t="s">
        <v>22</v>
      </c>
      <c r="G127" s="172" t="s">
        <v>26</v>
      </c>
      <c r="H127" s="172"/>
      <c r="I127" s="173">
        <v>29076</v>
      </c>
      <c r="J127" s="172"/>
      <c r="K127" s="61"/>
      <c r="L127" s="171"/>
      <c r="M127" s="171" t="s">
        <v>831</v>
      </c>
      <c r="N127" s="171" t="s">
        <v>831</v>
      </c>
      <c r="O127" s="60" t="e">
        <f>VLOOKUP(C127,'FIE-licenties'!$B:$C,2,FALSE)</f>
        <v>#N/A</v>
      </c>
      <c r="P127" s="56" t="e">
        <f>VLOOKUP(C127,Ranglijst!B:G,6,FALSE)</f>
        <v>#N/A</v>
      </c>
      <c r="Q127" s="56"/>
      <c r="R127" s="56" t="str">
        <f t="shared" si="9"/>
        <v>---</v>
      </c>
      <c r="S127" s="56" t="str">
        <f>IF(K127&lt;&gt;"",COUNTIF(aanmeldingen!D:D,schermers!K127),"")</f>
        <v/>
      </c>
      <c r="T127" s="177" t="str">
        <f t="shared" ca="1" si="7"/>
        <v>18+</v>
      </c>
      <c r="U127" s="175"/>
      <c r="V127" s="78">
        <f ca="1">SUMIF(Scheidsbijdrage!B:B,schermers!C127,Scheidsbijdrage!P:P)</f>
        <v>0</v>
      </c>
      <c r="W127" s="175"/>
    </row>
    <row r="128" spans="1:23" x14ac:dyDescent="0.2">
      <c r="A128" s="71">
        <f t="shared" si="5"/>
        <v>127</v>
      </c>
      <c r="B128" s="71" t="str">
        <f t="shared" si="6"/>
        <v>KLEINTimo</v>
      </c>
      <c r="C128" s="170">
        <f t="shared" si="8"/>
        <v>0</v>
      </c>
      <c r="D128" s="171" t="s">
        <v>205</v>
      </c>
      <c r="E128" s="171" t="s">
        <v>206</v>
      </c>
      <c r="F128" s="172" t="s">
        <v>22</v>
      </c>
      <c r="G128" s="172" t="s">
        <v>26</v>
      </c>
      <c r="H128" s="171" t="s">
        <v>31</v>
      </c>
      <c r="I128" s="173">
        <v>32995</v>
      </c>
      <c r="J128" s="172"/>
      <c r="K128" s="61"/>
      <c r="L128" s="171"/>
      <c r="M128" s="171" t="s">
        <v>831</v>
      </c>
      <c r="N128" s="171" t="s">
        <v>831</v>
      </c>
      <c r="O128" s="60" t="e">
        <f>VLOOKUP(C128,'FIE-licenties'!$B:$C,2,FALSE)</f>
        <v>#N/A</v>
      </c>
      <c r="P128" s="56" t="e">
        <f>VLOOKUP(C128,Ranglijst!B:G,6,FALSE)</f>
        <v>#N/A</v>
      </c>
      <c r="Q128" s="56"/>
      <c r="R128" s="56" t="str">
        <f t="shared" si="9"/>
        <v>---</v>
      </c>
      <c r="S128" s="56" t="str">
        <f>IF(K128&lt;&gt;"",COUNTIF(aanmeldingen!D:D,schermers!K128),"")</f>
        <v/>
      </c>
      <c r="T128" s="177" t="str">
        <f t="shared" ca="1" si="7"/>
        <v>18+</v>
      </c>
      <c r="U128" s="175"/>
      <c r="V128" s="78">
        <f ca="1">SUMIF(Scheidsbijdrage!B:B,schermers!C128,Scheidsbijdrage!P:P)</f>
        <v>0</v>
      </c>
      <c r="W128" s="175"/>
    </row>
    <row r="129" spans="1:23" x14ac:dyDescent="0.2">
      <c r="A129" s="71">
        <f t="shared" si="5"/>
        <v>128</v>
      </c>
      <c r="B129" s="71" t="str">
        <f t="shared" si="6"/>
        <v>KLOOTSWard</v>
      </c>
      <c r="C129" s="170">
        <f t="shared" si="8"/>
        <v>101095</v>
      </c>
      <c r="D129" s="171" t="s">
        <v>435</v>
      </c>
      <c r="E129" s="171" t="s">
        <v>436</v>
      </c>
      <c r="F129" s="171" t="s">
        <v>22</v>
      </c>
      <c r="G129" s="171" t="s">
        <v>26</v>
      </c>
      <c r="H129" s="171" t="s">
        <v>28</v>
      </c>
      <c r="I129" s="173">
        <v>34519</v>
      </c>
      <c r="J129" s="171" t="s">
        <v>433</v>
      </c>
      <c r="K129" s="59">
        <v>101095</v>
      </c>
      <c r="L129" s="171" t="s">
        <v>38</v>
      </c>
      <c r="M129" s="171" t="s">
        <v>831</v>
      </c>
      <c r="N129" s="171" t="s">
        <v>831</v>
      </c>
      <c r="O129" s="60" t="e">
        <f>VLOOKUP(C129,'FIE-licenties'!$B:$C,2,FALSE)</f>
        <v>#N/A</v>
      </c>
      <c r="P129" s="56" t="e">
        <f>VLOOKUP(C129,Ranglijst!B:G,6,FALSE)</f>
        <v>#N/A</v>
      </c>
      <c r="Q129" s="56"/>
      <c r="R129" s="56" t="str">
        <f t="shared" si="9"/>
        <v>---</v>
      </c>
      <c r="S129" s="56">
        <f>IF(K129&lt;&gt;"",COUNTIF(aanmeldingen!D:D,schermers!K129),"")</f>
        <v>0</v>
      </c>
      <c r="T129" s="177" t="str">
        <f t="shared" ca="1" si="7"/>
        <v>18+</v>
      </c>
      <c r="U129" s="175"/>
      <c r="V129" s="78">
        <f ca="1">SUMIF(Scheidsbijdrage!B:B,schermers!C129,Scheidsbijdrage!P:P)</f>
        <v>0</v>
      </c>
      <c r="W129" s="175"/>
    </row>
    <row r="130" spans="1:23" x14ac:dyDescent="0.2">
      <c r="A130" s="71">
        <f t="shared" si="5"/>
        <v>129</v>
      </c>
      <c r="B130" s="71" t="str">
        <f t="shared" si="6"/>
        <v>KOELMAHans</v>
      </c>
      <c r="C130" s="170">
        <f t="shared" si="8"/>
        <v>0</v>
      </c>
      <c r="D130" s="171" t="s">
        <v>207</v>
      </c>
      <c r="E130" s="171" t="s">
        <v>208</v>
      </c>
      <c r="F130" s="172" t="s">
        <v>22</v>
      </c>
      <c r="G130" s="172" t="s">
        <v>26</v>
      </c>
      <c r="H130" s="171" t="s">
        <v>31</v>
      </c>
      <c r="I130" s="173">
        <v>22413</v>
      </c>
      <c r="J130" s="172"/>
      <c r="K130" s="61"/>
      <c r="L130" s="171"/>
      <c r="M130" s="171" t="s">
        <v>831</v>
      </c>
      <c r="N130" s="171" t="s">
        <v>831</v>
      </c>
      <c r="O130" s="60" t="e">
        <f>VLOOKUP(C130,'FIE-licenties'!$B:$C,2,FALSE)</f>
        <v>#N/A</v>
      </c>
      <c r="P130" s="56" t="e">
        <f>VLOOKUP(C130,Ranglijst!B:G,6,FALSE)</f>
        <v>#N/A</v>
      </c>
      <c r="Q130" s="56"/>
      <c r="R130" s="56" t="str">
        <f t="shared" si="9"/>
        <v>---</v>
      </c>
      <c r="S130" s="56" t="str">
        <f>IF(K130&lt;&gt;"",COUNTIF(aanmeldingen!D:D,schermers!K130),"")</f>
        <v/>
      </c>
      <c r="T130" s="177" t="str">
        <f t="shared" ca="1" si="7"/>
        <v>18+</v>
      </c>
      <c r="U130" s="175"/>
      <c r="V130" s="78">
        <f ca="1">SUMIF(Scheidsbijdrage!B:B,schermers!C130,Scheidsbijdrage!P:P)</f>
        <v>0</v>
      </c>
      <c r="W130" s="175"/>
    </row>
    <row r="131" spans="1:23" x14ac:dyDescent="0.2">
      <c r="A131" s="71">
        <f t="shared" ref="A131:A194" si="10">A130+1</f>
        <v>130</v>
      </c>
      <c r="B131" s="71" t="str">
        <f t="shared" ref="B131:B194" si="11">D131&amp;E131</f>
        <v>KOETSIERDominique</v>
      </c>
      <c r="C131" s="170">
        <f t="shared" si="8"/>
        <v>107916</v>
      </c>
      <c r="D131" s="171" t="s">
        <v>209</v>
      </c>
      <c r="E131" s="171" t="s">
        <v>210</v>
      </c>
      <c r="F131" s="171" t="s">
        <v>22</v>
      </c>
      <c r="G131" s="171" t="s">
        <v>26</v>
      </c>
      <c r="H131" s="171" t="s">
        <v>24</v>
      </c>
      <c r="I131" s="173">
        <v>32628</v>
      </c>
      <c r="J131" s="172" t="s">
        <v>132</v>
      </c>
      <c r="K131" s="61">
        <v>107916</v>
      </c>
      <c r="L131" s="171" t="s">
        <v>38</v>
      </c>
      <c r="M131" s="171" t="s">
        <v>831</v>
      </c>
      <c r="N131" s="171" t="s">
        <v>831</v>
      </c>
      <c r="O131" s="60" t="e">
        <f>VLOOKUP(C131,'FIE-licenties'!$B:$C,2,FALSE)</f>
        <v>#N/A</v>
      </c>
      <c r="P131" s="56" t="e">
        <f>VLOOKUP(C131,Ranglijst!B:G,6,FALSE)</f>
        <v>#N/A</v>
      </c>
      <c r="Q131" s="56"/>
      <c r="R131" s="56" t="str">
        <f t="shared" si="9"/>
        <v>---</v>
      </c>
      <c r="S131" s="56">
        <f>IF(K131&lt;&gt;"",COUNTIF(aanmeldingen!D:D,schermers!K131),"")</f>
        <v>0</v>
      </c>
      <c r="T131" s="177" t="str">
        <f t="shared" ref="T131:T194" ca="1" si="12">IF($T$1&gt;I131,"18+","&lt;18")</f>
        <v>18+</v>
      </c>
      <c r="U131" s="175"/>
      <c r="V131" s="78">
        <f ca="1">SUMIF(Scheidsbijdrage!B:B,schermers!C131,Scheidsbijdrage!P:P)</f>
        <v>0</v>
      </c>
      <c r="W131" s="175"/>
    </row>
    <row r="132" spans="1:23" x14ac:dyDescent="0.2">
      <c r="A132" s="71">
        <f t="shared" si="10"/>
        <v>131</v>
      </c>
      <c r="B132" s="71" t="str">
        <f t="shared" si="11"/>
        <v>KOOIMANEd</v>
      </c>
      <c r="C132" s="170">
        <f t="shared" si="8"/>
        <v>0</v>
      </c>
      <c r="D132" s="171" t="s">
        <v>211</v>
      </c>
      <c r="E132" s="171" t="s">
        <v>212</v>
      </c>
      <c r="F132" s="172" t="s">
        <v>22</v>
      </c>
      <c r="G132" s="172" t="s">
        <v>26</v>
      </c>
      <c r="H132" s="171" t="s">
        <v>24</v>
      </c>
      <c r="I132" s="173">
        <v>22805</v>
      </c>
      <c r="J132" s="172"/>
      <c r="K132" s="61"/>
      <c r="L132" s="171"/>
      <c r="M132" s="171" t="s">
        <v>831</v>
      </c>
      <c r="N132" s="171" t="s">
        <v>831</v>
      </c>
      <c r="O132" s="60" t="e">
        <f>VLOOKUP(C132,'FIE-licenties'!$B:$C,2,FALSE)</f>
        <v>#N/A</v>
      </c>
      <c r="P132" s="56" t="e">
        <f>VLOOKUP(C132,Ranglijst!B:G,6,FALSE)</f>
        <v>#N/A</v>
      </c>
      <c r="Q132" s="56"/>
      <c r="R132" s="56" t="str">
        <f t="shared" si="9"/>
        <v>---</v>
      </c>
      <c r="S132" s="56" t="str">
        <f>IF(K132&lt;&gt;"",COUNTIF(aanmeldingen!D:D,schermers!K132),"")</f>
        <v/>
      </c>
      <c r="T132" s="177" t="str">
        <f t="shared" ca="1" si="12"/>
        <v>18+</v>
      </c>
      <c r="U132" s="175"/>
      <c r="V132" s="78">
        <f ca="1">SUMIF(Scheidsbijdrage!B:B,schermers!C132,Scheidsbijdrage!P:P)</f>
        <v>0</v>
      </c>
      <c r="W132" s="175"/>
    </row>
    <row r="133" spans="1:23" x14ac:dyDescent="0.2">
      <c r="A133" s="71">
        <f t="shared" si="10"/>
        <v>132</v>
      </c>
      <c r="B133" s="71" t="str">
        <f t="shared" si="11"/>
        <v>KRAMERBastiaan</v>
      </c>
      <c r="C133" s="170">
        <f t="shared" si="8"/>
        <v>107335</v>
      </c>
      <c r="D133" s="171" t="s">
        <v>635</v>
      </c>
      <c r="E133" s="171" t="s">
        <v>787</v>
      </c>
      <c r="F133" s="171" t="s">
        <v>22</v>
      </c>
      <c r="G133" s="171" t="s">
        <v>26</v>
      </c>
      <c r="H133" s="171" t="s">
        <v>28</v>
      </c>
      <c r="I133" s="173">
        <v>31711</v>
      </c>
      <c r="J133" s="171" t="s">
        <v>263</v>
      </c>
      <c r="K133" s="59">
        <v>107335</v>
      </c>
      <c r="L133" s="171" t="s">
        <v>38</v>
      </c>
      <c r="M133" s="171" t="s">
        <v>831</v>
      </c>
      <c r="N133" s="171" t="s">
        <v>831</v>
      </c>
      <c r="O133" s="60" t="e">
        <f>VLOOKUP(C133,'FIE-licenties'!$B:$C,2,FALSE)</f>
        <v>#N/A</v>
      </c>
      <c r="P133" s="56" t="e">
        <f>VLOOKUP(C133,Ranglijst!B:G,6,FALSE)</f>
        <v>#N/A</v>
      </c>
      <c r="Q133" s="56"/>
      <c r="R133" s="56" t="str">
        <f t="shared" si="9"/>
        <v>---</v>
      </c>
      <c r="S133" s="56">
        <f>IF(K133&lt;&gt;"",COUNTIF(aanmeldingen!D:D,schermers!K133),"")</f>
        <v>0</v>
      </c>
      <c r="T133" s="177" t="str">
        <f t="shared" ca="1" si="12"/>
        <v>18+</v>
      </c>
      <c r="U133" s="175"/>
      <c r="V133" s="78">
        <f ca="1">SUMIF(Scheidsbijdrage!B:B,schermers!C133,Scheidsbijdrage!P:P)</f>
        <v>0</v>
      </c>
      <c r="W133" s="175"/>
    </row>
    <row r="134" spans="1:23" x14ac:dyDescent="0.2">
      <c r="A134" s="71">
        <f t="shared" si="10"/>
        <v>133</v>
      </c>
      <c r="B134" s="71" t="str">
        <f t="shared" si="11"/>
        <v>KROMMargriet</v>
      </c>
      <c r="C134" s="170">
        <f t="shared" si="8"/>
        <v>109469</v>
      </c>
      <c r="D134" s="171" t="s">
        <v>213</v>
      </c>
      <c r="E134" s="171" t="s">
        <v>214</v>
      </c>
      <c r="F134" s="171" t="s">
        <v>22</v>
      </c>
      <c r="G134" s="171" t="s">
        <v>23</v>
      </c>
      <c r="H134" s="171" t="s">
        <v>24</v>
      </c>
      <c r="I134" s="173">
        <v>33087</v>
      </c>
      <c r="J134" s="172" t="s">
        <v>132</v>
      </c>
      <c r="K134" s="59">
        <v>109469</v>
      </c>
      <c r="L134" s="171"/>
      <c r="M134" s="171" t="s">
        <v>831</v>
      </c>
      <c r="N134" s="171" t="s">
        <v>831</v>
      </c>
      <c r="O134" s="60" t="e">
        <f>VLOOKUP(C134,'FIE-licenties'!$B:$C,2,FALSE)</f>
        <v>#N/A</v>
      </c>
      <c r="P134" s="56" t="e">
        <f>VLOOKUP(C134,Ranglijst!B:G,6,FALSE)</f>
        <v>#N/A</v>
      </c>
      <c r="Q134" s="56"/>
      <c r="R134" s="56" t="str">
        <f t="shared" si="9"/>
        <v>---</v>
      </c>
      <c r="S134" s="56">
        <f>IF(K134&lt;&gt;"",COUNTIF(aanmeldingen!D:D,schermers!K134),"")</f>
        <v>0</v>
      </c>
      <c r="T134" s="177" t="str">
        <f t="shared" ca="1" si="12"/>
        <v>18+</v>
      </c>
      <c r="U134" s="175"/>
      <c r="V134" s="78">
        <f ca="1">SUMIF(Scheidsbijdrage!B:B,schermers!C134,Scheidsbijdrage!P:P)</f>
        <v>0</v>
      </c>
      <c r="W134" s="175"/>
    </row>
    <row r="135" spans="1:23" x14ac:dyDescent="0.2">
      <c r="A135" s="71">
        <f t="shared" si="10"/>
        <v>134</v>
      </c>
      <c r="B135" s="71" t="str">
        <f t="shared" si="11"/>
        <v>KROMOPAWIROJermaine</v>
      </c>
      <c r="C135" s="170">
        <f t="shared" si="8"/>
        <v>109258</v>
      </c>
      <c r="D135" s="171" t="s">
        <v>713</v>
      </c>
      <c r="E135" s="171" t="s">
        <v>714</v>
      </c>
      <c r="F135" s="171" t="s">
        <v>22</v>
      </c>
      <c r="G135" s="171" t="s">
        <v>26</v>
      </c>
      <c r="H135" s="171" t="s">
        <v>28</v>
      </c>
      <c r="I135" s="173">
        <v>34002</v>
      </c>
      <c r="J135" s="171" t="s">
        <v>455</v>
      </c>
      <c r="K135" s="59">
        <v>109258</v>
      </c>
      <c r="L135" s="171" t="s">
        <v>38</v>
      </c>
      <c r="M135" s="171" t="s">
        <v>831</v>
      </c>
      <c r="N135" s="171" t="s">
        <v>831</v>
      </c>
      <c r="O135" s="60" t="e">
        <f>VLOOKUP(C135,'FIE-licenties'!$B:$C,2,FALSE)</f>
        <v>#N/A</v>
      </c>
      <c r="P135" s="56" t="e">
        <f>VLOOKUP(C135,Ranglijst!B:G,6,FALSE)</f>
        <v>#N/A</v>
      </c>
      <c r="Q135" s="56"/>
      <c r="R135" s="56" t="str">
        <f t="shared" si="9"/>
        <v>---</v>
      </c>
      <c r="S135" s="56">
        <f>IF(K135&lt;&gt;"",COUNTIF(aanmeldingen!D:D,schermers!K135),"")</f>
        <v>0</v>
      </c>
      <c r="T135" s="177" t="str">
        <f t="shared" ca="1" si="12"/>
        <v>18+</v>
      </c>
      <c r="U135" s="175"/>
      <c r="V135" s="78">
        <f ca="1">SUMIF(Scheidsbijdrage!B:B,schermers!C135,Scheidsbijdrage!P:P)</f>
        <v>0</v>
      </c>
      <c r="W135" s="175"/>
    </row>
    <row r="136" spans="1:23" x14ac:dyDescent="0.2">
      <c r="A136" s="71">
        <f t="shared" si="10"/>
        <v>135</v>
      </c>
      <c r="B136" s="71" t="str">
        <f t="shared" si="11"/>
        <v>KUIPERWendy</v>
      </c>
      <c r="C136" s="170">
        <f t="shared" si="8"/>
        <v>106883</v>
      </c>
      <c r="D136" s="171" t="s">
        <v>215</v>
      </c>
      <c r="E136" s="171" t="s">
        <v>216</v>
      </c>
      <c r="F136" s="172" t="s">
        <v>22</v>
      </c>
      <c r="G136" s="172" t="s">
        <v>23</v>
      </c>
      <c r="H136" s="171" t="s">
        <v>24</v>
      </c>
      <c r="I136" s="173">
        <v>27456</v>
      </c>
      <c r="J136" s="172"/>
      <c r="K136" s="61">
        <v>106883</v>
      </c>
      <c r="L136" s="171"/>
      <c r="M136" s="171" t="s">
        <v>831</v>
      </c>
      <c r="N136" s="171" t="s">
        <v>831</v>
      </c>
      <c r="O136" s="60" t="e">
        <f>VLOOKUP(C136,'FIE-licenties'!$B:$C,2,FALSE)</f>
        <v>#N/A</v>
      </c>
      <c r="P136" s="56" t="e">
        <f>VLOOKUP(C136,Ranglijst!B:G,6,FALSE)</f>
        <v>#N/A</v>
      </c>
      <c r="Q136" s="56"/>
      <c r="R136" s="56" t="str">
        <f t="shared" si="9"/>
        <v>---</v>
      </c>
      <c r="S136" s="56">
        <f>IF(K136&lt;&gt;"",COUNTIF(aanmeldingen!D:D,schermers!K136),"")</f>
        <v>0</v>
      </c>
      <c r="T136" s="177" t="str">
        <f t="shared" ca="1" si="12"/>
        <v>18+</v>
      </c>
      <c r="U136" s="175"/>
      <c r="V136" s="78">
        <f ca="1">SUMIF(Scheidsbijdrage!B:B,schermers!C136,Scheidsbijdrage!P:P)</f>
        <v>0</v>
      </c>
      <c r="W136" s="175"/>
    </row>
    <row r="137" spans="1:23" x14ac:dyDescent="0.2">
      <c r="A137" s="71">
        <f t="shared" si="10"/>
        <v>136</v>
      </c>
      <c r="B137" s="71" t="str">
        <f t="shared" si="11"/>
        <v>KULHANEKIman</v>
      </c>
      <c r="C137" s="170">
        <f t="shared" si="8"/>
        <v>110509</v>
      </c>
      <c r="D137" s="171" t="s">
        <v>217</v>
      </c>
      <c r="E137" s="171" t="s">
        <v>218</v>
      </c>
      <c r="F137" s="171" t="s">
        <v>22</v>
      </c>
      <c r="G137" s="171" t="s">
        <v>23</v>
      </c>
      <c r="H137" s="171" t="s">
        <v>28</v>
      </c>
      <c r="I137" s="173">
        <v>33807</v>
      </c>
      <c r="J137" s="171" t="s">
        <v>433</v>
      </c>
      <c r="K137" s="61">
        <v>110509</v>
      </c>
      <c r="L137" s="171" t="s">
        <v>38</v>
      </c>
      <c r="M137" s="171" t="s">
        <v>831</v>
      </c>
      <c r="N137" s="171" t="s">
        <v>831</v>
      </c>
      <c r="O137" s="60" t="e">
        <f>VLOOKUP(C137,'FIE-licenties'!$B:$C,2,FALSE)</f>
        <v>#N/A</v>
      </c>
      <c r="P137" s="56" t="e">
        <f>VLOOKUP(C137,Ranglijst!B:G,6,FALSE)</f>
        <v>#N/A</v>
      </c>
      <c r="Q137" s="56"/>
      <c r="R137" s="56" t="str">
        <f t="shared" si="9"/>
        <v>---</v>
      </c>
      <c r="S137" s="56">
        <f>IF(K137&lt;&gt;"",COUNTIF(aanmeldingen!D:D,schermers!K137),"")</f>
        <v>0</v>
      </c>
      <c r="T137" s="177" t="str">
        <f t="shared" ca="1" si="12"/>
        <v>18+</v>
      </c>
      <c r="U137" s="175"/>
      <c r="V137" s="78">
        <f ca="1">SUMIF(Scheidsbijdrage!B:B,schermers!C137,Scheidsbijdrage!P:P)</f>
        <v>0</v>
      </c>
      <c r="W137" s="175"/>
    </row>
    <row r="138" spans="1:23" x14ac:dyDescent="0.2">
      <c r="A138" s="71">
        <f t="shared" si="10"/>
        <v>137</v>
      </c>
      <c r="B138" s="71" t="str">
        <f t="shared" si="11"/>
        <v>KULHANEKNathan</v>
      </c>
      <c r="C138" s="170">
        <f t="shared" ref="C138:C201" si="13">K138</f>
        <v>110510</v>
      </c>
      <c r="D138" s="171" t="s">
        <v>217</v>
      </c>
      <c r="E138" s="171" t="s">
        <v>219</v>
      </c>
      <c r="F138" s="171" t="s">
        <v>22</v>
      </c>
      <c r="G138" s="171" t="s">
        <v>26</v>
      </c>
      <c r="H138" s="171" t="s">
        <v>28</v>
      </c>
      <c r="I138" s="173">
        <v>34431</v>
      </c>
      <c r="J138" s="171" t="s">
        <v>433</v>
      </c>
      <c r="K138" s="59">
        <v>110510</v>
      </c>
      <c r="L138" s="171"/>
      <c r="M138" s="171" t="s">
        <v>831</v>
      </c>
      <c r="N138" s="171" t="s">
        <v>831</v>
      </c>
      <c r="O138" s="60" t="e">
        <f>VLOOKUP(C138,'FIE-licenties'!$B:$C,2,FALSE)</f>
        <v>#N/A</v>
      </c>
      <c r="P138" s="56" t="e">
        <f>VLOOKUP(C138,Ranglijst!B:G,6,FALSE)</f>
        <v>#N/A</v>
      </c>
      <c r="Q138" s="56"/>
      <c r="R138" s="56" t="str">
        <f t="shared" ref="R138:R201" si="14">IFERROR(IF(P138=J138,"","XXX"),"---")</f>
        <v>---</v>
      </c>
      <c r="S138" s="56">
        <f>IF(K138&lt;&gt;"",COUNTIF(aanmeldingen!D:D,schermers!K138),"")</f>
        <v>0</v>
      </c>
      <c r="T138" s="177" t="str">
        <f t="shared" ca="1" si="12"/>
        <v>18+</v>
      </c>
      <c r="U138" s="175"/>
      <c r="V138" s="78">
        <f ca="1">SUMIF(Scheidsbijdrage!B:B,schermers!C138,Scheidsbijdrage!P:P)</f>
        <v>0</v>
      </c>
      <c r="W138" s="175"/>
    </row>
    <row r="139" spans="1:23" x14ac:dyDescent="0.2">
      <c r="A139" s="71">
        <f t="shared" si="10"/>
        <v>138</v>
      </c>
      <c r="B139" s="71" t="str">
        <f t="shared" si="11"/>
        <v>LAMJill</v>
      </c>
      <c r="C139" s="170">
        <f t="shared" si="13"/>
        <v>0</v>
      </c>
      <c r="D139" s="171" t="s">
        <v>220</v>
      </c>
      <c r="E139" s="171" t="s">
        <v>221</v>
      </c>
      <c r="F139" s="171" t="s">
        <v>22</v>
      </c>
      <c r="G139" s="171" t="s">
        <v>23</v>
      </c>
      <c r="H139" s="171" t="s">
        <v>24</v>
      </c>
      <c r="I139" s="173">
        <v>32854</v>
      </c>
      <c r="J139" s="172"/>
      <c r="K139" s="61"/>
      <c r="L139" s="171"/>
      <c r="M139" s="171" t="s">
        <v>831</v>
      </c>
      <c r="N139" s="171" t="s">
        <v>831</v>
      </c>
      <c r="O139" s="60" t="e">
        <f>VLOOKUP(C139,'FIE-licenties'!$B:$C,2,FALSE)</f>
        <v>#N/A</v>
      </c>
      <c r="P139" s="56" t="e">
        <f>VLOOKUP(C139,Ranglijst!B:G,6,FALSE)</f>
        <v>#N/A</v>
      </c>
      <c r="Q139" s="56"/>
      <c r="R139" s="56" t="str">
        <f t="shared" si="14"/>
        <v>---</v>
      </c>
      <c r="S139" s="56" t="str">
        <f>IF(K139&lt;&gt;"",COUNTIF(aanmeldingen!D:D,schermers!K139),"")</f>
        <v/>
      </c>
      <c r="T139" s="177" t="str">
        <f t="shared" ca="1" si="12"/>
        <v>18+</v>
      </c>
      <c r="U139" s="175"/>
      <c r="V139" s="78">
        <f ca="1">SUMIF(Scheidsbijdrage!B:B,schermers!C139,Scheidsbijdrage!P:P)</f>
        <v>0</v>
      </c>
      <c r="W139" s="175"/>
    </row>
    <row r="140" spans="1:23" x14ac:dyDescent="0.2">
      <c r="A140" s="71">
        <f t="shared" si="10"/>
        <v>139</v>
      </c>
      <c r="B140" s="71" t="str">
        <f t="shared" si="11"/>
        <v>LamersRoland</v>
      </c>
      <c r="C140" s="170">
        <f t="shared" si="13"/>
        <v>0</v>
      </c>
      <c r="D140" s="171" t="s">
        <v>222</v>
      </c>
      <c r="E140" s="171" t="s">
        <v>223</v>
      </c>
      <c r="F140" s="171" t="s">
        <v>22</v>
      </c>
      <c r="G140" s="171" t="s">
        <v>26</v>
      </c>
      <c r="H140" s="171" t="s">
        <v>31</v>
      </c>
      <c r="J140" s="171" t="s">
        <v>132</v>
      </c>
      <c r="K140" s="59"/>
      <c r="L140" s="171" t="s">
        <v>77</v>
      </c>
      <c r="M140" s="171" t="s">
        <v>831</v>
      </c>
      <c r="N140" s="171" t="s">
        <v>831</v>
      </c>
      <c r="O140" s="60" t="e">
        <f>VLOOKUP(C140,'FIE-licenties'!$B:$C,2,FALSE)</f>
        <v>#N/A</v>
      </c>
      <c r="P140" s="56" t="e">
        <f>VLOOKUP(C140,Ranglijst!B:G,6,FALSE)</f>
        <v>#N/A</v>
      </c>
      <c r="Q140" s="56"/>
      <c r="R140" s="56" t="str">
        <f t="shared" si="14"/>
        <v>---</v>
      </c>
      <c r="S140" s="56" t="str">
        <f>IF(K140&lt;&gt;"",COUNTIF(aanmeldingen!D:D,schermers!K140),"")</f>
        <v/>
      </c>
      <c r="T140" s="177" t="str">
        <f t="shared" ca="1" si="12"/>
        <v>18+</v>
      </c>
      <c r="U140" s="175"/>
      <c r="V140" s="78">
        <f ca="1">SUMIF(Scheidsbijdrage!B:B,schermers!C140,Scheidsbijdrage!P:P)</f>
        <v>0</v>
      </c>
      <c r="W140" s="175"/>
    </row>
    <row r="141" spans="1:23" x14ac:dyDescent="0.2">
      <c r="A141" s="71">
        <f t="shared" si="10"/>
        <v>140</v>
      </c>
      <c r="B141" s="71" t="str">
        <f t="shared" si="11"/>
        <v>LASCHEKSef</v>
      </c>
      <c r="C141" s="170">
        <f t="shared" si="13"/>
        <v>0</v>
      </c>
      <c r="D141" s="171" t="s">
        <v>224</v>
      </c>
      <c r="E141" s="171" t="s">
        <v>225</v>
      </c>
      <c r="F141" s="172" t="s">
        <v>22</v>
      </c>
      <c r="G141" s="172" t="s">
        <v>26</v>
      </c>
      <c r="H141" s="171" t="s">
        <v>31</v>
      </c>
      <c r="I141" s="173">
        <v>24519</v>
      </c>
      <c r="J141" s="172"/>
      <c r="K141" s="61"/>
      <c r="L141" s="171"/>
      <c r="M141" s="171" t="s">
        <v>831</v>
      </c>
      <c r="N141" s="171" t="s">
        <v>831</v>
      </c>
      <c r="O141" s="60" t="e">
        <f>VLOOKUP(C141,'FIE-licenties'!$B:$C,2,FALSE)</f>
        <v>#N/A</v>
      </c>
      <c r="P141" s="56" t="e">
        <f>VLOOKUP(C141,Ranglijst!B:G,6,FALSE)</f>
        <v>#N/A</v>
      </c>
      <c r="Q141" s="56"/>
      <c r="R141" s="56" t="str">
        <f t="shared" si="14"/>
        <v>---</v>
      </c>
      <c r="S141" s="56" t="str">
        <f>IF(K141&lt;&gt;"",COUNTIF(aanmeldingen!D:D,schermers!K141),"")</f>
        <v/>
      </c>
      <c r="T141" s="177" t="str">
        <f t="shared" ca="1" si="12"/>
        <v>18+</v>
      </c>
      <c r="U141" s="175"/>
      <c r="V141" s="78">
        <f ca="1">SUMIF(Scheidsbijdrage!B:B,schermers!C141,Scheidsbijdrage!P:P)</f>
        <v>0</v>
      </c>
      <c r="W141" s="175"/>
    </row>
    <row r="142" spans="1:23" x14ac:dyDescent="0.2">
      <c r="A142" s="71">
        <f t="shared" si="10"/>
        <v>141</v>
      </c>
      <c r="B142" s="71" t="str">
        <f t="shared" si="11"/>
        <v>LUTEIJNAmmerentie</v>
      </c>
      <c r="C142" s="170">
        <f t="shared" si="13"/>
        <v>0</v>
      </c>
      <c r="D142" s="171" t="s">
        <v>226</v>
      </c>
      <c r="E142" s="171" t="s">
        <v>227</v>
      </c>
      <c r="F142" s="172" t="s">
        <v>22</v>
      </c>
      <c r="G142" s="172" t="s">
        <v>23</v>
      </c>
      <c r="H142" s="171" t="s">
        <v>24</v>
      </c>
      <c r="I142" s="173">
        <v>27864</v>
      </c>
      <c r="J142" s="172"/>
      <c r="K142" s="61"/>
      <c r="L142" s="171"/>
      <c r="M142" s="171" t="s">
        <v>831</v>
      </c>
      <c r="N142" s="171" t="s">
        <v>831</v>
      </c>
      <c r="O142" s="60" t="e">
        <f>VLOOKUP(C142,'FIE-licenties'!$B:$C,2,FALSE)</f>
        <v>#N/A</v>
      </c>
      <c r="P142" s="56" t="e">
        <f>VLOOKUP(C142,Ranglijst!B:G,6,FALSE)</f>
        <v>#N/A</v>
      </c>
      <c r="Q142" s="56"/>
      <c r="R142" s="56" t="str">
        <f t="shared" si="14"/>
        <v>---</v>
      </c>
      <c r="S142" s="56" t="str">
        <f>IF(K142&lt;&gt;"",COUNTIF(aanmeldingen!D:D,schermers!K142),"")</f>
        <v/>
      </c>
      <c r="T142" s="177" t="str">
        <f t="shared" ca="1" si="12"/>
        <v>18+</v>
      </c>
      <c r="U142" s="175"/>
      <c r="V142" s="78">
        <f ca="1">SUMIF(Scheidsbijdrage!B:B,schermers!C142,Scheidsbijdrage!P:P)</f>
        <v>0</v>
      </c>
      <c r="W142" s="175"/>
    </row>
    <row r="143" spans="1:23" x14ac:dyDescent="0.2">
      <c r="A143" s="71">
        <f t="shared" si="10"/>
        <v>142</v>
      </c>
      <c r="B143" s="71" t="str">
        <f t="shared" si="11"/>
        <v>MANNESSENTitia</v>
      </c>
      <c r="C143" s="170">
        <f t="shared" si="13"/>
        <v>0</v>
      </c>
      <c r="D143" s="171" t="s">
        <v>228</v>
      </c>
      <c r="E143" s="171" t="s">
        <v>229</v>
      </c>
      <c r="F143" s="172" t="s">
        <v>22</v>
      </c>
      <c r="G143" s="172" t="s">
        <v>23</v>
      </c>
      <c r="H143" s="171" t="s">
        <v>24</v>
      </c>
      <c r="I143" s="173">
        <v>28205</v>
      </c>
      <c r="J143" s="172"/>
      <c r="K143" s="61"/>
      <c r="L143" s="171"/>
      <c r="M143" s="171" t="s">
        <v>831</v>
      </c>
      <c r="N143" s="171" t="s">
        <v>831</v>
      </c>
      <c r="O143" s="60" t="e">
        <f>VLOOKUP(C143,'FIE-licenties'!$B:$C,2,FALSE)</f>
        <v>#N/A</v>
      </c>
      <c r="P143" s="56" t="e">
        <f>VLOOKUP(C143,Ranglijst!B:G,6,FALSE)</f>
        <v>#N/A</v>
      </c>
      <c r="Q143" s="56"/>
      <c r="R143" s="56" t="str">
        <f t="shared" si="14"/>
        <v>---</v>
      </c>
      <c r="S143" s="56" t="str">
        <f>IF(K143&lt;&gt;"",COUNTIF(aanmeldingen!D:D,schermers!K143),"")</f>
        <v/>
      </c>
      <c r="T143" s="177" t="str">
        <f t="shared" ca="1" si="12"/>
        <v>18+</v>
      </c>
      <c r="U143" s="175"/>
      <c r="V143" s="78">
        <f ca="1">SUMIF(Scheidsbijdrage!B:B,schermers!C143,Scheidsbijdrage!P:P)</f>
        <v>0</v>
      </c>
      <c r="W143" s="175"/>
    </row>
    <row r="144" spans="1:23" x14ac:dyDescent="0.2">
      <c r="A144" s="71">
        <f t="shared" si="10"/>
        <v>143</v>
      </c>
      <c r="B144" s="71" t="str">
        <f t="shared" si="11"/>
        <v>MASSOUMIShahram</v>
      </c>
      <c r="C144" s="170">
        <f t="shared" si="13"/>
        <v>0</v>
      </c>
      <c r="D144" s="171" t="s">
        <v>230</v>
      </c>
      <c r="E144" s="171" t="s">
        <v>231</v>
      </c>
      <c r="F144" s="172" t="s">
        <v>22</v>
      </c>
      <c r="G144" s="172" t="s">
        <v>26</v>
      </c>
      <c r="H144" s="171" t="s">
        <v>31</v>
      </c>
      <c r="I144" s="173">
        <v>26811</v>
      </c>
      <c r="J144" s="172"/>
      <c r="K144" s="61"/>
      <c r="L144" s="171"/>
      <c r="M144" s="171" t="s">
        <v>831</v>
      </c>
      <c r="N144" s="171" t="s">
        <v>831</v>
      </c>
      <c r="O144" s="60" t="e">
        <f>VLOOKUP(C144,'FIE-licenties'!$B:$C,2,FALSE)</f>
        <v>#N/A</v>
      </c>
      <c r="P144" s="56" t="e">
        <f>VLOOKUP(C144,Ranglijst!B:G,6,FALSE)</f>
        <v>#N/A</v>
      </c>
      <c r="Q144" s="56"/>
      <c r="R144" s="56" t="str">
        <f t="shared" si="14"/>
        <v>---</v>
      </c>
      <c r="S144" s="56" t="str">
        <f>IF(K144&lt;&gt;"",COUNTIF(aanmeldingen!D:D,schermers!K144),"")</f>
        <v/>
      </c>
      <c r="T144" s="177" t="str">
        <f t="shared" ca="1" si="12"/>
        <v>18+</v>
      </c>
      <c r="U144" s="175"/>
      <c r="V144" s="78">
        <f ca="1">SUMIF(Scheidsbijdrage!B:B,schermers!C144,Scheidsbijdrage!P:P)</f>
        <v>0</v>
      </c>
      <c r="W144" s="175"/>
    </row>
    <row r="145" spans="1:23" x14ac:dyDescent="0.2">
      <c r="A145" s="71">
        <f t="shared" si="10"/>
        <v>144</v>
      </c>
      <c r="B145" s="71" t="str">
        <f t="shared" si="11"/>
        <v>MOKKENWiebe</v>
      </c>
      <c r="C145" s="170">
        <f t="shared" si="13"/>
        <v>106353</v>
      </c>
      <c r="D145" s="171" t="s">
        <v>768</v>
      </c>
      <c r="E145" s="171" t="s">
        <v>767</v>
      </c>
      <c r="F145" s="171" t="s">
        <v>22</v>
      </c>
      <c r="G145" s="171" t="s">
        <v>26</v>
      </c>
      <c r="H145" s="171" t="s">
        <v>28</v>
      </c>
      <c r="I145" s="173">
        <v>21699</v>
      </c>
      <c r="J145" s="171" t="s">
        <v>463</v>
      </c>
      <c r="K145" s="59">
        <v>106353</v>
      </c>
      <c r="L145" s="171"/>
      <c r="M145" s="171" t="s">
        <v>831</v>
      </c>
      <c r="N145" s="171" t="s">
        <v>831</v>
      </c>
      <c r="O145" s="60" t="e">
        <f>VLOOKUP(C145,'FIE-licenties'!$B:$C,2,FALSE)</f>
        <v>#N/A</v>
      </c>
      <c r="P145" s="56" t="e">
        <f>VLOOKUP(C145,Ranglijst!B:G,6,FALSE)</f>
        <v>#N/A</v>
      </c>
      <c r="Q145" s="56"/>
      <c r="R145" s="56" t="str">
        <f t="shared" si="14"/>
        <v>---</v>
      </c>
      <c r="S145" s="56">
        <f>IF(K145&lt;&gt;"",COUNTIF(aanmeldingen!D:D,schermers!K145),"")</f>
        <v>0</v>
      </c>
      <c r="T145" s="177" t="str">
        <f t="shared" ca="1" si="12"/>
        <v>18+</v>
      </c>
      <c r="U145" s="175"/>
      <c r="V145" s="78">
        <f ca="1">SUMIF(Scheidsbijdrage!B:B,schermers!C145,Scheidsbijdrage!P:P)</f>
        <v>0</v>
      </c>
      <c r="W145" s="175"/>
    </row>
    <row r="146" spans="1:23" x14ac:dyDescent="0.2">
      <c r="A146" s="71">
        <f t="shared" si="10"/>
        <v>145</v>
      </c>
      <c r="B146" s="71" t="str">
        <f t="shared" si="11"/>
        <v>MONDTMilja</v>
      </c>
      <c r="C146" s="170">
        <f t="shared" si="13"/>
        <v>108478</v>
      </c>
      <c r="D146" s="171" t="s">
        <v>234</v>
      </c>
      <c r="E146" s="171" t="s">
        <v>235</v>
      </c>
      <c r="F146" s="171" t="s">
        <v>22</v>
      </c>
      <c r="G146" s="171" t="s">
        <v>23</v>
      </c>
      <c r="H146" s="171" t="s">
        <v>28</v>
      </c>
      <c r="I146" s="173">
        <v>33269</v>
      </c>
      <c r="J146" s="171" t="s">
        <v>32</v>
      </c>
      <c r="K146" s="61">
        <v>108478</v>
      </c>
      <c r="L146" s="171" t="s">
        <v>38</v>
      </c>
      <c r="M146" s="171" t="s">
        <v>831</v>
      </c>
      <c r="N146" s="171" t="s">
        <v>831</v>
      </c>
      <c r="O146" s="60" t="e">
        <f>VLOOKUP(C146,'FIE-licenties'!$B:$C,2,FALSE)</f>
        <v>#N/A</v>
      </c>
      <c r="P146" s="56" t="e">
        <f>VLOOKUP(C146,Ranglijst!B:G,6,FALSE)</f>
        <v>#N/A</v>
      </c>
      <c r="Q146" s="56"/>
      <c r="R146" s="56" t="str">
        <f t="shared" si="14"/>
        <v>---</v>
      </c>
      <c r="S146" s="56">
        <f>IF(K146&lt;&gt;"",COUNTIF(aanmeldingen!D:D,schermers!K146),"")</f>
        <v>0</v>
      </c>
      <c r="T146" s="177" t="str">
        <f t="shared" ca="1" si="12"/>
        <v>18+</v>
      </c>
      <c r="U146" s="174"/>
      <c r="V146" s="78">
        <f ca="1">SUMIF(Scheidsbijdrage!B:B,schermers!C146,Scheidsbijdrage!P:P)</f>
        <v>0</v>
      </c>
      <c r="W146" s="175"/>
    </row>
    <row r="147" spans="1:23" x14ac:dyDescent="0.2">
      <c r="A147" s="71">
        <f t="shared" si="10"/>
        <v>146</v>
      </c>
      <c r="B147" s="71" t="str">
        <f t="shared" si="11"/>
        <v>MONDTBas</v>
      </c>
      <c r="C147" s="170">
        <f t="shared" si="13"/>
        <v>108282</v>
      </c>
      <c r="D147" s="171" t="s">
        <v>234</v>
      </c>
      <c r="E147" s="171" t="s">
        <v>74</v>
      </c>
      <c r="F147" s="171" t="s">
        <v>22</v>
      </c>
      <c r="G147" s="171" t="s">
        <v>26</v>
      </c>
      <c r="H147" s="171" t="s">
        <v>28</v>
      </c>
      <c r="I147" s="173">
        <v>22059</v>
      </c>
      <c r="J147" s="171" t="s">
        <v>32</v>
      </c>
      <c r="K147" s="59">
        <v>108282</v>
      </c>
      <c r="L147" s="171" t="s">
        <v>38</v>
      </c>
      <c r="M147" s="171" t="s">
        <v>1153</v>
      </c>
      <c r="N147" s="171" t="s">
        <v>848</v>
      </c>
      <c r="O147" s="60" t="str">
        <f>VLOOKUP(C147,'FIE-licenties'!$B:$C,2,FALSE)</f>
        <v>FIE23051960001</v>
      </c>
      <c r="P147" s="56" t="str">
        <f>VLOOKUP(C147,Ranglijst!B:G,6,FALSE)</f>
        <v>HollandSchermen</v>
      </c>
      <c r="Q147" s="56"/>
      <c r="R147" s="56" t="str">
        <f t="shared" si="14"/>
        <v>XXX</v>
      </c>
      <c r="S147" s="56">
        <f>IF(K147&lt;&gt;"",COUNTIF(aanmeldingen!D:D,schermers!K147),"")</f>
        <v>1</v>
      </c>
      <c r="T147" s="177" t="str">
        <f t="shared" ca="1" si="12"/>
        <v>18+</v>
      </c>
      <c r="U147" s="175">
        <v>43369</v>
      </c>
      <c r="V147" s="78">
        <f ca="1">SUMIF(Scheidsbijdrage!B:B,schermers!C147,Scheidsbijdrage!P:P)</f>
        <v>0</v>
      </c>
      <c r="W147" s="175"/>
    </row>
    <row r="148" spans="1:23" x14ac:dyDescent="0.2">
      <c r="A148" s="71">
        <f t="shared" si="10"/>
        <v>147</v>
      </c>
      <c r="B148" s="71" t="str">
        <f t="shared" si="11"/>
        <v>MOOIJLaurien</v>
      </c>
      <c r="C148" s="170">
        <f t="shared" si="13"/>
        <v>0</v>
      </c>
      <c r="D148" s="171" t="s">
        <v>236</v>
      </c>
      <c r="E148" s="171" t="s">
        <v>81</v>
      </c>
      <c r="F148" s="172" t="s">
        <v>22</v>
      </c>
      <c r="G148" s="172" t="s">
        <v>23</v>
      </c>
      <c r="H148" s="171" t="s">
        <v>31</v>
      </c>
      <c r="I148" s="173">
        <v>29235</v>
      </c>
      <c r="J148" s="172"/>
      <c r="K148" s="61"/>
      <c r="L148" s="171"/>
      <c r="M148" s="171" t="s">
        <v>831</v>
      </c>
      <c r="N148" s="171" t="s">
        <v>831</v>
      </c>
      <c r="O148" s="60" t="e">
        <f>VLOOKUP(C148,'FIE-licenties'!$B:$C,2,FALSE)</f>
        <v>#N/A</v>
      </c>
      <c r="P148" s="56" t="e">
        <f>VLOOKUP(C148,Ranglijst!B:G,6,FALSE)</f>
        <v>#N/A</v>
      </c>
      <c r="Q148" s="56"/>
      <c r="R148" s="56" t="str">
        <f t="shared" si="14"/>
        <v>---</v>
      </c>
      <c r="S148" s="56" t="str">
        <f>IF(K148&lt;&gt;"",COUNTIF(aanmeldingen!D:D,schermers!K148),"")</f>
        <v/>
      </c>
      <c r="T148" s="177" t="str">
        <f t="shared" ca="1" si="12"/>
        <v>18+</v>
      </c>
      <c r="U148" s="175"/>
      <c r="V148" s="78">
        <f ca="1">SUMIF(Scheidsbijdrage!B:B,schermers!C148,Scheidsbijdrage!P:P)</f>
        <v>0</v>
      </c>
      <c r="W148" s="175"/>
    </row>
    <row r="149" spans="1:23" x14ac:dyDescent="0.2">
      <c r="A149" s="71">
        <f t="shared" si="10"/>
        <v>148</v>
      </c>
      <c r="B149" s="71" t="str">
        <f t="shared" si="11"/>
        <v>MOORENIscha</v>
      </c>
      <c r="C149" s="170">
        <f t="shared" si="13"/>
        <v>0</v>
      </c>
      <c r="D149" s="171" t="s">
        <v>237</v>
      </c>
      <c r="E149" s="171" t="s">
        <v>238</v>
      </c>
      <c r="F149" s="172" t="s">
        <v>22</v>
      </c>
      <c r="G149" s="172" t="s">
        <v>26</v>
      </c>
      <c r="H149" s="171" t="s">
        <v>28</v>
      </c>
      <c r="I149" s="173">
        <v>30093</v>
      </c>
      <c r="J149" s="172"/>
      <c r="K149" s="61"/>
      <c r="L149" s="171"/>
      <c r="M149" s="171" t="s">
        <v>831</v>
      </c>
      <c r="N149" s="171" t="s">
        <v>831</v>
      </c>
      <c r="O149" s="60" t="e">
        <f>VLOOKUP(C149,'FIE-licenties'!$B:$C,2,FALSE)</f>
        <v>#N/A</v>
      </c>
      <c r="P149" s="56" t="e">
        <f>VLOOKUP(C149,Ranglijst!B:G,6,FALSE)</f>
        <v>#N/A</v>
      </c>
      <c r="Q149" s="56"/>
      <c r="R149" s="56" t="str">
        <f t="shared" si="14"/>
        <v>---</v>
      </c>
      <c r="S149" s="56" t="str">
        <f>IF(K149&lt;&gt;"",COUNTIF(aanmeldingen!D:D,schermers!K149),"")</f>
        <v/>
      </c>
      <c r="T149" s="177" t="str">
        <f t="shared" ca="1" si="12"/>
        <v>18+</v>
      </c>
      <c r="U149" s="175"/>
      <c r="V149" s="78">
        <f ca="1">SUMIF(Scheidsbijdrage!B:B,schermers!C149,Scheidsbijdrage!P:P)</f>
        <v>0</v>
      </c>
      <c r="W149" s="175"/>
    </row>
    <row r="150" spans="1:23" x14ac:dyDescent="0.2">
      <c r="A150" s="71">
        <f t="shared" si="10"/>
        <v>149</v>
      </c>
      <c r="B150" s="71" t="str">
        <f t="shared" si="11"/>
        <v>MORARUAlexander</v>
      </c>
      <c r="C150" s="170">
        <f t="shared" si="13"/>
        <v>106670</v>
      </c>
      <c r="D150" s="171" t="s">
        <v>239</v>
      </c>
      <c r="E150" s="171" t="s">
        <v>57</v>
      </c>
      <c r="F150" s="171" t="s">
        <v>22</v>
      </c>
      <c r="G150" s="171" t="s">
        <v>26</v>
      </c>
      <c r="H150" s="171" t="s">
        <v>28</v>
      </c>
      <c r="I150" s="173">
        <v>32740</v>
      </c>
      <c r="J150" s="171" t="s">
        <v>32</v>
      </c>
      <c r="K150" s="61">
        <v>106670</v>
      </c>
      <c r="L150" s="171" t="s">
        <v>38</v>
      </c>
      <c r="M150" s="171" t="s">
        <v>831</v>
      </c>
      <c r="N150" s="171" t="s">
        <v>831</v>
      </c>
      <c r="O150" s="60" t="e">
        <f>VLOOKUP(C150,'FIE-licenties'!$B:$C,2,FALSE)</f>
        <v>#N/A</v>
      </c>
      <c r="P150" s="56" t="str">
        <f>VLOOKUP(C150,Ranglijst!B:G,6,FALSE)</f>
        <v>HollandSchermen</v>
      </c>
      <c r="Q150" s="56"/>
      <c r="R150" s="56" t="str">
        <f t="shared" si="14"/>
        <v>XXX</v>
      </c>
      <c r="S150" s="56">
        <f>IF(K150&lt;&gt;"",COUNTIF(aanmeldingen!D:D,schermers!K150),"")</f>
        <v>0</v>
      </c>
      <c r="T150" s="177" t="str">
        <f t="shared" ca="1" si="12"/>
        <v>18+</v>
      </c>
      <c r="U150" s="175"/>
      <c r="V150" s="78">
        <f ca="1">SUMIF(Scheidsbijdrage!B:B,schermers!C150,Scheidsbijdrage!P:P)</f>
        <v>0</v>
      </c>
      <c r="W150" s="175"/>
    </row>
    <row r="151" spans="1:23" x14ac:dyDescent="0.2">
      <c r="A151" s="71">
        <f t="shared" si="10"/>
        <v>150</v>
      </c>
      <c r="B151" s="71" t="str">
        <f t="shared" si="11"/>
        <v>MOSKJoris</v>
      </c>
      <c r="C151" s="170">
        <f t="shared" si="13"/>
        <v>105894</v>
      </c>
      <c r="D151" s="171" t="s">
        <v>240</v>
      </c>
      <c r="E151" s="171" t="s">
        <v>241</v>
      </c>
      <c r="F151" s="172" t="s">
        <v>22</v>
      </c>
      <c r="G151" s="172" t="s">
        <v>26</v>
      </c>
      <c r="H151" s="171" t="s">
        <v>28</v>
      </c>
      <c r="I151" s="173">
        <v>31884</v>
      </c>
      <c r="J151" s="171" t="s">
        <v>32</v>
      </c>
      <c r="K151" s="61">
        <v>105894</v>
      </c>
      <c r="L151" s="171" t="s">
        <v>38</v>
      </c>
      <c r="M151" s="171" t="s">
        <v>831</v>
      </c>
      <c r="N151" s="171" t="s">
        <v>831</v>
      </c>
      <c r="O151" s="60" t="e">
        <f>VLOOKUP(C151,'FIE-licenties'!$B:$C,2,FALSE)</f>
        <v>#N/A</v>
      </c>
      <c r="P151" s="56" t="e">
        <f>VLOOKUP(C151,Ranglijst!B:G,6,FALSE)</f>
        <v>#N/A</v>
      </c>
      <c r="Q151" s="56"/>
      <c r="R151" s="56" t="str">
        <f t="shared" si="14"/>
        <v>---</v>
      </c>
      <c r="S151" s="56">
        <f>IF(K151&lt;&gt;"",COUNTIF(aanmeldingen!D:D,schermers!K151),"")</f>
        <v>0</v>
      </c>
      <c r="T151" s="177" t="str">
        <f t="shared" ca="1" si="12"/>
        <v>18+</v>
      </c>
      <c r="U151" s="175"/>
      <c r="V151" s="78">
        <f ca="1">SUMIF(Scheidsbijdrage!B:B,schermers!C151,Scheidsbijdrage!P:P)</f>
        <v>0</v>
      </c>
      <c r="W151" s="175"/>
    </row>
    <row r="152" spans="1:23" x14ac:dyDescent="0.2">
      <c r="A152" s="71">
        <f t="shared" si="10"/>
        <v>151</v>
      </c>
      <c r="B152" s="71" t="str">
        <f t="shared" si="11"/>
        <v>MULDERSKathy</v>
      </c>
      <c r="C152" s="170">
        <f t="shared" si="13"/>
        <v>101083</v>
      </c>
      <c r="D152" s="171" t="s">
        <v>242</v>
      </c>
      <c r="E152" s="171" t="s">
        <v>243</v>
      </c>
      <c r="F152" s="172" t="s">
        <v>22</v>
      </c>
      <c r="G152" s="172" t="s">
        <v>23</v>
      </c>
      <c r="H152" s="171" t="s">
        <v>24</v>
      </c>
      <c r="I152" s="173">
        <v>30487</v>
      </c>
      <c r="J152" s="172"/>
      <c r="K152" s="61">
        <v>101083</v>
      </c>
      <c r="L152" s="171"/>
      <c r="M152" s="171" t="s">
        <v>831</v>
      </c>
      <c r="N152" s="171" t="s">
        <v>831</v>
      </c>
      <c r="O152" s="60" t="e">
        <f>VLOOKUP(C152,'FIE-licenties'!$B:$C,2,FALSE)</f>
        <v>#N/A</v>
      </c>
      <c r="P152" s="56" t="e">
        <f>VLOOKUP(C152,Ranglijst!B:G,6,FALSE)</f>
        <v>#N/A</v>
      </c>
      <c r="Q152" s="56"/>
      <c r="R152" s="56" t="str">
        <f t="shared" si="14"/>
        <v>---</v>
      </c>
      <c r="S152" s="56">
        <f>IF(K152&lt;&gt;"",COUNTIF(aanmeldingen!D:D,schermers!K152),"")</f>
        <v>0</v>
      </c>
      <c r="T152" s="177" t="str">
        <f t="shared" ca="1" si="12"/>
        <v>18+</v>
      </c>
      <c r="U152" s="175"/>
      <c r="V152" s="78">
        <f ca="1">SUMIF(Scheidsbijdrage!B:B,schermers!C152,Scheidsbijdrage!P:P)</f>
        <v>0</v>
      </c>
      <c r="W152" s="175"/>
    </row>
    <row r="153" spans="1:23" x14ac:dyDescent="0.2">
      <c r="A153" s="71">
        <f t="shared" si="10"/>
        <v>152</v>
      </c>
      <c r="B153" s="71" t="str">
        <f t="shared" si="11"/>
        <v>NAVESTMaarten</v>
      </c>
      <c r="C153" s="170">
        <f t="shared" si="13"/>
        <v>0</v>
      </c>
      <c r="D153" s="171" t="s">
        <v>244</v>
      </c>
      <c r="E153" s="171" t="s">
        <v>245</v>
      </c>
      <c r="F153" s="172" t="s">
        <v>22</v>
      </c>
      <c r="G153" s="172" t="s">
        <v>26</v>
      </c>
      <c r="H153" s="171" t="s">
        <v>28</v>
      </c>
      <c r="I153" s="173">
        <v>30928</v>
      </c>
      <c r="J153" s="172"/>
      <c r="K153" s="61"/>
      <c r="L153" s="171"/>
      <c r="M153" s="171" t="s">
        <v>831</v>
      </c>
      <c r="N153" s="171" t="s">
        <v>831</v>
      </c>
      <c r="O153" s="60" t="e">
        <f>VLOOKUP(C153,'FIE-licenties'!$B:$C,2,FALSE)</f>
        <v>#N/A</v>
      </c>
      <c r="P153" s="56" t="e">
        <f>VLOOKUP(C153,Ranglijst!B:G,6,FALSE)</f>
        <v>#N/A</v>
      </c>
      <c r="Q153" s="56"/>
      <c r="R153" s="56" t="str">
        <f t="shared" si="14"/>
        <v>---</v>
      </c>
      <c r="S153" s="56" t="str">
        <f>IF(K153&lt;&gt;"",COUNTIF(aanmeldingen!D:D,schermers!K153),"")</f>
        <v/>
      </c>
      <c r="T153" s="177" t="str">
        <f t="shared" ca="1" si="12"/>
        <v>18+</v>
      </c>
      <c r="U153" s="175"/>
      <c r="V153" s="78">
        <f ca="1">SUMIF(Scheidsbijdrage!B:B,schermers!C153,Scheidsbijdrage!P:P)</f>
        <v>0</v>
      </c>
      <c r="W153" s="175"/>
    </row>
    <row r="154" spans="1:23" x14ac:dyDescent="0.2">
      <c r="A154" s="71">
        <f t="shared" si="10"/>
        <v>153</v>
      </c>
      <c r="B154" s="71" t="str">
        <f t="shared" si="11"/>
        <v>NGUYENEric</v>
      </c>
      <c r="C154" s="170">
        <f t="shared" si="13"/>
        <v>0</v>
      </c>
      <c r="D154" s="171" t="s">
        <v>246</v>
      </c>
      <c r="E154" s="171" t="s">
        <v>118</v>
      </c>
      <c r="F154" s="172" t="s">
        <v>22</v>
      </c>
      <c r="G154" s="172" t="s">
        <v>26</v>
      </c>
      <c r="H154" s="171" t="s">
        <v>31</v>
      </c>
      <c r="I154" s="173">
        <v>29146</v>
      </c>
      <c r="J154" s="172"/>
      <c r="K154" s="61"/>
      <c r="L154" s="171"/>
      <c r="M154" s="171" t="s">
        <v>831</v>
      </c>
      <c r="N154" s="171" t="s">
        <v>831</v>
      </c>
      <c r="O154" s="60" t="e">
        <f>VLOOKUP(C154,'FIE-licenties'!$B:$C,2,FALSE)</f>
        <v>#N/A</v>
      </c>
      <c r="P154" s="56" t="e">
        <f>VLOOKUP(C154,Ranglijst!B:G,6,FALSE)</f>
        <v>#N/A</v>
      </c>
      <c r="Q154" s="56"/>
      <c r="R154" s="56" t="str">
        <f t="shared" si="14"/>
        <v>---</v>
      </c>
      <c r="S154" s="56" t="str">
        <f>IF(K154&lt;&gt;"",COUNTIF(aanmeldingen!D:D,schermers!K154),"")</f>
        <v/>
      </c>
      <c r="T154" s="177" t="str">
        <f t="shared" ca="1" si="12"/>
        <v>18+</v>
      </c>
      <c r="U154" s="175"/>
      <c r="V154" s="78">
        <f ca="1">SUMIF(Scheidsbijdrage!B:B,schermers!C154,Scheidsbijdrage!P:P)</f>
        <v>0</v>
      </c>
      <c r="W154" s="175"/>
    </row>
    <row r="155" spans="1:23" x14ac:dyDescent="0.2">
      <c r="A155" s="71">
        <f t="shared" si="10"/>
        <v>154</v>
      </c>
      <c r="B155" s="71" t="str">
        <f t="shared" si="11"/>
        <v>NIVARDDaniel</v>
      </c>
      <c r="C155" s="170">
        <f t="shared" si="13"/>
        <v>105853</v>
      </c>
      <c r="D155" s="171" t="s">
        <v>247</v>
      </c>
      <c r="E155" s="171" t="s">
        <v>248</v>
      </c>
      <c r="F155" s="172" t="s">
        <v>22</v>
      </c>
      <c r="G155" s="172" t="s">
        <v>26</v>
      </c>
      <c r="H155" s="171" t="s">
        <v>31</v>
      </c>
      <c r="I155" s="173">
        <v>31117</v>
      </c>
      <c r="J155" s="172" t="s">
        <v>433</v>
      </c>
      <c r="K155" s="61">
        <v>105853</v>
      </c>
      <c r="L155" s="171"/>
      <c r="M155" s="171" t="s">
        <v>1089</v>
      </c>
      <c r="N155" s="171" t="s">
        <v>848</v>
      </c>
      <c r="O155" s="60" t="str">
        <f>VLOOKUP(C155,'FIE-licenties'!$B:$C,2,FALSE)</f>
        <v>FIE11031985002</v>
      </c>
      <c r="P155" s="56" t="str">
        <f>VLOOKUP(C155,Ranglijst!B:G,6,FALSE)</f>
        <v>Schermcentrum Amsterdam</v>
      </c>
      <c r="Q155" s="56"/>
      <c r="R155" s="56" t="str">
        <f t="shared" si="14"/>
        <v>XXX</v>
      </c>
      <c r="S155" s="56">
        <f>IF(K155&lt;&gt;"",COUNTIF(aanmeldingen!D:D,schermers!K155),"")</f>
        <v>1</v>
      </c>
      <c r="T155" s="177" t="str">
        <f t="shared" ca="1" si="12"/>
        <v>18+</v>
      </c>
      <c r="U155" s="175">
        <v>43369</v>
      </c>
      <c r="V155" s="78">
        <f ca="1">SUMIF(Scheidsbijdrage!B:B,schermers!C155,Scheidsbijdrage!P:P)</f>
        <v>0</v>
      </c>
      <c r="W155" s="175"/>
    </row>
    <row r="156" spans="1:23" x14ac:dyDescent="0.2">
      <c r="A156" s="71">
        <f t="shared" si="10"/>
        <v>155</v>
      </c>
      <c r="B156" s="71" t="str">
        <f t="shared" si="11"/>
        <v>NOEElse</v>
      </c>
      <c r="C156" s="170">
        <f t="shared" si="13"/>
        <v>108736</v>
      </c>
      <c r="D156" s="171" t="s">
        <v>249</v>
      </c>
      <c r="E156" s="171" t="s">
        <v>250</v>
      </c>
      <c r="F156" s="171" t="s">
        <v>22</v>
      </c>
      <c r="G156" s="171" t="s">
        <v>23</v>
      </c>
      <c r="H156" s="171" t="s">
        <v>28</v>
      </c>
      <c r="I156" s="173">
        <v>33625</v>
      </c>
      <c r="J156" s="172" t="s">
        <v>132</v>
      </c>
      <c r="K156" s="61">
        <v>108736</v>
      </c>
      <c r="L156" s="171" t="s">
        <v>38</v>
      </c>
      <c r="M156" s="171" t="s">
        <v>831</v>
      </c>
      <c r="N156" s="171" t="s">
        <v>831</v>
      </c>
      <c r="O156" s="60" t="str">
        <f>VLOOKUP(C156,'FIE-licenties'!$B:$C,2,FALSE)</f>
        <v>FIE22011992000</v>
      </c>
      <c r="P156" s="56" t="str">
        <f>VLOOKUP(C156,Ranglijst!B:G,6,FALSE)</f>
        <v>s.v. Pallós</v>
      </c>
      <c r="Q156" s="56"/>
      <c r="R156" s="56" t="str">
        <f t="shared" si="14"/>
        <v>XXX</v>
      </c>
      <c r="S156" s="56">
        <f>IF(K156&lt;&gt;"",COUNTIF(aanmeldingen!D:D,schermers!K156),"")</f>
        <v>1</v>
      </c>
      <c r="T156" s="177" t="str">
        <f t="shared" ca="1" si="12"/>
        <v>18+</v>
      </c>
      <c r="U156" s="175">
        <v>43369</v>
      </c>
      <c r="V156" s="78">
        <f ca="1">SUMIF(Scheidsbijdrage!B:B,schermers!C156,Scheidsbijdrage!P:P)</f>
        <v>0</v>
      </c>
      <c r="W156" s="175"/>
    </row>
    <row r="157" spans="1:23" x14ac:dyDescent="0.2">
      <c r="A157" s="71">
        <f t="shared" si="10"/>
        <v>156</v>
      </c>
      <c r="B157" s="71" t="str">
        <f t="shared" si="11"/>
        <v>NONHEBELFloris</v>
      </c>
      <c r="C157" s="170">
        <f t="shared" si="13"/>
        <v>100995</v>
      </c>
      <c r="D157" s="171" t="s">
        <v>251</v>
      </c>
      <c r="E157" s="171" t="s">
        <v>197</v>
      </c>
      <c r="F157" s="171" t="s">
        <v>22</v>
      </c>
      <c r="G157" s="171" t="s">
        <v>26</v>
      </c>
      <c r="H157" s="171" t="s">
        <v>28</v>
      </c>
      <c r="I157" s="176">
        <v>27731</v>
      </c>
      <c r="J157" s="172" t="s">
        <v>453</v>
      </c>
      <c r="K157" s="61">
        <v>100995</v>
      </c>
      <c r="L157" s="171" t="s">
        <v>38</v>
      </c>
      <c r="M157" s="171" t="s">
        <v>831</v>
      </c>
      <c r="N157" s="171" t="s">
        <v>831</v>
      </c>
      <c r="O157" s="60" t="e">
        <f>VLOOKUP(C157,'FIE-licenties'!$B:$C,2,FALSE)</f>
        <v>#N/A</v>
      </c>
      <c r="P157" s="56" t="str">
        <f>VLOOKUP(C157,Ranglijst!B:G,6,FALSE)</f>
        <v>s.v. Ter Weer</v>
      </c>
      <c r="Q157" s="56"/>
      <c r="R157" s="56" t="str">
        <f t="shared" si="14"/>
        <v>XXX</v>
      </c>
      <c r="S157" s="56">
        <f>IF(K157&lt;&gt;"",COUNTIF(aanmeldingen!D:D,schermers!K157),"")</f>
        <v>0</v>
      </c>
      <c r="T157" s="177" t="str">
        <f t="shared" ca="1" si="12"/>
        <v>18+</v>
      </c>
      <c r="U157" s="174"/>
      <c r="V157" s="78">
        <f ca="1">SUMIF(Scheidsbijdrage!B:B,schermers!C157,Scheidsbijdrage!P:P)</f>
        <v>0</v>
      </c>
      <c r="W157" s="175"/>
    </row>
    <row r="158" spans="1:23" x14ac:dyDescent="0.2">
      <c r="A158" s="71">
        <f t="shared" si="10"/>
        <v>157</v>
      </c>
      <c r="B158" s="71" t="str">
        <f t="shared" si="11"/>
        <v>OOLDERSMark</v>
      </c>
      <c r="C158" s="170">
        <f t="shared" si="13"/>
        <v>0</v>
      </c>
      <c r="D158" s="171" t="s">
        <v>252</v>
      </c>
      <c r="E158" s="171" t="s">
        <v>253</v>
      </c>
      <c r="F158" s="172" t="s">
        <v>22</v>
      </c>
      <c r="G158" s="172" t="s">
        <v>26</v>
      </c>
      <c r="H158" s="171" t="s">
        <v>28</v>
      </c>
      <c r="I158" s="173">
        <v>28661</v>
      </c>
      <c r="J158" s="172"/>
      <c r="K158" s="61"/>
      <c r="L158" s="171"/>
      <c r="M158" s="171" t="s">
        <v>831</v>
      </c>
      <c r="N158" s="171" t="s">
        <v>831</v>
      </c>
      <c r="O158" s="60" t="e">
        <f>VLOOKUP(C158,'FIE-licenties'!$B:$C,2,FALSE)</f>
        <v>#N/A</v>
      </c>
      <c r="P158" s="56" t="e">
        <f>VLOOKUP(C158,Ranglijst!B:G,6,FALSE)</f>
        <v>#N/A</v>
      </c>
      <c r="Q158" s="56"/>
      <c r="R158" s="56" t="str">
        <f t="shared" si="14"/>
        <v>---</v>
      </c>
      <c r="S158" s="56" t="str">
        <f>IF(K158&lt;&gt;"",COUNTIF(aanmeldingen!D:D,schermers!K158),"")</f>
        <v/>
      </c>
      <c r="T158" s="177" t="str">
        <f t="shared" ca="1" si="12"/>
        <v>18+</v>
      </c>
      <c r="U158" s="175"/>
      <c r="V158" s="78">
        <f ca="1">SUMIF(Scheidsbijdrage!B:B,schermers!C158,Scheidsbijdrage!P:P)</f>
        <v>0</v>
      </c>
      <c r="W158" s="175"/>
    </row>
    <row r="159" spans="1:23" x14ac:dyDescent="0.2">
      <c r="A159" s="71">
        <f t="shared" si="10"/>
        <v>158</v>
      </c>
      <c r="B159" s="71" t="str">
        <f t="shared" si="11"/>
        <v>OOSTHOFRyan</v>
      </c>
      <c r="C159" s="170">
        <f t="shared" si="13"/>
        <v>109568</v>
      </c>
      <c r="D159" s="171" t="s">
        <v>647</v>
      </c>
      <c r="E159" s="171" t="s">
        <v>646</v>
      </c>
      <c r="F159" s="171" t="s">
        <v>22</v>
      </c>
      <c r="G159" s="171" t="s">
        <v>26</v>
      </c>
      <c r="H159" s="171" t="s">
        <v>24</v>
      </c>
      <c r="I159" s="173">
        <v>33479</v>
      </c>
      <c r="J159" s="171" t="s">
        <v>1085</v>
      </c>
      <c r="K159" s="59">
        <v>109568</v>
      </c>
      <c r="L159" s="171" t="s">
        <v>38</v>
      </c>
      <c r="M159" s="171" t="s">
        <v>1202</v>
      </c>
      <c r="N159" s="171" t="s">
        <v>848</v>
      </c>
      <c r="O159" s="60" t="e">
        <f>VLOOKUP(C159,'FIE-licenties'!$B:$C,2,FALSE)</f>
        <v>#N/A</v>
      </c>
      <c r="P159" s="56" t="e">
        <f>VLOOKUP(C159,Ranglijst!B:G,6,FALSE)</f>
        <v>#N/A</v>
      </c>
      <c r="Q159" s="56"/>
      <c r="R159" s="56" t="str">
        <f t="shared" si="14"/>
        <v>---</v>
      </c>
      <c r="S159" s="56">
        <f>IF(K159&lt;&gt;"",COUNTIF(aanmeldingen!D:D,schermers!K159),"")</f>
        <v>0</v>
      </c>
      <c r="T159" s="177" t="str">
        <f t="shared" ca="1" si="12"/>
        <v>18+</v>
      </c>
      <c r="U159" s="175"/>
      <c r="V159" s="78">
        <f ca="1">SUMIF(Scheidsbijdrage!B:B,schermers!C159,Scheidsbijdrage!P:P)</f>
        <v>0</v>
      </c>
      <c r="W159" s="175"/>
    </row>
    <row r="160" spans="1:23" x14ac:dyDescent="0.2">
      <c r="A160" s="71">
        <f t="shared" si="10"/>
        <v>159</v>
      </c>
      <c r="B160" s="71" t="str">
        <f t="shared" si="11"/>
        <v>OOSTHOFCollin</v>
      </c>
      <c r="C160" s="170">
        <f t="shared" si="13"/>
        <v>109569</v>
      </c>
      <c r="D160" s="171" t="s">
        <v>647</v>
      </c>
      <c r="E160" s="171" t="s">
        <v>652</v>
      </c>
      <c r="F160" s="171" t="s">
        <v>22</v>
      </c>
      <c r="G160" s="171" t="s">
        <v>26</v>
      </c>
      <c r="H160" s="171" t="s">
        <v>24</v>
      </c>
      <c r="I160" s="173">
        <v>32753</v>
      </c>
      <c r="J160" s="171" t="s">
        <v>1085</v>
      </c>
      <c r="K160" s="59">
        <v>109569</v>
      </c>
      <c r="L160" s="171" t="s">
        <v>38</v>
      </c>
      <c r="M160" s="171" t="s">
        <v>831</v>
      </c>
      <c r="N160" s="171" t="s">
        <v>831</v>
      </c>
      <c r="O160" s="60" t="e">
        <f>VLOOKUP(C160,'FIE-licenties'!$B:$C,2,FALSE)</f>
        <v>#N/A</v>
      </c>
      <c r="P160" s="56" t="str">
        <f>VLOOKUP(C160,Ranglijst!B:G,6,FALSE)</f>
        <v>Schermclub Midden Nederland</v>
      </c>
      <c r="Q160" s="56"/>
      <c r="R160" s="56" t="str">
        <f t="shared" si="14"/>
        <v>XXX</v>
      </c>
      <c r="S160" s="56">
        <f>IF(K160&lt;&gt;"",COUNTIF(aanmeldingen!D:D,schermers!K160),"")</f>
        <v>1</v>
      </c>
      <c r="T160" s="177" t="str">
        <f t="shared" ca="1" si="12"/>
        <v>18+</v>
      </c>
      <c r="U160" s="175"/>
      <c r="V160" s="78">
        <f ca="1">SUMIF(Scheidsbijdrage!B:B,schermers!C160,Scheidsbijdrage!P:P)</f>
        <v>0</v>
      </c>
      <c r="W160" s="175"/>
    </row>
    <row r="161" spans="1:23" x14ac:dyDescent="0.2">
      <c r="A161" s="71">
        <f t="shared" si="10"/>
        <v>160</v>
      </c>
      <c r="B161" s="71" t="str">
        <f t="shared" si="11"/>
        <v>OUDHOFJorrit</v>
      </c>
      <c r="C161" s="170">
        <f t="shared" si="13"/>
        <v>100990</v>
      </c>
      <c r="D161" s="171" t="s">
        <v>254</v>
      </c>
      <c r="E161" s="171" t="s">
        <v>255</v>
      </c>
      <c r="F161" s="171" t="s">
        <v>22</v>
      </c>
      <c r="G161" s="171" t="s">
        <v>26</v>
      </c>
      <c r="H161" s="171" t="s">
        <v>24</v>
      </c>
      <c r="I161" s="173">
        <v>33986</v>
      </c>
      <c r="J161" s="172" t="s">
        <v>195</v>
      </c>
      <c r="K161" s="59">
        <v>100990</v>
      </c>
      <c r="L161" s="171" t="s">
        <v>38</v>
      </c>
      <c r="M161" s="171" t="s">
        <v>831</v>
      </c>
      <c r="N161" s="171" t="s">
        <v>831</v>
      </c>
      <c r="O161" s="60" t="e">
        <f>VLOOKUP(C161,'FIE-licenties'!$B:$C,2,FALSE)</f>
        <v>#N/A</v>
      </c>
      <c r="P161" s="56" t="e">
        <f>VLOOKUP(C161,Ranglijst!B:G,6,FALSE)</f>
        <v>#N/A</v>
      </c>
      <c r="Q161" s="56"/>
      <c r="R161" s="56" t="str">
        <f t="shared" si="14"/>
        <v>---</v>
      </c>
      <c r="S161" s="56">
        <f>IF(K161&lt;&gt;"",COUNTIF(aanmeldingen!D:D,schermers!K161),"")</f>
        <v>0</v>
      </c>
      <c r="T161" s="177" t="str">
        <f t="shared" ca="1" si="12"/>
        <v>18+</v>
      </c>
      <c r="U161" s="175"/>
      <c r="V161" s="78">
        <f ca="1">SUMIF(Scheidsbijdrage!B:B,schermers!C161,Scheidsbijdrage!P:P)</f>
        <v>0</v>
      </c>
      <c r="W161" s="175"/>
    </row>
    <row r="162" spans="1:23" x14ac:dyDescent="0.2">
      <c r="A162" s="71">
        <f t="shared" si="10"/>
        <v>161</v>
      </c>
      <c r="B162" s="71" t="str">
        <f t="shared" si="11"/>
        <v>PALINGSSera</v>
      </c>
      <c r="C162" s="170">
        <f t="shared" si="13"/>
        <v>100515</v>
      </c>
      <c r="D162" s="171" t="s">
        <v>256</v>
      </c>
      <c r="E162" s="171" t="s">
        <v>257</v>
      </c>
      <c r="F162" s="171" t="s">
        <v>22</v>
      </c>
      <c r="G162" s="171" t="s">
        <v>23</v>
      </c>
      <c r="H162" s="171" t="s">
        <v>31</v>
      </c>
      <c r="I162" s="173">
        <v>33671</v>
      </c>
      <c r="J162" s="171" t="s">
        <v>437</v>
      </c>
      <c r="K162" s="59">
        <v>100515</v>
      </c>
      <c r="L162" s="171" t="s">
        <v>38</v>
      </c>
      <c r="M162" s="171" t="s">
        <v>831</v>
      </c>
      <c r="N162" s="171" t="s">
        <v>831</v>
      </c>
      <c r="O162" s="60" t="e">
        <f>VLOOKUP(C162,'FIE-licenties'!$B:$C,2,FALSE)</f>
        <v>#N/A</v>
      </c>
      <c r="P162" s="56" t="e">
        <f>VLOOKUP(C162,Ranglijst!B:G,6,FALSE)</f>
        <v>#N/A</v>
      </c>
      <c r="Q162" s="56"/>
      <c r="R162" s="56" t="str">
        <f t="shared" si="14"/>
        <v>---</v>
      </c>
      <c r="S162" s="56">
        <f>IF(K162&lt;&gt;"",COUNTIF(aanmeldingen!D:D,schermers!K162),"")</f>
        <v>0</v>
      </c>
      <c r="T162" s="177" t="str">
        <f t="shared" ca="1" si="12"/>
        <v>18+</v>
      </c>
      <c r="U162" s="175"/>
      <c r="V162" s="78">
        <f ca="1">SUMIF(Scheidsbijdrage!B:B,schermers!C162,Scheidsbijdrage!P:P)</f>
        <v>0</v>
      </c>
      <c r="W162" s="175"/>
    </row>
    <row r="163" spans="1:23" x14ac:dyDescent="0.2">
      <c r="A163" s="71">
        <f t="shared" si="10"/>
        <v>162</v>
      </c>
      <c r="B163" s="71" t="str">
        <f t="shared" si="11"/>
        <v>PassenierDavid</v>
      </c>
      <c r="C163" s="170">
        <f t="shared" si="13"/>
        <v>100660</v>
      </c>
      <c r="D163" s="171" t="s">
        <v>258</v>
      </c>
      <c r="E163" s="171" t="s">
        <v>259</v>
      </c>
      <c r="F163" s="171" t="s">
        <v>22</v>
      </c>
      <c r="G163" s="171" t="s">
        <v>26</v>
      </c>
      <c r="H163" s="171" t="s">
        <v>28</v>
      </c>
      <c r="J163" s="171" t="s">
        <v>433</v>
      </c>
      <c r="K163" s="59">
        <v>100660</v>
      </c>
      <c r="L163" s="171" t="s">
        <v>77</v>
      </c>
      <c r="M163" s="171" t="s">
        <v>831</v>
      </c>
      <c r="N163" s="171" t="s">
        <v>831</v>
      </c>
      <c r="O163" s="60" t="e">
        <f>VLOOKUP(C163,'FIE-licenties'!$B:$C,2,FALSE)</f>
        <v>#N/A</v>
      </c>
      <c r="P163" s="56" t="e">
        <f>VLOOKUP(C163,Ranglijst!B:G,6,FALSE)</f>
        <v>#N/A</v>
      </c>
      <c r="Q163" s="56"/>
      <c r="R163" s="56" t="str">
        <f t="shared" si="14"/>
        <v>---</v>
      </c>
      <c r="S163" s="56">
        <f>IF(K163&lt;&gt;"",COUNTIF(aanmeldingen!D:D,schermers!K163),"")</f>
        <v>0</v>
      </c>
      <c r="T163" s="177" t="str">
        <f t="shared" ca="1" si="12"/>
        <v>18+</v>
      </c>
      <c r="U163" s="175"/>
      <c r="V163" s="78">
        <f ca="1">SUMIF(Scheidsbijdrage!B:B,schermers!C163,Scheidsbijdrage!P:P)</f>
        <v>0</v>
      </c>
      <c r="W163" s="175"/>
    </row>
    <row r="164" spans="1:23" x14ac:dyDescent="0.2">
      <c r="A164" s="71">
        <f t="shared" si="10"/>
        <v>163</v>
      </c>
      <c r="B164" s="71" t="str">
        <f t="shared" si="11"/>
        <v>PEETERSPaul</v>
      </c>
      <c r="C164" s="170">
        <f t="shared" si="13"/>
        <v>0</v>
      </c>
      <c r="D164" s="171" t="s">
        <v>260</v>
      </c>
      <c r="E164" s="171" t="s">
        <v>104</v>
      </c>
      <c r="F164" s="172" t="s">
        <v>22</v>
      </c>
      <c r="G164" s="172" t="s">
        <v>26</v>
      </c>
      <c r="H164" s="171" t="s">
        <v>28</v>
      </c>
      <c r="I164" s="173">
        <v>23945</v>
      </c>
      <c r="J164" s="172"/>
      <c r="K164" s="61"/>
      <c r="L164" s="171"/>
      <c r="M164" s="171" t="s">
        <v>831</v>
      </c>
      <c r="N164" s="171" t="s">
        <v>831</v>
      </c>
      <c r="O164" s="60" t="e">
        <f>VLOOKUP(C164,'FIE-licenties'!$B:$C,2,FALSE)</f>
        <v>#N/A</v>
      </c>
      <c r="P164" s="56" t="e">
        <f>VLOOKUP(C164,Ranglijst!B:G,6,FALSE)</f>
        <v>#N/A</v>
      </c>
      <c r="Q164" s="56"/>
      <c r="R164" s="56" t="str">
        <f t="shared" si="14"/>
        <v>---</v>
      </c>
      <c r="S164" s="56" t="str">
        <f>IF(K164&lt;&gt;"",COUNTIF(aanmeldingen!D:D,schermers!K164),"")</f>
        <v/>
      </c>
      <c r="T164" s="177" t="str">
        <f t="shared" ca="1" si="12"/>
        <v>18+</v>
      </c>
      <c r="U164" s="175"/>
      <c r="V164" s="78">
        <f ca="1">SUMIF(Scheidsbijdrage!B:B,schermers!C164,Scheidsbijdrage!P:P)</f>
        <v>0</v>
      </c>
      <c r="W164" s="175"/>
    </row>
    <row r="165" spans="1:23" x14ac:dyDescent="0.2">
      <c r="A165" s="71">
        <f t="shared" si="10"/>
        <v>164</v>
      </c>
      <c r="B165" s="71" t="str">
        <f t="shared" si="11"/>
        <v>PERTONBirgitta</v>
      </c>
      <c r="C165" s="170">
        <f t="shared" si="13"/>
        <v>112083</v>
      </c>
      <c r="D165" s="171" t="s">
        <v>818</v>
      </c>
      <c r="E165" s="171" t="s">
        <v>817</v>
      </c>
      <c r="F165" s="171" t="s">
        <v>22</v>
      </c>
      <c r="G165" s="171" t="s">
        <v>23</v>
      </c>
      <c r="H165" s="171" t="s">
        <v>28</v>
      </c>
      <c r="I165" s="173">
        <v>22637</v>
      </c>
      <c r="J165" s="171" t="s">
        <v>465</v>
      </c>
      <c r="K165" s="59">
        <v>112083</v>
      </c>
      <c r="L165" s="171"/>
      <c r="M165" s="171" t="s">
        <v>831</v>
      </c>
      <c r="N165" s="171" t="s">
        <v>831</v>
      </c>
      <c r="O165" s="60" t="e">
        <f>VLOOKUP(C165,'FIE-licenties'!$B:$C,2,FALSE)</f>
        <v>#N/A</v>
      </c>
      <c r="P165" s="56" t="e">
        <f>VLOOKUP(C165,Ranglijst!B:G,6,FALSE)</f>
        <v>#N/A</v>
      </c>
      <c r="Q165" s="56"/>
      <c r="R165" s="56" t="str">
        <f t="shared" si="14"/>
        <v>---</v>
      </c>
      <c r="S165" s="56">
        <f>IF(K165&lt;&gt;"",COUNTIF(aanmeldingen!D:D,schermers!K165),"")</f>
        <v>0</v>
      </c>
      <c r="T165" s="177" t="str">
        <f t="shared" ca="1" si="12"/>
        <v>18+</v>
      </c>
      <c r="U165" s="175"/>
      <c r="V165" s="78">
        <f ca="1">SUMIF(Scheidsbijdrage!B:B,schermers!C165,Scheidsbijdrage!P:P)</f>
        <v>0</v>
      </c>
      <c r="W165" s="175"/>
    </row>
    <row r="166" spans="1:23" x14ac:dyDescent="0.2">
      <c r="A166" s="71">
        <f t="shared" si="10"/>
        <v>165</v>
      </c>
      <c r="B166" s="71" t="str">
        <f t="shared" si="11"/>
        <v>PESARINIMaurizio</v>
      </c>
      <c r="C166" s="170">
        <f t="shared" si="13"/>
        <v>109167</v>
      </c>
      <c r="D166" s="171" t="s">
        <v>261</v>
      </c>
      <c r="E166" s="171" t="s">
        <v>262</v>
      </c>
      <c r="F166" s="171" t="s">
        <v>22</v>
      </c>
      <c r="G166" s="171" t="s">
        <v>26</v>
      </c>
      <c r="H166" s="171" t="s">
        <v>28</v>
      </c>
      <c r="J166" s="171" t="s">
        <v>263</v>
      </c>
      <c r="K166" s="61">
        <v>109167</v>
      </c>
      <c r="L166" s="171"/>
      <c r="M166" s="171" t="s">
        <v>831</v>
      </c>
      <c r="N166" s="171" t="s">
        <v>831</v>
      </c>
      <c r="O166" s="60" t="e">
        <f>VLOOKUP(C166,'FIE-licenties'!$B:$C,2,FALSE)</f>
        <v>#N/A</v>
      </c>
      <c r="P166" s="56" t="e">
        <f>VLOOKUP(C166,Ranglijst!B:G,6,FALSE)</f>
        <v>#N/A</v>
      </c>
      <c r="Q166" s="56"/>
      <c r="R166" s="56" t="str">
        <f t="shared" si="14"/>
        <v>---</v>
      </c>
      <c r="S166" s="56">
        <f>IF(K166&lt;&gt;"",COUNTIF(aanmeldingen!D:D,schermers!K166),"")</f>
        <v>0</v>
      </c>
      <c r="T166" s="177" t="str">
        <f t="shared" ca="1" si="12"/>
        <v>18+</v>
      </c>
      <c r="U166" s="175"/>
      <c r="V166" s="78">
        <f ca="1">SUMIF(Scheidsbijdrage!B:B,schermers!C166,Scheidsbijdrage!P:P)</f>
        <v>0</v>
      </c>
      <c r="W166" s="175"/>
    </row>
    <row r="167" spans="1:23" x14ac:dyDescent="0.2">
      <c r="A167" s="71">
        <f t="shared" si="10"/>
        <v>166</v>
      </c>
      <c r="B167" s="71" t="str">
        <f t="shared" si="11"/>
        <v>PesariniEugenio</v>
      </c>
      <c r="C167" s="170">
        <f t="shared" si="13"/>
        <v>0</v>
      </c>
      <c r="D167" s="171" t="s">
        <v>264</v>
      </c>
      <c r="E167" s="171" t="s">
        <v>265</v>
      </c>
      <c r="F167" s="171" t="s">
        <v>22</v>
      </c>
      <c r="G167" s="171" t="s">
        <v>26</v>
      </c>
      <c r="H167" s="171" t="s">
        <v>28</v>
      </c>
      <c r="J167" s="171" t="s">
        <v>464</v>
      </c>
      <c r="K167" s="59"/>
      <c r="L167" s="171" t="s">
        <v>77</v>
      </c>
      <c r="M167" s="171" t="s">
        <v>831</v>
      </c>
      <c r="N167" s="171" t="s">
        <v>831</v>
      </c>
      <c r="O167" s="60" t="e">
        <f>VLOOKUP(C167,'FIE-licenties'!$B:$C,2,FALSE)</f>
        <v>#N/A</v>
      </c>
      <c r="P167" s="56" t="e">
        <f>VLOOKUP(C167,Ranglijst!B:G,6,FALSE)</f>
        <v>#N/A</v>
      </c>
      <c r="Q167" s="56"/>
      <c r="R167" s="56" t="str">
        <f t="shared" si="14"/>
        <v>---</v>
      </c>
      <c r="S167" s="56" t="str">
        <f>IF(K167&lt;&gt;"",COUNTIF(aanmeldingen!D:D,schermers!K167),"")</f>
        <v/>
      </c>
      <c r="T167" s="177" t="str">
        <f t="shared" ca="1" si="12"/>
        <v>18+</v>
      </c>
      <c r="U167" s="175"/>
      <c r="V167" s="78">
        <f ca="1">SUMIF(Scheidsbijdrage!B:B,schermers!C167,Scheidsbijdrage!P:P)</f>
        <v>0</v>
      </c>
      <c r="W167" s="175"/>
    </row>
    <row r="168" spans="1:23" x14ac:dyDescent="0.2">
      <c r="A168" s="71">
        <f t="shared" si="10"/>
        <v>167</v>
      </c>
      <c r="B168" s="71" t="str">
        <f t="shared" si="11"/>
        <v>PFANNFlorens</v>
      </c>
      <c r="C168" s="170">
        <f t="shared" si="13"/>
        <v>109862</v>
      </c>
      <c r="D168" s="171" t="s">
        <v>607</v>
      </c>
      <c r="E168" s="171" t="s">
        <v>606</v>
      </c>
      <c r="F168" s="171" t="s">
        <v>22</v>
      </c>
      <c r="G168" s="171" t="s">
        <v>26</v>
      </c>
      <c r="H168" s="171" t="s">
        <v>28</v>
      </c>
      <c r="I168" s="173">
        <v>34700</v>
      </c>
      <c r="J168" s="171" t="s">
        <v>609</v>
      </c>
      <c r="K168" s="59">
        <v>109862</v>
      </c>
      <c r="L168" s="171"/>
      <c r="M168" s="171" t="s">
        <v>831</v>
      </c>
      <c r="N168" s="171" t="s">
        <v>831</v>
      </c>
      <c r="O168" s="60" t="e">
        <f>VLOOKUP(C168,'FIE-licenties'!$B:$C,2,FALSE)</f>
        <v>#N/A</v>
      </c>
      <c r="P168" s="56" t="e">
        <f>VLOOKUP(C168,Ranglijst!B:G,6,FALSE)</f>
        <v>#N/A</v>
      </c>
      <c r="Q168" s="56"/>
      <c r="R168" s="56" t="str">
        <f t="shared" si="14"/>
        <v>---</v>
      </c>
      <c r="S168" s="56">
        <f>IF(K168&lt;&gt;"",COUNTIF(aanmeldingen!D:D,schermers!K168),"")</f>
        <v>0</v>
      </c>
      <c r="T168" s="177" t="str">
        <f t="shared" ca="1" si="12"/>
        <v>18+</v>
      </c>
      <c r="U168" s="175"/>
      <c r="V168" s="78">
        <f ca="1">SUMIF(Scheidsbijdrage!B:B,schermers!C168,Scheidsbijdrage!P:P)</f>
        <v>0</v>
      </c>
      <c r="W168" s="175"/>
    </row>
    <row r="169" spans="1:23" x14ac:dyDescent="0.2">
      <c r="A169" s="71">
        <f t="shared" si="10"/>
        <v>168</v>
      </c>
      <c r="B169" s="71" t="str">
        <f t="shared" si="11"/>
        <v>PIJNAPPELRob</v>
      </c>
      <c r="C169" s="170">
        <f t="shared" si="13"/>
        <v>107185</v>
      </c>
      <c r="D169" s="171" t="s">
        <v>266</v>
      </c>
      <c r="E169" s="171" t="s">
        <v>267</v>
      </c>
      <c r="F169" s="171" t="s">
        <v>22</v>
      </c>
      <c r="G169" s="171" t="s">
        <v>26</v>
      </c>
      <c r="H169" s="171" t="s">
        <v>24</v>
      </c>
      <c r="I169" s="173">
        <v>32899</v>
      </c>
      <c r="J169" s="172" t="s">
        <v>466</v>
      </c>
      <c r="K169" s="61">
        <v>107185</v>
      </c>
      <c r="L169" s="171" t="s">
        <v>51</v>
      </c>
      <c r="M169" s="171" t="s">
        <v>831</v>
      </c>
      <c r="N169" s="171" t="s">
        <v>831</v>
      </c>
      <c r="O169" s="60" t="e">
        <f>VLOOKUP(C169,'FIE-licenties'!$B:$C,2,FALSE)</f>
        <v>#N/A</v>
      </c>
      <c r="P169" s="56" t="e">
        <f>VLOOKUP(C169,Ranglijst!B:G,6,FALSE)</f>
        <v>#N/A</v>
      </c>
      <c r="Q169" s="56"/>
      <c r="R169" s="56" t="str">
        <f t="shared" si="14"/>
        <v>---</v>
      </c>
      <c r="S169" s="56">
        <f>IF(K169&lt;&gt;"",COUNTIF(aanmeldingen!D:D,schermers!K169),"")</f>
        <v>0</v>
      </c>
      <c r="T169" s="177" t="str">
        <f t="shared" ca="1" si="12"/>
        <v>18+</v>
      </c>
      <c r="U169" s="175"/>
      <c r="V169" s="78">
        <f ca="1">SUMIF(Scheidsbijdrage!B:B,schermers!C169,Scheidsbijdrage!P:P)</f>
        <v>0</v>
      </c>
      <c r="W169" s="175"/>
    </row>
    <row r="170" spans="1:23" x14ac:dyDescent="0.2">
      <c r="A170" s="71">
        <f t="shared" si="10"/>
        <v>169</v>
      </c>
      <c r="B170" s="71" t="str">
        <f t="shared" si="11"/>
        <v>PIMENAUAleh</v>
      </c>
      <c r="C170" s="170">
        <f t="shared" si="13"/>
        <v>112373</v>
      </c>
      <c r="D170" s="171" t="s">
        <v>709</v>
      </c>
      <c r="E170" s="171" t="s">
        <v>935</v>
      </c>
      <c r="F170" s="171" t="s">
        <v>22</v>
      </c>
      <c r="G170" s="171" t="s">
        <v>26</v>
      </c>
      <c r="H170" s="171" t="s">
        <v>31</v>
      </c>
      <c r="I170" s="173">
        <v>22394</v>
      </c>
      <c r="J170" s="171" t="s">
        <v>97</v>
      </c>
      <c r="K170" s="59">
        <v>112373</v>
      </c>
      <c r="L170" s="171" t="s">
        <v>38</v>
      </c>
      <c r="M170" s="171" t="s">
        <v>1154</v>
      </c>
      <c r="N170" s="171" t="s">
        <v>848</v>
      </c>
      <c r="O170" s="60" t="str">
        <f>VLOOKUP(C170,'FIE-licenties'!$B:$C,2,FALSE)</f>
        <v>FIE23041961000</v>
      </c>
      <c r="P170" s="56" t="str">
        <f>VLOOKUP(C170,Ranglijst!B:G,6,FALSE)</f>
        <v>s.v. Scaramouche</v>
      </c>
      <c r="Q170" s="56"/>
      <c r="R170" s="56" t="str">
        <f t="shared" si="14"/>
        <v>XXX</v>
      </c>
      <c r="S170" s="56">
        <f>IF(K170&lt;&gt;"",COUNTIF(aanmeldingen!D:D,schermers!K170),"")</f>
        <v>2</v>
      </c>
      <c r="T170" s="177" t="str">
        <f t="shared" ca="1" si="12"/>
        <v>18+</v>
      </c>
      <c r="U170" s="175">
        <v>43369</v>
      </c>
      <c r="V170" s="78">
        <f ca="1">SUMIF(Scheidsbijdrage!B:B,schermers!C170,Scheidsbijdrage!P:P)</f>
        <v>0</v>
      </c>
      <c r="W170" s="175"/>
    </row>
    <row r="171" spans="1:23" x14ac:dyDescent="0.2">
      <c r="A171" s="71">
        <f t="shared" si="10"/>
        <v>170</v>
      </c>
      <c r="B171" s="71" t="str">
        <f t="shared" si="11"/>
        <v>PLANTINGATeun</v>
      </c>
      <c r="C171" s="170">
        <f t="shared" si="13"/>
        <v>100016</v>
      </c>
      <c r="D171" s="171" t="s">
        <v>268</v>
      </c>
      <c r="E171" s="171" t="s">
        <v>269</v>
      </c>
      <c r="F171" s="172" t="s">
        <v>22</v>
      </c>
      <c r="G171" s="172" t="s">
        <v>26</v>
      </c>
      <c r="H171" s="171" t="s">
        <v>31</v>
      </c>
      <c r="I171" s="173">
        <v>27163</v>
      </c>
      <c r="J171" s="172" t="s">
        <v>449</v>
      </c>
      <c r="K171" s="61">
        <v>100016</v>
      </c>
      <c r="L171" s="171" t="s">
        <v>38</v>
      </c>
      <c r="M171" s="171" t="s">
        <v>1099</v>
      </c>
      <c r="N171" s="171" t="s">
        <v>848</v>
      </c>
      <c r="O171" s="60" t="str">
        <f>VLOOKUP(C171,'FIE-licenties'!$B:$C,2,FALSE)</f>
        <v/>
      </c>
      <c r="P171" s="56" t="str">
        <f>VLOOKUP(C171,Ranglijst!B:G,6,FALSE)</f>
        <v>s.v. Delft Fencing Club</v>
      </c>
      <c r="Q171" s="56"/>
      <c r="R171" s="56" t="str">
        <f t="shared" si="14"/>
        <v>XXX</v>
      </c>
      <c r="S171" s="56">
        <f>IF(K171&lt;&gt;"",COUNTIF(aanmeldingen!D:D,schermers!K171),"")</f>
        <v>1</v>
      </c>
      <c r="T171" s="177" t="str">
        <f t="shared" ca="1" si="12"/>
        <v>18+</v>
      </c>
      <c r="U171" s="175"/>
      <c r="V171" s="78">
        <f ca="1">SUMIF(Scheidsbijdrage!B:B,schermers!C171,Scheidsbijdrage!P:P)</f>
        <v>0</v>
      </c>
      <c r="W171" s="175"/>
    </row>
    <row r="172" spans="1:23" x14ac:dyDescent="0.2">
      <c r="A172" s="71">
        <f t="shared" si="10"/>
        <v>171</v>
      </c>
      <c r="B172" s="71" t="str">
        <f t="shared" si="11"/>
        <v>POLAKMartijn</v>
      </c>
      <c r="C172" s="170">
        <f t="shared" si="13"/>
        <v>104542</v>
      </c>
      <c r="D172" s="171" t="s">
        <v>270</v>
      </c>
      <c r="E172" s="171" t="s">
        <v>99</v>
      </c>
      <c r="F172" s="172" t="s">
        <v>22</v>
      </c>
      <c r="G172" s="172" t="s">
        <v>26</v>
      </c>
      <c r="H172" s="171" t="s">
        <v>31</v>
      </c>
      <c r="I172" s="173">
        <v>24632</v>
      </c>
      <c r="J172" s="172" t="s">
        <v>97</v>
      </c>
      <c r="K172" s="61">
        <v>104542</v>
      </c>
      <c r="L172" s="171" t="s">
        <v>38</v>
      </c>
      <c r="M172" s="171" t="s">
        <v>1087</v>
      </c>
      <c r="N172" s="171" t="s">
        <v>848</v>
      </c>
      <c r="O172" s="60" t="str">
        <f>VLOOKUP(C172,'FIE-licenties'!$B:$C,2,FALSE)</f>
        <v>FIE09061967000</v>
      </c>
      <c r="P172" s="56" t="str">
        <f>VLOOKUP(C172,Ranglijst!B:G,6,FALSE)</f>
        <v>s.v. Scaramouche</v>
      </c>
      <c r="Q172" s="56"/>
      <c r="R172" s="56" t="str">
        <f t="shared" si="14"/>
        <v>XXX</v>
      </c>
      <c r="S172" s="56">
        <f>IF(K172&lt;&gt;"",COUNTIF(aanmeldingen!D:D,schermers!K172),"")</f>
        <v>2</v>
      </c>
      <c r="T172" s="177" t="str">
        <f t="shared" ca="1" si="12"/>
        <v>18+</v>
      </c>
      <c r="U172" s="175">
        <v>43369</v>
      </c>
      <c r="V172" s="78">
        <f ca="1">SUMIF(Scheidsbijdrage!B:B,schermers!C172,Scheidsbijdrage!P:P)</f>
        <v>0</v>
      </c>
      <c r="W172" s="175"/>
    </row>
    <row r="173" spans="1:23" x14ac:dyDescent="0.2">
      <c r="A173" s="71">
        <f t="shared" si="10"/>
        <v>172</v>
      </c>
      <c r="B173" s="71" t="str">
        <f t="shared" si="11"/>
        <v>POPPENKFedde</v>
      </c>
      <c r="C173" s="170">
        <f t="shared" si="13"/>
        <v>100665</v>
      </c>
      <c r="D173" s="171" t="s">
        <v>271</v>
      </c>
      <c r="E173" s="171" t="s">
        <v>272</v>
      </c>
      <c r="F173" s="172" t="s">
        <v>22</v>
      </c>
      <c r="G173" s="172" t="s">
        <v>26</v>
      </c>
      <c r="H173" s="171" t="s">
        <v>24</v>
      </c>
      <c r="I173" s="173">
        <v>30117</v>
      </c>
      <c r="J173" s="171" t="s">
        <v>449</v>
      </c>
      <c r="K173" s="61">
        <v>100665</v>
      </c>
      <c r="L173" s="171"/>
      <c r="M173" s="171" t="s">
        <v>831</v>
      </c>
      <c r="N173" s="171" t="s">
        <v>831</v>
      </c>
      <c r="O173" s="60" t="e">
        <f>VLOOKUP(C173,'FIE-licenties'!$B:$C,2,FALSE)</f>
        <v>#N/A</v>
      </c>
      <c r="P173" s="56" t="e">
        <f>VLOOKUP(C173,Ranglijst!B:G,6,FALSE)</f>
        <v>#N/A</v>
      </c>
      <c r="Q173" s="56"/>
      <c r="R173" s="56" t="str">
        <f t="shared" si="14"/>
        <v>---</v>
      </c>
      <c r="S173" s="56">
        <f>IF(K173&lt;&gt;"",COUNTIF(aanmeldingen!D:D,schermers!K173),"")</f>
        <v>0</v>
      </c>
      <c r="T173" s="177" t="str">
        <f t="shared" ca="1" si="12"/>
        <v>18+</v>
      </c>
      <c r="U173" s="175"/>
      <c r="V173" s="78">
        <f ca="1">SUMIF(Scheidsbijdrage!B:B,schermers!C173,Scheidsbijdrage!P:P)</f>
        <v>0</v>
      </c>
      <c r="W173" s="175"/>
    </row>
    <row r="174" spans="1:23" x14ac:dyDescent="0.2">
      <c r="A174" s="71">
        <f t="shared" si="10"/>
        <v>173</v>
      </c>
      <c r="B174" s="71" t="str">
        <f t="shared" si="11"/>
        <v>POSTPatrick</v>
      </c>
      <c r="C174" s="170">
        <f t="shared" si="13"/>
        <v>108725</v>
      </c>
      <c r="D174" s="171" t="s">
        <v>431</v>
      </c>
      <c r="E174" s="171" t="s">
        <v>432</v>
      </c>
      <c r="F174" s="171" t="s">
        <v>22</v>
      </c>
      <c r="G174" s="171" t="s">
        <v>26</v>
      </c>
      <c r="H174" s="171" t="s">
        <v>28</v>
      </c>
      <c r="I174" s="173">
        <v>34981</v>
      </c>
      <c r="J174" s="171" t="s">
        <v>1088</v>
      </c>
      <c r="K174" s="59">
        <v>108725</v>
      </c>
      <c r="L174" s="171" t="s">
        <v>38</v>
      </c>
      <c r="M174" s="119" t="s">
        <v>1279</v>
      </c>
      <c r="N174" s="171">
        <v>0</v>
      </c>
      <c r="O174" s="60" t="str">
        <f>VLOOKUP(C174,'FIE-licenties'!$B:$C,2,FALSE)</f>
        <v>FIE09101995000</v>
      </c>
      <c r="P174" s="56" t="str">
        <f>VLOOKUP(C174,Ranglijst!B:G,6,FALSE)</f>
        <v>SchermCentrum Noord</v>
      </c>
      <c r="Q174" s="56"/>
      <c r="R174" s="56" t="str">
        <f t="shared" si="14"/>
        <v>XXX</v>
      </c>
      <c r="S174" s="56">
        <f>IF(K174&lt;&gt;"",COUNTIF(aanmeldingen!D:D,schermers!K174),"")</f>
        <v>7</v>
      </c>
      <c r="T174" s="177" t="str">
        <f t="shared" ca="1" si="12"/>
        <v>18+</v>
      </c>
      <c r="U174" s="175">
        <v>43369</v>
      </c>
      <c r="V174" s="78">
        <f ca="1">SUMIF(Scheidsbijdrage!B:B,schermers!C174,Scheidsbijdrage!P:P)</f>
        <v>0</v>
      </c>
      <c r="W174" s="175"/>
    </row>
    <row r="175" spans="1:23" x14ac:dyDescent="0.2">
      <c r="A175" s="71">
        <f t="shared" si="10"/>
        <v>174</v>
      </c>
      <c r="B175" s="71" t="str">
        <f t="shared" si="11"/>
        <v>PosthumaDaan</v>
      </c>
      <c r="C175" s="170">
        <f t="shared" si="13"/>
        <v>109277</v>
      </c>
      <c r="D175" s="62" t="s">
        <v>273</v>
      </c>
      <c r="E175" s="62" t="s">
        <v>274</v>
      </c>
      <c r="F175" s="171" t="s">
        <v>22</v>
      </c>
      <c r="G175" s="171" t="s">
        <v>26</v>
      </c>
      <c r="H175" s="171" t="s">
        <v>28</v>
      </c>
      <c r="J175" s="171" t="s">
        <v>408</v>
      </c>
      <c r="K175" s="59">
        <v>109277</v>
      </c>
      <c r="L175" s="171" t="s">
        <v>38</v>
      </c>
      <c r="M175" s="171" t="s">
        <v>831</v>
      </c>
      <c r="N175" s="171" t="s">
        <v>831</v>
      </c>
      <c r="O175" s="60" t="e">
        <f>VLOOKUP(C175,'FIE-licenties'!$B:$C,2,FALSE)</f>
        <v>#N/A</v>
      </c>
      <c r="P175" s="56" t="e">
        <f>VLOOKUP(C175,Ranglijst!B:G,6,FALSE)</f>
        <v>#N/A</v>
      </c>
      <c r="Q175" s="56"/>
      <c r="R175" s="56" t="str">
        <f t="shared" si="14"/>
        <v>---</v>
      </c>
      <c r="S175" s="56">
        <f>IF(K175&lt;&gt;"",COUNTIF(aanmeldingen!D:D,schermers!K175),"")</f>
        <v>0</v>
      </c>
      <c r="T175" s="177" t="str">
        <f t="shared" ca="1" si="12"/>
        <v>18+</v>
      </c>
      <c r="U175" s="175"/>
      <c r="V175" s="78">
        <f ca="1">SUMIF(Scheidsbijdrage!B:B,schermers!C175,Scheidsbijdrage!P:P)</f>
        <v>0</v>
      </c>
      <c r="W175" s="175"/>
    </row>
    <row r="176" spans="1:23" x14ac:dyDescent="0.2">
      <c r="A176" s="71">
        <f t="shared" si="10"/>
        <v>175</v>
      </c>
      <c r="B176" s="71" t="str">
        <f t="shared" si="11"/>
        <v>POSTHUMAFrans</v>
      </c>
      <c r="C176" s="170">
        <f t="shared" si="13"/>
        <v>101907</v>
      </c>
      <c r="D176" s="171" t="s">
        <v>803</v>
      </c>
      <c r="E176" s="171" t="s">
        <v>802</v>
      </c>
      <c r="F176" s="171" t="s">
        <v>22</v>
      </c>
      <c r="G176" s="171" t="s">
        <v>26</v>
      </c>
      <c r="H176" s="171" t="s">
        <v>28</v>
      </c>
      <c r="I176" s="173">
        <v>22015</v>
      </c>
      <c r="J176" s="171" t="s">
        <v>408</v>
      </c>
      <c r="K176" s="59">
        <v>101907</v>
      </c>
      <c r="L176" s="171"/>
      <c r="M176" s="171" t="s">
        <v>1145</v>
      </c>
      <c r="N176" s="171" t="s">
        <v>848</v>
      </c>
      <c r="O176" s="60" t="e">
        <f>VLOOKUP(C176,'FIE-licenties'!$B:$C,2,FALSE)</f>
        <v>#N/A</v>
      </c>
      <c r="P176" s="56" t="str">
        <f>VLOOKUP(C176,Ranglijst!B:G,6,FALSE)</f>
        <v>Zaal Amsterdam Zuid</v>
      </c>
      <c r="Q176" s="56"/>
      <c r="R176" s="56" t="str">
        <f t="shared" si="14"/>
        <v>XXX</v>
      </c>
      <c r="S176" s="56">
        <f>IF(K176&lt;&gt;"",COUNTIF(aanmeldingen!D:D,schermers!K176),"")</f>
        <v>0</v>
      </c>
      <c r="T176" s="177" t="str">
        <f t="shared" ca="1" si="12"/>
        <v>18+</v>
      </c>
      <c r="U176" s="175"/>
      <c r="V176" s="78">
        <f ca="1">SUMIF(Scheidsbijdrage!B:B,schermers!C176,Scheidsbijdrage!P:P)</f>
        <v>0</v>
      </c>
      <c r="W176" s="175"/>
    </row>
    <row r="177" spans="1:23" x14ac:dyDescent="0.2">
      <c r="A177" s="71">
        <f t="shared" si="10"/>
        <v>176</v>
      </c>
      <c r="B177" s="71" t="str">
        <f t="shared" si="11"/>
        <v>PRINCEJacques</v>
      </c>
      <c r="C177" s="170">
        <f t="shared" si="13"/>
        <v>0</v>
      </c>
      <c r="D177" s="171" t="s">
        <v>275</v>
      </c>
      <c r="E177" s="171" t="s">
        <v>276</v>
      </c>
      <c r="F177" s="172" t="s">
        <v>22</v>
      </c>
      <c r="G177" s="172" t="s">
        <v>26</v>
      </c>
      <c r="H177" s="171" t="s">
        <v>24</v>
      </c>
      <c r="I177" s="173">
        <v>18048</v>
      </c>
      <c r="J177" s="172"/>
      <c r="K177" s="61"/>
      <c r="L177" s="171"/>
      <c r="M177" s="171" t="s">
        <v>831</v>
      </c>
      <c r="N177" s="171" t="s">
        <v>831</v>
      </c>
      <c r="O177" s="60" t="e">
        <f>VLOOKUP(C177,'FIE-licenties'!$B:$C,2,FALSE)</f>
        <v>#N/A</v>
      </c>
      <c r="P177" s="56" t="e">
        <f>VLOOKUP(C177,Ranglijst!B:G,6,FALSE)</f>
        <v>#N/A</v>
      </c>
      <c r="Q177" s="56"/>
      <c r="R177" s="56" t="str">
        <f t="shared" si="14"/>
        <v>---</v>
      </c>
      <c r="S177" s="56" t="str">
        <f>IF(K177&lt;&gt;"",COUNTIF(aanmeldingen!D:D,schermers!K177),"")</f>
        <v/>
      </c>
      <c r="T177" s="177" t="str">
        <f t="shared" ca="1" si="12"/>
        <v>18+</v>
      </c>
      <c r="U177" s="175"/>
      <c r="V177" s="78">
        <f ca="1">SUMIF(Scheidsbijdrage!B:B,schermers!C177,Scheidsbijdrage!P:P)</f>
        <v>0</v>
      </c>
      <c r="W177" s="175"/>
    </row>
    <row r="178" spans="1:23" x14ac:dyDescent="0.2">
      <c r="A178" s="71">
        <f t="shared" si="10"/>
        <v>177</v>
      </c>
      <c r="B178" s="71" t="str">
        <f t="shared" si="11"/>
        <v>PULLESGuus</v>
      </c>
      <c r="C178" s="170">
        <f t="shared" si="13"/>
        <v>100467</v>
      </c>
      <c r="D178" s="171" t="s">
        <v>786</v>
      </c>
      <c r="E178" s="171" t="s">
        <v>785</v>
      </c>
      <c r="F178" s="171" t="s">
        <v>22</v>
      </c>
      <c r="G178" s="171" t="s">
        <v>26</v>
      </c>
      <c r="H178" s="171" t="s">
        <v>28</v>
      </c>
      <c r="I178" s="173">
        <v>35202</v>
      </c>
      <c r="J178" s="171" t="s">
        <v>454</v>
      </c>
      <c r="K178" s="59">
        <v>100467</v>
      </c>
      <c r="L178" s="171"/>
      <c r="M178" s="171" t="s">
        <v>831</v>
      </c>
      <c r="N178" s="171" t="s">
        <v>831</v>
      </c>
      <c r="O178" s="60" t="e">
        <f>VLOOKUP(C178,'FIE-licenties'!$B:$C,2,FALSE)</f>
        <v>#N/A</v>
      </c>
      <c r="P178" s="56" t="e">
        <f>VLOOKUP(C178,Ranglijst!B:G,6,FALSE)</f>
        <v>#N/A</v>
      </c>
      <c r="Q178" s="56"/>
      <c r="R178" s="56" t="str">
        <f t="shared" si="14"/>
        <v>---</v>
      </c>
      <c r="S178" s="56">
        <f>IF(K178&lt;&gt;"",COUNTIF(aanmeldingen!D:D,schermers!K178),"")</f>
        <v>0</v>
      </c>
      <c r="T178" s="177" t="str">
        <f t="shared" ca="1" si="12"/>
        <v>18+</v>
      </c>
      <c r="U178" s="175"/>
      <c r="V178" s="78">
        <f ca="1">SUMIF(Scheidsbijdrage!B:B,schermers!C178,Scheidsbijdrage!P:P)</f>
        <v>0</v>
      </c>
      <c r="W178" s="175"/>
    </row>
    <row r="179" spans="1:23" x14ac:dyDescent="0.2">
      <c r="A179" s="71">
        <f t="shared" si="10"/>
        <v>178</v>
      </c>
      <c r="B179" s="71" t="str">
        <f t="shared" si="11"/>
        <v>RAMDHANGabriella</v>
      </c>
      <c r="C179" s="170">
        <f t="shared" si="13"/>
        <v>101403</v>
      </c>
      <c r="D179" s="171" t="s">
        <v>277</v>
      </c>
      <c r="E179" s="171" t="s">
        <v>701</v>
      </c>
      <c r="F179" s="171" t="s">
        <v>22</v>
      </c>
      <c r="G179" s="171" t="s">
        <v>23</v>
      </c>
      <c r="H179" s="171" t="s">
        <v>28</v>
      </c>
      <c r="I179" s="173">
        <v>34189</v>
      </c>
      <c r="J179" s="171" t="s">
        <v>433</v>
      </c>
      <c r="K179" s="59">
        <v>101403</v>
      </c>
      <c r="L179" s="171" t="s">
        <v>38</v>
      </c>
      <c r="M179" s="171" t="s">
        <v>831</v>
      </c>
      <c r="N179" s="171" t="s">
        <v>831</v>
      </c>
      <c r="O179" s="60" t="e">
        <f>VLOOKUP(C179,'FIE-licenties'!$B:$C,2,FALSE)</f>
        <v>#N/A</v>
      </c>
      <c r="P179" s="56" t="e">
        <f>VLOOKUP(C179,Ranglijst!B:G,6,FALSE)</f>
        <v>#N/A</v>
      </c>
      <c r="Q179" s="56"/>
      <c r="R179" s="56" t="str">
        <f t="shared" si="14"/>
        <v>---</v>
      </c>
      <c r="S179" s="56">
        <f>IF(K179&lt;&gt;"",COUNTIF(aanmeldingen!D:D,schermers!K179),"")</f>
        <v>0</v>
      </c>
      <c r="T179" s="177" t="str">
        <f t="shared" ca="1" si="12"/>
        <v>18+</v>
      </c>
      <c r="U179" s="175"/>
      <c r="V179" s="78">
        <f ca="1">SUMIF(Scheidsbijdrage!B:B,schermers!C179,Scheidsbijdrage!P:P)</f>
        <v>0</v>
      </c>
      <c r="W179" s="175"/>
    </row>
    <row r="180" spans="1:23" x14ac:dyDescent="0.2">
      <c r="A180" s="71">
        <f t="shared" si="10"/>
        <v>179</v>
      </c>
      <c r="B180" s="71" t="str">
        <f t="shared" si="11"/>
        <v>REMIJNMartin</v>
      </c>
      <c r="C180" s="170">
        <f t="shared" si="13"/>
        <v>107781</v>
      </c>
      <c r="D180" s="171" t="s">
        <v>278</v>
      </c>
      <c r="E180" s="171" t="s">
        <v>83</v>
      </c>
      <c r="F180" s="172" t="s">
        <v>22</v>
      </c>
      <c r="G180" s="172" t="s">
        <v>26</v>
      </c>
      <c r="H180" s="171" t="s">
        <v>28</v>
      </c>
      <c r="I180" s="173">
        <v>32714</v>
      </c>
      <c r="J180" s="172" t="s">
        <v>465</v>
      </c>
      <c r="K180" s="61">
        <v>107781</v>
      </c>
      <c r="L180" s="171" t="s">
        <v>51</v>
      </c>
      <c r="M180" s="171" t="s">
        <v>831</v>
      </c>
      <c r="N180" s="171" t="s">
        <v>831</v>
      </c>
      <c r="O180" s="60" t="e">
        <f>VLOOKUP(C180,'FIE-licenties'!$B:$C,2,FALSE)</f>
        <v>#N/A</v>
      </c>
      <c r="P180" s="56" t="e">
        <f>VLOOKUP(C180,Ranglijst!B:G,6,FALSE)</f>
        <v>#N/A</v>
      </c>
      <c r="Q180" s="56"/>
      <c r="R180" s="56" t="str">
        <f t="shared" si="14"/>
        <v>---</v>
      </c>
      <c r="S180" s="56">
        <f>IF(K180&lt;&gt;"",COUNTIF(aanmeldingen!D:D,schermers!K180),"")</f>
        <v>0</v>
      </c>
      <c r="T180" s="177" t="str">
        <f t="shared" ca="1" si="12"/>
        <v>18+</v>
      </c>
      <c r="U180" s="175"/>
      <c r="V180" s="78">
        <f ca="1">SUMIF(Scheidsbijdrage!B:B,schermers!C180,Scheidsbijdrage!P:P)</f>
        <v>0</v>
      </c>
      <c r="W180" s="175"/>
    </row>
    <row r="181" spans="1:23" x14ac:dyDescent="0.2">
      <c r="A181" s="71">
        <f t="shared" si="10"/>
        <v>180</v>
      </c>
      <c r="B181" s="71" t="str">
        <f t="shared" si="11"/>
        <v>RENSINKAnton</v>
      </c>
      <c r="C181" s="170">
        <f t="shared" si="13"/>
        <v>106951</v>
      </c>
      <c r="D181" s="171" t="s">
        <v>279</v>
      </c>
      <c r="E181" s="171" t="s">
        <v>280</v>
      </c>
      <c r="F181" s="172" t="s">
        <v>22</v>
      </c>
      <c r="G181" s="172" t="s">
        <v>26</v>
      </c>
      <c r="H181" s="171" t="s">
        <v>28</v>
      </c>
      <c r="I181" s="173">
        <v>32371</v>
      </c>
      <c r="J181" s="172"/>
      <c r="K181" s="61">
        <v>106951</v>
      </c>
      <c r="L181" s="171"/>
      <c r="M181" s="171" t="s">
        <v>831</v>
      </c>
      <c r="N181" s="171" t="s">
        <v>831</v>
      </c>
      <c r="O181" s="60" t="e">
        <f>VLOOKUP(C181,'FIE-licenties'!$B:$C,2,FALSE)</f>
        <v>#N/A</v>
      </c>
      <c r="P181" s="56" t="e">
        <f>VLOOKUP(C181,Ranglijst!B:G,6,FALSE)</f>
        <v>#N/A</v>
      </c>
      <c r="Q181" s="56"/>
      <c r="R181" s="56" t="str">
        <f t="shared" si="14"/>
        <v>---</v>
      </c>
      <c r="S181" s="56">
        <f>IF(K181&lt;&gt;"",COUNTIF(aanmeldingen!D:D,schermers!K181),"")</f>
        <v>0</v>
      </c>
      <c r="T181" s="177" t="str">
        <f t="shared" ca="1" si="12"/>
        <v>18+</v>
      </c>
      <c r="U181" s="175"/>
      <c r="V181" s="78">
        <f ca="1">SUMIF(Scheidsbijdrage!B:B,schermers!C181,Scheidsbijdrage!P:P)</f>
        <v>0</v>
      </c>
      <c r="W181" s="175"/>
    </row>
    <row r="182" spans="1:23" x14ac:dyDescent="0.2">
      <c r="A182" s="71">
        <f t="shared" si="10"/>
        <v>181</v>
      </c>
      <c r="B182" s="71" t="str">
        <f t="shared" si="11"/>
        <v>RENTIEREline</v>
      </c>
      <c r="C182" s="170">
        <f t="shared" si="13"/>
        <v>110067</v>
      </c>
      <c r="D182" s="171" t="s">
        <v>608</v>
      </c>
      <c r="E182" s="171" t="s">
        <v>315</v>
      </c>
      <c r="F182" s="171" t="s">
        <v>22</v>
      </c>
      <c r="G182" s="171" t="s">
        <v>23</v>
      </c>
      <c r="H182" s="171" t="s">
        <v>28</v>
      </c>
      <c r="I182" s="173">
        <v>35196</v>
      </c>
      <c r="J182" s="171" t="s">
        <v>433</v>
      </c>
      <c r="K182" s="59">
        <v>110067</v>
      </c>
      <c r="L182" s="171" t="s">
        <v>38</v>
      </c>
      <c r="M182" s="171" t="s">
        <v>1055</v>
      </c>
      <c r="N182" s="171" t="s">
        <v>848</v>
      </c>
      <c r="O182" s="60" t="str">
        <f>VLOOKUP(C182,'FIE-licenties'!$B:$C,2,FALSE)</f>
        <v>FIE11051996000</v>
      </c>
      <c r="P182" s="56" t="str">
        <f>VLOOKUP(C182,Ranglijst!B:G,6,FALSE)</f>
        <v>Schermcentrum Amsterdam</v>
      </c>
      <c r="Q182" s="56"/>
      <c r="R182" s="56" t="str">
        <f t="shared" si="14"/>
        <v>XXX</v>
      </c>
      <c r="S182" s="56">
        <f>IF(K182&lt;&gt;"",COUNTIF(aanmeldingen!D:D,schermers!K182),"")</f>
        <v>19</v>
      </c>
      <c r="T182" s="177" t="str">
        <f t="shared" ca="1" si="12"/>
        <v>18+</v>
      </c>
      <c r="U182" s="175">
        <v>43369</v>
      </c>
      <c r="V182" s="78">
        <f ca="1">SUMIF(Scheidsbijdrage!B:B,schermers!C182,Scheidsbijdrage!P:P)</f>
        <v>0</v>
      </c>
      <c r="W182" s="175"/>
    </row>
    <row r="183" spans="1:23" x14ac:dyDescent="0.2">
      <c r="A183" s="71">
        <f t="shared" si="10"/>
        <v>182</v>
      </c>
      <c r="B183" s="71" t="str">
        <f t="shared" si="11"/>
        <v>RENTIERAnouk</v>
      </c>
      <c r="C183" s="170">
        <f t="shared" si="13"/>
        <v>111168</v>
      </c>
      <c r="D183" s="171" t="s">
        <v>608</v>
      </c>
      <c r="E183" s="171" t="s">
        <v>664</v>
      </c>
      <c r="F183" s="171" t="s">
        <v>22</v>
      </c>
      <c r="G183" s="171" t="s">
        <v>23</v>
      </c>
      <c r="H183" s="171" t="s">
        <v>24</v>
      </c>
      <c r="J183" s="171" t="s">
        <v>449</v>
      </c>
      <c r="K183" s="59">
        <v>111168</v>
      </c>
      <c r="L183" s="171" t="s">
        <v>51</v>
      </c>
      <c r="M183" s="171" t="s">
        <v>831</v>
      </c>
      <c r="N183" s="171" t="s">
        <v>831</v>
      </c>
      <c r="O183" s="60" t="e">
        <f>VLOOKUP(C183,'FIE-licenties'!$B:$C,2,FALSE)</f>
        <v>#N/A</v>
      </c>
      <c r="P183" s="56" t="e">
        <f>VLOOKUP(C183,Ranglijst!B:G,6,FALSE)</f>
        <v>#N/A</v>
      </c>
      <c r="Q183" s="56"/>
      <c r="R183" s="56" t="str">
        <f t="shared" si="14"/>
        <v>---</v>
      </c>
      <c r="S183" s="56">
        <f>IF(K183&lt;&gt;"",COUNTIF(aanmeldingen!D:D,schermers!K183),"")</f>
        <v>0</v>
      </c>
      <c r="T183" s="177" t="str">
        <f t="shared" ca="1" si="12"/>
        <v>18+</v>
      </c>
      <c r="U183" s="175"/>
      <c r="V183" s="78">
        <f ca="1">SUMIF(Scheidsbijdrage!B:B,schermers!C183,Scheidsbijdrage!P:P)</f>
        <v>0</v>
      </c>
      <c r="W183" s="175"/>
    </row>
    <row r="184" spans="1:23" x14ac:dyDescent="0.2">
      <c r="A184" s="71">
        <f t="shared" si="10"/>
        <v>183</v>
      </c>
      <c r="B184" s="71" t="str">
        <f t="shared" si="11"/>
        <v>RijsenbrijHans</v>
      </c>
      <c r="C184" s="170">
        <f t="shared" si="13"/>
        <v>102006</v>
      </c>
      <c r="D184" s="62" t="s">
        <v>281</v>
      </c>
      <c r="E184" s="62" t="s">
        <v>208</v>
      </c>
      <c r="F184" s="171" t="s">
        <v>22</v>
      </c>
      <c r="G184" s="171" t="s">
        <v>26</v>
      </c>
      <c r="H184" s="171" t="s">
        <v>28</v>
      </c>
      <c r="I184" s="173">
        <v>22884</v>
      </c>
      <c r="J184" s="172" t="s">
        <v>408</v>
      </c>
      <c r="K184" s="59">
        <v>102006</v>
      </c>
      <c r="L184" s="171" t="s">
        <v>38</v>
      </c>
      <c r="M184" s="171" t="s">
        <v>1144</v>
      </c>
      <c r="N184" s="171" t="s">
        <v>848</v>
      </c>
      <c r="O184" s="60" t="e">
        <f>VLOOKUP(C184,'FIE-licenties'!$B:$C,2,FALSE)</f>
        <v>#N/A</v>
      </c>
      <c r="P184" s="56" t="str">
        <f>VLOOKUP(C184,Ranglijst!B:G,6,FALSE)</f>
        <v>Zaal Amsterdam Zuid</v>
      </c>
      <c r="Q184" s="56"/>
      <c r="R184" s="56" t="str">
        <f t="shared" si="14"/>
        <v>XXX</v>
      </c>
      <c r="S184" s="56">
        <f>IF(K184&lt;&gt;"",COUNTIF(aanmeldingen!D:D,schermers!K184),"")</f>
        <v>1</v>
      </c>
      <c r="T184" s="177" t="str">
        <f t="shared" ca="1" si="12"/>
        <v>18+</v>
      </c>
      <c r="U184" s="175"/>
      <c r="V184" s="78">
        <f ca="1">SUMIF(Scheidsbijdrage!B:B,schermers!C184,Scheidsbijdrage!P:P)</f>
        <v>0</v>
      </c>
      <c r="W184" s="175"/>
    </row>
    <row r="185" spans="1:23" x14ac:dyDescent="0.2">
      <c r="A185" s="71">
        <f t="shared" si="10"/>
        <v>184</v>
      </c>
      <c r="B185" s="71" t="str">
        <f t="shared" si="11"/>
        <v>RODENBURGMario</v>
      </c>
      <c r="C185" s="170">
        <f t="shared" si="13"/>
        <v>107995</v>
      </c>
      <c r="D185" s="171" t="s">
        <v>282</v>
      </c>
      <c r="E185" s="171" t="s">
        <v>283</v>
      </c>
      <c r="F185" s="172" t="s">
        <v>22</v>
      </c>
      <c r="G185" s="172" t="s">
        <v>26</v>
      </c>
      <c r="H185" s="171" t="s">
        <v>28</v>
      </c>
      <c r="I185" s="173">
        <v>33280</v>
      </c>
      <c r="J185" s="172" t="s">
        <v>403</v>
      </c>
      <c r="K185" s="61">
        <v>107995</v>
      </c>
      <c r="L185" s="171"/>
      <c r="M185" s="171" t="s">
        <v>831</v>
      </c>
      <c r="N185" s="171" t="s">
        <v>831</v>
      </c>
      <c r="O185" s="60" t="e">
        <f>VLOOKUP(C185,'FIE-licenties'!$B:$C,2,FALSE)</f>
        <v>#N/A</v>
      </c>
      <c r="P185" s="56" t="e">
        <f>VLOOKUP(C185,Ranglijst!B:G,6,FALSE)</f>
        <v>#N/A</v>
      </c>
      <c r="Q185" s="56"/>
      <c r="R185" s="56" t="str">
        <f t="shared" si="14"/>
        <v>---</v>
      </c>
      <c r="S185" s="56">
        <f>IF(K185&lt;&gt;"",COUNTIF(aanmeldingen!D:D,schermers!K185),"")</f>
        <v>0</v>
      </c>
      <c r="T185" s="177" t="str">
        <f t="shared" ca="1" si="12"/>
        <v>18+</v>
      </c>
      <c r="U185" s="175"/>
      <c r="V185" s="78">
        <f ca="1">SUMIF(Scheidsbijdrage!B:B,schermers!C185,Scheidsbijdrage!P:P)</f>
        <v>0</v>
      </c>
      <c r="W185" s="175"/>
    </row>
    <row r="186" spans="1:23" x14ac:dyDescent="0.2">
      <c r="A186" s="71">
        <f t="shared" si="10"/>
        <v>185</v>
      </c>
      <c r="B186" s="71" t="str">
        <f t="shared" si="11"/>
        <v>ROESINKBela</v>
      </c>
      <c r="C186" s="170">
        <f t="shared" si="13"/>
        <v>100851</v>
      </c>
      <c r="D186" s="62" t="s">
        <v>284</v>
      </c>
      <c r="E186" s="62" t="s">
        <v>285</v>
      </c>
      <c r="F186" s="171" t="s">
        <v>22</v>
      </c>
      <c r="G186" s="171" t="s">
        <v>26</v>
      </c>
      <c r="H186" s="171" t="s">
        <v>31</v>
      </c>
      <c r="I186" s="173">
        <v>33786</v>
      </c>
      <c r="J186" s="171" t="s">
        <v>744</v>
      </c>
      <c r="K186" s="59">
        <v>100851</v>
      </c>
      <c r="L186" s="171" t="s">
        <v>51</v>
      </c>
      <c r="M186" s="171" t="s">
        <v>1167</v>
      </c>
      <c r="N186" s="171" t="s">
        <v>848</v>
      </c>
      <c r="O186" s="60" t="str">
        <f>VLOOKUP(C186,'FIE-licenties'!$B:$C,2,FALSE)</f>
        <v>FIE01071992000</v>
      </c>
      <c r="P186" s="56" t="str">
        <f>VLOOKUP(C186,Ranglijst!B:G,6,FALSE)</f>
        <v>NSSV Don Quichote</v>
      </c>
      <c r="Q186" s="56"/>
      <c r="R186" s="56" t="str">
        <f t="shared" si="14"/>
        <v>XXX</v>
      </c>
      <c r="S186" s="56">
        <f>IF(K186&lt;&gt;"",COUNTIF(aanmeldingen!D:D,schermers!K186),"")</f>
        <v>2</v>
      </c>
      <c r="T186" s="177" t="str">
        <f t="shared" ca="1" si="12"/>
        <v>18+</v>
      </c>
      <c r="U186" s="175">
        <v>43369</v>
      </c>
      <c r="V186" s="78">
        <f ca="1">SUMIF(Scheidsbijdrage!B:B,schermers!C186,Scheidsbijdrage!P:P)</f>
        <v>0</v>
      </c>
      <c r="W186" s="175"/>
    </row>
    <row r="187" spans="1:23" x14ac:dyDescent="0.2">
      <c r="A187" s="71">
        <f t="shared" si="10"/>
        <v>186</v>
      </c>
      <c r="B187" s="71" t="str">
        <f t="shared" si="11"/>
        <v>ROHLFSMatthijs</v>
      </c>
      <c r="C187" s="170">
        <f t="shared" si="13"/>
        <v>102439</v>
      </c>
      <c r="D187" s="171" t="s">
        <v>286</v>
      </c>
      <c r="E187" s="171" t="s">
        <v>114</v>
      </c>
      <c r="F187" s="172" t="s">
        <v>22</v>
      </c>
      <c r="G187" s="172" t="s">
        <v>26</v>
      </c>
      <c r="H187" s="171" t="s">
        <v>28</v>
      </c>
      <c r="I187" s="173">
        <v>29807</v>
      </c>
      <c r="J187" s="172" t="s">
        <v>433</v>
      </c>
      <c r="K187" s="61">
        <v>102439</v>
      </c>
      <c r="L187" s="171"/>
      <c r="M187" s="119" t="s">
        <v>1293</v>
      </c>
      <c r="N187" s="171" t="s">
        <v>831</v>
      </c>
      <c r="O187" s="60" t="str">
        <f>VLOOKUP(C187,'FIE-licenties'!$B:$C,2,FALSE)</f>
        <v>FIE09081981000</v>
      </c>
      <c r="P187" s="56" t="str">
        <f>VLOOKUP(C187,Ranglijst!B:G,6,FALSE)</f>
        <v>Schermcentrum Amsterdam</v>
      </c>
      <c r="Q187" s="56"/>
      <c r="R187" s="56" t="str">
        <f t="shared" si="14"/>
        <v>XXX</v>
      </c>
      <c r="S187" s="56">
        <f>IF(K187&lt;&gt;"",COUNTIF(aanmeldingen!D:D,schermers!K187),"")</f>
        <v>1</v>
      </c>
      <c r="T187" s="177" t="str">
        <f t="shared" ca="1" si="12"/>
        <v>18+</v>
      </c>
      <c r="U187" s="175">
        <v>43369</v>
      </c>
      <c r="V187" s="78">
        <f ca="1">SUMIF(Scheidsbijdrage!B:B,schermers!C187,Scheidsbijdrage!P:P)</f>
        <v>0</v>
      </c>
      <c r="W187" s="175"/>
    </row>
    <row r="188" spans="1:23" x14ac:dyDescent="0.2">
      <c r="A188" s="71">
        <f t="shared" si="10"/>
        <v>187</v>
      </c>
      <c r="B188" s="71" t="str">
        <f t="shared" si="11"/>
        <v>ROMIJNReinout</v>
      </c>
      <c r="C188" s="170">
        <f t="shared" si="13"/>
        <v>0</v>
      </c>
      <c r="D188" s="171" t="s">
        <v>287</v>
      </c>
      <c r="E188" s="171" t="s">
        <v>288</v>
      </c>
      <c r="F188" s="172" t="s">
        <v>22</v>
      </c>
      <c r="G188" s="172" t="s">
        <v>26</v>
      </c>
      <c r="H188" s="171" t="s">
        <v>31</v>
      </c>
      <c r="I188" s="173">
        <v>28274</v>
      </c>
      <c r="J188" s="172"/>
      <c r="K188" s="61"/>
      <c r="L188" s="171"/>
      <c r="M188" s="171" t="s">
        <v>831</v>
      </c>
      <c r="N188" s="171" t="s">
        <v>831</v>
      </c>
      <c r="O188" s="60" t="e">
        <f>VLOOKUP(C188,'FIE-licenties'!$B:$C,2,FALSE)</f>
        <v>#N/A</v>
      </c>
      <c r="P188" s="56" t="e">
        <f>VLOOKUP(C188,Ranglijst!B:G,6,FALSE)</f>
        <v>#N/A</v>
      </c>
      <c r="Q188" s="56"/>
      <c r="R188" s="56" t="str">
        <f t="shared" si="14"/>
        <v>---</v>
      </c>
      <c r="S188" s="56" t="str">
        <f>IF(K188&lt;&gt;"",COUNTIF(aanmeldingen!D:D,schermers!K188),"")</f>
        <v/>
      </c>
      <c r="T188" s="177" t="str">
        <f t="shared" ca="1" si="12"/>
        <v>18+</v>
      </c>
      <c r="U188" s="175"/>
      <c r="V188" s="78">
        <f ca="1">SUMIF(Scheidsbijdrage!B:B,schermers!C188,Scheidsbijdrage!P:P)</f>
        <v>0</v>
      </c>
      <c r="W188" s="175"/>
    </row>
    <row r="189" spans="1:23" x14ac:dyDescent="0.2">
      <c r="A189" s="71">
        <f t="shared" si="10"/>
        <v>188</v>
      </c>
      <c r="B189" s="71" t="str">
        <f t="shared" si="11"/>
        <v>ROODAMaarten</v>
      </c>
      <c r="C189" s="170">
        <f t="shared" si="13"/>
        <v>101327</v>
      </c>
      <c r="D189" s="171" t="s">
        <v>289</v>
      </c>
      <c r="E189" s="171" t="s">
        <v>245</v>
      </c>
      <c r="F189" s="172" t="s">
        <v>22</v>
      </c>
      <c r="G189" s="172" t="s">
        <v>26</v>
      </c>
      <c r="H189" s="171" t="s">
        <v>24</v>
      </c>
      <c r="I189" s="173">
        <v>22437</v>
      </c>
      <c r="J189" s="171" t="s">
        <v>469</v>
      </c>
      <c r="K189" s="61">
        <v>101327</v>
      </c>
      <c r="L189" s="171"/>
      <c r="M189" s="171" t="s">
        <v>831</v>
      </c>
      <c r="N189" s="171" t="s">
        <v>831</v>
      </c>
      <c r="O189" s="60" t="e">
        <f>VLOOKUP(C189,'FIE-licenties'!$B:$C,2,FALSE)</f>
        <v>#N/A</v>
      </c>
      <c r="P189" s="56" t="e">
        <f>VLOOKUP(C189,Ranglijst!B:G,6,FALSE)</f>
        <v>#N/A</v>
      </c>
      <c r="Q189" s="56"/>
      <c r="R189" s="56" t="str">
        <f t="shared" si="14"/>
        <v>---</v>
      </c>
      <c r="S189" s="56">
        <f>IF(K189&lt;&gt;"",COUNTIF(aanmeldingen!D:D,schermers!K189),"")</f>
        <v>0</v>
      </c>
      <c r="T189" s="177" t="str">
        <f t="shared" ca="1" si="12"/>
        <v>18+</v>
      </c>
      <c r="U189" s="175"/>
      <c r="V189" s="78">
        <f ca="1">SUMIF(Scheidsbijdrage!B:B,schermers!C189,Scheidsbijdrage!P:P)</f>
        <v>0</v>
      </c>
      <c r="W189" s="175"/>
    </row>
    <row r="190" spans="1:23" x14ac:dyDescent="0.2">
      <c r="A190" s="71">
        <f t="shared" si="10"/>
        <v>189</v>
      </c>
      <c r="B190" s="71" t="str">
        <f t="shared" si="11"/>
        <v>ROOKMichael</v>
      </c>
      <c r="C190" s="170">
        <f t="shared" si="13"/>
        <v>109981</v>
      </c>
      <c r="D190" s="171" t="s">
        <v>704</v>
      </c>
      <c r="E190" s="171" t="s">
        <v>733</v>
      </c>
      <c r="F190" s="171" t="s">
        <v>22</v>
      </c>
      <c r="G190" s="171" t="s">
        <v>26</v>
      </c>
      <c r="H190" s="171" t="s">
        <v>28</v>
      </c>
      <c r="I190" s="173">
        <v>34286</v>
      </c>
      <c r="J190" s="171" t="s">
        <v>418</v>
      </c>
      <c r="K190" s="59">
        <v>109981</v>
      </c>
      <c r="L190" s="171" t="s">
        <v>38</v>
      </c>
      <c r="M190" s="171" t="s">
        <v>831</v>
      </c>
      <c r="N190" s="171" t="s">
        <v>831</v>
      </c>
      <c r="O190" s="60" t="e">
        <f>VLOOKUP(C190,'FIE-licenties'!$B:$C,2,FALSE)</f>
        <v>#N/A</v>
      </c>
      <c r="P190" s="56" t="e">
        <f>VLOOKUP(C190,Ranglijst!B:G,6,FALSE)</f>
        <v>#N/A</v>
      </c>
      <c r="Q190" s="56"/>
      <c r="R190" s="56" t="str">
        <f t="shared" si="14"/>
        <v>---</v>
      </c>
      <c r="S190" s="56">
        <f>IF(K190&lt;&gt;"",COUNTIF(aanmeldingen!D:D,schermers!K190),"")</f>
        <v>0</v>
      </c>
      <c r="T190" s="177" t="str">
        <f t="shared" ca="1" si="12"/>
        <v>18+</v>
      </c>
      <c r="U190" s="175"/>
      <c r="V190" s="78">
        <f ca="1">SUMIF(Scheidsbijdrage!B:B,schermers!C190,Scheidsbijdrage!P:P)</f>
        <v>0</v>
      </c>
      <c r="W190" s="175"/>
    </row>
    <row r="191" spans="1:23" x14ac:dyDescent="0.2">
      <c r="A191" s="71">
        <f t="shared" si="10"/>
        <v>190</v>
      </c>
      <c r="B191" s="71" t="str">
        <f t="shared" si="11"/>
        <v>ROSTijmen</v>
      </c>
      <c r="C191" s="170">
        <f t="shared" si="13"/>
        <v>0</v>
      </c>
      <c r="D191" s="171" t="s">
        <v>290</v>
      </c>
      <c r="E191" s="171" t="s">
        <v>291</v>
      </c>
      <c r="F191" s="172" t="s">
        <v>22</v>
      </c>
      <c r="G191" s="172" t="s">
        <v>26</v>
      </c>
      <c r="H191" s="171" t="s">
        <v>31</v>
      </c>
      <c r="I191" s="173">
        <v>26448</v>
      </c>
      <c r="J191" s="172"/>
      <c r="K191" s="61"/>
      <c r="L191" s="171"/>
      <c r="M191" s="171" t="s">
        <v>831</v>
      </c>
      <c r="N191" s="171" t="s">
        <v>831</v>
      </c>
      <c r="O191" s="60" t="e">
        <f>VLOOKUP(C191,'FIE-licenties'!$B:$C,2,FALSE)</f>
        <v>#N/A</v>
      </c>
      <c r="P191" s="56" t="e">
        <f>VLOOKUP(C191,Ranglijst!B:G,6,FALSE)</f>
        <v>#N/A</v>
      </c>
      <c r="Q191" s="56"/>
      <c r="R191" s="56" t="str">
        <f t="shared" si="14"/>
        <v>---</v>
      </c>
      <c r="S191" s="56" t="str">
        <f>IF(K191&lt;&gt;"",COUNTIF(aanmeldingen!D:D,schermers!K191),"")</f>
        <v/>
      </c>
      <c r="T191" s="177" t="str">
        <f t="shared" ca="1" si="12"/>
        <v>18+</v>
      </c>
      <c r="U191" s="175"/>
      <c r="V191" s="78">
        <f ca="1">SUMIF(Scheidsbijdrage!B:B,schermers!C191,Scheidsbijdrage!P:P)</f>
        <v>0</v>
      </c>
      <c r="W191" s="175"/>
    </row>
    <row r="192" spans="1:23" x14ac:dyDescent="0.2">
      <c r="A192" s="71">
        <f t="shared" si="10"/>
        <v>191</v>
      </c>
      <c r="B192" s="71" t="str">
        <f t="shared" si="11"/>
        <v>RUTJESCarlo</v>
      </c>
      <c r="C192" s="170">
        <f t="shared" si="13"/>
        <v>107690</v>
      </c>
      <c r="D192" s="171" t="s">
        <v>292</v>
      </c>
      <c r="E192" s="171" t="s">
        <v>293</v>
      </c>
      <c r="F192" s="172" t="s">
        <v>22</v>
      </c>
      <c r="G192" s="172" t="s">
        <v>26</v>
      </c>
      <c r="H192" s="171" t="s">
        <v>24</v>
      </c>
      <c r="I192" s="173">
        <v>28224</v>
      </c>
      <c r="J192" s="172" t="s">
        <v>403</v>
      </c>
      <c r="K192" s="61">
        <v>107690</v>
      </c>
      <c r="L192" s="171"/>
      <c r="M192" s="171" t="s">
        <v>831</v>
      </c>
      <c r="N192" s="171" t="s">
        <v>831</v>
      </c>
      <c r="O192" s="60" t="e">
        <f>VLOOKUP(C192,'FIE-licenties'!$B:$C,2,FALSE)</f>
        <v>#N/A</v>
      </c>
      <c r="P192" s="56" t="e">
        <f>VLOOKUP(C192,Ranglijst!B:G,6,FALSE)</f>
        <v>#N/A</v>
      </c>
      <c r="Q192" s="56"/>
      <c r="R192" s="56" t="str">
        <f t="shared" si="14"/>
        <v>---</v>
      </c>
      <c r="S192" s="56">
        <f>IF(K192&lt;&gt;"",COUNTIF(aanmeldingen!D:D,schermers!K192),"")</f>
        <v>0</v>
      </c>
      <c r="T192" s="177" t="str">
        <f t="shared" ca="1" si="12"/>
        <v>18+</v>
      </c>
      <c r="U192" s="175"/>
      <c r="V192" s="78">
        <f ca="1">SUMIF(Scheidsbijdrage!B:B,schermers!C192,Scheidsbijdrage!P:P)</f>
        <v>0</v>
      </c>
      <c r="W192" s="175"/>
    </row>
    <row r="193" spans="1:23" x14ac:dyDescent="0.2">
      <c r="A193" s="71">
        <f t="shared" si="10"/>
        <v>192</v>
      </c>
      <c r="B193" s="71" t="str">
        <f t="shared" si="11"/>
        <v>SCHAALSontje</v>
      </c>
      <c r="C193" s="170">
        <f t="shared" si="13"/>
        <v>106902</v>
      </c>
      <c r="D193" s="171" t="s">
        <v>294</v>
      </c>
      <c r="E193" s="171" t="s">
        <v>295</v>
      </c>
      <c r="F193" s="171" t="s">
        <v>22</v>
      </c>
      <c r="G193" s="171" t="s">
        <v>23</v>
      </c>
      <c r="H193" s="171" t="s">
        <v>28</v>
      </c>
      <c r="I193" s="173">
        <v>31958</v>
      </c>
      <c r="J193" s="172"/>
      <c r="K193" s="61">
        <v>106902</v>
      </c>
      <c r="L193" s="171"/>
      <c r="M193" s="171" t="s">
        <v>831</v>
      </c>
      <c r="N193" s="171" t="s">
        <v>831</v>
      </c>
      <c r="O193" s="60" t="e">
        <f>VLOOKUP(C193,'FIE-licenties'!$B:$C,2,FALSE)</f>
        <v>#N/A</v>
      </c>
      <c r="P193" s="56" t="e">
        <f>VLOOKUP(C193,Ranglijst!B:G,6,FALSE)</f>
        <v>#N/A</v>
      </c>
      <c r="Q193" s="56"/>
      <c r="R193" s="56" t="str">
        <f t="shared" si="14"/>
        <v>---</v>
      </c>
      <c r="S193" s="56">
        <f>IF(K193&lt;&gt;"",COUNTIF(aanmeldingen!D:D,schermers!K193),"")</f>
        <v>0</v>
      </c>
      <c r="T193" s="177" t="str">
        <f t="shared" ca="1" si="12"/>
        <v>18+</v>
      </c>
      <c r="U193" s="175"/>
      <c r="V193" s="78">
        <f ca="1">SUMIF(Scheidsbijdrage!B:B,schermers!C193,Scheidsbijdrage!P:P)</f>
        <v>0</v>
      </c>
      <c r="W193" s="175"/>
    </row>
    <row r="194" spans="1:23" x14ac:dyDescent="0.2">
      <c r="A194" s="71">
        <f t="shared" si="10"/>
        <v>193</v>
      </c>
      <c r="B194" s="71" t="str">
        <f t="shared" si="11"/>
        <v>SCHANZLEHThom</v>
      </c>
      <c r="C194" s="170">
        <f t="shared" si="13"/>
        <v>109299</v>
      </c>
      <c r="D194" s="171" t="s">
        <v>743</v>
      </c>
      <c r="E194" s="171" t="s">
        <v>299</v>
      </c>
      <c r="F194" s="171" t="s">
        <v>22</v>
      </c>
      <c r="G194" s="171" t="s">
        <v>26</v>
      </c>
      <c r="H194" s="171" t="s">
        <v>24</v>
      </c>
      <c r="I194" s="173">
        <v>33037</v>
      </c>
      <c r="J194" s="171" t="s">
        <v>457</v>
      </c>
      <c r="K194" s="59">
        <v>109299</v>
      </c>
      <c r="L194" s="171" t="s">
        <v>51</v>
      </c>
      <c r="M194" s="171" t="s">
        <v>1211</v>
      </c>
      <c r="N194" s="171" t="s">
        <v>848</v>
      </c>
      <c r="O194" s="60" t="e">
        <f>VLOOKUP(C194,'FIE-licenties'!$B:$C,2,FALSE)</f>
        <v>#N/A</v>
      </c>
      <c r="P194" s="56" t="str">
        <f>VLOOKUP(C194,Ranglijst!B:G,6,FALSE)</f>
        <v>Schermen Rotterdam Zaïr</v>
      </c>
      <c r="Q194" s="56"/>
      <c r="R194" s="56" t="str">
        <f t="shared" si="14"/>
        <v>XXX</v>
      </c>
      <c r="S194" s="56">
        <f>IF(K194&lt;&gt;"",COUNTIF(aanmeldingen!D:D,schermers!K194),"")</f>
        <v>2</v>
      </c>
      <c r="T194" s="177" t="str">
        <f t="shared" ca="1" si="12"/>
        <v>18+</v>
      </c>
      <c r="U194" s="175"/>
      <c r="V194" s="78">
        <f ca="1">SUMIF(Scheidsbijdrage!B:B,schermers!C194,Scheidsbijdrage!P:P)</f>
        <v>0</v>
      </c>
      <c r="W194" s="175"/>
    </row>
    <row r="195" spans="1:23" x14ac:dyDescent="0.2">
      <c r="A195" s="71">
        <f t="shared" ref="A195:A258" si="15">A194+1</f>
        <v>194</v>
      </c>
      <c r="B195" s="71" t="str">
        <f t="shared" ref="B195:B258" si="16">D195&amp;E195</f>
        <v>SCHARFFJorn</v>
      </c>
      <c r="C195" s="170">
        <f t="shared" si="13"/>
        <v>106691</v>
      </c>
      <c r="D195" s="171" t="s">
        <v>628</v>
      </c>
      <c r="E195" s="171" t="s">
        <v>627</v>
      </c>
      <c r="F195" s="171" t="s">
        <v>22</v>
      </c>
      <c r="G195" s="171" t="s">
        <v>26</v>
      </c>
      <c r="H195" s="171" t="s">
        <v>31</v>
      </c>
      <c r="J195" s="171" t="s">
        <v>296</v>
      </c>
      <c r="K195" s="59">
        <v>106691</v>
      </c>
      <c r="L195" s="171" t="s">
        <v>38</v>
      </c>
      <c r="M195" s="171" t="s">
        <v>831</v>
      </c>
      <c r="N195" s="171" t="s">
        <v>831</v>
      </c>
      <c r="O195" s="60" t="e">
        <f>VLOOKUP(C195,'FIE-licenties'!$B:$C,2,FALSE)</f>
        <v>#N/A</v>
      </c>
      <c r="P195" s="56" t="e">
        <f>VLOOKUP(C195,Ranglijst!B:G,6,FALSE)</f>
        <v>#N/A</v>
      </c>
      <c r="Q195" s="56"/>
      <c r="R195" s="56" t="str">
        <f t="shared" si="14"/>
        <v>---</v>
      </c>
      <c r="S195" s="56">
        <f>IF(K195&lt;&gt;"",COUNTIF(aanmeldingen!D:D,schermers!K195),"")</f>
        <v>0</v>
      </c>
      <c r="T195" s="177" t="str">
        <f t="shared" ref="T195:T258" ca="1" si="17">IF($T$1&gt;I195,"18+","&lt;18")</f>
        <v>18+</v>
      </c>
      <c r="U195" s="175"/>
      <c r="V195" s="78">
        <f ca="1">SUMIF(Scheidsbijdrage!B:B,schermers!C195,Scheidsbijdrage!P:P)</f>
        <v>0</v>
      </c>
      <c r="W195" s="175"/>
    </row>
    <row r="196" spans="1:23" x14ac:dyDescent="0.2">
      <c r="A196" s="71">
        <f t="shared" si="15"/>
        <v>195</v>
      </c>
      <c r="B196" s="71" t="str">
        <f t="shared" si="16"/>
        <v>SCHELTENSMaarten</v>
      </c>
      <c r="C196" s="170">
        <f t="shared" si="13"/>
        <v>0</v>
      </c>
      <c r="D196" s="171" t="s">
        <v>297</v>
      </c>
      <c r="E196" s="171" t="s">
        <v>245</v>
      </c>
      <c r="F196" s="172" t="s">
        <v>22</v>
      </c>
      <c r="G196" s="172" t="s">
        <v>26</v>
      </c>
      <c r="H196" s="171" t="s">
        <v>28</v>
      </c>
      <c r="I196" s="173">
        <v>31998</v>
      </c>
      <c r="J196" s="172"/>
      <c r="K196" s="61"/>
      <c r="L196" s="171"/>
      <c r="M196" s="171" t="s">
        <v>831</v>
      </c>
      <c r="N196" s="171" t="s">
        <v>831</v>
      </c>
      <c r="O196" s="60" t="e">
        <f>VLOOKUP(C196,'FIE-licenties'!$B:$C,2,FALSE)</f>
        <v>#N/A</v>
      </c>
      <c r="P196" s="56" t="e">
        <f>VLOOKUP(C196,Ranglijst!B:G,6,FALSE)</f>
        <v>#N/A</v>
      </c>
      <c r="Q196" s="56"/>
      <c r="R196" s="56" t="str">
        <f t="shared" si="14"/>
        <v>---</v>
      </c>
      <c r="S196" s="56" t="str">
        <f>IF(K196&lt;&gt;"",COUNTIF(aanmeldingen!D:D,schermers!K196),"")</f>
        <v/>
      </c>
      <c r="T196" s="177" t="str">
        <f t="shared" ca="1" si="17"/>
        <v>18+</v>
      </c>
      <c r="U196" s="175"/>
      <c r="V196" s="78">
        <f ca="1">SUMIF(Scheidsbijdrage!B:B,schermers!C196,Scheidsbijdrage!P:P)</f>
        <v>0</v>
      </c>
      <c r="W196" s="175"/>
    </row>
    <row r="197" spans="1:23" x14ac:dyDescent="0.2">
      <c r="A197" s="71">
        <f t="shared" si="15"/>
        <v>196</v>
      </c>
      <c r="B197" s="71" t="str">
        <f t="shared" si="16"/>
        <v>SCHIPPERThom</v>
      </c>
      <c r="C197" s="170">
        <f t="shared" si="13"/>
        <v>100600</v>
      </c>
      <c r="D197" s="171" t="s">
        <v>298</v>
      </c>
      <c r="E197" s="171" t="s">
        <v>299</v>
      </c>
      <c r="F197" s="171" t="s">
        <v>22</v>
      </c>
      <c r="G197" s="171" t="s">
        <v>26</v>
      </c>
      <c r="H197" s="171" t="s">
        <v>31</v>
      </c>
      <c r="J197" s="172"/>
      <c r="K197" s="61">
        <v>100600</v>
      </c>
      <c r="L197" s="171"/>
      <c r="M197" s="171" t="s">
        <v>831</v>
      </c>
      <c r="N197" s="171" t="s">
        <v>831</v>
      </c>
      <c r="O197" s="60" t="e">
        <f>VLOOKUP(C197,'FIE-licenties'!$B:$C,2,FALSE)</f>
        <v>#N/A</v>
      </c>
      <c r="P197" s="56" t="e">
        <f>VLOOKUP(C197,Ranglijst!B:G,6,FALSE)</f>
        <v>#N/A</v>
      </c>
      <c r="Q197" s="56"/>
      <c r="R197" s="56" t="str">
        <f t="shared" si="14"/>
        <v>---</v>
      </c>
      <c r="S197" s="56">
        <f>IF(K197&lt;&gt;"",COUNTIF(aanmeldingen!D:D,schermers!K197),"")</f>
        <v>0</v>
      </c>
      <c r="T197" s="177" t="str">
        <f t="shared" ca="1" si="17"/>
        <v>18+</v>
      </c>
      <c r="U197" s="175"/>
      <c r="V197" s="78">
        <f ca="1">SUMIF(Scheidsbijdrage!B:B,schermers!C197,Scheidsbijdrage!P:P)</f>
        <v>0</v>
      </c>
      <c r="W197" s="175"/>
    </row>
    <row r="198" spans="1:23" x14ac:dyDescent="0.2">
      <c r="A198" s="71">
        <f t="shared" si="15"/>
        <v>197</v>
      </c>
      <c r="B198" s="71" t="str">
        <f t="shared" si="16"/>
        <v>SCHIPPERSYoram</v>
      </c>
      <c r="C198" s="170">
        <f t="shared" si="13"/>
        <v>0</v>
      </c>
      <c r="D198" s="171" t="s">
        <v>300</v>
      </c>
      <c r="E198" s="171" t="s">
        <v>301</v>
      </c>
      <c r="F198" s="171" t="s">
        <v>22</v>
      </c>
      <c r="G198" s="171" t="s">
        <v>26</v>
      </c>
      <c r="H198" s="171" t="s">
        <v>28</v>
      </c>
      <c r="I198" s="173">
        <v>33146</v>
      </c>
      <c r="J198" s="172"/>
      <c r="K198" s="61"/>
      <c r="L198" s="171"/>
      <c r="M198" s="171" t="s">
        <v>831</v>
      </c>
      <c r="N198" s="171" t="s">
        <v>831</v>
      </c>
      <c r="O198" s="60" t="e">
        <f>VLOOKUP(C198,'FIE-licenties'!$B:$C,2,FALSE)</f>
        <v>#N/A</v>
      </c>
      <c r="P198" s="56" t="e">
        <f>VLOOKUP(C198,Ranglijst!B:G,6,FALSE)</f>
        <v>#N/A</v>
      </c>
      <c r="Q198" s="56"/>
      <c r="R198" s="56" t="str">
        <f t="shared" si="14"/>
        <v>---</v>
      </c>
      <c r="S198" s="56" t="str">
        <f>IF(K198&lt;&gt;"",COUNTIF(aanmeldingen!D:D,schermers!K198),"")</f>
        <v/>
      </c>
      <c r="T198" s="177" t="str">
        <f t="shared" ca="1" si="17"/>
        <v>18+</v>
      </c>
      <c r="U198" s="175"/>
      <c r="V198" s="78">
        <f ca="1">SUMIF(Scheidsbijdrage!B:B,schermers!C198,Scheidsbijdrage!P:P)</f>
        <v>0</v>
      </c>
      <c r="W198" s="175"/>
    </row>
    <row r="199" spans="1:23" x14ac:dyDescent="0.2">
      <c r="A199" s="71">
        <f t="shared" si="15"/>
        <v>198</v>
      </c>
      <c r="B199" s="71" t="str">
        <f t="shared" si="16"/>
        <v>SCHOEPLoek</v>
      </c>
      <c r="C199" s="170">
        <f t="shared" si="13"/>
        <v>101265</v>
      </c>
      <c r="D199" s="171" t="s">
        <v>762</v>
      </c>
      <c r="E199" s="171" t="s">
        <v>761</v>
      </c>
      <c r="F199" s="171" t="s">
        <v>22</v>
      </c>
      <c r="G199" s="171" t="s">
        <v>26</v>
      </c>
      <c r="H199" s="171" t="s">
        <v>24</v>
      </c>
      <c r="I199" s="173">
        <v>17841</v>
      </c>
      <c r="J199" s="171" t="s">
        <v>763</v>
      </c>
      <c r="K199" s="59">
        <v>101265</v>
      </c>
      <c r="L199" s="171"/>
      <c r="M199" s="171" t="s">
        <v>831</v>
      </c>
      <c r="N199" s="171" t="s">
        <v>831</v>
      </c>
      <c r="O199" s="60" t="e">
        <f>VLOOKUP(C199,'FIE-licenties'!$B:$C,2,FALSE)</f>
        <v>#N/A</v>
      </c>
      <c r="P199" s="56" t="e">
        <f>VLOOKUP(C199,Ranglijst!B:G,6,FALSE)</f>
        <v>#N/A</v>
      </c>
      <c r="Q199" s="56"/>
      <c r="R199" s="56" t="str">
        <f t="shared" si="14"/>
        <v>---</v>
      </c>
      <c r="S199" s="56">
        <f>IF(K199&lt;&gt;"",COUNTIF(aanmeldingen!D:D,schermers!K199),"")</f>
        <v>0</v>
      </c>
      <c r="T199" s="177" t="str">
        <f t="shared" ca="1" si="17"/>
        <v>18+</v>
      </c>
      <c r="U199" s="175"/>
      <c r="V199" s="78">
        <f ca="1">SUMIF(Scheidsbijdrage!B:B,schermers!C199,Scheidsbijdrage!P:P)</f>
        <v>0</v>
      </c>
      <c r="W199" s="175"/>
    </row>
    <row r="200" spans="1:23" x14ac:dyDescent="0.2">
      <c r="A200" s="71">
        <f t="shared" si="15"/>
        <v>199</v>
      </c>
      <c r="B200" s="71" t="str">
        <f t="shared" si="16"/>
        <v>SHEIKH HOSSEINIArash</v>
      </c>
      <c r="C200" s="170">
        <f t="shared" si="13"/>
        <v>105537</v>
      </c>
      <c r="D200" s="171" t="s">
        <v>792</v>
      </c>
      <c r="E200" s="171" t="s">
        <v>716</v>
      </c>
      <c r="F200" s="171" t="s">
        <v>22</v>
      </c>
      <c r="G200" s="171" t="s">
        <v>26</v>
      </c>
      <c r="H200" s="171" t="s">
        <v>31</v>
      </c>
      <c r="I200" s="173">
        <v>27893</v>
      </c>
      <c r="J200" s="171" t="s">
        <v>433</v>
      </c>
      <c r="K200" s="59">
        <v>105537</v>
      </c>
      <c r="L200" s="171" t="s">
        <v>38</v>
      </c>
      <c r="M200" s="171" t="s">
        <v>831</v>
      </c>
      <c r="N200" s="171" t="s">
        <v>831</v>
      </c>
      <c r="O200" s="60" t="e">
        <f>VLOOKUP(C200,'FIE-licenties'!$B:$C,2,FALSE)</f>
        <v>#N/A</v>
      </c>
      <c r="P200" s="56" t="e">
        <f>VLOOKUP(C200,Ranglijst!B:G,6,FALSE)</f>
        <v>#N/A</v>
      </c>
      <c r="Q200" s="56"/>
      <c r="R200" s="56" t="str">
        <f t="shared" si="14"/>
        <v>---</v>
      </c>
      <c r="S200" s="56">
        <f>IF(K200&lt;&gt;"",COUNTIF(aanmeldingen!D:D,schermers!K200),"")</f>
        <v>0</v>
      </c>
      <c r="T200" s="177" t="str">
        <f t="shared" ca="1" si="17"/>
        <v>18+</v>
      </c>
      <c r="U200" s="175"/>
      <c r="V200" s="78">
        <f ca="1">SUMIF(Scheidsbijdrage!B:B,schermers!C200,Scheidsbijdrage!P:P)</f>
        <v>0</v>
      </c>
      <c r="W200" s="175"/>
    </row>
    <row r="201" spans="1:23" x14ac:dyDescent="0.2">
      <c r="A201" s="71">
        <f t="shared" si="15"/>
        <v>200</v>
      </c>
      <c r="B201" s="71" t="str">
        <f t="shared" si="16"/>
        <v>SIMONSStach</v>
      </c>
      <c r="C201" s="170">
        <f t="shared" si="13"/>
        <v>109143</v>
      </c>
      <c r="D201" s="171" t="s">
        <v>302</v>
      </c>
      <c r="E201" s="171" t="s">
        <v>303</v>
      </c>
      <c r="F201" s="171" t="s">
        <v>22</v>
      </c>
      <c r="G201" s="171" t="s">
        <v>26</v>
      </c>
      <c r="H201" s="171" t="s">
        <v>28</v>
      </c>
      <c r="I201" s="173">
        <v>34019</v>
      </c>
      <c r="J201" s="171" t="s">
        <v>418</v>
      </c>
      <c r="K201" s="61">
        <v>109143</v>
      </c>
      <c r="L201" s="171"/>
      <c r="M201" s="171" t="s">
        <v>831</v>
      </c>
      <c r="N201" s="171" t="s">
        <v>831</v>
      </c>
      <c r="O201" s="60" t="e">
        <f>VLOOKUP(C201,'FIE-licenties'!$B:$C,2,FALSE)</f>
        <v>#N/A</v>
      </c>
      <c r="P201" s="56" t="e">
        <f>VLOOKUP(C201,Ranglijst!B:G,6,FALSE)</f>
        <v>#N/A</v>
      </c>
      <c r="Q201" s="56"/>
      <c r="R201" s="56" t="str">
        <f t="shared" si="14"/>
        <v>---</v>
      </c>
      <c r="S201" s="56">
        <f>IF(K201&lt;&gt;"",COUNTIF(aanmeldingen!D:D,schermers!K201),"")</f>
        <v>0</v>
      </c>
      <c r="T201" s="177" t="str">
        <f t="shared" ca="1" si="17"/>
        <v>18+</v>
      </c>
      <c r="U201" s="175"/>
      <c r="V201" s="78">
        <f ca="1">SUMIF(Scheidsbijdrage!B:B,schermers!C201,Scheidsbijdrage!P:P)</f>
        <v>0</v>
      </c>
      <c r="W201" s="175"/>
    </row>
    <row r="202" spans="1:23" x14ac:dyDescent="0.2">
      <c r="A202" s="71">
        <f t="shared" si="15"/>
        <v>201</v>
      </c>
      <c r="B202" s="71" t="str">
        <f t="shared" si="16"/>
        <v>SINGERRobert</v>
      </c>
      <c r="C202" s="170">
        <f t="shared" ref="C202:C265" si="18">K202</f>
        <v>112004</v>
      </c>
      <c r="D202" s="171" t="s">
        <v>632</v>
      </c>
      <c r="E202" s="171" t="s">
        <v>631</v>
      </c>
      <c r="F202" s="171" t="s">
        <v>22</v>
      </c>
      <c r="G202" s="171" t="s">
        <v>26</v>
      </c>
      <c r="H202" s="171" t="s">
        <v>28</v>
      </c>
      <c r="I202" s="173">
        <v>30162</v>
      </c>
      <c r="J202" s="171" t="s">
        <v>32</v>
      </c>
      <c r="K202" s="59">
        <v>112004</v>
      </c>
      <c r="L202" s="171" t="s">
        <v>38</v>
      </c>
      <c r="M202" s="171" t="s">
        <v>831</v>
      </c>
      <c r="N202" s="171" t="s">
        <v>831</v>
      </c>
      <c r="O202" s="60" t="e">
        <f>VLOOKUP(C202,'FIE-licenties'!$B:$C,2,FALSE)</f>
        <v>#N/A</v>
      </c>
      <c r="P202" s="56" t="e">
        <f>VLOOKUP(C202,Ranglijst!B:G,6,FALSE)</f>
        <v>#N/A</v>
      </c>
      <c r="Q202" s="56"/>
      <c r="R202" s="56" t="str">
        <f t="shared" ref="R202:R265" si="19">IFERROR(IF(P202=J202,"","XXX"),"---")</f>
        <v>---</v>
      </c>
      <c r="S202" s="56">
        <f>IF(K202&lt;&gt;"",COUNTIF(aanmeldingen!D:D,schermers!K202),"")</f>
        <v>0</v>
      </c>
      <c r="T202" s="177" t="str">
        <f t="shared" ca="1" si="17"/>
        <v>18+</v>
      </c>
      <c r="U202" s="175"/>
      <c r="V202" s="78">
        <f ca="1">SUMIF(Scheidsbijdrage!B:B,schermers!C202,Scheidsbijdrage!P:P)</f>
        <v>0</v>
      </c>
      <c r="W202" s="175"/>
    </row>
    <row r="203" spans="1:23" x14ac:dyDescent="0.2">
      <c r="A203" s="71">
        <f t="shared" si="15"/>
        <v>202</v>
      </c>
      <c r="B203" s="71" t="str">
        <f t="shared" si="16"/>
        <v>SIZOOKoen</v>
      </c>
      <c r="C203" s="170">
        <f t="shared" si="18"/>
        <v>100846</v>
      </c>
      <c r="D203" s="171" t="s">
        <v>304</v>
      </c>
      <c r="E203" s="171" t="s">
        <v>305</v>
      </c>
      <c r="F203" s="172" t="s">
        <v>22</v>
      </c>
      <c r="G203" s="172" t="s">
        <v>26</v>
      </c>
      <c r="H203" s="171" t="s">
        <v>24</v>
      </c>
      <c r="I203" s="173">
        <v>23128</v>
      </c>
      <c r="J203" s="172" t="s">
        <v>195</v>
      </c>
      <c r="K203" s="61">
        <v>100846</v>
      </c>
      <c r="L203" s="171"/>
      <c r="M203" s="171" t="s">
        <v>831</v>
      </c>
      <c r="N203" s="171" t="s">
        <v>831</v>
      </c>
      <c r="O203" s="60" t="e">
        <f>VLOOKUP(C203,'FIE-licenties'!$B:$C,2,FALSE)</f>
        <v>#N/A</v>
      </c>
      <c r="P203" s="56" t="e">
        <f>VLOOKUP(C203,Ranglijst!B:G,6,FALSE)</f>
        <v>#N/A</v>
      </c>
      <c r="Q203" s="56"/>
      <c r="R203" s="56" t="str">
        <f t="shared" si="19"/>
        <v>---</v>
      </c>
      <c r="S203" s="56">
        <f>IF(K203&lt;&gt;"",COUNTIF(aanmeldingen!D:D,schermers!K203),"")</f>
        <v>0</v>
      </c>
      <c r="T203" s="177" t="str">
        <f t="shared" ca="1" si="17"/>
        <v>18+</v>
      </c>
      <c r="U203" s="175"/>
      <c r="V203" s="78">
        <f ca="1">SUMIF(Scheidsbijdrage!B:B,schermers!C203,Scheidsbijdrage!P:P)</f>
        <v>0</v>
      </c>
      <c r="W203" s="175"/>
    </row>
    <row r="204" spans="1:23" x14ac:dyDescent="0.2">
      <c r="A204" s="71">
        <f t="shared" si="15"/>
        <v>203</v>
      </c>
      <c r="B204" s="71" t="str">
        <f t="shared" si="16"/>
        <v>SLAGERSIvo</v>
      </c>
      <c r="C204" s="170">
        <f t="shared" si="18"/>
        <v>109160</v>
      </c>
      <c r="D204" s="171" t="s">
        <v>306</v>
      </c>
      <c r="E204" s="171" t="s">
        <v>307</v>
      </c>
      <c r="F204" s="171" t="s">
        <v>22</v>
      </c>
      <c r="G204" s="171" t="s">
        <v>26</v>
      </c>
      <c r="H204" s="171" t="s">
        <v>31</v>
      </c>
      <c r="I204" s="173">
        <v>34371</v>
      </c>
      <c r="J204" s="171" t="s">
        <v>296</v>
      </c>
      <c r="K204" s="59">
        <v>109160</v>
      </c>
      <c r="L204" s="171" t="s">
        <v>38</v>
      </c>
      <c r="M204" s="171" t="s">
        <v>831</v>
      </c>
      <c r="N204" s="171" t="s">
        <v>831</v>
      </c>
      <c r="O204" s="60" t="e">
        <f>VLOOKUP(C204,'FIE-licenties'!$B:$C,2,FALSE)</f>
        <v>#N/A</v>
      </c>
      <c r="P204" s="56" t="e">
        <f>VLOOKUP(C204,Ranglijst!B:G,6,FALSE)</f>
        <v>#N/A</v>
      </c>
      <c r="Q204" s="56"/>
      <c r="R204" s="56" t="str">
        <f t="shared" si="19"/>
        <v>---</v>
      </c>
      <c r="S204" s="56">
        <f>IF(K204&lt;&gt;"",COUNTIF(aanmeldingen!D:D,schermers!K204),"")</f>
        <v>0</v>
      </c>
      <c r="T204" s="177" t="str">
        <f t="shared" ca="1" si="17"/>
        <v>18+</v>
      </c>
      <c r="U204" s="175"/>
      <c r="V204" s="78">
        <f ca="1">SUMIF(Scheidsbijdrage!B:B,schermers!C204,Scheidsbijdrage!P:P)</f>
        <v>0</v>
      </c>
      <c r="W204" s="175"/>
    </row>
    <row r="205" spans="1:23" x14ac:dyDescent="0.2">
      <c r="A205" s="71">
        <f t="shared" si="15"/>
        <v>204</v>
      </c>
      <c r="B205" s="71" t="str">
        <f t="shared" si="16"/>
        <v>SMITEvert-Jan</v>
      </c>
      <c r="C205" s="170">
        <f t="shared" si="18"/>
        <v>101109</v>
      </c>
      <c r="D205" s="171" t="s">
        <v>308</v>
      </c>
      <c r="E205" s="171" t="s">
        <v>309</v>
      </c>
      <c r="F205" s="171" t="s">
        <v>22</v>
      </c>
      <c r="G205" s="171" t="s">
        <v>26</v>
      </c>
      <c r="H205" s="171" t="s">
        <v>31</v>
      </c>
      <c r="I205" s="173">
        <v>25739</v>
      </c>
      <c r="J205" s="172" t="s">
        <v>132</v>
      </c>
      <c r="K205" s="59">
        <v>101109</v>
      </c>
      <c r="L205" s="171" t="s">
        <v>38</v>
      </c>
      <c r="M205" s="171" t="s">
        <v>831</v>
      </c>
      <c r="N205" s="171" t="s">
        <v>831</v>
      </c>
      <c r="O205" s="60" t="e">
        <f>VLOOKUP(C205,'FIE-licenties'!$B:$C,2,FALSE)</f>
        <v>#N/A</v>
      </c>
      <c r="P205" s="56" t="str">
        <f>VLOOKUP(C205,Ranglijst!B:G,6,FALSE)</f>
        <v>s.v. Pallós</v>
      </c>
      <c r="Q205" s="56"/>
      <c r="R205" s="56" t="str">
        <f t="shared" si="19"/>
        <v>XXX</v>
      </c>
      <c r="S205" s="56">
        <f>IF(K205&lt;&gt;"",COUNTIF(aanmeldingen!D:D,schermers!K205),"")</f>
        <v>0</v>
      </c>
      <c r="T205" s="177" t="str">
        <f t="shared" ca="1" si="17"/>
        <v>18+</v>
      </c>
      <c r="U205" s="175"/>
      <c r="V205" s="78">
        <f ca="1">SUMIF(Scheidsbijdrage!B:B,schermers!C205,Scheidsbijdrage!P:P)</f>
        <v>0</v>
      </c>
      <c r="W205" s="175"/>
    </row>
    <row r="206" spans="1:23" x14ac:dyDescent="0.2">
      <c r="A206" s="71">
        <f t="shared" si="15"/>
        <v>205</v>
      </c>
      <c r="B206" s="71" t="str">
        <f t="shared" si="16"/>
        <v>SMITSFrancois</v>
      </c>
      <c r="C206" s="170">
        <f t="shared" si="18"/>
        <v>101406</v>
      </c>
      <c r="D206" s="171" t="s">
        <v>310</v>
      </c>
      <c r="E206" s="171" t="s">
        <v>311</v>
      </c>
      <c r="F206" s="171" t="s">
        <v>22</v>
      </c>
      <c r="G206" s="171" t="s">
        <v>26</v>
      </c>
      <c r="H206" s="171" t="s">
        <v>28</v>
      </c>
      <c r="I206" s="173">
        <v>33980</v>
      </c>
      <c r="J206" s="172" t="s">
        <v>453</v>
      </c>
      <c r="K206" s="59">
        <v>101406</v>
      </c>
      <c r="L206" s="171" t="s">
        <v>38</v>
      </c>
      <c r="M206" s="171" t="s">
        <v>831</v>
      </c>
      <c r="N206" s="171" t="s">
        <v>831</v>
      </c>
      <c r="O206" s="60" t="e">
        <f>VLOOKUP(C206,'FIE-licenties'!$B:$C,2,FALSE)</f>
        <v>#N/A</v>
      </c>
      <c r="P206" s="56" t="str">
        <f>VLOOKUP(C206,Ranglijst!B:G,6,FALSE)</f>
        <v>s.v. Ter Weer</v>
      </c>
      <c r="Q206" s="56"/>
      <c r="R206" s="56" t="str">
        <f t="shared" si="19"/>
        <v>XXX</v>
      </c>
      <c r="S206" s="56">
        <f>IF(K206&lt;&gt;"",COUNTIF(aanmeldingen!D:D,schermers!K206),"")</f>
        <v>0</v>
      </c>
      <c r="T206" s="177" t="str">
        <f t="shared" ca="1" si="17"/>
        <v>18+</v>
      </c>
      <c r="U206" s="175"/>
      <c r="V206" s="78">
        <f ca="1">SUMIF(Scheidsbijdrage!B:B,schermers!C206,Scheidsbijdrage!P:P)</f>
        <v>0</v>
      </c>
      <c r="W206" s="175"/>
    </row>
    <row r="207" spans="1:23" x14ac:dyDescent="0.2">
      <c r="A207" s="71">
        <f t="shared" si="15"/>
        <v>206</v>
      </c>
      <c r="B207" s="71" t="str">
        <f t="shared" si="16"/>
        <v>SNATERSEMargreet</v>
      </c>
      <c r="C207" s="170">
        <f t="shared" si="18"/>
        <v>103582</v>
      </c>
      <c r="D207" s="171" t="s">
        <v>312</v>
      </c>
      <c r="E207" s="171" t="s">
        <v>313</v>
      </c>
      <c r="F207" s="172" t="s">
        <v>22</v>
      </c>
      <c r="G207" s="172" t="s">
        <v>23</v>
      </c>
      <c r="H207" s="171" t="s">
        <v>24</v>
      </c>
      <c r="I207" s="173">
        <v>23981</v>
      </c>
      <c r="J207" s="172" t="s">
        <v>1085</v>
      </c>
      <c r="K207" s="61">
        <v>103582</v>
      </c>
      <c r="L207" s="171"/>
      <c r="M207" s="171" t="s">
        <v>831</v>
      </c>
      <c r="N207" s="171" t="s">
        <v>831</v>
      </c>
      <c r="O207" s="60" t="e">
        <f>VLOOKUP(C207,'FIE-licenties'!$B:$C,2,FALSE)</f>
        <v>#N/A</v>
      </c>
      <c r="P207" s="56" t="e">
        <f>VLOOKUP(C207,Ranglijst!B:G,6,FALSE)</f>
        <v>#N/A</v>
      </c>
      <c r="Q207" s="56"/>
      <c r="R207" s="56" t="str">
        <f t="shared" si="19"/>
        <v>---</v>
      </c>
      <c r="S207" s="56">
        <f>IF(K207&lt;&gt;"",COUNTIF(aanmeldingen!D:D,schermers!K207),"")</f>
        <v>0</v>
      </c>
      <c r="T207" s="177" t="str">
        <f t="shared" ca="1" si="17"/>
        <v>18+</v>
      </c>
      <c r="U207" s="175"/>
      <c r="V207" s="78">
        <f ca="1">SUMIF(Scheidsbijdrage!B:B,schermers!C207,Scheidsbijdrage!P:P)</f>
        <v>0</v>
      </c>
      <c r="W207" s="175"/>
    </row>
    <row r="208" spans="1:23" x14ac:dyDescent="0.2">
      <c r="A208" s="71">
        <f t="shared" si="15"/>
        <v>207</v>
      </c>
      <c r="B208" s="71" t="str">
        <f t="shared" si="16"/>
        <v>SNOEKEline</v>
      </c>
      <c r="C208" s="170">
        <f t="shared" si="18"/>
        <v>0</v>
      </c>
      <c r="D208" s="171" t="s">
        <v>314</v>
      </c>
      <c r="E208" s="171" t="s">
        <v>315</v>
      </c>
      <c r="F208" s="172" t="s">
        <v>22</v>
      </c>
      <c r="G208" s="172" t="s">
        <v>23</v>
      </c>
      <c r="H208" s="171" t="s">
        <v>31</v>
      </c>
      <c r="I208" s="173">
        <v>26129</v>
      </c>
      <c r="J208" s="172"/>
      <c r="K208" s="61"/>
      <c r="L208" s="171"/>
      <c r="M208" s="171" t="s">
        <v>831</v>
      </c>
      <c r="N208" s="171" t="s">
        <v>831</v>
      </c>
      <c r="O208" s="60" t="e">
        <f>VLOOKUP(C208,'FIE-licenties'!$B:$C,2,FALSE)</f>
        <v>#N/A</v>
      </c>
      <c r="P208" s="56" t="e">
        <f>VLOOKUP(C208,Ranglijst!B:G,6,FALSE)</f>
        <v>#N/A</v>
      </c>
      <c r="Q208" s="56"/>
      <c r="R208" s="56" t="str">
        <f t="shared" si="19"/>
        <v>---</v>
      </c>
      <c r="S208" s="56" t="str">
        <f>IF(K208&lt;&gt;"",COUNTIF(aanmeldingen!D:D,schermers!K208),"")</f>
        <v/>
      </c>
      <c r="T208" s="177" t="str">
        <f t="shared" ca="1" si="17"/>
        <v>18+</v>
      </c>
      <c r="U208" s="175"/>
      <c r="V208" s="78">
        <f ca="1">SUMIF(Scheidsbijdrage!B:B,schermers!C208,Scheidsbijdrage!P:P)</f>
        <v>0</v>
      </c>
      <c r="W208" s="175"/>
    </row>
    <row r="209" spans="1:23" x14ac:dyDescent="0.2">
      <c r="A209" s="71">
        <f t="shared" si="15"/>
        <v>208</v>
      </c>
      <c r="B209" s="71" t="str">
        <f t="shared" si="16"/>
        <v>SOMERSJan</v>
      </c>
      <c r="C209" s="170">
        <f t="shared" si="18"/>
        <v>100218</v>
      </c>
      <c r="D209" s="171" t="s">
        <v>316</v>
      </c>
      <c r="E209" s="171" t="s">
        <v>317</v>
      </c>
      <c r="F209" s="172" t="s">
        <v>22</v>
      </c>
      <c r="G209" s="172" t="s">
        <v>26</v>
      </c>
      <c r="H209" s="171" t="s">
        <v>24</v>
      </c>
      <c r="I209" s="173">
        <v>22445</v>
      </c>
      <c r="J209" s="172" t="s">
        <v>467</v>
      </c>
      <c r="K209" s="61">
        <v>100218</v>
      </c>
      <c r="L209" s="171"/>
      <c r="M209" s="171" t="s">
        <v>1150</v>
      </c>
      <c r="N209" s="171" t="s">
        <v>848</v>
      </c>
      <c r="O209" s="60" t="e">
        <f>VLOOKUP(C209,'FIE-licenties'!$B:$C,2,FALSE)</f>
        <v>#N/A</v>
      </c>
      <c r="P209" s="56" t="str">
        <f>VLOOKUP(C209,Ranglijst!B:G,6,FALSE)</f>
        <v>s.v. d' Artagnan</v>
      </c>
      <c r="Q209" s="56"/>
      <c r="R209" s="56" t="str">
        <f t="shared" si="19"/>
        <v>XXX</v>
      </c>
      <c r="S209" s="56">
        <f>IF(K209&lt;&gt;"",COUNTIF(aanmeldingen!D:D,schermers!K209),"")</f>
        <v>1</v>
      </c>
      <c r="T209" s="177" t="str">
        <f t="shared" ca="1" si="17"/>
        <v>18+</v>
      </c>
      <c r="U209" s="175"/>
      <c r="V209" s="78">
        <f ca="1">SUMIF(Scheidsbijdrage!B:B,schermers!C209,Scheidsbijdrage!P:P)</f>
        <v>0</v>
      </c>
      <c r="W209" s="175"/>
    </row>
    <row r="210" spans="1:23" x14ac:dyDescent="0.2">
      <c r="A210" s="71">
        <f t="shared" si="15"/>
        <v>209</v>
      </c>
      <c r="B210" s="71" t="str">
        <f t="shared" si="16"/>
        <v>SOMERSJoris</v>
      </c>
      <c r="C210" s="170">
        <f t="shared" si="18"/>
        <v>109358</v>
      </c>
      <c r="D210" s="171" t="s">
        <v>316</v>
      </c>
      <c r="E210" s="171" t="s">
        <v>241</v>
      </c>
      <c r="F210" s="172" t="s">
        <v>22</v>
      </c>
      <c r="G210" s="172" t="s">
        <v>26</v>
      </c>
      <c r="H210" s="171" t="s">
        <v>24</v>
      </c>
      <c r="I210" s="173">
        <v>23380</v>
      </c>
      <c r="J210" s="172" t="s">
        <v>457</v>
      </c>
      <c r="K210" s="61">
        <v>109358</v>
      </c>
      <c r="L210" s="171"/>
      <c r="M210" s="171" t="s">
        <v>831</v>
      </c>
      <c r="N210" s="171" t="s">
        <v>831</v>
      </c>
      <c r="O210" s="60" t="e">
        <f>VLOOKUP(C210,'FIE-licenties'!$B:$C,2,FALSE)</f>
        <v>#N/A</v>
      </c>
      <c r="P210" s="56" t="str">
        <f>VLOOKUP(C210,Ranglijst!B:G,6,FALSE)</f>
        <v>Schermen Rotterdam Zaïr</v>
      </c>
      <c r="Q210" s="56"/>
      <c r="R210" s="56" t="str">
        <f t="shared" si="19"/>
        <v>XXX</v>
      </c>
      <c r="S210" s="56">
        <f>IF(K210&lt;&gt;"",COUNTIF(aanmeldingen!D:D,schermers!K210),"")</f>
        <v>0</v>
      </c>
      <c r="T210" s="177" t="str">
        <f t="shared" ca="1" si="17"/>
        <v>18+</v>
      </c>
      <c r="U210" s="175"/>
      <c r="V210" s="78">
        <f ca="1">SUMIF(Scheidsbijdrage!B:B,schermers!C210,Scheidsbijdrage!P:P)</f>
        <v>0</v>
      </c>
      <c r="W210" s="175"/>
    </row>
    <row r="211" spans="1:23" x14ac:dyDescent="0.2">
      <c r="A211" s="71">
        <f t="shared" si="15"/>
        <v>210</v>
      </c>
      <c r="B211" s="71" t="str">
        <f t="shared" si="16"/>
        <v>SPANHOFFRudolph</v>
      </c>
      <c r="C211" s="170">
        <f t="shared" si="18"/>
        <v>0</v>
      </c>
      <c r="D211" s="171" t="s">
        <v>318</v>
      </c>
      <c r="E211" s="171" t="s">
        <v>319</v>
      </c>
      <c r="F211" s="172" t="s">
        <v>22</v>
      </c>
      <c r="G211" s="172" t="s">
        <v>26</v>
      </c>
      <c r="H211" s="171" t="s">
        <v>28</v>
      </c>
      <c r="I211" s="173">
        <v>29998</v>
      </c>
      <c r="J211" s="172"/>
      <c r="K211" s="61"/>
      <c r="L211" s="171"/>
      <c r="M211" s="171" t="s">
        <v>831</v>
      </c>
      <c r="N211" s="171" t="s">
        <v>831</v>
      </c>
      <c r="O211" s="60" t="e">
        <f>VLOOKUP(C211,'FIE-licenties'!$B:$C,2,FALSE)</f>
        <v>#N/A</v>
      </c>
      <c r="P211" s="56" t="e">
        <f>VLOOKUP(C211,Ranglijst!B:G,6,FALSE)</f>
        <v>#N/A</v>
      </c>
      <c r="Q211" s="56"/>
      <c r="R211" s="56" t="str">
        <f t="shared" si="19"/>
        <v>---</v>
      </c>
      <c r="S211" s="56" t="str">
        <f>IF(K211&lt;&gt;"",COUNTIF(aanmeldingen!D:D,schermers!K211),"")</f>
        <v/>
      </c>
      <c r="T211" s="177" t="str">
        <f t="shared" ca="1" si="17"/>
        <v>18+</v>
      </c>
      <c r="U211" s="175"/>
      <c r="V211" s="78">
        <f ca="1">SUMIF(Scheidsbijdrage!B:B,schermers!C211,Scheidsbijdrage!P:P)</f>
        <v>0</v>
      </c>
      <c r="W211" s="175"/>
    </row>
    <row r="212" spans="1:23" x14ac:dyDescent="0.2">
      <c r="A212" s="71">
        <f t="shared" si="15"/>
        <v>211</v>
      </c>
      <c r="B212" s="71" t="str">
        <f t="shared" si="16"/>
        <v>SPEELMANNico</v>
      </c>
      <c r="C212" s="170">
        <f t="shared" si="18"/>
        <v>105306</v>
      </c>
      <c r="D212" s="171" t="s">
        <v>320</v>
      </c>
      <c r="E212" s="171" t="s">
        <v>321</v>
      </c>
      <c r="F212" s="172" t="s">
        <v>22</v>
      </c>
      <c r="G212" s="172" t="s">
        <v>26</v>
      </c>
      <c r="H212" s="171" t="s">
        <v>31</v>
      </c>
      <c r="I212" s="173">
        <v>30711</v>
      </c>
      <c r="J212" s="171" t="s">
        <v>744</v>
      </c>
      <c r="K212" s="61">
        <v>105306</v>
      </c>
      <c r="L212" s="171" t="s">
        <v>38</v>
      </c>
      <c r="M212" s="171" t="s">
        <v>1168</v>
      </c>
      <c r="N212" s="171" t="s">
        <v>848</v>
      </c>
      <c r="O212" s="60" t="str">
        <f>VLOOKUP(C212,'FIE-licenties'!$B:$C,2,FALSE)</f>
        <v>FIE30101984002</v>
      </c>
      <c r="P212" s="56" t="str">
        <f>VLOOKUP(C212,Ranglijst!B:G,6,FALSE)</f>
        <v>NSSV Don Quichote</v>
      </c>
      <c r="Q212" s="56"/>
      <c r="R212" s="56" t="str">
        <f t="shared" si="19"/>
        <v>XXX</v>
      </c>
      <c r="S212" s="56">
        <f>IF(K212&lt;&gt;"",COUNTIF(aanmeldingen!D:D,schermers!K212),"")</f>
        <v>2</v>
      </c>
      <c r="T212" s="177" t="str">
        <f t="shared" ca="1" si="17"/>
        <v>18+</v>
      </c>
      <c r="U212" s="175">
        <v>43369</v>
      </c>
      <c r="V212" s="78">
        <f ca="1">SUMIF(Scheidsbijdrage!B:B,schermers!C212,Scheidsbijdrage!P:P)</f>
        <v>0</v>
      </c>
      <c r="W212" s="175"/>
    </row>
    <row r="213" spans="1:23" x14ac:dyDescent="0.2">
      <c r="A213" s="71">
        <f t="shared" si="15"/>
        <v>212</v>
      </c>
      <c r="B213" s="71" t="str">
        <f t="shared" si="16"/>
        <v>SPLITMarcella</v>
      </c>
      <c r="C213" s="170">
        <f t="shared" si="18"/>
        <v>111379</v>
      </c>
      <c r="D213" s="171" t="s">
        <v>784</v>
      </c>
      <c r="E213" s="171" t="s">
        <v>783</v>
      </c>
      <c r="F213" s="171" t="s">
        <v>22</v>
      </c>
      <c r="G213" s="171" t="s">
        <v>23</v>
      </c>
      <c r="H213" s="171" t="s">
        <v>28</v>
      </c>
      <c r="I213" s="173">
        <v>35868</v>
      </c>
      <c r="J213" s="171" t="s">
        <v>1088</v>
      </c>
      <c r="K213" s="59">
        <v>111379</v>
      </c>
      <c r="L213" s="171"/>
      <c r="M213" s="171" t="s">
        <v>1053</v>
      </c>
      <c r="N213" s="171" t="s">
        <v>848</v>
      </c>
      <c r="O213" s="60" t="e">
        <f>VLOOKUP(C213,'FIE-licenties'!$B:$C,2,FALSE)</f>
        <v>#N/A</v>
      </c>
      <c r="P213" s="56" t="e">
        <f>VLOOKUP(C213,Ranglijst!B:G,6,FALSE)</f>
        <v>#N/A</v>
      </c>
      <c r="Q213" s="56"/>
      <c r="R213" s="56" t="str">
        <f t="shared" si="19"/>
        <v>---</v>
      </c>
      <c r="S213" s="56">
        <f>IF(K213&lt;&gt;"",COUNTIF(aanmeldingen!D:D,schermers!K213),"")</f>
        <v>0</v>
      </c>
      <c r="T213" s="177" t="str">
        <f t="shared" ca="1" si="17"/>
        <v>18+</v>
      </c>
      <c r="U213" s="174"/>
      <c r="V213" s="78">
        <f ca="1">SUMIF(Scheidsbijdrage!B:B,schermers!C213,Scheidsbijdrage!P:P)</f>
        <v>0</v>
      </c>
      <c r="W213" s="175"/>
    </row>
    <row r="214" spans="1:23" ht="15" x14ac:dyDescent="0.25">
      <c r="A214" s="71">
        <f t="shared" si="15"/>
        <v>213</v>
      </c>
      <c r="B214" s="71" t="str">
        <f t="shared" si="16"/>
        <v>Stokkermans-StamJean-Marie</v>
      </c>
      <c r="C214" s="170">
        <f t="shared" si="18"/>
        <v>103125</v>
      </c>
      <c r="D214" s="171" t="s">
        <v>3212</v>
      </c>
      <c r="E214" s="171" t="s">
        <v>322</v>
      </c>
      <c r="F214" s="171" t="s">
        <v>22</v>
      </c>
      <c r="G214" s="171" t="s">
        <v>23</v>
      </c>
      <c r="H214" s="171" t="s">
        <v>31</v>
      </c>
      <c r="J214" s="172" t="s">
        <v>462</v>
      </c>
      <c r="K214" s="59">
        <v>103125</v>
      </c>
      <c r="L214" s="171"/>
      <c r="M214" s="183" t="s">
        <v>3181</v>
      </c>
      <c r="N214" s="171" t="s">
        <v>831</v>
      </c>
      <c r="O214" s="60" t="e">
        <f>VLOOKUP(C214,'FIE-licenties'!$B:$C,2,FALSE)</f>
        <v>#N/A</v>
      </c>
      <c r="P214" s="56" t="e">
        <f>VLOOKUP(C214,Ranglijst!B:G,6,FALSE)</f>
        <v>#N/A</v>
      </c>
      <c r="Q214" s="56"/>
      <c r="R214" s="56" t="str">
        <f t="shared" si="19"/>
        <v>---</v>
      </c>
      <c r="S214" s="56">
        <f>IF(K214&lt;&gt;"",COUNTIF(aanmeldingen!D:D,schermers!K214),"")</f>
        <v>1</v>
      </c>
      <c r="T214" s="177" t="str">
        <f t="shared" ca="1" si="17"/>
        <v>18+</v>
      </c>
      <c r="U214" s="175"/>
      <c r="V214" s="78">
        <f ca="1">SUMIF(Scheidsbijdrage!B:B,schermers!C214,Scheidsbijdrage!P:P)</f>
        <v>0</v>
      </c>
      <c r="W214" s="175"/>
    </row>
    <row r="215" spans="1:23" x14ac:dyDescent="0.2">
      <c r="A215" s="71">
        <f t="shared" si="15"/>
        <v>214</v>
      </c>
      <c r="B215" s="71" t="str">
        <f t="shared" si="16"/>
        <v>STAMSLidy</v>
      </c>
      <c r="C215" s="170">
        <f t="shared" si="18"/>
        <v>109962</v>
      </c>
      <c r="D215" s="62" t="s">
        <v>323</v>
      </c>
      <c r="E215" s="62" t="s">
        <v>324</v>
      </c>
      <c r="F215" s="171" t="s">
        <v>22</v>
      </c>
      <c r="G215" s="171" t="s">
        <v>23</v>
      </c>
      <c r="H215" s="171" t="s">
        <v>31</v>
      </c>
      <c r="J215" s="172" t="s">
        <v>461</v>
      </c>
      <c r="K215" s="59">
        <v>109962</v>
      </c>
      <c r="L215" s="171" t="s">
        <v>38</v>
      </c>
      <c r="M215" s="171" t="s">
        <v>831</v>
      </c>
      <c r="N215" s="171" t="s">
        <v>831</v>
      </c>
      <c r="O215" s="60" t="e">
        <f>VLOOKUP(C215,'FIE-licenties'!$B:$C,2,FALSE)</f>
        <v>#N/A</v>
      </c>
      <c r="P215" s="56" t="e">
        <f>VLOOKUP(C215,Ranglijst!B:G,6,FALSE)</f>
        <v>#N/A</v>
      </c>
      <c r="Q215" s="56"/>
      <c r="R215" s="56" t="str">
        <f t="shared" si="19"/>
        <v>---</v>
      </c>
      <c r="S215" s="56">
        <f>IF(K215&lt;&gt;"",COUNTIF(aanmeldingen!D:D,schermers!K215),"")</f>
        <v>0</v>
      </c>
      <c r="T215" s="177" t="str">
        <f t="shared" ca="1" si="17"/>
        <v>18+</v>
      </c>
      <c r="U215" s="175"/>
      <c r="V215" s="78">
        <f ca="1">SUMIF(Scheidsbijdrage!B:B,schermers!C215,Scheidsbijdrage!P:P)</f>
        <v>0</v>
      </c>
      <c r="W215" s="175"/>
    </row>
    <row r="216" spans="1:23" x14ac:dyDescent="0.2">
      <c r="A216" s="71">
        <f t="shared" si="15"/>
        <v>215</v>
      </c>
      <c r="B216" s="71" t="str">
        <f t="shared" si="16"/>
        <v>STIJLAARTJens</v>
      </c>
      <c r="C216" s="170">
        <f t="shared" si="18"/>
        <v>108572</v>
      </c>
      <c r="D216" s="171" t="s">
        <v>325</v>
      </c>
      <c r="E216" s="171" t="s">
        <v>326</v>
      </c>
      <c r="F216" s="172" t="s">
        <v>22</v>
      </c>
      <c r="G216" s="172" t="s">
        <v>26</v>
      </c>
      <c r="H216" s="171" t="s">
        <v>28</v>
      </c>
      <c r="I216" s="173">
        <v>32363</v>
      </c>
      <c r="J216" s="172"/>
      <c r="K216" s="61">
        <v>108572</v>
      </c>
      <c r="L216" s="171"/>
      <c r="M216" s="171" t="s">
        <v>831</v>
      </c>
      <c r="N216" s="171" t="s">
        <v>831</v>
      </c>
      <c r="O216" s="60" t="e">
        <f>VLOOKUP(C216,'FIE-licenties'!$B:$C,2,FALSE)</f>
        <v>#N/A</v>
      </c>
      <c r="P216" s="56" t="e">
        <f>VLOOKUP(C216,Ranglijst!B:G,6,FALSE)</f>
        <v>#N/A</v>
      </c>
      <c r="Q216" s="56"/>
      <c r="R216" s="56" t="str">
        <f t="shared" si="19"/>
        <v>---</v>
      </c>
      <c r="S216" s="56">
        <f>IF(K216&lt;&gt;"",COUNTIF(aanmeldingen!D:D,schermers!K216),"")</f>
        <v>0</v>
      </c>
      <c r="T216" s="177" t="str">
        <f t="shared" ca="1" si="17"/>
        <v>18+</v>
      </c>
      <c r="U216" s="175"/>
      <c r="V216" s="78">
        <f ca="1">SUMIF(Scheidsbijdrage!B:B,schermers!C216,Scheidsbijdrage!P:P)</f>
        <v>0</v>
      </c>
      <c r="W216" s="175"/>
    </row>
    <row r="217" spans="1:23" x14ac:dyDescent="0.2">
      <c r="A217" s="71">
        <f t="shared" si="15"/>
        <v>216</v>
      </c>
      <c r="B217" s="71" t="str">
        <f t="shared" si="16"/>
        <v>STIJLAARTMats</v>
      </c>
      <c r="C217" s="170">
        <f t="shared" si="18"/>
        <v>107647</v>
      </c>
      <c r="D217" s="171" t="s">
        <v>325</v>
      </c>
      <c r="E217" s="171" t="s">
        <v>327</v>
      </c>
      <c r="F217" s="172" t="s">
        <v>22</v>
      </c>
      <c r="G217" s="172" t="s">
        <v>26</v>
      </c>
      <c r="H217" s="171" t="s">
        <v>28</v>
      </c>
      <c r="I217" s="173">
        <v>33154</v>
      </c>
      <c r="J217" s="171" t="s">
        <v>819</v>
      </c>
      <c r="K217" s="61">
        <v>107647</v>
      </c>
      <c r="L217" s="171" t="s">
        <v>51</v>
      </c>
      <c r="M217" s="171" t="s">
        <v>831</v>
      </c>
      <c r="N217" s="171" t="s">
        <v>831</v>
      </c>
      <c r="O217" s="60" t="e">
        <f>VLOOKUP(C217,'FIE-licenties'!$B:$C,2,FALSE)</f>
        <v>#N/A</v>
      </c>
      <c r="P217" s="56" t="e">
        <f>VLOOKUP(C217,Ranglijst!B:G,6,FALSE)</f>
        <v>#N/A</v>
      </c>
      <c r="Q217" s="56"/>
      <c r="R217" s="56" t="str">
        <f t="shared" si="19"/>
        <v>---</v>
      </c>
      <c r="S217" s="56">
        <f>IF(K217&lt;&gt;"",COUNTIF(aanmeldingen!D:D,schermers!K217),"")</f>
        <v>0</v>
      </c>
      <c r="T217" s="177" t="str">
        <f t="shared" ca="1" si="17"/>
        <v>18+</v>
      </c>
      <c r="U217" s="175"/>
      <c r="V217" s="78">
        <f ca="1">SUMIF(Scheidsbijdrage!B:B,schermers!C217,Scheidsbijdrage!P:P)</f>
        <v>0</v>
      </c>
      <c r="W217" s="175"/>
    </row>
    <row r="218" spans="1:23" x14ac:dyDescent="0.2">
      <c r="A218" s="71">
        <f t="shared" si="15"/>
        <v>217</v>
      </c>
      <c r="B218" s="71" t="str">
        <f t="shared" si="16"/>
        <v>STIJLAARTSven</v>
      </c>
      <c r="C218" s="170">
        <f t="shared" si="18"/>
        <v>0</v>
      </c>
      <c r="D218" s="171" t="s">
        <v>325</v>
      </c>
      <c r="E218" s="171" t="s">
        <v>328</v>
      </c>
      <c r="F218" s="172" t="s">
        <v>22</v>
      </c>
      <c r="G218" s="172" t="s">
        <v>26</v>
      </c>
      <c r="H218" s="171" t="s">
        <v>28</v>
      </c>
      <c r="I218" s="173">
        <v>31866</v>
      </c>
      <c r="J218" s="172"/>
      <c r="K218" s="61"/>
      <c r="L218" s="171"/>
      <c r="M218" s="171" t="s">
        <v>831</v>
      </c>
      <c r="N218" s="171" t="s">
        <v>831</v>
      </c>
      <c r="O218" s="60" t="e">
        <f>VLOOKUP(C218,'FIE-licenties'!$B:$C,2,FALSE)</f>
        <v>#N/A</v>
      </c>
      <c r="P218" s="56" t="e">
        <f>VLOOKUP(C218,Ranglijst!B:G,6,FALSE)</f>
        <v>#N/A</v>
      </c>
      <c r="Q218" s="56"/>
      <c r="R218" s="56" t="str">
        <f t="shared" si="19"/>
        <v>---</v>
      </c>
      <c r="S218" s="56" t="str">
        <f>IF(K218&lt;&gt;"",COUNTIF(aanmeldingen!D:D,schermers!K218),"")</f>
        <v/>
      </c>
      <c r="T218" s="177" t="str">
        <f t="shared" ca="1" si="17"/>
        <v>18+</v>
      </c>
      <c r="U218" s="175"/>
      <c r="V218" s="78">
        <f ca="1">SUMIF(Scheidsbijdrage!B:B,schermers!C218,Scheidsbijdrage!P:P)</f>
        <v>0</v>
      </c>
      <c r="W218" s="175"/>
    </row>
    <row r="219" spans="1:23" x14ac:dyDescent="0.2">
      <c r="A219" s="71">
        <f t="shared" si="15"/>
        <v>218</v>
      </c>
      <c r="B219" s="71" t="str">
        <f t="shared" si="16"/>
        <v>StrakingaWouter</v>
      </c>
      <c r="C219" s="170">
        <f t="shared" si="18"/>
        <v>0</v>
      </c>
      <c r="D219" s="171" t="s">
        <v>329</v>
      </c>
      <c r="E219" s="171" t="s">
        <v>120</v>
      </c>
      <c r="F219" s="171" t="s">
        <v>22</v>
      </c>
      <c r="G219" s="171" t="s">
        <v>26</v>
      </c>
      <c r="H219" s="171" t="s">
        <v>28</v>
      </c>
      <c r="J219" s="172" t="s">
        <v>461</v>
      </c>
      <c r="K219" s="59"/>
      <c r="L219" s="171" t="s">
        <v>77</v>
      </c>
      <c r="M219" s="171" t="s">
        <v>831</v>
      </c>
      <c r="N219" s="171" t="s">
        <v>831</v>
      </c>
      <c r="O219" s="60" t="e">
        <f>VLOOKUP(C219,'FIE-licenties'!$B:$C,2,FALSE)</f>
        <v>#N/A</v>
      </c>
      <c r="P219" s="56" t="e">
        <f>VLOOKUP(C219,Ranglijst!B:G,6,FALSE)</f>
        <v>#N/A</v>
      </c>
      <c r="Q219" s="56"/>
      <c r="R219" s="56" t="str">
        <f t="shared" si="19"/>
        <v>---</v>
      </c>
      <c r="S219" s="56" t="str">
        <f>IF(K219&lt;&gt;"",COUNTIF(aanmeldingen!D:D,schermers!K219),"")</f>
        <v/>
      </c>
      <c r="T219" s="177" t="str">
        <f t="shared" ca="1" si="17"/>
        <v>18+</v>
      </c>
      <c r="U219" s="175"/>
      <c r="V219" s="78">
        <f ca="1">SUMIF(Scheidsbijdrage!B:B,schermers!C219,Scheidsbijdrage!P:P)</f>
        <v>0</v>
      </c>
      <c r="W219" s="175"/>
    </row>
    <row r="220" spans="1:23" x14ac:dyDescent="0.2">
      <c r="A220" s="71">
        <f t="shared" si="15"/>
        <v>219</v>
      </c>
      <c r="B220" s="71" t="str">
        <f t="shared" si="16"/>
        <v>TAPGijs</v>
      </c>
      <c r="C220" s="170">
        <f t="shared" si="18"/>
        <v>109166</v>
      </c>
      <c r="D220" s="171" t="s">
        <v>725</v>
      </c>
      <c r="E220" s="171" t="s">
        <v>722</v>
      </c>
      <c r="F220" s="171" t="s">
        <v>22</v>
      </c>
      <c r="G220" s="171" t="s">
        <v>26</v>
      </c>
      <c r="H220" s="171" t="s">
        <v>28</v>
      </c>
      <c r="I220" s="173">
        <v>34302</v>
      </c>
      <c r="J220" s="171" t="s">
        <v>457</v>
      </c>
      <c r="K220" s="59">
        <v>109166</v>
      </c>
      <c r="L220" s="171" t="s">
        <v>51</v>
      </c>
      <c r="M220" s="171" t="s">
        <v>831</v>
      </c>
      <c r="N220" s="171" t="s">
        <v>831</v>
      </c>
      <c r="O220" s="60" t="e">
        <f>VLOOKUP(C220,'FIE-licenties'!$B:$C,2,FALSE)</f>
        <v>#N/A</v>
      </c>
      <c r="P220" s="56" t="e">
        <f>VLOOKUP(C220,Ranglijst!B:G,6,FALSE)</f>
        <v>#N/A</v>
      </c>
      <c r="Q220" s="56"/>
      <c r="R220" s="56" t="str">
        <f t="shared" si="19"/>
        <v>---</v>
      </c>
      <c r="S220" s="56">
        <f>IF(K220&lt;&gt;"",COUNTIF(aanmeldingen!D:D,schermers!K220),"")</f>
        <v>0</v>
      </c>
      <c r="T220" s="177" t="str">
        <f t="shared" ca="1" si="17"/>
        <v>18+</v>
      </c>
      <c r="U220" s="175"/>
      <c r="V220" s="78">
        <f ca="1">SUMIF(Scheidsbijdrage!B:B,schermers!C220,Scheidsbijdrage!P:P)</f>
        <v>0</v>
      </c>
      <c r="W220" s="175"/>
    </row>
    <row r="221" spans="1:23" x14ac:dyDescent="0.2">
      <c r="A221" s="71">
        <f t="shared" si="15"/>
        <v>220</v>
      </c>
      <c r="B221" s="71" t="str">
        <f t="shared" si="16"/>
        <v>TARANGeorge</v>
      </c>
      <c r="C221" s="170">
        <f t="shared" si="18"/>
        <v>0</v>
      </c>
      <c r="D221" s="171" t="s">
        <v>330</v>
      </c>
      <c r="E221" s="171" t="s">
        <v>331</v>
      </c>
      <c r="F221" s="172" t="s">
        <v>22</v>
      </c>
      <c r="G221" s="172" t="s">
        <v>26</v>
      </c>
      <c r="H221" s="171" t="s">
        <v>31</v>
      </c>
      <c r="I221" s="173">
        <v>26870</v>
      </c>
      <c r="J221" s="172"/>
      <c r="K221" s="61"/>
      <c r="L221" s="171"/>
      <c r="M221" s="171" t="s">
        <v>831</v>
      </c>
      <c r="N221" s="171" t="s">
        <v>831</v>
      </c>
      <c r="O221" s="60" t="e">
        <f>VLOOKUP(C221,'FIE-licenties'!$B:$C,2,FALSE)</f>
        <v>#N/A</v>
      </c>
      <c r="P221" s="56" t="e">
        <f>VLOOKUP(C221,Ranglijst!B:G,6,FALSE)</f>
        <v>#N/A</v>
      </c>
      <c r="Q221" s="56"/>
      <c r="R221" s="56" t="str">
        <f t="shared" si="19"/>
        <v>---</v>
      </c>
      <c r="S221" s="56" t="str">
        <f>IF(K221&lt;&gt;"",COUNTIF(aanmeldingen!D:D,schermers!K221),"")</f>
        <v/>
      </c>
      <c r="T221" s="177" t="str">
        <f t="shared" ca="1" si="17"/>
        <v>18+</v>
      </c>
      <c r="U221" s="175"/>
      <c r="V221" s="78">
        <f ca="1">SUMIF(Scheidsbijdrage!B:B,schermers!C221,Scheidsbijdrage!P:P)</f>
        <v>0</v>
      </c>
      <c r="W221" s="175"/>
    </row>
    <row r="222" spans="1:23" x14ac:dyDescent="0.2">
      <c r="A222" s="71">
        <f t="shared" si="15"/>
        <v>221</v>
      </c>
      <c r="B222" s="71" t="str">
        <f t="shared" si="16"/>
        <v>TEN CATEJiri</v>
      </c>
      <c r="C222" s="170">
        <f t="shared" si="18"/>
        <v>110060</v>
      </c>
      <c r="D222" s="171" t="s">
        <v>630</v>
      </c>
      <c r="E222" s="171" t="s">
        <v>629</v>
      </c>
      <c r="F222" s="171" t="s">
        <v>22</v>
      </c>
      <c r="G222" s="171" t="s">
        <v>26</v>
      </c>
      <c r="H222" s="171" t="s">
        <v>31</v>
      </c>
      <c r="I222" s="173">
        <v>33408</v>
      </c>
      <c r="J222" s="171" t="s">
        <v>449</v>
      </c>
      <c r="K222" s="59">
        <v>110060</v>
      </c>
      <c r="L222" s="171" t="s">
        <v>38</v>
      </c>
      <c r="M222" s="171" t="s">
        <v>831</v>
      </c>
      <c r="N222" s="171" t="s">
        <v>831</v>
      </c>
      <c r="O222" s="60" t="e">
        <f>VLOOKUP(C222,'FIE-licenties'!$B:$C,2,FALSE)</f>
        <v>#N/A</v>
      </c>
      <c r="P222" s="56" t="e">
        <f>VLOOKUP(C222,Ranglijst!B:G,6,FALSE)</f>
        <v>#N/A</v>
      </c>
      <c r="Q222" s="56"/>
      <c r="R222" s="56" t="str">
        <f t="shared" si="19"/>
        <v>---</v>
      </c>
      <c r="S222" s="56">
        <f>IF(K222&lt;&gt;"",COUNTIF(aanmeldingen!D:D,schermers!K222),"")</f>
        <v>0</v>
      </c>
      <c r="T222" s="177" t="str">
        <f t="shared" ca="1" si="17"/>
        <v>18+</v>
      </c>
      <c r="U222" s="175"/>
      <c r="V222" s="78">
        <f ca="1">SUMIF(Scheidsbijdrage!B:B,schermers!C222,Scheidsbijdrage!P:P)</f>
        <v>0</v>
      </c>
      <c r="W222" s="175"/>
    </row>
    <row r="223" spans="1:23" x14ac:dyDescent="0.2">
      <c r="A223" s="71">
        <f t="shared" si="15"/>
        <v>222</v>
      </c>
      <c r="B223" s="71" t="str">
        <f t="shared" si="16"/>
        <v>TEUBENLaurens</v>
      </c>
      <c r="C223" s="170">
        <f t="shared" si="18"/>
        <v>100860</v>
      </c>
      <c r="D223" s="171" t="s">
        <v>332</v>
      </c>
      <c r="E223" s="171" t="s">
        <v>333</v>
      </c>
      <c r="F223" s="172" t="s">
        <v>22</v>
      </c>
      <c r="G223" s="172" t="s">
        <v>26</v>
      </c>
      <c r="H223" s="171" t="s">
        <v>31</v>
      </c>
      <c r="I223" s="173">
        <v>24829</v>
      </c>
      <c r="J223" s="172" t="s">
        <v>132</v>
      </c>
      <c r="K223" s="61">
        <v>100860</v>
      </c>
      <c r="L223" s="171"/>
      <c r="M223" s="171" t="s">
        <v>831</v>
      </c>
      <c r="N223" s="171" t="s">
        <v>831</v>
      </c>
      <c r="O223" s="60" t="e">
        <f>VLOOKUP(C223,'FIE-licenties'!$B:$C,2,FALSE)</f>
        <v>#N/A</v>
      </c>
      <c r="P223" s="56" t="str">
        <f>VLOOKUP(C223,Ranglijst!B:G,6,FALSE)</f>
        <v>s.v. Pallós</v>
      </c>
      <c r="Q223" s="56"/>
      <c r="R223" s="56" t="str">
        <f t="shared" si="19"/>
        <v>XXX</v>
      </c>
      <c r="S223" s="56">
        <f>IF(K223&lt;&gt;"",COUNTIF(aanmeldingen!D:D,schermers!K223),"")</f>
        <v>0</v>
      </c>
      <c r="T223" s="177" t="str">
        <f t="shared" ca="1" si="17"/>
        <v>18+</v>
      </c>
      <c r="U223" s="175"/>
      <c r="V223" s="78">
        <f ca="1">SUMIF(Scheidsbijdrage!B:B,schermers!C223,Scheidsbijdrage!P:P)</f>
        <v>0</v>
      </c>
      <c r="W223" s="175"/>
    </row>
    <row r="224" spans="1:23" x14ac:dyDescent="0.2">
      <c r="A224" s="71">
        <f t="shared" si="15"/>
        <v>223</v>
      </c>
      <c r="B224" s="71" t="str">
        <f t="shared" si="16"/>
        <v>THEIJSSENRik</v>
      </c>
      <c r="C224" s="170">
        <f t="shared" si="18"/>
        <v>109263</v>
      </c>
      <c r="D224" s="171" t="s">
        <v>811</v>
      </c>
      <c r="E224" s="171" t="s">
        <v>35</v>
      </c>
      <c r="F224" s="171" t="s">
        <v>22</v>
      </c>
      <c r="G224" s="171" t="s">
        <v>26</v>
      </c>
      <c r="H224" s="171" t="s">
        <v>24</v>
      </c>
      <c r="I224" s="173">
        <v>35653</v>
      </c>
      <c r="J224" s="171" t="s">
        <v>97</v>
      </c>
      <c r="K224" s="59">
        <v>109263</v>
      </c>
      <c r="L224" s="171"/>
      <c r="M224" s="171" t="s">
        <v>1054</v>
      </c>
      <c r="N224" s="171" t="s">
        <v>848</v>
      </c>
      <c r="O224" s="60" t="e">
        <f>VLOOKUP(C224,'FIE-licenties'!$B:$C,2,FALSE)</f>
        <v>#N/A</v>
      </c>
      <c r="P224" s="56" t="e">
        <f>VLOOKUP(C224,Ranglijst!B:G,6,FALSE)</f>
        <v>#N/A</v>
      </c>
      <c r="Q224" s="56"/>
      <c r="R224" s="56" t="str">
        <f t="shared" si="19"/>
        <v>---</v>
      </c>
      <c r="S224" s="56">
        <f>IF(K224&lt;&gt;"",COUNTIF(aanmeldingen!D:D,schermers!K224),"")</f>
        <v>0</v>
      </c>
      <c r="T224" s="177" t="str">
        <f t="shared" ca="1" si="17"/>
        <v>18+</v>
      </c>
      <c r="U224" s="174"/>
      <c r="V224" s="78">
        <f ca="1">SUMIF(Scheidsbijdrage!B:B,schermers!C224,Scheidsbijdrage!P:P)</f>
        <v>0</v>
      </c>
      <c r="W224" s="175"/>
    </row>
    <row r="225" spans="1:23" x14ac:dyDescent="0.2">
      <c r="A225" s="71">
        <f t="shared" si="15"/>
        <v>224</v>
      </c>
      <c r="B225" s="71" t="str">
        <f t="shared" si="16"/>
        <v>TIEDINKNicolette</v>
      </c>
      <c r="C225" s="170">
        <f t="shared" si="18"/>
        <v>0</v>
      </c>
      <c r="D225" s="171" t="s">
        <v>334</v>
      </c>
      <c r="E225" s="171" t="s">
        <v>335</v>
      </c>
      <c r="F225" s="172" t="s">
        <v>22</v>
      </c>
      <c r="G225" s="172" t="s">
        <v>23</v>
      </c>
      <c r="H225" s="171" t="s">
        <v>24</v>
      </c>
      <c r="I225" s="173">
        <v>25197</v>
      </c>
      <c r="J225" s="172"/>
      <c r="K225" s="61"/>
      <c r="L225" s="171"/>
      <c r="M225" s="171" t="s">
        <v>831</v>
      </c>
      <c r="N225" s="171" t="s">
        <v>831</v>
      </c>
      <c r="O225" s="60" t="e">
        <f>VLOOKUP(C225,'FIE-licenties'!$B:$C,2,FALSE)</f>
        <v>#N/A</v>
      </c>
      <c r="P225" s="56" t="e">
        <f>VLOOKUP(C225,Ranglijst!B:G,6,FALSE)</f>
        <v>#N/A</v>
      </c>
      <c r="Q225" s="56"/>
      <c r="R225" s="56" t="str">
        <f t="shared" si="19"/>
        <v>---</v>
      </c>
      <c r="S225" s="56" t="str">
        <f>IF(K225&lt;&gt;"",COUNTIF(aanmeldingen!D:D,schermers!K225),"")</f>
        <v/>
      </c>
      <c r="T225" s="177" t="str">
        <f t="shared" ca="1" si="17"/>
        <v>18+</v>
      </c>
      <c r="U225" s="175"/>
      <c r="V225" s="78">
        <f ca="1">SUMIF(Scheidsbijdrage!B:B,schermers!C225,Scheidsbijdrage!P:P)</f>
        <v>0</v>
      </c>
      <c r="W225" s="175"/>
    </row>
    <row r="226" spans="1:23" x14ac:dyDescent="0.2">
      <c r="A226" s="71">
        <f t="shared" si="15"/>
        <v>225</v>
      </c>
      <c r="B226" s="71" t="str">
        <f t="shared" si="16"/>
        <v>TIGCHELAARSiebren</v>
      </c>
      <c r="C226" s="170">
        <f t="shared" si="18"/>
        <v>101250</v>
      </c>
      <c r="D226" s="171" t="s">
        <v>336</v>
      </c>
      <c r="E226" s="171" t="s">
        <v>337</v>
      </c>
      <c r="F226" s="172" t="s">
        <v>22</v>
      </c>
      <c r="G226" s="172" t="s">
        <v>26</v>
      </c>
      <c r="H226" s="171" t="s">
        <v>24</v>
      </c>
      <c r="I226" s="173">
        <v>29138</v>
      </c>
      <c r="J226" s="171" t="s">
        <v>750</v>
      </c>
      <c r="K226" s="61">
        <v>101250</v>
      </c>
      <c r="L226" s="171"/>
      <c r="M226" s="171" t="s">
        <v>831</v>
      </c>
      <c r="N226" s="171" t="s">
        <v>831</v>
      </c>
      <c r="O226" s="60" t="e">
        <f>VLOOKUP(C226,'FIE-licenties'!$B:$C,2,FALSE)</f>
        <v>#N/A</v>
      </c>
      <c r="P226" s="56" t="e">
        <f>VLOOKUP(C226,Ranglijst!B:G,6,FALSE)</f>
        <v>#N/A</v>
      </c>
      <c r="Q226" s="56"/>
      <c r="R226" s="56" t="str">
        <f t="shared" si="19"/>
        <v>---</v>
      </c>
      <c r="S226" s="56">
        <f>IF(K226&lt;&gt;"",COUNTIF(aanmeldingen!D:D,schermers!K226),"")</f>
        <v>0</v>
      </c>
      <c r="T226" s="177" t="str">
        <f t="shared" ca="1" si="17"/>
        <v>18+</v>
      </c>
      <c r="U226" s="175"/>
      <c r="V226" s="78">
        <f ca="1">SUMIF(Scheidsbijdrage!B:B,schermers!C226,Scheidsbijdrage!P:P)</f>
        <v>0</v>
      </c>
      <c r="W226" s="175"/>
    </row>
    <row r="227" spans="1:23" x14ac:dyDescent="0.2">
      <c r="A227" s="71">
        <f t="shared" si="15"/>
        <v>226</v>
      </c>
      <c r="B227" s="71" t="str">
        <f t="shared" si="16"/>
        <v>TOLSonja</v>
      </c>
      <c r="C227" s="170">
        <f t="shared" si="18"/>
        <v>103336</v>
      </c>
      <c r="D227" s="171" t="s">
        <v>338</v>
      </c>
      <c r="E227" s="171" t="s">
        <v>339</v>
      </c>
      <c r="F227" s="172" t="s">
        <v>22</v>
      </c>
      <c r="G227" s="172" t="s">
        <v>23</v>
      </c>
      <c r="H227" s="171" t="s">
        <v>24</v>
      </c>
      <c r="I227" s="173">
        <v>26619</v>
      </c>
      <c r="J227" s="172" t="s">
        <v>458</v>
      </c>
      <c r="K227" s="61">
        <v>103336</v>
      </c>
      <c r="L227" s="171"/>
      <c r="M227" s="171" t="s">
        <v>831</v>
      </c>
      <c r="N227" s="171" t="s">
        <v>831</v>
      </c>
      <c r="O227" s="60" t="e">
        <f>VLOOKUP(C227,'FIE-licenties'!$B:$C,2,FALSE)</f>
        <v>#N/A</v>
      </c>
      <c r="P227" s="56" t="e">
        <f>VLOOKUP(C227,Ranglijst!B:G,6,FALSE)</f>
        <v>#N/A</v>
      </c>
      <c r="Q227" s="56"/>
      <c r="R227" s="56" t="str">
        <f t="shared" si="19"/>
        <v>---</v>
      </c>
      <c r="S227" s="56">
        <f>IF(K227&lt;&gt;"",COUNTIF(aanmeldingen!D:D,schermers!K227),"")</f>
        <v>0</v>
      </c>
      <c r="T227" s="177" t="str">
        <f t="shared" ca="1" si="17"/>
        <v>18+</v>
      </c>
      <c r="U227" s="175"/>
      <c r="V227" s="78">
        <f ca="1">SUMIF(Scheidsbijdrage!B:B,schermers!C227,Scheidsbijdrage!P:P)</f>
        <v>0</v>
      </c>
      <c r="W227" s="175"/>
    </row>
    <row r="228" spans="1:23" x14ac:dyDescent="0.2">
      <c r="A228" s="71">
        <f t="shared" si="15"/>
        <v>227</v>
      </c>
      <c r="B228" s="71" t="str">
        <f t="shared" si="16"/>
        <v>TÓTHAndries</v>
      </c>
      <c r="C228" s="170">
        <f t="shared" si="18"/>
        <v>0</v>
      </c>
      <c r="D228" s="171" t="s">
        <v>340</v>
      </c>
      <c r="E228" s="171" t="s">
        <v>341</v>
      </c>
      <c r="F228" s="172" t="s">
        <v>22</v>
      </c>
      <c r="G228" s="172" t="s">
        <v>26</v>
      </c>
      <c r="H228" s="171" t="s">
        <v>28</v>
      </c>
      <c r="I228" s="173">
        <v>21546</v>
      </c>
      <c r="J228" s="172"/>
      <c r="K228" s="61"/>
      <c r="L228" s="171"/>
      <c r="M228" s="171" t="s">
        <v>831</v>
      </c>
      <c r="N228" s="171" t="s">
        <v>831</v>
      </c>
      <c r="O228" s="60" t="e">
        <f>VLOOKUP(C228,'FIE-licenties'!$B:$C,2,FALSE)</f>
        <v>#N/A</v>
      </c>
      <c r="P228" s="56" t="e">
        <f>VLOOKUP(C228,Ranglijst!B:G,6,FALSE)</f>
        <v>#N/A</v>
      </c>
      <c r="Q228" s="56"/>
      <c r="R228" s="56" t="str">
        <f t="shared" si="19"/>
        <v>---</v>
      </c>
      <c r="S228" s="56" t="str">
        <f>IF(K228&lt;&gt;"",COUNTIF(aanmeldingen!D:D,schermers!K228),"")</f>
        <v/>
      </c>
      <c r="T228" s="177" t="str">
        <f t="shared" ca="1" si="17"/>
        <v>18+</v>
      </c>
      <c r="U228" s="175"/>
      <c r="V228" s="78">
        <f ca="1">SUMIF(Scheidsbijdrage!B:B,schermers!C228,Scheidsbijdrage!P:P)</f>
        <v>0</v>
      </c>
      <c r="W228" s="175"/>
    </row>
    <row r="229" spans="1:23" x14ac:dyDescent="0.2">
      <c r="A229" s="71">
        <f t="shared" si="15"/>
        <v>228</v>
      </c>
      <c r="B229" s="71" t="str">
        <f t="shared" si="16"/>
        <v>TREFFERSEdwin</v>
      </c>
      <c r="C229" s="170">
        <f t="shared" si="18"/>
        <v>101650</v>
      </c>
      <c r="D229" s="171" t="s">
        <v>342</v>
      </c>
      <c r="E229" s="171" t="s">
        <v>343</v>
      </c>
      <c r="F229" s="172" t="s">
        <v>22</v>
      </c>
      <c r="G229" s="172" t="s">
        <v>26</v>
      </c>
      <c r="H229" s="171" t="s">
        <v>24</v>
      </c>
      <c r="I229" s="173">
        <v>24996</v>
      </c>
      <c r="J229" s="172" t="s">
        <v>403</v>
      </c>
      <c r="K229" s="61">
        <v>101650</v>
      </c>
      <c r="L229" s="171" t="s">
        <v>38</v>
      </c>
      <c r="M229" s="171" t="s">
        <v>831</v>
      </c>
      <c r="N229" s="171" t="s">
        <v>831</v>
      </c>
      <c r="O229" s="60" t="e">
        <f>VLOOKUP(C229,'FIE-licenties'!$B:$C,2,FALSE)</f>
        <v>#N/A</v>
      </c>
      <c r="P229" s="56" t="str">
        <f>VLOOKUP(C229,Ranglijst!B:G,6,FALSE)</f>
        <v>s.v. A.E.W.</v>
      </c>
      <c r="Q229" s="56"/>
      <c r="R229" s="56" t="str">
        <f t="shared" si="19"/>
        <v>XXX</v>
      </c>
      <c r="S229" s="56">
        <f>IF(K229&lt;&gt;"",COUNTIF(aanmeldingen!D:D,schermers!K229),"")</f>
        <v>0</v>
      </c>
      <c r="T229" s="177" t="str">
        <f t="shared" ca="1" si="17"/>
        <v>18+</v>
      </c>
      <c r="U229" s="175"/>
      <c r="V229" s="78">
        <f ca="1">SUMIF(Scheidsbijdrage!B:B,schermers!C229,Scheidsbijdrage!P:P)</f>
        <v>0</v>
      </c>
      <c r="W229" s="175"/>
    </row>
    <row r="230" spans="1:23" x14ac:dyDescent="0.2">
      <c r="A230" s="71">
        <f t="shared" si="15"/>
        <v>229</v>
      </c>
      <c r="B230" s="71" t="str">
        <f t="shared" si="16"/>
        <v>TULENTristan</v>
      </c>
      <c r="C230" s="170">
        <f t="shared" si="18"/>
        <v>108238</v>
      </c>
      <c r="D230" s="171" t="s">
        <v>344</v>
      </c>
      <c r="E230" s="171" t="s">
        <v>345</v>
      </c>
      <c r="F230" s="171" t="s">
        <v>22</v>
      </c>
      <c r="G230" s="171" t="s">
        <v>26</v>
      </c>
      <c r="H230" s="171" t="s">
        <v>24</v>
      </c>
      <c r="I230" s="173">
        <v>33441</v>
      </c>
      <c r="J230" s="171" t="s">
        <v>97</v>
      </c>
      <c r="K230" s="61">
        <v>108238</v>
      </c>
      <c r="L230" s="171" t="s">
        <v>51</v>
      </c>
      <c r="M230" s="171" t="s">
        <v>1060</v>
      </c>
      <c r="N230" s="171" t="s">
        <v>848</v>
      </c>
      <c r="O230" s="60" t="str">
        <f>VLOOKUP(C230,'FIE-licenties'!$B:$C,2,FALSE)</f>
        <v>FIE22071991000</v>
      </c>
      <c r="P230" s="56" t="str">
        <f>VLOOKUP(C230,Ranglijst!B:G,6,FALSE)</f>
        <v>s.v. Scaramouche</v>
      </c>
      <c r="Q230" s="56"/>
      <c r="R230" s="56" t="str">
        <f t="shared" si="19"/>
        <v>XXX</v>
      </c>
      <c r="S230" s="56">
        <f>IF(K230&lt;&gt;"",COUNTIF(aanmeldingen!D:D,schermers!K230),"")</f>
        <v>21</v>
      </c>
      <c r="T230" s="177" t="str">
        <f t="shared" ca="1" si="17"/>
        <v>18+</v>
      </c>
      <c r="U230" s="175">
        <v>43369</v>
      </c>
      <c r="V230" s="78">
        <f ca="1">SUMIF(Scheidsbijdrage!B:B,schermers!C230,Scheidsbijdrage!P:P)</f>
        <v>0</v>
      </c>
      <c r="W230" s="175"/>
    </row>
    <row r="231" spans="1:23" x14ac:dyDescent="0.2">
      <c r="A231" s="71">
        <f t="shared" si="15"/>
        <v>230</v>
      </c>
      <c r="B231" s="71" t="str">
        <f t="shared" si="16"/>
        <v>TULENLola</v>
      </c>
      <c r="C231" s="170">
        <f t="shared" si="18"/>
        <v>108237</v>
      </c>
      <c r="D231" s="171" t="s">
        <v>344</v>
      </c>
      <c r="E231" s="171" t="s">
        <v>346</v>
      </c>
      <c r="F231" s="171" t="s">
        <v>22</v>
      </c>
      <c r="G231" s="171" t="s">
        <v>23</v>
      </c>
      <c r="H231" s="171" t="s">
        <v>28</v>
      </c>
      <c r="I231" s="173">
        <v>33847</v>
      </c>
      <c r="J231" s="171" t="s">
        <v>433</v>
      </c>
      <c r="K231" s="61">
        <v>108237</v>
      </c>
      <c r="L231" s="171" t="s">
        <v>38</v>
      </c>
      <c r="M231" s="171" t="s">
        <v>1109</v>
      </c>
      <c r="N231" s="171" t="s">
        <v>848</v>
      </c>
      <c r="O231" s="60" t="str">
        <f>VLOOKUP(C231,'FIE-licenties'!$B:$C,2,FALSE)</f>
        <v>FIE31081992001</v>
      </c>
      <c r="P231" s="56" t="str">
        <f>VLOOKUP(C231,Ranglijst!B:G,6,FALSE)</f>
        <v>Schermcentrum Amsterdam</v>
      </c>
      <c r="Q231" s="56"/>
      <c r="R231" s="56" t="str">
        <f t="shared" si="19"/>
        <v>XXX</v>
      </c>
      <c r="S231" s="56">
        <f>IF(K231&lt;&gt;"",COUNTIF(aanmeldingen!D:D,schermers!K231),"")</f>
        <v>1</v>
      </c>
      <c r="T231" s="177" t="str">
        <f t="shared" ca="1" si="17"/>
        <v>18+</v>
      </c>
      <c r="U231" s="175">
        <v>43369</v>
      </c>
      <c r="V231" s="78">
        <f ca="1">SUMIF(Scheidsbijdrage!B:B,schermers!C231,Scheidsbijdrage!P:P)</f>
        <v>0</v>
      </c>
      <c r="W231" s="175"/>
    </row>
    <row r="232" spans="1:23" x14ac:dyDescent="0.2">
      <c r="A232" s="71">
        <f t="shared" si="15"/>
        <v>231</v>
      </c>
      <c r="B232" s="71" t="str">
        <f t="shared" si="16"/>
        <v>TULENCarmel</v>
      </c>
      <c r="C232" s="170">
        <f t="shared" si="18"/>
        <v>108869</v>
      </c>
      <c r="D232" s="171" t="s">
        <v>344</v>
      </c>
      <c r="E232" s="171" t="s">
        <v>347</v>
      </c>
      <c r="F232" s="171" t="s">
        <v>22</v>
      </c>
      <c r="G232" s="171" t="s">
        <v>23</v>
      </c>
      <c r="H232" s="171" t="s">
        <v>24</v>
      </c>
      <c r="I232" s="173">
        <v>34541</v>
      </c>
      <c r="J232" s="171" t="s">
        <v>886</v>
      </c>
      <c r="K232" s="59">
        <v>108869</v>
      </c>
      <c r="L232" s="171" t="s">
        <v>38</v>
      </c>
      <c r="M232" s="171" t="s">
        <v>831</v>
      </c>
      <c r="N232" s="171" t="s">
        <v>831</v>
      </c>
      <c r="O232" s="60" t="e">
        <f>VLOOKUP(C232,'FIE-licenties'!$B:$C,2,FALSE)</f>
        <v>#N/A</v>
      </c>
      <c r="P232" s="56" t="str">
        <f>VLOOKUP(C232,Ranglijst!B:G,6,FALSE)</f>
        <v>s.v. Robbschermen</v>
      </c>
      <c r="Q232" s="56"/>
      <c r="R232" s="56" t="str">
        <f t="shared" si="19"/>
        <v>XXX</v>
      </c>
      <c r="S232" s="56">
        <f>IF(K232&lt;&gt;"",COUNTIF(aanmeldingen!D:D,schermers!K232),"")</f>
        <v>7</v>
      </c>
      <c r="T232" s="177" t="str">
        <f t="shared" ca="1" si="17"/>
        <v>18+</v>
      </c>
      <c r="U232" s="175"/>
      <c r="V232" s="78">
        <f ca="1">SUMIF(Scheidsbijdrage!B:B,schermers!C232,Scheidsbijdrage!P:P)</f>
        <v>0</v>
      </c>
      <c r="W232" s="175"/>
    </row>
    <row r="233" spans="1:23" x14ac:dyDescent="0.2">
      <c r="A233" s="71">
        <f t="shared" si="15"/>
        <v>232</v>
      </c>
      <c r="B233" s="71" t="str">
        <f t="shared" si="16"/>
        <v>TULENRafael</v>
      </c>
      <c r="C233" s="170">
        <f t="shared" si="18"/>
        <v>109588</v>
      </c>
      <c r="D233" s="171" t="s">
        <v>344</v>
      </c>
      <c r="E233" s="171" t="s">
        <v>791</v>
      </c>
      <c r="F233" s="171" t="s">
        <v>22</v>
      </c>
      <c r="G233" s="171" t="s">
        <v>26</v>
      </c>
      <c r="H233" s="171" t="s">
        <v>24</v>
      </c>
      <c r="I233" s="173">
        <v>35582</v>
      </c>
      <c r="J233" s="171" t="s">
        <v>97</v>
      </c>
      <c r="K233" s="59">
        <v>109588</v>
      </c>
      <c r="L233" s="171"/>
      <c r="M233" s="171" t="s">
        <v>1062</v>
      </c>
      <c r="N233" s="171" t="s">
        <v>848</v>
      </c>
      <c r="O233" s="60" t="e">
        <f>VLOOKUP(C233,'FIE-licenties'!$B:$C,2,FALSE)</f>
        <v>#N/A</v>
      </c>
      <c r="P233" s="56" t="str">
        <f>VLOOKUP(C233,Ranglijst!B:G,6,FALSE)</f>
        <v>s.v. Scaramouche</v>
      </c>
      <c r="Q233" s="56"/>
      <c r="R233" s="56" t="str">
        <f t="shared" si="19"/>
        <v>XXX</v>
      </c>
      <c r="S233" s="56">
        <f>IF(K233&lt;&gt;"",COUNTIF(aanmeldingen!D:D,schermers!K233),"")</f>
        <v>21</v>
      </c>
      <c r="T233" s="177" t="str">
        <f t="shared" ca="1" si="17"/>
        <v>18+</v>
      </c>
      <c r="U233" s="175"/>
      <c r="V233" s="78">
        <f ca="1">SUMIF(Scheidsbijdrage!B:B,schermers!C233,Scheidsbijdrage!P:P)</f>
        <v>0</v>
      </c>
      <c r="W233" s="175">
        <v>43369</v>
      </c>
    </row>
    <row r="234" spans="1:23" x14ac:dyDescent="0.2">
      <c r="A234" s="71">
        <f t="shared" si="15"/>
        <v>233</v>
      </c>
      <c r="B234" s="71" t="str">
        <f t="shared" si="16"/>
        <v>TUYNWillem</v>
      </c>
      <c r="C234" s="170">
        <f t="shared" si="18"/>
        <v>0</v>
      </c>
      <c r="D234" s="171" t="s">
        <v>348</v>
      </c>
      <c r="E234" s="171" t="s">
        <v>349</v>
      </c>
      <c r="F234" s="171" t="s">
        <v>22</v>
      </c>
      <c r="G234" s="171" t="s">
        <v>26</v>
      </c>
      <c r="H234" s="171" t="s">
        <v>31</v>
      </c>
      <c r="I234" s="173">
        <v>20221</v>
      </c>
      <c r="J234" s="172"/>
      <c r="K234" s="61"/>
      <c r="L234" s="171"/>
      <c r="M234" s="171" t="s">
        <v>831</v>
      </c>
      <c r="N234" s="171" t="s">
        <v>831</v>
      </c>
      <c r="O234" s="60" t="e">
        <f>VLOOKUP(C234,'FIE-licenties'!$B:$C,2,FALSE)</f>
        <v>#N/A</v>
      </c>
      <c r="P234" s="56" t="e">
        <f>VLOOKUP(C234,Ranglijst!B:G,6,FALSE)</f>
        <v>#N/A</v>
      </c>
      <c r="Q234" s="56"/>
      <c r="R234" s="56" t="str">
        <f t="shared" si="19"/>
        <v>---</v>
      </c>
      <c r="S234" s="56" t="str">
        <f>IF(K234&lt;&gt;"",COUNTIF(aanmeldingen!D:D,schermers!K234),"")</f>
        <v/>
      </c>
      <c r="T234" s="177" t="str">
        <f t="shared" ca="1" si="17"/>
        <v>18+</v>
      </c>
      <c r="U234" s="175"/>
      <c r="V234" s="78">
        <f ca="1">SUMIF(Scheidsbijdrage!B:B,schermers!C234,Scheidsbijdrage!P:P)</f>
        <v>0</v>
      </c>
      <c r="W234" s="175"/>
    </row>
    <row r="235" spans="1:23" x14ac:dyDescent="0.2">
      <c r="A235" s="71">
        <f t="shared" si="15"/>
        <v>234</v>
      </c>
      <c r="B235" s="71" t="str">
        <f t="shared" si="16"/>
        <v>TUYNDylan</v>
      </c>
      <c r="C235" s="170">
        <f t="shared" si="18"/>
        <v>108203</v>
      </c>
      <c r="D235" s="171" t="s">
        <v>348</v>
      </c>
      <c r="E235" s="171" t="s">
        <v>350</v>
      </c>
      <c r="F235" s="171" t="s">
        <v>22</v>
      </c>
      <c r="G235" s="171" t="s">
        <v>26</v>
      </c>
      <c r="H235" s="171" t="s">
        <v>28</v>
      </c>
      <c r="I235" s="173">
        <v>34588</v>
      </c>
      <c r="J235" s="172" t="s">
        <v>453</v>
      </c>
      <c r="K235" s="59">
        <v>108203</v>
      </c>
      <c r="L235" s="171" t="s">
        <v>51</v>
      </c>
      <c r="M235" s="171" t="s">
        <v>831</v>
      </c>
      <c r="N235" s="171" t="s">
        <v>831</v>
      </c>
      <c r="O235" s="60" t="e">
        <f>VLOOKUP(C235,'FIE-licenties'!$B:$C,2,FALSE)</f>
        <v>#N/A</v>
      </c>
      <c r="P235" s="56" t="e">
        <f>VLOOKUP(C235,Ranglijst!B:G,6,FALSE)</f>
        <v>#N/A</v>
      </c>
      <c r="Q235" s="56"/>
      <c r="R235" s="56" t="str">
        <f t="shared" si="19"/>
        <v>---</v>
      </c>
      <c r="S235" s="56">
        <f>IF(K235&lt;&gt;"",COUNTIF(aanmeldingen!D:D,schermers!K235),"")</f>
        <v>0</v>
      </c>
      <c r="T235" s="177" t="str">
        <f t="shared" ca="1" si="17"/>
        <v>18+</v>
      </c>
      <c r="U235" s="175"/>
      <c r="V235" s="78">
        <f ca="1">SUMIF(Scheidsbijdrage!B:B,schermers!C235,Scheidsbijdrage!P:P)</f>
        <v>0</v>
      </c>
      <c r="W235" s="175"/>
    </row>
    <row r="236" spans="1:23" ht="15" x14ac:dyDescent="0.25">
      <c r="A236" s="71">
        <f t="shared" si="15"/>
        <v>235</v>
      </c>
      <c r="B236" s="71" t="str">
        <f t="shared" si="16"/>
        <v>UIJTINGHenk</v>
      </c>
      <c r="C236" s="170">
        <f t="shared" si="18"/>
        <v>106186</v>
      </c>
      <c r="D236" s="171" t="s">
        <v>351</v>
      </c>
      <c r="E236" s="171" t="s">
        <v>201</v>
      </c>
      <c r="F236" s="172" t="s">
        <v>22</v>
      </c>
      <c r="G236" s="172" t="s">
        <v>26</v>
      </c>
      <c r="H236" s="171" t="s">
        <v>24</v>
      </c>
      <c r="I236" s="173">
        <v>19440</v>
      </c>
      <c r="J236" s="171" t="s">
        <v>97</v>
      </c>
      <c r="K236" s="61">
        <v>106186</v>
      </c>
      <c r="L236" s="171" t="s">
        <v>38</v>
      </c>
      <c r="M236" s="183" t="s">
        <v>3185</v>
      </c>
      <c r="N236" s="171" t="s">
        <v>831</v>
      </c>
      <c r="O236" s="60" t="e">
        <f>VLOOKUP(C236,'FIE-licenties'!$B:$C,2,FALSE)</f>
        <v>#N/A</v>
      </c>
      <c r="P236" s="56" t="str">
        <f>VLOOKUP(C236,Ranglijst!B:G,6,FALSE)</f>
        <v>s.v. Scaramouche</v>
      </c>
      <c r="Q236" s="56"/>
      <c r="R236" s="56" t="str">
        <f t="shared" si="19"/>
        <v>XXX</v>
      </c>
      <c r="S236" s="56">
        <f>IF(K236&lt;&gt;"",COUNTIF(aanmeldingen!D:D,schermers!K236),"")</f>
        <v>1</v>
      </c>
      <c r="T236" s="177" t="str">
        <f t="shared" ca="1" si="17"/>
        <v>18+</v>
      </c>
      <c r="U236" s="175"/>
      <c r="V236" s="78">
        <f ca="1">SUMIF(Scheidsbijdrage!B:B,schermers!C236,Scheidsbijdrage!P:P)</f>
        <v>0</v>
      </c>
      <c r="W236" s="175"/>
    </row>
    <row r="237" spans="1:23" x14ac:dyDescent="0.2">
      <c r="A237" s="71">
        <f t="shared" si="15"/>
        <v>236</v>
      </c>
      <c r="B237" s="71" t="str">
        <f t="shared" si="16"/>
        <v>VAJTABalasz</v>
      </c>
      <c r="C237" s="170">
        <f t="shared" si="18"/>
        <v>109169</v>
      </c>
      <c r="D237" s="171" t="s">
        <v>352</v>
      </c>
      <c r="E237" s="171" t="s">
        <v>730</v>
      </c>
      <c r="F237" s="172" t="s">
        <v>22</v>
      </c>
      <c r="G237" s="172" t="s">
        <v>26</v>
      </c>
      <c r="H237" s="171" t="s">
        <v>31</v>
      </c>
      <c r="I237" s="173">
        <v>29848</v>
      </c>
      <c r="J237" s="172" t="s">
        <v>433</v>
      </c>
      <c r="K237" s="61">
        <v>109169</v>
      </c>
      <c r="L237" s="171" t="s">
        <v>38</v>
      </c>
      <c r="M237" s="171" t="s">
        <v>831</v>
      </c>
      <c r="N237" s="171" t="s">
        <v>831</v>
      </c>
      <c r="O237" s="60" t="e">
        <f>VLOOKUP(C237,'FIE-licenties'!$B:$C,2,FALSE)</f>
        <v>#N/A</v>
      </c>
      <c r="P237" s="56" t="e">
        <f>VLOOKUP(C237,Ranglijst!B:G,6,FALSE)</f>
        <v>#N/A</v>
      </c>
      <c r="Q237" s="56"/>
      <c r="R237" s="56" t="str">
        <f t="shared" si="19"/>
        <v>---</v>
      </c>
      <c r="S237" s="56">
        <f>IF(K237&lt;&gt;"",COUNTIF(aanmeldingen!D:D,schermers!K237),"")</f>
        <v>0</v>
      </c>
      <c r="T237" s="177" t="str">
        <f t="shared" ca="1" si="17"/>
        <v>18+</v>
      </c>
      <c r="U237" s="175"/>
      <c r="V237" s="78">
        <f ca="1">SUMIF(Scheidsbijdrage!B:B,schermers!C237,Scheidsbijdrage!P:P)</f>
        <v>0</v>
      </c>
      <c r="W237" s="175"/>
    </row>
    <row r="238" spans="1:23" x14ac:dyDescent="0.2">
      <c r="A238" s="71">
        <f t="shared" si="15"/>
        <v>237</v>
      </c>
      <c r="B238" s="71" t="str">
        <f t="shared" si="16"/>
        <v>VAN BARNEVELDWojtek</v>
      </c>
      <c r="C238" s="170">
        <f t="shared" si="18"/>
        <v>102646</v>
      </c>
      <c r="D238" s="171" t="s">
        <v>353</v>
      </c>
      <c r="E238" s="171" t="s">
        <v>354</v>
      </c>
      <c r="F238" s="172" t="s">
        <v>22</v>
      </c>
      <c r="G238" s="172" t="s">
        <v>26</v>
      </c>
      <c r="H238" s="171" t="s">
        <v>28</v>
      </c>
      <c r="I238" s="173">
        <v>29652</v>
      </c>
      <c r="J238" s="171" t="s">
        <v>454</v>
      </c>
      <c r="K238" s="61">
        <v>102646</v>
      </c>
      <c r="L238" s="171" t="s">
        <v>38</v>
      </c>
      <c r="M238" s="171" t="s">
        <v>831</v>
      </c>
      <c r="N238" s="171" t="s">
        <v>831</v>
      </c>
      <c r="O238" s="60" t="e">
        <f>VLOOKUP(C238,'FIE-licenties'!$B:$C,2,FALSE)</f>
        <v>#N/A</v>
      </c>
      <c r="P238" s="56" t="e">
        <f>VLOOKUP(C238,Ranglijst!B:G,6,FALSE)</f>
        <v>#N/A</v>
      </c>
      <c r="Q238" s="56"/>
      <c r="R238" s="56" t="str">
        <f t="shared" si="19"/>
        <v>---</v>
      </c>
      <c r="S238" s="56">
        <f>IF(K238&lt;&gt;"",COUNTIF(aanmeldingen!D:D,schermers!K238),"")</f>
        <v>0</v>
      </c>
      <c r="T238" s="177" t="str">
        <f t="shared" ca="1" si="17"/>
        <v>18+</v>
      </c>
      <c r="U238" s="175"/>
      <c r="V238" s="78">
        <f ca="1">SUMIF(Scheidsbijdrage!B:B,schermers!C238,Scheidsbijdrage!P:P)</f>
        <v>0</v>
      </c>
      <c r="W238" s="175"/>
    </row>
    <row r="239" spans="1:23" x14ac:dyDescent="0.2">
      <c r="A239" s="71">
        <f t="shared" si="15"/>
        <v>238</v>
      </c>
      <c r="B239" s="71" t="str">
        <f t="shared" si="16"/>
        <v>VAN CANNEtienne</v>
      </c>
      <c r="C239" s="170">
        <f t="shared" si="18"/>
        <v>0</v>
      </c>
      <c r="D239" s="171" t="s">
        <v>355</v>
      </c>
      <c r="E239" s="171" t="s">
        <v>356</v>
      </c>
      <c r="F239" s="172" t="s">
        <v>22</v>
      </c>
      <c r="G239" s="172" t="s">
        <v>26</v>
      </c>
      <c r="H239" s="171" t="s">
        <v>31</v>
      </c>
      <c r="I239" s="173">
        <v>23937</v>
      </c>
      <c r="J239" s="172"/>
      <c r="K239" s="61"/>
      <c r="L239" s="171"/>
      <c r="M239" s="171" t="s">
        <v>831</v>
      </c>
      <c r="N239" s="171" t="s">
        <v>831</v>
      </c>
      <c r="O239" s="60" t="e">
        <f>VLOOKUP(C239,'FIE-licenties'!$B:$C,2,FALSE)</f>
        <v>#N/A</v>
      </c>
      <c r="P239" s="56" t="e">
        <f>VLOOKUP(C239,Ranglijst!B:G,6,FALSE)</f>
        <v>#N/A</v>
      </c>
      <c r="Q239" s="56"/>
      <c r="R239" s="56" t="str">
        <f t="shared" si="19"/>
        <v>---</v>
      </c>
      <c r="S239" s="56" t="str">
        <f>IF(K239&lt;&gt;"",COUNTIF(aanmeldingen!D:D,schermers!K239),"")</f>
        <v/>
      </c>
      <c r="T239" s="177" t="str">
        <f t="shared" ca="1" si="17"/>
        <v>18+</v>
      </c>
      <c r="U239" s="175"/>
      <c r="V239" s="78">
        <f ca="1">SUMIF(Scheidsbijdrage!B:B,schermers!C239,Scheidsbijdrage!P:P)</f>
        <v>0</v>
      </c>
      <c r="W239" s="175"/>
    </row>
    <row r="240" spans="1:23" x14ac:dyDescent="0.2">
      <c r="A240" s="71">
        <f t="shared" si="15"/>
        <v>239</v>
      </c>
      <c r="B240" s="71" t="str">
        <f t="shared" si="16"/>
        <v>VAN DE WERFFRoger</v>
      </c>
      <c r="C240" s="170">
        <f t="shared" si="18"/>
        <v>105340</v>
      </c>
      <c r="D240" s="171" t="s">
        <v>759</v>
      </c>
      <c r="E240" s="171" t="s">
        <v>760</v>
      </c>
      <c r="F240" s="171" t="s">
        <v>22</v>
      </c>
      <c r="G240" s="171" t="s">
        <v>26</v>
      </c>
      <c r="H240" s="171" t="s">
        <v>24</v>
      </c>
      <c r="I240" s="173">
        <v>24055</v>
      </c>
      <c r="J240" s="171" t="s">
        <v>467</v>
      </c>
      <c r="K240" s="59">
        <v>105340</v>
      </c>
      <c r="L240" s="171"/>
      <c r="M240" s="171" t="s">
        <v>831</v>
      </c>
      <c r="N240" s="171" t="s">
        <v>831</v>
      </c>
      <c r="O240" s="60" t="e">
        <f>VLOOKUP(C240,'FIE-licenties'!$B:$C,2,FALSE)</f>
        <v>#N/A</v>
      </c>
      <c r="P240" s="56" t="e">
        <f>VLOOKUP(C240,Ranglijst!B:G,6,FALSE)</f>
        <v>#N/A</v>
      </c>
      <c r="Q240" s="56"/>
      <c r="R240" s="56" t="str">
        <f t="shared" si="19"/>
        <v>---</v>
      </c>
      <c r="S240" s="56">
        <f>IF(K240&lt;&gt;"",COUNTIF(aanmeldingen!D:D,schermers!K240),"")</f>
        <v>0</v>
      </c>
      <c r="T240" s="177" t="str">
        <f t="shared" ca="1" si="17"/>
        <v>18+</v>
      </c>
      <c r="U240" s="175"/>
      <c r="V240" s="78">
        <f ca="1">SUMIF(Scheidsbijdrage!B:B,schermers!C240,Scheidsbijdrage!P:P)</f>
        <v>0</v>
      </c>
      <c r="W240" s="175"/>
    </row>
    <row r="241" spans="1:23" x14ac:dyDescent="0.2">
      <c r="A241" s="71">
        <f t="shared" si="15"/>
        <v>240</v>
      </c>
      <c r="B241" s="71" t="str">
        <f t="shared" si="16"/>
        <v>VAN DE WIJNGAARDPaul</v>
      </c>
      <c r="C241" s="170">
        <f t="shared" si="18"/>
        <v>0</v>
      </c>
      <c r="D241" s="171" t="s">
        <v>357</v>
      </c>
      <c r="E241" s="171" t="s">
        <v>104</v>
      </c>
      <c r="F241" s="172" t="s">
        <v>22</v>
      </c>
      <c r="G241" s="172" t="s">
        <v>26</v>
      </c>
      <c r="H241" s="171" t="s">
        <v>31</v>
      </c>
      <c r="I241" s="173">
        <v>26257</v>
      </c>
      <c r="J241" s="172"/>
      <c r="K241" s="61"/>
      <c r="L241" s="171"/>
      <c r="M241" s="171" t="s">
        <v>831</v>
      </c>
      <c r="N241" s="171" t="s">
        <v>831</v>
      </c>
      <c r="O241" s="60" t="e">
        <f>VLOOKUP(C241,'FIE-licenties'!$B:$C,2,FALSE)</f>
        <v>#N/A</v>
      </c>
      <c r="P241" s="56" t="e">
        <f>VLOOKUP(C241,Ranglijst!B:G,6,FALSE)</f>
        <v>#N/A</v>
      </c>
      <c r="Q241" s="56"/>
      <c r="R241" s="56" t="str">
        <f t="shared" si="19"/>
        <v>---</v>
      </c>
      <c r="S241" s="56" t="str">
        <f>IF(K241&lt;&gt;"",COUNTIF(aanmeldingen!D:D,schermers!K241),"")</f>
        <v/>
      </c>
      <c r="T241" s="177" t="str">
        <f t="shared" ca="1" si="17"/>
        <v>18+</v>
      </c>
      <c r="U241" s="175"/>
      <c r="V241" s="78">
        <f ca="1">SUMIF(Scheidsbijdrage!B:B,schermers!C241,Scheidsbijdrage!P:P)</f>
        <v>0</v>
      </c>
      <c r="W241" s="175"/>
    </row>
    <row r="242" spans="1:23" x14ac:dyDescent="0.2">
      <c r="A242" s="71">
        <f t="shared" si="15"/>
        <v>241</v>
      </c>
      <c r="B242" s="71" t="str">
        <f t="shared" si="16"/>
        <v>VAN DEN BERGPaul</v>
      </c>
      <c r="C242" s="170">
        <f t="shared" si="18"/>
        <v>100891</v>
      </c>
      <c r="D242" s="171" t="s">
        <v>757</v>
      </c>
      <c r="E242" s="171" t="s">
        <v>104</v>
      </c>
      <c r="F242" s="171" t="s">
        <v>22</v>
      </c>
      <c r="G242" s="171" t="s">
        <v>26</v>
      </c>
      <c r="H242" s="171" t="s">
        <v>24</v>
      </c>
      <c r="I242" s="173">
        <v>22964</v>
      </c>
      <c r="J242" s="171" t="s">
        <v>658</v>
      </c>
      <c r="K242" s="59">
        <v>100891</v>
      </c>
      <c r="L242" s="171"/>
      <c r="M242" s="171" t="s">
        <v>1141</v>
      </c>
      <c r="N242" s="171" t="s">
        <v>848</v>
      </c>
      <c r="O242" s="60" t="e">
        <f>VLOOKUP(C242,'FIE-licenties'!$B:$C,2,FALSE)</f>
        <v>#N/A</v>
      </c>
      <c r="P242" s="56" t="str">
        <f>VLOOKUP(C242,Ranglijst!B:G,6,FALSE)</f>
        <v>s.v. M.V.O.</v>
      </c>
      <c r="Q242" s="56"/>
      <c r="R242" s="56" t="str">
        <f t="shared" si="19"/>
        <v>XXX</v>
      </c>
      <c r="S242" s="56">
        <f>IF(K242&lt;&gt;"",COUNTIF(aanmeldingen!D:D,schermers!K242),"")</f>
        <v>1</v>
      </c>
      <c r="T242" s="177" t="str">
        <f t="shared" ca="1" si="17"/>
        <v>18+</v>
      </c>
      <c r="U242" s="175"/>
      <c r="V242" s="78">
        <f ca="1">SUMIF(Scheidsbijdrage!B:B,schermers!C242,Scheidsbijdrage!P:P)</f>
        <v>0</v>
      </c>
      <c r="W242" s="175"/>
    </row>
    <row r="243" spans="1:23" x14ac:dyDescent="0.2">
      <c r="A243" s="71">
        <f t="shared" si="15"/>
        <v>242</v>
      </c>
      <c r="B243" s="71" t="str">
        <f t="shared" si="16"/>
        <v>VAN DEN BROEKBas</v>
      </c>
      <c r="C243" s="170">
        <f t="shared" si="18"/>
        <v>0</v>
      </c>
      <c r="D243" s="171" t="s">
        <v>358</v>
      </c>
      <c r="E243" s="171" t="s">
        <v>74</v>
      </c>
      <c r="F243" s="172" t="s">
        <v>22</v>
      </c>
      <c r="G243" s="172" t="s">
        <v>26</v>
      </c>
      <c r="H243" s="171" t="s">
        <v>31</v>
      </c>
      <c r="I243" s="173">
        <v>25291</v>
      </c>
      <c r="J243" s="172"/>
      <c r="K243" s="61"/>
      <c r="L243" s="171"/>
      <c r="M243" s="171" t="s">
        <v>831</v>
      </c>
      <c r="N243" s="171" t="s">
        <v>831</v>
      </c>
      <c r="O243" s="60" t="e">
        <f>VLOOKUP(C243,'FIE-licenties'!$B:$C,2,FALSE)</f>
        <v>#N/A</v>
      </c>
      <c r="P243" s="56" t="e">
        <f>VLOOKUP(C243,Ranglijst!B:G,6,FALSE)</f>
        <v>#N/A</v>
      </c>
      <c r="Q243" s="56"/>
      <c r="R243" s="56" t="str">
        <f t="shared" si="19"/>
        <v>---</v>
      </c>
      <c r="S243" s="56" t="str">
        <f>IF(K243&lt;&gt;"",COUNTIF(aanmeldingen!D:D,schermers!K243),"")</f>
        <v/>
      </c>
      <c r="T243" s="177" t="str">
        <f t="shared" ca="1" si="17"/>
        <v>18+</v>
      </c>
      <c r="U243" s="175"/>
      <c r="V243" s="78">
        <f ca="1">SUMIF(Scheidsbijdrage!B:B,schermers!C243,Scheidsbijdrage!P:P)</f>
        <v>0</v>
      </c>
      <c r="W243" s="175"/>
    </row>
    <row r="244" spans="1:23" x14ac:dyDescent="0.2">
      <c r="A244" s="71">
        <f t="shared" si="15"/>
        <v>243</v>
      </c>
      <c r="B244" s="71" t="str">
        <f t="shared" si="16"/>
        <v>VAN DEN HAUTENMichiel</v>
      </c>
      <c r="C244" s="170">
        <f t="shared" si="18"/>
        <v>0</v>
      </c>
      <c r="D244" s="171" t="s">
        <v>359</v>
      </c>
      <c r="E244" s="171" t="s">
        <v>360</v>
      </c>
      <c r="F244" s="172" t="s">
        <v>22</v>
      </c>
      <c r="G244" s="172" t="s">
        <v>26</v>
      </c>
      <c r="H244" s="171" t="s">
        <v>31</v>
      </c>
      <c r="I244" s="173">
        <v>27418</v>
      </c>
      <c r="J244" s="172"/>
      <c r="K244" s="61"/>
      <c r="L244" s="171"/>
      <c r="M244" s="171" t="s">
        <v>831</v>
      </c>
      <c r="N244" s="171" t="s">
        <v>831</v>
      </c>
      <c r="O244" s="60" t="e">
        <f>VLOOKUP(C244,'FIE-licenties'!$B:$C,2,FALSE)</f>
        <v>#N/A</v>
      </c>
      <c r="P244" s="56" t="e">
        <f>VLOOKUP(C244,Ranglijst!B:G,6,FALSE)</f>
        <v>#N/A</v>
      </c>
      <c r="Q244" s="56"/>
      <c r="R244" s="56" t="str">
        <f t="shared" si="19"/>
        <v>---</v>
      </c>
      <c r="S244" s="56" t="str">
        <f>IF(K244&lt;&gt;"",COUNTIF(aanmeldingen!D:D,schermers!K244),"")</f>
        <v/>
      </c>
      <c r="T244" s="177" t="str">
        <f t="shared" ca="1" si="17"/>
        <v>18+</v>
      </c>
      <c r="U244" s="175"/>
      <c r="V244" s="78">
        <f ca="1">SUMIF(Scheidsbijdrage!B:B,schermers!C244,Scheidsbijdrage!P:P)</f>
        <v>0</v>
      </c>
      <c r="W244" s="175"/>
    </row>
    <row r="245" spans="1:23" x14ac:dyDescent="0.2">
      <c r="A245" s="71">
        <f t="shared" si="15"/>
        <v>244</v>
      </c>
      <c r="B245" s="71" t="str">
        <f t="shared" si="16"/>
        <v>VAN DER GOORRick</v>
      </c>
      <c r="C245" s="170">
        <f t="shared" si="18"/>
        <v>0</v>
      </c>
      <c r="D245" s="171" t="s">
        <v>361</v>
      </c>
      <c r="E245" s="171" t="s">
        <v>362</v>
      </c>
      <c r="F245" s="172" t="s">
        <v>22</v>
      </c>
      <c r="G245" s="172" t="s">
        <v>26</v>
      </c>
      <c r="H245" s="171" t="s">
        <v>24</v>
      </c>
      <c r="I245" s="173">
        <v>26239</v>
      </c>
      <c r="J245" s="172"/>
      <c r="K245" s="61"/>
      <c r="L245" s="171"/>
      <c r="M245" s="171" t="s">
        <v>831</v>
      </c>
      <c r="N245" s="171" t="s">
        <v>831</v>
      </c>
      <c r="O245" s="60" t="e">
        <f>VLOOKUP(C245,'FIE-licenties'!$B:$C,2,FALSE)</f>
        <v>#N/A</v>
      </c>
      <c r="P245" s="56" t="e">
        <f>VLOOKUP(C245,Ranglijst!B:G,6,FALSE)</f>
        <v>#N/A</v>
      </c>
      <c r="Q245" s="56"/>
      <c r="R245" s="56" t="str">
        <f t="shared" si="19"/>
        <v>---</v>
      </c>
      <c r="S245" s="56" t="str">
        <f>IF(K245&lt;&gt;"",COUNTIF(aanmeldingen!D:D,schermers!K245),"")</f>
        <v/>
      </c>
      <c r="T245" s="177" t="str">
        <f t="shared" ca="1" si="17"/>
        <v>18+</v>
      </c>
      <c r="U245" s="175"/>
      <c r="V245" s="78">
        <f ca="1">SUMIF(Scheidsbijdrage!B:B,schermers!C245,Scheidsbijdrage!P:P)</f>
        <v>0</v>
      </c>
      <c r="W245" s="175"/>
    </row>
    <row r="246" spans="1:23" x14ac:dyDescent="0.2">
      <c r="A246" s="71">
        <f t="shared" si="15"/>
        <v>245</v>
      </c>
      <c r="B246" s="71" t="str">
        <f t="shared" si="16"/>
        <v>VAN DER GRINTENToon</v>
      </c>
      <c r="C246" s="170">
        <f t="shared" si="18"/>
        <v>101672</v>
      </c>
      <c r="D246" s="171" t="s">
        <v>426</v>
      </c>
      <c r="E246" s="171" t="s">
        <v>427</v>
      </c>
      <c r="F246" s="171" t="s">
        <v>22</v>
      </c>
      <c r="G246" s="171" t="s">
        <v>26</v>
      </c>
      <c r="H246" s="171" t="s">
        <v>24</v>
      </c>
      <c r="I246" s="173">
        <v>18213</v>
      </c>
      <c r="J246" s="171" t="s">
        <v>428</v>
      </c>
      <c r="K246" s="59">
        <v>101672</v>
      </c>
      <c r="L246" s="171"/>
      <c r="M246" s="171" t="s">
        <v>1134</v>
      </c>
      <c r="N246" s="171" t="s">
        <v>848</v>
      </c>
      <c r="O246" s="60" t="e">
        <f>VLOOKUP(C246,'FIE-licenties'!$B:$C,2,FALSE)</f>
        <v>#N/A</v>
      </c>
      <c r="P246" s="56" t="e">
        <f>VLOOKUP(C246,Ranglijst!B:G,6,FALSE)</f>
        <v>#N/A</v>
      </c>
      <c r="Q246" s="56"/>
      <c r="R246" s="56" t="str">
        <f t="shared" si="19"/>
        <v>---</v>
      </c>
      <c r="S246" s="56">
        <f>IF(K246&lt;&gt;"",COUNTIF(aanmeldingen!D:D,schermers!K246),"")</f>
        <v>1</v>
      </c>
      <c r="T246" s="177" t="str">
        <f t="shared" ca="1" si="17"/>
        <v>18+</v>
      </c>
      <c r="U246" s="175"/>
      <c r="V246" s="78">
        <f ca="1">SUMIF(Scheidsbijdrage!B:B,schermers!C246,Scheidsbijdrage!P:P)</f>
        <v>0</v>
      </c>
      <c r="W246" s="175"/>
    </row>
    <row r="247" spans="1:23" x14ac:dyDescent="0.2">
      <c r="A247" s="71">
        <f t="shared" si="15"/>
        <v>246</v>
      </c>
      <c r="B247" s="71" t="str">
        <f t="shared" si="16"/>
        <v>VAN DER HAMBart</v>
      </c>
      <c r="C247" s="170">
        <f t="shared" si="18"/>
        <v>108964</v>
      </c>
      <c r="D247" s="171" t="s">
        <v>445</v>
      </c>
      <c r="E247" s="171" t="s">
        <v>388</v>
      </c>
      <c r="F247" s="171" t="s">
        <v>22</v>
      </c>
      <c r="G247" s="171" t="s">
        <v>26</v>
      </c>
      <c r="H247" s="171" t="s">
        <v>24</v>
      </c>
      <c r="I247" s="173">
        <v>34416</v>
      </c>
      <c r="J247" s="171" t="s">
        <v>433</v>
      </c>
      <c r="K247" s="59">
        <v>108964</v>
      </c>
      <c r="L247" s="171" t="s">
        <v>51</v>
      </c>
      <c r="M247" s="171" t="s">
        <v>831</v>
      </c>
      <c r="N247" s="171" t="s">
        <v>831</v>
      </c>
      <c r="O247" s="60" t="e">
        <f>VLOOKUP(C247,'FIE-licenties'!$B:$C,2,FALSE)</f>
        <v>#N/A</v>
      </c>
      <c r="P247" s="56" t="e">
        <f>VLOOKUP(C247,Ranglijst!B:G,6,FALSE)</f>
        <v>#N/A</v>
      </c>
      <c r="Q247" s="56"/>
      <c r="R247" s="56" t="str">
        <f t="shared" si="19"/>
        <v>---</v>
      </c>
      <c r="S247" s="56">
        <f>IF(K247&lt;&gt;"",COUNTIF(aanmeldingen!D:D,schermers!K247),"")</f>
        <v>0</v>
      </c>
      <c r="T247" s="177" t="str">
        <f t="shared" ca="1" si="17"/>
        <v>18+</v>
      </c>
      <c r="U247" s="175"/>
      <c r="V247" s="78">
        <f ca="1">SUMIF(Scheidsbijdrage!B:B,schermers!C247,Scheidsbijdrage!P:P)</f>
        <v>0</v>
      </c>
      <c r="W247" s="175"/>
    </row>
    <row r="248" spans="1:23" x14ac:dyDescent="0.2">
      <c r="A248" s="71">
        <f t="shared" si="15"/>
        <v>247</v>
      </c>
      <c r="B248" s="71" t="str">
        <f t="shared" si="16"/>
        <v>VAN DER HEIJDENEva</v>
      </c>
      <c r="C248" s="170">
        <f t="shared" si="18"/>
        <v>111360</v>
      </c>
      <c r="D248" s="63" t="s">
        <v>696</v>
      </c>
      <c r="E248" s="63" t="s">
        <v>161</v>
      </c>
      <c r="F248" s="171" t="s">
        <v>22</v>
      </c>
      <c r="G248" s="171" t="s">
        <v>23</v>
      </c>
      <c r="H248" s="171" t="s">
        <v>24</v>
      </c>
      <c r="I248" s="173">
        <v>34519</v>
      </c>
      <c r="J248" s="171" t="s">
        <v>669</v>
      </c>
      <c r="K248" s="59">
        <v>111360</v>
      </c>
      <c r="L248" s="171" t="s">
        <v>38</v>
      </c>
      <c r="M248" s="171" t="s">
        <v>831</v>
      </c>
      <c r="N248" s="171" t="s">
        <v>831</v>
      </c>
      <c r="O248" s="60" t="e">
        <f>VLOOKUP(C248,'FIE-licenties'!$B:$C,2,FALSE)</f>
        <v>#N/A</v>
      </c>
      <c r="P248" s="56" t="e">
        <f>VLOOKUP(C248,Ranglijst!B:G,6,FALSE)</f>
        <v>#N/A</v>
      </c>
      <c r="Q248" s="56"/>
      <c r="R248" s="56" t="str">
        <f t="shared" si="19"/>
        <v>---</v>
      </c>
      <c r="S248" s="56">
        <f>IF(K248&lt;&gt;"",COUNTIF(aanmeldingen!D:D,schermers!K248),"")</f>
        <v>0</v>
      </c>
      <c r="T248" s="177" t="str">
        <f t="shared" ca="1" si="17"/>
        <v>18+</v>
      </c>
      <c r="U248" s="175"/>
      <c r="V248" s="78">
        <f ca="1">SUMIF(Scheidsbijdrage!B:B,schermers!C248,Scheidsbijdrage!P:P)</f>
        <v>0</v>
      </c>
      <c r="W248" s="175"/>
    </row>
    <row r="249" spans="1:23" x14ac:dyDescent="0.2">
      <c r="A249" s="71">
        <f t="shared" si="15"/>
        <v>248</v>
      </c>
      <c r="B249" s="71" t="str">
        <f t="shared" si="16"/>
        <v>VAN DER KLEIThor</v>
      </c>
      <c r="C249" s="170">
        <f t="shared" si="18"/>
        <v>111998</v>
      </c>
      <c r="D249" s="171" t="s">
        <v>719</v>
      </c>
      <c r="E249" s="171" t="s">
        <v>718</v>
      </c>
      <c r="F249" s="171" t="s">
        <v>22</v>
      </c>
      <c r="G249" s="171" t="s">
        <v>26</v>
      </c>
      <c r="H249" s="171" t="s">
        <v>28</v>
      </c>
      <c r="I249" s="173">
        <v>26355</v>
      </c>
      <c r="J249" s="171" t="s">
        <v>408</v>
      </c>
      <c r="K249" s="59">
        <v>111998</v>
      </c>
      <c r="L249" s="171"/>
      <c r="M249" s="119" t="s">
        <v>2092</v>
      </c>
      <c r="N249" s="171" t="s">
        <v>831</v>
      </c>
      <c r="O249" s="60" t="e">
        <f>VLOOKUP(C249,'FIE-licenties'!$B:$C,2,FALSE)</f>
        <v>#N/A</v>
      </c>
      <c r="P249" s="56" t="e">
        <f>VLOOKUP(C249,Ranglijst!B:G,6,FALSE)</f>
        <v>#N/A</v>
      </c>
      <c r="Q249" s="56"/>
      <c r="R249" s="56" t="str">
        <f t="shared" si="19"/>
        <v>---</v>
      </c>
      <c r="S249" s="56">
        <f>IF(K249&lt;&gt;"",COUNTIF(aanmeldingen!D:D,schermers!K249),"")</f>
        <v>0</v>
      </c>
      <c r="T249" s="177" t="str">
        <f t="shared" ca="1" si="17"/>
        <v>18+</v>
      </c>
      <c r="U249" s="175"/>
      <c r="V249" s="78">
        <f ca="1">SUMIF(Scheidsbijdrage!B:B,schermers!C249,Scheidsbijdrage!P:P)</f>
        <v>0</v>
      </c>
      <c r="W249" s="175"/>
    </row>
    <row r="250" spans="1:23" x14ac:dyDescent="0.2">
      <c r="A250" s="71">
        <f t="shared" si="15"/>
        <v>249</v>
      </c>
      <c r="B250" s="71" t="str">
        <f t="shared" si="16"/>
        <v>VAN DER KOOIJFabian</v>
      </c>
      <c r="C250" s="170">
        <f t="shared" si="18"/>
        <v>108532</v>
      </c>
      <c r="D250" s="171" t="s">
        <v>636</v>
      </c>
      <c r="E250" s="171" t="s">
        <v>634</v>
      </c>
      <c r="F250" s="171" t="s">
        <v>22</v>
      </c>
      <c r="G250" s="171" t="s">
        <v>26</v>
      </c>
      <c r="H250" s="171" t="s">
        <v>28</v>
      </c>
      <c r="I250" s="173">
        <v>34299</v>
      </c>
      <c r="J250" s="171" t="s">
        <v>263</v>
      </c>
      <c r="K250" s="59">
        <v>108532</v>
      </c>
      <c r="L250" s="171" t="s">
        <v>38</v>
      </c>
      <c r="M250" s="171" t="s">
        <v>831</v>
      </c>
      <c r="N250" s="171" t="s">
        <v>831</v>
      </c>
      <c r="O250" s="60" t="e">
        <f>VLOOKUP(C250,'FIE-licenties'!$B:$C,2,FALSE)</f>
        <v>#N/A</v>
      </c>
      <c r="P250" s="56" t="e">
        <f>VLOOKUP(C250,Ranglijst!B:G,6,FALSE)</f>
        <v>#N/A</v>
      </c>
      <c r="Q250" s="56"/>
      <c r="R250" s="56" t="str">
        <f t="shared" si="19"/>
        <v>---</v>
      </c>
      <c r="S250" s="56">
        <f>IF(K250&lt;&gt;"",COUNTIF(aanmeldingen!D:D,schermers!K250),"")</f>
        <v>0</v>
      </c>
      <c r="T250" s="177" t="str">
        <f t="shared" ca="1" si="17"/>
        <v>18+</v>
      </c>
      <c r="U250" s="175"/>
      <c r="V250" s="78">
        <f ca="1">SUMIF(Scheidsbijdrage!B:B,schermers!C250,Scheidsbijdrage!P:P)</f>
        <v>0</v>
      </c>
      <c r="W250" s="175"/>
    </row>
    <row r="251" spans="1:23" x14ac:dyDescent="0.2">
      <c r="A251" s="71">
        <f t="shared" si="15"/>
        <v>250</v>
      </c>
      <c r="B251" s="71" t="str">
        <f t="shared" si="16"/>
        <v>VAN DER KRAANAnthea</v>
      </c>
      <c r="C251" s="170">
        <f t="shared" si="18"/>
        <v>0</v>
      </c>
      <c r="D251" s="171" t="s">
        <v>363</v>
      </c>
      <c r="E251" s="171" t="s">
        <v>364</v>
      </c>
      <c r="F251" s="172" t="s">
        <v>22</v>
      </c>
      <c r="G251" s="172" t="s">
        <v>23</v>
      </c>
      <c r="H251" s="171" t="s">
        <v>24</v>
      </c>
      <c r="I251" s="173">
        <v>33117</v>
      </c>
      <c r="J251" s="172"/>
      <c r="K251" s="61"/>
      <c r="L251" s="171"/>
      <c r="M251" s="171" t="s">
        <v>831</v>
      </c>
      <c r="N251" s="171" t="s">
        <v>831</v>
      </c>
      <c r="O251" s="60" t="e">
        <f>VLOOKUP(C251,'FIE-licenties'!$B:$C,2,FALSE)</f>
        <v>#N/A</v>
      </c>
      <c r="P251" s="56" t="e">
        <f>VLOOKUP(C251,Ranglijst!B:G,6,FALSE)</f>
        <v>#N/A</v>
      </c>
      <c r="Q251" s="56"/>
      <c r="R251" s="56" t="str">
        <f t="shared" si="19"/>
        <v>---</v>
      </c>
      <c r="S251" s="56" t="str">
        <f>IF(K251&lt;&gt;"",COUNTIF(aanmeldingen!D:D,schermers!K251),"")</f>
        <v/>
      </c>
      <c r="T251" s="177" t="str">
        <f t="shared" ca="1" si="17"/>
        <v>18+</v>
      </c>
      <c r="U251" s="175"/>
      <c r="V251" s="78">
        <f ca="1">SUMIF(Scheidsbijdrage!B:B,schermers!C251,Scheidsbijdrage!P:P)</f>
        <v>0</v>
      </c>
      <c r="W251" s="175"/>
    </row>
    <row r="252" spans="1:23" x14ac:dyDescent="0.2">
      <c r="A252" s="71">
        <f t="shared" si="15"/>
        <v>251</v>
      </c>
      <c r="B252" s="71" t="str">
        <f t="shared" si="16"/>
        <v>VAN DER LINDENLisa</v>
      </c>
      <c r="C252" s="170">
        <f t="shared" si="18"/>
        <v>110841</v>
      </c>
      <c r="D252" s="171" t="s">
        <v>739</v>
      </c>
      <c r="E252" s="171" t="s">
        <v>737</v>
      </c>
      <c r="F252" s="171" t="s">
        <v>22</v>
      </c>
      <c r="G252" s="171" t="s">
        <v>23</v>
      </c>
      <c r="H252" s="171" t="s">
        <v>31</v>
      </c>
      <c r="I252" s="173">
        <v>35201</v>
      </c>
      <c r="J252" s="171" t="s">
        <v>449</v>
      </c>
      <c r="K252" s="59">
        <v>110841</v>
      </c>
      <c r="L252" s="171"/>
      <c r="M252" s="171" t="s">
        <v>1166</v>
      </c>
      <c r="N252" s="171" t="s">
        <v>848</v>
      </c>
      <c r="O252" s="60" t="e">
        <f>VLOOKUP(C252,'FIE-licenties'!$B:$C,2,FALSE)</f>
        <v>#N/A</v>
      </c>
      <c r="P252" s="56" t="str">
        <f>VLOOKUP(C252,Ranglijst!B:G,6,FALSE)</f>
        <v>s.v. Delft Fencing Club</v>
      </c>
      <c r="Q252" s="56"/>
      <c r="R252" s="56" t="str">
        <f t="shared" si="19"/>
        <v>XXX</v>
      </c>
      <c r="S252" s="56">
        <f>IF(K252&lt;&gt;"",COUNTIF(aanmeldingen!D:D,schermers!K252),"")</f>
        <v>0</v>
      </c>
      <c r="T252" s="177" t="str">
        <f t="shared" ca="1" si="17"/>
        <v>18+</v>
      </c>
      <c r="U252" s="175"/>
      <c r="V252" s="78">
        <f ca="1">SUMIF(Scheidsbijdrage!B:B,schermers!C252,Scheidsbijdrage!P:P)</f>
        <v>0</v>
      </c>
      <c r="W252" s="175"/>
    </row>
    <row r="253" spans="1:23" x14ac:dyDescent="0.2">
      <c r="A253" s="71">
        <f t="shared" si="15"/>
        <v>252</v>
      </c>
      <c r="B253" s="71" t="str">
        <f t="shared" si="16"/>
        <v>VAN DER POLBep</v>
      </c>
      <c r="C253" s="170">
        <f t="shared" si="18"/>
        <v>101904</v>
      </c>
      <c r="D253" s="171" t="s">
        <v>365</v>
      </c>
      <c r="E253" s="171" t="s">
        <v>366</v>
      </c>
      <c r="F253" s="172" t="s">
        <v>22</v>
      </c>
      <c r="G253" s="171" t="s">
        <v>23</v>
      </c>
      <c r="H253" s="171" t="s">
        <v>28</v>
      </c>
      <c r="I253" s="173">
        <v>12288</v>
      </c>
      <c r="J253" s="171" t="s">
        <v>97</v>
      </c>
      <c r="K253" s="61">
        <v>101904</v>
      </c>
      <c r="L253" s="171" t="s">
        <v>38</v>
      </c>
      <c r="M253" s="171" t="s">
        <v>831</v>
      </c>
      <c r="N253" s="171" t="s">
        <v>831</v>
      </c>
      <c r="O253" s="60" t="e">
        <f>VLOOKUP(C253,'FIE-licenties'!$B:$C,2,FALSE)</f>
        <v>#N/A</v>
      </c>
      <c r="P253" s="56" t="e">
        <f>VLOOKUP(C253,Ranglijst!B:G,6,FALSE)</f>
        <v>#N/A</v>
      </c>
      <c r="Q253" s="56"/>
      <c r="R253" s="56" t="str">
        <f t="shared" si="19"/>
        <v>---</v>
      </c>
      <c r="S253" s="56">
        <f>IF(K253&lt;&gt;"",COUNTIF(aanmeldingen!D:D,schermers!K253),"")</f>
        <v>0</v>
      </c>
      <c r="T253" s="177" t="str">
        <f t="shared" ca="1" si="17"/>
        <v>18+</v>
      </c>
      <c r="U253" s="175"/>
      <c r="V253" s="78">
        <f ca="1">SUMIF(Scheidsbijdrage!B:B,schermers!C253,Scheidsbijdrage!P:P)</f>
        <v>0</v>
      </c>
      <c r="W253" s="175"/>
    </row>
    <row r="254" spans="1:23" x14ac:dyDescent="0.2">
      <c r="A254" s="71">
        <f t="shared" si="15"/>
        <v>253</v>
      </c>
      <c r="B254" s="71" t="str">
        <f t="shared" si="16"/>
        <v>VAN DER VOORTJoren</v>
      </c>
      <c r="C254" s="170">
        <f t="shared" si="18"/>
        <v>0</v>
      </c>
      <c r="D254" s="171" t="s">
        <v>367</v>
      </c>
      <c r="E254" s="171" t="s">
        <v>59</v>
      </c>
      <c r="F254" s="172" t="s">
        <v>22</v>
      </c>
      <c r="G254" s="172" t="s">
        <v>26</v>
      </c>
      <c r="H254" s="171" t="s">
        <v>28</v>
      </c>
      <c r="I254" s="173">
        <v>30662</v>
      </c>
      <c r="J254" s="172"/>
      <c r="K254" s="61"/>
      <c r="L254" s="171"/>
      <c r="M254" s="171" t="s">
        <v>831</v>
      </c>
      <c r="N254" s="171" t="s">
        <v>831</v>
      </c>
      <c r="O254" s="60" t="e">
        <f>VLOOKUP(C254,'FIE-licenties'!$B:$C,2,FALSE)</f>
        <v>#N/A</v>
      </c>
      <c r="P254" s="56" t="e">
        <f>VLOOKUP(C254,Ranglijst!B:G,6,FALSE)</f>
        <v>#N/A</v>
      </c>
      <c r="Q254" s="56"/>
      <c r="R254" s="56" t="str">
        <f t="shared" si="19"/>
        <v>---</v>
      </c>
      <c r="S254" s="56" t="str">
        <f>IF(K254&lt;&gt;"",COUNTIF(aanmeldingen!D:D,schermers!K254),"")</f>
        <v/>
      </c>
      <c r="T254" s="177" t="str">
        <f t="shared" ca="1" si="17"/>
        <v>18+</v>
      </c>
      <c r="U254" s="175"/>
      <c r="V254" s="78">
        <f ca="1">SUMIF(Scheidsbijdrage!B:B,schermers!C254,Scheidsbijdrage!P:P)</f>
        <v>0</v>
      </c>
      <c r="W254" s="175"/>
    </row>
    <row r="255" spans="1:23" ht="15" x14ac:dyDescent="0.25">
      <c r="A255" s="71">
        <f t="shared" si="15"/>
        <v>254</v>
      </c>
      <c r="B255" s="71" t="str">
        <f t="shared" si="16"/>
        <v>VAN DER WEIDERick</v>
      </c>
      <c r="C255" s="170">
        <f t="shared" si="18"/>
        <v>111709</v>
      </c>
      <c r="D255" s="171" t="s">
        <v>638</v>
      </c>
      <c r="E255" s="171" t="s">
        <v>362</v>
      </c>
      <c r="F255" s="171" t="s">
        <v>22</v>
      </c>
      <c r="G255" s="171" t="s">
        <v>26</v>
      </c>
      <c r="H255" s="171" t="s">
        <v>28</v>
      </c>
      <c r="I255" s="173">
        <v>22679</v>
      </c>
      <c r="J255" s="171" t="s">
        <v>433</v>
      </c>
      <c r="K255" s="59">
        <v>111709</v>
      </c>
      <c r="L255" s="171" t="s">
        <v>51</v>
      </c>
      <c r="M255" s="183" t="s">
        <v>1303</v>
      </c>
      <c r="N255" s="171" t="s">
        <v>831</v>
      </c>
      <c r="O255" s="60" t="e">
        <f>VLOOKUP(C255,'FIE-licenties'!$B:$C,2,FALSE)</f>
        <v>#N/A</v>
      </c>
      <c r="P255" s="56" t="str">
        <f>VLOOKUP(C255,Ranglijst!B:G,6,FALSE)</f>
        <v>Schermcentrum Amsterdam</v>
      </c>
      <c r="Q255" s="56"/>
      <c r="R255" s="56" t="str">
        <f t="shared" si="19"/>
        <v>XXX</v>
      </c>
      <c r="S255" s="56">
        <f>IF(K255&lt;&gt;"",COUNTIF(aanmeldingen!D:D,schermers!K255),"")</f>
        <v>2</v>
      </c>
      <c r="T255" s="177" t="str">
        <f t="shared" ca="1" si="17"/>
        <v>18+</v>
      </c>
      <c r="U255" s="175"/>
      <c r="V255" s="78">
        <f ca="1">SUMIF(Scheidsbijdrage!B:B,schermers!C255,Scheidsbijdrage!P:P)</f>
        <v>0</v>
      </c>
      <c r="W255" s="175"/>
    </row>
    <row r="256" spans="1:23" x14ac:dyDescent="0.2">
      <c r="A256" s="71">
        <f t="shared" si="15"/>
        <v>255</v>
      </c>
      <c r="B256" s="71" t="str">
        <f t="shared" si="16"/>
        <v>VAN DER WEIDEJasmijn</v>
      </c>
      <c r="C256" s="170">
        <f t="shared" si="18"/>
        <v>110464</v>
      </c>
      <c r="D256" s="171" t="s">
        <v>638</v>
      </c>
      <c r="E256" s="171" t="s">
        <v>805</v>
      </c>
      <c r="F256" s="171" t="s">
        <v>22</v>
      </c>
      <c r="G256" s="171" t="s">
        <v>23</v>
      </c>
      <c r="H256" s="171" t="s">
        <v>28</v>
      </c>
      <c r="I256" s="173">
        <v>34326</v>
      </c>
      <c r="J256" s="171" t="s">
        <v>433</v>
      </c>
      <c r="K256" s="59">
        <v>110464</v>
      </c>
      <c r="L256" s="171"/>
      <c r="M256" s="171" t="s">
        <v>831</v>
      </c>
      <c r="N256" s="171" t="s">
        <v>831</v>
      </c>
      <c r="O256" s="60" t="e">
        <f>VLOOKUP(C256,'FIE-licenties'!$B:$C,2,FALSE)</f>
        <v>#N/A</v>
      </c>
      <c r="P256" s="56" t="e">
        <f>VLOOKUP(C256,Ranglijst!B:G,6,FALSE)</f>
        <v>#N/A</v>
      </c>
      <c r="Q256" s="56"/>
      <c r="R256" s="56" t="str">
        <f t="shared" si="19"/>
        <v>---</v>
      </c>
      <c r="S256" s="56">
        <f>IF(K256&lt;&gt;"",COUNTIF(aanmeldingen!D:D,schermers!K256),"")</f>
        <v>0</v>
      </c>
      <c r="T256" s="177" t="str">
        <f t="shared" ca="1" si="17"/>
        <v>18+</v>
      </c>
      <c r="U256" s="175"/>
      <c r="V256" s="78">
        <f ca="1">SUMIF(Scheidsbijdrage!B:B,schermers!C256,Scheidsbijdrage!P:P)</f>
        <v>0</v>
      </c>
      <c r="W256" s="175"/>
    </row>
    <row r="257" spans="1:23" x14ac:dyDescent="0.2">
      <c r="A257" s="71">
        <f t="shared" si="15"/>
        <v>256</v>
      </c>
      <c r="B257" s="71" t="str">
        <f t="shared" si="16"/>
        <v>VAN DER ZWANDonovan</v>
      </c>
      <c r="C257" s="170">
        <f t="shared" si="18"/>
        <v>0</v>
      </c>
      <c r="D257" s="171" t="s">
        <v>368</v>
      </c>
      <c r="E257" s="171" t="s">
        <v>369</v>
      </c>
      <c r="F257" s="172" t="s">
        <v>22</v>
      </c>
      <c r="G257" s="172" t="s">
        <v>26</v>
      </c>
      <c r="H257" s="171" t="s">
        <v>28</v>
      </c>
      <c r="I257" s="173">
        <v>30789</v>
      </c>
      <c r="J257" s="172"/>
      <c r="K257" s="61"/>
      <c r="L257" s="171"/>
      <c r="M257" s="171" t="s">
        <v>831</v>
      </c>
      <c r="N257" s="171" t="s">
        <v>831</v>
      </c>
      <c r="O257" s="60" t="e">
        <f>VLOOKUP(C257,'FIE-licenties'!$B:$C,2,FALSE)</f>
        <v>#N/A</v>
      </c>
      <c r="P257" s="56" t="e">
        <f>VLOOKUP(C257,Ranglijst!B:G,6,FALSE)</f>
        <v>#N/A</v>
      </c>
      <c r="Q257" s="56"/>
      <c r="R257" s="56" t="str">
        <f t="shared" si="19"/>
        <v>---</v>
      </c>
      <c r="S257" s="56" t="str">
        <f>IF(K257&lt;&gt;"",COUNTIF(aanmeldingen!D:D,schermers!K257),"")</f>
        <v/>
      </c>
      <c r="T257" s="177" t="str">
        <f t="shared" ca="1" si="17"/>
        <v>18+</v>
      </c>
      <c r="U257" s="175"/>
      <c r="V257" s="78">
        <f ca="1">SUMIF(Scheidsbijdrage!B:B,schermers!C257,Scheidsbijdrage!P:P)</f>
        <v>0</v>
      </c>
      <c r="W257" s="175"/>
    </row>
    <row r="258" spans="1:23" x14ac:dyDescent="0.2">
      <c r="A258" s="71">
        <f t="shared" si="15"/>
        <v>257</v>
      </c>
      <c r="B258" s="71" t="str">
        <f t="shared" si="16"/>
        <v>VAN DIEMENMichiel</v>
      </c>
      <c r="C258" s="170">
        <f t="shared" si="18"/>
        <v>112162</v>
      </c>
      <c r="D258" s="171" t="s">
        <v>624</v>
      </c>
      <c r="E258" s="171" t="s">
        <v>360</v>
      </c>
      <c r="F258" s="171" t="s">
        <v>22</v>
      </c>
      <c r="G258" s="171" t="s">
        <v>26</v>
      </c>
      <c r="H258" s="171" t="s">
        <v>31</v>
      </c>
      <c r="I258" s="173">
        <v>30247</v>
      </c>
      <c r="J258" s="171" t="s">
        <v>132</v>
      </c>
      <c r="K258" s="59">
        <v>112162</v>
      </c>
      <c r="L258" s="171" t="s">
        <v>38</v>
      </c>
      <c r="M258" s="171" t="s">
        <v>1171</v>
      </c>
      <c r="N258" s="171" t="s">
        <v>848</v>
      </c>
      <c r="O258" s="60" t="e">
        <f>VLOOKUP(C258,'FIE-licenties'!$B:$C,2,FALSE)</f>
        <v>#N/A</v>
      </c>
      <c r="P258" s="56" t="str">
        <f>VLOOKUP(C258,Ranglijst!B:G,6,FALSE)</f>
        <v>s.v. Pallós</v>
      </c>
      <c r="Q258" s="56"/>
      <c r="R258" s="56" t="str">
        <f t="shared" si="19"/>
        <v>XXX</v>
      </c>
      <c r="S258" s="56">
        <f>IF(K258&lt;&gt;"",COUNTIF(aanmeldingen!D:D,schermers!K258),"")</f>
        <v>0</v>
      </c>
      <c r="T258" s="177" t="str">
        <f t="shared" ca="1" si="17"/>
        <v>18+</v>
      </c>
      <c r="U258" s="175"/>
      <c r="V258" s="78">
        <f ca="1">SUMIF(Scheidsbijdrage!B:B,schermers!C258,Scheidsbijdrage!P:P)</f>
        <v>0</v>
      </c>
      <c r="W258" s="175"/>
    </row>
    <row r="259" spans="1:23" x14ac:dyDescent="0.2">
      <c r="A259" s="71">
        <f t="shared" ref="A259:A322" si="20">A258+1</f>
        <v>258</v>
      </c>
      <c r="B259" s="71" t="str">
        <f t="shared" ref="B259:B314" si="21">D259&amp;E259</f>
        <v>VAN DONGERENJamie</v>
      </c>
      <c r="C259" s="170">
        <f t="shared" si="18"/>
        <v>107447</v>
      </c>
      <c r="D259" s="171" t="s">
        <v>370</v>
      </c>
      <c r="E259" s="171" t="s">
        <v>371</v>
      </c>
      <c r="F259" s="171" t="s">
        <v>22</v>
      </c>
      <c r="G259" s="171" t="s">
        <v>23</v>
      </c>
      <c r="H259" s="171" t="s">
        <v>31</v>
      </c>
      <c r="J259" s="172" t="s">
        <v>296</v>
      </c>
      <c r="K259" s="61">
        <v>107447</v>
      </c>
      <c r="L259" s="171"/>
      <c r="M259" s="171" t="s">
        <v>831</v>
      </c>
      <c r="N259" s="171" t="s">
        <v>831</v>
      </c>
      <c r="O259" s="60" t="e">
        <f>VLOOKUP(C259,'FIE-licenties'!$B:$C,2,FALSE)</f>
        <v>#N/A</v>
      </c>
      <c r="P259" s="56" t="e">
        <f>VLOOKUP(C259,Ranglijst!B:G,6,FALSE)</f>
        <v>#N/A</v>
      </c>
      <c r="Q259" s="56"/>
      <c r="R259" s="56" t="str">
        <f t="shared" si="19"/>
        <v>---</v>
      </c>
      <c r="S259" s="56">
        <f>IF(K259&lt;&gt;"",COUNTIF(aanmeldingen!D:D,schermers!K259),"")</f>
        <v>0</v>
      </c>
      <c r="T259" s="177" t="str">
        <f t="shared" ref="T259:T322" ca="1" si="22">IF($T$1&gt;I259,"18+","&lt;18")</f>
        <v>18+</v>
      </c>
      <c r="U259" s="175"/>
      <c r="V259" s="78">
        <f ca="1">SUMIF(Scheidsbijdrage!B:B,schermers!C259,Scheidsbijdrage!P:P)</f>
        <v>0</v>
      </c>
      <c r="W259" s="175"/>
    </row>
    <row r="260" spans="1:23" x14ac:dyDescent="0.2">
      <c r="A260" s="71">
        <f t="shared" si="20"/>
        <v>259</v>
      </c>
      <c r="B260" s="71" t="str">
        <f t="shared" si="21"/>
        <v>VAN EGMONDDirk Jan</v>
      </c>
      <c r="C260" s="170">
        <f t="shared" si="18"/>
        <v>108306</v>
      </c>
      <c r="D260" s="171" t="s">
        <v>605</v>
      </c>
      <c r="E260" s="171" t="s">
        <v>603</v>
      </c>
      <c r="F260" s="171" t="s">
        <v>22</v>
      </c>
      <c r="G260" s="171" t="s">
        <v>26</v>
      </c>
      <c r="H260" s="171" t="s">
        <v>28</v>
      </c>
      <c r="I260" s="173">
        <v>34171</v>
      </c>
      <c r="J260" s="171" t="s">
        <v>433</v>
      </c>
      <c r="K260" s="59">
        <v>108306</v>
      </c>
      <c r="L260" s="171" t="s">
        <v>38</v>
      </c>
      <c r="M260" s="119" t="s">
        <v>1280</v>
      </c>
      <c r="N260" s="171" t="s">
        <v>831</v>
      </c>
      <c r="O260" s="60" t="str">
        <f>VLOOKUP(C260,'FIE-licenties'!$B:$C,2,FALSE)</f>
        <v>FIE21071993003</v>
      </c>
      <c r="P260" s="56" t="str">
        <f>VLOOKUP(C260,Ranglijst!B:G,6,FALSE)</f>
        <v>Schermcentrum Amsterdam</v>
      </c>
      <c r="Q260" s="56"/>
      <c r="R260" s="56" t="str">
        <f t="shared" si="19"/>
        <v>XXX</v>
      </c>
      <c r="S260" s="56">
        <f>IF(K260&lt;&gt;"",COUNTIF(aanmeldingen!D:D,schermers!K260),"")</f>
        <v>9</v>
      </c>
      <c r="T260" s="177" t="str">
        <f t="shared" ca="1" si="22"/>
        <v>18+</v>
      </c>
      <c r="U260" s="175">
        <v>43369</v>
      </c>
      <c r="V260" s="78">
        <f ca="1">SUMIF(Scheidsbijdrage!B:B,schermers!C260,Scheidsbijdrage!P:P)</f>
        <v>0</v>
      </c>
      <c r="W260" s="175"/>
    </row>
    <row r="261" spans="1:23" x14ac:dyDescent="0.2">
      <c r="A261" s="71">
        <f t="shared" si="20"/>
        <v>260</v>
      </c>
      <c r="B261" s="71" t="str">
        <f t="shared" si="21"/>
        <v>VAN ERVENAllard</v>
      </c>
      <c r="C261" s="170">
        <f t="shared" si="18"/>
        <v>0</v>
      </c>
      <c r="D261" s="171" t="s">
        <v>372</v>
      </c>
      <c r="E261" s="171" t="s">
        <v>373</v>
      </c>
      <c r="F261" s="172" t="s">
        <v>22</v>
      </c>
      <c r="G261" s="172" t="s">
        <v>26</v>
      </c>
      <c r="H261" s="171" t="s">
        <v>24</v>
      </c>
      <c r="I261" s="173">
        <v>30503</v>
      </c>
      <c r="J261" s="172"/>
      <c r="K261" s="61"/>
      <c r="L261" s="171"/>
      <c r="M261" s="171" t="s">
        <v>831</v>
      </c>
      <c r="N261" s="171" t="s">
        <v>831</v>
      </c>
      <c r="O261" s="60" t="e">
        <f>VLOOKUP(C261,'FIE-licenties'!$B:$C,2,FALSE)</f>
        <v>#N/A</v>
      </c>
      <c r="P261" s="56" t="e">
        <f>VLOOKUP(C261,Ranglijst!B:G,6,FALSE)</f>
        <v>#N/A</v>
      </c>
      <c r="Q261" s="56"/>
      <c r="R261" s="56" t="str">
        <f t="shared" si="19"/>
        <v>---</v>
      </c>
      <c r="S261" s="56" t="str">
        <f>IF(K261&lt;&gt;"",COUNTIF(aanmeldingen!D:D,schermers!K261),"")</f>
        <v/>
      </c>
      <c r="T261" s="177" t="str">
        <f t="shared" ca="1" si="22"/>
        <v>18+</v>
      </c>
      <c r="U261" s="175"/>
      <c r="V261" s="78">
        <f ca="1">SUMIF(Scheidsbijdrage!B:B,schermers!C261,Scheidsbijdrage!P:P)</f>
        <v>0</v>
      </c>
      <c r="W261" s="175"/>
    </row>
    <row r="262" spans="1:23" x14ac:dyDescent="0.2">
      <c r="A262" s="71">
        <f t="shared" si="20"/>
        <v>261</v>
      </c>
      <c r="B262" s="71" t="str">
        <f t="shared" si="21"/>
        <v>VAN ERVENSaskia</v>
      </c>
      <c r="C262" s="170">
        <f t="shared" si="18"/>
        <v>104431</v>
      </c>
      <c r="D262" s="171" t="s">
        <v>372</v>
      </c>
      <c r="E262" s="171" t="s">
        <v>374</v>
      </c>
      <c r="F262" s="172" t="s">
        <v>22</v>
      </c>
      <c r="G262" s="172" t="s">
        <v>23</v>
      </c>
      <c r="H262" s="171" t="s">
        <v>28</v>
      </c>
      <c r="I262" s="173">
        <v>32018</v>
      </c>
      <c r="J262" s="171" t="s">
        <v>433</v>
      </c>
      <c r="K262" s="61">
        <v>104431</v>
      </c>
      <c r="L262" s="171"/>
      <c r="M262" s="171" t="s">
        <v>831</v>
      </c>
      <c r="N262" s="171" t="s">
        <v>831</v>
      </c>
      <c r="O262" s="60" t="e">
        <f>VLOOKUP(C262,'FIE-licenties'!$B:$C,2,FALSE)</f>
        <v>#N/A</v>
      </c>
      <c r="P262" s="56" t="str">
        <f>VLOOKUP(C262,Ranglijst!B:G,6,FALSE)</f>
        <v>Schermcentrum Amsterdam</v>
      </c>
      <c r="Q262" s="56"/>
      <c r="R262" s="56" t="str">
        <f t="shared" si="19"/>
        <v>XXX</v>
      </c>
      <c r="S262" s="56">
        <f>IF(K262&lt;&gt;"",COUNTIF(aanmeldingen!D:D,schermers!K262),"")</f>
        <v>0</v>
      </c>
      <c r="T262" s="177" t="str">
        <f t="shared" ca="1" si="22"/>
        <v>18+</v>
      </c>
      <c r="U262" s="175"/>
      <c r="V262" s="78">
        <f ca="1">SUMIF(Scheidsbijdrage!B:B,schermers!C262,Scheidsbijdrage!P:P)</f>
        <v>0</v>
      </c>
      <c r="W262" s="175"/>
    </row>
    <row r="263" spans="1:23" x14ac:dyDescent="0.2">
      <c r="A263" s="71">
        <f t="shared" si="20"/>
        <v>262</v>
      </c>
      <c r="B263" s="71" t="str">
        <f t="shared" si="21"/>
        <v>VAN GIJLSWIJKLaura</v>
      </c>
      <c r="C263" s="170">
        <f t="shared" si="18"/>
        <v>0</v>
      </c>
      <c r="D263" s="171" t="s">
        <v>375</v>
      </c>
      <c r="E263" s="171" t="s">
        <v>376</v>
      </c>
      <c r="F263" s="172" t="s">
        <v>22</v>
      </c>
      <c r="G263" s="172" t="s">
        <v>23</v>
      </c>
      <c r="H263" s="171" t="s">
        <v>28</v>
      </c>
      <c r="I263" s="173">
        <v>30882</v>
      </c>
      <c r="J263" s="172"/>
      <c r="K263" s="61"/>
      <c r="L263" s="171"/>
      <c r="M263" s="171" t="s">
        <v>831</v>
      </c>
      <c r="N263" s="171" t="s">
        <v>831</v>
      </c>
      <c r="O263" s="60" t="e">
        <f>VLOOKUP(C263,'FIE-licenties'!$B:$C,2,FALSE)</f>
        <v>#N/A</v>
      </c>
      <c r="P263" s="56" t="e">
        <f>VLOOKUP(C263,Ranglijst!B:G,6,FALSE)</f>
        <v>#N/A</v>
      </c>
      <c r="Q263" s="56"/>
      <c r="R263" s="56" t="str">
        <f t="shared" si="19"/>
        <v>---</v>
      </c>
      <c r="S263" s="56" t="str">
        <f>IF(K263&lt;&gt;"",COUNTIF(aanmeldingen!D:D,schermers!K263),"")</f>
        <v/>
      </c>
      <c r="T263" s="177" t="str">
        <f t="shared" ca="1" si="22"/>
        <v>18+</v>
      </c>
      <c r="U263" s="175"/>
      <c r="V263" s="78">
        <f ca="1">SUMIF(Scheidsbijdrage!B:B,schermers!C263,Scheidsbijdrage!P:P)</f>
        <v>0</v>
      </c>
      <c r="W263" s="175"/>
    </row>
    <row r="264" spans="1:23" x14ac:dyDescent="0.2">
      <c r="A264" s="71">
        <f t="shared" si="20"/>
        <v>263</v>
      </c>
      <c r="B264" s="71" t="str">
        <f t="shared" si="21"/>
        <v>VAN HOOGSTRATENMarius</v>
      </c>
      <c r="C264" s="170">
        <f t="shared" si="18"/>
        <v>0</v>
      </c>
      <c r="D264" s="171" t="s">
        <v>377</v>
      </c>
      <c r="E264" s="171" t="s">
        <v>378</v>
      </c>
      <c r="F264" s="172" t="s">
        <v>22</v>
      </c>
      <c r="G264" s="172" t="s">
        <v>26</v>
      </c>
      <c r="H264" s="171" t="s">
        <v>31</v>
      </c>
      <c r="I264" s="173">
        <v>31368</v>
      </c>
      <c r="J264" s="172"/>
      <c r="K264" s="61"/>
      <c r="L264" s="171"/>
      <c r="M264" s="171" t="s">
        <v>831</v>
      </c>
      <c r="N264" s="171" t="s">
        <v>831</v>
      </c>
      <c r="O264" s="60" t="e">
        <f>VLOOKUP(C264,'FIE-licenties'!$B:$C,2,FALSE)</f>
        <v>#N/A</v>
      </c>
      <c r="P264" s="56" t="e">
        <f>VLOOKUP(C264,Ranglijst!B:G,6,FALSE)</f>
        <v>#N/A</v>
      </c>
      <c r="Q264" s="56"/>
      <c r="R264" s="56" t="str">
        <f t="shared" si="19"/>
        <v>---</v>
      </c>
      <c r="S264" s="56" t="str">
        <f>IF(K264&lt;&gt;"",COUNTIF(aanmeldingen!D:D,schermers!K264),"")</f>
        <v/>
      </c>
      <c r="T264" s="177" t="str">
        <f t="shared" ca="1" si="22"/>
        <v>18+</v>
      </c>
      <c r="U264" s="175"/>
      <c r="V264" s="78">
        <f ca="1">SUMIF(Scheidsbijdrage!B:B,schermers!C264,Scheidsbijdrage!P:P)</f>
        <v>0</v>
      </c>
      <c r="W264" s="175"/>
    </row>
    <row r="265" spans="1:23" x14ac:dyDescent="0.2">
      <c r="A265" s="71">
        <f t="shared" si="20"/>
        <v>264</v>
      </c>
      <c r="B265" s="71" t="str">
        <f t="shared" si="21"/>
        <v>VAN LIMMERENReinier</v>
      </c>
      <c r="C265" s="170">
        <f t="shared" si="18"/>
        <v>0</v>
      </c>
      <c r="D265" s="171" t="s">
        <v>379</v>
      </c>
      <c r="E265" s="171" t="s">
        <v>380</v>
      </c>
      <c r="F265" s="172" t="s">
        <v>22</v>
      </c>
      <c r="G265" s="172" t="s">
        <v>26</v>
      </c>
      <c r="H265" s="171" t="s">
        <v>31</v>
      </c>
      <c r="I265" s="173">
        <v>28842</v>
      </c>
      <c r="J265" s="172"/>
      <c r="K265" s="61"/>
      <c r="L265" s="171"/>
      <c r="M265" s="171" t="s">
        <v>831</v>
      </c>
      <c r="N265" s="171" t="s">
        <v>831</v>
      </c>
      <c r="O265" s="60" t="e">
        <f>VLOOKUP(C265,'FIE-licenties'!$B:$C,2,FALSE)</f>
        <v>#N/A</v>
      </c>
      <c r="P265" s="56" t="e">
        <f>VLOOKUP(C265,Ranglijst!B:G,6,FALSE)</f>
        <v>#N/A</v>
      </c>
      <c r="Q265" s="56"/>
      <c r="R265" s="56" t="str">
        <f t="shared" si="19"/>
        <v>---</v>
      </c>
      <c r="S265" s="56" t="str">
        <f>IF(K265&lt;&gt;"",COUNTIF(aanmeldingen!D:D,schermers!K265),"")</f>
        <v/>
      </c>
      <c r="T265" s="177" t="str">
        <f t="shared" ca="1" si="22"/>
        <v>18+</v>
      </c>
      <c r="U265" s="175"/>
      <c r="V265" s="78">
        <f ca="1">SUMIF(Scheidsbijdrage!B:B,schermers!C265,Scheidsbijdrage!P:P)</f>
        <v>0</v>
      </c>
      <c r="W265" s="175"/>
    </row>
    <row r="266" spans="1:23" x14ac:dyDescent="0.2">
      <c r="A266" s="71">
        <f t="shared" si="20"/>
        <v>265</v>
      </c>
      <c r="B266" s="71" t="str">
        <f t="shared" si="21"/>
        <v>VAN LOONNick</v>
      </c>
      <c r="C266" s="170">
        <f t="shared" ref="C266:C314" si="23">K266</f>
        <v>109605</v>
      </c>
      <c r="D266" s="171" t="s">
        <v>381</v>
      </c>
      <c r="E266" s="171" t="s">
        <v>382</v>
      </c>
      <c r="F266" s="171" t="s">
        <v>22</v>
      </c>
      <c r="G266" s="171" t="s">
        <v>26</v>
      </c>
      <c r="H266" s="171" t="s">
        <v>28</v>
      </c>
      <c r="I266" s="173">
        <v>34137</v>
      </c>
      <c r="J266" s="172" t="s">
        <v>453</v>
      </c>
      <c r="K266" s="59">
        <v>109605</v>
      </c>
      <c r="L266" s="171" t="s">
        <v>38</v>
      </c>
      <c r="M266" s="171" t="s">
        <v>831</v>
      </c>
      <c r="N266" s="171" t="s">
        <v>831</v>
      </c>
      <c r="O266" s="60" t="e">
        <f>VLOOKUP(C266,'FIE-licenties'!$B:$C,2,FALSE)</f>
        <v>#N/A</v>
      </c>
      <c r="P266" s="56" t="e">
        <f>VLOOKUP(C266,Ranglijst!B:G,6,FALSE)</f>
        <v>#N/A</v>
      </c>
      <c r="Q266" s="56"/>
      <c r="R266" s="56" t="str">
        <f t="shared" ref="R266:R329" si="24">IFERROR(IF(P266=J266,"","XXX"),"---")</f>
        <v>---</v>
      </c>
      <c r="S266" s="56">
        <f>IF(K266&lt;&gt;"",COUNTIF(aanmeldingen!D:D,schermers!K266),"")</f>
        <v>0</v>
      </c>
      <c r="T266" s="177" t="str">
        <f t="shared" ca="1" si="22"/>
        <v>18+</v>
      </c>
      <c r="U266" s="175"/>
      <c r="V266" s="78">
        <f ca="1">SUMIF(Scheidsbijdrage!B:B,schermers!C266,Scheidsbijdrage!P:P)</f>
        <v>0</v>
      </c>
      <c r="W266" s="175"/>
    </row>
    <row r="267" spans="1:23" x14ac:dyDescent="0.2">
      <c r="A267" s="71">
        <f t="shared" si="20"/>
        <v>266</v>
      </c>
      <c r="B267" s="71" t="str">
        <f t="shared" si="21"/>
        <v>VAN MEERPhilip</v>
      </c>
      <c r="C267" s="170">
        <f t="shared" si="23"/>
        <v>100670</v>
      </c>
      <c r="D267" s="171" t="s">
        <v>383</v>
      </c>
      <c r="E267" s="171" t="s">
        <v>384</v>
      </c>
      <c r="F267" s="172" t="s">
        <v>22</v>
      </c>
      <c r="G267" s="172" t="s">
        <v>26</v>
      </c>
      <c r="H267" s="171" t="s">
        <v>31</v>
      </c>
      <c r="I267" s="173">
        <v>29720</v>
      </c>
      <c r="J267" s="172"/>
      <c r="K267" s="61">
        <v>100670</v>
      </c>
      <c r="L267" s="171"/>
      <c r="M267" s="171" t="s">
        <v>831</v>
      </c>
      <c r="N267" s="171" t="s">
        <v>831</v>
      </c>
      <c r="O267" s="60" t="e">
        <f>VLOOKUP(C267,'FIE-licenties'!$B:$C,2,FALSE)</f>
        <v>#N/A</v>
      </c>
      <c r="P267" s="56" t="e">
        <f>VLOOKUP(C267,Ranglijst!B:G,6,FALSE)</f>
        <v>#N/A</v>
      </c>
      <c r="Q267" s="56"/>
      <c r="R267" s="56" t="str">
        <f t="shared" si="24"/>
        <v>---</v>
      </c>
      <c r="S267" s="56">
        <f>IF(K267&lt;&gt;"",COUNTIF(aanmeldingen!D:D,schermers!K267),"")</f>
        <v>0</v>
      </c>
      <c r="T267" s="177" t="str">
        <f t="shared" ca="1" si="22"/>
        <v>18+</v>
      </c>
      <c r="U267" s="175"/>
      <c r="V267" s="78">
        <f ca="1">SUMIF(Scheidsbijdrage!B:B,schermers!C267,Scheidsbijdrage!P:P)</f>
        <v>0</v>
      </c>
      <c r="W267" s="175"/>
    </row>
    <row r="268" spans="1:23" x14ac:dyDescent="0.2">
      <c r="A268" s="71">
        <f t="shared" si="20"/>
        <v>267</v>
      </c>
      <c r="B268" s="71" t="str">
        <f t="shared" si="21"/>
        <v>VAN OEVERENEdgar</v>
      </c>
      <c r="C268" s="170">
        <f t="shared" si="23"/>
        <v>107624</v>
      </c>
      <c r="D268" s="171" t="s">
        <v>385</v>
      </c>
      <c r="E268" s="171" t="s">
        <v>386</v>
      </c>
      <c r="F268" s="171" t="s">
        <v>22</v>
      </c>
      <c r="G268" s="171" t="s">
        <v>26</v>
      </c>
      <c r="H268" s="171" t="s">
        <v>28</v>
      </c>
      <c r="I268" s="173">
        <v>33347</v>
      </c>
      <c r="J268" s="172" t="s">
        <v>463</v>
      </c>
      <c r="K268" s="61">
        <v>107624</v>
      </c>
      <c r="L268" s="171"/>
      <c r="M268" s="171" t="s">
        <v>831</v>
      </c>
      <c r="N268" s="171" t="s">
        <v>831</v>
      </c>
      <c r="O268" s="60" t="e">
        <f>VLOOKUP(C268,'FIE-licenties'!$B:$C,2,FALSE)</f>
        <v>#N/A</v>
      </c>
      <c r="P268" s="56" t="e">
        <f>VLOOKUP(C268,Ranglijst!B:G,6,FALSE)</f>
        <v>#N/A</v>
      </c>
      <c r="Q268" s="56"/>
      <c r="R268" s="56" t="str">
        <f t="shared" si="24"/>
        <v>---</v>
      </c>
      <c r="S268" s="56">
        <f>IF(K268&lt;&gt;"",COUNTIF(aanmeldingen!D:D,schermers!K268),"")</f>
        <v>0</v>
      </c>
      <c r="T268" s="177" t="str">
        <f t="shared" ca="1" si="22"/>
        <v>18+</v>
      </c>
      <c r="U268" s="175"/>
      <c r="V268" s="78">
        <f ca="1">SUMIF(Scheidsbijdrage!B:B,schermers!C268,Scheidsbijdrage!P:P)</f>
        <v>0</v>
      </c>
      <c r="W268" s="175"/>
    </row>
    <row r="269" spans="1:23" x14ac:dyDescent="0.2">
      <c r="A269" s="71">
        <f t="shared" si="20"/>
        <v>268</v>
      </c>
      <c r="B269" s="71" t="str">
        <f t="shared" si="21"/>
        <v>VAN OORSCHOTBart</v>
      </c>
      <c r="C269" s="170">
        <f t="shared" si="23"/>
        <v>0</v>
      </c>
      <c r="D269" s="171" t="s">
        <v>387</v>
      </c>
      <c r="E269" s="171" t="s">
        <v>388</v>
      </c>
      <c r="F269" s="172" t="s">
        <v>22</v>
      </c>
      <c r="G269" s="172" t="s">
        <v>26</v>
      </c>
      <c r="H269" s="171" t="s">
        <v>24</v>
      </c>
      <c r="J269" s="172"/>
      <c r="K269" s="61"/>
      <c r="L269" s="171"/>
      <c r="M269" s="171" t="s">
        <v>831</v>
      </c>
      <c r="N269" s="171" t="s">
        <v>831</v>
      </c>
      <c r="O269" s="60" t="e">
        <f>VLOOKUP(C269,'FIE-licenties'!$B:$C,2,FALSE)</f>
        <v>#N/A</v>
      </c>
      <c r="P269" s="56" t="e">
        <f>VLOOKUP(C269,Ranglijst!B:G,6,FALSE)</f>
        <v>#N/A</v>
      </c>
      <c r="Q269" s="56"/>
      <c r="R269" s="56" t="str">
        <f t="shared" si="24"/>
        <v>---</v>
      </c>
      <c r="S269" s="56" t="str">
        <f>IF(K269&lt;&gt;"",COUNTIF(aanmeldingen!D:D,schermers!K269),"")</f>
        <v/>
      </c>
      <c r="T269" s="177" t="str">
        <f t="shared" ca="1" si="22"/>
        <v>18+</v>
      </c>
      <c r="U269" s="175"/>
      <c r="V269" s="78">
        <f ca="1">SUMIF(Scheidsbijdrage!B:B,schermers!C269,Scheidsbijdrage!P:P)</f>
        <v>0</v>
      </c>
      <c r="W269" s="175"/>
    </row>
    <row r="270" spans="1:23" x14ac:dyDescent="0.2">
      <c r="A270" s="71">
        <f t="shared" si="20"/>
        <v>269</v>
      </c>
      <c r="B270" s="71" t="str">
        <f t="shared" si="21"/>
        <v>VAN OORSCHOTNiek</v>
      </c>
      <c r="C270" s="170">
        <f t="shared" si="23"/>
        <v>0</v>
      </c>
      <c r="D270" s="171" t="s">
        <v>387</v>
      </c>
      <c r="E270" s="171" t="s">
        <v>389</v>
      </c>
      <c r="F270" s="172" t="s">
        <v>22</v>
      </c>
      <c r="G270" s="172" t="s">
        <v>26</v>
      </c>
      <c r="H270" s="171" t="s">
        <v>24</v>
      </c>
      <c r="I270" s="173">
        <v>32176</v>
      </c>
      <c r="J270" s="172"/>
      <c r="K270" s="61"/>
      <c r="L270" s="171"/>
      <c r="M270" s="171" t="s">
        <v>831</v>
      </c>
      <c r="N270" s="171" t="s">
        <v>831</v>
      </c>
      <c r="O270" s="60" t="e">
        <f>VLOOKUP(C270,'FIE-licenties'!$B:$C,2,FALSE)</f>
        <v>#N/A</v>
      </c>
      <c r="P270" s="56" t="e">
        <f>VLOOKUP(C270,Ranglijst!B:G,6,FALSE)</f>
        <v>#N/A</v>
      </c>
      <c r="Q270" s="56"/>
      <c r="R270" s="56" t="str">
        <f t="shared" si="24"/>
        <v>---</v>
      </c>
      <c r="S270" s="56" t="str">
        <f>IF(K270&lt;&gt;"",COUNTIF(aanmeldingen!D:D,schermers!K270),"")</f>
        <v/>
      </c>
      <c r="T270" s="177" t="str">
        <f t="shared" ca="1" si="22"/>
        <v>18+</v>
      </c>
      <c r="U270" s="175"/>
      <c r="V270" s="78">
        <f ca="1">SUMIF(Scheidsbijdrage!B:B,schermers!C270,Scheidsbijdrage!P:P)</f>
        <v>0</v>
      </c>
      <c r="W270" s="175"/>
    </row>
    <row r="271" spans="1:23" x14ac:dyDescent="0.2">
      <c r="A271" s="71">
        <f t="shared" si="20"/>
        <v>270</v>
      </c>
      <c r="B271" s="71" t="str">
        <f t="shared" si="21"/>
        <v>VAN OUDENALLENDaniel</v>
      </c>
      <c r="C271" s="170">
        <f t="shared" si="23"/>
        <v>109806</v>
      </c>
      <c r="D271" s="171" t="s">
        <v>434</v>
      </c>
      <c r="E271" s="171" t="s">
        <v>248</v>
      </c>
      <c r="F271" s="171" t="s">
        <v>22</v>
      </c>
      <c r="G271" s="171" t="s">
        <v>26</v>
      </c>
      <c r="H271" s="171" t="s">
        <v>28</v>
      </c>
      <c r="I271" s="173">
        <v>34161</v>
      </c>
      <c r="J271" s="172" t="s">
        <v>453</v>
      </c>
      <c r="K271" s="59">
        <v>109806</v>
      </c>
      <c r="L271" s="171" t="s">
        <v>38</v>
      </c>
      <c r="M271" s="171" t="s">
        <v>831</v>
      </c>
      <c r="N271" s="171" t="s">
        <v>831</v>
      </c>
      <c r="O271" s="60" t="e">
        <f>VLOOKUP(C271,'FIE-licenties'!$B:$C,2,FALSE)</f>
        <v>#N/A</v>
      </c>
      <c r="P271" s="56" t="e">
        <f>VLOOKUP(C271,Ranglijst!B:G,6,FALSE)</f>
        <v>#N/A</v>
      </c>
      <c r="Q271" s="56"/>
      <c r="R271" s="56" t="str">
        <f t="shared" si="24"/>
        <v>---</v>
      </c>
      <c r="S271" s="56">
        <f>IF(K271&lt;&gt;"",COUNTIF(aanmeldingen!D:D,schermers!K271),"")</f>
        <v>0</v>
      </c>
      <c r="T271" s="177" t="str">
        <f t="shared" ca="1" si="22"/>
        <v>18+</v>
      </c>
      <c r="U271" s="175"/>
      <c r="V271" s="78">
        <f ca="1">SUMIF(Scheidsbijdrage!B:B,schermers!C271,Scheidsbijdrage!P:P)</f>
        <v>0</v>
      </c>
      <c r="W271" s="175"/>
    </row>
    <row r="272" spans="1:23" x14ac:dyDescent="0.2">
      <c r="A272" s="71">
        <f t="shared" si="20"/>
        <v>271</v>
      </c>
      <c r="B272" s="71" t="str">
        <f t="shared" si="21"/>
        <v>VAN RESTBerna</v>
      </c>
      <c r="C272" s="170">
        <f t="shared" si="23"/>
        <v>0</v>
      </c>
      <c r="D272" s="171" t="s">
        <v>390</v>
      </c>
      <c r="E272" s="171" t="s">
        <v>391</v>
      </c>
      <c r="F272" s="172" t="s">
        <v>22</v>
      </c>
      <c r="G272" s="172" t="s">
        <v>23</v>
      </c>
      <c r="H272" s="171" t="s">
        <v>28</v>
      </c>
      <c r="I272" s="173">
        <v>16412</v>
      </c>
      <c r="J272" s="172"/>
      <c r="K272" s="61"/>
      <c r="L272" s="171"/>
      <c r="M272" s="171" t="s">
        <v>831</v>
      </c>
      <c r="N272" s="171" t="s">
        <v>831</v>
      </c>
      <c r="O272" s="60" t="e">
        <f>VLOOKUP(C272,'FIE-licenties'!$B:$C,2,FALSE)</f>
        <v>#N/A</v>
      </c>
      <c r="P272" s="56" t="e">
        <f>VLOOKUP(C272,Ranglijst!B:G,6,FALSE)</f>
        <v>#N/A</v>
      </c>
      <c r="Q272" s="56"/>
      <c r="R272" s="56" t="str">
        <f t="shared" si="24"/>
        <v>---</v>
      </c>
      <c r="S272" s="56" t="str">
        <f>IF(K272&lt;&gt;"",COUNTIF(aanmeldingen!D:D,schermers!K272),"")</f>
        <v/>
      </c>
      <c r="T272" s="177" t="str">
        <f t="shared" ca="1" si="22"/>
        <v>18+</v>
      </c>
      <c r="U272" s="175"/>
      <c r="V272" s="78">
        <f ca="1">SUMIF(Scheidsbijdrage!B:B,schermers!C272,Scheidsbijdrage!P:P)</f>
        <v>0</v>
      </c>
      <c r="W272" s="175"/>
    </row>
    <row r="273" spans="1:23" x14ac:dyDescent="0.2">
      <c r="A273" s="71">
        <f t="shared" si="20"/>
        <v>272</v>
      </c>
      <c r="B273" s="71" t="str">
        <f t="shared" si="21"/>
        <v>VAN SEVENTERPieter</v>
      </c>
      <c r="C273" s="170">
        <f t="shared" si="23"/>
        <v>101252</v>
      </c>
      <c r="D273" s="171" t="s">
        <v>392</v>
      </c>
      <c r="E273" s="171" t="s">
        <v>68</v>
      </c>
      <c r="F273" s="172" t="s">
        <v>22</v>
      </c>
      <c r="G273" s="172" t="s">
        <v>26</v>
      </c>
      <c r="H273" s="171" t="s">
        <v>31</v>
      </c>
      <c r="I273" s="173">
        <v>15876</v>
      </c>
      <c r="J273" s="171" t="s">
        <v>97</v>
      </c>
      <c r="K273" s="61">
        <v>101252</v>
      </c>
      <c r="L273" s="171"/>
      <c r="M273" s="171" t="s">
        <v>1132</v>
      </c>
      <c r="N273" s="171" t="s">
        <v>848</v>
      </c>
      <c r="O273" s="60" t="e">
        <f>VLOOKUP(C273,'FIE-licenties'!$B:$C,2,FALSE)</f>
        <v>#N/A</v>
      </c>
      <c r="P273" s="56" t="e">
        <f>VLOOKUP(C273,Ranglijst!B:G,6,FALSE)</f>
        <v>#N/A</v>
      </c>
      <c r="Q273" s="56"/>
      <c r="R273" s="56" t="str">
        <f t="shared" si="24"/>
        <v>---</v>
      </c>
      <c r="S273" s="56">
        <f>IF(K273&lt;&gt;"",COUNTIF(aanmeldingen!D:D,schermers!K273),"")</f>
        <v>0</v>
      </c>
      <c r="T273" s="177" t="str">
        <f t="shared" ca="1" si="22"/>
        <v>18+</v>
      </c>
      <c r="U273" s="175"/>
      <c r="V273" s="78">
        <f ca="1">SUMIF(Scheidsbijdrage!B:B,schermers!C273,Scheidsbijdrage!P:P)</f>
        <v>0</v>
      </c>
      <c r="W273" s="175"/>
    </row>
    <row r="274" spans="1:23" x14ac:dyDescent="0.2">
      <c r="A274" s="71">
        <f t="shared" si="20"/>
        <v>273</v>
      </c>
      <c r="B274" s="71" t="str">
        <f t="shared" si="21"/>
        <v>VAN STRAALENHessel</v>
      </c>
      <c r="C274" s="170">
        <f t="shared" si="23"/>
        <v>108588</v>
      </c>
      <c r="D274" s="171" t="s">
        <v>604</v>
      </c>
      <c r="E274" s="171" t="s">
        <v>602</v>
      </c>
      <c r="F274" s="171" t="s">
        <v>22</v>
      </c>
      <c r="G274" s="171" t="s">
        <v>26</v>
      </c>
      <c r="H274" s="171" t="s">
        <v>28</v>
      </c>
      <c r="I274" s="173">
        <v>34028</v>
      </c>
      <c r="J274" s="171" t="s">
        <v>1261</v>
      </c>
      <c r="K274" s="59">
        <v>108588</v>
      </c>
      <c r="L274" s="171" t="s">
        <v>38</v>
      </c>
      <c r="M274" s="171" t="s">
        <v>831</v>
      </c>
      <c r="N274" s="171" t="s">
        <v>831</v>
      </c>
      <c r="O274" s="60" t="e">
        <f>VLOOKUP(C274,'FIE-licenties'!$B:$C,2,FALSE)</f>
        <v>#N/A</v>
      </c>
      <c r="P274" s="56" t="e">
        <f>VLOOKUP(C274,Ranglijst!B:G,6,FALSE)</f>
        <v>#N/A</v>
      </c>
      <c r="Q274" s="56"/>
      <c r="R274" s="56" t="str">
        <f t="shared" si="24"/>
        <v>---</v>
      </c>
      <c r="S274" s="56">
        <f>IF(K274&lt;&gt;"",COUNTIF(aanmeldingen!D:D,schermers!K274),"")</f>
        <v>0</v>
      </c>
      <c r="T274" s="177" t="str">
        <f t="shared" ca="1" si="22"/>
        <v>18+</v>
      </c>
      <c r="U274" s="175"/>
      <c r="V274" s="78">
        <f ca="1">SUMIF(Scheidsbijdrage!B:B,schermers!C274,Scheidsbijdrage!P:P)</f>
        <v>0</v>
      </c>
      <c r="W274" s="175"/>
    </row>
    <row r="275" spans="1:23" x14ac:dyDescent="0.2">
      <c r="A275" s="71">
        <f t="shared" si="20"/>
        <v>274</v>
      </c>
      <c r="B275" s="71" t="str">
        <f t="shared" si="21"/>
        <v>VAN 'T KLOOSTERNadia</v>
      </c>
      <c r="C275" s="170">
        <f t="shared" si="23"/>
        <v>110365</v>
      </c>
      <c r="D275" s="171" t="s">
        <v>808</v>
      </c>
      <c r="E275" s="171" t="s">
        <v>807</v>
      </c>
      <c r="F275" s="171" t="s">
        <v>22</v>
      </c>
      <c r="G275" s="171" t="s">
        <v>23</v>
      </c>
      <c r="H275" s="171" t="s">
        <v>28</v>
      </c>
      <c r="I275" s="173">
        <v>35900</v>
      </c>
      <c r="J275" s="171" t="s">
        <v>433</v>
      </c>
      <c r="K275" s="59">
        <v>110365</v>
      </c>
      <c r="L275" s="171"/>
      <c r="M275" s="171" t="s">
        <v>831</v>
      </c>
      <c r="N275" s="171" t="s">
        <v>831</v>
      </c>
      <c r="O275" s="60" t="e">
        <f>VLOOKUP(C275,'FIE-licenties'!$B:$C,2,FALSE)</f>
        <v>#N/A</v>
      </c>
      <c r="P275" s="56" t="e">
        <f>VLOOKUP(C275,Ranglijst!B:G,6,FALSE)</f>
        <v>#N/A</v>
      </c>
      <c r="Q275" s="56"/>
      <c r="R275" s="56" t="str">
        <f t="shared" si="24"/>
        <v>---</v>
      </c>
      <c r="S275" s="56">
        <f>IF(K275&lt;&gt;"",COUNTIF(aanmeldingen!D:D,schermers!K275),"")</f>
        <v>0</v>
      </c>
      <c r="T275" s="177" t="str">
        <f t="shared" ca="1" si="22"/>
        <v>18+</v>
      </c>
      <c r="U275" s="175"/>
      <c r="V275" s="78">
        <f ca="1">SUMIF(Scheidsbijdrage!B:B,schermers!C275,Scheidsbijdrage!P:P)</f>
        <v>0</v>
      </c>
      <c r="W275" s="175"/>
    </row>
    <row r="276" spans="1:23" x14ac:dyDescent="0.2">
      <c r="A276" s="71">
        <f t="shared" si="20"/>
        <v>275</v>
      </c>
      <c r="B276" s="71" t="str">
        <f t="shared" si="21"/>
        <v>VAN THOORFitzgerald</v>
      </c>
      <c r="C276" s="170">
        <f t="shared" si="23"/>
        <v>0</v>
      </c>
      <c r="D276" s="171" t="s">
        <v>393</v>
      </c>
      <c r="E276" s="171" t="s">
        <v>394</v>
      </c>
      <c r="F276" s="172" t="s">
        <v>22</v>
      </c>
      <c r="G276" s="172" t="s">
        <v>26</v>
      </c>
      <c r="H276" s="171" t="s">
        <v>31</v>
      </c>
      <c r="I276" s="173">
        <v>25740</v>
      </c>
      <c r="J276" s="172"/>
      <c r="K276" s="61"/>
      <c r="L276" s="171"/>
      <c r="M276" s="171" t="s">
        <v>831</v>
      </c>
      <c r="N276" s="171" t="s">
        <v>831</v>
      </c>
      <c r="O276" s="60" t="e">
        <f>VLOOKUP(C276,'FIE-licenties'!$B:$C,2,FALSE)</f>
        <v>#N/A</v>
      </c>
      <c r="P276" s="56" t="e">
        <f>VLOOKUP(C276,Ranglijst!B:G,6,FALSE)</f>
        <v>#N/A</v>
      </c>
      <c r="Q276" s="56"/>
      <c r="R276" s="56" t="str">
        <f t="shared" si="24"/>
        <v>---</v>
      </c>
      <c r="S276" s="56" t="str">
        <f>IF(K276&lt;&gt;"",COUNTIF(aanmeldingen!D:D,schermers!K276),"")</f>
        <v/>
      </c>
      <c r="T276" s="177" t="str">
        <f t="shared" ca="1" si="22"/>
        <v>18+</v>
      </c>
      <c r="U276" s="175"/>
      <c r="V276" s="78">
        <f ca="1">SUMIF(Scheidsbijdrage!B:B,schermers!C276,Scheidsbijdrage!P:P)</f>
        <v>0</v>
      </c>
      <c r="W276" s="175"/>
    </row>
    <row r="277" spans="1:23" x14ac:dyDescent="0.2">
      <c r="A277" s="71">
        <f t="shared" si="20"/>
        <v>276</v>
      </c>
      <c r="B277" s="71" t="str">
        <f t="shared" si="21"/>
        <v>VAN TILBert</v>
      </c>
      <c r="C277" s="170">
        <f t="shared" si="23"/>
        <v>102747</v>
      </c>
      <c r="D277" s="171" t="s">
        <v>766</v>
      </c>
      <c r="E277" s="171" t="s">
        <v>751</v>
      </c>
      <c r="F277" s="171" t="s">
        <v>22</v>
      </c>
      <c r="G277" s="171" t="s">
        <v>26</v>
      </c>
      <c r="H277" s="171" t="s">
        <v>24</v>
      </c>
      <c r="I277" s="173">
        <v>21040</v>
      </c>
      <c r="J277" s="171" t="s">
        <v>433</v>
      </c>
      <c r="K277" s="59">
        <v>102747</v>
      </c>
      <c r="L277" s="171"/>
      <c r="M277" s="171" t="s">
        <v>831</v>
      </c>
      <c r="N277" s="171" t="s">
        <v>831</v>
      </c>
      <c r="O277" s="60" t="e">
        <f>VLOOKUP(C277,'FIE-licenties'!$B:$C,2,FALSE)</f>
        <v>#N/A</v>
      </c>
      <c r="P277" s="56" t="str">
        <f>VLOOKUP(C277,Ranglijst!B:G,6,FALSE)</f>
        <v>Schermcentrum Amsterdam</v>
      </c>
      <c r="Q277" s="56"/>
      <c r="R277" s="56" t="str">
        <f t="shared" si="24"/>
        <v>XXX</v>
      </c>
      <c r="S277" s="56">
        <f>IF(K277&lt;&gt;"",COUNTIF(aanmeldingen!D:D,schermers!K277),"")</f>
        <v>0</v>
      </c>
      <c r="T277" s="177" t="str">
        <f t="shared" ca="1" si="22"/>
        <v>18+</v>
      </c>
      <c r="U277" s="175"/>
      <c r="V277" s="78">
        <f ca="1">SUMIF(Scheidsbijdrage!B:B,schermers!C277,Scheidsbijdrage!P:P)</f>
        <v>0</v>
      </c>
      <c r="W277" s="175"/>
    </row>
    <row r="278" spans="1:23" x14ac:dyDescent="0.2">
      <c r="A278" s="71">
        <f t="shared" si="20"/>
        <v>277</v>
      </c>
      <c r="B278" s="71" t="str">
        <f t="shared" si="21"/>
        <v>VAN TOLJim</v>
      </c>
      <c r="C278" s="170">
        <f t="shared" si="23"/>
        <v>107011</v>
      </c>
      <c r="D278" s="171" t="s">
        <v>395</v>
      </c>
      <c r="E278" s="171" t="s">
        <v>396</v>
      </c>
      <c r="F278" s="172" t="s">
        <v>22</v>
      </c>
      <c r="G278" s="172" t="s">
        <v>26</v>
      </c>
      <c r="H278" s="171" t="s">
        <v>28</v>
      </c>
      <c r="I278" s="173">
        <v>33171</v>
      </c>
      <c r="J278" s="171" t="s">
        <v>455</v>
      </c>
      <c r="K278" s="61">
        <v>107011</v>
      </c>
      <c r="L278" s="171" t="s">
        <v>51</v>
      </c>
      <c r="M278" s="171" t="s">
        <v>831</v>
      </c>
      <c r="N278" s="171" t="s">
        <v>831</v>
      </c>
      <c r="O278" s="60" t="e">
        <f>VLOOKUP(C278,'FIE-licenties'!$B:$C,2,FALSE)</f>
        <v>#N/A</v>
      </c>
      <c r="P278" s="56" t="e">
        <f>VLOOKUP(C278,Ranglijst!B:G,6,FALSE)</f>
        <v>#N/A</v>
      </c>
      <c r="Q278" s="56"/>
      <c r="R278" s="56" t="str">
        <f t="shared" si="24"/>
        <v>---</v>
      </c>
      <c r="S278" s="56">
        <f>IF(K278&lt;&gt;"",COUNTIF(aanmeldingen!D:D,schermers!K278),"")</f>
        <v>0</v>
      </c>
      <c r="T278" s="177" t="str">
        <f t="shared" ca="1" si="22"/>
        <v>18+</v>
      </c>
      <c r="U278" s="175"/>
      <c r="V278" s="78">
        <f ca="1">SUMIF(Scheidsbijdrage!B:B,schermers!C278,Scheidsbijdrage!P:P)</f>
        <v>0</v>
      </c>
      <c r="W278" s="175"/>
    </row>
    <row r="279" spans="1:23" x14ac:dyDescent="0.2">
      <c r="A279" s="71">
        <f t="shared" si="20"/>
        <v>278</v>
      </c>
      <c r="B279" s="71" t="str">
        <f t="shared" si="21"/>
        <v>VAN UITERTMoniek</v>
      </c>
      <c r="C279" s="170">
        <f t="shared" si="23"/>
        <v>108336</v>
      </c>
      <c r="D279" s="171" t="s">
        <v>397</v>
      </c>
      <c r="E279" s="171" t="s">
        <v>398</v>
      </c>
      <c r="F279" s="171" t="s">
        <v>22</v>
      </c>
      <c r="G279" s="171" t="s">
        <v>23</v>
      </c>
      <c r="H279" s="171" t="s">
        <v>28</v>
      </c>
      <c r="I279" s="173">
        <v>33095</v>
      </c>
      <c r="J279" s="172" t="s">
        <v>97</v>
      </c>
      <c r="K279" s="61">
        <v>108336</v>
      </c>
      <c r="L279" s="171" t="s">
        <v>38</v>
      </c>
      <c r="M279" s="171" t="s">
        <v>831</v>
      </c>
      <c r="N279" s="171" t="s">
        <v>831</v>
      </c>
      <c r="O279" s="60" t="e">
        <f>VLOOKUP(C279,'FIE-licenties'!$B:$C,2,FALSE)</f>
        <v>#N/A</v>
      </c>
      <c r="P279" s="56" t="e">
        <f>VLOOKUP(C279,Ranglijst!B:G,6,FALSE)</f>
        <v>#N/A</v>
      </c>
      <c r="Q279" s="56"/>
      <c r="R279" s="56" t="str">
        <f t="shared" si="24"/>
        <v>---</v>
      </c>
      <c r="S279" s="56">
        <f>IF(K279&lt;&gt;"",COUNTIF(aanmeldingen!D:D,schermers!K279),"")</f>
        <v>0</v>
      </c>
      <c r="T279" s="177" t="str">
        <f t="shared" ca="1" si="22"/>
        <v>18+</v>
      </c>
      <c r="U279" s="175"/>
      <c r="V279" s="78">
        <f ca="1">SUMIF(Scheidsbijdrage!B:B,schermers!C279,Scheidsbijdrage!P:P)</f>
        <v>0</v>
      </c>
      <c r="W279" s="175"/>
    </row>
    <row r="280" spans="1:23" x14ac:dyDescent="0.2">
      <c r="A280" s="71">
        <f t="shared" si="20"/>
        <v>279</v>
      </c>
      <c r="B280" s="71" t="str">
        <f t="shared" si="21"/>
        <v>VAN UITERTBastiaan</v>
      </c>
      <c r="C280" s="170">
        <f t="shared" si="23"/>
        <v>110471</v>
      </c>
      <c r="D280" s="171" t="s">
        <v>397</v>
      </c>
      <c r="E280" s="171" t="s">
        <v>787</v>
      </c>
      <c r="F280" s="171" t="s">
        <v>22</v>
      </c>
      <c r="G280" s="171" t="s">
        <v>26</v>
      </c>
      <c r="H280" s="171" t="s">
        <v>28</v>
      </c>
      <c r="I280" s="173">
        <v>35269</v>
      </c>
      <c r="J280" s="171" t="s">
        <v>788</v>
      </c>
      <c r="K280" s="59">
        <v>110471</v>
      </c>
      <c r="L280" s="171"/>
      <c r="M280" s="171" t="s">
        <v>831</v>
      </c>
      <c r="N280" s="171" t="s">
        <v>831</v>
      </c>
      <c r="O280" s="60" t="e">
        <f>VLOOKUP(C280,'FIE-licenties'!$B:$C,2,FALSE)</f>
        <v>#N/A</v>
      </c>
      <c r="P280" s="56" t="e">
        <f>VLOOKUP(C280,Ranglijst!B:G,6,FALSE)</f>
        <v>#N/A</v>
      </c>
      <c r="Q280" s="56"/>
      <c r="R280" s="56" t="str">
        <f t="shared" si="24"/>
        <v>---</v>
      </c>
      <c r="S280" s="56">
        <f>IF(K280&lt;&gt;"",COUNTIF(aanmeldingen!D:D,schermers!K280),"")</f>
        <v>0</v>
      </c>
      <c r="T280" s="177" t="str">
        <f t="shared" ca="1" si="22"/>
        <v>18+</v>
      </c>
      <c r="U280" s="175"/>
      <c r="V280" s="78">
        <f ca="1">SUMIF(Scheidsbijdrage!B:B,schermers!C280,Scheidsbijdrage!P:P)</f>
        <v>0</v>
      </c>
      <c r="W280" s="175"/>
    </row>
    <row r="281" spans="1:23" x14ac:dyDescent="0.2">
      <c r="A281" s="71">
        <f t="shared" si="20"/>
        <v>280</v>
      </c>
      <c r="B281" s="71" t="str">
        <f t="shared" si="21"/>
        <v>VAN VEENTjeerd</v>
      </c>
      <c r="C281" s="170">
        <f t="shared" si="23"/>
        <v>108538</v>
      </c>
      <c r="D281" s="171" t="s">
        <v>721</v>
      </c>
      <c r="E281" s="171" t="s">
        <v>720</v>
      </c>
      <c r="F281" s="171" t="s">
        <v>22</v>
      </c>
      <c r="G281" s="171" t="s">
        <v>26</v>
      </c>
      <c r="H281" s="171" t="s">
        <v>28</v>
      </c>
      <c r="I281" s="173">
        <v>33754</v>
      </c>
      <c r="J281" s="171" t="s">
        <v>32</v>
      </c>
      <c r="K281" s="59">
        <v>108538</v>
      </c>
      <c r="L281" s="171" t="s">
        <v>38</v>
      </c>
      <c r="M281" s="171" t="s">
        <v>831</v>
      </c>
      <c r="N281" s="171" t="s">
        <v>831</v>
      </c>
      <c r="O281" s="60" t="e">
        <f>VLOOKUP(C281,'FIE-licenties'!$B:$C,2,FALSE)</f>
        <v>#N/A</v>
      </c>
      <c r="P281" s="56" t="e">
        <f>VLOOKUP(C281,Ranglijst!B:G,6,FALSE)</f>
        <v>#N/A</v>
      </c>
      <c r="Q281" s="56"/>
      <c r="R281" s="56" t="str">
        <f t="shared" si="24"/>
        <v>---</v>
      </c>
      <c r="S281" s="56">
        <f>IF(K281&lt;&gt;"",COUNTIF(aanmeldingen!D:D,schermers!K281),"")</f>
        <v>0</v>
      </c>
      <c r="T281" s="177" t="str">
        <f t="shared" ca="1" si="22"/>
        <v>18+</v>
      </c>
      <c r="U281" s="175"/>
      <c r="V281" s="78">
        <f ca="1">SUMIF(Scheidsbijdrage!B:B,schermers!C281,Scheidsbijdrage!P:P)</f>
        <v>0</v>
      </c>
      <c r="W281" s="175"/>
    </row>
    <row r="282" spans="1:23" x14ac:dyDescent="0.2">
      <c r="A282" s="71">
        <f t="shared" si="20"/>
        <v>281</v>
      </c>
      <c r="B282" s="71" t="str">
        <f t="shared" si="21"/>
        <v>VAN VUUREBonnie</v>
      </c>
      <c r="C282" s="170">
        <f t="shared" si="23"/>
        <v>0</v>
      </c>
      <c r="D282" s="171" t="s">
        <v>399</v>
      </c>
      <c r="E282" s="171" t="s">
        <v>400</v>
      </c>
      <c r="F282" s="172" t="s">
        <v>22</v>
      </c>
      <c r="G282" s="172" t="s">
        <v>23</v>
      </c>
      <c r="H282" s="171" t="s">
        <v>31</v>
      </c>
      <c r="I282" s="173">
        <v>31603</v>
      </c>
      <c r="J282" s="172"/>
      <c r="K282" s="61"/>
      <c r="L282" s="171"/>
      <c r="M282" s="171" t="s">
        <v>831</v>
      </c>
      <c r="N282" s="171" t="s">
        <v>831</v>
      </c>
      <c r="O282" s="60" t="e">
        <f>VLOOKUP(C282,'FIE-licenties'!$B:$C,2,FALSE)</f>
        <v>#N/A</v>
      </c>
      <c r="P282" s="56" t="e">
        <f>VLOOKUP(C282,Ranglijst!B:G,6,FALSE)</f>
        <v>#N/A</v>
      </c>
      <c r="Q282" s="56"/>
      <c r="R282" s="56" t="str">
        <f t="shared" si="24"/>
        <v>---</v>
      </c>
      <c r="S282" s="56" t="str">
        <f>IF(K282&lt;&gt;"",COUNTIF(aanmeldingen!D:D,schermers!K282),"")</f>
        <v/>
      </c>
      <c r="T282" s="177" t="str">
        <f t="shared" ca="1" si="22"/>
        <v>18+</v>
      </c>
      <c r="U282" s="175"/>
      <c r="V282" s="78">
        <f ca="1">SUMIF(Scheidsbijdrage!B:B,schermers!C282,Scheidsbijdrage!P:P)</f>
        <v>0</v>
      </c>
      <c r="W282" s="175"/>
    </row>
    <row r="283" spans="1:23" x14ac:dyDescent="0.2">
      <c r="A283" s="71">
        <f t="shared" si="20"/>
        <v>282</v>
      </c>
      <c r="B283" s="71" t="str">
        <f t="shared" si="21"/>
        <v>VAN WIJNKOOPJan-Thijs</v>
      </c>
      <c r="C283" s="170">
        <f t="shared" si="23"/>
        <v>100004</v>
      </c>
      <c r="D283" s="171" t="s">
        <v>703</v>
      </c>
      <c r="E283" s="171" t="s">
        <v>702</v>
      </c>
      <c r="F283" s="171" t="s">
        <v>22</v>
      </c>
      <c r="G283" s="171" t="s">
        <v>26</v>
      </c>
      <c r="H283" s="171" t="s">
        <v>31</v>
      </c>
      <c r="J283" s="171" t="s">
        <v>296</v>
      </c>
      <c r="K283" s="59">
        <v>100004</v>
      </c>
      <c r="L283" s="171" t="s">
        <v>38</v>
      </c>
      <c r="M283" s="171" t="s">
        <v>831</v>
      </c>
      <c r="N283" s="171" t="s">
        <v>831</v>
      </c>
      <c r="O283" s="60" t="e">
        <f>VLOOKUP(C283,'FIE-licenties'!$B:$C,2,FALSE)</f>
        <v>#N/A</v>
      </c>
      <c r="P283" s="56" t="e">
        <f>VLOOKUP(C283,Ranglijst!B:G,6,FALSE)</f>
        <v>#N/A</v>
      </c>
      <c r="Q283" s="56"/>
      <c r="R283" s="56" t="str">
        <f t="shared" si="24"/>
        <v>---</v>
      </c>
      <c r="S283" s="56">
        <f>IF(K283&lt;&gt;"",COUNTIF(aanmeldingen!D:D,schermers!K283),"")</f>
        <v>0</v>
      </c>
      <c r="T283" s="177" t="str">
        <f t="shared" ca="1" si="22"/>
        <v>18+</v>
      </c>
      <c r="U283" s="175"/>
      <c r="V283" s="78">
        <f ca="1">SUMIF(Scheidsbijdrage!B:B,schermers!C283,Scheidsbijdrage!P:P)</f>
        <v>0</v>
      </c>
      <c r="W283" s="175"/>
    </row>
    <row r="284" spans="1:23" x14ac:dyDescent="0.2">
      <c r="A284" s="71">
        <f t="shared" si="20"/>
        <v>283</v>
      </c>
      <c r="B284" s="71" t="str">
        <f t="shared" si="21"/>
        <v>VAN WINDENLevy</v>
      </c>
      <c r="C284" s="170">
        <f t="shared" si="23"/>
        <v>109877</v>
      </c>
      <c r="D284" s="171" t="s">
        <v>401</v>
      </c>
      <c r="E284" s="171" t="s">
        <v>402</v>
      </c>
      <c r="F284" s="171" t="s">
        <v>22</v>
      </c>
      <c r="G284" s="171" t="s">
        <v>26</v>
      </c>
      <c r="H284" s="171" t="s">
        <v>24</v>
      </c>
      <c r="I284" s="173">
        <v>33354</v>
      </c>
      <c r="J284" s="171" t="s">
        <v>886</v>
      </c>
      <c r="K284" s="61">
        <v>109877</v>
      </c>
      <c r="L284" s="171"/>
      <c r="M284" s="171" t="s">
        <v>831</v>
      </c>
      <c r="N284" s="171" t="s">
        <v>831</v>
      </c>
      <c r="O284" s="60" t="e">
        <f>VLOOKUP(C284,'FIE-licenties'!$B:$C,2,FALSE)</f>
        <v>#N/A</v>
      </c>
      <c r="P284" s="56" t="str">
        <f>VLOOKUP(C284,Ranglijst!B:G,6,FALSE)</f>
        <v>s.v. Robbschermen</v>
      </c>
      <c r="Q284" s="56"/>
      <c r="R284" s="56" t="str">
        <f t="shared" si="24"/>
        <v>XXX</v>
      </c>
      <c r="S284" s="56">
        <f>IF(K284&lt;&gt;"",COUNTIF(aanmeldingen!D:D,schermers!K284),"")</f>
        <v>1</v>
      </c>
      <c r="T284" s="177" t="str">
        <f t="shared" ca="1" si="22"/>
        <v>18+</v>
      </c>
      <c r="U284" s="175"/>
      <c r="V284" s="78">
        <f ca="1">SUMIF(Scheidsbijdrage!B:B,schermers!C284,Scheidsbijdrage!P:P)</f>
        <v>0</v>
      </c>
      <c r="W284" s="175"/>
    </row>
    <row r="285" spans="1:23" x14ac:dyDescent="0.2">
      <c r="A285" s="71">
        <f t="shared" si="20"/>
        <v>284</v>
      </c>
      <c r="B285" s="71" t="str">
        <f t="shared" si="21"/>
        <v>VAREKAMPTommie</v>
      </c>
      <c r="C285" s="170">
        <f t="shared" si="23"/>
        <v>105197</v>
      </c>
      <c r="D285" s="171" t="s">
        <v>404</v>
      </c>
      <c r="E285" s="171" t="s">
        <v>405</v>
      </c>
      <c r="F285" s="172" t="s">
        <v>22</v>
      </c>
      <c r="G285" s="172" t="s">
        <v>26</v>
      </c>
      <c r="H285" s="171" t="s">
        <v>28</v>
      </c>
      <c r="I285" s="173">
        <v>32082</v>
      </c>
      <c r="J285" s="171" t="s">
        <v>433</v>
      </c>
      <c r="K285" s="61">
        <v>105197</v>
      </c>
      <c r="L285" s="171"/>
      <c r="M285" s="171" t="s">
        <v>831</v>
      </c>
      <c r="N285" s="171" t="s">
        <v>831</v>
      </c>
      <c r="O285" s="60" t="e">
        <f>VLOOKUP(C285,'FIE-licenties'!$B:$C,2,FALSE)</f>
        <v>#N/A</v>
      </c>
      <c r="P285" s="56" t="e">
        <f>VLOOKUP(C285,Ranglijst!B:G,6,FALSE)</f>
        <v>#N/A</v>
      </c>
      <c r="Q285" s="56"/>
      <c r="R285" s="56" t="str">
        <f t="shared" si="24"/>
        <v>---</v>
      </c>
      <c r="S285" s="56">
        <f>IF(K285&lt;&gt;"",COUNTIF(aanmeldingen!D:D,schermers!K285),"")</f>
        <v>0</v>
      </c>
      <c r="T285" s="177" t="str">
        <f t="shared" ca="1" si="22"/>
        <v>18+</v>
      </c>
      <c r="U285" s="175"/>
      <c r="V285" s="78">
        <f ca="1">SUMIF(Scheidsbijdrage!B:B,schermers!C285,Scheidsbijdrage!P:P)</f>
        <v>0</v>
      </c>
      <c r="W285" s="175"/>
    </row>
    <row r="286" spans="1:23" x14ac:dyDescent="0.2">
      <c r="A286" s="71">
        <f t="shared" si="20"/>
        <v>285</v>
      </c>
      <c r="B286" s="71" t="str">
        <f t="shared" si="21"/>
        <v>VendrigWessel</v>
      </c>
      <c r="C286" s="170">
        <f t="shared" si="23"/>
        <v>106548</v>
      </c>
      <c r="D286" s="62" t="s">
        <v>406</v>
      </c>
      <c r="E286" s="62" t="s">
        <v>407</v>
      </c>
      <c r="F286" s="171" t="s">
        <v>22</v>
      </c>
      <c r="G286" s="171" t="s">
        <v>26</v>
      </c>
      <c r="H286" s="171" t="s">
        <v>28</v>
      </c>
      <c r="J286" s="171" t="s">
        <v>408</v>
      </c>
      <c r="K286" s="59">
        <v>106548</v>
      </c>
      <c r="L286" s="171" t="s">
        <v>38</v>
      </c>
      <c r="M286" s="119" t="s">
        <v>2091</v>
      </c>
      <c r="N286" s="171" t="s">
        <v>831</v>
      </c>
      <c r="O286" s="60" t="e">
        <f>VLOOKUP(C286,'FIE-licenties'!$B:$C,2,FALSE)</f>
        <v>#N/A</v>
      </c>
      <c r="P286" s="56" t="str">
        <f>VLOOKUP(C286,Ranglijst!B:G,6,FALSE)</f>
        <v>Zaal Amsterdam Zuid</v>
      </c>
      <c r="Q286" s="56"/>
      <c r="R286" s="56" t="str">
        <f t="shared" si="24"/>
        <v>XXX</v>
      </c>
      <c r="S286" s="56">
        <f>IF(K286&lt;&gt;"",COUNTIF(aanmeldingen!D:D,schermers!K286),"")</f>
        <v>0</v>
      </c>
      <c r="T286" s="177" t="str">
        <f t="shared" ca="1" si="22"/>
        <v>18+</v>
      </c>
      <c r="U286" s="175"/>
      <c r="V286" s="78">
        <f ca="1">SUMIF(Scheidsbijdrage!B:B,schermers!C286,Scheidsbijdrage!P:P)</f>
        <v>0</v>
      </c>
      <c r="W286" s="175"/>
    </row>
    <row r="287" spans="1:23" x14ac:dyDescent="0.2">
      <c r="A287" s="71">
        <f t="shared" si="20"/>
        <v>286</v>
      </c>
      <c r="B287" s="71" t="str">
        <f t="shared" si="21"/>
        <v>VERBEEKMenno</v>
      </c>
      <c r="C287" s="170">
        <f t="shared" si="23"/>
        <v>0</v>
      </c>
      <c r="D287" s="171" t="s">
        <v>409</v>
      </c>
      <c r="E287" s="171" t="s">
        <v>410</v>
      </c>
      <c r="F287" s="172" t="s">
        <v>22</v>
      </c>
      <c r="G287" s="172" t="s">
        <v>26</v>
      </c>
      <c r="H287" s="171" t="s">
        <v>31</v>
      </c>
      <c r="I287" s="173">
        <v>28926</v>
      </c>
      <c r="J287" s="172"/>
      <c r="K287" s="61"/>
      <c r="L287" s="171"/>
      <c r="M287" s="171" t="s">
        <v>831</v>
      </c>
      <c r="N287" s="171" t="s">
        <v>831</v>
      </c>
      <c r="O287" s="60" t="e">
        <f>VLOOKUP(C287,'FIE-licenties'!$B:$C,2,FALSE)</f>
        <v>#N/A</v>
      </c>
      <c r="P287" s="56" t="e">
        <f>VLOOKUP(C287,Ranglijst!B:G,6,FALSE)</f>
        <v>#N/A</v>
      </c>
      <c r="Q287" s="56"/>
      <c r="R287" s="56" t="str">
        <f t="shared" si="24"/>
        <v>---</v>
      </c>
      <c r="S287" s="56" t="str">
        <f>IF(K287&lt;&gt;"",COUNTIF(aanmeldingen!D:D,schermers!K287),"")</f>
        <v/>
      </c>
      <c r="T287" s="177" t="str">
        <f t="shared" ca="1" si="22"/>
        <v>18+</v>
      </c>
      <c r="U287" s="175"/>
      <c r="V287" s="78">
        <f ca="1">SUMIF(Scheidsbijdrage!B:B,schermers!C287,Scheidsbijdrage!P:P)</f>
        <v>0</v>
      </c>
      <c r="W287" s="175"/>
    </row>
    <row r="288" spans="1:23" x14ac:dyDescent="0.2">
      <c r="A288" s="71">
        <f t="shared" si="20"/>
        <v>287</v>
      </c>
      <c r="B288" s="71" t="str">
        <f t="shared" si="21"/>
        <v>VERDOUWFloor</v>
      </c>
      <c r="C288" s="170">
        <f t="shared" si="23"/>
        <v>108497</v>
      </c>
      <c r="D288" s="62" t="s">
        <v>411</v>
      </c>
      <c r="E288" s="62" t="s">
        <v>412</v>
      </c>
      <c r="F288" s="171" t="s">
        <v>22</v>
      </c>
      <c r="G288" s="171" t="s">
        <v>23</v>
      </c>
      <c r="H288" s="171" t="s">
        <v>31</v>
      </c>
      <c r="J288" s="172" t="s">
        <v>97</v>
      </c>
      <c r="K288" s="59">
        <v>108497</v>
      </c>
      <c r="L288" s="171" t="s">
        <v>38</v>
      </c>
      <c r="M288" s="171" t="s">
        <v>831</v>
      </c>
      <c r="N288" s="171" t="s">
        <v>831</v>
      </c>
      <c r="O288" s="60" t="e">
        <f>VLOOKUP(C288,'FIE-licenties'!$B:$C,2,FALSE)</f>
        <v>#N/A</v>
      </c>
      <c r="P288" s="56" t="e">
        <f>VLOOKUP(C288,Ranglijst!B:G,6,FALSE)</f>
        <v>#N/A</v>
      </c>
      <c r="Q288" s="56"/>
      <c r="R288" s="56" t="str">
        <f t="shared" si="24"/>
        <v>---</v>
      </c>
      <c r="S288" s="56">
        <f>IF(K288&lt;&gt;"",COUNTIF(aanmeldingen!D:D,schermers!K288),"")</f>
        <v>0</v>
      </c>
      <c r="T288" s="177" t="str">
        <f t="shared" ca="1" si="22"/>
        <v>18+</v>
      </c>
      <c r="U288" s="175"/>
      <c r="V288" s="78">
        <f ca="1">SUMIF(Scheidsbijdrage!B:B,schermers!C288,Scheidsbijdrage!P:P)</f>
        <v>0</v>
      </c>
      <c r="W288" s="175"/>
    </row>
    <row r="289" spans="1:23" x14ac:dyDescent="0.2">
      <c r="A289" s="71">
        <f t="shared" si="20"/>
        <v>288</v>
      </c>
      <c r="B289" s="71" t="str">
        <f t="shared" si="21"/>
        <v>VERSCHURERudy</v>
      </c>
      <c r="C289" s="170">
        <f t="shared" si="23"/>
        <v>110502</v>
      </c>
      <c r="D289" s="171" t="s">
        <v>755</v>
      </c>
      <c r="E289" s="171" t="s">
        <v>756</v>
      </c>
      <c r="F289" s="171" t="s">
        <v>22</v>
      </c>
      <c r="G289" s="171" t="s">
        <v>26</v>
      </c>
      <c r="H289" s="171" t="s">
        <v>24</v>
      </c>
      <c r="I289" s="173">
        <v>23580</v>
      </c>
      <c r="J289" s="171" t="s">
        <v>454</v>
      </c>
      <c r="K289" s="59">
        <v>110502</v>
      </c>
      <c r="L289" s="171"/>
      <c r="M289" s="171" t="s">
        <v>831</v>
      </c>
      <c r="N289" s="171" t="s">
        <v>831</v>
      </c>
      <c r="O289" s="60" t="e">
        <f>VLOOKUP(C289,'FIE-licenties'!$B:$C,2,FALSE)</f>
        <v>#N/A</v>
      </c>
      <c r="P289" s="56" t="e">
        <f>VLOOKUP(C289,Ranglijst!B:G,6,FALSE)</f>
        <v>#N/A</v>
      </c>
      <c r="Q289" s="56"/>
      <c r="R289" s="56" t="str">
        <f t="shared" si="24"/>
        <v>---</v>
      </c>
      <c r="S289" s="56">
        <f>IF(K289&lt;&gt;"",COUNTIF(aanmeldingen!D:D,schermers!K289),"")</f>
        <v>0</v>
      </c>
      <c r="T289" s="177" t="str">
        <f t="shared" ca="1" si="22"/>
        <v>18+</v>
      </c>
      <c r="U289" s="175"/>
      <c r="V289" s="78">
        <f ca="1">SUMIF(Scheidsbijdrage!B:B,schermers!C289,Scheidsbijdrage!P:P)</f>
        <v>0</v>
      </c>
      <c r="W289" s="175"/>
    </row>
    <row r="290" spans="1:23" x14ac:dyDescent="0.2">
      <c r="A290" s="71">
        <f t="shared" si="20"/>
        <v>289</v>
      </c>
      <c r="B290" s="71" t="str">
        <f t="shared" si="21"/>
        <v>VERSCHUREMartijn</v>
      </c>
      <c r="C290" s="170">
        <f t="shared" si="23"/>
        <v>109990</v>
      </c>
      <c r="D290" s="171" t="s">
        <v>755</v>
      </c>
      <c r="E290" s="171" t="s">
        <v>99</v>
      </c>
      <c r="F290" s="171" t="s">
        <v>22</v>
      </c>
      <c r="G290" s="171" t="s">
        <v>26</v>
      </c>
      <c r="H290" s="171" t="s">
        <v>24</v>
      </c>
      <c r="I290" s="173">
        <v>35578</v>
      </c>
      <c r="J290" s="171" t="s">
        <v>454</v>
      </c>
      <c r="K290" s="59">
        <v>109990</v>
      </c>
      <c r="L290" s="171"/>
      <c r="M290" s="171" t="s">
        <v>831</v>
      </c>
      <c r="N290" s="171" t="s">
        <v>831</v>
      </c>
      <c r="O290" s="60" t="e">
        <f>VLOOKUP(C290,'FIE-licenties'!$B:$C,2,FALSE)</f>
        <v>#N/A</v>
      </c>
      <c r="P290" s="56" t="e">
        <f>VLOOKUP(C290,Ranglijst!B:G,6,FALSE)</f>
        <v>#N/A</v>
      </c>
      <c r="Q290" s="56"/>
      <c r="R290" s="56" t="str">
        <f t="shared" si="24"/>
        <v>---</v>
      </c>
      <c r="S290" s="56">
        <f>IF(K290&lt;&gt;"",COUNTIF(aanmeldingen!D:D,schermers!K290),"")</f>
        <v>0</v>
      </c>
      <c r="T290" s="177" t="str">
        <f t="shared" ca="1" si="22"/>
        <v>18+</v>
      </c>
      <c r="U290" s="175"/>
      <c r="V290" s="78">
        <f ca="1">SUMIF(Scheidsbijdrage!B:B,schermers!C290,Scheidsbijdrage!P:P)</f>
        <v>0</v>
      </c>
      <c r="W290" s="175"/>
    </row>
    <row r="291" spans="1:23" x14ac:dyDescent="0.2">
      <c r="A291" s="71">
        <f t="shared" si="20"/>
        <v>290</v>
      </c>
      <c r="B291" s="71" t="str">
        <f t="shared" si="21"/>
        <v>VERWIJLENBas</v>
      </c>
      <c r="C291" s="170">
        <f t="shared" si="23"/>
        <v>100052</v>
      </c>
      <c r="D291" s="171" t="s">
        <v>413</v>
      </c>
      <c r="E291" s="171" t="s">
        <v>74</v>
      </c>
      <c r="F291" s="172" t="s">
        <v>22</v>
      </c>
      <c r="G291" s="172" t="s">
        <v>26</v>
      </c>
      <c r="H291" s="171" t="s">
        <v>24</v>
      </c>
      <c r="I291" s="173">
        <v>30590</v>
      </c>
      <c r="J291" s="171" t="s">
        <v>750</v>
      </c>
      <c r="K291" s="61">
        <v>100052</v>
      </c>
      <c r="L291" s="171"/>
      <c r="M291" s="171" t="s">
        <v>1061</v>
      </c>
      <c r="N291" s="171" t="s">
        <v>848</v>
      </c>
      <c r="O291" s="60" t="e">
        <f>VLOOKUP(C291,'FIE-licenties'!$B:$C,2,FALSE)</f>
        <v>#N/A</v>
      </c>
      <c r="P291" s="56" t="str">
        <f>VLOOKUP(C291,Ranglijst!B:G,6,FALSE)</f>
        <v>Schermclub Den Bosch</v>
      </c>
      <c r="Q291" s="56"/>
      <c r="R291" s="56" t="str">
        <f t="shared" si="24"/>
        <v>XXX</v>
      </c>
      <c r="S291" s="56">
        <f>IF(K291&lt;&gt;"",COUNTIF(aanmeldingen!D:D,schermers!K291),"")</f>
        <v>8</v>
      </c>
      <c r="T291" s="177" t="str">
        <f t="shared" ca="1" si="22"/>
        <v>18+</v>
      </c>
      <c r="U291" s="175"/>
      <c r="V291" s="78">
        <f ca="1">SUMIF(Scheidsbijdrage!B:B,schermers!C291,Scheidsbijdrage!P:P)</f>
        <v>0</v>
      </c>
      <c r="W291" s="175"/>
    </row>
    <row r="292" spans="1:23" x14ac:dyDescent="0.2">
      <c r="A292" s="71">
        <f t="shared" si="20"/>
        <v>291</v>
      </c>
      <c r="B292" s="71" t="str">
        <f t="shared" si="21"/>
        <v>VERWOERDJasper</v>
      </c>
      <c r="C292" s="170">
        <f t="shared" si="23"/>
        <v>101687</v>
      </c>
      <c r="D292" s="63" t="s">
        <v>697</v>
      </c>
      <c r="E292" s="63" t="s">
        <v>695</v>
      </c>
      <c r="F292" s="171" t="s">
        <v>22</v>
      </c>
      <c r="G292" s="171" t="s">
        <v>26</v>
      </c>
      <c r="H292" s="171" t="s">
        <v>24</v>
      </c>
      <c r="I292" s="173">
        <v>34383</v>
      </c>
      <c r="J292" s="171" t="s">
        <v>450</v>
      </c>
      <c r="K292" s="59">
        <v>101687</v>
      </c>
      <c r="L292" s="171" t="s">
        <v>38</v>
      </c>
      <c r="M292" s="171" t="s">
        <v>831</v>
      </c>
      <c r="N292" s="171" t="s">
        <v>831</v>
      </c>
      <c r="O292" s="60" t="e">
        <f>VLOOKUP(C292,'FIE-licenties'!$B:$C,2,FALSE)</f>
        <v>#N/A</v>
      </c>
      <c r="P292" s="56" t="e">
        <f>VLOOKUP(C292,Ranglijst!B:G,6,FALSE)</f>
        <v>#N/A</v>
      </c>
      <c r="Q292" s="56"/>
      <c r="R292" s="56" t="str">
        <f t="shared" si="24"/>
        <v>---</v>
      </c>
      <c r="S292" s="56">
        <f>IF(K292&lt;&gt;"",COUNTIF(aanmeldingen!D:D,schermers!K292),"")</f>
        <v>0</v>
      </c>
      <c r="T292" s="177" t="str">
        <f t="shared" ca="1" si="22"/>
        <v>18+</v>
      </c>
      <c r="U292" s="175"/>
      <c r="V292" s="78">
        <f ca="1">SUMIF(Scheidsbijdrage!B:B,schermers!C292,Scheidsbijdrage!P:P)</f>
        <v>0</v>
      </c>
      <c r="W292" s="175"/>
    </row>
    <row r="293" spans="1:23" x14ac:dyDescent="0.2">
      <c r="A293" s="71">
        <f t="shared" si="20"/>
        <v>292</v>
      </c>
      <c r="B293" s="71" t="str">
        <f t="shared" si="21"/>
        <v>VON BENDA-BECKMANNAlexander</v>
      </c>
      <c r="C293" s="170">
        <f t="shared" si="23"/>
        <v>0</v>
      </c>
      <c r="D293" s="171" t="s">
        <v>414</v>
      </c>
      <c r="E293" s="171" t="s">
        <v>57</v>
      </c>
      <c r="F293" s="172" t="s">
        <v>22</v>
      </c>
      <c r="G293" s="172" t="s">
        <v>26</v>
      </c>
      <c r="H293" s="171" t="s">
        <v>24</v>
      </c>
      <c r="I293" s="173">
        <v>28905</v>
      </c>
      <c r="J293" s="172"/>
      <c r="K293" s="61"/>
      <c r="L293" s="171"/>
      <c r="M293" s="171" t="s">
        <v>831</v>
      </c>
      <c r="N293" s="171" t="s">
        <v>831</v>
      </c>
      <c r="O293" s="60" t="e">
        <f>VLOOKUP(C293,'FIE-licenties'!$B:$C,2,FALSE)</f>
        <v>#N/A</v>
      </c>
      <c r="P293" s="56" t="e">
        <f>VLOOKUP(C293,Ranglijst!B:G,6,FALSE)</f>
        <v>#N/A</v>
      </c>
      <c r="Q293" s="56"/>
      <c r="R293" s="56" t="str">
        <f t="shared" si="24"/>
        <v>---</v>
      </c>
      <c r="S293" s="56" t="str">
        <f>IF(K293&lt;&gt;"",COUNTIF(aanmeldingen!D:D,schermers!K293),"")</f>
        <v/>
      </c>
      <c r="T293" s="177" t="str">
        <f t="shared" ca="1" si="22"/>
        <v>18+</v>
      </c>
      <c r="U293" s="175"/>
      <c r="V293" s="78">
        <f ca="1">SUMIF(Scheidsbijdrage!B:B,schermers!C293,Scheidsbijdrage!P:P)</f>
        <v>0</v>
      </c>
      <c r="W293" s="175"/>
    </row>
    <row r="294" spans="1:23" x14ac:dyDescent="0.2">
      <c r="A294" s="71">
        <f t="shared" si="20"/>
        <v>293</v>
      </c>
      <c r="B294" s="71" t="str">
        <f t="shared" si="21"/>
        <v>VREDEVELDTNiel</v>
      </c>
      <c r="C294" s="170">
        <f t="shared" si="23"/>
        <v>100768</v>
      </c>
      <c r="D294" s="171" t="s">
        <v>415</v>
      </c>
      <c r="E294" s="171" t="s">
        <v>416</v>
      </c>
      <c r="F294" s="172" t="s">
        <v>22</v>
      </c>
      <c r="G294" s="172" t="s">
        <v>26</v>
      </c>
      <c r="H294" s="171" t="s">
        <v>24</v>
      </c>
      <c r="I294" s="173">
        <v>28770</v>
      </c>
      <c r="J294" s="171" t="s">
        <v>1085</v>
      </c>
      <c r="K294" s="61">
        <v>100768</v>
      </c>
      <c r="L294" s="171"/>
      <c r="M294" s="171" t="s">
        <v>831</v>
      </c>
      <c r="N294" s="171" t="s">
        <v>831</v>
      </c>
      <c r="O294" s="60" t="e">
        <f>VLOOKUP(C294,'FIE-licenties'!$B:$C,2,FALSE)</f>
        <v>#N/A</v>
      </c>
      <c r="P294" s="56" t="e">
        <f>VLOOKUP(C294,Ranglijst!B:G,6,FALSE)</f>
        <v>#N/A</v>
      </c>
      <c r="Q294" s="56"/>
      <c r="R294" s="56" t="str">
        <f t="shared" si="24"/>
        <v>---</v>
      </c>
      <c r="S294" s="56">
        <f>IF(K294&lt;&gt;"",COUNTIF(aanmeldingen!D:D,schermers!K294),"")</f>
        <v>0</v>
      </c>
      <c r="T294" s="177" t="str">
        <f t="shared" ca="1" si="22"/>
        <v>18+</v>
      </c>
      <c r="U294" s="175"/>
      <c r="V294" s="78">
        <f ca="1">SUMIF(Scheidsbijdrage!B:B,schermers!C294,Scheidsbijdrage!P:P)</f>
        <v>0</v>
      </c>
      <c r="W294" s="175"/>
    </row>
    <row r="295" spans="1:23" x14ac:dyDescent="0.2">
      <c r="A295" s="71">
        <f t="shared" si="20"/>
        <v>294</v>
      </c>
      <c r="B295" s="71" t="str">
        <f t="shared" si="21"/>
        <v>VrijheidPascal</v>
      </c>
      <c r="C295" s="170">
        <f t="shared" si="23"/>
        <v>108827</v>
      </c>
      <c r="D295" s="171" t="s">
        <v>417</v>
      </c>
      <c r="E295" s="171" t="s">
        <v>202</v>
      </c>
      <c r="F295" s="171" t="s">
        <v>22</v>
      </c>
      <c r="G295" s="171" t="s">
        <v>26</v>
      </c>
      <c r="H295" s="171" t="s">
        <v>31</v>
      </c>
      <c r="J295" s="171" t="s">
        <v>418</v>
      </c>
      <c r="K295" s="59">
        <v>108827</v>
      </c>
      <c r="L295" s="171" t="s">
        <v>77</v>
      </c>
      <c r="M295" s="171" t="s">
        <v>831</v>
      </c>
      <c r="N295" s="171" t="s">
        <v>831</v>
      </c>
      <c r="O295" s="60" t="e">
        <f>VLOOKUP(C295,'FIE-licenties'!$B:$C,2,FALSE)</f>
        <v>#N/A</v>
      </c>
      <c r="P295" s="56" t="e">
        <f>VLOOKUP(C295,Ranglijst!B:G,6,FALSE)</f>
        <v>#N/A</v>
      </c>
      <c r="Q295" s="56"/>
      <c r="R295" s="56" t="str">
        <f t="shared" si="24"/>
        <v>---</v>
      </c>
      <c r="S295" s="56">
        <f>IF(K295&lt;&gt;"",COUNTIF(aanmeldingen!D:D,schermers!K295),"")</f>
        <v>0</v>
      </c>
      <c r="T295" s="177" t="str">
        <f t="shared" ca="1" si="22"/>
        <v>18+</v>
      </c>
      <c r="U295" s="175"/>
      <c r="V295" s="78">
        <f ca="1">SUMIF(Scheidsbijdrage!B:B,schermers!C295,Scheidsbijdrage!P:P)</f>
        <v>0</v>
      </c>
      <c r="W295" s="175"/>
    </row>
    <row r="296" spans="1:23" ht="15" x14ac:dyDescent="0.25">
      <c r="A296" s="71">
        <f t="shared" si="20"/>
        <v>295</v>
      </c>
      <c r="B296" s="71" t="str">
        <f t="shared" si="21"/>
        <v>WATERPaul</v>
      </c>
      <c r="C296" s="170">
        <f t="shared" si="23"/>
        <v>101711</v>
      </c>
      <c r="D296" s="171" t="s">
        <v>419</v>
      </c>
      <c r="E296" s="171" t="s">
        <v>104</v>
      </c>
      <c r="F296" s="172" t="s">
        <v>22</v>
      </c>
      <c r="G296" s="172" t="s">
        <v>26</v>
      </c>
      <c r="H296" s="171" t="s">
        <v>31</v>
      </c>
      <c r="I296" s="173">
        <v>24207</v>
      </c>
      <c r="J296" s="172" t="s">
        <v>449</v>
      </c>
      <c r="K296" s="61">
        <v>101711</v>
      </c>
      <c r="L296" s="171"/>
      <c r="M296" s="183" t="s">
        <v>3177</v>
      </c>
      <c r="N296" s="171" t="s">
        <v>831</v>
      </c>
      <c r="O296" s="60" t="str">
        <f>VLOOKUP(C296,'FIE-licenties'!$B:$C,2,FALSE)</f>
        <v>FIE10041966000</v>
      </c>
      <c r="P296" s="56" t="str">
        <f>VLOOKUP(C296,Ranglijst!B:G,6,FALSE)</f>
        <v>s.v. Delft Fencing Club</v>
      </c>
      <c r="Q296" s="56"/>
      <c r="R296" s="56" t="str">
        <f t="shared" si="24"/>
        <v>XXX</v>
      </c>
      <c r="S296" s="56">
        <f>IF(K296&lt;&gt;"",COUNTIF(aanmeldingen!D:D,schermers!K296),"")</f>
        <v>4</v>
      </c>
      <c r="T296" s="177" t="str">
        <f t="shared" ca="1" si="22"/>
        <v>18+</v>
      </c>
      <c r="U296" s="175">
        <v>43369</v>
      </c>
      <c r="V296" s="78">
        <f ca="1">SUMIF(Scheidsbijdrage!B:B,schermers!C296,Scheidsbijdrage!P:P)</f>
        <v>0</v>
      </c>
      <c r="W296" s="175"/>
    </row>
    <row r="297" spans="1:23" x14ac:dyDescent="0.2">
      <c r="A297" s="71">
        <f t="shared" si="20"/>
        <v>296</v>
      </c>
      <c r="B297" s="71" t="str">
        <f t="shared" si="21"/>
        <v>WIERSMAKees</v>
      </c>
      <c r="C297" s="170">
        <f t="shared" si="23"/>
        <v>101415</v>
      </c>
      <c r="D297" s="171" t="s">
        <v>626</v>
      </c>
      <c r="E297" s="171" t="s">
        <v>625</v>
      </c>
      <c r="F297" s="171" t="s">
        <v>22</v>
      </c>
      <c r="G297" s="171" t="s">
        <v>26</v>
      </c>
      <c r="H297" s="171" t="s">
        <v>28</v>
      </c>
      <c r="I297" s="173">
        <v>33930</v>
      </c>
      <c r="J297" s="171" t="s">
        <v>463</v>
      </c>
      <c r="K297" s="59">
        <v>101415</v>
      </c>
      <c r="L297" s="171" t="s">
        <v>38</v>
      </c>
      <c r="M297" s="171" t="s">
        <v>831</v>
      </c>
      <c r="N297" s="171" t="s">
        <v>831</v>
      </c>
      <c r="O297" s="60" t="e">
        <f>VLOOKUP(C297,'FIE-licenties'!$B:$C,2,FALSE)</f>
        <v>#N/A</v>
      </c>
      <c r="P297" s="56" t="e">
        <f>VLOOKUP(C297,Ranglijst!B:G,6,FALSE)</f>
        <v>#N/A</v>
      </c>
      <c r="Q297" s="56"/>
      <c r="R297" s="56" t="str">
        <f t="shared" si="24"/>
        <v>---</v>
      </c>
      <c r="S297" s="56">
        <f>IF(K297&lt;&gt;"",COUNTIF(aanmeldingen!D:D,schermers!K297),"")</f>
        <v>0</v>
      </c>
      <c r="T297" s="177" t="str">
        <f t="shared" ca="1" si="22"/>
        <v>18+</v>
      </c>
      <c r="U297" s="175"/>
      <c r="V297" s="78">
        <f ca="1">SUMIF(Scheidsbijdrage!B:B,schermers!C297,Scheidsbijdrage!P:P)</f>
        <v>0</v>
      </c>
      <c r="W297" s="175"/>
    </row>
    <row r="298" spans="1:23" x14ac:dyDescent="0.2">
      <c r="A298" s="71">
        <f t="shared" si="20"/>
        <v>297</v>
      </c>
      <c r="B298" s="71" t="str">
        <f t="shared" si="21"/>
        <v>WISSEBoudewijn</v>
      </c>
      <c r="C298" s="170">
        <f t="shared" si="23"/>
        <v>0</v>
      </c>
      <c r="D298" s="171" t="s">
        <v>420</v>
      </c>
      <c r="E298" s="171" t="s">
        <v>421</v>
      </c>
      <c r="F298" s="172" t="s">
        <v>22</v>
      </c>
      <c r="G298" s="172" t="s">
        <v>26</v>
      </c>
      <c r="H298" s="171" t="s">
        <v>24</v>
      </c>
      <c r="I298" s="173">
        <v>28741</v>
      </c>
      <c r="J298" s="172"/>
      <c r="K298" s="61"/>
      <c r="L298" s="171"/>
      <c r="M298" s="171" t="s">
        <v>831</v>
      </c>
      <c r="N298" s="171" t="s">
        <v>831</v>
      </c>
      <c r="O298" s="60" t="e">
        <f>VLOOKUP(C298,'FIE-licenties'!$B:$C,2,FALSE)</f>
        <v>#N/A</v>
      </c>
      <c r="P298" s="56" t="e">
        <f>VLOOKUP(C298,Ranglijst!B:G,6,FALSE)</f>
        <v>#N/A</v>
      </c>
      <c r="Q298" s="56"/>
      <c r="R298" s="56" t="str">
        <f t="shared" si="24"/>
        <v>---</v>
      </c>
      <c r="S298" s="56" t="str">
        <f>IF(K298&lt;&gt;"",COUNTIF(aanmeldingen!D:D,schermers!K298),"")</f>
        <v/>
      </c>
      <c r="T298" s="177" t="str">
        <f t="shared" ca="1" si="22"/>
        <v>18+</v>
      </c>
      <c r="U298" s="175"/>
      <c r="V298" s="78">
        <f ca="1">SUMIF(Scheidsbijdrage!B:B,schermers!C298,Scheidsbijdrage!P:P)</f>
        <v>0</v>
      </c>
      <c r="W298" s="175"/>
    </row>
    <row r="299" spans="1:23" x14ac:dyDescent="0.2">
      <c r="A299" s="71">
        <f t="shared" si="20"/>
        <v>298</v>
      </c>
      <c r="B299" s="71" t="str">
        <f t="shared" si="21"/>
        <v>WISSEEdwin</v>
      </c>
      <c r="C299" s="170">
        <f t="shared" si="23"/>
        <v>0</v>
      </c>
      <c r="D299" s="171" t="s">
        <v>420</v>
      </c>
      <c r="E299" s="171" t="s">
        <v>343</v>
      </c>
      <c r="F299" s="172" t="s">
        <v>22</v>
      </c>
      <c r="G299" s="172" t="s">
        <v>26</v>
      </c>
      <c r="H299" s="171" t="s">
        <v>31</v>
      </c>
      <c r="I299" s="173">
        <v>24097</v>
      </c>
      <c r="J299" s="172"/>
      <c r="K299" s="61"/>
      <c r="L299" s="171"/>
      <c r="M299" s="171" t="s">
        <v>831</v>
      </c>
      <c r="N299" s="171" t="s">
        <v>831</v>
      </c>
      <c r="O299" s="60" t="e">
        <f>VLOOKUP(C299,'FIE-licenties'!$B:$C,2,FALSE)</f>
        <v>#N/A</v>
      </c>
      <c r="P299" s="56" t="e">
        <f>VLOOKUP(C299,Ranglijst!B:G,6,FALSE)</f>
        <v>#N/A</v>
      </c>
      <c r="Q299" s="56"/>
      <c r="R299" s="56" t="str">
        <f t="shared" si="24"/>
        <v>---</v>
      </c>
      <c r="S299" s="56" t="str">
        <f>IF(K299&lt;&gt;"",COUNTIF(aanmeldingen!D:D,schermers!K299),"")</f>
        <v/>
      </c>
      <c r="T299" s="177" t="str">
        <f t="shared" ca="1" si="22"/>
        <v>18+</v>
      </c>
      <c r="U299" s="175"/>
      <c r="V299" s="78">
        <f ca="1">SUMIF(Scheidsbijdrage!B:B,schermers!C299,Scheidsbijdrage!P:P)</f>
        <v>0</v>
      </c>
      <c r="W299" s="175"/>
    </row>
    <row r="300" spans="1:23" x14ac:dyDescent="0.2">
      <c r="A300" s="71">
        <f t="shared" si="20"/>
        <v>299</v>
      </c>
      <c r="B300" s="71" t="str">
        <f t="shared" si="21"/>
        <v>WOLTJESHans</v>
      </c>
      <c r="C300" s="170">
        <f t="shared" si="23"/>
        <v>0</v>
      </c>
      <c r="D300" s="171" t="s">
        <v>422</v>
      </c>
      <c r="E300" s="171" t="s">
        <v>208</v>
      </c>
      <c r="F300" s="172" t="s">
        <v>22</v>
      </c>
      <c r="G300" s="172" t="s">
        <v>26</v>
      </c>
      <c r="H300" s="171" t="s">
        <v>24</v>
      </c>
      <c r="I300" s="173">
        <v>22692</v>
      </c>
      <c r="J300" s="172"/>
      <c r="K300" s="61"/>
      <c r="L300" s="171"/>
      <c r="M300" s="171" t="s">
        <v>831</v>
      </c>
      <c r="N300" s="171" t="s">
        <v>831</v>
      </c>
      <c r="O300" s="60" t="e">
        <f>VLOOKUP(C300,'FIE-licenties'!$B:$C,2,FALSE)</f>
        <v>#N/A</v>
      </c>
      <c r="P300" s="56" t="e">
        <f>VLOOKUP(C300,Ranglijst!B:G,6,FALSE)</f>
        <v>#N/A</v>
      </c>
      <c r="Q300" s="56"/>
      <c r="R300" s="56" t="str">
        <f t="shared" si="24"/>
        <v>---</v>
      </c>
      <c r="S300" s="56" t="str">
        <f>IF(K300&lt;&gt;"",COUNTIF(aanmeldingen!D:D,schermers!K300),"")</f>
        <v/>
      </c>
      <c r="T300" s="177" t="str">
        <f t="shared" ca="1" si="22"/>
        <v>18+</v>
      </c>
      <c r="U300" s="175"/>
      <c r="V300" s="78">
        <f ca="1">SUMIF(Scheidsbijdrage!B:B,schermers!C300,Scheidsbijdrage!P:P)</f>
        <v>0</v>
      </c>
      <c r="W300" s="175"/>
    </row>
    <row r="301" spans="1:23" x14ac:dyDescent="0.2">
      <c r="A301" s="71">
        <f t="shared" si="20"/>
        <v>300</v>
      </c>
      <c r="B301" s="71" t="str">
        <f t="shared" si="21"/>
        <v>ZAIRChakib</v>
      </c>
      <c r="C301" s="170">
        <f t="shared" si="23"/>
        <v>101195</v>
      </c>
      <c r="D301" s="171" t="s">
        <v>726</v>
      </c>
      <c r="E301" s="171" t="s">
        <v>724</v>
      </c>
      <c r="F301" s="171" t="s">
        <v>22</v>
      </c>
      <c r="G301" s="171" t="s">
        <v>26</v>
      </c>
      <c r="H301" s="171" t="s">
        <v>28</v>
      </c>
      <c r="I301" s="173">
        <v>22255</v>
      </c>
      <c r="J301" s="171" t="s">
        <v>457</v>
      </c>
      <c r="K301" s="59">
        <v>101195</v>
      </c>
      <c r="L301" s="171" t="s">
        <v>38</v>
      </c>
      <c r="M301" s="171" t="s">
        <v>831</v>
      </c>
      <c r="N301" s="171" t="s">
        <v>831</v>
      </c>
      <c r="O301" s="60" t="e">
        <f>VLOOKUP(C301,'FIE-licenties'!$B:$C,2,FALSE)</f>
        <v>#N/A</v>
      </c>
      <c r="P301" s="56" t="e">
        <f>VLOOKUP(C301,Ranglijst!B:G,6,FALSE)</f>
        <v>#N/A</v>
      </c>
      <c r="Q301" s="56"/>
      <c r="R301" s="56" t="str">
        <f t="shared" si="24"/>
        <v>---</v>
      </c>
      <c r="S301" s="56">
        <f>IF(K301&lt;&gt;"",COUNTIF(aanmeldingen!D:D,schermers!K301),"")</f>
        <v>0</v>
      </c>
      <c r="T301" s="177" t="str">
        <f t="shared" ca="1" si="22"/>
        <v>18+</v>
      </c>
      <c r="U301" s="175"/>
      <c r="V301" s="78">
        <f ca="1">SUMIF(Scheidsbijdrage!B:B,schermers!C301,Scheidsbijdrage!P:P)</f>
        <v>0</v>
      </c>
      <c r="W301" s="175"/>
    </row>
    <row r="302" spans="1:23" x14ac:dyDescent="0.2">
      <c r="A302" s="71">
        <f t="shared" si="20"/>
        <v>301</v>
      </c>
      <c r="B302" s="71" t="str">
        <f t="shared" si="21"/>
        <v>ZANENChris</v>
      </c>
      <c r="C302" s="170">
        <f t="shared" si="23"/>
        <v>109306</v>
      </c>
      <c r="D302" s="171" t="s">
        <v>423</v>
      </c>
      <c r="E302" s="171" t="s">
        <v>140</v>
      </c>
      <c r="F302" s="171" t="s">
        <v>22</v>
      </c>
      <c r="G302" s="171" t="s">
        <v>26</v>
      </c>
      <c r="H302" s="171" t="s">
        <v>31</v>
      </c>
      <c r="I302" s="173">
        <v>32801</v>
      </c>
      <c r="J302" s="172" t="s">
        <v>469</v>
      </c>
      <c r="K302" s="171">
        <v>109306</v>
      </c>
      <c r="L302" s="171" t="s">
        <v>38</v>
      </c>
      <c r="M302" s="171" t="s">
        <v>831</v>
      </c>
      <c r="N302" s="171" t="s">
        <v>831</v>
      </c>
      <c r="O302" s="60" t="e">
        <f>VLOOKUP(C302,'FIE-licenties'!$B:$C,2,FALSE)</f>
        <v>#N/A</v>
      </c>
      <c r="P302" s="56" t="e">
        <f>VLOOKUP(C302,Ranglijst!B:G,6,FALSE)</f>
        <v>#N/A</v>
      </c>
      <c r="Q302" s="56"/>
      <c r="R302" s="56" t="str">
        <f t="shared" si="24"/>
        <v>---</v>
      </c>
      <c r="S302" s="56">
        <f>IF(K302&lt;&gt;"",COUNTIF(aanmeldingen!D:D,schermers!K302),"")</f>
        <v>0</v>
      </c>
      <c r="T302" s="177" t="str">
        <f t="shared" ca="1" si="22"/>
        <v>18+</v>
      </c>
      <c r="U302" s="175"/>
      <c r="V302" s="78">
        <f ca="1">SUMIF(Scheidsbijdrage!B:B,schermers!C302,Scheidsbijdrage!P:P)</f>
        <v>0</v>
      </c>
      <c r="W302" s="175"/>
    </row>
    <row r="303" spans="1:23" x14ac:dyDescent="0.2">
      <c r="A303" s="71">
        <f t="shared" si="20"/>
        <v>302</v>
      </c>
      <c r="B303" s="71" t="str">
        <f t="shared" si="21"/>
        <v>ZOONSThyrza</v>
      </c>
      <c r="C303" s="170">
        <f t="shared" si="23"/>
        <v>111004</v>
      </c>
      <c r="D303" s="171" t="s">
        <v>708</v>
      </c>
      <c r="E303" s="171" t="s">
        <v>707</v>
      </c>
      <c r="F303" s="171" t="s">
        <v>22</v>
      </c>
      <c r="G303" s="171" t="s">
        <v>23</v>
      </c>
      <c r="H303" s="171" t="s">
        <v>28</v>
      </c>
      <c r="I303" s="173">
        <v>35722</v>
      </c>
      <c r="J303" s="171" t="s">
        <v>433</v>
      </c>
      <c r="K303" s="59">
        <v>111004</v>
      </c>
      <c r="L303" s="171"/>
      <c r="M303" s="171" t="s">
        <v>831</v>
      </c>
      <c r="N303" s="171" t="s">
        <v>831</v>
      </c>
      <c r="O303" s="60" t="e">
        <f>VLOOKUP(C303,'FIE-licenties'!$B:$C,2,FALSE)</f>
        <v>#N/A</v>
      </c>
      <c r="P303" s="56" t="e">
        <f>VLOOKUP(C303,Ranglijst!B:G,6,FALSE)</f>
        <v>#N/A</v>
      </c>
      <c r="Q303" s="56"/>
      <c r="R303" s="56" t="str">
        <f t="shared" si="24"/>
        <v>---</v>
      </c>
      <c r="S303" s="56">
        <f>IF(K303&lt;&gt;"",COUNTIF(aanmeldingen!D:D,schermers!K303),"")</f>
        <v>0</v>
      </c>
      <c r="T303" s="177" t="str">
        <f t="shared" ca="1" si="22"/>
        <v>18+</v>
      </c>
      <c r="U303" s="175"/>
      <c r="V303" s="78">
        <f ca="1">SUMIF(Scheidsbijdrage!B:B,schermers!C303,Scheidsbijdrage!P:P)</f>
        <v>0</v>
      </c>
      <c r="W303" s="175"/>
    </row>
    <row r="304" spans="1:23" x14ac:dyDescent="0.2">
      <c r="A304" s="71">
        <f t="shared" si="20"/>
        <v>303</v>
      </c>
      <c r="B304" s="71" t="str">
        <f t="shared" si="21"/>
        <v>ZURELOlivier</v>
      </c>
      <c r="C304" s="170">
        <f t="shared" si="23"/>
        <v>112730</v>
      </c>
      <c r="D304" s="171" t="s">
        <v>799</v>
      </c>
      <c r="E304" s="171" t="s">
        <v>798</v>
      </c>
      <c r="F304" s="171" t="s">
        <v>22</v>
      </c>
      <c r="G304" s="171" t="s">
        <v>26</v>
      </c>
      <c r="H304" s="171" t="s">
        <v>31</v>
      </c>
      <c r="I304" s="173">
        <v>33287</v>
      </c>
      <c r="J304" s="171" t="s">
        <v>449</v>
      </c>
      <c r="K304" s="59">
        <v>112730</v>
      </c>
      <c r="L304" s="171"/>
      <c r="M304" s="171" t="s">
        <v>831</v>
      </c>
      <c r="N304" s="171" t="s">
        <v>831</v>
      </c>
      <c r="O304" s="60" t="e">
        <f>VLOOKUP(C304,'FIE-licenties'!$B:$C,2,FALSE)</f>
        <v>#N/A</v>
      </c>
      <c r="P304" s="56" t="e">
        <f>VLOOKUP(C304,Ranglijst!B:G,6,FALSE)</f>
        <v>#N/A</v>
      </c>
      <c r="Q304" s="56"/>
      <c r="R304" s="56" t="str">
        <f t="shared" si="24"/>
        <v>---</v>
      </c>
      <c r="S304" s="56">
        <f>IF(K304&lt;&gt;"",COUNTIF(aanmeldingen!D:D,schermers!K304),"")</f>
        <v>0</v>
      </c>
      <c r="T304" s="177" t="str">
        <f t="shared" ca="1" si="22"/>
        <v>18+</v>
      </c>
      <c r="U304" s="175"/>
      <c r="V304" s="78">
        <f ca="1">SUMIF(Scheidsbijdrage!B:B,schermers!C304,Scheidsbijdrage!P:P)</f>
        <v>0</v>
      </c>
      <c r="W304" s="175"/>
    </row>
    <row r="305" spans="1:23" x14ac:dyDescent="0.2">
      <c r="A305" s="71">
        <f t="shared" si="20"/>
        <v>304</v>
      </c>
      <c r="B305" s="71" t="str">
        <f t="shared" si="21"/>
        <v>ZWARTMarlies</v>
      </c>
      <c r="C305" s="170">
        <f t="shared" si="23"/>
        <v>109917</v>
      </c>
      <c r="D305" s="171" t="s">
        <v>424</v>
      </c>
      <c r="E305" s="171" t="s">
        <v>425</v>
      </c>
      <c r="F305" s="171" t="s">
        <v>22</v>
      </c>
      <c r="G305" s="171" t="s">
        <v>23</v>
      </c>
      <c r="H305" s="171" t="s">
        <v>24</v>
      </c>
      <c r="I305" s="173">
        <v>33813</v>
      </c>
      <c r="J305" s="172" t="s">
        <v>441</v>
      </c>
      <c r="K305" s="59">
        <v>109917</v>
      </c>
      <c r="L305" s="171" t="s">
        <v>38</v>
      </c>
      <c r="M305" s="171" t="s">
        <v>831</v>
      </c>
      <c r="N305" s="171" t="s">
        <v>831</v>
      </c>
      <c r="O305" s="60" t="e">
        <f>VLOOKUP(C305,'FIE-licenties'!$B:$C,2,FALSE)</f>
        <v>#N/A</v>
      </c>
      <c r="P305" s="56" t="e">
        <f>VLOOKUP(C305,Ranglijst!B:G,6,FALSE)</f>
        <v>#N/A</v>
      </c>
      <c r="Q305" s="56"/>
      <c r="R305" s="56" t="str">
        <f t="shared" si="24"/>
        <v>---</v>
      </c>
      <c r="S305" s="56">
        <f>IF(K305&lt;&gt;"",COUNTIF(aanmeldingen!D:D,schermers!K305),"")</f>
        <v>0</v>
      </c>
      <c r="T305" s="177" t="str">
        <f t="shared" ca="1" si="22"/>
        <v>18+</v>
      </c>
      <c r="U305" s="175"/>
      <c r="V305" s="78">
        <f ca="1">SUMIF(Scheidsbijdrage!B:B,schermers!C305,Scheidsbijdrage!P:P)</f>
        <v>0</v>
      </c>
      <c r="W305" s="175"/>
    </row>
    <row r="306" spans="1:23" x14ac:dyDescent="0.2">
      <c r="A306" s="71">
        <f t="shared" si="20"/>
        <v>305</v>
      </c>
      <c r="B306" s="71" t="str">
        <f t="shared" si="21"/>
        <v>ZOONSEdo</v>
      </c>
      <c r="C306" s="170">
        <f t="shared" si="23"/>
        <v>110548</v>
      </c>
      <c r="D306" s="171" t="s">
        <v>708</v>
      </c>
      <c r="E306" s="171" t="s">
        <v>827</v>
      </c>
      <c r="F306" s="171" t="s">
        <v>22</v>
      </c>
      <c r="G306" s="171" t="s">
        <v>26</v>
      </c>
      <c r="H306" s="171" t="s">
        <v>28</v>
      </c>
      <c r="I306" s="173">
        <v>36270</v>
      </c>
      <c r="J306" s="171" t="s">
        <v>1088</v>
      </c>
      <c r="K306" s="59">
        <v>110548</v>
      </c>
      <c r="L306" s="171"/>
      <c r="M306" s="171" t="s">
        <v>1192</v>
      </c>
      <c r="N306" s="171" t="s">
        <v>848</v>
      </c>
      <c r="O306" s="60" t="str">
        <f>VLOOKUP(C306,'FIE-licenties'!$B:$C,2,FALSE)</f>
        <v>FIE20041999000</v>
      </c>
      <c r="P306" s="56" t="str">
        <f>VLOOKUP(C306,Ranglijst!B:G,6,FALSE)</f>
        <v>SchermCentrum Noord</v>
      </c>
      <c r="Q306" s="56"/>
      <c r="R306" s="56" t="str">
        <f t="shared" si="24"/>
        <v>XXX</v>
      </c>
      <c r="S306" s="56">
        <f>IF(K306&lt;&gt;"",COUNTIF(aanmeldingen!D:D,schermers!K306),"")</f>
        <v>14</v>
      </c>
      <c r="T306" s="177" t="str">
        <f t="shared" ca="1" si="22"/>
        <v>18+</v>
      </c>
      <c r="U306" s="175">
        <v>43369</v>
      </c>
      <c r="V306" s="78">
        <f ca="1">SUMIF(Scheidsbijdrage!B:B,schermers!C306,Scheidsbijdrage!P:P)</f>
        <v>1</v>
      </c>
      <c r="W306" s="175">
        <v>43369</v>
      </c>
    </row>
    <row r="307" spans="1:23" x14ac:dyDescent="0.2">
      <c r="A307" s="71">
        <f t="shared" si="20"/>
        <v>306</v>
      </c>
      <c r="B307" s="71" t="str">
        <f t="shared" si="21"/>
        <v>BRINKMANJan-Douwe</v>
      </c>
      <c r="C307" s="170">
        <f t="shared" si="23"/>
        <v>111401</v>
      </c>
      <c r="D307" s="171" t="s">
        <v>829</v>
      </c>
      <c r="E307" s="171" t="s">
        <v>828</v>
      </c>
      <c r="F307" s="171" t="s">
        <v>22</v>
      </c>
      <c r="G307" s="171" t="s">
        <v>26</v>
      </c>
      <c r="H307" s="171" t="s">
        <v>28</v>
      </c>
      <c r="I307" s="173">
        <v>36104</v>
      </c>
      <c r="J307" s="171" t="s">
        <v>819</v>
      </c>
      <c r="K307" s="59">
        <v>111401</v>
      </c>
      <c r="L307" s="171"/>
      <c r="M307" s="171" t="s">
        <v>831</v>
      </c>
      <c r="N307" s="171" t="s">
        <v>831</v>
      </c>
      <c r="O307" s="60" t="e">
        <f>VLOOKUP(C307,'FIE-licenties'!$B:$C,2,FALSE)</f>
        <v>#N/A</v>
      </c>
      <c r="P307" s="56" t="e">
        <f>VLOOKUP(C307,Ranglijst!B:G,6,FALSE)</f>
        <v>#N/A</v>
      </c>
      <c r="Q307" s="56"/>
      <c r="R307" s="56" t="str">
        <f t="shared" si="24"/>
        <v>---</v>
      </c>
      <c r="S307" s="56">
        <f>IF(K307&lt;&gt;"",COUNTIF(aanmeldingen!D:D,schermers!K307),"")</f>
        <v>0</v>
      </c>
      <c r="T307" s="177" t="str">
        <f t="shared" ca="1" si="22"/>
        <v>18+</v>
      </c>
      <c r="U307" s="175"/>
      <c r="V307" s="78">
        <f ca="1">SUMIF(Scheidsbijdrage!B:B,schermers!C307,Scheidsbijdrage!P:P)</f>
        <v>0</v>
      </c>
      <c r="W307" s="175"/>
    </row>
    <row r="308" spans="1:23" x14ac:dyDescent="0.2">
      <c r="A308" s="71">
        <f t="shared" si="20"/>
        <v>307</v>
      </c>
      <c r="B308" s="71" t="str">
        <f t="shared" si="21"/>
        <v>DE JONGOlivier</v>
      </c>
      <c r="C308" s="170">
        <f t="shared" si="23"/>
        <v>112811</v>
      </c>
      <c r="D308" s="171" t="s">
        <v>100</v>
      </c>
      <c r="E308" s="171" t="s">
        <v>798</v>
      </c>
      <c r="F308" s="171" t="s">
        <v>22</v>
      </c>
      <c r="G308" s="171" t="s">
        <v>26</v>
      </c>
      <c r="H308" s="171" t="s">
        <v>28</v>
      </c>
      <c r="I308" s="173">
        <v>35977</v>
      </c>
      <c r="J308" s="171" t="s">
        <v>32</v>
      </c>
      <c r="K308" s="59">
        <v>112811</v>
      </c>
      <c r="L308" s="171"/>
      <c r="M308" s="171" t="s">
        <v>1086</v>
      </c>
      <c r="N308" s="171">
        <v>0</v>
      </c>
      <c r="O308" s="60" t="e">
        <f>VLOOKUP(C308,'FIE-licenties'!$B:$C,2,FALSE)</f>
        <v>#N/A</v>
      </c>
      <c r="P308" s="56" t="str">
        <f>VLOOKUP(C308,Ranglijst!B:G,6,FALSE)</f>
        <v>HollandSchermen</v>
      </c>
      <c r="Q308" s="56"/>
      <c r="R308" s="56" t="str">
        <f t="shared" si="24"/>
        <v>XXX</v>
      </c>
      <c r="S308" s="56">
        <f>IF(K308&lt;&gt;"",COUNTIF(aanmeldingen!D:D,schermers!K308),"")</f>
        <v>3</v>
      </c>
      <c r="T308" s="177" t="str">
        <f t="shared" ca="1" si="22"/>
        <v>18+</v>
      </c>
      <c r="U308" s="175"/>
      <c r="V308" s="78">
        <f ca="1">SUMIF(Scheidsbijdrage!B:B,schermers!C308,Scheidsbijdrage!P:P)</f>
        <v>1</v>
      </c>
      <c r="W308" s="175">
        <v>43369</v>
      </c>
    </row>
    <row r="309" spans="1:23" x14ac:dyDescent="0.2">
      <c r="A309" s="71">
        <f t="shared" si="20"/>
        <v>308</v>
      </c>
      <c r="B309" s="71" t="str">
        <f t="shared" si="21"/>
        <v>DE RUITERJob</v>
      </c>
      <c r="C309" s="170">
        <f t="shared" si="23"/>
        <v>112016</v>
      </c>
      <c r="D309" s="171" t="s">
        <v>838</v>
      </c>
      <c r="E309" s="171" t="s">
        <v>837</v>
      </c>
      <c r="F309" s="171" t="s">
        <v>22</v>
      </c>
      <c r="G309" s="171" t="s">
        <v>26</v>
      </c>
      <c r="H309" s="171" t="s">
        <v>28</v>
      </c>
      <c r="I309" s="173">
        <v>35810</v>
      </c>
      <c r="J309" s="171" t="s">
        <v>32</v>
      </c>
      <c r="K309" s="59">
        <v>112016</v>
      </c>
      <c r="L309" s="171"/>
      <c r="M309" s="171" t="s">
        <v>1063</v>
      </c>
      <c r="N309" s="171" t="s">
        <v>848</v>
      </c>
      <c r="O309" s="60" t="str">
        <f>VLOOKUP(C309,'FIE-licenties'!$B:$C,2,FALSE)</f>
        <v>FIE15011998001</v>
      </c>
      <c r="P309" s="56" t="str">
        <f>VLOOKUP(C309,Ranglijst!B:G,6,FALSE)</f>
        <v>HollandSchermen</v>
      </c>
      <c r="Q309" s="56"/>
      <c r="R309" s="56" t="str">
        <f t="shared" si="24"/>
        <v>XXX</v>
      </c>
      <c r="S309" s="56">
        <f>IF(K309&lt;&gt;"",COUNTIF(aanmeldingen!D:D,schermers!K309),"")</f>
        <v>10</v>
      </c>
      <c r="T309" s="177" t="str">
        <f t="shared" ca="1" si="22"/>
        <v>18+</v>
      </c>
      <c r="U309" s="175">
        <v>43369</v>
      </c>
      <c r="V309" s="78">
        <f ca="1">SUMIF(Scheidsbijdrage!B:B,schermers!C309,Scheidsbijdrage!P:P)</f>
        <v>0</v>
      </c>
      <c r="W309" s="175"/>
    </row>
    <row r="310" spans="1:23" x14ac:dyDescent="0.2">
      <c r="A310" s="71">
        <f t="shared" si="20"/>
        <v>309</v>
      </c>
      <c r="B310" s="71" t="str">
        <f t="shared" si="21"/>
        <v>ZOONSMyrthe</v>
      </c>
      <c r="C310" s="170">
        <f t="shared" si="23"/>
        <v>110549</v>
      </c>
      <c r="D310" s="171" t="s">
        <v>708</v>
      </c>
      <c r="E310" s="171" t="s">
        <v>842</v>
      </c>
      <c r="F310" s="171" t="s">
        <v>22</v>
      </c>
      <c r="G310" s="171" t="s">
        <v>23</v>
      </c>
      <c r="H310" s="171" t="s">
        <v>28</v>
      </c>
      <c r="I310" s="173">
        <v>36270</v>
      </c>
      <c r="J310" s="171" t="s">
        <v>1088</v>
      </c>
      <c r="K310" s="59">
        <v>110549</v>
      </c>
      <c r="L310" s="171"/>
      <c r="M310" s="171" t="s">
        <v>1174</v>
      </c>
      <c r="N310" s="171" t="s">
        <v>848</v>
      </c>
      <c r="O310" s="60" t="str">
        <f>VLOOKUP(C310,'FIE-licenties'!$B:$C,2,FALSE)</f>
        <v>FIE20041999002</v>
      </c>
      <c r="P310" s="56" t="e">
        <f>VLOOKUP(C310,Ranglijst!B:G,6,FALSE)</f>
        <v>#N/A</v>
      </c>
      <c r="Q310" s="56"/>
      <c r="R310" s="56" t="str">
        <f t="shared" si="24"/>
        <v>---</v>
      </c>
      <c r="S310" s="56">
        <f>IF(K310&lt;&gt;"",COUNTIF(aanmeldingen!D:D,schermers!K310),"")</f>
        <v>1</v>
      </c>
      <c r="T310" s="177" t="str">
        <f t="shared" ca="1" si="22"/>
        <v>18+</v>
      </c>
      <c r="U310" s="175">
        <v>43369</v>
      </c>
      <c r="V310" s="78">
        <f ca="1">SUMIF(Scheidsbijdrage!B:B,schermers!C310,Scheidsbijdrage!P:P)</f>
        <v>0</v>
      </c>
      <c r="W310" s="175"/>
    </row>
    <row r="311" spans="1:23" x14ac:dyDescent="0.2">
      <c r="A311" s="71">
        <f t="shared" si="20"/>
        <v>310</v>
      </c>
      <c r="B311" s="71" t="str">
        <f t="shared" si="21"/>
        <v>YUNOElisha</v>
      </c>
      <c r="C311" s="170">
        <f t="shared" si="23"/>
        <v>109655</v>
      </c>
      <c r="D311" s="171" t="s">
        <v>845</v>
      </c>
      <c r="E311" s="171" t="s">
        <v>844</v>
      </c>
      <c r="F311" s="171" t="s">
        <v>22</v>
      </c>
      <c r="G311" s="171" t="s">
        <v>26</v>
      </c>
      <c r="H311" s="171" t="s">
        <v>28</v>
      </c>
      <c r="I311" s="173">
        <v>35442</v>
      </c>
      <c r="J311" s="171" t="s">
        <v>32</v>
      </c>
      <c r="K311" s="59">
        <v>109655</v>
      </c>
      <c r="L311" s="171"/>
      <c r="M311" s="119" t="s">
        <v>1311</v>
      </c>
      <c r="N311" s="171" t="s">
        <v>831</v>
      </c>
      <c r="O311" s="60" t="str">
        <f>VLOOKUP(C311,'FIE-licenties'!$B:$C,2,FALSE)</f>
        <v>FIE01121997002</v>
      </c>
      <c r="P311" s="56" t="str">
        <f>VLOOKUP(C311,Ranglijst!B:G,6,FALSE)</f>
        <v>HollandSchermen</v>
      </c>
      <c r="Q311" s="56"/>
      <c r="R311" s="56" t="str">
        <f t="shared" si="24"/>
        <v>XXX</v>
      </c>
      <c r="S311" s="56">
        <f>IF(K311&lt;&gt;"",COUNTIF(aanmeldingen!D:D,schermers!K311),"")</f>
        <v>10</v>
      </c>
      <c r="T311" s="177" t="str">
        <f t="shared" ca="1" si="22"/>
        <v>18+</v>
      </c>
      <c r="U311" s="175">
        <v>43369</v>
      </c>
      <c r="V311" s="78">
        <f ca="1">SUMIF(Scheidsbijdrage!B:B,schermers!C311,Scheidsbijdrage!P:P)</f>
        <v>1</v>
      </c>
      <c r="W311" s="175"/>
    </row>
    <row r="312" spans="1:23" ht="15" x14ac:dyDescent="0.25">
      <c r="A312" s="71">
        <f t="shared" si="20"/>
        <v>311</v>
      </c>
      <c r="B312" s="71" t="str">
        <f t="shared" si="21"/>
        <v>MULDERHans</v>
      </c>
      <c r="C312" s="170">
        <f t="shared" si="23"/>
        <v>111255</v>
      </c>
      <c r="D312" s="171" t="s">
        <v>855</v>
      </c>
      <c r="E312" s="171" t="s">
        <v>208</v>
      </c>
      <c r="F312" s="171" t="s">
        <v>22</v>
      </c>
      <c r="G312" s="171" t="s">
        <v>26</v>
      </c>
      <c r="H312" s="171" t="s">
        <v>28</v>
      </c>
      <c r="I312" s="173">
        <v>22521</v>
      </c>
      <c r="J312" s="171" t="s">
        <v>32</v>
      </c>
      <c r="K312" s="59">
        <v>111255</v>
      </c>
      <c r="L312" s="171"/>
      <c r="M312" s="183" t="s">
        <v>1308</v>
      </c>
      <c r="N312" s="171" t="s">
        <v>831</v>
      </c>
      <c r="O312" s="60" t="e">
        <f>VLOOKUP(C312,'FIE-licenties'!$B:$C,2,FALSE)</f>
        <v>#N/A</v>
      </c>
      <c r="P312" s="56" t="e">
        <f>VLOOKUP(C312,Ranglijst!B:G,6,FALSE)</f>
        <v>#N/A</v>
      </c>
      <c r="Q312" s="56"/>
      <c r="R312" s="56" t="str">
        <f t="shared" si="24"/>
        <v>---</v>
      </c>
      <c r="S312" s="56">
        <f>IF(K312&lt;&gt;"",COUNTIF(aanmeldingen!D:D,schermers!K312),"")</f>
        <v>1</v>
      </c>
      <c r="T312" s="177" t="str">
        <f t="shared" ca="1" si="22"/>
        <v>18+</v>
      </c>
      <c r="U312" s="174"/>
      <c r="V312" s="78">
        <f ca="1">SUMIF(Scheidsbijdrage!B:B,schermers!C312,Scheidsbijdrage!P:P)</f>
        <v>0</v>
      </c>
      <c r="W312" s="175"/>
    </row>
    <row r="313" spans="1:23" x14ac:dyDescent="0.2">
      <c r="A313" s="71">
        <f t="shared" si="20"/>
        <v>312</v>
      </c>
      <c r="B313" s="71" t="str">
        <f t="shared" si="21"/>
        <v>VAN WINDENRobb</v>
      </c>
      <c r="C313" s="170">
        <f t="shared" si="23"/>
        <v>103883</v>
      </c>
      <c r="D313" s="171" t="s">
        <v>401</v>
      </c>
      <c r="E313" s="171" t="s">
        <v>840</v>
      </c>
      <c r="F313" s="171" t="s">
        <v>22</v>
      </c>
      <c r="G313" s="171" t="s">
        <v>26</v>
      </c>
      <c r="H313" s="171" t="s">
        <v>24</v>
      </c>
      <c r="I313" s="173">
        <v>19259</v>
      </c>
      <c r="J313" s="171" t="s">
        <v>886</v>
      </c>
      <c r="K313" s="59">
        <v>103883</v>
      </c>
      <c r="L313" s="171"/>
      <c r="M313" s="171" t="s">
        <v>831</v>
      </c>
      <c r="N313" s="171" t="s">
        <v>831</v>
      </c>
      <c r="O313" s="60" t="e">
        <f>VLOOKUP(C313,'FIE-licenties'!$B:$C,2,FALSE)</f>
        <v>#N/A</v>
      </c>
      <c r="P313" s="56" t="e">
        <f>VLOOKUP(C313,Ranglijst!B:G,6,FALSE)</f>
        <v>#N/A</v>
      </c>
      <c r="Q313" s="56"/>
      <c r="R313" s="56" t="str">
        <f t="shared" si="24"/>
        <v>---</v>
      </c>
      <c r="S313" s="56">
        <f>IF(K313&lt;&gt;"",COUNTIF(aanmeldingen!D:D,schermers!K313),"")</f>
        <v>0</v>
      </c>
      <c r="T313" s="177" t="str">
        <f t="shared" ca="1" si="22"/>
        <v>18+</v>
      </c>
      <c r="U313" s="175"/>
      <c r="V313" s="78">
        <f ca="1">SUMIF(Scheidsbijdrage!B:B,schermers!C313,Scheidsbijdrage!P:P)</f>
        <v>0</v>
      </c>
      <c r="W313" s="175"/>
    </row>
    <row r="314" spans="1:23" ht="15" x14ac:dyDescent="0.25">
      <c r="A314" s="71">
        <f t="shared" si="20"/>
        <v>313</v>
      </c>
      <c r="B314" s="71" t="str">
        <f t="shared" si="21"/>
        <v>VAN HEERDEGeorge</v>
      </c>
      <c r="C314" s="170">
        <f t="shared" si="23"/>
        <v>101130</v>
      </c>
      <c r="D314" s="171" t="s">
        <v>856</v>
      </c>
      <c r="E314" s="171" t="s">
        <v>331</v>
      </c>
      <c r="F314" s="171" t="s">
        <v>22</v>
      </c>
      <c r="G314" s="171" t="s">
        <v>26</v>
      </c>
      <c r="H314" s="171" t="s">
        <v>24</v>
      </c>
      <c r="I314" s="173">
        <v>21397</v>
      </c>
      <c r="J314" s="171" t="s">
        <v>459</v>
      </c>
      <c r="K314" s="59">
        <v>101130</v>
      </c>
      <c r="L314" s="171"/>
      <c r="M314" s="183" t="s">
        <v>3209</v>
      </c>
      <c r="N314" s="171" t="s">
        <v>831</v>
      </c>
      <c r="O314" s="60" t="e">
        <f>VLOOKUP(C314,'FIE-licenties'!$B:$C,2,FALSE)</f>
        <v>#N/A</v>
      </c>
      <c r="P314" s="56" t="str">
        <f>VLOOKUP(C314,Ranglijst!B:G,6,FALSE)</f>
        <v>TSV Rapier</v>
      </c>
      <c r="Q314" s="56"/>
      <c r="R314" s="56" t="str">
        <f t="shared" si="24"/>
        <v>XXX</v>
      </c>
      <c r="S314" s="56">
        <f>IF(K314&lt;&gt;"",COUNTIF(aanmeldingen!D:D,schermers!K314),"")</f>
        <v>1</v>
      </c>
      <c r="T314" s="177" t="str">
        <f t="shared" ca="1" si="22"/>
        <v>18+</v>
      </c>
      <c r="U314" s="175"/>
      <c r="V314" s="78">
        <f ca="1">SUMIF(Scheidsbijdrage!B:B,schermers!C314,Scheidsbijdrage!P:P)</f>
        <v>0</v>
      </c>
      <c r="W314" s="175"/>
    </row>
    <row r="315" spans="1:23" x14ac:dyDescent="0.2">
      <c r="A315" s="71">
        <f t="shared" si="20"/>
        <v>314</v>
      </c>
      <c r="B315" s="71" t="str">
        <f t="shared" ref="B315:B378" si="25">D315&amp;E315</f>
        <v>SPLITOlivier</v>
      </c>
      <c r="C315" s="170">
        <f t="shared" ref="C315:C378" si="26">K315</f>
        <v>109895</v>
      </c>
      <c r="D315" s="171" t="s">
        <v>784</v>
      </c>
      <c r="E315" s="171" t="s">
        <v>798</v>
      </c>
      <c r="F315" s="171" t="s">
        <v>22</v>
      </c>
      <c r="G315" s="171" t="s">
        <v>26</v>
      </c>
      <c r="H315" s="171" t="s">
        <v>28</v>
      </c>
      <c r="I315" s="173">
        <v>36225</v>
      </c>
      <c r="J315" s="171" t="s">
        <v>1088</v>
      </c>
      <c r="K315" s="59">
        <v>109895</v>
      </c>
      <c r="L315" s="171"/>
      <c r="M315" s="171" t="s">
        <v>1186</v>
      </c>
      <c r="N315" s="171" t="s">
        <v>848</v>
      </c>
      <c r="O315" s="60" t="str">
        <f>VLOOKUP(C315,'FIE-licenties'!$B:$C,2,FALSE)</f>
        <v>FIE06031999002</v>
      </c>
      <c r="P315" s="56" t="str">
        <f>VLOOKUP(C315,Ranglijst!B:G,6,FALSE)</f>
        <v>SchermCentrum Noord</v>
      </c>
      <c r="Q315" s="56"/>
      <c r="R315" s="56" t="str">
        <f t="shared" si="24"/>
        <v>XXX</v>
      </c>
      <c r="S315" s="56">
        <f>IF(K315&lt;&gt;"",COUNTIF(aanmeldingen!D:D,schermers!K315),"")</f>
        <v>18</v>
      </c>
      <c r="T315" s="177" t="str">
        <f t="shared" ca="1" si="22"/>
        <v>18+</v>
      </c>
      <c r="U315" s="175">
        <v>43369</v>
      </c>
      <c r="V315" s="78">
        <f ca="1">SUMIF(Scheidsbijdrage!B:B,schermers!C315,Scheidsbijdrage!P:P)</f>
        <v>0</v>
      </c>
      <c r="W315" s="175"/>
    </row>
    <row r="316" spans="1:23" x14ac:dyDescent="0.2">
      <c r="A316" s="71">
        <f t="shared" si="20"/>
        <v>315</v>
      </c>
      <c r="B316" s="71" t="str">
        <f t="shared" si="25"/>
        <v>KROESERoos</v>
      </c>
      <c r="C316" s="170">
        <f t="shared" si="26"/>
        <v>113777</v>
      </c>
      <c r="D316" s="171" t="s">
        <v>861</v>
      </c>
      <c r="E316" s="171" t="s">
        <v>860</v>
      </c>
      <c r="F316" s="171" t="s">
        <v>22</v>
      </c>
      <c r="G316" s="171" t="s">
        <v>23</v>
      </c>
      <c r="H316" s="171" t="s">
        <v>24</v>
      </c>
      <c r="I316" s="173">
        <v>35411</v>
      </c>
      <c r="J316" s="171" t="s">
        <v>886</v>
      </c>
      <c r="K316" s="59">
        <v>113777</v>
      </c>
      <c r="L316" s="171"/>
      <c r="M316" s="171" t="s">
        <v>1200</v>
      </c>
      <c r="N316" s="171" t="s">
        <v>848</v>
      </c>
      <c r="O316" s="60" t="str">
        <f>VLOOKUP(C316,'FIE-licenties'!$B:$C,2,FALSE)</f>
        <v>FIE12121996002</v>
      </c>
      <c r="P316" s="56" t="str">
        <f>VLOOKUP(C316,Ranglijst!B:G,6,FALSE)</f>
        <v>s.v. Robbschermen</v>
      </c>
      <c r="Q316" s="56"/>
      <c r="R316" s="56" t="str">
        <f t="shared" si="24"/>
        <v>XXX</v>
      </c>
      <c r="S316" s="56">
        <f>IF(K316&lt;&gt;"",COUNTIF(aanmeldingen!D:D,schermers!K316),"")</f>
        <v>7</v>
      </c>
      <c r="T316" s="177" t="str">
        <f t="shared" ca="1" si="22"/>
        <v>18+</v>
      </c>
      <c r="U316" s="175">
        <v>43369</v>
      </c>
      <c r="V316" s="78">
        <f ca="1">SUMIF(Scheidsbijdrage!B:B,schermers!C316,Scheidsbijdrage!P:P)</f>
        <v>0</v>
      </c>
      <c r="W316" s="175"/>
    </row>
    <row r="317" spans="1:23" x14ac:dyDescent="0.2">
      <c r="A317" s="71">
        <f t="shared" si="20"/>
        <v>316</v>
      </c>
      <c r="B317" s="71" t="str">
        <f t="shared" si="25"/>
        <v>HONINGSofie</v>
      </c>
      <c r="C317" s="170">
        <f t="shared" si="26"/>
        <v>112397</v>
      </c>
      <c r="D317" s="171" t="s">
        <v>864</v>
      </c>
      <c r="E317" s="171" t="s">
        <v>862</v>
      </c>
      <c r="F317" s="171" t="s">
        <v>22</v>
      </c>
      <c r="G317" s="171" t="s">
        <v>23</v>
      </c>
      <c r="H317" s="171" t="s">
        <v>24</v>
      </c>
      <c r="I317" s="173">
        <v>35977</v>
      </c>
      <c r="J317" s="171" t="s">
        <v>750</v>
      </c>
      <c r="K317" s="59">
        <v>112397</v>
      </c>
      <c r="L317" s="171"/>
      <c r="M317" s="171" t="s">
        <v>1083</v>
      </c>
      <c r="N317" s="171">
        <v>0</v>
      </c>
      <c r="O317" s="60" t="e">
        <f>VLOOKUP(C317,'FIE-licenties'!$B:$C,2,FALSE)</f>
        <v>#N/A</v>
      </c>
      <c r="P317" s="56" t="e">
        <f>VLOOKUP(C317,Ranglijst!B:G,6,FALSE)</f>
        <v>#N/A</v>
      </c>
      <c r="Q317" s="56"/>
      <c r="R317" s="56" t="str">
        <f t="shared" si="24"/>
        <v>---</v>
      </c>
      <c r="S317" s="56">
        <f>IF(K317&lt;&gt;"",COUNTIF(aanmeldingen!D:D,schermers!K317),"")</f>
        <v>0</v>
      </c>
      <c r="T317" s="177" t="str">
        <f t="shared" ca="1" si="22"/>
        <v>18+</v>
      </c>
      <c r="U317" s="175"/>
      <c r="V317" s="78">
        <f ca="1">SUMIF(Scheidsbijdrage!B:B,schermers!C317,Scheidsbijdrage!P:P)</f>
        <v>0</v>
      </c>
      <c r="W317" s="175"/>
    </row>
    <row r="318" spans="1:23" x14ac:dyDescent="0.2">
      <c r="A318" s="71">
        <f t="shared" si="20"/>
        <v>317</v>
      </c>
      <c r="B318" s="71" t="str">
        <f t="shared" si="25"/>
        <v>KOOIMANAlexandra</v>
      </c>
      <c r="C318" s="170">
        <f t="shared" si="26"/>
        <v>111608</v>
      </c>
      <c r="D318" s="171" t="s">
        <v>211</v>
      </c>
      <c r="E318" s="171" t="s">
        <v>863</v>
      </c>
      <c r="F318" s="171" t="s">
        <v>22</v>
      </c>
      <c r="G318" s="171" t="s">
        <v>23</v>
      </c>
      <c r="H318" s="171" t="s">
        <v>24</v>
      </c>
      <c r="I318" s="173">
        <v>35909</v>
      </c>
      <c r="J318" s="171" t="s">
        <v>454</v>
      </c>
      <c r="K318" s="59">
        <v>111608</v>
      </c>
      <c r="L318" s="171"/>
      <c r="M318" s="171" t="s">
        <v>831</v>
      </c>
      <c r="N318" s="171" t="s">
        <v>831</v>
      </c>
      <c r="O318" s="60" t="e">
        <f>VLOOKUP(C318,'FIE-licenties'!$B:$C,2,FALSE)</f>
        <v>#N/A</v>
      </c>
      <c r="P318" s="56" t="e">
        <f>VLOOKUP(C318,Ranglijst!B:G,6,FALSE)</f>
        <v>#N/A</v>
      </c>
      <c r="Q318" s="56"/>
      <c r="R318" s="56" t="str">
        <f t="shared" si="24"/>
        <v>---</v>
      </c>
      <c r="S318" s="56">
        <f>IF(K318&lt;&gt;"",COUNTIF(aanmeldingen!D:D,schermers!K318),"")</f>
        <v>0</v>
      </c>
      <c r="T318" s="177" t="str">
        <f t="shared" ca="1" si="22"/>
        <v>18+</v>
      </c>
      <c r="U318" s="175"/>
      <c r="V318" s="78">
        <f ca="1">SUMIF(Scheidsbijdrage!B:B,schermers!C318,Scheidsbijdrage!P:P)</f>
        <v>0</v>
      </c>
      <c r="W318" s="175"/>
    </row>
    <row r="319" spans="1:23" x14ac:dyDescent="0.2">
      <c r="A319" s="71">
        <f t="shared" si="20"/>
        <v>318</v>
      </c>
      <c r="B319" s="71" t="str">
        <f t="shared" si="25"/>
        <v>DUMOULINErwin</v>
      </c>
      <c r="C319" s="170">
        <f t="shared" si="26"/>
        <v>112895</v>
      </c>
      <c r="D319" s="171" t="s">
        <v>866</v>
      </c>
      <c r="E319" s="171" t="s">
        <v>865</v>
      </c>
      <c r="F319" s="171" t="s">
        <v>22</v>
      </c>
      <c r="G319" s="171" t="s">
        <v>26</v>
      </c>
      <c r="H319" s="171" t="s">
        <v>31</v>
      </c>
      <c r="I319" s="173">
        <v>31762</v>
      </c>
      <c r="J319" s="171" t="s">
        <v>97</v>
      </c>
      <c r="K319" s="59">
        <v>112895</v>
      </c>
      <c r="L319" s="171"/>
      <c r="M319" s="171" t="s">
        <v>831</v>
      </c>
      <c r="N319" s="171" t="s">
        <v>831</v>
      </c>
      <c r="O319" s="60" t="e">
        <f>VLOOKUP(C319,'FIE-licenties'!$B:$C,2,FALSE)</f>
        <v>#N/A</v>
      </c>
      <c r="P319" s="56" t="e">
        <f>VLOOKUP(C319,Ranglijst!B:G,6,FALSE)</f>
        <v>#N/A</v>
      </c>
      <c r="Q319" s="56"/>
      <c r="R319" s="56" t="str">
        <f t="shared" si="24"/>
        <v>---</v>
      </c>
      <c r="S319" s="56">
        <f>IF(K319&lt;&gt;"",COUNTIF(aanmeldingen!D:D,schermers!K319),"")</f>
        <v>0</v>
      </c>
      <c r="T319" s="177" t="str">
        <f t="shared" ca="1" si="22"/>
        <v>18+</v>
      </c>
      <c r="U319" s="175"/>
      <c r="V319" s="78">
        <f ca="1">SUMIF(Scheidsbijdrage!B:B,schermers!C319,Scheidsbijdrage!P:P)</f>
        <v>0</v>
      </c>
      <c r="W319" s="175"/>
    </row>
    <row r="320" spans="1:23" x14ac:dyDescent="0.2">
      <c r="A320" s="71">
        <f t="shared" si="20"/>
        <v>319</v>
      </c>
      <c r="B320" s="71" t="str">
        <f t="shared" si="25"/>
        <v>HAUTVASTElize</v>
      </c>
      <c r="C320" s="170">
        <f t="shared" si="26"/>
        <v>111655</v>
      </c>
      <c r="D320" s="171" t="s">
        <v>868</v>
      </c>
      <c r="E320" s="171" t="s">
        <v>867</v>
      </c>
      <c r="F320" s="171" t="s">
        <v>22</v>
      </c>
      <c r="G320" s="171" t="s">
        <v>23</v>
      </c>
      <c r="H320" s="171" t="s">
        <v>28</v>
      </c>
      <c r="I320" s="173">
        <v>36265</v>
      </c>
      <c r="J320" s="171" t="s">
        <v>32</v>
      </c>
      <c r="K320" s="59">
        <v>111655</v>
      </c>
      <c r="L320" s="171"/>
      <c r="M320" s="171" t="s">
        <v>831</v>
      </c>
      <c r="N320" s="171" t="s">
        <v>831</v>
      </c>
      <c r="O320" s="60" t="e">
        <f>VLOOKUP(C320,'FIE-licenties'!$B:$C,2,FALSE)</f>
        <v>#N/A</v>
      </c>
      <c r="P320" s="56" t="e">
        <f>VLOOKUP(C320,Ranglijst!B:G,6,FALSE)</f>
        <v>#N/A</v>
      </c>
      <c r="Q320" s="56"/>
      <c r="R320" s="56" t="str">
        <f t="shared" si="24"/>
        <v>---</v>
      </c>
      <c r="S320" s="56">
        <f>IF(K320&lt;&gt;"",COUNTIF(aanmeldingen!D:D,schermers!K320),"")</f>
        <v>0</v>
      </c>
      <c r="T320" s="177" t="str">
        <f t="shared" ca="1" si="22"/>
        <v>18+</v>
      </c>
      <c r="U320" s="175"/>
      <c r="V320" s="78">
        <f ca="1">SUMIF(Scheidsbijdrage!B:B,schermers!C320,Scheidsbijdrage!P:P)</f>
        <v>0</v>
      </c>
      <c r="W320" s="175"/>
    </row>
    <row r="321" spans="1:23" x14ac:dyDescent="0.2">
      <c r="A321" s="71">
        <f t="shared" si="20"/>
        <v>320</v>
      </c>
      <c r="B321" s="71" t="str">
        <f t="shared" si="25"/>
        <v>ASSIESEva</v>
      </c>
      <c r="C321" s="170">
        <f t="shared" si="26"/>
        <v>111419</v>
      </c>
      <c r="D321" s="171" t="s">
        <v>869</v>
      </c>
      <c r="E321" s="171" t="s">
        <v>161</v>
      </c>
      <c r="F321" s="171" t="s">
        <v>22</v>
      </c>
      <c r="G321" s="171" t="s">
        <v>23</v>
      </c>
      <c r="H321" s="171" t="s">
        <v>28</v>
      </c>
      <c r="I321" s="173">
        <v>36145</v>
      </c>
      <c r="J321" s="171" t="s">
        <v>455</v>
      </c>
      <c r="K321" s="59">
        <v>111419</v>
      </c>
      <c r="L321" s="171"/>
      <c r="M321" s="171" t="s">
        <v>1111</v>
      </c>
      <c r="N321" s="171" t="s">
        <v>848</v>
      </c>
      <c r="O321" s="60" t="e">
        <f>VLOOKUP(C321,'FIE-licenties'!$B:$C,2,FALSE)</f>
        <v>#N/A</v>
      </c>
      <c r="P321" s="56" t="e">
        <f>VLOOKUP(C321,Ranglijst!B:G,6,FALSE)</f>
        <v>#N/A</v>
      </c>
      <c r="Q321" s="56"/>
      <c r="R321" s="56" t="str">
        <f t="shared" si="24"/>
        <v>---</v>
      </c>
      <c r="S321" s="56">
        <f>IF(K321&lt;&gt;"",COUNTIF(aanmeldingen!D:D,schermers!K321),"")</f>
        <v>0</v>
      </c>
      <c r="T321" s="177" t="str">
        <f t="shared" ca="1" si="22"/>
        <v>18+</v>
      </c>
      <c r="U321" s="175"/>
      <c r="V321" s="78">
        <f ca="1">SUMIF(Scheidsbijdrage!B:B,schermers!C321,Scheidsbijdrage!P:P)</f>
        <v>0</v>
      </c>
      <c r="W321" s="175"/>
    </row>
    <row r="322" spans="1:23" x14ac:dyDescent="0.2">
      <c r="A322" s="71">
        <f t="shared" si="20"/>
        <v>321</v>
      </c>
      <c r="B322" s="71" t="str">
        <f t="shared" si="25"/>
        <v>TOTHAndries</v>
      </c>
      <c r="C322" s="170">
        <f t="shared" si="26"/>
        <v>101894</v>
      </c>
      <c r="D322" s="171" t="s">
        <v>870</v>
      </c>
      <c r="E322" s="171" t="s">
        <v>341</v>
      </c>
      <c r="F322" s="171" t="s">
        <v>22</v>
      </c>
      <c r="G322" s="171" t="s">
        <v>26</v>
      </c>
      <c r="H322" s="171" t="s">
        <v>28</v>
      </c>
      <c r="I322" s="173">
        <v>21546</v>
      </c>
      <c r="J322" s="171" t="s">
        <v>871</v>
      </c>
      <c r="K322" s="59">
        <v>101894</v>
      </c>
      <c r="L322" s="171"/>
      <c r="M322" s="119" t="s">
        <v>1941</v>
      </c>
      <c r="N322" s="171" t="s">
        <v>831</v>
      </c>
      <c r="O322" s="60" t="e">
        <f>VLOOKUP(C322,'FIE-licenties'!$B:$C,2,FALSE)</f>
        <v>#N/A</v>
      </c>
      <c r="P322" s="56" t="e">
        <f>VLOOKUP(C322,Ranglijst!B:G,6,FALSE)</f>
        <v>#N/A</v>
      </c>
      <c r="Q322" s="56"/>
      <c r="R322" s="56" t="str">
        <f t="shared" si="24"/>
        <v>---</v>
      </c>
      <c r="S322" s="56">
        <f>IF(K322&lt;&gt;"",COUNTIF(aanmeldingen!D:D,schermers!K322),"")</f>
        <v>0</v>
      </c>
      <c r="T322" s="177" t="str">
        <f t="shared" ca="1" si="22"/>
        <v>18+</v>
      </c>
      <c r="U322" s="175"/>
      <c r="V322" s="78">
        <f ca="1">SUMIF(Scheidsbijdrage!B:B,schermers!C322,Scheidsbijdrage!P:P)</f>
        <v>0</v>
      </c>
      <c r="W322" s="175"/>
    </row>
    <row r="323" spans="1:23" x14ac:dyDescent="0.2">
      <c r="A323" s="71">
        <f t="shared" ref="A323:A386" si="27">A322+1</f>
        <v>322</v>
      </c>
      <c r="B323" s="71" t="str">
        <f t="shared" si="25"/>
        <v>NOTOMarcello</v>
      </c>
      <c r="C323" s="170">
        <f t="shared" si="26"/>
        <v>109145</v>
      </c>
      <c r="D323" s="171" t="s">
        <v>873</v>
      </c>
      <c r="E323" s="171" t="s">
        <v>872</v>
      </c>
      <c r="F323" s="171" t="s">
        <v>22</v>
      </c>
      <c r="G323" s="171" t="s">
        <v>26</v>
      </c>
      <c r="H323" s="171" t="s">
        <v>28</v>
      </c>
      <c r="I323" s="173">
        <v>26757</v>
      </c>
      <c r="J323" s="171" t="s">
        <v>408</v>
      </c>
      <c r="K323" s="59">
        <v>109145</v>
      </c>
      <c r="L323" s="171"/>
      <c r="M323" s="171" t="s">
        <v>831</v>
      </c>
      <c r="N323" s="171" t="s">
        <v>831</v>
      </c>
      <c r="O323" s="60" t="e">
        <f>VLOOKUP(C323,'FIE-licenties'!$B:$C,2,FALSE)</f>
        <v>#N/A</v>
      </c>
      <c r="P323" s="56" t="e">
        <f>VLOOKUP(C323,Ranglijst!B:G,6,FALSE)</f>
        <v>#N/A</v>
      </c>
      <c r="Q323" s="56"/>
      <c r="R323" s="56" t="str">
        <f t="shared" si="24"/>
        <v>---</v>
      </c>
      <c r="S323" s="56">
        <f>IF(K323&lt;&gt;"",COUNTIF(aanmeldingen!D:D,schermers!K323),"")</f>
        <v>0</v>
      </c>
      <c r="T323" s="177" t="str">
        <f t="shared" ref="T323:T386" ca="1" si="28">IF($T$1&gt;I323,"18+","&lt;18")</f>
        <v>18+</v>
      </c>
      <c r="U323" s="175"/>
      <c r="V323" s="78">
        <f ca="1">SUMIF(Scheidsbijdrage!B:B,schermers!C323,Scheidsbijdrage!P:P)</f>
        <v>0</v>
      </c>
      <c r="W323" s="175"/>
    </row>
    <row r="324" spans="1:23" x14ac:dyDescent="0.2">
      <c r="A324" s="71">
        <f t="shared" si="27"/>
        <v>323</v>
      </c>
      <c r="B324" s="71" t="str">
        <f t="shared" si="25"/>
        <v>DOORAKKERSDirk</v>
      </c>
      <c r="C324" s="170">
        <f t="shared" si="26"/>
        <v>100809</v>
      </c>
      <c r="D324" s="171" t="s">
        <v>875</v>
      </c>
      <c r="E324" s="171" t="s">
        <v>72</v>
      </c>
      <c r="F324" s="171" t="s">
        <v>22</v>
      </c>
      <c r="G324" s="171" t="s">
        <v>26</v>
      </c>
      <c r="H324" s="171" t="s">
        <v>31</v>
      </c>
      <c r="I324" s="173">
        <v>33801</v>
      </c>
      <c r="J324" s="171" t="s">
        <v>669</v>
      </c>
      <c r="K324" s="59">
        <v>100809</v>
      </c>
      <c r="L324" s="171"/>
      <c r="M324" s="171" t="s">
        <v>831</v>
      </c>
      <c r="N324" s="171" t="s">
        <v>831</v>
      </c>
      <c r="O324" s="60" t="e">
        <f>VLOOKUP(C324,'FIE-licenties'!$B:$C,2,FALSE)</f>
        <v>#N/A</v>
      </c>
      <c r="P324" s="56" t="str">
        <f>VLOOKUP(C324,Ranglijst!B:G,6,FALSE)</f>
        <v>ASSV Esprit</v>
      </c>
      <c r="Q324" s="56"/>
      <c r="R324" s="56" t="str">
        <f t="shared" si="24"/>
        <v>XXX</v>
      </c>
      <c r="S324" s="56">
        <f>IF(K324&lt;&gt;"",COUNTIF(aanmeldingen!D:D,schermers!K324),"")</f>
        <v>0</v>
      </c>
      <c r="T324" s="177" t="str">
        <f t="shared" ca="1" si="28"/>
        <v>18+</v>
      </c>
      <c r="U324" s="174"/>
      <c r="V324" s="78">
        <f ca="1">SUMIF(Scheidsbijdrage!B:B,schermers!C324,Scheidsbijdrage!P:P)</f>
        <v>0</v>
      </c>
      <c r="W324" s="175"/>
    </row>
    <row r="325" spans="1:23" x14ac:dyDescent="0.2">
      <c r="A325" s="71">
        <f t="shared" si="27"/>
        <v>324</v>
      </c>
      <c r="B325" s="71" t="str">
        <f t="shared" si="25"/>
        <v>HAGENTimon</v>
      </c>
      <c r="C325" s="170">
        <f t="shared" si="26"/>
        <v>104991</v>
      </c>
      <c r="D325" s="171" t="s">
        <v>876</v>
      </c>
      <c r="E325" s="171" t="s">
        <v>874</v>
      </c>
      <c r="F325" s="171" t="s">
        <v>22</v>
      </c>
      <c r="G325" s="171" t="s">
        <v>26</v>
      </c>
      <c r="H325" s="171" t="s">
        <v>28</v>
      </c>
      <c r="I325" s="173">
        <v>32053</v>
      </c>
      <c r="J325" s="171" t="s">
        <v>433</v>
      </c>
      <c r="K325" s="59">
        <v>104991</v>
      </c>
      <c r="L325" s="171"/>
      <c r="M325" s="171" t="s">
        <v>1210</v>
      </c>
      <c r="N325" s="171" t="s">
        <v>848</v>
      </c>
      <c r="O325" s="60" t="e">
        <f>VLOOKUP(C325,'FIE-licenties'!$B:$C,2,FALSE)</f>
        <v>#N/A</v>
      </c>
      <c r="P325" s="56" t="str">
        <f>VLOOKUP(C325,Ranglijst!B:G,6,FALSE)</f>
        <v>Schermcentrum Amsterdam</v>
      </c>
      <c r="Q325" s="56"/>
      <c r="R325" s="56" t="str">
        <f t="shared" si="24"/>
        <v>XXX</v>
      </c>
      <c r="S325" s="56">
        <f>IF(K325&lt;&gt;"",COUNTIF(aanmeldingen!D:D,schermers!K325),"")</f>
        <v>0</v>
      </c>
      <c r="T325" s="177" t="str">
        <f t="shared" ca="1" si="28"/>
        <v>18+</v>
      </c>
      <c r="U325" s="174"/>
      <c r="V325" s="78">
        <f ca="1">SUMIF(Scheidsbijdrage!B:B,schermers!C325,Scheidsbijdrage!P:P)</f>
        <v>0</v>
      </c>
      <c r="W325" s="175"/>
    </row>
    <row r="326" spans="1:23" ht="15" x14ac:dyDescent="0.25">
      <c r="A326" s="71">
        <f t="shared" si="27"/>
        <v>325</v>
      </c>
      <c r="B326" s="71" t="str">
        <f t="shared" si="25"/>
        <v>VAN HASELENChristian</v>
      </c>
      <c r="C326" s="170">
        <f t="shared" si="26"/>
        <v>110842</v>
      </c>
      <c r="D326" s="171" t="s">
        <v>878</v>
      </c>
      <c r="E326" s="171" t="s">
        <v>877</v>
      </c>
      <c r="F326" s="171" t="s">
        <v>22</v>
      </c>
      <c r="G326" s="171" t="s">
        <v>26</v>
      </c>
      <c r="H326" s="171" t="s">
        <v>31</v>
      </c>
      <c r="I326" s="173">
        <v>24019</v>
      </c>
      <c r="J326" s="171" t="s">
        <v>975</v>
      </c>
      <c r="K326" s="59">
        <v>110842</v>
      </c>
      <c r="L326" s="171"/>
      <c r="M326" s="183" t="s">
        <v>3250</v>
      </c>
      <c r="N326" s="171" t="s">
        <v>848</v>
      </c>
      <c r="O326" s="60" t="str">
        <f>VLOOKUP(C326,'FIE-licenties'!$B:$C,2,FALSE)</f>
        <v>FIE04101965000</v>
      </c>
      <c r="P326" s="56" t="str">
        <f>VLOOKUP(C326,Ranglijst!B:G,6,FALSE)</f>
        <v>s.v. Surtout</v>
      </c>
      <c r="Q326" s="56"/>
      <c r="R326" s="56" t="str">
        <f t="shared" si="24"/>
        <v>XXX</v>
      </c>
      <c r="S326" s="56">
        <f>IF(K326&lt;&gt;"",COUNTIF(aanmeldingen!D:D,schermers!K326),"")</f>
        <v>2</v>
      </c>
      <c r="T326" s="177" t="str">
        <f t="shared" ca="1" si="28"/>
        <v>18+</v>
      </c>
      <c r="U326" s="175">
        <v>43369</v>
      </c>
      <c r="V326" s="78">
        <f ca="1">SUMIF(Scheidsbijdrage!B:B,schermers!C326,Scheidsbijdrage!P:P)</f>
        <v>0</v>
      </c>
      <c r="W326" s="175"/>
    </row>
    <row r="327" spans="1:23" x14ac:dyDescent="0.2">
      <c r="A327" s="71">
        <f t="shared" si="27"/>
        <v>326</v>
      </c>
      <c r="B327" s="71" t="str">
        <f t="shared" si="25"/>
        <v>SMITSSophie</v>
      </c>
      <c r="C327" s="170">
        <f t="shared" si="26"/>
        <v>113498</v>
      </c>
      <c r="D327" s="171" t="s">
        <v>310</v>
      </c>
      <c r="E327" s="171" t="s">
        <v>806</v>
      </c>
      <c r="F327" s="171" t="s">
        <v>22</v>
      </c>
      <c r="G327" s="171" t="s">
        <v>23</v>
      </c>
      <c r="H327" s="171" t="s">
        <v>31</v>
      </c>
      <c r="I327" s="173">
        <v>34571</v>
      </c>
      <c r="J327" s="171" t="s">
        <v>975</v>
      </c>
      <c r="K327" s="59">
        <v>113498</v>
      </c>
      <c r="L327" s="171"/>
      <c r="M327" s="171" t="s">
        <v>1205</v>
      </c>
      <c r="N327" s="171" t="s">
        <v>848</v>
      </c>
      <c r="O327" s="60" t="e">
        <f>VLOOKUP(C327,'FIE-licenties'!$B:$C,2,FALSE)</f>
        <v>#N/A</v>
      </c>
      <c r="P327" s="56" t="e">
        <f>VLOOKUP(C327,Ranglijst!B:G,6,FALSE)</f>
        <v>#N/A</v>
      </c>
      <c r="Q327" s="56"/>
      <c r="R327" s="56" t="str">
        <f t="shared" si="24"/>
        <v>---</v>
      </c>
      <c r="S327" s="56">
        <f>IF(K327&lt;&gt;"",COUNTIF(aanmeldingen!D:D,schermers!K327),"")</f>
        <v>0</v>
      </c>
      <c r="T327" s="177" t="str">
        <f t="shared" ca="1" si="28"/>
        <v>18+</v>
      </c>
      <c r="U327" s="175"/>
      <c r="V327" s="78">
        <f ca="1">SUMIF(Scheidsbijdrage!B:B,schermers!C327,Scheidsbijdrage!P:P)</f>
        <v>0</v>
      </c>
      <c r="W327" s="175"/>
    </row>
    <row r="328" spans="1:23" x14ac:dyDescent="0.2">
      <c r="A328" s="71">
        <f t="shared" si="27"/>
        <v>327</v>
      </c>
      <c r="B328" s="71" t="str">
        <f t="shared" si="25"/>
        <v>VAN NUNENDavid</v>
      </c>
      <c r="C328" s="170">
        <f t="shared" si="26"/>
        <v>110891</v>
      </c>
      <c r="D328" s="171" t="s">
        <v>880</v>
      </c>
      <c r="E328" s="171" t="s">
        <v>259</v>
      </c>
      <c r="F328" s="171" t="s">
        <v>22</v>
      </c>
      <c r="G328" s="171" t="s">
        <v>26</v>
      </c>
      <c r="H328" s="171" t="s">
        <v>24</v>
      </c>
      <c r="I328" s="173">
        <v>34897</v>
      </c>
      <c r="J328" s="171" t="s">
        <v>449</v>
      </c>
      <c r="K328" s="59">
        <v>110891</v>
      </c>
      <c r="L328" s="171"/>
      <c r="M328" s="171" t="s">
        <v>1201</v>
      </c>
      <c r="N328" s="171" t="s">
        <v>848</v>
      </c>
      <c r="O328" s="60" t="str">
        <f>VLOOKUP(C328,'FIE-licenties'!$B:$C,2,FALSE)</f>
        <v>FIE17071995003</v>
      </c>
      <c r="P328" s="56" t="str">
        <f>VLOOKUP(C328,Ranglijst!B:G,6,FALSE)</f>
        <v>s.v. Delft Fencing Club</v>
      </c>
      <c r="Q328" s="56"/>
      <c r="R328" s="56" t="str">
        <f t="shared" si="24"/>
        <v>XXX</v>
      </c>
      <c r="S328" s="56">
        <f>IF(K328&lt;&gt;"",COUNTIF(aanmeldingen!D:D,schermers!K328),"")</f>
        <v>14</v>
      </c>
      <c r="T328" s="177" t="str">
        <f t="shared" ca="1" si="28"/>
        <v>18+</v>
      </c>
      <c r="U328" s="175">
        <v>43369</v>
      </c>
      <c r="V328" s="78">
        <f ca="1">SUMIF(Scheidsbijdrage!B:B,schermers!C328,Scheidsbijdrage!P:P)</f>
        <v>0</v>
      </c>
      <c r="W328" s="175"/>
    </row>
    <row r="329" spans="1:23" x14ac:dyDescent="0.2">
      <c r="A329" s="71">
        <f t="shared" si="27"/>
        <v>328</v>
      </c>
      <c r="B329" s="71" t="str">
        <f t="shared" si="25"/>
        <v>BOSMathijs</v>
      </c>
      <c r="C329" s="170">
        <f t="shared" si="26"/>
        <v>111579</v>
      </c>
      <c r="D329" s="171" t="s">
        <v>882</v>
      </c>
      <c r="E329" s="171" t="s">
        <v>953</v>
      </c>
      <c r="F329" s="171" t="s">
        <v>22</v>
      </c>
      <c r="G329" s="171" t="s">
        <v>26</v>
      </c>
      <c r="H329" s="171" t="s">
        <v>31</v>
      </c>
      <c r="I329" s="173">
        <v>35671</v>
      </c>
      <c r="J329" s="171" t="s">
        <v>975</v>
      </c>
      <c r="K329" s="59">
        <v>111579</v>
      </c>
      <c r="L329" s="171"/>
      <c r="M329" s="171" t="s">
        <v>831</v>
      </c>
      <c r="N329" s="171" t="s">
        <v>831</v>
      </c>
      <c r="O329" s="60" t="e">
        <f>VLOOKUP(C329,'FIE-licenties'!$B:$C,2,FALSE)</f>
        <v>#N/A</v>
      </c>
      <c r="P329" s="56" t="e">
        <f>VLOOKUP(C329,Ranglijst!B:G,6,FALSE)</f>
        <v>#N/A</v>
      </c>
      <c r="Q329" s="56"/>
      <c r="R329" s="56" t="str">
        <f t="shared" si="24"/>
        <v>---</v>
      </c>
      <c r="S329" s="56">
        <f>IF(K329&lt;&gt;"",COUNTIF(aanmeldingen!D:D,schermers!K329),"")</f>
        <v>0</v>
      </c>
      <c r="T329" s="177" t="str">
        <f t="shared" ca="1" si="28"/>
        <v>18+</v>
      </c>
      <c r="U329" s="175"/>
      <c r="V329" s="78">
        <f ca="1">SUMIF(Scheidsbijdrage!B:B,schermers!C329,Scheidsbijdrage!P:P)</f>
        <v>0</v>
      </c>
      <c r="W329" s="175"/>
    </row>
    <row r="330" spans="1:23" x14ac:dyDescent="0.2">
      <c r="A330" s="71">
        <f t="shared" si="27"/>
        <v>329</v>
      </c>
      <c r="B330" s="71" t="str">
        <f t="shared" si="25"/>
        <v>OBDEIJNBente</v>
      </c>
      <c r="C330" s="170">
        <f t="shared" si="26"/>
        <v>112595</v>
      </c>
      <c r="D330" s="171" t="s">
        <v>883</v>
      </c>
      <c r="E330" s="171" t="s">
        <v>881</v>
      </c>
      <c r="F330" s="171" t="s">
        <v>22</v>
      </c>
      <c r="G330" s="171" t="s">
        <v>26</v>
      </c>
      <c r="H330" s="171" t="s">
        <v>31</v>
      </c>
      <c r="I330" s="173">
        <v>36179</v>
      </c>
      <c r="J330" s="171" t="s">
        <v>433</v>
      </c>
      <c r="K330" s="59">
        <v>112595</v>
      </c>
      <c r="L330" s="171"/>
      <c r="M330" s="171" t="s">
        <v>1180</v>
      </c>
      <c r="N330" s="171">
        <v>0</v>
      </c>
      <c r="O330" s="60" t="e">
        <f>VLOOKUP(C330,'FIE-licenties'!$B:$C,2,FALSE)</f>
        <v>#N/A</v>
      </c>
      <c r="P330" s="56" t="e">
        <f>VLOOKUP(C330,Ranglijst!B:G,6,FALSE)</f>
        <v>#N/A</v>
      </c>
      <c r="Q330" s="56"/>
      <c r="R330" s="56" t="str">
        <f t="shared" ref="R330:R393" si="29">IFERROR(IF(P330=J330,"","XXX"),"---")</f>
        <v>---</v>
      </c>
      <c r="S330" s="56">
        <f>IF(K330&lt;&gt;"",COUNTIF(aanmeldingen!D:D,schermers!K330),"")</f>
        <v>0</v>
      </c>
      <c r="T330" s="177" t="str">
        <f t="shared" ca="1" si="28"/>
        <v>18+</v>
      </c>
      <c r="U330" s="175"/>
      <c r="V330" s="78">
        <f ca="1">SUMIF(Scheidsbijdrage!B:B,schermers!C330,Scheidsbijdrage!P:P)</f>
        <v>0</v>
      </c>
      <c r="W330" s="175"/>
    </row>
    <row r="331" spans="1:23" x14ac:dyDescent="0.2">
      <c r="A331" s="71">
        <f t="shared" si="27"/>
        <v>330</v>
      </c>
      <c r="B331" s="71" t="str">
        <f t="shared" si="25"/>
        <v>VAN DIJKMarianne</v>
      </c>
      <c r="C331" s="170">
        <f t="shared" si="26"/>
        <v>898989</v>
      </c>
      <c r="D331" s="171" t="s">
        <v>884</v>
      </c>
      <c r="E331" s="171" t="s">
        <v>885</v>
      </c>
      <c r="F331" s="171" t="s">
        <v>22</v>
      </c>
      <c r="G331" s="171" t="s">
        <v>23</v>
      </c>
      <c r="H331" s="171" t="s">
        <v>24</v>
      </c>
      <c r="I331" s="173">
        <v>30861</v>
      </c>
      <c r="J331" s="171" t="s">
        <v>449</v>
      </c>
      <c r="K331" s="59">
        <v>898989</v>
      </c>
      <c r="L331" s="171"/>
      <c r="M331" s="171" t="s">
        <v>831</v>
      </c>
      <c r="N331" s="171" t="s">
        <v>831</v>
      </c>
      <c r="O331" s="60" t="e">
        <f>VLOOKUP(C331,'FIE-licenties'!$B:$C,2,FALSE)</f>
        <v>#N/A</v>
      </c>
      <c r="P331" s="56" t="e">
        <f>VLOOKUP(C331,Ranglijst!B:G,6,FALSE)</f>
        <v>#N/A</v>
      </c>
      <c r="Q331" s="56"/>
      <c r="R331" s="56" t="str">
        <f t="shared" si="29"/>
        <v>---</v>
      </c>
      <c r="S331" s="56">
        <f>IF(K331&lt;&gt;"",COUNTIF(aanmeldingen!D:D,schermers!K331),"")</f>
        <v>0</v>
      </c>
      <c r="T331" s="177" t="str">
        <f t="shared" ca="1" si="28"/>
        <v>18+</v>
      </c>
      <c r="U331" s="175"/>
      <c r="V331" s="78">
        <f ca="1">SUMIF(Scheidsbijdrage!B:B,schermers!C331,Scheidsbijdrage!P:P)</f>
        <v>0</v>
      </c>
      <c r="W331" s="175"/>
    </row>
    <row r="332" spans="1:23" x14ac:dyDescent="0.2">
      <c r="A332" s="71">
        <f t="shared" si="27"/>
        <v>331</v>
      </c>
      <c r="B332" s="71" t="str">
        <f t="shared" si="25"/>
        <v>LENDISonja</v>
      </c>
      <c r="C332" s="170">
        <f t="shared" si="26"/>
        <v>111254</v>
      </c>
      <c r="D332" s="171" t="s">
        <v>904</v>
      </c>
      <c r="E332" s="171" t="s">
        <v>339</v>
      </c>
      <c r="F332" s="171" t="s">
        <v>22</v>
      </c>
      <c r="G332" s="171" t="s">
        <v>23</v>
      </c>
      <c r="H332" s="171" t="s">
        <v>31</v>
      </c>
      <c r="I332" s="173">
        <v>23954</v>
      </c>
      <c r="J332" s="171" t="s">
        <v>32</v>
      </c>
      <c r="K332" s="59">
        <v>111254</v>
      </c>
      <c r="L332" s="171"/>
      <c r="M332" s="171" t="s">
        <v>1149</v>
      </c>
      <c r="N332" s="171" t="s">
        <v>848</v>
      </c>
      <c r="O332" s="60" t="e">
        <f>VLOOKUP(C332,'FIE-licenties'!$B:$C,2,FALSE)</f>
        <v>#N/A</v>
      </c>
      <c r="P332" s="56" t="str">
        <f>VLOOKUP(C332,Ranglijst!B:G,6,FALSE)</f>
        <v>HollandSchermen</v>
      </c>
      <c r="Q332" s="56"/>
      <c r="R332" s="56" t="str">
        <f t="shared" si="29"/>
        <v>XXX</v>
      </c>
      <c r="S332" s="56">
        <f>IF(K332&lt;&gt;"",COUNTIF(aanmeldingen!D:D,schermers!K332),"")</f>
        <v>1</v>
      </c>
      <c r="T332" s="177" t="str">
        <f t="shared" ca="1" si="28"/>
        <v>18+</v>
      </c>
      <c r="U332" s="175"/>
      <c r="V332" s="78">
        <f ca="1">SUMIF(Scheidsbijdrage!B:B,schermers!C332,Scheidsbijdrage!P:P)</f>
        <v>0</v>
      </c>
      <c r="W332" s="175"/>
    </row>
    <row r="333" spans="1:23" ht="15" x14ac:dyDescent="0.25">
      <c r="A333" s="71">
        <f t="shared" si="27"/>
        <v>332</v>
      </c>
      <c r="B333" s="71" t="str">
        <f t="shared" si="25"/>
        <v>GROENHEIDEEsther</v>
      </c>
      <c r="C333" s="170">
        <f t="shared" si="26"/>
        <v>112003</v>
      </c>
      <c r="D333" s="171" t="s">
        <v>905</v>
      </c>
      <c r="E333" s="171" t="s">
        <v>735</v>
      </c>
      <c r="F333" s="171" t="s">
        <v>22</v>
      </c>
      <c r="G333" s="171" t="s">
        <v>23</v>
      </c>
      <c r="H333" s="171" t="s">
        <v>31</v>
      </c>
      <c r="I333" s="173">
        <v>26873</v>
      </c>
      <c r="J333" s="171" t="s">
        <v>32</v>
      </c>
      <c r="K333" s="59">
        <v>112003</v>
      </c>
      <c r="L333" s="171"/>
      <c r="M333" s="183" t="s">
        <v>3178</v>
      </c>
      <c r="N333" s="171" t="s">
        <v>831</v>
      </c>
      <c r="O333" s="60" t="e">
        <f>VLOOKUP(C333,'FIE-licenties'!$B:$C,2,FALSE)</f>
        <v>#N/A</v>
      </c>
      <c r="P333" s="56" t="str">
        <f>VLOOKUP(C333,Ranglijst!B:G,6,FALSE)</f>
        <v>HollandSchermen</v>
      </c>
      <c r="Q333" s="56"/>
      <c r="R333" s="56" t="str">
        <f t="shared" si="29"/>
        <v>XXX</v>
      </c>
      <c r="S333" s="56">
        <f>IF(K333&lt;&gt;"",COUNTIF(aanmeldingen!D:D,schermers!K333),"")</f>
        <v>1</v>
      </c>
      <c r="T333" s="177" t="str">
        <f t="shared" ca="1" si="28"/>
        <v>18+</v>
      </c>
      <c r="U333" s="175"/>
      <c r="V333" s="78">
        <f ca="1">SUMIF(Scheidsbijdrage!B:B,schermers!C333,Scheidsbijdrage!P:P)</f>
        <v>0</v>
      </c>
      <c r="W333" s="175"/>
    </row>
    <row r="334" spans="1:23" x14ac:dyDescent="0.2">
      <c r="A334" s="71">
        <f t="shared" si="27"/>
        <v>333</v>
      </c>
      <c r="B334" s="71" t="str">
        <f t="shared" si="25"/>
        <v>KNAPEIneke</v>
      </c>
      <c r="C334" s="170">
        <f t="shared" si="26"/>
        <v>998877</v>
      </c>
      <c r="D334" s="171" t="s">
        <v>907</v>
      </c>
      <c r="E334" s="171" t="s">
        <v>906</v>
      </c>
      <c r="F334" s="171" t="s">
        <v>22</v>
      </c>
      <c r="G334" s="171" t="s">
        <v>23</v>
      </c>
      <c r="H334" s="171" t="s">
        <v>24</v>
      </c>
      <c r="I334" s="173">
        <v>21211</v>
      </c>
      <c r="J334" s="171" t="s">
        <v>459</v>
      </c>
      <c r="K334" s="59">
        <v>998877</v>
      </c>
      <c r="L334" s="171"/>
      <c r="M334" s="171" t="s">
        <v>831</v>
      </c>
      <c r="N334" s="171" t="s">
        <v>831</v>
      </c>
      <c r="O334" s="60" t="e">
        <f>VLOOKUP(C334,'FIE-licenties'!$B:$C,2,FALSE)</f>
        <v>#N/A</v>
      </c>
      <c r="P334" s="56" t="e">
        <f>VLOOKUP(C334,Ranglijst!B:G,6,FALSE)</f>
        <v>#N/A</v>
      </c>
      <c r="Q334" s="56"/>
      <c r="R334" s="56" t="str">
        <f t="shared" si="29"/>
        <v>---</v>
      </c>
      <c r="S334" s="56">
        <f>IF(K334&lt;&gt;"",COUNTIF(aanmeldingen!D:D,schermers!K334),"")</f>
        <v>1</v>
      </c>
      <c r="T334" s="177" t="str">
        <f t="shared" ca="1" si="28"/>
        <v>18+</v>
      </c>
      <c r="U334" s="175"/>
      <c r="V334" s="78">
        <f ca="1">SUMIF(Scheidsbijdrage!B:B,schermers!C334,Scheidsbijdrage!P:P)</f>
        <v>0</v>
      </c>
      <c r="W334" s="175"/>
    </row>
    <row r="335" spans="1:23" x14ac:dyDescent="0.2">
      <c r="A335" s="71">
        <f t="shared" si="27"/>
        <v>334</v>
      </c>
      <c r="B335" s="71" t="str">
        <f t="shared" si="25"/>
        <v>HOFMANAntoinette</v>
      </c>
      <c r="C335" s="170">
        <f t="shared" si="26"/>
        <v>109912</v>
      </c>
      <c r="D335" s="171" t="s">
        <v>910</v>
      </c>
      <c r="E335" s="171" t="s">
        <v>909</v>
      </c>
      <c r="F335" s="171" t="s">
        <v>22</v>
      </c>
      <c r="G335" s="171" t="s">
        <v>23</v>
      </c>
      <c r="H335" s="171" t="s">
        <v>31</v>
      </c>
      <c r="I335" s="173">
        <v>34207</v>
      </c>
      <c r="J335" s="171" t="s">
        <v>97</v>
      </c>
      <c r="K335" s="59">
        <v>109912</v>
      </c>
      <c r="L335" s="171"/>
      <c r="M335" s="171" t="s">
        <v>831</v>
      </c>
      <c r="N335" s="171" t="s">
        <v>831</v>
      </c>
      <c r="O335" s="60" t="e">
        <f>VLOOKUP(C335,'FIE-licenties'!$B:$C,2,FALSE)</f>
        <v>#N/A</v>
      </c>
      <c r="P335" s="56" t="e">
        <f>VLOOKUP(C335,Ranglijst!B:G,6,FALSE)</f>
        <v>#N/A</v>
      </c>
      <c r="Q335" s="56"/>
      <c r="R335" s="56" t="str">
        <f t="shared" si="29"/>
        <v>---</v>
      </c>
      <c r="S335" s="56">
        <f>IF(K335&lt;&gt;"",COUNTIF(aanmeldingen!D:D,schermers!K335),"")</f>
        <v>0</v>
      </c>
      <c r="T335" s="177" t="str">
        <f t="shared" ca="1" si="28"/>
        <v>18+</v>
      </c>
      <c r="U335" s="175"/>
      <c r="V335" s="78">
        <f ca="1">SUMIF(Scheidsbijdrage!B:B,schermers!C335,Scheidsbijdrage!P:P)</f>
        <v>0</v>
      </c>
      <c r="W335" s="175"/>
    </row>
    <row r="336" spans="1:23" x14ac:dyDescent="0.2">
      <c r="A336" s="71">
        <f t="shared" si="27"/>
        <v>335</v>
      </c>
      <c r="B336" s="71" t="str">
        <f t="shared" si="25"/>
        <v>BETRIANBryan</v>
      </c>
      <c r="C336" s="170">
        <f t="shared" si="26"/>
        <v>112744</v>
      </c>
      <c r="D336" s="171" t="s">
        <v>911</v>
      </c>
      <c r="E336" s="171" t="s">
        <v>912</v>
      </c>
      <c r="F336" s="171" t="s">
        <v>22</v>
      </c>
      <c r="G336" s="171" t="s">
        <v>26</v>
      </c>
      <c r="H336" s="171" t="s">
        <v>31</v>
      </c>
      <c r="I336" s="173">
        <v>32672</v>
      </c>
      <c r="J336" s="171" t="s">
        <v>437</v>
      </c>
      <c r="K336" s="59">
        <v>112744</v>
      </c>
      <c r="L336" s="171"/>
      <c r="M336" s="171" t="s">
        <v>831</v>
      </c>
      <c r="N336" s="171" t="s">
        <v>831</v>
      </c>
      <c r="O336" s="60" t="e">
        <f>VLOOKUP(C336,'FIE-licenties'!$B:$C,2,FALSE)</f>
        <v>#N/A</v>
      </c>
      <c r="P336" s="56" t="e">
        <f>VLOOKUP(C336,Ranglijst!B:G,6,FALSE)</f>
        <v>#N/A</v>
      </c>
      <c r="Q336" s="56"/>
      <c r="R336" s="56" t="str">
        <f t="shared" si="29"/>
        <v>---</v>
      </c>
      <c r="S336" s="56">
        <f>IF(K336&lt;&gt;"",COUNTIF(aanmeldingen!D:D,schermers!K336),"")</f>
        <v>0</v>
      </c>
      <c r="T336" s="177" t="str">
        <f t="shared" ca="1" si="28"/>
        <v>18+</v>
      </c>
      <c r="U336" s="175"/>
      <c r="V336" s="78">
        <f ca="1">SUMIF(Scheidsbijdrage!B:B,schermers!C336,Scheidsbijdrage!P:P)</f>
        <v>0</v>
      </c>
      <c r="W336" s="175"/>
    </row>
    <row r="337" spans="1:23" x14ac:dyDescent="0.2">
      <c r="A337" s="71">
        <f t="shared" si="27"/>
        <v>336</v>
      </c>
      <c r="B337" s="71" t="str">
        <f t="shared" si="25"/>
        <v>DAWSONWillow</v>
      </c>
      <c r="C337" s="170">
        <f t="shared" si="26"/>
        <v>113989</v>
      </c>
      <c r="D337" s="171" t="s">
        <v>917</v>
      </c>
      <c r="E337" s="171" t="s">
        <v>916</v>
      </c>
      <c r="F337" s="171" t="s">
        <v>22</v>
      </c>
      <c r="G337" s="171" t="s">
        <v>23</v>
      </c>
      <c r="H337" s="171" t="s">
        <v>28</v>
      </c>
      <c r="I337" s="173">
        <v>36517</v>
      </c>
      <c r="J337" s="171" t="s">
        <v>32</v>
      </c>
      <c r="K337" s="59">
        <v>113989</v>
      </c>
      <c r="L337" s="171"/>
      <c r="M337" s="171" t="s">
        <v>831</v>
      </c>
      <c r="N337" s="171" t="s">
        <v>831</v>
      </c>
      <c r="O337" s="60" t="e">
        <f>VLOOKUP(C337,'FIE-licenties'!$B:$C,2,FALSE)</f>
        <v>#N/A</v>
      </c>
      <c r="P337" s="56" t="e">
        <f>VLOOKUP(C337,Ranglijst!B:G,6,FALSE)</f>
        <v>#N/A</v>
      </c>
      <c r="Q337" s="56"/>
      <c r="R337" s="56" t="str">
        <f t="shared" si="29"/>
        <v>---</v>
      </c>
      <c r="S337" s="56">
        <f>IF(K337&lt;&gt;"",COUNTIF(aanmeldingen!D:D,schermers!K337),"")</f>
        <v>0</v>
      </c>
      <c r="T337" s="177" t="str">
        <f t="shared" ca="1" si="28"/>
        <v>18+</v>
      </c>
      <c r="U337" s="175"/>
      <c r="V337" s="78">
        <f ca="1">SUMIF(Scheidsbijdrage!B:B,schermers!C337,Scheidsbijdrage!P:P)</f>
        <v>0</v>
      </c>
      <c r="W337" s="175"/>
    </row>
    <row r="338" spans="1:23" x14ac:dyDescent="0.2">
      <c r="A338" s="71">
        <f t="shared" si="27"/>
        <v>337</v>
      </c>
      <c r="B338" s="71" t="str">
        <f t="shared" si="25"/>
        <v>MEULENKAMPKimberley</v>
      </c>
      <c r="C338" s="170">
        <f t="shared" si="26"/>
        <v>112429</v>
      </c>
      <c r="D338" s="171" t="s">
        <v>921</v>
      </c>
      <c r="E338" s="171" t="s">
        <v>920</v>
      </c>
      <c r="F338" s="171" t="s">
        <v>22</v>
      </c>
      <c r="G338" s="171" t="s">
        <v>23</v>
      </c>
      <c r="H338" s="171" t="s">
        <v>28</v>
      </c>
      <c r="I338" s="173">
        <v>36532</v>
      </c>
      <c r="J338" s="171" t="s">
        <v>32</v>
      </c>
      <c r="K338" s="59">
        <v>112429</v>
      </c>
      <c r="L338" s="171"/>
      <c r="M338" s="171" t="s">
        <v>831</v>
      </c>
      <c r="N338" s="171" t="s">
        <v>831</v>
      </c>
      <c r="O338" s="60" t="e">
        <f>VLOOKUP(C338,'FIE-licenties'!$B:$C,2,FALSE)</f>
        <v>#N/A</v>
      </c>
      <c r="P338" s="56" t="e">
        <f>VLOOKUP(C338,Ranglijst!B:G,6,FALSE)</f>
        <v>#N/A</v>
      </c>
      <c r="Q338" s="56"/>
      <c r="R338" s="56" t="str">
        <f t="shared" si="29"/>
        <v>---</v>
      </c>
      <c r="S338" s="56">
        <f>IF(K338&lt;&gt;"",COUNTIF(aanmeldingen!D:D,schermers!K338),"")</f>
        <v>0</v>
      </c>
      <c r="T338" s="177" t="str">
        <f t="shared" ca="1" si="28"/>
        <v>18+</v>
      </c>
      <c r="U338" s="175"/>
      <c r="V338" s="78">
        <f ca="1">SUMIF(Scheidsbijdrage!B:B,schermers!C338,Scheidsbijdrage!P:P)</f>
        <v>0</v>
      </c>
      <c r="W338" s="175"/>
    </row>
    <row r="339" spans="1:23" x14ac:dyDescent="0.2">
      <c r="A339" s="71">
        <f t="shared" si="27"/>
        <v>338</v>
      </c>
      <c r="B339" s="71" t="str">
        <f t="shared" si="25"/>
        <v>ALBERTErik</v>
      </c>
      <c r="C339" s="170">
        <f t="shared" si="26"/>
        <v>112409</v>
      </c>
      <c r="D339" s="171" t="s">
        <v>923</v>
      </c>
      <c r="E339" s="171" t="s">
        <v>622</v>
      </c>
      <c r="F339" s="171" t="s">
        <v>22</v>
      </c>
      <c r="G339" s="171" t="s">
        <v>26</v>
      </c>
      <c r="H339" s="171" t="s">
        <v>28</v>
      </c>
      <c r="I339" s="173">
        <v>36437</v>
      </c>
      <c r="J339" s="171" t="s">
        <v>433</v>
      </c>
      <c r="K339" s="59">
        <v>112409</v>
      </c>
      <c r="L339" s="171"/>
      <c r="M339" s="171" t="s">
        <v>831</v>
      </c>
      <c r="N339" s="171" t="s">
        <v>831</v>
      </c>
      <c r="O339" s="60" t="e">
        <f>VLOOKUP(C339,'FIE-licenties'!$B:$C,2,FALSE)</f>
        <v>#N/A</v>
      </c>
      <c r="P339" s="56" t="e">
        <f>VLOOKUP(C339,Ranglijst!B:G,6,FALSE)</f>
        <v>#N/A</v>
      </c>
      <c r="Q339" s="56"/>
      <c r="R339" s="56" t="str">
        <f t="shared" si="29"/>
        <v>---</v>
      </c>
      <c r="S339" s="56">
        <f>IF(K339&lt;&gt;"",COUNTIF(aanmeldingen!D:D,schermers!K339),"")</f>
        <v>0</v>
      </c>
      <c r="T339" s="177" t="str">
        <f t="shared" ca="1" si="28"/>
        <v>18+</v>
      </c>
      <c r="U339" s="175"/>
      <c r="V339" s="78">
        <f ca="1">SUMIF(Scheidsbijdrage!B:B,schermers!C339,Scheidsbijdrage!P:P)</f>
        <v>0</v>
      </c>
      <c r="W339" s="175"/>
    </row>
    <row r="340" spans="1:23" x14ac:dyDescent="0.2">
      <c r="A340" s="71">
        <f t="shared" si="27"/>
        <v>339</v>
      </c>
      <c r="B340" s="71" t="str">
        <f t="shared" si="25"/>
        <v>POSTMARandy</v>
      </c>
      <c r="C340" s="170">
        <f t="shared" si="26"/>
        <v>112104</v>
      </c>
      <c r="D340" s="171" t="s">
        <v>924</v>
      </c>
      <c r="E340" s="171" t="s">
        <v>925</v>
      </c>
      <c r="F340" s="171" t="s">
        <v>22</v>
      </c>
      <c r="G340" s="171" t="s">
        <v>26</v>
      </c>
      <c r="H340" s="171" t="s">
        <v>24</v>
      </c>
      <c r="I340" s="173">
        <v>36389</v>
      </c>
      <c r="J340" s="171" t="s">
        <v>450</v>
      </c>
      <c r="K340" s="59">
        <v>112104</v>
      </c>
      <c r="L340" s="171"/>
      <c r="M340" s="171" t="s">
        <v>1204</v>
      </c>
      <c r="N340" s="171" t="s">
        <v>848</v>
      </c>
      <c r="O340" s="60" t="e">
        <f>VLOOKUP(C340,'FIE-licenties'!$B:$C,2,FALSE)</f>
        <v>#N/A</v>
      </c>
      <c r="P340" s="56" t="str">
        <f>VLOOKUP(C340,Ranglijst!B:G,6,FALSE)</f>
        <v>Fencing Club Almere</v>
      </c>
      <c r="Q340" s="56"/>
      <c r="R340" s="56" t="str">
        <f t="shared" si="29"/>
        <v>XXX</v>
      </c>
      <c r="S340" s="56">
        <f>IF(K340&lt;&gt;"",COUNTIF(aanmeldingen!D:D,schermers!K340),"")</f>
        <v>23</v>
      </c>
      <c r="T340" s="177" t="str">
        <f t="shared" ca="1" si="28"/>
        <v>18+</v>
      </c>
      <c r="U340" s="174"/>
      <c r="V340" s="78">
        <f ca="1">SUMIF(Scheidsbijdrage!B:B,schermers!C340,Scheidsbijdrage!P:P)</f>
        <v>0</v>
      </c>
      <c r="W340" s="175"/>
    </row>
    <row r="341" spans="1:23" x14ac:dyDescent="0.2">
      <c r="A341" s="71">
        <f t="shared" si="27"/>
        <v>340</v>
      </c>
      <c r="B341" s="71" t="str">
        <f t="shared" si="25"/>
        <v>HAUSERERMorrits</v>
      </c>
      <c r="C341" s="170">
        <f t="shared" si="26"/>
        <v>113758</v>
      </c>
      <c r="D341" s="171" t="s">
        <v>929</v>
      </c>
      <c r="E341" s="171" t="s">
        <v>928</v>
      </c>
      <c r="F341" s="171" t="s">
        <v>22</v>
      </c>
      <c r="G341" s="171" t="s">
        <v>26</v>
      </c>
      <c r="H341" s="171" t="s">
        <v>28</v>
      </c>
      <c r="I341" s="173">
        <v>36354</v>
      </c>
      <c r="J341" s="171" t="s">
        <v>454</v>
      </c>
      <c r="K341" s="59">
        <v>113758</v>
      </c>
      <c r="L341" s="171"/>
      <c r="M341" s="171" t="s">
        <v>831</v>
      </c>
      <c r="N341" s="171" t="s">
        <v>831</v>
      </c>
      <c r="O341" s="60" t="e">
        <f>VLOOKUP(C341,'FIE-licenties'!$B:$C,2,FALSE)</f>
        <v>#N/A</v>
      </c>
      <c r="P341" s="56" t="e">
        <f>VLOOKUP(C341,Ranglijst!B:G,6,FALSE)</f>
        <v>#N/A</v>
      </c>
      <c r="Q341" s="56"/>
      <c r="R341" s="56" t="str">
        <f t="shared" si="29"/>
        <v>---</v>
      </c>
      <c r="S341" s="56">
        <f>IF(K341&lt;&gt;"",COUNTIF(aanmeldingen!D:D,schermers!K341),"")</f>
        <v>0</v>
      </c>
      <c r="T341" s="177" t="str">
        <f t="shared" ca="1" si="28"/>
        <v>18+</v>
      </c>
      <c r="U341" s="175"/>
      <c r="V341" s="78">
        <f ca="1">SUMIF(Scheidsbijdrage!B:B,schermers!C341,Scheidsbijdrage!P:P)</f>
        <v>0</v>
      </c>
      <c r="W341" s="175"/>
    </row>
    <row r="342" spans="1:23" x14ac:dyDescent="0.2">
      <c r="A342" s="71">
        <f t="shared" si="27"/>
        <v>341</v>
      </c>
      <c r="B342" s="71" t="str">
        <f t="shared" si="25"/>
        <v>GIACONDaniel</v>
      </c>
      <c r="C342" s="170">
        <f t="shared" si="26"/>
        <v>110792</v>
      </c>
      <c r="D342" s="171" t="s">
        <v>933</v>
      </c>
      <c r="E342" s="171" t="s">
        <v>248</v>
      </c>
      <c r="F342" s="171" t="s">
        <v>22</v>
      </c>
      <c r="G342" s="171" t="s">
        <v>26</v>
      </c>
      <c r="H342" s="171" t="s">
        <v>28</v>
      </c>
      <c r="I342" s="173">
        <v>36855</v>
      </c>
      <c r="J342" s="171" t="s">
        <v>433</v>
      </c>
      <c r="K342" s="59">
        <v>110792</v>
      </c>
      <c r="L342" s="171"/>
      <c r="M342" s="171" t="s">
        <v>1090</v>
      </c>
      <c r="N342" s="171" t="s">
        <v>848</v>
      </c>
      <c r="O342" s="60" t="str">
        <f>VLOOKUP(C342,'FIE-licenties'!$B:$C,2,FALSE)</f>
        <v>FIE25112000000</v>
      </c>
      <c r="P342" s="56" t="str">
        <f>VLOOKUP(C342,Ranglijst!B:G,6,FALSE)</f>
        <v>Schermcentrum Amsterdam</v>
      </c>
      <c r="Q342" s="56"/>
      <c r="R342" s="56" t="str">
        <f t="shared" si="29"/>
        <v>XXX</v>
      </c>
      <c r="S342" s="56">
        <f>IF(K342&lt;&gt;"",COUNTIF(aanmeldingen!D:D,schermers!K342),"")</f>
        <v>26</v>
      </c>
      <c r="T342" s="177" t="str">
        <f t="shared" ca="1" si="28"/>
        <v>18+</v>
      </c>
      <c r="U342" s="175">
        <v>43369</v>
      </c>
      <c r="V342" s="78">
        <f ca="1">SUMIF(Scheidsbijdrage!B:B,schermers!C342,Scheidsbijdrage!P:P)</f>
        <v>1</v>
      </c>
      <c r="W342" s="175">
        <v>43369</v>
      </c>
    </row>
    <row r="343" spans="1:23" x14ac:dyDescent="0.2">
      <c r="A343" s="71">
        <f t="shared" si="27"/>
        <v>342</v>
      </c>
      <c r="B343" s="71" t="str">
        <f t="shared" si="25"/>
        <v>ELSINGAJouke</v>
      </c>
      <c r="C343" s="170">
        <f t="shared" si="26"/>
        <v>108053</v>
      </c>
      <c r="D343" s="171" t="s">
        <v>938</v>
      </c>
      <c r="E343" s="171" t="s">
        <v>937</v>
      </c>
      <c r="F343" s="171" t="s">
        <v>22</v>
      </c>
      <c r="G343" s="171" t="s">
        <v>26</v>
      </c>
      <c r="H343" s="171" t="s">
        <v>28</v>
      </c>
      <c r="I343" s="173">
        <v>29864</v>
      </c>
      <c r="J343" s="171" t="s">
        <v>819</v>
      </c>
      <c r="K343" s="59">
        <v>108053</v>
      </c>
      <c r="L343" s="171"/>
      <c r="M343" s="171" t="s">
        <v>831</v>
      </c>
      <c r="N343" s="171" t="s">
        <v>831</v>
      </c>
      <c r="O343" s="60" t="e">
        <f>VLOOKUP(C343,'FIE-licenties'!$B:$C,2,FALSE)</f>
        <v>#N/A</v>
      </c>
      <c r="P343" s="56" t="e">
        <f>VLOOKUP(C343,Ranglijst!B:G,6,FALSE)</f>
        <v>#N/A</v>
      </c>
      <c r="Q343" s="56"/>
      <c r="R343" s="56" t="str">
        <f t="shared" si="29"/>
        <v>---</v>
      </c>
      <c r="S343" s="56">
        <f>IF(K343&lt;&gt;"",COUNTIF(aanmeldingen!D:D,schermers!K343),"")</f>
        <v>0</v>
      </c>
      <c r="T343" s="177" t="str">
        <f t="shared" ca="1" si="28"/>
        <v>18+</v>
      </c>
      <c r="U343" s="175"/>
      <c r="V343" s="78">
        <f ca="1">SUMIF(Scheidsbijdrage!B:B,schermers!C343,Scheidsbijdrage!P:P)</f>
        <v>0</v>
      </c>
      <c r="W343" s="175"/>
    </row>
    <row r="344" spans="1:23" x14ac:dyDescent="0.2">
      <c r="A344" s="71">
        <f t="shared" si="27"/>
        <v>343</v>
      </c>
      <c r="B344" s="71" t="str">
        <f t="shared" si="25"/>
        <v>GARDENIERDavid</v>
      </c>
      <c r="C344" s="170">
        <f t="shared" si="26"/>
        <v>114818</v>
      </c>
      <c r="D344" s="171" t="s">
        <v>939</v>
      </c>
      <c r="E344" s="171" t="s">
        <v>259</v>
      </c>
      <c r="F344" s="171" t="s">
        <v>22</v>
      </c>
      <c r="G344" s="171" t="s">
        <v>26</v>
      </c>
      <c r="H344" s="171" t="s">
        <v>31</v>
      </c>
      <c r="I344" s="173">
        <v>32711</v>
      </c>
      <c r="J344" s="171" t="s">
        <v>669</v>
      </c>
      <c r="K344" s="59">
        <v>114818</v>
      </c>
      <c r="L344" s="171"/>
      <c r="M344" s="171" t="s">
        <v>1108</v>
      </c>
      <c r="N344" s="171" t="s">
        <v>848</v>
      </c>
      <c r="O344" s="60" t="str">
        <f>VLOOKUP(C344,'FIE-licenties'!$B:$C,2,FALSE)</f>
        <v>FIE22071989003</v>
      </c>
      <c r="P344" s="56" t="str">
        <f>VLOOKUP(C344,Ranglijst!B:G,6,FALSE)</f>
        <v>ASSV Esprit</v>
      </c>
      <c r="Q344" s="56"/>
      <c r="R344" s="56" t="str">
        <f t="shared" si="29"/>
        <v>XXX</v>
      </c>
      <c r="S344" s="56">
        <f>IF(K344&lt;&gt;"",COUNTIF(aanmeldingen!D:D,schermers!K344),"")</f>
        <v>1</v>
      </c>
      <c r="T344" s="177" t="str">
        <f t="shared" ca="1" si="28"/>
        <v>18+</v>
      </c>
      <c r="U344" s="175">
        <v>43369</v>
      </c>
      <c r="V344" s="78">
        <f ca="1">SUMIF(Scheidsbijdrage!B:B,schermers!C344,Scheidsbijdrage!P:P)</f>
        <v>0</v>
      </c>
      <c r="W344" s="175"/>
    </row>
    <row r="345" spans="1:23" x14ac:dyDescent="0.2">
      <c r="A345" s="71">
        <f t="shared" si="27"/>
        <v>344</v>
      </c>
      <c r="B345" s="71" t="str">
        <f t="shared" si="25"/>
        <v>KOUWENBERGBoy</v>
      </c>
      <c r="C345" s="170">
        <f t="shared" si="26"/>
        <v>113409</v>
      </c>
      <c r="D345" s="171" t="s">
        <v>940</v>
      </c>
      <c r="E345" s="171" t="s">
        <v>942</v>
      </c>
      <c r="F345" s="171" t="s">
        <v>22</v>
      </c>
      <c r="G345" s="171" t="s">
        <v>26</v>
      </c>
      <c r="H345" s="171" t="s">
        <v>28</v>
      </c>
      <c r="I345" s="173">
        <v>31936</v>
      </c>
      <c r="J345" s="171" t="s">
        <v>433</v>
      </c>
      <c r="K345" s="59">
        <v>113409</v>
      </c>
      <c r="L345" s="171"/>
      <c r="M345" s="171" t="s">
        <v>831</v>
      </c>
      <c r="N345" s="171" t="s">
        <v>831</v>
      </c>
      <c r="O345" s="60" t="e">
        <f>VLOOKUP(C345,'FIE-licenties'!$B:$C,2,FALSE)</f>
        <v>#N/A</v>
      </c>
      <c r="P345" s="56" t="e">
        <f>VLOOKUP(C345,Ranglijst!B:G,6,FALSE)</f>
        <v>#N/A</v>
      </c>
      <c r="Q345" s="56"/>
      <c r="R345" s="56" t="str">
        <f t="shared" si="29"/>
        <v>---</v>
      </c>
      <c r="S345" s="56">
        <f>IF(K345&lt;&gt;"",COUNTIF(aanmeldingen!D:D,schermers!K345),"")</f>
        <v>0</v>
      </c>
      <c r="T345" s="177" t="str">
        <f t="shared" ca="1" si="28"/>
        <v>18+</v>
      </c>
      <c r="U345" s="174"/>
      <c r="V345" s="78">
        <f ca="1">SUMIF(Scheidsbijdrage!B:B,schermers!C345,Scheidsbijdrage!P:P)</f>
        <v>0</v>
      </c>
      <c r="W345" s="175"/>
    </row>
    <row r="346" spans="1:23" x14ac:dyDescent="0.2">
      <c r="A346" s="71">
        <f t="shared" si="27"/>
        <v>345</v>
      </c>
      <c r="B346" s="71" t="str">
        <f t="shared" si="25"/>
        <v>MAYERSONDaniel</v>
      </c>
      <c r="C346" s="170">
        <f t="shared" si="26"/>
        <v>114628</v>
      </c>
      <c r="D346" s="171" t="s">
        <v>941</v>
      </c>
      <c r="E346" s="171" t="s">
        <v>248</v>
      </c>
      <c r="F346" s="171" t="s">
        <v>22</v>
      </c>
      <c r="G346" s="171" t="s">
        <v>26</v>
      </c>
      <c r="H346" s="171" t="s">
        <v>31</v>
      </c>
      <c r="I346" s="173">
        <v>30545</v>
      </c>
      <c r="J346" s="171" t="s">
        <v>669</v>
      </c>
      <c r="K346" s="59">
        <v>114628</v>
      </c>
      <c r="L346" s="171"/>
      <c r="M346" s="171" t="s">
        <v>831</v>
      </c>
      <c r="N346" s="171" t="s">
        <v>831</v>
      </c>
      <c r="O346" s="60" t="e">
        <f>VLOOKUP(C346,'FIE-licenties'!$B:$C,2,FALSE)</f>
        <v>#N/A</v>
      </c>
      <c r="P346" s="56" t="e">
        <f>VLOOKUP(C346,Ranglijst!B:G,6,FALSE)</f>
        <v>#N/A</v>
      </c>
      <c r="Q346" s="56"/>
      <c r="R346" s="56" t="str">
        <f t="shared" si="29"/>
        <v>---</v>
      </c>
      <c r="S346" s="56">
        <f>IF(K346&lt;&gt;"",COUNTIF(aanmeldingen!D:D,schermers!K346),"")</f>
        <v>0</v>
      </c>
      <c r="T346" s="177" t="str">
        <f t="shared" ca="1" si="28"/>
        <v>18+</v>
      </c>
      <c r="U346" s="175"/>
      <c r="V346" s="78">
        <f ca="1">SUMIF(Scheidsbijdrage!B:B,schermers!C346,Scheidsbijdrage!P:P)</f>
        <v>0</v>
      </c>
      <c r="W346" s="175"/>
    </row>
    <row r="347" spans="1:23" x14ac:dyDescent="0.2">
      <c r="A347" s="71">
        <f t="shared" si="27"/>
        <v>346</v>
      </c>
      <c r="B347" s="71" t="str">
        <f t="shared" si="25"/>
        <v>FARBERFrans</v>
      </c>
      <c r="C347" s="170">
        <f t="shared" si="26"/>
        <v>110632</v>
      </c>
      <c r="D347" s="171" t="s">
        <v>943</v>
      </c>
      <c r="E347" s="171" t="s">
        <v>802</v>
      </c>
      <c r="F347" s="171" t="s">
        <v>22</v>
      </c>
      <c r="G347" s="171" t="s">
        <v>26</v>
      </c>
      <c r="H347" s="171" t="s">
        <v>28</v>
      </c>
      <c r="I347" s="173">
        <v>26094</v>
      </c>
      <c r="J347" s="171" t="s">
        <v>433</v>
      </c>
      <c r="K347" s="59">
        <v>110632</v>
      </c>
      <c r="L347" s="171"/>
      <c r="M347" s="171" t="s">
        <v>831</v>
      </c>
      <c r="N347" s="171" t="s">
        <v>831</v>
      </c>
      <c r="O347" s="60" t="e">
        <f>VLOOKUP(C347,'FIE-licenties'!$B:$C,2,FALSE)</f>
        <v>#N/A</v>
      </c>
      <c r="P347" s="56" t="e">
        <f>VLOOKUP(C347,Ranglijst!B:G,6,FALSE)</f>
        <v>#N/A</v>
      </c>
      <c r="Q347" s="56"/>
      <c r="R347" s="56" t="str">
        <f t="shared" si="29"/>
        <v>---</v>
      </c>
      <c r="S347" s="56">
        <f>IF(K347&lt;&gt;"",COUNTIF(aanmeldingen!D:D,schermers!K347),"")</f>
        <v>0</v>
      </c>
      <c r="T347" s="177" t="str">
        <f t="shared" ca="1" si="28"/>
        <v>18+</v>
      </c>
      <c r="U347" s="175"/>
      <c r="V347" s="78">
        <f ca="1">SUMIF(Scheidsbijdrage!B:B,schermers!C347,Scheidsbijdrage!P:P)</f>
        <v>0</v>
      </c>
      <c r="W347" s="175"/>
    </row>
    <row r="348" spans="1:23" x14ac:dyDescent="0.2">
      <c r="A348" s="71">
        <f t="shared" si="27"/>
        <v>347</v>
      </c>
      <c r="B348" s="71" t="str">
        <f t="shared" si="25"/>
        <v>IMMINGTim</v>
      </c>
      <c r="C348" s="170">
        <f t="shared" si="26"/>
        <v>112596</v>
      </c>
      <c r="D348" s="171" t="s">
        <v>944</v>
      </c>
      <c r="E348" s="171" t="s">
        <v>46</v>
      </c>
      <c r="F348" s="171" t="s">
        <v>22</v>
      </c>
      <c r="G348" s="171" t="s">
        <v>26</v>
      </c>
      <c r="H348" s="171" t="s">
        <v>31</v>
      </c>
      <c r="I348" s="173">
        <v>36242</v>
      </c>
      <c r="J348" s="171" t="s">
        <v>975</v>
      </c>
      <c r="K348" s="59">
        <v>112596</v>
      </c>
      <c r="L348" s="171"/>
      <c r="M348" s="171" t="s">
        <v>831</v>
      </c>
      <c r="N348" s="171" t="s">
        <v>831</v>
      </c>
      <c r="O348" s="60" t="e">
        <f>VLOOKUP(C348,'FIE-licenties'!$B:$C,2,FALSE)</f>
        <v>#N/A</v>
      </c>
      <c r="P348" s="56" t="str">
        <f>VLOOKUP(C348,Ranglijst!B:G,6,FALSE)</f>
        <v>s.v. Surtout</v>
      </c>
      <c r="Q348" s="56"/>
      <c r="R348" s="56" t="str">
        <f t="shared" si="29"/>
        <v>XXX</v>
      </c>
      <c r="S348" s="56">
        <f>IF(K348&lt;&gt;"",COUNTIF(aanmeldingen!D:D,schermers!K348),"")</f>
        <v>0</v>
      </c>
      <c r="T348" s="177" t="str">
        <f t="shared" ca="1" si="28"/>
        <v>18+</v>
      </c>
      <c r="U348" s="175"/>
      <c r="V348" s="78">
        <f ca="1">SUMIF(Scheidsbijdrage!B:B,schermers!C348,Scheidsbijdrage!P:P)</f>
        <v>0</v>
      </c>
      <c r="W348" s="175"/>
    </row>
    <row r="349" spans="1:23" x14ac:dyDescent="0.2">
      <c r="A349" s="71">
        <f t="shared" si="27"/>
        <v>348</v>
      </c>
      <c r="B349" s="71" t="str">
        <f t="shared" si="25"/>
        <v>KOELERuud</v>
      </c>
      <c r="C349" s="170">
        <f t="shared" si="26"/>
        <v>113765</v>
      </c>
      <c r="D349" s="171" t="s">
        <v>946</v>
      </c>
      <c r="E349" s="171" t="s">
        <v>945</v>
      </c>
      <c r="F349" s="171" t="s">
        <v>22</v>
      </c>
      <c r="G349" s="171" t="s">
        <v>26</v>
      </c>
      <c r="H349" s="171" t="s">
        <v>28</v>
      </c>
      <c r="I349" s="173">
        <v>23479</v>
      </c>
      <c r="J349" s="171" t="s">
        <v>403</v>
      </c>
      <c r="K349" s="59">
        <v>113765</v>
      </c>
      <c r="L349" s="171"/>
      <c r="M349" s="171" t="s">
        <v>831</v>
      </c>
      <c r="N349" s="171" t="s">
        <v>831</v>
      </c>
      <c r="O349" s="60" t="e">
        <f>VLOOKUP(C349,'FIE-licenties'!$B:$C,2,FALSE)</f>
        <v>#N/A</v>
      </c>
      <c r="P349" s="56" t="e">
        <f>VLOOKUP(C349,Ranglijst!B:G,6,FALSE)</f>
        <v>#N/A</v>
      </c>
      <c r="Q349" s="56"/>
      <c r="R349" s="56" t="str">
        <f t="shared" si="29"/>
        <v>---</v>
      </c>
      <c r="S349" s="56">
        <f>IF(K349&lt;&gt;"",COUNTIF(aanmeldingen!D:D,schermers!K349),"")</f>
        <v>0</v>
      </c>
      <c r="T349" s="177" t="str">
        <f t="shared" ca="1" si="28"/>
        <v>18+</v>
      </c>
      <c r="U349" s="175"/>
      <c r="V349" s="78">
        <f ca="1">SUMIF(Scheidsbijdrage!B:B,schermers!C349,Scheidsbijdrage!P:P)</f>
        <v>0</v>
      </c>
      <c r="W349" s="175"/>
    </row>
    <row r="350" spans="1:23" x14ac:dyDescent="0.2">
      <c r="A350" s="71">
        <f t="shared" si="27"/>
        <v>349</v>
      </c>
      <c r="B350" s="71" t="str">
        <f t="shared" si="25"/>
        <v>KOOIMANAnne Claire</v>
      </c>
      <c r="C350" s="170">
        <f t="shared" si="26"/>
        <v>112201</v>
      </c>
      <c r="D350" s="171" t="s">
        <v>211</v>
      </c>
      <c r="E350" s="171" t="s">
        <v>947</v>
      </c>
      <c r="F350" s="171" t="s">
        <v>22</v>
      </c>
      <c r="G350" s="171" t="s">
        <v>23</v>
      </c>
      <c r="H350" s="171" t="s">
        <v>24</v>
      </c>
      <c r="I350" s="173">
        <v>36770</v>
      </c>
      <c r="J350" s="171" t="s">
        <v>750</v>
      </c>
      <c r="K350" s="59">
        <v>112201</v>
      </c>
      <c r="L350" s="171"/>
      <c r="M350" s="171" t="s">
        <v>831</v>
      </c>
      <c r="N350" s="171" t="s">
        <v>831</v>
      </c>
      <c r="O350" s="60" t="e">
        <f>VLOOKUP(C350,'FIE-licenties'!$B:$C,2,FALSE)</f>
        <v>#N/A</v>
      </c>
      <c r="P350" s="56" t="e">
        <f>VLOOKUP(C350,Ranglijst!B:G,6,FALSE)</f>
        <v>#N/A</v>
      </c>
      <c r="Q350" s="56"/>
      <c r="R350" s="56" t="str">
        <f t="shared" si="29"/>
        <v>---</v>
      </c>
      <c r="S350" s="56">
        <f>IF(K350&lt;&gt;"",COUNTIF(aanmeldingen!D:D,schermers!K350),"")</f>
        <v>0</v>
      </c>
      <c r="T350" s="177" t="str">
        <f t="shared" ca="1" si="28"/>
        <v>18+</v>
      </c>
      <c r="U350" s="175"/>
      <c r="V350" s="78">
        <f ca="1">SUMIF(Scheidsbijdrage!B:B,schermers!C350,Scheidsbijdrage!P:P)</f>
        <v>0</v>
      </c>
      <c r="W350" s="175"/>
    </row>
    <row r="351" spans="1:23" x14ac:dyDescent="0.2">
      <c r="A351" s="71">
        <f t="shared" si="27"/>
        <v>350</v>
      </c>
      <c r="B351" s="71" t="str">
        <f t="shared" si="25"/>
        <v>BOSValentina</v>
      </c>
      <c r="C351" s="170">
        <f t="shared" si="26"/>
        <v>114920</v>
      </c>
      <c r="D351" s="171" t="s">
        <v>882</v>
      </c>
      <c r="E351" s="171" t="s">
        <v>948</v>
      </c>
      <c r="F351" s="171" t="s">
        <v>22</v>
      </c>
      <c r="G351" s="171" t="s">
        <v>23</v>
      </c>
      <c r="H351" s="171" t="s">
        <v>24</v>
      </c>
      <c r="I351" s="173">
        <v>36263</v>
      </c>
      <c r="J351" s="171" t="s">
        <v>886</v>
      </c>
      <c r="K351" s="59">
        <v>114920</v>
      </c>
      <c r="L351" s="171"/>
      <c r="M351" s="171" t="s">
        <v>1199</v>
      </c>
      <c r="N351" s="171" t="s">
        <v>848</v>
      </c>
      <c r="O351" s="60" t="e">
        <f>VLOOKUP(C351,'FIE-licenties'!$B:$C,2,FALSE)</f>
        <v>#N/A</v>
      </c>
      <c r="P351" s="56" t="e">
        <f>VLOOKUP(C351,Ranglijst!B:G,6,FALSE)</f>
        <v>#N/A</v>
      </c>
      <c r="Q351" s="56"/>
      <c r="R351" s="56" t="str">
        <f t="shared" si="29"/>
        <v>---</v>
      </c>
      <c r="S351" s="56">
        <f>IF(K351&lt;&gt;"",COUNTIF(aanmeldingen!D:D,schermers!K351),"")</f>
        <v>0</v>
      </c>
      <c r="T351" s="177" t="str">
        <f t="shared" ca="1" si="28"/>
        <v>18+</v>
      </c>
      <c r="U351" s="175"/>
      <c r="V351" s="78">
        <f ca="1">SUMIF(Scheidsbijdrage!B:B,schermers!C351,Scheidsbijdrage!P:P)</f>
        <v>0</v>
      </c>
      <c r="W351" s="175"/>
    </row>
    <row r="352" spans="1:23" x14ac:dyDescent="0.2">
      <c r="A352" s="71">
        <f t="shared" si="27"/>
        <v>351</v>
      </c>
      <c r="B352" s="71" t="str">
        <f t="shared" si="25"/>
        <v>TALBOTLaura</v>
      </c>
      <c r="C352" s="170">
        <f t="shared" si="26"/>
        <v>113199</v>
      </c>
      <c r="D352" s="171" t="s">
        <v>952</v>
      </c>
      <c r="E352" s="171" t="s">
        <v>376</v>
      </c>
      <c r="F352" s="171" t="s">
        <v>22</v>
      </c>
      <c r="G352" s="171" t="s">
        <v>23</v>
      </c>
      <c r="H352" s="171" t="s">
        <v>31</v>
      </c>
      <c r="I352" s="173">
        <v>36655</v>
      </c>
      <c r="J352" s="171" t="s">
        <v>433</v>
      </c>
      <c r="K352" s="59">
        <v>113199</v>
      </c>
      <c r="L352" s="171"/>
      <c r="M352" s="119" t="s">
        <v>1711</v>
      </c>
      <c r="N352" s="171" t="s">
        <v>831</v>
      </c>
      <c r="O352" s="60" t="e">
        <f>VLOOKUP(C352,'FIE-licenties'!$B:$C,2,FALSE)</f>
        <v>#N/A</v>
      </c>
      <c r="P352" s="56" t="str">
        <f>VLOOKUP(C352,Ranglijst!B:G,6,FALSE)</f>
        <v>Schermcentrum Amsterdam</v>
      </c>
      <c r="Q352" s="56"/>
      <c r="R352" s="56" t="str">
        <f t="shared" si="29"/>
        <v>XXX</v>
      </c>
      <c r="S352" s="56">
        <f>IF(K352&lt;&gt;"",COUNTIF(aanmeldingen!D:D,schermers!K352),"")</f>
        <v>2</v>
      </c>
      <c r="T352" s="177" t="str">
        <f t="shared" ca="1" si="28"/>
        <v>18+</v>
      </c>
      <c r="U352" s="175"/>
      <c r="V352" s="78">
        <f ca="1">SUMIF(Scheidsbijdrage!B:B,schermers!C352,Scheidsbijdrage!P:P)</f>
        <v>0</v>
      </c>
      <c r="W352" s="175"/>
    </row>
    <row r="353" spans="1:24" x14ac:dyDescent="0.2">
      <c r="A353" s="71">
        <f t="shared" si="27"/>
        <v>352</v>
      </c>
      <c r="B353" s="71" t="str">
        <f t="shared" si="25"/>
        <v>VAN GILSTSebastiaan</v>
      </c>
      <c r="C353" s="170">
        <f t="shared" si="26"/>
        <v>115195</v>
      </c>
      <c r="D353" s="171" t="s">
        <v>956</v>
      </c>
      <c r="E353" s="171" t="s">
        <v>70</v>
      </c>
      <c r="F353" s="171" t="s">
        <v>22</v>
      </c>
      <c r="G353" s="171" t="s">
        <v>26</v>
      </c>
      <c r="H353" s="171" t="s">
        <v>24</v>
      </c>
      <c r="I353" s="173">
        <v>35973</v>
      </c>
      <c r="J353" s="171" t="s">
        <v>886</v>
      </c>
      <c r="K353" s="59">
        <v>115195</v>
      </c>
      <c r="L353" s="171"/>
      <c r="M353" s="171" t="s">
        <v>1082</v>
      </c>
      <c r="N353" s="171" t="s">
        <v>848</v>
      </c>
      <c r="O353" s="60" t="e">
        <f>VLOOKUP(C353,'FIE-licenties'!$B:$C,2,FALSE)</f>
        <v>#N/A</v>
      </c>
      <c r="P353" s="56" t="e">
        <f>VLOOKUP(C353,Ranglijst!B:G,6,FALSE)</f>
        <v>#N/A</v>
      </c>
      <c r="Q353" s="56"/>
      <c r="R353" s="56" t="str">
        <f t="shared" si="29"/>
        <v>---</v>
      </c>
      <c r="S353" s="56">
        <f>IF(K353&lt;&gt;"",COUNTIF(aanmeldingen!D:D,schermers!K353),"")</f>
        <v>0</v>
      </c>
      <c r="T353" s="177" t="str">
        <f t="shared" ca="1" si="28"/>
        <v>18+</v>
      </c>
      <c r="U353" s="175"/>
      <c r="V353" s="78">
        <f ca="1">SUMIF(Scheidsbijdrage!B:B,schermers!C353,Scheidsbijdrage!P:P)</f>
        <v>0</v>
      </c>
      <c r="W353" s="175"/>
    </row>
    <row r="354" spans="1:24" x14ac:dyDescent="0.2">
      <c r="A354" s="71">
        <f t="shared" si="27"/>
        <v>353</v>
      </c>
      <c r="B354" s="71" t="str">
        <f t="shared" si="25"/>
        <v>FENSJulian</v>
      </c>
      <c r="C354" s="170">
        <f t="shared" si="26"/>
        <v>109928</v>
      </c>
      <c r="D354" s="171" t="s">
        <v>967</v>
      </c>
      <c r="E354" s="171" t="s">
        <v>966</v>
      </c>
      <c r="F354" s="171" t="s">
        <v>22</v>
      </c>
      <c r="G354" s="171" t="s">
        <v>26</v>
      </c>
      <c r="H354" s="171" t="s">
        <v>28</v>
      </c>
      <c r="I354" s="173">
        <v>35890</v>
      </c>
      <c r="J354" s="171" t="s">
        <v>437</v>
      </c>
      <c r="K354" s="59">
        <v>109928</v>
      </c>
      <c r="L354" s="171"/>
      <c r="M354" s="171" t="s">
        <v>1064</v>
      </c>
      <c r="N354" s="171" t="s">
        <v>848</v>
      </c>
      <c r="O354" s="60" t="str">
        <f>VLOOKUP(C354,'FIE-licenties'!$B:$C,2,FALSE)</f>
        <v>FIE05041998003</v>
      </c>
      <c r="P354" s="56" t="str">
        <f>VLOOKUP(C354,Ranglijst!B:G,6,FALSE)</f>
        <v>s.v. Pallas</v>
      </c>
      <c r="Q354" s="56"/>
      <c r="R354" s="56" t="str">
        <f t="shared" si="29"/>
        <v>XXX</v>
      </c>
      <c r="S354" s="56">
        <f>IF(K354&lt;&gt;"",COUNTIF(aanmeldingen!D:D,schermers!K354),"")</f>
        <v>6</v>
      </c>
      <c r="T354" s="177" t="str">
        <f t="shared" ca="1" si="28"/>
        <v>18+</v>
      </c>
      <c r="U354" s="175">
        <v>43369</v>
      </c>
      <c r="V354" s="78">
        <f ca="1">SUMIF(Scheidsbijdrage!B:B,schermers!C354,Scheidsbijdrage!P:P)</f>
        <v>0</v>
      </c>
      <c r="W354" s="175"/>
    </row>
    <row r="355" spans="1:24" x14ac:dyDescent="0.2">
      <c r="A355" s="71">
        <f t="shared" si="27"/>
        <v>354</v>
      </c>
      <c r="B355" s="71" t="str">
        <f t="shared" si="25"/>
        <v>VAN GILSTRoy</v>
      </c>
      <c r="C355" s="170">
        <f t="shared" si="26"/>
        <v>112515</v>
      </c>
      <c r="D355" s="171" t="s">
        <v>956</v>
      </c>
      <c r="E355" s="171" t="s">
        <v>968</v>
      </c>
      <c r="F355" s="171" t="s">
        <v>22</v>
      </c>
      <c r="G355" s="171" t="s">
        <v>26</v>
      </c>
      <c r="H355" s="171" t="s">
        <v>24</v>
      </c>
      <c r="I355" s="173">
        <v>36478</v>
      </c>
      <c r="J355" s="171" t="s">
        <v>457</v>
      </c>
      <c r="K355" s="59">
        <v>112515</v>
      </c>
      <c r="L355" s="171"/>
      <c r="M355" s="171" t="s">
        <v>1220</v>
      </c>
      <c r="N355" s="171" t="s">
        <v>848</v>
      </c>
      <c r="O355" s="60" t="e">
        <f>VLOOKUP(C355,'FIE-licenties'!$B:$C,2,FALSE)</f>
        <v>#N/A</v>
      </c>
      <c r="P355" s="56" t="e">
        <f>VLOOKUP(C355,Ranglijst!B:G,6,FALSE)</f>
        <v>#N/A</v>
      </c>
      <c r="Q355" s="56"/>
      <c r="R355" s="56" t="str">
        <f t="shared" si="29"/>
        <v>---</v>
      </c>
      <c r="S355" s="56">
        <f>IF(K355&lt;&gt;"",COUNTIF(aanmeldingen!D:D,schermers!K355),"")</f>
        <v>0</v>
      </c>
      <c r="T355" s="177" t="str">
        <f t="shared" ca="1" si="28"/>
        <v>18+</v>
      </c>
      <c r="U355" s="174"/>
      <c r="V355" s="78">
        <f ca="1">SUMIF(Scheidsbijdrage!B:B,schermers!C355,Scheidsbijdrage!P:P)</f>
        <v>0</v>
      </c>
      <c r="W355" s="175"/>
    </row>
    <row r="356" spans="1:24" x14ac:dyDescent="0.2">
      <c r="A356" s="71">
        <f t="shared" si="27"/>
        <v>355</v>
      </c>
      <c r="B356" s="71" t="str">
        <f t="shared" si="25"/>
        <v>BOUWMANDirk-Jan</v>
      </c>
      <c r="C356" s="170">
        <f t="shared" si="26"/>
        <v>112311</v>
      </c>
      <c r="D356" s="171" t="s">
        <v>973</v>
      </c>
      <c r="E356" s="171" t="s">
        <v>970</v>
      </c>
      <c r="F356" s="171" t="s">
        <v>22</v>
      </c>
      <c r="G356" s="171" t="s">
        <v>26</v>
      </c>
      <c r="H356" s="171" t="s">
        <v>31</v>
      </c>
      <c r="I356" s="173">
        <v>36705</v>
      </c>
      <c r="J356" s="171" t="s">
        <v>975</v>
      </c>
      <c r="K356" s="59">
        <v>112311</v>
      </c>
      <c r="L356" s="171"/>
      <c r="M356" s="119" t="s">
        <v>1976</v>
      </c>
      <c r="N356" s="171" t="s">
        <v>831</v>
      </c>
      <c r="O356" s="60" t="str">
        <f>VLOOKUP(C356,'FIE-licenties'!$B:$C,2,FALSE)</f>
        <v>FIE28062000000</v>
      </c>
      <c r="P356" s="56" t="str">
        <f>VLOOKUP(C356,Ranglijst!B:G,6,FALSE)</f>
        <v>s.v. Surtout</v>
      </c>
      <c r="Q356" s="56"/>
      <c r="R356" s="56" t="str">
        <f t="shared" si="29"/>
        <v>XXX</v>
      </c>
      <c r="S356" s="56">
        <f>IF(K356&lt;&gt;"",COUNTIF(aanmeldingen!D:D,schermers!K356),"")</f>
        <v>9</v>
      </c>
      <c r="T356" s="177" t="str">
        <f t="shared" ca="1" si="28"/>
        <v>18+</v>
      </c>
      <c r="U356" s="175">
        <v>43369</v>
      </c>
      <c r="V356" s="78">
        <f ca="1">SUMIF(Scheidsbijdrage!B:B,schermers!C356,Scheidsbijdrage!P:P)</f>
        <v>0</v>
      </c>
      <c r="W356" s="175"/>
    </row>
    <row r="357" spans="1:24" x14ac:dyDescent="0.2">
      <c r="A357" s="71">
        <f t="shared" si="27"/>
        <v>356</v>
      </c>
      <c r="B357" s="71" t="str">
        <f t="shared" si="25"/>
        <v>FAASQuinton</v>
      </c>
      <c r="C357" s="170">
        <f t="shared" si="26"/>
        <v>111035</v>
      </c>
      <c r="D357" s="171" t="s">
        <v>974</v>
      </c>
      <c r="E357" s="171" t="s">
        <v>972</v>
      </c>
      <c r="F357" s="171" t="s">
        <v>22</v>
      </c>
      <c r="G357" s="171" t="s">
        <v>26</v>
      </c>
      <c r="H357" s="171" t="s">
        <v>31</v>
      </c>
      <c r="I357" s="173">
        <v>36621</v>
      </c>
      <c r="J357" s="171" t="s">
        <v>975</v>
      </c>
      <c r="K357" s="59">
        <v>111035</v>
      </c>
      <c r="L357" s="171"/>
      <c r="M357" s="119" t="s">
        <v>1179</v>
      </c>
      <c r="N357" s="171" t="s">
        <v>831</v>
      </c>
      <c r="O357" s="60" t="str">
        <f>VLOOKUP(C357,'FIE-licenties'!$B:$C,2,FALSE)</f>
        <v>FIE05042000000</v>
      </c>
      <c r="P357" s="56" t="str">
        <f>VLOOKUP(C357,Ranglijst!B:G,6,FALSE)</f>
        <v>s.v. Surtout</v>
      </c>
      <c r="Q357" s="56"/>
      <c r="R357" s="56" t="str">
        <f t="shared" si="29"/>
        <v>XXX</v>
      </c>
      <c r="S357" s="56">
        <f>IF(K357&lt;&gt;"",COUNTIF(aanmeldingen!D:D,schermers!K357),"")</f>
        <v>8</v>
      </c>
      <c r="T357" s="177" t="str">
        <f t="shared" ca="1" si="28"/>
        <v>18+</v>
      </c>
      <c r="U357" s="175">
        <v>43369</v>
      </c>
      <c r="V357" s="78">
        <f ca="1">SUMIF(Scheidsbijdrage!B:B,schermers!C357,Scheidsbijdrage!P:P)</f>
        <v>0</v>
      </c>
      <c r="W357" s="175"/>
    </row>
    <row r="358" spans="1:24" x14ac:dyDescent="0.2">
      <c r="A358" s="71">
        <f t="shared" si="27"/>
        <v>357</v>
      </c>
      <c r="B358" s="71" t="str">
        <f t="shared" si="25"/>
        <v>BOSMANNiels</v>
      </c>
      <c r="C358" s="170">
        <f t="shared" si="26"/>
        <v>113538</v>
      </c>
      <c r="D358" s="171" t="s">
        <v>979</v>
      </c>
      <c r="E358" s="171" t="s">
        <v>978</v>
      </c>
      <c r="F358" s="171" t="s">
        <v>22</v>
      </c>
      <c r="G358" s="171" t="s">
        <v>26</v>
      </c>
      <c r="H358" s="171" t="s">
        <v>28</v>
      </c>
      <c r="I358" s="173">
        <v>36792</v>
      </c>
      <c r="J358" s="171" t="s">
        <v>32</v>
      </c>
      <c r="K358" s="59">
        <v>113538</v>
      </c>
      <c r="L358" s="171"/>
      <c r="M358" s="119" t="s">
        <v>1306</v>
      </c>
      <c r="N358" s="171" t="s">
        <v>831</v>
      </c>
      <c r="O358" s="60" t="e">
        <f>VLOOKUP(C358,'FIE-licenties'!$B:$C,2,FALSE)</f>
        <v>#N/A</v>
      </c>
      <c r="P358" s="56" t="str">
        <f>VLOOKUP(C358,Ranglijst!B:G,6,FALSE)</f>
        <v>HollandSchermen</v>
      </c>
      <c r="Q358" s="56"/>
      <c r="R358" s="56" t="str">
        <f t="shared" si="29"/>
        <v>XXX</v>
      </c>
      <c r="S358" s="56">
        <f>IF(K358&lt;&gt;"",COUNTIF(aanmeldingen!D:D,schermers!K358),"")</f>
        <v>0</v>
      </c>
      <c r="T358" s="177" t="str">
        <f t="shared" ca="1" si="28"/>
        <v>18+</v>
      </c>
      <c r="U358" s="175"/>
      <c r="V358" s="78">
        <f ca="1">SUMIF(Scheidsbijdrage!B:B,schermers!C358,Scheidsbijdrage!P:P)</f>
        <v>0</v>
      </c>
      <c r="W358" s="175"/>
    </row>
    <row r="359" spans="1:24" x14ac:dyDescent="0.2">
      <c r="A359" s="71">
        <f t="shared" si="27"/>
        <v>358</v>
      </c>
      <c r="B359" s="71" t="str">
        <f t="shared" si="25"/>
        <v>STOCKMANNPaul</v>
      </c>
      <c r="C359" s="170">
        <f t="shared" si="26"/>
        <v>112006</v>
      </c>
      <c r="D359" s="171" t="s">
        <v>980</v>
      </c>
      <c r="E359" s="171" t="s">
        <v>104</v>
      </c>
      <c r="F359" s="171" t="s">
        <v>22</v>
      </c>
      <c r="G359" s="171" t="s">
        <v>26</v>
      </c>
      <c r="H359" s="171" t="s">
        <v>28</v>
      </c>
      <c r="I359" s="173">
        <v>36660</v>
      </c>
      <c r="J359" s="171" t="s">
        <v>32</v>
      </c>
      <c r="K359" s="59">
        <v>112006</v>
      </c>
      <c r="L359" s="171"/>
      <c r="M359" s="119" t="s">
        <v>1305</v>
      </c>
      <c r="N359" s="171" t="s">
        <v>831</v>
      </c>
      <c r="O359" s="60" t="e">
        <f>VLOOKUP(C359,'FIE-licenties'!$B:$C,2,FALSE)</f>
        <v>#N/A</v>
      </c>
      <c r="P359" s="56" t="str">
        <f>VLOOKUP(C359,Ranglijst!B:G,6,FALSE)</f>
        <v>HollandSchermen</v>
      </c>
      <c r="Q359" s="56"/>
      <c r="R359" s="56" t="str">
        <f t="shared" si="29"/>
        <v>XXX</v>
      </c>
      <c r="S359" s="56">
        <f>IF(K359&lt;&gt;"",COUNTIF(aanmeldingen!D:D,schermers!K359),"")</f>
        <v>0</v>
      </c>
      <c r="T359" s="177" t="str">
        <f t="shared" ca="1" si="28"/>
        <v>18+</v>
      </c>
      <c r="U359" s="175"/>
      <c r="V359" s="78">
        <f ca="1">SUMIF(Scheidsbijdrage!B:B,schermers!C359,Scheidsbijdrage!P:P)</f>
        <v>0</v>
      </c>
      <c r="W359" s="175"/>
    </row>
    <row r="360" spans="1:24" x14ac:dyDescent="0.2">
      <c r="A360" s="71">
        <f t="shared" si="27"/>
        <v>359</v>
      </c>
      <c r="B360" s="71" t="str">
        <f t="shared" si="25"/>
        <v>OBSTEREllen</v>
      </c>
      <c r="C360" s="170">
        <f t="shared" si="26"/>
        <v>109235</v>
      </c>
      <c r="D360" s="171" t="s">
        <v>988</v>
      </c>
      <c r="E360" s="171" t="s">
        <v>987</v>
      </c>
      <c r="F360" s="171" t="s">
        <v>22</v>
      </c>
      <c r="G360" s="171" t="s">
        <v>23</v>
      </c>
      <c r="H360" s="171" t="s">
        <v>24</v>
      </c>
      <c r="I360" s="173">
        <v>34350</v>
      </c>
      <c r="J360" s="171" t="s">
        <v>744</v>
      </c>
      <c r="K360" s="59">
        <v>109235</v>
      </c>
      <c r="L360" s="171"/>
      <c r="M360" s="171" t="s">
        <v>1175</v>
      </c>
      <c r="N360" s="171" t="s">
        <v>848</v>
      </c>
      <c r="O360" s="60" t="str">
        <f>VLOOKUP(C360,'FIE-licenties'!$B:$C,2,FALSE)</f>
        <v>FIE16011994005</v>
      </c>
      <c r="P360" s="56" t="str">
        <f>VLOOKUP(C360,Ranglijst!B:G,6,FALSE)</f>
        <v>NSSV Don Quichote</v>
      </c>
      <c r="Q360" s="56"/>
      <c r="R360" s="56" t="str">
        <f t="shared" si="29"/>
        <v>XXX</v>
      </c>
      <c r="S360" s="56">
        <f>IF(K360&lt;&gt;"",COUNTIF(aanmeldingen!D:D,schermers!K360),"")</f>
        <v>10</v>
      </c>
      <c r="T360" s="177" t="str">
        <f t="shared" ca="1" si="28"/>
        <v>18+</v>
      </c>
      <c r="U360" s="175">
        <v>43369</v>
      </c>
      <c r="V360" s="78">
        <f ca="1">SUMIF(Scheidsbijdrage!B:B,schermers!C360,Scheidsbijdrage!P:P)</f>
        <v>0</v>
      </c>
      <c r="W360" s="175"/>
    </row>
    <row r="361" spans="1:24" x14ac:dyDescent="0.2">
      <c r="A361" s="71">
        <f t="shared" si="27"/>
        <v>360</v>
      </c>
      <c r="B361" s="71" t="str">
        <f t="shared" si="25"/>
        <v>GIMBREREAlexander</v>
      </c>
      <c r="C361" s="170">
        <f t="shared" si="26"/>
        <v>115238</v>
      </c>
      <c r="D361" s="171" t="s">
        <v>990</v>
      </c>
      <c r="E361" s="171" t="s">
        <v>57</v>
      </c>
      <c r="F361" s="171" t="s">
        <v>22</v>
      </c>
      <c r="G361" s="171" t="s">
        <v>26</v>
      </c>
      <c r="H361" s="171" t="s">
        <v>31</v>
      </c>
      <c r="I361" s="173">
        <v>36408</v>
      </c>
      <c r="J361" s="171" t="s">
        <v>975</v>
      </c>
      <c r="K361" s="59">
        <v>115238</v>
      </c>
      <c r="L361" s="171"/>
      <c r="M361" s="171" t="s">
        <v>831</v>
      </c>
      <c r="N361" s="171" t="s">
        <v>831</v>
      </c>
      <c r="O361" s="60" t="e">
        <f>VLOOKUP(C361,'FIE-licenties'!$B:$C,2,FALSE)</f>
        <v>#N/A</v>
      </c>
      <c r="P361" s="56" t="e">
        <f>VLOOKUP(C361,Ranglijst!B:G,6,FALSE)</f>
        <v>#N/A</v>
      </c>
      <c r="Q361" s="56"/>
      <c r="R361" s="56" t="str">
        <f t="shared" si="29"/>
        <v>---</v>
      </c>
      <c r="S361" s="56">
        <f>IF(K361&lt;&gt;"",COUNTIF(aanmeldingen!D:D,schermers!K361),"")</f>
        <v>0</v>
      </c>
      <c r="T361" s="177" t="str">
        <f t="shared" ca="1" si="28"/>
        <v>18+</v>
      </c>
      <c r="U361" s="175"/>
      <c r="V361" s="78">
        <f ca="1">SUMIF(Scheidsbijdrage!B:B,schermers!C361,Scheidsbijdrage!P:P)</f>
        <v>0</v>
      </c>
      <c r="W361" s="175"/>
    </row>
    <row r="362" spans="1:24" x14ac:dyDescent="0.2">
      <c r="A362" s="71">
        <f t="shared" si="27"/>
        <v>361</v>
      </c>
      <c r="B362" s="71" t="str">
        <f t="shared" si="25"/>
        <v>SCHIJFHugo</v>
      </c>
      <c r="C362" s="170">
        <f t="shared" si="26"/>
        <v>113775</v>
      </c>
      <c r="D362" s="171" t="s">
        <v>992</v>
      </c>
      <c r="E362" s="171" t="s">
        <v>991</v>
      </c>
      <c r="F362" s="171" t="s">
        <v>22</v>
      </c>
      <c r="G362" s="171" t="s">
        <v>26</v>
      </c>
      <c r="H362" s="171" t="s">
        <v>24</v>
      </c>
      <c r="I362" s="173">
        <v>36928</v>
      </c>
      <c r="J362" s="171" t="s">
        <v>886</v>
      </c>
      <c r="K362" s="59">
        <v>113775</v>
      </c>
      <c r="L362" s="171"/>
      <c r="M362" s="171" t="s">
        <v>831</v>
      </c>
      <c r="N362" s="171" t="s">
        <v>831</v>
      </c>
      <c r="O362" s="60" t="e">
        <f>VLOOKUP(C362,'FIE-licenties'!$B:$C,2,FALSE)</f>
        <v>#N/A</v>
      </c>
      <c r="P362" s="56" t="e">
        <f>VLOOKUP(C362,Ranglijst!B:G,6,FALSE)</f>
        <v>#N/A</v>
      </c>
      <c r="Q362" s="56"/>
      <c r="R362" s="56" t="str">
        <f t="shared" si="29"/>
        <v>---</v>
      </c>
      <c r="S362" s="56">
        <f>IF(K362&lt;&gt;"",COUNTIF(aanmeldingen!D:D,schermers!K362),"")</f>
        <v>0</v>
      </c>
      <c r="T362" s="177" t="str">
        <f t="shared" ca="1" si="28"/>
        <v>&lt;18</v>
      </c>
      <c r="U362" s="175"/>
      <c r="V362" s="78">
        <f ca="1">SUMIF(Scheidsbijdrage!B:B,schermers!C362,Scheidsbijdrage!P:P)</f>
        <v>0</v>
      </c>
      <c r="W362" s="175"/>
    </row>
    <row r="363" spans="1:24" x14ac:dyDescent="0.2">
      <c r="A363" s="71">
        <f t="shared" si="27"/>
        <v>362</v>
      </c>
      <c r="B363" s="71" t="str">
        <f t="shared" si="25"/>
        <v>MESSerge</v>
      </c>
      <c r="C363" s="170">
        <f t="shared" si="26"/>
        <v>113245</v>
      </c>
      <c r="D363" s="171" t="s">
        <v>995</v>
      </c>
      <c r="E363" s="171" t="s">
        <v>994</v>
      </c>
      <c r="F363" s="171" t="s">
        <v>22</v>
      </c>
      <c r="G363" s="171" t="s">
        <v>26</v>
      </c>
      <c r="H363" s="171" t="s">
        <v>24</v>
      </c>
      <c r="I363" s="173">
        <v>33730</v>
      </c>
      <c r="J363" s="171" t="s">
        <v>449</v>
      </c>
      <c r="K363" s="59">
        <v>113245</v>
      </c>
      <c r="L363" s="171"/>
      <c r="M363" s="171" t="s">
        <v>831</v>
      </c>
      <c r="N363" s="171" t="s">
        <v>831</v>
      </c>
      <c r="O363" s="60" t="e">
        <f>VLOOKUP(C363,'FIE-licenties'!$B:$C,2,FALSE)</f>
        <v>#N/A</v>
      </c>
      <c r="P363" s="56" t="e">
        <f>VLOOKUP(C363,Ranglijst!B:G,6,FALSE)</f>
        <v>#N/A</v>
      </c>
      <c r="Q363" s="56"/>
      <c r="R363" s="56" t="str">
        <f t="shared" si="29"/>
        <v>---</v>
      </c>
      <c r="S363" s="56">
        <f>IF(K363&lt;&gt;"",COUNTIF(aanmeldingen!D:D,schermers!K363),"")</f>
        <v>0</v>
      </c>
      <c r="T363" s="177" t="str">
        <f t="shared" ca="1" si="28"/>
        <v>18+</v>
      </c>
      <c r="U363" s="175"/>
      <c r="V363" s="78">
        <f ca="1">SUMIF(Scheidsbijdrage!B:B,schermers!C363,Scheidsbijdrage!P:P)</f>
        <v>0</v>
      </c>
      <c r="W363" s="175"/>
    </row>
    <row r="364" spans="1:24" x14ac:dyDescent="0.2">
      <c r="A364" s="71">
        <f t="shared" si="27"/>
        <v>363</v>
      </c>
      <c r="B364" s="71" t="str">
        <f t="shared" si="25"/>
        <v>ALLANRemko</v>
      </c>
      <c r="C364" s="170">
        <f t="shared" si="26"/>
        <v>114115</v>
      </c>
      <c r="D364" s="171" t="s">
        <v>998</v>
      </c>
      <c r="E364" s="171" t="s">
        <v>996</v>
      </c>
      <c r="F364" s="171" t="s">
        <v>22</v>
      </c>
      <c r="G364" s="171" t="s">
        <v>26</v>
      </c>
      <c r="H364" s="171" t="s">
        <v>24</v>
      </c>
      <c r="I364" s="173">
        <v>22566</v>
      </c>
      <c r="J364" s="171" t="s">
        <v>466</v>
      </c>
      <c r="K364" s="59">
        <v>114115</v>
      </c>
      <c r="L364" s="171"/>
      <c r="M364" s="171" t="s">
        <v>831</v>
      </c>
      <c r="N364" s="171" t="s">
        <v>831</v>
      </c>
      <c r="O364" s="60" t="e">
        <f>VLOOKUP(C364,'FIE-licenties'!$B:$C,2,FALSE)</f>
        <v>#N/A</v>
      </c>
      <c r="P364" s="56" t="e">
        <f>VLOOKUP(C364,Ranglijst!B:G,6,FALSE)</f>
        <v>#N/A</v>
      </c>
      <c r="Q364" s="56"/>
      <c r="R364" s="56" t="str">
        <f t="shared" si="29"/>
        <v>---</v>
      </c>
      <c r="S364" s="56">
        <f>IF(K364&lt;&gt;"",COUNTIF(aanmeldingen!D:D,schermers!K364),"")</f>
        <v>0</v>
      </c>
      <c r="T364" s="177" t="str">
        <f t="shared" ca="1" si="28"/>
        <v>18+</v>
      </c>
      <c r="U364" s="175"/>
      <c r="V364" s="78">
        <f ca="1">SUMIF(Scheidsbijdrage!B:B,schermers!C364,Scheidsbijdrage!P:P)</f>
        <v>0</v>
      </c>
      <c r="W364" s="180"/>
      <c r="X364" s="181"/>
    </row>
    <row r="365" spans="1:24" x14ac:dyDescent="0.2">
      <c r="A365" s="71">
        <f t="shared" si="27"/>
        <v>364</v>
      </c>
      <c r="B365" s="71" t="str">
        <f t="shared" si="25"/>
        <v>HEIJDTMarc</v>
      </c>
      <c r="C365" s="170">
        <f t="shared" si="26"/>
        <v>110311</v>
      </c>
      <c r="D365" s="171" t="s">
        <v>758</v>
      </c>
      <c r="E365" s="171" t="s">
        <v>85</v>
      </c>
      <c r="F365" s="171" t="s">
        <v>22</v>
      </c>
      <c r="G365" s="171" t="s">
        <v>26</v>
      </c>
      <c r="H365" s="171" t="s">
        <v>24</v>
      </c>
      <c r="I365" s="173">
        <v>22903</v>
      </c>
      <c r="J365" s="171" t="s">
        <v>467</v>
      </c>
      <c r="K365" s="59">
        <v>110311</v>
      </c>
      <c r="L365" s="171"/>
      <c r="M365" s="171" t="s">
        <v>831</v>
      </c>
      <c r="N365" s="171" t="s">
        <v>831</v>
      </c>
      <c r="O365" s="60" t="e">
        <f>VLOOKUP(C365,'FIE-licenties'!$B:$C,2,FALSE)</f>
        <v>#N/A</v>
      </c>
      <c r="P365" s="56" t="e">
        <f>VLOOKUP(C365,Ranglijst!B:G,6,FALSE)</f>
        <v>#N/A</v>
      </c>
      <c r="Q365" s="56"/>
      <c r="R365" s="56" t="str">
        <f t="shared" si="29"/>
        <v>---</v>
      </c>
      <c r="S365" s="56">
        <f>IF(K365&lt;&gt;"",COUNTIF(aanmeldingen!D:D,schermers!K365),"")</f>
        <v>0</v>
      </c>
      <c r="T365" s="177" t="str">
        <f t="shared" ca="1" si="28"/>
        <v>18+</v>
      </c>
      <c r="U365" s="175"/>
      <c r="V365" s="78">
        <f ca="1">SUMIF(Scheidsbijdrage!B:B,schermers!C365,Scheidsbijdrage!P:P)</f>
        <v>0</v>
      </c>
      <c r="W365" s="180"/>
      <c r="X365" s="181"/>
    </row>
    <row r="366" spans="1:24" x14ac:dyDescent="0.2">
      <c r="A366" s="71">
        <f t="shared" si="27"/>
        <v>365</v>
      </c>
      <c r="B366" s="71" t="str">
        <f t="shared" si="25"/>
        <v>VAN STERKENBURGNico</v>
      </c>
      <c r="C366" s="170">
        <f t="shared" si="26"/>
        <v>103992</v>
      </c>
      <c r="D366" s="171" t="s">
        <v>997</v>
      </c>
      <c r="E366" s="171" t="s">
        <v>321</v>
      </c>
      <c r="F366" s="171" t="s">
        <v>22</v>
      </c>
      <c r="G366" s="171" t="s">
        <v>26</v>
      </c>
      <c r="H366" s="171" t="s">
        <v>31</v>
      </c>
      <c r="I366" s="173">
        <v>23472</v>
      </c>
      <c r="J366" s="171" t="s">
        <v>999</v>
      </c>
      <c r="K366" s="59">
        <v>103992</v>
      </c>
      <c r="L366" s="171"/>
      <c r="M366" s="171" t="s">
        <v>1137</v>
      </c>
      <c r="N366" s="171" t="s">
        <v>848</v>
      </c>
      <c r="O366" s="60" t="e">
        <f>VLOOKUP(C366,'FIE-licenties'!$B:$C,2,FALSE)</f>
        <v>#N/A</v>
      </c>
      <c r="P366" s="56" t="str">
        <f>VLOOKUP(C366,Ranglijst!B:G,6,FALSE)</f>
        <v>s.v. U.S.</v>
      </c>
      <c r="Q366" s="56"/>
      <c r="R366" s="56" t="str">
        <f t="shared" si="29"/>
        <v>XXX</v>
      </c>
      <c r="S366" s="56">
        <f>IF(K366&lt;&gt;"",COUNTIF(aanmeldingen!D:D,schermers!K366),"")</f>
        <v>1</v>
      </c>
      <c r="T366" s="177" t="str">
        <f t="shared" ca="1" si="28"/>
        <v>18+</v>
      </c>
      <c r="U366" s="175"/>
      <c r="V366" s="78">
        <f ca="1">SUMIF(Scheidsbijdrage!B:B,schermers!C366,Scheidsbijdrage!P:P)</f>
        <v>0</v>
      </c>
      <c r="W366" s="180"/>
      <c r="X366" s="181"/>
    </row>
    <row r="367" spans="1:24" x14ac:dyDescent="0.2">
      <c r="A367" s="71">
        <f t="shared" si="27"/>
        <v>366</v>
      </c>
      <c r="B367" s="71" t="str">
        <f t="shared" si="25"/>
        <v>KEPPELColin</v>
      </c>
      <c r="C367" s="170">
        <f t="shared" si="26"/>
        <v>113658</v>
      </c>
      <c r="D367" s="171" t="s">
        <v>1002</v>
      </c>
      <c r="E367" s="171" t="s">
        <v>1022</v>
      </c>
      <c r="F367" s="171" t="s">
        <v>22</v>
      </c>
      <c r="G367" s="171" t="s">
        <v>26</v>
      </c>
      <c r="H367" s="171" t="s">
        <v>24</v>
      </c>
      <c r="I367" s="173">
        <v>36020</v>
      </c>
      <c r="J367" s="171" t="s">
        <v>750</v>
      </c>
      <c r="K367" s="59">
        <v>113658</v>
      </c>
      <c r="L367" s="171"/>
      <c r="M367" s="171" t="s">
        <v>1059</v>
      </c>
      <c r="N367" s="171" t="s">
        <v>848</v>
      </c>
      <c r="O367" s="60" t="e">
        <f>VLOOKUP(C367,'FIE-licenties'!$B:$C,2,FALSE)</f>
        <v>#N/A</v>
      </c>
      <c r="P367" s="56" t="str">
        <f>VLOOKUP(C367,Ranglijst!B:G,6,FALSE)</f>
        <v>Schermclub Den Bosch</v>
      </c>
      <c r="Q367" s="56"/>
      <c r="R367" s="56" t="str">
        <f t="shared" si="29"/>
        <v>XXX</v>
      </c>
      <c r="S367" s="56">
        <f>IF(K367&lt;&gt;"",COUNTIF(aanmeldingen!D:D,schermers!K367),"")</f>
        <v>12</v>
      </c>
      <c r="T367" s="177" t="str">
        <f t="shared" ca="1" si="28"/>
        <v>18+</v>
      </c>
      <c r="U367" s="175"/>
      <c r="V367" s="78">
        <f ca="1">SUMIF(Scheidsbijdrage!B:B,schermers!C367,Scheidsbijdrage!P:P)</f>
        <v>2</v>
      </c>
      <c r="W367" s="175"/>
    </row>
    <row r="368" spans="1:24" x14ac:dyDescent="0.2">
      <c r="A368" s="71">
        <f t="shared" si="27"/>
        <v>367</v>
      </c>
      <c r="B368" s="71" t="str">
        <f t="shared" si="25"/>
        <v>DERKSENRuben</v>
      </c>
      <c r="C368" s="170">
        <f t="shared" si="26"/>
        <v>112221</v>
      </c>
      <c r="D368" s="171" t="s">
        <v>1003</v>
      </c>
      <c r="E368" s="171" t="s">
        <v>61</v>
      </c>
      <c r="F368" s="171" t="s">
        <v>22</v>
      </c>
      <c r="G368" s="171" t="s">
        <v>26</v>
      </c>
      <c r="H368" s="171" t="s">
        <v>24</v>
      </c>
      <c r="I368" s="173">
        <v>36692</v>
      </c>
      <c r="J368" s="171" t="s">
        <v>97</v>
      </c>
      <c r="K368" s="59">
        <v>112221</v>
      </c>
      <c r="L368" s="171"/>
      <c r="M368" s="171"/>
      <c r="N368" s="171"/>
      <c r="O368" s="60" t="e">
        <f>VLOOKUP(C368,'FIE-licenties'!$B:$C,2,FALSE)</f>
        <v>#N/A</v>
      </c>
      <c r="P368" s="56" t="str">
        <f>VLOOKUP(C368,Ranglijst!B:G,6,FALSE)</f>
        <v>s.v. Scaramouche</v>
      </c>
      <c r="Q368" s="56"/>
      <c r="R368" s="56" t="str">
        <f t="shared" si="29"/>
        <v>XXX</v>
      </c>
      <c r="S368" s="56">
        <f>IF(K368&lt;&gt;"",COUNTIF(aanmeldingen!D:D,schermers!K368),"")</f>
        <v>9</v>
      </c>
      <c r="T368" s="177" t="str">
        <f t="shared" ca="1" si="28"/>
        <v>18+</v>
      </c>
      <c r="U368" s="174"/>
      <c r="V368" s="78">
        <f ca="1">SUMIF(Scheidsbijdrage!B:B,schermers!C368,Scheidsbijdrage!P:P)</f>
        <v>0</v>
      </c>
      <c r="W368" s="175"/>
    </row>
    <row r="369" spans="1:23" x14ac:dyDescent="0.2">
      <c r="A369" s="71">
        <f t="shared" si="27"/>
        <v>368</v>
      </c>
      <c r="B369" s="71" t="str">
        <f t="shared" si="25"/>
        <v>JANSLinda</v>
      </c>
      <c r="C369" s="170">
        <f t="shared" si="26"/>
        <v>113280</v>
      </c>
      <c r="D369" s="171" t="s">
        <v>1005</v>
      </c>
      <c r="E369" s="171" t="s">
        <v>1004</v>
      </c>
      <c r="F369" s="171" t="s">
        <v>22</v>
      </c>
      <c r="G369" s="171" t="s">
        <v>23</v>
      </c>
      <c r="H369" s="171" t="s">
        <v>24</v>
      </c>
      <c r="I369" s="173">
        <v>37019</v>
      </c>
      <c r="J369" s="171" t="s">
        <v>750</v>
      </c>
      <c r="K369" s="59">
        <v>113280</v>
      </c>
      <c r="L369" s="171"/>
      <c r="M369" s="171" t="s">
        <v>831</v>
      </c>
      <c r="N369" s="171" t="s">
        <v>831</v>
      </c>
      <c r="O369" s="60" t="e">
        <f>VLOOKUP(C369,'FIE-licenties'!$B:$C,2,FALSE)</f>
        <v>#N/A</v>
      </c>
      <c r="P369" s="56" t="str">
        <f>VLOOKUP(C369,Ranglijst!B:G,6,FALSE)</f>
        <v>Schermclub Den Bosch</v>
      </c>
      <c r="Q369" s="56"/>
      <c r="R369" s="56" t="str">
        <f t="shared" si="29"/>
        <v>XXX</v>
      </c>
      <c r="S369" s="56">
        <f>IF(K369&lt;&gt;"",COUNTIF(aanmeldingen!D:D,schermers!K369),"")</f>
        <v>1</v>
      </c>
      <c r="T369" s="177" t="str">
        <f t="shared" ca="1" si="28"/>
        <v>&lt;18</v>
      </c>
      <c r="U369" s="174"/>
      <c r="V369" s="78">
        <f ca="1">SUMIF(Scheidsbijdrage!B:B,schermers!C369,Scheidsbijdrage!P:P)</f>
        <v>0</v>
      </c>
      <c r="W369" s="175"/>
    </row>
    <row r="370" spans="1:23" x14ac:dyDescent="0.2">
      <c r="A370" s="71">
        <f t="shared" si="27"/>
        <v>369</v>
      </c>
      <c r="B370" s="71" t="str">
        <f t="shared" si="25"/>
        <v>VAN DER HEIJDENSophie</v>
      </c>
      <c r="C370" s="170">
        <f t="shared" si="26"/>
        <v>115482</v>
      </c>
      <c r="D370" s="171" t="s">
        <v>696</v>
      </c>
      <c r="E370" s="171" t="s">
        <v>806</v>
      </c>
      <c r="F370" s="171" t="s">
        <v>22</v>
      </c>
      <c r="G370" s="171" t="s">
        <v>23</v>
      </c>
      <c r="H370" s="171" t="s">
        <v>28</v>
      </c>
      <c r="I370" s="173">
        <v>35134</v>
      </c>
      <c r="J370" s="171" t="s">
        <v>32</v>
      </c>
      <c r="K370" s="59">
        <v>115482</v>
      </c>
      <c r="L370" s="171"/>
      <c r="M370" s="171" t="s">
        <v>1072</v>
      </c>
      <c r="N370" s="171" t="s">
        <v>848</v>
      </c>
      <c r="O370" s="60" t="e">
        <f>VLOOKUP(C370,'FIE-licenties'!$B:$C,2,FALSE)</f>
        <v>#N/A</v>
      </c>
      <c r="P370" s="56" t="e">
        <f>VLOOKUP(C370,Ranglijst!B:G,6,FALSE)</f>
        <v>#N/A</v>
      </c>
      <c r="Q370" s="56"/>
      <c r="R370" s="56" t="str">
        <f t="shared" si="29"/>
        <v>---</v>
      </c>
      <c r="S370" s="56">
        <f>IF(K370&lt;&gt;"",COUNTIF(aanmeldingen!D:D,schermers!K370),"")</f>
        <v>0</v>
      </c>
      <c r="T370" s="177" t="str">
        <f t="shared" ca="1" si="28"/>
        <v>18+</v>
      </c>
      <c r="U370" s="175"/>
      <c r="V370" s="78">
        <f ca="1">SUMIF(Scheidsbijdrage!B:B,schermers!C370,Scheidsbijdrage!P:P)</f>
        <v>0</v>
      </c>
      <c r="W370" s="175"/>
    </row>
    <row r="371" spans="1:23" x14ac:dyDescent="0.2">
      <c r="A371" s="71">
        <f t="shared" si="27"/>
        <v>370</v>
      </c>
      <c r="B371" s="71" t="str">
        <f t="shared" si="25"/>
        <v>DUALEHQuincy</v>
      </c>
      <c r="C371" s="170">
        <f t="shared" si="26"/>
        <v>112806</v>
      </c>
      <c r="D371" s="171" t="s">
        <v>1012</v>
      </c>
      <c r="E371" s="171" t="s">
        <v>1010</v>
      </c>
      <c r="F371" s="171" t="s">
        <v>22</v>
      </c>
      <c r="G371" s="171" t="s">
        <v>26</v>
      </c>
      <c r="H371" s="171" t="s">
        <v>28</v>
      </c>
      <c r="I371" s="173">
        <v>37134</v>
      </c>
      <c r="J371" s="171" t="s">
        <v>453</v>
      </c>
      <c r="K371" s="59">
        <v>112806</v>
      </c>
      <c r="L371" s="171"/>
      <c r="M371" s="119" t="s">
        <v>1282</v>
      </c>
      <c r="N371" s="171" t="s">
        <v>831</v>
      </c>
      <c r="O371" s="60" t="str">
        <f>VLOOKUP(C371,'FIE-licenties'!$B:$C,2,FALSE)</f>
        <v>FIE31082001001</v>
      </c>
      <c r="P371" s="56" t="str">
        <f>VLOOKUP(C371,Ranglijst!B:G,6,FALSE)</f>
        <v>s.v. Ter Weer</v>
      </c>
      <c r="Q371" s="56"/>
      <c r="R371" s="56" t="str">
        <f t="shared" si="29"/>
        <v>XXX</v>
      </c>
      <c r="S371" s="56">
        <f>IF(K371&lt;&gt;"",COUNTIF(aanmeldingen!D:D,schermers!K371),"")</f>
        <v>17</v>
      </c>
      <c r="T371" s="177" t="str">
        <f t="shared" ca="1" si="28"/>
        <v>&lt;18</v>
      </c>
      <c r="U371" s="175">
        <v>43369</v>
      </c>
      <c r="V371" s="78">
        <f ca="1">SUMIF(Scheidsbijdrage!B:B,schermers!C371,Scheidsbijdrage!P:P)</f>
        <v>0</v>
      </c>
      <c r="W371" s="175"/>
    </row>
    <row r="372" spans="1:23" x14ac:dyDescent="0.2">
      <c r="A372" s="71">
        <f t="shared" si="27"/>
        <v>371</v>
      </c>
      <c r="B372" s="71" t="str">
        <f t="shared" si="25"/>
        <v>MatlaEmiel</v>
      </c>
      <c r="C372" s="170">
        <f t="shared" si="26"/>
        <v>112857</v>
      </c>
      <c r="D372" s="171" t="s">
        <v>2097</v>
      </c>
      <c r="E372" s="171" t="s">
        <v>1011</v>
      </c>
      <c r="F372" s="171" t="s">
        <v>22</v>
      </c>
      <c r="G372" s="171" t="s">
        <v>26</v>
      </c>
      <c r="H372" s="171" t="s">
        <v>28</v>
      </c>
      <c r="I372" s="173">
        <v>36927</v>
      </c>
      <c r="J372" s="171" t="s">
        <v>453</v>
      </c>
      <c r="K372" s="59">
        <v>112857</v>
      </c>
      <c r="L372" s="171"/>
      <c r="M372" s="171" t="s">
        <v>831</v>
      </c>
      <c r="N372" s="171" t="s">
        <v>831</v>
      </c>
      <c r="O372" s="60" t="e">
        <f>VLOOKUP(C372,'FIE-licenties'!$B:$C,2,FALSE)</f>
        <v>#N/A</v>
      </c>
      <c r="P372" s="56" t="str">
        <f>VLOOKUP(C372,Ranglijst!B:G,6,FALSE)</f>
        <v>s.v. Ter Weer</v>
      </c>
      <c r="Q372" s="56"/>
      <c r="R372" s="56" t="str">
        <f t="shared" si="29"/>
        <v>XXX</v>
      </c>
      <c r="S372" s="56">
        <f>IF(K372&lt;&gt;"",COUNTIF(aanmeldingen!D:D,schermers!K372),"")</f>
        <v>0</v>
      </c>
      <c r="T372" s="177" t="str">
        <f t="shared" ca="1" si="28"/>
        <v>&lt;18</v>
      </c>
      <c r="U372" s="175"/>
      <c r="V372" s="78">
        <f ca="1">SUMIF(Scheidsbijdrage!B:B,schermers!C372,Scheidsbijdrage!P:P)</f>
        <v>0</v>
      </c>
      <c r="W372" s="175"/>
    </row>
    <row r="373" spans="1:23" x14ac:dyDescent="0.2">
      <c r="A373" s="71">
        <f t="shared" si="27"/>
        <v>372</v>
      </c>
      <c r="B373" s="71" t="str">
        <f t="shared" si="25"/>
        <v>VAN ALPHENJonas</v>
      </c>
      <c r="C373" s="170">
        <f t="shared" si="26"/>
        <v>111870</v>
      </c>
      <c r="D373" s="171" t="s">
        <v>1014</v>
      </c>
      <c r="E373" s="171" t="s">
        <v>1013</v>
      </c>
      <c r="F373" s="171" t="s">
        <v>22</v>
      </c>
      <c r="G373" s="171" t="s">
        <v>26</v>
      </c>
      <c r="H373" s="171" t="s">
        <v>31</v>
      </c>
      <c r="I373" s="173">
        <v>36927</v>
      </c>
      <c r="J373" s="171" t="s">
        <v>1015</v>
      </c>
      <c r="K373" s="59">
        <v>111870</v>
      </c>
      <c r="L373" s="171"/>
      <c r="M373" s="171" t="s">
        <v>831</v>
      </c>
      <c r="N373" s="171" t="s">
        <v>831</v>
      </c>
      <c r="O373" s="60" t="e">
        <f>VLOOKUP(C373,'FIE-licenties'!$B:$C,2,FALSE)</f>
        <v>#N/A</v>
      </c>
      <c r="P373" s="56" t="e">
        <f>VLOOKUP(C373,Ranglijst!B:G,6,FALSE)</f>
        <v>#N/A</v>
      </c>
      <c r="Q373" s="56"/>
      <c r="R373" s="56" t="str">
        <f t="shared" si="29"/>
        <v>---</v>
      </c>
      <c r="S373" s="56">
        <f>IF(K373&lt;&gt;"",COUNTIF(aanmeldingen!D:D,schermers!K373),"")</f>
        <v>0</v>
      </c>
      <c r="T373" s="177" t="str">
        <f t="shared" ca="1" si="28"/>
        <v>&lt;18</v>
      </c>
      <c r="U373" s="175"/>
      <c r="V373" s="78">
        <f ca="1">SUMIF(Scheidsbijdrage!B:B,schermers!C373,Scheidsbijdrage!P:P)</f>
        <v>0</v>
      </c>
      <c r="W373" s="175"/>
    </row>
    <row r="374" spans="1:23" x14ac:dyDescent="0.2">
      <c r="A374" s="71">
        <f t="shared" si="27"/>
        <v>373</v>
      </c>
      <c r="B374" s="71" t="str">
        <f t="shared" si="25"/>
        <v>BAVELAARAnne</v>
      </c>
      <c r="C374" s="170">
        <f t="shared" si="26"/>
        <v>110520</v>
      </c>
      <c r="D374" s="171" t="s">
        <v>1016</v>
      </c>
      <c r="E374" s="171" t="s">
        <v>55</v>
      </c>
      <c r="F374" s="171" t="s">
        <v>22</v>
      </c>
      <c r="G374" s="171" t="s">
        <v>23</v>
      </c>
      <c r="H374" s="171" t="s">
        <v>24</v>
      </c>
      <c r="I374" s="173">
        <v>33281</v>
      </c>
      <c r="J374" s="171" t="s">
        <v>433</v>
      </c>
      <c r="K374" s="59">
        <v>110520</v>
      </c>
      <c r="L374" s="171"/>
      <c r="M374" s="171" t="s">
        <v>831</v>
      </c>
      <c r="N374" s="171" t="s">
        <v>831</v>
      </c>
      <c r="O374" s="60" t="e">
        <f>VLOOKUP(C374,'FIE-licenties'!$B:$C,2,FALSE)</f>
        <v>#N/A</v>
      </c>
      <c r="P374" s="56" t="e">
        <f>VLOOKUP(C374,Ranglijst!B:G,6,FALSE)</f>
        <v>#N/A</v>
      </c>
      <c r="Q374" s="56"/>
      <c r="R374" s="56" t="str">
        <f t="shared" si="29"/>
        <v>---</v>
      </c>
      <c r="S374" s="56">
        <f>IF(K374&lt;&gt;"",COUNTIF(aanmeldingen!D:D,schermers!K374),"")</f>
        <v>0</v>
      </c>
      <c r="T374" s="177" t="str">
        <f t="shared" ca="1" si="28"/>
        <v>18+</v>
      </c>
      <c r="U374" s="175"/>
      <c r="V374" s="78">
        <f ca="1">SUMIF(Scheidsbijdrage!B:B,schermers!C374,Scheidsbijdrage!P:P)</f>
        <v>0</v>
      </c>
      <c r="W374" s="175"/>
    </row>
    <row r="375" spans="1:23" x14ac:dyDescent="0.2">
      <c r="A375" s="71">
        <f t="shared" si="27"/>
        <v>374</v>
      </c>
      <c r="B375" s="71" t="str">
        <f t="shared" si="25"/>
        <v>AssmannTimothy</v>
      </c>
      <c r="C375" s="170">
        <f t="shared" si="26"/>
        <v>112916</v>
      </c>
      <c r="D375" s="171" t="s">
        <v>1030</v>
      </c>
      <c r="E375" s="171" t="s">
        <v>1029</v>
      </c>
      <c r="F375" s="171" t="s">
        <v>22</v>
      </c>
      <c r="G375" s="171" t="s">
        <v>26</v>
      </c>
      <c r="H375" s="171" t="s">
        <v>24</v>
      </c>
      <c r="I375" s="173">
        <v>37462</v>
      </c>
      <c r="J375" s="171" t="s">
        <v>750</v>
      </c>
      <c r="K375" s="59">
        <v>112916</v>
      </c>
      <c r="L375" s="171"/>
      <c r="M375" s="171" t="s">
        <v>831</v>
      </c>
      <c r="N375" s="171" t="s">
        <v>831</v>
      </c>
      <c r="O375" s="60" t="e">
        <f>VLOOKUP(C375,'FIE-licenties'!$B:$C,2,FALSE)</f>
        <v>#N/A</v>
      </c>
      <c r="P375" s="56" t="str">
        <f>VLOOKUP(C375,Ranglijst!B:G,6,FALSE)</f>
        <v>s.v. Scaramouche</v>
      </c>
      <c r="Q375" s="56"/>
      <c r="R375" s="56" t="str">
        <f t="shared" si="29"/>
        <v>XXX</v>
      </c>
      <c r="S375" s="56">
        <f>IF(K375&lt;&gt;"",COUNTIF(aanmeldingen!D:D,schermers!K375),"")</f>
        <v>6</v>
      </c>
      <c r="T375" s="177" t="str">
        <f t="shared" ca="1" si="28"/>
        <v>&lt;18</v>
      </c>
      <c r="U375" s="175"/>
      <c r="V375" s="78">
        <f ca="1">SUMIF(Scheidsbijdrage!B:B,schermers!C375,Scheidsbijdrage!P:P)</f>
        <v>1</v>
      </c>
      <c r="W375" s="175"/>
    </row>
    <row r="376" spans="1:23" x14ac:dyDescent="0.2">
      <c r="A376" s="71">
        <f t="shared" si="27"/>
        <v>375</v>
      </c>
      <c r="B376" s="71" t="str">
        <f t="shared" si="25"/>
        <v>MeulenaarVeerle</v>
      </c>
      <c r="C376" s="170">
        <f t="shared" si="26"/>
        <v>111713</v>
      </c>
      <c r="D376" s="171" t="s">
        <v>1031</v>
      </c>
      <c r="E376" s="171" t="s">
        <v>1032</v>
      </c>
      <c r="F376" s="171" t="s">
        <v>22</v>
      </c>
      <c r="G376" s="171" t="s">
        <v>23</v>
      </c>
      <c r="H376" s="171" t="s">
        <v>28</v>
      </c>
      <c r="I376" s="173">
        <v>37313</v>
      </c>
      <c r="J376" s="171" t="s">
        <v>32</v>
      </c>
      <c r="K376" s="59">
        <v>111713</v>
      </c>
      <c r="L376" s="171"/>
      <c r="M376" s="171" t="s">
        <v>831</v>
      </c>
      <c r="N376" s="171" t="s">
        <v>831</v>
      </c>
      <c r="O376" s="60" t="str">
        <f>VLOOKUP(C376,'FIE-licenties'!$B:$C,2,FALSE)</f>
        <v>FIE26022002000</v>
      </c>
      <c r="P376" s="56" t="str">
        <f>VLOOKUP(C376,Ranglijst!B:G,6,FALSE)</f>
        <v>HollandSchermen</v>
      </c>
      <c r="Q376" s="56"/>
      <c r="R376" s="56" t="str">
        <f t="shared" si="29"/>
        <v>XXX</v>
      </c>
      <c r="S376" s="56">
        <f>IF(K376&lt;&gt;"",COUNTIF(aanmeldingen!D:D,schermers!K376),"")</f>
        <v>12</v>
      </c>
      <c r="T376" s="177" t="str">
        <f t="shared" ca="1" si="28"/>
        <v>&lt;18</v>
      </c>
      <c r="U376" s="175">
        <v>43369</v>
      </c>
      <c r="V376" s="78">
        <f ca="1">SUMIF(Scheidsbijdrage!B:B,schermers!C376,Scheidsbijdrage!P:P)</f>
        <v>2</v>
      </c>
      <c r="W376" s="175">
        <v>43369</v>
      </c>
    </row>
    <row r="377" spans="1:23" x14ac:dyDescent="0.2">
      <c r="A377" s="71">
        <f t="shared" si="27"/>
        <v>376</v>
      </c>
      <c r="B377" s="71" t="str">
        <f t="shared" si="25"/>
        <v>Van AchterbergElke</v>
      </c>
      <c r="C377" s="170">
        <f t="shared" si="26"/>
        <v>114560</v>
      </c>
      <c r="D377" s="171" t="s">
        <v>1203</v>
      </c>
      <c r="E377" s="171" t="s">
        <v>1042</v>
      </c>
      <c r="F377" s="171" t="s">
        <v>22</v>
      </c>
      <c r="G377" s="171" t="s">
        <v>23</v>
      </c>
      <c r="H377" s="171" t="s">
        <v>28</v>
      </c>
      <c r="I377" s="173">
        <v>36613</v>
      </c>
      <c r="J377" s="171" t="s">
        <v>433</v>
      </c>
      <c r="K377" s="59">
        <v>114560</v>
      </c>
      <c r="L377" s="171"/>
      <c r="M377" s="171" t="s">
        <v>831</v>
      </c>
      <c r="N377" s="171" t="s">
        <v>831</v>
      </c>
      <c r="O377" s="60" t="e">
        <f>VLOOKUP(C377,'FIE-licenties'!$B:$C,2,FALSE)</f>
        <v>#N/A</v>
      </c>
      <c r="P377" s="56" t="e">
        <f>VLOOKUP(C377,Ranglijst!B:G,6,FALSE)</f>
        <v>#N/A</v>
      </c>
      <c r="Q377" s="56"/>
      <c r="R377" s="56" t="str">
        <f t="shared" si="29"/>
        <v>---</v>
      </c>
      <c r="S377" s="56">
        <f>IF(K377&lt;&gt;"",COUNTIF(aanmeldingen!D:D,schermers!K377),"")</f>
        <v>0</v>
      </c>
      <c r="T377" s="177" t="str">
        <f t="shared" ca="1" si="28"/>
        <v>18+</v>
      </c>
      <c r="U377" s="175"/>
      <c r="V377" s="78">
        <f ca="1">SUMIF(Scheidsbijdrage!B:B,schermers!C377,Scheidsbijdrage!P:P)</f>
        <v>0</v>
      </c>
      <c r="W377" s="175"/>
    </row>
    <row r="378" spans="1:23" x14ac:dyDescent="0.2">
      <c r="A378" s="71">
        <f t="shared" si="27"/>
        <v>377</v>
      </c>
      <c r="B378" s="71" t="str">
        <f t="shared" si="25"/>
        <v>KroeseKatelijne</v>
      </c>
      <c r="C378" s="170">
        <f t="shared" si="26"/>
        <v>113779</v>
      </c>
      <c r="D378" s="171" t="s">
        <v>1044</v>
      </c>
      <c r="E378" s="171" t="s">
        <v>1045</v>
      </c>
      <c r="F378" s="171" t="s">
        <v>22</v>
      </c>
      <c r="G378" s="171" t="s">
        <v>23</v>
      </c>
      <c r="H378" s="171" t="s">
        <v>24</v>
      </c>
      <c r="I378" s="173">
        <v>37171</v>
      </c>
      <c r="J378" s="171" t="s">
        <v>433</v>
      </c>
      <c r="K378" s="59">
        <v>113779</v>
      </c>
      <c r="L378" s="171"/>
      <c r="M378" s="171" t="s">
        <v>831</v>
      </c>
      <c r="N378" s="171" t="s">
        <v>831</v>
      </c>
      <c r="O378" s="60" t="e">
        <f>VLOOKUP(C378,'FIE-licenties'!$B:$C,2,FALSE)</f>
        <v>#N/A</v>
      </c>
      <c r="P378" s="56" t="str">
        <f>VLOOKUP(C378,Ranglijst!B:G,6,FALSE)</f>
        <v>Schermcentrum Amsterdam</v>
      </c>
      <c r="Q378" s="56"/>
      <c r="R378" s="56" t="str">
        <f t="shared" si="29"/>
        <v>XXX</v>
      </c>
      <c r="S378" s="56">
        <f>IF(K378&lt;&gt;"",COUNTIF(aanmeldingen!D:D,schermers!K378),"")</f>
        <v>9</v>
      </c>
      <c r="T378" s="177" t="str">
        <f t="shared" ca="1" si="28"/>
        <v>&lt;18</v>
      </c>
      <c r="U378" s="174"/>
      <c r="V378" s="78">
        <f ca="1">SUMIF(Scheidsbijdrage!B:B,schermers!C378,Scheidsbijdrage!P:P)</f>
        <v>0</v>
      </c>
      <c r="W378" s="175"/>
    </row>
    <row r="379" spans="1:23" x14ac:dyDescent="0.2">
      <c r="A379" s="71">
        <f t="shared" si="27"/>
        <v>378</v>
      </c>
      <c r="B379" s="71" t="str">
        <f t="shared" ref="B379:B442" si="30">D379&amp;E379</f>
        <v>Jans KohnekeTeun</v>
      </c>
      <c r="C379" s="170">
        <f t="shared" ref="C379:C442" si="31">K379</f>
        <v>111636</v>
      </c>
      <c r="D379" s="171" t="s">
        <v>1314</v>
      </c>
      <c r="E379" s="171" t="s">
        <v>269</v>
      </c>
      <c r="F379" s="171" t="s">
        <v>22</v>
      </c>
      <c r="G379" s="171" t="s">
        <v>26</v>
      </c>
      <c r="H379" s="171" t="s">
        <v>28</v>
      </c>
      <c r="I379" s="173">
        <v>36863</v>
      </c>
      <c r="J379" s="171" t="s">
        <v>433</v>
      </c>
      <c r="K379" s="59">
        <v>111636</v>
      </c>
      <c r="L379" s="171"/>
      <c r="M379" s="119" t="s">
        <v>1291</v>
      </c>
      <c r="N379" s="171" t="s">
        <v>831</v>
      </c>
      <c r="O379" s="60" t="str">
        <f>VLOOKUP(C379,'FIE-licenties'!$B:$C,2,FALSE)</f>
        <v>FIE03122000000</v>
      </c>
      <c r="P379" s="56" t="str">
        <f>VLOOKUP(C379,Ranglijst!B:G,6,FALSE)</f>
        <v>Schermcentrum Amsterdam</v>
      </c>
      <c r="Q379" s="56"/>
      <c r="R379" s="56" t="str">
        <f t="shared" si="29"/>
        <v>XXX</v>
      </c>
      <c r="S379" s="56">
        <f>IF(K379&lt;&gt;"",COUNTIF(aanmeldingen!D:D,schermers!K379),"")</f>
        <v>13</v>
      </c>
      <c r="T379" s="177" t="str">
        <f t="shared" ca="1" si="28"/>
        <v>18+</v>
      </c>
      <c r="U379" s="175">
        <v>43369</v>
      </c>
      <c r="V379" s="78">
        <f ca="1">SUMIF(Scheidsbijdrage!B:B,schermers!C379,Scheidsbijdrage!P:P)</f>
        <v>1</v>
      </c>
      <c r="W379" s="175">
        <v>43369</v>
      </c>
    </row>
    <row r="380" spans="1:23" x14ac:dyDescent="0.2">
      <c r="A380" s="71">
        <f t="shared" si="27"/>
        <v>379</v>
      </c>
      <c r="B380" s="71" t="str">
        <f t="shared" si="30"/>
        <v>HaaksmaLukas</v>
      </c>
      <c r="C380" s="170">
        <f t="shared" si="31"/>
        <v>116004</v>
      </c>
      <c r="D380" s="171" t="s">
        <v>1057</v>
      </c>
      <c r="E380" s="171" t="s">
        <v>188</v>
      </c>
      <c r="F380" s="171" t="s">
        <v>22</v>
      </c>
      <c r="G380" s="171" t="s">
        <v>26</v>
      </c>
      <c r="H380" s="171" t="s">
        <v>31</v>
      </c>
      <c r="I380" s="173">
        <v>35778</v>
      </c>
      <c r="J380" s="171" t="s">
        <v>433</v>
      </c>
      <c r="K380" s="59">
        <v>116004</v>
      </c>
      <c r="L380" s="171"/>
      <c r="M380" s="171" t="s">
        <v>1058</v>
      </c>
      <c r="N380" s="171" t="s">
        <v>848</v>
      </c>
      <c r="O380" s="60" t="e">
        <f>VLOOKUP(C380,'FIE-licenties'!$B:$C,2,FALSE)</f>
        <v>#N/A</v>
      </c>
      <c r="P380" s="56" t="e">
        <f>VLOOKUP(C380,Ranglijst!B:G,6,FALSE)</f>
        <v>#N/A</v>
      </c>
      <c r="Q380" s="56"/>
      <c r="R380" s="56" t="str">
        <f t="shared" si="29"/>
        <v>---</v>
      </c>
      <c r="S380" s="56">
        <f>IF(K380&lt;&gt;"",COUNTIF(aanmeldingen!D:D,schermers!K380),"")</f>
        <v>0</v>
      </c>
      <c r="T380" s="177" t="str">
        <f t="shared" ca="1" si="28"/>
        <v>18+</v>
      </c>
      <c r="U380" s="175"/>
      <c r="V380" s="78">
        <f ca="1">SUMIF(Scheidsbijdrage!B:B,schermers!C380,Scheidsbijdrage!P:P)</f>
        <v>0</v>
      </c>
      <c r="W380" s="175"/>
    </row>
    <row r="381" spans="1:23" x14ac:dyDescent="0.2">
      <c r="A381" s="71">
        <f t="shared" si="27"/>
        <v>380</v>
      </c>
      <c r="B381" s="71" t="str">
        <f t="shared" si="30"/>
        <v>StrijkPhilippe</v>
      </c>
      <c r="C381" s="170">
        <f t="shared" si="31"/>
        <v>116010</v>
      </c>
      <c r="D381" s="171" t="s">
        <v>1071</v>
      </c>
      <c r="E381" s="171" t="s">
        <v>1070</v>
      </c>
      <c r="F381" s="171" t="s">
        <v>22</v>
      </c>
      <c r="G381" s="171" t="s">
        <v>26</v>
      </c>
      <c r="H381" s="171" t="s">
        <v>31</v>
      </c>
      <c r="I381" s="173">
        <v>36526</v>
      </c>
      <c r="J381" s="171" t="s">
        <v>449</v>
      </c>
      <c r="K381" s="59">
        <v>116010</v>
      </c>
      <c r="L381" s="171"/>
      <c r="M381" s="119" t="s">
        <v>1729</v>
      </c>
      <c r="N381" s="171" t="s">
        <v>831</v>
      </c>
      <c r="O381" s="60" t="str">
        <f>VLOOKUP(C381,'FIE-licenties'!$B:$C,2,FALSE)</f>
        <v>FIE01012000006</v>
      </c>
      <c r="P381" s="56" t="str">
        <f>VLOOKUP(C381,Ranglijst!B:G,6,FALSE)</f>
        <v>s.v. Delft Fencing Club</v>
      </c>
      <c r="Q381" s="56"/>
      <c r="R381" s="56" t="str">
        <f t="shared" si="29"/>
        <v>XXX</v>
      </c>
      <c r="S381" s="56">
        <f>IF(K381&lt;&gt;"",COUNTIF(aanmeldingen!D:D,schermers!K381),"")</f>
        <v>3</v>
      </c>
      <c r="T381" s="177" t="str">
        <f t="shared" ca="1" si="28"/>
        <v>18+</v>
      </c>
      <c r="U381" s="175">
        <v>43369</v>
      </c>
      <c r="V381" s="78">
        <f ca="1">SUMIF(Scheidsbijdrage!B:B,schermers!C381,Scheidsbijdrage!P:P)</f>
        <v>0</v>
      </c>
      <c r="W381" s="175"/>
    </row>
    <row r="382" spans="1:23" x14ac:dyDescent="0.2">
      <c r="A382" s="71">
        <f t="shared" si="27"/>
        <v>381</v>
      </c>
      <c r="B382" s="71" t="str">
        <f t="shared" si="30"/>
        <v>WeberDaan</v>
      </c>
      <c r="C382" s="170">
        <f t="shared" si="31"/>
        <v>111663</v>
      </c>
      <c r="D382" s="171" t="s">
        <v>1073</v>
      </c>
      <c r="E382" s="171" t="s">
        <v>274</v>
      </c>
      <c r="F382" s="171" t="s">
        <v>22</v>
      </c>
      <c r="G382" s="171" t="s">
        <v>26</v>
      </c>
      <c r="H382" s="171" t="s">
        <v>28</v>
      </c>
      <c r="I382" s="173">
        <v>36896</v>
      </c>
      <c r="J382" s="171" t="s">
        <v>32</v>
      </c>
      <c r="K382" s="59">
        <v>111663</v>
      </c>
      <c r="L382" s="171"/>
      <c r="M382" s="119" t="s">
        <v>1310</v>
      </c>
      <c r="N382" s="171" t="s">
        <v>831</v>
      </c>
      <c r="O382" s="60" t="str">
        <f>VLOOKUP(C382,'FIE-licenties'!$B:$C,2,FALSE)</f>
        <v>FIE05012001001</v>
      </c>
      <c r="P382" s="56" t="str">
        <f>VLOOKUP(C382,Ranglijst!B:G,6,FALSE)</f>
        <v>HollandSchermen</v>
      </c>
      <c r="Q382" s="56"/>
      <c r="R382" s="56" t="str">
        <f t="shared" si="29"/>
        <v>XXX</v>
      </c>
      <c r="S382" s="56">
        <f>IF(K382&lt;&gt;"",COUNTIF(aanmeldingen!D:D,schermers!K382),"")</f>
        <v>1</v>
      </c>
      <c r="T382" s="177" t="str">
        <f t="shared" ca="1" si="28"/>
        <v>&lt;18</v>
      </c>
      <c r="U382" s="175">
        <v>43369</v>
      </c>
      <c r="V382" s="78">
        <f ca="1">SUMIF(Scheidsbijdrage!B:B,schermers!C382,Scheidsbijdrage!P:P)</f>
        <v>0</v>
      </c>
      <c r="W382" s="175"/>
    </row>
    <row r="383" spans="1:23" x14ac:dyDescent="0.2">
      <c r="A383" s="71">
        <f t="shared" si="27"/>
        <v>382</v>
      </c>
      <c r="B383" s="71" t="str">
        <f t="shared" si="30"/>
        <v>Butin BikElise</v>
      </c>
      <c r="C383" s="170">
        <f t="shared" si="31"/>
        <v>113849</v>
      </c>
      <c r="D383" s="171" t="s">
        <v>1075</v>
      </c>
      <c r="E383" s="171" t="s">
        <v>1074</v>
      </c>
      <c r="F383" s="171" t="s">
        <v>22</v>
      </c>
      <c r="G383" s="171" t="s">
        <v>23</v>
      </c>
      <c r="H383" s="171" t="s">
        <v>28</v>
      </c>
      <c r="I383" s="173">
        <v>37604</v>
      </c>
      <c r="J383" s="171" t="s">
        <v>125</v>
      </c>
      <c r="K383" s="59">
        <v>113849</v>
      </c>
      <c r="L383" s="171"/>
      <c r="M383" s="171" t="s">
        <v>831</v>
      </c>
      <c r="N383" s="171" t="s">
        <v>831</v>
      </c>
      <c r="O383" s="60" t="e">
        <f>VLOOKUP(C383,'FIE-licenties'!$B:$C,2,FALSE)</f>
        <v>#N/A</v>
      </c>
      <c r="P383" s="56" t="str">
        <f>VLOOKUP(C383,Ranglijst!B:G,6,FALSE)</f>
        <v>s.v. Beau Geste</v>
      </c>
      <c r="Q383" s="56"/>
      <c r="R383" s="56" t="str">
        <f t="shared" si="29"/>
        <v>XXX</v>
      </c>
      <c r="S383" s="56">
        <f>IF(K383&lt;&gt;"",COUNTIF(aanmeldingen!D:D,schermers!K383),"")</f>
        <v>12</v>
      </c>
      <c r="T383" s="177" t="str">
        <f t="shared" ca="1" si="28"/>
        <v>&lt;18</v>
      </c>
      <c r="U383" s="175"/>
      <c r="V383" s="78">
        <f ca="1">SUMIF(Scheidsbijdrage!B:B,schermers!C383,Scheidsbijdrage!P:P)</f>
        <v>0</v>
      </c>
      <c r="W383" s="175"/>
    </row>
    <row r="384" spans="1:23" x14ac:dyDescent="0.2">
      <c r="A384" s="71">
        <f t="shared" si="27"/>
        <v>383</v>
      </c>
      <c r="B384" s="71" t="str">
        <f t="shared" si="30"/>
        <v>ZoonsAxel</v>
      </c>
      <c r="C384" s="170">
        <f t="shared" si="31"/>
        <v>111005</v>
      </c>
      <c r="D384" s="171" t="s">
        <v>927</v>
      </c>
      <c r="E384" s="171" t="s">
        <v>1076</v>
      </c>
      <c r="F384" s="171" t="s">
        <v>22</v>
      </c>
      <c r="G384" s="171" t="s">
        <v>26</v>
      </c>
      <c r="H384" s="171" t="s">
        <v>28</v>
      </c>
      <c r="I384" s="173">
        <v>37105</v>
      </c>
      <c r="J384" s="171" t="s">
        <v>1088</v>
      </c>
      <c r="K384" s="59">
        <v>111005</v>
      </c>
      <c r="L384" s="171"/>
      <c r="M384" s="119" t="s">
        <v>1285</v>
      </c>
      <c r="N384" s="171" t="s">
        <v>831</v>
      </c>
      <c r="O384" s="60" t="str">
        <f>VLOOKUP(C384,'FIE-licenties'!$B:$C,2,FALSE)</f>
        <v>FIE02082001001</v>
      </c>
      <c r="P384" s="56" t="str">
        <f>VLOOKUP(C384,Ranglijst!B:G,6,FALSE)</f>
        <v>SchermCentrum Noord</v>
      </c>
      <c r="Q384" s="56"/>
      <c r="R384" s="56" t="str">
        <f t="shared" si="29"/>
        <v>XXX</v>
      </c>
      <c r="S384" s="56">
        <f>IF(K384&lt;&gt;"",COUNTIF(aanmeldingen!D:D,schermers!K384),"")</f>
        <v>9</v>
      </c>
      <c r="T384" s="177" t="str">
        <f t="shared" ca="1" si="28"/>
        <v>&lt;18</v>
      </c>
      <c r="U384" s="175">
        <v>43369</v>
      </c>
      <c r="V384" s="78">
        <f ca="1">SUMIF(Scheidsbijdrage!B:B,schermers!C384,Scheidsbijdrage!P:P)</f>
        <v>1</v>
      </c>
      <c r="W384" s="175"/>
    </row>
    <row r="385" spans="1:23" x14ac:dyDescent="0.2">
      <c r="A385" s="71">
        <f t="shared" si="27"/>
        <v>384</v>
      </c>
      <c r="B385" s="71" t="str">
        <f t="shared" si="30"/>
        <v>JongejansJasper</v>
      </c>
      <c r="C385" s="170">
        <f t="shared" si="31"/>
        <v>112000</v>
      </c>
      <c r="D385" s="171" t="s">
        <v>1077</v>
      </c>
      <c r="E385" s="171" t="s">
        <v>695</v>
      </c>
      <c r="F385" s="171" t="s">
        <v>22</v>
      </c>
      <c r="G385" s="171" t="s">
        <v>26</v>
      </c>
      <c r="H385" s="171" t="s">
        <v>24</v>
      </c>
      <c r="I385" s="173">
        <v>36409</v>
      </c>
      <c r="J385" s="171" t="s">
        <v>441</v>
      </c>
      <c r="K385" s="59">
        <v>112000</v>
      </c>
      <c r="L385" s="171"/>
      <c r="M385" s="171" t="s">
        <v>831</v>
      </c>
      <c r="N385" s="171" t="s">
        <v>831</v>
      </c>
      <c r="O385" s="60" t="e">
        <f>VLOOKUP(C385,'FIE-licenties'!$B:$C,2,FALSE)</f>
        <v>#N/A</v>
      </c>
      <c r="P385" s="56" t="e">
        <f>VLOOKUP(C385,Ranglijst!B:G,6,FALSE)</f>
        <v>#N/A</v>
      </c>
      <c r="Q385" s="56"/>
      <c r="R385" s="56" t="str">
        <f t="shared" si="29"/>
        <v>---</v>
      </c>
      <c r="S385" s="56">
        <f>IF(K385&lt;&gt;"",COUNTIF(aanmeldingen!D:D,schermers!K385),"")</f>
        <v>0</v>
      </c>
      <c r="T385" s="177" t="str">
        <f t="shared" ca="1" si="28"/>
        <v>18+</v>
      </c>
      <c r="U385" s="175"/>
      <c r="V385" s="78">
        <f ca="1">SUMIF(Scheidsbijdrage!B:B,schermers!C385,Scheidsbijdrage!P:P)</f>
        <v>0</v>
      </c>
      <c r="W385" s="175"/>
    </row>
    <row r="386" spans="1:23" x14ac:dyDescent="0.2">
      <c r="A386" s="71">
        <f t="shared" si="27"/>
        <v>385</v>
      </c>
      <c r="B386" s="71" t="str">
        <f t="shared" si="30"/>
        <v>ZeweMaxim</v>
      </c>
      <c r="C386" s="170">
        <f t="shared" si="31"/>
        <v>114464</v>
      </c>
      <c r="D386" s="171" t="s">
        <v>1078</v>
      </c>
      <c r="E386" s="171" t="s">
        <v>1079</v>
      </c>
      <c r="F386" s="171" t="s">
        <v>22</v>
      </c>
      <c r="G386" s="171" t="s">
        <v>26</v>
      </c>
      <c r="H386" s="171" t="s">
        <v>24</v>
      </c>
      <c r="I386" s="173">
        <v>36927</v>
      </c>
      <c r="J386" s="171" t="s">
        <v>1080</v>
      </c>
      <c r="K386" s="59">
        <v>114464</v>
      </c>
      <c r="L386" s="171"/>
      <c r="M386" s="171" t="s">
        <v>831</v>
      </c>
      <c r="N386" s="171" t="s">
        <v>831</v>
      </c>
      <c r="O386" s="60" t="e">
        <f>VLOOKUP(C386,'FIE-licenties'!$B:$C,2,FALSE)</f>
        <v>#N/A</v>
      </c>
      <c r="P386" s="56" t="str">
        <f>VLOOKUP(C386,Ranglijst!B:G,6,FALSE)</f>
        <v>Fencing Ermelo</v>
      </c>
      <c r="Q386" s="56"/>
      <c r="R386" s="56" t="str">
        <f t="shared" si="29"/>
        <v>XXX</v>
      </c>
      <c r="S386" s="56">
        <f>IF(K386&lt;&gt;"",COUNTIF(aanmeldingen!D:D,schermers!K386),"")</f>
        <v>0</v>
      </c>
      <c r="T386" s="177" t="str">
        <f t="shared" ca="1" si="28"/>
        <v>&lt;18</v>
      </c>
      <c r="U386" s="175"/>
      <c r="V386" s="78">
        <f ca="1">SUMIF(Scheidsbijdrage!B:B,schermers!C386,Scheidsbijdrage!P:P)</f>
        <v>0</v>
      </c>
      <c r="W386" s="175"/>
    </row>
    <row r="387" spans="1:23" x14ac:dyDescent="0.2">
      <c r="A387" s="71">
        <f t="shared" ref="A387:A450" si="32">A386+1</f>
        <v>386</v>
      </c>
      <c r="B387" s="71" t="str">
        <f t="shared" si="30"/>
        <v>HechlerWerner</v>
      </c>
      <c r="C387" s="170">
        <f t="shared" si="31"/>
        <v>115373</v>
      </c>
      <c r="D387" s="171" t="s">
        <v>1092</v>
      </c>
      <c r="E387" s="171" t="s">
        <v>1093</v>
      </c>
      <c r="F387" s="171" t="s">
        <v>22</v>
      </c>
      <c r="G387" s="171" t="s">
        <v>26</v>
      </c>
      <c r="H387" s="171" t="s">
        <v>24</v>
      </c>
      <c r="I387" s="173">
        <v>31266</v>
      </c>
      <c r="J387" s="171" t="s">
        <v>428</v>
      </c>
      <c r="K387" s="59">
        <v>115373</v>
      </c>
      <c r="L387" s="171"/>
      <c r="M387" s="171" t="s">
        <v>831</v>
      </c>
      <c r="N387" s="171" t="s">
        <v>831</v>
      </c>
      <c r="O387" s="60" t="e">
        <f>VLOOKUP(C387,'FIE-licenties'!$B:$C,2,FALSE)</f>
        <v>#N/A</v>
      </c>
      <c r="P387" s="56" t="e">
        <f>VLOOKUP(C387,Ranglijst!B:G,6,FALSE)</f>
        <v>#N/A</v>
      </c>
      <c r="Q387" s="56"/>
      <c r="R387" s="56" t="str">
        <f t="shared" si="29"/>
        <v>---</v>
      </c>
      <c r="S387" s="56">
        <f>IF(K387&lt;&gt;"",COUNTIF(aanmeldingen!D:D,schermers!K387),"")</f>
        <v>0</v>
      </c>
      <c r="T387" s="177" t="str">
        <f t="shared" ref="T387:T450" ca="1" si="33">IF($T$1&gt;I387,"18+","&lt;18")</f>
        <v>18+</v>
      </c>
      <c r="U387" s="175"/>
      <c r="V387" s="78">
        <f ca="1">SUMIF(Scheidsbijdrage!B:B,schermers!C387,Scheidsbijdrage!P:P)</f>
        <v>0</v>
      </c>
      <c r="W387" s="175"/>
    </row>
    <row r="388" spans="1:23" x14ac:dyDescent="0.2">
      <c r="A388" s="71">
        <f t="shared" si="32"/>
        <v>387</v>
      </c>
      <c r="B388" s="71" t="str">
        <f t="shared" si="30"/>
        <v>FransmanTim</v>
      </c>
      <c r="C388" s="170">
        <f t="shared" si="31"/>
        <v>113793</v>
      </c>
      <c r="D388" s="171" t="s">
        <v>1096</v>
      </c>
      <c r="E388" s="171" t="s">
        <v>46</v>
      </c>
      <c r="F388" s="171" t="s">
        <v>22</v>
      </c>
      <c r="G388" s="171" t="s">
        <v>26</v>
      </c>
      <c r="H388" s="171" t="s">
        <v>31</v>
      </c>
      <c r="I388" s="173">
        <v>36679</v>
      </c>
      <c r="J388" s="171" t="s">
        <v>1015</v>
      </c>
      <c r="K388" s="59">
        <v>113793</v>
      </c>
      <c r="L388" s="171"/>
      <c r="M388" s="171" t="s">
        <v>831</v>
      </c>
      <c r="N388" s="171" t="s">
        <v>831</v>
      </c>
      <c r="O388" s="60" t="e">
        <f>VLOOKUP(C388,'FIE-licenties'!$B:$C,2,FALSE)</f>
        <v>#N/A</v>
      </c>
      <c r="P388" s="56" t="e">
        <f>VLOOKUP(C388,Ranglijst!B:G,6,FALSE)</f>
        <v>#N/A</v>
      </c>
      <c r="Q388" s="56"/>
      <c r="R388" s="56" t="str">
        <f t="shared" si="29"/>
        <v>---</v>
      </c>
      <c r="S388" s="56">
        <f>IF(K388&lt;&gt;"",COUNTIF(aanmeldingen!D:D,schermers!K388),"")</f>
        <v>0</v>
      </c>
      <c r="T388" s="177" t="str">
        <f t="shared" ca="1" si="33"/>
        <v>18+</v>
      </c>
      <c r="U388" s="175"/>
      <c r="V388" s="78">
        <f ca="1">SUMIF(Scheidsbijdrage!B:B,schermers!C388,Scheidsbijdrage!P:P)</f>
        <v>0</v>
      </c>
      <c r="W388" s="175"/>
    </row>
    <row r="389" spans="1:23" x14ac:dyDescent="0.2">
      <c r="A389" s="71">
        <f t="shared" si="32"/>
        <v>388</v>
      </c>
      <c r="B389" s="71" t="str">
        <f t="shared" si="30"/>
        <v>SchaafsmaBote</v>
      </c>
      <c r="C389" s="170">
        <f t="shared" si="31"/>
        <v>113794</v>
      </c>
      <c r="D389" s="171" t="s">
        <v>1097</v>
      </c>
      <c r="E389" s="171" t="s">
        <v>1098</v>
      </c>
      <c r="F389" s="171" t="s">
        <v>22</v>
      </c>
      <c r="G389" s="171" t="s">
        <v>26</v>
      </c>
      <c r="H389" s="171" t="s">
        <v>31</v>
      </c>
      <c r="I389" s="173">
        <v>37507</v>
      </c>
      <c r="J389" s="171" t="s">
        <v>433</v>
      </c>
      <c r="K389" s="59">
        <v>113794</v>
      </c>
      <c r="L389" s="171"/>
      <c r="M389" s="119" t="s">
        <v>1970</v>
      </c>
      <c r="N389" s="171" t="s">
        <v>831</v>
      </c>
      <c r="O389" s="60" t="str">
        <f>VLOOKUP(C389,'FIE-licenties'!$B:$C,2,FALSE)</f>
        <v>FIE09082002001</v>
      </c>
      <c r="P389" s="56" t="str">
        <f>VLOOKUP(C389,Ranglijst!B:G,6,FALSE)</f>
        <v>Schermcentrum Amsterdam</v>
      </c>
      <c r="Q389" s="56"/>
      <c r="R389" s="56" t="str">
        <f t="shared" si="29"/>
        <v>XXX</v>
      </c>
      <c r="S389" s="56">
        <f>IF(K389&lt;&gt;"",COUNTIF(aanmeldingen!D:D,schermers!K389),"")</f>
        <v>15</v>
      </c>
      <c r="T389" s="177" t="str">
        <f t="shared" ca="1" si="33"/>
        <v>&lt;18</v>
      </c>
      <c r="U389" s="175">
        <v>43369</v>
      </c>
      <c r="V389" s="78">
        <f ca="1">SUMIF(Scheidsbijdrage!B:B,schermers!C389,Scheidsbijdrage!P:P)</f>
        <v>1</v>
      </c>
      <c r="W389" s="175">
        <v>43369</v>
      </c>
    </row>
    <row r="390" spans="1:23" x14ac:dyDescent="0.2">
      <c r="A390" s="71">
        <f t="shared" si="32"/>
        <v>389</v>
      </c>
      <c r="B390" s="71" t="str">
        <f t="shared" si="30"/>
        <v>BuitenhuisMarleen</v>
      </c>
      <c r="C390" s="170">
        <f t="shared" si="31"/>
        <v>112796</v>
      </c>
      <c r="D390" s="171" t="s">
        <v>1102</v>
      </c>
      <c r="E390" s="171" t="s">
        <v>1103</v>
      </c>
      <c r="F390" s="171" t="s">
        <v>22</v>
      </c>
      <c r="G390" s="171" t="s">
        <v>23</v>
      </c>
      <c r="H390" s="171" t="s">
        <v>31</v>
      </c>
      <c r="I390" s="173">
        <v>36901</v>
      </c>
      <c r="J390" s="171" t="s">
        <v>433</v>
      </c>
      <c r="K390" s="59">
        <v>112796</v>
      </c>
      <c r="L390" s="171"/>
      <c r="M390" s="171" t="s">
        <v>831</v>
      </c>
      <c r="N390" s="171" t="s">
        <v>831</v>
      </c>
      <c r="O390" s="60" t="str">
        <f>VLOOKUP(C390,'FIE-licenties'!$B:$C,2,FALSE)</f>
        <v>FIE10012001001</v>
      </c>
      <c r="P390" s="56" t="str">
        <f>VLOOKUP(C390,Ranglijst!B:G,6,FALSE)</f>
        <v>Schermcentrum Amsterdam</v>
      </c>
      <c r="Q390" s="56"/>
      <c r="R390" s="56" t="str">
        <f t="shared" si="29"/>
        <v>XXX</v>
      </c>
      <c r="S390" s="56">
        <f>IF(K390&lt;&gt;"",COUNTIF(aanmeldingen!D:D,schermers!K390),"")</f>
        <v>10</v>
      </c>
      <c r="T390" s="177" t="str">
        <f t="shared" ca="1" si="33"/>
        <v>&lt;18</v>
      </c>
      <c r="U390" s="175">
        <v>43369</v>
      </c>
      <c r="V390" s="78">
        <f ca="1">SUMIF(Scheidsbijdrage!B:B,schermers!C390,Scheidsbijdrage!P:P)</f>
        <v>0</v>
      </c>
      <c r="W390" s="175"/>
    </row>
    <row r="391" spans="1:23" x14ac:dyDescent="0.2">
      <c r="A391" s="71">
        <f t="shared" si="32"/>
        <v>390</v>
      </c>
      <c r="B391" s="71" t="str">
        <f t="shared" si="30"/>
        <v>TerlethYoram</v>
      </c>
      <c r="C391" s="170">
        <f t="shared" si="31"/>
        <v>116030</v>
      </c>
      <c r="D391" s="171" t="s">
        <v>1156</v>
      </c>
      <c r="E391" s="171" t="s">
        <v>301</v>
      </c>
      <c r="F391" s="171" t="s">
        <v>22</v>
      </c>
      <c r="G391" s="171" t="s">
        <v>26</v>
      </c>
      <c r="H391" s="171" t="s">
        <v>31</v>
      </c>
      <c r="I391" s="173">
        <v>35262</v>
      </c>
      <c r="J391" s="171" t="s">
        <v>669</v>
      </c>
      <c r="K391" s="59">
        <v>116030</v>
      </c>
      <c r="L391" s="171"/>
      <c r="M391" s="171" t="s">
        <v>1181</v>
      </c>
      <c r="N391" s="171" t="s">
        <v>848</v>
      </c>
      <c r="O391" s="60" t="e">
        <f>VLOOKUP(C391,'FIE-licenties'!$B:$C,2,FALSE)</f>
        <v>#N/A</v>
      </c>
      <c r="P391" s="56" t="e">
        <f>VLOOKUP(C391,Ranglijst!B:G,6,FALSE)</f>
        <v>#N/A</v>
      </c>
      <c r="Q391" s="56"/>
      <c r="R391" s="56" t="str">
        <f t="shared" si="29"/>
        <v>---</v>
      </c>
      <c r="S391" s="56">
        <f>IF(K391&lt;&gt;"",COUNTIF(aanmeldingen!D:D,schermers!K391),"")</f>
        <v>0</v>
      </c>
      <c r="T391" s="177" t="str">
        <f t="shared" ca="1" si="33"/>
        <v>18+</v>
      </c>
      <c r="U391" s="175"/>
      <c r="V391" s="78">
        <f ca="1">SUMIF(Scheidsbijdrage!B:B,schermers!C391,Scheidsbijdrage!P:P)</f>
        <v>0</v>
      </c>
      <c r="W391" s="175"/>
    </row>
    <row r="392" spans="1:23" x14ac:dyDescent="0.2">
      <c r="A392" s="71">
        <f t="shared" si="32"/>
        <v>391</v>
      </c>
      <c r="B392" s="71" t="str">
        <f t="shared" si="30"/>
        <v>VerheulJulian</v>
      </c>
      <c r="C392" s="170">
        <f t="shared" si="31"/>
        <v>114153</v>
      </c>
      <c r="D392" s="171" t="s">
        <v>1158</v>
      </c>
      <c r="E392" s="171" t="s">
        <v>966</v>
      </c>
      <c r="F392" s="171" t="s">
        <v>22</v>
      </c>
      <c r="G392" s="171" t="s">
        <v>26</v>
      </c>
      <c r="H392" s="171" t="s">
        <v>24</v>
      </c>
      <c r="I392" s="173">
        <v>36230</v>
      </c>
      <c r="J392" s="171" t="s">
        <v>750</v>
      </c>
      <c r="K392" s="59">
        <v>114153</v>
      </c>
      <c r="L392" s="171"/>
      <c r="M392" s="171" t="s">
        <v>831</v>
      </c>
      <c r="N392" s="171" t="s">
        <v>831</v>
      </c>
      <c r="O392" s="60" t="e">
        <f>VLOOKUP(C392,'FIE-licenties'!$B:$C,2,FALSE)</f>
        <v>#N/A</v>
      </c>
      <c r="P392" s="56" t="str">
        <f>VLOOKUP(C392,Ranglijst!B:G,6,FALSE)</f>
        <v>Schermclub Den Bosch</v>
      </c>
      <c r="Q392" s="56"/>
      <c r="R392" s="56" t="str">
        <f t="shared" si="29"/>
        <v>XXX</v>
      </c>
      <c r="S392" s="56">
        <f>IF(K392&lt;&gt;"",COUNTIF(aanmeldingen!D:D,schermers!K392),"")</f>
        <v>0</v>
      </c>
      <c r="T392" s="177" t="str">
        <f t="shared" ca="1" si="33"/>
        <v>18+</v>
      </c>
      <c r="U392" s="175"/>
      <c r="V392" s="78">
        <f ca="1">SUMIF(Scheidsbijdrage!B:B,schermers!C392,Scheidsbijdrage!P:P)</f>
        <v>0</v>
      </c>
      <c r="W392" s="175"/>
    </row>
    <row r="393" spans="1:23" x14ac:dyDescent="0.2">
      <c r="A393" s="71">
        <f t="shared" si="32"/>
        <v>392</v>
      </c>
      <c r="B393" s="71" t="str">
        <f t="shared" si="30"/>
        <v>PrommelWouter</v>
      </c>
      <c r="C393" s="170">
        <f t="shared" si="31"/>
        <v>114853</v>
      </c>
      <c r="D393" s="171" t="s">
        <v>1159</v>
      </c>
      <c r="E393" s="171" t="s">
        <v>120</v>
      </c>
      <c r="F393" s="171" t="s">
        <v>22</v>
      </c>
      <c r="G393" s="171" t="s">
        <v>26</v>
      </c>
      <c r="H393" s="171" t="s">
        <v>28</v>
      </c>
      <c r="I393" s="173">
        <v>36685</v>
      </c>
      <c r="J393" s="171" t="s">
        <v>433</v>
      </c>
      <c r="K393" s="59">
        <v>114853</v>
      </c>
      <c r="L393" s="171"/>
      <c r="M393" s="119" t="s">
        <v>1953</v>
      </c>
      <c r="N393" s="171" t="s">
        <v>831</v>
      </c>
      <c r="O393" s="60" t="str">
        <f>VLOOKUP(C393,'FIE-licenties'!$B:$C,2,FALSE)</f>
        <v>FIE08062000001</v>
      </c>
      <c r="P393" s="56" t="str">
        <f>VLOOKUP(C393,Ranglijst!B:G,6,FALSE)</f>
        <v>Schermcentrum Amsterdam</v>
      </c>
      <c r="Q393" s="56"/>
      <c r="R393" s="56" t="str">
        <f t="shared" si="29"/>
        <v>XXX</v>
      </c>
      <c r="S393" s="56">
        <f>IF(K393&lt;&gt;"",COUNTIF(aanmeldingen!D:D,schermers!K393),"")</f>
        <v>5</v>
      </c>
      <c r="T393" s="177" t="str">
        <f t="shared" ca="1" si="33"/>
        <v>18+</v>
      </c>
      <c r="U393" s="175">
        <v>43369</v>
      </c>
      <c r="V393" s="78">
        <f ca="1">SUMIF(Scheidsbijdrage!B:B,schermers!C393,Scheidsbijdrage!P:P)</f>
        <v>0</v>
      </c>
      <c r="W393" s="175"/>
    </row>
    <row r="394" spans="1:23" x14ac:dyDescent="0.2">
      <c r="A394" s="71">
        <f t="shared" si="32"/>
        <v>393</v>
      </c>
      <c r="B394" s="71" t="str">
        <f t="shared" si="30"/>
        <v>Van EldikCaroline</v>
      </c>
      <c r="C394" s="170">
        <f t="shared" si="31"/>
        <v>115319</v>
      </c>
      <c r="D394" s="171" t="s">
        <v>1163</v>
      </c>
      <c r="E394" s="171" t="s">
        <v>148</v>
      </c>
      <c r="F394" s="171" t="s">
        <v>22</v>
      </c>
      <c r="G394" s="171" t="s">
        <v>23</v>
      </c>
      <c r="H394" s="171" t="s">
        <v>24</v>
      </c>
      <c r="I394" s="173">
        <v>36761</v>
      </c>
      <c r="J394" s="171" t="s">
        <v>467</v>
      </c>
      <c r="K394" s="59">
        <v>115319</v>
      </c>
      <c r="L394" s="171"/>
      <c r="M394" s="171" t="s">
        <v>831</v>
      </c>
      <c r="N394" s="171" t="s">
        <v>831</v>
      </c>
      <c r="O394" s="60" t="e">
        <f>VLOOKUP(C394,'FIE-licenties'!$B:$C,2,FALSE)</f>
        <v>#N/A</v>
      </c>
      <c r="P394" s="56" t="e">
        <f>VLOOKUP(C394,Ranglijst!B:G,6,FALSE)</f>
        <v>#N/A</v>
      </c>
      <c r="Q394" s="56"/>
      <c r="R394" s="56" t="str">
        <f t="shared" ref="R394:R457" si="34">IFERROR(IF(P394=J394,"","XXX"),"---")</f>
        <v>---</v>
      </c>
      <c r="S394" s="56">
        <f>IF(K394&lt;&gt;"",COUNTIF(aanmeldingen!D:D,schermers!K394),"")</f>
        <v>0</v>
      </c>
      <c r="T394" s="177" t="str">
        <f t="shared" ca="1" si="33"/>
        <v>18+</v>
      </c>
      <c r="U394" s="175"/>
      <c r="V394" s="78">
        <f ca="1">SUMIF(Scheidsbijdrage!B:B,schermers!C394,Scheidsbijdrage!P:P)</f>
        <v>0</v>
      </c>
      <c r="W394" s="175"/>
    </row>
    <row r="395" spans="1:23" x14ac:dyDescent="0.2">
      <c r="A395" s="71">
        <f t="shared" si="32"/>
        <v>394</v>
      </c>
      <c r="B395" s="71" t="str">
        <f t="shared" si="30"/>
        <v>BuserJimi</v>
      </c>
      <c r="C395" s="170">
        <f t="shared" si="31"/>
        <v>111007</v>
      </c>
      <c r="D395" s="171" t="s">
        <v>1169</v>
      </c>
      <c r="E395" s="171" t="s">
        <v>1170</v>
      </c>
      <c r="F395" s="171" t="s">
        <v>22</v>
      </c>
      <c r="G395" s="171" t="s">
        <v>26</v>
      </c>
      <c r="H395" s="171" t="s">
        <v>31</v>
      </c>
      <c r="I395" s="173">
        <v>36847</v>
      </c>
      <c r="J395" s="171" t="s">
        <v>433</v>
      </c>
      <c r="K395" s="59">
        <v>111007</v>
      </c>
      <c r="L395" s="171"/>
      <c r="M395" s="171" t="s">
        <v>1173</v>
      </c>
      <c r="N395" s="171" t="s">
        <v>848</v>
      </c>
      <c r="O395" s="60" t="str">
        <f>VLOOKUP(C395,'FIE-licenties'!$B:$C,2,FALSE)</f>
        <v>FIE17112000001</v>
      </c>
      <c r="P395" s="56" t="str">
        <f>VLOOKUP(C395,Ranglijst!B:G,6,FALSE)</f>
        <v>Schermcentrum Amsterdam</v>
      </c>
      <c r="Q395" s="56"/>
      <c r="R395" s="56" t="str">
        <f t="shared" si="34"/>
        <v>XXX</v>
      </c>
      <c r="S395" s="56">
        <f>IF(K395&lt;&gt;"",COUNTIF(aanmeldingen!D:D,schermers!K395),"")</f>
        <v>10</v>
      </c>
      <c r="T395" s="177" t="str">
        <f t="shared" ca="1" si="33"/>
        <v>18+</v>
      </c>
      <c r="U395" s="175">
        <v>43369</v>
      </c>
      <c r="V395" s="78">
        <f ca="1">SUMIF(Scheidsbijdrage!B:B,schermers!C395,Scheidsbijdrage!P:P)</f>
        <v>0</v>
      </c>
      <c r="W395" s="175"/>
    </row>
    <row r="396" spans="1:23" x14ac:dyDescent="0.2">
      <c r="A396" s="71">
        <f t="shared" si="32"/>
        <v>395</v>
      </c>
      <c r="B396" s="71" t="str">
        <f t="shared" si="30"/>
        <v>ChiangEnli</v>
      </c>
      <c r="C396" s="170">
        <f t="shared" si="31"/>
        <v>111728</v>
      </c>
      <c r="D396" s="171" t="s">
        <v>1185</v>
      </c>
      <c r="E396" s="171" t="s">
        <v>1184</v>
      </c>
      <c r="F396" s="171" t="s">
        <v>22</v>
      </c>
      <c r="G396" s="171" t="s">
        <v>23</v>
      </c>
      <c r="H396" s="171" t="s">
        <v>31</v>
      </c>
      <c r="I396" s="173">
        <v>38033</v>
      </c>
      <c r="J396" s="171" t="s">
        <v>975</v>
      </c>
      <c r="K396" s="59">
        <v>111728</v>
      </c>
      <c r="L396" s="171"/>
      <c r="M396" s="171" t="s">
        <v>831</v>
      </c>
      <c r="N396" s="171" t="s">
        <v>831</v>
      </c>
      <c r="O396" s="60" t="str">
        <f>VLOOKUP(C396,'FIE-licenties'!$B:$C,2,FALSE)</f>
        <v>FIE16042002001</v>
      </c>
      <c r="P396" s="56" t="str">
        <f>VLOOKUP(C396,Ranglijst!B:G,6,FALSE)</f>
        <v>s.v. Surtout</v>
      </c>
      <c r="Q396" s="56"/>
      <c r="R396" s="56" t="str">
        <f t="shared" si="34"/>
        <v>XXX</v>
      </c>
      <c r="S396" s="56">
        <f>IF(K396&lt;&gt;"",COUNTIF(aanmeldingen!D:D,schermers!K396),"")</f>
        <v>10</v>
      </c>
      <c r="T396" s="177" t="str">
        <f t="shared" ca="1" si="33"/>
        <v>&lt;18</v>
      </c>
      <c r="U396" s="175">
        <v>43369</v>
      </c>
      <c r="V396" s="78">
        <f ca="1">SUMIF(Scheidsbijdrage!B:B,schermers!C396,Scheidsbijdrage!P:P)</f>
        <v>0</v>
      </c>
      <c r="W396" s="175">
        <v>43369</v>
      </c>
    </row>
    <row r="397" spans="1:23" x14ac:dyDescent="0.2">
      <c r="A397" s="71">
        <f t="shared" si="32"/>
        <v>396</v>
      </c>
      <c r="B397" s="71" t="str">
        <f t="shared" si="30"/>
        <v>VerburghMaurice</v>
      </c>
      <c r="C397" s="170">
        <f t="shared" si="31"/>
        <v>114209</v>
      </c>
      <c r="D397" s="171" t="s">
        <v>1194</v>
      </c>
      <c r="E397" s="171" t="s">
        <v>1195</v>
      </c>
      <c r="F397" s="171" t="s">
        <v>22</v>
      </c>
      <c r="G397" s="171" t="s">
        <v>26</v>
      </c>
      <c r="H397" s="171" t="s">
        <v>24</v>
      </c>
      <c r="I397" s="173">
        <v>31674</v>
      </c>
      <c r="J397" s="171" t="s">
        <v>428</v>
      </c>
      <c r="K397" s="59">
        <v>114209</v>
      </c>
      <c r="L397" s="171"/>
      <c r="M397" s="171" t="s">
        <v>831</v>
      </c>
      <c r="N397" s="171" t="s">
        <v>831</v>
      </c>
      <c r="O397" s="60" t="e">
        <f>VLOOKUP(C397,'FIE-licenties'!$B:$C,2,FALSE)</f>
        <v>#N/A</v>
      </c>
      <c r="P397" s="56" t="str">
        <f>VLOOKUP(C397,Ranglijst!B:G,6,FALSE)</f>
        <v>K.M.S.V.</v>
      </c>
      <c r="Q397" s="56"/>
      <c r="R397" s="56" t="str">
        <f t="shared" si="34"/>
        <v>XXX</v>
      </c>
      <c r="S397" s="56">
        <f>IF(K397&lt;&gt;"",COUNTIF(aanmeldingen!D:D,schermers!K397),"")</f>
        <v>0</v>
      </c>
      <c r="T397" s="177" t="str">
        <f t="shared" ca="1" si="33"/>
        <v>18+</v>
      </c>
      <c r="U397" s="175"/>
      <c r="V397" s="78">
        <f ca="1">SUMIF(Scheidsbijdrage!B:B,schermers!C397,Scheidsbijdrage!P:P)</f>
        <v>0</v>
      </c>
      <c r="W397" s="175"/>
    </row>
    <row r="398" spans="1:23" x14ac:dyDescent="0.2">
      <c r="A398" s="71">
        <f t="shared" si="32"/>
        <v>397</v>
      </c>
      <c r="B398" s="71" t="str">
        <f t="shared" si="30"/>
        <v>DijkstraHuib</v>
      </c>
      <c r="C398" s="170">
        <f t="shared" si="31"/>
        <v>111741</v>
      </c>
      <c r="D398" s="171" t="s">
        <v>1196</v>
      </c>
      <c r="E398" s="171" t="s">
        <v>1197</v>
      </c>
      <c r="F398" s="171" t="s">
        <v>22</v>
      </c>
      <c r="G398" s="171" t="s">
        <v>26</v>
      </c>
      <c r="H398" s="171" t="s">
        <v>28</v>
      </c>
      <c r="I398" s="173">
        <v>36746</v>
      </c>
      <c r="J398" s="171" t="s">
        <v>97</v>
      </c>
      <c r="K398" s="59">
        <v>111741</v>
      </c>
      <c r="L398" s="171"/>
      <c r="M398" s="171" t="s">
        <v>831</v>
      </c>
      <c r="N398" s="171" t="s">
        <v>831</v>
      </c>
      <c r="O398" s="60" t="e">
        <f>VLOOKUP(C398,'FIE-licenties'!$B:$C,2,FALSE)</f>
        <v>#N/A</v>
      </c>
      <c r="P398" s="56" t="e">
        <f>VLOOKUP(C398,Ranglijst!B:G,6,FALSE)</f>
        <v>#N/A</v>
      </c>
      <c r="Q398" s="56"/>
      <c r="R398" s="56" t="str">
        <f t="shared" si="34"/>
        <v>---</v>
      </c>
      <c r="S398" s="56">
        <f>IF(K398&lt;&gt;"",COUNTIF(aanmeldingen!D:D,schermers!K398),"")</f>
        <v>0</v>
      </c>
      <c r="T398" s="177" t="str">
        <f t="shared" ca="1" si="33"/>
        <v>18+</v>
      </c>
      <c r="U398" s="175"/>
      <c r="V398" s="78">
        <f ca="1">SUMIF(Scheidsbijdrage!B:B,schermers!C398,Scheidsbijdrage!P:P)</f>
        <v>0</v>
      </c>
      <c r="W398" s="175"/>
    </row>
    <row r="399" spans="1:23" x14ac:dyDescent="0.2">
      <c r="A399" s="71">
        <f t="shared" si="32"/>
        <v>398</v>
      </c>
      <c r="B399" s="71" t="str">
        <f t="shared" si="30"/>
        <v>NewalsingResham</v>
      </c>
      <c r="C399" s="170">
        <f t="shared" si="31"/>
        <v>114953</v>
      </c>
      <c r="D399" s="171" t="s">
        <v>1222</v>
      </c>
      <c r="E399" s="171" t="s">
        <v>1223</v>
      </c>
      <c r="F399" s="171" t="s">
        <v>22</v>
      </c>
      <c r="G399" s="171" t="s">
        <v>26</v>
      </c>
      <c r="H399" s="171" t="s">
        <v>28</v>
      </c>
      <c r="I399" s="173">
        <v>24540</v>
      </c>
      <c r="J399" s="171" t="s">
        <v>433</v>
      </c>
      <c r="K399" s="59">
        <v>114953</v>
      </c>
      <c r="L399" s="171"/>
      <c r="M399" s="119" t="s">
        <v>1277</v>
      </c>
      <c r="N399" s="171" t="s">
        <v>831</v>
      </c>
      <c r="O399" s="60" t="str">
        <f>VLOOKUP(C399,'FIE-licenties'!$B:$C,2,FALSE)</f>
        <v>FIE09031967001</v>
      </c>
      <c r="P399" s="56" t="str">
        <f>VLOOKUP(C399,Ranglijst!B:G,6,FALSE)</f>
        <v>Schermcentrum Amsterdam</v>
      </c>
      <c r="Q399" s="56"/>
      <c r="R399" s="56" t="str">
        <f t="shared" si="34"/>
        <v>XXX</v>
      </c>
      <c r="S399" s="56">
        <f>IF(K399&lt;&gt;"",COUNTIF(aanmeldingen!D:D,schermers!K399),"")</f>
        <v>1</v>
      </c>
      <c r="T399" s="177" t="str">
        <f t="shared" ca="1" si="33"/>
        <v>18+</v>
      </c>
      <c r="U399" s="175">
        <v>43369</v>
      </c>
      <c r="V399" s="78">
        <f ca="1">SUMIF(Scheidsbijdrage!B:B,schermers!C399,Scheidsbijdrage!P:P)</f>
        <v>0</v>
      </c>
      <c r="W399" s="175"/>
    </row>
    <row r="400" spans="1:23" x14ac:dyDescent="0.2">
      <c r="A400" s="71">
        <f t="shared" si="32"/>
        <v>399</v>
      </c>
      <c r="B400" s="71" t="str">
        <f t="shared" si="30"/>
        <v>AnceryBabette</v>
      </c>
      <c r="C400" s="170">
        <f t="shared" si="31"/>
        <v>115400</v>
      </c>
      <c r="D400" s="171" t="s">
        <v>1225</v>
      </c>
      <c r="E400" s="171" t="s">
        <v>1226</v>
      </c>
      <c r="F400" s="171" t="s">
        <v>22</v>
      </c>
      <c r="G400" s="171" t="s">
        <v>23</v>
      </c>
      <c r="H400" s="171" t="s">
        <v>28</v>
      </c>
      <c r="I400" s="173">
        <v>31523</v>
      </c>
      <c r="J400" s="171" t="s">
        <v>433</v>
      </c>
      <c r="K400" s="59">
        <v>115400</v>
      </c>
      <c r="L400" s="171"/>
      <c r="M400" s="171" t="s">
        <v>831</v>
      </c>
      <c r="N400" s="171" t="s">
        <v>831</v>
      </c>
      <c r="O400" s="60" t="e">
        <f>VLOOKUP(C400,'FIE-licenties'!$B:$C,2,FALSE)</f>
        <v>#N/A</v>
      </c>
      <c r="P400" s="56" t="e">
        <f>VLOOKUP(C400,Ranglijst!B:G,6,FALSE)</f>
        <v>#N/A</v>
      </c>
      <c r="Q400" s="56"/>
      <c r="R400" s="56" t="str">
        <f t="shared" si="34"/>
        <v>---</v>
      </c>
      <c r="S400" s="56">
        <f>IF(K400&lt;&gt;"",COUNTIF(aanmeldingen!D:D,schermers!K400),"")</f>
        <v>0</v>
      </c>
      <c r="T400" s="177" t="str">
        <f t="shared" ca="1" si="33"/>
        <v>18+</v>
      </c>
      <c r="U400" s="175"/>
      <c r="V400" s="78">
        <f ca="1">SUMIF(Scheidsbijdrage!B:B,schermers!C400,Scheidsbijdrage!P:P)</f>
        <v>0</v>
      </c>
      <c r="W400" s="175"/>
    </row>
    <row r="401" spans="1:23" x14ac:dyDescent="0.2">
      <c r="A401" s="71">
        <f t="shared" si="32"/>
        <v>400</v>
      </c>
      <c r="B401" s="71" t="str">
        <f t="shared" si="30"/>
        <v>JacquesNathan</v>
      </c>
      <c r="C401" s="170">
        <f t="shared" si="31"/>
        <v>113372</v>
      </c>
      <c r="D401" s="171" t="s">
        <v>276</v>
      </c>
      <c r="E401" s="171" t="s">
        <v>219</v>
      </c>
      <c r="F401" s="171" t="s">
        <v>22</v>
      </c>
      <c r="G401" s="171" t="s">
        <v>26</v>
      </c>
      <c r="H401" s="171" t="s">
        <v>28</v>
      </c>
      <c r="I401" s="173">
        <v>36252</v>
      </c>
      <c r="J401" s="171" t="s">
        <v>433</v>
      </c>
      <c r="K401" s="59">
        <v>113372</v>
      </c>
      <c r="L401" s="171"/>
      <c r="M401" s="119" t="s">
        <v>1290</v>
      </c>
      <c r="N401" s="171" t="s">
        <v>831</v>
      </c>
      <c r="O401" s="60" t="e">
        <f>VLOOKUP(C401,'FIE-licenties'!$B:$C,2,FALSE)</f>
        <v>#N/A</v>
      </c>
      <c r="P401" s="56" t="str">
        <f>VLOOKUP(C401,Ranglijst!B:G,6,FALSE)</f>
        <v>Schermcentrum Amsterdam</v>
      </c>
      <c r="Q401" s="56"/>
      <c r="R401" s="56" t="str">
        <f t="shared" si="34"/>
        <v>XXX</v>
      </c>
      <c r="S401" s="56">
        <f>IF(K401&lt;&gt;"",COUNTIF(aanmeldingen!D:D,schermers!K401),"")</f>
        <v>0</v>
      </c>
      <c r="T401" s="177" t="str">
        <f t="shared" ca="1" si="33"/>
        <v>18+</v>
      </c>
      <c r="U401" s="175"/>
      <c r="V401" s="78">
        <f ca="1">SUMIF(Scheidsbijdrage!B:B,schermers!C401,Scheidsbijdrage!P:P)</f>
        <v>0</v>
      </c>
      <c r="W401" s="175"/>
    </row>
    <row r="402" spans="1:23" x14ac:dyDescent="0.2">
      <c r="A402" s="71">
        <f t="shared" si="32"/>
        <v>401</v>
      </c>
      <c r="B402" s="71" t="str">
        <f t="shared" si="30"/>
        <v>Van Heuven van StaerelingIrving</v>
      </c>
      <c r="C402" s="170">
        <f t="shared" si="31"/>
        <v>114845</v>
      </c>
      <c r="D402" s="171" t="s">
        <v>1230</v>
      </c>
      <c r="E402" s="171" t="s">
        <v>1231</v>
      </c>
      <c r="F402" s="171" t="s">
        <v>22</v>
      </c>
      <c r="G402" s="171" t="s">
        <v>26</v>
      </c>
      <c r="H402" s="171" t="s">
        <v>28</v>
      </c>
      <c r="I402" s="173">
        <v>33205</v>
      </c>
      <c r="J402" s="171" t="s">
        <v>433</v>
      </c>
      <c r="K402" s="59">
        <v>114845</v>
      </c>
      <c r="L402" s="171"/>
      <c r="M402" s="171" t="s">
        <v>831</v>
      </c>
      <c r="N402" s="171" t="s">
        <v>831</v>
      </c>
      <c r="O402" s="60" t="e">
        <f>VLOOKUP(C402,'FIE-licenties'!$B:$C,2,FALSE)</f>
        <v>#N/A</v>
      </c>
      <c r="P402" s="56" t="e">
        <f>VLOOKUP(C402,Ranglijst!B:G,6,FALSE)</f>
        <v>#N/A</v>
      </c>
      <c r="Q402" s="56"/>
      <c r="R402" s="56" t="str">
        <f t="shared" si="34"/>
        <v>---</v>
      </c>
      <c r="S402" s="56">
        <f>IF(K402&lt;&gt;"",COUNTIF(aanmeldingen!D:D,schermers!K402),"")</f>
        <v>0</v>
      </c>
      <c r="T402" s="177" t="str">
        <f t="shared" ca="1" si="33"/>
        <v>18+</v>
      </c>
      <c r="U402" s="174"/>
      <c r="V402" s="78">
        <f ca="1">SUMIF(Scheidsbijdrage!B:B,schermers!C402,Scheidsbijdrage!P:P)</f>
        <v>0</v>
      </c>
      <c r="W402" s="175"/>
    </row>
    <row r="403" spans="1:23" x14ac:dyDescent="0.2">
      <c r="A403" s="71">
        <f t="shared" si="32"/>
        <v>402</v>
      </c>
      <c r="B403" s="71" t="str">
        <f t="shared" si="30"/>
        <v>HuybensValentijn</v>
      </c>
      <c r="C403" s="170">
        <f t="shared" si="31"/>
        <v>107157</v>
      </c>
      <c r="D403" s="171" t="s">
        <v>1232</v>
      </c>
      <c r="E403" s="171" t="s">
        <v>1233</v>
      </c>
      <c r="F403" s="171" t="s">
        <v>22</v>
      </c>
      <c r="G403" s="171" t="s">
        <v>26</v>
      </c>
      <c r="H403" s="171" t="s">
        <v>28</v>
      </c>
      <c r="I403" s="173">
        <v>33757</v>
      </c>
      <c r="J403" s="171" t="s">
        <v>433</v>
      </c>
      <c r="K403" s="59">
        <v>107157</v>
      </c>
      <c r="L403" s="171"/>
      <c r="M403" s="171" t="s">
        <v>831</v>
      </c>
      <c r="N403" s="171" t="s">
        <v>831</v>
      </c>
      <c r="O403" s="60" t="e">
        <f>VLOOKUP(C403,'FIE-licenties'!$B:$C,2,FALSE)</f>
        <v>#N/A</v>
      </c>
      <c r="P403" s="56" t="e">
        <f>VLOOKUP(C403,Ranglijst!B:G,6,FALSE)</f>
        <v>#N/A</v>
      </c>
      <c r="Q403" s="56"/>
      <c r="R403" s="56" t="str">
        <f t="shared" si="34"/>
        <v>---</v>
      </c>
      <c r="S403" s="56">
        <f>IF(K403&lt;&gt;"",COUNTIF(aanmeldingen!D:D,schermers!K403),"")</f>
        <v>0</v>
      </c>
      <c r="T403" s="177" t="str">
        <f t="shared" ca="1" si="33"/>
        <v>18+</v>
      </c>
      <c r="U403" s="175"/>
      <c r="V403" s="78">
        <f ca="1">SUMIF(Scheidsbijdrage!B:B,schermers!C403,Scheidsbijdrage!P:P)</f>
        <v>0</v>
      </c>
      <c r="W403" s="175"/>
    </row>
    <row r="404" spans="1:23" x14ac:dyDescent="0.2">
      <c r="A404" s="71">
        <f t="shared" si="32"/>
        <v>403</v>
      </c>
      <c r="B404" s="71" t="str">
        <f t="shared" si="30"/>
        <v>AndersonJonah</v>
      </c>
      <c r="C404" s="170">
        <f t="shared" si="31"/>
        <v>113123</v>
      </c>
      <c r="D404" s="171" t="s">
        <v>1235</v>
      </c>
      <c r="E404" s="171" t="s">
        <v>1234</v>
      </c>
      <c r="F404" s="171" t="s">
        <v>22</v>
      </c>
      <c r="G404" s="171" t="s">
        <v>26</v>
      </c>
      <c r="H404" s="171" t="s">
        <v>28</v>
      </c>
      <c r="I404" s="173">
        <v>35981</v>
      </c>
      <c r="J404" s="171" t="s">
        <v>403</v>
      </c>
      <c r="K404" s="59">
        <v>113123</v>
      </c>
      <c r="L404" s="171"/>
      <c r="M404" s="171" t="s">
        <v>831</v>
      </c>
      <c r="N404" s="171" t="s">
        <v>831</v>
      </c>
      <c r="O404" s="60" t="e">
        <f>VLOOKUP(C404,'FIE-licenties'!$B:$C,2,FALSE)</f>
        <v>#N/A</v>
      </c>
      <c r="P404" s="56" t="e">
        <f>VLOOKUP(C404,Ranglijst!B:G,6,FALSE)</f>
        <v>#N/A</v>
      </c>
      <c r="Q404" s="56"/>
      <c r="R404" s="56" t="str">
        <f t="shared" si="34"/>
        <v>---</v>
      </c>
      <c r="S404" s="56">
        <f>IF(K404&lt;&gt;"",COUNTIF(aanmeldingen!D:D,schermers!K404),"")</f>
        <v>0</v>
      </c>
      <c r="T404" s="177" t="str">
        <f t="shared" ca="1" si="33"/>
        <v>18+</v>
      </c>
      <c r="U404" s="174"/>
      <c r="V404" s="78">
        <f ca="1">SUMIF(Scheidsbijdrage!B:B,schermers!C404,Scheidsbijdrage!P:P)</f>
        <v>0</v>
      </c>
      <c r="W404" s="175"/>
    </row>
    <row r="405" spans="1:23" x14ac:dyDescent="0.2">
      <c r="A405" s="71">
        <f t="shared" si="32"/>
        <v>404</v>
      </c>
      <c r="B405" s="71" t="str">
        <f t="shared" si="30"/>
        <v>BarisBenli</v>
      </c>
      <c r="C405" s="170">
        <f t="shared" si="31"/>
        <v>112957</v>
      </c>
      <c r="D405" s="171" t="s">
        <v>1244</v>
      </c>
      <c r="E405" s="171" t="s">
        <v>1236</v>
      </c>
      <c r="F405" s="171" t="s">
        <v>22</v>
      </c>
      <c r="G405" s="171" t="s">
        <v>26</v>
      </c>
      <c r="H405" s="171" t="s">
        <v>28</v>
      </c>
      <c r="I405" s="173">
        <v>37286</v>
      </c>
      <c r="J405" s="171" t="s">
        <v>32</v>
      </c>
      <c r="K405" s="59">
        <v>112957</v>
      </c>
      <c r="L405" s="171"/>
      <c r="M405" s="171" t="s">
        <v>831</v>
      </c>
      <c r="N405" s="171" t="s">
        <v>831</v>
      </c>
      <c r="O405" s="60" t="e">
        <f>VLOOKUP(C405,'FIE-licenties'!$B:$C,2,FALSE)</f>
        <v>#N/A</v>
      </c>
      <c r="P405" s="56" t="e">
        <f>VLOOKUP(C405,Ranglijst!B:G,6,FALSE)</f>
        <v>#N/A</v>
      </c>
      <c r="Q405" s="56"/>
      <c r="R405" s="56" t="str">
        <f t="shared" si="34"/>
        <v>---</v>
      </c>
      <c r="S405" s="56">
        <f>IF(K405&lt;&gt;"",COUNTIF(aanmeldingen!D:D,schermers!K405),"")</f>
        <v>0</v>
      </c>
      <c r="T405" s="177" t="str">
        <f t="shared" ca="1" si="33"/>
        <v>&lt;18</v>
      </c>
      <c r="U405" s="174"/>
      <c r="V405" s="78">
        <f ca="1">SUMIF(Scheidsbijdrage!B:B,schermers!C405,Scheidsbijdrage!P:P)</f>
        <v>0</v>
      </c>
      <c r="W405" s="175"/>
    </row>
    <row r="406" spans="1:23" x14ac:dyDescent="0.2">
      <c r="A406" s="71">
        <f t="shared" si="32"/>
        <v>405</v>
      </c>
      <c r="B406" s="71" t="str">
        <f t="shared" si="30"/>
        <v>De WaalDieter</v>
      </c>
      <c r="C406" s="170">
        <f t="shared" si="31"/>
        <v>111662</v>
      </c>
      <c r="D406" s="171" t="s">
        <v>1238</v>
      </c>
      <c r="E406" s="171" t="s">
        <v>1245</v>
      </c>
      <c r="F406" s="171" t="s">
        <v>22</v>
      </c>
      <c r="G406" s="171" t="s">
        <v>26</v>
      </c>
      <c r="H406" s="171" t="s">
        <v>28</v>
      </c>
      <c r="I406" s="173">
        <v>37049</v>
      </c>
      <c r="J406" s="171" t="s">
        <v>32</v>
      </c>
      <c r="K406" s="59">
        <v>111662</v>
      </c>
      <c r="L406" s="171"/>
      <c r="M406" s="119" t="s">
        <v>1312</v>
      </c>
      <c r="N406" s="171" t="s">
        <v>831</v>
      </c>
      <c r="O406" s="60" t="str">
        <f>VLOOKUP(C406,'FIE-licenties'!$B:$C,2,FALSE)</f>
        <v>FIE14061969000</v>
      </c>
      <c r="P406" s="56" t="str">
        <f>VLOOKUP(C406,Ranglijst!B:G,6,FALSE)</f>
        <v>HollandSchermen</v>
      </c>
      <c r="Q406" s="56"/>
      <c r="R406" s="56" t="str">
        <f t="shared" si="34"/>
        <v>XXX</v>
      </c>
      <c r="S406" s="56">
        <f>IF(K406&lt;&gt;"",COUNTIF(aanmeldingen!D:D,schermers!K406),"")</f>
        <v>1</v>
      </c>
      <c r="T406" s="177" t="str">
        <f t="shared" ca="1" si="33"/>
        <v>&lt;18</v>
      </c>
      <c r="U406" s="175">
        <v>43369</v>
      </c>
      <c r="V406" s="78">
        <f ca="1">SUMIF(Scheidsbijdrage!B:B,schermers!C406,Scheidsbijdrage!P:P)</f>
        <v>0</v>
      </c>
      <c r="W406" s="175"/>
    </row>
    <row r="407" spans="1:23" x14ac:dyDescent="0.2">
      <c r="A407" s="71">
        <f t="shared" si="32"/>
        <v>406</v>
      </c>
      <c r="B407" s="71" t="str">
        <f t="shared" si="30"/>
        <v>DreijklufftRob</v>
      </c>
      <c r="C407" s="170">
        <f t="shared" si="31"/>
        <v>100255</v>
      </c>
      <c r="D407" s="171" t="s">
        <v>1239</v>
      </c>
      <c r="E407" s="171" t="s">
        <v>267</v>
      </c>
      <c r="F407" s="171" t="s">
        <v>22</v>
      </c>
      <c r="G407" s="171" t="s">
        <v>26</v>
      </c>
      <c r="H407" s="171" t="s">
        <v>28</v>
      </c>
      <c r="I407" s="173">
        <v>26305</v>
      </c>
      <c r="J407" s="171" t="s">
        <v>32</v>
      </c>
      <c r="K407" s="59">
        <v>100255</v>
      </c>
      <c r="L407" s="171"/>
      <c r="M407" s="171" t="s">
        <v>831</v>
      </c>
      <c r="N407" s="171" t="s">
        <v>831</v>
      </c>
      <c r="O407" s="60" t="e">
        <f>VLOOKUP(C407,'FIE-licenties'!$B:$C,2,FALSE)</f>
        <v>#N/A</v>
      </c>
      <c r="P407" s="56" t="e">
        <f>VLOOKUP(C407,Ranglijst!B:G,6,FALSE)</f>
        <v>#N/A</v>
      </c>
      <c r="Q407" s="56"/>
      <c r="R407" s="56" t="str">
        <f t="shared" si="34"/>
        <v>---</v>
      </c>
      <c r="S407" s="56">
        <f>IF(K407&lt;&gt;"",COUNTIF(aanmeldingen!D:D,schermers!K407),"")</f>
        <v>0</v>
      </c>
      <c r="T407" s="177" t="str">
        <f t="shared" ca="1" si="33"/>
        <v>18+</v>
      </c>
      <c r="U407" s="175"/>
      <c r="V407" s="78">
        <f ca="1">SUMIF(Scheidsbijdrage!B:B,schermers!C407,Scheidsbijdrage!P:P)</f>
        <v>0</v>
      </c>
      <c r="W407" s="175"/>
    </row>
    <row r="408" spans="1:23" x14ac:dyDescent="0.2">
      <c r="A408" s="71">
        <f t="shared" si="32"/>
        <v>407</v>
      </c>
      <c r="B408" s="71" t="str">
        <f t="shared" si="30"/>
        <v>JoemratiAshwan</v>
      </c>
      <c r="C408" s="170">
        <f t="shared" si="31"/>
        <v>113346</v>
      </c>
      <c r="D408" s="171" t="s">
        <v>1240</v>
      </c>
      <c r="E408" s="171" t="s">
        <v>1246</v>
      </c>
      <c r="F408" s="171" t="s">
        <v>22</v>
      </c>
      <c r="G408" s="171" t="s">
        <v>26</v>
      </c>
      <c r="H408" s="171" t="s">
        <v>28</v>
      </c>
      <c r="I408" s="173">
        <v>37470</v>
      </c>
      <c r="J408" s="171" t="s">
        <v>32</v>
      </c>
      <c r="K408" s="59">
        <v>113346</v>
      </c>
      <c r="L408" s="171"/>
      <c r="M408" s="119" t="s">
        <v>1307</v>
      </c>
      <c r="N408" s="171" t="s">
        <v>831</v>
      </c>
      <c r="O408" s="60" t="e">
        <f>VLOOKUP(C408,'FIE-licenties'!$B:$C,2,FALSE)</f>
        <v>#N/A</v>
      </c>
      <c r="P408" s="56" t="str">
        <f>VLOOKUP(C408,Ranglijst!B:G,6,FALSE)</f>
        <v>HollandSchermen</v>
      </c>
      <c r="Q408" s="56"/>
      <c r="R408" s="56" t="str">
        <f t="shared" si="34"/>
        <v>XXX</v>
      </c>
      <c r="S408" s="56">
        <f>IF(K408&lt;&gt;"",COUNTIF(aanmeldingen!D:D,schermers!K408),"")</f>
        <v>19</v>
      </c>
      <c r="T408" s="177" t="str">
        <f t="shared" ca="1" si="33"/>
        <v>&lt;18</v>
      </c>
      <c r="U408" s="175"/>
      <c r="V408" s="78">
        <f ca="1">SUMIF(Scheidsbijdrage!B:B,schermers!C408,Scheidsbijdrage!P:P)</f>
        <v>2</v>
      </c>
      <c r="W408" s="175"/>
    </row>
    <row r="409" spans="1:23" x14ac:dyDescent="0.2">
      <c r="A409" s="71">
        <f t="shared" si="32"/>
        <v>408</v>
      </c>
      <c r="B409" s="71" t="str">
        <f t="shared" si="30"/>
        <v>Van DijkAnja</v>
      </c>
      <c r="C409" s="170">
        <f t="shared" si="31"/>
        <v>112724</v>
      </c>
      <c r="D409" s="171" t="s">
        <v>1241</v>
      </c>
      <c r="E409" s="171" t="s">
        <v>1247</v>
      </c>
      <c r="F409" s="171" t="s">
        <v>22</v>
      </c>
      <c r="G409" s="171" t="s">
        <v>23</v>
      </c>
      <c r="H409" s="171" t="s">
        <v>28</v>
      </c>
      <c r="I409" s="173">
        <v>24657</v>
      </c>
      <c r="J409" s="171" t="s">
        <v>32</v>
      </c>
      <c r="K409" s="59">
        <v>112724</v>
      </c>
      <c r="L409" s="171"/>
      <c r="M409" s="171" t="s">
        <v>831</v>
      </c>
      <c r="N409" s="171" t="s">
        <v>831</v>
      </c>
      <c r="O409" s="60" t="e">
        <f>VLOOKUP(C409,'FIE-licenties'!$B:$C,2,FALSE)</f>
        <v>#N/A</v>
      </c>
      <c r="P409" s="56" t="e">
        <f>VLOOKUP(C409,Ranglijst!B:G,6,FALSE)</f>
        <v>#N/A</v>
      </c>
      <c r="Q409" s="56"/>
      <c r="R409" s="56" t="str">
        <f t="shared" si="34"/>
        <v>---</v>
      </c>
      <c r="S409" s="56">
        <f>IF(K409&lt;&gt;"",COUNTIF(aanmeldingen!D:D,schermers!K409),"")</f>
        <v>0</v>
      </c>
      <c r="T409" s="177" t="str">
        <f t="shared" ca="1" si="33"/>
        <v>18+</v>
      </c>
      <c r="U409" s="175"/>
      <c r="V409" s="78">
        <f ca="1">SUMIF(Scheidsbijdrage!B:B,schermers!C409,Scheidsbijdrage!P:P)</f>
        <v>0</v>
      </c>
      <c r="W409" s="175"/>
    </row>
    <row r="410" spans="1:23" x14ac:dyDescent="0.2">
      <c r="A410" s="71">
        <f t="shared" si="32"/>
        <v>409</v>
      </c>
      <c r="B410" s="71" t="str">
        <f t="shared" si="30"/>
        <v>Van HesterenLucas</v>
      </c>
      <c r="C410" s="170">
        <f t="shared" si="31"/>
        <v>112017</v>
      </c>
      <c r="D410" s="171" t="s">
        <v>1242</v>
      </c>
      <c r="E410" s="171" t="s">
        <v>1248</v>
      </c>
      <c r="F410" s="171" t="s">
        <v>22</v>
      </c>
      <c r="G410" s="171" t="s">
        <v>26</v>
      </c>
      <c r="H410" s="171" t="s">
        <v>28</v>
      </c>
      <c r="I410" s="173">
        <v>35580</v>
      </c>
      <c r="J410" s="171" t="s">
        <v>32</v>
      </c>
      <c r="K410" s="59">
        <v>112017</v>
      </c>
      <c r="L410" s="171"/>
      <c r="M410" s="171" t="s">
        <v>831</v>
      </c>
      <c r="N410" s="171" t="s">
        <v>831</v>
      </c>
      <c r="O410" s="60" t="e">
        <f>VLOOKUP(C410,'FIE-licenties'!$B:$C,2,FALSE)</f>
        <v>#N/A</v>
      </c>
      <c r="P410" s="56" t="e">
        <f>VLOOKUP(C410,Ranglijst!B:G,6,FALSE)</f>
        <v>#N/A</v>
      </c>
      <c r="Q410" s="56"/>
      <c r="R410" s="56" t="str">
        <f t="shared" si="34"/>
        <v>---</v>
      </c>
      <c r="S410" s="56">
        <f>IF(K410&lt;&gt;"",COUNTIF(aanmeldingen!D:D,schermers!K410),"")</f>
        <v>0</v>
      </c>
      <c r="T410" s="177" t="str">
        <f t="shared" ca="1" si="33"/>
        <v>18+</v>
      </c>
      <c r="U410" s="174"/>
      <c r="V410" s="78">
        <f ca="1">SUMIF(Scheidsbijdrage!B:B,schermers!C410,Scheidsbijdrage!P:P)</f>
        <v>0</v>
      </c>
      <c r="W410" s="175"/>
    </row>
    <row r="411" spans="1:23" x14ac:dyDescent="0.2">
      <c r="A411" s="71">
        <f t="shared" si="32"/>
        <v>410</v>
      </c>
      <c r="B411" s="71" t="str">
        <f t="shared" si="30"/>
        <v>Van den BrandJan</v>
      </c>
      <c r="C411" s="170">
        <f t="shared" si="31"/>
        <v>110809</v>
      </c>
      <c r="D411" s="41" t="s">
        <v>1249</v>
      </c>
      <c r="E411" s="41" t="s">
        <v>317</v>
      </c>
      <c r="F411" s="171" t="s">
        <v>22</v>
      </c>
      <c r="G411" s="171" t="s">
        <v>26</v>
      </c>
      <c r="H411" s="171" t="s">
        <v>31</v>
      </c>
      <c r="I411" s="173">
        <v>30986</v>
      </c>
      <c r="J411" s="171" t="s">
        <v>744</v>
      </c>
      <c r="K411" s="59">
        <v>110809</v>
      </c>
      <c r="L411" s="171"/>
      <c r="M411" s="171" t="s">
        <v>831</v>
      </c>
      <c r="N411" s="171" t="s">
        <v>831</v>
      </c>
      <c r="O411" s="60" t="e">
        <f>VLOOKUP(C411,'FIE-licenties'!$B:$C,2,FALSE)</f>
        <v>#N/A</v>
      </c>
      <c r="P411" s="56" t="str">
        <f>VLOOKUP(C411,Ranglijst!B:G,6,FALSE)</f>
        <v>NSSV Don Quichote</v>
      </c>
      <c r="Q411" s="56"/>
      <c r="R411" s="56" t="str">
        <f t="shared" si="34"/>
        <v>XXX</v>
      </c>
      <c r="S411" s="56">
        <f>IF(K411&lt;&gt;"",COUNTIF(aanmeldingen!D:D,schermers!K411),"")</f>
        <v>0</v>
      </c>
      <c r="T411" s="177" t="str">
        <f t="shared" ca="1" si="33"/>
        <v>18+</v>
      </c>
      <c r="U411" s="175"/>
      <c r="V411" s="78">
        <f ca="1">SUMIF(Scheidsbijdrage!B:B,schermers!C411,Scheidsbijdrage!P:P)</f>
        <v>0</v>
      </c>
      <c r="W411" s="175"/>
    </row>
    <row r="412" spans="1:23" x14ac:dyDescent="0.2">
      <c r="A412" s="71">
        <f t="shared" si="32"/>
        <v>411</v>
      </c>
      <c r="B412" s="71" t="str">
        <f t="shared" si="30"/>
        <v>WesterhoffAmber</v>
      </c>
      <c r="C412" s="170">
        <f t="shared" si="31"/>
        <v>114049</v>
      </c>
      <c r="D412" s="41" t="s">
        <v>1250</v>
      </c>
      <c r="E412" s="41" t="s">
        <v>171</v>
      </c>
      <c r="F412" s="171" t="s">
        <v>22</v>
      </c>
      <c r="G412" s="171" t="s">
        <v>23</v>
      </c>
      <c r="H412" s="171" t="s">
        <v>28</v>
      </c>
      <c r="I412" s="173">
        <v>34937</v>
      </c>
      <c r="J412" s="171" t="s">
        <v>744</v>
      </c>
      <c r="K412" s="59">
        <v>114049</v>
      </c>
      <c r="L412" s="171"/>
      <c r="M412" s="171" t="s">
        <v>831</v>
      </c>
      <c r="N412" s="171" t="s">
        <v>831</v>
      </c>
      <c r="O412" s="60" t="e">
        <f>VLOOKUP(C412,'FIE-licenties'!$B:$C,2,FALSE)</f>
        <v>#N/A</v>
      </c>
      <c r="P412" s="56" t="e">
        <f>VLOOKUP(C412,Ranglijst!B:G,6,FALSE)</f>
        <v>#N/A</v>
      </c>
      <c r="Q412" s="56"/>
      <c r="R412" s="56" t="str">
        <f t="shared" si="34"/>
        <v>---</v>
      </c>
      <c r="S412" s="56">
        <f>IF(K412&lt;&gt;"",COUNTIF(aanmeldingen!D:D,schermers!K412),"")</f>
        <v>0</v>
      </c>
      <c r="T412" s="177" t="str">
        <f t="shared" ca="1" si="33"/>
        <v>18+</v>
      </c>
      <c r="U412" s="175"/>
      <c r="V412" s="78">
        <f ca="1">SUMIF(Scheidsbijdrage!B:B,schermers!C412,Scheidsbijdrage!P:P)</f>
        <v>0</v>
      </c>
      <c r="W412" s="175"/>
    </row>
    <row r="413" spans="1:23" x14ac:dyDescent="0.2">
      <c r="A413" s="71">
        <f t="shared" si="32"/>
        <v>412</v>
      </c>
      <c r="B413" s="71" t="str">
        <f t="shared" si="30"/>
        <v>OlieJoep</v>
      </c>
      <c r="C413" s="170">
        <f t="shared" si="31"/>
        <v>113100</v>
      </c>
      <c r="D413" s="171" t="s">
        <v>1252</v>
      </c>
      <c r="E413" s="171" t="s">
        <v>1253</v>
      </c>
      <c r="F413" s="171" t="s">
        <v>22</v>
      </c>
      <c r="G413" s="171" t="s">
        <v>26</v>
      </c>
      <c r="H413" s="171" t="s">
        <v>28</v>
      </c>
      <c r="I413" s="173">
        <v>37344</v>
      </c>
      <c r="J413" s="171" t="s">
        <v>453</v>
      </c>
      <c r="K413" s="59">
        <v>113100</v>
      </c>
      <c r="L413" s="171"/>
      <c r="M413" s="171" t="s">
        <v>831</v>
      </c>
      <c r="N413" s="171" t="s">
        <v>831</v>
      </c>
      <c r="O413" s="60" t="e">
        <f>VLOOKUP(C413,'FIE-licenties'!$B:$C,2,FALSE)</f>
        <v>#N/A</v>
      </c>
      <c r="P413" s="56" t="str">
        <f>VLOOKUP(C413,Ranglijst!B:G,6,FALSE)</f>
        <v>s.v. Ter Weer</v>
      </c>
      <c r="Q413" s="56"/>
      <c r="R413" s="56" t="str">
        <f t="shared" si="34"/>
        <v>XXX</v>
      </c>
      <c r="S413" s="56">
        <f>IF(K413&lt;&gt;"",COUNTIF(aanmeldingen!D:D,schermers!K413),"")</f>
        <v>0</v>
      </c>
      <c r="T413" s="177" t="str">
        <f t="shared" ca="1" si="33"/>
        <v>&lt;18</v>
      </c>
      <c r="U413" s="174"/>
      <c r="V413" s="78">
        <f ca="1">SUMIF(Scheidsbijdrage!B:B,schermers!C413,Scheidsbijdrage!P:P)</f>
        <v>0</v>
      </c>
      <c r="W413" s="175"/>
    </row>
    <row r="414" spans="1:23" x14ac:dyDescent="0.2">
      <c r="A414" s="71">
        <f t="shared" si="32"/>
        <v>413</v>
      </c>
      <c r="B414" s="71" t="str">
        <f t="shared" si="30"/>
        <v>TapeJonathan</v>
      </c>
      <c r="C414" s="170">
        <f t="shared" si="31"/>
        <v>116070</v>
      </c>
      <c r="D414" s="41" t="s">
        <v>1255</v>
      </c>
      <c r="E414" s="41" t="s">
        <v>1256</v>
      </c>
      <c r="F414" s="171" t="s">
        <v>22</v>
      </c>
      <c r="G414" s="171" t="s">
        <v>26</v>
      </c>
      <c r="H414" s="171" t="s">
        <v>28</v>
      </c>
      <c r="I414" s="173">
        <v>35193</v>
      </c>
      <c r="J414" s="171" t="s">
        <v>459</v>
      </c>
      <c r="K414" s="59">
        <v>116070</v>
      </c>
      <c r="L414" s="171"/>
      <c r="M414" s="171" t="s">
        <v>831</v>
      </c>
      <c r="N414" s="171" t="s">
        <v>831</v>
      </c>
      <c r="O414" s="60" t="e">
        <f>VLOOKUP(C414,'FIE-licenties'!$B:$C,2,FALSE)</f>
        <v>#N/A</v>
      </c>
      <c r="P414" s="56" t="str">
        <f>VLOOKUP(C414,Ranglijst!B:G,6,FALSE)</f>
        <v>MAS Incontro</v>
      </c>
      <c r="Q414" s="56"/>
      <c r="R414" s="56" t="str">
        <f t="shared" si="34"/>
        <v>XXX</v>
      </c>
      <c r="S414" s="56">
        <f>IF(K414&lt;&gt;"",COUNTIF(aanmeldingen!D:D,schermers!K414),"")</f>
        <v>0</v>
      </c>
      <c r="T414" s="177" t="str">
        <f t="shared" ca="1" si="33"/>
        <v>18+</v>
      </c>
      <c r="U414" s="175"/>
      <c r="V414" s="78">
        <f ca="1">SUMIF(Scheidsbijdrage!B:B,schermers!C414,Scheidsbijdrage!P:P)</f>
        <v>0</v>
      </c>
      <c r="W414" s="175"/>
    </row>
    <row r="415" spans="1:23" x14ac:dyDescent="0.2">
      <c r="A415" s="71">
        <f t="shared" si="32"/>
        <v>414</v>
      </c>
      <c r="B415" s="71" t="str">
        <f t="shared" si="30"/>
        <v>De VriesMees</v>
      </c>
      <c r="C415" s="170">
        <f t="shared" si="31"/>
        <v>112406</v>
      </c>
      <c r="D415" s="41" t="s">
        <v>1257</v>
      </c>
      <c r="E415" s="41" t="s">
        <v>1260</v>
      </c>
      <c r="F415" s="171" t="s">
        <v>22</v>
      </c>
      <c r="G415" s="171" t="s">
        <v>26</v>
      </c>
      <c r="H415" s="171" t="s">
        <v>28</v>
      </c>
      <c r="I415" s="173">
        <v>37055</v>
      </c>
      <c r="J415" s="171" t="s">
        <v>1209</v>
      </c>
      <c r="K415" s="59">
        <v>112406</v>
      </c>
      <c r="L415" s="171"/>
      <c r="M415" s="171" t="s">
        <v>831</v>
      </c>
      <c r="N415" s="171" t="s">
        <v>831</v>
      </c>
      <c r="O415" s="60" t="e">
        <f>VLOOKUP(C415,'FIE-licenties'!$B:$C,2,FALSE)</f>
        <v>#N/A</v>
      </c>
      <c r="P415" s="56" t="str">
        <f>VLOOKUP(C415,Ranglijst!B:G,6,FALSE)</f>
        <v>s.v. En Cavant</v>
      </c>
      <c r="Q415" s="56"/>
      <c r="R415" s="56" t="str">
        <f t="shared" si="34"/>
        <v>XXX</v>
      </c>
      <c r="S415" s="56">
        <f>IF(K415&lt;&gt;"",COUNTIF(aanmeldingen!D:D,schermers!K415),"")</f>
        <v>0</v>
      </c>
      <c r="T415" s="177" t="str">
        <f t="shared" ca="1" si="33"/>
        <v>&lt;18</v>
      </c>
      <c r="U415" s="175"/>
      <c r="V415" s="78">
        <f ca="1">SUMIF(Scheidsbijdrage!B:B,schermers!C415,Scheidsbijdrage!P:P)</f>
        <v>0</v>
      </c>
      <c r="W415" s="175"/>
    </row>
    <row r="416" spans="1:23" x14ac:dyDescent="0.2">
      <c r="A416" s="71">
        <f t="shared" si="32"/>
        <v>415</v>
      </c>
      <c r="B416" s="71" t="str">
        <f t="shared" si="30"/>
        <v>Van HeesPuck</v>
      </c>
      <c r="C416" s="170">
        <f t="shared" si="31"/>
        <v>115099</v>
      </c>
      <c r="D416" s="171" t="s">
        <v>1265</v>
      </c>
      <c r="E416" s="171" t="s">
        <v>1266</v>
      </c>
      <c r="F416" s="171" t="s">
        <v>22</v>
      </c>
      <c r="G416" s="171" t="s">
        <v>23</v>
      </c>
      <c r="H416" s="171" t="s">
        <v>24</v>
      </c>
      <c r="I416" s="173">
        <v>36650</v>
      </c>
      <c r="J416" s="171" t="s">
        <v>750</v>
      </c>
      <c r="K416" s="59">
        <v>115099</v>
      </c>
      <c r="L416" s="171"/>
      <c r="M416" s="171"/>
      <c r="N416" s="171"/>
      <c r="O416" s="60" t="e">
        <f>VLOOKUP(C416,'FIE-licenties'!$B:$C,2,FALSE)</f>
        <v>#N/A</v>
      </c>
      <c r="P416" s="56" t="e">
        <f>VLOOKUP(C416,Ranglijst!B:G,6,FALSE)</f>
        <v>#N/A</v>
      </c>
      <c r="Q416" s="56"/>
      <c r="R416" s="56" t="str">
        <f t="shared" si="34"/>
        <v>---</v>
      </c>
      <c r="S416" s="56">
        <f>IF(K416&lt;&gt;"",COUNTIF(aanmeldingen!D:D,schermers!K416),"")</f>
        <v>0</v>
      </c>
      <c r="T416" s="177" t="str">
        <f t="shared" ca="1" si="33"/>
        <v>18+</v>
      </c>
      <c r="U416" s="175"/>
      <c r="V416" s="78">
        <f ca="1">SUMIF(Scheidsbijdrage!B:B,schermers!C416,Scheidsbijdrage!P:P)</f>
        <v>0</v>
      </c>
      <c r="W416" s="175"/>
    </row>
    <row r="417" spans="1:23" x14ac:dyDescent="0.2">
      <c r="A417" s="71">
        <f t="shared" si="32"/>
        <v>416</v>
      </c>
      <c r="B417" s="71" t="str">
        <f t="shared" si="30"/>
        <v>KerskesMalika</v>
      </c>
      <c r="C417" s="170">
        <f t="shared" si="31"/>
        <v>113074</v>
      </c>
      <c r="D417" s="171" t="s">
        <v>1267</v>
      </c>
      <c r="E417" s="171" t="s">
        <v>1708</v>
      </c>
      <c r="F417" s="171" t="s">
        <v>22</v>
      </c>
      <c r="G417" s="171" t="s">
        <v>23</v>
      </c>
      <c r="H417" s="171" t="s">
        <v>24</v>
      </c>
      <c r="I417" s="173">
        <v>37522</v>
      </c>
      <c r="J417" s="171" t="s">
        <v>1080</v>
      </c>
      <c r="K417" s="59">
        <v>113074</v>
      </c>
      <c r="L417" s="171"/>
      <c r="M417" s="171"/>
      <c r="N417" s="171"/>
      <c r="O417" s="60" t="e">
        <f>VLOOKUP(C417,'FIE-licenties'!$B:$C,2,FALSE)</f>
        <v>#N/A</v>
      </c>
      <c r="P417" s="56" t="str">
        <f>VLOOKUP(C417,Ranglijst!B:G,6,FALSE)</f>
        <v>Fencing Ermelo</v>
      </c>
      <c r="Q417" s="56"/>
      <c r="R417" s="56" t="str">
        <f t="shared" si="34"/>
        <v>XXX</v>
      </c>
      <c r="S417" s="56">
        <f>IF(K417&lt;&gt;"",COUNTIF(aanmeldingen!D:D,schermers!K417),"")</f>
        <v>3</v>
      </c>
      <c r="T417" s="177" t="str">
        <f t="shared" ca="1" si="33"/>
        <v>&lt;18</v>
      </c>
      <c r="U417" s="174"/>
      <c r="V417" s="78">
        <f ca="1">SUMIF(Scheidsbijdrage!B:B,schermers!C417,Scheidsbijdrage!P:P)</f>
        <v>1</v>
      </c>
      <c r="W417" s="175"/>
    </row>
    <row r="418" spans="1:23" x14ac:dyDescent="0.2">
      <c r="A418" s="71">
        <f t="shared" si="32"/>
        <v>417</v>
      </c>
      <c r="B418" s="71" t="str">
        <f t="shared" si="30"/>
        <v>Van den BerghEveline</v>
      </c>
      <c r="C418" s="170">
        <f t="shared" si="31"/>
        <v>113390</v>
      </c>
      <c r="D418" s="171" t="s">
        <v>1268</v>
      </c>
      <c r="E418" s="171" t="s">
        <v>1269</v>
      </c>
      <c r="F418" s="171" t="s">
        <v>22</v>
      </c>
      <c r="G418" s="171" t="s">
        <v>23</v>
      </c>
      <c r="H418" s="171" t="s">
        <v>24</v>
      </c>
      <c r="I418" s="173">
        <v>36019</v>
      </c>
      <c r="J418" s="171" t="s">
        <v>450</v>
      </c>
      <c r="K418" s="59">
        <v>113390</v>
      </c>
      <c r="L418" s="171"/>
      <c r="M418" s="171"/>
      <c r="N418" s="171"/>
      <c r="O418" s="60" t="str">
        <f>VLOOKUP(C418,'FIE-licenties'!$B:$C,2,FALSE)</f>
        <v>FIE12081998002</v>
      </c>
      <c r="P418" s="56" t="str">
        <f>VLOOKUP(C418,Ranglijst!B:G,6,FALSE)</f>
        <v>Fencing Club Almere</v>
      </c>
      <c r="Q418" s="56"/>
      <c r="R418" s="56" t="str">
        <f t="shared" si="34"/>
        <v>XXX</v>
      </c>
      <c r="S418" s="56">
        <f>IF(K418&lt;&gt;"",COUNTIF(aanmeldingen!D:D,schermers!K418),"")</f>
        <v>10</v>
      </c>
      <c r="T418" s="177" t="str">
        <f t="shared" ca="1" si="33"/>
        <v>18+</v>
      </c>
      <c r="U418" s="175">
        <v>43369</v>
      </c>
      <c r="V418" s="78">
        <f ca="1">SUMIF(Scheidsbijdrage!B:B,schermers!C418,Scheidsbijdrage!P:P)</f>
        <v>0</v>
      </c>
      <c r="W418" s="175">
        <v>43369</v>
      </c>
    </row>
    <row r="419" spans="1:23" x14ac:dyDescent="0.2">
      <c r="A419" s="71">
        <f t="shared" si="32"/>
        <v>418</v>
      </c>
      <c r="B419" s="71" t="str">
        <f t="shared" si="30"/>
        <v>NawarHassan</v>
      </c>
      <c r="C419" s="170">
        <f t="shared" si="31"/>
        <v>116213</v>
      </c>
      <c r="D419" s="171" t="s">
        <v>1112</v>
      </c>
      <c r="E419" s="171" t="s">
        <v>1270</v>
      </c>
      <c r="F419" s="171" t="s">
        <v>22</v>
      </c>
      <c r="G419" s="171" t="s">
        <v>26</v>
      </c>
      <c r="H419" s="171" t="s">
        <v>24</v>
      </c>
      <c r="J419" s="171" t="s">
        <v>433</v>
      </c>
      <c r="K419" s="59">
        <v>116213</v>
      </c>
      <c r="L419" s="171"/>
      <c r="M419" s="171"/>
      <c r="N419" s="171"/>
      <c r="O419" s="60" t="e">
        <f>VLOOKUP(C419,'FIE-licenties'!$B:$C,2,FALSE)</f>
        <v>#N/A</v>
      </c>
      <c r="P419" s="56" t="str">
        <f>VLOOKUP(C419,Ranglijst!B:G,6,FALSE)</f>
        <v>Schermcentrum Amsterdam</v>
      </c>
      <c r="Q419" s="56"/>
      <c r="R419" s="56" t="str">
        <f t="shared" si="34"/>
        <v>XXX</v>
      </c>
      <c r="S419" s="56">
        <f>IF(K419&lt;&gt;"",COUNTIF(aanmeldingen!D:D,schermers!K419),"")</f>
        <v>1</v>
      </c>
      <c r="T419" s="177" t="str">
        <f t="shared" ca="1" si="33"/>
        <v>18+</v>
      </c>
      <c r="U419" s="175"/>
      <c r="V419" s="78">
        <f ca="1">SUMIF(Scheidsbijdrage!B:B,schermers!C419,Scheidsbijdrage!P:P)</f>
        <v>0</v>
      </c>
      <c r="W419" s="175"/>
    </row>
    <row r="420" spans="1:23" x14ac:dyDescent="0.2">
      <c r="A420" s="71">
        <f t="shared" si="32"/>
        <v>419</v>
      </c>
      <c r="B420" s="71" t="str">
        <f t="shared" si="30"/>
        <v>KeppelAlec</v>
      </c>
      <c r="C420" s="170">
        <f t="shared" si="31"/>
        <v>113657</v>
      </c>
      <c r="D420" s="171" t="s">
        <v>1001</v>
      </c>
      <c r="E420" s="171" t="s">
        <v>2630</v>
      </c>
      <c r="F420" s="171" t="s">
        <v>22</v>
      </c>
      <c r="G420" s="171" t="s">
        <v>26</v>
      </c>
      <c r="H420" s="171" t="s">
        <v>24</v>
      </c>
      <c r="I420" s="173">
        <v>37276</v>
      </c>
      <c r="J420" s="171" t="s">
        <v>750</v>
      </c>
      <c r="K420" s="59">
        <v>113657</v>
      </c>
      <c r="L420" s="171"/>
      <c r="M420" s="171"/>
      <c r="N420" s="171"/>
      <c r="O420" s="60" t="e">
        <f>VLOOKUP(C420,'FIE-licenties'!$B:$C,2,FALSE)</f>
        <v>#N/A</v>
      </c>
      <c r="P420" s="56" t="str">
        <f>VLOOKUP(C420,Ranglijst!B:G,6,FALSE)</f>
        <v>Schermclub Den Bosch</v>
      </c>
      <c r="Q420" s="56"/>
      <c r="R420" s="56" t="str">
        <f t="shared" si="34"/>
        <v>XXX</v>
      </c>
      <c r="S420" s="56">
        <f>IF(K420&lt;&gt;"",COUNTIF(aanmeldingen!D:D,schermers!K420),"")</f>
        <v>1</v>
      </c>
      <c r="T420" s="177" t="str">
        <f t="shared" ca="1" si="33"/>
        <v>&lt;18</v>
      </c>
      <c r="U420" s="175"/>
      <c r="V420" s="78">
        <f ca="1">SUMIF(Scheidsbijdrage!B:B,schermers!C420,Scheidsbijdrage!P:P)</f>
        <v>1</v>
      </c>
      <c r="W420" s="175"/>
    </row>
    <row r="421" spans="1:23" x14ac:dyDescent="0.2">
      <c r="A421" s="71">
        <f t="shared" si="32"/>
        <v>420</v>
      </c>
      <c r="B421" s="71" t="str">
        <f t="shared" si="30"/>
        <v>GrozevaInes</v>
      </c>
      <c r="C421" s="170">
        <f t="shared" si="31"/>
        <v>115468</v>
      </c>
      <c r="D421" s="171" t="s">
        <v>1295</v>
      </c>
      <c r="E421" s="171" t="s">
        <v>1296</v>
      </c>
      <c r="F421" s="171" t="s">
        <v>22</v>
      </c>
      <c r="G421" s="171" t="s">
        <v>23</v>
      </c>
      <c r="H421" s="171" t="s">
        <v>31</v>
      </c>
      <c r="I421" s="173">
        <v>37783</v>
      </c>
      <c r="J421" s="171" t="s">
        <v>1015</v>
      </c>
      <c r="K421" s="59">
        <v>115468</v>
      </c>
      <c r="L421" s="171"/>
      <c r="M421" s="171"/>
      <c r="N421" s="171"/>
      <c r="O421" s="60" t="e">
        <f>VLOOKUP(C421,'FIE-licenties'!$B:$C,2,FALSE)</f>
        <v>#N/A</v>
      </c>
      <c r="P421" s="56" t="str">
        <f>VLOOKUP(C421,Ranglijst!B:G,6,FALSE)</f>
        <v>s.v. P.S.V.</v>
      </c>
      <c r="Q421" s="56"/>
      <c r="R421" s="56" t="str">
        <f t="shared" si="34"/>
        <v>XXX</v>
      </c>
      <c r="S421" s="56">
        <f>IF(K421&lt;&gt;"",COUNTIF(aanmeldingen!D:D,schermers!K421),"")</f>
        <v>9</v>
      </c>
      <c r="T421" s="177" t="str">
        <f t="shared" ca="1" si="33"/>
        <v>&lt;18</v>
      </c>
      <c r="U421" s="175"/>
      <c r="V421" s="78">
        <f ca="1">SUMIF(Scheidsbijdrage!B:B,schermers!C421,Scheidsbijdrage!P:P)</f>
        <v>1</v>
      </c>
      <c r="W421" s="175">
        <v>43369</v>
      </c>
    </row>
    <row r="422" spans="1:23" x14ac:dyDescent="0.2">
      <c r="A422" s="71">
        <f t="shared" si="32"/>
        <v>421</v>
      </c>
      <c r="B422" s="71" t="str">
        <f t="shared" si="30"/>
        <v>BirhanUgur</v>
      </c>
      <c r="C422" s="170">
        <f t="shared" si="31"/>
        <v>170218</v>
      </c>
      <c r="D422" s="171" t="s">
        <v>1297</v>
      </c>
      <c r="E422" s="171" t="s">
        <v>1298</v>
      </c>
      <c r="F422" s="171" t="s">
        <v>22</v>
      </c>
      <c r="G422" s="171" t="s">
        <v>26</v>
      </c>
      <c r="H422" s="171" t="s">
        <v>28</v>
      </c>
      <c r="J422" s="171" t="s">
        <v>437</v>
      </c>
      <c r="K422" s="59">
        <v>170218</v>
      </c>
      <c r="L422" s="171"/>
      <c r="M422" s="171"/>
      <c r="N422" s="171"/>
      <c r="O422" s="60" t="e">
        <f>VLOOKUP(C422,'FIE-licenties'!$B:$C,2,FALSE)</f>
        <v>#N/A</v>
      </c>
      <c r="P422" s="56" t="e">
        <f>VLOOKUP(C422,Ranglijst!B:G,6,FALSE)</f>
        <v>#N/A</v>
      </c>
      <c r="Q422" s="56"/>
      <c r="R422" s="56" t="str">
        <f t="shared" si="34"/>
        <v>---</v>
      </c>
      <c r="S422" s="56">
        <f>IF(K422&lt;&gt;"",COUNTIF(aanmeldingen!D:D,schermers!K422),"")</f>
        <v>0</v>
      </c>
      <c r="T422" s="177" t="str">
        <f t="shared" ca="1" si="33"/>
        <v>18+</v>
      </c>
      <c r="U422" s="175"/>
      <c r="V422" s="78">
        <f ca="1">SUMIF(Scheidsbijdrage!B:B,schermers!C422,Scheidsbijdrage!P:P)</f>
        <v>0</v>
      </c>
      <c r="W422" s="175"/>
    </row>
    <row r="423" spans="1:23" x14ac:dyDescent="0.2">
      <c r="A423" s="71">
        <f t="shared" si="32"/>
        <v>422</v>
      </c>
      <c r="B423" s="71" t="str">
        <f t="shared" si="30"/>
        <v>LugtenburgThomas</v>
      </c>
      <c r="C423" s="170">
        <f t="shared" si="31"/>
        <v>111968</v>
      </c>
      <c r="D423" s="171" t="s">
        <v>1318</v>
      </c>
      <c r="E423" s="171" t="s">
        <v>1319</v>
      </c>
      <c r="F423" s="171" t="s">
        <v>22</v>
      </c>
      <c r="G423" s="171" t="s">
        <v>26</v>
      </c>
      <c r="H423" s="171" t="s">
        <v>24</v>
      </c>
      <c r="I423" s="173">
        <v>36661</v>
      </c>
      <c r="J423" s="171" t="s">
        <v>403</v>
      </c>
      <c r="K423" s="59">
        <v>111968</v>
      </c>
      <c r="L423" s="171"/>
      <c r="M423" s="182" t="s">
        <v>2221</v>
      </c>
      <c r="N423" s="171"/>
      <c r="O423" s="60" t="e">
        <f>VLOOKUP(C423,'FIE-licenties'!$B:$C,2,FALSE)</f>
        <v>#N/A</v>
      </c>
      <c r="P423" s="56" t="str">
        <f>VLOOKUP(C423,Ranglijst!B:G,6,FALSE)</f>
        <v>s.v. A.E.W.</v>
      </c>
      <c r="Q423" s="56"/>
      <c r="R423" s="56" t="str">
        <f t="shared" si="34"/>
        <v>XXX</v>
      </c>
      <c r="S423" s="56">
        <f>IF(K423&lt;&gt;"",COUNTIF(aanmeldingen!D:D,schermers!K423),"")</f>
        <v>3</v>
      </c>
      <c r="T423" s="177" t="str">
        <f t="shared" ca="1" si="33"/>
        <v>18+</v>
      </c>
      <c r="U423" s="175"/>
      <c r="V423" s="78">
        <f ca="1">SUMIF(Scheidsbijdrage!B:B,schermers!C423,Scheidsbijdrage!P:P)</f>
        <v>0</v>
      </c>
      <c r="W423" s="175"/>
    </row>
    <row r="424" spans="1:23" x14ac:dyDescent="0.2">
      <c r="A424" s="71">
        <f t="shared" si="32"/>
        <v>423</v>
      </c>
      <c r="B424" s="71" t="str">
        <f t="shared" si="30"/>
        <v>VermeulenOlof</v>
      </c>
      <c r="C424" s="170">
        <f t="shared" si="31"/>
        <v>114740</v>
      </c>
      <c r="D424" s="171" t="s">
        <v>1710</v>
      </c>
      <c r="E424" s="171" t="s">
        <v>1709</v>
      </c>
      <c r="F424" s="171" t="s">
        <v>22</v>
      </c>
      <c r="G424" s="171" t="s">
        <v>26</v>
      </c>
      <c r="H424" s="171" t="s">
        <v>28</v>
      </c>
      <c r="I424" s="173">
        <v>37544</v>
      </c>
      <c r="J424" s="171" t="s">
        <v>1088</v>
      </c>
      <c r="K424" s="59">
        <v>114740</v>
      </c>
      <c r="L424" s="171"/>
      <c r="M424" s="171"/>
      <c r="N424" s="171"/>
      <c r="O424" s="60" t="str">
        <f>VLOOKUP(C424,'FIE-licenties'!$B:$C,2,FALSE)</f>
        <v>FIE15102002001</v>
      </c>
      <c r="P424" s="56" t="str">
        <f>VLOOKUP(C424,Ranglijst!B:G,6,FALSE)</f>
        <v>SchermCentrum Noord</v>
      </c>
      <c r="Q424" s="56"/>
      <c r="R424" s="56" t="str">
        <f t="shared" si="34"/>
        <v>XXX</v>
      </c>
      <c r="S424" s="56">
        <f>IF(K424&lt;&gt;"",COUNTIF(aanmeldingen!D:D,schermers!K424),"")</f>
        <v>12</v>
      </c>
      <c r="T424" s="177" t="str">
        <f t="shared" ca="1" si="33"/>
        <v>&lt;18</v>
      </c>
      <c r="U424" s="175">
        <v>43369</v>
      </c>
      <c r="V424" s="78">
        <f ca="1">SUMIF(Scheidsbijdrage!B:B,schermers!C424,Scheidsbijdrage!P:P)</f>
        <v>2</v>
      </c>
      <c r="W424" s="175">
        <v>43369</v>
      </c>
    </row>
    <row r="425" spans="1:23" x14ac:dyDescent="0.2">
      <c r="A425" s="71">
        <f t="shared" si="32"/>
        <v>424</v>
      </c>
      <c r="B425" s="71" t="str">
        <f t="shared" si="30"/>
        <v>De GrootJoep</v>
      </c>
      <c r="C425" s="170">
        <f t="shared" si="31"/>
        <v>113705</v>
      </c>
      <c r="D425" s="171" t="s">
        <v>1121</v>
      </c>
      <c r="E425" s="171" t="s">
        <v>1253</v>
      </c>
      <c r="F425" s="171" t="s">
        <v>22</v>
      </c>
      <c r="G425" s="171" t="s">
        <v>26</v>
      </c>
      <c r="H425" s="171" t="s">
        <v>24</v>
      </c>
      <c r="I425" s="173">
        <v>36655</v>
      </c>
      <c r="J425" s="171" t="s">
        <v>813</v>
      </c>
      <c r="K425" s="59">
        <v>113705</v>
      </c>
      <c r="L425" s="171"/>
      <c r="M425" s="119" t="s">
        <v>1730</v>
      </c>
      <c r="N425" s="171"/>
      <c r="O425" s="60" t="e">
        <f>VLOOKUP(C425,'FIE-licenties'!$B:$C,2,FALSE)</f>
        <v>#N/A</v>
      </c>
      <c r="P425" s="56" t="e">
        <f>VLOOKUP(C425,Ranglijst!B:G,6,FALSE)</f>
        <v>#N/A</v>
      </c>
      <c r="Q425" s="56"/>
      <c r="R425" s="56" t="str">
        <f t="shared" si="34"/>
        <v>---</v>
      </c>
      <c r="S425" s="56">
        <f>IF(K425&lt;&gt;"",COUNTIF(aanmeldingen!D:D,schermers!K425),"")</f>
        <v>0</v>
      </c>
      <c r="T425" s="177" t="str">
        <f t="shared" ca="1" si="33"/>
        <v>18+</v>
      </c>
      <c r="U425" s="175"/>
      <c r="V425" s="78">
        <f ca="1">SUMIF(Scheidsbijdrage!B:B,schermers!C425,Scheidsbijdrage!P:P)</f>
        <v>0</v>
      </c>
      <c r="W425" s="175"/>
    </row>
    <row r="426" spans="1:23" x14ac:dyDescent="0.2">
      <c r="A426" s="71">
        <f t="shared" si="32"/>
        <v>425</v>
      </c>
      <c r="B426" s="71" t="str">
        <f t="shared" si="30"/>
        <v>Van SchieMaaike</v>
      </c>
      <c r="C426" s="170">
        <f t="shared" si="31"/>
        <v>116518</v>
      </c>
      <c r="D426" s="171" t="s">
        <v>1740</v>
      </c>
      <c r="E426" s="171" t="s">
        <v>1741</v>
      </c>
      <c r="F426" s="171" t="s">
        <v>22</v>
      </c>
      <c r="G426" s="171" t="s">
        <v>23</v>
      </c>
      <c r="H426" s="171" t="s">
        <v>24</v>
      </c>
      <c r="I426" s="173">
        <v>37490</v>
      </c>
      <c r="J426" s="171" t="s">
        <v>886</v>
      </c>
      <c r="K426" s="59">
        <v>116518</v>
      </c>
      <c r="L426" s="171"/>
      <c r="M426" s="171"/>
      <c r="N426" s="171"/>
      <c r="O426" s="60" t="e">
        <f>VLOOKUP(C426,'FIE-licenties'!$B:$C,2,FALSE)</f>
        <v>#N/A</v>
      </c>
      <c r="P426" s="56" t="e">
        <f>VLOOKUP(C426,Ranglijst!B:G,6,FALSE)</f>
        <v>#N/A</v>
      </c>
      <c r="Q426" s="56"/>
      <c r="R426" s="56" t="str">
        <f t="shared" si="34"/>
        <v>---</v>
      </c>
      <c r="S426" s="56">
        <f>IF(K426&lt;&gt;"",COUNTIF(aanmeldingen!D:D,schermers!K426),"")</f>
        <v>0</v>
      </c>
      <c r="T426" s="177" t="str">
        <f t="shared" ca="1" si="33"/>
        <v>&lt;18</v>
      </c>
      <c r="U426" s="175"/>
      <c r="V426" s="78">
        <f ca="1">SUMIF(Scheidsbijdrage!B:B,schermers!C426,Scheidsbijdrage!P:P)</f>
        <v>0</v>
      </c>
      <c r="W426" s="175"/>
    </row>
    <row r="427" spans="1:23" ht="15" x14ac:dyDescent="0.25">
      <c r="A427" s="71">
        <f t="shared" si="32"/>
        <v>426</v>
      </c>
      <c r="B427" s="71" t="str">
        <f t="shared" si="30"/>
        <v>WagenaarJulius</v>
      </c>
      <c r="C427" s="170">
        <f t="shared" si="31"/>
        <v>115121</v>
      </c>
      <c r="D427" s="171" t="s">
        <v>1742</v>
      </c>
      <c r="E427" s="171" t="s">
        <v>1743</v>
      </c>
      <c r="F427" s="171" t="s">
        <v>22</v>
      </c>
      <c r="G427" s="171" t="s">
        <v>26</v>
      </c>
      <c r="H427" s="171" t="s">
        <v>24</v>
      </c>
      <c r="I427" s="173">
        <v>25722</v>
      </c>
      <c r="J427" s="171" t="s">
        <v>1085</v>
      </c>
      <c r="K427" s="59">
        <v>115121</v>
      </c>
      <c r="L427" s="171"/>
      <c r="M427" s="183" t="s">
        <v>3157</v>
      </c>
      <c r="N427" s="171"/>
      <c r="O427" s="60" t="e">
        <f>VLOOKUP(C427,'FIE-licenties'!$B:$C,2,FALSE)</f>
        <v>#N/A</v>
      </c>
      <c r="P427" s="56" t="str">
        <f>VLOOKUP(C427,Ranglijst!B:G,6,FALSE)</f>
        <v>Schermclub Midden Nederland</v>
      </c>
      <c r="Q427" s="56"/>
      <c r="R427" s="56" t="str">
        <f t="shared" si="34"/>
        <v>XXX</v>
      </c>
      <c r="S427" s="56">
        <f>IF(K427&lt;&gt;"",COUNTIF(aanmeldingen!D:D,schermers!K427),"")</f>
        <v>1</v>
      </c>
      <c r="T427" s="177" t="str">
        <f t="shared" ca="1" si="33"/>
        <v>18+</v>
      </c>
      <c r="U427" s="175"/>
      <c r="V427" s="78">
        <f ca="1">SUMIF(Scheidsbijdrage!B:B,schermers!C427,Scheidsbijdrage!P:P)</f>
        <v>0</v>
      </c>
      <c r="W427" s="175"/>
    </row>
    <row r="428" spans="1:23" x14ac:dyDescent="0.2">
      <c r="A428" s="71">
        <f t="shared" si="32"/>
        <v>427</v>
      </c>
      <c r="B428" s="71" t="str">
        <f t="shared" si="30"/>
        <v>DalmThimo</v>
      </c>
      <c r="C428" s="170">
        <f t="shared" si="31"/>
        <v>114654</v>
      </c>
      <c r="D428" s="171" t="s">
        <v>1744</v>
      </c>
      <c r="E428" s="171" t="s">
        <v>1745</v>
      </c>
      <c r="F428" s="171" t="s">
        <v>22</v>
      </c>
      <c r="G428" s="171" t="s">
        <v>26</v>
      </c>
      <c r="H428" s="171" t="s">
        <v>24</v>
      </c>
      <c r="I428" s="173">
        <v>33269</v>
      </c>
      <c r="J428" s="171" t="s">
        <v>428</v>
      </c>
      <c r="K428" s="59">
        <v>114654</v>
      </c>
      <c r="L428" s="171"/>
      <c r="M428" s="171"/>
      <c r="N428" s="171"/>
      <c r="O428" s="60" t="e">
        <f>VLOOKUP(C428,'FIE-licenties'!$B:$C,2,FALSE)</f>
        <v>#N/A</v>
      </c>
      <c r="P428" s="56" t="e">
        <f>VLOOKUP(C428,Ranglijst!B:G,6,FALSE)</f>
        <v>#N/A</v>
      </c>
      <c r="Q428" s="56"/>
      <c r="R428" s="56" t="str">
        <f t="shared" si="34"/>
        <v>---</v>
      </c>
      <c r="S428" s="56">
        <f>IF(K428&lt;&gt;"",COUNTIF(aanmeldingen!D:D,schermers!K428),"")</f>
        <v>0</v>
      </c>
      <c r="T428" s="177" t="str">
        <f t="shared" ca="1" si="33"/>
        <v>18+</v>
      </c>
      <c r="U428" s="175"/>
      <c r="V428" s="78">
        <f ca="1">SUMIF(Scheidsbijdrage!B:B,schermers!C428,Scheidsbijdrage!P:P)</f>
        <v>0</v>
      </c>
      <c r="W428" s="175"/>
    </row>
    <row r="429" spans="1:23" x14ac:dyDescent="0.2">
      <c r="A429" s="71">
        <f t="shared" si="32"/>
        <v>428</v>
      </c>
      <c r="B429" s="71" t="str">
        <f t="shared" si="30"/>
        <v>JonkerChantal</v>
      </c>
      <c r="C429" s="170">
        <f t="shared" si="31"/>
        <v>106953</v>
      </c>
      <c r="D429" s="171" t="s">
        <v>1747</v>
      </c>
      <c r="E429" s="171" t="s">
        <v>1748</v>
      </c>
      <c r="F429" s="171" t="s">
        <v>22</v>
      </c>
      <c r="G429" s="171" t="s">
        <v>23</v>
      </c>
      <c r="H429" s="171" t="s">
        <v>28</v>
      </c>
      <c r="I429" s="173">
        <v>27084</v>
      </c>
      <c r="J429" s="171" t="s">
        <v>32</v>
      </c>
      <c r="K429" s="59">
        <v>106953</v>
      </c>
      <c r="L429" s="171"/>
      <c r="M429" s="171"/>
      <c r="N429" s="171"/>
      <c r="O429" s="60" t="e">
        <f>VLOOKUP(C429,'FIE-licenties'!$B:$C,2,FALSE)</f>
        <v>#N/A</v>
      </c>
      <c r="P429" s="56" t="str">
        <f>VLOOKUP(C429,Ranglijst!B:G,6,FALSE)</f>
        <v>HollandSchermen</v>
      </c>
      <c r="Q429" s="56"/>
      <c r="R429" s="56" t="str">
        <f t="shared" si="34"/>
        <v>XXX</v>
      </c>
      <c r="S429" s="56">
        <f>IF(K429&lt;&gt;"",COUNTIF(aanmeldingen!D:D,schermers!K429),"")</f>
        <v>0</v>
      </c>
      <c r="T429" s="177" t="str">
        <f t="shared" ca="1" si="33"/>
        <v>18+</v>
      </c>
      <c r="U429" s="175"/>
      <c r="V429" s="78">
        <f ca="1">SUMIF(Scheidsbijdrage!B:B,schermers!C429,Scheidsbijdrage!P:P)</f>
        <v>0</v>
      </c>
      <c r="W429" s="175"/>
    </row>
    <row r="430" spans="1:23" x14ac:dyDescent="0.2">
      <c r="A430" s="71">
        <f t="shared" si="32"/>
        <v>429</v>
      </c>
      <c r="B430" s="71" t="str">
        <f t="shared" si="30"/>
        <v>HofmanRoberta</v>
      </c>
      <c r="C430" s="170">
        <f t="shared" si="31"/>
        <v>114562</v>
      </c>
      <c r="D430" s="171" t="s">
        <v>1749</v>
      </c>
      <c r="E430" s="171" t="s">
        <v>1750</v>
      </c>
      <c r="F430" s="171" t="s">
        <v>22</v>
      </c>
      <c r="G430" s="171" t="s">
        <v>23</v>
      </c>
      <c r="H430" s="171" t="s">
        <v>28</v>
      </c>
      <c r="I430" s="173">
        <v>23422</v>
      </c>
      <c r="J430" s="171" t="s">
        <v>97</v>
      </c>
      <c r="K430" s="59">
        <v>114562</v>
      </c>
      <c r="L430" s="171"/>
      <c r="M430" s="171"/>
      <c r="N430" s="171"/>
      <c r="O430" s="60" t="e">
        <f>VLOOKUP(C430,'FIE-licenties'!$B:$C,2,FALSE)</f>
        <v>#N/A</v>
      </c>
      <c r="P430" s="56" t="e">
        <f>VLOOKUP(C430,Ranglijst!B:G,6,FALSE)</f>
        <v>#N/A</v>
      </c>
      <c r="Q430" s="56"/>
      <c r="R430" s="56" t="str">
        <f t="shared" si="34"/>
        <v>---</v>
      </c>
      <c r="S430" s="56">
        <f>IF(K430&lt;&gt;"",COUNTIF(aanmeldingen!D:D,schermers!K430),"")</f>
        <v>0</v>
      </c>
      <c r="T430" s="177" t="str">
        <f t="shared" ca="1" si="33"/>
        <v>18+</v>
      </c>
      <c r="U430" s="175"/>
      <c r="V430" s="78">
        <f ca="1">SUMIF(Scheidsbijdrage!B:B,schermers!C430,Scheidsbijdrage!P:P)</f>
        <v>0</v>
      </c>
      <c r="W430" s="175"/>
    </row>
    <row r="431" spans="1:23" x14ac:dyDescent="0.2">
      <c r="A431" s="71">
        <f t="shared" si="32"/>
        <v>430</v>
      </c>
      <c r="B431" s="71" t="str">
        <f t="shared" si="30"/>
        <v>StevensJohan</v>
      </c>
      <c r="C431" s="170">
        <f t="shared" si="31"/>
        <v>116144</v>
      </c>
      <c r="D431" s="171" t="s">
        <v>1751</v>
      </c>
      <c r="E431" s="171" t="s">
        <v>1752</v>
      </c>
      <c r="F431" s="171" t="s">
        <v>22</v>
      </c>
      <c r="G431" s="171" t="s">
        <v>26</v>
      </c>
      <c r="H431" s="171" t="s">
        <v>28</v>
      </c>
      <c r="I431" s="173">
        <v>21330</v>
      </c>
      <c r="J431" s="171" t="s">
        <v>32</v>
      </c>
      <c r="K431" s="59">
        <v>116144</v>
      </c>
      <c r="L431" s="171"/>
      <c r="M431" s="171"/>
      <c r="N431" s="171"/>
      <c r="O431" s="60" t="e">
        <f>VLOOKUP(C431,'FIE-licenties'!$B:$C,2,FALSE)</f>
        <v>#N/A</v>
      </c>
      <c r="P431" s="56" t="str">
        <f>VLOOKUP(C431,Ranglijst!B:G,6,FALSE)</f>
        <v>HollandSchermen</v>
      </c>
      <c r="Q431" s="56"/>
      <c r="R431" s="56" t="str">
        <f t="shared" si="34"/>
        <v>XXX</v>
      </c>
      <c r="S431" s="56">
        <f>IF(K431&lt;&gt;"",COUNTIF(aanmeldingen!D:D,schermers!K431),"")</f>
        <v>0</v>
      </c>
      <c r="T431" s="177" t="str">
        <f t="shared" ca="1" si="33"/>
        <v>18+</v>
      </c>
      <c r="U431" s="175"/>
      <c r="V431" s="78">
        <f ca="1">SUMIF(Scheidsbijdrage!B:B,schermers!C431,Scheidsbijdrage!P:P)</f>
        <v>0</v>
      </c>
      <c r="W431" s="175"/>
    </row>
    <row r="432" spans="1:23" x14ac:dyDescent="0.2">
      <c r="A432" s="71">
        <f t="shared" si="32"/>
        <v>431</v>
      </c>
      <c r="B432" s="71" t="str">
        <f t="shared" si="30"/>
        <v>Hviid BouwmanElias</v>
      </c>
      <c r="C432" s="170">
        <f t="shared" si="31"/>
        <v>115927</v>
      </c>
      <c r="D432" s="171" t="s">
        <v>1915</v>
      </c>
      <c r="E432" s="171" t="s">
        <v>1918</v>
      </c>
      <c r="F432" s="171" t="s">
        <v>22</v>
      </c>
      <c r="G432" s="171" t="s">
        <v>26</v>
      </c>
      <c r="H432" s="171" t="s">
        <v>28</v>
      </c>
      <c r="I432" s="173">
        <v>37642</v>
      </c>
      <c r="J432" s="171" t="s">
        <v>408</v>
      </c>
      <c r="K432" s="59">
        <v>115927</v>
      </c>
      <c r="L432" s="171"/>
      <c r="M432" s="119" t="s">
        <v>2088</v>
      </c>
      <c r="N432" s="171"/>
      <c r="O432" s="60" t="str">
        <f>VLOOKUP(C432,'FIE-licenties'!$B:$C,2,FALSE)</f>
        <v>FIE21012003001</v>
      </c>
      <c r="P432" s="56" t="str">
        <f>VLOOKUP(C432,Ranglijst!B:G,6,FALSE)</f>
        <v>Zaal Amsterdam Zuid</v>
      </c>
      <c r="Q432" s="56"/>
      <c r="R432" s="56" t="str">
        <f t="shared" si="34"/>
        <v>XXX</v>
      </c>
      <c r="S432" s="56">
        <f>IF(K432&lt;&gt;"",COUNTIF(aanmeldingen!D:D,schermers!K432),"")</f>
        <v>6</v>
      </c>
      <c r="T432" s="177" t="str">
        <f t="shared" ca="1" si="33"/>
        <v>&lt;18</v>
      </c>
      <c r="U432" s="175">
        <v>43369</v>
      </c>
      <c r="V432" s="78">
        <f ca="1">SUMIF(Scheidsbijdrage!B:B,schermers!C432,Scheidsbijdrage!P:P)</f>
        <v>0</v>
      </c>
      <c r="W432" s="175">
        <v>43369</v>
      </c>
    </row>
    <row r="433" spans="1:23" x14ac:dyDescent="0.2">
      <c r="A433" s="71">
        <f t="shared" si="32"/>
        <v>432</v>
      </c>
      <c r="B433" s="71" t="str">
        <f t="shared" si="30"/>
        <v>KennedyJuriaan</v>
      </c>
      <c r="C433" s="170">
        <f t="shared" si="31"/>
        <v>114427</v>
      </c>
      <c r="D433" s="171" t="s">
        <v>1916</v>
      </c>
      <c r="E433" s="171" t="s">
        <v>1920</v>
      </c>
      <c r="F433" s="171" t="s">
        <v>22</v>
      </c>
      <c r="G433" s="171" t="s">
        <v>26</v>
      </c>
      <c r="H433" s="171" t="s">
        <v>28</v>
      </c>
      <c r="I433" s="173">
        <v>33261</v>
      </c>
      <c r="J433" s="171" t="s">
        <v>408</v>
      </c>
      <c r="K433" s="59">
        <v>114427</v>
      </c>
      <c r="L433" s="171"/>
      <c r="M433" s="119" t="s">
        <v>2089</v>
      </c>
      <c r="N433" s="171"/>
      <c r="O433" s="60" t="str">
        <f>VLOOKUP(C433,'FIE-licenties'!$B:$C,2,FALSE)</f>
        <v>FIE23011991004</v>
      </c>
      <c r="P433" s="56" t="str">
        <f>VLOOKUP(C433,Ranglijst!B:G,6,FALSE)</f>
        <v>Zaal Amsterdam Zuid</v>
      </c>
      <c r="Q433" s="56"/>
      <c r="R433" s="56" t="str">
        <f t="shared" si="34"/>
        <v>XXX</v>
      </c>
      <c r="S433" s="56">
        <f>IF(K433&lt;&gt;"",COUNTIF(aanmeldingen!D:D,schermers!K433),"")</f>
        <v>1</v>
      </c>
      <c r="T433" s="177" t="str">
        <f t="shared" ca="1" si="33"/>
        <v>18+</v>
      </c>
      <c r="U433" s="175">
        <v>43369</v>
      </c>
      <c r="V433" s="78">
        <f ca="1">SUMIF(Scheidsbijdrage!B:B,schermers!C433,Scheidsbijdrage!P:P)</f>
        <v>0</v>
      </c>
      <c r="W433" s="175"/>
    </row>
    <row r="434" spans="1:23" x14ac:dyDescent="0.2">
      <c r="A434" s="71">
        <f t="shared" si="32"/>
        <v>433</v>
      </c>
      <c r="B434" s="71" t="str">
        <f t="shared" si="30"/>
        <v>KlingePascal</v>
      </c>
      <c r="C434" s="170">
        <f t="shared" si="31"/>
        <v>114428</v>
      </c>
      <c r="D434" s="171" t="s">
        <v>1917</v>
      </c>
      <c r="E434" s="171" t="s">
        <v>202</v>
      </c>
      <c r="F434" s="171" t="s">
        <v>22</v>
      </c>
      <c r="G434" s="171" t="s">
        <v>26</v>
      </c>
      <c r="H434" s="171" t="s">
        <v>28</v>
      </c>
      <c r="I434" s="173">
        <v>37760</v>
      </c>
      <c r="J434" s="171" t="s">
        <v>408</v>
      </c>
      <c r="K434" s="59">
        <v>114428</v>
      </c>
      <c r="L434" s="171"/>
      <c r="M434" s="119" t="s">
        <v>2090</v>
      </c>
      <c r="N434" s="171"/>
      <c r="O434" s="60" t="e">
        <f>VLOOKUP(C434,'FIE-licenties'!$B:$C,2,FALSE)</f>
        <v>#N/A</v>
      </c>
      <c r="P434" s="56" t="e">
        <f>VLOOKUP(C434,Ranglijst!B:G,6,FALSE)</f>
        <v>#N/A</v>
      </c>
      <c r="Q434" s="56"/>
      <c r="R434" s="56" t="str">
        <f t="shared" si="34"/>
        <v>---</v>
      </c>
      <c r="S434" s="56">
        <f>IF(K434&lt;&gt;"",COUNTIF(aanmeldingen!D:D,schermers!K434),"")</f>
        <v>0</v>
      </c>
      <c r="T434" s="177" t="str">
        <f t="shared" ca="1" si="33"/>
        <v>&lt;18</v>
      </c>
      <c r="U434" s="175"/>
      <c r="V434" s="78">
        <f ca="1">SUMIF(Scheidsbijdrage!B:B,schermers!C434,Scheidsbijdrage!P:P)</f>
        <v>0</v>
      </c>
      <c r="W434" s="175"/>
    </row>
    <row r="435" spans="1:23" x14ac:dyDescent="0.2">
      <c r="A435" s="71">
        <f t="shared" si="32"/>
        <v>434</v>
      </c>
      <c r="B435" s="71" t="str">
        <f t="shared" si="30"/>
        <v>KowalczykFynn</v>
      </c>
      <c r="C435" s="170">
        <f t="shared" si="31"/>
        <v>114299</v>
      </c>
      <c r="D435" s="171" t="s">
        <v>1921</v>
      </c>
      <c r="E435" s="171" t="s">
        <v>2101</v>
      </c>
      <c r="F435" s="171" t="s">
        <v>22</v>
      </c>
      <c r="G435" s="171" t="s">
        <v>26</v>
      </c>
      <c r="H435" s="171" t="s">
        <v>28</v>
      </c>
      <c r="I435" s="173">
        <v>37760</v>
      </c>
      <c r="J435" s="171" t="s">
        <v>433</v>
      </c>
      <c r="K435" s="59">
        <v>114299</v>
      </c>
      <c r="L435" s="171"/>
      <c r="M435" s="119" t="s">
        <v>1977</v>
      </c>
      <c r="N435" s="171"/>
      <c r="O435" s="60" t="str">
        <f>VLOOKUP(C435,'FIE-licenties'!$B:$C,2,FALSE)</f>
        <v>FIE01092002000</v>
      </c>
      <c r="P435" s="56" t="str">
        <f>VLOOKUP(C435,Ranglijst!B:G,6,FALSE)</f>
        <v>Schermcentrum Amsterdam</v>
      </c>
      <c r="Q435" s="56"/>
      <c r="R435" s="56" t="str">
        <f t="shared" si="34"/>
        <v>XXX</v>
      </c>
      <c r="S435" s="56">
        <f>IF(K435&lt;&gt;"",COUNTIF(aanmeldingen!D:D,schermers!K435),"")</f>
        <v>15</v>
      </c>
      <c r="T435" s="177" t="str">
        <f t="shared" ca="1" si="33"/>
        <v>&lt;18</v>
      </c>
      <c r="U435" s="175">
        <v>43369</v>
      </c>
      <c r="V435" s="78">
        <f ca="1">SUMIF(Scheidsbijdrage!B:B,schermers!C435,Scheidsbijdrage!P:P)</f>
        <v>1</v>
      </c>
      <c r="W435" s="175">
        <v>43369</v>
      </c>
    </row>
    <row r="436" spans="1:23" x14ac:dyDescent="0.2">
      <c r="A436" s="71">
        <f t="shared" si="32"/>
        <v>435</v>
      </c>
      <c r="B436" s="71" t="str">
        <f t="shared" si="30"/>
        <v>MaraczLaszlo</v>
      </c>
      <c r="C436" s="170">
        <f t="shared" si="31"/>
        <v>116695</v>
      </c>
      <c r="D436" s="171" t="s">
        <v>1924</v>
      </c>
      <c r="E436" s="171" t="s">
        <v>2215</v>
      </c>
      <c r="F436" s="171" t="s">
        <v>22</v>
      </c>
      <c r="G436" s="171" t="s">
        <v>26</v>
      </c>
      <c r="H436" s="171" t="s">
        <v>31</v>
      </c>
      <c r="I436" s="173">
        <v>22055</v>
      </c>
      <c r="J436" s="171" t="s">
        <v>433</v>
      </c>
      <c r="K436" s="59">
        <v>116695</v>
      </c>
      <c r="L436" s="171"/>
      <c r="M436" s="119" t="s">
        <v>1975</v>
      </c>
      <c r="N436" s="171"/>
      <c r="O436" s="60" t="str">
        <f>VLOOKUP(C436,'FIE-licenties'!$B:$C,2,FALSE)</f>
        <v>FIE19051960000</v>
      </c>
      <c r="P436" s="56" t="str">
        <f>VLOOKUP(C436,Ranglijst!B:G,6,FALSE)</f>
        <v>Schermcentrum Amsterdam</v>
      </c>
      <c r="Q436" s="56"/>
      <c r="R436" s="56" t="str">
        <f t="shared" si="34"/>
        <v>XXX</v>
      </c>
      <c r="S436" s="56">
        <f>IF(K436&lt;&gt;"",COUNTIF(aanmeldingen!D:D,schermers!K436),"")</f>
        <v>1</v>
      </c>
      <c r="T436" s="177" t="str">
        <f t="shared" ca="1" si="33"/>
        <v>18+</v>
      </c>
      <c r="U436" s="175">
        <v>43369</v>
      </c>
      <c r="V436" s="78">
        <f ca="1">SUMIF(Scheidsbijdrage!B:B,schermers!C436,Scheidsbijdrage!P:P)</f>
        <v>0</v>
      </c>
      <c r="W436" s="175"/>
    </row>
    <row r="437" spans="1:23" x14ac:dyDescent="0.2">
      <c r="A437" s="71">
        <f t="shared" si="32"/>
        <v>436</v>
      </c>
      <c r="B437" s="71" t="str">
        <f t="shared" si="30"/>
        <v>SnijderIvo</v>
      </c>
      <c r="C437" s="170">
        <f t="shared" si="31"/>
        <v>112948</v>
      </c>
      <c r="D437" s="171" t="s">
        <v>1926</v>
      </c>
      <c r="E437" s="171" t="s">
        <v>307</v>
      </c>
      <c r="F437" s="171" t="s">
        <v>22</v>
      </c>
      <c r="G437" s="171" t="s">
        <v>26</v>
      </c>
      <c r="H437" s="171" t="s">
        <v>28</v>
      </c>
      <c r="I437" s="173">
        <v>36607</v>
      </c>
      <c r="J437" s="171" t="s">
        <v>32</v>
      </c>
      <c r="K437" s="59">
        <v>112948</v>
      </c>
      <c r="L437" s="171"/>
      <c r="M437" s="119" t="s">
        <v>1974</v>
      </c>
      <c r="N437" s="171"/>
      <c r="O437" s="60" t="str">
        <f>VLOOKUP(C437,'FIE-licenties'!$B:$C,2,FALSE)</f>
        <v>FIE22032000000</v>
      </c>
      <c r="P437" s="56" t="str">
        <f>VLOOKUP(C437,Ranglijst!B:G,6,FALSE)</f>
        <v>HollandSchermen</v>
      </c>
      <c r="Q437" s="56"/>
      <c r="R437" s="56" t="str">
        <f t="shared" si="34"/>
        <v>XXX</v>
      </c>
      <c r="S437" s="56">
        <f>IF(K437&lt;&gt;"",COUNTIF(aanmeldingen!D:D,schermers!K437),"")</f>
        <v>3</v>
      </c>
      <c r="T437" s="177" t="str">
        <f t="shared" ca="1" si="33"/>
        <v>18+</v>
      </c>
      <c r="U437" s="175">
        <v>43369</v>
      </c>
      <c r="V437" s="78">
        <f ca="1">SUMIF(Scheidsbijdrage!B:B,schermers!C437,Scheidsbijdrage!P:P)</f>
        <v>0</v>
      </c>
      <c r="W437" s="175"/>
    </row>
    <row r="438" spans="1:23" x14ac:dyDescent="0.2">
      <c r="A438" s="71">
        <f t="shared" si="32"/>
        <v>437</v>
      </c>
      <c r="B438" s="71" t="str">
        <f t="shared" si="30"/>
        <v>Van der WalJasper</v>
      </c>
      <c r="C438" s="170">
        <f t="shared" si="31"/>
        <v>100382</v>
      </c>
      <c r="D438" s="171" t="s">
        <v>1928</v>
      </c>
      <c r="E438" s="171" t="s">
        <v>695</v>
      </c>
      <c r="F438" s="171" t="s">
        <v>22</v>
      </c>
      <c r="G438" s="171" t="s">
        <v>26</v>
      </c>
      <c r="H438" s="171" t="s">
        <v>28</v>
      </c>
      <c r="I438" s="173">
        <v>33874</v>
      </c>
      <c r="J438" s="171" t="s">
        <v>763</v>
      </c>
      <c r="K438" s="59">
        <v>100382</v>
      </c>
      <c r="L438" s="171"/>
      <c r="M438" s="171"/>
      <c r="N438" s="171"/>
      <c r="O438" s="60" t="e">
        <f>VLOOKUP(C438,'FIE-licenties'!$B:$C,2,FALSE)</f>
        <v>#N/A</v>
      </c>
      <c r="P438" s="56" t="e">
        <f>VLOOKUP(C438,Ranglijst!B:G,6,FALSE)</f>
        <v>#N/A</v>
      </c>
      <c r="Q438" s="56"/>
      <c r="R438" s="56" t="str">
        <f t="shared" si="34"/>
        <v>---</v>
      </c>
      <c r="S438" s="56">
        <f>IF(K438&lt;&gt;"",COUNTIF(aanmeldingen!D:D,schermers!K438),"")</f>
        <v>0</v>
      </c>
      <c r="T438" s="177" t="str">
        <f t="shared" ca="1" si="33"/>
        <v>18+</v>
      </c>
      <c r="U438" s="175"/>
      <c r="V438" s="78">
        <f ca="1">SUMIF(Scheidsbijdrage!B:B,schermers!C438,Scheidsbijdrage!P:P)</f>
        <v>0</v>
      </c>
      <c r="W438" s="175"/>
    </row>
    <row r="439" spans="1:23" x14ac:dyDescent="0.2">
      <c r="A439" s="71">
        <f t="shared" si="32"/>
        <v>438</v>
      </c>
      <c r="B439" s="71" t="str">
        <f t="shared" si="30"/>
        <v>FeltkampMare</v>
      </c>
      <c r="C439" s="170">
        <f t="shared" si="31"/>
        <v>113562</v>
      </c>
      <c r="D439" s="171" t="s">
        <v>2220</v>
      </c>
      <c r="E439" s="171" t="s">
        <v>1971</v>
      </c>
      <c r="F439" s="171" t="s">
        <v>22</v>
      </c>
      <c r="G439" s="171" t="s">
        <v>23</v>
      </c>
      <c r="H439" s="171" t="s">
        <v>28</v>
      </c>
      <c r="I439" s="173">
        <v>37523</v>
      </c>
      <c r="J439" s="171" t="s">
        <v>433</v>
      </c>
      <c r="K439" s="59">
        <v>113562</v>
      </c>
      <c r="L439" s="171"/>
      <c r="M439" s="171"/>
      <c r="N439" s="171"/>
      <c r="O439" s="60" t="e">
        <f>VLOOKUP(C439,'FIE-licenties'!$B:$C,2,FALSE)</f>
        <v>#N/A</v>
      </c>
      <c r="P439" s="56" t="str">
        <f>VLOOKUP(C439,Ranglijst!B:G,6,FALSE)</f>
        <v>Schermcentrum Amsterdam</v>
      </c>
      <c r="Q439" s="56"/>
      <c r="R439" s="56" t="str">
        <f t="shared" si="34"/>
        <v>XXX</v>
      </c>
      <c r="S439" s="56">
        <f>IF(K439&lt;&gt;"",COUNTIF(aanmeldingen!D:D,schermers!K439),"")</f>
        <v>0</v>
      </c>
      <c r="T439" s="177" t="str">
        <f t="shared" ca="1" si="33"/>
        <v>&lt;18</v>
      </c>
      <c r="U439" s="175"/>
      <c r="V439" s="78">
        <f ca="1">SUMIF(Scheidsbijdrage!B:B,schermers!C439,Scheidsbijdrage!P:P)</f>
        <v>0</v>
      </c>
      <c r="W439" s="175"/>
    </row>
    <row r="440" spans="1:23" x14ac:dyDescent="0.2">
      <c r="A440" s="71">
        <f t="shared" si="32"/>
        <v>439</v>
      </c>
      <c r="B440" s="71" t="str">
        <f t="shared" si="30"/>
        <v>Jans KohnekeMaria</v>
      </c>
      <c r="C440" s="170">
        <f t="shared" si="31"/>
        <v>112831</v>
      </c>
      <c r="D440" s="171" t="s">
        <v>1314</v>
      </c>
      <c r="E440" s="171" t="s">
        <v>1972</v>
      </c>
      <c r="F440" s="171" t="s">
        <v>22</v>
      </c>
      <c r="G440" s="171" t="s">
        <v>23</v>
      </c>
      <c r="H440" s="171" t="s">
        <v>28</v>
      </c>
      <c r="I440" s="173">
        <v>37632</v>
      </c>
      <c r="J440" s="171" t="s">
        <v>433</v>
      </c>
      <c r="K440" s="59">
        <v>112831</v>
      </c>
      <c r="L440" s="171"/>
      <c r="M440" s="171"/>
      <c r="N440" s="171"/>
      <c r="O440" s="60" t="str">
        <f>VLOOKUP(C440,'FIE-licenties'!$B:$C,2,FALSE)</f>
        <v>FIE03112003001</v>
      </c>
      <c r="P440" s="56" t="str">
        <f>VLOOKUP(C440,Ranglijst!B:G,6,FALSE)</f>
        <v>Schermcentrum Amsterdam</v>
      </c>
      <c r="Q440" s="56"/>
      <c r="R440" s="56" t="str">
        <f t="shared" si="34"/>
        <v>XXX</v>
      </c>
      <c r="S440" s="56">
        <f>IF(K440&lt;&gt;"",COUNTIF(aanmeldingen!D:D,schermers!K440),"")</f>
        <v>6</v>
      </c>
      <c r="T440" s="177" t="str">
        <f t="shared" ca="1" si="33"/>
        <v>&lt;18</v>
      </c>
      <c r="U440" s="175">
        <v>43369</v>
      </c>
      <c r="V440" s="78">
        <f ca="1">SUMIF(Scheidsbijdrage!B:B,schermers!C440,Scheidsbijdrage!P:P)</f>
        <v>0</v>
      </c>
      <c r="W440" s="175">
        <v>43369</v>
      </c>
    </row>
    <row r="441" spans="1:23" x14ac:dyDescent="0.2">
      <c r="A441" s="71">
        <f t="shared" si="32"/>
        <v>440</v>
      </c>
      <c r="B441" s="71" t="str">
        <f t="shared" si="30"/>
        <v>BezemerCharlotte</v>
      </c>
      <c r="C441" s="170">
        <f t="shared" si="31"/>
        <v>112674</v>
      </c>
      <c r="D441" s="171" t="s">
        <v>1978</v>
      </c>
      <c r="E441" s="171" t="s">
        <v>1979</v>
      </c>
      <c r="F441" s="171" t="s">
        <v>22</v>
      </c>
      <c r="G441" s="171" t="s">
        <v>23</v>
      </c>
      <c r="H441" s="171" t="s">
        <v>28</v>
      </c>
      <c r="I441" s="173">
        <v>37292</v>
      </c>
      <c r="J441" s="171" t="s">
        <v>453</v>
      </c>
      <c r="K441" s="59">
        <v>112674</v>
      </c>
      <c r="L441" s="171"/>
      <c r="M441" s="171"/>
      <c r="N441" s="171"/>
      <c r="O441" s="60" t="e">
        <f>VLOOKUP(C441,'FIE-licenties'!$B:$C,2,FALSE)</f>
        <v>#N/A</v>
      </c>
      <c r="P441" s="56" t="str">
        <f>VLOOKUP(C441,Ranglijst!B:G,6,FALSE)</f>
        <v>s.v. Ter Weer</v>
      </c>
      <c r="Q441" s="56"/>
      <c r="R441" s="56" t="str">
        <f t="shared" si="34"/>
        <v>XXX</v>
      </c>
      <c r="S441" s="56">
        <f>IF(K441&lt;&gt;"",COUNTIF(aanmeldingen!D:D,schermers!K441),"")</f>
        <v>0</v>
      </c>
      <c r="T441" s="177" t="str">
        <f t="shared" ca="1" si="33"/>
        <v>&lt;18</v>
      </c>
      <c r="U441" s="175"/>
      <c r="V441" s="78">
        <f ca="1">SUMIF(Scheidsbijdrage!B:B,schermers!C441,Scheidsbijdrage!P:P)</f>
        <v>0</v>
      </c>
      <c r="W441" s="175"/>
    </row>
    <row r="442" spans="1:23" x14ac:dyDescent="0.2">
      <c r="A442" s="71">
        <f t="shared" si="32"/>
        <v>441</v>
      </c>
      <c r="B442" s="71" t="str">
        <f t="shared" si="30"/>
        <v>SlumanPatrick</v>
      </c>
      <c r="C442" s="170">
        <f t="shared" si="31"/>
        <v>113347</v>
      </c>
      <c r="D442" s="171" t="s">
        <v>2085</v>
      </c>
      <c r="E442" s="171" t="s">
        <v>432</v>
      </c>
      <c r="F442" s="171" t="s">
        <v>22</v>
      </c>
      <c r="G442" s="171" t="s">
        <v>26</v>
      </c>
      <c r="H442" s="171" t="s">
        <v>28</v>
      </c>
      <c r="I442" s="173">
        <v>37813</v>
      </c>
      <c r="J442" s="171" t="s">
        <v>32</v>
      </c>
      <c r="K442" s="59">
        <v>113347</v>
      </c>
      <c r="L442" s="171"/>
      <c r="M442" s="171"/>
      <c r="N442" s="171"/>
      <c r="O442" s="60" t="str">
        <f>VLOOKUP(C442,'FIE-licenties'!$B:$C,2,FALSE)</f>
        <v>FIE11072003000</v>
      </c>
      <c r="P442" s="56" t="str">
        <f>VLOOKUP(C442,Ranglijst!B:G,6,FALSE)</f>
        <v>HollandSchermen</v>
      </c>
      <c r="Q442" s="56"/>
      <c r="R442" s="56" t="str">
        <f t="shared" si="34"/>
        <v>XXX</v>
      </c>
      <c r="S442" s="56">
        <f>IF(K442&lt;&gt;"",COUNTIF(aanmeldingen!D:D,schermers!K442),"")</f>
        <v>9</v>
      </c>
      <c r="T442" s="177" t="str">
        <f t="shared" ca="1" si="33"/>
        <v>&lt;18</v>
      </c>
      <c r="U442" s="175">
        <v>43369</v>
      </c>
      <c r="V442" s="78">
        <f ca="1">SUMIF(Scheidsbijdrage!B:B,schermers!C442,Scheidsbijdrage!P:P)</f>
        <v>1</v>
      </c>
      <c r="W442" s="175">
        <v>43369</v>
      </c>
    </row>
    <row r="443" spans="1:23" x14ac:dyDescent="0.2">
      <c r="A443" s="71">
        <f t="shared" si="32"/>
        <v>442</v>
      </c>
      <c r="B443" s="71" t="str">
        <f t="shared" ref="B443:B500" si="35">D443&amp;E443</f>
        <v>KosterTessa</v>
      </c>
      <c r="C443" s="170">
        <f t="shared" ref="C443:C500" si="36">K443</f>
        <v>115309</v>
      </c>
      <c r="D443" s="171" t="s">
        <v>2086</v>
      </c>
      <c r="E443" s="171" t="s">
        <v>2087</v>
      </c>
      <c r="F443" s="171" t="s">
        <v>22</v>
      </c>
      <c r="G443" s="171" t="s">
        <v>23</v>
      </c>
      <c r="H443" s="171" t="s">
        <v>28</v>
      </c>
      <c r="I443" s="173">
        <v>38011</v>
      </c>
      <c r="J443" s="171" t="s">
        <v>433</v>
      </c>
      <c r="K443" s="59">
        <v>115309</v>
      </c>
      <c r="L443" s="171"/>
      <c r="M443" s="171"/>
      <c r="N443" s="171"/>
      <c r="O443" s="60" t="str">
        <f>VLOOKUP(C443,'FIE-licenties'!$B:$C,2,FALSE)</f>
        <v>FIE25012004000</v>
      </c>
      <c r="P443" s="56" t="str">
        <f>VLOOKUP(C443,Ranglijst!B:G,6,FALSE)</f>
        <v>Schermcentrum Amsterdam</v>
      </c>
      <c r="Q443" s="56"/>
      <c r="R443" s="56" t="str">
        <f t="shared" si="34"/>
        <v>XXX</v>
      </c>
      <c r="S443" s="56">
        <f>IF(K443&lt;&gt;"",COUNTIF(aanmeldingen!D:D,schermers!K443),"")</f>
        <v>16</v>
      </c>
      <c r="T443" s="177" t="str">
        <f t="shared" ca="1" si="33"/>
        <v>&lt;18</v>
      </c>
      <c r="U443" s="175">
        <v>43369</v>
      </c>
      <c r="V443" s="78">
        <f ca="1">SUMIF(Scheidsbijdrage!B:B,schermers!C443,Scheidsbijdrage!P:P)</f>
        <v>2</v>
      </c>
      <c r="W443" s="175">
        <v>43369</v>
      </c>
    </row>
    <row r="444" spans="1:23" x14ac:dyDescent="0.2">
      <c r="A444" s="71">
        <f t="shared" si="32"/>
        <v>443</v>
      </c>
      <c r="B444" s="71" t="str">
        <f t="shared" si="35"/>
        <v>WanyamaSam</v>
      </c>
      <c r="C444" s="170">
        <f t="shared" si="36"/>
        <v>114877</v>
      </c>
      <c r="D444" s="171" t="s">
        <v>2093</v>
      </c>
      <c r="E444" s="171" t="s">
        <v>181</v>
      </c>
      <c r="F444" s="171" t="s">
        <v>22</v>
      </c>
      <c r="G444" s="171" t="s">
        <v>26</v>
      </c>
      <c r="H444" s="171" t="s">
        <v>28</v>
      </c>
      <c r="I444" s="173">
        <v>38038</v>
      </c>
      <c r="J444" s="171" t="s">
        <v>32</v>
      </c>
      <c r="K444" s="59">
        <v>114877</v>
      </c>
      <c r="L444" s="171"/>
      <c r="M444" s="171"/>
      <c r="N444" s="171"/>
      <c r="O444" s="60" t="e">
        <f>VLOOKUP(C444,'FIE-licenties'!$B:$C,2,FALSE)</f>
        <v>#N/A</v>
      </c>
      <c r="P444" s="56" t="str">
        <f>VLOOKUP(C444,Ranglijst!B:G,6,FALSE)</f>
        <v>HollandSchermen</v>
      </c>
      <c r="Q444" s="56"/>
      <c r="R444" s="56" t="str">
        <f t="shared" si="34"/>
        <v>XXX</v>
      </c>
      <c r="S444" s="56">
        <f>IF(K444&lt;&gt;"",COUNTIF(aanmeldingen!D:D,schermers!K444),"")</f>
        <v>13</v>
      </c>
      <c r="T444" s="177" t="str">
        <f t="shared" ca="1" si="33"/>
        <v>&lt;18</v>
      </c>
      <c r="U444" s="175"/>
      <c r="V444" s="78">
        <f ca="1">SUMIF(Scheidsbijdrage!B:B,schermers!C444,Scheidsbijdrage!P:P)</f>
        <v>1</v>
      </c>
      <c r="W444" s="175">
        <v>43369</v>
      </c>
    </row>
    <row r="445" spans="1:23" x14ac:dyDescent="0.2">
      <c r="A445" s="71">
        <f t="shared" si="32"/>
        <v>444</v>
      </c>
      <c r="B445" s="71" t="str">
        <f t="shared" si="35"/>
        <v>De JongNighel</v>
      </c>
      <c r="C445" s="170">
        <f t="shared" si="36"/>
        <v>114875</v>
      </c>
      <c r="D445" s="171" t="s">
        <v>919</v>
      </c>
      <c r="E445" s="171" t="s">
        <v>2094</v>
      </c>
      <c r="F445" s="171" t="s">
        <v>22</v>
      </c>
      <c r="G445" s="171" t="s">
        <v>26</v>
      </c>
      <c r="H445" s="171" t="s">
        <v>28</v>
      </c>
      <c r="I445" s="173">
        <v>37664</v>
      </c>
      <c r="J445" s="171" t="s">
        <v>32</v>
      </c>
      <c r="K445" s="59">
        <v>114875</v>
      </c>
      <c r="L445" s="171"/>
      <c r="M445" s="171"/>
      <c r="N445" s="171"/>
      <c r="O445" s="60" t="str">
        <f>VLOOKUP(C445,'FIE-licenties'!$B:$C,2,FALSE)</f>
        <v>FIE12022003000</v>
      </c>
      <c r="P445" s="56" t="str">
        <f>VLOOKUP(C445,Ranglijst!B:G,6,FALSE)</f>
        <v>HollandSchermen</v>
      </c>
      <c r="Q445" s="56"/>
      <c r="R445" s="56" t="str">
        <f t="shared" si="34"/>
        <v>XXX</v>
      </c>
      <c r="S445" s="56">
        <f>IF(K445&lt;&gt;"",COUNTIF(aanmeldingen!D:D,schermers!K445),"")</f>
        <v>11</v>
      </c>
      <c r="T445" s="177" t="str">
        <f t="shared" ca="1" si="33"/>
        <v>&lt;18</v>
      </c>
      <c r="U445" s="175">
        <v>43369</v>
      </c>
      <c r="V445" s="78">
        <f ca="1">SUMIF(Scheidsbijdrage!B:B,schermers!C445,Scheidsbijdrage!P:P)</f>
        <v>1</v>
      </c>
      <c r="W445" s="175">
        <v>43369</v>
      </c>
    </row>
    <row r="446" spans="1:23" x14ac:dyDescent="0.2">
      <c r="A446" s="71">
        <f t="shared" si="32"/>
        <v>445</v>
      </c>
      <c r="B446" s="71" t="str">
        <f t="shared" si="35"/>
        <v>WaletKoen</v>
      </c>
      <c r="C446" s="170">
        <f t="shared" si="36"/>
        <v>113453</v>
      </c>
      <c r="D446" s="171" t="s">
        <v>2098</v>
      </c>
      <c r="E446" s="171" t="s">
        <v>305</v>
      </c>
      <c r="F446" s="171" t="s">
        <v>22</v>
      </c>
      <c r="G446" s="171" t="s">
        <v>26</v>
      </c>
      <c r="H446" s="171" t="s">
        <v>28</v>
      </c>
      <c r="I446" s="173">
        <v>38016</v>
      </c>
      <c r="J446" s="171" t="s">
        <v>2099</v>
      </c>
      <c r="K446" s="59">
        <v>113453</v>
      </c>
      <c r="L446" s="171"/>
      <c r="M446" s="171"/>
      <c r="N446" s="171"/>
      <c r="O446" s="60" t="e">
        <f>VLOOKUP(C446,'FIE-licenties'!$B:$C,2,FALSE)</f>
        <v>#N/A</v>
      </c>
      <c r="P446" s="56" t="str">
        <f>VLOOKUP(C446,Ranglijst!B:G,6,FALSE)</f>
        <v>s.v. Tréville</v>
      </c>
      <c r="Q446" s="56"/>
      <c r="R446" s="56" t="str">
        <f t="shared" si="34"/>
        <v>XXX</v>
      </c>
      <c r="S446" s="56">
        <f>IF(K446&lt;&gt;"",COUNTIF(aanmeldingen!D:D,schermers!K446),"")</f>
        <v>11</v>
      </c>
      <c r="T446" s="177" t="str">
        <f t="shared" ca="1" si="33"/>
        <v>&lt;18</v>
      </c>
      <c r="U446" s="175"/>
      <c r="V446" s="78">
        <f ca="1">SUMIF(Scheidsbijdrage!B:B,schermers!C446,Scheidsbijdrage!P:P)</f>
        <v>1</v>
      </c>
      <c r="W446" s="175">
        <v>43369</v>
      </c>
    </row>
    <row r="447" spans="1:23" x14ac:dyDescent="0.2">
      <c r="A447" s="71">
        <f t="shared" si="32"/>
        <v>446</v>
      </c>
      <c r="B447" s="71" t="str">
        <f t="shared" si="35"/>
        <v>NawarSuhayl</v>
      </c>
      <c r="C447" s="170">
        <f t="shared" si="36"/>
        <v>114851</v>
      </c>
      <c r="D447" s="171" t="s">
        <v>1112</v>
      </c>
      <c r="E447" s="171" t="s">
        <v>2104</v>
      </c>
      <c r="F447" s="171" t="s">
        <v>22</v>
      </c>
      <c r="G447" s="171" t="s">
        <v>26</v>
      </c>
      <c r="H447" s="171" t="s">
        <v>28</v>
      </c>
      <c r="I447" s="173">
        <v>37997</v>
      </c>
      <c r="J447" s="171" t="s">
        <v>433</v>
      </c>
      <c r="K447" s="59">
        <v>114851</v>
      </c>
      <c r="L447" s="171"/>
      <c r="M447" s="171"/>
      <c r="N447" s="171"/>
      <c r="O447" s="60" t="str">
        <f>VLOOKUP(C447,'FIE-licenties'!$B:$C,2,FALSE)</f>
        <v>FIE11012004000</v>
      </c>
      <c r="P447" s="56" t="str">
        <f>VLOOKUP(C447,Ranglijst!B:G,6,FALSE)</f>
        <v>Schermcentrum Amsterdam</v>
      </c>
      <c r="Q447" s="56"/>
      <c r="R447" s="56" t="str">
        <f t="shared" si="34"/>
        <v>XXX</v>
      </c>
      <c r="S447" s="56">
        <f>IF(K447&lt;&gt;"",COUNTIF(aanmeldingen!D:D,schermers!K447),"")</f>
        <v>17</v>
      </c>
      <c r="T447" s="177" t="str">
        <f t="shared" ca="1" si="33"/>
        <v>&lt;18</v>
      </c>
      <c r="U447" s="175">
        <v>43369</v>
      </c>
      <c r="V447" s="78">
        <f ca="1">SUMIF(Scheidsbijdrage!B:B,schermers!C447,Scheidsbijdrage!P:P)</f>
        <v>1</v>
      </c>
      <c r="W447" s="175">
        <v>43369</v>
      </c>
    </row>
    <row r="448" spans="1:23" x14ac:dyDescent="0.2">
      <c r="A448" s="71">
        <f t="shared" si="32"/>
        <v>447</v>
      </c>
      <c r="B448" s="71" t="str">
        <f t="shared" si="35"/>
        <v>Van LaereFleur</v>
      </c>
      <c r="C448" s="170">
        <f t="shared" si="36"/>
        <v>115822</v>
      </c>
      <c r="D448" s="171" t="s">
        <v>2106</v>
      </c>
      <c r="E448" s="171" t="s">
        <v>2105</v>
      </c>
      <c r="F448" s="171" t="s">
        <v>22</v>
      </c>
      <c r="G448" s="171" t="s">
        <v>23</v>
      </c>
      <c r="H448" s="171" t="s">
        <v>31</v>
      </c>
      <c r="I448" s="173">
        <v>38229</v>
      </c>
      <c r="J448" s="171" t="s">
        <v>433</v>
      </c>
      <c r="K448" s="59">
        <v>115822</v>
      </c>
      <c r="L448" s="171"/>
      <c r="M448" s="171"/>
      <c r="N448" s="171"/>
      <c r="O448" s="60" t="e">
        <f>VLOOKUP(C448,'FIE-licenties'!$B:$C,2,FALSE)</f>
        <v>#N/A</v>
      </c>
      <c r="P448" s="56" t="str">
        <f>VLOOKUP(C448,Ranglijst!B:G,6,FALSE)</f>
        <v>Schermcentrum Amsterdam</v>
      </c>
      <c r="Q448" s="56"/>
      <c r="R448" s="56" t="str">
        <f t="shared" si="34"/>
        <v>XXX</v>
      </c>
      <c r="S448" s="56">
        <f>IF(K448&lt;&gt;"",COUNTIF(aanmeldingen!D:D,schermers!K448),"")</f>
        <v>6</v>
      </c>
      <c r="T448" s="177" t="str">
        <f t="shared" ca="1" si="33"/>
        <v>&lt;18</v>
      </c>
      <c r="U448" s="175"/>
      <c r="V448" s="78">
        <f ca="1">SUMIF(Scheidsbijdrage!B:B,schermers!C448,Scheidsbijdrage!P:P)</f>
        <v>0</v>
      </c>
      <c r="W448" s="175">
        <v>43369</v>
      </c>
    </row>
    <row r="449" spans="1:23" ht="15" x14ac:dyDescent="0.25">
      <c r="A449" s="71">
        <f t="shared" si="32"/>
        <v>448</v>
      </c>
      <c r="B449" s="71" t="str">
        <f t="shared" si="35"/>
        <v>RoubailoNiels</v>
      </c>
      <c r="C449" s="170">
        <f t="shared" si="36"/>
        <v>117222</v>
      </c>
      <c r="D449" s="171" t="s">
        <v>2173</v>
      </c>
      <c r="E449" s="171" t="s">
        <v>978</v>
      </c>
      <c r="F449" s="171" t="s">
        <v>22</v>
      </c>
      <c r="G449" s="171" t="s">
        <v>26</v>
      </c>
      <c r="H449" s="171" t="s">
        <v>24</v>
      </c>
      <c r="I449" s="173">
        <v>37929</v>
      </c>
      <c r="J449" s="171" t="s">
        <v>886</v>
      </c>
      <c r="K449" s="59">
        <v>117222</v>
      </c>
      <c r="L449" s="171"/>
      <c r="M449" s="183" t="s">
        <v>2253</v>
      </c>
      <c r="N449" s="171"/>
      <c r="O449" s="60" t="e">
        <f>VLOOKUP(C449,'FIE-licenties'!$B:$C,2,FALSE)</f>
        <v>#N/A</v>
      </c>
      <c r="P449" s="56" t="str">
        <f>VLOOKUP(C449,Ranglijst!B:G,6,FALSE)</f>
        <v>s.v. Robbschermen</v>
      </c>
      <c r="Q449" s="56"/>
      <c r="R449" s="56" t="str">
        <f t="shared" si="34"/>
        <v>XXX</v>
      </c>
      <c r="S449" s="56">
        <f>IF(K449&lt;&gt;"",COUNTIF(aanmeldingen!D:D,schermers!K449),"")</f>
        <v>20</v>
      </c>
      <c r="T449" s="177" t="str">
        <f t="shared" ca="1" si="33"/>
        <v>&lt;18</v>
      </c>
      <c r="U449" s="174"/>
      <c r="V449" s="78">
        <f ca="1">SUMIF(Scheidsbijdrage!B:B,schermers!C449,Scheidsbijdrage!P:P)</f>
        <v>5</v>
      </c>
      <c r="W449" s="175">
        <v>43369</v>
      </c>
    </row>
    <row r="450" spans="1:23" x14ac:dyDescent="0.2">
      <c r="A450" s="71">
        <f t="shared" si="32"/>
        <v>449</v>
      </c>
      <c r="B450" s="71" t="str">
        <f t="shared" si="35"/>
        <v>Van RooijKevin</v>
      </c>
      <c r="C450" s="170">
        <f t="shared" si="36"/>
        <v>114922</v>
      </c>
      <c r="D450" s="171" t="s">
        <v>2178</v>
      </c>
      <c r="E450" s="171" t="s">
        <v>2180</v>
      </c>
      <c r="F450" s="171" t="s">
        <v>22</v>
      </c>
      <c r="G450" s="171" t="s">
        <v>26</v>
      </c>
      <c r="H450" s="171" t="s">
        <v>24</v>
      </c>
      <c r="I450" s="173">
        <v>37453</v>
      </c>
      <c r="J450" s="171" t="s">
        <v>750</v>
      </c>
      <c r="K450" s="59">
        <v>114922</v>
      </c>
      <c r="L450" s="171"/>
      <c r="M450" s="171"/>
      <c r="N450" s="171"/>
      <c r="O450" s="60" t="e">
        <f>VLOOKUP(C450,'FIE-licenties'!$B:$C,2,FALSE)</f>
        <v>#N/A</v>
      </c>
      <c r="P450" s="56" t="str">
        <f>VLOOKUP(C450,Ranglijst!B:G,6,FALSE)</f>
        <v>Schermclub Den Bosch</v>
      </c>
      <c r="Q450" s="56"/>
      <c r="R450" s="56" t="str">
        <f t="shared" si="34"/>
        <v>XXX</v>
      </c>
      <c r="S450" s="56">
        <f>IF(K450&lt;&gt;"",COUNTIF(aanmeldingen!D:D,schermers!K450),"")</f>
        <v>3</v>
      </c>
      <c r="T450" s="177" t="str">
        <f t="shared" ca="1" si="33"/>
        <v>&lt;18</v>
      </c>
      <c r="U450" s="175"/>
      <c r="V450" s="78">
        <f ca="1">SUMIF(Scheidsbijdrage!B:B,schermers!C450,Scheidsbijdrage!P:P)</f>
        <v>1</v>
      </c>
      <c r="W450" s="175"/>
    </row>
    <row r="451" spans="1:23" x14ac:dyDescent="0.2">
      <c r="A451" s="71">
        <f t="shared" ref="A451:A514" si="37">A450+1</f>
        <v>450</v>
      </c>
      <c r="B451" s="71" t="str">
        <f t="shared" si="35"/>
        <v>MartensThomas</v>
      </c>
      <c r="C451" s="170">
        <f t="shared" si="36"/>
        <v>114044</v>
      </c>
      <c r="D451" s="171" t="s">
        <v>2179</v>
      </c>
      <c r="E451" s="171" t="s">
        <v>1319</v>
      </c>
      <c r="F451" s="171" t="s">
        <v>22</v>
      </c>
      <c r="G451" s="171" t="s">
        <v>26</v>
      </c>
      <c r="H451" s="171" t="s">
        <v>24</v>
      </c>
      <c r="I451" s="173">
        <v>37663</v>
      </c>
      <c r="J451" s="171" t="s">
        <v>750</v>
      </c>
      <c r="K451" s="59">
        <v>114044</v>
      </c>
      <c r="L451" s="171"/>
      <c r="M451" s="171"/>
      <c r="N451" s="171"/>
      <c r="O451" s="60" t="e">
        <f>VLOOKUP(C451,'FIE-licenties'!$B:$C,2,FALSE)</f>
        <v>#N/A</v>
      </c>
      <c r="P451" s="56" t="str">
        <f>VLOOKUP(C451,Ranglijst!B:G,6,FALSE)</f>
        <v>Schermclub Den Bosch</v>
      </c>
      <c r="Q451" s="56"/>
      <c r="R451" s="56" t="str">
        <f t="shared" si="34"/>
        <v>XXX</v>
      </c>
      <c r="S451" s="56">
        <f>IF(K451&lt;&gt;"",COUNTIF(aanmeldingen!D:D,schermers!K451),"")</f>
        <v>2</v>
      </c>
      <c r="T451" s="177" t="str">
        <f t="shared" ref="T451:T500" ca="1" si="38">IF($T$1&gt;I451,"18+","&lt;18")</f>
        <v>&lt;18</v>
      </c>
      <c r="U451" s="175"/>
      <c r="V451" s="78">
        <f ca="1">SUMIF(Scheidsbijdrage!B:B,schermers!C451,Scheidsbijdrage!P:P)</f>
        <v>1</v>
      </c>
      <c r="W451" s="175"/>
    </row>
    <row r="452" spans="1:23" x14ac:dyDescent="0.2">
      <c r="A452" s="71">
        <f t="shared" si="37"/>
        <v>451</v>
      </c>
      <c r="B452" s="71" t="str">
        <f t="shared" si="35"/>
        <v>WarremanDaan</v>
      </c>
      <c r="C452" s="170">
        <f t="shared" si="36"/>
        <v>115371</v>
      </c>
      <c r="D452" s="171" t="s">
        <v>2184</v>
      </c>
      <c r="E452" s="171" t="s">
        <v>274</v>
      </c>
      <c r="F452" s="171" t="s">
        <v>22</v>
      </c>
      <c r="G452" s="171" t="s">
        <v>26</v>
      </c>
      <c r="H452" s="171" t="s">
        <v>24</v>
      </c>
      <c r="I452" s="173">
        <v>38206</v>
      </c>
      <c r="J452" s="171" t="s">
        <v>886</v>
      </c>
      <c r="K452" s="59">
        <v>115371</v>
      </c>
      <c r="L452" s="171"/>
      <c r="M452" s="171"/>
      <c r="N452" s="171"/>
      <c r="O452" s="60" t="e">
        <f>VLOOKUP(C452,'FIE-licenties'!$B:$C,2,FALSE)</f>
        <v>#N/A</v>
      </c>
      <c r="P452" s="56" t="str">
        <f>VLOOKUP(C452,Ranglijst!B:G,6,FALSE)</f>
        <v>s.v. Robbschermen</v>
      </c>
      <c r="Q452" s="56"/>
      <c r="R452" s="56" t="str">
        <f t="shared" si="34"/>
        <v>XXX</v>
      </c>
      <c r="S452" s="56">
        <f>IF(K452&lt;&gt;"",COUNTIF(aanmeldingen!D:D,schermers!K452),"")</f>
        <v>3</v>
      </c>
      <c r="T452" s="177" t="str">
        <f t="shared" ca="1" si="38"/>
        <v>&lt;18</v>
      </c>
      <c r="U452" s="175"/>
      <c r="V452" s="78">
        <f ca="1">SUMIF(Scheidsbijdrage!B:B,schermers!C452,Scheidsbijdrage!P:P)</f>
        <v>2</v>
      </c>
      <c r="W452" s="175"/>
    </row>
    <row r="453" spans="1:23" x14ac:dyDescent="0.2">
      <c r="A453" s="71">
        <f t="shared" si="37"/>
        <v>452</v>
      </c>
      <c r="B453" s="71" t="str">
        <f t="shared" si="35"/>
        <v>KardolKlaartje</v>
      </c>
      <c r="C453" s="170">
        <f t="shared" si="36"/>
        <v>116069</v>
      </c>
      <c r="D453" s="171" t="s">
        <v>2218</v>
      </c>
      <c r="E453" s="171" t="s">
        <v>2219</v>
      </c>
      <c r="F453" s="171" t="s">
        <v>22</v>
      </c>
      <c r="G453" s="171" t="s">
        <v>23</v>
      </c>
      <c r="H453" s="171" t="s">
        <v>24</v>
      </c>
      <c r="I453" s="173">
        <v>38163</v>
      </c>
      <c r="J453" s="171" t="s">
        <v>886</v>
      </c>
      <c r="K453" s="59">
        <v>116069</v>
      </c>
      <c r="L453" s="171"/>
      <c r="M453" s="171"/>
      <c r="N453" s="171"/>
      <c r="O453" s="60" t="e">
        <f>VLOOKUP(C453,'FIE-licenties'!$B:$C,2,FALSE)</f>
        <v>#N/A</v>
      </c>
      <c r="P453" s="56" t="str">
        <f>VLOOKUP(C453,Ranglijst!B:G,6,FALSE)</f>
        <v>s.v. Robbschermen</v>
      </c>
      <c r="Q453" s="56"/>
      <c r="R453" s="56" t="str">
        <f t="shared" si="34"/>
        <v>XXX</v>
      </c>
      <c r="S453" s="56">
        <f>IF(K453&lt;&gt;"",COUNTIF(aanmeldingen!D:D,schermers!K453),"")</f>
        <v>1</v>
      </c>
      <c r="T453" s="177" t="str">
        <f t="shared" ca="1" si="38"/>
        <v>&lt;18</v>
      </c>
      <c r="U453" s="175"/>
      <c r="V453" s="78">
        <f ca="1">SUMIF(Scheidsbijdrage!B:B,schermers!C453,Scheidsbijdrage!P:P)</f>
        <v>0</v>
      </c>
      <c r="W453" s="175"/>
    </row>
    <row r="454" spans="1:23" x14ac:dyDescent="0.2">
      <c r="A454" s="71">
        <f t="shared" si="37"/>
        <v>453</v>
      </c>
      <c r="B454" s="71" t="str">
        <f t="shared" si="35"/>
        <v>Butin BikNathan</v>
      </c>
      <c r="C454" s="170">
        <f t="shared" si="36"/>
        <v>115200</v>
      </c>
      <c r="D454" s="171" t="s">
        <v>1075</v>
      </c>
      <c r="E454" s="171" t="s">
        <v>219</v>
      </c>
      <c r="F454" s="171" t="s">
        <v>22</v>
      </c>
      <c r="G454" s="171" t="s">
        <v>26</v>
      </c>
      <c r="H454" s="171" t="s">
        <v>31</v>
      </c>
      <c r="I454" s="173">
        <v>38465</v>
      </c>
      <c r="J454" s="171" t="s">
        <v>125</v>
      </c>
      <c r="K454" s="59">
        <v>115200</v>
      </c>
      <c r="L454" s="171"/>
      <c r="M454" s="171"/>
      <c r="N454" s="171"/>
      <c r="O454" s="60" t="e">
        <f>VLOOKUP(C454,'FIE-licenties'!$B:$C,2,FALSE)</f>
        <v>#N/A</v>
      </c>
      <c r="P454" s="56" t="str">
        <f>VLOOKUP(C454,Ranglijst!B:G,6,FALSE)</f>
        <v>s.v. Beau Geste</v>
      </c>
      <c r="Q454" s="56"/>
      <c r="R454" s="56" t="str">
        <f t="shared" si="34"/>
        <v>XXX</v>
      </c>
      <c r="S454" s="56">
        <f>IF(K454&lt;&gt;"",COUNTIF(aanmeldingen!D:D,schermers!K454),"")</f>
        <v>5</v>
      </c>
      <c r="T454" s="177" t="str">
        <f t="shared" ca="1" si="38"/>
        <v>&lt;18</v>
      </c>
      <c r="U454" s="175"/>
      <c r="V454" s="78">
        <f ca="1">SUMIF(Scheidsbijdrage!B:B,schermers!C454,Scheidsbijdrage!P:P)</f>
        <v>0</v>
      </c>
      <c r="W454" s="175">
        <v>43369</v>
      </c>
    </row>
    <row r="455" spans="1:23" x14ac:dyDescent="0.2">
      <c r="A455" s="71">
        <f t="shared" si="37"/>
        <v>454</v>
      </c>
      <c r="B455" s="71" t="str">
        <f t="shared" si="35"/>
        <v>WaasdorpRyan</v>
      </c>
      <c r="C455" s="170">
        <f t="shared" si="36"/>
        <v>117116</v>
      </c>
      <c r="D455" s="171" t="s">
        <v>2222</v>
      </c>
      <c r="E455" s="171" t="s">
        <v>646</v>
      </c>
      <c r="F455" s="171" t="s">
        <v>22</v>
      </c>
      <c r="G455" s="171" t="s">
        <v>26</v>
      </c>
      <c r="H455" s="171" t="s">
        <v>31</v>
      </c>
      <c r="I455" s="173">
        <v>38307</v>
      </c>
      <c r="J455" s="171" t="s">
        <v>125</v>
      </c>
      <c r="K455" s="59">
        <v>117116</v>
      </c>
      <c r="L455" s="171"/>
      <c r="M455" s="171"/>
      <c r="N455" s="171"/>
      <c r="O455" s="60" t="e">
        <f>VLOOKUP(C455,'FIE-licenties'!$B:$C,2,FALSE)</f>
        <v>#N/A</v>
      </c>
      <c r="P455" s="56" t="str">
        <f>VLOOKUP(C455,Ranglijst!B:G,6,FALSE)</f>
        <v>Schermcentrum Amsterdam</v>
      </c>
      <c r="Q455" s="56"/>
      <c r="R455" s="56" t="str">
        <f t="shared" si="34"/>
        <v>XXX</v>
      </c>
      <c r="S455" s="56">
        <f>IF(K455&lt;&gt;"",COUNTIF(aanmeldingen!D:D,schermers!K455),"")</f>
        <v>4</v>
      </c>
      <c r="T455" s="177" t="str">
        <f t="shared" ca="1" si="38"/>
        <v>&lt;18</v>
      </c>
      <c r="U455" s="175"/>
      <c r="V455" s="78">
        <f ca="1">SUMIF(Scheidsbijdrage!B:B,schermers!C455,Scheidsbijdrage!P:P)</f>
        <v>0</v>
      </c>
      <c r="W455" s="175">
        <v>43369</v>
      </c>
    </row>
    <row r="456" spans="1:23" x14ac:dyDescent="0.2">
      <c r="A456" s="71">
        <f t="shared" si="37"/>
        <v>455</v>
      </c>
      <c r="B456" s="71" t="str">
        <f t="shared" si="35"/>
        <v>NahrChantal</v>
      </c>
      <c r="C456" s="170">
        <f t="shared" si="36"/>
        <v>115367</v>
      </c>
      <c r="D456" s="171" t="s">
        <v>2254</v>
      </c>
      <c r="E456" s="171" t="s">
        <v>1748</v>
      </c>
      <c r="F456" s="171" t="s">
        <v>22</v>
      </c>
      <c r="G456" s="171" t="s">
        <v>23</v>
      </c>
      <c r="H456" s="171" t="s">
        <v>24</v>
      </c>
      <c r="I456" s="173">
        <v>34860</v>
      </c>
      <c r="J456" s="171" t="s">
        <v>750</v>
      </c>
      <c r="K456" s="59">
        <v>115367</v>
      </c>
      <c r="L456" s="171"/>
      <c r="M456" s="171"/>
      <c r="N456" s="171"/>
      <c r="O456" s="60" t="str">
        <f>VLOOKUP(C456,'FIE-licenties'!$B:$C,2,FALSE)</f>
        <v>FIE10061995003</v>
      </c>
      <c r="P456" s="56" t="str">
        <f>VLOOKUP(C456,Ranglijst!B:G,6,FALSE)</f>
        <v>Schermclub Den Bosch</v>
      </c>
      <c r="Q456" s="56"/>
      <c r="R456" s="56" t="str">
        <f t="shared" si="34"/>
        <v>XXX</v>
      </c>
      <c r="S456" s="56">
        <f>IF(K456&lt;&gt;"",COUNTIF(aanmeldingen!D:D,schermers!K456),"")</f>
        <v>1</v>
      </c>
      <c r="T456" s="177" t="str">
        <f t="shared" ca="1" si="38"/>
        <v>18+</v>
      </c>
      <c r="U456" s="175">
        <v>43369</v>
      </c>
      <c r="V456" s="78">
        <f ca="1">SUMIF(Scheidsbijdrage!B:B,schermers!C456,Scheidsbijdrage!P:P)</f>
        <v>0</v>
      </c>
      <c r="W456" s="175"/>
    </row>
    <row r="457" spans="1:23" x14ac:dyDescent="0.2">
      <c r="A457" s="71">
        <f t="shared" si="37"/>
        <v>456</v>
      </c>
      <c r="B457" s="71" t="str">
        <f t="shared" si="35"/>
        <v>SizooIsaura</v>
      </c>
      <c r="C457" s="170">
        <f t="shared" si="36"/>
        <v>111969</v>
      </c>
      <c r="D457" s="171" t="s">
        <v>2255</v>
      </c>
      <c r="E457" s="171" t="s">
        <v>2256</v>
      </c>
      <c r="F457" s="171" t="s">
        <v>22</v>
      </c>
      <c r="G457" s="171" t="s">
        <v>23</v>
      </c>
      <c r="H457" s="171" t="s">
        <v>24</v>
      </c>
      <c r="I457" s="173">
        <v>36070</v>
      </c>
      <c r="J457" s="171" t="s">
        <v>886</v>
      </c>
      <c r="K457" s="59">
        <v>111969</v>
      </c>
      <c r="L457" s="171"/>
      <c r="M457" s="171"/>
      <c r="N457" s="171"/>
      <c r="O457" s="60" t="str">
        <f>VLOOKUP(C457,'FIE-licenties'!$B:$C,2,FALSE)</f>
        <v>FIE02101998005</v>
      </c>
      <c r="P457" s="56" t="str">
        <f>VLOOKUP(C457,Ranglijst!B:G,6,FALSE)</f>
        <v>s.v. Robbschermen</v>
      </c>
      <c r="Q457" s="56"/>
      <c r="R457" s="56" t="str">
        <f t="shared" si="34"/>
        <v>XXX</v>
      </c>
      <c r="S457" s="56">
        <f>IF(K457&lt;&gt;"",COUNTIF(aanmeldingen!D:D,schermers!K457),"")</f>
        <v>5</v>
      </c>
      <c r="T457" s="177" t="str">
        <f t="shared" ca="1" si="38"/>
        <v>18+</v>
      </c>
      <c r="U457" s="175">
        <v>43369</v>
      </c>
      <c r="V457" s="78">
        <f ca="1">SUMIF(Scheidsbijdrage!B:B,schermers!C457,Scheidsbijdrage!P:P)</f>
        <v>0</v>
      </c>
      <c r="W457" s="175"/>
    </row>
    <row r="458" spans="1:23" x14ac:dyDescent="0.2">
      <c r="A458" s="71">
        <f t="shared" si="37"/>
        <v>457</v>
      </c>
      <c r="B458" s="71" t="str">
        <f t="shared" si="35"/>
        <v>JongenelisMelvin</v>
      </c>
      <c r="C458" s="170">
        <f t="shared" si="36"/>
        <v>112870</v>
      </c>
      <c r="D458" s="171" t="s">
        <v>2257</v>
      </c>
      <c r="E458" s="171" t="s">
        <v>2259</v>
      </c>
      <c r="F458" s="171" t="s">
        <v>22</v>
      </c>
      <c r="G458" s="171" t="s">
        <v>26</v>
      </c>
      <c r="H458" s="171" t="s">
        <v>24</v>
      </c>
      <c r="I458" s="173">
        <v>30453</v>
      </c>
      <c r="J458" s="171" t="s">
        <v>428</v>
      </c>
      <c r="K458" s="59">
        <v>112870</v>
      </c>
      <c r="L458" s="171"/>
      <c r="M458" s="171"/>
      <c r="N458" s="171"/>
      <c r="O458" s="60" t="e">
        <f>VLOOKUP(C458,'FIE-licenties'!$B:$C,2,FALSE)</f>
        <v>#N/A</v>
      </c>
      <c r="P458" s="56" t="str">
        <f>VLOOKUP(C458,Ranglijst!B:G,6,FALSE)</f>
        <v>K.M.S.V.</v>
      </c>
      <c r="Q458" s="56"/>
      <c r="R458" s="56" t="str">
        <f t="shared" ref="R458:R500" si="39">IFERROR(IF(P458=J458,"","XXX"),"---")</f>
        <v>XXX</v>
      </c>
      <c r="S458" s="56">
        <f>IF(K458&lt;&gt;"",COUNTIF(aanmeldingen!D:D,schermers!K458),"")</f>
        <v>0</v>
      </c>
      <c r="T458" s="177" t="str">
        <f t="shared" ca="1" si="38"/>
        <v>18+</v>
      </c>
      <c r="U458" s="175"/>
      <c r="V458" s="78">
        <f ca="1">SUMIF(Scheidsbijdrage!B:B,schermers!C458,Scheidsbijdrage!P:P)</f>
        <v>0</v>
      </c>
      <c r="W458" s="175"/>
    </row>
    <row r="459" spans="1:23" x14ac:dyDescent="0.2">
      <c r="A459" s="71">
        <f t="shared" si="37"/>
        <v>458</v>
      </c>
      <c r="B459" s="71" t="str">
        <f t="shared" si="35"/>
        <v>SchoutJasper</v>
      </c>
      <c r="C459" s="170">
        <f t="shared" si="36"/>
        <v>114754</v>
      </c>
      <c r="D459" s="171" t="s">
        <v>2258</v>
      </c>
      <c r="E459" s="171" t="s">
        <v>695</v>
      </c>
      <c r="F459" s="171" t="s">
        <v>22</v>
      </c>
      <c r="G459" s="171" t="s">
        <v>26</v>
      </c>
      <c r="H459" s="171" t="s">
        <v>24</v>
      </c>
      <c r="I459" s="173">
        <v>31649</v>
      </c>
      <c r="J459" s="171" t="s">
        <v>428</v>
      </c>
      <c r="K459" s="59">
        <v>114754</v>
      </c>
      <c r="L459" s="171"/>
      <c r="M459" s="171"/>
      <c r="N459" s="171"/>
      <c r="O459" s="60" t="e">
        <f>VLOOKUP(C459,'FIE-licenties'!$B:$C,2,FALSE)</f>
        <v>#N/A</v>
      </c>
      <c r="P459" s="56" t="str">
        <f>VLOOKUP(C459,Ranglijst!B:G,6,FALSE)</f>
        <v>K.M.S.V.</v>
      </c>
      <c r="Q459" s="56"/>
      <c r="R459" s="56" t="str">
        <f t="shared" si="39"/>
        <v>XXX</v>
      </c>
      <c r="S459" s="56">
        <f>IF(K459&lt;&gt;"",COUNTIF(aanmeldingen!D:D,schermers!K459),"")</f>
        <v>0</v>
      </c>
      <c r="T459" s="177" t="str">
        <f t="shared" ca="1" si="38"/>
        <v>18+</v>
      </c>
      <c r="U459" s="175"/>
      <c r="V459" s="78">
        <f ca="1">SUMIF(Scheidsbijdrage!B:B,schermers!C459,Scheidsbijdrage!P:P)</f>
        <v>0</v>
      </c>
      <c r="W459" s="175"/>
    </row>
    <row r="460" spans="1:23" x14ac:dyDescent="0.2">
      <c r="A460" s="71">
        <f t="shared" si="37"/>
        <v>459</v>
      </c>
      <c r="B460" s="71" t="str">
        <f t="shared" si="35"/>
        <v>FischerKaren</v>
      </c>
      <c r="C460" s="170">
        <f t="shared" si="36"/>
        <v>115885</v>
      </c>
      <c r="D460" s="171" t="s">
        <v>2260</v>
      </c>
      <c r="E460" s="171" t="s">
        <v>2261</v>
      </c>
      <c r="F460" s="171" t="s">
        <v>22</v>
      </c>
      <c r="G460" s="171" t="s">
        <v>23</v>
      </c>
      <c r="H460" s="171" t="s">
        <v>31</v>
      </c>
      <c r="I460" s="173">
        <v>33123</v>
      </c>
      <c r="J460" s="171" t="s">
        <v>669</v>
      </c>
      <c r="K460" s="59">
        <v>115885</v>
      </c>
      <c r="L460" s="171"/>
      <c r="M460" s="171"/>
      <c r="N460" s="171"/>
      <c r="O460" s="60" t="e">
        <f>VLOOKUP(C460,'FIE-licenties'!$B:$C,2,FALSE)</f>
        <v>#N/A</v>
      </c>
      <c r="P460" s="56" t="str">
        <f>VLOOKUP(C460,Ranglijst!B:G,6,FALSE)</f>
        <v>Schermcentrum Amsterdam</v>
      </c>
      <c r="Q460" s="56"/>
      <c r="R460" s="56" t="str">
        <f t="shared" si="39"/>
        <v>XXX</v>
      </c>
      <c r="S460" s="56">
        <f>IF(K460&lt;&gt;"",COUNTIF(aanmeldingen!D:D,schermers!K460),"")</f>
        <v>2</v>
      </c>
      <c r="T460" s="177" t="str">
        <f t="shared" ca="1" si="38"/>
        <v>18+</v>
      </c>
      <c r="U460" s="175"/>
      <c r="V460" s="78">
        <f ca="1">SUMIF(Scheidsbijdrage!B:B,schermers!C460,Scheidsbijdrage!P:P)</f>
        <v>0</v>
      </c>
      <c r="W460" s="175"/>
    </row>
    <row r="461" spans="1:23" ht="15" x14ac:dyDescent="0.25">
      <c r="A461" s="71">
        <f t="shared" si="37"/>
        <v>460</v>
      </c>
      <c r="B461" s="71" t="str">
        <f t="shared" si="35"/>
        <v>De WijnPeter</v>
      </c>
      <c r="C461" s="170">
        <f t="shared" si="36"/>
        <v>113144</v>
      </c>
      <c r="D461" s="171" t="s">
        <v>926</v>
      </c>
      <c r="E461" s="171" t="s">
        <v>50</v>
      </c>
      <c r="F461" s="171" t="s">
        <v>22</v>
      </c>
      <c r="G461" s="171" t="s">
        <v>26</v>
      </c>
      <c r="H461" s="171" t="s">
        <v>24</v>
      </c>
      <c r="I461" s="173">
        <v>19329</v>
      </c>
      <c r="J461" s="171" t="s">
        <v>750</v>
      </c>
      <c r="K461" s="59">
        <v>113144</v>
      </c>
      <c r="L461" s="171"/>
      <c r="M461" s="183" t="s">
        <v>3210</v>
      </c>
      <c r="N461" s="171"/>
      <c r="O461" s="60" t="e">
        <f>VLOOKUP(C461,'FIE-licenties'!$B:$C,2,FALSE)</f>
        <v>#N/A</v>
      </c>
      <c r="P461" s="56" t="str">
        <f>VLOOKUP(C461,Ranglijst!B:G,6,FALSE)</f>
        <v>Schermclub Den Bosch</v>
      </c>
      <c r="Q461" s="56"/>
      <c r="R461" s="56" t="str">
        <f t="shared" si="39"/>
        <v>XXX</v>
      </c>
      <c r="S461" s="56">
        <f>IF(K461&lt;&gt;"",COUNTIF(aanmeldingen!D:D,schermers!K461),"")</f>
        <v>2</v>
      </c>
      <c r="T461" s="177" t="str">
        <f t="shared" ca="1" si="38"/>
        <v>18+</v>
      </c>
      <c r="U461" s="175"/>
      <c r="V461" s="78">
        <f ca="1">SUMIF(Scheidsbijdrage!B:B,schermers!C461,Scheidsbijdrage!P:P)</f>
        <v>0</v>
      </c>
      <c r="W461" s="175"/>
    </row>
    <row r="462" spans="1:23" x14ac:dyDescent="0.2">
      <c r="A462" s="71">
        <f t="shared" si="37"/>
        <v>461</v>
      </c>
      <c r="B462" s="71" t="str">
        <f t="shared" si="35"/>
        <v>KirkelsLaurens</v>
      </c>
      <c r="C462" s="170">
        <f t="shared" si="36"/>
        <v>109292</v>
      </c>
      <c r="D462" s="171" t="s">
        <v>2266</v>
      </c>
      <c r="E462" s="171" t="s">
        <v>333</v>
      </c>
      <c r="F462" s="171" t="s">
        <v>22</v>
      </c>
      <c r="G462" s="171" t="s">
        <v>26</v>
      </c>
      <c r="H462" s="171" t="s">
        <v>24</v>
      </c>
      <c r="I462" s="173">
        <v>31705</v>
      </c>
      <c r="J462" s="171" t="s">
        <v>744</v>
      </c>
      <c r="K462" s="59">
        <v>109292</v>
      </c>
      <c r="L462" s="171"/>
      <c r="M462" s="171"/>
      <c r="N462" s="171"/>
      <c r="O462" s="60" t="e">
        <f>VLOOKUP(C462,'FIE-licenties'!$B:$C,2,FALSE)</f>
        <v>#N/A</v>
      </c>
      <c r="P462" s="56" t="str">
        <f>VLOOKUP(C462,Ranglijst!B:G,6,FALSE)</f>
        <v>NSSV Don Quichote</v>
      </c>
      <c r="Q462" s="56"/>
      <c r="R462" s="56" t="str">
        <f t="shared" si="39"/>
        <v>XXX</v>
      </c>
      <c r="S462" s="56">
        <f>IF(K462&lt;&gt;"",COUNTIF(aanmeldingen!D:D,schermers!K462),"")</f>
        <v>4</v>
      </c>
      <c r="T462" s="177" t="str">
        <f t="shared" ca="1" si="38"/>
        <v>18+</v>
      </c>
      <c r="U462" s="175"/>
      <c r="V462" s="78">
        <f ca="1">SUMIF(Scheidsbijdrage!B:B,schermers!C462,Scheidsbijdrage!P:P)</f>
        <v>0</v>
      </c>
      <c r="W462" s="175"/>
    </row>
    <row r="463" spans="1:23" x14ac:dyDescent="0.2">
      <c r="A463" s="71">
        <f t="shared" si="37"/>
        <v>462</v>
      </c>
      <c r="B463" s="71" t="str">
        <f t="shared" si="35"/>
        <v>YoshimoriSakura</v>
      </c>
      <c r="C463" s="170">
        <f t="shared" si="36"/>
        <v>116535</v>
      </c>
      <c r="D463" s="171" t="s">
        <v>2345</v>
      </c>
      <c r="E463" s="171" t="s">
        <v>2346</v>
      </c>
      <c r="F463" s="171" t="s">
        <v>22</v>
      </c>
      <c r="G463" s="171" t="s">
        <v>23</v>
      </c>
      <c r="H463" s="171" t="s">
        <v>24</v>
      </c>
      <c r="I463" s="173">
        <v>36483</v>
      </c>
      <c r="J463" s="171" t="s">
        <v>457</v>
      </c>
      <c r="K463" s="59">
        <v>116535</v>
      </c>
      <c r="L463" s="171"/>
      <c r="M463" s="171"/>
      <c r="N463" s="171"/>
      <c r="O463" s="60" t="e">
        <f>VLOOKUP(C463,'FIE-licenties'!$B:$C,2,FALSE)</f>
        <v>#N/A</v>
      </c>
      <c r="P463" s="56" t="str">
        <f>VLOOKUP(C463,Ranglijst!B:G,6,FALSE)</f>
        <v>Schermen Rotterdam Zaïr</v>
      </c>
      <c r="Q463" s="56"/>
      <c r="R463" s="56" t="str">
        <f t="shared" si="39"/>
        <v>XXX</v>
      </c>
      <c r="S463" s="56">
        <f>IF(K463&lt;&gt;"",COUNTIF(aanmeldingen!D:D,schermers!K463),"")</f>
        <v>3</v>
      </c>
      <c r="T463" s="177" t="str">
        <f t="shared" ca="1" si="38"/>
        <v>18+</v>
      </c>
      <c r="U463" s="175"/>
      <c r="V463" s="78">
        <f ca="1">SUMIF(Scheidsbijdrage!B:B,schermers!C463,Scheidsbijdrage!P:P)</f>
        <v>0</v>
      </c>
      <c r="W463" s="175"/>
    </row>
    <row r="464" spans="1:23" x14ac:dyDescent="0.2">
      <c r="A464" s="71">
        <f t="shared" si="37"/>
        <v>463</v>
      </c>
      <c r="B464" s="71" t="str">
        <f t="shared" si="35"/>
        <v>Van GamerenAxl</v>
      </c>
      <c r="C464" s="170">
        <f t="shared" si="36"/>
        <v>100290</v>
      </c>
      <c r="D464" s="171" t="s">
        <v>2348</v>
      </c>
      <c r="E464" s="171" t="s">
        <v>2349</v>
      </c>
      <c r="F464" s="171" t="s">
        <v>22</v>
      </c>
      <c r="G464" s="171" t="s">
        <v>26</v>
      </c>
      <c r="H464" s="171" t="s">
        <v>24</v>
      </c>
      <c r="I464" s="173">
        <v>34225</v>
      </c>
      <c r="J464" s="171" t="s">
        <v>457</v>
      </c>
      <c r="K464" s="59">
        <v>100290</v>
      </c>
      <c r="L464" s="171"/>
      <c r="M464" s="171"/>
      <c r="N464" s="171"/>
      <c r="O464" s="60" t="e">
        <f>VLOOKUP(C464,'FIE-licenties'!$B:$C,2,FALSE)</f>
        <v>#N/A</v>
      </c>
      <c r="P464" s="56" t="str">
        <f>VLOOKUP(C464,Ranglijst!B:G,6,FALSE)</f>
        <v>Schermen Rotterdam Zaïr</v>
      </c>
      <c r="Q464" s="56"/>
      <c r="R464" s="56" t="str">
        <f t="shared" si="39"/>
        <v>XXX</v>
      </c>
      <c r="S464" s="56">
        <f>IF(K464&lt;&gt;"",COUNTIF(aanmeldingen!D:D,schermers!K464),"")</f>
        <v>1</v>
      </c>
      <c r="T464" s="177" t="str">
        <f t="shared" ca="1" si="38"/>
        <v>18+</v>
      </c>
      <c r="U464" s="175"/>
      <c r="V464" s="78">
        <f ca="1">SUMIF(Scheidsbijdrage!B:B,schermers!C464,Scheidsbijdrage!P:P)</f>
        <v>0</v>
      </c>
      <c r="W464" s="175"/>
    </row>
    <row r="465" spans="1:23" x14ac:dyDescent="0.2">
      <c r="A465" s="71">
        <f t="shared" si="37"/>
        <v>464</v>
      </c>
      <c r="B465" s="71" t="str">
        <f t="shared" si="35"/>
        <v>DemboIlja</v>
      </c>
      <c r="C465" s="170">
        <f t="shared" si="36"/>
        <v>117627</v>
      </c>
      <c r="D465" s="171" t="s">
        <v>2350</v>
      </c>
      <c r="E465" s="171" t="s">
        <v>2351</v>
      </c>
      <c r="F465" s="171" t="s">
        <v>22</v>
      </c>
      <c r="G465" s="171" t="s">
        <v>26</v>
      </c>
      <c r="H465" s="171" t="s">
        <v>28</v>
      </c>
      <c r="J465" s="171" t="s">
        <v>457</v>
      </c>
      <c r="K465" s="59">
        <v>117627</v>
      </c>
      <c r="L465" s="171"/>
      <c r="M465" s="171"/>
      <c r="N465" s="171"/>
      <c r="O465" s="60" t="e">
        <f>VLOOKUP(C465,'FIE-licenties'!$B:$C,2,FALSE)</f>
        <v>#N/A</v>
      </c>
      <c r="P465" s="56" t="str">
        <f>VLOOKUP(C465,Ranglijst!B:G,6,FALSE)</f>
        <v>Schermen Rotterdam Zaïr</v>
      </c>
      <c r="Q465" s="56"/>
      <c r="R465" s="56" t="str">
        <f t="shared" si="39"/>
        <v>XXX</v>
      </c>
      <c r="S465" s="56">
        <f>IF(K465&lt;&gt;"",COUNTIF(aanmeldingen!D:D,schermers!K465),"")</f>
        <v>0</v>
      </c>
      <c r="T465" s="177" t="str">
        <f t="shared" ca="1" si="38"/>
        <v>18+</v>
      </c>
      <c r="U465" s="175"/>
      <c r="V465" s="78">
        <f ca="1">SUMIF(Scheidsbijdrage!B:B,schermers!C465,Scheidsbijdrage!P:P)</f>
        <v>0</v>
      </c>
      <c r="W465" s="175"/>
    </row>
    <row r="466" spans="1:23" ht="15" x14ac:dyDescent="0.25">
      <c r="A466" s="71">
        <f t="shared" si="37"/>
        <v>465</v>
      </c>
      <c r="B466" s="71" t="str">
        <f t="shared" si="35"/>
        <v>VitsasJannis</v>
      </c>
      <c r="C466" s="170">
        <f t="shared" si="36"/>
        <v>104161</v>
      </c>
      <c r="D466" s="171" t="s">
        <v>1119</v>
      </c>
      <c r="E466" s="171" t="s">
        <v>1120</v>
      </c>
      <c r="F466" s="171" t="s">
        <v>22</v>
      </c>
      <c r="G466" s="171" t="s">
        <v>26</v>
      </c>
      <c r="H466" s="171" t="s">
        <v>24</v>
      </c>
      <c r="I466" s="173">
        <v>14297</v>
      </c>
      <c r="J466" s="171" t="s">
        <v>658</v>
      </c>
      <c r="K466" s="59">
        <v>104161</v>
      </c>
      <c r="L466" s="171"/>
      <c r="M466" s="183" t="s">
        <v>1152</v>
      </c>
      <c r="N466" s="171"/>
      <c r="O466" s="60" t="e">
        <f>VLOOKUP(C466,'FIE-licenties'!$B:$C,2,FALSE)</f>
        <v>#N/A</v>
      </c>
      <c r="P466" s="56" t="e">
        <f>VLOOKUP(C466,Ranglijst!B:G,6,FALSE)</f>
        <v>#N/A</v>
      </c>
      <c r="Q466" s="56"/>
      <c r="R466" s="56" t="str">
        <f t="shared" si="39"/>
        <v>---</v>
      </c>
      <c r="S466" s="56">
        <f>IF(K466&lt;&gt;"",COUNTIF(aanmeldingen!D:D,schermers!K466),"")</f>
        <v>1</v>
      </c>
      <c r="T466" s="177" t="str">
        <f t="shared" ca="1" si="38"/>
        <v>18+</v>
      </c>
      <c r="U466" s="175"/>
      <c r="V466" s="78">
        <f ca="1">SUMIF(Scheidsbijdrage!B:B,schermers!C466,Scheidsbijdrage!P:P)</f>
        <v>0</v>
      </c>
      <c r="W466" s="175"/>
    </row>
    <row r="467" spans="1:23" ht="15" x14ac:dyDescent="0.25">
      <c r="A467" s="71">
        <f t="shared" si="37"/>
        <v>466</v>
      </c>
      <c r="B467" s="71" t="str">
        <f t="shared" si="35"/>
        <v>BoggiaJarno</v>
      </c>
      <c r="C467" s="170">
        <f t="shared" si="36"/>
        <v>110850</v>
      </c>
      <c r="D467" s="171" t="s">
        <v>2372</v>
      </c>
      <c r="E467" s="171" t="s">
        <v>2373</v>
      </c>
      <c r="F467" s="171" t="s">
        <v>22</v>
      </c>
      <c r="G467" s="171" t="s">
        <v>26</v>
      </c>
      <c r="H467" s="171" t="s">
        <v>31</v>
      </c>
      <c r="I467" s="173">
        <v>33020</v>
      </c>
      <c r="J467" s="171" t="s">
        <v>1088</v>
      </c>
      <c r="K467" s="59">
        <v>110850</v>
      </c>
      <c r="L467" s="171"/>
      <c r="M467" s="183"/>
      <c r="N467" s="171"/>
      <c r="O467" s="60" t="str">
        <f>VLOOKUP(C467,'FIE-licenties'!$B:$C,2,FALSE)</f>
        <v>FIE27051990001</v>
      </c>
      <c r="P467" s="56" t="e">
        <f>VLOOKUP(C467,Ranglijst!B:G,6,FALSE)</f>
        <v>#N/A</v>
      </c>
      <c r="Q467" s="56"/>
      <c r="R467" s="56" t="str">
        <f t="shared" si="39"/>
        <v>---</v>
      </c>
      <c r="S467" s="56">
        <f>IF(K467&lt;&gt;"",COUNTIF(aanmeldingen!D:D,schermers!K467),"")</f>
        <v>1</v>
      </c>
      <c r="T467" s="177" t="str">
        <f t="shared" ca="1" si="38"/>
        <v>18+</v>
      </c>
      <c r="U467" s="175">
        <v>43369</v>
      </c>
      <c r="V467" s="78">
        <f ca="1">SUMIF(Scheidsbijdrage!B:B,schermers!C467,Scheidsbijdrage!P:P)</f>
        <v>0</v>
      </c>
      <c r="W467" s="175"/>
    </row>
    <row r="468" spans="1:23" x14ac:dyDescent="0.2">
      <c r="A468" s="71">
        <f t="shared" si="37"/>
        <v>467</v>
      </c>
      <c r="B468" s="71" t="str">
        <f t="shared" si="35"/>
        <v>Van AarsenGeert Johannes</v>
      </c>
      <c r="C468" s="170">
        <f t="shared" si="36"/>
        <v>117825</v>
      </c>
      <c r="D468" s="171" t="s">
        <v>2543</v>
      </c>
      <c r="E468" s="171" t="s">
        <v>2542</v>
      </c>
      <c r="F468" s="171" t="s">
        <v>22</v>
      </c>
      <c r="G468" s="171" t="s">
        <v>26</v>
      </c>
      <c r="H468" s="171" t="s">
        <v>28</v>
      </c>
      <c r="I468" s="173">
        <v>23578</v>
      </c>
      <c r="J468" s="171" t="s">
        <v>97</v>
      </c>
      <c r="K468" s="59">
        <v>117825</v>
      </c>
      <c r="L468" s="171"/>
      <c r="M468" s="171"/>
      <c r="N468" s="171"/>
      <c r="O468" s="60" t="str">
        <f>VLOOKUP(C468,'FIE-licenties'!$B:$C,2,FALSE)</f>
        <v>FIE20071964001</v>
      </c>
      <c r="P468" s="56" t="str">
        <f>VLOOKUP(C468,Ranglijst!B:G,6,FALSE)</f>
        <v>s.v. Scaramouche</v>
      </c>
      <c r="Q468" s="56"/>
      <c r="R468" s="56" t="str">
        <f t="shared" si="39"/>
        <v>XXX</v>
      </c>
      <c r="S468" s="56">
        <f>IF(K468&lt;&gt;"",COUNTIF(aanmeldingen!D:D,schermers!K468),"")</f>
        <v>1</v>
      </c>
      <c r="T468" s="177" t="str">
        <f t="shared" ca="1" si="38"/>
        <v>18+</v>
      </c>
      <c r="U468" s="175">
        <v>43369</v>
      </c>
      <c r="V468" s="78">
        <f ca="1">SUMIF(Scheidsbijdrage!B:B,schermers!C468,Scheidsbijdrage!P:P)</f>
        <v>0</v>
      </c>
      <c r="W468" s="175"/>
    </row>
    <row r="469" spans="1:23" x14ac:dyDescent="0.2">
      <c r="A469" s="71">
        <f t="shared" si="37"/>
        <v>468</v>
      </c>
      <c r="B469" s="71" t="str">
        <f t="shared" si="35"/>
        <v>DoddeJesse</v>
      </c>
      <c r="C469" s="170">
        <f t="shared" si="36"/>
        <v>116643</v>
      </c>
      <c r="D469" s="171" t="s">
        <v>2545</v>
      </c>
      <c r="E469" s="171" t="s">
        <v>2546</v>
      </c>
      <c r="F469" s="171" t="s">
        <v>22</v>
      </c>
      <c r="G469" s="171" t="s">
        <v>26</v>
      </c>
      <c r="H469" s="171" t="s">
        <v>31</v>
      </c>
      <c r="I469" s="173">
        <v>35074</v>
      </c>
      <c r="J469" s="171" t="s">
        <v>2547</v>
      </c>
      <c r="K469" s="59">
        <v>116643</v>
      </c>
      <c r="L469" s="171"/>
      <c r="M469" s="171"/>
      <c r="N469" s="171"/>
      <c r="O469" s="60" t="str">
        <f>VLOOKUP(C469,'FIE-licenties'!$B:$C,2,FALSE)</f>
        <v>FIE10011996006</v>
      </c>
      <c r="P469" s="56" t="str">
        <f>VLOOKUP(C469,Ranglijst!B:G,6,FALSE)</f>
        <v>GSSV Donar 1881</v>
      </c>
      <c r="Q469" s="56"/>
      <c r="R469" s="56" t="str">
        <f t="shared" si="39"/>
        <v>XXX</v>
      </c>
      <c r="S469" s="56">
        <f>IF(K469&lt;&gt;"",COUNTIF(aanmeldingen!D:D,schermers!K469),"")</f>
        <v>1</v>
      </c>
      <c r="T469" s="177" t="str">
        <f t="shared" ca="1" si="38"/>
        <v>18+</v>
      </c>
      <c r="U469" s="175">
        <v>43369</v>
      </c>
      <c r="V469" s="78">
        <f ca="1">SUMIF(Scheidsbijdrage!B:B,schermers!C469,Scheidsbijdrage!P:P)</f>
        <v>0</v>
      </c>
      <c r="W469" s="175"/>
    </row>
    <row r="470" spans="1:23" x14ac:dyDescent="0.2">
      <c r="A470" s="71">
        <f t="shared" si="37"/>
        <v>469</v>
      </c>
      <c r="B470" s="71" t="str">
        <f t="shared" si="35"/>
        <v>BuijseValerie</v>
      </c>
      <c r="C470" s="170">
        <f t="shared" si="36"/>
        <v>114479</v>
      </c>
      <c r="D470" s="171" t="s">
        <v>2598</v>
      </c>
      <c r="E470" s="171" t="s">
        <v>2599</v>
      </c>
      <c r="F470" s="171" t="s">
        <v>22</v>
      </c>
      <c r="G470" s="171" t="s">
        <v>23</v>
      </c>
      <c r="H470" s="171" t="s">
        <v>28</v>
      </c>
      <c r="I470" s="173">
        <v>38500</v>
      </c>
      <c r="J470" s="171" t="s">
        <v>2600</v>
      </c>
      <c r="K470" s="59">
        <v>114479</v>
      </c>
      <c r="L470" s="171"/>
      <c r="M470" s="171"/>
      <c r="N470" s="171"/>
      <c r="O470" s="60" t="e">
        <f>VLOOKUP(C470,'FIE-licenties'!$B:$C,2,FALSE)</f>
        <v>#N/A</v>
      </c>
      <c r="P470" s="56" t="str">
        <f>VLOOKUP(C470,Ranglijst!B:G,6,FALSE)</f>
        <v>s.v. La Prime</v>
      </c>
      <c r="Q470" s="56"/>
      <c r="R470" s="56" t="str">
        <f t="shared" si="39"/>
        <v>XXX</v>
      </c>
      <c r="S470" s="56">
        <f>IF(K470&lt;&gt;"",COUNTIF(aanmeldingen!D:D,schermers!K470),"")</f>
        <v>7</v>
      </c>
      <c r="T470" s="177" t="str">
        <f t="shared" ca="1" si="38"/>
        <v>&lt;18</v>
      </c>
      <c r="U470" s="175"/>
      <c r="V470" s="78">
        <f ca="1">SUMIF(Scheidsbijdrage!B:B,schermers!C470,Scheidsbijdrage!P:P)</f>
        <v>0</v>
      </c>
      <c r="W470" s="175">
        <v>43369</v>
      </c>
    </row>
    <row r="471" spans="1:23" x14ac:dyDescent="0.2">
      <c r="A471" s="71">
        <f t="shared" si="37"/>
        <v>470</v>
      </c>
      <c r="B471" s="71" t="str">
        <f t="shared" si="35"/>
        <v>YoshimoriRachika</v>
      </c>
      <c r="C471" s="170">
        <f t="shared" si="36"/>
        <v>114165</v>
      </c>
      <c r="D471" s="171" t="s">
        <v>2345</v>
      </c>
      <c r="E471" s="171" t="s">
        <v>2603</v>
      </c>
      <c r="F471" s="171" t="s">
        <v>22</v>
      </c>
      <c r="G471" s="171" t="s">
        <v>23</v>
      </c>
      <c r="H471" s="171" t="s">
        <v>28</v>
      </c>
      <c r="I471" s="173">
        <v>38772</v>
      </c>
      <c r="J471" s="171" t="s">
        <v>457</v>
      </c>
      <c r="K471" s="59">
        <v>114165</v>
      </c>
      <c r="L471" s="171"/>
      <c r="M471" s="171"/>
      <c r="N471" s="171"/>
      <c r="O471" s="60" t="e">
        <f>VLOOKUP(C471,'FIE-licenties'!$B:$C,2,FALSE)</f>
        <v>#N/A</v>
      </c>
      <c r="P471" s="56" t="str">
        <f>VLOOKUP(C471,Ranglijst!B:G,6,FALSE)</f>
        <v>Schermen Rotterdam Zaïr</v>
      </c>
      <c r="Q471" s="56"/>
      <c r="R471" s="56" t="str">
        <f t="shared" si="39"/>
        <v>XXX</v>
      </c>
      <c r="S471" s="56">
        <f>IF(K471&lt;&gt;"",COUNTIF(aanmeldingen!D:D,schermers!K471),"")</f>
        <v>15</v>
      </c>
      <c r="T471" s="177" t="str">
        <f t="shared" ca="1" si="38"/>
        <v>&lt;18</v>
      </c>
      <c r="U471" s="175"/>
      <c r="V471" s="78">
        <f ca="1">SUMIF(Scheidsbijdrage!B:B,schermers!C471,Scheidsbijdrage!P:P)</f>
        <v>2</v>
      </c>
      <c r="W471" s="175">
        <v>43369</v>
      </c>
    </row>
    <row r="472" spans="1:23" x14ac:dyDescent="0.2">
      <c r="A472" s="71">
        <f t="shared" si="37"/>
        <v>471</v>
      </c>
      <c r="B472" s="71" t="str">
        <f t="shared" si="35"/>
        <v>DekkerTristan</v>
      </c>
      <c r="C472" s="170">
        <f t="shared" si="36"/>
        <v>114451</v>
      </c>
      <c r="D472" s="171" t="s">
        <v>2604</v>
      </c>
      <c r="E472" s="171" t="s">
        <v>345</v>
      </c>
      <c r="F472" s="171" t="s">
        <v>22</v>
      </c>
      <c r="G472" s="171" t="s">
        <v>26</v>
      </c>
      <c r="H472" s="171" t="s">
        <v>24</v>
      </c>
      <c r="I472" s="173">
        <v>37310</v>
      </c>
      <c r="J472" s="171" t="s">
        <v>1080</v>
      </c>
      <c r="K472" s="59">
        <v>114451</v>
      </c>
      <c r="L472" s="171"/>
      <c r="M472" s="171"/>
      <c r="N472" s="171"/>
      <c r="O472" s="60" t="e">
        <f>VLOOKUP(C472,'FIE-licenties'!$B:$C,2,FALSE)</f>
        <v>#N/A</v>
      </c>
      <c r="P472" s="56" t="str">
        <f>VLOOKUP(C472,Ranglijst!B:G,6,FALSE)</f>
        <v>Fencing Ermelo</v>
      </c>
      <c r="Q472" s="56"/>
      <c r="R472" s="56" t="str">
        <f t="shared" si="39"/>
        <v>XXX</v>
      </c>
      <c r="S472" s="56">
        <f>IF(K472&lt;&gt;"",COUNTIF(aanmeldingen!D:D,schermers!K472),"")</f>
        <v>2</v>
      </c>
      <c r="T472" s="177" t="str">
        <f t="shared" ca="1" si="38"/>
        <v>&lt;18</v>
      </c>
      <c r="U472" s="175"/>
      <c r="V472" s="78">
        <f ca="1">SUMIF(Scheidsbijdrage!B:B,schermers!C472,Scheidsbijdrage!P:P)</f>
        <v>1</v>
      </c>
      <c r="W472" s="175"/>
    </row>
    <row r="473" spans="1:23" x14ac:dyDescent="0.2">
      <c r="A473" s="71">
        <f t="shared" si="37"/>
        <v>472</v>
      </c>
      <c r="B473" s="71" t="str">
        <f t="shared" si="35"/>
        <v>PostArnout</v>
      </c>
      <c r="C473" s="170">
        <f t="shared" si="36"/>
        <v>114456</v>
      </c>
      <c r="D473" s="171" t="s">
        <v>982</v>
      </c>
      <c r="E473" s="171" t="s">
        <v>2605</v>
      </c>
      <c r="F473" s="171" t="s">
        <v>22</v>
      </c>
      <c r="G473" s="171" t="s">
        <v>26</v>
      </c>
      <c r="H473" s="171" t="s">
        <v>24</v>
      </c>
      <c r="I473" s="173">
        <v>37353</v>
      </c>
      <c r="J473" s="171" t="s">
        <v>1080</v>
      </c>
      <c r="K473" s="59">
        <v>114456</v>
      </c>
      <c r="L473" s="171"/>
      <c r="M473" s="171"/>
      <c r="N473" s="171"/>
      <c r="O473" s="60" t="e">
        <f>VLOOKUP(C473,'FIE-licenties'!$B:$C,2,FALSE)</f>
        <v>#N/A</v>
      </c>
      <c r="P473" s="56" t="str">
        <f>VLOOKUP(C473,Ranglijst!B:G,6,FALSE)</f>
        <v>Fencing Ermelo</v>
      </c>
      <c r="Q473" s="56"/>
      <c r="R473" s="56" t="str">
        <f t="shared" si="39"/>
        <v>XXX</v>
      </c>
      <c r="S473" s="56">
        <f>IF(K473&lt;&gt;"",COUNTIF(aanmeldingen!D:D,schermers!K473),"")</f>
        <v>3</v>
      </c>
      <c r="T473" s="177" t="str">
        <f t="shared" ca="1" si="38"/>
        <v>&lt;18</v>
      </c>
      <c r="U473" s="175"/>
      <c r="V473" s="78">
        <f ca="1">SUMIF(Scheidsbijdrage!B:B,schermers!C473,Scheidsbijdrage!P:P)</f>
        <v>1</v>
      </c>
      <c r="W473" s="175"/>
    </row>
    <row r="474" spans="1:23" x14ac:dyDescent="0.2">
      <c r="A474" s="71">
        <f t="shared" si="37"/>
        <v>473</v>
      </c>
      <c r="B474" s="71" t="str">
        <f t="shared" si="35"/>
        <v>GyovaiLilla Kinga</v>
      </c>
      <c r="C474" s="170">
        <f t="shared" si="36"/>
        <v>115818</v>
      </c>
      <c r="D474" s="171" t="s">
        <v>2676</v>
      </c>
      <c r="E474" s="171" t="s">
        <v>2677</v>
      </c>
      <c r="F474" s="171" t="s">
        <v>22</v>
      </c>
      <c r="G474" s="171" t="s">
        <v>23</v>
      </c>
      <c r="H474" s="171" t="s">
        <v>24</v>
      </c>
      <c r="I474" s="173">
        <v>38098</v>
      </c>
      <c r="J474" s="171" t="s">
        <v>1088</v>
      </c>
      <c r="K474" s="59">
        <v>115818</v>
      </c>
      <c r="L474" s="171"/>
      <c r="M474" s="171"/>
      <c r="N474" s="171"/>
      <c r="O474" s="60" t="e">
        <f>VLOOKUP(C474,'FIE-licenties'!$B:$C,2,FALSE)</f>
        <v>#N/A</v>
      </c>
      <c r="P474" s="56" t="str">
        <f>VLOOKUP(C474,Ranglijst!B:G,6,FALSE)</f>
        <v>Fencing Ermelo</v>
      </c>
      <c r="Q474" s="56"/>
      <c r="R474" s="56" t="str">
        <f t="shared" si="39"/>
        <v>XXX</v>
      </c>
      <c r="S474" s="56">
        <f>IF(K474&lt;&gt;"",COUNTIF(aanmeldingen!D:D,schermers!K474),"")</f>
        <v>2</v>
      </c>
      <c r="T474" s="177" t="str">
        <f t="shared" ca="1" si="38"/>
        <v>&lt;18</v>
      </c>
      <c r="U474" s="175"/>
      <c r="V474" s="78">
        <f ca="1">SUMIF(Scheidsbijdrage!B:B,schermers!C474,Scheidsbijdrage!P:P)</f>
        <v>1</v>
      </c>
      <c r="W474" s="175"/>
    </row>
    <row r="475" spans="1:23" x14ac:dyDescent="0.2">
      <c r="A475" s="71">
        <f t="shared" si="37"/>
        <v>474</v>
      </c>
      <c r="B475" s="71" t="str">
        <f t="shared" si="35"/>
        <v>VidelerJasper</v>
      </c>
      <c r="C475" s="170">
        <f t="shared" si="36"/>
        <v>114465</v>
      </c>
      <c r="D475" s="171" t="s">
        <v>2678</v>
      </c>
      <c r="E475" s="171" t="s">
        <v>695</v>
      </c>
      <c r="F475" s="171" t="s">
        <v>22</v>
      </c>
      <c r="G475" s="171" t="s">
        <v>26</v>
      </c>
      <c r="H475" s="171" t="s">
        <v>24</v>
      </c>
      <c r="I475" s="173">
        <v>37421</v>
      </c>
      <c r="J475" s="171" t="s">
        <v>125</v>
      </c>
      <c r="K475" s="59">
        <v>114465</v>
      </c>
      <c r="L475" s="171"/>
      <c r="M475" s="171"/>
      <c r="N475" s="171"/>
      <c r="O475" s="60" t="e">
        <f>VLOOKUP(C475,'FIE-licenties'!$B:$C,2,FALSE)</f>
        <v>#N/A</v>
      </c>
      <c r="P475" s="56" t="str">
        <f>VLOOKUP(C475,Ranglijst!B:G,6,FALSE)</f>
        <v>s.v. Beau Geste</v>
      </c>
      <c r="Q475" s="56"/>
      <c r="R475" s="56" t="str">
        <f t="shared" si="39"/>
        <v>XXX</v>
      </c>
      <c r="S475" s="56">
        <f>IF(K475&lt;&gt;"",COUNTIF(aanmeldingen!D:D,schermers!K475),"")</f>
        <v>2</v>
      </c>
      <c r="T475" s="177" t="str">
        <f t="shared" ca="1" si="38"/>
        <v>&lt;18</v>
      </c>
      <c r="U475" s="175"/>
      <c r="V475" s="78">
        <f ca="1">SUMIF(Scheidsbijdrage!B:B,schermers!C475,Scheidsbijdrage!P:P)</f>
        <v>2</v>
      </c>
      <c r="W475" s="175"/>
    </row>
    <row r="476" spans="1:23" x14ac:dyDescent="0.2">
      <c r="A476" s="71">
        <f t="shared" si="37"/>
        <v>475</v>
      </c>
      <c r="B476" s="71" t="str">
        <f t="shared" si="35"/>
        <v>HuiskampTuyl</v>
      </c>
      <c r="C476" s="170">
        <f t="shared" si="36"/>
        <v>115962</v>
      </c>
      <c r="D476" s="171" t="s">
        <v>2760</v>
      </c>
      <c r="E476" s="171" t="s">
        <v>2761</v>
      </c>
      <c r="F476" s="171" t="s">
        <v>22</v>
      </c>
      <c r="G476" s="171" t="s">
        <v>26</v>
      </c>
      <c r="H476" s="171" t="s">
        <v>24</v>
      </c>
      <c r="I476" s="173">
        <v>37977</v>
      </c>
      <c r="J476" s="171" t="s">
        <v>750</v>
      </c>
      <c r="K476" s="59">
        <v>115962</v>
      </c>
      <c r="L476" s="171"/>
      <c r="M476" s="171"/>
      <c r="N476" s="171"/>
      <c r="O476" s="60" t="e">
        <f>VLOOKUP(C476,'FIE-licenties'!$B:$C,2,FALSE)</f>
        <v>#N/A</v>
      </c>
      <c r="P476" s="56" t="str">
        <f>VLOOKUP(C476,Ranglijst!B:G,6,FALSE)</f>
        <v>Schermclub Den Bosch</v>
      </c>
      <c r="Q476" s="56"/>
      <c r="R476" s="56" t="str">
        <f t="shared" si="39"/>
        <v>XXX</v>
      </c>
      <c r="S476" s="56">
        <f>IF(K476&lt;&gt;"",COUNTIF(aanmeldingen!D:D,schermers!K476),"")</f>
        <v>1</v>
      </c>
      <c r="T476" s="177" t="str">
        <f t="shared" ca="1" si="38"/>
        <v>&lt;18</v>
      </c>
      <c r="U476" s="175"/>
      <c r="V476" s="78">
        <f ca="1">SUMIF(Scheidsbijdrage!B:B,schermers!C476,Scheidsbijdrage!P:P)</f>
        <v>1</v>
      </c>
      <c r="W476" s="175"/>
    </row>
    <row r="477" spans="1:23" x14ac:dyDescent="0.2">
      <c r="A477" s="71">
        <f t="shared" si="37"/>
        <v>476</v>
      </c>
      <c r="B477" s="71" t="str">
        <f t="shared" si="35"/>
        <v>TerzopoulosMarlies</v>
      </c>
      <c r="C477" s="170">
        <f t="shared" si="36"/>
        <v>108523</v>
      </c>
      <c r="D477" s="171" t="s">
        <v>2768</v>
      </c>
      <c r="E477" s="171" t="s">
        <v>425</v>
      </c>
      <c r="F477" s="171" t="s">
        <v>22</v>
      </c>
      <c r="G477" s="171" t="s">
        <v>23</v>
      </c>
      <c r="H477" s="171" t="s">
        <v>24</v>
      </c>
      <c r="I477" s="173">
        <v>34201</v>
      </c>
      <c r="J477" s="171" t="s">
        <v>457</v>
      </c>
      <c r="K477" s="59">
        <v>108523</v>
      </c>
      <c r="L477" s="171"/>
      <c r="M477" s="171"/>
      <c r="N477" s="171"/>
      <c r="O477" s="60" t="e">
        <f>VLOOKUP(C477,'FIE-licenties'!$B:$C,2,FALSE)</f>
        <v>#N/A</v>
      </c>
      <c r="P477" s="56" t="str">
        <f>VLOOKUP(C477,Ranglijst!B:G,6,FALSE)</f>
        <v>Schermen Rotterdam Zaïr</v>
      </c>
      <c r="Q477" s="56"/>
      <c r="R477" s="56" t="str">
        <f t="shared" si="39"/>
        <v>XXX</v>
      </c>
      <c r="S477" s="56">
        <f>IF(K477&lt;&gt;"",COUNTIF(aanmeldingen!D:D,schermers!K477),"")</f>
        <v>2</v>
      </c>
      <c r="T477" s="177" t="str">
        <f t="shared" ca="1" si="38"/>
        <v>18+</v>
      </c>
      <c r="U477" s="175"/>
      <c r="V477" s="78">
        <f ca="1">SUMIF(Scheidsbijdrage!B:B,schermers!C477,Scheidsbijdrage!P:P)</f>
        <v>0</v>
      </c>
      <c r="W477" s="175"/>
    </row>
    <row r="478" spans="1:23" x14ac:dyDescent="0.2">
      <c r="A478" s="71">
        <f t="shared" si="37"/>
        <v>477</v>
      </c>
      <c r="B478" s="71" t="str">
        <f t="shared" si="35"/>
        <v>VeenenbosKonrad</v>
      </c>
      <c r="C478" s="170">
        <f t="shared" si="36"/>
        <v>115290</v>
      </c>
      <c r="D478" s="171" t="s">
        <v>2802</v>
      </c>
      <c r="E478" s="171" t="s">
        <v>2803</v>
      </c>
      <c r="F478" s="171" t="s">
        <v>22</v>
      </c>
      <c r="G478" s="171" t="s">
        <v>26</v>
      </c>
      <c r="H478" s="171" t="s">
        <v>24</v>
      </c>
      <c r="I478" s="173">
        <v>38174</v>
      </c>
      <c r="J478" s="171" t="s">
        <v>450</v>
      </c>
      <c r="K478" s="59">
        <v>115290</v>
      </c>
      <c r="L478" s="171"/>
      <c r="M478" s="171"/>
      <c r="N478" s="171"/>
      <c r="O478" s="60" t="e">
        <f>VLOOKUP(C478,'FIE-licenties'!$B:$C,2,FALSE)</f>
        <v>#N/A</v>
      </c>
      <c r="P478" s="56" t="str">
        <f>VLOOKUP(C478,Ranglijst!B:G,6,FALSE)</f>
        <v>Fencing Club Almere</v>
      </c>
      <c r="Q478" s="56"/>
      <c r="R478" s="56" t="str">
        <f t="shared" si="39"/>
        <v>XXX</v>
      </c>
      <c r="S478" s="56">
        <f>IF(K478&lt;&gt;"",COUNTIF(aanmeldingen!D:D,schermers!K478),"")</f>
        <v>2</v>
      </c>
      <c r="T478" s="177" t="str">
        <f t="shared" ca="1" si="38"/>
        <v>&lt;18</v>
      </c>
      <c r="U478" s="175"/>
      <c r="V478" s="78">
        <f ca="1">SUMIF(Scheidsbijdrage!B:B,schermers!C478,Scheidsbijdrage!P:P)</f>
        <v>1</v>
      </c>
      <c r="W478" s="175"/>
    </row>
    <row r="479" spans="1:23" x14ac:dyDescent="0.2">
      <c r="A479" s="71">
        <f t="shared" si="37"/>
        <v>478</v>
      </c>
      <c r="B479" s="71" t="str">
        <f t="shared" si="35"/>
        <v>LionBenjamin</v>
      </c>
      <c r="C479" s="170">
        <f t="shared" si="36"/>
        <v>117279</v>
      </c>
      <c r="D479" s="171" t="s">
        <v>2804</v>
      </c>
      <c r="E479" s="171" t="s">
        <v>2805</v>
      </c>
      <c r="F479" s="171" t="s">
        <v>22</v>
      </c>
      <c r="G479" s="171" t="s">
        <v>26</v>
      </c>
      <c r="H479" s="171" t="s">
        <v>24</v>
      </c>
      <c r="I479" s="173">
        <v>34338</v>
      </c>
      <c r="J479" s="171" t="s">
        <v>669</v>
      </c>
      <c r="K479" s="59">
        <v>117279</v>
      </c>
      <c r="L479" s="171"/>
      <c r="M479" s="171"/>
      <c r="N479" s="171"/>
      <c r="O479" s="60" t="e">
        <f>VLOOKUP(C479,'FIE-licenties'!$B:$C,2,FALSE)</f>
        <v>#N/A</v>
      </c>
      <c r="P479" s="56" t="str">
        <f>VLOOKUP(C479,Ranglijst!B:G,6,FALSE)</f>
        <v>ASSV Esprit</v>
      </c>
      <c r="Q479" s="56"/>
      <c r="R479" s="56" t="str">
        <f t="shared" si="39"/>
        <v>XXX</v>
      </c>
      <c r="S479" s="56">
        <f>IF(K479&lt;&gt;"",COUNTIF(aanmeldingen!D:D,schermers!K479),"")</f>
        <v>1</v>
      </c>
      <c r="T479" s="177" t="str">
        <f t="shared" ca="1" si="38"/>
        <v>18+</v>
      </c>
      <c r="U479" s="175"/>
      <c r="V479" s="78">
        <f ca="1">SUMIF(Scheidsbijdrage!B:B,schermers!C479,Scheidsbijdrage!P:P)</f>
        <v>0</v>
      </c>
      <c r="W479" s="175"/>
    </row>
    <row r="480" spans="1:23" x14ac:dyDescent="0.2">
      <c r="A480" s="71">
        <f t="shared" si="37"/>
        <v>479</v>
      </c>
      <c r="B480" s="71" t="str">
        <f t="shared" si="35"/>
        <v>MoussetTycho</v>
      </c>
      <c r="C480" s="170">
        <f t="shared" si="36"/>
        <v>114706</v>
      </c>
      <c r="D480" s="171" t="s">
        <v>2812</v>
      </c>
      <c r="E480" s="171" t="s">
        <v>2813</v>
      </c>
      <c r="F480" s="171" t="s">
        <v>22</v>
      </c>
      <c r="G480" s="171" t="s">
        <v>26</v>
      </c>
      <c r="H480" s="171" t="s">
        <v>28</v>
      </c>
      <c r="I480" s="173">
        <v>38396</v>
      </c>
      <c r="J480" s="171" t="s">
        <v>453</v>
      </c>
      <c r="K480" s="59">
        <v>114706</v>
      </c>
      <c r="L480" s="171"/>
      <c r="M480" s="171"/>
      <c r="N480" s="171"/>
      <c r="O480" s="60" t="e">
        <f>VLOOKUP(C480,'FIE-licenties'!$B:$C,2,FALSE)</f>
        <v>#N/A</v>
      </c>
      <c r="P480" s="56" t="str">
        <f>VLOOKUP(C480,Ranglijst!B:G,6,FALSE)</f>
        <v>s.v. Ter Weer</v>
      </c>
      <c r="Q480" s="56"/>
      <c r="R480" s="56" t="str">
        <f t="shared" si="39"/>
        <v>XXX</v>
      </c>
      <c r="S480" s="56">
        <f>IF(K480&lt;&gt;"",COUNTIF(aanmeldingen!D:D,schermers!K480),"")</f>
        <v>2</v>
      </c>
      <c r="T480" s="177" t="str">
        <f t="shared" ca="1" si="38"/>
        <v>&lt;18</v>
      </c>
      <c r="U480" s="175"/>
      <c r="V480" s="78">
        <f ca="1">SUMIF(Scheidsbijdrage!B:B,schermers!C480,Scheidsbijdrage!P:P)</f>
        <v>0</v>
      </c>
      <c r="W480" s="175"/>
    </row>
    <row r="481" spans="1:23" x14ac:dyDescent="0.2">
      <c r="A481" s="71">
        <f t="shared" si="37"/>
        <v>480</v>
      </c>
      <c r="B481" s="71" t="str">
        <f t="shared" si="35"/>
        <v>EmanuelAva</v>
      </c>
      <c r="C481" s="170">
        <f t="shared" si="36"/>
        <v>115735</v>
      </c>
      <c r="D481" s="171" t="s">
        <v>2815</v>
      </c>
      <c r="E481" s="171" t="s">
        <v>2816</v>
      </c>
      <c r="F481" s="171" t="s">
        <v>22</v>
      </c>
      <c r="G481" s="171" t="s">
        <v>23</v>
      </c>
      <c r="H481" s="171" t="s">
        <v>28</v>
      </c>
      <c r="I481" s="173">
        <v>38588</v>
      </c>
      <c r="J481" s="171" t="s">
        <v>32</v>
      </c>
      <c r="K481" s="59">
        <v>115735</v>
      </c>
      <c r="L481" s="171"/>
      <c r="M481" s="171"/>
      <c r="N481" s="171"/>
      <c r="O481" s="60" t="e">
        <f>VLOOKUP(C481,'FIE-licenties'!$B:$C,2,FALSE)</f>
        <v>#N/A</v>
      </c>
      <c r="P481" s="56" t="str">
        <f>VLOOKUP(C481,Ranglijst!B:G,6,FALSE)</f>
        <v>HollandSchermen</v>
      </c>
      <c r="Q481" s="56"/>
      <c r="R481" s="56" t="str">
        <f t="shared" si="39"/>
        <v>XXX</v>
      </c>
      <c r="S481" s="56">
        <f>IF(K481&lt;&gt;"",COUNTIF(aanmeldingen!D:D,schermers!K481),"")</f>
        <v>6</v>
      </c>
      <c r="T481" s="177" t="str">
        <f t="shared" ca="1" si="38"/>
        <v>&lt;18</v>
      </c>
      <c r="U481" s="175"/>
      <c r="V481" s="78">
        <f ca="1">SUMIF(Scheidsbijdrage!B:B,schermers!C481,Scheidsbijdrage!P:P)</f>
        <v>0</v>
      </c>
      <c r="W481" s="175"/>
    </row>
    <row r="482" spans="1:23" x14ac:dyDescent="0.2">
      <c r="A482" s="71">
        <f t="shared" si="37"/>
        <v>481</v>
      </c>
      <c r="B482" s="71" t="str">
        <f t="shared" si="35"/>
        <v>CelieJocy</v>
      </c>
      <c r="C482" s="170">
        <f t="shared" si="36"/>
        <v>113939</v>
      </c>
      <c r="D482" s="171" t="s">
        <v>2824</v>
      </c>
      <c r="E482" s="171" t="s">
        <v>2825</v>
      </c>
      <c r="F482" s="171" t="s">
        <v>22</v>
      </c>
      <c r="G482" s="171" t="s">
        <v>23</v>
      </c>
      <c r="H482" s="171" t="s">
        <v>24</v>
      </c>
      <c r="I482" s="173">
        <v>37717</v>
      </c>
      <c r="J482" s="171" t="s">
        <v>450</v>
      </c>
      <c r="K482" s="59">
        <v>113939</v>
      </c>
      <c r="L482" s="171"/>
      <c r="M482" s="171"/>
      <c r="N482" s="171"/>
      <c r="O482" s="60" t="e">
        <f>VLOOKUP(C482,'FIE-licenties'!$B:$C,2,FALSE)</f>
        <v>#N/A</v>
      </c>
      <c r="P482" s="56" t="str">
        <f>VLOOKUP(C482,Ranglijst!B:G,6,FALSE)</f>
        <v>Fencing Club Almere</v>
      </c>
      <c r="Q482" s="56"/>
      <c r="R482" s="56" t="str">
        <f t="shared" si="39"/>
        <v>XXX</v>
      </c>
      <c r="S482" s="56">
        <f>IF(K482&lt;&gt;"",COUNTIF(aanmeldingen!D:D,schermers!K482),"")</f>
        <v>3</v>
      </c>
      <c r="T482" s="177" t="str">
        <f t="shared" ca="1" si="38"/>
        <v>&lt;18</v>
      </c>
      <c r="U482" s="175"/>
      <c r="V482" s="78">
        <f ca="1">SUMIF(Scheidsbijdrage!B:B,schermers!C482,Scheidsbijdrage!P:P)</f>
        <v>0</v>
      </c>
      <c r="W482" s="175"/>
    </row>
    <row r="483" spans="1:23" x14ac:dyDescent="0.2">
      <c r="A483" s="71">
        <f t="shared" si="37"/>
        <v>482</v>
      </c>
      <c r="B483" s="71" t="str">
        <f t="shared" si="35"/>
        <v>De JongNienke</v>
      </c>
      <c r="C483" s="170">
        <f t="shared" si="36"/>
        <v>114874</v>
      </c>
      <c r="D483" s="171" t="s">
        <v>919</v>
      </c>
      <c r="E483" s="171" t="s">
        <v>2907</v>
      </c>
      <c r="F483" s="171" t="s">
        <v>22</v>
      </c>
      <c r="G483" s="171" t="s">
        <v>23</v>
      </c>
      <c r="H483" s="171" t="s">
        <v>28</v>
      </c>
      <c r="I483" s="173">
        <v>38608</v>
      </c>
      <c r="J483" s="171" t="s">
        <v>32</v>
      </c>
      <c r="K483" s="59">
        <v>114874</v>
      </c>
      <c r="L483" s="171"/>
      <c r="M483" s="171"/>
      <c r="N483" s="171"/>
      <c r="O483" s="60" t="e">
        <f>VLOOKUP(C483,'FIE-licenties'!$B:$C,2,FALSE)</f>
        <v>#N/A</v>
      </c>
      <c r="P483" s="56" t="str">
        <f>VLOOKUP(C483,Ranglijst!B:G,6,FALSE)</f>
        <v>HollandSchermen</v>
      </c>
      <c r="Q483" s="56"/>
      <c r="R483" s="56" t="str">
        <f t="shared" si="39"/>
        <v>XXX</v>
      </c>
      <c r="S483" s="56">
        <f>IF(K483&lt;&gt;"",COUNTIF(aanmeldingen!D:D,schermers!K483),"")</f>
        <v>4</v>
      </c>
      <c r="T483" s="177" t="str">
        <f t="shared" ca="1" si="38"/>
        <v>&lt;18</v>
      </c>
      <c r="U483" s="175"/>
      <c r="V483" s="78">
        <f ca="1">SUMIF(Scheidsbijdrage!B:B,schermers!C483,Scheidsbijdrage!P:P)</f>
        <v>0</v>
      </c>
      <c r="W483" s="175"/>
    </row>
    <row r="484" spans="1:23" x14ac:dyDescent="0.2">
      <c r="A484" s="71">
        <f t="shared" si="37"/>
        <v>483</v>
      </c>
      <c r="B484" s="71" t="str">
        <f t="shared" si="35"/>
        <v>Van KemenadeMees</v>
      </c>
      <c r="C484" s="170">
        <f t="shared" si="36"/>
        <v>117030</v>
      </c>
      <c r="D484" s="171" t="s">
        <v>2917</v>
      </c>
      <c r="E484" s="171" t="s">
        <v>1260</v>
      </c>
      <c r="F484" s="171" t="s">
        <v>22</v>
      </c>
      <c r="G484" s="171" t="s">
        <v>26</v>
      </c>
      <c r="H484" s="171" t="s">
        <v>31</v>
      </c>
      <c r="I484" s="173">
        <v>36963</v>
      </c>
      <c r="J484" s="171" t="s">
        <v>1104</v>
      </c>
      <c r="K484" s="59">
        <v>117030</v>
      </c>
      <c r="L484" s="171"/>
      <c r="M484" s="171"/>
      <c r="N484" s="171"/>
      <c r="O484" s="60" t="e">
        <f>VLOOKUP(C484,'FIE-licenties'!$B:$C,2,FALSE)</f>
        <v>#N/A</v>
      </c>
      <c r="P484" s="56" t="str">
        <f>VLOOKUP(C484,Ranglijst!B:G,6,FALSE)</f>
        <v>s.v. Porthos</v>
      </c>
      <c r="Q484" s="56"/>
      <c r="R484" s="56" t="str">
        <f t="shared" si="39"/>
        <v>XXX</v>
      </c>
      <c r="S484" s="56">
        <f>IF(K484&lt;&gt;"",COUNTIF(aanmeldingen!D:D,schermers!K484),"")</f>
        <v>1</v>
      </c>
      <c r="T484" s="177" t="str">
        <f t="shared" ca="1" si="38"/>
        <v>&lt;18</v>
      </c>
      <c r="U484" s="175"/>
      <c r="V484" s="78">
        <f ca="1">SUMIF(Scheidsbijdrage!B:B,schermers!C484,Scheidsbijdrage!P:P)</f>
        <v>0</v>
      </c>
      <c r="W484" s="175"/>
    </row>
    <row r="485" spans="1:23" x14ac:dyDescent="0.2">
      <c r="A485" s="71">
        <f t="shared" si="37"/>
        <v>484</v>
      </c>
      <c r="B485" s="71" t="str">
        <f t="shared" si="35"/>
        <v>WouterseMijs</v>
      </c>
      <c r="C485" s="170">
        <f t="shared" si="36"/>
        <v>113253</v>
      </c>
      <c r="D485" s="171" t="s">
        <v>2918</v>
      </c>
      <c r="E485" s="171" t="s">
        <v>2919</v>
      </c>
      <c r="F485" s="171" t="s">
        <v>22</v>
      </c>
      <c r="G485" s="171" t="s">
        <v>23</v>
      </c>
      <c r="H485" s="171" t="s">
        <v>31</v>
      </c>
      <c r="I485" s="173">
        <v>36809</v>
      </c>
      <c r="J485" s="171" t="s">
        <v>97</v>
      </c>
      <c r="K485" s="59">
        <v>113253</v>
      </c>
      <c r="L485" s="171"/>
      <c r="M485" s="171"/>
      <c r="N485" s="171"/>
      <c r="O485" s="60" t="e">
        <f>VLOOKUP(C485,'FIE-licenties'!$B:$C,2,FALSE)</f>
        <v>#N/A</v>
      </c>
      <c r="P485" s="56" t="str">
        <f>VLOOKUP(C485,Ranglijst!B:G,6,FALSE)</f>
        <v>s.v. Scaramouche</v>
      </c>
      <c r="Q485" s="56"/>
      <c r="R485" s="56" t="str">
        <f t="shared" si="39"/>
        <v>XXX</v>
      </c>
      <c r="S485" s="56">
        <f>IF(K485&lt;&gt;"",COUNTIF(aanmeldingen!D:D,schermers!K485),"")</f>
        <v>1</v>
      </c>
      <c r="T485" s="177" t="str">
        <f t="shared" ca="1" si="38"/>
        <v>18+</v>
      </c>
      <c r="U485" s="175"/>
      <c r="V485" s="78">
        <f ca="1">SUMIF(Scheidsbijdrage!B:B,schermers!C485,Scheidsbijdrage!P:P)</f>
        <v>0</v>
      </c>
      <c r="W485" s="175"/>
    </row>
    <row r="486" spans="1:23" x14ac:dyDescent="0.2">
      <c r="A486" s="71">
        <f t="shared" si="37"/>
        <v>485</v>
      </c>
      <c r="B486" s="71" t="str">
        <f t="shared" si="35"/>
        <v>ManKoen</v>
      </c>
      <c r="C486" s="170">
        <f t="shared" si="36"/>
        <v>114304</v>
      </c>
      <c r="D486" s="171" t="s">
        <v>3016</v>
      </c>
      <c r="E486" s="171" t="s">
        <v>305</v>
      </c>
      <c r="F486" s="171" t="s">
        <v>22</v>
      </c>
      <c r="G486" s="171" t="s">
        <v>26</v>
      </c>
      <c r="H486" s="171" t="s">
        <v>28</v>
      </c>
      <c r="I486" s="173">
        <v>37756</v>
      </c>
      <c r="J486" s="171" t="s">
        <v>2099</v>
      </c>
      <c r="K486" s="59">
        <v>114304</v>
      </c>
      <c r="L486" s="171"/>
      <c r="M486" s="171"/>
      <c r="N486" s="171"/>
      <c r="O486" s="60" t="e">
        <f>VLOOKUP(C486,'FIE-licenties'!$B:$C,2,FALSE)</f>
        <v>#N/A</v>
      </c>
      <c r="P486" s="56" t="str">
        <f>VLOOKUP(C486,Ranglijst!B:G,6,FALSE)</f>
        <v>s.v. Tréville</v>
      </c>
      <c r="Q486" s="56"/>
      <c r="R486" s="56" t="str">
        <f t="shared" si="39"/>
        <v>XXX</v>
      </c>
      <c r="S486" s="56">
        <f>IF(K486&lt;&gt;"",COUNTIF(aanmeldingen!D:D,schermers!K486),"")</f>
        <v>2</v>
      </c>
      <c r="T486" s="177" t="str">
        <f t="shared" ca="1" si="38"/>
        <v>&lt;18</v>
      </c>
      <c r="U486" s="175"/>
      <c r="V486" s="78">
        <f ca="1">SUMIF(Scheidsbijdrage!B:B,schermers!C486,Scheidsbijdrage!P:P)</f>
        <v>0</v>
      </c>
      <c r="W486" s="175"/>
    </row>
    <row r="487" spans="1:23" x14ac:dyDescent="0.2">
      <c r="A487" s="71">
        <f t="shared" si="37"/>
        <v>486</v>
      </c>
      <c r="B487" s="71" t="str">
        <f t="shared" si="35"/>
        <v>ManYin</v>
      </c>
      <c r="C487" s="170">
        <f t="shared" si="36"/>
        <v>114305</v>
      </c>
      <c r="D487" s="171" t="s">
        <v>3016</v>
      </c>
      <c r="E487" s="171" t="s">
        <v>3017</v>
      </c>
      <c r="F487" s="171" t="s">
        <v>22</v>
      </c>
      <c r="G487" s="171" t="s">
        <v>26</v>
      </c>
      <c r="H487" s="171" t="s">
        <v>28</v>
      </c>
      <c r="I487" s="173">
        <v>38431</v>
      </c>
      <c r="J487" s="171" t="s">
        <v>2099</v>
      </c>
      <c r="K487" s="59">
        <v>114305</v>
      </c>
      <c r="L487" s="171"/>
      <c r="M487" s="171"/>
      <c r="N487" s="171"/>
      <c r="O487" s="60" t="e">
        <f>VLOOKUP(C487,'FIE-licenties'!$B:$C,2,FALSE)</f>
        <v>#N/A</v>
      </c>
      <c r="P487" s="56" t="str">
        <f>VLOOKUP(C487,Ranglijst!B:G,6,FALSE)</f>
        <v>s.v. Tréville</v>
      </c>
      <c r="Q487" s="56"/>
      <c r="R487" s="56" t="str">
        <f t="shared" si="39"/>
        <v>XXX</v>
      </c>
      <c r="S487" s="56">
        <f>IF(K487&lt;&gt;"",COUNTIF(aanmeldingen!D:D,schermers!K487),"")</f>
        <v>2</v>
      </c>
      <c r="T487" s="177" t="str">
        <f t="shared" ca="1" si="38"/>
        <v>&lt;18</v>
      </c>
      <c r="U487" s="175"/>
      <c r="V487" s="78">
        <f ca="1">SUMIF(Scheidsbijdrage!B:B,schermers!C487,Scheidsbijdrage!P:P)</f>
        <v>0</v>
      </c>
      <c r="W487" s="175"/>
    </row>
    <row r="488" spans="1:23" ht="15" x14ac:dyDescent="0.25">
      <c r="A488" s="71">
        <f t="shared" si="37"/>
        <v>487</v>
      </c>
      <c r="B488" s="71" t="str">
        <f t="shared" si="35"/>
        <v>KahoHans</v>
      </c>
      <c r="C488" s="170">
        <f t="shared" si="36"/>
        <v>100482</v>
      </c>
      <c r="D488" s="171" t="s">
        <v>3039</v>
      </c>
      <c r="E488" s="171" t="s">
        <v>208</v>
      </c>
      <c r="F488" s="171" t="s">
        <v>22</v>
      </c>
      <c r="G488" s="171" t="s">
        <v>26</v>
      </c>
      <c r="H488" s="171" t="s">
        <v>28</v>
      </c>
      <c r="I488" s="173">
        <v>26310</v>
      </c>
      <c r="J488" s="171" t="s">
        <v>457</v>
      </c>
      <c r="K488" s="59">
        <v>100482</v>
      </c>
      <c r="L488" s="171"/>
      <c r="M488" s="183" t="s">
        <v>3179</v>
      </c>
      <c r="N488" s="171"/>
      <c r="O488" s="60" t="e">
        <f>VLOOKUP(C488,'FIE-licenties'!$B:$C,2,FALSE)</f>
        <v>#N/A</v>
      </c>
      <c r="P488" s="56" t="str">
        <f>VLOOKUP(C488,Ranglijst!B:G,6,FALSE)</f>
        <v>Schermen Rotterdam Zaïr</v>
      </c>
      <c r="Q488" s="56"/>
      <c r="R488" s="56" t="str">
        <f t="shared" si="39"/>
        <v>XXX</v>
      </c>
      <c r="S488" s="56">
        <f>IF(K488&lt;&gt;"",COUNTIF(aanmeldingen!D:D,schermers!K488),"")</f>
        <v>1</v>
      </c>
      <c r="T488" s="177" t="str">
        <f t="shared" ca="1" si="38"/>
        <v>18+</v>
      </c>
      <c r="U488" s="175"/>
      <c r="V488" s="78">
        <f ca="1">SUMIF(Scheidsbijdrage!B:B,schermers!C488,Scheidsbijdrage!P:P)</f>
        <v>0</v>
      </c>
      <c r="W488" s="175"/>
    </row>
    <row r="489" spans="1:23" ht="15" x14ac:dyDescent="0.25">
      <c r="A489" s="71">
        <f t="shared" si="37"/>
        <v>488</v>
      </c>
      <c r="B489" s="71" t="str">
        <f t="shared" si="35"/>
        <v>REINECKELiset</v>
      </c>
      <c r="C489" s="170">
        <f t="shared" si="36"/>
        <v>111499</v>
      </c>
      <c r="D489" s="171" t="s">
        <v>3155</v>
      </c>
      <c r="E489" s="171" t="s">
        <v>1129</v>
      </c>
      <c r="F489" s="171" t="s">
        <v>22</v>
      </c>
      <c r="G489" s="171" t="s">
        <v>23</v>
      </c>
      <c r="H489" s="171" t="s">
        <v>24</v>
      </c>
      <c r="I489" s="173">
        <v>22885</v>
      </c>
      <c r="J489" s="171" t="s">
        <v>3156</v>
      </c>
      <c r="K489" s="59">
        <v>111499</v>
      </c>
      <c r="L489" s="171"/>
      <c r="M489" s="183" t="s">
        <v>1138</v>
      </c>
      <c r="N489" s="171"/>
      <c r="O489" s="60" t="e">
        <f>VLOOKUP(C489,'FIE-licenties'!$B:$C,2,FALSE)</f>
        <v>#N/A</v>
      </c>
      <c r="P489" s="56" t="str">
        <f>VLOOKUP(C489,Ranglijst!B:G,6,FALSE)</f>
        <v>Schermschool De Jordaan</v>
      </c>
      <c r="Q489" s="56"/>
      <c r="R489" s="56" t="str">
        <f t="shared" si="39"/>
        <v>XXX</v>
      </c>
      <c r="S489" s="56">
        <f>IF(K489&lt;&gt;"",COUNTIF(aanmeldingen!D:D,schermers!K489),"")</f>
        <v>1</v>
      </c>
      <c r="T489" s="177" t="str">
        <f t="shared" ca="1" si="38"/>
        <v>18+</v>
      </c>
      <c r="U489" s="175"/>
      <c r="V489" s="78">
        <f ca="1">SUMIF(Scheidsbijdrage!B:B,schermers!C489,Scheidsbijdrage!P:P)</f>
        <v>0</v>
      </c>
      <c r="W489" s="175"/>
    </row>
    <row r="490" spans="1:23" ht="15" x14ac:dyDescent="0.25">
      <c r="A490" s="71">
        <f t="shared" si="37"/>
        <v>489</v>
      </c>
      <c r="B490" s="71" t="str">
        <f t="shared" si="35"/>
        <v>DammroffUrsula</v>
      </c>
      <c r="C490" s="170">
        <f t="shared" si="36"/>
        <v>108260</v>
      </c>
      <c r="D490" s="171" t="s">
        <v>3158</v>
      </c>
      <c r="E490" s="171" t="s">
        <v>3159</v>
      </c>
      <c r="F490" s="171" t="s">
        <v>22</v>
      </c>
      <c r="G490" s="171" t="s">
        <v>23</v>
      </c>
      <c r="H490" s="171" t="s">
        <v>28</v>
      </c>
      <c r="I490" s="173">
        <v>26484</v>
      </c>
      <c r="J490" s="171" t="s">
        <v>32</v>
      </c>
      <c r="K490" s="59">
        <v>108260</v>
      </c>
      <c r="L490" s="171"/>
      <c r="M490" s="183" t="s">
        <v>3180</v>
      </c>
      <c r="N490" s="171"/>
      <c r="O490" s="60" t="e">
        <f>VLOOKUP(C490,'FIE-licenties'!$B:$C,2,FALSE)</f>
        <v>#N/A</v>
      </c>
      <c r="P490" s="56" t="e">
        <f>VLOOKUP(C490,Ranglijst!B:G,6,FALSE)</f>
        <v>#N/A</v>
      </c>
      <c r="Q490" s="56"/>
      <c r="R490" s="56" t="str">
        <f t="shared" si="39"/>
        <v>---</v>
      </c>
      <c r="S490" s="56">
        <f>IF(K490&lt;&gt;"",COUNTIF(aanmeldingen!D:D,schermers!K490),"")</f>
        <v>1</v>
      </c>
      <c r="T490" s="177" t="str">
        <f t="shared" ca="1" si="38"/>
        <v>18+</v>
      </c>
      <c r="U490" s="175"/>
      <c r="V490" s="78">
        <f ca="1">SUMIF(Scheidsbijdrage!B:B,schermers!C490,Scheidsbijdrage!P:P)</f>
        <v>0</v>
      </c>
      <c r="W490" s="175"/>
    </row>
    <row r="491" spans="1:23" ht="15" x14ac:dyDescent="0.25">
      <c r="A491" s="71">
        <f t="shared" si="37"/>
        <v>490</v>
      </c>
      <c r="B491" s="71" t="str">
        <f t="shared" si="35"/>
        <v>JongejansJacob</v>
      </c>
      <c r="C491" s="170">
        <f t="shared" si="36"/>
        <v>110838</v>
      </c>
      <c r="D491" s="171" t="s">
        <v>1077</v>
      </c>
      <c r="E491" s="171" t="s">
        <v>3160</v>
      </c>
      <c r="F491" s="171" t="s">
        <v>22</v>
      </c>
      <c r="G491" s="171" t="s">
        <v>26</v>
      </c>
      <c r="H491" s="171" t="s">
        <v>24</v>
      </c>
      <c r="I491" s="173">
        <v>21587</v>
      </c>
      <c r="J491" s="171" t="s">
        <v>441</v>
      </c>
      <c r="K491" s="59">
        <v>110838</v>
      </c>
      <c r="L491" s="171"/>
      <c r="M491" s="183" t="s">
        <v>3189</v>
      </c>
      <c r="N491" s="171"/>
      <c r="O491" s="60" t="e">
        <f>VLOOKUP(C491,'FIE-licenties'!$B:$C,2,FALSE)</f>
        <v>#N/A</v>
      </c>
      <c r="P491" s="56" t="str">
        <f>VLOOKUP(C491,Ranglijst!B:G,6,FALSE)</f>
        <v>MSV Zeemacht</v>
      </c>
      <c r="Q491" s="56"/>
      <c r="R491" s="56" t="str">
        <f t="shared" si="39"/>
        <v>XXX</v>
      </c>
      <c r="S491" s="56">
        <f>IF(K491&lt;&gt;"",COUNTIF(aanmeldingen!D:D,schermers!K491),"")</f>
        <v>1</v>
      </c>
      <c r="T491" s="177" t="str">
        <f t="shared" ca="1" si="38"/>
        <v>18+</v>
      </c>
      <c r="U491" s="175"/>
      <c r="V491" s="78">
        <f ca="1">SUMIF(Scheidsbijdrage!B:B,schermers!C491,Scheidsbijdrage!P:P)</f>
        <v>0</v>
      </c>
      <c r="W491" s="175"/>
    </row>
    <row r="492" spans="1:23" ht="15" x14ac:dyDescent="0.25">
      <c r="A492" s="71">
        <f t="shared" si="37"/>
        <v>491</v>
      </c>
      <c r="B492" s="71" t="str">
        <f t="shared" si="35"/>
        <v>ShuqairMichel</v>
      </c>
      <c r="C492" s="170">
        <f t="shared" si="36"/>
        <v>114932</v>
      </c>
      <c r="D492" s="171" t="s">
        <v>3161</v>
      </c>
      <c r="E492" s="171" t="s">
        <v>723</v>
      </c>
      <c r="F492" s="171" t="s">
        <v>22</v>
      </c>
      <c r="G492" s="171" t="s">
        <v>26</v>
      </c>
      <c r="H492" s="171" t="s">
        <v>24</v>
      </c>
      <c r="I492" s="173">
        <v>26788</v>
      </c>
      <c r="J492" s="171" t="s">
        <v>97</v>
      </c>
      <c r="K492" s="59">
        <v>114932</v>
      </c>
      <c r="L492" s="171"/>
      <c r="M492" s="183" t="s">
        <v>3188</v>
      </c>
      <c r="N492" s="171"/>
      <c r="O492" s="60" t="e">
        <f>VLOOKUP(C492,'FIE-licenties'!$B:$C,2,FALSE)</f>
        <v>#N/A</v>
      </c>
      <c r="P492" s="56" t="str">
        <f>VLOOKUP(C492,Ranglijst!B:G,6,FALSE)</f>
        <v>s.v. Scaramouche</v>
      </c>
      <c r="Q492" s="56"/>
      <c r="R492" s="56" t="str">
        <f t="shared" si="39"/>
        <v>XXX</v>
      </c>
      <c r="S492" s="56">
        <f>IF(K492&lt;&gt;"",COUNTIF(aanmeldingen!D:D,schermers!K492),"")</f>
        <v>1</v>
      </c>
      <c r="T492" s="177" t="str">
        <f t="shared" ca="1" si="38"/>
        <v>18+</v>
      </c>
      <c r="U492" s="175"/>
      <c r="V492" s="78">
        <f ca="1">SUMIF(Scheidsbijdrage!B:B,schermers!C492,Scheidsbijdrage!P:P)</f>
        <v>0</v>
      </c>
      <c r="W492" s="175"/>
    </row>
    <row r="493" spans="1:23" ht="15" x14ac:dyDescent="0.25">
      <c r="A493" s="71">
        <f t="shared" si="37"/>
        <v>492</v>
      </c>
      <c r="B493" s="71" t="str">
        <f t="shared" si="35"/>
        <v>FarkasMark</v>
      </c>
      <c r="C493" s="170">
        <f t="shared" si="36"/>
        <v>117728</v>
      </c>
      <c r="D493" s="171" t="s">
        <v>3162</v>
      </c>
      <c r="E493" s="171" t="s">
        <v>253</v>
      </c>
      <c r="F493" s="171" t="s">
        <v>22</v>
      </c>
      <c r="G493" s="171" t="s">
        <v>26</v>
      </c>
      <c r="H493" s="171" t="s">
        <v>24</v>
      </c>
      <c r="I493" s="173">
        <v>28402</v>
      </c>
      <c r="J493" s="171" t="s">
        <v>403</v>
      </c>
      <c r="K493" s="59">
        <v>117728</v>
      </c>
      <c r="L493" s="171"/>
      <c r="M493" s="183" t="s">
        <v>3182</v>
      </c>
      <c r="N493" s="171"/>
      <c r="O493" s="60" t="e">
        <f>VLOOKUP(C493,'FIE-licenties'!$B:$C,2,FALSE)</f>
        <v>#N/A</v>
      </c>
      <c r="P493" s="56" t="str">
        <f>VLOOKUP(C493,Ranglijst!B:G,6,FALSE)</f>
        <v>s.v. A.E.W.</v>
      </c>
      <c r="Q493" s="56"/>
      <c r="R493" s="56" t="str">
        <f t="shared" si="39"/>
        <v>XXX</v>
      </c>
      <c r="S493" s="56">
        <f>IF(K493&lt;&gt;"",COUNTIF(aanmeldingen!D:D,schermers!K493),"")</f>
        <v>1</v>
      </c>
      <c r="T493" s="177" t="str">
        <f t="shared" ca="1" si="38"/>
        <v>18+</v>
      </c>
      <c r="U493" s="175"/>
      <c r="V493" s="78">
        <f ca="1">SUMIF(Scheidsbijdrage!B:B,schermers!C493,Scheidsbijdrage!P:P)</f>
        <v>0</v>
      </c>
      <c r="W493" s="175"/>
    </row>
    <row r="494" spans="1:23" ht="15" x14ac:dyDescent="0.25">
      <c r="A494" s="71">
        <f t="shared" si="37"/>
        <v>493</v>
      </c>
      <c r="B494" s="71" t="str">
        <f t="shared" si="35"/>
        <v>FleischerFlos</v>
      </c>
      <c r="C494" s="170">
        <f t="shared" si="36"/>
        <v>100711</v>
      </c>
      <c r="D494" s="171" t="s">
        <v>3163</v>
      </c>
      <c r="E494" s="171" t="s">
        <v>3164</v>
      </c>
      <c r="F494" s="171" t="s">
        <v>22</v>
      </c>
      <c r="G494" s="171" t="s">
        <v>23</v>
      </c>
      <c r="H494" s="171" t="s">
        <v>28</v>
      </c>
      <c r="I494" s="173">
        <v>20910</v>
      </c>
      <c r="J494" s="171" t="s">
        <v>32</v>
      </c>
      <c r="K494" s="59">
        <v>100711</v>
      </c>
      <c r="L494" s="171"/>
      <c r="M494" s="208" t="s">
        <v>3186</v>
      </c>
      <c r="N494" s="171"/>
      <c r="O494" s="60" t="e">
        <f>VLOOKUP(C494,'FIE-licenties'!$B:$C,2,FALSE)</f>
        <v>#N/A</v>
      </c>
      <c r="P494" s="56" t="str">
        <f>VLOOKUP(C494,Ranglijst!B:G,6,FALSE)</f>
        <v>HollandSchermen</v>
      </c>
      <c r="Q494" s="56"/>
      <c r="R494" s="56" t="str">
        <f t="shared" si="39"/>
        <v>XXX</v>
      </c>
      <c r="S494" s="56">
        <f>IF(K494&lt;&gt;"",COUNTIF(aanmeldingen!D:D,schermers!K494),"")</f>
        <v>1</v>
      </c>
      <c r="T494" s="177" t="str">
        <f t="shared" ca="1" si="38"/>
        <v>18+</v>
      </c>
      <c r="U494" s="175"/>
      <c r="V494" s="78">
        <f ca="1">SUMIF(Scheidsbijdrage!B:B,schermers!C494,Scheidsbijdrage!P:P)</f>
        <v>0</v>
      </c>
      <c r="W494" s="175"/>
    </row>
    <row r="495" spans="1:23" ht="15" x14ac:dyDescent="0.25">
      <c r="A495" s="71">
        <f t="shared" si="37"/>
        <v>494</v>
      </c>
      <c r="B495" s="71" t="str">
        <f t="shared" si="35"/>
        <v>GijsbertsenHans</v>
      </c>
      <c r="C495" s="170">
        <f t="shared" si="36"/>
        <v>106212</v>
      </c>
      <c r="D495" s="171" t="s">
        <v>3169</v>
      </c>
      <c r="E495" s="171" t="s">
        <v>208</v>
      </c>
      <c r="F495" s="171" t="s">
        <v>22</v>
      </c>
      <c r="G495" s="171" t="s">
        <v>26</v>
      </c>
      <c r="H495" s="171" t="s">
        <v>24</v>
      </c>
      <c r="I495" s="173">
        <v>24645</v>
      </c>
      <c r="J495" s="171" t="s">
        <v>3165</v>
      </c>
      <c r="K495" s="59">
        <v>106212</v>
      </c>
      <c r="L495" s="171"/>
      <c r="M495" s="183" t="s">
        <v>3251</v>
      </c>
      <c r="N495" s="171"/>
      <c r="O495" s="60" t="e">
        <f>VLOOKUP(C495,'FIE-licenties'!$B:$C,2,FALSE)</f>
        <v>#N/A</v>
      </c>
      <c r="P495" s="56" t="str">
        <f>VLOOKUP(C495,Ranglijst!B:G,6,FALSE)</f>
        <v>EPO Fencing Club Destreza</v>
      </c>
      <c r="Q495" s="56"/>
      <c r="R495" s="56" t="str">
        <f t="shared" si="39"/>
        <v>XXX</v>
      </c>
      <c r="S495" s="56">
        <f>IF(K495&lt;&gt;"",COUNTIF(aanmeldingen!D:D,schermers!K495),"")</f>
        <v>1</v>
      </c>
      <c r="T495" s="177" t="str">
        <f t="shared" ca="1" si="38"/>
        <v>18+</v>
      </c>
      <c r="U495" s="175"/>
      <c r="V495" s="78">
        <f ca="1">SUMIF(Scheidsbijdrage!B:B,schermers!C495,Scheidsbijdrage!P:P)</f>
        <v>0</v>
      </c>
      <c r="W495" s="175"/>
    </row>
    <row r="496" spans="1:23" ht="15" x14ac:dyDescent="0.25">
      <c r="A496" s="71">
        <f t="shared" si="37"/>
        <v>495</v>
      </c>
      <c r="B496" s="71" t="str">
        <f t="shared" si="35"/>
        <v>BosveldGerda</v>
      </c>
      <c r="C496" s="170">
        <f t="shared" si="36"/>
        <v>110019</v>
      </c>
      <c r="D496" s="171" t="s">
        <v>3171</v>
      </c>
      <c r="E496" s="171" t="s">
        <v>3172</v>
      </c>
      <c r="F496" s="171" t="s">
        <v>22</v>
      </c>
      <c r="G496" s="171" t="s">
        <v>23</v>
      </c>
      <c r="H496" s="171" t="s">
        <v>24</v>
      </c>
      <c r="I496" s="173">
        <v>21048</v>
      </c>
      <c r="J496" s="171" t="s">
        <v>418</v>
      </c>
      <c r="K496" s="59">
        <v>110019</v>
      </c>
      <c r="L496" s="171"/>
      <c r="M496" s="183" t="s">
        <v>3183</v>
      </c>
      <c r="N496" s="171"/>
      <c r="O496" s="60" t="e">
        <f>VLOOKUP(C496,'FIE-licenties'!$B:$C,2,FALSE)</f>
        <v>#N/A</v>
      </c>
      <c r="P496" s="56" t="e">
        <f>VLOOKUP(C496,Ranglijst!B:G,6,FALSE)</f>
        <v>#N/A</v>
      </c>
      <c r="Q496" s="56"/>
      <c r="R496" s="56" t="str">
        <f t="shared" si="39"/>
        <v>---</v>
      </c>
      <c r="S496" s="56">
        <f>IF(K496&lt;&gt;"",COUNTIF(aanmeldingen!D:D,schermers!K496),"")</f>
        <v>1</v>
      </c>
      <c r="T496" s="177" t="str">
        <f t="shared" ca="1" si="38"/>
        <v>18+</v>
      </c>
      <c r="U496" s="175"/>
      <c r="V496" s="78">
        <f ca="1">SUMIF(Scheidsbijdrage!B:B,schermers!C496,Scheidsbijdrage!P:P)</f>
        <v>0</v>
      </c>
      <c r="W496" s="175"/>
    </row>
    <row r="497" spans="1:23" ht="15" x14ac:dyDescent="0.25">
      <c r="A497" s="71">
        <f t="shared" si="37"/>
        <v>496</v>
      </c>
      <c r="B497" s="71" t="str">
        <f t="shared" si="35"/>
        <v>HamEd</v>
      </c>
      <c r="C497" s="170">
        <f t="shared" si="36"/>
        <v>116809</v>
      </c>
      <c r="D497" s="171" t="s">
        <v>3173</v>
      </c>
      <c r="E497" s="171" t="s">
        <v>212</v>
      </c>
      <c r="F497" s="171" t="s">
        <v>22</v>
      </c>
      <c r="G497" s="171" t="s">
        <v>26</v>
      </c>
      <c r="H497" s="171" t="s">
        <v>31</v>
      </c>
      <c r="I497" s="173">
        <v>18397</v>
      </c>
      <c r="J497" s="171" t="s">
        <v>195</v>
      </c>
      <c r="K497" s="59">
        <v>116809</v>
      </c>
      <c r="L497" s="171"/>
      <c r="M497" s="183" t="s">
        <v>3184</v>
      </c>
      <c r="N497" s="171"/>
      <c r="O497" s="60" t="e">
        <f>VLOOKUP(C497,'FIE-licenties'!$B:$C,2,FALSE)</f>
        <v>#N/A</v>
      </c>
      <c r="P497" s="56" t="e">
        <f>VLOOKUP(C497,Ranglijst!B:G,6,FALSE)</f>
        <v>#N/A</v>
      </c>
      <c r="Q497" s="56"/>
      <c r="R497" s="56" t="str">
        <f t="shared" si="39"/>
        <v>---</v>
      </c>
      <c r="S497" s="56">
        <f>IF(K497&lt;&gt;"",COUNTIF(aanmeldingen!D:D,schermers!K497),"")</f>
        <v>1</v>
      </c>
      <c r="T497" s="177" t="str">
        <f t="shared" ca="1" si="38"/>
        <v>18+</v>
      </c>
      <c r="U497" s="175"/>
      <c r="V497" s="78">
        <f ca="1">SUMIF(Scheidsbijdrage!B:B,schermers!C497,Scheidsbijdrage!P:P)</f>
        <v>0</v>
      </c>
      <c r="W497" s="175"/>
    </row>
    <row r="498" spans="1:23" ht="15" x14ac:dyDescent="0.25">
      <c r="A498" s="71">
        <f t="shared" si="37"/>
        <v>497</v>
      </c>
      <c r="B498" s="71" t="str">
        <f t="shared" si="35"/>
        <v>ZijlstraKoos</v>
      </c>
      <c r="C498" s="170">
        <f t="shared" si="36"/>
        <v>100745</v>
      </c>
      <c r="D498" s="171" t="s">
        <v>3175</v>
      </c>
      <c r="E498" s="171" t="s">
        <v>3176</v>
      </c>
      <c r="F498" s="171" t="s">
        <v>22</v>
      </c>
      <c r="G498" s="171" t="s">
        <v>26</v>
      </c>
      <c r="H498" s="171" t="s">
        <v>28</v>
      </c>
      <c r="I498" s="173">
        <v>17217</v>
      </c>
      <c r="J498" s="171" t="s">
        <v>408</v>
      </c>
      <c r="K498" s="59">
        <v>100745</v>
      </c>
      <c r="L498" s="171"/>
      <c r="M498" s="183" t="s">
        <v>3187</v>
      </c>
      <c r="N498" s="171"/>
      <c r="O498" s="60" t="e">
        <f>VLOOKUP(C498,'FIE-licenties'!$B:$C,2,FALSE)</f>
        <v>#N/A</v>
      </c>
      <c r="P498" s="56" t="e">
        <f>VLOOKUP(C498,Ranglijst!B:G,6,FALSE)</f>
        <v>#N/A</v>
      </c>
      <c r="Q498" s="56"/>
      <c r="R498" s="56" t="str">
        <f t="shared" si="39"/>
        <v>---</v>
      </c>
      <c r="S498" s="56">
        <f>IF(K498&lt;&gt;"",COUNTIF(aanmeldingen!D:D,schermers!K498),"")</f>
        <v>1</v>
      </c>
      <c r="T498" s="177" t="str">
        <f t="shared" ca="1" si="38"/>
        <v>18+</v>
      </c>
      <c r="U498" s="175"/>
      <c r="V498" s="78">
        <f ca="1">SUMIF(Scheidsbijdrage!B:B,schermers!C498,Scheidsbijdrage!P:P)</f>
        <v>0</v>
      </c>
      <c r="W498" s="175"/>
    </row>
    <row r="499" spans="1:23" x14ac:dyDescent="0.2">
      <c r="A499" s="71">
        <f t="shared" si="37"/>
        <v>498</v>
      </c>
      <c r="B499" s="71" t="str">
        <f t="shared" si="35"/>
        <v>De Cock BuningTjard</v>
      </c>
      <c r="C499" s="170">
        <f t="shared" si="36"/>
        <v>107025</v>
      </c>
      <c r="D499" s="171" t="s">
        <v>3191</v>
      </c>
      <c r="E499" s="171" t="s">
        <v>3192</v>
      </c>
      <c r="F499" s="171" t="s">
        <v>22</v>
      </c>
      <c r="G499" s="171" t="s">
        <v>26</v>
      </c>
      <c r="H499" s="171" t="s">
        <v>31</v>
      </c>
      <c r="I499" s="173">
        <v>18935</v>
      </c>
      <c r="J499" s="171" t="s">
        <v>433</v>
      </c>
      <c r="K499" s="59">
        <v>107025</v>
      </c>
      <c r="L499" s="171"/>
      <c r="M499" s="171"/>
      <c r="N499" s="171"/>
      <c r="O499" s="60" t="e">
        <f>VLOOKUP(C499,'FIE-licenties'!$B:$C,2,FALSE)</f>
        <v>#N/A</v>
      </c>
      <c r="P499" s="56" t="e">
        <f>VLOOKUP(C499,Ranglijst!B:G,6,FALSE)</f>
        <v>#N/A</v>
      </c>
      <c r="Q499" s="56"/>
      <c r="R499" s="56" t="str">
        <f t="shared" si="39"/>
        <v>---</v>
      </c>
      <c r="S499" s="56">
        <f>IF(K499&lt;&gt;"",COUNTIF(aanmeldingen!D:D,schermers!K499),"")</f>
        <v>1</v>
      </c>
      <c r="T499" s="177" t="str">
        <f t="shared" ca="1" si="38"/>
        <v>18+</v>
      </c>
      <c r="U499" s="175"/>
      <c r="V499" s="78">
        <f ca="1">SUMIF(Scheidsbijdrage!B:B,schermers!C499,Scheidsbijdrage!P:P)</f>
        <v>0</v>
      </c>
      <c r="W499" s="175"/>
    </row>
    <row r="500" spans="1:23" ht="15" x14ac:dyDescent="0.25">
      <c r="A500" s="71">
        <f t="shared" si="37"/>
        <v>499</v>
      </c>
      <c r="B500" s="71" t="str">
        <f t="shared" si="35"/>
        <v>De BestRob</v>
      </c>
      <c r="C500" s="170">
        <f t="shared" si="36"/>
        <v>118096</v>
      </c>
      <c r="D500" s="171" t="s">
        <v>3196</v>
      </c>
      <c r="E500" s="171" t="s">
        <v>267</v>
      </c>
      <c r="F500" s="171" t="s">
        <v>22</v>
      </c>
      <c r="G500" s="171" t="s">
        <v>26</v>
      </c>
      <c r="H500" s="171" t="s">
        <v>24</v>
      </c>
      <c r="I500" s="173">
        <v>21823</v>
      </c>
      <c r="J500" s="171" t="s">
        <v>658</v>
      </c>
      <c r="K500" s="59">
        <v>118096</v>
      </c>
      <c r="L500" s="171"/>
      <c r="M500" s="183" t="s">
        <v>3197</v>
      </c>
      <c r="N500" s="171"/>
      <c r="O500" s="60" t="e">
        <f>VLOOKUP(C500,'FIE-licenties'!$B:$C,2,FALSE)</f>
        <v>#N/A</v>
      </c>
      <c r="P500" s="56" t="str">
        <f>VLOOKUP(C500,Ranglijst!B:G,6,FALSE)</f>
        <v>s.v. M.V.O.</v>
      </c>
      <c r="Q500" s="56"/>
      <c r="R500" s="56" t="str">
        <f t="shared" si="39"/>
        <v>XXX</v>
      </c>
      <c r="S500" s="56">
        <f>IF(K500&lt;&gt;"",COUNTIF(aanmeldingen!D:D,schermers!K500),"")</f>
        <v>1</v>
      </c>
      <c r="T500" s="177" t="str">
        <f t="shared" ca="1" si="38"/>
        <v>18+</v>
      </c>
      <c r="U500" s="175"/>
      <c r="V500" s="78">
        <f ca="1">SUMIF(Scheidsbijdrage!B:B,schermers!C500,Scheidsbijdrage!P:P)</f>
        <v>0</v>
      </c>
      <c r="W500" s="175"/>
    </row>
    <row r="501" spans="1:23" ht="15" x14ac:dyDescent="0.25">
      <c r="A501" s="71">
        <f t="shared" si="37"/>
        <v>500</v>
      </c>
      <c r="B501" s="71" t="str">
        <f t="shared" ref="B501:B543" si="40">D501&amp;E501</f>
        <v>Van der VeenYnet</v>
      </c>
      <c r="C501" s="170">
        <f t="shared" ref="C501:C543" si="41">K501</f>
        <v>112514</v>
      </c>
      <c r="D501" s="171" t="s">
        <v>3203</v>
      </c>
      <c r="E501" s="179" t="s">
        <v>3202</v>
      </c>
      <c r="F501" s="179" t="s">
        <v>22</v>
      </c>
      <c r="G501" s="179" t="s">
        <v>23</v>
      </c>
      <c r="H501" s="179" t="s">
        <v>24</v>
      </c>
      <c r="I501" s="173">
        <v>24676</v>
      </c>
      <c r="J501" s="179" t="s">
        <v>457</v>
      </c>
      <c r="K501" s="59">
        <v>112514</v>
      </c>
      <c r="M501" s="209" t="s">
        <v>3204</v>
      </c>
      <c r="O501" s="60" t="e">
        <f>VLOOKUP(C501,'FIE-licenties'!$B:$C,2,FALSE)</f>
        <v>#N/A</v>
      </c>
      <c r="P501" s="205" t="str">
        <f>VLOOKUP(C501,Ranglijst!B:G,6,FALSE)</f>
        <v>Schermen Rotterdam Zaïr</v>
      </c>
      <c r="Q501" s="205"/>
      <c r="R501" s="205" t="str">
        <f t="shared" ref="R501:R543" si="42">IFERROR(IF(P501=J501,"","XXX"),"---")</f>
        <v>XXX</v>
      </c>
      <c r="S501" s="205">
        <f>IF(K501&lt;&gt;"",COUNTIF(aanmeldingen!D:D,schermers!K501),"")</f>
        <v>1</v>
      </c>
      <c r="T501" s="177" t="str">
        <f t="shared" ref="T501:T543" ca="1" si="43">IF($T$1&gt;I501,"18+","&lt;18")</f>
        <v>18+</v>
      </c>
      <c r="U501" s="175"/>
      <c r="V501" s="78">
        <f ca="1">SUMIF(Scheidsbijdrage!B:B,schermers!C501,Scheidsbijdrage!P:P)</f>
        <v>0</v>
      </c>
      <c r="W501" s="175"/>
    </row>
    <row r="502" spans="1:23" x14ac:dyDescent="0.2">
      <c r="A502" s="71">
        <f t="shared" si="37"/>
        <v>501</v>
      </c>
      <c r="B502" s="71" t="str">
        <f t="shared" si="40"/>
        <v/>
      </c>
      <c r="C502" s="170">
        <f t="shared" si="41"/>
        <v>0</v>
      </c>
      <c r="D502" s="171"/>
      <c r="K502" s="59"/>
      <c r="O502" s="60" t="e">
        <f>VLOOKUP(C502,'FIE-licenties'!$B:$C,2,FALSE)</f>
        <v>#N/A</v>
      </c>
      <c r="P502" s="205" t="e">
        <f>VLOOKUP(C502,Ranglijst!B:G,6,FALSE)</f>
        <v>#N/A</v>
      </c>
      <c r="Q502" s="205"/>
      <c r="R502" s="205" t="str">
        <f t="shared" si="42"/>
        <v>---</v>
      </c>
      <c r="S502" s="205" t="str">
        <f>IF(K502&lt;&gt;"",COUNTIF(aanmeldingen!D:D,schermers!K502),"")</f>
        <v/>
      </c>
      <c r="T502" s="177" t="str">
        <f t="shared" ca="1" si="43"/>
        <v>18+</v>
      </c>
      <c r="U502" s="175"/>
      <c r="V502" s="78">
        <f ca="1">SUMIF(Scheidsbijdrage!B:B,schermers!C502,Scheidsbijdrage!P:P)</f>
        <v>0</v>
      </c>
      <c r="W502" s="175"/>
    </row>
    <row r="503" spans="1:23" x14ac:dyDescent="0.2">
      <c r="A503" s="71">
        <f t="shared" si="37"/>
        <v>502</v>
      </c>
      <c r="B503" s="71" t="str">
        <f t="shared" si="40"/>
        <v/>
      </c>
      <c r="C503" s="170">
        <f t="shared" si="41"/>
        <v>0</v>
      </c>
      <c r="D503" s="171"/>
      <c r="K503" s="59"/>
      <c r="O503" s="60" t="e">
        <f>VLOOKUP(C503,'FIE-licenties'!$B:$C,2,FALSE)</f>
        <v>#N/A</v>
      </c>
      <c r="P503" s="205" t="e">
        <f>VLOOKUP(C503,Ranglijst!B:G,6,FALSE)</f>
        <v>#N/A</v>
      </c>
      <c r="Q503" s="205"/>
      <c r="R503" s="205" t="str">
        <f t="shared" si="42"/>
        <v>---</v>
      </c>
      <c r="S503" s="205" t="str">
        <f>IF(K503&lt;&gt;"",COUNTIF(aanmeldingen!D:D,schermers!K503),"")</f>
        <v/>
      </c>
      <c r="T503" s="177" t="str">
        <f t="shared" ca="1" si="43"/>
        <v>18+</v>
      </c>
      <c r="U503" s="175"/>
      <c r="V503" s="78">
        <f ca="1">SUMIF(Scheidsbijdrage!B:B,schermers!C503,Scheidsbijdrage!P:P)</f>
        <v>0</v>
      </c>
      <c r="W503" s="175"/>
    </row>
    <row r="504" spans="1:23" x14ac:dyDescent="0.2">
      <c r="A504" s="71">
        <f t="shared" si="37"/>
        <v>503</v>
      </c>
      <c r="B504" s="71" t="str">
        <f t="shared" si="40"/>
        <v/>
      </c>
      <c r="C504" s="170">
        <f t="shared" si="41"/>
        <v>0</v>
      </c>
      <c r="D504" s="171"/>
      <c r="K504" s="59"/>
      <c r="O504" s="60" t="e">
        <f>VLOOKUP(C504,'FIE-licenties'!$B:$C,2,FALSE)</f>
        <v>#N/A</v>
      </c>
      <c r="P504" s="205" t="e">
        <f>VLOOKUP(C504,Ranglijst!B:G,6,FALSE)</f>
        <v>#N/A</v>
      </c>
      <c r="Q504" s="205"/>
      <c r="R504" s="205" t="str">
        <f t="shared" si="42"/>
        <v>---</v>
      </c>
      <c r="S504" s="205" t="str">
        <f>IF(K504&lt;&gt;"",COUNTIF(aanmeldingen!D:D,schermers!K504),"")</f>
        <v/>
      </c>
      <c r="T504" s="177" t="str">
        <f t="shared" ca="1" si="43"/>
        <v>18+</v>
      </c>
      <c r="U504" s="175"/>
      <c r="V504" s="78">
        <f ca="1">SUMIF(Scheidsbijdrage!B:B,schermers!C504,Scheidsbijdrage!P:P)</f>
        <v>0</v>
      </c>
      <c r="W504" s="175"/>
    </row>
    <row r="505" spans="1:23" x14ac:dyDescent="0.2">
      <c r="A505" s="71">
        <f t="shared" si="37"/>
        <v>504</v>
      </c>
      <c r="B505" s="71" t="str">
        <f t="shared" si="40"/>
        <v/>
      </c>
      <c r="C505" s="170">
        <f t="shared" si="41"/>
        <v>0</v>
      </c>
      <c r="D505" s="171"/>
      <c r="K505" s="59"/>
      <c r="O505" s="60" t="e">
        <f>VLOOKUP(C505,'FIE-licenties'!$B:$C,2,FALSE)</f>
        <v>#N/A</v>
      </c>
      <c r="P505" s="205" t="e">
        <f>VLOOKUP(C505,Ranglijst!B:G,6,FALSE)</f>
        <v>#N/A</v>
      </c>
      <c r="Q505" s="205"/>
      <c r="R505" s="205" t="str">
        <f t="shared" si="42"/>
        <v>---</v>
      </c>
      <c r="S505" s="205" t="str">
        <f>IF(K505&lt;&gt;"",COUNTIF(aanmeldingen!D:D,schermers!K505),"")</f>
        <v/>
      </c>
      <c r="T505" s="177" t="str">
        <f t="shared" ca="1" si="43"/>
        <v>18+</v>
      </c>
      <c r="U505" s="175"/>
      <c r="V505" s="78">
        <f ca="1">SUMIF(Scheidsbijdrage!B:B,schermers!C505,Scheidsbijdrage!P:P)</f>
        <v>0</v>
      </c>
      <c r="W505" s="175"/>
    </row>
    <row r="506" spans="1:23" x14ac:dyDescent="0.2">
      <c r="A506" s="71">
        <f t="shared" si="37"/>
        <v>505</v>
      </c>
      <c r="B506" s="71" t="str">
        <f t="shared" si="40"/>
        <v/>
      </c>
      <c r="C506" s="170">
        <f t="shared" si="41"/>
        <v>0</v>
      </c>
      <c r="D506" s="171"/>
      <c r="K506" s="59"/>
      <c r="O506" s="60" t="e">
        <f>VLOOKUP(C506,'FIE-licenties'!$B:$C,2,FALSE)</f>
        <v>#N/A</v>
      </c>
      <c r="P506" s="205" t="e">
        <f>VLOOKUP(C506,Ranglijst!B:G,6,FALSE)</f>
        <v>#N/A</v>
      </c>
      <c r="Q506" s="205"/>
      <c r="R506" s="205" t="str">
        <f t="shared" si="42"/>
        <v>---</v>
      </c>
      <c r="S506" s="205" t="str">
        <f>IF(K506&lt;&gt;"",COUNTIF(aanmeldingen!D:D,schermers!K506),"")</f>
        <v/>
      </c>
      <c r="T506" s="177" t="str">
        <f t="shared" ca="1" si="43"/>
        <v>18+</v>
      </c>
      <c r="U506" s="175"/>
      <c r="V506" s="78">
        <f ca="1">SUMIF(Scheidsbijdrage!B:B,schermers!C506,Scheidsbijdrage!P:P)</f>
        <v>0</v>
      </c>
      <c r="W506" s="175"/>
    </row>
    <row r="507" spans="1:23" x14ac:dyDescent="0.2">
      <c r="A507" s="71">
        <f t="shared" si="37"/>
        <v>506</v>
      </c>
      <c r="B507" s="71" t="str">
        <f t="shared" si="40"/>
        <v/>
      </c>
      <c r="C507" s="170">
        <f t="shared" si="41"/>
        <v>0</v>
      </c>
      <c r="D507" s="171"/>
      <c r="K507" s="59"/>
      <c r="O507" s="60" t="e">
        <f>VLOOKUP(C507,'FIE-licenties'!$B:$C,2,FALSE)</f>
        <v>#N/A</v>
      </c>
      <c r="P507" s="205" t="e">
        <f>VLOOKUP(C507,Ranglijst!B:G,6,FALSE)</f>
        <v>#N/A</v>
      </c>
      <c r="Q507" s="205"/>
      <c r="R507" s="205" t="str">
        <f t="shared" si="42"/>
        <v>---</v>
      </c>
      <c r="S507" s="205" t="str">
        <f>IF(K507&lt;&gt;"",COUNTIF(aanmeldingen!D:D,schermers!K507),"")</f>
        <v/>
      </c>
      <c r="T507" s="177" t="str">
        <f t="shared" ca="1" si="43"/>
        <v>18+</v>
      </c>
      <c r="U507" s="175"/>
      <c r="V507" s="78">
        <f ca="1">SUMIF(Scheidsbijdrage!B:B,schermers!C507,Scheidsbijdrage!P:P)</f>
        <v>0</v>
      </c>
      <c r="W507" s="175"/>
    </row>
    <row r="508" spans="1:23" x14ac:dyDescent="0.2">
      <c r="A508" s="71">
        <f t="shared" si="37"/>
        <v>507</v>
      </c>
      <c r="B508" s="71" t="str">
        <f t="shared" si="40"/>
        <v/>
      </c>
      <c r="C508" s="170">
        <f t="shared" si="41"/>
        <v>0</v>
      </c>
      <c r="D508" s="171"/>
      <c r="K508" s="59"/>
      <c r="O508" s="60" t="e">
        <f>VLOOKUP(C508,'FIE-licenties'!$B:$C,2,FALSE)</f>
        <v>#N/A</v>
      </c>
      <c r="P508" s="205" t="e">
        <f>VLOOKUP(C508,Ranglijst!B:G,6,FALSE)</f>
        <v>#N/A</v>
      </c>
      <c r="Q508" s="205"/>
      <c r="R508" s="205" t="str">
        <f t="shared" si="42"/>
        <v>---</v>
      </c>
      <c r="S508" s="205" t="str">
        <f>IF(K508&lt;&gt;"",COUNTIF(aanmeldingen!D:D,schermers!K508),"")</f>
        <v/>
      </c>
      <c r="T508" s="177" t="str">
        <f t="shared" ca="1" si="43"/>
        <v>18+</v>
      </c>
      <c r="U508" s="175"/>
      <c r="V508" s="78">
        <f ca="1">SUMIF(Scheidsbijdrage!B:B,schermers!C508,Scheidsbijdrage!P:P)</f>
        <v>0</v>
      </c>
      <c r="W508" s="175"/>
    </row>
    <row r="509" spans="1:23" x14ac:dyDescent="0.2">
      <c r="A509" s="71">
        <f t="shared" si="37"/>
        <v>508</v>
      </c>
      <c r="B509" s="71" t="str">
        <f t="shared" si="40"/>
        <v/>
      </c>
      <c r="C509" s="170">
        <f t="shared" si="41"/>
        <v>0</v>
      </c>
      <c r="D509" s="171"/>
      <c r="K509" s="59"/>
      <c r="O509" s="60" t="e">
        <f>VLOOKUP(C509,'FIE-licenties'!$B:$C,2,FALSE)</f>
        <v>#N/A</v>
      </c>
      <c r="P509" s="205" t="e">
        <f>VLOOKUP(C509,Ranglijst!B:G,6,FALSE)</f>
        <v>#N/A</v>
      </c>
      <c r="Q509" s="205"/>
      <c r="R509" s="205" t="str">
        <f t="shared" si="42"/>
        <v>---</v>
      </c>
      <c r="S509" s="205" t="str">
        <f>IF(K509&lt;&gt;"",COUNTIF(aanmeldingen!D:D,schermers!K509),"")</f>
        <v/>
      </c>
      <c r="T509" s="177" t="str">
        <f t="shared" ca="1" si="43"/>
        <v>18+</v>
      </c>
      <c r="U509" s="175"/>
      <c r="V509" s="78">
        <f ca="1">SUMIF(Scheidsbijdrage!B:B,schermers!C509,Scheidsbijdrage!P:P)</f>
        <v>0</v>
      </c>
      <c r="W509" s="175"/>
    </row>
    <row r="510" spans="1:23" x14ac:dyDescent="0.2">
      <c r="A510" s="71">
        <f t="shared" si="37"/>
        <v>509</v>
      </c>
      <c r="B510" s="71" t="str">
        <f t="shared" si="40"/>
        <v/>
      </c>
      <c r="C510" s="170">
        <f t="shared" si="41"/>
        <v>0</v>
      </c>
      <c r="D510" s="171"/>
      <c r="K510" s="59"/>
      <c r="O510" s="60" t="e">
        <f>VLOOKUP(C510,'FIE-licenties'!$B:$C,2,FALSE)</f>
        <v>#N/A</v>
      </c>
      <c r="P510" s="205" t="e">
        <f>VLOOKUP(C510,Ranglijst!B:G,6,FALSE)</f>
        <v>#N/A</v>
      </c>
      <c r="Q510" s="205"/>
      <c r="R510" s="205" t="str">
        <f t="shared" si="42"/>
        <v>---</v>
      </c>
      <c r="S510" s="205" t="str">
        <f>IF(K510&lt;&gt;"",COUNTIF(aanmeldingen!D:D,schermers!K510),"")</f>
        <v/>
      </c>
      <c r="T510" s="177" t="str">
        <f t="shared" ca="1" si="43"/>
        <v>18+</v>
      </c>
      <c r="U510" s="175"/>
      <c r="V510" s="78">
        <f ca="1">SUMIF(Scheidsbijdrage!B:B,schermers!C510,Scheidsbijdrage!P:P)</f>
        <v>0</v>
      </c>
      <c r="W510" s="175"/>
    </row>
    <row r="511" spans="1:23" x14ac:dyDescent="0.2">
      <c r="A511" s="71">
        <f t="shared" si="37"/>
        <v>510</v>
      </c>
      <c r="B511" s="71" t="str">
        <f t="shared" si="40"/>
        <v/>
      </c>
      <c r="C511" s="170">
        <f t="shared" si="41"/>
        <v>0</v>
      </c>
      <c r="D511" s="171"/>
      <c r="K511" s="59"/>
      <c r="O511" s="60" t="e">
        <f>VLOOKUP(C511,'FIE-licenties'!$B:$C,2,FALSE)</f>
        <v>#N/A</v>
      </c>
      <c r="P511" s="205" t="e">
        <f>VLOOKUP(C511,Ranglijst!B:G,6,FALSE)</f>
        <v>#N/A</v>
      </c>
      <c r="Q511" s="205"/>
      <c r="R511" s="205" t="str">
        <f t="shared" si="42"/>
        <v>---</v>
      </c>
      <c r="S511" s="205" t="str">
        <f>IF(K511&lt;&gt;"",COUNTIF(aanmeldingen!D:D,schermers!K511),"")</f>
        <v/>
      </c>
      <c r="T511" s="177" t="str">
        <f t="shared" ca="1" si="43"/>
        <v>18+</v>
      </c>
      <c r="U511" s="175"/>
      <c r="V511" s="78">
        <f ca="1">SUMIF(Scheidsbijdrage!B:B,schermers!C511,Scheidsbijdrage!P:P)</f>
        <v>0</v>
      </c>
      <c r="W511" s="175"/>
    </row>
    <row r="512" spans="1:23" x14ac:dyDescent="0.2">
      <c r="A512" s="71">
        <f t="shared" si="37"/>
        <v>511</v>
      </c>
      <c r="B512" s="71" t="str">
        <f t="shared" si="40"/>
        <v/>
      </c>
      <c r="C512" s="170">
        <f t="shared" si="41"/>
        <v>0</v>
      </c>
      <c r="D512" s="171"/>
      <c r="K512" s="59"/>
      <c r="O512" s="60" t="e">
        <f>VLOOKUP(C512,'FIE-licenties'!$B:$C,2,FALSE)</f>
        <v>#N/A</v>
      </c>
      <c r="P512" s="205" t="e">
        <f>VLOOKUP(C512,Ranglijst!B:G,6,FALSE)</f>
        <v>#N/A</v>
      </c>
      <c r="Q512" s="205"/>
      <c r="R512" s="205" t="str">
        <f t="shared" si="42"/>
        <v>---</v>
      </c>
      <c r="S512" s="205" t="str">
        <f>IF(K512&lt;&gt;"",COUNTIF(aanmeldingen!D:D,schermers!K512),"")</f>
        <v/>
      </c>
      <c r="T512" s="177" t="str">
        <f t="shared" ca="1" si="43"/>
        <v>18+</v>
      </c>
      <c r="U512" s="175"/>
      <c r="V512" s="78">
        <f ca="1">SUMIF(Scheidsbijdrage!B:B,schermers!C512,Scheidsbijdrage!P:P)</f>
        <v>0</v>
      </c>
      <c r="W512" s="175"/>
    </row>
    <row r="513" spans="1:23" x14ac:dyDescent="0.2">
      <c r="A513" s="71">
        <f t="shared" si="37"/>
        <v>512</v>
      </c>
      <c r="B513" s="71" t="str">
        <f t="shared" si="40"/>
        <v/>
      </c>
      <c r="C513" s="170">
        <f t="shared" si="41"/>
        <v>0</v>
      </c>
      <c r="D513" s="171"/>
      <c r="K513" s="59"/>
      <c r="O513" s="60" t="e">
        <f>VLOOKUP(C513,'FIE-licenties'!$B:$C,2,FALSE)</f>
        <v>#N/A</v>
      </c>
      <c r="P513" s="205" t="e">
        <f>VLOOKUP(C513,Ranglijst!B:G,6,FALSE)</f>
        <v>#N/A</v>
      </c>
      <c r="Q513" s="205"/>
      <c r="R513" s="205" t="str">
        <f t="shared" si="42"/>
        <v>---</v>
      </c>
      <c r="S513" s="205" t="str">
        <f>IF(K513&lt;&gt;"",COUNTIF(aanmeldingen!D:D,schermers!K513),"")</f>
        <v/>
      </c>
      <c r="T513" s="177" t="str">
        <f t="shared" ca="1" si="43"/>
        <v>18+</v>
      </c>
      <c r="U513" s="175"/>
      <c r="V513" s="78">
        <f ca="1">SUMIF(Scheidsbijdrage!B:B,schermers!C513,Scheidsbijdrage!P:P)</f>
        <v>0</v>
      </c>
      <c r="W513" s="175"/>
    </row>
    <row r="514" spans="1:23" x14ac:dyDescent="0.2">
      <c r="A514" s="71">
        <f t="shared" si="37"/>
        <v>513</v>
      </c>
      <c r="B514" s="71" t="str">
        <f t="shared" si="40"/>
        <v/>
      </c>
      <c r="C514" s="170">
        <f t="shared" si="41"/>
        <v>0</v>
      </c>
      <c r="D514" s="171"/>
      <c r="K514" s="59"/>
      <c r="O514" s="60" t="e">
        <f>VLOOKUP(C514,'FIE-licenties'!$B:$C,2,FALSE)</f>
        <v>#N/A</v>
      </c>
      <c r="P514" s="205" t="e">
        <f>VLOOKUP(C514,Ranglijst!B:G,6,FALSE)</f>
        <v>#N/A</v>
      </c>
      <c r="Q514" s="205"/>
      <c r="R514" s="205" t="str">
        <f t="shared" si="42"/>
        <v>---</v>
      </c>
      <c r="S514" s="205" t="str">
        <f>IF(K514&lt;&gt;"",COUNTIF(aanmeldingen!D:D,schermers!K514),"")</f>
        <v/>
      </c>
      <c r="T514" s="177" t="str">
        <f t="shared" ca="1" si="43"/>
        <v>18+</v>
      </c>
      <c r="U514" s="175"/>
      <c r="V514" s="78">
        <f ca="1">SUMIF(Scheidsbijdrage!B:B,schermers!C514,Scheidsbijdrage!P:P)</f>
        <v>0</v>
      </c>
      <c r="W514" s="175"/>
    </row>
    <row r="515" spans="1:23" x14ac:dyDescent="0.2">
      <c r="A515" s="71">
        <f t="shared" ref="A515:A543" si="44">A514+1</f>
        <v>514</v>
      </c>
      <c r="B515" s="71" t="str">
        <f t="shared" si="40"/>
        <v/>
      </c>
      <c r="C515" s="170">
        <f t="shared" si="41"/>
        <v>0</v>
      </c>
      <c r="D515" s="171"/>
      <c r="K515" s="59"/>
      <c r="O515" s="60" t="e">
        <f>VLOOKUP(C515,'FIE-licenties'!$B:$C,2,FALSE)</f>
        <v>#N/A</v>
      </c>
      <c r="P515" s="205" t="e">
        <f>VLOOKUP(C515,Ranglijst!B:G,6,FALSE)</f>
        <v>#N/A</v>
      </c>
      <c r="Q515" s="205"/>
      <c r="R515" s="205" t="str">
        <f t="shared" si="42"/>
        <v>---</v>
      </c>
      <c r="S515" s="205" t="str">
        <f>IF(K515&lt;&gt;"",COUNTIF(aanmeldingen!D:D,schermers!K515),"")</f>
        <v/>
      </c>
      <c r="T515" s="177" t="str">
        <f t="shared" ca="1" si="43"/>
        <v>18+</v>
      </c>
      <c r="U515" s="175"/>
      <c r="V515" s="78">
        <f ca="1">SUMIF(Scheidsbijdrage!B:B,schermers!C515,Scheidsbijdrage!P:P)</f>
        <v>0</v>
      </c>
      <c r="W515" s="175"/>
    </row>
    <row r="516" spans="1:23" x14ac:dyDescent="0.2">
      <c r="A516" s="71">
        <f t="shared" si="44"/>
        <v>515</v>
      </c>
      <c r="B516" s="71" t="str">
        <f t="shared" si="40"/>
        <v/>
      </c>
      <c r="C516" s="170">
        <f t="shared" si="41"/>
        <v>0</v>
      </c>
      <c r="D516" s="171"/>
      <c r="K516" s="59"/>
      <c r="O516" s="60" t="e">
        <f>VLOOKUP(C516,'FIE-licenties'!$B:$C,2,FALSE)</f>
        <v>#N/A</v>
      </c>
      <c r="P516" s="205" t="e">
        <f>VLOOKUP(C516,Ranglijst!B:G,6,FALSE)</f>
        <v>#N/A</v>
      </c>
      <c r="Q516" s="205"/>
      <c r="R516" s="205" t="str">
        <f t="shared" si="42"/>
        <v>---</v>
      </c>
      <c r="S516" s="205" t="str">
        <f>IF(K516&lt;&gt;"",COUNTIF(aanmeldingen!D:D,schermers!K516),"")</f>
        <v/>
      </c>
      <c r="T516" s="177" t="str">
        <f t="shared" ca="1" si="43"/>
        <v>18+</v>
      </c>
      <c r="U516" s="175"/>
      <c r="V516" s="78">
        <f ca="1">SUMIF(Scheidsbijdrage!B:B,schermers!C516,Scheidsbijdrage!P:P)</f>
        <v>0</v>
      </c>
      <c r="W516" s="175"/>
    </row>
    <row r="517" spans="1:23" x14ac:dyDescent="0.2">
      <c r="A517" s="71">
        <f t="shared" si="44"/>
        <v>516</v>
      </c>
      <c r="B517" s="71" t="str">
        <f t="shared" si="40"/>
        <v/>
      </c>
      <c r="C517" s="170">
        <f t="shared" si="41"/>
        <v>0</v>
      </c>
      <c r="D517" s="171"/>
      <c r="K517" s="59"/>
      <c r="O517" s="60" t="e">
        <f>VLOOKUP(C517,'FIE-licenties'!$B:$C,2,FALSE)</f>
        <v>#N/A</v>
      </c>
      <c r="P517" s="205" t="e">
        <f>VLOOKUP(C517,Ranglijst!B:G,6,FALSE)</f>
        <v>#N/A</v>
      </c>
      <c r="Q517" s="205"/>
      <c r="R517" s="205" t="str">
        <f t="shared" si="42"/>
        <v>---</v>
      </c>
      <c r="S517" s="205" t="str">
        <f>IF(K517&lt;&gt;"",COUNTIF(aanmeldingen!D:D,schermers!K517),"")</f>
        <v/>
      </c>
      <c r="T517" s="177" t="str">
        <f t="shared" ca="1" si="43"/>
        <v>18+</v>
      </c>
      <c r="U517" s="175"/>
      <c r="V517" s="78">
        <f ca="1">SUMIF(Scheidsbijdrage!B:B,schermers!C517,Scheidsbijdrage!P:P)</f>
        <v>0</v>
      </c>
      <c r="W517" s="175"/>
    </row>
    <row r="518" spans="1:23" x14ac:dyDescent="0.2">
      <c r="A518" s="71">
        <f t="shared" si="44"/>
        <v>517</v>
      </c>
      <c r="B518" s="71" t="str">
        <f t="shared" si="40"/>
        <v/>
      </c>
      <c r="C518" s="170">
        <f t="shared" si="41"/>
        <v>0</v>
      </c>
      <c r="D518" s="171"/>
      <c r="K518" s="59"/>
      <c r="O518" s="60" t="e">
        <f>VLOOKUP(C518,'FIE-licenties'!$B:$C,2,FALSE)</f>
        <v>#N/A</v>
      </c>
      <c r="P518" s="205" t="e">
        <f>VLOOKUP(C518,Ranglijst!B:G,6,FALSE)</f>
        <v>#N/A</v>
      </c>
      <c r="Q518" s="205"/>
      <c r="R518" s="205" t="str">
        <f t="shared" si="42"/>
        <v>---</v>
      </c>
      <c r="S518" s="205" t="str">
        <f>IF(K518&lt;&gt;"",COUNTIF(aanmeldingen!D:D,schermers!K518),"")</f>
        <v/>
      </c>
      <c r="T518" s="177" t="str">
        <f t="shared" ca="1" si="43"/>
        <v>18+</v>
      </c>
      <c r="U518" s="175"/>
      <c r="V518" s="78">
        <f ca="1">SUMIF(Scheidsbijdrage!B:B,schermers!C518,Scheidsbijdrage!P:P)</f>
        <v>0</v>
      </c>
      <c r="W518" s="175"/>
    </row>
    <row r="519" spans="1:23" x14ac:dyDescent="0.2">
      <c r="A519" s="71">
        <f t="shared" si="44"/>
        <v>518</v>
      </c>
      <c r="B519" s="71" t="str">
        <f t="shared" si="40"/>
        <v/>
      </c>
      <c r="C519" s="170">
        <f t="shared" si="41"/>
        <v>0</v>
      </c>
      <c r="D519" s="171"/>
      <c r="K519" s="59"/>
      <c r="O519" s="60" t="e">
        <f>VLOOKUP(C519,'FIE-licenties'!$B:$C,2,FALSE)</f>
        <v>#N/A</v>
      </c>
      <c r="P519" s="205" t="e">
        <f>VLOOKUP(C519,Ranglijst!B:G,6,FALSE)</f>
        <v>#N/A</v>
      </c>
      <c r="Q519" s="205"/>
      <c r="R519" s="205" t="str">
        <f t="shared" si="42"/>
        <v>---</v>
      </c>
      <c r="S519" s="205" t="str">
        <f>IF(K519&lt;&gt;"",COUNTIF(aanmeldingen!D:D,schermers!K519),"")</f>
        <v/>
      </c>
      <c r="T519" s="177" t="str">
        <f t="shared" ca="1" si="43"/>
        <v>18+</v>
      </c>
      <c r="U519" s="175"/>
      <c r="V519" s="78">
        <f ca="1">SUMIF(Scheidsbijdrage!B:B,schermers!C519,Scheidsbijdrage!P:P)</f>
        <v>0</v>
      </c>
      <c r="W519" s="175"/>
    </row>
    <row r="520" spans="1:23" x14ac:dyDescent="0.2">
      <c r="A520" s="71">
        <f t="shared" si="44"/>
        <v>519</v>
      </c>
      <c r="B520" s="71" t="str">
        <f t="shared" si="40"/>
        <v/>
      </c>
      <c r="C520" s="170">
        <f t="shared" si="41"/>
        <v>0</v>
      </c>
      <c r="D520" s="171"/>
      <c r="K520" s="59"/>
      <c r="O520" s="60" t="e">
        <f>VLOOKUP(C520,'FIE-licenties'!$B:$C,2,FALSE)</f>
        <v>#N/A</v>
      </c>
      <c r="P520" s="205" t="e">
        <f>VLOOKUP(C520,Ranglijst!B:G,6,FALSE)</f>
        <v>#N/A</v>
      </c>
      <c r="Q520" s="205"/>
      <c r="R520" s="205" t="str">
        <f t="shared" si="42"/>
        <v>---</v>
      </c>
      <c r="S520" s="205" t="str">
        <f>IF(K520&lt;&gt;"",COUNTIF(aanmeldingen!D:D,schermers!K520),"")</f>
        <v/>
      </c>
      <c r="T520" s="177" t="str">
        <f t="shared" ca="1" si="43"/>
        <v>18+</v>
      </c>
      <c r="U520" s="175"/>
      <c r="V520" s="78">
        <f ca="1">SUMIF(Scheidsbijdrage!B:B,schermers!C520,Scheidsbijdrage!P:P)</f>
        <v>0</v>
      </c>
      <c r="W520" s="175"/>
    </row>
    <row r="521" spans="1:23" x14ac:dyDescent="0.2">
      <c r="A521" s="71">
        <f t="shared" si="44"/>
        <v>520</v>
      </c>
      <c r="B521" s="71" t="str">
        <f t="shared" si="40"/>
        <v/>
      </c>
      <c r="C521" s="170">
        <f t="shared" si="41"/>
        <v>0</v>
      </c>
      <c r="D521" s="171"/>
      <c r="K521" s="59"/>
      <c r="O521" s="60" t="e">
        <f>VLOOKUP(C521,'FIE-licenties'!$B:$C,2,FALSE)</f>
        <v>#N/A</v>
      </c>
      <c r="P521" s="205" t="e">
        <f>VLOOKUP(C521,Ranglijst!B:G,6,FALSE)</f>
        <v>#N/A</v>
      </c>
      <c r="Q521" s="205"/>
      <c r="R521" s="205" t="str">
        <f t="shared" si="42"/>
        <v>---</v>
      </c>
      <c r="S521" s="205" t="str">
        <f>IF(K521&lt;&gt;"",COUNTIF(aanmeldingen!D:D,schermers!K521),"")</f>
        <v/>
      </c>
      <c r="T521" s="177" t="str">
        <f t="shared" ca="1" si="43"/>
        <v>18+</v>
      </c>
      <c r="U521" s="175"/>
      <c r="V521" s="78">
        <f ca="1">SUMIF(Scheidsbijdrage!B:B,schermers!C521,Scheidsbijdrage!P:P)</f>
        <v>0</v>
      </c>
      <c r="W521" s="175"/>
    </row>
    <row r="522" spans="1:23" x14ac:dyDescent="0.2">
      <c r="A522" s="71">
        <f t="shared" si="44"/>
        <v>521</v>
      </c>
      <c r="B522" s="71" t="str">
        <f t="shared" si="40"/>
        <v/>
      </c>
      <c r="C522" s="170">
        <f t="shared" si="41"/>
        <v>0</v>
      </c>
      <c r="D522" s="171"/>
      <c r="K522" s="59"/>
      <c r="O522" s="60" t="e">
        <f>VLOOKUP(C522,'FIE-licenties'!$B:$C,2,FALSE)</f>
        <v>#N/A</v>
      </c>
      <c r="P522" s="205" t="e">
        <f>VLOOKUP(C522,Ranglijst!B:G,6,FALSE)</f>
        <v>#N/A</v>
      </c>
      <c r="Q522" s="205"/>
      <c r="R522" s="205" t="str">
        <f t="shared" si="42"/>
        <v>---</v>
      </c>
      <c r="S522" s="205" t="str">
        <f>IF(K522&lt;&gt;"",COUNTIF(aanmeldingen!D:D,schermers!K522),"")</f>
        <v/>
      </c>
      <c r="T522" s="177" t="str">
        <f t="shared" ca="1" si="43"/>
        <v>18+</v>
      </c>
      <c r="U522" s="175"/>
      <c r="V522" s="78">
        <f ca="1">SUMIF(Scheidsbijdrage!B:B,schermers!C522,Scheidsbijdrage!P:P)</f>
        <v>0</v>
      </c>
      <c r="W522" s="175"/>
    </row>
    <row r="523" spans="1:23" x14ac:dyDescent="0.2">
      <c r="A523" s="71">
        <f t="shared" si="44"/>
        <v>522</v>
      </c>
      <c r="B523" s="71" t="str">
        <f t="shared" si="40"/>
        <v/>
      </c>
      <c r="C523" s="170">
        <f t="shared" si="41"/>
        <v>0</v>
      </c>
      <c r="D523" s="171"/>
      <c r="K523" s="59"/>
      <c r="O523" s="60" t="e">
        <f>VLOOKUP(C523,'FIE-licenties'!$B:$C,2,FALSE)</f>
        <v>#N/A</v>
      </c>
      <c r="P523" s="205" t="e">
        <f>VLOOKUP(C523,Ranglijst!B:G,6,FALSE)</f>
        <v>#N/A</v>
      </c>
      <c r="Q523" s="205"/>
      <c r="R523" s="205" t="str">
        <f t="shared" si="42"/>
        <v>---</v>
      </c>
      <c r="S523" s="205" t="str">
        <f>IF(K523&lt;&gt;"",COUNTIF(aanmeldingen!D:D,schermers!K523),"")</f>
        <v/>
      </c>
      <c r="T523" s="177" t="str">
        <f t="shared" ca="1" si="43"/>
        <v>18+</v>
      </c>
      <c r="U523" s="175"/>
      <c r="V523" s="78">
        <f ca="1">SUMIF(Scheidsbijdrage!B:B,schermers!C523,Scheidsbijdrage!P:P)</f>
        <v>0</v>
      </c>
      <c r="W523" s="175"/>
    </row>
    <row r="524" spans="1:23" x14ac:dyDescent="0.2">
      <c r="A524" s="71">
        <f t="shared" si="44"/>
        <v>523</v>
      </c>
      <c r="B524" s="71" t="str">
        <f t="shared" si="40"/>
        <v/>
      </c>
      <c r="C524" s="170">
        <f t="shared" si="41"/>
        <v>0</v>
      </c>
      <c r="D524" s="171"/>
      <c r="K524" s="59"/>
      <c r="O524" s="60" t="e">
        <f>VLOOKUP(C524,'FIE-licenties'!$B:$C,2,FALSE)</f>
        <v>#N/A</v>
      </c>
      <c r="P524" s="205" t="e">
        <f>VLOOKUP(C524,Ranglijst!B:G,6,FALSE)</f>
        <v>#N/A</v>
      </c>
      <c r="Q524" s="205"/>
      <c r="R524" s="205" t="str">
        <f t="shared" si="42"/>
        <v>---</v>
      </c>
      <c r="S524" s="205" t="str">
        <f>IF(K524&lt;&gt;"",COUNTIF(aanmeldingen!D:D,schermers!K524),"")</f>
        <v/>
      </c>
      <c r="T524" s="177" t="str">
        <f t="shared" ca="1" si="43"/>
        <v>18+</v>
      </c>
      <c r="U524" s="175"/>
      <c r="V524" s="78">
        <f ca="1">SUMIF(Scheidsbijdrage!B:B,schermers!C524,Scheidsbijdrage!P:P)</f>
        <v>0</v>
      </c>
      <c r="W524" s="175"/>
    </row>
    <row r="525" spans="1:23" x14ac:dyDescent="0.2">
      <c r="A525" s="71">
        <f t="shared" si="44"/>
        <v>524</v>
      </c>
      <c r="B525" s="71" t="str">
        <f t="shared" si="40"/>
        <v/>
      </c>
      <c r="C525" s="170">
        <f t="shared" si="41"/>
        <v>0</v>
      </c>
      <c r="D525" s="171"/>
      <c r="K525" s="59"/>
      <c r="O525" s="60" t="e">
        <f>VLOOKUP(C525,'FIE-licenties'!$B:$C,2,FALSE)</f>
        <v>#N/A</v>
      </c>
      <c r="P525" s="205" t="e">
        <f>VLOOKUP(C525,Ranglijst!B:G,6,FALSE)</f>
        <v>#N/A</v>
      </c>
      <c r="Q525" s="205"/>
      <c r="R525" s="205" t="str">
        <f t="shared" si="42"/>
        <v>---</v>
      </c>
      <c r="S525" s="205" t="str">
        <f>IF(K525&lt;&gt;"",COUNTIF(aanmeldingen!D:D,schermers!K525),"")</f>
        <v/>
      </c>
      <c r="T525" s="177" t="str">
        <f t="shared" ca="1" si="43"/>
        <v>18+</v>
      </c>
      <c r="U525" s="175"/>
      <c r="V525" s="78">
        <f ca="1">SUMIF(Scheidsbijdrage!B:B,schermers!C525,Scheidsbijdrage!P:P)</f>
        <v>0</v>
      </c>
      <c r="W525" s="175"/>
    </row>
    <row r="526" spans="1:23" x14ac:dyDescent="0.2">
      <c r="A526" s="71">
        <f t="shared" si="44"/>
        <v>525</v>
      </c>
      <c r="B526" s="71" t="str">
        <f t="shared" si="40"/>
        <v/>
      </c>
      <c r="C526" s="170">
        <f t="shared" si="41"/>
        <v>0</v>
      </c>
      <c r="D526" s="171"/>
      <c r="K526" s="59"/>
      <c r="O526" s="60" t="e">
        <f>VLOOKUP(C526,'FIE-licenties'!$B:$C,2,FALSE)</f>
        <v>#N/A</v>
      </c>
      <c r="P526" s="205" t="e">
        <f>VLOOKUP(C526,Ranglijst!B:G,6,FALSE)</f>
        <v>#N/A</v>
      </c>
      <c r="Q526" s="205"/>
      <c r="R526" s="205" t="str">
        <f t="shared" si="42"/>
        <v>---</v>
      </c>
      <c r="S526" s="205" t="str">
        <f>IF(K526&lt;&gt;"",COUNTIF(aanmeldingen!D:D,schermers!K526),"")</f>
        <v/>
      </c>
      <c r="T526" s="177" t="str">
        <f t="shared" ca="1" si="43"/>
        <v>18+</v>
      </c>
      <c r="U526" s="175"/>
      <c r="V526" s="78">
        <f ca="1">SUMIF(Scheidsbijdrage!B:B,schermers!C526,Scheidsbijdrage!P:P)</f>
        <v>0</v>
      </c>
      <c r="W526" s="175"/>
    </row>
    <row r="527" spans="1:23" x14ac:dyDescent="0.2">
      <c r="A527" s="71">
        <f t="shared" si="44"/>
        <v>526</v>
      </c>
      <c r="B527" s="71" t="str">
        <f t="shared" si="40"/>
        <v/>
      </c>
      <c r="C527" s="170">
        <f t="shared" si="41"/>
        <v>0</v>
      </c>
      <c r="D527" s="171"/>
      <c r="K527" s="59"/>
      <c r="O527" s="60" t="e">
        <f>VLOOKUP(C527,'FIE-licenties'!$B:$C,2,FALSE)</f>
        <v>#N/A</v>
      </c>
      <c r="P527" s="205" t="e">
        <f>VLOOKUP(C527,Ranglijst!B:G,6,FALSE)</f>
        <v>#N/A</v>
      </c>
      <c r="Q527" s="205"/>
      <c r="R527" s="205" t="str">
        <f t="shared" si="42"/>
        <v>---</v>
      </c>
      <c r="S527" s="205" t="str">
        <f>IF(K527&lt;&gt;"",COUNTIF(aanmeldingen!D:D,schermers!K527),"")</f>
        <v/>
      </c>
      <c r="T527" s="177" t="str">
        <f t="shared" ca="1" si="43"/>
        <v>18+</v>
      </c>
      <c r="U527" s="175"/>
      <c r="V527" s="78">
        <f ca="1">SUMIF(Scheidsbijdrage!B:B,schermers!C527,Scheidsbijdrage!P:P)</f>
        <v>0</v>
      </c>
      <c r="W527" s="175"/>
    </row>
    <row r="528" spans="1:23" x14ac:dyDescent="0.2">
      <c r="A528" s="71">
        <f t="shared" si="44"/>
        <v>527</v>
      </c>
      <c r="B528" s="71" t="str">
        <f t="shared" si="40"/>
        <v/>
      </c>
      <c r="C528" s="170">
        <f t="shared" si="41"/>
        <v>0</v>
      </c>
      <c r="D528" s="171"/>
      <c r="K528" s="59"/>
      <c r="O528" s="60" t="e">
        <f>VLOOKUP(C528,'FIE-licenties'!$B:$C,2,FALSE)</f>
        <v>#N/A</v>
      </c>
      <c r="P528" s="205" t="e">
        <f>VLOOKUP(C528,Ranglijst!B:G,6,FALSE)</f>
        <v>#N/A</v>
      </c>
      <c r="Q528" s="205"/>
      <c r="R528" s="205" t="str">
        <f t="shared" si="42"/>
        <v>---</v>
      </c>
      <c r="S528" s="205" t="str">
        <f>IF(K528&lt;&gt;"",COUNTIF(aanmeldingen!D:D,schermers!K528),"")</f>
        <v/>
      </c>
      <c r="T528" s="177" t="str">
        <f t="shared" ca="1" si="43"/>
        <v>18+</v>
      </c>
      <c r="U528" s="175"/>
      <c r="V528" s="78">
        <f ca="1">SUMIF(Scheidsbijdrage!B:B,schermers!C528,Scheidsbijdrage!P:P)</f>
        <v>0</v>
      </c>
      <c r="W528" s="175"/>
    </row>
    <row r="529" spans="1:23" x14ac:dyDescent="0.2">
      <c r="A529" s="71">
        <f t="shared" si="44"/>
        <v>528</v>
      </c>
      <c r="B529" s="71" t="str">
        <f t="shared" si="40"/>
        <v/>
      </c>
      <c r="C529" s="170">
        <f t="shared" si="41"/>
        <v>0</v>
      </c>
      <c r="D529" s="171"/>
      <c r="K529" s="59"/>
      <c r="O529" s="60" t="e">
        <f>VLOOKUP(C529,'FIE-licenties'!$B:$C,2,FALSE)</f>
        <v>#N/A</v>
      </c>
      <c r="P529" s="205" t="e">
        <f>VLOOKUP(C529,Ranglijst!B:G,6,FALSE)</f>
        <v>#N/A</v>
      </c>
      <c r="Q529" s="205"/>
      <c r="R529" s="205" t="str">
        <f t="shared" si="42"/>
        <v>---</v>
      </c>
      <c r="S529" s="205" t="str">
        <f>IF(K529&lt;&gt;"",COUNTIF(aanmeldingen!D:D,schermers!K529),"")</f>
        <v/>
      </c>
      <c r="T529" s="177" t="str">
        <f t="shared" ca="1" si="43"/>
        <v>18+</v>
      </c>
      <c r="U529" s="175"/>
      <c r="V529" s="78">
        <f ca="1">SUMIF(Scheidsbijdrage!B:B,schermers!C529,Scheidsbijdrage!P:P)</f>
        <v>0</v>
      </c>
      <c r="W529" s="175"/>
    </row>
    <row r="530" spans="1:23" x14ac:dyDescent="0.2">
      <c r="A530" s="71">
        <f t="shared" si="44"/>
        <v>529</v>
      </c>
      <c r="B530" s="71" t="str">
        <f t="shared" si="40"/>
        <v/>
      </c>
      <c r="C530" s="170">
        <f t="shared" si="41"/>
        <v>0</v>
      </c>
      <c r="D530" s="171"/>
      <c r="K530" s="59"/>
      <c r="O530" s="60" t="e">
        <f>VLOOKUP(C530,'FIE-licenties'!$B:$C,2,FALSE)</f>
        <v>#N/A</v>
      </c>
      <c r="P530" s="205" t="e">
        <f>VLOOKUP(C530,Ranglijst!B:G,6,FALSE)</f>
        <v>#N/A</v>
      </c>
      <c r="Q530" s="205"/>
      <c r="R530" s="205" t="str">
        <f t="shared" si="42"/>
        <v>---</v>
      </c>
      <c r="S530" s="205" t="str">
        <f>IF(K530&lt;&gt;"",COUNTIF(aanmeldingen!D:D,schermers!K530),"")</f>
        <v/>
      </c>
      <c r="T530" s="177" t="str">
        <f t="shared" ca="1" si="43"/>
        <v>18+</v>
      </c>
      <c r="U530" s="175"/>
      <c r="V530" s="78">
        <f ca="1">SUMIF(Scheidsbijdrage!B:B,schermers!C530,Scheidsbijdrage!P:P)</f>
        <v>0</v>
      </c>
      <c r="W530" s="175"/>
    </row>
    <row r="531" spans="1:23" x14ac:dyDescent="0.2">
      <c r="A531" s="71">
        <f t="shared" si="44"/>
        <v>530</v>
      </c>
      <c r="B531" s="71" t="str">
        <f t="shared" si="40"/>
        <v/>
      </c>
      <c r="C531" s="170">
        <f t="shared" si="41"/>
        <v>0</v>
      </c>
      <c r="D531" s="171"/>
      <c r="K531" s="59"/>
      <c r="O531" s="60" t="e">
        <f>VLOOKUP(C531,'FIE-licenties'!$B:$C,2,FALSE)</f>
        <v>#N/A</v>
      </c>
      <c r="P531" s="205" t="e">
        <f>VLOOKUP(C531,Ranglijst!B:G,6,FALSE)</f>
        <v>#N/A</v>
      </c>
      <c r="Q531" s="205"/>
      <c r="R531" s="205" t="str">
        <f t="shared" si="42"/>
        <v>---</v>
      </c>
      <c r="S531" s="205" t="str">
        <f>IF(K531&lt;&gt;"",COUNTIF(aanmeldingen!D:D,schermers!K531),"")</f>
        <v/>
      </c>
      <c r="T531" s="177" t="str">
        <f t="shared" ca="1" si="43"/>
        <v>18+</v>
      </c>
      <c r="U531" s="175"/>
      <c r="V531" s="78">
        <f ca="1">SUMIF(Scheidsbijdrage!B:B,schermers!C531,Scheidsbijdrage!P:P)</f>
        <v>0</v>
      </c>
      <c r="W531" s="175"/>
    </row>
    <row r="532" spans="1:23" x14ac:dyDescent="0.2">
      <c r="A532" s="71">
        <f t="shared" si="44"/>
        <v>531</v>
      </c>
      <c r="B532" s="71" t="str">
        <f t="shared" si="40"/>
        <v/>
      </c>
      <c r="C532" s="170">
        <f t="shared" si="41"/>
        <v>0</v>
      </c>
      <c r="D532" s="171"/>
      <c r="K532" s="59"/>
      <c r="O532" s="60" t="e">
        <f>VLOOKUP(C532,'FIE-licenties'!$B:$C,2,FALSE)</f>
        <v>#N/A</v>
      </c>
      <c r="P532" s="205" t="e">
        <f>VLOOKUP(C532,Ranglijst!B:G,6,FALSE)</f>
        <v>#N/A</v>
      </c>
      <c r="Q532" s="205"/>
      <c r="R532" s="205" t="str">
        <f t="shared" si="42"/>
        <v>---</v>
      </c>
      <c r="S532" s="205" t="str">
        <f>IF(K532&lt;&gt;"",COUNTIF(aanmeldingen!D:D,schermers!K532),"")</f>
        <v/>
      </c>
      <c r="T532" s="177" t="str">
        <f t="shared" ca="1" si="43"/>
        <v>18+</v>
      </c>
      <c r="U532" s="175"/>
      <c r="V532" s="78">
        <f ca="1">SUMIF(Scheidsbijdrage!B:B,schermers!C532,Scheidsbijdrage!P:P)</f>
        <v>0</v>
      </c>
      <c r="W532" s="175"/>
    </row>
    <row r="533" spans="1:23" x14ac:dyDescent="0.2">
      <c r="A533" s="71">
        <f t="shared" si="44"/>
        <v>532</v>
      </c>
      <c r="B533" s="71" t="str">
        <f t="shared" si="40"/>
        <v/>
      </c>
      <c r="C533" s="170">
        <f t="shared" si="41"/>
        <v>0</v>
      </c>
      <c r="D533" s="171"/>
      <c r="K533" s="59"/>
      <c r="O533" s="60" t="e">
        <f>VLOOKUP(C533,'FIE-licenties'!$B:$C,2,FALSE)</f>
        <v>#N/A</v>
      </c>
      <c r="P533" s="205" t="e">
        <f>VLOOKUP(C533,Ranglijst!B:G,6,FALSE)</f>
        <v>#N/A</v>
      </c>
      <c r="Q533" s="205"/>
      <c r="R533" s="205" t="str">
        <f t="shared" si="42"/>
        <v>---</v>
      </c>
      <c r="S533" s="205" t="str">
        <f>IF(K533&lt;&gt;"",COUNTIF(aanmeldingen!D:D,schermers!K533),"")</f>
        <v/>
      </c>
      <c r="T533" s="177" t="str">
        <f t="shared" ca="1" si="43"/>
        <v>18+</v>
      </c>
      <c r="U533" s="175"/>
      <c r="V533" s="78">
        <f ca="1">SUMIF(Scheidsbijdrage!B:B,schermers!C533,Scheidsbijdrage!P:P)</f>
        <v>0</v>
      </c>
      <c r="W533" s="175"/>
    </row>
    <row r="534" spans="1:23" x14ac:dyDescent="0.2">
      <c r="A534" s="71">
        <f t="shared" si="44"/>
        <v>533</v>
      </c>
      <c r="B534" s="71" t="str">
        <f t="shared" si="40"/>
        <v/>
      </c>
      <c r="C534" s="170">
        <f t="shared" si="41"/>
        <v>0</v>
      </c>
      <c r="D534" s="171"/>
      <c r="K534" s="59"/>
      <c r="O534" s="60" t="e">
        <f>VLOOKUP(C534,'FIE-licenties'!$B:$C,2,FALSE)</f>
        <v>#N/A</v>
      </c>
      <c r="P534" s="205" t="e">
        <f>VLOOKUP(C534,Ranglijst!B:G,6,FALSE)</f>
        <v>#N/A</v>
      </c>
      <c r="Q534" s="205"/>
      <c r="R534" s="205" t="str">
        <f t="shared" si="42"/>
        <v>---</v>
      </c>
      <c r="S534" s="205" t="str">
        <f>IF(K534&lt;&gt;"",COUNTIF(aanmeldingen!D:D,schermers!K534),"")</f>
        <v/>
      </c>
      <c r="T534" s="177" t="str">
        <f t="shared" ca="1" si="43"/>
        <v>18+</v>
      </c>
      <c r="U534" s="175"/>
      <c r="V534" s="78">
        <f ca="1">SUMIF(Scheidsbijdrage!B:B,schermers!C534,Scheidsbijdrage!P:P)</f>
        <v>0</v>
      </c>
      <c r="W534" s="175"/>
    </row>
    <row r="535" spans="1:23" x14ac:dyDescent="0.2">
      <c r="A535" s="71">
        <f t="shared" si="44"/>
        <v>534</v>
      </c>
      <c r="B535" s="71" t="str">
        <f t="shared" si="40"/>
        <v/>
      </c>
      <c r="C535" s="170">
        <f t="shared" si="41"/>
        <v>0</v>
      </c>
      <c r="D535" s="171"/>
      <c r="K535" s="59"/>
      <c r="O535" s="60" t="e">
        <f>VLOOKUP(C535,'FIE-licenties'!$B:$C,2,FALSE)</f>
        <v>#N/A</v>
      </c>
      <c r="P535" s="205" t="e">
        <f>VLOOKUP(C535,Ranglijst!B:G,6,FALSE)</f>
        <v>#N/A</v>
      </c>
      <c r="Q535" s="205"/>
      <c r="R535" s="205" t="str">
        <f t="shared" si="42"/>
        <v>---</v>
      </c>
      <c r="S535" s="205" t="str">
        <f>IF(K535&lt;&gt;"",COUNTIF(aanmeldingen!D:D,schermers!K535),"")</f>
        <v/>
      </c>
      <c r="T535" s="177" t="str">
        <f t="shared" ca="1" si="43"/>
        <v>18+</v>
      </c>
      <c r="U535" s="175"/>
      <c r="V535" s="78">
        <f ca="1">SUMIF(Scheidsbijdrage!B:B,schermers!C535,Scheidsbijdrage!P:P)</f>
        <v>0</v>
      </c>
      <c r="W535" s="175"/>
    </row>
    <row r="536" spans="1:23" x14ac:dyDescent="0.2">
      <c r="A536" s="71">
        <f t="shared" si="44"/>
        <v>535</v>
      </c>
      <c r="B536" s="71" t="str">
        <f t="shared" si="40"/>
        <v/>
      </c>
      <c r="C536" s="170">
        <f t="shared" si="41"/>
        <v>0</v>
      </c>
      <c r="D536" s="171"/>
      <c r="K536" s="59"/>
      <c r="O536" s="60" t="e">
        <f>VLOOKUP(C536,'FIE-licenties'!$B:$C,2,FALSE)</f>
        <v>#N/A</v>
      </c>
      <c r="P536" s="205" t="e">
        <f>VLOOKUP(C536,Ranglijst!B:G,6,FALSE)</f>
        <v>#N/A</v>
      </c>
      <c r="Q536" s="205"/>
      <c r="R536" s="205" t="str">
        <f t="shared" si="42"/>
        <v>---</v>
      </c>
      <c r="S536" s="205" t="str">
        <f>IF(K536&lt;&gt;"",COUNTIF(aanmeldingen!D:D,schermers!K536),"")</f>
        <v/>
      </c>
      <c r="T536" s="177" t="str">
        <f t="shared" ca="1" si="43"/>
        <v>18+</v>
      </c>
      <c r="U536" s="175"/>
      <c r="V536" s="78">
        <f ca="1">SUMIF(Scheidsbijdrage!B:B,schermers!C536,Scheidsbijdrage!P:P)</f>
        <v>0</v>
      </c>
      <c r="W536" s="175"/>
    </row>
    <row r="537" spans="1:23" x14ac:dyDescent="0.2">
      <c r="A537" s="71">
        <f t="shared" si="44"/>
        <v>536</v>
      </c>
      <c r="B537" s="71" t="str">
        <f t="shared" si="40"/>
        <v/>
      </c>
      <c r="C537" s="170">
        <f t="shared" si="41"/>
        <v>0</v>
      </c>
      <c r="D537" s="171"/>
      <c r="K537" s="59"/>
      <c r="O537" s="60" t="e">
        <f>VLOOKUP(C537,'FIE-licenties'!$B:$C,2,FALSE)</f>
        <v>#N/A</v>
      </c>
      <c r="P537" s="205" t="e">
        <f>VLOOKUP(C537,Ranglijst!B:G,6,FALSE)</f>
        <v>#N/A</v>
      </c>
      <c r="Q537" s="205"/>
      <c r="R537" s="205" t="str">
        <f t="shared" si="42"/>
        <v>---</v>
      </c>
      <c r="S537" s="205" t="str">
        <f>IF(K537&lt;&gt;"",COUNTIF(aanmeldingen!D:D,schermers!K537),"")</f>
        <v/>
      </c>
      <c r="T537" s="177" t="str">
        <f t="shared" ca="1" si="43"/>
        <v>18+</v>
      </c>
      <c r="U537" s="175"/>
      <c r="V537" s="78">
        <f ca="1">SUMIF(Scheidsbijdrage!B:B,schermers!C537,Scheidsbijdrage!P:P)</f>
        <v>0</v>
      </c>
      <c r="W537" s="175"/>
    </row>
    <row r="538" spans="1:23" x14ac:dyDescent="0.2">
      <c r="A538" s="71">
        <f t="shared" si="44"/>
        <v>537</v>
      </c>
      <c r="B538" s="71" t="str">
        <f t="shared" si="40"/>
        <v/>
      </c>
      <c r="C538" s="170">
        <f t="shared" si="41"/>
        <v>0</v>
      </c>
      <c r="D538" s="171"/>
      <c r="K538" s="59"/>
      <c r="O538" s="60" t="e">
        <f>VLOOKUP(C538,'FIE-licenties'!$B:$C,2,FALSE)</f>
        <v>#N/A</v>
      </c>
      <c r="P538" s="205" t="e">
        <f>VLOOKUP(C538,Ranglijst!B:G,6,FALSE)</f>
        <v>#N/A</v>
      </c>
      <c r="Q538" s="205"/>
      <c r="R538" s="205" t="str">
        <f t="shared" si="42"/>
        <v>---</v>
      </c>
      <c r="S538" s="205" t="str">
        <f>IF(K538&lt;&gt;"",COUNTIF(aanmeldingen!D:D,schermers!K538),"")</f>
        <v/>
      </c>
      <c r="T538" s="177" t="str">
        <f t="shared" ca="1" si="43"/>
        <v>18+</v>
      </c>
      <c r="U538" s="175"/>
      <c r="V538" s="78">
        <f ca="1">SUMIF(Scheidsbijdrage!B:B,schermers!C538,Scheidsbijdrage!P:P)</f>
        <v>0</v>
      </c>
      <c r="W538" s="175"/>
    </row>
    <row r="539" spans="1:23" x14ac:dyDescent="0.2">
      <c r="A539" s="71">
        <f t="shared" si="44"/>
        <v>538</v>
      </c>
      <c r="B539" s="71" t="str">
        <f t="shared" si="40"/>
        <v/>
      </c>
      <c r="C539" s="170">
        <f t="shared" si="41"/>
        <v>0</v>
      </c>
      <c r="D539" s="171"/>
      <c r="K539" s="59"/>
      <c r="O539" s="60" t="e">
        <f>VLOOKUP(C539,'FIE-licenties'!$B:$C,2,FALSE)</f>
        <v>#N/A</v>
      </c>
      <c r="P539" s="205" t="e">
        <f>VLOOKUP(C539,Ranglijst!B:G,6,FALSE)</f>
        <v>#N/A</v>
      </c>
      <c r="Q539" s="205"/>
      <c r="R539" s="205" t="str">
        <f t="shared" si="42"/>
        <v>---</v>
      </c>
      <c r="S539" s="205" t="str">
        <f>IF(K539&lt;&gt;"",COUNTIF(aanmeldingen!D:D,schermers!K539),"")</f>
        <v/>
      </c>
      <c r="T539" s="177" t="str">
        <f t="shared" ca="1" si="43"/>
        <v>18+</v>
      </c>
      <c r="U539" s="175"/>
      <c r="V539" s="78">
        <f ca="1">SUMIF(Scheidsbijdrage!B:B,schermers!C539,Scheidsbijdrage!P:P)</f>
        <v>0</v>
      </c>
      <c r="W539" s="175"/>
    </row>
    <row r="540" spans="1:23" x14ac:dyDescent="0.2">
      <c r="A540" s="71">
        <f t="shared" si="44"/>
        <v>539</v>
      </c>
      <c r="B540" s="71" t="str">
        <f t="shared" si="40"/>
        <v/>
      </c>
      <c r="C540" s="170">
        <f t="shared" si="41"/>
        <v>0</v>
      </c>
      <c r="D540" s="171"/>
      <c r="K540" s="59"/>
      <c r="O540" s="60" t="e">
        <f>VLOOKUP(C540,'FIE-licenties'!$B:$C,2,FALSE)</f>
        <v>#N/A</v>
      </c>
      <c r="P540" s="205" t="e">
        <f>VLOOKUP(C540,Ranglijst!B:G,6,FALSE)</f>
        <v>#N/A</v>
      </c>
      <c r="Q540" s="205"/>
      <c r="R540" s="205" t="str">
        <f t="shared" si="42"/>
        <v>---</v>
      </c>
      <c r="S540" s="205" t="str">
        <f>IF(K540&lt;&gt;"",COUNTIF(aanmeldingen!D:D,schermers!K540),"")</f>
        <v/>
      </c>
      <c r="T540" s="177" t="str">
        <f t="shared" ca="1" si="43"/>
        <v>18+</v>
      </c>
      <c r="U540" s="175"/>
      <c r="V540" s="78">
        <f ca="1">SUMIF(Scheidsbijdrage!B:B,schermers!C540,Scheidsbijdrage!P:P)</f>
        <v>0</v>
      </c>
      <c r="W540" s="175"/>
    </row>
    <row r="541" spans="1:23" x14ac:dyDescent="0.2">
      <c r="A541" s="71">
        <f t="shared" si="44"/>
        <v>540</v>
      </c>
      <c r="B541" s="71" t="str">
        <f t="shared" si="40"/>
        <v/>
      </c>
      <c r="C541" s="170">
        <f t="shared" si="41"/>
        <v>0</v>
      </c>
      <c r="D541" s="171"/>
      <c r="K541" s="59"/>
      <c r="O541" s="60" t="e">
        <f>VLOOKUP(C541,'FIE-licenties'!$B:$C,2,FALSE)</f>
        <v>#N/A</v>
      </c>
      <c r="P541" s="205" t="e">
        <f>VLOOKUP(C541,Ranglijst!B:G,6,FALSE)</f>
        <v>#N/A</v>
      </c>
      <c r="Q541" s="205"/>
      <c r="R541" s="205" t="str">
        <f t="shared" si="42"/>
        <v>---</v>
      </c>
      <c r="S541" s="205" t="str">
        <f>IF(K541&lt;&gt;"",COUNTIF(aanmeldingen!D:D,schermers!K541),"")</f>
        <v/>
      </c>
      <c r="T541" s="177" t="str">
        <f t="shared" ca="1" si="43"/>
        <v>18+</v>
      </c>
      <c r="U541" s="175"/>
      <c r="V541" s="78">
        <f ca="1">SUMIF(Scheidsbijdrage!B:B,schermers!C541,Scheidsbijdrage!P:P)</f>
        <v>0</v>
      </c>
      <c r="W541" s="175"/>
    </row>
    <row r="542" spans="1:23" x14ac:dyDescent="0.2">
      <c r="A542" s="71">
        <f t="shared" si="44"/>
        <v>541</v>
      </c>
      <c r="B542" s="71" t="str">
        <f t="shared" si="40"/>
        <v/>
      </c>
      <c r="C542" s="170">
        <f t="shared" si="41"/>
        <v>0</v>
      </c>
      <c r="D542" s="171"/>
      <c r="K542" s="59"/>
      <c r="O542" s="60" t="e">
        <f>VLOOKUP(C542,'FIE-licenties'!$B:$C,2,FALSE)</f>
        <v>#N/A</v>
      </c>
      <c r="P542" s="205" t="e">
        <f>VLOOKUP(C542,Ranglijst!B:G,6,FALSE)</f>
        <v>#N/A</v>
      </c>
      <c r="Q542" s="205"/>
      <c r="R542" s="205" t="str">
        <f t="shared" si="42"/>
        <v>---</v>
      </c>
      <c r="S542" s="205" t="str">
        <f>IF(K542&lt;&gt;"",COUNTIF(aanmeldingen!D:D,schermers!K542),"")</f>
        <v/>
      </c>
      <c r="T542" s="177" t="str">
        <f t="shared" ca="1" si="43"/>
        <v>18+</v>
      </c>
      <c r="U542" s="175"/>
      <c r="V542" s="78">
        <f ca="1">SUMIF(Scheidsbijdrage!B:B,schermers!C542,Scheidsbijdrage!P:P)</f>
        <v>0</v>
      </c>
      <c r="W542" s="175"/>
    </row>
    <row r="543" spans="1:23" x14ac:dyDescent="0.2">
      <c r="A543" s="71">
        <f t="shared" si="44"/>
        <v>542</v>
      </c>
      <c r="B543" s="71" t="str">
        <f t="shared" si="40"/>
        <v/>
      </c>
      <c r="C543" s="170">
        <f t="shared" si="41"/>
        <v>0</v>
      </c>
      <c r="D543" s="171"/>
      <c r="K543" s="59"/>
      <c r="O543" s="60" t="e">
        <f>VLOOKUP(C543,'FIE-licenties'!$B:$C,2,FALSE)</f>
        <v>#N/A</v>
      </c>
      <c r="P543" s="205" t="e">
        <f>VLOOKUP(C543,Ranglijst!B:G,6,FALSE)</f>
        <v>#N/A</v>
      </c>
      <c r="Q543" s="205"/>
      <c r="R543" s="205" t="str">
        <f t="shared" si="42"/>
        <v>---</v>
      </c>
      <c r="S543" s="205" t="str">
        <f>IF(K543&lt;&gt;"",COUNTIF(aanmeldingen!D:D,schermers!K543),"")</f>
        <v/>
      </c>
      <c r="T543" s="177" t="str">
        <f t="shared" ca="1" si="43"/>
        <v>18+</v>
      </c>
      <c r="U543" s="175"/>
      <c r="V543" s="78">
        <f ca="1">SUMIF(Scheidsbijdrage!B:B,schermers!C543,Scheidsbijdrage!P:P)</f>
        <v>0</v>
      </c>
      <c r="W543" s="175"/>
    </row>
    <row r="544" spans="1:23" x14ac:dyDescent="0.2">
      <c r="D544" s="171"/>
    </row>
    <row r="545" spans="4:4" x14ac:dyDescent="0.2">
      <c r="D545" s="171"/>
    </row>
    <row r="546" spans="4:4" x14ac:dyDescent="0.2">
      <c r="D546" s="171"/>
    </row>
    <row r="547" spans="4:4" x14ac:dyDescent="0.2">
      <c r="D547" s="171"/>
    </row>
    <row r="548" spans="4:4" x14ac:dyDescent="0.2">
      <c r="D548" s="171"/>
    </row>
    <row r="549" spans="4:4" x14ac:dyDescent="0.2">
      <c r="D549" s="171"/>
    </row>
  </sheetData>
  <autoFilter ref="A1:X500"/>
  <sortState ref="D9:L305">
    <sortCondition ref="D9"/>
  </sortState>
  <conditionalFormatting sqref="D411:D412">
    <cfRule type="expression" dxfId="28" priority="3">
      <formula>AB411&gt;1</formula>
    </cfRule>
  </conditionalFormatting>
  <conditionalFormatting sqref="D414">
    <cfRule type="expression" dxfId="27" priority="2">
      <formula>AB414&gt;1</formula>
    </cfRule>
  </conditionalFormatting>
  <conditionalFormatting sqref="D415">
    <cfRule type="expression" dxfId="26" priority="1">
      <formula>AB415&gt;1</formula>
    </cfRule>
  </conditionalFormatting>
  <hyperlinks>
    <hyperlink ref="M423" r:id="rId1"/>
    <hyperlink ref="M352" r:id="rId2"/>
    <hyperlink ref="M381" r:id="rId3"/>
    <hyperlink ref="M425" r:id="rId4"/>
    <hyperlink ref="M322" r:id="rId5"/>
    <hyperlink ref="M260" r:id="rId6"/>
    <hyperlink ref="M311" r:id="rId7"/>
    <hyperlink ref="M187" r:id="rId8"/>
    <hyperlink ref="M53" r:id="rId9"/>
    <hyperlink ref="M174" r:id="rId10"/>
    <hyperlink ref="M379" r:id="rId11"/>
    <hyperlink ref="M393" r:id="rId12"/>
    <hyperlink ref="M408" r:id="rId13"/>
    <hyperlink ref="M384" r:id="rId14"/>
    <hyperlink ref="M382" r:id="rId15"/>
    <hyperlink ref="M406" r:id="rId16"/>
    <hyperlink ref="M401" r:id="rId17"/>
    <hyperlink ref="M358" r:id="rId18"/>
    <hyperlink ref="M359" r:id="rId19"/>
    <hyperlink ref="M371" r:id="rId20"/>
    <hyperlink ref="M399" r:id="rId21"/>
    <hyperlink ref="M357" r:id="rId22"/>
    <hyperlink ref="M389" r:id="rId23"/>
    <hyperlink ref="M437" r:id="rId24"/>
    <hyperlink ref="M436" r:id="rId25"/>
    <hyperlink ref="M356" r:id="rId26"/>
    <hyperlink ref="M435" r:id="rId27"/>
    <hyperlink ref="M432" r:id="rId28"/>
    <hyperlink ref="M434" r:id="rId29"/>
    <hyperlink ref="M433" r:id="rId30"/>
    <hyperlink ref="M286" r:id="rId31"/>
    <hyperlink ref="M249" r:id="rId32"/>
    <hyperlink ref="M449" r:id="rId33"/>
    <hyperlink ref="M427" r:id="rId34"/>
    <hyperlink ref="M296" r:id="rId35"/>
    <hyperlink ref="M333" r:id="rId36"/>
    <hyperlink ref="M488" r:id="rId37"/>
    <hyperlink ref="M490" r:id="rId38"/>
    <hyperlink ref="M214" r:id="rId39"/>
    <hyperlink ref="M312" r:id="rId40"/>
    <hyperlink ref="M495" r:id="rId41"/>
    <hyperlink ref="M493" r:id="rId42"/>
    <hyperlink ref="M496" r:id="rId43"/>
    <hyperlink ref="M40" r:id="rId44"/>
    <hyperlink ref="M497" r:id="rId45"/>
    <hyperlink ref="M489" r:id="rId46"/>
    <hyperlink ref="M236" r:id="rId47"/>
    <hyperlink ref="M494" r:id="rId48"/>
    <hyperlink ref="M498" r:id="rId49"/>
    <hyperlink ref="M492" r:id="rId50"/>
    <hyperlink ref="M491" r:id="rId51"/>
    <hyperlink ref="M255" r:id="rId52"/>
    <hyperlink ref="M500" r:id="rId53"/>
    <hyperlink ref="M83" r:id="rId54"/>
    <hyperlink ref="M466" r:id="rId55"/>
    <hyperlink ref="M501" r:id="rId56"/>
    <hyperlink ref="M314" r:id="rId57"/>
    <hyperlink ref="M461" r:id="rId58"/>
    <hyperlink ref="M326" r:id="rId59"/>
  </hyperlinks>
  <pageMargins left="0.7" right="0.7" top="0.75" bottom="0.75" header="0.3" footer="0.3"/>
  <pageSetup orientation="portrait" r:id="rId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246"/>
  <sheetViews>
    <sheetView workbookViewId="0">
      <pane ySplit="1" topLeftCell="A2" activePane="bottomLeft" state="frozen"/>
      <selection pane="bottomLeft" activeCell="H21" sqref="H21"/>
    </sheetView>
  </sheetViews>
  <sheetFormatPr defaultColWidth="9.140625" defaultRowHeight="11.25" x14ac:dyDescent="0.2"/>
  <cols>
    <col min="1" max="1" width="17.42578125" style="108" bestFit="1" customWidth="1"/>
    <col min="2" max="2" width="17.42578125" style="108" customWidth="1"/>
    <col min="3" max="3" width="14.140625" style="108" customWidth="1"/>
    <col min="4" max="4" width="42.42578125" style="54" customWidth="1"/>
    <col min="5" max="5" width="25.28515625" style="54" customWidth="1"/>
    <col min="6" max="6" width="17.7109375" style="54" customWidth="1"/>
    <col min="7" max="7" width="9.140625" style="54"/>
    <col min="8" max="8" width="21.28515625" style="54" customWidth="1"/>
    <col min="9" max="9" width="36.28515625" style="54" customWidth="1"/>
    <col min="10" max="14" width="9.140625" style="1"/>
    <col min="15" max="15" width="15.85546875" style="1" bestFit="1" customWidth="1"/>
    <col min="16" max="16384" width="9.140625" style="1"/>
  </cols>
  <sheetData>
    <row r="1" spans="1:12" s="14" customFormat="1" x14ac:dyDescent="0.2">
      <c r="A1" s="112" t="s">
        <v>470</v>
      </c>
      <c r="B1" s="112" t="s">
        <v>447</v>
      </c>
      <c r="C1" s="112" t="s">
        <v>1757</v>
      </c>
      <c r="D1" s="57" t="s">
        <v>471</v>
      </c>
      <c r="E1" s="57"/>
      <c r="F1" s="57"/>
      <c r="G1" s="57"/>
      <c r="H1" s="57"/>
      <c r="I1" s="57"/>
    </row>
    <row r="2" spans="1:12" ht="15" x14ac:dyDescent="0.2">
      <c r="A2" s="113" t="str">
        <f>D2&amp;E2</f>
        <v>ANGAD-GAURIndra</v>
      </c>
      <c r="B2" s="113">
        <f>VLOOKUP(A2,schermers!$B$2:$C$500,2,FALSE)</f>
        <v>101737</v>
      </c>
      <c r="C2" s="113" t="str">
        <f>IF(LEFT(J2,3)&lt;&gt;"FEN","",IF(LEN(H2)=10,"FIE0"&amp;H2,IF(LEN(H2)=11,"FIE"&amp;H2,"")))</f>
        <v/>
      </c>
      <c r="D2" s="111" t="s">
        <v>39</v>
      </c>
      <c r="E2" s="111" t="s">
        <v>40</v>
      </c>
      <c r="F2" s="111" t="s">
        <v>2680</v>
      </c>
      <c r="G2" s="111" t="s">
        <v>2681</v>
      </c>
      <c r="H2" s="111">
        <v>4031974003</v>
      </c>
      <c r="I2" s="111" t="s">
        <v>2682</v>
      </c>
      <c r="J2" s="111" t="s">
        <v>2683</v>
      </c>
    </row>
    <row r="3" spans="1:12" ht="15" x14ac:dyDescent="0.2">
      <c r="A3" s="113" t="str">
        <f t="shared" ref="A3:A28" si="0">D3&amp;E3</f>
        <v>BOGGIAJarno</v>
      </c>
      <c r="B3" s="113">
        <f>VLOOKUP(A3,schermers!$B$2:$C$500,2,FALSE)</f>
        <v>110850</v>
      </c>
      <c r="C3" s="113" t="str">
        <f>IF(LEFT(J3,3)&lt;&gt;"FEN","",IF(LEN(H3)=10,"FIE0"&amp;H3,IF(LEN(H3)=11,"FIE"&amp;H3,"")))</f>
        <v>FIE27051990001</v>
      </c>
      <c r="D3" s="111" t="s">
        <v>2635</v>
      </c>
      <c r="E3" s="111" t="s">
        <v>2373</v>
      </c>
      <c r="F3" s="111" t="s">
        <v>2684</v>
      </c>
      <c r="G3" s="111" t="s">
        <v>2685</v>
      </c>
      <c r="H3" s="111">
        <v>27051990001</v>
      </c>
      <c r="I3" s="111" t="s">
        <v>2682</v>
      </c>
      <c r="J3" s="111" t="s">
        <v>2686</v>
      </c>
      <c r="L3" s="42"/>
    </row>
    <row r="4" spans="1:12" ht="15" x14ac:dyDescent="0.2">
      <c r="A4" s="113" t="str">
        <f t="shared" si="0"/>
        <v>BOONEKelly</v>
      </c>
      <c r="B4" s="113">
        <f>VLOOKUP(A4,schermers!$B$2:$C$500,2,FALSE)</f>
        <v>108421</v>
      </c>
      <c r="C4" s="113" t="str">
        <f t="shared" ref="C4:C67" si="1">IF(LEFT(J4,3)&lt;&gt;"FEN","",IF(LEN(H4)=10,"FIE0"&amp;H4,IF(LEN(H4)=11,"FIE"&amp;H4,"")))</f>
        <v>FIE12011992004</v>
      </c>
      <c r="D4" s="111" t="s">
        <v>65</v>
      </c>
      <c r="E4" s="111" t="s">
        <v>66</v>
      </c>
      <c r="F4" s="111" t="s">
        <v>2687</v>
      </c>
      <c r="G4" s="111" t="s">
        <v>2681</v>
      </c>
      <c r="H4" s="111">
        <v>12011992004</v>
      </c>
      <c r="I4" s="111" t="s">
        <v>2682</v>
      </c>
      <c r="J4" s="111" t="s">
        <v>2686</v>
      </c>
      <c r="L4" s="42"/>
    </row>
    <row r="5" spans="1:12" ht="15" x14ac:dyDescent="0.2">
      <c r="A5" s="113" t="str">
        <f t="shared" si="0"/>
        <v>BORSTSebastiaan</v>
      </c>
      <c r="B5" s="113">
        <f>VLOOKUP(A5,schermers!$B$2:$C$500,2,FALSE)</f>
        <v>103397</v>
      </c>
      <c r="C5" s="113" t="str">
        <f t="shared" si="1"/>
        <v>FIE26011984000</v>
      </c>
      <c r="D5" s="111" t="s">
        <v>69</v>
      </c>
      <c r="E5" s="111" t="s">
        <v>70</v>
      </c>
      <c r="F5" s="111" t="s">
        <v>2688</v>
      </c>
      <c r="G5" s="111" t="s">
        <v>2685</v>
      </c>
      <c r="H5" s="111">
        <v>26011984000</v>
      </c>
      <c r="I5" s="111" t="s">
        <v>2682</v>
      </c>
      <c r="J5" s="111" t="s">
        <v>2686</v>
      </c>
      <c r="L5" s="42"/>
    </row>
    <row r="6" spans="1:12" ht="15" x14ac:dyDescent="0.2">
      <c r="A6" s="113" t="str">
        <f t="shared" si="0"/>
        <v>BOUWMANDirk-Jan</v>
      </c>
      <c r="B6" s="113">
        <f>VLOOKUP(A6,schermers!$B$2:$C$500,2,FALSE)</f>
        <v>112311</v>
      </c>
      <c r="C6" s="113" t="str">
        <f t="shared" si="1"/>
        <v>FIE28062000000</v>
      </c>
      <c r="D6" s="111" t="s">
        <v>973</v>
      </c>
      <c r="E6" s="111" t="s">
        <v>970</v>
      </c>
      <c r="F6" s="111" t="s">
        <v>2689</v>
      </c>
      <c r="G6" s="111" t="s">
        <v>2685</v>
      </c>
      <c r="H6" s="111">
        <v>28062000000</v>
      </c>
      <c r="I6" s="111" t="s">
        <v>2682</v>
      </c>
      <c r="J6" s="111" t="s">
        <v>2686</v>
      </c>
    </row>
    <row r="7" spans="1:12" ht="15" x14ac:dyDescent="0.2">
      <c r="A7" s="113" t="str">
        <f t="shared" si="0"/>
        <v>BUITENHUISMarleen</v>
      </c>
      <c r="B7" s="113">
        <f>VLOOKUP(A7,schermers!$B$2:$C$500,2,FALSE)</f>
        <v>112796</v>
      </c>
      <c r="C7" s="113" t="str">
        <f t="shared" si="1"/>
        <v>FIE10012001001</v>
      </c>
      <c r="D7" s="111" t="s">
        <v>2690</v>
      </c>
      <c r="E7" s="111" t="s">
        <v>1103</v>
      </c>
      <c r="F7" s="111" t="s">
        <v>2691</v>
      </c>
      <c r="G7" s="111" t="s">
        <v>2681</v>
      </c>
      <c r="H7" s="111">
        <v>10012001001</v>
      </c>
      <c r="I7" s="111" t="s">
        <v>2682</v>
      </c>
      <c r="J7" s="111" t="s">
        <v>2686</v>
      </c>
    </row>
    <row r="8" spans="1:12" ht="15" x14ac:dyDescent="0.2">
      <c r="A8" s="113" t="str">
        <f t="shared" si="0"/>
        <v>BUSERJimi</v>
      </c>
      <c r="B8" s="113">
        <f>VLOOKUP(A8,schermers!$B$2:$C$500,2,FALSE)</f>
        <v>111007</v>
      </c>
      <c r="C8" s="113" t="str">
        <f t="shared" si="1"/>
        <v>FIE17112000001</v>
      </c>
      <c r="D8" s="111" t="s">
        <v>2636</v>
      </c>
      <c r="E8" s="111" t="s">
        <v>1170</v>
      </c>
      <c r="F8" s="111" t="s">
        <v>2692</v>
      </c>
      <c r="G8" s="111" t="s">
        <v>2685</v>
      </c>
      <c r="H8" s="111">
        <v>17112000001</v>
      </c>
      <c r="I8" s="111" t="s">
        <v>2682</v>
      </c>
      <c r="J8" s="111" t="s">
        <v>2686</v>
      </c>
    </row>
    <row r="9" spans="1:12" ht="15" x14ac:dyDescent="0.2">
      <c r="A9" s="113" t="str">
        <f t="shared" si="0"/>
        <v>CHIANGEnli</v>
      </c>
      <c r="B9" s="113">
        <f>VLOOKUP(A9,schermers!$B$2:$C$500,2,FALSE)</f>
        <v>111728</v>
      </c>
      <c r="C9" s="113" t="str">
        <f t="shared" si="1"/>
        <v>FIE16042002001</v>
      </c>
      <c r="D9" s="111" t="s">
        <v>2693</v>
      </c>
      <c r="E9" s="111" t="s">
        <v>1184</v>
      </c>
      <c r="F9" s="111" t="s">
        <v>2694</v>
      </c>
      <c r="G9" s="111" t="s">
        <v>2681</v>
      </c>
      <c r="H9" s="111">
        <v>16042002001</v>
      </c>
      <c r="I9" s="111" t="s">
        <v>2682</v>
      </c>
      <c r="J9" s="111" t="s">
        <v>2686</v>
      </c>
    </row>
    <row r="10" spans="1:12" ht="15" x14ac:dyDescent="0.2">
      <c r="A10" s="113" t="str">
        <f t="shared" si="0"/>
        <v>DE HAASMartijn</v>
      </c>
      <c r="B10" s="113">
        <f>VLOOKUP(A10,schermers!$B$2:$C$500,2,FALSE)</f>
        <v>106547</v>
      </c>
      <c r="C10" s="113" t="str">
        <f t="shared" si="1"/>
        <v/>
      </c>
      <c r="D10" s="111" t="s">
        <v>98</v>
      </c>
      <c r="E10" s="111" t="s">
        <v>99</v>
      </c>
      <c r="F10" s="111" t="s">
        <v>2695</v>
      </c>
      <c r="G10" s="111" t="s">
        <v>2685</v>
      </c>
      <c r="H10" s="111">
        <v>5051989000</v>
      </c>
      <c r="I10" s="111" t="s">
        <v>2682</v>
      </c>
      <c r="J10" s="111" t="s">
        <v>2683</v>
      </c>
    </row>
    <row r="11" spans="1:12" ht="15" x14ac:dyDescent="0.2">
      <c r="A11" s="113" t="str">
        <f t="shared" si="0"/>
        <v>DE JONGCheryl</v>
      </c>
      <c r="B11" s="113">
        <f>VLOOKUP(A11,schermers!$B$2:$C$500,2,FALSE)</f>
        <v>109630</v>
      </c>
      <c r="C11" s="113" t="str">
        <f t="shared" si="1"/>
        <v>FIE03011995003</v>
      </c>
      <c r="D11" s="111" t="s">
        <v>100</v>
      </c>
      <c r="E11" s="111" t="s">
        <v>102</v>
      </c>
      <c r="F11" s="111" t="s">
        <v>2696</v>
      </c>
      <c r="G11" s="111" t="s">
        <v>2681</v>
      </c>
      <c r="H11" s="111">
        <v>3011995003</v>
      </c>
      <c r="I11" s="111" t="s">
        <v>2682</v>
      </c>
      <c r="J11" s="111" t="s">
        <v>2686</v>
      </c>
    </row>
    <row r="12" spans="1:12" ht="15" x14ac:dyDescent="0.2">
      <c r="A12" s="113" t="str">
        <f t="shared" si="0"/>
        <v>DE JONGNighel</v>
      </c>
      <c r="B12" s="113">
        <f>VLOOKUP(A12,schermers!$B$2:$C$500,2,FALSE)</f>
        <v>114875</v>
      </c>
      <c r="C12" s="113" t="str">
        <f t="shared" si="1"/>
        <v>FIE12022003000</v>
      </c>
      <c r="D12" s="111" t="s">
        <v>100</v>
      </c>
      <c r="E12" s="111" t="s">
        <v>2094</v>
      </c>
      <c r="F12" s="111" t="s">
        <v>2697</v>
      </c>
      <c r="G12" s="111" t="s">
        <v>2685</v>
      </c>
      <c r="H12" s="111">
        <v>12022003000</v>
      </c>
      <c r="I12" s="111" t="s">
        <v>2682</v>
      </c>
      <c r="J12" s="111" t="s">
        <v>2686</v>
      </c>
    </row>
    <row r="13" spans="1:12" ht="15" x14ac:dyDescent="0.2">
      <c r="A13" s="113" t="str">
        <f t="shared" si="0"/>
        <v>DE RUITERJob</v>
      </c>
      <c r="B13" s="113">
        <f>VLOOKUP(A13,schermers!$B$2:$C$500,2,FALSE)</f>
        <v>112016</v>
      </c>
      <c r="C13" s="113" t="str">
        <f t="shared" si="1"/>
        <v>FIE15011998001</v>
      </c>
      <c r="D13" s="111" t="s">
        <v>838</v>
      </c>
      <c r="E13" s="111" t="s">
        <v>837</v>
      </c>
      <c r="F13" s="111" t="s">
        <v>2698</v>
      </c>
      <c r="G13" s="111" t="s">
        <v>2685</v>
      </c>
      <c r="H13" s="111">
        <v>15011998001</v>
      </c>
      <c r="I13" s="111" t="s">
        <v>2682</v>
      </c>
      <c r="J13" s="111" t="s">
        <v>2686</v>
      </c>
    </row>
    <row r="14" spans="1:12" ht="15" x14ac:dyDescent="0.2">
      <c r="A14" s="113" t="str">
        <f t="shared" si="0"/>
        <v>DE WAALDieter</v>
      </c>
      <c r="B14" s="113">
        <f>VLOOKUP(A14,schermers!$B$2:$C$500,2,FALSE)</f>
        <v>111662</v>
      </c>
      <c r="C14" s="113" t="str">
        <f t="shared" si="1"/>
        <v>FIE14061969000</v>
      </c>
      <c r="D14" s="111" t="s">
        <v>2637</v>
      </c>
      <c r="E14" s="111" t="s">
        <v>1245</v>
      </c>
      <c r="F14" s="111" t="s">
        <v>2699</v>
      </c>
      <c r="G14" s="111" t="s">
        <v>2685</v>
      </c>
      <c r="H14" s="111">
        <v>14061969000</v>
      </c>
      <c r="I14" s="111" t="s">
        <v>2682</v>
      </c>
      <c r="J14" s="111" t="s">
        <v>2686</v>
      </c>
    </row>
    <row r="15" spans="1:12" ht="15" x14ac:dyDescent="0.2">
      <c r="A15" s="113" t="str">
        <f t="shared" si="0"/>
        <v>DE WIJNDay</v>
      </c>
      <c r="B15" s="113">
        <f>VLOOKUP(A15,schermers!$B$2:$C$500,2,FALSE)</f>
        <v>113146</v>
      </c>
      <c r="C15" s="113" t="str">
        <f t="shared" si="1"/>
        <v>FIE26061998001</v>
      </c>
      <c r="D15" s="111" t="s">
        <v>438</v>
      </c>
      <c r="E15" s="111" t="s">
        <v>812</v>
      </c>
      <c r="F15" s="111" t="s">
        <v>2700</v>
      </c>
      <c r="G15" s="111" t="s">
        <v>2681</v>
      </c>
      <c r="H15" s="111">
        <v>26061998001</v>
      </c>
      <c r="I15" s="111" t="s">
        <v>2682</v>
      </c>
      <c r="J15" s="111" t="s">
        <v>2686</v>
      </c>
    </row>
    <row r="16" spans="1:12" ht="15" x14ac:dyDescent="0.2">
      <c r="A16" s="113" t="str">
        <f t="shared" si="0"/>
        <v>DODDEJesse</v>
      </c>
      <c r="B16" s="113">
        <f>VLOOKUP(A16,schermers!$B$2:$C$500,2,FALSE)</f>
        <v>116643</v>
      </c>
      <c r="C16" s="113" t="str">
        <f t="shared" si="1"/>
        <v>FIE10011996006</v>
      </c>
      <c r="D16" s="111" t="s">
        <v>2638</v>
      </c>
      <c r="E16" s="111" t="s">
        <v>2546</v>
      </c>
      <c r="F16" s="111" t="s">
        <v>2701</v>
      </c>
      <c r="G16" s="111" t="s">
        <v>2685</v>
      </c>
      <c r="H16" s="111">
        <v>10011996006</v>
      </c>
      <c r="I16" s="111" t="s">
        <v>2682</v>
      </c>
      <c r="J16" s="111" t="s">
        <v>2686</v>
      </c>
    </row>
    <row r="17" spans="1:10" ht="15" x14ac:dyDescent="0.2">
      <c r="A17" s="113" t="str">
        <f t="shared" si="0"/>
        <v>DUALEHQuincy</v>
      </c>
      <c r="B17" s="113">
        <f>VLOOKUP(A17,schermers!$B$2:$C$500,2,FALSE)</f>
        <v>112806</v>
      </c>
      <c r="C17" s="113" t="str">
        <f t="shared" si="1"/>
        <v>FIE31082001001</v>
      </c>
      <c r="D17" s="111" t="s">
        <v>1012</v>
      </c>
      <c r="E17" s="111" t="s">
        <v>1010</v>
      </c>
      <c r="F17" s="111" t="s">
        <v>2702</v>
      </c>
      <c r="G17" s="111" t="s">
        <v>2685</v>
      </c>
      <c r="H17" s="111">
        <v>31082001001</v>
      </c>
      <c r="I17" s="111" t="s">
        <v>2682</v>
      </c>
      <c r="J17" s="111" t="s">
        <v>2686</v>
      </c>
    </row>
    <row r="18" spans="1:10" ht="15" x14ac:dyDescent="0.2">
      <c r="A18" s="113" t="str">
        <f t="shared" si="0"/>
        <v>FAASQuinton</v>
      </c>
      <c r="B18" s="113">
        <f>VLOOKUP(A18,schermers!$B$2:$C$500,2,FALSE)</f>
        <v>111035</v>
      </c>
      <c r="C18" s="113" t="str">
        <f t="shared" si="1"/>
        <v>FIE05042000000</v>
      </c>
      <c r="D18" s="111" t="s">
        <v>974</v>
      </c>
      <c r="E18" s="111" t="s">
        <v>972</v>
      </c>
      <c r="F18" s="111" t="s">
        <v>2703</v>
      </c>
      <c r="G18" s="111" t="s">
        <v>2685</v>
      </c>
      <c r="H18" s="111">
        <v>5042000000</v>
      </c>
      <c r="I18" s="111" t="s">
        <v>2682</v>
      </c>
      <c r="J18" s="111" t="s">
        <v>2686</v>
      </c>
    </row>
    <row r="19" spans="1:10" ht="15" x14ac:dyDescent="0.2">
      <c r="A19" s="113" t="str">
        <f t="shared" si="0"/>
        <v>FENSJulian</v>
      </c>
      <c r="B19" s="113">
        <f>VLOOKUP(A19,schermers!$B$2:$C$500,2,FALSE)</f>
        <v>109928</v>
      </c>
      <c r="C19" s="113" t="str">
        <f t="shared" si="1"/>
        <v>FIE05041998003</v>
      </c>
      <c r="D19" s="111" t="s">
        <v>967</v>
      </c>
      <c r="E19" s="111" t="s">
        <v>966</v>
      </c>
      <c r="F19" s="111" t="s">
        <v>2704</v>
      </c>
      <c r="G19" s="111" t="s">
        <v>2685</v>
      </c>
      <c r="H19" s="111">
        <v>5041998003</v>
      </c>
      <c r="I19" s="111" t="s">
        <v>2682</v>
      </c>
      <c r="J19" s="111" t="s">
        <v>2686</v>
      </c>
    </row>
    <row r="20" spans="1:10" ht="15" x14ac:dyDescent="0.2">
      <c r="A20" s="113" t="str">
        <f t="shared" si="0"/>
        <v>GARDENIERDavid</v>
      </c>
      <c r="B20" s="113">
        <f>VLOOKUP(A20,schermers!$B$2:$C$500,2,FALSE)</f>
        <v>114818</v>
      </c>
      <c r="C20" s="113" t="str">
        <f t="shared" si="1"/>
        <v>FIE22071989003</v>
      </c>
      <c r="D20" s="111" t="s">
        <v>939</v>
      </c>
      <c r="E20" s="111" t="s">
        <v>259</v>
      </c>
      <c r="F20" s="111" t="s">
        <v>2705</v>
      </c>
      <c r="G20" s="111" t="s">
        <v>2685</v>
      </c>
      <c r="H20" s="111">
        <v>22071989003</v>
      </c>
      <c r="I20" s="111" t="s">
        <v>2682</v>
      </c>
      <c r="J20" s="111" t="s">
        <v>2686</v>
      </c>
    </row>
    <row r="21" spans="1:10" ht="15" x14ac:dyDescent="0.2">
      <c r="A21" s="113" t="str">
        <f t="shared" si="0"/>
        <v>GIACONDaniel</v>
      </c>
      <c r="B21" s="113">
        <f>VLOOKUP(A21,schermers!$B$2:$C$500,2,FALSE)</f>
        <v>110792</v>
      </c>
      <c r="C21" s="113" t="str">
        <f t="shared" si="1"/>
        <v>FIE25112000000</v>
      </c>
      <c r="D21" s="111" t="s">
        <v>933</v>
      </c>
      <c r="E21" s="111" t="s">
        <v>248</v>
      </c>
      <c r="F21" s="111" t="s">
        <v>2706</v>
      </c>
      <c r="G21" s="111" t="s">
        <v>2685</v>
      </c>
      <c r="H21" s="111">
        <v>25112000000</v>
      </c>
      <c r="I21" s="111" t="s">
        <v>2682</v>
      </c>
      <c r="J21" s="111" t="s">
        <v>2686</v>
      </c>
    </row>
    <row r="22" spans="1:10" ht="15" x14ac:dyDescent="0.2">
      <c r="A22" s="113" t="str">
        <f t="shared" si="0"/>
        <v>HVIID BOUWMANElias</v>
      </c>
      <c r="B22" s="113">
        <f>VLOOKUP(A22,schermers!$B$2:$C$500,2,FALSE)</f>
        <v>115927</v>
      </c>
      <c r="C22" s="113" t="str">
        <f t="shared" si="1"/>
        <v>FIE21012003001</v>
      </c>
      <c r="D22" s="111" t="s">
        <v>2639</v>
      </c>
      <c r="E22" s="111" t="s">
        <v>1918</v>
      </c>
      <c r="F22" s="111" t="s">
        <v>2707</v>
      </c>
      <c r="G22" s="111" t="s">
        <v>2685</v>
      </c>
      <c r="H22" s="111">
        <v>21012003001</v>
      </c>
      <c r="I22" s="111" t="s">
        <v>2682</v>
      </c>
      <c r="J22" s="111" t="s">
        <v>2686</v>
      </c>
    </row>
    <row r="23" spans="1:10" ht="15" x14ac:dyDescent="0.2">
      <c r="A23" s="113" t="str">
        <f t="shared" si="0"/>
        <v>JANS KOHNEKEMaria</v>
      </c>
      <c r="B23" s="113">
        <f>VLOOKUP(A23,schermers!$B$2:$C$500,2,FALSE)</f>
        <v>112831</v>
      </c>
      <c r="C23" s="113" t="str">
        <f t="shared" si="1"/>
        <v>FIE03112003001</v>
      </c>
      <c r="D23" s="111" t="s">
        <v>2640</v>
      </c>
      <c r="E23" s="111" t="s">
        <v>1972</v>
      </c>
      <c r="F23" s="111" t="s">
        <v>2708</v>
      </c>
      <c r="G23" s="111" t="s">
        <v>2681</v>
      </c>
      <c r="H23" s="111">
        <v>3112003001</v>
      </c>
      <c r="I23" s="111" t="s">
        <v>2682</v>
      </c>
      <c r="J23" s="111" t="s">
        <v>2686</v>
      </c>
    </row>
    <row r="24" spans="1:10" ht="15" x14ac:dyDescent="0.2">
      <c r="A24" s="113" t="str">
        <f t="shared" si="0"/>
        <v>JANS KOHNEKETeun</v>
      </c>
      <c r="B24" s="113">
        <f>VLOOKUP(A24,schermers!$B$2:$C$500,2,FALSE)</f>
        <v>111636</v>
      </c>
      <c r="C24" s="113" t="str">
        <f t="shared" si="1"/>
        <v>FIE03122000000</v>
      </c>
      <c r="D24" s="111" t="s">
        <v>2640</v>
      </c>
      <c r="E24" s="111" t="s">
        <v>269</v>
      </c>
      <c r="F24" s="111" t="s">
        <v>2709</v>
      </c>
      <c r="G24" s="111" t="s">
        <v>2685</v>
      </c>
      <c r="H24" s="111">
        <v>3122000000</v>
      </c>
      <c r="I24" s="111" t="s">
        <v>2682</v>
      </c>
      <c r="J24" s="111" t="s">
        <v>2686</v>
      </c>
    </row>
    <row r="25" spans="1:10" ht="15" x14ac:dyDescent="0.2">
      <c r="A25" s="113" t="str">
        <f t="shared" si="0"/>
        <v>KEMMERLINGAnyuta</v>
      </c>
      <c r="B25" s="113">
        <f>VLOOKUP(A25,schermers!$B$2:$C$500,2,FALSE)</f>
        <v>101305</v>
      </c>
      <c r="C25" s="113" t="str">
        <f t="shared" si="1"/>
        <v>FIE09111973001</v>
      </c>
      <c r="D25" s="111" t="s">
        <v>198</v>
      </c>
      <c r="E25" s="111" t="s">
        <v>199</v>
      </c>
      <c r="F25" s="111" t="s">
        <v>2710</v>
      </c>
      <c r="G25" s="111" t="s">
        <v>2681</v>
      </c>
      <c r="H25" s="111">
        <v>9111973001</v>
      </c>
      <c r="I25" s="111" t="s">
        <v>2682</v>
      </c>
      <c r="J25" s="111" t="s">
        <v>2686</v>
      </c>
    </row>
    <row r="26" spans="1:10" ht="15" x14ac:dyDescent="0.2">
      <c r="A26" s="113" t="str">
        <f t="shared" si="0"/>
        <v>KENNEDYJuriaan</v>
      </c>
      <c r="B26" s="113">
        <f>VLOOKUP(A26,schermers!$B$2:$C$500,2,FALSE)</f>
        <v>114427</v>
      </c>
      <c r="C26" s="113" t="str">
        <f t="shared" si="1"/>
        <v>FIE23011991004</v>
      </c>
      <c r="D26" s="111" t="s">
        <v>2641</v>
      </c>
      <c r="E26" s="111" t="s">
        <v>1920</v>
      </c>
      <c r="F26" s="111" t="s">
        <v>2711</v>
      </c>
      <c r="G26" s="111" t="s">
        <v>2685</v>
      </c>
      <c r="H26" s="111">
        <v>23011991004</v>
      </c>
      <c r="I26" s="111" t="s">
        <v>2682</v>
      </c>
      <c r="J26" s="111" t="s">
        <v>2686</v>
      </c>
    </row>
    <row r="27" spans="1:10" ht="15" x14ac:dyDescent="0.2">
      <c r="A27" s="113" t="str">
        <f t="shared" si="0"/>
        <v>KOSTERTessa</v>
      </c>
      <c r="B27" s="113">
        <f>VLOOKUP(A27,schermers!$B$2:$C$500,2,FALSE)</f>
        <v>115309</v>
      </c>
      <c r="C27" s="113" t="str">
        <f t="shared" si="1"/>
        <v>FIE25012004000</v>
      </c>
      <c r="D27" s="111" t="s">
        <v>2642</v>
      </c>
      <c r="E27" s="111" t="s">
        <v>2087</v>
      </c>
      <c r="F27" s="111" t="s">
        <v>2712</v>
      </c>
      <c r="G27" s="111" t="s">
        <v>2681</v>
      </c>
      <c r="H27" s="111">
        <v>25012004000</v>
      </c>
      <c r="I27" s="111" t="s">
        <v>2682</v>
      </c>
      <c r="J27" s="111" t="s">
        <v>2686</v>
      </c>
    </row>
    <row r="28" spans="1:10" ht="15" x14ac:dyDescent="0.2">
      <c r="A28" s="113" t="str">
        <f t="shared" si="0"/>
        <v>KOWALCZYKFynn</v>
      </c>
      <c r="B28" s="113">
        <f>VLOOKUP(A28,schermers!$B$2:$C$500,2,FALSE)</f>
        <v>114299</v>
      </c>
      <c r="C28" s="113" t="str">
        <f t="shared" si="1"/>
        <v>FIE01092002000</v>
      </c>
      <c r="D28" s="111" t="s">
        <v>2643</v>
      </c>
      <c r="E28" s="111" t="s">
        <v>2101</v>
      </c>
      <c r="F28" s="111" t="s">
        <v>2713</v>
      </c>
      <c r="G28" s="111" t="s">
        <v>2685</v>
      </c>
      <c r="H28" s="111">
        <v>1092002000</v>
      </c>
      <c r="I28" s="111" t="s">
        <v>2682</v>
      </c>
      <c r="J28" s="111" t="s">
        <v>2686</v>
      </c>
    </row>
    <row r="29" spans="1:10" ht="15" x14ac:dyDescent="0.2">
      <c r="A29" s="113" t="str">
        <f t="shared" ref="A29:A92" si="2">D29&amp;E29</f>
        <v>KROESERoos</v>
      </c>
      <c r="B29" s="113">
        <f>VLOOKUP(A29,schermers!$B$2:$C$500,2,FALSE)</f>
        <v>113777</v>
      </c>
      <c r="C29" s="113" t="str">
        <f t="shared" si="1"/>
        <v>FIE12121996002</v>
      </c>
      <c r="D29" s="111" t="s">
        <v>861</v>
      </c>
      <c r="E29" s="111" t="s">
        <v>860</v>
      </c>
      <c r="F29" s="111" t="s">
        <v>2714</v>
      </c>
      <c r="G29" s="111" t="s">
        <v>2681</v>
      </c>
      <c r="H29" s="111">
        <v>12121996002</v>
      </c>
      <c r="I29" s="111" t="s">
        <v>2682</v>
      </c>
      <c r="J29" s="111" t="s">
        <v>2686</v>
      </c>
    </row>
    <row r="30" spans="1:10" ht="15" x14ac:dyDescent="0.2">
      <c r="A30" s="113" t="str">
        <f t="shared" si="2"/>
        <v>MARACZLaszlo</v>
      </c>
      <c r="B30" s="113">
        <f>VLOOKUP(A30,schermers!$B$2:$C$500,2,FALSE)</f>
        <v>116695</v>
      </c>
      <c r="C30" s="113" t="str">
        <f t="shared" si="1"/>
        <v>FIE19051960000</v>
      </c>
      <c r="D30" s="111" t="s">
        <v>2644</v>
      </c>
      <c r="E30" s="111" t="s">
        <v>2215</v>
      </c>
      <c r="F30" s="111" t="s">
        <v>2715</v>
      </c>
      <c r="G30" s="111" t="s">
        <v>2685</v>
      </c>
      <c r="H30" s="111">
        <v>19051960000</v>
      </c>
      <c r="I30" s="111" t="s">
        <v>2682</v>
      </c>
      <c r="J30" s="111" t="s">
        <v>2686</v>
      </c>
    </row>
    <row r="31" spans="1:10" ht="15" x14ac:dyDescent="0.2">
      <c r="A31" s="113" t="str">
        <f t="shared" si="2"/>
        <v>MEULENAARVeerle</v>
      </c>
      <c r="B31" s="113">
        <f>VLOOKUP(A31,schermers!$B$2:$C$500,2,FALSE)</f>
        <v>111713</v>
      </c>
      <c r="C31" s="113" t="str">
        <f t="shared" si="1"/>
        <v>FIE26022002000</v>
      </c>
      <c r="D31" s="111" t="s">
        <v>2645</v>
      </c>
      <c r="E31" s="111" t="s">
        <v>1032</v>
      </c>
      <c r="F31" s="111" t="s">
        <v>2716</v>
      </c>
      <c r="G31" s="111" t="s">
        <v>2681</v>
      </c>
      <c r="H31" s="111">
        <v>26022002000</v>
      </c>
      <c r="I31" s="111" t="s">
        <v>2682</v>
      </c>
      <c r="J31" s="111" t="s">
        <v>2686</v>
      </c>
    </row>
    <row r="32" spans="1:10" ht="15" x14ac:dyDescent="0.2">
      <c r="A32" s="113" t="str">
        <f t="shared" si="2"/>
        <v>MIDDELVELDRemco</v>
      </c>
      <c r="B32" s="113" t="e">
        <f>VLOOKUP(A32,schermers!$B$2:$C$500,2,FALSE)</f>
        <v>#N/A</v>
      </c>
      <c r="C32" s="113" t="str">
        <f t="shared" si="1"/>
        <v/>
      </c>
      <c r="D32" s="111" t="s">
        <v>2717</v>
      </c>
      <c r="E32" s="111" t="s">
        <v>94</v>
      </c>
      <c r="F32" s="111" t="s">
        <v>2718</v>
      </c>
      <c r="G32" s="111" t="s">
        <v>2685</v>
      </c>
      <c r="H32" s="111">
        <v>1071991005</v>
      </c>
      <c r="I32" s="111" t="s">
        <v>2682</v>
      </c>
      <c r="J32" s="111" t="s">
        <v>2683</v>
      </c>
    </row>
    <row r="33" spans="1:10" ht="15" x14ac:dyDescent="0.2">
      <c r="A33" s="113" t="str">
        <f t="shared" si="2"/>
        <v>MONDTBas</v>
      </c>
      <c r="B33" s="113">
        <f>VLOOKUP(A33,schermers!$B$2:$C$500,2,FALSE)</f>
        <v>108282</v>
      </c>
      <c r="C33" s="113" t="str">
        <f t="shared" si="1"/>
        <v>FIE23051960001</v>
      </c>
      <c r="D33" s="111" t="s">
        <v>234</v>
      </c>
      <c r="E33" s="111" t="s">
        <v>74</v>
      </c>
      <c r="F33" s="111" t="s">
        <v>2719</v>
      </c>
      <c r="G33" s="111" t="s">
        <v>2685</v>
      </c>
      <c r="H33" s="111">
        <v>23051960001</v>
      </c>
      <c r="I33" s="111" t="s">
        <v>2682</v>
      </c>
      <c r="J33" s="111" t="s">
        <v>2686</v>
      </c>
    </row>
    <row r="34" spans="1:10" ht="15" x14ac:dyDescent="0.2">
      <c r="A34" s="113" t="str">
        <f t="shared" si="2"/>
        <v>NAHRChantal</v>
      </c>
      <c r="B34" s="113">
        <f>VLOOKUP(A34,schermers!$B$2:$C$500,2,FALSE)</f>
        <v>115367</v>
      </c>
      <c r="C34" s="113" t="str">
        <f t="shared" si="1"/>
        <v>FIE10061995003</v>
      </c>
      <c r="D34" s="111" t="s">
        <v>2646</v>
      </c>
      <c r="E34" s="111" t="s">
        <v>1748</v>
      </c>
      <c r="F34" s="111" t="s">
        <v>2720</v>
      </c>
      <c r="G34" s="111" t="s">
        <v>2681</v>
      </c>
      <c r="H34" s="111">
        <v>10061995003</v>
      </c>
      <c r="I34" s="111" t="s">
        <v>2682</v>
      </c>
      <c r="J34" s="111" t="s">
        <v>2686</v>
      </c>
    </row>
    <row r="35" spans="1:10" ht="15" x14ac:dyDescent="0.2">
      <c r="A35" s="113" t="str">
        <f t="shared" si="2"/>
        <v>NAWARSuhayl</v>
      </c>
      <c r="B35" s="113">
        <f>VLOOKUP(A35,schermers!$B$2:$C$500,2,FALSE)</f>
        <v>114851</v>
      </c>
      <c r="C35" s="113" t="str">
        <f t="shared" si="1"/>
        <v>FIE11012004000</v>
      </c>
      <c r="D35" s="111" t="s">
        <v>2647</v>
      </c>
      <c r="E35" s="111" t="s">
        <v>2104</v>
      </c>
      <c r="F35" s="111" t="s">
        <v>2721</v>
      </c>
      <c r="G35" s="111" t="s">
        <v>2685</v>
      </c>
      <c r="H35" s="111">
        <v>11012004000</v>
      </c>
      <c r="I35" s="111" t="s">
        <v>2682</v>
      </c>
      <c r="J35" s="111" t="s">
        <v>2686</v>
      </c>
    </row>
    <row r="36" spans="1:10" ht="15" x14ac:dyDescent="0.2">
      <c r="A36" s="113" t="str">
        <f t="shared" si="2"/>
        <v>NEWALSINGResham</v>
      </c>
      <c r="B36" s="113">
        <f>VLOOKUP(A36,schermers!$B$2:$C$500,2,FALSE)</f>
        <v>114953</v>
      </c>
      <c r="C36" s="113" t="str">
        <f t="shared" si="1"/>
        <v>FIE09031967001</v>
      </c>
      <c r="D36" s="111" t="s">
        <v>2648</v>
      </c>
      <c r="E36" s="111" t="s">
        <v>1223</v>
      </c>
      <c r="F36" s="111" t="s">
        <v>2722</v>
      </c>
      <c r="G36" s="111" t="s">
        <v>2685</v>
      </c>
      <c r="H36" s="111">
        <v>9031967001</v>
      </c>
      <c r="I36" s="111" t="s">
        <v>2682</v>
      </c>
      <c r="J36" s="111" t="s">
        <v>2686</v>
      </c>
    </row>
    <row r="37" spans="1:10" ht="15" x14ac:dyDescent="0.2">
      <c r="A37" s="113" t="str">
        <f t="shared" si="2"/>
        <v>NIVARDDaniel</v>
      </c>
      <c r="B37" s="113">
        <f>VLOOKUP(A37,schermers!$B$2:$C$500,2,FALSE)</f>
        <v>105853</v>
      </c>
      <c r="C37" s="113" t="str">
        <f t="shared" si="1"/>
        <v>FIE11031985002</v>
      </c>
      <c r="D37" s="111" t="s">
        <v>247</v>
      </c>
      <c r="E37" s="111" t="s">
        <v>248</v>
      </c>
      <c r="F37" s="111" t="s">
        <v>2723</v>
      </c>
      <c r="G37" s="111" t="s">
        <v>2685</v>
      </c>
      <c r="H37" s="111">
        <v>11031985002</v>
      </c>
      <c r="I37" s="111" t="s">
        <v>2682</v>
      </c>
      <c r="J37" s="111" t="s">
        <v>2686</v>
      </c>
    </row>
    <row r="38" spans="1:10" ht="15" x14ac:dyDescent="0.2">
      <c r="A38" s="113" t="str">
        <f t="shared" si="2"/>
        <v>NOEElse</v>
      </c>
      <c r="B38" s="113">
        <f>VLOOKUP(A38,schermers!$B$2:$C$500,2,FALSE)</f>
        <v>108736</v>
      </c>
      <c r="C38" s="113" t="str">
        <f t="shared" si="1"/>
        <v>FIE22011992000</v>
      </c>
      <c r="D38" s="111" t="s">
        <v>249</v>
      </c>
      <c r="E38" s="111" t="s">
        <v>250</v>
      </c>
      <c r="F38" s="111" t="s">
        <v>2724</v>
      </c>
      <c r="G38" s="111" t="s">
        <v>2681</v>
      </c>
      <c r="H38" s="111">
        <v>22011992000</v>
      </c>
      <c r="I38" s="111" t="s">
        <v>2682</v>
      </c>
      <c r="J38" s="111" t="s">
        <v>2686</v>
      </c>
    </row>
    <row r="39" spans="1:10" ht="15" x14ac:dyDescent="0.2">
      <c r="A39" s="113" t="str">
        <f t="shared" si="2"/>
        <v>OBSTEREllen</v>
      </c>
      <c r="B39" s="113">
        <f>VLOOKUP(A39,schermers!$B$2:$C$500,2,FALSE)</f>
        <v>109235</v>
      </c>
      <c r="C39" s="113" t="str">
        <f t="shared" si="1"/>
        <v>FIE16011994005</v>
      </c>
      <c r="D39" s="111" t="s">
        <v>988</v>
      </c>
      <c r="E39" s="111" t="s">
        <v>987</v>
      </c>
      <c r="F39" s="111" t="s">
        <v>2725</v>
      </c>
      <c r="G39" s="111" t="s">
        <v>2681</v>
      </c>
      <c r="H39" s="111">
        <v>16011994005</v>
      </c>
      <c r="I39" s="111" t="s">
        <v>2682</v>
      </c>
      <c r="J39" s="111" t="s">
        <v>2686</v>
      </c>
    </row>
    <row r="40" spans="1:10" ht="15" x14ac:dyDescent="0.2">
      <c r="A40" s="113" t="str">
        <f t="shared" si="2"/>
        <v>OSKAMPAnton</v>
      </c>
      <c r="B40" s="113" t="e">
        <f>VLOOKUP(A40,schermers!$B$2:$C$500,2,FALSE)</f>
        <v>#N/A</v>
      </c>
      <c r="C40" s="113" t="str">
        <f t="shared" si="1"/>
        <v/>
      </c>
      <c r="D40" s="111" t="s">
        <v>2726</v>
      </c>
      <c r="E40" s="111" t="s">
        <v>280</v>
      </c>
      <c r="F40" s="111" t="s">
        <v>2727</v>
      </c>
      <c r="G40" s="111" t="s">
        <v>2685</v>
      </c>
      <c r="H40" s="111">
        <v>24041965000</v>
      </c>
      <c r="I40" s="111" t="s">
        <v>2682</v>
      </c>
      <c r="J40" s="111" t="s">
        <v>2683</v>
      </c>
    </row>
    <row r="41" spans="1:10" ht="15" x14ac:dyDescent="0.2">
      <c r="A41" s="113" t="str">
        <f t="shared" si="2"/>
        <v>PIMENAUAleh</v>
      </c>
      <c r="B41" s="113">
        <f>VLOOKUP(A41,schermers!$B$2:$C$500,2,FALSE)</f>
        <v>112373</v>
      </c>
      <c r="C41" s="113" t="str">
        <f t="shared" si="1"/>
        <v>FIE23041961000</v>
      </c>
      <c r="D41" s="111" t="s">
        <v>709</v>
      </c>
      <c r="E41" s="111" t="s">
        <v>935</v>
      </c>
      <c r="F41" s="111" t="s">
        <v>2728</v>
      </c>
      <c r="G41" s="111" t="s">
        <v>2685</v>
      </c>
      <c r="H41" s="111">
        <v>23041961000</v>
      </c>
      <c r="I41" s="111" t="s">
        <v>2682</v>
      </c>
      <c r="J41" s="111" t="s">
        <v>2686</v>
      </c>
    </row>
    <row r="42" spans="1:10" ht="15" x14ac:dyDescent="0.2">
      <c r="A42" s="113" t="str">
        <f t="shared" si="2"/>
        <v>PLANTINGATeun</v>
      </c>
      <c r="B42" s="113">
        <f>VLOOKUP(A42,schermers!$B$2:$C$500,2,FALSE)</f>
        <v>100016</v>
      </c>
      <c r="C42" s="113" t="str">
        <f t="shared" si="1"/>
        <v/>
      </c>
      <c r="D42" s="111" t="s">
        <v>268</v>
      </c>
      <c r="E42" s="111" t="s">
        <v>269</v>
      </c>
      <c r="F42" s="111" t="s">
        <v>2729</v>
      </c>
      <c r="G42" s="111" t="s">
        <v>2685</v>
      </c>
      <c r="H42" s="111">
        <v>14051974000</v>
      </c>
      <c r="I42" s="111" t="s">
        <v>2682</v>
      </c>
      <c r="J42" s="111" t="s">
        <v>2683</v>
      </c>
    </row>
    <row r="43" spans="1:10" ht="15" x14ac:dyDescent="0.2">
      <c r="A43" s="113" t="str">
        <f t="shared" si="2"/>
        <v>POLAKMartijn</v>
      </c>
      <c r="B43" s="113">
        <f>VLOOKUP(A43,schermers!$B$2:$C$500,2,FALSE)</f>
        <v>104542</v>
      </c>
      <c r="C43" s="113" t="str">
        <f t="shared" si="1"/>
        <v>FIE09061967000</v>
      </c>
      <c r="D43" s="111" t="s">
        <v>270</v>
      </c>
      <c r="E43" s="111" t="s">
        <v>99</v>
      </c>
      <c r="F43" s="111" t="s">
        <v>2730</v>
      </c>
      <c r="G43" s="111" t="s">
        <v>2685</v>
      </c>
      <c r="H43" s="111">
        <v>9061967000</v>
      </c>
      <c r="I43" s="111" t="s">
        <v>2682</v>
      </c>
      <c r="J43" s="111" t="s">
        <v>2686</v>
      </c>
    </row>
    <row r="44" spans="1:10" ht="15" x14ac:dyDescent="0.2">
      <c r="A44" s="113" t="str">
        <f t="shared" si="2"/>
        <v>POSTPatrick</v>
      </c>
      <c r="B44" s="113">
        <f>VLOOKUP(A44,schermers!$B$2:$C$500,2,FALSE)</f>
        <v>108725</v>
      </c>
      <c r="C44" s="113" t="str">
        <f t="shared" si="1"/>
        <v>FIE09101995000</v>
      </c>
      <c r="D44" s="111" t="s">
        <v>431</v>
      </c>
      <c r="E44" s="111" t="s">
        <v>432</v>
      </c>
      <c r="F44" s="111" t="s">
        <v>2731</v>
      </c>
      <c r="G44" s="111" t="s">
        <v>2685</v>
      </c>
      <c r="H44" s="111">
        <v>9101995000</v>
      </c>
      <c r="I44" s="111" t="s">
        <v>2682</v>
      </c>
      <c r="J44" s="111" t="s">
        <v>2686</v>
      </c>
    </row>
    <row r="45" spans="1:10" ht="15" x14ac:dyDescent="0.2">
      <c r="A45" s="113" t="str">
        <f t="shared" si="2"/>
        <v>PROMMELWouter</v>
      </c>
      <c r="B45" s="113">
        <f>VLOOKUP(A45,schermers!$B$2:$C$500,2,FALSE)</f>
        <v>114853</v>
      </c>
      <c r="C45" s="113" t="str">
        <f t="shared" si="1"/>
        <v>FIE08062000001</v>
      </c>
      <c r="D45" s="111" t="s">
        <v>2649</v>
      </c>
      <c r="E45" s="111" t="s">
        <v>120</v>
      </c>
      <c r="F45" s="111" t="s">
        <v>2732</v>
      </c>
      <c r="G45" s="111" t="s">
        <v>2685</v>
      </c>
      <c r="H45" s="111">
        <v>8062000001</v>
      </c>
      <c r="I45" s="111" t="s">
        <v>2682</v>
      </c>
      <c r="J45" s="111" t="s">
        <v>2686</v>
      </c>
    </row>
    <row r="46" spans="1:10" ht="15" x14ac:dyDescent="0.2">
      <c r="A46" s="113" t="str">
        <f t="shared" si="2"/>
        <v>RENTIEREline</v>
      </c>
      <c r="B46" s="113">
        <f>VLOOKUP(A46,schermers!$B$2:$C$500,2,FALSE)</f>
        <v>110067</v>
      </c>
      <c r="C46" s="113" t="str">
        <f t="shared" si="1"/>
        <v>FIE11051996000</v>
      </c>
      <c r="D46" s="111" t="s">
        <v>608</v>
      </c>
      <c r="E46" s="111" t="s">
        <v>315</v>
      </c>
      <c r="F46" s="111" t="s">
        <v>2733</v>
      </c>
      <c r="G46" s="111" t="s">
        <v>2681</v>
      </c>
      <c r="H46" s="111">
        <v>11051996000</v>
      </c>
      <c r="I46" s="111" t="s">
        <v>2682</v>
      </c>
      <c r="J46" s="111" t="s">
        <v>2686</v>
      </c>
    </row>
    <row r="47" spans="1:10" ht="15" x14ac:dyDescent="0.2">
      <c r="A47" s="113" t="str">
        <f t="shared" si="2"/>
        <v>ROESINKBela</v>
      </c>
      <c r="B47" s="113">
        <f>VLOOKUP(A47,schermers!$B$2:$C$500,2,FALSE)</f>
        <v>100851</v>
      </c>
      <c r="C47" s="113" t="str">
        <f t="shared" si="1"/>
        <v>FIE01071992000</v>
      </c>
      <c r="D47" s="111" t="s">
        <v>284</v>
      </c>
      <c r="E47" s="111" t="s">
        <v>285</v>
      </c>
      <c r="F47" s="111" t="s">
        <v>2734</v>
      </c>
      <c r="G47" s="111" t="s">
        <v>2685</v>
      </c>
      <c r="H47" s="111">
        <v>1071992000</v>
      </c>
      <c r="I47" s="111" t="s">
        <v>2682</v>
      </c>
      <c r="J47" s="111" t="s">
        <v>2686</v>
      </c>
    </row>
    <row r="48" spans="1:10" ht="15" x14ac:dyDescent="0.2">
      <c r="A48" s="113" t="str">
        <f t="shared" si="2"/>
        <v>ROHLFSMatthijs</v>
      </c>
      <c r="B48" s="113">
        <f>VLOOKUP(A48,schermers!$B$2:$C$500,2,FALSE)</f>
        <v>102439</v>
      </c>
      <c r="C48" s="113" t="str">
        <f t="shared" si="1"/>
        <v>FIE09081981000</v>
      </c>
      <c r="D48" s="111" t="s">
        <v>286</v>
      </c>
      <c r="E48" s="111" t="s">
        <v>114</v>
      </c>
      <c r="F48" s="111" t="s">
        <v>2735</v>
      </c>
      <c r="G48" s="111" t="s">
        <v>2685</v>
      </c>
      <c r="H48" s="111">
        <v>9081981000</v>
      </c>
      <c r="I48" s="111" t="s">
        <v>2682</v>
      </c>
      <c r="J48" s="111" t="s">
        <v>2686</v>
      </c>
    </row>
    <row r="49" spans="1:10" ht="15" x14ac:dyDescent="0.2">
      <c r="A49" s="113" t="str">
        <f t="shared" si="2"/>
        <v>SAIDEyad</v>
      </c>
      <c r="B49" s="113" t="e">
        <f>VLOOKUP(A49,schermers!$B$2:$C$500,2,FALSE)</f>
        <v>#N/A</v>
      </c>
      <c r="C49" s="113" t="str">
        <f t="shared" si="1"/>
        <v/>
      </c>
      <c r="D49" s="111" t="s">
        <v>2736</v>
      </c>
      <c r="E49" s="111" t="s">
        <v>2737</v>
      </c>
      <c r="F49" s="111" t="s">
        <v>2738</v>
      </c>
      <c r="G49" s="111" t="s">
        <v>2685</v>
      </c>
      <c r="H49" s="111">
        <v>20091960000</v>
      </c>
      <c r="I49" s="111" t="s">
        <v>2682</v>
      </c>
      <c r="J49" s="111" t="s">
        <v>2683</v>
      </c>
    </row>
    <row r="50" spans="1:10" ht="15" x14ac:dyDescent="0.2">
      <c r="A50" s="113" t="str">
        <f t="shared" si="2"/>
        <v>SCHAAFSMABote</v>
      </c>
      <c r="B50" s="113">
        <f>VLOOKUP(A50,schermers!$B$2:$C$500,2,FALSE)</f>
        <v>113794</v>
      </c>
      <c r="C50" s="113" t="str">
        <f t="shared" si="1"/>
        <v>FIE09082002001</v>
      </c>
      <c r="D50" s="111" t="s">
        <v>2650</v>
      </c>
      <c r="E50" s="111" t="s">
        <v>1098</v>
      </c>
      <c r="F50" s="111" t="s">
        <v>2739</v>
      </c>
      <c r="G50" s="111" t="s">
        <v>2685</v>
      </c>
      <c r="H50" s="111">
        <v>9082002001</v>
      </c>
      <c r="I50" s="111" t="s">
        <v>2682</v>
      </c>
      <c r="J50" s="111" t="s">
        <v>2686</v>
      </c>
    </row>
    <row r="51" spans="1:10" ht="15" x14ac:dyDescent="0.2">
      <c r="A51" s="113" t="str">
        <f t="shared" si="2"/>
        <v>SIZOOIsaura</v>
      </c>
      <c r="B51" s="113">
        <f>VLOOKUP(A51,schermers!$B$2:$C$500,2,FALSE)</f>
        <v>111969</v>
      </c>
      <c r="C51" s="113" t="str">
        <f t="shared" si="1"/>
        <v>FIE02101998005</v>
      </c>
      <c r="D51" s="111" t="s">
        <v>304</v>
      </c>
      <c r="E51" s="111" t="s">
        <v>2256</v>
      </c>
      <c r="F51" s="111" t="s">
        <v>2740</v>
      </c>
      <c r="G51" s="111" t="s">
        <v>2681</v>
      </c>
      <c r="H51" s="111">
        <v>2101998005</v>
      </c>
      <c r="I51" s="111" t="s">
        <v>2682</v>
      </c>
      <c r="J51" s="111" t="s">
        <v>2686</v>
      </c>
    </row>
    <row r="52" spans="1:10" ht="15" x14ac:dyDescent="0.2">
      <c r="A52" s="113" t="str">
        <f t="shared" si="2"/>
        <v>SLUMANPatrick</v>
      </c>
      <c r="B52" s="113">
        <f>VLOOKUP(A52,schermers!$B$2:$C$500,2,FALSE)</f>
        <v>113347</v>
      </c>
      <c r="C52" s="113" t="str">
        <f t="shared" si="1"/>
        <v>FIE11072003000</v>
      </c>
      <c r="D52" s="111" t="s">
        <v>2651</v>
      </c>
      <c r="E52" s="111" t="s">
        <v>432</v>
      </c>
      <c r="F52" s="111" t="s">
        <v>2741</v>
      </c>
      <c r="G52" s="111" t="s">
        <v>2685</v>
      </c>
      <c r="H52" s="111">
        <v>11072003000</v>
      </c>
      <c r="I52" s="111" t="s">
        <v>2682</v>
      </c>
      <c r="J52" s="111" t="s">
        <v>2686</v>
      </c>
    </row>
    <row r="53" spans="1:10" ht="15" x14ac:dyDescent="0.2">
      <c r="A53" s="113" t="str">
        <f t="shared" si="2"/>
        <v>SNIJDERIvo</v>
      </c>
      <c r="B53" s="113">
        <f>VLOOKUP(A53,schermers!$B$2:$C$500,2,FALSE)</f>
        <v>112948</v>
      </c>
      <c r="C53" s="113" t="str">
        <f t="shared" si="1"/>
        <v>FIE22032000000</v>
      </c>
      <c r="D53" s="111" t="s">
        <v>2652</v>
      </c>
      <c r="E53" s="111" t="s">
        <v>307</v>
      </c>
      <c r="F53" s="111" t="s">
        <v>2742</v>
      </c>
      <c r="G53" s="111" t="s">
        <v>2685</v>
      </c>
      <c r="H53" s="111">
        <v>22032000000</v>
      </c>
      <c r="I53" s="111" t="s">
        <v>2682</v>
      </c>
      <c r="J53" s="111" t="s">
        <v>2686</v>
      </c>
    </row>
    <row r="54" spans="1:10" ht="15" x14ac:dyDescent="0.2">
      <c r="A54" s="113" t="str">
        <f t="shared" si="2"/>
        <v>SPEELMANNico</v>
      </c>
      <c r="B54" s="113">
        <f>VLOOKUP(A54,schermers!$B$2:$C$500,2,FALSE)</f>
        <v>105306</v>
      </c>
      <c r="C54" s="113" t="str">
        <f t="shared" si="1"/>
        <v>FIE30101984002</v>
      </c>
      <c r="D54" s="111" t="s">
        <v>320</v>
      </c>
      <c r="E54" s="111" t="s">
        <v>321</v>
      </c>
      <c r="F54" s="111" t="s">
        <v>2743</v>
      </c>
      <c r="G54" s="111" t="s">
        <v>2685</v>
      </c>
      <c r="H54" s="111">
        <v>30101984002</v>
      </c>
      <c r="I54" s="111" t="s">
        <v>2682</v>
      </c>
      <c r="J54" s="111" t="s">
        <v>2686</v>
      </c>
    </row>
    <row r="55" spans="1:10" ht="15" x14ac:dyDescent="0.2">
      <c r="A55" s="113" t="str">
        <f t="shared" si="2"/>
        <v>SPLITOlivier</v>
      </c>
      <c r="B55" s="113">
        <f>VLOOKUP(A55,schermers!$B$2:$C$500,2,FALSE)</f>
        <v>109895</v>
      </c>
      <c r="C55" s="113" t="str">
        <f t="shared" si="1"/>
        <v>FIE06031999002</v>
      </c>
      <c r="D55" s="111" t="s">
        <v>784</v>
      </c>
      <c r="E55" s="111" t="s">
        <v>798</v>
      </c>
      <c r="F55" s="111" t="s">
        <v>2744</v>
      </c>
      <c r="G55" s="111" t="s">
        <v>2685</v>
      </c>
      <c r="H55" s="111">
        <v>6031999002</v>
      </c>
      <c r="I55" s="111" t="s">
        <v>2682</v>
      </c>
      <c r="J55" s="111" t="s">
        <v>2686</v>
      </c>
    </row>
    <row r="56" spans="1:10" ht="15" x14ac:dyDescent="0.2">
      <c r="A56" s="113" t="str">
        <f t="shared" si="2"/>
        <v>STRIJKPhilippe</v>
      </c>
      <c r="B56" s="113">
        <f>VLOOKUP(A56,schermers!$B$2:$C$500,2,FALSE)</f>
        <v>116010</v>
      </c>
      <c r="C56" s="113" t="str">
        <f t="shared" si="1"/>
        <v>FIE01012000006</v>
      </c>
      <c r="D56" s="111" t="s">
        <v>2653</v>
      </c>
      <c r="E56" s="111" t="s">
        <v>1070</v>
      </c>
      <c r="F56" s="111" t="s">
        <v>2745</v>
      </c>
      <c r="G56" s="111" t="s">
        <v>2685</v>
      </c>
      <c r="H56" s="111">
        <v>1012000006</v>
      </c>
      <c r="I56" s="111" t="s">
        <v>2682</v>
      </c>
      <c r="J56" s="111" t="s">
        <v>2686</v>
      </c>
    </row>
    <row r="57" spans="1:10" ht="15" x14ac:dyDescent="0.2">
      <c r="A57" s="113" t="str">
        <f t="shared" si="2"/>
        <v>TULENLola</v>
      </c>
      <c r="B57" s="113">
        <f>VLOOKUP(A57,schermers!$B$2:$C$500,2,FALSE)</f>
        <v>108237</v>
      </c>
      <c r="C57" s="113" t="str">
        <f t="shared" si="1"/>
        <v>FIE31081992001</v>
      </c>
      <c r="D57" s="111" t="s">
        <v>344</v>
      </c>
      <c r="E57" s="111" t="s">
        <v>346</v>
      </c>
      <c r="F57" s="111" t="s">
        <v>2746</v>
      </c>
      <c r="G57" s="111" t="s">
        <v>2681</v>
      </c>
      <c r="H57" s="111">
        <v>31081992001</v>
      </c>
      <c r="I57" s="111" t="s">
        <v>2682</v>
      </c>
      <c r="J57" s="111" t="s">
        <v>2686</v>
      </c>
    </row>
    <row r="58" spans="1:10" ht="15" x14ac:dyDescent="0.2">
      <c r="A58" s="113" t="str">
        <f t="shared" si="2"/>
        <v>TULENTristan</v>
      </c>
      <c r="B58" s="113">
        <f>VLOOKUP(A58,schermers!$B$2:$C$500,2,FALSE)</f>
        <v>108238</v>
      </c>
      <c r="C58" s="113" t="str">
        <f t="shared" si="1"/>
        <v>FIE22071991000</v>
      </c>
      <c r="D58" s="111" t="s">
        <v>344</v>
      </c>
      <c r="E58" s="111" t="s">
        <v>345</v>
      </c>
      <c r="F58" s="111" t="s">
        <v>2747</v>
      </c>
      <c r="G58" s="111" t="s">
        <v>2685</v>
      </c>
      <c r="H58" s="111">
        <v>22071991000</v>
      </c>
      <c r="I58" s="111" t="s">
        <v>2682</v>
      </c>
      <c r="J58" s="111" t="s">
        <v>2686</v>
      </c>
    </row>
    <row r="59" spans="1:10" ht="15" x14ac:dyDescent="0.2">
      <c r="A59" s="113" t="str">
        <f t="shared" si="2"/>
        <v>VAN AARSENGeert Johannes</v>
      </c>
      <c r="B59" s="113">
        <f>VLOOKUP(A59,schermers!$B$2:$C$500,2,FALSE)</f>
        <v>117825</v>
      </c>
      <c r="C59" s="113" t="str">
        <f t="shared" si="1"/>
        <v>FIE20071964001</v>
      </c>
      <c r="D59" s="111" t="s">
        <v>2654</v>
      </c>
      <c r="E59" s="111" t="s">
        <v>2542</v>
      </c>
      <c r="F59" s="111" t="s">
        <v>2748</v>
      </c>
      <c r="G59" s="111" t="s">
        <v>2685</v>
      </c>
      <c r="H59" s="111">
        <v>20071964001</v>
      </c>
      <c r="I59" s="111" t="s">
        <v>2682</v>
      </c>
      <c r="J59" s="111" t="s">
        <v>2686</v>
      </c>
    </row>
    <row r="60" spans="1:10" ht="15" x14ac:dyDescent="0.2">
      <c r="A60" s="113" t="str">
        <f t="shared" si="2"/>
        <v>VAN DEN BERGHEveline</v>
      </c>
      <c r="B60" s="113">
        <f>VLOOKUP(A60,schermers!$B$2:$C$500,2,FALSE)</f>
        <v>113390</v>
      </c>
      <c r="C60" s="113" t="str">
        <f t="shared" si="1"/>
        <v>FIE12081998002</v>
      </c>
      <c r="D60" s="111" t="s">
        <v>2749</v>
      </c>
      <c r="E60" s="111" t="s">
        <v>1269</v>
      </c>
      <c r="F60" s="111" t="s">
        <v>2750</v>
      </c>
      <c r="G60" s="111" t="s">
        <v>2681</v>
      </c>
      <c r="H60" s="111">
        <v>12081998002</v>
      </c>
      <c r="I60" s="111" t="s">
        <v>2682</v>
      </c>
      <c r="J60" s="111" t="s">
        <v>2686</v>
      </c>
    </row>
    <row r="61" spans="1:10" ht="15" x14ac:dyDescent="0.2">
      <c r="A61" s="113" t="str">
        <f t="shared" si="2"/>
        <v>VAN EGMONDDirk Jan</v>
      </c>
      <c r="B61" s="113">
        <f>VLOOKUP(A61,schermers!$B$2:$C$500,2,FALSE)</f>
        <v>108306</v>
      </c>
      <c r="C61" s="113" t="str">
        <f t="shared" si="1"/>
        <v>FIE21071993003</v>
      </c>
      <c r="D61" s="111" t="s">
        <v>605</v>
      </c>
      <c r="E61" s="111" t="s">
        <v>603</v>
      </c>
      <c r="F61" s="111" t="s">
        <v>2751</v>
      </c>
      <c r="G61" s="111" t="s">
        <v>2685</v>
      </c>
      <c r="H61" s="111">
        <v>21071993003</v>
      </c>
      <c r="I61" s="111" t="s">
        <v>2682</v>
      </c>
      <c r="J61" s="111" t="s">
        <v>2686</v>
      </c>
    </row>
    <row r="62" spans="1:10" ht="15" x14ac:dyDescent="0.2">
      <c r="A62" s="113" t="str">
        <f t="shared" si="2"/>
        <v>VAN HASELENChristian</v>
      </c>
      <c r="B62" s="113">
        <f>VLOOKUP(A62,schermers!$B$2:$C$500,2,FALSE)</f>
        <v>110842</v>
      </c>
      <c r="C62" s="113" t="str">
        <f t="shared" si="1"/>
        <v>FIE04101965000</v>
      </c>
      <c r="D62" s="111" t="s">
        <v>878</v>
      </c>
      <c r="E62" s="111" t="s">
        <v>877</v>
      </c>
      <c r="F62" s="111" t="s">
        <v>2752</v>
      </c>
      <c r="G62" s="111" t="s">
        <v>2685</v>
      </c>
      <c r="H62" s="111">
        <v>4101965000</v>
      </c>
      <c r="I62" s="111" t="s">
        <v>2682</v>
      </c>
      <c r="J62" s="111" t="s">
        <v>2686</v>
      </c>
    </row>
    <row r="63" spans="1:10" ht="15" x14ac:dyDescent="0.2">
      <c r="A63" s="113" t="str">
        <f t="shared" si="2"/>
        <v>VAN NUNENDavid</v>
      </c>
      <c r="B63" s="113">
        <f>VLOOKUP(A63,schermers!$B$2:$C$500,2,FALSE)</f>
        <v>110891</v>
      </c>
      <c r="C63" s="113" t="str">
        <f t="shared" si="1"/>
        <v>FIE17071995003</v>
      </c>
      <c r="D63" s="111" t="s">
        <v>880</v>
      </c>
      <c r="E63" s="111" t="s">
        <v>259</v>
      </c>
      <c r="F63" s="111" t="s">
        <v>2753</v>
      </c>
      <c r="G63" s="111" t="s">
        <v>2685</v>
      </c>
      <c r="H63" s="111">
        <v>17071995003</v>
      </c>
      <c r="I63" s="111" t="s">
        <v>2682</v>
      </c>
      <c r="J63" s="111" t="s">
        <v>2686</v>
      </c>
    </row>
    <row r="64" spans="1:10" ht="15" x14ac:dyDescent="0.2">
      <c r="A64" s="113" t="str">
        <f t="shared" si="2"/>
        <v>VERMEULENOlof</v>
      </c>
      <c r="B64" s="113">
        <f>VLOOKUP(A64,schermers!$B$2:$C$500,2,FALSE)</f>
        <v>114740</v>
      </c>
      <c r="C64" s="113" t="str">
        <f t="shared" si="1"/>
        <v>FIE15102002001</v>
      </c>
      <c r="D64" s="111" t="s">
        <v>2655</v>
      </c>
      <c r="E64" s="111" t="s">
        <v>1709</v>
      </c>
      <c r="F64" s="111" t="s">
        <v>2754</v>
      </c>
      <c r="G64" s="111" t="s">
        <v>2685</v>
      </c>
      <c r="H64" s="111">
        <v>15102002001</v>
      </c>
      <c r="I64" s="111" t="s">
        <v>2682</v>
      </c>
      <c r="J64" s="111" t="s">
        <v>2686</v>
      </c>
    </row>
    <row r="65" spans="1:10" ht="15" x14ac:dyDescent="0.2">
      <c r="A65" s="113" t="str">
        <f t="shared" si="2"/>
        <v>WATERPaul</v>
      </c>
      <c r="B65" s="113">
        <f>VLOOKUP(A65,schermers!$B$2:$C$500,2,FALSE)</f>
        <v>101711</v>
      </c>
      <c r="C65" s="113" t="str">
        <f t="shared" si="1"/>
        <v>FIE10041966000</v>
      </c>
      <c r="D65" s="111" t="s">
        <v>419</v>
      </c>
      <c r="E65" s="111" t="s">
        <v>104</v>
      </c>
      <c r="F65" s="111" t="s">
        <v>2755</v>
      </c>
      <c r="G65" s="111" t="s">
        <v>2685</v>
      </c>
      <c r="H65" s="111">
        <v>10041966000</v>
      </c>
      <c r="I65" s="111" t="s">
        <v>2682</v>
      </c>
      <c r="J65" s="111" t="s">
        <v>2686</v>
      </c>
    </row>
    <row r="66" spans="1:10" ht="15" x14ac:dyDescent="0.2">
      <c r="A66" s="113" t="str">
        <f t="shared" si="2"/>
        <v>WEBERDaan</v>
      </c>
      <c r="B66" s="113">
        <f>VLOOKUP(A66,schermers!$B$2:$C$500,2,FALSE)</f>
        <v>111663</v>
      </c>
      <c r="C66" s="113" t="str">
        <f t="shared" si="1"/>
        <v>FIE05012001001</v>
      </c>
      <c r="D66" s="111" t="s">
        <v>2656</v>
      </c>
      <c r="E66" s="111" t="s">
        <v>274</v>
      </c>
      <c r="F66" s="111" t="s">
        <v>2756</v>
      </c>
      <c r="G66" s="111" t="s">
        <v>2685</v>
      </c>
      <c r="H66" s="111">
        <v>5012001001</v>
      </c>
      <c r="I66" s="111" t="s">
        <v>2682</v>
      </c>
      <c r="J66" s="111" t="s">
        <v>2686</v>
      </c>
    </row>
    <row r="67" spans="1:10" ht="15" x14ac:dyDescent="0.2">
      <c r="A67" s="113" t="str">
        <f t="shared" si="2"/>
        <v>YUNOElisha</v>
      </c>
      <c r="B67" s="113">
        <f>VLOOKUP(A67,schermers!$B$2:$C$500,2,FALSE)</f>
        <v>109655</v>
      </c>
      <c r="C67" s="113" t="str">
        <f t="shared" si="1"/>
        <v>FIE01121997002</v>
      </c>
      <c r="D67" s="111" t="s">
        <v>845</v>
      </c>
      <c r="E67" s="111" t="s">
        <v>844</v>
      </c>
      <c r="F67" s="111" t="s">
        <v>2757</v>
      </c>
      <c r="G67" s="111" t="s">
        <v>2685</v>
      </c>
      <c r="H67" s="111">
        <v>1121997002</v>
      </c>
      <c r="I67" s="111" t="s">
        <v>2682</v>
      </c>
      <c r="J67" s="111" t="s">
        <v>2686</v>
      </c>
    </row>
    <row r="68" spans="1:10" ht="15" x14ac:dyDescent="0.2">
      <c r="A68" s="113" t="str">
        <f t="shared" si="2"/>
        <v>ZOONSMyrthe</v>
      </c>
      <c r="B68" s="113">
        <f>VLOOKUP(A68,schermers!$B$2:$C$500,2,FALSE)</f>
        <v>110549</v>
      </c>
      <c r="C68" s="113" t="str">
        <f t="shared" ref="C68:C131" si="3">IF(LEFT(J68,3)&lt;&gt;"FEN","",IF(LEN(H68)=10,"FIE0"&amp;H68,IF(LEN(H68)=11,"FIE"&amp;H68,"")))</f>
        <v>FIE20041999002</v>
      </c>
      <c r="D68" s="111" t="s">
        <v>708</v>
      </c>
      <c r="E68" s="111" t="s">
        <v>842</v>
      </c>
      <c r="F68" s="111" t="s">
        <v>2758</v>
      </c>
      <c r="G68" s="111" t="s">
        <v>2681</v>
      </c>
      <c r="H68" s="111">
        <v>20041999002</v>
      </c>
      <c r="I68" s="111" t="s">
        <v>2682</v>
      </c>
      <c r="J68" s="111" t="s">
        <v>2686</v>
      </c>
    </row>
    <row r="69" spans="1:10" ht="15" x14ac:dyDescent="0.2">
      <c r="A69" s="113" t="str">
        <f t="shared" si="2"/>
        <v>ZOONSEdo</v>
      </c>
      <c r="B69" s="113">
        <f>VLOOKUP(A69,schermers!$B$2:$C$500,2,FALSE)</f>
        <v>110548</v>
      </c>
      <c r="C69" s="113" t="str">
        <f t="shared" si="3"/>
        <v>FIE20041999000</v>
      </c>
      <c r="D69" s="111" t="s">
        <v>708</v>
      </c>
      <c r="E69" s="111" t="s">
        <v>827</v>
      </c>
      <c r="F69" s="111" t="s">
        <v>2758</v>
      </c>
      <c r="G69" s="111" t="s">
        <v>2685</v>
      </c>
      <c r="H69" s="111">
        <v>20041999000</v>
      </c>
      <c r="I69" s="111" t="s">
        <v>2682</v>
      </c>
      <c r="J69" s="111" t="s">
        <v>2686</v>
      </c>
    </row>
    <row r="70" spans="1:10" ht="15" x14ac:dyDescent="0.2">
      <c r="A70" s="113" t="str">
        <f t="shared" si="2"/>
        <v>ZOONSAxel</v>
      </c>
      <c r="B70" s="113">
        <f>VLOOKUP(A70,schermers!$B$2:$C$500,2,FALSE)</f>
        <v>111005</v>
      </c>
      <c r="C70" s="113" t="str">
        <f t="shared" si="3"/>
        <v>FIE02082001001</v>
      </c>
      <c r="D70" s="111" t="s">
        <v>708</v>
      </c>
      <c r="E70" s="111" t="s">
        <v>1076</v>
      </c>
      <c r="F70" s="111" t="s">
        <v>2759</v>
      </c>
      <c r="G70" s="111" t="s">
        <v>2685</v>
      </c>
      <c r="H70" s="111">
        <v>2082001001</v>
      </c>
      <c r="I70" s="111" t="s">
        <v>2682</v>
      </c>
      <c r="J70" s="111" t="s">
        <v>2686</v>
      </c>
    </row>
    <row r="71" spans="1:10" ht="15" x14ac:dyDescent="0.2">
      <c r="A71" s="113" t="str">
        <f t="shared" si="2"/>
        <v/>
      </c>
      <c r="B71" s="113" t="e">
        <f>VLOOKUP(A71,schermers!$B$2:$C$500,2,FALSE)</f>
        <v>#N/A</v>
      </c>
      <c r="C71" s="113" t="str">
        <f t="shared" si="3"/>
        <v/>
      </c>
      <c r="D71" s="120"/>
      <c r="E71" s="120"/>
      <c r="F71" s="120"/>
      <c r="G71" s="120"/>
      <c r="H71" s="120"/>
      <c r="I71" s="120"/>
      <c r="J71" s="111"/>
    </row>
    <row r="72" spans="1:10" ht="15" x14ac:dyDescent="0.2">
      <c r="A72" s="113" t="str">
        <f t="shared" si="2"/>
        <v/>
      </c>
      <c r="B72" s="113" t="e">
        <f>VLOOKUP(A72,schermers!$B$2:$C$500,2,FALSE)</f>
        <v>#N/A</v>
      </c>
      <c r="C72" s="113" t="str">
        <f t="shared" si="3"/>
        <v/>
      </c>
      <c r="D72" s="120"/>
      <c r="E72" s="120"/>
      <c r="F72" s="120"/>
      <c r="G72" s="120"/>
      <c r="H72" s="120"/>
      <c r="I72" s="120"/>
      <c r="J72" s="111"/>
    </row>
    <row r="73" spans="1:10" ht="15" x14ac:dyDescent="0.2">
      <c r="A73" s="113" t="str">
        <f t="shared" si="2"/>
        <v/>
      </c>
      <c r="B73" s="113" t="e">
        <f>VLOOKUP(A73,schermers!$B$2:$C$500,2,FALSE)</f>
        <v>#N/A</v>
      </c>
      <c r="C73" s="113" t="str">
        <f t="shared" si="3"/>
        <v/>
      </c>
      <c r="D73" s="120"/>
      <c r="E73" s="120"/>
      <c r="F73" s="120"/>
      <c r="G73" s="120"/>
      <c r="H73" s="120"/>
      <c r="I73" s="120"/>
      <c r="J73" s="111"/>
    </row>
    <row r="74" spans="1:10" ht="15" x14ac:dyDescent="0.2">
      <c r="A74" s="113" t="str">
        <f t="shared" si="2"/>
        <v/>
      </c>
      <c r="B74" s="113" t="e">
        <f>VLOOKUP(A74,schermers!$B$2:$C$500,2,FALSE)</f>
        <v>#N/A</v>
      </c>
      <c r="C74" s="113" t="str">
        <f t="shared" si="3"/>
        <v/>
      </c>
      <c r="D74" s="120"/>
      <c r="E74" s="120"/>
      <c r="F74" s="120"/>
      <c r="G74" s="120"/>
      <c r="H74" s="120"/>
      <c r="I74" s="120"/>
      <c r="J74" s="111"/>
    </row>
    <row r="75" spans="1:10" ht="15" x14ac:dyDescent="0.2">
      <c r="A75" s="113" t="str">
        <f t="shared" si="2"/>
        <v/>
      </c>
      <c r="B75" s="113" t="e">
        <f>VLOOKUP(A75,schermers!$B$2:$C$500,2,FALSE)</f>
        <v>#N/A</v>
      </c>
      <c r="C75" s="113" t="str">
        <f t="shared" si="3"/>
        <v/>
      </c>
      <c r="D75" s="120"/>
      <c r="E75" s="120"/>
      <c r="F75" s="120"/>
      <c r="G75" s="120"/>
      <c r="H75" s="120"/>
      <c r="I75" s="120"/>
      <c r="J75" s="111"/>
    </row>
    <row r="76" spans="1:10" ht="15" x14ac:dyDescent="0.2">
      <c r="A76" s="113" t="str">
        <f t="shared" si="2"/>
        <v/>
      </c>
      <c r="B76" s="113" t="e">
        <f>VLOOKUP(A76,schermers!$B$2:$C$500,2,FALSE)</f>
        <v>#N/A</v>
      </c>
      <c r="C76" s="113" t="str">
        <f t="shared" si="3"/>
        <v/>
      </c>
      <c r="D76" s="120"/>
      <c r="E76" s="120"/>
      <c r="F76" s="120"/>
      <c r="G76" s="120"/>
      <c r="H76" s="120"/>
      <c r="I76" s="120"/>
      <c r="J76" s="111"/>
    </row>
    <row r="77" spans="1:10" ht="15" x14ac:dyDescent="0.2">
      <c r="A77" s="113" t="str">
        <f t="shared" si="2"/>
        <v/>
      </c>
      <c r="B77" s="113" t="e">
        <f>VLOOKUP(A77,schermers!$B$2:$C$500,2,FALSE)</f>
        <v>#N/A</v>
      </c>
      <c r="C77" s="113" t="str">
        <f t="shared" si="3"/>
        <v/>
      </c>
      <c r="D77" s="120"/>
      <c r="E77" s="120"/>
      <c r="F77" s="120"/>
      <c r="G77" s="120"/>
      <c r="H77" s="120"/>
      <c r="I77" s="120"/>
      <c r="J77" s="111"/>
    </row>
    <row r="78" spans="1:10" ht="15" x14ac:dyDescent="0.2">
      <c r="A78" s="113" t="str">
        <f t="shared" si="2"/>
        <v/>
      </c>
      <c r="B78" s="113" t="e">
        <f>VLOOKUP(A78,schermers!$B$2:$C$500,2,FALSE)</f>
        <v>#N/A</v>
      </c>
      <c r="C78" s="113" t="str">
        <f t="shared" si="3"/>
        <v/>
      </c>
      <c r="D78" s="120"/>
      <c r="E78" s="120"/>
      <c r="F78" s="120"/>
      <c r="G78" s="120"/>
      <c r="H78" s="120"/>
      <c r="I78" s="120"/>
      <c r="J78" s="111"/>
    </row>
    <row r="79" spans="1:10" ht="15" x14ac:dyDescent="0.2">
      <c r="A79" s="113" t="str">
        <f t="shared" si="2"/>
        <v/>
      </c>
      <c r="B79" s="113" t="e">
        <f>VLOOKUP(A79,schermers!$B$2:$C$500,2,FALSE)</f>
        <v>#N/A</v>
      </c>
      <c r="C79" s="113" t="str">
        <f t="shared" si="3"/>
        <v/>
      </c>
      <c r="D79" s="120"/>
      <c r="E79" s="120"/>
      <c r="F79" s="120"/>
      <c r="G79" s="120"/>
      <c r="H79" s="120"/>
      <c r="I79" s="120"/>
      <c r="J79" s="111"/>
    </row>
    <row r="80" spans="1:10" ht="15" x14ac:dyDescent="0.2">
      <c r="A80" s="113" t="str">
        <f t="shared" si="2"/>
        <v/>
      </c>
      <c r="B80" s="113" t="e">
        <f>VLOOKUP(A80,schermers!$B$2:$C$500,2,FALSE)</f>
        <v>#N/A</v>
      </c>
      <c r="C80" s="113" t="str">
        <f t="shared" si="3"/>
        <v/>
      </c>
      <c r="D80" s="120"/>
      <c r="E80" s="120"/>
      <c r="F80" s="120"/>
      <c r="G80" s="120"/>
      <c r="H80" s="120"/>
      <c r="I80" s="120"/>
      <c r="J80" s="111"/>
    </row>
    <row r="81" spans="1:16" ht="15" x14ac:dyDescent="0.2">
      <c r="A81" s="113" t="str">
        <f t="shared" si="2"/>
        <v/>
      </c>
      <c r="B81" s="113" t="e">
        <f>VLOOKUP(A81,schermers!$B$2:$C$500,2,FALSE)</f>
        <v>#N/A</v>
      </c>
      <c r="C81" s="113" t="str">
        <f t="shared" si="3"/>
        <v/>
      </c>
      <c r="D81" s="120"/>
      <c r="E81" s="120"/>
      <c r="F81" s="120"/>
      <c r="G81" s="120"/>
      <c r="H81" s="120"/>
      <c r="I81" s="120"/>
      <c r="J81" s="111"/>
    </row>
    <row r="82" spans="1:16" ht="15" x14ac:dyDescent="0.25">
      <c r="A82" s="113" t="str">
        <f t="shared" si="2"/>
        <v/>
      </c>
      <c r="B82" s="113" t="e">
        <f>VLOOKUP(A82,schermers!$B$2:$C$500,2,FALSE)</f>
        <v>#N/A</v>
      </c>
      <c r="C82" s="113" t="str">
        <f t="shared" si="3"/>
        <v/>
      </c>
      <c r="D82" s="120"/>
      <c r="E82" s="120"/>
      <c r="F82" s="120"/>
      <c r="G82" s="120"/>
      <c r="H82" s="120"/>
      <c r="I82" s="120"/>
      <c r="O82"/>
      <c r="P82"/>
    </row>
    <row r="83" spans="1:16" ht="15" x14ac:dyDescent="0.25">
      <c r="A83" s="113" t="str">
        <f t="shared" si="2"/>
        <v/>
      </c>
      <c r="B83" s="113" t="e">
        <f>VLOOKUP(A83,schermers!$B$2:$C$500,2,FALSE)</f>
        <v>#N/A</v>
      </c>
      <c r="C83" s="113" t="str">
        <f t="shared" si="3"/>
        <v/>
      </c>
      <c r="D83" s="120"/>
      <c r="E83" s="120"/>
      <c r="F83" s="120"/>
      <c r="G83" s="120"/>
      <c r="H83" s="120"/>
      <c r="I83" s="120"/>
      <c r="O83"/>
      <c r="P83"/>
    </row>
    <row r="84" spans="1:16" ht="15" x14ac:dyDescent="0.25">
      <c r="A84" s="113" t="str">
        <f t="shared" si="2"/>
        <v/>
      </c>
      <c r="B84" s="113" t="e">
        <f>VLOOKUP(A84,schermers!$B$2:$C$500,2,FALSE)</f>
        <v>#N/A</v>
      </c>
      <c r="C84" s="113" t="str">
        <f t="shared" si="3"/>
        <v/>
      </c>
      <c r="D84" s="120"/>
      <c r="E84" s="120"/>
      <c r="F84" s="120"/>
      <c r="G84" s="120"/>
      <c r="H84" s="120"/>
      <c r="I84" s="120"/>
      <c r="O84"/>
      <c r="P84"/>
    </row>
    <row r="85" spans="1:16" ht="15" x14ac:dyDescent="0.25">
      <c r="A85" s="113" t="str">
        <f t="shared" si="2"/>
        <v/>
      </c>
      <c r="B85" s="113" t="e">
        <f>VLOOKUP(A85,schermers!$B$2:$C$500,2,FALSE)</f>
        <v>#N/A</v>
      </c>
      <c r="C85" s="113" t="str">
        <f t="shared" si="3"/>
        <v/>
      </c>
      <c r="D85" s="120"/>
      <c r="E85" s="120"/>
      <c r="F85" s="120"/>
      <c r="G85" s="120"/>
      <c r="H85" s="120"/>
      <c r="I85" s="120"/>
      <c r="O85"/>
      <c r="P85"/>
    </row>
    <row r="86" spans="1:16" ht="15" x14ac:dyDescent="0.25">
      <c r="A86" s="113" t="str">
        <f t="shared" si="2"/>
        <v/>
      </c>
      <c r="B86" s="113" t="e">
        <f>VLOOKUP(A86,schermers!$B$2:$C$500,2,FALSE)</f>
        <v>#N/A</v>
      </c>
      <c r="C86" s="113" t="str">
        <f t="shared" si="3"/>
        <v/>
      </c>
      <c r="D86" s="120"/>
      <c r="E86" s="120"/>
      <c r="F86" s="120"/>
      <c r="G86" s="120"/>
      <c r="H86" s="120"/>
      <c r="I86" s="120"/>
      <c r="O86"/>
      <c r="P86"/>
    </row>
    <row r="87" spans="1:16" ht="15" x14ac:dyDescent="0.25">
      <c r="A87" s="113" t="str">
        <f t="shared" si="2"/>
        <v/>
      </c>
      <c r="B87" s="113" t="e">
        <f>VLOOKUP(A87,schermers!$B$2:$C$500,2,FALSE)</f>
        <v>#N/A</v>
      </c>
      <c r="C87" s="113" t="str">
        <f t="shared" si="3"/>
        <v/>
      </c>
      <c r="D87" s="120"/>
      <c r="E87" s="120"/>
      <c r="F87" s="120"/>
      <c r="G87" s="120"/>
      <c r="H87" s="120"/>
      <c r="I87" s="120"/>
      <c r="O87"/>
      <c r="P87"/>
    </row>
    <row r="88" spans="1:16" ht="15" x14ac:dyDescent="0.25">
      <c r="A88" s="113" t="str">
        <f t="shared" si="2"/>
        <v/>
      </c>
      <c r="B88" s="113" t="e">
        <f>VLOOKUP(A88,schermers!$B$2:$C$500,2,FALSE)</f>
        <v>#N/A</v>
      </c>
      <c r="C88" s="113" t="str">
        <f t="shared" si="3"/>
        <v/>
      </c>
      <c r="D88" s="120"/>
      <c r="E88" s="120"/>
      <c r="F88" s="120"/>
      <c r="G88" s="120"/>
      <c r="H88" s="120"/>
      <c r="I88" s="120"/>
      <c r="O88"/>
      <c r="P88"/>
    </row>
    <row r="89" spans="1:16" ht="15" x14ac:dyDescent="0.25">
      <c r="A89" s="113" t="str">
        <f t="shared" si="2"/>
        <v/>
      </c>
      <c r="B89" s="113" t="e">
        <f>VLOOKUP(A89,schermers!$B$2:$C$500,2,FALSE)</f>
        <v>#N/A</v>
      </c>
      <c r="C89" s="113" t="str">
        <f t="shared" si="3"/>
        <v/>
      </c>
      <c r="O89"/>
      <c r="P89"/>
    </row>
    <row r="90" spans="1:16" ht="15" x14ac:dyDescent="0.25">
      <c r="A90" s="113" t="str">
        <f t="shared" si="2"/>
        <v/>
      </c>
      <c r="B90" s="113" t="e">
        <f>VLOOKUP(A90,schermers!$B$2:$C$500,2,FALSE)</f>
        <v>#N/A</v>
      </c>
      <c r="C90" s="113" t="str">
        <f t="shared" si="3"/>
        <v/>
      </c>
      <c r="O90"/>
      <c r="P90"/>
    </row>
    <row r="91" spans="1:16" ht="15" x14ac:dyDescent="0.25">
      <c r="A91" s="113" t="str">
        <f t="shared" si="2"/>
        <v/>
      </c>
      <c r="B91" s="113" t="e">
        <f>VLOOKUP(A91,schermers!$B$2:$C$500,2,FALSE)</f>
        <v>#N/A</v>
      </c>
      <c r="C91" s="113" t="str">
        <f t="shared" si="3"/>
        <v/>
      </c>
      <c r="O91"/>
      <c r="P91"/>
    </row>
    <row r="92" spans="1:16" ht="15" x14ac:dyDescent="0.25">
      <c r="A92" s="113" t="str">
        <f t="shared" si="2"/>
        <v/>
      </c>
      <c r="B92" s="113" t="e">
        <f>VLOOKUP(A92,schermers!$B$2:$C$500,2,FALSE)</f>
        <v>#N/A</v>
      </c>
      <c r="C92" s="113" t="str">
        <f t="shared" si="3"/>
        <v/>
      </c>
      <c r="O92"/>
      <c r="P92"/>
    </row>
    <row r="93" spans="1:16" ht="15" x14ac:dyDescent="0.25">
      <c r="A93" s="113" t="str">
        <f t="shared" ref="A93:A150" si="4">D93&amp;E93</f>
        <v/>
      </c>
      <c r="B93" s="113" t="e">
        <f>VLOOKUP(A93,schermers!$B$2:$C$500,2,FALSE)</f>
        <v>#N/A</v>
      </c>
      <c r="C93" s="113" t="str">
        <f t="shared" si="3"/>
        <v/>
      </c>
      <c r="O93"/>
      <c r="P93"/>
    </row>
    <row r="94" spans="1:16" ht="15" x14ac:dyDescent="0.25">
      <c r="A94" s="113" t="str">
        <f t="shared" si="4"/>
        <v/>
      </c>
      <c r="B94" s="113" t="e">
        <f>VLOOKUP(A94,schermers!$B$2:$C$500,2,FALSE)</f>
        <v>#N/A</v>
      </c>
      <c r="C94" s="113" t="str">
        <f t="shared" si="3"/>
        <v/>
      </c>
      <c r="O94"/>
      <c r="P94"/>
    </row>
    <row r="95" spans="1:16" ht="15" x14ac:dyDescent="0.25">
      <c r="A95" s="113" t="str">
        <f t="shared" si="4"/>
        <v/>
      </c>
      <c r="B95" s="113" t="e">
        <f>VLOOKUP(A95,schermers!$B$2:$C$500,2,FALSE)</f>
        <v>#N/A</v>
      </c>
      <c r="C95" s="113" t="str">
        <f t="shared" si="3"/>
        <v/>
      </c>
      <c r="O95"/>
      <c r="P95"/>
    </row>
    <row r="96" spans="1:16" ht="15" x14ac:dyDescent="0.25">
      <c r="A96" s="113" t="str">
        <f t="shared" si="4"/>
        <v/>
      </c>
      <c r="B96" s="113" t="e">
        <f>VLOOKUP(A96,schermers!$B$2:$C$500,2,FALSE)</f>
        <v>#N/A</v>
      </c>
      <c r="C96" s="113" t="str">
        <f t="shared" si="3"/>
        <v/>
      </c>
      <c r="O96"/>
      <c r="P96"/>
    </row>
    <row r="97" spans="1:16" ht="15" x14ac:dyDescent="0.25">
      <c r="A97" s="113" t="str">
        <f t="shared" si="4"/>
        <v/>
      </c>
      <c r="B97" s="113" t="e">
        <f>VLOOKUP(A97,schermers!$B$2:$C$500,2,FALSE)</f>
        <v>#N/A</v>
      </c>
      <c r="C97" s="113" t="str">
        <f t="shared" si="3"/>
        <v/>
      </c>
      <c r="O97"/>
      <c r="P97"/>
    </row>
    <row r="98" spans="1:16" ht="15" x14ac:dyDescent="0.25">
      <c r="A98" s="113" t="str">
        <f t="shared" si="4"/>
        <v/>
      </c>
      <c r="B98" s="113" t="e">
        <f>VLOOKUP(A98,schermers!$B$2:$C$500,2,FALSE)</f>
        <v>#N/A</v>
      </c>
      <c r="C98" s="113" t="str">
        <f t="shared" si="3"/>
        <v/>
      </c>
      <c r="O98"/>
      <c r="P98"/>
    </row>
    <row r="99" spans="1:16" ht="15" x14ac:dyDescent="0.25">
      <c r="A99" s="113" t="str">
        <f t="shared" si="4"/>
        <v/>
      </c>
      <c r="B99" s="113" t="e">
        <f>VLOOKUP(A99,schermers!$B$2:$C$500,2,FALSE)</f>
        <v>#N/A</v>
      </c>
      <c r="C99" s="113" t="str">
        <f t="shared" si="3"/>
        <v/>
      </c>
      <c r="O99"/>
      <c r="P99"/>
    </row>
    <row r="100" spans="1:16" ht="15" x14ac:dyDescent="0.25">
      <c r="A100" s="113" t="str">
        <f t="shared" si="4"/>
        <v/>
      </c>
      <c r="B100" s="113" t="e">
        <f>VLOOKUP(A100,schermers!$B$2:$C$500,2,FALSE)</f>
        <v>#N/A</v>
      </c>
      <c r="C100" s="113" t="str">
        <f t="shared" si="3"/>
        <v/>
      </c>
      <c r="O100"/>
      <c r="P100"/>
    </row>
    <row r="101" spans="1:16" ht="15" x14ac:dyDescent="0.25">
      <c r="A101" s="113" t="str">
        <f t="shared" si="4"/>
        <v/>
      </c>
      <c r="B101" s="113" t="e">
        <f>VLOOKUP(A101,schermers!$B$2:$C$500,2,FALSE)</f>
        <v>#N/A</v>
      </c>
      <c r="C101" s="113" t="str">
        <f t="shared" si="3"/>
        <v/>
      </c>
      <c r="O101"/>
      <c r="P101"/>
    </row>
    <row r="102" spans="1:16" ht="15" x14ac:dyDescent="0.25">
      <c r="A102" s="113" t="str">
        <f t="shared" si="4"/>
        <v/>
      </c>
      <c r="B102" s="113" t="e">
        <f>VLOOKUP(A102,schermers!$B$2:$C$500,2,FALSE)</f>
        <v>#N/A</v>
      </c>
      <c r="C102" s="113" t="str">
        <f t="shared" si="3"/>
        <v/>
      </c>
      <c r="O102"/>
      <c r="P102"/>
    </row>
    <row r="103" spans="1:16" ht="15" x14ac:dyDescent="0.25">
      <c r="A103" s="113" t="str">
        <f t="shared" si="4"/>
        <v/>
      </c>
      <c r="B103" s="113" t="e">
        <f>VLOOKUP(A103,schermers!$B$2:$C$500,2,FALSE)</f>
        <v>#N/A</v>
      </c>
      <c r="C103" s="113" t="str">
        <f t="shared" si="3"/>
        <v/>
      </c>
      <c r="O103"/>
      <c r="P103"/>
    </row>
    <row r="104" spans="1:16" ht="15" x14ac:dyDescent="0.25">
      <c r="A104" s="113" t="str">
        <f t="shared" si="4"/>
        <v/>
      </c>
      <c r="B104" s="113" t="e">
        <f>VLOOKUP(A104,schermers!$B$2:$C$500,2,FALSE)</f>
        <v>#N/A</v>
      </c>
      <c r="C104" s="113" t="str">
        <f t="shared" si="3"/>
        <v/>
      </c>
      <c r="O104"/>
      <c r="P104"/>
    </row>
    <row r="105" spans="1:16" ht="15" x14ac:dyDescent="0.25">
      <c r="A105" s="113" t="str">
        <f t="shared" si="4"/>
        <v/>
      </c>
      <c r="B105" s="113" t="e">
        <f>VLOOKUP(A105,schermers!$B$2:$C$500,2,FALSE)</f>
        <v>#N/A</v>
      </c>
      <c r="C105" s="113" t="str">
        <f t="shared" si="3"/>
        <v/>
      </c>
      <c r="O105"/>
      <c r="P105"/>
    </row>
    <row r="106" spans="1:16" ht="15" x14ac:dyDescent="0.25">
      <c r="A106" s="113" t="str">
        <f t="shared" si="4"/>
        <v/>
      </c>
      <c r="B106" s="113" t="e">
        <f>VLOOKUP(A106,schermers!$B$2:$C$500,2,FALSE)</f>
        <v>#N/A</v>
      </c>
      <c r="C106" s="113" t="str">
        <f t="shared" si="3"/>
        <v/>
      </c>
      <c r="O106"/>
      <c r="P106"/>
    </row>
    <row r="107" spans="1:16" ht="15" x14ac:dyDescent="0.25">
      <c r="A107" s="113" t="str">
        <f t="shared" si="4"/>
        <v/>
      </c>
      <c r="B107" s="113" t="e">
        <f>VLOOKUP(A107,schermers!$B$2:$C$500,2,FALSE)</f>
        <v>#N/A</v>
      </c>
      <c r="C107" s="113" t="str">
        <f t="shared" si="3"/>
        <v/>
      </c>
      <c r="O107"/>
      <c r="P107"/>
    </row>
    <row r="108" spans="1:16" ht="15" x14ac:dyDescent="0.25">
      <c r="A108" s="113" t="str">
        <f t="shared" si="4"/>
        <v/>
      </c>
      <c r="B108" s="113" t="e">
        <f>VLOOKUP(A108,schermers!$B$2:$C$500,2,FALSE)</f>
        <v>#N/A</v>
      </c>
      <c r="C108" s="113" t="str">
        <f t="shared" si="3"/>
        <v/>
      </c>
      <c r="O108"/>
      <c r="P108"/>
    </row>
    <row r="109" spans="1:16" ht="15" x14ac:dyDescent="0.25">
      <c r="A109" s="113" t="str">
        <f t="shared" si="4"/>
        <v/>
      </c>
      <c r="B109" s="113" t="e">
        <f>VLOOKUP(A109,schermers!$B$2:$C$500,2,FALSE)</f>
        <v>#N/A</v>
      </c>
      <c r="C109" s="113" t="str">
        <f t="shared" si="3"/>
        <v/>
      </c>
      <c r="O109"/>
      <c r="P109"/>
    </row>
    <row r="110" spans="1:16" ht="15" x14ac:dyDescent="0.25">
      <c r="A110" s="113" t="str">
        <f t="shared" si="4"/>
        <v/>
      </c>
      <c r="B110" s="113" t="e">
        <f>VLOOKUP(A110,schermers!$B$2:$C$500,2,FALSE)</f>
        <v>#N/A</v>
      </c>
      <c r="C110" s="113" t="str">
        <f t="shared" si="3"/>
        <v/>
      </c>
      <c r="O110"/>
      <c r="P110"/>
    </row>
    <row r="111" spans="1:16" ht="15" x14ac:dyDescent="0.25">
      <c r="A111" s="113" t="str">
        <f t="shared" si="4"/>
        <v/>
      </c>
      <c r="B111" s="113" t="e">
        <f>VLOOKUP(A111,schermers!$B$2:$C$500,2,FALSE)</f>
        <v>#N/A</v>
      </c>
      <c r="C111" s="113" t="str">
        <f t="shared" si="3"/>
        <v/>
      </c>
      <c r="O111"/>
      <c r="P111"/>
    </row>
    <row r="112" spans="1:16" ht="15" x14ac:dyDescent="0.25">
      <c r="A112" s="113" t="str">
        <f t="shared" si="4"/>
        <v/>
      </c>
      <c r="B112" s="113" t="e">
        <f>VLOOKUP(A112,schermers!$B$2:$C$500,2,FALSE)</f>
        <v>#N/A</v>
      </c>
      <c r="C112" s="113" t="str">
        <f t="shared" si="3"/>
        <v/>
      </c>
      <c r="O112"/>
      <c r="P112"/>
    </row>
    <row r="113" spans="1:16" ht="15" x14ac:dyDescent="0.25">
      <c r="A113" s="113" t="str">
        <f t="shared" si="4"/>
        <v/>
      </c>
      <c r="B113" s="113" t="e">
        <f>VLOOKUP(A113,schermers!$B$2:$C$500,2,FALSE)</f>
        <v>#N/A</v>
      </c>
      <c r="C113" s="113" t="str">
        <f t="shared" si="3"/>
        <v/>
      </c>
      <c r="O113"/>
      <c r="P113"/>
    </row>
    <row r="114" spans="1:16" ht="15" x14ac:dyDescent="0.25">
      <c r="A114" s="113" t="str">
        <f t="shared" si="4"/>
        <v/>
      </c>
      <c r="B114" s="113" t="e">
        <f>VLOOKUP(A114,schermers!$B$2:$C$500,2,FALSE)</f>
        <v>#N/A</v>
      </c>
      <c r="C114" s="113" t="str">
        <f t="shared" si="3"/>
        <v/>
      </c>
      <c r="O114"/>
      <c r="P114"/>
    </row>
    <row r="115" spans="1:16" ht="15" x14ac:dyDescent="0.25">
      <c r="A115" s="113" t="str">
        <f t="shared" si="4"/>
        <v/>
      </c>
      <c r="B115" s="113" t="e">
        <f>VLOOKUP(A115,schermers!$B$2:$C$500,2,FALSE)</f>
        <v>#N/A</v>
      </c>
      <c r="C115" s="113" t="str">
        <f t="shared" si="3"/>
        <v/>
      </c>
      <c r="O115"/>
      <c r="P115"/>
    </row>
    <row r="116" spans="1:16" ht="15" x14ac:dyDescent="0.25">
      <c r="A116" s="113" t="str">
        <f t="shared" si="4"/>
        <v/>
      </c>
      <c r="B116" s="113" t="e">
        <f>VLOOKUP(A116,schermers!$B$2:$C$500,2,FALSE)</f>
        <v>#N/A</v>
      </c>
      <c r="C116" s="113" t="str">
        <f t="shared" si="3"/>
        <v/>
      </c>
      <c r="O116"/>
      <c r="P116"/>
    </row>
    <row r="117" spans="1:16" ht="15" x14ac:dyDescent="0.25">
      <c r="A117" s="113" t="str">
        <f t="shared" si="4"/>
        <v/>
      </c>
      <c r="B117" s="113" t="e">
        <f>VLOOKUP(A117,schermers!$B$2:$C$500,2,FALSE)</f>
        <v>#N/A</v>
      </c>
      <c r="C117" s="113" t="str">
        <f t="shared" si="3"/>
        <v/>
      </c>
      <c r="O117"/>
      <c r="P117"/>
    </row>
    <row r="118" spans="1:16" ht="15" x14ac:dyDescent="0.25">
      <c r="A118" s="113" t="str">
        <f t="shared" si="4"/>
        <v/>
      </c>
      <c r="B118" s="113" t="e">
        <f>VLOOKUP(A118,schermers!$B$2:$C$500,2,FALSE)</f>
        <v>#N/A</v>
      </c>
      <c r="C118" s="113" t="str">
        <f t="shared" si="3"/>
        <v/>
      </c>
      <c r="O118"/>
      <c r="P118"/>
    </row>
    <row r="119" spans="1:16" ht="15" x14ac:dyDescent="0.25">
      <c r="A119" s="113" t="str">
        <f t="shared" si="4"/>
        <v/>
      </c>
      <c r="B119" s="113" t="e">
        <f>VLOOKUP(A119,schermers!$B$2:$C$500,2,FALSE)</f>
        <v>#N/A</v>
      </c>
      <c r="C119" s="113" t="str">
        <f t="shared" si="3"/>
        <v/>
      </c>
      <c r="O119"/>
      <c r="P119"/>
    </row>
    <row r="120" spans="1:16" ht="15" x14ac:dyDescent="0.25">
      <c r="A120" s="113" t="str">
        <f t="shared" si="4"/>
        <v/>
      </c>
      <c r="B120" s="113" t="e">
        <f>VLOOKUP(A120,schermers!$B$2:$C$500,2,FALSE)</f>
        <v>#N/A</v>
      </c>
      <c r="C120" s="113" t="str">
        <f t="shared" si="3"/>
        <v/>
      </c>
      <c r="O120"/>
      <c r="P120"/>
    </row>
    <row r="121" spans="1:16" ht="15" x14ac:dyDescent="0.25">
      <c r="A121" s="113" t="str">
        <f t="shared" si="4"/>
        <v/>
      </c>
      <c r="B121" s="113" t="e">
        <f>VLOOKUP(A121,schermers!$B$2:$C$500,2,FALSE)</f>
        <v>#N/A</v>
      </c>
      <c r="C121" s="113" t="str">
        <f t="shared" si="3"/>
        <v/>
      </c>
      <c r="O121"/>
      <c r="P121"/>
    </row>
    <row r="122" spans="1:16" ht="15" x14ac:dyDescent="0.25">
      <c r="A122" s="113" t="str">
        <f t="shared" si="4"/>
        <v/>
      </c>
      <c r="B122" s="113" t="e">
        <f>VLOOKUP(A122,schermers!$B$2:$C$500,2,FALSE)</f>
        <v>#N/A</v>
      </c>
      <c r="C122" s="113" t="str">
        <f t="shared" si="3"/>
        <v/>
      </c>
      <c r="O122"/>
      <c r="P122"/>
    </row>
    <row r="123" spans="1:16" ht="15" x14ac:dyDescent="0.25">
      <c r="A123" s="113" t="str">
        <f t="shared" si="4"/>
        <v/>
      </c>
      <c r="B123" s="113" t="e">
        <f>VLOOKUP(A123,schermers!$B$2:$C$500,2,FALSE)</f>
        <v>#N/A</v>
      </c>
      <c r="C123" s="113" t="str">
        <f t="shared" si="3"/>
        <v/>
      </c>
      <c r="O123"/>
      <c r="P123"/>
    </row>
    <row r="124" spans="1:16" ht="15" x14ac:dyDescent="0.25">
      <c r="A124" s="113" t="str">
        <f t="shared" si="4"/>
        <v/>
      </c>
      <c r="B124" s="113" t="e">
        <f>VLOOKUP(A124,schermers!$B$2:$C$500,2,FALSE)</f>
        <v>#N/A</v>
      </c>
      <c r="C124" s="113" t="str">
        <f t="shared" si="3"/>
        <v/>
      </c>
      <c r="O124"/>
      <c r="P124"/>
    </row>
    <row r="125" spans="1:16" ht="15" x14ac:dyDescent="0.25">
      <c r="A125" s="113" t="str">
        <f t="shared" si="4"/>
        <v/>
      </c>
      <c r="B125" s="113" t="e">
        <f>VLOOKUP(A125,schermers!$B$2:$C$500,2,FALSE)</f>
        <v>#N/A</v>
      </c>
      <c r="C125" s="113" t="str">
        <f t="shared" si="3"/>
        <v/>
      </c>
      <c r="O125"/>
      <c r="P125"/>
    </row>
    <row r="126" spans="1:16" ht="15" x14ac:dyDescent="0.25">
      <c r="A126" s="113" t="str">
        <f t="shared" si="4"/>
        <v/>
      </c>
      <c r="B126" s="113" t="e">
        <f>VLOOKUP(A126,schermers!$B$2:$C$500,2,FALSE)</f>
        <v>#N/A</v>
      </c>
      <c r="C126" s="113" t="str">
        <f t="shared" si="3"/>
        <v/>
      </c>
      <c r="O126"/>
      <c r="P126"/>
    </row>
    <row r="127" spans="1:16" ht="15" x14ac:dyDescent="0.25">
      <c r="A127" s="113" t="str">
        <f t="shared" si="4"/>
        <v/>
      </c>
      <c r="B127" s="113" t="e">
        <f>VLOOKUP(A127,schermers!$B$2:$C$500,2,FALSE)</f>
        <v>#N/A</v>
      </c>
      <c r="C127" s="113" t="str">
        <f t="shared" si="3"/>
        <v/>
      </c>
      <c r="O127"/>
      <c r="P127"/>
    </row>
    <row r="128" spans="1:16" ht="15" x14ac:dyDescent="0.25">
      <c r="A128" s="113" t="str">
        <f t="shared" si="4"/>
        <v/>
      </c>
      <c r="B128" s="113" t="e">
        <f>VLOOKUP(A128,schermers!$B$2:$C$500,2,FALSE)</f>
        <v>#N/A</v>
      </c>
      <c r="C128" s="113" t="str">
        <f t="shared" si="3"/>
        <v/>
      </c>
      <c r="O128"/>
      <c r="P128"/>
    </row>
    <row r="129" spans="1:16" ht="15" x14ac:dyDescent="0.25">
      <c r="A129" s="113" t="str">
        <f t="shared" si="4"/>
        <v/>
      </c>
      <c r="B129" s="113" t="e">
        <f>VLOOKUP(A129,schermers!$B$2:$C$500,2,FALSE)</f>
        <v>#N/A</v>
      </c>
      <c r="C129" s="113" t="str">
        <f t="shared" si="3"/>
        <v/>
      </c>
      <c r="O129"/>
      <c r="P129"/>
    </row>
    <row r="130" spans="1:16" ht="15" x14ac:dyDescent="0.25">
      <c r="A130" s="113" t="str">
        <f t="shared" si="4"/>
        <v/>
      </c>
      <c r="B130" s="113" t="e">
        <f>VLOOKUP(A130,schermers!$B$2:$C$500,2,FALSE)</f>
        <v>#N/A</v>
      </c>
      <c r="C130" s="113" t="str">
        <f t="shared" si="3"/>
        <v/>
      </c>
      <c r="O130"/>
      <c r="P130"/>
    </row>
    <row r="131" spans="1:16" ht="15" x14ac:dyDescent="0.25">
      <c r="A131" s="113" t="str">
        <f t="shared" si="4"/>
        <v/>
      </c>
      <c r="B131" s="113" t="e">
        <f>VLOOKUP(A131,schermers!$B$2:$C$500,2,FALSE)</f>
        <v>#N/A</v>
      </c>
      <c r="C131" s="113" t="str">
        <f t="shared" si="3"/>
        <v/>
      </c>
      <c r="O131"/>
      <c r="P131"/>
    </row>
    <row r="132" spans="1:16" ht="15" x14ac:dyDescent="0.25">
      <c r="A132" s="113" t="str">
        <f t="shared" si="4"/>
        <v/>
      </c>
      <c r="B132" s="113" t="e">
        <f>VLOOKUP(A132,schermers!$B$2:$C$500,2,FALSE)</f>
        <v>#N/A</v>
      </c>
      <c r="C132" s="113" t="str">
        <f t="shared" ref="C132:C150" si="5">IF(LEFT(J132,3)&lt;&gt;"FEN","",IF(LEN(H132)=10,"FIE0"&amp;H132,IF(LEN(H132)=11,"FIE"&amp;H132,"")))</f>
        <v/>
      </c>
      <c r="O132"/>
      <c r="P132"/>
    </row>
    <row r="133" spans="1:16" ht="15" x14ac:dyDescent="0.25">
      <c r="A133" s="113" t="str">
        <f t="shared" si="4"/>
        <v/>
      </c>
      <c r="B133" s="113" t="e">
        <f>VLOOKUP(A133,schermers!$B$2:$C$500,2,FALSE)</f>
        <v>#N/A</v>
      </c>
      <c r="C133" s="113" t="str">
        <f t="shared" si="5"/>
        <v/>
      </c>
      <c r="O133"/>
      <c r="P133"/>
    </row>
    <row r="134" spans="1:16" ht="15" x14ac:dyDescent="0.25">
      <c r="A134" s="113" t="str">
        <f t="shared" si="4"/>
        <v/>
      </c>
      <c r="B134" s="113" t="e">
        <f>VLOOKUP(A134,schermers!$B$2:$C$500,2,FALSE)</f>
        <v>#N/A</v>
      </c>
      <c r="C134" s="113" t="str">
        <f t="shared" si="5"/>
        <v/>
      </c>
      <c r="O134"/>
      <c r="P134"/>
    </row>
    <row r="135" spans="1:16" ht="15" x14ac:dyDescent="0.25">
      <c r="A135" s="113" t="str">
        <f t="shared" si="4"/>
        <v/>
      </c>
      <c r="B135" s="113" t="e">
        <f>VLOOKUP(A135,schermers!$B$2:$C$500,2,FALSE)</f>
        <v>#N/A</v>
      </c>
      <c r="C135" s="113" t="str">
        <f t="shared" si="5"/>
        <v/>
      </c>
      <c r="O135"/>
      <c r="P135"/>
    </row>
    <row r="136" spans="1:16" ht="15" x14ac:dyDescent="0.25">
      <c r="A136" s="113" t="str">
        <f t="shared" si="4"/>
        <v/>
      </c>
      <c r="B136" s="113" t="e">
        <f>VLOOKUP(A136,schermers!$B$2:$C$500,2,FALSE)</f>
        <v>#N/A</v>
      </c>
      <c r="C136" s="113" t="str">
        <f t="shared" si="5"/>
        <v/>
      </c>
      <c r="O136"/>
      <c r="P136"/>
    </row>
    <row r="137" spans="1:16" ht="15" x14ac:dyDescent="0.25">
      <c r="A137" s="113" t="str">
        <f t="shared" si="4"/>
        <v/>
      </c>
      <c r="B137" s="113" t="e">
        <f>VLOOKUP(A137,schermers!$B$2:$C$500,2,FALSE)</f>
        <v>#N/A</v>
      </c>
      <c r="C137" s="113" t="str">
        <f t="shared" si="5"/>
        <v/>
      </c>
      <c r="O137"/>
      <c r="P137"/>
    </row>
    <row r="138" spans="1:16" ht="15" x14ac:dyDescent="0.25">
      <c r="A138" s="113" t="str">
        <f t="shared" si="4"/>
        <v/>
      </c>
      <c r="B138" s="113" t="e">
        <f>VLOOKUP(A138,schermers!$B$2:$C$500,2,FALSE)</f>
        <v>#N/A</v>
      </c>
      <c r="C138" s="113" t="str">
        <f t="shared" si="5"/>
        <v/>
      </c>
      <c r="O138"/>
      <c r="P138"/>
    </row>
    <row r="139" spans="1:16" ht="15" x14ac:dyDescent="0.25">
      <c r="A139" s="113" t="str">
        <f t="shared" si="4"/>
        <v/>
      </c>
      <c r="B139" s="113" t="e">
        <f>VLOOKUP(A139,schermers!$B$2:$C$500,2,FALSE)</f>
        <v>#N/A</v>
      </c>
      <c r="C139" s="113" t="str">
        <f t="shared" si="5"/>
        <v/>
      </c>
      <c r="O139"/>
      <c r="P139"/>
    </row>
    <row r="140" spans="1:16" ht="15" x14ac:dyDescent="0.25">
      <c r="A140" s="113" t="str">
        <f t="shared" si="4"/>
        <v/>
      </c>
      <c r="B140" s="113" t="e">
        <f>VLOOKUP(A140,schermers!$B$2:$C$500,2,FALSE)</f>
        <v>#N/A</v>
      </c>
      <c r="C140" s="113" t="str">
        <f t="shared" si="5"/>
        <v/>
      </c>
      <c r="O140"/>
      <c r="P140"/>
    </row>
    <row r="141" spans="1:16" ht="15" x14ac:dyDescent="0.25">
      <c r="A141" s="113" t="str">
        <f t="shared" si="4"/>
        <v/>
      </c>
      <c r="B141" s="113" t="e">
        <f>VLOOKUP(A141,schermers!$B$2:$C$500,2,FALSE)</f>
        <v>#N/A</v>
      </c>
      <c r="C141" s="113" t="str">
        <f t="shared" si="5"/>
        <v/>
      </c>
      <c r="O141"/>
      <c r="P141"/>
    </row>
    <row r="142" spans="1:16" ht="15" x14ac:dyDescent="0.25">
      <c r="A142" s="113" t="str">
        <f t="shared" si="4"/>
        <v/>
      </c>
      <c r="B142" s="113" t="e">
        <f>VLOOKUP(A142,schermers!$B$2:$C$500,2,FALSE)</f>
        <v>#N/A</v>
      </c>
      <c r="C142" s="113" t="str">
        <f t="shared" si="5"/>
        <v/>
      </c>
      <c r="O142"/>
      <c r="P142"/>
    </row>
    <row r="143" spans="1:16" ht="15" x14ac:dyDescent="0.25">
      <c r="A143" s="113" t="str">
        <f t="shared" si="4"/>
        <v/>
      </c>
      <c r="B143" s="113" t="e">
        <f>VLOOKUP(A143,schermers!$B$2:$C$500,2,FALSE)</f>
        <v>#N/A</v>
      </c>
      <c r="C143" s="113" t="str">
        <f t="shared" si="5"/>
        <v/>
      </c>
      <c r="O143"/>
      <c r="P143"/>
    </row>
    <row r="144" spans="1:16" ht="15" x14ac:dyDescent="0.25">
      <c r="A144" s="113" t="str">
        <f t="shared" si="4"/>
        <v/>
      </c>
      <c r="B144" s="113" t="e">
        <f>VLOOKUP(A144,schermers!$B$2:$C$500,2,FALSE)</f>
        <v>#N/A</v>
      </c>
      <c r="C144" s="113" t="str">
        <f t="shared" si="5"/>
        <v/>
      </c>
      <c r="O144"/>
      <c r="P144"/>
    </row>
    <row r="145" spans="1:16" ht="15" x14ac:dyDescent="0.25">
      <c r="A145" s="113" t="str">
        <f t="shared" si="4"/>
        <v/>
      </c>
      <c r="B145" s="113" t="e">
        <f>VLOOKUP(A145,schermers!$B$2:$C$500,2,FALSE)</f>
        <v>#N/A</v>
      </c>
      <c r="C145" s="113" t="str">
        <f t="shared" si="5"/>
        <v/>
      </c>
      <c r="O145"/>
      <c r="P145"/>
    </row>
    <row r="146" spans="1:16" ht="15" x14ac:dyDescent="0.25">
      <c r="A146" s="113" t="str">
        <f t="shared" si="4"/>
        <v/>
      </c>
      <c r="B146" s="113" t="e">
        <f>VLOOKUP(A146,schermers!$B$2:$C$500,2,FALSE)</f>
        <v>#N/A</v>
      </c>
      <c r="C146" s="113" t="str">
        <f t="shared" si="5"/>
        <v/>
      </c>
      <c r="O146"/>
      <c r="P146"/>
    </row>
    <row r="147" spans="1:16" ht="15" x14ac:dyDescent="0.25">
      <c r="A147" s="113" t="str">
        <f t="shared" si="4"/>
        <v/>
      </c>
      <c r="B147" s="113" t="e">
        <f>VLOOKUP(A147,schermers!$B$2:$C$500,2,FALSE)</f>
        <v>#N/A</v>
      </c>
      <c r="C147" s="113" t="str">
        <f t="shared" si="5"/>
        <v/>
      </c>
      <c r="O147"/>
      <c r="P147"/>
    </row>
    <row r="148" spans="1:16" ht="15" x14ac:dyDescent="0.25">
      <c r="A148" s="113" t="str">
        <f t="shared" si="4"/>
        <v/>
      </c>
      <c r="B148" s="113" t="e">
        <f>VLOOKUP(A148,schermers!$B$2:$C$500,2,FALSE)</f>
        <v>#N/A</v>
      </c>
      <c r="C148" s="113" t="str">
        <f t="shared" si="5"/>
        <v/>
      </c>
      <c r="O148"/>
      <c r="P148"/>
    </row>
    <row r="149" spans="1:16" ht="15" x14ac:dyDescent="0.25">
      <c r="A149" s="113" t="str">
        <f t="shared" si="4"/>
        <v/>
      </c>
      <c r="B149" s="113" t="e">
        <f>VLOOKUP(A149,schermers!$B$2:$C$500,2,FALSE)</f>
        <v>#N/A</v>
      </c>
      <c r="C149" s="113" t="str">
        <f t="shared" si="5"/>
        <v/>
      </c>
      <c r="O149"/>
      <c r="P149"/>
    </row>
    <row r="150" spans="1:16" ht="15" x14ac:dyDescent="0.25">
      <c r="A150" s="113" t="str">
        <f t="shared" si="4"/>
        <v/>
      </c>
      <c r="B150" s="113" t="e">
        <f>VLOOKUP(A150,schermers!$B$2:$C$500,2,FALSE)</f>
        <v>#N/A</v>
      </c>
      <c r="C150" s="113" t="str">
        <f t="shared" si="5"/>
        <v/>
      </c>
      <c r="O150"/>
      <c r="P150"/>
    </row>
    <row r="151" spans="1:16" ht="15" x14ac:dyDescent="0.25">
      <c r="O151"/>
      <c r="P151"/>
    </row>
    <row r="152" spans="1:16" ht="15" x14ac:dyDescent="0.25">
      <c r="O152"/>
      <c r="P152"/>
    </row>
    <row r="153" spans="1:16" ht="15" x14ac:dyDescent="0.25">
      <c r="O153"/>
      <c r="P153"/>
    </row>
    <row r="154" spans="1:16" ht="15" x14ac:dyDescent="0.25">
      <c r="O154"/>
      <c r="P154"/>
    </row>
    <row r="155" spans="1:16" ht="15" x14ac:dyDescent="0.25">
      <c r="O155"/>
      <c r="P155"/>
    </row>
    <row r="156" spans="1:16" ht="15" x14ac:dyDescent="0.25">
      <c r="O156"/>
      <c r="P156"/>
    </row>
    <row r="157" spans="1:16" ht="15" x14ac:dyDescent="0.25">
      <c r="O157"/>
      <c r="P157"/>
    </row>
    <row r="158" spans="1:16" ht="15" x14ac:dyDescent="0.25">
      <c r="O158"/>
      <c r="P158"/>
    </row>
    <row r="159" spans="1:16" ht="15" x14ac:dyDescent="0.25">
      <c r="O159"/>
      <c r="P159"/>
    </row>
    <row r="160" spans="1:16" ht="15" x14ac:dyDescent="0.25">
      <c r="O160"/>
      <c r="P160"/>
    </row>
    <row r="161" spans="15:16" ht="15" x14ac:dyDescent="0.25">
      <c r="O161"/>
      <c r="P161"/>
    </row>
    <row r="162" spans="15:16" ht="15" x14ac:dyDescent="0.25">
      <c r="O162"/>
      <c r="P162"/>
    </row>
    <row r="163" spans="15:16" ht="15" x14ac:dyDescent="0.25">
      <c r="O163"/>
      <c r="P163"/>
    </row>
    <row r="164" spans="15:16" ht="15" x14ac:dyDescent="0.25">
      <c r="O164"/>
      <c r="P164"/>
    </row>
    <row r="165" spans="15:16" ht="15" x14ac:dyDescent="0.25">
      <c r="O165"/>
      <c r="P165"/>
    </row>
    <row r="166" spans="15:16" ht="15" x14ac:dyDescent="0.25">
      <c r="O166"/>
      <c r="P166"/>
    </row>
    <row r="167" spans="15:16" ht="15" x14ac:dyDescent="0.25">
      <c r="O167"/>
      <c r="P167"/>
    </row>
    <row r="168" spans="15:16" ht="15" x14ac:dyDescent="0.25">
      <c r="O168"/>
      <c r="P168"/>
    </row>
    <row r="169" spans="15:16" ht="15" x14ac:dyDescent="0.25">
      <c r="O169"/>
      <c r="P169"/>
    </row>
    <row r="170" spans="15:16" ht="15" x14ac:dyDescent="0.25">
      <c r="O170"/>
      <c r="P170"/>
    </row>
    <row r="171" spans="15:16" ht="15" x14ac:dyDescent="0.25">
      <c r="O171"/>
      <c r="P171"/>
    </row>
    <row r="172" spans="15:16" ht="15" x14ac:dyDescent="0.25">
      <c r="O172"/>
      <c r="P172"/>
    </row>
    <row r="173" spans="15:16" ht="15" x14ac:dyDescent="0.25">
      <c r="O173"/>
      <c r="P173"/>
    </row>
    <row r="174" spans="15:16" ht="15" x14ac:dyDescent="0.25">
      <c r="O174"/>
      <c r="P174"/>
    </row>
    <row r="175" spans="15:16" ht="15" x14ac:dyDescent="0.25">
      <c r="O175"/>
      <c r="P175"/>
    </row>
    <row r="176" spans="15:16" ht="15" x14ac:dyDescent="0.25">
      <c r="O176"/>
      <c r="P176"/>
    </row>
    <row r="177" spans="15:16" ht="15" x14ac:dyDescent="0.25">
      <c r="O177"/>
      <c r="P177"/>
    </row>
    <row r="178" spans="15:16" ht="15" x14ac:dyDescent="0.25">
      <c r="O178"/>
      <c r="P178"/>
    </row>
    <row r="179" spans="15:16" ht="15" x14ac:dyDescent="0.25">
      <c r="O179"/>
      <c r="P179"/>
    </row>
    <row r="180" spans="15:16" ht="15" x14ac:dyDescent="0.25">
      <c r="O180"/>
      <c r="P180"/>
    </row>
    <row r="181" spans="15:16" ht="15" x14ac:dyDescent="0.25">
      <c r="O181"/>
      <c r="P181"/>
    </row>
    <row r="182" spans="15:16" ht="15" x14ac:dyDescent="0.25">
      <c r="O182"/>
      <c r="P182"/>
    </row>
    <row r="183" spans="15:16" ht="15" x14ac:dyDescent="0.25">
      <c r="O183"/>
      <c r="P183"/>
    </row>
    <row r="184" spans="15:16" ht="15" x14ac:dyDescent="0.25">
      <c r="O184"/>
      <c r="P184"/>
    </row>
    <row r="185" spans="15:16" ht="15" x14ac:dyDescent="0.25">
      <c r="O185"/>
      <c r="P185"/>
    </row>
    <row r="186" spans="15:16" ht="15" x14ac:dyDescent="0.25">
      <c r="O186"/>
      <c r="P186"/>
    </row>
    <row r="187" spans="15:16" ht="15" x14ac:dyDescent="0.25">
      <c r="O187"/>
      <c r="P187"/>
    </row>
    <row r="188" spans="15:16" ht="15" x14ac:dyDescent="0.25">
      <c r="O188"/>
      <c r="P188"/>
    </row>
    <row r="189" spans="15:16" ht="15" x14ac:dyDescent="0.25">
      <c r="O189"/>
      <c r="P189"/>
    </row>
    <row r="190" spans="15:16" ht="15" x14ac:dyDescent="0.25">
      <c r="O190"/>
      <c r="P190"/>
    </row>
    <row r="191" spans="15:16" ht="15" x14ac:dyDescent="0.25">
      <c r="O191"/>
      <c r="P191"/>
    </row>
    <row r="192" spans="15:16" ht="15" x14ac:dyDescent="0.25">
      <c r="O192"/>
      <c r="P192"/>
    </row>
    <row r="193" spans="15:16" ht="15" x14ac:dyDescent="0.25">
      <c r="O193"/>
      <c r="P193"/>
    </row>
    <row r="194" spans="15:16" ht="15" x14ac:dyDescent="0.25">
      <c r="O194"/>
      <c r="P194"/>
    </row>
    <row r="195" spans="15:16" ht="15" x14ac:dyDescent="0.25">
      <c r="O195"/>
      <c r="P195"/>
    </row>
    <row r="196" spans="15:16" ht="15" x14ac:dyDescent="0.25">
      <c r="O196"/>
      <c r="P196"/>
    </row>
    <row r="197" spans="15:16" ht="15" x14ac:dyDescent="0.25">
      <c r="O197"/>
      <c r="P197"/>
    </row>
    <row r="198" spans="15:16" ht="15" x14ac:dyDescent="0.25">
      <c r="O198"/>
      <c r="P198"/>
    </row>
    <row r="199" spans="15:16" ht="15" x14ac:dyDescent="0.25">
      <c r="O199"/>
      <c r="P199"/>
    </row>
    <row r="200" spans="15:16" ht="15" x14ac:dyDescent="0.25">
      <c r="O200"/>
      <c r="P200"/>
    </row>
    <row r="201" spans="15:16" ht="15" x14ac:dyDescent="0.25">
      <c r="O201"/>
      <c r="P201"/>
    </row>
    <row r="202" spans="15:16" ht="15" x14ac:dyDescent="0.25">
      <c r="O202"/>
      <c r="P202"/>
    </row>
    <row r="203" spans="15:16" ht="15" x14ac:dyDescent="0.25">
      <c r="O203"/>
      <c r="P203"/>
    </row>
    <row r="204" spans="15:16" ht="15" x14ac:dyDescent="0.25">
      <c r="O204"/>
      <c r="P204"/>
    </row>
    <row r="205" spans="15:16" ht="15" x14ac:dyDescent="0.25">
      <c r="O205"/>
      <c r="P205"/>
    </row>
    <row r="206" spans="15:16" ht="15" x14ac:dyDescent="0.25">
      <c r="O206"/>
      <c r="P206"/>
    </row>
    <row r="207" spans="15:16" ht="15" x14ac:dyDescent="0.25">
      <c r="O207"/>
      <c r="P207"/>
    </row>
    <row r="208" spans="15:16" ht="15" x14ac:dyDescent="0.25">
      <c r="O208"/>
      <c r="P208"/>
    </row>
    <row r="209" spans="15:16" ht="15" x14ac:dyDescent="0.25">
      <c r="O209"/>
      <c r="P209"/>
    </row>
    <row r="210" spans="15:16" ht="15" x14ac:dyDescent="0.25">
      <c r="O210"/>
      <c r="P210"/>
    </row>
    <row r="211" spans="15:16" ht="15" x14ac:dyDescent="0.25">
      <c r="O211"/>
      <c r="P211"/>
    </row>
    <row r="212" spans="15:16" ht="15" x14ac:dyDescent="0.25">
      <c r="O212"/>
      <c r="P212"/>
    </row>
    <row r="213" spans="15:16" ht="15" x14ac:dyDescent="0.25">
      <c r="O213"/>
      <c r="P213"/>
    </row>
    <row r="214" spans="15:16" ht="15" x14ac:dyDescent="0.25">
      <c r="O214"/>
      <c r="P214"/>
    </row>
    <row r="215" spans="15:16" ht="15" x14ac:dyDescent="0.25">
      <c r="O215"/>
      <c r="P215"/>
    </row>
    <row r="216" spans="15:16" ht="15" x14ac:dyDescent="0.25">
      <c r="O216"/>
      <c r="P216"/>
    </row>
    <row r="217" spans="15:16" ht="15" x14ac:dyDescent="0.25">
      <c r="O217"/>
      <c r="P217"/>
    </row>
    <row r="218" spans="15:16" ht="15" x14ac:dyDescent="0.25">
      <c r="O218"/>
      <c r="P218"/>
    </row>
    <row r="219" spans="15:16" ht="15" x14ac:dyDescent="0.25">
      <c r="O219"/>
      <c r="P219"/>
    </row>
    <row r="220" spans="15:16" ht="15" x14ac:dyDescent="0.25">
      <c r="O220"/>
      <c r="P220"/>
    </row>
    <row r="221" spans="15:16" ht="15" x14ac:dyDescent="0.25">
      <c r="O221"/>
      <c r="P221"/>
    </row>
    <row r="222" spans="15:16" ht="15" x14ac:dyDescent="0.25">
      <c r="O222"/>
      <c r="P222"/>
    </row>
    <row r="223" spans="15:16" ht="15" x14ac:dyDescent="0.25">
      <c r="O223"/>
      <c r="P223"/>
    </row>
    <row r="224" spans="15:16" ht="15" x14ac:dyDescent="0.25">
      <c r="O224"/>
      <c r="P224"/>
    </row>
    <row r="225" spans="15:16" ht="15" x14ac:dyDescent="0.25">
      <c r="O225"/>
      <c r="P225"/>
    </row>
    <row r="226" spans="15:16" ht="15" x14ac:dyDescent="0.25">
      <c r="O226"/>
      <c r="P226"/>
    </row>
    <row r="227" spans="15:16" ht="15" x14ac:dyDescent="0.25">
      <c r="O227"/>
      <c r="P227"/>
    </row>
    <row r="228" spans="15:16" ht="15" x14ac:dyDescent="0.25">
      <c r="O228"/>
      <c r="P228"/>
    </row>
    <row r="229" spans="15:16" ht="15" x14ac:dyDescent="0.25">
      <c r="O229"/>
      <c r="P229"/>
    </row>
    <row r="230" spans="15:16" ht="15" x14ac:dyDescent="0.25">
      <c r="O230"/>
      <c r="P230"/>
    </row>
    <row r="231" spans="15:16" ht="15" x14ac:dyDescent="0.25">
      <c r="O231"/>
      <c r="P231"/>
    </row>
    <row r="232" spans="15:16" ht="15" x14ac:dyDescent="0.25">
      <c r="O232"/>
      <c r="P232"/>
    </row>
    <row r="233" spans="15:16" ht="15" x14ac:dyDescent="0.25">
      <c r="O233"/>
      <c r="P233"/>
    </row>
    <row r="234" spans="15:16" ht="15" x14ac:dyDescent="0.25">
      <c r="O234"/>
      <c r="P234"/>
    </row>
    <row r="235" spans="15:16" ht="15" x14ac:dyDescent="0.25">
      <c r="O235"/>
      <c r="P235"/>
    </row>
    <row r="236" spans="15:16" ht="15" x14ac:dyDescent="0.25">
      <c r="O236"/>
      <c r="P236"/>
    </row>
    <row r="237" spans="15:16" ht="15" x14ac:dyDescent="0.25">
      <c r="O237"/>
      <c r="P237"/>
    </row>
    <row r="238" spans="15:16" ht="15" x14ac:dyDescent="0.25">
      <c r="O238"/>
      <c r="P238"/>
    </row>
    <row r="239" spans="15:16" ht="15" x14ac:dyDescent="0.25">
      <c r="O239"/>
      <c r="P239"/>
    </row>
    <row r="240" spans="15:16" ht="15" x14ac:dyDescent="0.25">
      <c r="O240"/>
      <c r="P240"/>
    </row>
    <row r="241" spans="15:16" ht="15" x14ac:dyDescent="0.25">
      <c r="O241"/>
      <c r="P241"/>
    </row>
    <row r="242" spans="15:16" ht="15" x14ac:dyDescent="0.25">
      <c r="O242"/>
      <c r="P242"/>
    </row>
    <row r="243" spans="15:16" ht="15" x14ac:dyDescent="0.25">
      <c r="O243"/>
      <c r="P243"/>
    </row>
    <row r="244" spans="15:16" ht="15" x14ac:dyDescent="0.25">
      <c r="O244"/>
      <c r="P244"/>
    </row>
    <row r="245" spans="15:16" ht="15" x14ac:dyDescent="0.25">
      <c r="O245"/>
      <c r="P245"/>
    </row>
    <row r="246" spans="15:16" ht="15" x14ac:dyDescent="0.25">
      <c r="O246"/>
      <c r="P24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8"/>
  <sheetViews>
    <sheetView workbookViewId="0">
      <selection activeCell="A2" sqref="A2"/>
    </sheetView>
  </sheetViews>
  <sheetFormatPr defaultColWidth="9.140625" defaultRowHeight="11.25" x14ac:dyDescent="0.2"/>
  <cols>
    <col min="1" max="1" width="20.140625" style="163" bestFit="1" customWidth="1"/>
    <col min="2" max="2" width="14.140625" style="71" customWidth="1"/>
    <col min="3" max="4" width="9.140625" style="163"/>
    <col min="5" max="5" width="9.140625" style="71"/>
    <col min="6" max="6" width="9.140625" style="163"/>
    <col min="7" max="7" width="23.140625" style="79" bestFit="1" customWidth="1"/>
    <col min="8" max="19" width="9.140625" style="54"/>
    <col min="20" max="20" width="80.42578125" style="54" customWidth="1"/>
    <col min="21" max="16384" width="9.140625" style="54"/>
  </cols>
  <sheetData>
    <row r="1" spans="1:20" x14ac:dyDescent="0.2">
      <c r="A1" s="213" t="s">
        <v>2934</v>
      </c>
      <c r="B1" s="214" t="s">
        <v>2935</v>
      </c>
      <c r="C1" s="213" t="s">
        <v>2936</v>
      </c>
      <c r="D1" s="213" t="s">
        <v>2939</v>
      </c>
      <c r="E1" s="214" t="s">
        <v>2937</v>
      </c>
      <c r="F1" s="213" t="s">
        <v>2940</v>
      </c>
      <c r="G1" s="213" t="s">
        <v>2938</v>
      </c>
    </row>
    <row r="2" spans="1:20" x14ac:dyDescent="0.2">
      <c r="A2" s="215" t="s">
        <v>1338</v>
      </c>
      <c r="B2" s="216">
        <v>100851</v>
      </c>
      <c r="C2" s="215" t="s">
        <v>539</v>
      </c>
      <c r="D2" s="215" t="s">
        <v>1339</v>
      </c>
      <c r="E2" s="216">
        <v>1101</v>
      </c>
      <c r="F2" s="215">
        <v>2017</v>
      </c>
      <c r="G2" s="215" t="s">
        <v>1341</v>
      </c>
    </row>
    <row r="3" spans="1:20" x14ac:dyDescent="0.2">
      <c r="A3" s="215" t="s">
        <v>1356</v>
      </c>
      <c r="B3" s="216">
        <v>112311</v>
      </c>
      <c r="C3" s="215" t="s">
        <v>539</v>
      </c>
      <c r="D3" s="215" t="s">
        <v>1357</v>
      </c>
      <c r="E3" s="216">
        <v>1093</v>
      </c>
      <c r="F3" s="215">
        <v>2012</v>
      </c>
      <c r="G3" s="215" t="s">
        <v>1343</v>
      </c>
      <c r="H3" s="71" t="s">
        <v>24</v>
      </c>
      <c r="I3" s="71" t="s">
        <v>23</v>
      </c>
      <c r="J3" s="71" t="s">
        <v>522</v>
      </c>
      <c r="K3" s="71" t="str">
        <f>LEFT(H3&amp;" "&amp;I3&amp;" "&amp;J3,20)</f>
        <v>Degen Dames SENIOREN</v>
      </c>
      <c r="L3" s="71" t="s">
        <v>523</v>
      </c>
      <c r="M3" s="54" t="s">
        <v>1320</v>
      </c>
    </row>
    <row r="4" spans="1:20" ht="33.75" x14ac:dyDescent="0.2">
      <c r="A4" s="215" t="s">
        <v>1352</v>
      </c>
      <c r="B4" s="216">
        <v>111035</v>
      </c>
      <c r="C4" s="215" t="s">
        <v>539</v>
      </c>
      <c r="D4" s="215" t="s">
        <v>1353</v>
      </c>
      <c r="E4" s="216">
        <v>1035</v>
      </c>
      <c r="F4" s="215">
        <v>2012</v>
      </c>
      <c r="G4" s="215" t="s">
        <v>1343</v>
      </c>
      <c r="H4" s="71" t="s">
        <v>24</v>
      </c>
      <c r="I4" s="71" t="s">
        <v>23</v>
      </c>
      <c r="J4" s="71" t="s">
        <v>524</v>
      </c>
      <c r="K4" s="71" t="str">
        <f t="shared" ref="K4:K20" si="0">LEFT(H4&amp;" "&amp;I4&amp;" "&amp;J4,20)</f>
        <v>Degen Dames JUNIOREN</v>
      </c>
      <c r="L4" s="71" t="s">
        <v>525</v>
      </c>
      <c r="M4" s="54" t="s">
        <v>1321</v>
      </c>
      <c r="T4" s="204" t="s">
        <v>2632</v>
      </c>
    </row>
    <row r="5" spans="1:20" x14ac:dyDescent="0.2">
      <c r="A5" s="215" t="s">
        <v>1350</v>
      </c>
      <c r="B5" s="216">
        <v>105306</v>
      </c>
      <c r="C5" s="215" t="s">
        <v>539</v>
      </c>
      <c r="D5" s="215" t="s">
        <v>1351</v>
      </c>
      <c r="E5" s="216">
        <v>982</v>
      </c>
      <c r="F5" s="215">
        <v>2017</v>
      </c>
      <c r="G5" s="215" t="s">
        <v>1341</v>
      </c>
      <c r="H5" s="71" t="s">
        <v>24</v>
      </c>
      <c r="I5" s="71" t="s">
        <v>23</v>
      </c>
      <c r="J5" s="71" t="s">
        <v>526</v>
      </c>
      <c r="K5" s="71" t="str">
        <f t="shared" si="0"/>
        <v>Degen Dames CADETTEN</v>
      </c>
      <c r="L5" s="71" t="s">
        <v>527</v>
      </c>
      <c r="M5" s="54" t="s">
        <v>1322</v>
      </c>
    </row>
    <row r="6" spans="1:20" x14ac:dyDescent="0.2">
      <c r="A6" s="215" t="s">
        <v>1344</v>
      </c>
      <c r="B6" s="216">
        <v>112373</v>
      </c>
      <c r="C6" s="215" t="s">
        <v>539</v>
      </c>
      <c r="D6" s="215" t="s">
        <v>1345</v>
      </c>
      <c r="E6" s="216">
        <v>936</v>
      </c>
      <c r="F6" s="215">
        <v>2008</v>
      </c>
      <c r="G6" s="215" t="s">
        <v>1347</v>
      </c>
      <c r="H6" s="71" t="s">
        <v>24</v>
      </c>
      <c r="I6" s="71" t="s">
        <v>26</v>
      </c>
      <c r="J6" s="71" t="s">
        <v>522</v>
      </c>
      <c r="K6" s="71" t="str">
        <f t="shared" si="0"/>
        <v>Degen Heren SENIOREN</v>
      </c>
      <c r="L6" s="71" t="s">
        <v>528</v>
      </c>
      <c r="M6" s="54" t="s">
        <v>1323</v>
      </c>
    </row>
    <row r="7" spans="1:20" x14ac:dyDescent="0.2">
      <c r="A7" s="215" t="s">
        <v>1376</v>
      </c>
      <c r="B7" s="216">
        <v>113794</v>
      </c>
      <c r="C7" s="215" t="s">
        <v>539</v>
      </c>
      <c r="D7" s="215" t="s">
        <v>1377</v>
      </c>
      <c r="E7" s="216">
        <v>867</v>
      </c>
      <c r="F7" s="215">
        <v>1006</v>
      </c>
      <c r="G7" s="215" t="s">
        <v>1379</v>
      </c>
      <c r="H7" s="71" t="s">
        <v>24</v>
      </c>
      <c r="I7" s="71" t="s">
        <v>26</v>
      </c>
      <c r="J7" s="71" t="s">
        <v>524</v>
      </c>
      <c r="K7" s="71" t="str">
        <f t="shared" si="0"/>
        <v>Degen Heren JUNIOREN</v>
      </c>
      <c r="L7" s="71" t="s">
        <v>529</v>
      </c>
      <c r="M7" s="54" t="s">
        <v>1324</v>
      </c>
      <c r="Q7" s="54">
        <v>0</v>
      </c>
      <c r="R7" s="26">
        <v>36160</v>
      </c>
      <c r="S7" s="26">
        <v>35810</v>
      </c>
    </row>
    <row r="8" spans="1:20" x14ac:dyDescent="0.2">
      <c r="A8" s="215" t="s">
        <v>1368</v>
      </c>
      <c r="B8" s="216">
        <v>114818</v>
      </c>
      <c r="C8" s="215" t="s">
        <v>539</v>
      </c>
      <c r="D8" s="215" t="s">
        <v>1369</v>
      </c>
      <c r="E8" s="216">
        <v>842</v>
      </c>
      <c r="F8" s="215">
        <v>1023</v>
      </c>
      <c r="G8" s="215" t="s">
        <v>1371</v>
      </c>
      <c r="H8" s="71" t="s">
        <v>24</v>
      </c>
      <c r="I8" s="71" t="s">
        <v>26</v>
      </c>
      <c r="J8" s="71" t="s">
        <v>526</v>
      </c>
      <c r="K8" s="71" t="str">
        <f t="shared" si="0"/>
        <v>Degen Heren CADETTEN</v>
      </c>
      <c r="L8" s="71" t="s">
        <v>530</v>
      </c>
      <c r="M8" s="54" t="s">
        <v>1325</v>
      </c>
      <c r="Q8" s="54">
        <f>Q7+1</f>
        <v>1</v>
      </c>
      <c r="R8" s="26">
        <f>R7+365</f>
        <v>36525</v>
      </c>
    </row>
    <row r="9" spans="1:20" x14ac:dyDescent="0.2">
      <c r="A9" s="215" t="s">
        <v>1364</v>
      </c>
      <c r="B9" s="216">
        <v>107657</v>
      </c>
      <c r="C9" s="215" t="s">
        <v>539</v>
      </c>
      <c r="D9" s="215" t="s">
        <v>1365</v>
      </c>
      <c r="E9" s="216">
        <v>831</v>
      </c>
      <c r="F9" s="215">
        <v>2012</v>
      </c>
      <c r="G9" s="215" t="s">
        <v>1343</v>
      </c>
      <c r="H9" s="71" t="s">
        <v>28</v>
      </c>
      <c r="I9" s="71" t="s">
        <v>23</v>
      </c>
      <c r="J9" s="71" t="s">
        <v>522</v>
      </c>
      <c r="K9" s="71" t="str">
        <f t="shared" si="0"/>
        <v>Floret Dames SENIORE</v>
      </c>
      <c r="L9" s="71" t="s">
        <v>531</v>
      </c>
      <c r="Q9" s="54">
        <f t="shared" ref="Q9:Q26" si="1">Q8+1</f>
        <v>2</v>
      </c>
      <c r="R9" s="26">
        <f>R8+366</f>
        <v>36891</v>
      </c>
    </row>
    <row r="10" spans="1:20" x14ac:dyDescent="0.2">
      <c r="A10" s="215" t="s">
        <v>1366</v>
      </c>
      <c r="B10" s="216">
        <v>116010</v>
      </c>
      <c r="C10" s="215" t="s">
        <v>539</v>
      </c>
      <c r="D10" s="215" t="s">
        <v>1367</v>
      </c>
      <c r="E10" s="216">
        <v>697</v>
      </c>
      <c r="F10" s="215">
        <v>5025</v>
      </c>
      <c r="G10" s="215" t="s">
        <v>1349</v>
      </c>
      <c r="H10" s="71" t="s">
        <v>28</v>
      </c>
      <c r="I10" s="71" t="s">
        <v>23</v>
      </c>
      <c r="J10" s="71" t="s">
        <v>524</v>
      </c>
      <c r="K10" s="71" t="str">
        <f t="shared" si="0"/>
        <v>Floret Dames JUNIORE</v>
      </c>
      <c r="L10" s="71" t="s">
        <v>532</v>
      </c>
      <c r="M10" s="54" t="s">
        <v>1326</v>
      </c>
      <c r="Q10" s="54">
        <f t="shared" si="1"/>
        <v>3</v>
      </c>
      <c r="R10" s="26">
        <f t="shared" ref="R10:R26" si="2">R9+365</f>
        <v>37256</v>
      </c>
    </row>
    <row r="11" spans="1:20" x14ac:dyDescent="0.2">
      <c r="A11" s="215" t="s">
        <v>1386</v>
      </c>
      <c r="B11" s="216">
        <v>111007</v>
      </c>
      <c r="C11" s="215" t="s">
        <v>539</v>
      </c>
      <c r="D11" s="215" t="s">
        <v>1983</v>
      </c>
      <c r="E11" s="216">
        <v>665</v>
      </c>
      <c r="F11" s="215">
        <v>1006</v>
      </c>
      <c r="G11" s="215" t="s">
        <v>1379</v>
      </c>
      <c r="H11" s="71" t="s">
        <v>28</v>
      </c>
      <c r="I11" s="71" t="s">
        <v>23</v>
      </c>
      <c r="J11" s="71" t="s">
        <v>526</v>
      </c>
      <c r="K11" s="71" t="str">
        <f t="shared" si="0"/>
        <v>Floret Dames CADETTE</v>
      </c>
      <c r="L11" s="71" t="s">
        <v>449</v>
      </c>
      <c r="M11" s="54" t="s">
        <v>1327</v>
      </c>
      <c r="Q11" s="54">
        <f t="shared" si="1"/>
        <v>4</v>
      </c>
      <c r="R11" s="26">
        <f t="shared" si="2"/>
        <v>37621</v>
      </c>
    </row>
    <row r="12" spans="1:20" x14ac:dyDescent="0.2">
      <c r="A12" s="215" t="s">
        <v>1380</v>
      </c>
      <c r="B12" s="216">
        <v>100016</v>
      </c>
      <c r="C12" s="215" t="s">
        <v>539</v>
      </c>
      <c r="D12" s="215" t="s">
        <v>1381</v>
      </c>
      <c r="E12" s="216">
        <v>650</v>
      </c>
      <c r="F12" s="215">
        <v>5025</v>
      </c>
      <c r="G12" s="215" t="s">
        <v>1349</v>
      </c>
      <c r="H12" s="71" t="s">
        <v>28</v>
      </c>
      <c r="I12" s="71" t="s">
        <v>26</v>
      </c>
      <c r="J12" s="71" t="s">
        <v>522</v>
      </c>
      <c r="K12" s="71" t="str">
        <f t="shared" si="0"/>
        <v>Floret Heren SENIORE</v>
      </c>
      <c r="L12" s="71" t="s">
        <v>533</v>
      </c>
      <c r="M12" s="54" t="s">
        <v>1328</v>
      </c>
      <c r="Q12" s="54">
        <f t="shared" si="1"/>
        <v>5</v>
      </c>
      <c r="R12" s="26">
        <f t="shared" si="2"/>
        <v>37986</v>
      </c>
    </row>
    <row r="13" spans="1:20" x14ac:dyDescent="0.2">
      <c r="A13" s="215" t="s">
        <v>1358</v>
      </c>
      <c r="B13" s="216">
        <v>110842</v>
      </c>
      <c r="C13" s="215" t="s">
        <v>539</v>
      </c>
      <c r="D13" s="215" t="s">
        <v>1359</v>
      </c>
      <c r="E13" s="216">
        <v>643</v>
      </c>
      <c r="F13" s="215">
        <v>2012</v>
      </c>
      <c r="G13" s="215" t="s">
        <v>1343</v>
      </c>
      <c r="H13" s="71" t="s">
        <v>28</v>
      </c>
      <c r="I13" s="71" t="s">
        <v>26</v>
      </c>
      <c r="J13" s="71" t="s">
        <v>524</v>
      </c>
      <c r="K13" s="71" t="str">
        <f t="shared" si="0"/>
        <v>Floret Heren JUNIORE</v>
      </c>
      <c r="L13" s="71" t="s">
        <v>534</v>
      </c>
      <c r="M13" s="54" t="s">
        <v>1329</v>
      </c>
      <c r="Q13" s="54">
        <f t="shared" si="1"/>
        <v>6</v>
      </c>
      <c r="R13" s="26">
        <f>R12+366</f>
        <v>38352</v>
      </c>
    </row>
    <row r="14" spans="1:20" x14ac:dyDescent="0.2">
      <c r="A14" s="215" t="s">
        <v>1980</v>
      </c>
      <c r="B14" s="216">
        <v>101711</v>
      </c>
      <c r="C14" s="215" t="s">
        <v>539</v>
      </c>
      <c r="D14" s="215" t="s">
        <v>1981</v>
      </c>
      <c r="E14" s="216">
        <v>567</v>
      </c>
      <c r="F14" s="215">
        <v>5025</v>
      </c>
      <c r="G14" s="215" t="s">
        <v>1349</v>
      </c>
      <c r="H14" s="71" t="s">
        <v>28</v>
      </c>
      <c r="I14" s="71" t="s">
        <v>26</v>
      </c>
      <c r="J14" s="71" t="s">
        <v>526</v>
      </c>
      <c r="K14" s="71" t="str">
        <f t="shared" si="0"/>
        <v>Floret Heren CADETTE</v>
      </c>
      <c r="L14" s="71" t="s">
        <v>535</v>
      </c>
      <c r="M14" s="54" t="s">
        <v>1330</v>
      </c>
      <c r="Q14" s="54">
        <f t="shared" si="1"/>
        <v>7</v>
      </c>
      <c r="R14" s="26">
        <f t="shared" si="2"/>
        <v>38717</v>
      </c>
    </row>
    <row r="15" spans="1:20" x14ac:dyDescent="0.2">
      <c r="A15" s="215" t="s">
        <v>1372</v>
      </c>
      <c r="B15" s="216">
        <v>103992</v>
      </c>
      <c r="C15" s="215" t="s">
        <v>539</v>
      </c>
      <c r="D15" s="215" t="s">
        <v>1373</v>
      </c>
      <c r="E15" s="216">
        <v>383</v>
      </c>
      <c r="F15" s="215">
        <v>1008</v>
      </c>
      <c r="G15" s="215" t="s">
        <v>1375</v>
      </c>
      <c r="H15" s="71" t="s">
        <v>31</v>
      </c>
      <c r="I15" s="71" t="s">
        <v>23</v>
      </c>
      <c r="J15" s="71" t="s">
        <v>522</v>
      </c>
      <c r="K15" s="71" t="str">
        <f t="shared" si="0"/>
        <v>Sabel Dames SENIOREN</v>
      </c>
      <c r="L15" s="71" t="s">
        <v>536</v>
      </c>
      <c r="M15" s="54" t="s">
        <v>1331</v>
      </c>
      <c r="Q15" s="54">
        <f t="shared" si="1"/>
        <v>8</v>
      </c>
      <c r="R15" s="26">
        <f t="shared" si="2"/>
        <v>39082</v>
      </c>
    </row>
    <row r="16" spans="1:20" x14ac:dyDescent="0.2">
      <c r="A16" s="215" t="s">
        <v>1360</v>
      </c>
      <c r="B16" s="216">
        <v>104542</v>
      </c>
      <c r="C16" s="215" t="s">
        <v>539</v>
      </c>
      <c r="D16" s="215" t="s">
        <v>1361</v>
      </c>
      <c r="E16" s="216">
        <v>371</v>
      </c>
      <c r="F16" s="215">
        <v>2008</v>
      </c>
      <c r="G16" s="215" t="s">
        <v>1347</v>
      </c>
      <c r="H16" s="71" t="s">
        <v>31</v>
      </c>
      <c r="I16" s="71" t="s">
        <v>23</v>
      </c>
      <c r="J16" s="71" t="s">
        <v>524</v>
      </c>
      <c r="K16" s="71" t="str">
        <f t="shared" si="0"/>
        <v>Sabel Dames JUNIOREN</v>
      </c>
      <c r="L16" s="71" t="s">
        <v>537</v>
      </c>
      <c r="Q16" s="54">
        <f t="shared" si="1"/>
        <v>9</v>
      </c>
      <c r="R16" s="26">
        <f t="shared" si="2"/>
        <v>39447</v>
      </c>
    </row>
    <row r="17" spans="1:18" x14ac:dyDescent="0.2">
      <c r="A17" s="215" t="s">
        <v>2374</v>
      </c>
      <c r="B17" s="216">
        <v>115806</v>
      </c>
      <c r="C17" s="215" t="s">
        <v>539</v>
      </c>
      <c r="D17" s="215" t="s">
        <v>2375</v>
      </c>
      <c r="E17" s="216">
        <v>350</v>
      </c>
      <c r="F17" s="215">
        <v>1023</v>
      </c>
      <c r="G17" s="215" t="s">
        <v>1371</v>
      </c>
      <c r="H17" s="71" t="s">
        <v>31</v>
      </c>
      <c r="I17" s="71" t="s">
        <v>23</v>
      </c>
      <c r="J17" s="71" t="s">
        <v>526</v>
      </c>
      <c r="K17" s="71" t="str">
        <f t="shared" si="0"/>
        <v>Sabel Dames CADETTEN</v>
      </c>
      <c r="L17" s="71" t="s">
        <v>538</v>
      </c>
      <c r="M17" s="54" t="s">
        <v>1332</v>
      </c>
      <c r="Q17" s="54">
        <f t="shared" si="1"/>
        <v>10</v>
      </c>
      <c r="R17" s="26">
        <f>R16+366</f>
        <v>39813</v>
      </c>
    </row>
    <row r="18" spans="1:18" x14ac:dyDescent="0.2">
      <c r="A18" s="215" t="s">
        <v>2827</v>
      </c>
      <c r="B18" s="216">
        <v>108333</v>
      </c>
      <c r="C18" s="215" t="s">
        <v>539</v>
      </c>
      <c r="D18" s="215" t="s">
        <v>2828</v>
      </c>
      <c r="E18" s="216">
        <v>307</v>
      </c>
      <c r="F18" s="215">
        <v>5025</v>
      </c>
      <c r="G18" s="215" t="s">
        <v>1349</v>
      </c>
      <c r="H18" s="71" t="s">
        <v>31</v>
      </c>
      <c r="I18" s="71" t="s">
        <v>26</v>
      </c>
      <c r="J18" s="71" t="s">
        <v>522</v>
      </c>
      <c r="K18" s="71" t="str">
        <f t="shared" si="0"/>
        <v>Sabel Heren SENIOREN</v>
      </c>
      <c r="L18" s="71" t="s">
        <v>539</v>
      </c>
      <c r="M18" s="54" t="s">
        <v>1333</v>
      </c>
      <c r="Q18" s="54">
        <f t="shared" si="1"/>
        <v>11</v>
      </c>
      <c r="R18" s="26">
        <f t="shared" si="2"/>
        <v>40178</v>
      </c>
    </row>
    <row r="19" spans="1:18" x14ac:dyDescent="0.2">
      <c r="A19" s="215" t="s">
        <v>1354</v>
      </c>
      <c r="B19" s="216">
        <v>112596</v>
      </c>
      <c r="C19" s="215" t="s">
        <v>539</v>
      </c>
      <c r="D19" s="215" t="s">
        <v>1355</v>
      </c>
      <c r="E19" s="216">
        <v>305</v>
      </c>
      <c r="F19" s="215">
        <v>2012</v>
      </c>
      <c r="G19" s="215" t="s">
        <v>1343</v>
      </c>
      <c r="H19" s="71" t="s">
        <v>31</v>
      </c>
      <c r="I19" s="71" t="s">
        <v>26</v>
      </c>
      <c r="J19" s="71" t="s">
        <v>524</v>
      </c>
      <c r="K19" s="71" t="str">
        <f t="shared" si="0"/>
        <v>Sabel Heren JUNIOREN</v>
      </c>
      <c r="L19" s="71" t="s">
        <v>540</v>
      </c>
      <c r="M19" s="54" t="s">
        <v>1334</v>
      </c>
      <c r="Q19" s="54">
        <f t="shared" si="1"/>
        <v>12</v>
      </c>
      <c r="R19" s="26">
        <f t="shared" si="2"/>
        <v>40543</v>
      </c>
    </row>
    <row r="20" spans="1:18" x14ac:dyDescent="0.2">
      <c r="A20" s="215" t="s">
        <v>2376</v>
      </c>
      <c r="B20" s="216">
        <v>117844</v>
      </c>
      <c r="C20" s="215" t="s">
        <v>539</v>
      </c>
      <c r="D20" s="215" t="s">
        <v>2377</v>
      </c>
      <c r="E20" s="216">
        <v>305</v>
      </c>
      <c r="F20" s="215">
        <v>1023</v>
      </c>
      <c r="G20" s="215" t="s">
        <v>1371</v>
      </c>
      <c r="H20" s="71" t="s">
        <v>31</v>
      </c>
      <c r="I20" s="71" t="s">
        <v>26</v>
      </c>
      <c r="J20" s="71" t="s">
        <v>526</v>
      </c>
      <c r="K20" s="71" t="str">
        <f t="shared" si="0"/>
        <v>Sabel Heren CADETTEN</v>
      </c>
      <c r="L20" s="71" t="s">
        <v>541</v>
      </c>
      <c r="M20" s="54" t="s">
        <v>1335</v>
      </c>
      <c r="Q20" s="54">
        <f t="shared" si="1"/>
        <v>13</v>
      </c>
      <c r="R20" s="26">
        <f t="shared" si="2"/>
        <v>40908</v>
      </c>
    </row>
    <row r="21" spans="1:18" x14ac:dyDescent="0.2">
      <c r="A21" s="215" t="s">
        <v>1712</v>
      </c>
      <c r="B21" s="216">
        <v>100809</v>
      </c>
      <c r="C21" s="215" t="s">
        <v>539</v>
      </c>
      <c r="D21" s="215" t="s">
        <v>1713</v>
      </c>
      <c r="E21" s="216">
        <v>269</v>
      </c>
      <c r="F21" s="215">
        <v>1023</v>
      </c>
      <c r="G21" s="215" t="s">
        <v>1371</v>
      </c>
      <c r="M21" s="54" t="s">
        <v>1336</v>
      </c>
      <c r="Q21" s="54">
        <f t="shared" si="1"/>
        <v>14</v>
      </c>
      <c r="R21" s="26">
        <f>R20+366</f>
        <v>41274</v>
      </c>
    </row>
    <row r="22" spans="1:18" x14ac:dyDescent="0.2">
      <c r="A22" s="215" t="s">
        <v>1875</v>
      </c>
      <c r="B22" s="216">
        <v>117030</v>
      </c>
      <c r="C22" s="215" t="s">
        <v>539</v>
      </c>
      <c r="D22" s="215" t="s">
        <v>2379</v>
      </c>
      <c r="E22" s="216">
        <v>261</v>
      </c>
      <c r="F22" s="215">
        <v>4019</v>
      </c>
      <c r="G22" s="215" t="s">
        <v>1398</v>
      </c>
      <c r="M22" s="54" t="s">
        <v>1337</v>
      </c>
      <c r="Q22" s="54">
        <f t="shared" si="1"/>
        <v>15</v>
      </c>
      <c r="R22" s="26">
        <f t="shared" si="2"/>
        <v>41639</v>
      </c>
    </row>
    <row r="23" spans="1:18" x14ac:dyDescent="0.2">
      <c r="A23" s="215" t="s">
        <v>1389</v>
      </c>
      <c r="B23" s="216">
        <v>105853</v>
      </c>
      <c r="C23" s="215" t="s">
        <v>539</v>
      </c>
      <c r="D23" s="215" t="s">
        <v>1982</v>
      </c>
      <c r="E23" s="216">
        <v>250</v>
      </c>
      <c r="F23" s="215">
        <v>1006</v>
      </c>
      <c r="G23" s="215" t="s">
        <v>1379</v>
      </c>
      <c r="H23" s="56"/>
      <c r="Q23" s="54">
        <f t="shared" si="1"/>
        <v>16</v>
      </c>
      <c r="R23" s="26">
        <f t="shared" si="2"/>
        <v>42004</v>
      </c>
    </row>
    <row r="24" spans="1:18" x14ac:dyDescent="0.2">
      <c r="A24" s="215" t="s">
        <v>1676</v>
      </c>
      <c r="B24" s="216">
        <v>113197</v>
      </c>
      <c r="C24" s="215" t="s">
        <v>539</v>
      </c>
      <c r="D24" s="215" t="s">
        <v>2378</v>
      </c>
      <c r="E24" s="216">
        <v>250</v>
      </c>
      <c r="F24" s="215">
        <v>4010</v>
      </c>
      <c r="G24" s="215" t="s">
        <v>1388</v>
      </c>
      <c r="H24" s="56"/>
      <c r="I24" s="56"/>
      <c r="Q24" s="54">
        <f t="shared" si="1"/>
        <v>17</v>
      </c>
      <c r="R24" s="26">
        <f t="shared" si="2"/>
        <v>42369</v>
      </c>
    </row>
    <row r="25" spans="1:18" x14ac:dyDescent="0.2">
      <c r="A25" s="215" t="s">
        <v>3043</v>
      </c>
      <c r="B25" s="216">
        <v>118040</v>
      </c>
      <c r="C25" s="215" t="s">
        <v>539</v>
      </c>
      <c r="D25" s="215" t="s">
        <v>3044</v>
      </c>
      <c r="E25" s="216">
        <v>173</v>
      </c>
      <c r="F25" s="215">
        <v>1006</v>
      </c>
      <c r="G25" s="215" t="s">
        <v>1379</v>
      </c>
      <c r="Q25" s="54">
        <f t="shared" si="1"/>
        <v>18</v>
      </c>
      <c r="R25" s="26">
        <f>R24+366</f>
        <v>42735</v>
      </c>
    </row>
    <row r="26" spans="1:18" x14ac:dyDescent="0.2">
      <c r="A26" s="215" t="s">
        <v>3213</v>
      </c>
      <c r="B26" s="216">
        <v>114199</v>
      </c>
      <c r="C26" s="215" t="s">
        <v>539</v>
      </c>
      <c r="D26" s="215" t="s">
        <v>3214</v>
      </c>
      <c r="E26" s="216">
        <v>143</v>
      </c>
      <c r="F26" s="215">
        <v>5025</v>
      </c>
      <c r="G26" s="215" t="s">
        <v>1349</v>
      </c>
      <c r="Q26" s="54">
        <f t="shared" si="1"/>
        <v>19</v>
      </c>
      <c r="R26" s="26">
        <f t="shared" si="2"/>
        <v>43100</v>
      </c>
    </row>
    <row r="27" spans="1:18" x14ac:dyDescent="0.2">
      <c r="A27" s="215" t="s">
        <v>3045</v>
      </c>
      <c r="B27" s="216">
        <v>117893</v>
      </c>
      <c r="C27" s="215" t="s">
        <v>539</v>
      </c>
      <c r="D27" s="215" t="s">
        <v>3046</v>
      </c>
      <c r="E27" s="216">
        <v>130</v>
      </c>
      <c r="F27" s="215">
        <v>2017</v>
      </c>
      <c r="G27" s="215" t="s">
        <v>1341</v>
      </c>
      <c r="R27" s="26"/>
    </row>
    <row r="28" spans="1:18" x14ac:dyDescent="0.2">
      <c r="A28" s="215" t="s">
        <v>1876</v>
      </c>
      <c r="B28" s="216">
        <v>117116</v>
      </c>
      <c r="C28" s="215" t="s">
        <v>539</v>
      </c>
      <c r="D28" s="215" t="s">
        <v>2384</v>
      </c>
      <c r="E28" s="216">
        <v>125</v>
      </c>
      <c r="F28" s="215">
        <v>1006</v>
      </c>
      <c r="G28" s="215" t="s">
        <v>1379</v>
      </c>
      <c r="R28" s="26"/>
    </row>
    <row r="29" spans="1:18" x14ac:dyDescent="0.2">
      <c r="A29" s="215" t="s">
        <v>1985</v>
      </c>
      <c r="B29" s="216">
        <v>116404</v>
      </c>
      <c r="C29" s="215" t="s">
        <v>539</v>
      </c>
      <c r="D29" s="215" t="s">
        <v>1986</v>
      </c>
      <c r="E29" s="216">
        <v>108</v>
      </c>
      <c r="F29" s="215">
        <v>2017</v>
      </c>
      <c r="G29" s="215" t="s">
        <v>1341</v>
      </c>
      <c r="R29" s="26"/>
    </row>
    <row r="30" spans="1:18" x14ac:dyDescent="0.2">
      <c r="A30" s="215" t="s">
        <v>2829</v>
      </c>
      <c r="B30" s="216">
        <v>115490</v>
      </c>
      <c r="C30" s="215" t="s">
        <v>539</v>
      </c>
      <c r="D30" s="215" t="s">
        <v>2830</v>
      </c>
      <c r="E30" s="216">
        <v>107</v>
      </c>
      <c r="F30" s="215">
        <v>1006</v>
      </c>
      <c r="G30" s="215" t="s">
        <v>1379</v>
      </c>
      <c r="R30" s="26"/>
    </row>
    <row r="31" spans="1:18" x14ac:dyDescent="0.2">
      <c r="A31" s="215" t="s">
        <v>2946</v>
      </c>
      <c r="B31" s="216">
        <v>101986</v>
      </c>
      <c r="C31" s="215" t="s">
        <v>539</v>
      </c>
      <c r="D31" s="215" t="s">
        <v>2947</v>
      </c>
      <c r="E31" s="216">
        <v>70</v>
      </c>
      <c r="F31" s="215">
        <v>1019</v>
      </c>
      <c r="G31" s="215" t="s">
        <v>1404</v>
      </c>
      <c r="R31" s="26"/>
    </row>
    <row r="32" spans="1:18" x14ac:dyDescent="0.2">
      <c r="A32" s="215" t="s">
        <v>2224</v>
      </c>
      <c r="B32" s="216">
        <v>116643</v>
      </c>
      <c r="C32" s="215" t="s">
        <v>539</v>
      </c>
      <c r="D32" s="215" t="s">
        <v>2225</v>
      </c>
      <c r="E32" s="216">
        <v>25</v>
      </c>
      <c r="F32" s="215">
        <v>3006</v>
      </c>
      <c r="G32" s="215" t="s">
        <v>1722</v>
      </c>
      <c r="R32" s="26"/>
    </row>
    <row r="33" spans="1:18" x14ac:dyDescent="0.2">
      <c r="A33" s="215" t="s">
        <v>1987</v>
      </c>
      <c r="B33" s="216">
        <v>116695</v>
      </c>
      <c r="C33" s="215" t="s">
        <v>539</v>
      </c>
      <c r="D33" s="215" t="s">
        <v>1988</v>
      </c>
      <c r="E33" s="216">
        <v>25</v>
      </c>
      <c r="F33" s="215">
        <v>1006</v>
      </c>
      <c r="G33" s="215" t="s">
        <v>1379</v>
      </c>
      <c r="R33" s="26"/>
    </row>
    <row r="34" spans="1:18" x14ac:dyDescent="0.2">
      <c r="A34" s="215" t="s">
        <v>2833</v>
      </c>
      <c r="B34" s="216">
        <v>110809</v>
      </c>
      <c r="C34" s="215" t="s">
        <v>539</v>
      </c>
      <c r="D34" s="215" t="s">
        <v>2834</v>
      </c>
      <c r="E34" s="216">
        <v>15</v>
      </c>
      <c r="F34" s="215">
        <v>2017</v>
      </c>
      <c r="G34" s="215" t="s">
        <v>1341</v>
      </c>
      <c r="R34" s="26"/>
    </row>
    <row r="35" spans="1:18" x14ac:dyDescent="0.2">
      <c r="A35" s="215" t="s">
        <v>1471</v>
      </c>
      <c r="B35" s="216">
        <v>111709</v>
      </c>
      <c r="C35" s="215" t="s">
        <v>539</v>
      </c>
      <c r="D35" s="215" t="s">
        <v>1984</v>
      </c>
      <c r="E35" s="216">
        <v>10</v>
      </c>
      <c r="F35" s="215">
        <v>1006</v>
      </c>
      <c r="G35" s="215" t="s">
        <v>1379</v>
      </c>
      <c r="R35" s="26"/>
    </row>
    <row r="36" spans="1:18" x14ac:dyDescent="0.2">
      <c r="A36" s="215" t="s">
        <v>2837</v>
      </c>
      <c r="B36" s="216">
        <v>117834</v>
      </c>
      <c r="C36" s="215" t="s">
        <v>539</v>
      </c>
      <c r="D36" s="215" t="s">
        <v>2838</v>
      </c>
      <c r="E36" s="216">
        <v>10</v>
      </c>
      <c r="F36" s="215">
        <v>5025</v>
      </c>
      <c r="G36" s="215" t="s">
        <v>1349</v>
      </c>
      <c r="R36" s="26"/>
    </row>
    <row r="37" spans="1:18" x14ac:dyDescent="0.2">
      <c r="A37" s="215" t="s">
        <v>3053</v>
      </c>
      <c r="B37" s="216">
        <v>117982</v>
      </c>
      <c r="C37" s="215" t="s">
        <v>539</v>
      </c>
      <c r="D37" s="215" t="s">
        <v>3054</v>
      </c>
      <c r="E37" s="216">
        <v>10</v>
      </c>
      <c r="F37" s="215">
        <v>2017</v>
      </c>
      <c r="G37" s="215" t="s">
        <v>1341</v>
      </c>
      <c r="R37" s="26"/>
    </row>
    <row r="38" spans="1:18" x14ac:dyDescent="0.2">
      <c r="A38" s="215" t="s">
        <v>3047</v>
      </c>
      <c r="B38" s="216">
        <v>118038</v>
      </c>
      <c r="C38" s="215" t="s">
        <v>539</v>
      </c>
      <c r="D38" s="215" t="s">
        <v>3048</v>
      </c>
      <c r="E38" s="216">
        <v>10</v>
      </c>
      <c r="F38" s="215">
        <v>2017</v>
      </c>
      <c r="G38" s="215" t="s">
        <v>1341</v>
      </c>
      <c r="R38" s="26"/>
    </row>
    <row r="39" spans="1:18" x14ac:dyDescent="0.2">
      <c r="A39" s="215" t="s">
        <v>2839</v>
      </c>
      <c r="B39" s="216">
        <v>118043</v>
      </c>
      <c r="C39" s="215" t="s">
        <v>539</v>
      </c>
      <c r="D39" s="215" t="s">
        <v>2840</v>
      </c>
      <c r="E39" s="216">
        <v>10</v>
      </c>
      <c r="F39" s="215">
        <v>3012</v>
      </c>
      <c r="G39" s="215" t="s">
        <v>1422</v>
      </c>
      <c r="R39" s="26"/>
    </row>
    <row r="40" spans="1:18" x14ac:dyDescent="0.2">
      <c r="A40" s="215" t="s">
        <v>1731</v>
      </c>
      <c r="B40" s="216">
        <v>101109</v>
      </c>
      <c r="C40" s="215" t="s">
        <v>539</v>
      </c>
      <c r="D40" s="215" t="s">
        <v>1732</v>
      </c>
      <c r="E40" s="216">
        <v>5</v>
      </c>
      <c r="F40" s="215">
        <v>2007</v>
      </c>
      <c r="G40" s="215" t="s">
        <v>1385</v>
      </c>
      <c r="R40" s="26"/>
    </row>
    <row r="41" spans="1:18" x14ac:dyDescent="0.2">
      <c r="A41" s="215" t="s">
        <v>2831</v>
      </c>
      <c r="B41" s="216">
        <v>105043</v>
      </c>
      <c r="C41" s="215" t="s">
        <v>539</v>
      </c>
      <c r="D41" s="215" t="s">
        <v>2832</v>
      </c>
      <c r="E41" s="216">
        <v>5</v>
      </c>
      <c r="F41" s="215">
        <v>2004</v>
      </c>
      <c r="G41" s="215" t="s">
        <v>1569</v>
      </c>
      <c r="R41" s="26"/>
    </row>
    <row r="42" spans="1:18" x14ac:dyDescent="0.2">
      <c r="A42" s="215" t="s">
        <v>3049</v>
      </c>
      <c r="B42" s="216">
        <v>109497</v>
      </c>
      <c r="C42" s="215" t="s">
        <v>539</v>
      </c>
      <c r="D42" s="215" t="s">
        <v>3050</v>
      </c>
      <c r="E42" s="216">
        <v>5</v>
      </c>
      <c r="F42" s="215">
        <v>5010</v>
      </c>
      <c r="G42" s="215" t="s">
        <v>1656</v>
      </c>
      <c r="R42" s="26"/>
    </row>
    <row r="43" spans="1:18" x14ac:dyDescent="0.2">
      <c r="A43" s="215" t="s">
        <v>2948</v>
      </c>
      <c r="B43" s="216">
        <v>112406</v>
      </c>
      <c r="C43" s="215" t="s">
        <v>539</v>
      </c>
      <c r="D43" s="215" t="s">
        <v>2949</v>
      </c>
      <c r="E43" s="216">
        <v>5</v>
      </c>
      <c r="F43" s="215">
        <v>4021</v>
      </c>
      <c r="G43" s="215" t="s">
        <v>1462</v>
      </c>
      <c r="R43" s="26"/>
    </row>
    <row r="44" spans="1:18" x14ac:dyDescent="0.2">
      <c r="A44" s="215" t="s">
        <v>3051</v>
      </c>
      <c r="B44" s="216">
        <v>114334</v>
      </c>
      <c r="C44" s="215" t="s">
        <v>539</v>
      </c>
      <c r="D44" s="215" t="s">
        <v>3052</v>
      </c>
      <c r="E44" s="216">
        <v>5</v>
      </c>
      <c r="F44" s="215">
        <v>4019</v>
      </c>
      <c r="G44" s="215" t="s">
        <v>1398</v>
      </c>
      <c r="R44" s="26"/>
    </row>
    <row r="45" spans="1:18" x14ac:dyDescent="0.2">
      <c r="A45" s="215" t="s">
        <v>2835</v>
      </c>
      <c r="B45" s="216">
        <v>117716</v>
      </c>
      <c r="C45" s="215" t="s">
        <v>539</v>
      </c>
      <c r="D45" s="215" t="s">
        <v>2836</v>
      </c>
      <c r="E45" s="216">
        <v>5</v>
      </c>
      <c r="F45" s="215">
        <v>3006</v>
      </c>
      <c r="G45" s="215" t="s">
        <v>1722</v>
      </c>
      <c r="R45" s="26"/>
    </row>
    <row r="46" spans="1:18" x14ac:dyDescent="0.2">
      <c r="A46" s="215" t="s">
        <v>3055</v>
      </c>
      <c r="B46" s="216">
        <v>118294</v>
      </c>
      <c r="C46" s="215" t="s">
        <v>539</v>
      </c>
      <c r="D46" s="215" t="s">
        <v>3056</v>
      </c>
      <c r="E46" s="216">
        <v>5</v>
      </c>
      <c r="F46" s="215">
        <v>5010</v>
      </c>
      <c r="G46" s="215" t="s">
        <v>1656</v>
      </c>
      <c r="R46" s="26"/>
    </row>
    <row r="47" spans="1:18" x14ac:dyDescent="0.2">
      <c r="A47" s="215" t="s">
        <v>2380</v>
      </c>
      <c r="B47" s="216">
        <v>100860</v>
      </c>
      <c r="C47" s="215" t="s">
        <v>539</v>
      </c>
      <c r="D47" s="215" t="s">
        <v>2381</v>
      </c>
      <c r="E47" s="216">
        <v>0</v>
      </c>
      <c r="F47" s="215">
        <v>2007</v>
      </c>
      <c r="G47" s="215" t="s">
        <v>1385</v>
      </c>
      <c r="R47" s="26"/>
    </row>
    <row r="48" spans="1:18" x14ac:dyDescent="0.2">
      <c r="A48" s="215" t="s">
        <v>1997</v>
      </c>
      <c r="B48" s="216">
        <v>101905</v>
      </c>
      <c r="C48" s="215" t="s">
        <v>539</v>
      </c>
      <c r="D48" s="215" t="s">
        <v>2382</v>
      </c>
      <c r="E48" s="216">
        <v>0</v>
      </c>
      <c r="F48" s="215">
        <v>1019</v>
      </c>
      <c r="G48" s="215" t="s">
        <v>1404</v>
      </c>
    </row>
    <row r="49" spans="1:7" x14ac:dyDescent="0.2">
      <c r="A49" s="215" t="s">
        <v>1459</v>
      </c>
      <c r="B49" s="216">
        <v>106547</v>
      </c>
      <c r="C49" s="215" t="s">
        <v>539</v>
      </c>
      <c r="D49" s="215" t="s">
        <v>2383</v>
      </c>
      <c r="E49" s="216">
        <v>0</v>
      </c>
      <c r="F49" s="215">
        <v>4021</v>
      </c>
      <c r="G49" s="215" t="s">
        <v>1462</v>
      </c>
    </row>
    <row r="50" spans="1:7" x14ac:dyDescent="0.2">
      <c r="A50" s="215" t="s">
        <v>1382</v>
      </c>
      <c r="B50" s="216">
        <v>112162</v>
      </c>
      <c r="C50" s="215" t="s">
        <v>539</v>
      </c>
      <c r="D50" s="215" t="s">
        <v>1383</v>
      </c>
      <c r="E50" s="216">
        <v>0</v>
      </c>
      <c r="F50" s="215">
        <v>2007</v>
      </c>
      <c r="G50" s="215" t="s">
        <v>1385</v>
      </c>
    </row>
    <row r="51" spans="1:7" x14ac:dyDescent="0.2">
      <c r="A51" s="215" t="s">
        <v>1395</v>
      </c>
      <c r="B51" s="216">
        <v>112796</v>
      </c>
      <c r="C51" s="215" t="s">
        <v>536</v>
      </c>
      <c r="D51" s="215" t="s">
        <v>1396</v>
      </c>
      <c r="E51" s="216">
        <v>1321</v>
      </c>
      <c r="F51" s="215">
        <v>1006</v>
      </c>
      <c r="G51" s="215" t="s">
        <v>1379</v>
      </c>
    </row>
    <row r="52" spans="1:7" x14ac:dyDescent="0.2">
      <c r="A52" s="215" t="s">
        <v>1716</v>
      </c>
      <c r="B52" s="216">
        <v>115885</v>
      </c>
      <c r="C52" s="215" t="s">
        <v>536</v>
      </c>
      <c r="D52" s="215" t="s">
        <v>1717</v>
      </c>
      <c r="E52" s="216">
        <v>1299</v>
      </c>
      <c r="F52" s="215">
        <v>1006</v>
      </c>
      <c r="G52" s="215" t="s">
        <v>1379</v>
      </c>
    </row>
    <row r="53" spans="1:7" x14ac:dyDescent="0.2">
      <c r="A53" s="215" t="s">
        <v>1399</v>
      </c>
      <c r="B53" s="216">
        <v>111728</v>
      </c>
      <c r="C53" s="215" t="s">
        <v>536</v>
      </c>
      <c r="D53" s="215" t="s">
        <v>1400</v>
      </c>
      <c r="E53" s="216">
        <v>943</v>
      </c>
      <c r="F53" s="215">
        <v>2012</v>
      </c>
      <c r="G53" s="215" t="s">
        <v>1343</v>
      </c>
    </row>
    <row r="54" spans="1:7" x14ac:dyDescent="0.2">
      <c r="A54" s="215" t="s">
        <v>1393</v>
      </c>
      <c r="B54" s="216">
        <v>113199</v>
      </c>
      <c r="C54" s="215" t="s">
        <v>536</v>
      </c>
      <c r="D54" s="215" t="s">
        <v>1394</v>
      </c>
      <c r="E54" s="216">
        <v>905</v>
      </c>
      <c r="F54" s="215">
        <v>1006</v>
      </c>
      <c r="G54" s="215" t="s">
        <v>1379</v>
      </c>
    </row>
    <row r="55" spans="1:7" x14ac:dyDescent="0.2">
      <c r="A55" s="215" t="s">
        <v>2386</v>
      </c>
      <c r="B55" s="216">
        <v>117845</v>
      </c>
      <c r="C55" s="215" t="s">
        <v>536</v>
      </c>
      <c r="D55" s="215" t="s">
        <v>2387</v>
      </c>
      <c r="E55" s="216">
        <v>799</v>
      </c>
      <c r="F55" s="215">
        <v>1023</v>
      </c>
      <c r="G55" s="215" t="s">
        <v>1371</v>
      </c>
    </row>
    <row r="56" spans="1:7" x14ac:dyDescent="0.2">
      <c r="A56" s="215" t="s">
        <v>1405</v>
      </c>
      <c r="B56" s="216">
        <v>111573</v>
      </c>
      <c r="C56" s="215" t="s">
        <v>536</v>
      </c>
      <c r="D56" s="215" t="s">
        <v>1406</v>
      </c>
      <c r="E56" s="216">
        <v>712</v>
      </c>
      <c r="F56" s="215">
        <v>5025</v>
      </c>
      <c r="G56" s="215" t="s">
        <v>1349</v>
      </c>
    </row>
    <row r="57" spans="1:7" x14ac:dyDescent="0.2">
      <c r="A57" s="215" t="s">
        <v>2185</v>
      </c>
      <c r="B57" s="216">
        <v>110841</v>
      </c>
      <c r="C57" s="215" t="s">
        <v>536</v>
      </c>
      <c r="D57" s="215" t="s">
        <v>2186</v>
      </c>
      <c r="E57" s="216">
        <v>600</v>
      </c>
      <c r="F57" s="215">
        <v>5025</v>
      </c>
      <c r="G57" s="215" t="s">
        <v>1349</v>
      </c>
    </row>
    <row r="58" spans="1:7" x14ac:dyDescent="0.2">
      <c r="A58" s="215" t="s">
        <v>1849</v>
      </c>
      <c r="B58" s="216">
        <v>112438</v>
      </c>
      <c r="C58" s="215" t="s">
        <v>536</v>
      </c>
      <c r="D58" s="215" t="s">
        <v>1994</v>
      </c>
      <c r="E58" s="216">
        <v>400</v>
      </c>
      <c r="F58" s="215">
        <v>2003</v>
      </c>
      <c r="G58" s="215" t="s">
        <v>1715</v>
      </c>
    </row>
    <row r="59" spans="1:7" x14ac:dyDescent="0.2">
      <c r="A59" s="215" t="s">
        <v>1878</v>
      </c>
      <c r="B59" s="216">
        <v>115822</v>
      </c>
      <c r="C59" s="215" t="s">
        <v>536</v>
      </c>
      <c r="D59" s="215" t="s">
        <v>2385</v>
      </c>
      <c r="E59" s="216">
        <v>355</v>
      </c>
      <c r="F59" s="215">
        <v>1006</v>
      </c>
      <c r="G59" s="215" t="s">
        <v>1379</v>
      </c>
    </row>
    <row r="60" spans="1:7" x14ac:dyDescent="0.2">
      <c r="A60" s="215" t="s">
        <v>1990</v>
      </c>
      <c r="B60" s="216">
        <v>109474</v>
      </c>
      <c r="C60" s="215" t="s">
        <v>536</v>
      </c>
      <c r="D60" s="215" t="s">
        <v>1991</v>
      </c>
      <c r="E60" s="216">
        <v>350</v>
      </c>
      <c r="F60" s="215">
        <v>2007</v>
      </c>
      <c r="G60" s="215" t="s">
        <v>1385</v>
      </c>
    </row>
    <row r="61" spans="1:7" x14ac:dyDescent="0.2">
      <c r="A61" s="215" t="s">
        <v>1401</v>
      </c>
      <c r="B61" s="216">
        <v>111254</v>
      </c>
      <c r="C61" s="215" t="s">
        <v>536</v>
      </c>
      <c r="D61" s="215" t="s">
        <v>1402</v>
      </c>
      <c r="E61" s="216">
        <v>310</v>
      </c>
      <c r="F61" s="215">
        <v>1019</v>
      </c>
      <c r="G61" s="215" t="s">
        <v>1404</v>
      </c>
    </row>
    <row r="62" spans="1:7" x14ac:dyDescent="0.2">
      <c r="A62" s="215" t="s">
        <v>2841</v>
      </c>
      <c r="B62" s="216">
        <v>116687</v>
      </c>
      <c r="C62" s="215" t="s">
        <v>536</v>
      </c>
      <c r="D62" s="215" t="s">
        <v>2842</v>
      </c>
      <c r="E62" s="216">
        <v>289</v>
      </c>
      <c r="F62" s="215">
        <v>1006</v>
      </c>
      <c r="G62" s="215" t="s">
        <v>1379</v>
      </c>
    </row>
    <row r="63" spans="1:7" x14ac:dyDescent="0.2">
      <c r="A63" s="215" t="s">
        <v>3057</v>
      </c>
      <c r="B63" s="216">
        <v>112940</v>
      </c>
      <c r="C63" s="215" t="s">
        <v>536</v>
      </c>
      <c r="D63" s="215" t="s">
        <v>3058</v>
      </c>
      <c r="E63" s="216">
        <v>234</v>
      </c>
      <c r="F63" s="215">
        <v>1006</v>
      </c>
      <c r="G63" s="215" t="s">
        <v>1379</v>
      </c>
    </row>
    <row r="64" spans="1:7" x14ac:dyDescent="0.2">
      <c r="A64" s="215" t="s">
        <v>2388</v>
      </c>
      <c r="B64" s="216">
        <v>117675</v>
      </c>
      <c r="C64" s="215" t="s">
        <v>536</v>
      </c>
      <c r="D64" s="215" t="s">
        <v>2389</v>
      </c>
      <c r="E64" s="216">
        <v>143</v>
      </c>
      <c r="F64" s="215">
        <v>2017</v>
      </c>
      <c r="G64" s="215" t="s">
        <v>1341</v>
      </c>
    </row>
    <row r="65" spans="1:7" x14ac:dyDescent="0.2">
      <c r="A65" s="215" t="s">
        <v>3215</v>
      </c>
      <c r="B65" s="216">
        <v>118418</v>
      </c>
      <c r="C65" s="215" t="s">
        <v>536</v>
      </c>
      <c r="D65" s="215" t="s">
        <v>3216</v>
      </c>
      <c r="E65" s="216">
        <v>130</v>
      </c>
      <c r="F65" s="215">
        <v>4014</v>
      </c>
      <c r="G65" s="215" t="s">
        <v>3217</v>
      </c>
    </row>
    <row r="66" spans="1:7" x14ac:dyDescent="0.2">
      <c r="A66" s="215" t="s">
        <v>3218</v>
      </c>
      <c r="B66" s="216">
        <v>118056</v>
      </c>
      <c r="C66" s="215" t="s">
        <v>536</v>
      </c>
      <c r="D66" s="215" t="s">
        <v>3219</v>
      </c>
      <c r="E66" s="216">
        <v>105</v>
      </c>
      <c r="F66" s="215">
        <v>1023</v>
      </c>
      <c r="G66" s="215" t="s">
        <v>1371</v>
      </c>
    </row>
    <row r="67" spans="1:7" x14ac:dyDescent="0.2">
      <c r="A67" s="215" t="s">
        <v>2468</v>
      </c>
      <c r="B67" s="216">
        <v>116155</v>
      </c>
      <c r="C67" s="215" t="s">
        <v>536</v>
      </c>
      <c r="D67" s="215" t="s">
        <v>2950</v>
      </c>
      <c r="E67" s="216">
        <v>72</v>
      </c>
      <c r="F67" s="215">
        <v>1019</v>
      </c>
      <c r="G67" s="215" t="s">
        <v>1404</v>
      </c>
    </row>
    <row r="68" spans="1:7" x14ac:dyDescent="0.2">
      <c r="A68" s="215" t="s">
        <v>1681</v>
      </c>
      <c r="B68" s="216">
        <v>113253</v>
      </c>
      <c r="C68" s="215" t="s">
        <v>536</v>
      </c>
      <c r="D68" s="215" t="s">
        <v>1995</v>
      </c>
      <c r="E68" s="216">
        <v>25</v>
      </c>
      <c r="F68" s="215">
        <v>2008</v>
      </c>
      <c r="G68" s="215" t="s">
        <v>1347</v>
      </c>
    </row>
    <row r="69" spans="1:7" x14ac:dyDescent="0.2">
      <c r="A69" s="215" t="s">
        <v>1992</v>
      </c>
      <c r="B69" s="216">
        <v>112003</v>
      </c>
      <c r="C69" s="215" t="s">
        <v>536</v>
      </c>
      <c r="D69" s="215" t="s">
        <v>1993</v>
      </c>
      <c r="E69" s="216">
        <v>15</v>
      </c>
      <c r="F69" s="215">
        <v>1019</v>
      </c>
      <c r="G69" s="215" t="s">
        <v>1404</v>
      </c>
    </row>
    <row r="70" spans="1:7" x14ac:dyDescent="0.2">
      <c r="A70" s="215" t="s">
        <v>2513</v>
      </c>
      <c r="B70" s="216">
        <v>116102</v>
      </c>
      <c r="C70" s="215" t="s">
        <v>536</v>
      </c>
      <c r="D70" s="215" t="s">
        <v>3059</v>
      </c>
      <c r="E70" s="216">
        <v>5</v>
      </c>
      <c r="F70" s="215">
        <v>4019</v>
      </c>
      <c r="G70" s="215" t="s">
        <v>1398</v>
      </c>
    </row>
    <row r="71" spans="1:7" x14ac:dyDescent="0.2">
      <c r="A71" s="215" t="s">
        <v>2390</v>
      </c>
      <c r="B71" s="216">
        <v>117766</v>
      </c>
      <c r="C71" s="215" t="s">
        <v>536</v>
      </c>
      <c r="D71" s="215" t="s">
        <v>2391</v>
      </c>
      <c r="E71" s="216">
        <v>0</v>
      </c>
      <c r="F71" s="215">
        <v>2007</v>
      </c>
      <c r="G71" s="215" t="s">
        <v>1385</v>
      </c>
    </row>
    <row r="72" spans="1:7" x14ac:dyDescent="0.2">
      <c r="A72" s="215" t="s">
        <v>1409</v>
      </c>
      <c r="B72" s="216">
        <v>110792</v>
      </c>
      <c r="C72" s="215" t="s">
        <v>533</v>
      </c>
      <c r="D72" s="215" t="s">
        <v>1410</v>
      </c>
      <c r="E72" s="216">
        <v>3126</v>
      </c>
      <c r="F72" s="215">
        <v>1006</v>
      </c>
      <c r="G72" s="215" t="s">
        <v>1379</v>
      </c>
    </row>
    <row r="73" spans="1:7" x14ac:dyDescent="0.2">
      <c r="A73" s="215" t="s">
        <v>1415</v>
      </c>
      <c r="B73" s="216">
        <v>108306</v>
      </c>
      <c r="C73" s="215" t="s">
        <v>533</v>
      </c>
      <c r="D73" s="215" t="s">
        <v>1416</v>
      </c>
      <c r="E73" s="216">
        <v>2279</v>
      </c>
      <c r="F73" s="215">
        <v>1006</v>
      </c>
      <c r="G73" s="215" t="s">
        <v>1379</v>
      </c>
    </row>
    <row r="74" spans="1:7" x14ac:dyDescent="0.2">
      <c r="A74" s="215" t="s">
        <v>1445</v>
      </c>
      <c r="B74" s="216">
        <v>109655</v>
      </c>
      <c r="C74" s="215" t="s">
        <v>533</v>
      </c>
      <c r="D74" s="215" t="s">
        <v>1446</v>
      </c>
      <c r="E74" s="216">
        <v>2177</v>
      </c>
      <c r="F74" s="215">
        <v>1019</v>
      </c>
      <c r="G74" s="215" t="s">
        <v>1404</v>
      </c>
    </row>
    <row r="75" spans="1:7" x14ac:dyDescent="0.2">
      <c r="A75" s="215" t="s">
        <v>1427</v>
      </c>
      <c r="B75" s="216">
        <v>109895</v>
      </c>
      <c r="C75" s="215" t="s">
        <v>533</v>
      </c>
      <c r="D75" s="215" t="s">
        <v>1428</v>
      </c>
      <c r="E75" s="216">
        <v>1912</v>
      </c>
      <c r="F75" s="215">
        <v>3012</v>
      </c>
      <c r="G75" s="215" t="s">
        <v>1422</v>
      </c>
    </row>
    <row r="76" spans="1:7" x14ac:dyDescent="0.2">
      <c r="A76" s="215" t="s">
        <v>1411</v>
      </c>
      <c r="B76" s="216">
        <v>103397</v>
      </c>
      <c r="C76" s="215" t="s">
        <v>533</v>
      </c>
      <c r="D76" s="215" t="s">
        <v>1412</v>
      </c>
      <c r="E76" s="216">
        <v>1736</v>
      </c>
      <c r="F76" s="215">
        <v>5009</v>
      </c>
      <c r="G76" s="215" t="s">
        <v>1414</v>
      </c>
    </row>
    <row r="77" spans="1:7" x14ac:dyDescent="0.2">
      <c r="A77" s="215" t="s">
        <v>1432</v>
      </c>
      <c r="B77" s="216">
        <v>112806</v>
      </c>
      <c r="C77" s="215" t="s">
        <v>533</v>
      </c>
      <c r="D77" s="215" t="s">
        <v>1433</v>
      </c>
      <c r="E77" s="216">
        <v>1683</v>
      </c>
      <c r="F77" s="215">
        <v>5014</v>
      </c>
      <c r="G77" s="215" t="s">
        <v>1435</v>
      </c>
    </row>
    <row r="78" spans="1:7" x14ac:dyDescent="0.2">
      <c r="A78" s="215" t="s">
        <v>1423</v>
      </c>
      <c r="B78" s="216">
        <v>108725</v>
      </c>
      <c r="C78" s="215" t="s">
        <v>533</v>
      </c>
      <c r="D78" s="215" t="s">
        <v>1424</v>
      </c>
      <c r="E78" s="216">
        <v>1587</v>
      </c>
      <c r="F78" s="215">
        <v>3012</v>
      </c>
      <c r="G78" s="215" t="s">
        <v>1422</v>
      </c>
    </row>
    <row r="79" spans="1:7" x14ac:dyDescent="0.2">
      <c r="A79" s="215" t="s">
        <v>1407</v>
      </c>
      <c r="B79" s="216">
        <v>112016</v>
      </c>
      <c r="C79" s="215" t="s">
        <v>533</v>
      </c>
      <c r="D79" s="215" t="s">
        <v>1408</v>
      </c>
      <c r="E79" s="216">
        <v>1538</v>
      </c>
      <c r="F79" s="215">
        <v>1019</v>
      </c>
      <c r="G79" s="215" t="s">
        <v>1404</v>
      </c>
    </row>
    <row r="80" spans="1:7" x14ac:dyDescent="0.2">
      <c r="A80" s="215" t="s">
        <v>1417</v>
      </c>
      <c r="B80" s="216">
        <v>102439</v>
      </c>
      <c r="C80" s="215" t="s">
        <v>533</v>
      </c>
      <c r="D80" s="215" t="s">
        <v>1418</v>
      </c>
      <c r="E80" s="216">
        <v>1442</v>
      </c>
      <c r="F80" s="215">
        <v>1006</v>
      </c>
      <c r="G80" s="215" t="s">
        <v>1379</v>
      </c>
    </row>
    <row r="81" spans="1:7" x14ac:dyDescent="0.2">
      <c r="A81" s="215" t="s">
        <v>1447</v>
      </c>
      <c r="B81" s="216">
        <v>111636</v>
      </c>
      <c r="C81" s="215" t="s">
        <v>533</v>
      </c>
      <c r="D81" s="215" t="s">
        <v>1448</v>
      </c>
      <c r="E81" s="216">
        <v>1334</v>
      </c>
      <c r="F81" s="215">
        <v>1006</v>
      </c>
      <c r="G81" s="215" t="s">
        <v>1379</v>
      </c>
    </row>
    <row r="82" spans="1:7" x14ac:dyDescent="0.2">
      <c r="A82" s="215" t="s">
        <v>1449</v>
      </c>
      <c r="B82" s="216">
        <v>111005</v>
      </c>
      <c r="C82" s="215" t="s">
        <v>533</v>
      </c>
      <c r="D82" s="215" t="s">
        <v>1450</v>
      </c>
      <c r="E82" s="216">
        <v>1314</v>
      </c>
      <c r="F82" s="215">
        <v>3012</v>
      </c>
      <c r="G82" s="215" t="s">
        <v>1422</v>
      </c>
    </row>
    <row r="83" spans="1:7" x14ac:dyDescent="0.2">
      <c r="A83" s="215" t="s">
        <v>1436</v>
      </c>
      <c r="B83" s="216">
        <v>112811</v>
      </c>
      <c r="C83" s="215" t="s">
        <v>533</v>
      </c>
      <c r="D83" s="215" t="s">
        <v>1437</v>
      </c>
      <c r="E83" s="216">
        <v>1106</v>
      </c>
      <c r="F83" s="215">
        <v>1019</v>
      </c>
      <c r="G83" s="215" t="s">
        <v>1404</v>
      </c>
    </row>
    <row r="84" spans="1:7" x14ac:dyDescent="0.2">
      <c r="A84" s="215" t="s">
        <v>1438</v>
      </c>
      <c r="B84" s="216">
        <v>109928</v>
      </c>
      <c r="C84" s="215" t="s">
        <v>533</v>
      </c>
      <c r="D84" s="215" t="s">
        <v>1439</v>
      </c>
      <c r="E84" s="216">
        <v>985</v>
      </c>
      <c r="F84" s="215">
        <v>4008</v>
      </c>
      <c r="G84" s="215" t="s">
        <v>1441</v>
      </c>
    </row>
    <row r="85" spans="1:7" x14ac:dyDescent="0.2">
      <c r="A85" s="215" t="s">
        <v>1482</v>
      </c>
      <c r="B85" s="216">
        <v>114853</v>
      </c>
      <c r="C85" s="215" t="s">
        <v>533</v>
      </c>
      <c r="D85" s="215" t="s">
        <v>1827</v>
      </c>
      <c r="E85" s="216">
        <v>889</v>
      </c>
      <c r="F85" s="215">
        <v>1006</v>
      </c>
      <c r="G85" s="215" t="s">
        <v>1379</v>
      </c>
    </row>
    <row r="86" spans="1:7" x14ac:dyDescent="0.2">
      <c r="A86" s="215" t="s">
        <v>1459</v>
      </c>
      <c r="B86" s="216">
        <v>106547</v>
      </c>
      <c r="C86" s="215" t="s">
        <v>533</v>
      </c>
      <c r="D86" s="215" t="s">
        <v>1460</v>
      </c>
      <c r="E86" s="216">
        <v>858</v>
      </c>
      <c r="F86" s="215">
        <v>4021</v>
      </c>
      <c r="G86" s="215" t="s">
        <v>1462</v>
      </c>
    </row>
    <row r="87" spans="1:7" x14ac:dyDescent="0.2">
      <c r="A87" s="215" t="s">
        <v>1429</v>
      </c>
      <c r="B87" s="216">
        <v>111663</v>
      </c>
      <c r="C87" s="215" t="s">
        <v>533</v>
      </c>
      <c r="D87" s="215" t="s">
        <v>1430</v>
      </c>
      <c r="E87" s="216">
        <v>813</v>
      </c>
      <c r="F87" s="215">
        <v>1019</v>
      </c>
      <c r="G87" s="215" t="s">
        <v>1404</v>
      </c>
    </row>
    <row r="88" spans="1:7" x14ac:dyDescent="0.2">
      <c r="A88" s="215" t="s">
        <v>1442</v>
      </c>
      <c r="B88" s="216">
        <v>102006</v>
      </c>
      <c r="C88" s="215" t="s">
        <v>533</v>
      </c>
      <c r="D88" s="215" t="s">
        <v>1443</v>
      </c>
      <c r="E88" s="216">
        <v>752</v>
      </c>
      <c r="F88" s="215">
        <v>1021</v>
      </c>
      <c r="G88" s="215" t="s">
        <v>1023</v>
      </c>
    </row>
    <row r="89" spans="1:7" x14ac:dyDescent="0.2">
      <c r="A89" s="215" t="s">
        <v>1419</v>
      </c>
      <c r="B89" s="216">
        <v>110548</v>
      </c>
      <c r="C89" s="215" t="s">
        <v>533</v>
      </c>
      <c r="D89" s="215" t="s">
        <v>1420</v>
      </c>
      <c r="E89" s="216">
        <v>723</v>
      </c>
      <c r="F89" s="215">
        <v>3012</v>
      </c>
      <c r="G89" s="215" t="s">
        <v>1422</v>
      </c>
    </row>
    <row r="90" spans="1:7" x14ac:dyDescent="0.2">
      <c r="A90" s="215" t="s">
        <v>1455</v>
      </c>
      <c r="B90" s="216">
        <v>112006</v>
      </c>
      <c r="C90" s="215" t="s">
        <v>533</v>
      </c>
      <c r="D90" s="215" t="s">
        <v>1456</v>
      </c>
      <c r="E90" s="216">
        <v>716</v>
      </c>
      <c r="F90" s="215">
        <v>1019</v>
      </c>
      <c r="G90" s="215" t="s">
        <v>1404</v>
      </c>
    </row>
    <row r="91" spans="1:7" x14ac:dyDescent="0.2">
      <c r="A91" s="215" t="s">
        <v>1476</v>
      </c>
      <c r="B91" s="216">
        <v>111662</v>
      </c>
      <c r="C91" s="215" t="s">
        <v>533</v>
      </c>
      <c r="D91" s="215" t="s">
        <v>1477</v>
      </c>
      <c r="E91" s="216">
        <v>683</v>
      </c>
      <c r="F91" s="215">
        <v>1019</v>
      </c>
      <c r="G91" s="215" t="s">
        <v>1404</v>
      </c>
    </row>
    <row r="92" spans="1:7" x14ac:dyDescent="0.2">
      <c r="A92" s="215" t="s">
        <v>2189</v>
      </c>
      <c r="B92" s="216">
        <v>112948</v>
      </c>
      <c r="C92" s="215" t="s">
        <v>533</v>
      </c>
      <c r="D92" s="215" t="s">
        <v>2190</v>
      </c>
      <c r="E92" s="216">
        <v>660</v>
      </c>
      <c r="F92" s="215">
        <v>1019</v>
      </c>
      <c r="G92" s="215" t="s">
        <v>1404</v>
      </c>
    </row>
    <row r="93" spans="1:7" x14ac:dyDescent="0.2">
      <c r="A93" s="215" t="s">
        <v>1886</v>
      </c>
      <c r="B93" s="216">
        <v>113453</v>
      </c>
      <c r="C93" s="215" t="s">
        <v>533</v>
      </c>
      <c r="D93" s="215" t="s">
        <v>2393</v>
      </c>
      <c r="E93" s="216">
        <v>634</v>
      </c>
      <c r="F93" s="215">
        <v>1025</v>
      </c>
      <c r="G93" s="215" t="s">
        <v>1473</v>
      </c>
    </row>
    <row r="94" spans="1:7" x14ac:dyDescent="0.2">
      <c r="A94" s="215" t="s">
        <v>1685</v>
      </c>
      <c r="B94" s="216">
        <v>112819</v>
      </c>
      <c r="C94" s="215" t="s">
        <v>533</v>
      </c>
      <c r="D94" s="215" t="s">
        <v>2392</v>
      </c>
      <c r="E94" s="216">
        <v>620</v>
      </c>
      <c r="F94" s="215">
        <v>5018</v>
      </c>
      <c r="G94" s="215" t="s">
        <v>1525</v>
      </c>
    </row>
    <row r="95" spans="1:7" x14ac:dyDescent="0.2">
      <c r="A95" s="215" t="s">
        <v>1457</v>
      </c>
      <c r="B95" s="216">
        <v>113346</v>
      </c>
      <c r="C95" s="215" t="s">
        <v>533</v>
      </c>
      <c r="D95" s="215" t="s">
        <v>1458</v>
      </c>
      <c r="E95" s="216">
        <v>595</v>
      </c>
      <c r="F95" s="215">
        <v>1019</v>
      </c>
      <c r="G95" s="215" t="s">
        <v>1404</v>
      </c>
    </row>
    <row r="96" spans="1:7" x14ac:dyDescent="0.2">
      <c r="A96" s="215" t="s">
        <v>2269</v>
      </c>
      <c r="B96" s="216">
        <v>108481</v>
      </c>
      <c r="C96" s="215" t="s">
        <v>533</v>
      </c>
      <c r="D96" s="215" t="s">
        <v>2270</v>
      </c>
      <c r="E96" s="216">
        <v>589</v>
      </c>
      <c r="F96" s="215">
        <v>1006</v>
      </c>
      <c r="G96" s="215" t="s">
        <v>1379</v>
      </c>
    </row>
    <row r="97" spans="1:7" x14ac:dyDescent="0.2">
      <c r="A97" s="215" t="s">
        <v>1483</v>
      </c>
      <c r="B97" s="216">
        <v>114299</v>
      </c>
      <c r="C97" s="215" t="s">
        <v>533</v>
      </c>
      <c r="D97" s="215" t="s">
        <v>1484</v>
      </c>
      <c r="E97" s="216">
        <v>563</v>
      </c>
      <c r="F97" s="215">
        <v>1006</v>
      </c>
      <c r="G97" s="215" t="s">
        <v>1379</v>
      </c>
    </row>
    <row r="98" spans="1:7" x14ac:dyDescent="0.2">
      <c r="A98" s="215" t="s">
        <v>1463</v>
      </c>
      <c r="B98" s="216">
        <v>108238</v>
      </c>
      <c r="C98" s="215" t="s">
        <v>533</v>
      </c>
      <c r="D98" s="215" t="s">
        <v>2396</v>
      </c>
      <c r="E98" s="216">
        <v>540</v>
      </c>
      <c r="F98" s="215">
        <v>2008</v>
      </c>
      <c r="G98" s="215" t="s">
        <v>1347</v>
      </c>
    </row>
    <row r="99" spans="1:7" x14ac:dyDescent="0.2">
      <c r="A99" s="215" t="s">
        <v>1451</v>
      </c>
      <c r="B99" s="216">
        <v>100995</v>
      </c>
      <c r="C99" s="215" t="s">
        <v>533</v>
      </c>
      <c r="D99" s="215" t="s">
        <v>1452</v>
      </c>
      <c r="E99" s="216">
        <v>525</v>
      </c>
      <c r="F99" s="215">
        <v>5014</v>
      </c>
      <c r="G99" s="215" t="s">
        <v>1435</v>
      </c>
    </row>
    <row r="100" spans="1:7" x14ac:dyDescent="0.2">
      <c r="A100" s="215" t="s">
        <v>1884</v>
      </c>
      <c r="B100" s="216">
        <v>113347</v>
      </c>
      <c r="C100" s="215" t="s">
        <v>533</v>
      </c>
      <c r="D100" s="215" t="s">
        <v>1996</v>
      </c>
      <c r="E100" s="216">
        <v>478</v>
      </c>
      <c r="F100" s="215">
        <v>1019</v>
      </c>
      <c r="G100" s="215" t="s">
        <v>1404</v>
      </c>
    </row>
    <row r="101" spans="1:7" x14ac:dyDescent="0.2">
      <c r="A101" s="215" t="s">
        <v>2843</v>
      </c>
      <c r="B101" s="216">
        <v>118029</v>
      </c>
      <c r="C101" s="215" t="s">
        <v>533</v>
      </c>
      <c r="D101" s="215" t="s">
        <v>2844</v>
      </c>
      <c r="E101" s="216">
        <v>444</v>
      </c>
      <c r="F101" s="215">
        <v>3006</v>
      </c>
      <c r="G101" s="215" t="s">
        <v>1722</v>
      </c>
    </row>
    <row r="102" spans="1:7" x14ac:dyDescent="0.2">
      <c r="A102" s="215" t="s">
        <v>1890</v>
      </c>
      <c r="B102" s="216">
        <v>114875</v>
      </c>
      <c r="C102" s="215" t="s">
        <v>533</v>
      </c>
      <c r="D102" s="215" t="s">
        <v>2006</v>
      </c>
      <c r="E102" s="216">
        <v>422</v>
      </c>
      <c r="F102" s="215">
        <v>1019</v>
      </c>
      <c r="G102" s="215" t="s">
        <v>1404</v>
      </c>
    </row>
    <row r="103" spans="1:7" x14ac:dyDescent="0.2">
      <c r="A103" s="215" t="s">
        <v>2010</v>
      </c>
      <c r="B103" s="216">
        <v>116944</v>
      </c>
      <c r="C103" s="215" t="s">
        <v>533</v>
      </c>
      <c r="D103" s="215" t="s">
        <v>2011</v>
      </c>
      <c r="E103" s="216">
        <v>405</v>
      </c>
      <c r="F103" s="215">
        <v>1006</v>
      </c>
      <c r="G103" s="215" t="s">
        <v>1379</v>
      </c>
    </row>
    <row r="104" spans="1:7" x14ac:dyDescent="0.2">
      <c r="A104" s="215" t="s">
        <v>2397</v>
      </c>
      <c r="B104" s="216">
        <v>101406</v>
      </c>
      <c r="C104" s="215" t="s">
        <v>533</v>
      </c>
      <c r="D104" s="215" t="s">
        <v>2398</v>
      </c>
      <c r="E104" s="216">
        <v>401</v>
      </c>
      <c r="F104" s="215">
        <v>5014</v>
      </c>
      <c r="G104" s="215" t="s">
        <v>1435</v>
      </c>
    </row>
    <row r="105" spans="1:7" x14ac:dyDescent="0.2">
      <c r="A105" s="215" t="s">
        <v>1723</v>
      </c>
      <c r="B105" s="216">
        <v>114851</v>
      </c>
      <c r="C105" s="215" t="s">
        <v>533</v>
      </c>
      <c r="D105" s="215" t="s">
        <v>2271</v>
      </c>
      <c r="E105" s="216">
        <v>388</v>
      </c>
      <c r="F105" s="215">
        <v>1006</v>
      </c>
      <c r="G105" s="215" t="s">
        <v>1379</v>
      </c>
    </row>
    <row r="106" spans="1:7" x14ac:dyDescent="0.2">
      <c r="A106" s="215" t="s">
        <v>1661</v>
      </c>
      <c r="B106" s="216">
        <v>112857</v>
      </c>
      <c r="C106" s="215" t="s">
        <v>533</v>
      </c>
      <c r="D106" s="215" t="s">
        <v>1829</v>
      </c>
      <c r="E106" s="216">
        <v>331</v>
      </c>
      <c r="F106" s="215">
        <v>5014</v>
      </c>
      <c r="G106" s="215" t="s">
        <v>1435</v>
      </c>
    </row>
    <row r="107" spans="1:7" x14ac:dyDescent="0.2">
      <c r="A107" s="215" t="s">
        <v>1834</v>
      </c>
      <c r="B107" s="216">
        <v>112528</v>
      </c>
      <c r="C107" s="215" t="s">
        <v>533</v>
      </c>
      <c r="D107" s="215" t="s">
        <v>1835</v>
      </c>
      <c r="E107" s="216">
        <v>328</v>
      </c>
      <c r="F107" s="215">
        <v>3012</v>
      </c>
      <c r="G107" s="215" t="s">
        <v>1422</v>
      </c>
    </row>
    <row r="108" spans="1:7" x14ac:dyDescent="0.2">
      <c r="A108" s="215" t="s">
        <v>2394</v>
      </c>
      <c r="B108" s="216">
        <v>117825</v>
      </c>
      <c r="C108" s="215" t="s">
        <v>533</v>
      </c>
      <c r="D108" s="215" t="s">
        <v>2395</v>
      </c>
      <c r="E108" s="216">
        <v>324</v>
      </c>
      <c r="F108" s="215">
        <v>2008</v>
      </c>
      <c r="G108" s="215" t="s">
        <v>1347</v>
      </c>
    </row>
    <row r="109" spans="1:7" x14ac:dyDescent="0.2">
      <c r="A109" s="215" t="s">
        <v>1832</v>
      </c>
      <c r="B109" s="216">
        <v>115562</v>
      </c>
      <c r="C109" s="215" t="s">
        <v>533</v>
      </c>
      <c r="D109" s="215" t="s">
        <v>1833</v>
      </c>
      <c r="E109" s="216">
        <v>305</v>
      </c>
      <c r="F109" s="215">
        <v>1006</v>
      </c>
      <c r="G109" s="215" t="s">
        <v>1379</v>
      </c>
    </row>
    <row r="110" spans="1:7" x14ac:dyDescent="0.2">
      <c r="A110" s="215" t="s">
        <v>1653</v>
      </c>
      <c r="B110" s="216">
        <v>113538</v>
      </c>
      <c r="C110" s="215" t="s">
        <v>533</v>
      </c>
      <c r="D110" s="215" t="s">
        <v>1828</v>
      </c>
      <c r="E110" s="216">
        <v>286</v>
      </c>
      <c r="F110" s="215">
        <v>1019</v>
      </c>
      <c r="G110" s="215" t="s">
        <v>1404</v>
      </c>
    </row>
    <row r="111" spans="1:7" x14ac:dyDescent="0.2">
      <c r="A111" s="215" t="s">
        <v>1691</v>
      </c>
      <c r="B111" s="216">
        <v>116347</v>
      </c>
      <c r="C111" s="215" t="s">
        <v>533</v>
      </c>
      <c r="D111" s="215" t="s">
        <v>2851</v>
      </c>
      <c r="E111" s="216">
        <v>281</v>
      </c>
      <c r="F111" s="215">
        <v>3012</v>
      </c>
      <c r="G111" s="215" t="s">
        <v>1422</v>
      </c>
    </row>
    <row r="112" spans="1:7" x14ac:dyDescent="0.2">
      <c r="A112" s="215" t="s">
        <v>2074</v>
      </c>
      <c r="B112" s="216">
        <v>113526</v>
      </c>
      <c r="C112" s="215" t="s">
        <v>533</v>
      </c>
      <c r="D112" s="215" t="s">
        <v>2227</v>
      </c>
      <c r="E112" s="216">
        <v>278</v>
      </c>
      <c r="F112" s="215">
        <v>1019</v>
      </c>
      <c r="G112" s="215" t="s">
        <v>1404</v>
      </c>
    </row>
    <row r="113" spans="1:7" x14ac:dyDescent="0.2">
      <c r="A113" s="215" t="s">
        <v>2847</v>
      </c>
      <c r="B113" s="216">
        <v>104991</v>
      </c>
      <c r="C113" s="215" t="s">
        <v>533</v>
      </c>
      <c r="D113" s="215" t="s">
        <v>2848</v>
      </c>
      <c r="E113" s="216">
        <v>252</v>
      </c>
      <c r="F113" s="215">
        <v>1006</v>
      </c>
      <c r="G113" s="215" t="s">
        <v>1379</v>
      </c>
    </row>
    <row r="114" spans="1:7" x14ac:dyDescent="0.2">
      <c r="A114" s="215" t="s">
        <v>2272</v>
      </c>
      <c r="B114" s="216">
        <v>117627</v>
      </c>
      <c r="C114" s="215" t="s">
        <v>533</v>
      </c>
      <c r="D114" s="215" t="s">
        <v>2273</v>
      </c>
      <c r="E114" s="216">
        <v>250</v>
      </c>
      <c r="F114" s="215">
        <v>5018</v>
      </c>
      <c r="G114" s="215" t="s">
        <v>1525</v>
      </c>
    </row>
    <row r="115" spans="1:7" x14ac:dyDescent="0.2">
      <c r="A115" s="215" t="s">
        <v>3060</v>
      </c>
      <c r="B115" s="216">
        <v>118192</v>
      </c>
      <c r="C115" s="215" t="s">
        <v>533</v>
      </c>
      <c r="D115" s="215" t="s">
        <v>3061</v>
      </c>
      <c r="E115" s="216">
        <v>240</v>
      </c>
      <c r="F115" s="215">
        <v>3012</v>
      </c>
      <c r="G115" s="215" t="s">
        <v>1422</v>
      </c>
    </row>
    <row r="116" spans="1:7" x14ac:dyDescent="0.2">
      <c r="A116" s="215" t="s">
        <v>1830</v>
      </c>
      <c r="B116" s="216">
        <v>108282</v>
      </c>
      <c r="C116" s="215" t="s">
        <v>533</v>
      </c>
      <c r="D116" s="215" t="s">
        <v>1831</v>
      </c>
      <c r="E116" s="216">
        <v>238</v>
      </c>
      <c r="F116" s="215">
        <v>1019</v>
      </c>
      <c r="G116" s="215" t="s">
        <v>1404</v>
      </c>
    </row>
    <row r="117" spans="1:7" x14ac:dyDescent="0.2">
      <c r="A117" s="215" t="s">
        <v>2308</v>
      </c>
      <c r="B117" s="216">
        <v>114706</v>
      </c>
      <c r="C117" s="215" t="s">
        <v>533</v>
      </c>
      <c r="D117" s="215" t="s">
        <v>2954</v>
      </c>
      <c r="E117" s="216">
        <v>235</v>
      </c>
      <c r="F117" s="215">
        <v>5014</v>
      </c>
      <c r="G117" s="215" t="s">
        <v>1435</v>
      </c>
    </row>
    <row r="118" spans="1:7" x14ac:dyDescent="0.2">
      <c r="A118" s="215" t="s">
        <v>1474</v>
      </c>
      <c r="B118" s="216">
        <v>114740</v>
      </c>
      <c r="C118" s="215" t="s">
        <v>533</v>
      </c>
      <c r="D118" s="215" t="s">
        <v>1475</v>
      </c>
      <c r="E118" s="216">
        <v>210</v>
      </c>
      <c r="F118" s="215">
        <v>3012</v>
      </c>
      <c r="G118" s="215" t="s">
        <v>1422</v>
      </c>
    </row>
    <row r="119" spans="1:7" x14ac:dyDescent="0.2">
      <c r="A119" s="215" t="s">
        <v>1480</v>
      </c>
      <c r="B119" s="216">
        <v>101907</v>
      </c>
      <c r="C119" s="215" t="s">
        <v>533</v>
      </c>
      <c r="D119" s="215" t="s">
        <v>1481</v>
      </c>
      <c r="E119" s="216">
        <v>205</v>
      </c>
      <c r="F119" s="215">
        <v>1021</v>
      </c>
      <c r="G119" s="215" t="s">
        <v>1023</v>
      </c>
    </row>
    <row r="120" spans="1:7" x14ac:dyDescent="0.2">
      <c r="A120" s="215" t="s">
        <v>1464</v>
      </c>
      <c r="B120" s="216">
        <v>108748</v>
      </c>
      <c r="C120" s="215" t="s">
        <v>533</v>
      </c>
      <c r="D120" s="215" t="s">
        <v>1465</v>
      </c>
      <c r="E120" s="216">
        <v>205</v>
      </c>
      <c r="F120" s="215">
        <v>1023</v>
      </c>
      <c r="G120" s="215" t="s">
        <v>1371</v>
      </c>
    </row>
    <row r="121" spans="1:7" x14ac:dyDescent="0.2">
      <c r="A121" s="215" t="s">
        <v>1733</v>
      </c>
      <c r="B121" s="216">
        <v>101775</v>
      </c>
      <c r="C121" s="215" t="s">
        <v>533</v>
      </c>
      <c r="D121" s="215" t="s">
        <v>1734</v>
      </c>
      <c r="E121" s="216">
        <v>175</v>
      </c>
      <c r="F121" s="215">
        <v>1006</v>
      </c>
      <c r="G121" s="215" t="s">
        <v>1379</v>
      </c>
    </row>
    <row r="122" spans="1:7" x14ac:dyDescent="0.2">
      <c r="A122" s="215" t="s">
        <v>2002</v>
      </c>
      <c r="B122" s="216">
        <v>114427</v>
      </c>
      <c r="C122" s="215" t="s">
        <v>533</v>
      </c>
      <c r="D122" s="215" t="s">
        <v>2003</v>
      </c>
      <c r="E122" s="216">
        <v>158</v>
      </c>
      <c r="F122" s="215">
        <v>1021</v>
      </c>
      <c r="G122" s="215" t="s">
        <v>1023</v>
      </c>
    </row>
    <row r="123" spans="1:7" x14ac:dyDescent="0.2">
      <c r="A123" s="215" t="s">
        <v>2207</v>
      </c>
      <c r="B123" s="216">
        <v>114308</v>
      </c>
      <c r="C123" s="215" t="s">
        <v>533</v>
      </c>
      <c r="D123" s="215" t="s">
        <v>2951</v>
      </c>
      <c r="E123" s="216">
        <v>157</v>
      </c>
      <c r="F123" s="215">
        <v>1025</v>
      </c>
      <c r="G123" s="215" t="s">
        <v>1473</v>
      </c>
    </row>
    <row r="124" spans="1:7" x14ac:dyDescent="0.2">
      <c r="A124" s="215" t="s">
        <v>3062</v>
      </c>
      <c r="B124" s="216">
        <v>106670</v>
      </c>
      <c r="C124" s="215" t="s">
        <v>533</v>
      </c>
      <c r="D124" s="215" t="s">
        <v>3063</v>
      </c>
      <c r="E124" s="216">
        <v>152</v>
      </c>
      <c r="F124" s="215">
        <v>1019</v>
      </c>
      <c r="G124" s="215" t="s">
        <v>1404</v>
      </c>
    </row>
    <row r="125" spans="1:7" x14ac:dyDescent="0.2">
      <c r="A125" s="215" t="s">
        <v>3064</v>
      </c>
      <c r="B125" s="216">
        <v>108802</v>
      </c>
      <c r="C125" s="215" t="s">
        <v>533</v>
      </c>
      <c r="D125" s="215" t="s">
        <v>3065</v>
      </c>
      <c r="E125" s="216">
        <v>152</v>
      </c>
      <c r="F125" s="215">
        <v>1006</v>
      </c>
      <c r="G125" s="215" t="s">
        <v>1379</v>
      </c>
    </row>
    <row r="126" spans="1:7" x14ac:dyDescent="0.2">
      <c r="A126" s="215" t="s">
        <v>2948</v>
      </c>
      <c r="B126" s="216">
        <v>112406</v>
      </c>
      <c r="C126" s="215" t="s">
        <v>533</v>
      </c>
      <c r="D126" s="215" t="s">
        <v>3066</v>
      </c>
      <c r="E126" s="216">
        <v>152</v>
      </c>
      <c r="F126" s="215">
        <v>4021</v>
      </c>
      <c r="G126" s="215" t="s">
        <v>1462</v>
      </c>
    </row>
    <row r="127" spans="1:7" x14ac:dyDescent="0.2">
      <c r="A127" s="215" t="s">
        <v>2845</v>
      </c>
      <c r="B127" s="216">
        <v>117981</v>
      </c>
      <c r="C127" s="215" t="s">
        <v>533</v>
      </c>
      <c r="D127" s="215" t="s">
        <v>2846</v>
      </c>
      <c r="E127" s="216">
        <v>147</v>
      </c>
      <c r="F127" s="215">
        <v>5018</v>
      </c>
      <c r="G127" s="215" t="s">
        <v>1525</v>
      </c>
    </row>
    <row r="128" spans="1:7" x14ac:dyDescent="0.2">
      <c r="A128" s="215" t="s">
        <v>1998</v>
      </c>
      <c r="B128" s="216">
        <v>106548</v>
      </c>
      <c r="C128" s="215" t="s">
        <v>533</v>
      </c>
      <c r="D128" s="215" t="s">
        <v>1999</v>
      </c>
      <c r="E128" s="216">
        <v>144</v>
      </c>
      <c r="F128" s="215">
        <v>1021</v>
      </c>
      <c r="G128" s="215" t="s">
        <v>1023</v>
      </c>
    </row>
    <row r="129" spans="1:7" x14ac:dyDescent="0.2">
      <c r="A129" s="215" t="s">
        <v>2399</v>
      </c>
      <c r="B129" s="216">
        <v>116505</v>
      </c>
      <c r="C129" s="215" t="s">
        <v>533</v>
      </c>
      <c r="D129" s="215" t="s">
        <v>2400</v>
      </c>
      <c r="E129" s="216">
        <v>139</v>
      </c>
      <c r="F129" s="215">
        <v>1006</v>
      </c>
      <c r="G129" s="215" t="s">
        <v>1379</v>
      </c>
    </row>
    <row r="130" spans="1:7" x14ac:dyDescent="0.2">
      <c r="A130" s="215" t="s">
        <v>2007</v>
      </c>
      <c r="B130" s="216">
        <v>114953</v>
      </c>
      <c r="C130" s="215" t="s">
        <v>533</v>
      </c>
      <c r="D130" s="215" t="s">
        <v>2008</v>
      </c>
      <c r="E130" s="216">
        <v>133</v>
      </c>
      <c r="F130" s="215">
        <v>1006</v>
      </c>
      <c r="G130" s="215" t="s">
        <v>1379</v>
      </c>
    </row>
    <row r="131" spans="1:7" x14ac:dyDescent="0.2">
      <c r="A131" s="215" t="s">
        <v>2209</v>
      </c>
      <c r="B131" s="216">
        <v>114305</v>
      </c>
      <c r="C131" s="215" t="s">
        <v>533</v>
      </c>
      <c r="D131" s="215" t="s">
        <v>2952</v>
      </c>
      <c r="E131" s="216">
        <v>124</v>
      </c>
      <c r="F131" s="215">
        <v>1025</v>
      </c>
      <c r="G131" s="215" t="s">
        <v>1473</v>
      </c>
    </row>
    <row r="132" spans="1:7" x14ac:dyDescent="0.2">
      <c r="A132" s="215" t="s">
        <v>2004</v>
      </c>
      <c r="B132" s="216">
        <v>114855</v>
      </c>
      <c r="C132" s="215" t="s">
        <v>533</v>
      </c>
      <c r="D132" s="215" t="s">
        <v>2005</v>
      </c>
      <c r="E132" s="216">
        <v>124</v>
      </c>
      <c r="F132" s="215">
        <v>1006</v>
      </c>
      <c r="G132" s="215" t="s">
        <v>1379</v>
      </c>
    </row>
    <row r="133" spans="1:7" x14ac:dyDescent="0.2">
      <c r="A133" s="215" t="s">
        <v>1881</v>
      </c>
      <c r="B133" s="216">
        <v>115927</v>
      </c>
      <c r="C133" s="215" t="s">
        <v>533</v>
      </c>
      <c r="D133" s="215" t="s">
        <v>2191</v>
      </c>
      <c r="E133" s="216">
        <v>114</v>
      </c>
      <c r="F133" s="215">
        <v>1021</v>
      </c>
      <c r="G133" s="215" t="s">
        <v>1023</v>
      </c>
    </row>
    <row r="134" spans="1:7" x14ac:dyDescent="0.2">
      <c r="A134" s="215" t="s">
        <v>2000</v>
      </c>
      <c r="B134" s="216">
        <v>111459</v>
      </c>
      <c r="C134" s="215" t="s">
        <v>533</v>
      </c>
      <c r="D134" s="215" t="s">
        <v>2001</v>
      </c>
      <c r="E134" s="216">
        <v>113</v>
      </c>
      <c r="F134" s="215">
        <v>1019</v>
      </c>
      <c r="G134" s="215" t="s">
        <v>1404</v>
      </c>
    </row>
    <row r="135" spans="1:7" x14ac:dyDescent="0.2">
      <c r="A135" s="215" t="s">
        <v>2076</v>
      </c>
      <c r="B135" s="216">
        <v>114304</v>
      </c>
      <c r="C135" s="215" t="s">
        <v>533</v>
      </c>
      <c r="D135" s="215" t="s">
        <v>2953</v>
      </c>
      <c r="E135" s="216">
        <v>107</v>
      </c>
      <c r="F135" s="215">
        <v>1025</v>
      </c>
      <c r="G135" s="215" t="s">
        <v>1473</v>
      </c>
    </row>
    <row r="136" spans="1:7" x14ac:dyDescent="0.2">
      <c r="A136" s="215" t="s">
        <v>2187</v>
      </c>
      <c r="B136" s="216">
        <v>102383</v>
      </c>
      <c r="C136" s="215" t="s">
        <v>533</v>
      </c>
      <c r="D136" s="215" t="s">
        <v>2188</v>
      </c>
      <c r="E136" s="216">
        <v>20</v>
      </c>
      <c r="F136" s="215">
        <v>1021</v>
      </c>
      <c r="G136" s="215" t="s">
        <v>1023</v>
      </c>
    </row>
    <row r="137" spans="1:7" x14ac:dyDescent="0.2">
      <c r="A137" s="215" t="s">
        <v>1471</v>
      </c>
      <c r="B137" s="216">
        <v>111709</v>
      </c>
      <c r="C137" s="215" t="s">
        <v>533</v>
      </c>
      <c r="D137" s="215" t="s">
        <v>1472</v>
      </c>
      <c r="E137" s="216">
        <v>15</v>
      </c>
      <c r="F137" s="215">
        <v>1006</v>
      </c>
      <c r="G137" s="215" t="s">
        <v>1379</v>
      </c>
    </row>
    <row r="138" spans="1:7" x14ac:dyDescent="0.2">
      <c r="A138" s="215" t="s">
        <v>2967</v>
      </c>
      <c r="B138" s="216">
        <v>116937</v>
      </c>
      <c r="C138" s="215" t="s">
        <v>533</v>
      </c>
      <c r="D138" s="215" t="s">
        <v>2968</v>
      </c>
      <c r="E138" s="216">
        <v>15</v>
      </c>
      <c r="F138" s="215">
        <v>1006</v>
      </c>
      <c r="G138" s="215" t="s">
        <v>1379</v>
      </c>
    </row>
    <row r="139" spans="1:7" x14ac:dyDescent="0.2">
      <c r="A139" s="215" t="s">
        <v>2479</v>
      </c>
      <c r="B139" s="216">
        <v>117573</v>
      </c>
      <c r="C139" s="215" t="s">
        <v>533</v>
      </c>
      <c r="D139" s="215" t="s">
        <v>2863</v>
      </c>
      <c r="E139" s="216">
        <v>15</v>
      </c>
      <c r="F139" s="215">
        <v>5001</v>
      </c>
      <c r="G139" s="215" t="s">
        <v>1537</v>
      </c>
    </row>
    <row r="140" spans="1:7" x14ac:dyDescent="0.2">
      <c r="A140" s="215" t="s">
        <v>2849</v>
      </c>
      <c r="B140" s="216">
        <v>113316</v>
      </c>
      <c r="C140" s="215" t="s">
        <v>533</v>
      </c>
      <c r="D140" s="215" t="s">
        <v>2850</v>
      </c>
      <c r="E140" s="216">
        <v>10</v>
      </c>
      <c r="F140" s="215">
        <v>4015</v>
      </c>
      <c r="G140" s="215" t="s">
        <v>2226</v>
      </c>
    </row>
    <row r="141" spans="1:7" x14ac:dyDescent="0.2">
      <c r="A141" s="215" t="s">
        <v>2960</v>
      </c>
      <c r="B141" s="216">
        <v>114423</v>
      </c>
      <c r="C141" s="215" t="s">
        <v>533</v>
      </c>
      <c r="D141" s="215" t="s">
        <v>2961</v>
      </c>
      <c r="E141" s="216">
        <v>10</v>
      </c>
      <c r="F141" s="215">
        <v>1005</v>
      </c>
      <c r="G141" s="215" t="s">
        <v>1621</v>
      </c>
    </row>
    <row r="142" spans="1:7" x14ac:dyDescent="0.2">
      <c r="A142" s="215" t="s">
        <v>3067</v>
      </c>
      <c r="B142" s="216">
        <v>100482</v>
      </c>
      <c r="C142" s="215" t="s">
        <v>533</v>
      </c>
      <c r="D142" s="215" t="s">
        <v>3068</v>
      </c>
      <c r="E142" s="216">
        <v>5</v>
      </c>
      <c r="F142" s="215">
        <v>5018</v>
      </c>
      <c r="G142" s="215" t="s">
        <v>1525</v>
      </c>
    </row>
    <row r="143" spans="1:7" x14ac:dyDescent="0.2">
      <c r="A143" s="215" t="s">
        <v>3069</v>
      </c>
      <c r="B143" s="216">
        <v>101526</v>
      </c>
      <c r="C143" s="215" t="s">
        <v>533</v>
      </c>
      <c r="D143" s="215" t="s">
        <v>3070</v>
      </c>
      <c r="E143" s="216">
        <v>5</v>
      </c>
      <c r="F143" s="215">
        <v>2012</v>
      </c>
      <c r="G143" s="215" t="s">
        <v>1343</v>
      </c>
    </row>
    <row r="144" spans="1:7" x14ac:dyDescent="0.2">
      <c r="A144" s="215" t="s">
        <v>3071</v>
      </c>
      <c r="B144" s="216">
        <v>104796</v>
      </c>
      <c r="C144" s="215" t="s">
        <v>533</v>
      </c>
      <c r="D144" s="215" t="s">
        <v>3072</v>
      </c>
      <c r="E144" s="216">
        <v>5</v>
      </c>
      <c r="F144" s="215">
        <v>5014</v>
      </c>
      <c r="G144" s="215" t="s">
        <v>1435</v>
      </c>
    </row>
    <row r="145" spans="1:7" x14ac:dyDescent="0.2">
      <c r="A145" s="215" t="s">
        <v>1389</v>
      </c>
      <c r="B145" s="216">
        <v>105853</v>
      </c>
      <c r="C145" s="215" t="s">
        <v>533</v>
      </c>
      <c r="D145" s="215" t="s">
        <v>3073</v>
      </c>
      <c r="E145" s="216">
        <v>5</v>
      </c>
      <c r="F145" s="215">
        <v>1006</v>
      </c>
      <c r="G145" s="215" t="s">
        <v>1379</v>
      </c>
    </row>
    <row r="146" spans="1:7" x14ac:dyDescent="0.2">
      <c r="A146" s="215" t="s">
        <v>1714</v>
      </c>
      <c r="B146" s="216">
        <v>106373</v>
      </c>
      <c r="C146" s="215" t="s">
        <v>533</v>
      </c>
      <c r="D146" s="215" t="s">
        <v>2852</v>
      </c>
      <c r="E146" s="216">
        <v>5</v>
      </c>
      <c r="F146" s="215">
        <v>2003</v>
      </c>
      <c r="G146" s="215" t="s">
        <v>1715</v>
      </c>
    </row>
    <row r="147" spans="1:7" x14ac:dyDescent="0.2">
      <c r="A147" s="215" t="s">
        <v>2853</v>
      </c>
      <c r="B147" s="216">
        <v>106916</v>
      </c>
      <c r="C147" s="215" t="s">
        <v>533</v>
      </c>
      <c r="D147" s="215" t="s">
        <v>2854</v>
      </c>
      <c r="E147" s="216">
        <v>5</v>
      </c>
      <c r="F147" s="215">
        <v>1006</v>
      </c>
      <c r="G147" s="215" t="s">
        <v>1379</v>
      </c>
    </row>
    <row r="148" spans="1:7" x14ac:dyDescent="0.2">
      <c r="A148" s="215" t="s">
        <v>2855</v>
      </c>
      <c r="B148" s="216">
        <v>107182</v>
      </c>
      <c r="C148" s="215" t="s">
        <v>533</v>
      </c>
      <c r="D148" s="215" t="s">
        <v>2856</v>
      </c>
      <c r="E148" s="216">
        <v>5</v>
      </c>
      <c r="F148" s="215">
        <v>2004</v>
      </c>
      <c r="G148" s="215" t="s">
        <v>1569</v>
      </c>
    </row>
    <row r="149" spans="1:7" x14ac:dyDescent="0.2">
      <c r="A149" s="215" t="s">
        <v>2276</v>
      </c>
      <c r="B149" s="216">
        <v>109369</v>
      </c>
      <c r="C149" s="215" t="s">
        <v>533</v>
      </c>
      <c r="D149" s="215" t="s">
        <v>2277</v>
      </c>
      <c r="E149" s="216">
        <v>5</v>
      </c>
      <c r="F149" s="215">
        <v>3006</v>
      </c>
      <c r="G149" s="215" t="s">
        <v>1722</v>
      </c>
    </row>
    <row r="150" spans="1:7" x14ac:dyDescent="0.2">
      <c r="A150" s="215" t="s">
        <v>1466</v>
      </c>
      <c r="B150" s="216">
        <v>109702</v>
      </c>
      <c r="C150" s="215" t="s">
        <v>533</v>
      </c>
      <c r="D150" s="215" t="s">
        <v>1467</v>
      </c>
      <c r="E150" s="216">
        <v>5</v>
      </c>
      <c r="F150" s="215">
        <v>4021</v>
      </c>
      <c r="G150" s="215" t="s">
        <v>1462</v>
      </c>
    </row>
    <row r="151" spans="1:7" x14ac:dyDescent="0.2">
      <c r="A151" s="215" t="s">
        <v>1892</v>
      </c>
      <c r="B151" s="216">
        <v>110946</v>
      </c>
      <c r="C151" s="215" t="s">
        <v>533</v>
      </c>
      <c r="D151" s="215" t="s">
        <v>2955</v>
      </c>
      <c r="E151" s="216">
        <v>5</v>
      </c>
      <c r="F151" s="215">
        <v>4022</v>
      </c>
      <c r="G151" s="215" t="s">
        <v>1627</v>
      </c>
    </row>
    <row r="152" spans="1:7" x14ac:dyDescent="0.2">
      <c r="A152" s="215" t="s">
        <v>2857</v>
      </c>
      <c r="B152" s="216">
        <v>111429</v>
      </c>
      <c r="C152" s="215" t="s">
        <v>533</v>
      </c>
      <c r="D152" s="215" t="s">
        <v>2858</v>
      </c>
      <c r="E152" s="216">
        <v>5</v>
      </c>
      <c r="F152" s="215">
        <v>3007</v>
      </c>
      <c r="G152" s="215" t="s">
        <v>1591</v>
      </c>
    </row>
    <row r="153" spans="1:7" x14ac:dyDescent="0.2">
      <c r="A153" s="215" t="s">
        <v>2278</v>
      </c>
      <c r="B153" s="216">
        <v>111516</v>
      </c>
      <c r="C153" s="215" t="s">
        <v>533</v>
      </c>
      <c r="D153" s="215" t="s">
        <v>2279</v>
      </c>
      <c r="E153" s="216">
        <v>5</v>
      </c>
      <c r="F153" s="215">
        <v>1006</v>
      </c>
      <c r="G153" s="215" t="s">
        <v>1379</v>
      </c>
    </row>
    <row r="154" spans="1:7" x14ac:dyDescent="0.2">
      <c r="A154" s="215" t="s">
        <v>2956</v>
      </c>
      <c r="B154" s="216">
        <v>112386</v>
      </c>
      <c r="C154" s="215" t="s">
        <v>533</v>
      </c>
      <c r="D154" s="215" t="s">
        <v>2957</v>
      </c>
      <c r="E154" s="216">
        <v>5</v>
      </c>
      <c r="F154" s="215">
        <v>3012</v>
      </c>
      <c r="G154" s="215" t="s">
        <v>1422</v>
      </c>
    </row>
    <row r="155" spans="1:7" x14ac:dyDescent="0.2">
      <c r="A155" s="215" t="s">
        <v>2859</v>
      </c>
      <c r="B155" s="216">
        <v>112558</v>
      </c>
      <c r="C155" s="215" t="s">
        <v>533</v>
      </c>
      <c r="D155" s="215" t="s">
        <v>2860</v>
      </c>
      <c r="E155" s="216">
        <v>5</v>
      </c>
      <c r="F155" s="215">
        <v>3007</v>
      </c>
      <c r="G155" s="215" t="s">
        <v>1591</v>
      </c>
    </row>
    <row r="156" spans="1:7" x14ac:dyDescent="0.2">
      <c r="A156" s="215" t="s">
        <v>3074</v>
      </c>
      <c r="B156" s="216">
        <v>112714</v>
      </c>
      <c r="C156" s="215" t="s">
        <v>533</v>
      </c>
      <c r="D156" s="215" t="s">
        <v>3075</v>
      </c>
      <c r="E156" s="216">
        <v>5</v>
      </c>
      <c r="F156" s="215">
        <v>5012</v>
      </c>
      <c r="G156" s="215" t="s">
        <v>3076</v>
      </c>
    </row>
    <row r="157" spans="1:7" x14ac:dyDescent="0.2">
      <c r="A157" s="215" t="s">
        <v>2958</v>
      </c>
      <c r="B157" s="216">
        <v>112727</v>
      </c>
      <c r="C157" s="215" t="s">
        <v>533</v>
      </c>
      <c r="D157" s="215" t="s">
        <v>2959</v>
      </c>
      <c r="E157" s="216">
        <v>5</v>
      </c>
      <c r="F157" s="215">
        <v>4022</v>
      </c>
      <c r="G157" s="215" t="s">
        <v>1627</v>
      </c>
    </row>
    <row r="158" spans="1:7" x14ac:dyDescent="0.2">
      <c r="A158" s="215" t="s">
        <v>3077</v>
      </c>
      <c r="B158" s="216">
        <v>113086</v>
      </c>
      <c r="C158" s="215" t="s">
        <v>533</v>
      </c>
      <c r="D158" s="215" t="s">
        <v>3078</v>
      </c>
      <c r="E158" s="216">
        <v>5</v>
      </c>
      <c r="F158" s="215">
        <v>4017</v>
      </c>
      <c r="G158" s="215" t="s">
        <v>3079</v>
      </c>
    </row>
    <row r="159" spans="1:7" x14ac:dyDescent="0.2">
      <c r="A159" s="215" t="s">
        <v>1688</v>
      </c>
      <c r="B159" s="216">
        <v>114192</v>
      </c>
      <c r="C159" s="215" t="s">
        <v>533</v>
      </c>
      <c r="D159" s="215" t="s">
        <v>2228</v>
      </c>
      <c r="E159" s="216">
        <v>5</v>
      </c>
      <c r="F159" s="215">
        <v>4008</v>
      </c>
      <c r="G159" s="215" t="s">
        <v>1441</v>
      </c>
    </row>
    <row r="160" spans="1:7" x14ac:dyDescent="0.2">
      <c r="A160" s="215" t="s">
        <v>2962</v>
      </c>
      <c r="B160" s="216">
        <v>114690</v>
      </c>
      <c r="C160" s="215" t="s">
        <v>533</v>
      </c>
      <c r="D160" s="215" t="s">
        <v>2963</v>
      </c>
      <c r="E160" s="216">
        <v>5</v>
      </c>
      <c r="F160" s="215">
        <v>5014</v>
      </c>
      <c r="G160" s="215" t="s">
        <v>1435</v>
      </c>
    </row>
    <row r="161" spans="1:7" x14ac:dyDescent="0.2">
      <c r="A161" s="215" t="s">
        <v>2310</v>
      </c>
      <c r="B161" s="216">
        <v>114872</v>
      </c>
      <c r="C161" s="215" t="s">
        <v>533</v>
      </c>
      <c r="D161" s="215" t="s">
        <v>3080</v>
      </c>
      <c r="E161" s="216">
        <v>5</v>
      </c>
      <c r="F161" s="215">
        <v>1019</v>
      </c>
      <c r="G161" s="215" t="s">
        <v>1404</v>
      </c>
    </row>
    <row r="162" spans="1:7" x14ac:dyDescent="0.2">
      <c r="A162" s="215" t="s">
        <v>2473</v>
      </c>
      <c r="B162" s="216">
        <v>115722</v>
      </c>
      <c r="C162" s="215" t="s">
        <v>533</v>
      </c>
      <c r="D162" s="215" t="s">
        <v>2964</v>
      </c>
      <c r="E162" s="216">
        <v>5</v>
      </c>
      <c r="F162" s="215">
        <v>1021</v>
      </c>
      <c r="G162" s="215" t="s">
        <v>1023</v>
      </c>
    </row>
    <row r="163" spans="1:7" x14ac:dyDescent="0.2">
      <c r="A163" s="215" t="s">
        <v>2965</v>
      </c>
      <c r="B163" s="216">
        <v>116158</v>
      </c>
      <c r="C163" s="215" t="s">
        <v>533</v>
      </c>
      <c r="D163" s="215" t="s">
        <v>2966</v>
      </c>
      <c r="E163" s="216">
        <v>5</v>
      </c>
      <c r="F163" s="215">
        <v>1019</v>
      </c>
      <c r="G163" s="215" t="s">
        <v>1404</v>
      </c>
    </row>
    <row r="164" spans="1:7" x14ac:dyDescent="0.2">
      <c r="A164" s="215" t="s">
        <v>2861</v>
      </c>
      <c r="B164" s="216">
        <v>116435</v>
      </c>
      <c r="C164" s="215" t="s">
        <v>533</v>
      </c>
      <c r="D164" s="215" t="s">
        <v>2862</v>
      </c>
      <c r="E164" s="216">
        <v>5</v>
      </c>
      <c r="F164" s="215">
        <v>3007</v>
      </c>
      <c r="G164" s="215" t="s">
        <v>1591</v>
      </c>
    </row>
    <row r="165" spans="1:7" x14ac:dyDescent="0.2">
      <c r="A165" s="215" t="s">
        <v>3081</v>
      </c>
      <c r="B165" s="216">
        <v>117047</v>
      </c>
      <c r="C165" s="215" t="s">
        <v>533</v>
      </c>
      <c r="D165" s="215" t="s">
        <v>3082</v>
      </c>
      <c r="E165" s="216">
        <v>5</v>
      </c>
      <c r="F165" s="215">
        <v>4017</v>
      </c>
      <c r="G165" s="215" t="s">
        <v>3079</v>
      </c>
    </row>
    <row r="166" spans="1:7" x14ac:dyDescent="0.2">
      <c r="A166" s="215" t="s">
        <v>2969</v>
      </c>
      <c r="B166" s="216">
        <v>117585</v>
      </c>
      <c r="C166" s="215" t="s">
        <v>533</v>
      </c>
      <c r="D166" s="215" t="s">
        <v>2970</v>
      </c>
      <c r="E166" s="216">
        <v>5</v>
      </c>
      <c r="F166" s="215">
        <v>4022</v>
      </c>
      <c r="G166" s="215" t="s">
        <v>1627</v>
      </c>
    </row>
    <row r="167" spans="1:7" x14ac:dyDescent="0.2">
      <c r="A167" s="215" t="s">
        <v>2971</v>
      </c>
      <c r="B167" s="216">
        <v>117784</v>
      </c>
      <c r="C167" s="215" t="s">
        <v>533</v>
      </c>
      <c r="D167" s="215" t="s">
        <v>2972</v>
      </c>
      <c r="E167" s="216">
        <v>5</v>
      </c>
      <c r="F167" s="215">
        <v>3006</v>
      </c>
      <c r="G167" s="215" t="s">
        <v>1722</v>
      </c>
    </row>
    <row r="168" spans="1:7" x14ac:dyDescent="0.2">
      <c r="A168" s="215" t="s">
        <v>2783</v>
      </c>
      <c r="B168" s="216">
        <v>117965</v>
      </c>
      <c r="C168" s="215" t="s">
        <v>533</v>
      </c>
      <c r="D168" s="215" t="s">
        <v>2973</v>
      </c>
      <c r="E168" s="216">
        <v>5</v>
      </c>
      <c r="F168" s="215">
        <v>4021</v>
      </c>
      <c r="G168" s="215" t="s">
        <v>1462</v>
      </c>
    </row>
    <row r="169" spans="1:7" x14ac:dyDescent="0.2">
      <c r="A169" s="215" t="s">
        <v>3083</v>
      </c>
      <c r="B169" s="216">
        <v>118115</v>
      </c>
      <c r="C169" s="215" t="s">
        <v>533</v>
      </c>
      <c r="D169" s="215" t="s">
        <v>3084</v>
      </c>
      <c r="E169" s="216">
        <v>5</v>
      </c>
      <c r="F169" s="215">
        <v>1006</v>
      </c>
      <c r="G169" s="215" t="s">
        <v>1379</v>
      </c>
    </row>
    <row r="170" spans="1:7" x14ac:dyDescent="0.2">
      <c r="A170" s="215" t="s">
        <v>2274</v>
      </c>
      <c r="B170" s="216">
        <v>101998</v>
      </c>
      <c r="C170" s="215" t="s">
        <v>533</v>
      </c>
      <c r="D170" s="215" t="s">
        <v>2275</v>
      </c>
      <c r="E170" s="216">
        <v>0</v>
      </c>
      <c r="F170" s="215">
        <v>1021</v>
      </c>
      <c r="G170" s="215" t="s">
        <v>1023</v>
      </c>
    </row>
    <row r="171" spans="1:7" x14ac:dyDescent="0.2">
      <c r="A171" s="215" t="s">
        <v>2401</v>
      </c>
      <c r="B171" s="216">
        <v>108669</v>
      </c>
      <c r="C171" s="215" t="s">
        <v>533</v>
      </c>
      <c r="D171" s="215" t="s">
        <v>2402</v>
      </c>
      <c r="E171" s="216">
        <v>0</v>
      </c>
      <c r="F171" s="215">
        <v>2007</v>
      </c>
      <c r="G171" s="215" t="s">
        <v>1385</v>
      </c>
    </row>
    <row r="172" spans="1:7" x14ac:dyDescent="0.2">
      <c r="A172" s="215" t="s">
        <v>2403</v>
      </c>
      <c r="B172" s="216">
        <v>110726</v>
      </c>
      <c r="C172" s="215" t="s">
        <v>533</v>
      </c>
      <c r="D172" s="215" t="s">
        <v>2404</v>
      </c>
      <c r="E172" s="216">
        <v>0</v>
      </c>
      <c r="F172" s="215">
        <v>5001</v>
      </c>
      <c r="G172" s="215" t="s">
        <v>1537</v>
      </c>
    </row>
    <row r="173" spans="1:7" x14ac:dyDescent="0.2">
      <c r="A173" s="215" t="s">
        <v>2405</v>
      </c>
      <c r="B173" s="216">
        <v>110849</v>
      </c>
      <c r="C173" s="215" t="s">
        <v>533</v>
      </c>
      <c r="D173" s="215" t="s">
        <v>2406</v>
      </c>
      <c r="E173" s="216">
        <v>0</v>
      </c>
      <c r="F173" s="215">
        <v>3008</v>
      </c>
      <c r="G173" s="215" t="s">
        <v>1470</v>
      </c>
    </row>
    <row r="174" spans="1:7" x14ac:dyDescent="0.2">
      <c r="A174" s="215" t="s">
        <v>2407</v>
      </c>
      <c r="B174" s="216">
        <v>116144</v>
      </c>
      <c r="C174" s="215" t="s">
        <v>533</v>
      </c>
      <c r="D174" s="215" t="s">
        <v>2408</v>
      </c>
      <c r="E174" s="216">
        <v>0</v>
      </c>
      <c r="F174" s="215">
        <v>1019</v>
      </c>
      <c r="G174" s="215" t="s">
        <v>1404</v>
      </c>
    </row>
    <row r="175" spans="1:7" x14ac:dyDescent="0.2">
      <c r="A175" s="215" t="s">
        <v>2409</v>
      </c>
      <c r="B175" s="216">
        <v>117158</v>
      </c>
      <c r="C175" s="215" t="s">
        <v>533</v>
      </c>
      <c r="D175" s="215" t="s">
        <v>2410</v>
      </c>
      <c r="E175" s="216">
        <v>0</v>
      </c>
      <c r="F175" s="215">
        <v>3012</v>
      </c>
      <c r="G175" s="215" t="s">
        <v>1422</v>
      </c>
    </row>
    <row r="176" spans="1:7" x14ac:dyDescent="0.2">
      <c r="A176" s="215" t="s">
        <v>2411</v>
      </c>
      <c r="B176" s="216">
        <v>117728</v>
      </c>
      <c r="C176" s="215" t="s">
        <v>533</v>
      </c>
      <c r="D176" s="215" t="s">
        <v>2412</v>
      </c>
      <c r="E176" s="216">
        <v>0</v>
      </c>
      <c r="F176" s="215">
        <v>5001</v>
      </c>
      <c r="G176" s="215" t="s">
        <v>1537</v>
      </c>
    </row>
    <row r="177" spans="1:7" x14ac:dyDescent="0.2">
      <c r="A177" s="215" t="s">
        <v>1485</v>
      </c>
      <c r="B177" s="216">
        <v>110067</v>
      </c>
      <c r="C177" s="215" t="s">
        <v>531</v>
      </c>
      <c r="D177" s="215" t="s">
        <v>1486</v>
      </c>
      <c r="E177" s="216">
        <v>3339</v>
      </c>
      <c r="F177" s="215">
        <v>1006</v>
      </c>
      <c r="G177" s="215" t="s">
        <v>1379</v>
      </c>
    </row>
    <row r="178" spans="1:7" x14ac:dyDescent="0.2">
      <c r="A178" s="215" t="s">
        <v>1725</v>
      </c>
      <c r="B178" s="216">
        <v>112831</v>
      </c>
      <c r="C178" s="215" t="s">
        <v>531</v>
      </c>
      <c r="D178" s="215" t="s">
        <v>2192</v>
      </c>
      <c r="E178" s="216">
        <v>836</v>
      </c>
      <c r="F178" s="215">
        <v>1006</v>
      </c>
      <c r="G178" s="215" t="s">
        <v>1379</v>
      </c>
    </row>
    <row r="179" spans="1:7" x14ac:dyDescent="0.2">
      <c r="A179" s="215" t="s">
        <v>2229</v>
      </c>
      <c r="B179" s="216">
        <v>108237</v>
      </c>
      <c r="C179" s="215" t="s">
        <v>531</v>
      </c>
      <c r="D179" s="215" t="s">
        <v>2230</v>
      </c>
      <c r="E179" s="216">
        <v>758</v>
      </c>
      <c r="F179" s="215">
        <v>1006</v>
      </c>
      <c r="G179" s="215" t="s">
        <v>1379</v>
      </c>
    </row>
    <row r="180" spans="1:7" x14ac:dyDescent="0.2">
      <c r="A180" s="215" t="s">
        <v>1727</v>
      </c>
      <c r="B180" s="216">
        <v>115309</v>
      </c>
      <c r="C180" s="215" t="s">
        <v>531</v>
      </c>
      <c r="D180" s="215" t="s">
        <v>2413</v>
      </c>
      <c r="E180" s="216">
        <v>618</v>
      </c>
      <c r="F180" s="215">
        <v>1006</v>
      </c>
      <c r="G180" s="215" t="s">
        <v>1379</v>
      </c>
    </row>
    <row r="181" spans="1:7" x14ac:dyDescent="0.2">
      <c r="A181" s="215" t="s">
        <v>1594</v>
      </c>
      <c r="B181" s="216">
        <v>108869</v>
      </c>
      <c r="C181" s="215" t="s">
        <v>531</v>
      </c>
      <c r="D181" s="215" t="s">
        <v>1836</v>
      </c>
      <c r="E181" s="216">
        <v>609</v>
      </c>
      <c r="F181" s="215">
        <v>4020</v>
      </c>
      <c r="G181" s="215" t="s">
        <v>1509</v>
      </c>
    </row>
    <row r="182" spans="1:7" x14ac:dyDescent="0.2">
      <c r="A182" s="215" t="s">
        <v>1859</v>
      </c>
      <c r="B182" s="216">
        <v>116754</v>
      </c>
      <c r="C182" s="215" t="s">
        <v>531</v>
      </c>
      <c r="D182" s="215" t="s">
        <v>2019</v>
      </c>
      <c r="E182" s="216">
        <v>594</v>
      </c>
      <c r="F182" s="215">
        <v>5018</v>
      </c>
      <c r="G182" s="215" t="s">
        <v>1525</v>
      </c>
    </row>
    <row r="183" spans="1:7" x14ac:dyDescent="0.2">
      <c r="A183" s="215" t="s">
        <v>1487</v>
      </c>
      <c r="B183" s="216">
        <v>104431</v>
      </c>
      <c r="C183" s="215" t="s">
        <v>531</v>
      </c>
      <c r="D183" s="215" t="s">
        <v>1488</v>
      </c>
      <c r="E183" s="216">
        <v>500</v>
      </c>
      <c r="F183" s="215">
        <v>1006</v>
      </c>
      <c r="G183" s="215" t="s">
        <v>1379</v>
      </c>
    </row>
    <row r="184" spans="1:7" x14ac:dyDescent="0.2">
      <c r="A184" s="215" t="s">
        <v>1849</v>
      </c>
      <c r="B184" s="216">
        <v>112438</v>
      </c>
      <c r="C184" s="215" t="s">
        <v>531</v>
      </c>
      <c r="D184" s="215" t="s">
        <v>2013</v>
      </c>
      <c r="E184" s="216">
        <v>350</v>
      </c>
      <c r="F184" s="215">
        <v>2003</v>
      </c>
      <c r="G184" s="215" t="s">
        <v>1715</v>
      </c>
    </row>
    <row r="185" spans="1:7" x14ac:dyDescent="0.2">
      <c r="A185" s="215" t="s">
        <v>2864</v>
      </c>
      <c r="B185" s="216">
        <v>101284</v>
      </c>
      <c r="C185" s="215" t="s">
        <v>531</v>
      </c>
      <c r="D185" s="215" t="s">
        <v>2865</v>
      </c>
      <c r="E185" s="216">
        <v>290</v>
      </c>
      <c r="F185" s="215">
        <v>2008</v>
      </c>
      <c r="G185" s="215" t="s">
        <v>1347</v>
      </c>
    </row>
    <row r="186" spans="1:7" x14ac:dyDescent="0.2">
      <c r="A186" s="215" t="s">
        <v>1490</v>
      </c>
      <c r="B186" s="216">
        <v>111713</v>
      </c>
      <c r="C186" s="215" t="s">
        <v>531</v>
      </c>
      <c r="D186" s="215" t="s">
        <v>2012</v>
      </c>
      <c r="E186" s="216">
        <v>169</v>
      </c>
      <c r="F186" s="215">
        <v>1019</v>
      </c>
      <c r="G186" s="215" t="s">
        <v>1404</v>
      </c>
    </row>
    <row r="187" spans="1:7" x14ac:dyDescent="0.2">
      <c r="A187" s="215" t="s">
        <v>2771</v>
      </c>
      <c r="B187" s="216">
        <v>108736</v>
      </c>
      <c r="C187" s="215" t="s">
        <v>531</v>
      </c>
      <c r="D187" s="215" t="s">
        <v>2772</v>
      </c>
      <c r="E187" s="216">
        <v>168</v>
      </c>
      <c r="F187" s="215">
        <v>2007</v>
      </c>
      <c r="G187" s="215" t="s">
        <v>1385</v>
      </c>
    </row>
    <row r="188" spans="1:7" x14ac:dyDescent="0.2">
      <c r="A188" s="215" t="s">
        <v>3085</v>
      </c>
      <c r="B188" s="216">
        <v>118112</v>
      </c>
      <c r="C188" s="215" t="s">
        <v>531</v>
      </c>
      <c r="D188" s="215" t="s">
        <v>3086</v>
      </c>
      <c r="E188" s="216">
        <v>143</v>
      </c>
      <c r="F188" s="215">
        <v>1006</v>
      </c>
      <c r="G188" s="215" t="s">
        <v>1379</v>
      </c>
    </row>
    <row r="189" spans="1:7" x14ac:dyDescent="0.2">
      <c r="A189" s="215" t="s">
        <v>2280</v>
      </c>
      <c r="B189" s="216">
        <v>117658</v>
      </c>
      <c r="C189" s="215" t="s">
        <v>531</v>
      </c>
      <c r="D189" s="215" t="s">
        <v>2281</v>
      </c>
      <c r="E189" s="216">
        <v>129</v>
      </c>
      <c r="F189" s="215">
        <v>4021</v>
      </c>
      <c r="G189" s="215" t="s">
        <v>1462</v>
      </c>
    </row>
    <row r="190" spans="1:7" x14ac:dyDescent="0.2">
      <c r="A190" s="215" t="s">
        <v>1837</v>
      </c>
      <c r="B190" s="216">
        <v>105128</v>
      </c>
      <c r="C190" s="215" t="s">
        <v>531</v>
      </c>
      <c r="D190" s="215" t="s">
        <v>1838</v>
      </c>
      <c r="E190" s="216">
        <v>128</v>
      </c>
      <c r="F190" s="215">
        <v>2007</v>
      </c>
      <c r="G190" s="215" t="s">
        <v>1385</v>
      </c>
    </row>
    <row r="191" spans="1:7" x14ac:dyDescent="0.2">
      <c r="A191" s="215" t="s">
        <v>3087</v>
      </c>
      <c r="B191" s="216">
        <v>118318</v>
      </c>
      <c r="C191" s="215" t="s">
        <v>531</v>
      </c>
      <c r="D191" s="215" t="s">
        <v>3088</v>
      </c>
      <c r="E191" s="216">
        <v>117</v>
      </c>
      <c r="F191" s="215">
        <v>1023</v>
      </c>
      <c r="G191" s="215" t="s">
        <v>1371</v>
      </c>
    </row>
    <row r="192" spans="1:7" x14ac:dyDescent="0.2">
      <c r="A192" s="215" t="s">
        <v>2798</v>
      </c>
      <c r="B192" s="216">
        <v>116026</v>
      </c>
      <c r="C192" s="215" t="s">
        <v>531</v>
      </c>
      <c r="D192" s="215" t="s">
        <v>2925</v>
      </c>
      <c r="E192" s="216">
        <v>112</v>
      </c>
      <c r="F192" s="215">
        <v>3012</v>
      </c>
      <c r="G192" s="215" t="s">
        <v>1422</v>
      </c>
    </row>
    <row r="193" spans="1:7" x14ac:dyDescent="0.2">
      <c r="A193" s="215" t="s">
        <v>2016</v>
      </c>
      <c r="B193" s="216">
        <v>114736</v>
      </c>
      <c r="C193" s="215" t="s">
        <v>531</v>
      </c>
      <c r="D193" s="215" t="s">
        <v>2017</v>
      </c>
      <c r="E193" s="216">
        <v>107</v>
      </c>
      <c r="F193" s="215">
        <v>2017</v>
      </c>
      <c r="G193" s="215" t="s">
        <v>1341</v>
      </c>
    </row>
    <row r="194" spans="1:7" x14ac:dyDescent="0.2">
      <c r="A194" s="215" t="s">
        <v>2231</v>
      </c>
      <c r="B194" s="216">
        <v>115187</v>
      </c>
      <c r="C194" s="215" t="s">
        <v>531</v>
      </c>
      <c r="D194" s="215" t="s">
        <v>2232</v>
      </c>
      <c r="E194" s="216">
        <v>102</v>
      </c>
      <c r="F194" s="215">
        <v>3007</v>
      </c>
      <c r="G194" s="215" t="s">
        <v>1591</v>
      </c>
    </row>
    <row r="195" spans="1:7" x14ac:dyDescent="0.2">
      <c r="A195" s="215" t="s">
        <v>2974</v>
      </c>
      <c r="B195" s="216">
        <v>108582</v>
      </c>
      <c r="C195" s="215" t="s">
        <v>531</v>
      </c>
      <c r="D195" s="215" t="s">
        <v>2975</v>
      </c>
      <c r="E195" s="216">
        <v>88</v>
      </c>
      <c r="F195" s="215">
        <v>5014</v>
      </c>
      <c r="G195" s="215" t="s">
        <v>1435</v>
      </c>
    </row>
    <row r="196" spans="1:7" x14ac:dyDescent="0.2">
      <c r="A196" s="215" t="s">
        <v>1847</v>
      </c>
      <c r="B196" s="216">
        <v>111499</v>
      </c>
      <c r="C196" s="215" t="s">
        <v>531</v>
      </c>
      <c r="D196" s="215" t="s">
        <v>2976</v>
      </c>
      <c r="E196" s="216">
        <v>83</v>
      </c>
      <c r="F196" s="215">
        <v>4022</v>
      </c>
      <c r="G196" s="215" t="s">
        <v>1627</v>
      </c>
    </row>
    <row r="197" spans="1:7" x14ac:dyDescent="0.2">
      <c r="A197" s="215" t="s">
        <v>2018</v>
      </c>
      <c r="B197" s="216">
        <v>115367</v>
      </c>
      <c r="C197" s="215" t="s">
        <v>531</v>
      </c>
      <c r="D197" s="215" t="s">
        <v>2773</v>
      </c>
      <c r="E197" s="216">
        <v>20</v>
      </c>
      <c r="F197" s="215">
        <v>4012</v>
      </c>
      <c r="G197" s="215" t="s">
        <v>797</v>
      </c>
    </row>
    <row r="198" spans="1:7" x14ac:dyDescent="0.2">
      <c r="A198" s="215" t="s">
        <v>2868</v>
      </c>
      <c r="B198" s="216">
        <v>118065</v>
      </c>
      <c r="C198" s="215" t="s">
        <v>531</v>
      </c>
      <c r="D198" s="215" t="s">
        <v>2869</v>
      </c>
      <c r="E198" s="216">
        <v>10</v>
      </c>
      <c r="F198" s="215">
        <v>2011</v>
      </c>
      <c r="G198" s="215" t="s">
        <v>2870</v>
      </c>
    </row>
    <row r="199" spans="1:7" x14ac:dyDescent="0.2">
      <c r="A199" s="215" t="s">
        <v>2977</v>
      </c>
      <c r="B199" s="216">
        <v>100711</v>
      </c>
      <c r="C199" s="215" t="s">
        <v>531</v>
      </c>
      <c r="D199" s="215" t="s">
        <v>2978</v>
      </c>
      <c r="E199" s="216">
        <v>5</v>
      </c>
      <c r="F199" s="215">
        <v>1019</v>
      </c>
      <c r="G199" s="215" t="s">
        <v>1404</v>
      </c>
    </row>
    <row r="200" spans="1:7" x14ac:dyDescent="0.2">
      <c r="A200" s="215" t="s">
        <v>3089</v>
      </c>
      <c r="B200" s="216">
        <v>103139</v>
      </c>
      <c r="C200" s="215" t="s">
        <v>531</v>
      </c>
      <c r="D200" s="215" t="s">
        <v>3090</v>
      </c>
      <c r="E200" s="216">
        <v>5</v>
      </c>
      <c r="F200" s="215">
        <v>5014</v>
      </c>
      <c r="G200" s="215" t="s">
        <v>1435</v>
      </c>
    </row>
    <row r="201" spans="1:7" x14ac:dyDescent="0.2">
      <c r="A201" s="215" t="s">
        <v>3091</v>
      </c>
      <c r="B201" s="216">
        <v>116180</v>
      </c>
      <c r="C201" s="215" t="s">
        <v>531</v>
      </c>
      <c r="D201" s="215" t="s">
        <v>3092</v>
      </c>
      <c r="E201" s="216">
        <v>5</v>
      </c>
      <c r="F201" s="215">
        <v>5014</v>
      </c>
      <c r="G201" s="215" t="s">
        <v>1435</v>
      </c>
    </row>
    <row r="202" spans="1:7" x14ac:dyDescent="0.2">
      <c r="A202" s="215" t="s">
        <v>2979</v>
      </c>
      <c r="B202" s="216">
        <v>117252</v>
      </c>
      <c r="C202" s="215" t="s">
        <v>531</v>
      </c>
      <c r="D202" s="215" t="s">
        <v>2980</v>
      </c>
      <c r="E202" s="216">
        <v>5</v>
      </c>
      <c r="F202" s="215">
        <v>4022</v>
      </c>
      <c r="G202" s="215" t="s">
        <v>1627</v>
      </c>
    </row>
    <row r="203" spans="1:7" x14ac:dyDescent="0.2">
      <c r="A203" s="215" t="s">
        <v>2866</v>
      </c>
      <c r="B203" s="216">
        <v>117377</v>
      </c>
      <c r="C203" s="215" t="s">
        <v>531</v>
      </c>
      <c r="D203" s="215" t="s">
        <v>2867</v>
      </c>
      <c r="E203" s="216">
        <v>5</v>
      </c>
      <c r="F203" s="215">
        <v>2017</v>
      </c>
      <c r="G203" s="215" t="s">
        <v>1341</v>
      </c>
    </row>
    <row r="204" spans="1:7" x14ac:dyDescent="0.2">
      <c r="A204" s="215" t="s">
        <v>3093</v>
      </c>
      <c r="B204" s="216">
        <v>117921</v>
      </c>
      <c r="C204" s="215" t="s">
        <v>531</v>
      </c>
      <c r="D204" s="215" t="s">
        <v>3094</v>
      </c>
      <c r="E204" s="216">
        <v>5</v>
      </c>
      <c r="F204" s="215">
        <v>5014</v>
      </c>
      <c r="G204" s="215" t="s">
        <v>1435</v>
      </c>
    </row>
    <row r="205" spans="1:7" x14ac:dyDescent="0.2">
      <c r="A205" s="215" t="s">
        <v>3095</v>
      </c>
      <c r="B205" s="216">
        <v>117971</v>
      </c>
      <c r="C205" s="215" t="s">
        <v>531</v>
      </c>
      <c r="D205" s="215" t="s">
        <v>3096</v>
      </c>
      <c r="E205" s="216">
        <v>5</v>
      </c>
      <c r="F205" s="215">
        <v>2017</v>
      </c>
      <c r="G205" s="215" t="s">
        <v>1341</v>
      </c>
    </row>
    <row r="206" spans="1:7" x14ac:dyDescent="0.2">
      <c r="A206" s="215" t="s">
        <v>3097</v>
      </c>
      <c r="B206" s="216">
        <v>117978</v>
      </c>
      <c r="C206" s="215" t="s">
        <v>531</v>
      </c>
      <c r="D206" s="215" t="s">
        <v>3098</v>
      </c>
      <c r="E206" s="216">
        <v>5</v>
      </c>
      <c r="F206" s="215">
        <v>5001</v>
      </c>
      <c r="G206" s="215" t="s">
        <v>1537</v>
      </c>
    </row>
    <row r="207" spans="1:7" x14ac:dyDescent="0.2">
      <c r="A207" s="215" t="s">
        <v>2414</v>
      </c>
      <c r="B207" s="216">
        <v>106953</v>
      </c>
      <c r="C207" s="215" t="s">
        <v>531</v>
      </c>
      <c r="D207" s="215" t="s">
        <v>2415</v>
      </c>
      <c r="E207" s="216">
        <v>0</v>
      </c>
      <c r="F207" s="215">
        <v>1019</v>
      </c>
      <c r="G207" s="215" t="s">
        <v>1404</v>
      </c>
    </row>
    <row r="208" spans="1:7" x14ac:dyDescent="0.2">
      <c r="A208" s="215" t="s">
        <v>1737</v>
      </c>
      <c r="B208" s="216">
        <v>113562</v>
      </c>
      <c r="C208" s="215" t="s">
        <v>531</v>
      </c>
      <c r="D208" s="215" t="s">
        <v>2193</v>
      </c>
      <c r="E208" s="216">
        <v>0</v>
      </c>
      <c r="F208" s="215">
        <v>1006</v>
      </c>
      <c r="G208" s="215" t="s">
        <v>1379</v>
      </c>
    </row>
    <row r="209" spans="1:7" x14ac:dyDescent="0.2">
      <c r="A209" s="215" t="s">
        <v>2014</v>
      </c>
      <c r="B209" s="216">
        <v>113913</v>
      </c>
      <c r="C209" s="215" t="s">
        <v>531</v>
      </c>
      <c r="D209" s="215" t="s">
        <v>2015</v>
      </c>
      <c r="E209" s="216">
        <v>0</v>
      </c>
      <c r="F209" s="215">
        <v>2007</v>
      </c>
      <c r="G209" s="215" t="s">
        <v>1385</v>
      </c>
    </row>
    <row r="210" spans="1:7" x14ac:dyDescent="0.2">
      <c r="A210" s="215" t="s">
        <v>2416</v>
      </c>
      <c r="B210" s="216">
        <v>116799</v>
      </c>
      <c r="C210" s="215" t="s">
        <v>531</v>
      </c>
      <c r="D210" s="215" t="s">
        <v>2417</v>
      </c>
      <c r="E210" s="216">
        <v>0</v>
      </c>
      <c r="F210" s="215">
        <v>3012</v>
      </c>
      <c r="G210" s="215" t="s">
        <v>1422</v>
      </c>
    </row>
    <row r="211" spans="1:7" x14ac:dyDescent="0.2">
      <c r="A211" s="215" t="s">
        <v>2418</v>
      </c>
      <c r="B211" s="216">
        <v>117073</v>
      </c>
      <c r="C211" s="215" t="s">
        <v>531</v>
      </c>
      <c r="D211" s="215" t="s">
        <v>2419</v>
      </c>
      <c r="E211" s="216">
        <v>0</v>
      </c>
      <c r="F211" s="215">
        <v>1019</v>
      </c>
      <c r="G211" s="215" t="s">
        <v>1404</v>
      </c>
    </row>
    <row r="212" spans="1:7" x14ac:dyDescent="0.2">
      <c r="A212" s="215" t="s">
        <v>2420</v>
      </c>
      <c r="B212" s="216">
        <v>117761</v>
      </c>
      <c r="C212" s="215" t="s">
        <v>531</v>
      </c>
      <c r="D212" s="215" t="s">
        <v>2421</v>
      </c>
      <c r="E212" s="216">
        <v>0</v>
      </c>
      <c r="F212" s="215">
        <v>1019</v>
      </c>
      <c r="G212" s="215" t="s">
        <v>1404</v>
      </c>
    </row>
    <row r="213" spans="1:7" x14ac:dyDescent="0.2">
      <c r="A213" s="215" t="s">
        <v>1491</v>
      </c>
      <c r="B213" s="216">
        <v>100052</v>
      </c>
      <c r="C213" s="215" t="s">
        <v>528</v>
      </c>
      <c r="D213" s="215" t="s">
        <v>1492</v>
      </c>
      <c r="E213" s="216">
        <v>7403</v>
      </c>
      <c r="F213" s="215">
        <v>4012</v>
      </c>
      <c r="G213" s="215" t="s">
        <v>797</v>
      </c>
    </row>
    <row r="214" spans="1:7" x14ac:dyDescent="0.2">
      <c r="A214" s="215" t="s">
        <v>1463</v>
      </c>
      <c r="B214" s="216">
        <v>108238</v>
      </c>
      <c r="C214" s="215" t="s">
        <v>528</v>
      </c>
      <c r="D214" s="215" t="s">
        <v>1493</v>
      </c>
      <c r="E214" s="216">
        <v>6262</v>
      </c>
      <c r="F214" s="215">
        <v>2008</v>
      </c>
      <c r="G214" s="215" t="s">
        <v>1347</v>
      </c>
    </row>
    <row r="215" spans="1:7" x14ac:dyDescent="0.2">
      <c r="A215" s="215" t="s">
        <v>1498</v>
      </c>
      <c r="B215" s="216">
        <v>109588</v>
      </c>
      <c r="C215" s="215" t="s">
        <v>528</v>
      </c>
      <c r="D215" s="215" t="s">
        <v>1499</v>
      </c>
      <c r="E215" s="216">
        <v>3421</v>
      </c>
      <c r="F215" s="215">
        <v>2008</v>
      </c>
      <c r="G215" s="215" t="s">
        <v>1347</v>
      </c>
    </row>
    <row r="216" spans="1:7" x14ac:dyDescent="0.2">
      <c r="A216" s="215" t="s">
        <v>1494</v>
      </c>
      <c r="B216" s="216">
        <v>110891</v>
      </c>
      <c r="C216" s="215" t="s">
        <v>528</v>
      </c>
      <c r="D216" s="215" t="s">
        <v>1495</v>
      </c>
      <c r="E216" s="216">
        <v>2661</v>
      </c>
      <c r="F216" s="215">
        <v>5025</v>
      </c>
      <c r="G216" s="215" t="s">
        <v>1349</v>
      </c>
    </row>
    <row r="217" spans="1:7" x14ac:dyDescent="0.2">
      <c r="A217" s="215" t="s">
        <v>1510</v>
      </c>
      <c r="B217" s="216">
        <v>112104</v>
      </c>
      <c r="C217" s="215" t="s">
        <v>528</v>
      </c>
      <c r="D217" s="215" t="s">
        <v>1511</v>
      </c>
      <c r="E217" s="216">
        <v>2542</v>
      </c>
      <c r="F217" s="215">
        <v>1020</v>
      </c>
      <c r="G217" s="215" t="s">
        <v>592</v>
      </c>
    </row>
    <row r="218" spans="1:7" x14ac:dyDescent="0.2">
      <c r="A218" s="215" t="s">
        <v>1504</v>
      </c>
      <c r="B218" s="216">
        <v>113658</v>
      </c>
      <c r="C218" s="215" t="s">
        <v>528</v>
      </c>
      <c r="D218" s="215" t="s">
        <v>1505</v>
      </c>
      <c r="E218" s="216">
        <v>2236</v>
      </c>
      <c r="F218" s="215">
        <v>4012</v>
      </c>
      <c r="G218" s="215" t="s">
        <v>797</v>
      </c>
    </row>
    <row r="219" spans="1:7" x14ac:dyDescent="0.2">
      <c r="A219" s="215" t="s">
        <v>1526</v>
      </c>
      <c r="B219" s="216">
        <v>112221</v>
      </c>
      <c r="C219" s="215" t="s">
        <v>528</v>
      </c>
      <c r="D219" s="215" t="s">
        <v>1527</v>
      </c>
      <c r="E219" s="216">
        <v>1347</v>
      </c>
      <c r="F219" s="215">
        <v>2008</v>
      </c>
      <c r="G219" s="215" t="s">
        <v>1347</v>
      </c>
    </row>
    <row r="220" spans="1:7" x14ac:dyDescent="0.2">
      <c r="A220" s="215" t="s">
        <v>1532</v>
      </c>
      <c r="B220" s="216">
        <v>109299</v>
      </c>
      <c r="C220" s="215" t="s">
        <v>528</v>
      </c>
      <c r="D220" s="215" t="s">
        <v>1533</v>
      </c>
      <c r="E220" s="216">
        <v>1318</v>
      </c>
      <c r="F220" s="215">
        <v>5018</v>
      </c>
      <c r="G220" s="215" t="s">
        <v>1525</v>
      </c>
    </row>
    <row r="221" spans="1:7" x14ac:dyDescent="0.2">
      <c r="A221" s="215" t="s">
        <v>1516</v>
      </c>
      <c r="B221" s="216">
        <v>100396</v>
      </c>
      <c r="C221" s="215" t="s">
        <v>528</v>
      </c>
      <c r="D221" s="215" t="s">
        <v>1517</v>
      </c>
      <c r="E221" s="216">
        <v>1260</v>
      </c>
      <c r="F221" s="215">
        <v>4020</v>
      </c>
      <c r="G221" s="215" t="s">
        <v>1509</v>
      </c>
    </row>
    <row r="222" spans="1:7" x14ac:dyDescent="0.2">
      <c r="A222" s="215" t="s">
        <v>1496</v>
      </c>
      <c r="B222" s="216">
        <v>113145</v>
      </c>
      <c r="C222" s="215" t="s">
        <v>528</v>
      </c>
      <c r="D222" s="215" t="s">
        <v>1497</v>
      </c>
      <c r="E222" s="216">
        <v>1172</v>
      </c>
      <c r="F222" s="215">
        <v>4012</v>
      </c>
      <c r="G222" s="215" t="s">
        <v>797</v>
      </c>
    </row>
    <row r="223" spans="1:7" x14ac:dyDescent="0.2">
      <c r="A223" s="215" t="s">
        <v>1506</v>
      </c>
      <c r="B223" s="216">
        <v>109877</v>
      </c>
      <c r="C223" s="215" t="s">
        <v>528</v>
      </c>
      <c r="D223" s="215" t="s">
        <v>1507</v>
      </c>
      <c r="E223" s="216">
        <v>1164</v>
      </c>
      <c r="F223" s="215">
        <v>4020</v>
      </c>
      <c r="G223" s="215" t="s">
        <v>1509</v>
      </c>
    </row>
    <row r="224" spans="1:7" x14ac:dyDescent="0.2">
      <c r="A224" s="215" t="s">
        <v>1501</v>
      </c>
      <c r="B224" s="216">
        <v>107807</v>
      </c>
      <c r="C224" s="215" t="s">
        <v>528</v>
      </c>
      <c r="D224" s="215" t="s">
        <v>1502</v>
      </c>
      <c r="E224" s="216">
        <v>1055</v>
      </c>
      <c r="F224" s="215">
        <v>2009</v>
      </c>
      <c r="G224" s="215" t="s">
        <v>1182</v>
      </c>
    </row>
    <row r="225" spans="1:7" x14ac:dyDescent="0.2">
      <c r="A225" s="215" t="s">
        <v>3220</v>
      </c>
      <c r="B225" s="216">
        <v>108457</v>
      </c>
      <c r="C225" s="215" t="s">
        <v>528</v>
      </c>
      <c r="D225" s="215" t="s">
        <v>1500</v>
      </c>
      <c r="E225" s="216">
        <v>1025</v>
      </c>
      <c r="F225" s="215">
        <v>1020</v>
      </c>
      <c r="G225" s="215" t="s">
        <v>592</v>
      </c>
    </row>
    <row r="226" spans="1:7" x14ac:dyDescent="0.2">
      <c r="A226" s="215" t="s">
        <v>1572</v>
      </c>
      <c r="B226" s="216">
        <v>116213</v>
      </c>
      <c r="C226" s="215" t="s">
        <v>528</v>
      </c>
      <c r="D226" s="215" t="s">
        <v>1573</v>
      </c>
      <c r="E226" s="216">
        <v>989</v>
      </c>
      <c r="F226" s="215">
        <v>1006</v>
      </c>
      <c r="G226" s="215" t="s">
        <v>1379</v>
      </c>
    </row>
    <row r="227" spans="1:7" x14ac:dyDescent="0.2">
      <c r="A227" s="215" t="s">
        <v>1570</v>
      </c>
      <c r="B227" s="216">
        <v>114464</v>
      </c>
      <c r="C227" s="215" t="s">
        <v>528</v>
      </c>
      <c r="D227" s="215" t="s">
        <v>1571</v>
      </c>
      <c r="E227" s="216">
        <v>974</v>
      </c>
      <c r="F227" s="215">
        <v>2009</v>
      </c>
      <c r="G227" s="215" t="s">
        <v>1182</v>
      </c>
    </row>
    <row r="228" spans="1:7" x14ac:dyDescent="0.2">
      <c r="A228" s="215" t="s">
        <v>1522</v>
      </c>
      <c r="B228" s="216">
        <v>100290</v>
      </c>
      <c r="C228" s="215" t="s">
        <v>528</v>
      </c>
      <c r="D228" s="215" t="s">
        <v>1523</v>
      </c>
      <c r="E228" s="216">
        <v>959</v>
      </c>
      <c r="F228" s="215">
        <v>5018</v>
      </c>
      <c r="G228" s="215" t="s">
        <v>1525</v>
      </c>
    </row>
    <row r="229" spans="1:7" x14ac:dyDescent="0.2">
      <c r="A229" s="215" t="s">
        <v>1552</v>
      </c>
      <c r="B229" s="216">
        <v>114209</v>
      </c>
      <c r="C229" s="215" t="s">
        <v>528</v>
      </c>
      <c r="D229" s="215" t="s">
        <v>1553</v>
      </c>
      <c r="E229" s="216">
        <v>916</v>
      </c>
      <c r="F229" s="215">
        <v>6006</v>
      </c>
      <c r="G229" s="215" t="s">
        <v>1543</v>
      </c>
    </row>
    <row r="230" spans="1:7" x14ac:dyDescent="0.2">
      <c r="A230" s="215" t="s">
        <v>2295</v>
      </c>
      <c r="B230" s="216">
        <v>117279</v>
      </c>
      <c r="C230" s="215" t="s">
        <v>528</v>
      </c>
      <c r="D230" s="215" t="s">
        <v>2296</v>
      </c>
      <c r="E230" s="216">
        <v>862</v>
      </c>
      <c r="F230" s="215">
        <v>1023</v>
      </c>
      <c r="G230" s="215" t="s">
        <v>1371</v>
      </c>
    </row>
    <row r="231" spans="1:7" x14ac:dyDescent="0.2">
      <c r="A231" s="215" t="s">
        <v>1842</v>
      </c>
      <c r="B231" s="216">
        <v>116881</v>
      </c>
      <c r="C231" s="215" t="s">
        <v>528</v>
      </c>
      <c r="D231" s="215" t="s">
        <v>1843</v>
      </c>
      <c r="E231" s="216">
        <v>770</v>
      </c>
      <c r="F231" s="215">
        <v>1006</v>
      </c>
      <c r="G231" s="215" t="s">
        <v>1379</v>
      </c>
    </row>
    <row r="232" spans="1:7" x14ac:dyDescent="0.2">
      <c r="A232" s="215" t="s">
        <v>1670</v>
      </c>
      <c r="B232" s="216">
        <v>111968</v>
      </c>
      <c r="C232" s="215" t="s">
        <v>528</v>
      </c>
      <c r="D232" s="215" t="s">
        <v>1841</v>
      </c>
      <c r="E232" s="216">
        <v>710</v>
      </c>
      <c r="F232" s="215">
        <v>5001</v>
      </c>
      <c r="G232" s="215" t="s">
        <v>1537</v>
      </c>
    </row>
    <row r="233" spans="1:7" x14ac:dyDescent="0.2">
      <c r="A233" s="215" t="s">
        <v>1548</v>
      </c>
      <c r="B233" s="216">
        <v>114754</v>
      </c>
      <c r="C233" s="215" t="s">
        <v>528</v>
      </c>
      <c r="D233" s="215" t="s">
        <v>1549</v>
      </c>
      <c r="E233" s="216">
        <v>627</v>
      </c>
      <c r="F233" s="215">
        <v>6006</v>
      </c>
      <c r="G233" s="215" t="s">
        <v>1543</v>
      </c>
    </row>
    <row r="234" spans="1:7" x14ac:dyDescent="0.2">
      <c r="A234" s="215" t="s">
        <v>1528</v>
      </c>
      <c r="B234" s="216">
        <v>100218</v>
      </c>
      <c r="C234" s="215" t="s">
        <v>528</v>
      </c>
      <c r="D234" s="215" t="s">
        <v>1529</v>
      </c>
      <c r="E234" s="216">
        <v>621</v>
      </c>
      <c r="F234" s="215">
        <v>4001</v>
      </c>
      <c r="G234" s="215" t="s">
        <v>1531</v>
      </c>
    </row>
    <row r="235" spans="1:7" x14ac:dyDescent="0.2">
      <c r="A235" s="215" t="s">
        <v>1864</v>
      </c>
      <c r="B235" s="216">
        <v>115371</v>
      </c>
      <c r="C235" s="215" t="s">
        <v>528</v>
      </c>
      <c r="D235" s="215" t="s">
        <v>2040</v>
      </c>
      <c r="E235" s="216">
        <v>612</v>
      </c>
      <c r="F235" s="215">
        <v>4020</v>
      </c>
      <c r="G235" s="215" t="s">
        <v>1509</v>
      </c>
    </row>
    <row r="236" spans="1:7" x14ac:dyDescent="0.2">
      <c r="A236" s="215" t="s">
        <v>1702</v>
      </c>
      <c r="B236" s="216">
        <v>112916</v>
      </c>
      <c r="C236" s="215" t="s">
        <v>528</v>
      </c>
      <c r="D236" s="215" t="s">
        <v>1844</v>
      </c>
      <c r="E236" s="216">
        <v>591</v>
      </c>
      <c r="F236" s="215">
        <v>2008</v>
      </c>
      <c r="G236" s="215" t="s">
        <v>1347</v>
      </c>
    </row>
    <row r="237" spans="1:7" x14ac:dyDescent="0.2">
      <c r="A237" s="215" t="s">
        <v>1534</v>
      </c>
      <c r="B237" s="216">
        <v>101650</v>
      </c>
      <c r="C237" s="215" t="s">
        <v>528</v>
      </c>
      <c r="D237" s="215" t="s">
        <v>1535</v>
      </c>
      <c r="E237" s="216">
        <v>582</v>
      </c>
      <c r="F237" s="215">
        <v>5001</v>
      </c>
      <c r="G237" s="215" t="s">
        <v>1537</v>
      </c>
    </row>
    <row r="238" spans="1:7" x14ac:dyDescent="0.2">
      <c r="A238" s="215" t="s">
        <v>1512</v>
      </c>
      <c r="B238" s="216">
        <v>109569</v>
      </c>
      <c r="C238" s="215" t="s">
        <v>528</v>
      </c>
      <c r="D238" s="215" t="s">
        <v>1513</v>
      </c>
      <c r="E238" s="216">
        <v>502</v>
      </c>
      <c r="F238" s="215">
        <v>2022</v>
      </c>
      <c r="G238" s="215" t="s">
        <v>1515</v>
      </c>
    </row>
    <row r="239" spans="1:7" x14ac:dyDescent="0.2">
      <c r="A239" s="215" t="s">
        <v>2025</v>
      </c>
      <c r="B239" s="216">
        <v>107949</v>
      </c>
      <c r="C239" s="215" t="s">
        <v>528</v>
      </c>
      <c r="D239" s="215" t="s">
        <v>2026</v>
      </c>
      <c r="E239" s="216">
        <v>491</v>
      </c>
      <c r="F239" s="215">
        <v>2017</v>
      </c>
      <c r="G239" s="215" t="s">
        <v>1341</v>
      </c>
    </row>
    <row r="240" spans="1:7" x14ac:dyDescent="0.2">
      <c r="A240" s="215" t="s">
        <v>1574</v>
      </c>
      <c r="B240" s="216">
        <v>106186</v>
      </c>
      <c r="C240" s="215" t="s">
        <v>528</v>
      </c>
      <c r="D240" s="215" t="s">
        <v>1575</v>
      </c>
      <c r="E240" s="216">
        <v>488</v>
      </c>
      <c r="F240" s="215">
        <v>2008</v>
      </c>
      <c r="G240" s="215" t="s">
        <v>1347</v>
      </c>
    </row>
    <row r="241" spans="1:7" x14ac:dyDescent="0.2">
      <c r="A241" s="215" t="s">
        <v>1582</v>
      </c>
      <c r="B241" s="216">
        <v>101130</v>
      </c>
      <c r="C241" s="215" t="s">
        <v>528</v>
      </c>
      <c r="D241" s="215" t="s">
        <v>1583</v>
      </c>
      <c r="E241" s="216">
        <v>486</v>
      </c>
      <c r="F241" s="215">
        <v>4010</v>
      </c>
      <c r="G241" s="215" t="s">
        <v>1388</v>
      </c>
    </row>
    <row r="242" spans="1:7" x14ac:dyDescent="0.2">
      <c r="A242" s="215" t="s">
        <v>1586</v>
      </c>
      <c r="B242" s="216">
        <v>100891</v>
      </c>
      <c r="C242" s="215" t="s">
        <v>528</v>
      </c>
      <c r="D242" s="215" t="s">
        <v>1587</v>
      </c>
      <c r="E242" s="216">
        <v>480</v>
      </c>
      <c r="F242" s="215">
        <v>5022</v>
      </c>
      <c r="G242" s="215" t="s">
        <v>1589</v>
      </c>
    </row>
    <row r="243" spans="1:7" x14ac:dyDescent="0.2">
      <c r="A243" s="215" t="s">
        <v>1554</v>
      </c>
      <c r="B243" s="216">
        <v>109292</v>
      </c>
      <c r="C243" s="215" t="s">
        <v>528</v>
      </c>
      <c r="D243" s="215" t="s">
        <v>1555</v>
      </c>
      <c r="E243" s="216">
        <v>453</v>
      </c>
      <c r="F243" s="215">
        <v>2017</v>
      </c>
      <c r="G243" s="215" t="s">
        <v>1341</v>
      </c>
    </row>
    <row r="244" spans="1:7" x14ac:dyDescent="0.2">
      <c r="A244" s="215" t="s">
        <v>2194</v>
      </c>
      <c r="B244" s="216">
        <v>117278</v>
      </c>
      <c r="C244" s="215" t="s">
        <v>528</v>
      </c>
      <c r="D244" s="215" t="s">
        <v>2195</v>
      </c>
      <c r="E244" s="216">
        <v>431</v>
      </c>
      <c r="F244" s="215">
        <v>4020</v>
      </c>
      <c r="G244" s="215" t="s">
        <v>1509</v>
      </c>
    </row>
    <row r="245" spans="1:7" x14ac:dyDescent="0.2">
      <c r="A245" s="215" t="s">
        <v>1558</v>
      </c>
      <c r="B245" s="216">
        <v>113144</v>
      </c>
      <c r="C245" s="215" t="s">
        <v>528</v>
      </c>
      <c r="D245" s="215" t="s">
        <v>1559</v>
      </c>
      <c r="E245" s="216">
        <v>354</v>
      </c>
      <c r="F245" s="215">
        <v>4012</v>
      </c>
      <c r="G245" s="215" t="s">
        <v>797</v>
      </c>
    </row>
    <row r="246" spans="1:7" x14ac:dyDescent="0.2">
      <c r="A246" s="215" t="s">
        <v>1902</v>
      </c>
      <c r="B246" s="216">
        <v>114456</v>
      </c>
      <c r="C246" s="215" t="s">
        <v>528</v>
      </c>
      <c r="D246" s="215" t="s">
        <v>2442</v>
      </c>
      <c r="E246" s="216">
        <v>309</v>
      </c>
      <c r="F246" s="215">
        <v>2009</v>
      </c>
      <c r="G246" s="215" t="s">
        <v>1182</v>
      </c>
    </row>
    <row r="247" spans="1:7" x14ac:dyDescent="0.2">
      <c r="A247" s="215" t="s">
        <v>1704</v>
      </c>
      <c r="B247" s="216">
        <v>113657</v>
      </c>
      <c r="C247" s="215" t="s">
        <v>528</v>
      </c>
      <c r="D247" s="215" t="s">
        <v>2020</v>
      </c>
      <c r="E247" s="216">
        <v>307</v>
      </c>
      <c r="F247" s="215">
        <v>4012</v>
      </c>
      <c r="G247" s="215" t="s">
        <v>797</v>
      </c>
    </row>
    <row r="248" spans="1:7" x14ac:dyDescent="0.2">
      <c r="A248" s="215" t="s">
        <v>1544</v>
      </c>
      <c r="B248" s="216">
        <v>100645</v>
      </c>
      <c r="C248" s="215" t="s">
        <v>528</v>
      </c>
      <c r="D248" s="215" t="s">
        <v>1545</v>
      </c>
      <c r="E248" s="216">
        <v>250</v>
      </c>
      <c r="F248" s="215">
        <v>5021</v>
      </c>
      <c r="G248" s="215" t="s">
        <v>1547</v>
      </c>
    </row>
    <row r="249" spans="1:7" x14ac:dyDescent="0.2">
      <c r="A249" s="215" t="s">
        <v>1900</v>
      </c>
      <c r="B249" s="216">
        <v>117222</v>
      </c>
      <c r="C249" s="215" t="s">
        <v>528</v>
      </c>
      <c r="D249" s="215" t="s">
        <v>2235</v>
      </c>
      <c r="E249" s="216">
        <v>250</v>
      </c>
      <c r="F249" s="215">
        <v>4020</v>
      </c>
      <c r="G249" s="215" t="s">
        <v>1509</v>
      </c>
    </row>
    <row r="250" spans="1:7" x14ac:dyDescent="0.2">
      <c r="A250" s="215" t="s">
        <v>2411</v>
      </c>
      <c r="B250" s="216">
        <v>117728</v>
      </c>
      <c r="C250" s="215" t="s">
        <v>528</v>
      </c>
      <c r="D250" s="215" t="s">
        <v>2432</v>
      </c>
      <c r="E250" s="216">
        <v>244</v>
      </c>
      <c r="F250" s="215">
        <v>5001</v>
      </c>
      <c r="G250" s="215" t="s">
        <v>1537</v>
      </c>
    </row>
    <row r="251" spans="1:7" x14ac:dyDescent="0.2">
      <c r="A251" s="215" t="s">
        <v>1907</v>
      </c>
      <c r="B251" s="216">
        <v>113636</v>
      </c>
      <c r="C251" s="215" t="s">
        <v>528</v>
      </c>
      <c r="D251" s="215" t="s">
        <v>2776</v>
      </c>
      <c r="E251" s="216">
        <v>225</v>
      </c>
      <c r="F251" s="215">
        <v>5001</v>
      </c>
      <c r="G251" s="215" t="s">
        <v>1537</v>
      </c>
    </row>
    <row r="252" spans="1:7" x14ac:dyDescent="0.2">
      <c r="A252" s="215" t="s">
        <v>1540</v>
      </c>
      <c r="B252" s="216">
        <v>109865</v>
      </c>
      <c r="C252" s="215" t="s">
        <v>528</v>
      </c>
      <c r="D252" s="215" t="s">
        <v>1541</v>
      </c>
      <c r="E252" s="216">
        <v>204</v>
      </c>
      <c r="F252" s="215">
        <v>6006</v>
      </c>
      <c r="G252" s="215" t="s">
        <v>1543</v>
      </c>
    </row>
    <row r="253" spans="1:7" x14ac:dyDescent="0.2">
      <c r="A253" s="215" t="s">
        <v>3099</v>
      </c>
      <c r="B253" s="216">
        <v>114922</v>
      </c>
      <c r="C253" s="215" t="s">
        <v>528</v>
      </c>
      <c r="D253" s="215" t="s">
        <v>2039</v>
      </c>
      <c r="E253" s="216">
        <v>203</v>
      </c>
      <c r="F253" s="215">
        <v>4012</v>
      </c>
      <c r="G253" s="215" t="s">
        <v>797</v>
      </c>
    </row>
    <row r="254" spans="1:7" x14ac:dyDescent="0.2">
      <c r="A254" s="215" t="s">
        <v>1564</v>
      </c>
      <c r="B254" s="216">
        <v>108402</v>
      </c>
      <c r="C254" s="215" t="s">
        <v>528</v>
      </c>
      <c r="D254" s="215" t="s">
        <v>1565</v>
      </c>
      <c r="E254" s="216">
        <v>200</v>
      </c>
      <c r="F254" s="215">
        <v>5025</v>
      </c>
      <c r="G254" s="215" t="s">
        <v>1349</v>
      </c>
    </row>
    <row r="255" spans="1:7" x14ac:dyDescent="0.2">
      <c r="A255" s="215" t="s">
        <v>2424</v>
      </c>
      <c r="B255" s="216">
        <v>111568</v>
      </c>
      <c r="C255" s="215" t="s">
        <v>528</v>
      </c>
      <c r="D255" s="215" t="s">
        <v>2425</v>
      </c>
      <c r="E255" s="216">
        <v>200</v>
      </c>
      <c r="F255" s="215">
        <v>5018</v>
      </c>
      <c r="G255" s="215" t="s">
        <v>1525</v>
      </c>
    </row>
    <row r="256" spans="1:7" x14ac:dyDescent="0.2">
      <c r="A256" s="215" t="s">
        <v>1868</v>
      </c>
      <c r="B256" s="216">
        <v>115304</v>
      </c>
      <c r="C256" s="215" t="s">
        <v>528</v>
      </c>
      <c r="D256" s="215" t="s">
        <v>2430</v>
      </c>
      <c r="E256" s="216">
        <v>185</v>
      </c>
      <c r="F256" s="215">
        <v>4020</v>
      </c>
      <c r="G256" s="215" t="s">
        <v>1509</v>
      </c>
    </row>
    <row r="257" spans="1:7" x14ac:dyDescent="0.2">
      <c r="A257" s="215" t="s">
        <v>2282</v>
      </c>
      <c r="B257" s="216">
        <v>117465</v>
      </c>
      <c r="C257" s="215" t="s">
        <v>528</v>
      </c>
      <c r="D257" s="215" t="s">
        <v>2283</v>
      </c>
      <c r="E257" s="216">
        <v>183</v>
      </c>
      <c r="F257" s="215">
        <v>1022</v>
      </c>
      <c r="G257" s="215" t="s">
        <v>1539</v>
      </c>
    </row>
    <row r="258" spans="1:7" x14ac:dyDescent="0.2">
      <c r="A258" s="215" t="s">
        <v>1562</v>
      </c>
      <c r="B258" s="216">
        <v>112870</v>
      </c>
      <c r="C258" s="215" t="s">
        <v>528</v>
      </c>
      <c r="D258" s="215" t="s">
        <v>1563</v>
      </c>
      <c r="E258" s="216">
        <v>180</v>
      </c>
      <c r="F258" s="215">
        <v>6006</v>
      </c>
      <c r="G258" s="215" t="s">
        <v>1543</v>
      </c>
    </row>
    <row r="259" spans="1:7" x14ac:dyDescent="0.2">
      <c r="A259" s="215" t="s">
        <v>1669</v>
      </c>
      <c r="B259" s="216">
        <v>114241</v>
      </c>
      <c r="C259" s="215" t="s">
        <v>528</v>
      </c>
      <c r="D259" s="215" t="s">
        <v>2037</v>
      </c>
      <c r="E259" s="216">
        <v>180</v>
      </c>
      <c r="F259" s="215">
        <v>4012</v>
      </c>
      <c r="G259" s="215" t="s">
        <v>797</v>
      </c>
    </row>
    <row r="260" spans="1:7" x14ac:dyDescent="0.2">
      <c r="A260" s="215" t="s">
        <v>2323</v>
      </c>
      <c r="B260" s="216">
        <v>115958</v>
      </c>
      <c r="C260" s="215" t="s">
        <v>528</v>
      </c>
      <c r="D260" s="215" t="s">
        <v>2928</v>
      </c>
      <c r="E260" s="216">
        <v>179</v>
      </c>
      <c r="F260" s="215">
        <v>2002</v>
      </c>
      <c r="G260" s="215" t="s">
        <v>1867</v>
      </c>
    </row>
    <row r="261" spans="1:7" x14ac:dyDescent="0.2">
      <c r="A261" s="215" t="s">
        <v>2781</v>
      </c>
      <c r="B261" s="216">
        <v>117953</v>
      </c>
      <c r="C261" s="215" t="s">
        <v>528</v>
      </c>
      <c r="D261" s="215" t="s">
        <v>2782</v>
      </c>
      <c r="E261" s="216">
        <v>176</v>
      </c>
      <c r="F261" s="215">
        <v>5018</v>
      </c>
      <c r="G261" s="215" t="s">
        <v>1525</v>
      </c>
    </row>
    <row r="262" spans="1:7" x14ac:dyDescent="0.2">
      <c r="A262" s="215" t="s">
        <v>1556</v>
      </c>
      <c r="B262" s="216">
        <v>100077</v>
      </c>
      <c r="C262" s="215" t="s">
        <v>528</v>
      </c>
      <c r="D262" s="215" t="s">
        <v>1557</v>
      </c>
      <c r="E262" s="216">
        <v>175</v>
      </c>
      <c r="F262" s="215">
        <v>2007</v>
      </c>
      <c r="G262" s="215" t="s">
        <v>1385</v>
      </c>
    </row>
    <row r="263" spans="1:7" x14ac:dyDescent="0.2">
      <c r="A263" s="215" t="s">
        <v>2426</v>
      </c>
      <c r="B263" s="216">
        <v>101762</v>
      </c>
      <c r="C263" s="215" t="s">
        <v>528</v>
      </c>
      <c r="D263" s="215" t="s">
        <v>2427</v>
      </c>
      <c r="E263" s="216">
        <v>175</v>
      </c>
      <c r="F263" s="215">
        <v>5006</v>
      </c>
      <c r="G263" s="215" t="s">
        <v>1521</v>
      </c>
    </row>
    <row r="264" spans="1:7" x14ac:dyDescent="0.2">
      <c r="A264" s="215" t="s">
        <v>2428</v>
      </c>
      <c r="B264" s="216">
        <v>109358</v>
      </c>
      <c r="C264" s="215" t="s">
        <v>528</v>
      </c>
      <c r="D264" s="215" t="s">
        <v>2429</v>
      </c>
      <c r="E264" s="216">
        <v>175</v>
      </c>
      <c r="F264" s="215">
        <v>5018</v>
      </c>
      <c r="G264" s="215" t="s">
        <v>1525</v>
      </c>
    </row>
    <row r="265" spans="1:7" x14ac:dyDescent="0.2">
      <c r="A265" s="215" t="s">
        <v>2433</v>
      </c>
      <c r="B265" s="216">
        <v>110838</v>
      </c>
      <c r="C265" s="215" t="s">
        <v>528</v>
      </c>
      <c r="D265" s="215" t="s">
        <v>2434</v>
      </c>
      <c r="E265" s="216">
        <v>175</v>
      </c>
      <c r="F265" s="215">
        <v>1011</v>
      </c>
      <c r="G265" s="215" t="s">
        <v>2435</v>
      </c>
    </row>
    <row r="266" spans="1:7" x14ac:dyDescent="0.2">
      <c r="A266" s="215" t="s">
        <v>1560</v>
      </c>
      <c r="B266" s="216">
        <v>112534</v>
      </c>
      <c r="C266" s="215" t="s">
        <v>528</v>
      </c>
      <c r="D266" s="215" t="s">
        <v>1561</v>
      </c>
      <c r="E266" s="216">
        <v>175</v>
      </c>
      <c r="F266" s="215">
        <v>1020</v>
      </c>
      <c r="G266" s="215" t="s">
        <v>592</v>
      </c>
    </row>
    <row r="267" spans="1:7" x14ac:dyDescent="0.2">
      <c r="A267" s="215" t="s">
        <v>1566</v>
      </c>
      <c r="B267" s="216">
        <v>115506</v>
      </c>
      <c r="C267" s="215" t="s">
        <v>528</v>
      </c>
      <c r="D267" s="215" t="s">
        <v>1567</v>
      </c>
      <c r="E267" s="216">
        <v>175</v>
      </c>
      <c r="F267" s="215">
        <v>1023</v>
      </c>
      <c r="G267" s="215" t="s">
        <v>1371</v>
      </c>
    </row>
    <row r="268" spans="1:7" x14ac:dyDescent="0.2">
      <c r="A268" s="215" t="s">
        <v>2247</v>
      </c>
      <c r="B268" s="216">
        <v>115077</v>
      </c>
      <c r="C268" s="215" t="s">
        <v>528</v>
      </c>
      <c r="D268" s="215" t="s">
        <v>2926</v>
      </c>
      <c r="E268" s="216">
        <v>174</v>
      </c>
      <c r="F268" s="215">
        <v>2002</v>
      </c>
      <c r="G268" s="215" t="s">
        <v>1867</v>
      </c>
    </row>
    <row r="269" spans="1:7" x14ac:dyDescent="0.2">
      <c r="A269" s="215" t="s">
        <v>2337</v>
      </c>
      <c r="B269" s="216">
        <v>115290</v>
      </c>
      <c r="C269" s="215" t="s">
        <v>528</v>
      </c>
      <c r="D269" s="215" t="s">
        <v>2447</v>
      </c>
      <c r="E269" s="216">
        <v>171</v>
      </c>
      <c r="F269" s="215">
        <v>1020</v>
      </c>
      <c r="G269" s="215" t="s">
        <v>592</v>
      </c>
    </row>
    <row r="270" spans="1:7" x14ac:dyDescent="0.2">
      <c r="A270" s="215" t="s">
        <v>2199</v>
      </c>
      <c r="B270" s="216">
        <v>117321</v>
      </c>
      <c r="C270" s="215" t="s">
        <v>528</v>
      </c>
      <c r="D270" s="215" t="s">
        <v>2200</v>
      </c>
      <c r="E270" s="216">
        <v>170</v>
      </c>
      <c r="F270" s="215">
        <v>4012</v>
      </c>
      <c r="G270" s="215" t="s">
        <v>797</v>
      </c>
    </row>
    <row r="271" spans="1:7" x14ac:dyDescent="0.2">
      <c r="A271" s="215" t="s">
        <v>1518</v>
      </c>
      <c r="B271" s="216">
        <v>101750</v>
      </c>
      <c r="C271" s="215" t="s">
        <v>528</v>
      </c>
      <c r="D271" s="215" t="s">
        <v>1519</v>
      </c>
      <c r="E271" s="216">
        <v>154</v>
      </c>
      <c r="F271" s="215">
        <v>5006</v>
      </c>
      <c r="G271" s="215" t="s">
        <v>1521</v>
      </c>
    </row>
    <row r="272" spans="1:7" x14ac:dyDescent="0.2">
      <c r="A272" s="215" t="s">
        <v>2534</v>
      </c>
      <c r="B272" s="216">
        <v>115031</v>
      </c>
      <c r="C272" s="215" t="s">
        <v>528</v>
      </c>
      <c r="D272" s="215" t="s">
        <v>3100</v>
      </c>
      <c r="E272" s="216">
        <v>154</v>
      </c>
      <c r="F272" s="215">
        <v>5006</v>
      </c>
      <c r="G272" s="215" t="s">
        <v>1521</v>
      </c>
    </row>
    <row r="273" spans="1:7" x14ac:dyDescent="0.2">
      <c r="A273" s="215" t="s">
        <v>2871</v>
      </c>
      <c r="B273" s="216">
        <v>104858</v>
      </c>
      <c r="C273" s="215" t="s">
        <v>528</v>
      </c>
      <c r="D273" s="215" t="s">
        <v>2872</v>
      </c>
      <c r="E273" s="216">
        <v>151</v>
      </c>
      <c r="F273" s="215">
        <v>2017</v>
      </c>
      <c r="G273" s="215" t="s">
        <v>1341</v>
      </c>
    </row>
    <row r="274" spans="1:7" x14ac:dyDescent="0.2">
      <c r="A274" s="215" t="s">
        <v>2422</v>
      </c>
      <c r="B274" s="216">
        <v>115121</v>
      </c>
      <c r="C274" s="215" t="s">
        <v>528</v>
      </c>
      <c r="D274" s="215" t="s">
        <v>2423</v>
      </c>
      <c r="E274" s="216">
        <v>138</v>
      </c>
      <c r="F274" s="215">
        <v>2022</v>
      </c>
      <c r="G274" s="215" t="s">
        <v>1515</v>
      </c>
    </row>
    <row r="275" spans="1:7" x14ac:dyDescent="0.2">
      <c r="A275" s="215" t="s">
        <v>2930</v>
      </c>
      <c r="B275" s="216">
        <v>108394</v>
      </c>
      <c r="C275" s="215" t="s">
        <v>528</v>
      </c>
      <c r="D275" s="215" t="s">
        <v>2931</v>
      </c>
      <c r="E275" s="216">
        <v>132</v>
      </c>
      <c r="F275" s="215">
        <v>5025</v>
      </c>
      <c r="G275" s="215" t="s">
        <v>1349</v>
      </c>
    </row>
    <row r="276" spans="1:7" x14ac:dyDescent="0.2">
      <c r="A276" s="215" t="s">
        <v>2983</v>
      </c>
      <c r="B276" s="216">
        <v>117990</v>
      </c>
      <c r="C276" s="215" t="s">
        <v>528</v>
      </c>
      <c r="D276" s="215" t="s">
        <v>2984</v>
      </c>
      <c r="E276" s="216">
        <v>120</v>
      </c>
      <c r="F276" s="215">
        <v>5006</v>
      </c>
      <c r="G276" s="215" t="s">
        <v>1521</v>
      </c>
    </row>
    <row r="277" spans="1:7" x14ac:dyDescent="0.2">
      <c r="A277" s="215" t="s">
        <v>1459</v>
      </c>
      <c r="B277" s="216">
        <v>106547</v>
      </c>
      <c r="C277" s="215" t="s">
        <v>528</v>
      </c>
      <c r="D277" s="215" t="s">
        <v>2431</v>
      </c>
      <c r="E277" s="216">
        <v>117</v>
      </c>
      <c r="F277" s="215">
        <v>4021</v>
      </c>
      <c r="G277" s="215" t="s">
        <v>1462</v>
      </c>
    </row>
    <row r="278" spans="1:7" x14ac:dyDescent="0.2">
      <c r="A278" s="215" t="s">
        <v>2043</v>
      </c>
      <c r="B278" s="216">
        <v>115844</v>
      </c>
      <c r="C278" s="215" t="s">
        <v>528</v>
      </c>
      <c r="D278" s="215" t="s">
        <v>2044</v>
      </c>
      <c r="E278" s="216">
        <v>117</v>
      </c>
      <c r="F278" s="215">
        <v>5018</v>
      </c>
      <c r="G278" s="215" t="s">
        <v>1525</v>
      </c>
    </row>
    <row r="279" spans="1:7" x14ac:dyDescent="0.2">
      <c r="A279" s="215" t="s">
        <v>2875</v>
      </c>
      <c r="B279" s="216">
        <v>117415</v>
      </c>
      <c r="C279" s="215" t="s">
        <v>528</v>
      </c>
      <c r="D279" s="215" t="s">
        <v>2876</v>
      </c>
      <c r="E279" s="216">
        <v>117</v>
      </c>
      <c r="F279" s="215">
        <v>4012</v>
      </c>
      <c r="G279" s="215" t="s">
        <v>797</v>
      </c>
    </row>
    <row r="280" spans="1:7" x14ac:dyDescent="0.2">
      <c r="A280" s="215" t="s">
        <v>3101</v>
      </c>
      <c r="B280" s="216">
        <v>106212</v>
      </c>
      <c r="C280" s="215" t="s">
        <v>528</v>
      </c>
      <c r="D280" s="215" t="s">
        <v>3102</v>
      </c>
      <c r="E280" s="216">
        <v>116</v>
      </c>
      <c r="F280" s="215">
        <v>5026</v>
      </c>
      <c r="G280" s="215" t="s">
        <v>3103</v>
      </c>
    </row>
    <row r="281" spans="1:7" x14ac:dyDescent="0.2">
      <c r="A281" s="215" t="s">
        <v>1550</v>
      </c>
      <c r="B281" s="216">
        <v>101765</v>
      </c>
      <c r="C281" s="215" t="s">
        <v>528</v>
      </c>
      <c r="D281" s="215" t="s">
        <v>1551</v>
      </c>
      <c r="E281" s="216">
        <v>115</v>
      </c>
      <c r="F281" s="215">
        <v>1022</v>
      </c>
      <c r="G281" s="215" t="s">
        <v>1539</v>
      </c>
    </row>
    <row r="282" spans="1:7" x14ac:dyDescent="0.2">
      <c r="A282" s="215" t="s">
        <v>1904</v>
      </c>
      <c r="B282" s="216">
        <v>114535</v>
      </c>
      <c r="C282" s="215" t="s">
        <v>528</v>
      </c>
      <c r="D282" s="215" t="s">
        <v>2443</v>
      </c>
      <c r="E282" s="216">
        <v>115</v>
      </c>
      <c r="F282" s="215">
        <v>1020</v>
      </c>
      <c r="G282" s="215" t="s">
        <v>592</v>
      </c>
    </row>
    <row r="283" spans="1:7" x14ac:dyDescent="0.2">
      <c r="A283" s="215" t="s">
        <v>2981</v>
      </c>
      <c r="B283" s="216">
        <v>118079</v>
      </c>
      <c r="C283" s="215" t="s">
        <v>528</v>
      </c>
      <c r="D283" s="215" t="s">
        <v>2982</v>
      </c>
      <c r="E283" s="216">
        <v>113</v>
      </c>
      <c r="F283" s="215">
        <v>4012</v>
      </c>
      <c r="G283" s="215" t="s">
        <v>797</v>
      </c>
    </row>
    <row r="284" spans="1:7" x14ac:dyDescent="0.2">
      <c r="A284" s="215" t="s">
        <v>2873</v>
      </c>
      <c r="B284" s="216">
        <v>111890</v>
      </c>
      <c r="C284" s="215" t="s">
        <v>528</v>
      </c>
      <c r="D284" s="215" t="s">
        <v>2874</v>
      </c>
      <c r="E284" s="216">
        <v>112</v>
      </c>
      <c r="F284" s="215">
        <v>2017</v>
      </c>
      <c r="G284" s="215" t="s">
        <v>1341</v>
      </c>
    </row>
    <row r="285" spans="1:7" x14ac:dyDescent="0.2">
      <c r="A285" s="215" t="s">
        <v>2774</v>
      </c>
      <c r="B285" s="216">
        <v>115156</v>
      </c>
      <c r="C285" s="215" t="s">
        <v>528</v>
      </c>
      <c r="D285" s="215" t="s">
        <v>2775</v>
      </c>
      <c r="E285" s="216">
        <v>110</v>
      </c>
      <c r="F285" s="215">
        <v>5018</v>
      </c>
      <c r="G285" s="215" t="s">
        <v>1525</v>
      </c>
    </row>
    <row r="286" spans="1:7" x14ac:dyDescent="0.2">
      <c r="A286" s="215" t="s">
        <v>1719</v>
      </c>
      <c r="B286" s="216">
        <v>108412</v>
      </c>
      <c r="C286" s="215" t="s">
        <v>528</v>
      </c>
      <c r="D286" s="215" t="s">
        <v>1720</v>
      </c>
      <c r="E286" s="216">
        <v>99</v>
      </c>
      <c r="F286" s="215">
        <v>3006</v>
      </c>
      <c r="G286" s="215" t="s">
        <v>1722</v>
      </c>
    </row>
    <row r="287" spans="1:7" x14ac:dyDescent="0.2">
      <c r="A287" s="215" t="s">
        <v>2233</v>
      </c>
      <c r="B287" s="216">
        <v>102747</v>
      </c>
      <c r="C287" s="215" t="s">
        <v>528</v>
      </c>
      <c r="D287" s="215" t="s">
        <v>2234</v>
      </c>
      <c r="E287" s="216">
        <v>98</v>
      </c>
      <c r="F287" s="215">
        <v>1006</v>
      </c>
      <c r="G287" s="215" t="s">
        <v>1379</v>
      </c>
    </row>
    <row r="288" spans="1:7" x14ac:dyDescent="0.2">
      <c r="A288" s="215" t="s">
        <v>3106</v>
      </c>
      <c r="B288" s="216">
        <v>116201</v>
      </c>
      <c r="C288" s="215" t="s">
        <v>528</v>
      </c>
      <c r="D288" s="215" t="s">
        <v>3107</v>
      </c>
      <c r="E288" s="216">
        <v>97</v>
      </c>
      <c r="F288" s="215">
        <v>1006</v>
      </c>
      <c r="G288" s="215" t="s">
        <v>1379</v>
      </c>
    </row>
    <row r="289" spans="1:7" x14ac:dyDescent="0.2">
      <c r="A289" s="215" t="s">
        <v>1909</v>
      </c>
      <c r="B289" s="216">
        <v>117192</v>
      </c>
      <c r="C289" s="215" t="s">
        <v>528</v>
      </c>
      <c r="D289" s="215" t="s">
        <v>2929</v>
      </c>
      <c r="E289" s="216">
        <v>96</v>
      </c>
      <c r="F289" s="215">
        <v>4020</v>
      </c>
      <c r="G289" s="215" t="s">
        <v>1509</v>
      </c>
    </row>
    <row r="290" spans="1:7" x14ac:dyDescent="0.2">
      <c r="A290" s="215" t="s">
        <v>1578</v>
      </c>
      <c r="B290" s="216">
        <v>111641</v>
      </c>
      <c r="C290" s="215" t="s">
        <v>528</v>
      </c>
      <c r="D290" s="215" t="s">
        <v>1579</v>
      </c>
      <c r="E290" s="216">
        <v>95</v>
      </c>
      <c r="F290" s="215">
        <v>6006</v>
      </c>
      <c r="G290" s="215" t="s">
        <v>1543</v>
      </c>
    </row>
    <row r="291" spans="1:7" x14ac:dyDescent="0.2">
      <c r="A291" s="215" t="s">
        <v>1845</v>
      </c>
      <c r="B291" s="216">
        <v>114153</v>
      </c>
      <c r="C291" s="215" t="s">
        <v>528</v>
      </c>
      <c r="D291" s="215" t="s">
        <v>1846</v>
      </c>
      <c r="E291" s="216">
        <v>93</v>
      </c>
      <c r="F291" s="215">
        <v>4012</v>
      </c>
      <c r="G291" s="215" t="s">
        <v>797</v>
      </c>
    </row>
    <row r="292" spans="1:7" x14ac:dyDescent="0.2">
      <c r="A292" s="215" t="s">
        <v>2050</v>
      </c>
      <c r="B292" s="216">
        <v>116761</v>
      </c>
      <c r="C292" s="215" t="s">
        <v>528</v>
      </c>
      <c r="D292" s="215" t="s">
        <v>2051</v>
      </c>
      <c r="E292" s="216">
        <v>93</v>
      </c>
      <c r="F292" s="215">
        <v>5025</v>
      </c>
      <c r="G292" s="215" t="s">
        <v>1349</v>
      </c>
    </row>
    <row r="293" spans="1:7" x14ac:dyDescent="0.2">
      <c r="A293" s="215" t="s">
        <v>3104</v>
      </c>
      <c r="B293" s="216">
        <v>112566</v>
      </c>
      <c r="C293" s="215" t="s">
        <v>528</v>
      </c>
      <c r="D293" s="215" t="s">
        <v>3105</v>
      </c>
      <c r="E293" s="216">
        <v>92</v>
      </c>
      <c r="F293" s="215">
        <v>1006</v>
      </c>
      <c r="G293" s="215" t="s">
        <v>1379</v>
      </c>
    </row>
    <row r="294" spans="1:7" x14ac:dyDescent="0.2">
      <c r="A294" s="215" t="s">
        <v>2325</v>
      </c>
      <c r="B294" s="216">
        <v>114203</v>
      </c>
      <c r="C294" s="215" t="s">
        <v>528</v>
      </c>
      <c r="D294" s="215" t="s">
        <v>2927</v>
      </c>
      <c r="E294" s="216">
        <v>91</v>
      </c>
      <c r="F294" s="215">
        <v>2002</v>
      </c>
      <c r="G294" s="215" t="s">
        <v>1867</v>
      </c>
    </row>
    <row r="295" spans="1:7" x14ac:dyDescent="0.2">
      <c r="A295" s="215" t="s">
        <v>2403</v>
      </c>
      <c r="B295" s="216">
        <v>110726</v>
      </c>
      <c r="C295" s="215" t="s">
        <v>528</v>
      </c>
      <c r="D295" s="215" t="s">
        <v>3108</v>
      </c>
      <c r="E295" s="216">
        <v>88</v>
      </c>
      <c r="F295" s="215">
        <v>5001</v>
      </c>
      <c r="G295" s="215" t="s">
        <v>1537</v>
      </c>
    </row>
    <row r="296" spans="1:7" x14ac:dyDescent="0.2">
      <c r="A296" s="215" t="s">
        <v>2450</v>
      </c>
      <c r="B296" s="216">
        <v>117400</v>
      </c>
      <c r="C296" s="215" t="s">
        <v>528</v>
      </c>
      <c r="D296" s="215" t="s">
        <v>2451</v>
      </c>
      <c r="E296" s="216">
        <v>88</v>
      </c>
      <c r="F296" s="215">
        <v>3006</v>
      </c>
      <c r="G296" s="215" t="s">
        <v>1722</v>
      </c>
    </row>
    <row r="297" spans="1:7" x14ac:dyDescent="0.2">
      <c r="A297" s="215" t="s">
        <v>2886</v>
      </c>
      <c r="B297" s="216">
        <v>117243</v>
      </c>
      <c r="C297" s="215" t="s">
        <v>528</v>
      </c>
      <c r="D297" s="215" t="s">
        <v>2887</v>
      </c>
      <c r="E297" s="216">
        <v>83</v>
      </c>
      <c r="F297" s="215">
        <v>4012</v>
      </c>
      <c r="G297" s="215" t="s">
        <v>797</v>
      </c>
    </row>
    <row r="298" spans="1:7" x14ac:dyDescent="0.2">
      <c r="A298" s="215" t="s">
        <v>1839</v>
      </c>
      <c r="B298" s="216">
        <v>113154</v>
      </c>
      <c r="C298" s="215" t="s">
        <v>528</v>
      </c>
      <c r="D298" s="215" t="s">
        <v>1840</v>
      </c>
      <c r="E298" s="216">
        <v>20</v>
      </c>
      <c r="F298" s="215">
        <v>2004</v>
      </c>
      <c r="G298" s="215" t="s">
        <v>1569</v>
      </c>
    </row>
    <row r="299" spans="1:7" x14ac:dyDescent="0.2">
      <c r="A299" s="215" t="s">
        <v>2783</v>
      </c>
      <c r="B299" s="216">
        <v>117965</v>
      </c>
      <c r="C299" s="215" t="s">
        <v>528</v>
      </c>
      <c r="D299" s="215" t="s">
        <v>2784</v>
      </c>
      <c r="E299" s="216">
        <v>20</v>
      </c>
      <c r="F299" s="215">
        <v>4021</v>
      </c>
      <c r="G299" s="215" t="s">
        <v>1462</v>
      </c>
    </row>
    <row r="300" spans="1:7" x14ac:dyDescent="0.2">
      <c r="A300" s="215" t="s">
        <v>2048</v>
      </c>
      <c r="B300" s="216">
        <v>116036</v>
      </c>
      <c r="C300" s="215" t="s">
        <v>528</v>
      </c>
      <c r="D300" s="215" t="s">
        <v>2049</v>
      </c>
      <c r="E300" s="216">
        <v>15</v>
      </c>
      <c r="F300" s="215">
        <v>4021</v>
      </c>
      <c r="G300" s="215" t="s">
        <v>1462</v>
      </c>
    </row>
    <row r="301" spans="1:7" x14ac:dyDescent="0.2">
      <c r="A301" s="215" t="s">
        <v>2877</v>
      </c>
      <c r="B301" s="216">
        <v>116121</v>
      </c>
      <c r="C301" s="215" t="s">
        <v>528</v>
      </c>
      <c r="D301" s="215" t="s">
        <v>2878</v>
      </c>
      <c r="E301" s="216">
        <v>15</v>
      </c>
      <c r="F301" s="215">
        <v>1020</v>
      </c>
      <c r="G301" s="215" t="s">
        <v>592</v>
      </c>
    </row>
    <row r="302" spans="1:7" x14ac:dyDescent="0.2">
      <c r="A302" s="215" t="s">
        <v>2779</v>
      </c>
      <c r="B302" s="216">
        <v>117729</v>
      </c>
      <c r="C302" s="215" t="s">
        <v>528</v>
      </c>
      <c r="D302" s="215" t="s">
        <v>2780</v>
      </c>
      <c r="E302" s="216">
        <v>15</v>
      </c>
      <c r="F302" s="215">
        <v>2017</v>
      </c>
      <c r="G302" s="215" t="s">
        <v>1341</v>
      </c>
    </row>
    <row r="303" spans="1:7" x14ac:dyDescent="0.2">
      <c r="A303" s="215" t="s">
        <v>3111</v>
      </c>
      <c r="B303" s="216">
        <v>117937</v>
      </c>
      <c r="C303" s="215" t="s">
        <v>528</v>
      </c>
      <c r="D303" s="215" t="s">
        <v>3112</v>
      </c>
      <c r="E303" s="216">
        <v>15</v>
      </c>
      <c r="F303" s="215">
        <v>1006</v>
      </c>
      <c r="G303" s="215" t="s">
        <v>1379</v>
      </c>
    </row>
    <row r="304" spans="1:7" x14ac:dyDescent="0.2">
      <c r="A304" s="215" t="s">
        <v>2236</v>
      </c>
      <c r="B304" s="216">
        <v>105038</v>
      </c>
      <c r="C304" s="215" t="s">
        <v>528</v>
      </c>
      <c r="D304" s="215" t="s">
        <v>2237</v>
      </c>
      <c r="E304" s="216">
        <v>10</v>
      </c>
      <c r="F304" s="215">
        <v>2004</v>
      </c>
      <c r="G304" s="215" t="s">
        <v>1569</v>
      </c>
    </row>
    <row r="305" spans="1:7" x14ac:dyDescent="0.2">
      <c r="A305" s="215" t="s">
        <v>2023</v>
      </c>
      <c r="B305" s="216">
        <v>106352</v>
      </c>
      <c r="C305" s="215" t="s">
        <v>528</v>
      </c>
      <c r="D305" s="215" t="s">
        <v>2024</v>
      </c>
      <c r="E305" s="216">
        <v>10</v>
      </c>
      <c r="F305" s="215">
        <v>4010</v>
      </c>
      <c r="G305" s="215" t="s">
        <v>1388</v>
      </c>
    </row>
    <row r="306" spans="1:7" x14ac:dyDescent="0.2">
      <c r="A306" s="215" t="s">
        <v>1706</v>
      </c>
      <c r="B306" s="216">
        <v>113198</v>
      </c>
      <c r="C306" s="215" t="s">
        <v>528</v>
      </c>
      <c r="D306" s="215" t="s">
        <v>2033</v>
      </c>
      <c r="E306" s="216">
        <v>10</v>
      </c>
      <c r="F306" s="215">
        <v>4010</v>
      </c>
      <c r="G306" s="215" t="s">
        <v>1388</v>
      </c>
    </row>
    <row r="307" spans="1:7" x14ac:dyDescent="0.2">
      <c r="A307" s="215" t="s">
        <v>1666</v>
      </c>
      <c r="B307" s="216">
        <v>113831</v>
      </c>
      <c r="C307" s="215" t="s">
        <v>528</v>
      </c>
      <c r="D307" s="215" t="s">
        <v>1718</v>
      </c>
      <c r="E307" s="216">
        <v>10</v>
      </c>
      <c r="F307" s="215">
        <v>4012</v>
      </c>
      <c r="G307" s="215" t="s">
        <v>797</v>
      </c>
    </row>
    <row r="308" spans="1:7" x14ac:dyDescent="0.2">
      <c r="A308" s="215" t="s">
        <v>2245</v>
      </c>
      <c r="B308" s="216">
        <v>113940</v>
      </c>
      <c r="C308" s="215" t="s">
        <v>528</v>
      </c>
      <c r="D308" s="215" t="s">
        <v>2441</v>
      </c>
      <c r="E308" s="216">
        <v>10</v>
      </c>
      <c r="F308" s="215">
        <v>1020</v>
      </c>
      <c r="G308" s="215" t="s">
        <v>592</v>
      </c>
    </row>
    <row r="309" spans="1:7" x14ac:dyDescent="0.2">
      <c r="A309" s="215" t="s">
        <v>1895</v>
      </c>
      <c r="B309" s="216">
        <v>114451</v>
      </c>
      <c r="C309" s="215" t="s">
        <v>528</v>
      </c>
      <c r="D309" s="215" t="s">
        <v>2038</v>
      </c>
      <c r="E309" s="216">
        <v>10</v>
      </c>
      <c r="F309" s="215">
        <v>2009</v>
      </c>
      <c r="G309" s="215" t="s">
        <v>1182</v>
      </c>
    </row>
    <row r="310" spans="1:7" x14ac:dyDescent="0.2">
      <c r="A310" s="215" t="s">
        <v>2777</v>
      </c>
      <c r="B310" s="216">
        <v>114932</v>
      </c>
      <c r="C310" s="215" t="s">
        <v>528</v>
      </c>
      <c r="D310" s="215" t="s">
        <v>2778</v>
      </c>
      <c r="E310" s="216">
        <v>10</v>
      </c>
      <c r="F310" s="215">
        <v>2008</v>
      </c>
      <c r="G310" s="215" t="s">
        <v>1347</v>
      </c>
    </row>
    <row r="311" spans="1:7" x14ac:dyDescent="0.2">
      <c r="A311" s="215" t="s">
        <v>2884</v>
      </c>
      <c r="B311" s="216">
        <v>116545</v>
      </c>
      <c r="C311" s="215" t="s">
        <v>528</v>
      </c>
      <c r="D311" s="215" t="s">
        <v>2885</v>
      </c>
      <c r="E311" s="216">
        <v>10</v>
      </c>
      <c r="F311" s="215">
        <v>6006</v>
      </c>
      <c r="G311" s="215" t="s">
        <v>1543</v>
      </c>
    </row>
    <row r="312" spans="1:7" x14ac:dyDescent="0.2">
      <c r="A312" s="215" t="s">
        <v>2240</v>
      </c>
      <c r="B312" s="216">
        <v>116646</v>
      </c>
      <c r="C312" s="215" t="s">
        <v>528</v>
      </c>
      <c r="D312" s="215" t="s">
        <v>2241</v>
      </c>
      <c r="E312" s="216">
        <v>10</v>
      </c>
      <c r="F312" s="215">
        <v>3006</v>
      </c>
      <c r="G312" s="215" t="s">
        <v>1722</v>
      </c>
    </row>
    <row r="313" spans="1:7" x14ac:dyDescent="0.2">
      <c r="A313" s="215" t="s">
        <v>3109</v>
      </c>
      <c r="B313" s="216">
        <v>116659</v>
      </c>
      <c r="C313" s="215" t="s">
        <v>528</v>
      </c>
      <c r="D313" s="215" t="s">
        <v>3110</v>
      </c>
      <c r="E313" s="216">
        <v>10</v>
      </c>
      <c r="F313" s="215">
        <v>2017</v>
      </c>
      <c r="G313" s="215" t="s">
        <v>1341</v>
      </c>
    </row>
    <row r="314" spans="1:7" x14ac:dyDescent="0.2">
      <c r="A314" s="215" t="s">
        <v>2052</v>
      </c>
      <c r="B314" s="216">
        <v>116763</v>
      </c>
      <c r="C314" s="215" t="s">
        <v>528</v>
      </c>
      <c r="D314" s="215" t="s">
        <v>2053</v>
      </c>
      <c r="E314" s="216">
        <v>10</v>
      </c>
      <c r="F314" s="215">
        <v>5025</v>
      </c>
      <c r="G314" s="215" t="s">
        <v>1349</v>
      </c>
    </row>
    <row r="315" spans="1:7" x14ac:dyDescent="0.2">
      <c r="A315" s="215" t="s">
        <v>2291</v>
      </c>
      <c r="B315" s="216">
        <v>117157</v>
      </c>
      <c r="C315" s="215" t="s">
        <v>528</v>
      </c>
      <c r="D315" s="215" t="s">
        <v>2292</v>
      </c>
      <c r="E315" s="216">
        <v>10</v>
      </c>
      <c r="F315" s="215">
        <v>2017</v>
      </c>
      <c r="G315" s="215" t="s">
        <v>1341</v>
      </c>
    </row>
    <row r="316" spans="1:7" x14ac:dyDescent="0.2">
      <c r="A316" s="215" t="s">
        <v>1584</v>
      </c>
      <c r="B316" s="216">
        <v>101586</v>
      </c>
      <c r="C316" s="215" t="s">
        <v>528</v>
      </c>
      <c r="D316" s="215" t="s">
        <v>1585</v>
      </c>
      <c r="E316" s="216">
        <v>5</v>
      </c>
      <c r="F316" s="215">
        <v>4010</v>
      </c>
      <c r="G316" s="215" t="s">
        <v>1388</v>
      </c>
    </row>
    <row r="317" spans="1:7" x14ac:dyDescent="0.2">
      <c r="A317" s="215" t="s">
        <v>2021</v>
      </c>
      <c r="B317" s="216">
        <v>101817</v>
      </c>
      <c r="C317" s="215" t="s">
        <v>528</v>
      </c>
      <c r="D317" s="215" t="s">
        <v>2022</v>
      </c>
      <c r="E317" s="216">
        <v>5</v>
      </c>
      <c r="F317" s="215">
        <v>2007</v>
      </c>
      <c r="G317" s="215" t="s">
        <v>1385</v>
      </c>
    </row>
    <row r="318" spans="1:7" x14ac:dyDescent="0.2">
      <c r="A318" s="215" t="s">
        <v>2284</v>
      </c>
      <c r="B318" s="216">
        <v>105125</v>
      </c>
      <c r="C318" s="215" t="s">
        <v>528</v>
      </c>
      <c r="D318" s="215" t="s">
        <v>2285</v>
      </c>
      <c r="E318" s="216">
        <v>5</v>
      </c>
      <c r="F318" s="215">
        <v>6006</v>
      </c>
      <c r="G318" s="215" t="s">
        <v>1543</v>
      </c>
    </row>
    <row r="319" spans="1:7" x14ac:dyDescent="0.2">
      <c r="A319" s="215" t="s">
        <v>2027</v>
      </c>
      <c r="B319" s="216">
        <v>108268</v>
      </c>
      <c r="C319" s="215" t="s">
        <v>528</v>
      </c>
      <c r="D319" s="215" t="s">
        <v>2028</v>
      </c>
      <c r="E319" s="216">
        <v>5</v>
      </c>
      <c r="F319" s="215">
        <v>4012</v>
      </c>
      <c r="G319" s="215" t="s">
        <v>797</v>
      </c>
    </row>
    <row r="320" spans="1:7" x14ac:dyDescent="0.2">
      <c r="A320" s="215" t="s">
        <v>2029</v>
      </c>
      <c r="B320" s="216">
        <v>110096</v>
      </c>
      <c r="C320" s="215" t="s">
        <v>528</v>
      </c>
      <c r="D320" s="215" t="s">
        <v>2030</v>
      </c>
      <c r="E320" s="216">
        <v>5</v>
      </c>
      <c r="F320" s="215">
        <v>1006</v>
      </c>
      <c r="G320" s="215" t="s">
        <v>1379</v>
      </c>
    </row>
    <row r="321" spans="1:7" x14ac:dyDescent="0.2">
      <c r="A321" s="215" t="s">
        <v>3113</v>
      </c>
      <c r="B321" s="216">
        <v>112378</v>
      </c>
      <c r="C321" s="215" t="s">
        <v>528</v>
      </c>
      <c r="D321" s="215" t="s">
        <v>3114</v>
      </c>
      <c r="E321" s="216">
        <v>5</v>
      </c>
      <c r="F321" s="215">
        <v>5026</v>
      </c>
      <c r="G321" s="215" t="s">
        <v>3103</v>
      </c>
    </row>
    <row r="322" spans="1:7" x14ac:dyDescent="0.2">
      <c r="A322" s="215" t="s">
        <v>3115</v>
      </c>
      <c r="B322" s="216">
        <v>112546</v>
      </c>
      <c r="C322" s="215" t="s">
        <v>528</v>
      </c>
      <c r="D322" s="215" t="s">
        <v>3116</v>
      </c>
      <c r="E322" s="216">
        <v>5</v>
      </c>
      <c r="F322" s="215">
        <v>5010</v>
      </c>
      <c r="G322" s="215" t="s">
        <v>1656</v>
      </c>
    </row>
    <row r="323" spans="1:7" x14ac:dyDescent="0.2">
      <c r="A323" s="215" t="s">
        <v>2034</v>
      </c>
      <c r="B323" s="216">
        <v>113607</v>
      </c>
      <c r="C323" s="215" t="s">
        <v>528</v>
      </c>
      <c r="D323" s="215" t="s">
        <v>2035</v>
      </c>
      <c r="E323" s="216">
        <v>5</v>
      </c>
      <c r="F323" s="215">
        <v>2008</v>
      </c>
      <c r="G323" s="215" t="s">
        <v>1347</v>
      </c>
    </row>
    <row r="324" spans="1:7" x14ac:dyDescent="0.2">
      <c r="A324" s="215" t="s">
        <v>2879</v>
      </c>
      <c r="B324" s="216">
        <v>114074</v>
      </c>
      <c r="C324" s="215" t="s">
        <v>528</v>
      </c>
      <c r="D324" s="215" t="s">
        <v>2880</v>
      </c>
      <c r="E324" s="216">
        <v>5</v>
      </c>
      <c r="F324" s="215">
        <v>5021</v>
      </c>
      <c r="G324" s="215" t="s">
        <v>1547</v>
      </c>
    </row>
    <row r="325" spans="1:7" x14ac:dyDescent="0.2">
      <c r="A325" s="215" t="s">
        <v>1688</v>
      </c>
      <c r="B325" s="216">
        <v>114192</v>
      </c>
      <c r="C325" s="215" t="s">
        <v>528</v>
      </c>
      <c r="D325" s="215" t="s">
        <v>2881</v>
      </c>
      <c r="E325" s="216">
        <v>5</v>
      </c>
      <c r="F325" s="215">
        <v>4008</v>
      </c>
      <c r="G325" s="215" t="s">
        <v>1441</v>
      </c>
    </row>
    <row r="326" spans="1:7" x14ac:dyDescent="0.2">
      <c r="A326" s="215" t="s">
        <v>1883</v>
      </c>
      <c r="B326" s="216">
        <v>114465</v>
      </c>
      <c r="C326" s="215" t="s">
        <v>528</v>
      </c>
      <c r="D326" s="215" t="s">
        <v>2198</v>
      </c>
      <c r="E326" s="216">
        <v>5</v>
      </c>
      <c r="F326" s="215">
        <v>4003</v>
      </c>
      <c r="G326" s="215" t="s">
        <v>1687</v>
      </c>
    </row>
    <row r="327" spans="1:7" x14ac:dyDescent="0.2">
      <c r="A327" s="215" t="s">
        <v>3117</v>
      </c>
      <c r="B327" s="216">
        <v>114926</v>
      </c>
      <c r="C327" s="215" t="s">
        <v>528</v>
      </c>
      <c r="D327" s="215" t="s">
        <v>3118</v>
      </c>
      <c r="E327" s="216">
        <v>5</v>
      </c>
      <c r="F327" s="215">
        <v>2002</v>
      </c>
      <c r="G327" s="215" t="s">
        <v>1867</v>
      </c>
    </row>
    <row r="328" spans="1:7" x14ac:dyDescent="0.2">
      <c r="A328" s="215" t="s">
        <v>2238</v>
      </c>
      <c r="B328" s="216">
        <v>115339</v>
      </c>
      <c r="C328" s="215" t="s">
        <v>528</v>
      </c>
      <c r="D328" s="215" t="s">
        <v>2239</v>
      </c>
      <c r="E328" s="216">
        <v>5</v>
      </c>
      <c r="F328" s="215">
        <v>2022</v>
      </c>
      <c r="G328" s="215" t="s">
        <v>1515</v>
      </c>
    </row>
    <row r="329" spans="1:7" x14ac:dyDescent="0.2">
      <c r="A329" s="215" t="s">
        <v>2041</v>
      </c>
      <c r="B329" s="216">
        <v>115513</v>
      </c>
      <c r="C329" s="215" t="s">
        <v>528</v>
      </c>
      <c r="D329" s="215" t="s">
        <v>2042</v>
      </c>
      <c r="E329" s="216">
        <v>5</v>
      </c>
      <c r="F329" s="215">
        <v>2004</v>
      </c>
      <c r="G329" s="215" t="s">
        <v>1569</v>
      </c>
    </row>
    <row r="330" spans="1:7" x14ac:dyDescent="0.2">
      <c r="A330" s="215" t="s">
        <v>3119</v>
      </c>
      <c r="B330" s="216">
        <v>115685</v>
      </c>
      <c r="C330" s="215" t="s">
        <v>528</v>
      </c>
      <c r="D330" s="215" t="s">
        <v>3120</v>
      </c>
      <c r="E330" s="216">
        <v>5</v>
      </c>
      <c r="F330" s="215">
        <v>5025</v>
      </c>
      <c r="G330" s="215" t="s">
        <v>1349</v>
      </c>
    </row>
    <row r="331" spans="1:7" x14ac:dyDescent="0.2">
      <c r="A331" s="215" t="s">
        <v>3221</v>
      </c>
      <c r="B331" s="216">
        <v>116070</v>
      </c>
      <c r="C331" s="215" t="s">
        <v>528</v>
      </c>
      <c r="D331" s="215" t="s">
        <v>3222</v>
      </c>
      <c r="E331" s="216">
        <v>5</v>
      </c>
      <c r="F331" s="215">
        <v>4014</v>
      </c>
      <c r="G331" s="215" t="s">
        <v>3217</v>
      </c>
    </row>
    <row r="332" spans="1:7" x14ac:dyDescent="0.2">
      <c r="A332" s="215" t="s">
        <v>2882</v>
      </c>
      <c r="B332" s="216">
        <v>116188</v>
      </c>
      <c r="C332" s="215" t="s">
        <v>528</v>
      </c>
      <c r="D332" s="215" t="s">
        <v>2883</v>
      </c>
      <c r="E332" s="216">
        <v>5</v>
      </c>
      <c r="F332" s="215">
        <v>5006</v>
      </c>
      <c r="G332" s="215" t="s">
        <v>1521</v>
      </c>
    </row>
    <row r="333" spans="1:7" x14ac:dyDescent="0.2">
      <c r="A333" s="215" t="s">
        <v>2288</v>
      </c>
      <c r="B333" s="216">
        <v>116212</v>
      </c>
      <c r="C333" s="215" t="s">
        <v>528</v>
      </c>
      <c r="D333" s="215" t="s">
        <v>2289</v>
      </c>
      <c r="E333" s="216">
        <v>5</v>
      </c>
      <c r="F333" s="215">
        <v>1006</v>
      </c>
      <c r="G333" s="215" t="s">
        <v>1379</v>
      </c>
    </row>
    <row r="334" spans="1:7" x14ac:dyDescent="0.2">
      <c r="A334" s="215" t="s">
        <v>3081</v>
      </c>
      <c r="B334" s="216">
        <v>117047</v>
      </c>
      <c r="C334" s="215" t="s">
        <v>528</v>
      </c>
      <c r="D334" s="215" t="s">
        <v>3223</v>
      </c>
      <c r="E334" s="216">
        <v>5</v>
      </c>
      <c r="F334" s="215">
        <v>4017</v>
      </c>
      <c r="G334" s="215" t="s">
        <v>3079</v>
      </c>
    </row>
    <row r="335" spans="1:7" x14ac:dyDescent="0.2">
      <c r="A335" s="215" t="s">
        <v>2293</v>
      </c>
      <c r="B335" s="216">
        <v>117273</v>
      </c>
      <c r="C335" s="215" t="s">
        <v>528</v>
      </c>
      <c r="D335" s="215" t="s">
        <v>2294</v>
      </c>
      <c r="E335" s="216">
        <v>5</v>
      </c>
      <c r="F335" s="215">
        <v>2017</v>
      </c>
      <c r="G335" s="215" t="s">
        <v>1341</v>
      </c>
    </row>
    <row r="336" spans="1:7" x14ac:dyDescent="0.2">
      <c r="A336" s="215" t="s">
        <v>2448</v>
      </c>
      <c r="B336" s="216">
        <v>117322</v>
      </c>
      <c r="C336" s="215" t="s">
        <v>528</v>
      </c>
      <c r="D336" s="215" t="s">
        <v>2449</v>
      </c>
      <c r="E336" s="216">
        <v>5</v>
      </c>
      <c r="F336" s="215">
        <v>4012</v>
      </c>
      <c r="G336" s="215" t="s">
        <v>797</v>
      </c>
    </row>
    <row r="337" spans="1:7" x14ac:dyDescent="0.2">
      <c r="A337" s="215" t="s">
        <v>2452</v>
      </c>
      <c r="B337" s="216">
        <v>117472</v>
      </c>
      <c r="C337" s="215" t="s">
        <v>528</v>
      </c>
      <c r="D337" s="215" t="s">
        <v>2453</v>
      </c>
      <c r="E337" s="216">
        <v>5</v>
      </c>
      <c r="F337" s="215">
        <v>4012</v>
      </c>
      <c r="G337" s="215" t="s">
        <v>797</v>
      </c>
    </row>
    <row r="338" spans="1:7" x14ac:dyDescent="0.2">
      <c r="A338" s="215" t="s">
        <v>2888</v>
      </c>
      <c r="B338" s="216">
        <v>117987</v>
      </c>
      <c r="C338" s="215" t="s">
        <v>528</v>
      </c>
      <c r="D338" s="215" t="s">
        <v>2889</v>
      </c>
      <c r="E338" s="216">
        <v>5</v>
      </c>
      <c r="F338" s="215">
        <v>5025</v>
      </c>
      <c r="G338" s="215" t="s">
        <v>1349</v>
      </c>
    </row>
    <row r="339" spans="1:7" x14ac:dyDescent="0.2">
      <c r="A339" s="215" t="s">
        <v>2890</v>
      </c>
      <c r="B339" s="216">
        <v>118069</v>
      </c>
      <c r="C339" s="215" t="s">
        <v>528</v>
      </c>
      <c r="D339" s="215" t="s">
        <v>2891</v>
      </c>
      <c r="E339" s="216">
        <v>5</v>
      </c>
      <c r="F339" s="215">
        <v>2017</v>
      </c>
      <c r="G339" s="215" t="s">
        <v>1341</v>
      </c>
    </row>
    <row r="340" spans="1:7" x14ac:dyDescent="0.2">
      <c r="A340" s="215" t="s">
        <v>2892</v>
      </c>
      <c r="B340" s="216">
        <v>118086</v>
      </c>
      <c r="C340" s="215" t="s">
        <v>528</v>
      </c>
      <c r="D340" s="215" t="s">
        <v>2893</v>
      </c>
      <c r="E340" s="216">
        <v>5</v>
      </c>
      <c r="F340" s="215">
        <v>2022</v>
      </c>
      <c r="G340" s="215" t="s">
        <v>1515</v>
      </c>
    </row>
    <row r="341" spans="1:7" x14ac:dyDescent="0.2">
      <c r="A341" s="215" t="s">
        <v>3121</v>
      </c>
      <c r="B341" s="216">
        <v>118096</v>
      </c>
      <c r="C341" s="215" t="s">
        <v>528</v>
      </c>
      <c r="D341" s="215" t="s">
        <v>3122</v>
      </c>
      <c r="E341" s="216">
        <v>5</v>
      </c>
      <c r="F341" s="215">
        <v>5022</v>
      </c>
      <c r="G341" s="215" t="s">
        <v>1589</v>
      </c>
    </row>
    <row r="342" spans="1:7" x14ac:dyDescent="0.2">
      <c r="A342" s="215" t="s">
        <v>3224</v>
      </c>
      <c r="B342" s="216">
        <v>118235</v>
      </c>
      <c r="C342" s="215" t="s">
        <v>528</v>
      </c>
      <c r="D342" s="215" t="s">
        <v>3225</v>
      </c>
      <c r="E342" s="216">
        <v>5</v>
      </c>
      <c r="F342" s="215">
        <v>4017</v>
      </c>
      <c r="G342" s="215" t="s">
        <v>3079</v>
      </c>
    </row>
    <row r="343" spans="1:7" x14ac:dyDescent="0.2">
      <c r="A343" s="215" t="s">
        <v>3123</v>
      </c>
      <c r="B343" s="216">
        <v>118307</v>
      </c>
      <c r="C343" s="215" t="s">
        <v>528</v>
      </c>
      <c r="D343" s="215" t="s">
        <v>3124</v>
      </c>
      <c r="E343" s="216">
        <v>5</v>
      </c>
      <c r="F343" s="215">
        <v>5026</v>
      </c>
      <c r="G343" s="215" t="s">
        <v>3103</v>
      </c>
    </row>
    <row r="344" spans="1:7" x14ac:dyDescent="0.2">
      <c r="A344" s="215" t="s">
        <v>2436</v>
      </c>
      <c r="B344" s="216">
        <v>100063</v>
      </c>
      <c r="C344" s="215" t="s">
        <v>528</v>
      </c>
      <c r="D344" s="215" t="s">
        <v>2437</v>
      </c>
      <c r="E344" s="216">
        <v>0</v>
      </c>
      <c r="F344" s="215">
        <v>1022</v>
      </c>
      <c r="G344" s="215" t="s">
        <v>1539</v>
      </c>
    </row>
    <row r="345" spans="1:7" x14ac:dyDescent="0.2">
      <c r="A345" s="215" t="s">
        <v>2196</v>
      </c>
      <c r="B345" s="216">
        <v>101241</v>
      </c>
      <c r="C345" s="215" t="s">
        <v>528</v>
      </c>
      <c r="D345" s="215" t="s">
        <v>2197</v>
      </c>
      <c r="E345" s="216">
        <v>0</v>
      </c>
      <c r="F345" s="215">
        <v>1019</v>
      </c>
      <c r="G345" s="215" t="s">
        <v>1404</v>
      </c>
    </row>
    <row r="346" spans="1:7" x14ac:dyDescent="0.2">
      <c r="A346" s="215" t="s">
        <v>2438</v>
      </c>
      <c r="B346" s="216">
        <v>111288</v>
      </c>
      <c r="C346" s="215" t="s">
        <v>528</v>
      </c>
      <c r="D346" s="215" t="s">
        <v>2439</v>
      </c>
      <c r="E346" s="216">
        <v>0</v>
      </c>
      <c r="F346" s="215">
        <v>2010</v>
      </c>
      <c r="G346" s="215" t="s">
        <v>2440</v>
      </c>
    </row>
    <row r="347" spans="1:7" x14ac:dyDescent="0.2">
      <c r="A347" s="215" t="s">
        <v>2031</v>
      </c>
      <c r="B347" s="216">
        <v>111566</v>
      </c>
      <c r="C347" s="215" t="s">
        <v>528</v>
      </c>
      <c r="D347" s="215" t="s">
        <v>2032</v>
      </c>
      <c r="E347" s="216">
        <v>0</v>
      </c>
      <c r="F347" s="215">
        <v>4004</v>
      </c>
      <c r="G347" s="215" t="s">
        <v>1577</v>
      </c>
    </row>
    <row r="348" spans="1:7" x14ac:dyDescent="0.2">
      <c r="A348" s="215" t="s">
        <v>1884</v>
      </c>
      <c r="B348" s="216">
        <v>113347</v>
      </c>
      <c r="C348" s="215" t="s">
        <v>528</v>
      </c>
      <c r="D348" s="215" t="s">
        <v>2286</v>
      </c>
      <c r="E348" s="216">
        <v>0</v>
      </c>
      <c r="F348" s="215">
        <v>1019</v>
      </c>
      <c r="G348" s="215" t="s">
        <v>1404</v>
      </c>
    </row>
    <row r="349" spans="1:7" x14ac:dyDescent="0.2">
      <c r="A349" s="215" t="s">
        <v>1890</v>
      </c>
      <c r="B349" s="216">
        <v>114875</v>
      </c>
      <c r="C349" s="215" t="s">
        <v>528</v>
      </c>
      <c r="D349" s="215" t="s">
        <v>2287</v>
      </c>
      <c r="E349" s="216">
        <v>0</v>
      </c>
      <c r="F349" s="215">
        <v>1019</v>
      </c>
      <c r="G349" s="215" t="s">
        <v>1404</v>
      </c>
    </row>
    <row r="350" spans="1:7" x14ac:dyDescent="0.2">
      <c r="A350" s="215" t="s">
        <v>1735</v>
      </c>
      <c r="B350" s="216">
        <v>114877</v>
      </c>
      <c r="C350" s="215" t="s">
        <v>528</v>
      </c>
      <c r="D350" s="215" t="s">
        <v>2444</v>
      </c>
      <c r="E350" s="216">
        <v>0</v>
      </c>
      <c r="F350" s="215">
        <v>1019</v>
      </c>
      <c r="G350" s="215" t="s">
        <v>1404</v>
      </c>
    </row>
    <row r="351" spans="1:7" x14ac:dyDescent="0.2">
      <c r="A351" s="215" t="s">
        <v>2445</v>
      </c>
      <c r="B351" s="216">
        <v>115254</v>
      </c>
      <c r="C351" s="215" t="s">
        <v>528</v>
      </c>
      <c r="D351" s="215" t="s">
        <v>2446</v>
      </c>
      <c r="E351" s="216">
        <v>0</v>
      </c>
      <c r="F351" s="215">
        <v>1020</v>
      </c>
      <c r="G351" s="215" t="s">
        <v>592</v>
      </c>
    </row>
    <row r="352" spans="1:7" x14ac:dyDescent="0.2">
      <c r="A352" s="215" t="s">
        <v>2045</v>
      </c>
      <c r="B352" s="216">
        <v>115862</v>
      </c>
      <c r="C352" s="215" t="s">
        <v>528</v>
      </c>
      <c r="D352" s="215" t="s">
        <v>2046</v>
      </c>
      <c r="E352" s="216">
        <v>0</v>
      </c>
      <c r="F352" s="215">
        <v>2004</v>
      </c>
      <c r="G352" s="215" t="s">
        <v>1569</v>
      </c>
    </row>
    <row r="353" spans="1:7" x14ac:dyDescent="0.2">
      <c r="A353" s="215" t="s">
        <v>1580</v>
      </c>
      <c r="B353" s="216">
        <v>116583</v>
      </c>
      <c r="C353" s="215" t="s">
        <v>528</v>
      </c>
      <c r="D353" s="215" t="s">
        <v>1581</v>
      </c>
      <c r="E353" s="216">
        <v>0</v>
      </c>
      <c r="F353" s="215">
        <v>2007</v>
      </c>
      <c r="G353" s="215" t="s">
        <v>1385</v>
      </c>
    </row>
    <row r="354" spans="1:7" x14ac:dyDescent="0.2">
      <c r="A354" s="215" t="s">
        <v>2454</v>
      </c>
      <c r="B354" s="216">
        <v>117559</v>
      </c>
      <c r="C354" s="215" t="s">
        <v>528</v>
      </c>
      <c r="D354" s="215" t="s">
        <v>2455</v>
      </c>
      <c r="E354" s="216">
        <v>0</v>
      </c>
      <c r="F354" s="215">
        <v>4011</v>
      </c>
      <c r="G354" s="215" t="s">
        <v>1651</v>
      </c>
    </row>
    <row r="355" spans="1:7" x14ac:dyDescent="0.2">
      <c r="A355" s="215" t="s">
        <v>2456</v>
      </c>
      <c r="B355" s="216">
        <v>117717</v>
      </c>
      <c r="C355" s="215" t="s">
        <v>528</v>
      </c>
      <c r="D355" s="215" t="s">
        <v>2457</v>
      </c>
      <c r="E355" s="216">
        <v>0</v>
      </c>
      <c r="F355" s="215">
        <v>3006</v>
      </c>
      <c r="G355" s="215" t="s">
        <v>1722</v>
      </c>
    </row>
    <row r="356" spans="1:7" x14ac:dyDescent="0.2">
      <c r="A356" s="215" t="s">
        <v>2297</v>
      </c>
      <c r="B356" s="216">
        <v>108421</v>
      </c>
      <c r="C356" s="215" t="s">
        <v>523</v>
      </c>
      <c r="D356" s="215" t="s">
        <v>2298</v>
      </c>
      <c r="E356" s="216">
        <v>3754</v>
      </c>
      <c r="F356" s="215">
        <v>5018</v>
      </c>
      <c r="G356" s="215" t="s">
        <v>1525</v>
      </c>
    </row>
    <row r="357" spans="1:7" x14ac:dyDescent="0.2">
      <c r="A357" s="215" t="s">
        <v>1601</v>
      </c>
      <c r="B357" s="216">
        <v>113146</v>
      </c>
      <c r="C357" s="215" t="s">
        <v>523</v>
      </c>
      <c r="D357" s="215" t="s">
        <v>1602</v>
      </c>
      <c r="E357" s="216">
        <v>2473</v>
      </c>
      <c r="F357" s="215">
        <v>4012</v>
      </c>
      <c r="G357" s="215" t="s">
        <v>797</v>
      </c>
    </row>
    <row r="358" spans="1:7" x14ac:dyDescent="0.2">
      <c r="A358" s="215" t="s">
        <v>1599</v>
      </c>
      <c r="B358" s="216">
        <v>109235</v>
      </c>
      <c r="C358" s="215" t="s">
        <v>523</v>
      </c>
      <c r="D358" s="215" t="s">
        <v>1600</v>
      </c>
      <c r="E358" s="216">
        <v>1611</v>
      </c>
      <c r="F358" s="215">
        <v>2017</v>
      </c>
      <c r="G358" s="215" t="s">
        <v>1341</v>
      </c>
    </row>
    <row r="359" spans="1:7" x14ac:dyDescent="0.2">
      <c r="A359" s="215" t="s">
        <v>1594</v>
      </c>
      <c r="B359" s="216">
        <v>108869</v>
      </c>
      <c r="C359" s="215" t="s">
        <v>523</v>
      </c>
      <c r="D359" s="215" t="s">
        <v>2785</v>
      </c>
      <c r="E359" s="216">
        <v>1526</v>
      </c>
      <c r="F359" s="215">
        <v>4020</v>
      </c>
      <c r="G359" s="215" t="s">
        <v>1509</v>
      </c>
    </row>
    <row r="360" spans="1:7" x14ac:dyDescent="0.2">
      <c r="A360" s="215" t="s">
        <v>1595</v>
      </c>
      <c r="B360" s="216">
        <v>109630</v>
      </c>
      <c r="C360" s="215" t="s">
        <v>523</v>
      </c>
      <c r="D360" s="215" t="s">
        <v>1596</v>
      </c>
      <c r="E360" s="216">
        <v>1258</v>
      </c>
      <c r="F360" s="215">
        <v>4012</v>
      </c>
      <c r="G360" s="215" t="s">
        <v>797</v>
      </c>
    </row>
    <row r="361" spans="1:7" x14ac:dyDescent="0.2">
      <c r="A361" s="215" t="s">
        <v>1603</v>
      </c>
      <c r="B361" s="216">
        <v>113777</v>
      </c>
      <c r="C361" s="215" t="s">
        <v>523</v>
      </c>
      <c r="D361" s="215" t="s">
        <v>1604</v>
      </c>
      <c r="E361" s="216">
        <v>1220</v>
      </c>
      <c r="F361" s="215">
        <v>4020</v>
      </c>
      <c r="G361" s="215" t="s">
        <v>1509</v>
      </c>
    </row>
    <row r="362" spans="1:7" x14ac:dyDescent="0.2">
      <c r="A362" s="215" t="s">
        <v>2201</v>
      </c>
      <c r="B362" s="216">
        <v>111969</v>
      </c>
      <c r="C362" s="215" t="s">
        <v>523</v>
      </c>
      <c r="D362" s="215" t="s">
        <v>2202</v>
      </c>
      <c r="E362" s="216">
        <v>1162</v>
      </c>
      <c r="F362" s="215">
        <v>4020</v>
      </c>
      <c r="G362" s="215" t="s">
        <v>1509</v>
      </c>
    </row>
    <row r="363" spans="1:7" x14ac:dyDescent="0.2">
      <c r="A363" s="215" t="s">
        <v>1609</v>
      </c>
      <c r="B363" s="216">
        <v>113390</v>
      </c>
      <c r="C363" s="215" t="s">
        <v>523</v>
      </c>
      <c r="D363" s="215" t="s">
        <v>1610</v>
      </c>
      <c r="E363" s="216">
        <v>1052</v>
      </c>
      <c r="F363" s="215">
        <v>1020</v>
      </c>
      <c r="G363" s="215" t="s">
        <v>592</v>
      </c>
    </row>
    <row r="364" spans="1:7" x14ac:dyDescent="0.2">
      <c r="A364" s="215" t="s">
        <v>1617</v>
      </c>
      <c r="B364" s="216">
        <v>113779</v>
      </c>
      <c r="C364" s="215" t="s">
        <v>523</v>
      </c>
      <c r="D364" s="215" t="s">
        <v>1618</v>
      </c>
      <c r="E364" s="216">
        <v>1001</v>
      </c>
      <c r="F364" s="215">
        <v>1006</v>
      </c>
      <c r="G364" s="215" t="s">
        <v>1379</v>
      </c>
    </row>
    <row r="365" spans="1:7" x14ac:dyDescent="0.2">
      <c r="A365" s="215" t="s">
        <v>1605</v>
      </c>
      <c r="B365" s="216">
        <v>112514</v>
      </c>
      <c r="C365" s="215" t="s">
        <v>523</v>
      </c>
      <c r="D365" s="215" t="s">
        <v>1606</v>
      </c>
      <c r="E365" s="216">
        <v>921</v>
      </c>
      <c r="F365" s="215">
        <v>5018</v>
      </c>
      <c r="G365" s="215" t="s">
        <v>1525</v>
      </c>
    </row>
    <row r="366" spans="1:7" x14ac:dyDescent="0.2">
      <c r="A366" s="215" t="s">
        <v>1597</v>
      </c>
      <c r="B366" s="216">
        <v>108684</v>
      </c>
      <c r="C366" s="215" t="s">
        <v>523</v>
      </c>
      <c r="D366" s="215" t="s">
        <v>1598</v>
      </c>
      <c r="E366" s="216">
        <v>797</v>
      </c>
      <c r="F366" s="215">
        <v>4020</v>
      </c>
      <c r="G366" s="215" t="s">
        <v>1509</v>
      </c>
    </row>
    <row r="367" spans="1:7" x14ac:dyDescent="0.2">
      <c r="A367" s="215" t="s">
        <v>1619</v>
      </c>
      <c r="B367" s="216">
        <v>113074</v>
      </c>
      <c r="C367" s="215" t="s">
        <v>523</v>
      </c>
      <c r="D367" s="215" t="s">
        <v>2055</v>
      </c>
      <c r="E367" s="216">
        <v>766</v>
      </c>
      <c r="F367" s="215">
        <v>2009</v>
      </c>
      <c r="G367" s="215" t="s">
        <v>1182</v>
      </c>
    </row>
    <row r="368" spans="1:7" x14ac:dyDescent="0.2">
      <c r="A368" s="215" t="s">
        <v>1624</v>
      </c>
      <c r="B368" s="216">
        <v>102783</v>
      </c>
      <c r="C368" s="215" t="s">
        <v>523</v>
      </c>
      <c r="D368" s="215" t="s">
        <v>1625</v>
      </c>
      <c r="E368" s="216">
        <v>705</v>
      </c>
      <c r="F368" s="215">
        <v>4022</v>
      </c>
      <c r="G368" s="215" t="s">
        <v>1627</v>
      </c>
    </row>
    <row r="369" spans="1:7" x14ac:dyDescent="0.2">
      <c r="A369" s="215" t="s">
        <v>3125</v>
      </c>
      <c r="B369" s="216">
        <v>118053</v>
      </c>
      <c r="C369" s="215" t="s">
        <v>523</v>
      </c>
      <c r="D369" s="215" t="s">
        <v>3126</v>
      </c>
      <c r="E369" s="216">
        <v>695</v>
      </c>
      <c r="F369" s="215">
        <v>1006</v>
      </c>
      <c r="G369" s="215" t="s">
        <v>1379</v>
      </c>
    </row>
    <row r="370" spans="1:7" x14ac:dyDescent="0.2">
      <c r="A370" s="215" t="s">
        <v>1622</v>
      </c>
      <c r="B370" s="216">
        <v>108523</v>
      </c>
      <c r="C370" s="215" t="s">
        <v>523</v>
      </c>
      <c r="D370" s="215" t="s">
        <v>1623</v>
      </c>
      <c r="E370" s="216">
        <v>650</v>
      </c>
      <c r="F370" s="215">
        <v>5018</v>
      </c>
      <c r="G370" s="215" t="s">
        <v>1525</v>
      </c>
    </row>
    <row r="371" spans="1:7" x14ac:dyDescent="0.2">
      <c r="A371" s="215" t="s">
        <v>1611</v>
      </c>
      <c r="B371" s="216">
        <v>113280</v>
      </c>
      <c r="C371" s="215" t="s">
        <v>523</v>
      </c>
      <c r="D371" s="215" t="s">
        <v>1612</v>
      </c>
      <c r="E371" s="216">
        <v>612</v>
      </c>
      <c r="F371" s="215">
        <v>4012</v>
      </c>
      <c r="G371" s="215" t="s">
        <v>797</v>
      </c>
    </row>
    <row r="372" spans="1:7" x14ac:dyDescent="0.2">
      <c r="A372" s="215" t="s">
        <v>2251</v>
      </c>
      <c r="B372" s="216">
        <v>113939</v>
      </c>
      <c r="C372" s="215" t="s">
        <v>523</v>
      </c>
      <c r="D372" s="215" t="s">
        <v>2458</v>
      </c>
      <c r="E372" s="216">
        <v>593</v>
      </c>
      <c r="F372" s="215">
        <v>1020</v>
      </c>
      <c r="G372" s="215" t="s">
        <v>592</v>
      </c>
    </row>
    <row r="373" spans="1:7" x14ac:dyDescent="0.2">
      <c r="A373" s="215" t="s">
        <v>1870</v>
      </c>
      <c r="B373" s="216">
        <v>116535</v>
      </c>
      <c r="C373" s="215" t="s">
        <v>523</v>
      </c>
      <c r="D373" s="215" t="s">
        <v>2054</v>
      </c>
      <c r="E373" s="216">
        <v>546</v>
      </c>
      <c r="F373" s="215">
        <v>5018</v>
      </c>
      <c r="G373" s="215" t="s">
        <v>1525</v>
      </c>
    </row>
    <row r="374" spans="1:7" x14ac:dyDescent="0.2">
      <c r="A374" s="215" t="s">
        <v>1607</v>
      </c>
      <c r="B374" s="216">
        <v>101305</v>
      </c>
      <c r="C374" s="215" t="s">
        <v>523</v>
      </c>
      <c r="D374" s="215" t="s">
        <v>1608</v>
      </c>
      <c r="E374" s="216">
        <v>391</v>
      </c>
      <c r="F374" s="215">
        <v>1001</v>
      </c>
      <c r="G374" s="215" t="s">
        <v>1454</v>
      </c>
    </row>
    <row r="375" spans="1:7" x14ac:dyDescent="0.2">
      <c r="A375" s="215" t="s">
        <v>2459</v>
      </c>
      <c r="B375" s="216">
        <v>117405</v>
      </c>
      <c r="C375" s="215" t="s">
        <v>523</v>
      </c>
      <c r="D375" s="215" t="s">
        <v>2460</v>
      </c>
      <c r="E375" s="216">
        <v>265</v>
      </c>
      <c r="F375" s="215">
        <v>4012</v>
      </c>
      <c r="G375" s="215" t="s">
        <v>797</v>
      </c>
    </row>
    <row r="376" spans="1:7" x14ac:dyDescent="0.2">
      <c r="A376" s="215" t="s">
        <v>1847</v>
      </c>
      <c r="B376" s="216">
        <v>111499</v>
      </c>
      <c r="C376" s="215" t="s">
        <v>523</v>
      </c>
      <c r="D376" s="215" t="s">
        <v>1848</v>
      </c>
      <c r="E376" s="216">
        <v>260</v>
      </c>
      <c r="F376" s="215">
        <v>4022</v>
      </c>
      <c r="G376" s="215" t="s">
        <v>1627</v>
      </c>
    </row>
    <row r="377" spans="1:7" x14ac:dyDescent="0.2">
      <c r="A377" s="215" t="s">
        <v>1613</v>
      </c>
      <c r="B377" s="216">
        <v>116358</v>
      </c>
      <c r="C377" s="215" t="s">
        <v>523</v>
      </c>
      <c r="D377" s="215" t="s">
        <v>1614</v>
      </c>
      <c r="E377" s="216">
        <v>250</v>
      </c>
      <c r="F377" s="215">
        <v>2017</v>
      </c>
      <c r="G377" s="215" t="s">
        <v>1341</v>
      </c>
    </row>
    <row r="378" spans="1:7" x14ac:dyDescent="0.2">
      <c r="A378" s="215" t="s">
        <v>1872</v>
      </c>
      <c r="B378" s="216">
        <v>116069</v>
      </c>
      <c r="C378" s="215" t="s">
        <v>523</v>
      </c>
      <c r="D378" s="215" t="s">
        <v>2057</v>
      </c>
      <c r="E378" s="216">
        <v>222</v>
      </c>
      <c r="F378" s="215">
        <v>4020</v>
      </c>
      <c r="G378" s="215" t="s">
        <v>1509</v>
      </c>
    </row>
    <row r="379" spans="1:7" x14ac:dyDescent="0.2">
      <c r="A379" s="215" t="s">
        <v>1615</v>
      </c>
      <c r="B379" s="216">
        <v>109539</v>
      </c>
      <c r="C379" s="215" t="s">
        <v>523</v>
      </c>
      <c r="D379" s="215" t="s">
        <v>1616</v>
      </c>
      <c r="E379" s="216">
        <v>148</v>
      </c>
      <c r="F379" s="215">
        <v>5018</v>
      </c>
      <c r="G379" s="215" t="s">
        <v>1525</v>
      </c>
    </row>
    <row r="380" spans="1:7" x14ac:dyDescent="0.2">
      <c r="A380" s="215" t="s">
        <v>1628</v>
      </c>
      <c r="B380" s="216">
        <v>109513</v>
      </c>
      <c r="C380" s="215" t="s">
        <v>523</v>
      </c>
      <c r="D380" s="215" t="s">
        <v>1629</v>
      </c>
      <c r="E380" s="216">
        <v>132</v>
      </c>
      <c r="F380" s="215">
        <v>4010</v>
      </c>
      <c r="G380" s="215" t="s">
        <v>1388</v>
      </c>
    </row>
    <row r="381" spans="1:7" x14ac:dyDescent="0.2">
      <c r="A381" s="215" t="s">
        <v>2264</v>
      </c>
      <c r="B381" s="216">
        <v>113642</v>
      </c>
      <c r="C381" s="215" t="s">
        <v>523</v>
      </c>
      <c r="D381" s="215" t="s">
        <v>2894</v>
      </c>
      <c r="E381" s="216">
        <v>92</v>
      </c>
      <c r="F381" s="215">
        <v>5001</v>
      </c>
      <c r="G381" s="215" t="s">
        <v>1537</v>
      </c>
    </row>
    <row r="382" spans="1:7" x14ac:dyDescent="0.2">
      <c r="A382" s="215" t="s">
        <v>2262</v>
      </c>
      <c r="B382" s="216">
        <v>117396</v>
      </c>
      <c r="C382" s="215" t="s">
        <v>523</v>
      </c>
      <c r="D382" s="215" t="s">
        <v>2263</v>
      </c>
      <c r="E382" s="216">
        <v>73</v>
      </c>
      <c r="F382" s="215">
        <v>2002</v>
      </c>
      <c r="G382" s="215" t="s">
        <v>1867</v>
      </c>
    </row>
    <row r="383" spans="1:7" x14ac:dyDescent="0.2">
      <c r="A383" s="215" t="s">
        <v>2018</v>
      </c>
      <c r="B383" s="216">
        <v>115367</v>
      </c>
      <c r="C383" s="215" t="s">
        <v>523</v>
      </c>
      <c r="D383" s="215" t="s">
        <v>2056</v>
      </c>
      <c r="E383" s="216">
        <v>10</v>
      </c>
      <c r="F383" s="215">
        <v>4012</v>
      </c>
      <c r="G383" s="215" t="s">
        <v>797</v>
      </c>
    </row>
    <row r="384" spans="1:7" x14ac:dyDescent="0.2">
      <c r="A384" s="215" t="s">
        <v>2341</v>
      </c>
      <c r="B384" s="216">
        <v>115818</v>
      </c>
      <c r="C384" s="215" t="s">
        <v>523</v>
      </c>
      <c r="D384" s="215" t="s">
        <v>2461</v>
      </c>
      <c r="E384" s="216">
        <v>10</v>
      </c>
      <c r="F384" s="215">
        <v>2009</v>
      </c>
      <c r="G384" s="215" t="s">
        <v>1182</v>
      </c>
    </row>
    <row r="385" spans="1:7" x14ac:dyDescent="0.2">
      <c r="A385" s="215" t="s">
        <v>2786</v>
      </c>
      <c r="B385" s="216">
        <v>117186</v>
      </c>
      <c r="C385" s="215" t="s">
        <v>523</v>
      </c>
      <c r="D385" s="215" t="s">
        <v>2787</v>
      </c>
      <c r="E385" s="216">
        <v>10</v>
      </c>
      <c r="F385" s="215">
        <v>4010</v>
      </c>
      <c r="G385" s="215" t="s">
        <v>1388</v>
      </c>
    </row>
    <row r="386" spans="1:7" x14ac:dyDescent="0.2">
      <c r="A386" s="215" t="s">
        <v>3226</v>
      </c>
      <c r="B386" s="216">
        <v>101133</v>
      </c>
      <c r="C386" s="215" t="s">
        <v>523</v>
      </c>
      <c r="D386" s="215" t="s">
        <v>3227</v>
      </c>
      <c r="E386" s="216">
        <v>5</v>
      </c>
      <c r="F386" s="215">
        <v>4010</v>
      </c>
      <c r="G386" s="215" t="s">
        <v>1388</v>
      </c>
    </row>
    <row r="387" spans="1:7" x14ac:dyDescent="0.2">
      <c r="A387" s="215" t="s">
        <v>3127</v>
      </c>
      <c r="B387" s="216">
        <v>114638</v>
      </c>
      <c r="C387" s="215" t="s">
        <v>523</v>
      </c>
      <c r="D387" s="215" t="s">
        <v>3128</v>
      </c>
      <c r="E387" s="216">
        <v>5</v>
      </c>
      <c r="F387" s="215">
        <v>5022</v>
      </c>
      <c r="G387" s="215" t="s">
        <v>1589</v>
      </c>
    </row>
    <row r="388" spans="1:7" x14ac:dyDescent="0.2">
      <c r="A388" s="215" t="s">
        <v>2058</v>
      </c>
      <c r="B388" s="216">
        <v>116163</v>
      </c>
      <c r="C388" s="215" t="s">
        <v>523</v>
      </c>
      <c r="D388" s="215" t="s">
        <v>2059</v>
      </c>
      <c r="E388" s="216">
        <v>5</v>
      </c>
      <c r="F388" s="215">
        <v>2017</v>
      </c>
      <c r="G388" s="215" t="s">
        <v>1341</v>
      </c>
    </row>
    <row r="389" spans="1:7" x14ac:dyDescent="0.2">
      <c r="A389" s="215" t="s">
        <v>3129</v>
      </c>
      <c r="B389" s="216">
        <v>116183</v>
      </c>
      <c r="C389" s="215" t="s">
        <v>523</v>
      </c>
      <c r="D389" s="215" t="s">
        <v>3130</v>
      </c>
      <c r="E389" s="216">
        <v>5</v>
      </c>
      <c r="F389" s="215">
        <v>4001</v>
      </c>
      <c r="G389" s="215" t="s">
        <v>1531</v>
      </c>
    </row>
    <row r="390" spans="1:7" x14ac:dyDescent="0.2">
      <c r="A390" s="215" t="s">
        <v>1850</v>
      </c>
      <c r="B390" s="216">
        <v>116500</v>
      </c>
      <c r="C390" s="215" t="s">
        <v>523</v>
      </c>
      <c r="D390" s="215" t="s">
        <v>1851</v>
      </c>
      <c r="E390" s="216">
        <v>5</v>
      </c>
      <c r="F390" s="215">
        <v>5006</v>
      </c>
      <c r="G390" s="215" t="s">
        <v>1521</v>
      </c>
    </row>
    <row r="391" spans="1:7" x14ac:dyDescent="0.2">
      <c r="A391" s="215" t="s">
        <v>2538</v>
      </c>
      <c r="B391" s="216">
        <v>117104</v>
      </c>
      <c r="C391" s="215" t="s">
        <v>523</v>
      </c>
      <c r="D391" s="215" t="s">
        <v>2895</v>
      </c>
      <c r="E391" s="216">
        <v>5</v>
      </c>
      <c r="F391" s="215">
        <v>4012</v>
      </c>
      <c r="G391" s="215" t="s">
        <v>797</v>
      </c>
    </row>
    <row r="392" spans="1:7" x14ac:dyDescent="0.2">
      <c r="A392" s="215" t="s">
        <v>2788</v>
      </c>
      <c r="B392" s="216">
        <v>117966</v>
      </c>
      <c r="C392" s="215" t="s">
        <v>523</v>
      </c>
      <c r="D392" s="215" t="s">
        <v>2789</v>
      </c>
      <c r="E392" s="216">
        <v>5</v>
      </c>
      <c r="F392" s="215">
        <v>1011</v>
      </c>
      <c r="G392" s="215" t="s">
        <v>2435</v>
      </c>
    </row>
    <row r="393" spans="1:7" x14ac:dyDescent="0.2">
      <c r="A393" s="215" t="s">
        <v>3228</v>
      </c>
      <c r="B393" s="216">
        <v>117988</v>
      </c>
      <c r="C393" s="215" t="s">
        <v>523</v>
      </c>
      <c r="D393" s="215" t="s">
        <v>3229</v>
      </c>
      <c r="E393" s="216">
        <v>5</v>
      </c>
      <c r="F393" s="215">
        <v>4012</v>
      </c>
      <c r="G393" s="215" t="s">
        <v>797</v>
      </c>
    </row>
    <row r="394" spans="1:7" x14ac:dyDescent="0.2">
      <c r="A394" s="215" t="s">
        <v>3230</v>
      </c>
      <c r="B394" s="216">
        <v>118301</v>
      </c>
      <c r="C394" s="215" t="s">
        <v>523</v>
      </c>
      <c r="D394" s="215" t="s">
        <v>3231</v>
      </c>
      <c r="E394" s="216">
        <v>5</v>
      </c>
      <c r="F394" s="215">
        <v>3006</v>
      </c>
      <c r="G394" s="215" t="s">
        <v>1722</v>
      </c>
    </row>
    <row r="395" spans="1:7" x14ac:dyDescent="0.2">
      <c r="A395" s="215" t="s">
        <v>2280</v>
      </c>
      <c r="B395" s="216">
        <v>117658</v>
      </c>
      <c r="C395" s="215" t="s">
        <v>523</v>
      </c>
      <c r="D395" s="215" t="s">
        <v>2462</v>
      </c>
      <c r="E395" s="216">
        <v>0</v>
      </c>
      <c r="F395" s="215">
        <v>4021</v>
      </c>
      <c r="G395" s="215" t="s">
        <v>1462</v>
      </c>
    </row>
    <row r="396" spans="1:7" x14ac:dyDescent="0.2">
      <c r="A396" s="215" t="s">
        <v>1356</v>
      </c>
      <c r="B396" s="216">
        <v>112311</v>
      </c>
      <c r="C396" s="215" t="s">
        <v>540</v>
      </c>
      <c r="D396" s="215" t="s">
        <v>1631</v>
      </c>
      <c r="E396" s="216">
        <v>1938</v>
      </c>
      <c r="F396" s="215">
        <v>2012</v>
      </c>
      <c r="G396" s="215" t="s">
        <v>1343</v>
      </c>
    </row>
    <row r="397" spans="1:7" x14ac:dyDescent="0.2">
      <c r="A397" s="215" t="s">
        <v>1376</v>
      </c>
      <c r="B397" s="216">
        <v>113794</v>
      </c>
      <c r="C397" s="215" t="s">
        <v>540</v>
      </c>
      <c r="D397" s="215" t="s">
        <v>1635</v>
      </c>
      <c r="E397" s="216">
        <v>1413</v>
      </c>
      <c r="F397" s="215">
        <v>1006</v>
      </c>
      <c r="G397" s="215" t="s">
        <v>1379</v>
      </c>
    </row>
    <row r="398" spans="1:7" x14ac:dyDescent="0.2">
      <c r="A398" s="215" t="s">
        <v>1352</v>
      </c>
      <c r="B398" s="216">
        <v>111035</v>
      </c>
      <c r="C398" s="215" t="s">
        <v>540</v>
      </c>
      <c r="D398" s="215" t="s">
        <v>1630</v>
      </c>
      <c r="E398" s="216">
        <v>1373</v>
      </c>
      <c r="F398" s="215">
        <v>2012</v>
      </c>
      <c r="G398" s="215" t="s">
        <v>1343</v>
      </c>
    </row>
    <row r="399" spans="1:7" x14ac:dyDescent="0.2">
      <c r="A399" s="215" t="s">
        <v>1366</v>
      </c>
      <c r="B399" s="216">
        <v>116010</v>
      </c>
      <c r="C399" s="215" t="s">
        <v>540</v>
      </c>
      <c r="D399" s="215" t="s">
        <v>1633</v>
      </c>
      <c r="E399" s="216">
        <v>1271</v>
      </c>
      <c r="F399" s="215">
        <v>5025</v>
      </c>
      <c r="G399" s="215" t="s">
        <v>1349</v>
      </c>
    </row>
    <row r="400" spans="1:7" x14ac:dyDescent="0.2">
      <c r="A400" s="215" t="s">
        <v>1386</v>
      </c>
      <c r="B400" s="216">
        <v>111007</v>
      </c>
      <c r="C400" s="215" t="s">
        <v>540</v>
      </c>
      <c r="D400" s="215" t="s">
        <v>1634</v>
      </c>
      <c r="E400" s="216">
        <v>1004</v>
      </c>
      <c r="F400" s="215">
        <v>1006</v>
      </c>
      <c r="G400" s="215" t="s">
        <v>1379</v>
      </c>
    </row>
    <row r="401" spans="1:7" x14ac:dyDescent="0.2">
      <c r="A401" s="215" t="s">
        <v>1354</v>
      </c>
      <c r="B401" s="216">
        <v>112596</v>
      </c>
      <c r="C401" s="215" t="s">
        <v>540</v>
      </c>
      <c r="D401" s="215" t="s">
        <v>1632</v>
      </c>
      <c r="E401" s="216">
        <v>798</v>
      </c>
      <c r="F401" s="215">
        <v>2012</v>
      </c>
      <c r="G401" s="215" t="s">
        <v>1343</v>
      </c>
    </row>
    <row r="402" spans="1:7" x14ac:dyDescent="0.2">
      <c r="A402" s="215" t="s">
        <v>1875</v>
      </c>
      <c r="B402" s="216">
        <v>117030</v>
      </c>
      <c r="C402" s="215" t="s">
        <v>540</v>
      </c>
      <c r="D402" s="215" t="s">
        <v>2463</v>
      </c>
      <c r="E402" s="216">
        <v>767</v>
      </c>
      <c r="F402" s="215">
        <v>4019</v>
      </c>
      <c r="G402" s="215" t="s">
        <v>1398</v>
      </c>
    </row>
    <row r="403" spans="1:7" x14ac:dyDescent="0.2">
      <c r="A403" s="215" t="s">
        <v>1676</v>
      </c>
      <c r="B403" s="216">
        <v>113197</v>
      </c>
      <c r="C403" s="215" t="s">
        <v>540</v>
      </c>
      <c r="D403" s="215" t="s">
        <v>2464</v>
      </c>
      <c r="E403" s="216">
        <v>275</v>
      </c>
      <c r="F403" s="215">
        <v>4010</v>
      </c>
      <c r="G403" s="215" t="s">
        <v>1388</v>
      </c>
    </row>
    <row r="404" spans="1:7" x14ac:dyDescent="0.2">
      <c r="A404" s="215" t="s">
        <v>1876</v>
      </c>
      <c r="B404" s="216">
        <v>117116</v>
      </c>
      <c r="C404" s="215" t="s">
        <v>540</v>
      </c>
      <c r="D404" s="215" t="s">
        <v>2465</v>
      </c>
      <c r="E404" s="216">
        <v>125</v>
      </c>
      <c r="F404" s="215">
        <v>1006</v>
      </c>
      <c r="G404" s="215" t="s">
        <v>1379</v>
      </c>
    </row>
    <row r="405" spans="1:7" x14ac:dyDescent="0.2">
      <c r="A405" s="215" t="s">
        <v>2829</v>
      </c>
      <c r="B405" s="216">
        <v>115490</v>
      </c>
      <c r="C405" s="215" t="s">
        <v>540</v>
      </c>
      <c r="D405" s="215" t="s">
        <v>2896</v>
      </c>
      <c r="E405" s="216">
        <v>112</v>
      </c>
      <c r="F405" s="215">
        <v>1006</v>
      </c>
      <c r="G405" s="215" t="s">
        <v>1379</v>
      </c>
    </row>
    <row r="406" spans="1:7" x14ac:dyDescent="0.2">
      <c r="A406" s="215" t="s">
        <v>2948</v>
      </c>
      <c r="B406" s="216">
        <v>112406</v>
      </c>
      <c r="C406" s="215" t="s">
        <v>540</v>
      </c>
      <c r="D406" s="215" t="s">
        <v>2985</v>
      </c>
      <c r="E406" s="216">
        <v>5</v>
      </c>
      <c r="F406" s="215">
        <v>4021</v>
      </c>
      <c r="G406" s="215" t="s">
        <v>1462</v>
      </c>
    </row>
    <row r="407" spans="1:7" x14ac:dyDescent="0.2">
      <c r="A407" s="215" t="s">
        <v>3051</v>
      </c>
      <c r="B407" s="216">
        <v>114334</v>
      </c>
      <c r="C407" s="215" t="s">
        <v>540</v>
      </c>
      <c r="D407" s="215" t="s">
        <v>3131</v>
      </c>
      <c r="E407" s="216">
        <v>5</v>
      </c>
      <c r="F407" s="215">
        <v>4019</v>
      </c>
      <c r="G407" s="215" t="s">
        <v>1398</v>
      </c>
    </row>
    <row r="408" spans="1:7" x14ac:dyDescent="0.2">
      <c r="A408" s="215" t="s">
        <v>3055</v>
      </c>
      <c r="B408" s="216">
        <v>118294</v>
      </c>
      <c r="C408" s="215" t="s">
        <v>540</v>
      </c>
      <c r="D408" s="215" t="s">
        <v>3132</v>
      </c>
      <c r="E408" s="216">
        <v>5</v>
      </c>
      <c r="F408" s="215">
        <v>5010</v>
      </c>
      <c r="G408" s="215" t="s">
        <v>1656</v>
      </c>
    </row>
    <row r="409" spans="1:7" x14ac:dyDescent="0.2">
      <c r="A409" s="215" t="s">
        <v>1395</v>
      </c>
      <c r="B409" s="216">
        <v>112796</v>
      </c>
      <c r="C409" s="215" t="s">
        <v>537</v>
      </c>
      <c r="D409" s="215" t="s">
        <v>1636</v>
      </c>
      <c r="E409" s="216">
        <v>2982</v>
      </c>
      <c r="F409" s="215">
        <v>1006</v>
      </c>
      <c r="G409" s="215" t="s">
        <v>1379</v>
      </c>
    </row>
    <row r="410" spans="1:7" x14ac:dyDescent="0.2">
      <c r="A410" s="215" t="s">
        <v>1399</v>
      </c>
      <c r="B410" s="216">
        <v>111728</v>
      </c>
      <c r="C410" s="215" t="s">
        <v>537</v>
      </c>
      <c r="D410" s="215" t="s">
        <v>1638</v>
      </c>
      <c r="E410" s="216">
        <v>1324</v>
      </c>
      <c r="F410" s="215">
        <v>2012</v>
      </c>
      <c r="G410" s="215" t="s">
        <v>1343</v>
      </c>
    </row>
    <row r="411" spans="1:7" x14ac:dyDescent="0.2">
      <c r="A411" s="215" t="s">
        <v>1393</v>
      </c>
      <c r="B411" s="216">
        <v>113199</v>
      </c>
      <c r="C411" s="215" t="s">
        <v>537</v>
      </c>
      <c r="D411" s="215" t="s">
        <v>1637</v>
      </c>
      <c r="E411" s="216">
        <v>1309</v>
      </c>
      <c r="F411" s="215">
        <v>1006</v>
      </c>
      <c r="G411" s="215" t="s">
        <v>1379</v>
      </c>
    </row>
    <row r="412" spans="1:7" x14ac:dyDescent="0.2">
      <c r="A412" s="215" t="s">
        <v>2386</v>
      </c>
      <c r="B412" s="216">
        <v>117845</v>
      </c>
      <c r="C412" s="215" t="s">
        <v>537</v>
      </c>
      <c r="D412" s="215" t="s">
        <v>2466</v>
      </c>
      <c r="E412" s="216">
        <v>1225</v>
      </c>
      <c r="F412" s="215">
        <v>1023</v>
      </c>
      <c r="G412" s="215" t="s">
        <v>1371</v>
      </c>
    </row>
    <row r="413" spans="1:7" x14ac:dyDescent="0.2">
      <c r="A413" s="215" t="s">
        <v>1878</v>
      </c>
      <c r="B413" s="216">
        <v>115822</v>
      </c>
      <c r="C413" s="215" t="s">
        <v>537</v>
      </c>
      <c r="D413" s="215" t="s">
        <v>2467</v>
      </c>
      <c r="E413" s="216">
        <v>390</v>
      </c>
      <c r="F413" s="215">
        <v>1006</v>
      </c>
      <c r="G413" s="215" t="s">
        <v>1379</v>
      </c>
    </row>
    <row r="414" spans="1:7" x14ac:dyDescent="0.2">
      <c r="A414" s="215" t="s">
        <v>2468</v>
      </c>
      <c r="B414" s="216">
        <v>116155</v>
      </c>
      <c r="C414" s="215" t="s">
        <v>537</v>
      </c>
      <c r="D414" s="215" t="s">
        <v>2469</v>
      </c>
      <c r="E414" s="216">
        <v>72</v>
      </c>
      <c r="F414" s="215">
        <v>1019</v>
      </c>
      <c r="G414" s="215" t="s">
        <v>1404</v>
      </c>
    </row>
    <row r="415" spans="1:7" x14ac:dyDescent="0.2">
      <c r="A415" s="215" t="s">
        <v>1681</v>
      </c>
      <c r="B415" s="216">
        <v>113253</v>
      </c>
      <c r="C415" s="215" t="s">
        <v>537</v>
      </c>
      <c r="D415" s="215" t="s">
        <v>2061</v>
      </c>
      <c r="E415" s="216">
        <v>25</v>
      </c>
      <c r="F415" s="215">
        <v>2008</v>
      </c>
      <c r="G415" s="215" t="s">
        <v>1347</v>
      </c>
    </row>
    <row r="416" spans="1:7" x14ac:dyDescent="0.2">
      <c r="A416" s="215" t="s">
        <v>2515</v>
      </c>
      <c r="B416" s="216">
        <v>115568</v>
      </c>
      <c r="C416" s="215" t="s">
        <v>537</v>
      </c>
      <c r="D416" s="215" t="s">
        <v>3232</v>
      </c>
      <c r="E416" s="216">
        <v>5</v>
      </c>
      <c r="F416" s="215">
        <v>4009</v>
      </c>
      <c r="G416" s="215" t="s">
        <v>1363</v>
      </c>
    </row>
    <row r="417" spans="1:7" x14ac:dyDescent="0.2">
      <c r="A417" s="215" t="s">
        <v>2513</v>
      </c>
      <c r="B417" s="216">
        <v>116102</v>
      </c>
      <c r="C417" s="215" t="s">
        <v>537</v>
      </c>
      <c r="D417" s="215" t="s">
        <v>3133</v>
      </c>
      <c r="E417" s="216">
        <v>5</v>
      </c>
      <c r="F417" s="215">
        <v>4019</v>
      </c>
      <c r="G417" s="215" t="s">
        <v>1398</v>
      </c>
    </row>
    <row r="418" spans="1:7" x14ac:dyDescent="0.2">
      <c r="A418" s="215" t="s">
        <v>1409</v>
      </c>
      <c r="B418" s="216">
        <v>110792</v>
      </c>
      <c r="C418" s="215" t="s">
        <v>534</v>
      </c>
      <c r="D418" s="215" t="s">
        <v>1639</v>
      </c>
      <c r="E418" s="216">
        <v>4530</v>
      </c>
      <c r="F418" s="215">
        <v>1006</v>
      </c>
      <c r="G418" s="215" t="s">
        <v>1379</v>
      </c>
    </row>
    <row r="419" spans="1:7" x14ac:dyDescent="0.2">
      <c r="A419" s="215" t="s">
        <v>1427</v>
      </c>
      <c r="B419" s="216">
        <v>109895</v>
      </c>
      <c r="C419" s="215" t="s">
        <v>534</v>
      </c>
      <c r="D419" s="215" t="s">
        <v>1642</v>
      </c>
      <c r="E419" s="216">
        <v>2308</v>
      </c>
      <c r="F419" s="215">
        <v>3012</v>
      </c>
      <c r="G419" s="215" t="s">
        <v>1422</v>
      </c>
    </row>
    <row r="420" spans="1:7" x14ac:dyDescent="0.2">
      <c r="A420" s="215" t="s">
        <v>1432</v>
      </c>
      <c r="B420" s="216">
        <v>112806</v>
      </c>
      <c r="C420" s="215" t="s">
        <v>534</v>
      </c>
      <c r="D420" s="215" t="s">
        <v>1641</v>
      </c>
      <c r="E420" s="216">
        <v>2270</v>
      </c>
      <c r="F420" s="215">
        <v>5014</v>
      </c>
      <c r="G420" s="215" t="s">
        <v>1435</v>
      </c>
    </row>
    <row r="421" spans="1:7" x14ac:dyDescent="0.2">
      <c r="A421" s="215" t="s">
        <v>1419</v>
      </c>
      <c r="B421" s="216">
        <v>110548</v>
      </c>
      <c r="C421" s="215" t="s">
        <v>534</v>
      </c>
      <c r="D421" s="215" t="s">
        <v>1640</v>
      </c>
      <c r="E421" s="216">
        <v>1748</v>
      </c>
      <c r="F421" s="215">
        <v>3012</v>
      </c>
      <c r="G421" s="215" t="s">
        <v>1422</v>
      </c>
    </row>
    <row r="422" spans="1:7" x14ac:dyDescent="0.2">
      <c r="A422" s="215" t="s">
        <v>1449</v>
      </c>
      <c r="B422" s="216">
        <v>111005</v>
      </c>
      <c r="C422" s="215" t="s">
        <v>534</v>
      </c>
      <c r="D422" s="215" t="s">
        <v>1646</v>
      </c>
      <c r="E422" s="216">
        <v>1707</v>
      </c>
      <c r="F422" s="215">
        <v>3012</v>
      </c>
      <c r="G422" s="215" t="s">
        <v>1422</v>
      </c>
    </row>
    <row r="423" spans="1:7" x14ac:dyDescent="0.2">
      <c r="A423" s="215" t="s">
        <v>1447</v>
      </c>
      <c r="B423" s="216">
        <v>111636</v>
      </c>
      <c r="C423" s="215" t="s">
        <v>534</v>
      </c>
      <c r="D423" s="215" t="s">
        <v>1643</v>
      </c>
      <c r="E423" s="216">
        <v>1651</v>
      </c>
      <c r="F423" s="215">
        <v>1006</v>
      </c>
      <c r="G423" s="215" t="s">
        <v>1379</v>
      </c>
    </row>
    <row r="424" spans="1:7" x14ac:dyDescent="0.2">
      <c r="A424" s="215" t="s">
        <v>1429</v>
      </c>
      <c r="B424" s="216">
        <v>111663</v>
      </c>
      <c r="C424" s="215" t="s">
        <v>534</v>
      </c>
      <c r="D424" s="215" t="s">
        <v>1644</v>
      </c>
      <c r="E424" s="216">
        <v>1179</v>
      </c>
      <c r="F424" s="215">
        <v>1019</v>
      </c>
      <c r="G424" s="215" t="s">
        <v>1404</v>
      </c>
    </row>
    <row r="425" spans="1:7" x14ac:dyDescent="0.2">
      <c r="A425" s="215" t="s">
        <v>1482</v>
      </c>
      <c r="B425" s="216">
        <v>114853</v>
      </c>
      <c r="C425" s="215" t="s">
        <v>534</v>
      </c>
      <c r="D425" s="215" t="s">
        <v>1657</v>
      </c>
      <c r="E425" s="216">
        <v>1141</v>
      </c>
      <c r="F425" s="215">
        <v>1006</v>
      </c>
      <c r="G425" s="215" t="s">
        <v>1379</v>
      </c>
    </row>
    <row r="426" spans="1:7" x14ac:dyDescent="0.2">
      <c r="A426" s="215" t="s">
        <v>2189</v>
      </c>
      <c r="B426" s="216">
        <v>112948</v>
      </c>
      <c r="C426" s="215" t="s">
        <v>534</v>
      </c>
      <c r="D426" s="215" t="s">
        <v>2203</v>
      </c>
      <c r="E426" s="216">
        <v>993</v>
      </c>
      <c r="F426" s="215">
        <v>1019</v>
      </c>
      <c r="G426" s="215" t="s">
        <v>1404</v>
      </c>
    </row>
    <row r="427" spans="1:7" x14ac:dyDescent="0.2">
      <c r="A427" s="215" t="s">
        <v>1483</v>
      </c>
      <c r="B427" s="216">
        <v>114299</v>
      </c>
      <c r="C427" s="215" t="s">
        <v>534</v>
      </c>
      <c r="D427" s="215" t="s">
        <v>1658</v>
      </c>
      <c r="E427" s="216">
        <v>875</v>
      </c>
      <c r="F427" s="215">
        <v>1006</v>
      </c>
      <c r="G427" s="215" t="s">
        <v>1379</v>
      </c>
    </row>
    <row r="428" spans="1:7" x14ac:dyDescent="0.2">
      <c r="A428" s="215" t="s">
        <v>1661</v>
      </c>
      <c r="B428" s="216">
        <v>112857</v>
      </c>
      <c r="C428" s="215" t="s">
        <v>534</v>
      </c>
      <c r="D428" s="215" t="s">
        <v>1852</v>
      </c>
      <c r="E428" s="216">
        <v>858</v>
      </c>
      <c r="F428" s="215">
        <v>5014</v>
      </c>
      <c r="G428" s="215" t="s">
        <v>1435</v>
      </c>
    </row>
    <row r="429" spans="1:7" x14ac:dyDescent="0.2">
      <c r="A429" s="215" t="s">
        <v>1476</v>
      </c>
      <c r="B429" s="216">
        <v>111662</v>
      </c>
      <c r="C429" s="215" t="s">
        <v>534</v>
      </c>
      <c r="D429" s="215" t="s">
        <v>1649</v>
      </c>
      <c r="E429" s="216">
        <v>844</v>
      </c>
      <c r="F429" s="215">
        <v>1019</v>
      </c>
      <c r="G429" s="215" t="s">
        <v>1404</v>
      </c>
    </row>
    <row r="430" spans="1:7" x14ac:dyDescent="0.2">
      <c r="A430" s="215" t="s">
        <v>1886</v>
      </c>
      <c r="B430" s="216">
        <v>113453</v>
      </c>
      <c r="C430" s="215" t="s">
        <v>534</v>
      </c>
      <c r="D430" s="215" t="s">
        <v>2470</v>
      </c>
      <c r="E430" s="216">
        <v>832</v>
      </c>
      <c r="F430" s="215">
        <v>1025</v>
      </c>
      <c r="G430" s="215" t="s">
        <v>1473</v>
      </c>
    </row>
    <row r="431" spans="1:7" x14ac:dyDescent="0.2">
      <c r="A431" s="215" t="s">
        <v>1457</v>
      </c>
      <c r="B431" s="216">
        <v>113346</v>
      </c>
      <c r="C431" s="215" t="s">
        <v>534</v>
      </c>
      <c r="D431" s="215" t="s">
        <v>1648</v>
      </c>
      <c r="E431" s="216">
        <v>782</v>
      </c>
      <c r="F431" s="215">
        <v>1019</v>
      </c>
      <c r="G431" s="215" t="s">
        <v>1404</v>
      </c>
    </row>
    <row r="432" spans="1:7" x14ac:dyDescent="0.2">
      <c r="A432" s="215" t="s">
        <v>1455</v>
      </c>
      <c r="B432" s="216">
        <v>112006</v>
      </c>
      <c r="C432" s="215" t="s">
        <v>534</v>
      </c>
      <c r="D432" s="215" t="s">
        <v>1647</v>
      </c>
      <c r="E432" s="216">
        <v>751</v>
      </c>
      <c r="F432" s="215">
        <v>1019</v>
      </c>
      <c r="G432" s="215" t="s">
        <v>1404</v>
      </c>
    </row>
    <row r="433" spans="1:7" x14ac:dyDescent="0.2">
      <c r="A433" s="215" t="s">
        <v>1884</v>
      </c>
      <c r="B433" s="216">
        <v>113347</v>
      </c>
      <c r="C433" s="215" t="s">
        <v>534</v>
      </c>
      <c r="D433" s="215" t="s">
        <v>2062</v>
      </c>
      <c r="E433" s="216">
        <v>746</v>
      </c>
      <c r="F433" s="215">
        <v>1019</v>
      </c>
      <c r="G433" s="215" t="s">
        <v>1404</v>
      </c>
    </row>
    <row r="434" spans="1:7" x14ac:dyDescent="0.2">
      <c r="A434" s="215" t="s">
        <v>1890</v>
      </c>
      <c r="B434" s="216">
        <v>114875</v>
      </c>
      <c r="C434" s="215" t="s">
        <v>534</v>
      </c>
      <c r="D434" s="215" t="s">
        <v>2065</v>
      </c>
      <c r="E434" s="216">
        <v>644</v>
      </c>
      <c r="F434" s="215">
        <v>1019</v>
      </c>
      <c r="G434" s="215" t="s">
        <v>1404</v>
      </c>
    </row>
    <row r="435" spans="1:7" x14ac:dyDescent="0.2">
      <c r="A435" s="215" t="s">
        <v>1685</v>
      </c>
      <c r="B435" s="216">
        <v>112819</v>
      </c>
      <c r="C435" s="215" t="s">
        <v>534</v>
      </c>
      <c r="D435" s="215" t="s">
        <v>1855</v>
      </c>
      <c r="E435" s="216">
        <v>640</v>
      </c>
      <c r="F435" s="215">
        <v>5018</v>
      </c>
      <c r="G435" s="215" t="s">
        <v>1525</v>
      </c>
    </row>
    <row r="436" spans="1:7" x14ac:dyDescent="0.2">
      <c r="A436" s="215" t="s">
        <v>1653</v>
      </c>
      <c r="B436" s="216">
        <v>113538</v>
      </c>
      <c r="C436" s="215" t="s">
        <v>534</v>
      </c>
      <c r="D436" s="215" t="s">
        <v>1654</v>
      </c>
      <c r="E436" s="216">
        <v>636</v>
      </c>
      <c r="F436" s="215">
        <v>1019</v>
      </c>
      <c r="G436" s="215" t="s">
        <v>1404</v>
      </c>
    </row>
    <row r="437" spans="1:7" x14ac:dyDescent="0.2">
      <c r="A437" s="215" t="s">
        <v>1834</v>
      </c>
      <c r="B437" s="216">
        <v>112528</v>
      </c>
      <c r="C437" s="215" t="s">
        <v>534</v>
      </c>
      <c r="D437" s="215" t="s">
        <v>1854</v>
      </c>
      <c r="E437" s="216">
        <v>586</v>
      </c>
      <c r="F437" s="215">
        <v>3012</v>
      </c>
      <c r="G437" s="215" t="s">
        <v>1422</v>
      </c>
    </row>
    <row r="438" spans="1:7" x14ac:dyDescent="0.2">
      <c r="A438" s="215" t="s">
        <v>1691</v>
      </c>
      <c r="B438" s="216">
        <v>116347</v>
      </c>
      <c r="C438" s="215" t="s">
        <v>534</v>
      </c>
      <c r="D438" s="215" t="s">
        <v>2066</v>
      </c>
      <c r="E438" s="216">
        <v>514</v>
      </c>
      <c r="F438" s="215">
        <v>3012</v>
      </c>
      <c r="G438" s="215" t="s">
        <v>1422</v>
      </c>
    </row>
    <row r="439" spans="1:7" x14ac:dyDescent="0.2">
      <c r="A439" s="215" t="s">
        <v>2272</v>
      </c>
      <c r="B439" s="216">
        <v>117627</v>
      </c>
      <c r="C439" s="215" t="s">
        <v>534</v>
      </c>
      <c r="D439" s="215" t="s">
        <v>2300</v>
      </c>
      <c r="E439" s="216">
        <v>506</v>
      </c>
      <c r="F439" s="215">
        <v>5018</v>
      </c>
      <c r="G439" s="215" t="s">
        <v>1525</v>
      </c>
    </row>
    <row r="440" spans="1:7" x14ac:dyDescent="0.2">
      <c r="A440" s="215" t="s">
        <v>1474</v>
      </c>
      <c r="B440" s="216">
        <v>114740</v>
      </c>
      <c r="C440" s="215" t="s">
        <v>534</v>
      </c>
      <c r="D440" s="215" t="s">
        <v>1652</v>
      </c>
      <c r="E440" s="216">
        <v>505</v>
      </c>
      <c r="F440" s="215">
        <v>3012</v>
      </c>
      <c r="G440" s="215" t="s">
        <v>1422</v>
      </c>
    </row>
    <row r="441" spans="1:7" x14ac:dyDescent="0.2">
      <c r="A441" s="215" t="s">
        <v>2207</v>
      </c>
      <c r="B441" s="216">
        <v>114308</v>
      </c>
      <c r="C441" s="215" t="s">
        <v>534</v>
      </c>
      <c r="D441" s="215" t="s">
        <v>2471</v>
      </c>
      <c r="E441" s="216">
        <v>457</v>
      </c>
      <c r="F441" s="215">
        <v>1025</v>
      </c>
      <c r="G441" s="215" t="s">
        <v>1473</v>
      </c>
    </row>
    <row r="442" spans="1:7" x14ac:dyDescent="0.2">
      <c r="A442" s="215" t="s">
        <v>1723</v>
      </c>
      <c r="B442" s="216">
        <v>114851</v>
      </c>
      <c r="C442" s="215" t="s">
        <v>534</v>
      </c>
      <c r="D442" s="215" t="s">
        <v>2299</v>
      </c>
      <c r="E442" s="216">
        <v>413</v>
      </c>
      <c r="F442" s="215">
        <v>1006</v>
      </c>
      <c r="G442" s="215" t="s">
        <v>1379</v>
      </c>
    </row>
    <row r="443" spans="1:7" x14ac:dyDescent="0.2">
      <c r="A443" s="215" t="s">
        <v>1468</v>
      </c>
      <c r="B443" s="216">
        <v>113372</v>
      </c>
      <c r="C443" s="215" t="s">
        <v>534</v>
      </c>
      <c r="D443" s="215" t="s">
        <v>1645</v>
      </c>
      <c r="E443" s="216">
        <v>405</v>
      </c>
      <c r="F443" s="215">
        <v>1006</v>
      </c>
      <c r="G443" s="215" t="s">
        <v>1379</v>
      </c>
    </row>
    <row r="444" spans="1:7" x14ac:dyDescent="0.2">
      <c r="A444" s="215" t="s">
        <v>2074</v>
      </c>
      <c r="B444" s="216">
        <v>113526</v>
      </c>
      <c r="C444" s="215" t="s">
        <v>534</v>
      </c>
      <c r="D444" s="215" t="s">
        <v>2242</v>
      </c>
      <c r="E444" s="216">
        <v>397</v>
      </c>
      <c r="F444" s="215">
        <v>1019</v>
      </c>
      <c r="G444" s="215" t="s">
        <v>1404</v>
      </c>
    </row>
    <row r="445" spans="1:7" x14ac:dyDescent="0.2">
      <c r="A445" s="215" t="s">
        <v>1735</v>
      </c>
      <c r="B445" s="216">
        <v>114877</v>
      </c>
      <c r="C445" s="215" t="s">
        <v>534</v>
      </c>
      <c r="D445" s="215" t="s">
        <v>2472</v>
      </c>
      <c r="E445" s="216">
        <v>319</v>
      </c>
      <c r="F445" s="215">
        <v>1019</v>
      </c>
      <c r="G445" s="215" t="s">
        <v>1404</v>
      </c>
    </row>
    <row r="446" spans="1:7" x14ac:dyDescent="0.2">
      <c r="A446" s="215" t="s">
        <v>1696</v>
      </c>
      <c r="B446" s="216">
        <v>113100</v>
      </c>
      <c r="C446" s="215" t="s">
        <v>534</v>
      </c>
      <c r="D446" s="215" t="s">
        <v>1853</v>
      </c>
      <c r="E446" s="216">
        <v>310</v>
      </c>
      <c r="F446" s="215">
        <v>5014</v>
      </c>
      <c r="G446" s="215" t="s">
        <v>1435</v>
      </c>
    </row>
    <row r="447" spans="1:7" x14ac:dyDescent="0.2">
      <c r="A447" s="215" t="s">
        <v>2308</v>
      </c>
      <c r="B447" s="216">
        <v>114706</v>
      </c>
      <c r="C447" s="215" t="s">
        <v>534</v>
      </c>
      <c r="D447" s="215" t="s">
        <v>2987</v>
      </c>
      <c r="E447" s="216">
        <v>240</v>
      </c>
      <c r="F447" s="215">
        <v>5014</v>
      </c>
      <c r="G447" s="215" t="s">
        <v>1435</v>
      </c>
    </row>
    <row r="448" spans="1:7" x14ac:dyDescent="0.2">
      <c r="A448" s="215" t="s">
        <v>3060</v>
      </c>
      <c r="B448" s="216">
        <v>118192</v>
      </c>
      <c r="C448" s="215" t="s">
        <v>534</v>
      </c>
      <c r="D448" s="215" t="s">
        <v>3134</v>
      </c>
      <c r="E448" s="216">
        <v>240</v>
      </c>
      <c r="F448" s="215">
        <v>3012</v>
      </c>
      <c r="G448" s="215" t="s">
        <v>1422</v>
      </c>
    </row>
    <row r="449" spans="1:7" x14ac:dyDescent="0.2">
      <c r="A449" s="215" t="s">
        <v>2076</v>
      </c>
      <c r="B449" s="216">
        <v>114304</v>
      </c>
      <c r="C449" s="215" t="s">
        <v>534</v>
      </c>
      <c r="D449" s="215" t="s">
        <v>2477</v>
      </c>
      <c r="E449" s="216">
        <v>231</v>
      </c>
      <c r="F449" s="215">
        <v>1025</v>
      </c>
      <c r="G449" s="215" t="s">
        <v>1473</v>
      </c>
    </row>
    <row r="450" spans="1:7" x14ac:dyDescent="0.2">
      <c r="A450" s="215" t="s">
        <v>2209</v>
      </c>
      <c r="B450" s="216">
        <v>114305</v>
      </c>
      <c r="C450" s="215" t="s">
        <v>534</v>
      </c>
      <c r="D450" s="215" t="s">
        <v>2986</v>
      </c>
      <c r="E450" s="216">
        <v>226</v>
      </c>
      <c r="F450" s="215">
        <v>1025</v>
      </c>
      <c r="G450" s="215" t="s">
        <v>1473</v>
      </c>
    </row>
    <row r="451" spans="1:7" x14ac:dyDescent="0.2">
      <c r="A451" s="215" t="s">
        <v>1881</v>
      </c>
      <c r="B451" s="216">
        <v>115927</v>
      </c>
      <c r="C451" s="215" t="s">
        <v>534</v>
      </c>
      <c r="D451" s="215" t="s">
        <v>2204</v>
      </c>
      <c r="E451" s="216">
        <v>221</v>
      </c>
      <c r="F451" s="215">
        <v>1021</v>
      </c>
      <c r="G451" s="215" t="s">
        <v>1023</v>
      </c>
    </row>
    <row r="452" spans="1:7" x14ac:dyDescent="0.2">
      <c r="A452" s="215" t="s">
        <v>2997</v>
      </c>
      <c r="B452" s="216">
        <v>114063</v>
      </c>
      <c r="C452" s="215" t="s">
        <v>534</v>
      </c>
      <c r="D452" s="215" t="s">
        <v>3233</v>
      </c>
      <c r="E452" s="216">
        <v>157</v>
      </c>
      <c r="F452" s="215">
        <v>1025</v>
      </c>
      <c r="G452" s="215" t="s">
        <v>1473</v>
      </c>
    </row>
    <row r="453" spans="1:7" x14ac:dyDescent="0.2">
      <c r="A453" s="215" t="s">
        <v>2948</v>
      </c>
      <c r="B453" s="216">
        <v>112406</v>
      </c>
      <c r="C453" s="215" t="s">
        <v>534</v>
      </c>
      <c r="D453" s="215" t="s">
        <v>3135</v>
      </c>
      <c r="E453" s="216">
        <v>152</v>
      </c>
      <c r="F453" s="215">
        <v>4021</v>
      </c>
      <c r="G453" s="215" t="s">
        <v>1462</v>
      </c>
    </row>
    <row r="454" spans="1:7" x14ac:dyDescent="0.2">
      <c r="A454" s="215" t="s">
        <v>2845</v>
      </c>
      <c r="B454" s="216">
        <v>117981</v>
      </c>
      <c r="C454" s="215" t="s">
        <v>534</v>
      </c>
      <c r="D454" s="215" t="s">
        <v>2897</v>
      </c>
      <c r="E454" s="216">
        <v>147</v>
      </c>
      <c r="F454" s="215">
        <v>5018</v>
      </c>
      <c r="G454" s="215" t="s">
        <v>1525</v>
      </c>
    </row>
    <row r="455" spans="1:7" x14ac:dyDescent="0.2">
      <c r="A455" s="215" t="s">
        <v>2473</v>
      </c>
      <c r="B455" s="216">
        <v>115722</v>
      </c>
      <c r="C455" s="215" t="s">
        <v>534</v>
      </c>
      <c r="D455" s="215" t="s">
        <v>2474</v>
      </c>
      <c r="E455" s="216">
        <v>117</v>
      </c>
      <c r="F455" s="215">
        <v>1021</v>
      </c>
      <c r="G455" s="215" t="s">
        <v>1023</v>
      </c>
    </row>
    <row r="456" spans="1:7" x14ac:dyDescent="0.2">
      <c r="A456" s="215" t="s">
        <v>2791</v>
      </c>
      <c r="B456" s="216">
        <v>114582</v>
      </c>
      <c r="C456" s="215" t="s">
        <v>534</v>
      </c>
      <c r="D456" s="215" t="s">
        <v>3234</v>
      </c>
      <c r="E456" s="216">
        <v>102</v>
      </c>
      <c r="F456" s="215">
        <v>1006</v>
      </c>
      <c r="G456" s="215" t="s">
        <v>1379</v>
      </c>
    </row>
    <row r="457" spans="1:7" x14ac:dyDescent="0.2">
      <c r="A457" s="215" t="s">
        <v>2479</v>
      </c>
      <c r="B457" s="216">
        <v>117573</v>
      </c>
      <c r="C457" s="215" t="s">
        <v>534</v>
      </c>
      <c r="D457" s="215" t="s">
        <v>2480</v>
      </c>
      <c r="E457" s="216">
        <v>20</v>
      </c>
      <c r="F457" s="215">
        <v>5001</v>
      </c>
      <c r="G457" s="215" t="s">
        <v>1537</v>
      </c>
    </row>
    <row r="458" spans="1:7" x14ac:dyDescent="0.2">
      <c r="A458" s="215" t="s">
        <v>2310</v>
      </c>
      <c r="B458" s="216">
        <v>114872</v>
      </c>
      <c r="C458" s="215" t="s">
        <v>534</v>
      </c>
      <c r="D458" s="215" t="s">
        <v>2992</v>
      </c>
      <c r="E458" s="216">
        <v>15</v>
      </c>
      <c r="F458" s="215">
        <v>1019</v>
      </c>
      <c r="G458" s="215" t="s">
        <v>1404</v>
      </c>
    </row>
    <row r="459" spans="1:7" x14ac:dyDescent="0.2">
      <c r="A459" s="215" t="s">
        <v>1892</v>
      </c>
      <c r="B459" s="216">
        <v>110946</v>
      </c>
      <c r="C459" s="215" t="s">
        <v>534</v>
      </c>
      <c r="D459" s="215" t="s">
        <v>2063</v>
      </c>
      <c r="E459" s="216">
        <v>10</v>
      </c>
      <c r="F459" s="215">
        <v>4022</v>
      </c>
      <c r="G459" s="215" t="s">
        <v>1627</v>
      </c>
    </row>
    <row r="460" spans="1:7" x14ac:dyDescent="0.2">
      <c r="A460" s="215" t="s">
        <v>2958</v>
      </c>
      <c r="B460" s="216">
        <v>112727</v>
      </c>
      <c r="C460" s="215" t="s">
        <v>534</v>
      </c>
      <c r="D460" s="215" t="s">
        <v>2988</v>
      </c>
      <c r="E460" s="216">
        <v>10</v>
      </c>
      <c r="F460" s="215">
        <v>4022</v>
      </c>
      <c r="G460" s="215" t="s">
        <v>1627</v>
      </c>
    </row>
    <row r="461" spans="1:7" x14ac:dyDescent="0.2">
      <c r="A461" s="215" t="s">
        <v>3077</v>
      </c>
      <c r="B461" s="216">
        <v>113086</v>
      </c>
      <c r="C461" s="215" t="s">
        <v>534</v>
      </c>
      <c r="D461" s="215" t="s">
        <v>3136</v>
      </c>
      <c r="E461" s="216">
        <v>10</v>
      </c>
      <c r="F461" s="215">
        <v>4017</v>
      </c>
      <c r="G461" s="215" t="s">
        <v>3079</v>
      </c>
    </row>
    <row r="462" spans="1:7" x14ac:dyDescent="0.2">
      <c r="A462" s="215" t="s">
        <v>2849</v>
      </c>
      <c r="B462" s="216">
        <v>113316</v>
      </c>
      <c r="C462" s="215" t="s">
        <v>534</v>
      </c>
      <c r="D462" s="215" t="s">
        <v>2898</v>
      </c>
      <c r="E462" s="216">
        <v>10</v>
      </c>
      <c r="F462" s="215">
        <v>4015</v>
      </c>
      <c r="G462" s="215" t="s">
        <v>2226</v>
      </c>
    </row>
    <row r="463" spans="1:7" x14ac:dyDescent="0.2">
      <c r="A463" s="215" t="s">
        <v>2903</v>
      </c>
      <c r="B463" s="216">
        <v>113561</v>
      </c>
      <c r="C463" s="215" t="s">
        <v>534</v>
      </c>
      <c r="D463" s="215" t="s">
        <v>2989</v>
      </c>
      <c r="E463" s="216">
        <v>10</v>
      </c>
      <c r="F463" s="215">
        <v>1006</v>
      </c>
      <c r="G463" s="215" t="s">
        <v>1379</v>
      </c>
    </row>
    <row r="464" spans="1:7" x14ac:dyDescent="0.2">
      <c r="A464" s="215" t="s">
        <v>2960</v>
      </c>
      <c r="B464" s="216">
        <v>114423</v>
      </c>
      <c r="C464" s="215" t="s">
        <v>534</v>
      </c>
      <c r="D464" s="215" t="s">
        <v>2990</v>
      </c>
      <c r="E464" s="216">
        <v>10</v>
      </c>
      <c r="F464" s="215">
        <v>1005</v>
      </c>
      <c r="G464" s="215" t="s">
        <v>1621</v>
      </c>
    </row>
    <row r="465" spans="1:7" x14ac:dyDescent="0.2">
      <c r="A465" s="215" t="s">
        <v>2278</v>
      </c>
      <c r="B465" s="216">
        <v>111516</v>
      </c>
      <c r="C465" s="215" t="s">
        <v>534</v>
      </c>
      <c r="D465" s="215" t="s">
        <v>2301</v>
      </c>
      <c r="E465" s="216">
        <v>5</v>
      </c>
      <c r="F465" s="215">
        <v>1006</v>
      </c>
      <c r="G465" s="215" t="s">
        <v>1379</v>
      </c>
    </row>
    <row r="466" spans="1:7" x14ac:dyDescent="0.2">
      <c r="A466" s="215" t="s">
        <v>1888</v>
      </c>
      <c r="B466" s="216">
        <v>113304</v>
      </c>
      <c r="C466" s="215" t="s">
        <v>534</v>
      </c>
      <c r="D466" s="215" t="s">
        <v>2064</v>
      </c>
      <c r="E466" s="216">
        <v>5</v>
      </c>
      <c r="F466" s="215">
        <v>5016</v>
      </c>
      <c r="G466" s="215" t="s">
        <v>1593</v>
      </c>
    </row>
    <row r="467" spans="1:7" x14ac:dyDescent="0.2">
      <c r="A467" s="215" t="s">
        <v>1688</v>
      </c>
      <c r="B467" s="216">
        <v>114192</v>
      </c>
      <c r="C467" s="215" t="s">
        <v>534</v>
      </c>
      <c r="D467" s="215" t="s">
        <v>2243</v>
      </c>
      <c r="E467" s="216">
        <v>5</v>
      </c>
      <c r="F467" s="215">
        <v>4008</v>
      </c>
      <c r="G467" s="215" t="s">
        <v>1441</v>
      </c>
    </row>
    <row r="468" spans="1:7" x14ac:dyDescent="0.2">
      <c r="A468" s="215" t="s">
        <v>2962</v>
      </c>
      <c r="B468" s="216">
        <v>114690</v>
      </c>
      <c r="C468" s="215" t="s">
        <v>534</v>
      </c>
      <c r="D468" s="215" t="s">
        <v>2991</v>
      </c>
      <c r="E468" s="216">
        <v>5</v>
      </c>
      <c r="F468" s="215">
        <v>5014</v>
      </c>
      <c r="G468" s="215" t="s">
        <v>1435</v>
      </c>
    </row>
    <row r="469" spans="1:7" x14ac:dyDescent="0.2">
      <c r="A469" s="215" t="s">
        <v>2999</v>
      </c>
      <c r="B469" s="216">
        <v>115353</v>
      </c>
      <c r="C469" s="215" t="s">
        <v>534</v>
      </c>
      <c r="D469" s="215" t="s">
        <v>3235</v>
      </c>
      <c r="E469" s="216">
        <v>5</v>
      </c>
      <c r="F469" s="215">
        <v>3012</v>
      </c>
      <c r="G469" s="215" t="s">
        <v>1422</v>
      </c>
    </row>
    <row r="470" spans="1:7" x14ac:dyDescent="0.2">
      <c r="A470" s="215" t="s">
        <v>3004</v>
      </c>
      <c r="B470" s="216">
        <v>116254</v>
      </c>
      <c r="C470" s="215" t="s">
        <v>534</v>
      </c>
      <c r="D470" s="215" t="s">
        <v>3236</v>
      </c>
      <c r="E470" s="216">
        <v>5</v>
      </c>
      <c r="F470" s="215">
        <v>3012</v>
      </c>
      <c r="G470" s="215" t="s">
        <v>1422</v>
      </c>
    </row>
    <row r="471" spans="1:7" x14ac:dyDescent="0.2">
      <c r="A471" s="215" t="s">
        <v>2524</v>
      </c>
      <c r="B471" s="216">
        <v>117667</v>
      </c>
      <c r="C471" s="215" t="s">
        <v>534</v>
      </c>
      <c r="D471" s="215" t="s">
        <v>3237</v>
      </c>
      <c r="E471" s="216">
        <v>5</v>
      </c>
      <c r="F471" s="215">
        <v>1021</v>
      </c>
      <c r="G471" s="215" t="s">
        <v>1023</v>
      </c>
    </row>
    <row r="472" spans="1:7" x14ac:dyDescent="0.2">
      <c r="A472" s="215" t="s">
        <v>2475</v>
      </c>
      <c r="B472" s="216">
        <v>112410</v>
      </c>
      <c r="C472" s="215" t="s">
        <v>534</v>
      </c>
      <c r="D472" s="215" t="s">
        <v>2476</v>
      </c>
      <c r="E472" s="216">
        <v>0</v>
      </c>
      <c r="F472" s="215">
        <v>1005</v>
      </c>
      <c r="G472" s="215" t="s">
        <v>1621</v>
      </c>
    </row>
    <row r="473" spans="1:7" x14ac:dyDescent="0.2">
      <c r="A473" s="215" t="s">
        <v>2211</v>
      </c>
      <c r="B473" s="216">
        <v>114896</v>
      </c>
      <c r="C473" s="215" t="s">
        <v>534</v>
      </c>
      <c r="D473" s="215" t="s">
        <v>2478</v>
      </c>
      <c r="E473" s="216">
        <v>0</v>
      </c>
      <c r="F473" s="215">
        <v>5014</v>
      </c>
      <c r="G473" s="215" t="s">
        <v>1435</v>
      </c>
    </row>
    <row r="474" spans="1:7" x14ac:dyDescent="0.2">
      <c r="A474" s="215" t="s">
        <v>1725</v>
      </c>
      <c r="B474" s="216">
        <v>112831</v>
      </c>
      <c r="C474" s="215" t="s">
        <v>532</v>
      </c>
      <c r="D474" s="215" t="s">
        <v>2205</v>
      </c>
      <c r="E474" s="216">
        <v>1224</v>
      </c>
      <c r="F474" s="215">
        <v>1006</v>
      </c>
      <c r="G474" s="215" t="s">
        <v>1379</v>
      </c>
    </row>
    <row r="475" spans="1:7" x14ac:dyDescent="0.2">
      <c r="A475" s="215" t="s">
        <v>1859</v>
      </c>
      <c r="B475" s="216">
        <v>116754</v>
      </c>
      <c r="C475" s="215" t="s">
        <v>532</v>
      </c>
      <c r="D475" s="215" t="s">
        <v>1860</v>
      </c>
      <c r="E475" s="216">
        <v>1092</v>
      </c>
      <c r="F475" s="215">
        <v>5018</v>
      </c>
      <c r="G475" s="215" t="s">
        <v>1525</v>
      </c>
    </row>
    <row r="476" spans="1:7" x14ac:dyDescent="0.2">
      <c r="A476" s="215" t="s">
        <v>1490</v>
      </c>
      <c r="B476" s="216">
        <v>111713</v>
      </c>
      <c r="C476" s="215" t="s">
        <v>532</v>
      </c>
      <c r="D476" s="215" t="s">
        <v>1856</v>
      </c>
      <c r="E476" s="216">
        <v>791</v>
      </c>
      <c r="F476" s="215">
        <v>1019</v>
      </c>
      <c r="G476" s="215" t="s">
        <v>1404</v>
      </c>
    </row>
    <row r="477" spans="1:7" x14ac:dyDescent="0.2">
      <c r="A477" s="215" t="s">
        <v>1727</v>
      </c>
      <c r="B477" s="216">
        <v>115309</v>
      </c>
      <c r="C477" s="215" t="s">
        <v>532</v>
      </c>
      <c r="D477" s="215" t="s">
        <v>2481</v>
      </c>
      <c r="E477" s="216">
        <v>653</v>
      </c>
      <c r="F477" s="215">
        <v>1006</v>
      </c>
      <c r="G477" s="215" t="s">
        <v>1379</v>
      </c>
    </row>
    <row r="478" spans="1:7" x14ac:dyDescent="0.2">
      <c r="A478" s="215" t="s">
        <v>2798</v>
      </c>
      <c r="B478" s="216">
        <v>116026</v>
      </c>
      <c r="C478" s="215" t="s">
        <v>532</v>
      </c>
      <c r="D478" s="215" t="s">
        <v>2932</v>
      </c>
      <c r="E478" s="216">
        <v>112</v>
      </c>
      <c r="F478" s="215">
        <v>3012</v>
      </c>
      <c r="G478" s="215" t="s">
        <v>1422</v>
      </c>
    </row>
    <row r="479" spans="1:7" x14ac:dyDescent="0.2">
      <c r="A479" s="215" t="s">
        <v>1700</v>
      </c>
      <c r="B479" s="216">
        <v>113849</v>
      </c>
      <c r="C479" s="215" t="s">
        <v>532</v>
      </c>
      <c r="D479" s="215" t="s">
        <v>1858</v>
      </c>
      <c r="E479" s="216">
        <v>105</v>
      </c>
      <c r="F479" s="215">
        <v>4003</v>
      </c>
      <c r="G479" s="215" t="s">
        <v>1687</v>
      </c>
    </row>
    <row r="480" spans="1:7" x14ac:dyDescent="0.2">
      <c r="A480" s="215" t="s">
        <v>2302</v>
      </c>
      <c r="B480" s="216">
        <v>112788</v>
      </c>
      <c r="C480" s="215" t="s">
        <v>532</v>
      </c>
      <c r="D480" s="215" t="s">
        <v>2303</v>
      </c>
      <c r="E480" s="216">
        <v>5</v>
      </c>
      <c r="F480" s="215">
        <v>3010</v>
      </c>
      <c r="G480" s="215" t="s">
        <v>2009</v>
      </c>
    </row>
    <row r="481" spans="1:7" x14ac:dyDescent="0.2">
      <c r="A481" s="215" t="s">
        <v>2315</v>
      </c>
      <c r="B481" s="216">
        <v>114046</v>
      </c>
      <c r="C481" s="215" t="s">
        <v>532</v>
      </c>
      <c r="D481" s="215" t="s">
        <v>2483</v>
      </c>
      <c r="E481" s="216">
        <v>5</v>
      </c>
      <c r="F481" s="215">
        <v>5014</v>
      </c>
      <c r="G481" s="215" t="s">
        <v>1435</v>
      </c>
    </row>
    <row r="482" spans="1:7" x14ac:dyDescent="0.2">
      <c r="A482" s="215" t="s">
        <v>2420</v>
      </c>
      <c r="B482" s="216">
        <v>117761</v>
      </c>
      <c r="C482" s="215" t="s">
        <v>532</v>
      </c>
      <c r="D482" s="215" t="s">
        <v>2484</v>
      </c>
      <c r="E482" s="216">
        <v>5</v>
      </c>
      <c r="F482" s="215">
        <v>1019</v>
      </c>
      <c r="G482" s="215" t="s">
        <v>1404</v>
      </c>
    </row>
    <row r="483" spans="1:7" x14ac:dyDescent="0.2">
      <c r="A483" s="215" t="s">
        <v>3093</v>
      </c>
      <c r="B483" s="216">
        <v>117921</v>
      </c>
      <c r="C483" s="215" t="s">
        <v>532</v>
      </c>
      <c r="D483" s="215" t="s">
        <v>3137</v>
      </c>
      <c r="E483" s="216">
        <v>5</v>
      </c>
      <c r="F483" s="215">
        <v>5014</v>
      </c>
      <c r="G483" s="215" t="s">
        <v>1435</v>
      </c>
    </row>
    <row r="484" spans="1:7" x14ac:dyDescent="0.2">
      <c r="A484" s="215" t="s">
        <v>1894</v>
      </c>
      <c r="B484" s="216">
        <v>113072</v>
      </c>
      <c r="C484" s="215" t="s">
        <v>532</v>
      </c>
      <c r="D484" s="215" t="s">
        <v>2067</v>
      </c>
      <c r="E484" s="216">
        <v>0</v>
      </c>
      <c r="F484" s="215">
        <v>2007</v>
      </c>
      <c r="G484" s="215" t="s">
        <v>1385</v>
      </c>
    </row>
    <row r="485" spans="1:7" x14ac:dyDescent="0.2">
      <c r="A485" s="215" t="s">
        <v>1737</v>
      </c>
      <c r="B485" s="216">
        <v>113562</v>
      </c>
      <c r="C485" s="215" t="s">
        <v>532</v>
      </c>
      <c r="D485" s="215" t="s">
        <v>1857</v>
      </c>
      <c r="E485" s="216">
        <v>0</v>
      </c>
      <c r="F485" s="215">
        <v>1006</v>
      </c>
      <c r="G485" s="215" t="s">
        <v>1379</v>
      </c>
    </row>
    <row r="486" spans="1:7" x14ac:dyDescent="0.2">
      <c r="A486" s="215" t="s">
        <v>1510</v>
      </c>
      <c r="B486" s="216">
        <v>112104</v>
      </c>
      <c r="C486" s="215" t="s">
        <v>529</v>
      </c>
      <c r="D486" s="215" t="s">
        <v>1662</v>
      </c>
      <c r="E486" s="216">
        <v>2904</v>
      </c>
      <c r="F486" s="215">
        <v>1020</v>
      </c>
      <c r="G486" s="215" t="s">
        <v>592</v>
      </c>
    </row>
    <row r="487" spans="1:7" x14ac:dyDescent="0.2">
      <c r="A487" s="215" t="s">
        <v>1526</v>
      </c>
      <c r="B487" s="216">
        <v>112221</v>
      </c>
      <c r="C487" s="215" t="s">
        <v>529</v>
      </c>
      <c r="D487" s="215" t="s">
        <v>1663</v>
      </c>
      <c r="E487" s="216">
        <v>2656</v>
      </c>
      <c r="F487" s="215">
        <v>2008</v>
      </c>
      <c r="G487" s="215" t="s">
        <v>1347</v>
      </c>
    </row>
    <row r="488" spans="1:7" x14ac:dyDescent="0.2">
      <c r="A488" s="215" t="s">
        <v>1900</v>
      </c>
      <c r="B488" s="216">
        <v>117222</v>
      </c>
      <c r="C488" s="215" t="s">
        <v>529</v>
      </c>
      <c r="D488" s="215" t="s">
        <v>2244</v>
      </c>
      <c r="E488" s="216">
        <v>1334</v>
      </c>
      <c r="F488" s="215">
        <v>4020</v>
      </c>
      <c r="G488" s="215" t="s">
        <v>1509</v>
      </c>
    </row>
    <row r="489" spans="1:7" x14ac:dyDescent="0.2">
      <c r="A489" s="215" t="s">
        <v>1570</v>
      </c>
      <c r="B489" s="216">
        <v>114464</v>
      </c>
      <c r="C489" s="215" t="s">
        <v>529</v>
      </c>
      <c r="D489" s="215" t="s">
        <v>1664</v>
      </c>
      <c r="E489" s="216">
        <v>1315</v>
      </c>
      <c r="F489" s="215">
        <v>2009</v>
      </c>
      <c r="G489" s="215" t="s">
        <v>1182</v>
      </c>
    </row>
    <row r="490" spans="1:7" x14ac:dyDescent="0.2">
      <c r="A490" s="215" t="s">
        <v>1572</v>
      </c>
      <c r="B490" s="216">
        <v>116213</v>
      </c>
      <c r="C490" s="215" t="s">
        <v>529</v>
      </c>
      <c r="D490" s="215" t="s">
        <v>1665</v>
      </c>
      <c r="E490" s="216">
        <v>1186</v>
      </c>
      <c r="F490" s="215">
        <v>1006</v>
      </c>
      <c r="G490" s="215" t="s">
        <v>1379</v>
      </c>
    </row>
    <row r="491" spans="1:7" x14ac:dyDescent="0.2">
      <c r="A491" s="215" t="s">
        <v>1702</v>
      </c>
      <c r="B491" s="216">
        <v>112916</v>
      </c>
      <c r="C491" s="215" t="s">
        <v>529</v>
      </c>
      <c r="D491" s="215" t="s">
        <v>1861</v>
      </c>
      <c r="E491" s="216">
        <v>1026</v>
      </c>
      <c r="F491" s="215">
        <v>2008</v>
      </c>
      <c r="G491" s="215" t="s">
        <v>1347</v>
      </c>
    </row>
    <row r="492" spans="1:7" x14ac:dyDescent="0.2">
      <c r="A492" s="215" t="s">
        <v>1670</v>
      </c>
      <c r="B492" s="216">
        <v>111968</v>
      </c>
      <c r="C492" s="215" t="s">
        <v>529</v>
      </c>
      <c r="D492" s="215" t="s">
        <v>1671</v>
      </c>
      <c r="E492" s="216">
        <v>979</v>
      </c>
      <c r="F492" s="215">
        <v>5001</v>
      </c>
      <c r="G492" s="215" t="s">
        <v>1537</v>
      </c>
    </row>
    <row r="493" spans="1:7" x14ac:dyDescent="0.2">
      <c r="A493" s="215" t="s">
        <v>1902</v>
      </c>
      <c r="B493" s="216">
        <v>114456</v>
      </c>
      <c r="C493" s="215" t="s">
        <v>529</v>
      </c>
      <c r="D493" s="215" t="s">
        <v>2070</v>
      </c>
      <c r="E493" s="216">
        <v>847</v>
      </c>
      <c r="F493" s="215">
        <v>2009</v>
      </c>
      <c r="G493" s="215" t="s">
        <v>1182</v>
      </c>
    </row>
    <row r="494" spans="1:7" x14ac:dyDescent="0.2">
      <c r="A494" s="215" t="s">
        <v>1864</v>
      </c>
      <c r="B494" s="216">
        <v>115371</v>
      </c>
      <c r="C494" s="215" t="s">
        <v>529</v>
      </c>
      <c r="D494" s="215" t="s">
        <v>1865</v>
      </c>
      <c r="E494" s="216">
        <v>835</v>
      </c>
      <c r="F494" s="215">
        <v>4020</v>
      </c>
      <c r="G494" s="215" t="s">
        <v>1509</v>
      </c>
    </row>
    <row r="495" spans="1:7" x14ac:dyDescent="0.2">
      <c r="A495" s="215" t="s">
        <v>1704</v>
      </c>
      <c r="B495" s="216">
        <v>113657</v>
      </c>
      <c r="C495" s="215" t="s">
        <v>529</v>
      </c>
      <c r="D495" s="215" t="s">
        <v>1862</v>
      </c>
      <c r="E495" s="216">
        <v>421</v>
      </c>
      <c r="F495" s="215">
        <v>4012</v>
      </c>
      <c r="G495" s="215" t="s">
        <v>797</v>
      </c>
    </row>
    <row r="496" spans="1:7" x14ac:dyDescent="0.2">
      <c r="A496" s="215" t="s">
        <v>1409</v>
      </c>
      <c r="B496" s="216">
        <v>110792</v>
      </c>
      <c r="C496" s="215" t="s">
        <v>529</v>
      </c>
      <c r="D496" s="215" t="s">
        <v>2485</v>
      </c>
      <c r="E496" s="216">
        <v>415</v>
      </c>
      <c r="F496" s="215">
        <v>1006</v>
      </c>
      <c r="G496" s="215" t="s">
        <v>1379</v>
      </c>
    </row>
    <row r="497" spans="1:7" x14ac:dyDescent="0.2">
      <c r="A497" s="215" t="s">
        <v>1427</v>
      </c>
      <c r="B497" s="216">
        <v>109895</v>
      </c>
      <c r="C497" s="215" t="s">
        <v>529</v>
      </c>
      <c r="D497" s="215" t="s">
        <v>2486</v>
      </c>
      <c r="E497" s="216">
        <v>400</v>
      </c>
      <c r="F497" s="215">
        <v>3012</v>
      </c>
      <c r="G497" s="215" t="s">
        <v>1422</v>
      </c>
    </row>
    <row r="498" spans="1:7" x14ac:dyDescent="0.2">
      <c r="A498" s="215" t="s">
        <v>2247</v>
      </c>
      <c r="B498" s="216">
        <v>115077</v>
      </c>
      <c r="C498" s="215" t="s">
        <v>529</v>
      </c>
      <c r="D498" s="215" t="s">
        <v>2488</v>
      </c>
      <c r="E498" s="216">
        <v>398</v>
      </c>
      <c r="F498" s="215">
        <v>2002</v>
      </c>
      <c r="G498" s="215" t="s">
        <v>1867</v>
      </c>
    </row>
    <row r="499" spans="1:7" x14ac:dyDescent="0.2">
      <c r="A499" s="215" t="s">
        <v>1845</v>
      </c>
      <c r="B499" s="216">
        <v>114153</v>
      </c>
      <c r="C499" s="215" t="s">
        <v>529</v>
      </c>
      <c r="D499" s="215" t="s">
        <v>1863</v>
      </c>
      <c r="E499" s="216">
        <v>393</v>
      </c>
      <c r="F499" s="215">
        <v>4012</v>
      </c>
      <c r="G499" s="215" t="s">
        <v>797</v>
      </c>
    </row>
    <row r="500" spans="1:7" x14ac:dyDescent="0.2">
      <c r="A500" s="215" t="s">
        <v>1666</v>
      </c>
      <c r="B500" s="216">
        <v>113831</v>
      </c>
      <c r="C500" s="215" t="s">
        <v>529</v>
      </c>
      <c r="D500" s="215" t="s">
        <v>1667</v>
      </c>
      <c r="E500" s="216">
        <v>360</v>
      </c>
      <c r="F500" s="215">
        <v>4012</v>
      </c>
      <c r="G500" s="215" t="s">
        <v>797</v>
      </c>
    </row>
    <row r="501" spans="1:7" x14ac:dyDescent="0.2">
      <c r="A501" s="215" t="s">
        <v>1482</v>
      </c>
      <c r="B501" s="216">
        <v>114853</v>
      </c>
      <c r="C501" s="215" t="s">
        <v>529</v>
      </c>
      <c r="D501" s="215" t="s">
        <v>2487</v>
      </c>
      <c r="E501" s="216">
        <v>350</v>
      </c>
      <c r="F501" s="215">
        <v>1006</v>
      </c>
      <c r="G501" s="215" t="s">
        <v>1379</v>
      </c>
    </row>
    <row r="502" spans="1:7" x14ac:dyDescent="0.2">
      <c r="A502" s="215" t="s">
        <v>1883</v>
      </c>
      <c r="B502" s="216">
        <v>114465</v>
      </c>
      <c r="C502" s="215" t="s">
        <v>529</v>
      </c>
      <c r="D502" s="215" t="s">
        <v>2206</v>
      </c>
      <c r="E502" s="216">
        <v>310</v>
      </c>
      <c r="F502" s="215">
        <v>4003</v>
      </c>
      <c r="G502" s="215" t="s">
        <v>1687</v>
      </c>
    </row>
    <row r="503" spans="1:7" x14ac:dyDescent="0.2">
      <c r="A503" s="215" t="s">
        <v>2337</v>
      </c>
      <c r="B503" s="216">
        <v>115290</v>
      </c>
      <c r="C503" s="215" t="s">
        <v>529</v>
      </c>
      <c r="D503" s="215" t="s">
        <v>2496</v>
      </c>
      <c r="E503" s="216">
        <v>306</v>
      </c>
      <c r="F503" s="215">
        <v>1020</v>
      </c>
      <c r="G503" s="215" t="s">
        <v>592</v>
      </c>
    </row>
    <row r="504" spans="1:7" x14ac:dyDescent="0.2">
      <c r="A504" s="215" t="s">
        <v>3099</v>
      </c>
      <c r="B504" s="216">
        <v>114922</v>
      </c>
      <c r="C504" s="215" t="s">
        <v>529</v>
      </c>
      <c r="D504" s="215" t="s">
        <v>1866</v>
      </c>
      <c r="E504" s="216">
        <v>300</v>
      </c>
      <c r="F504" s="215">
        <v>4012</v>
      </c>
      <c r="G504" s="215" t="s">
        <v>797</v>
      </c>
    </row>
    <row r="505" spans="1:7" x14ac:dyDescent="0.2">
      <c r="A505" s="215" t="s">
        <v>2534</v>
      </c>
      <c r="B505" s="216">
        <v>115031</v>
      </c>
      <c r="C505" s="215" t="s">
        <v>529</v>
      </c>
      <c r="D505" s="215" t="s">
        <v>3138</v>
      </c>
      <c r="E505" s="216">
        <v>261</v>
      </c>
      <c r="F505" s="215">
        <v>5006</v>
      </c>
      <c r="G505" s="215" t="s">
        <v>1521</v>
      </c>
    </row>
    <row r="506" spans="1:7" x14ac:dyDescent="0.2">
      <c r="A506" s="215" t="s">
        <v>1907</v>
      </c>
      <c r="B506" s="216">
        <v>113636</v>
      </c>
      <c r="C506" s="215" t="s">
        <v>529</v>
      </c>
      <c r="D506" s="215" t="s">
        <v>2790</v>
      </c>
      <c r="E506" s="216">
        <v>225</v>
      </c>
      <c r="F506" s="215">
        <v>5001</v>
      </c>
      <c r="G506" s="215" t="s">
        <v>1537</v>
      </c>
    </row>
    <row r="507" spans="1:7" x14ac:dyDescent="0.2">
      <c r="A507" s="215" t="s">
        <v>1868</v>
      </c>
      <c r="B507" s="216">
        <v>115304</v>
      </c>
      <c r="C507" s="215" t="s">
        <v>529</v>
      </c>
      <c r="D507" s="215" t="s">
        <v>1869</v>
      </c>
      <c r="E507" s="216">
        <v>203</v>
      </c>
      <c r="F507" s="215">
        <v>4020</v>
      </c>
      <c r="G507" s="215" t="s">
        <v>1509</v>
      </c>
    </row>
    <row r="508" spans="1:7" x14ac:dyDescent="0.2">
      <c r="A508" s="215" t="s">
        <v>1560</v>
      </c>
      <c r="B508" s="216">
        <v>112534</v>
      </c>
      <c r="C508" s="215" t="s">
        <v>529</v>
      </c>
      <c r="D508" s="215" t="s">
        <v>1668</v>
      </c>
      <c r="E508" s="216">
        <v>193</v>
      </c>
      <c r="F508" s="215">
        <v>1020</v>
      </c>
      <c r="G508" s="215" t="s">
        <v>592</v>
      </c>
    </row>
    <row r="509" spans="1:7" x14ac:dyDescent="0.2">
      <c r="A509" s="215" t="s">
        <v>2323</v>
      </c>
      <c r="B509" s="216">
        <v>115958</v>
      </c>
      <c r="C509" s="215" t="s">
        <v>529</v>
      </c>
      <c r="D509" s="215" t="s">
        <v>2489</v>
      </c>
      <c r="E509" s="216">
        <v>189</v>
      </c>
      <c r="F509" s="215">
        <v>2002</v>
      </c>
      <c r="G509" s="215" t="s">
        <v>1867</v>
      </c>
    </row>
    <row r="510" spans="1:7" x14ac:dyDescent="0.2">
      <c r="A510" s="215" t="s">
        <v>2983</v>
      </c>
      <c r="B510" s="216">
        <v>117990</v>
      </c>
      <c r="C510" s="215" t="s">
        <v>529</v>
      </c>
      <c r="D510" s="215" t="s">
        <v>2994</v>
      </c>
      <c r="E510" s="216">
        <v>130</v>
      </c>
      <c r="F510" s="215">
        <v>5006</v>
      </c>
      <c r="G510" s="215" t="s">
        <v>1521</v>
      </c>
    </row>
    <row r="511" spans="1:7" x14ac:dyDescent="0.2">
      <c r="A511" s="215" t="s">
        <v>1904</v>
      </c>
      <c r="B511" s="216">
        <v>114535</v>
      </c>
      <c r="C511" s="215" t="s">
        <v>529</v>
      </c>
      <c r="D511" s="215" t="s">
        <v>2493</v>
      </c>
      <c r="E511" s="216">
        <v>115</v>
      </c>
      <c r="F511" s="215">
        <v>1020</v>
      </c>
      <c r="G511" s="215" t="s">
        <v>592</v>
      </c>
    </row>
    <row r="512" spans="1:7" x14ac:dyDescent="0.2">
      <c r="A512" s="215" t="s">
        <v>2981</v>
      </c>
      <c r="B512" s="216">
        <v>118079</v>
      </c>
      <c r="C512" s="215" t="s">
        <v>529</v>
      </c>
      <c r="D512" s="215" t="s">
        <v>2993</v>
      </c>
      <c r="E512" s="216">
        <v>113</v>
      </c>
      <c r="F512" s="215">
        <v>4012</v>
      </c>
      <c r="G512" s="215" t="s">
        <v>797</v>
      </c>
    </row>
    <row r="513" spans="1:7" x14ac:dyDescent="0.2">
      <c r="A513" s="215" t="s">
        <v>2330</v>
      </c>
      <c r="B513" s="216">
        <v>114749</v>
      </c>
      <c r="C513" s="215" t="s">
        <v>529</v>
      </c>
      <c r="D513" s="215" t="s">
        <v>3238</v>
      </c>
      <c r="E513" s="216">
        <v>105</v>
      </c>
      <c r="F513" s="215">
        <v>5006</v>
      </c>
      <c r="G513" s="215" t="s">
        <v>1521</v>
      </c>
    </row>
    <row r="514" spans="1:7" x14ac:dyDescent="0.2">
      <c r="A514" s="215" t="s">
        <v>2325</v>
      </c>
      <c r="B514" s="216">
        <v>114203</v>
      </c>
      <c r="C514" s="215" t="s">
        <v>529</v>
      </c>
      <c r="D514" s="215" t="s">
        <v>2492</v>
      </c>
      <c r="E514" s="216">
        <v>101</v>
      </c>
      <c r="F514" s="215">
        <v>2002</v>
      </c>
      <c r="G514" s="215" t="s">
        <v>1867</v>
      </c>
    </row>
    <row r="515" spans="1:7" x14ac:dyDescent="0.2">
      <c r="A515" s="215" t="s">
        <v>1909</v>
      </c>
      <c r="B515" s="216">
        <v>117192</v>
      </c>
      <c r="C515" s="215" t="s">
        <v>529</v>
      </c>
      <c r="D515" s="215" t="s">
        <v>2933</v>
      </c>
      <c r="E515" s="216">
        <v>101</v>
      </c>
      <c r="F515" s="215">
        <v>4020</v>
      </c>
      <c r="G515" s="215" t="s">
        <v>1509</v>
      </c>
    </row>
    <row r="516" spans="1:7" x14ac:dyDescent="0.2">
      <c r="A516" s="215" t="s">
        <v>3077</v>
      </c>
      <c r="B516" s="216">
        <v>113086</v>
      </c>
      <c r="C516" s="215" t="s">
        <v>529</v>
      </c>
      <c r="D516" s="215" t="s">
        <v>3239</v>
      </c>
      <c r="E516" s="216">
        <v>100</v>
      </c>
      <c r="F516" s="215">
        <v>4017</v>
      </c>
      <c r="G516" s="215" t="s">
        <v>3079</v>
      </c>
    </row>
    <row r="517" spans="1:7" x14ac:dyDescent="0.2">
      <c r="A517" s="215" t="s">
        <v>1890</v>
      </c>
      <c r="B517" s="216">
        <v>114875</v>
      </c>
      <c r="C517" s="215" t="s">
        <v>529</v>
      </c>
      <c r="D517" s="215" t="s">
        <v>2305</v>
      </c>
      <c r="E517" s="216">
        <v>84</v>
      </c>
      <c r="F517" s="215">
        <v>1019</v>
      </c>
      <c r="G517" s="215" t="s">
        <v>1404</v>
      </c>
    </row>
    <row r="518" spans="1:7" x14ac:dyDescent="0.2">
      <c r="A518" s="215" t="s">
        <v>1884</v>
      </c>
      <c r="B518" s="216">
        <v>113347</v>
      </c>
      <c r="C518" s="215" t="s">
        <v>529</v>
      </c>
      <c r="D518" s="215" t="s">
        <v>2304</v>
      </c>
      <c r="E518" s="216">
        <v>81</v>
      </c>
      <c r="F518" s="215">
        <v>1019</v>
      </c>
      <c r="G518" s="215" t="s">
        <v>1404</v>
      </c>
    </row>
    <row r="519" spans="1:7" x14ac:dyDescent="0.2">
      <c r="A519" s="215" t="s">
        <v>1911</v>
      </c>
      <c r="B519" s="216">
        <v>115535</v>
      </c>
      <c r="C519" s="215" t="s">
        <v>529</v>
      </c>
      <c r="D519" s="215" t="s">
        <v>2490</v>
      </c>
      <c r="E519" s="216">
        <v>81</v>
      </c>
      <c r="F519" s="215">
        <v>2013</v>
      </c>
      <c r="G519" s="215" t="s">
        <v>1913</v>
      </c>
    </row>
    <row r="520" spans="1:7" x14ac:dyDescent="0.2">
      <c r="A520" s="215" t="s">
        <v>2877</v>
      </c>
      <c r="B520" s="216">
        <v>116121</v>
      </c>
      <c r="C520" s="215" t="s">
        <v>529</v>
      </c>
      <c r="D520" s="215" t="s">
        <v>2899</v>
      </c>
      <c r="E520" s="216">
        <v>20</v>
      </c>
      <c r="F520" s="215">
        <v>1020</v>
      </c>
      <c r="G520" s="215" t="s">
        <v>592</v>
      </c>
    </row>
    <row r="521" spans="1:7" x14ac:dyDescent="0.2">
      <c r="A521" s="215" t="s">
        <v>1706</v>
      </c>
      <c r="B521" s="216">
        <v>113198</v>
      </c>
      <c r="C521" s="215" t="s">
        <v>529</v>
      </c>
      <c r="D521" s="215" t="s">
        <v>2068</v>
      </c>
      <c r="E521" s="216">
        <v>10</v>
      </c>
      <c r="F521" s="215">
        <v>4010</v>
      </c>
      <c r="G521" s="215" t="s">
        <v>1388</v>
      </c>
    </row>
    <row r="522" spans="1:7" x14ac:dyDescent="0.2">
      <c r="A522" s="215" t="s">
        <v>2245</v>
      </c>
      <c r="B522" s="216">
        <v>113940</v>
      </c>
      <c r="C522" s="215" t="s">
        <v>529</v>
      </c>
      <c r="D522" s="215" t="s">
        <v>2491</v>
      </c>
      <c r="E522" s="216">
        <v>10</v>
      </c>
      <c r="F522" s="215">
        <v>1020</v>
      </c>
      <c r="G522" s="215" t="s">
        <v>592</v>
      </c>
    </row>
    <row r="523" spans="1:7" x14ac:dyDescent="0.2">
      <c r="A523" s="215" t="s">
        <v>1895</v>
      </c>
      <c r="B523" s="216">
        <v>114451</v>
      </c>
      <c r="C523" s="215" t="s">
        <v>529</v>
      </c>
      <c r="D523" s="215" t="s">
        <v>2069</v>
      </c>
      <c r="E523" s="216">
        <v>10</v>
      </c>
      <c r="F523" s="215">
        <v>2009</v>
      </c>
      <c r="G523" s="215" t="s">
        <v>1182</v>
      </c>
    </row>
    <row r="524" spans="1:7" x14ac:dyDescent="0.2">
      <c r="A524" s="215" t="s">
        <v>3149</v>
      </c>
      <c r="B524" s="216">
        <v>113741</v>
      </c>
      <c r="C524" s="215" t="s">
        <v>529</v>
      </c>
      <c r="D524" s="215" t="s">
        <v>3240</v>
      </c>
      <c r="E524" s="216">
        <v>5</v>
      </c>
      <c r="F524" s="215">
        <v>4012</v>
      </c>
      <c r="G524" s="215" t="s">
        <v>797</v>
      </c>
    </row>
    <row r="525" spans="1:7" x14ac:dyDescent="0.2">
      <c r="A525" s="215" t="s">
        <v>1688</v>
      </c>
      <c r="B525" s="216">
        <v>114192</v>
      </c>
      <c r="C525" s="215" t="s">
        <v>529</v>
      </c>
      <c r="D525" s="215" t="s">
        <v>2900</v>
      </c>
      <c r="E525" s="216">
        <v>5</v>
      </c>
      <c r="F525" s="215">
        <v>4008</v>
      </c>
      <c r="G525" s="215" t="s">
        <v>1441</v>
      </c>
    </row>
    <row r="526" spans="1:7" x14ac:dyDescent="0.2">
      <c r="A526" s="215" t="s">
        <v>2335</v>
      </c>
      <c r="B526" s="216">
        <v>114984</v>
      </c>
      <c r="C526" s="215" t="s">
        <v>529</v>
      </c>
      <c r="D526" s="215" t="s">
        <v>3241</v>
      </c>
      <c r="E526" s="216">
        <v>5</v>
      </c>
      <c r="F526" s="215">
        <v>5021</v>
      </c>
      <c r="G526" s="215" t="s">
        <v>1547</v>
      </c>
    </row>
    <row r="527" spans="1:7" x14ac:dyDescent="0.2">
      <c r="A527" s="215" t="s">
        <v>2288</v>
      </c>
      <c r="B527" s="216">
        <v>116212</v>
      </c>
      <c r="C527" s="215" t="s">
        <v>529</v>
      </c>
      <c r="D527" s="215" t="s">
        <v>2306</v>
      </c>
      <c r="E527" s="216">
        <v>5</v>
      </c>
      <c r="F527" s="215">
        <v>1006</v>
      </c>
      <c r="G527" s="215" t="s">
        <v>1379</v>
      </c>
    </row>
    <row r="528" spans="1:7" x14ac:dyDescent="0.2">
      <c r="A528" s="215" t="s">
        <v>2892</v>
      </c>
      <c r="B528" s="216">
        <v>118086</v>
      </c>
      <c r="C528" s="215" t="s">
        <v>529</v>
      </c>
      <c r="D528" s="215" t="s">
        <v>2901</v>
      </c>
      <c r="E528" s="216">
        <v>5</v>
      </c>
      <c r="F528" s="215">
        <v>2022</v>
      </c>
      <c r="G528" s="215" t="s">
        <v>1515</v>
      </c>
    </row>
    <row r="529" spans="1:7" x14ac:dyDescent="0.2">
      <c r="A529" s="215" t="s">
        <v>3242</v>
      </c>
      <c r="B529" s="216">
        <v>118377</v>
      </c>
      <c r="C529" s="215" t="s">
        <v>529</v>
      </c>
      <c r="D529" s="215" t="s">
        <v>3243</v>
      </c>
      <c r="E529" s="216">
        <v>5</v>
      </c>
      <c r="F529" s="215">
        <v>5026</v>
      </c>
      <c r="G529" s="215" t="s">
        <v>3103</v>
      </c>
    </row>
    <row r="530" spans="1:7" x14ac:dyDescent="0.2">
      <c r="A530" s="215" t="s">
        <v>1735</v>
      </c>
      <c r="B530" s="216">
        <v>114877</v>
      </c>
      <c r="C530" s="215" t="s">
        <v>529</v>
      </c>
      <c r="D530" s="215" t="s">
        <v>2494</v>
      </c>
      <c r="E530" s="216">
        <v>0</v>
      </c>
      <c r="F530" s="215">
        <v>1019</v>
      </c>
      <c r="G530" s="215" t="s">
        <v>1404</v>
      </c>
    </row>
    <row r="531" spans="1:7" x14ac:dyDescent="0.2">
      <c r="A531" s="215" t="s">
        <v>2445</v>
      </c>
      <c r="B531" s="216">
        <v>115254</v>
      </c>
      <c r="C531" s="215" t="s">
        <v>529</v>
      </c>
      <c r="D531" s="215" t="s">
        <v>2495</v>
      </c>
      <c r="E531" s="216">
        <v>0</v>
      </c>
      <c r="F531" s="215">
        <v>1020</v>
      </c>
      <c r="G531" s="215" t="s">
        <v>592</v>
      </c>
    </row>
    <row r="532" spans="1:7" x14ac:dyDescent="0.2">
      <c r="A532" s="215" t="s">
        <v>2083</v>
      </c>
      <c r="B532" s="216">
        <v>116502</v>
      </c>
      <c r="C532" s="215" t="s">
        <v>529</v>
      </c>
      <c r="D532" s="215" t="s">
        <v>2497</v>
      </c>
      <c r="E532" s="216">
        <v>0</v>
      </c>
      <c r="F532" s="215">
        <v>1006</v>
      </c>
      <c r="G532" s="215" t="s">
        <v>1379</v>
      </c>
    </row>
    <row r="533" spans="1:7" x14ac:dyDescent="0.2">
      <c r="A533" s="215" t="s">
        <v>2498</v>
      </c>
      <c r="B533" s="216">
        <v>116995</v>
      </c>
      <c r="C533" s="215" t="s">
        <v>529</v>
      </c>
      <c r="D533" s="215" t="s">
        <v>2499</v>
      </c>
      <c r="E533" s="216">
        <v>0</v>
      </c>
      <c r="F533" s="215">
        <v>4012</v>
      </c>
      <c r="G533" s="215" t="s">
        <v>797</v>
      </c>
    </row>
    <row r="534" spans="1:7" x14ac:dyDescent="0.2">
      <c r="A534" s="215" t="s">
        <v>2290</v>
      </c>
      <c r="B534" s="216">
        <v>117117</v>
      </c>
      <c r="C534" s="215" t="s">
        <v>529</v>
      </c>
      <c r="D534" s="215" t="s">
        <v>2307</v>
      </c>
      <c r="E534" s="216">
        <v>0</v>
      </c>
      <c r="F534" s="215">
        <v>4021</v>
      </c>
      <c r="G534" s="215" t="s">
        <v>1462</v>
      </c>
    </row>
    <row r="535" spans="1:7" x14ac:dyDescent="0.2">
      <c r="A535" s="215" t="s">
        <v>1617</v>
      </c>
      <c r="B535" s="216">
        <v>113779</v>
      </c>
      <c r="C535" s="215" t="s">
        <v>525</v>
      </c>
      <c r="D535" s="215" t="s">
        <v>1673</v>
      </c>
      <c r="E535" s="216">
        <v>1420</v>
      </c>
      <c r="F535" s="215">
        <v>1006</v>
      </c>
      <c r="G535" s="215" t="s">
        <v>1379</v>
      </c>
    </row>
    <row r="536" spans="1:7" x14ac:dyDescent="0.2">
      <c r="A536" s="215" t="s">
        <v>2251</v>
      </c>
      <c r="B536" s="216">
        <v>113939</v>
      </c>
      <c r="C536" s="215" t="s">
        <v>525</v>
      </c>
      <c r="D536" s="215" t="s">
        <v>2500</v>
      </c>
      <c r="E536" s="216">
        <v>1076</v>
      </c>
      <c r="F536" s="215">
        <v>1020</v>
      </c>
      <c r="G536" s="215" t="s">
        <v>592</v>
      </c>
    </row>
    <row r="537" spans="1:7" x14ac:dyDescent="0.2">
      <c r="A537" s="215" t="s">
        <v>1619</v>
      </c>
      <c r="B537" s="216">
        <v>113074</v>
      </c>
      <c r="C537" s="215" t="s">
        <v>525</v>
      </c>
      <c r="D537" s="215" t="s">
        <v>1674</v>
      </c>
      <c r="E537" s="216">
        <v>791</v>
      </c>
      <c r="F537" s="215">
        <v>2009</v>
      </c>
      <c r="G537" s="215" t="s">
        <v>1182</v>
      </c>
    </row>
    <row r="538" spans="1:7" x14ac:dyDescent="0.2">
      <c r="A538" s="215" t="s">
        <v>1611</v>
      </c>
      <c r="B538" s="216">
        <v>113280</v>
      </c>
      <c r="C538" s="215" t="s">
        <v>525</v>
      </c>
      <c r="D538" s="215" t="s">
        <v>1672</v>
      </c>
      <c r="E538" s="216">
        <v>752</v>
      </c>
      <c r="F538" s="215">
        <v>4012</v>
      </c>
      <c r="G538" s="215" t="s">
        <v>797</v>
      </c>
    </row>
    <row r="539" spans="1:7" x14ac:dyDescent="0.2">
      <c r="A539" s="215" t="s">
        <v>3125</v>
      </c>
      <c r="B539" s="216">
        <v>118053</v>
      </c>
      <c r="C539" s="215" t="s">
        <v>525</v>
      </c>
      <c r="D539" s="215" t="s">
        <v>3139</v>
      </c>
      <c r="E539" s="216">
        <v>752</v>
      </c>
      <c r="F539" s="215">
        <v>1006</v>
      </c>
      <c r="G539" s="215" t="s">
        <v>1379</v>
      </c>
    </row>
    <row r="540" spans="1:7" x14ac:dyDescent="0.2">
      <c r="A540" s="215" t="s">
        <v>1870</v>
      </c>
      <c r="B540" s="216">
        <v>116535</v>
      </c>
      <c r="C540" s="215" t="s">
        <v>525</v>
      </c>
      <c r="D540" s="215" t="s">
        <v>1871</v>
      </c>
      <c r="E540" s="216">
        <v>581</v>
      </c>
      <c r="F540" s="215">
        <v>5018</v>
      </c>
      <c r="G540" s="215" t="s">
        <v>1525</v>
      </c>
    </row>
    <row r="541" spans="1:7" x14ac:dyDescent="0.2">
      <c r="A541" s="215" t="s">
        <v>1872</v>
      </c>
      <c r="B541" s="216">
        <v>116069</v>
      </c>
      <c r="C541" s="215" t="s">
        <v>525</v>
      </c>
      <c r="D541" s="215" t="s">
        <v>1873</v>
      </c>
      <c r="E541" s="216">
        <v>345</v>
      </c>
      <c r="F541" s="215">
        <v>4020</v>
      </c>
      <c r="G541" s="215" t="s">
        <v>1509</v>
      </c>
    </row>
    <row r="542" spans="1:7" x14ac:dyDescent="0.2">
      <c r="A542" s="215" t="s">
        <v>2341</v>
      </c>
      <c r="B542" s="216">
        <v>115818</v>
      </c>
      <c r="C542" s="215" t="s">
        <v>525</v>
      </c>
      <c r="D542" s="215" t="s">
        <v>2502</v>
      </c>
      <c r="E542" s="216">
        <v>115</v>
      </c>
      <c r="F542" s="215">
        <v>2009</v>
      </c>
      <c r="G542" s="215" t="s">
        <v>1182</v>
      </c>
    </row>
    <row r="543" spans="1:7" x14ac:dyDescent="0.2">
      <c r="A543" s="215" t="s">
        <v>2264</v>
      </c>
      <c r="B543" s="216">
        <v>113642</v>
      </c>
      <c r="C543" s="215" t="s">
        <v>525</v>
      </c>
      <c r="D543" s="215" t="s">
        <v>2501</v>
      </c>
      <c r="E543" s="216">
        <v>97</v>
      </c>
      <c r="F543" s="215">
        <v>5001</v>
      </c>
      <c r="G543" s="215" t="s">
        <v>1537</v>
      </c>
    </row>
    <row r="544" spans="1:7" x14ac:dyDescent="0.2">
      <c r="A544" s="215" t="s">
        <v>2538</v>
      </c>
      <c r="B544" s="216">
        <v>117104</v>
      </c>
      <c r="C544" s="215" t="s">
        <v>525</v>
      </c>
      <c r="D544" s="215" t="s">
        <v>2902</v>
      </c>
      <c r="E544" s="216">
        <v>5</v>
      </c>
      <c r="F544" s="215">
        <v>4012</v>
      </c>
      <c r="G544" s="215" t="s">
        <v>797</v>
      </c>
    </row>
    <row r="545" spans="1:7" x14ac:dyDescent="0.2">
      <c r="A545" s="215" t="s">
        <v>2343</v>
      </c>
      <c r="B545" s="216">
        <v>117654</v>
      </c>
      <c r="C545" s="215" t="s">
        <v>525</v>
      </c>
      <c r="D545" s="215" t="s">
        <v>3244</v>
      </c>
      <c r="E545" s="216">
        <v>5</v>
      </c>
      <c r="F545" s="215">
        <v>1006</v>
      </c>
      <c r="G545" s="215" t="s">
        <v>1379</v>
      </c>
    </row>
    <row r="546" spans="1:7" x14ac:dyDescent="0.2">
      <c r="A546" s="215" t="s">
        <v>1376</v>
      </c>
      <c r="B546" s="216">
        <v>113794</v>
      </c>
      <c r="C546" s="215" t="s">
        <v>541</v>
      </c>
      <c r="D546" s="215" t="s">
        <v>1675</v>
      </c>
      <c r="E546" s="216">
        <v>3758</v>
      </c>
      <c r="F546" s="215">
        <v>1006</v>
      </c>
      <c r="G546" s="215" t="s">
        <v>1379</v>
      </c>
    </row>
    <row r="547" spans="1:7" x14ac:dyDescent="0.2">
      <c r="A547" s="215" t="s">
        <v>2072</v>
      </c>
      <c r="B547" s="216">
        <v>115200</v>
      </c>
      <c r="C547" s="215" t="s">
        <v>541</v>
      </c>
      <c r="D547" s="215" t="s">
        <v>2073</v>
      </c>
      <c r="E547" s="216">
        <v>1366</v>
      </c>
      <c r="F547" s="215">
        <v>4003</v>
      </c>
      <c r="G547" s="215" t="s">
        <v>1687</v>
      </c>
    </row>
    <row r="548" spans="1:7" x14ac:dyDescent="0.2">
      <c r="A548" s="215" t="s">
        <v>1876</v>
      </c>
      <c r="B548" s="216">
        <v>117116</v>
      </c>
      <c r="C548" s="215" t="s">
        <v>541</v>
      </c>
      <c r="D548" s="215" t="s">
        <v>1877</v>
      </c>
      <c r="E548" s="216">
        <v>1241</v>
      </c>
      <c r="F548" s="215">
        <v>1006</v>
      </c>
      <c r="G548" s="215" t="s">
        <v>1379</v>
      </c>
    </row>
    <row r="549" spans="1:7" x14ac:dyDescent="0.2">
      <c r="A549" s="215" t="s">
        <v>1457</v>
      </c>
      <c r="B549" s="216">
        <v>113346</v>
      </c>
      <c r="C549" s="215" t="s">
        <v>541</v>
      </c>
      <c r="D549" s="215" t="s">
        <v>2503</v>
      </c>
      <c r="E549" s="216">
        <v>463</v>
      </c>
      <c r="F549" s="215">
        <v>1019</v>
      </c>
      <c r="G549" s="215" t="s">
        <v>1404</v>
      </c>
    </row>
    <row r="550" spans="1:7" x14ac:dyDescent="0.2">
      <c r="A550" s="215" t="s">
        <v>1483</v>
      </c>
      <c r="B550" s="216">
        <v>114299</v>
      </c>
      <c r="C550" s="215" t="s">
        <v>541</v>
      </c>
      <c r="D550" s="215" t="s">
        <v>1874</v>
      </c>
      <c r="E550" s="216">
        <v>415</v>
      </c>
      <c r="F550" s="215">
        <v>1006</v>
      </c>
      <c r="G550" s="215" t="s">
        <v>1379</v>
      </c>
    </row>
    <row r="551" spans="1:7" x14ac:dyDescent="0.2">
      <c r="A551" s="215" t="s">
        <v>1474</v>
      </c>
      <c r="B551" s="216">
        <v>114740</v>
      </c>
      <c r="C551" s="215" t="s">
        <v>541</v>
      </c>
      <c r="D551" s="215" t="s">
        <v>2504</v>
      </c>
      <c r="E551" s="216">
        <v>405</v>
      </c>
      <c r="F551" s="215">
        <v>3012</v>
      </c>
      <c r="G551" s="215" t="s">
        <v>1422</v>
      </c>
    </row>
    <row r="552" spans="1:7" x14ac:dyDescent="0.2">
      <c r="A552" s="215" t="s">
        <v>2507</v>
      </c>
      <c r="B552" s="216">
        <v>114917</v>
      </c>
      <c r="C552" s="215" t="s">
        <v>541</v>
      </c>
      <c r="D552" s="215" t="s">
        <v>2508</v>
      </c>
      <c r="E552" s="216">
        <v>344</v>
      </c>
      <c r="F552" s="215">
        <v>2012</v>
      </c>
      <c r="G552" s="215" t="s">
        <v>1343</v>
      </c>
    </row>
    <row r="553" spans="1:7" x14ac:dyDescent="0.2">
      <c r="A553" s="215" t="s">
        <v>1676</v>
      </c>
      <c r="B553" s="216">
        <v>113197</v>
      </c>
      <c r="C553" s="215" t="s">
        <v>541</v>
      </c>
      <c r="D553" s="215" t="s">
        <v>1677</v>
      </c>
      <c r="E553" s="216">
        <v>275</v>
      </c>
      <c r="F553" s="215">
        <v>4010</v>
      </c>
      <c r="G553" s="215" t="s">
        <v>1388</v>
      </c>
    </row>
    <row r="554" spans="1:7" x14ac:dyDescent="0.2">
      <c r="A554" s="215" t="s">
        <v>2505</v>
      </c>
      <c r="B554" s="216">
        <v>115221</v>
      </c>
      <c r="C554" s="215" t="s">
        <v>541</v>
      </c>
      <c r="D554" s="215" t="s">
        <v>2506</v>
      </c>
      <c r="E554" s="216">
        <v>191</v>
      </c>
      <c r="F554" s="215">
        <v>4009</v>
      </c>
      <c r="G554" s="215" t="s">
        <v>1363</v>
      </c>
    </row>
    <row r="555" spans="1:7" x14ac:dyDescent="0.2">
      <c r="A555" s="215" t="s">
        <v>2511</v>
      </c>
      <c r="B555" s="216">
        <v>117272</v>
      </c>
      <c r="C555" s="215" t="s">
        <v>541</v>
      </c>
      <c r="D555" s="215" t="s">
        <v>2512</v>
      </c>
      <c r="E555" s="216">
        <v>135</v>
      </c>
      <c r="F555" s="215">
        <v>2012</v>
      </c>
      <c r="G555" s="215" t="s">
        <v>1343</v>
      </c>
    </row>
    <row r="556" spans="1:7" x14ac:dyDescent="0.2">
      <c r="A556" s="215" t="s">
        <v>3245</v>
      </c>
      <c r="B556" s="216">
        <v>115143</v>
      </c>
      <c r="C556" s="215" t="s">
        <v>541</v>
      </c>
      <c r="D556" s="215" t="s">
        <v>3246</v>
      </c>
      <c r="E556" s="216">
        <v>5</v>
      </c>
      <c r="F556" s="215">
        <v>1006</v>
      </c>
      <c r="G556" s="215" t="s">
        <v>1379</v>
      </c>
    </row>
    <row r="557" spans="1:7" x14ac:dyDescent="0.2">
      <c r="A557" s="215" t="s">
        <v>3055</v>
      </c>
      <c r="B557" s="216">
        <v>118294</v>
      </c>
      <c r="C557" s="215" t="s">
        <v>541</v>
      </c>
      <c r="D557" s="215" t="s">
        <v>3140</v>
      </c>
      <c r="E557" s="216">
        <v>5</v>
      </c>
      <c r="F557" s="215">
        <v>5010</v>
      </c>
      <c r="G557" s="215" t="s">
        <v>1656</v>
      </c>
    </row>
    <row r="558" spans="1:7" x14ac:dyDescent="0.2">
      <c r="A558" s="215" t="s">
        <v>2509</v>
      </c>
      <c r="B558" s="216">
        <v>116373</v>
      </c>
      <c r="C558" s="215" t="s">
        <v>541</v>
      </c>
      <c r="D558" s="215" t="s">
        <v>2510</v>
      </c>
      <c r="E558" s="216">
        <v>0</v>
      </c>
      <c r="F558" s="215">
        <v>4009</v>
      </c>
      <c r="G558" s="215" t="s">
        <v>1363</v>
      </c>
    </row>
    <row r="559" spans="1:7" x14ac:dyDescent="0.2">
      <c r="A559" s="215" t="s">
        <v>1399</v>
      </c>
      <c r="B559" s="216">
        <v>111728</v>
      </c>
      <c r="C559" s="215" t="s">
        <v>538</v>
      </c>
      <c r="D559" s="215" t="s">
        <v>1678</v>
      </c>
      <c r="E559" s="216">
        <v>2516</v>
      </c>
      <c r="F559" s="215">
        <v>2012</v>
      </c>
      <c r="G559" s="215" t="s">
        <v>1343</v>
      </c>
    </row>
    <row r="560" spans="1:7" x14ac:dyDescent="0.2">
      <c r="A560" s="215" t="s">
        <v>1878</v>
      </c>
      <c r="B560" s="216">
        <v>115822</v>
      </c>
      <c r="C560" s="215" t="s">
        <v>538</v>
      </c>
      <c r="D560" s="215" t="s">
        <v>1879</v>
      </c>
      <c r="E560" s="216">
        <v>1075</v>
      </c>
      <c r="F560" s="215">
        <v>1006</v>
      </c>
      <c r="G560" s="215" t="s">
        <v>1379</v>
      </c>
    </row>
    <row r="561" spans="1:7" x14ac:dyDescent="0.2">
      <c r="A561" s="215" t="s">
        <v>1679</v>
      </c>
      <c r="B561" s="216">
        <v>115468</v>
      </c>
      <c r="C561" s="215" t="s">
        <v>538</v>
      </c>
      <c r="D561" s="215" t="s">
        <v>1680</v>
      </c>
      <c r="E561" s="216">
        <v>512</v>
      </c>
      <c r="F561" s="215">
        <v>4009</v>
      </c>
      <c r="G561" s="215" t="s">
        <v>1363</v>
      </c>
    </row>
    <row r="562" spans="1:7" x14ac:dyDescent="0.2">
      <c r="A562" s="215" t="s">
        <v>2513</v>
      </c>
      <c r="B562" s="216">
        <v>116102</v>
      </c>
      <c r="C562" s="215" t="s">
        <v>538</v>
      </c>
      <c r="D562" s="215" t="s">
        <v>2514</v>
      </c>
      <c r="E562" s="216">
        <v>473</v>
      </c>
      <c r="F562" s="215">
        <v>4019</v>
      </c>
      <c r="G562" s="215" t="s">
        <v>1398</v>
      </c>
    </row>
    <row r="563" spans="1:7" x14ac:dyDescent="0.2">
      <c r="A563" s="215" t="s">
        <v>2515</v>
      </c>
      <c r="B563" s="216">
        <v>115568</v>
      </c>
      <c r="C563" s="215" t="s">
        <v>538</v>
      </c>
      <c r="D563" s="215" t="s">
        <v>2516</v>
      </c>
      <c r="E563" s="216">
        <v>135</v>
      </c>
      <c r="F563" s="215">
        <v>4009</v>
      </c>
      <c r="G563" s="215" t="s">
        <v>1363</v>
      </c>
    </row>
    <row r="564" spans="1:7" x14ac:dyDescent="0.2">
      <c r="A564" s="215" t="s">
        <v>2517</v>
      </c>
      <c r="B564" s="216">
        <v>117275</v>
      </c>
      <c r="C564" s="215" t="s">
        <v>538</v>
      </c>
      <c r="D564" s="215" t="s">
        <v>2518</v>
      </c>
      <c r="E564" s="216">
        <v>0</v>
      </c>
      <c r="F564" s="215">
        <v>2012</v>
      </c>
      <c r="G564" s="215" t="s">
        <v>1343</v>
      </c>
    </row>
    <row r="565" spans="1:7" x14ac:dyDescent="0.2">
      <c r="A565" s="215" t="s">
        <v>1457</v>
      </c>
      <c r="B565" s="216">
        <v>113346</v>
      </c>
      <c r="C565" s="215" t="s">
        <v>535</v>
      </c>
      <c r="D565" s="215" t="s">
        <v>1682</v>
      </c>
      <c r="E565" s="216">
        <v>3436</v>
      </c>
      <c r="F565" s="215">
        <v>1019</v>
      </c>
      <c r="G565" s="215" t="s">
        <v>1404</v>
      </c>
    </row>
    <row r="566" spans="1:7" x14ac:dyDescent="0.2">
      <c r="A566" s="215" t="s">
        <v>1735</v>
      </c>
      <c r="B566" s="216">
        <v>114877</v>
      </c>
      <c r="C566" s="215" t="s">
        <v>535</v>
      </c>
      <c r="D566" s="215" t="s">
        <v>1736</v>
      </c>
      <c r="E566" s="216">
        <v>3105</v>
      </c>
      <c r="F566" s="215">
        <v>1019</v>
      </c>
      <c r="G566" s="215" t="s">
        <v>1404</v>
      </c>
    </row>
    <row r="567" spans="1:7" x14ac:dyDescent="0.2">
      <c r="A567" s="215" t="s">
        <v>1723</v>
      </c>
      <c r="B567" s="216">
        <v>114851</v>
      </c>
      <c r="C567" s="215" t="s">
        <v>535</v>
      </c>
      <c r="D567" s="215" t="s">
        <v>1724</v>
      </c>
      <c r="E567" s="216">
        <v>2942</v>
      </c>
      <c r="F567" s="215">
        <v>1006</v>
      </c>
      <c r="G567" s="215" t="s">
        <v>1379</v>
      </c>
    </row>
    <row r="568" spans="1:7" x14ac:dyDescent="0.2">
      <c r="A568" s="215" t="s">
        <v>1886</v>
      </c>
      <c r="B568" s="216">
        <v>113453</v>
      </c>
      <c r="C568" s="215" t="s">
        <v>535</v>
      </c>
      <c r="D568" s="215" t="s">
        <v>1887</v>
      </c>
      <c r="E568" s="216">
        <v>2789</v>
      </c>
      <c r="F568" s="215">
        <v>1025</v>
      </c>
      <c r="G568" s="215" t="s">
        <v>1473</v>
      </c>
    </row>
    <row r="569" spans="1:7" x14ac:dyDescent="0.2">
      <c r="A569" s="215" t="s">
        <v>1483</v>
      </c>
      <c r="B569" s="216">
        <v>114299</v>
      </c>
      <c r="C569" s="215" t="s">
        <v>535</v>
      </c>
      <c r="D569" s="215" t="s">
        <v>1698</v>
      </c>
      <c r="E569" s="216">
        <v>2396</v>
      </c>
      <c r="F569" s="215">
        <v>1006</v>
      </c>
      <c r="G569" s="215" t="s">
        <v>1379</v>
      </c>
    </row>
    <row r="570" spans="1:7" x14ac:dyDescent="0.2">
      <c r="A570" s="215" t="s">
        <v>1474</v>
      </c>
      <c r="B570" s="216">
        <v>114740</v>
      </c>
      <c r="C570" s="215" t="s">
        <v>535</v>
      </c>
      <c r="D570" s="215" t="s">
        <v>1690</v>
      </c>
      <c r="E570" s="216">
        <v>1856</v>
      </c>
      <c r="F570" s="215">
        <v>3012</v>
      </c>
      <c r="G570" s="215" t="s">
        <v>1422</v>
      </c>
    </row>
    <row r="571" spans="1:7" x14ac:dyDescent="0.2">
      <c r="A571" s="215" t="s">
        <v>1696</v>
      </c>
      <c r="B571" s="216">
        <v>113100</v>
      </c>
      <c r="C571" s="215" t="s">
        <v>535</v>
      </c>
      <c r="D571" s="215" t="s">
        <v>1697</v>
      </c>
      <c r="E571" s="216">
        <v>1748</v>
      </c>
      <c r="F571" s="215">
        <v>5014</v>
      </c>
      <c r="G571" s="215" t="s">
        <v>1435</v>
      </c>
    </row>
    <row r="572" spans="1:7" x14ac:dyDescent="0.2">
      <c r="A572" s="215" t="s">
        <v>2207</v>
      </c>
      <c r="B572" s="216">
        <v>114308</v>
      </c>
      <c r="C572" s="215" t="s">
        <v>535</v>
      </c>
      <c r="D572" s="215" t="s">
        <v>2208</v>
      </c>
      <c r="E572" s="216">
        <v>1690</v>
      </c>
      <c r="F572" s="215">
        <v>1025</v>
      </c>
      <c r="G572" s="215" t="s">
        <v>1473</v>
      </c>
    </row>
    <row r="573" spans="1:7" x14ac:dyDescent="0.2">
      <c r="A573" s="215" t="s">
        <v>1834</v>
      </c>
      <c r="B573" s="216">
        <v>112528</v>
      </c>
      <c r="C573" s="215" t="s">
        <v>535</v>
      </c>
      <c r="D573" s="215" t="s">
        <v>1880</v>
      </c>
      <c r="E573" s="216">
        <v>1679</v>
      </c>
      <c r="F573" s="215">
        <v>3012</v>
      </c>
      <c r="G573" s="215" t="s">
        <v>1422</v>
      </c>
    </row>
    <row r="574" spans="1:7" x14ac:dyDescent="0.2">
      <c r="A574" s="215" t="s">
        <v>1884</v>
      </c>
      <c r="B574" s="216">
        <v>113347</v>
      </c>
      <c r="C574" s="215" t="s">
        <v>535</v>
      </c>
      <c r="D574" s="215" t="s">
        <v>1885</v>
      </c>
      <c r="E574" s="216">
        <v>1573</v>
      </c>
      <c r="F574" s="215">
        <v>1019</v>
      </c>
      <c r="G574" s="215" t="s">
        <v>1404</v>
      </c>
    </row>
    <row r="575" spans="1:7" x14ac:dyDescent="0.2">
      <c r="A575" s="215" t="s">
        <v>1881</v>
      </c>
      <c r="B575" s="216">
        <v>115927</v>
      </c>
      <c r="C575" s="215" t="s">
        <v>535</v>
      </c>
      <c r="D575" s="215" t="s">
        <v>1882</v>
      </c>
      <c r="E575" s="216">
        <v>1542</v>
      </c>
      <c r="F575" s="215">
        <v>1021</v>
      </c>
      <c r="G575" s="215" t="s">
        <v>1023</v>
      </c>
    </row>
    <row r="576" spans="1:7" x14ac:dyDescent="0.2">
      <c r="A576" s="215" t="s">
        <v>1890</v>
      </c>
      <c r="B576" s="216">
        <v>114875</v>
      </c>
      <c r="C576" s="215" t="s">
        <v>535</v>
      </c>
      <c r="D576" s="215" t="s">
        <v>1891</v>
      </c>
      <c r="E576" s="216">
        <v>1457</v>
      </c>
      <c r="F576" s="215">
        <v>1019</v>
      </c>
      <c r="G576" s="215" t="s">
        <v>1404</v>
      </c>
    </row>
    <row r="577" spans="1:7" x14ac:dyDescent="0.2">
      <c r="A577" s="215" t="s">
        <v>2074</v>
      </c>
      <c r="B577" s="216">
        <v>113526</v>
      </c>
      <c r="C577" s="215" t="s">
        <v>535</v>
      </c>
      <c r="D577" s="215" t="s">
        <v>2075</v>
      </c>
      <c r="E577" s="216">
        <v>1448</v>
      </c>
      <c r="F577" s="215">
        <v>1019</v>
      </c>
      <c r="G577" s="215" t="s">
        <v>1404</v>
      </c>
    </row>
    <row r="578" spans="1:7" x14ac:dyDescent="0.2">
      <c r="A578" s="215" t="s">
        <v>2995</v>
      </c>
      <c r="B578" s="216">
        <v>113448</v>
      </c>
      <c r="C578" s="215" t="s">
        <v>535</v>
      </c>
      <c r="D578" s="215" t="s">
        <v>2996</v>
      </c>
      <c r="E578" s="216">
        <v>1367</v>
      </c>
      <c r="F578" s="215">
        <v>1025</v>
      </c>
      <c r="G578" s="215" t="s">
        <v>1473</v>
      </c>
    </row>
    <row r="579" spans="1:7" x14ac:dyDescent="0.2">
      <c r="A579" s="215" t="s">
        <v>2076</v>
      </c>
      <c r="B579" s="216">
        <v>114304</v>
      </c>
      <c r="C579" s="215" t="s">
        <v>535</v>
      </c>
      <c r="D579" s="215" t="s">
        <v>2077</v>
      </c>
      <c r="E579" s="216">
        <v>1241</v>
      </c>
      <c r="F579" s="215">
        <v>1025</v>
      </c>
      <c r="G579" s="215" t="s">
        <v>1473</v>
      </c>
    </row>
    <row r="580" spans="1:7" x14ac:dyDescent="0.2">
      <c r="A580" s="215" t="s">
        <v>2308</v>
      </c>
      <c r="B580" s="216">
        <v>114706</v>
      </c>
      <c r="C580" s="215" t="s">
        <v>535</v>
      </c>
      <c r="D580" s="215" t="s">
        <v>2309</v>
      </c>
      <c r="E580" s="216">
        <v>1209</v>
      </c>
      <c r="F580" s="215">
        <v>5014</v>
      </c>
      <c r="G580" s="215" t="s">
        <v>1435</v>
      </c>
    </row>
    <row r="581" spans="1:7" x14ac:dyDescent="0.2">
      <c r="A581" s="215" t="s">
        <v>2473</v>
      </c>
      <c r="B581" s="216">
        <v>115722</v>
      </c>
      <c r="C581" s="215" t="s">
        <v>535</v>
      </c>
      <c r="D581" s="215" t="s">
        <v>2519</v>
      </c>
      <c r="E581" s="216">
        <v>1009</v>
      </c>
      <c r="F581" s="215">
        <v>1021</v>
      </c>
      <c r="G581" s="215" t="s">
        <v>1023</v>
      </c>
    </row>
    <row r="582" spans="1:7" x14ac:dyDescent="0.2">
      <c r="A582" s="215" t="s">
        <v>2903</v>
      </c>
      <c r="B582" s="216">
        <v>113561</v>
      </c>
      <c r="C582" s="215" t="s">
        <v>535</v>
      </c>
      <c r="D582" s="215" t="s">
        <v>2904</v>
      </c>
      <c r="E582" s="216">
        <v>704</v>
      </c>
      <c r="F582" s="215">
        <v>1006</v>
      </c>
      <c r="G582" s="215" t="s">
        <v>1379</v>
      </c>
    </row>
    <row r="583" spans="1:7" x14ac:dyDescent="0.2">
      <c r="A583" s="215" t="s">
        <v>2209</v>
      </c>
      <c r="B583" s="216">
        <v>114305</v>
      </c>
      <c r="C583" s="215" t="s">
        <v>535</v>
      </c>
      <c r="D583" s="215" t="s">
        <v>2210</v>
      </c>
      <c r="E583" s="216">
        <v>596</v>
      </c>
      <c r="F583" s="215">
        <v>1025</v>
      </c>
      <c r="G583" s="215" t="s">
        <v>1473</v>
      </c>
    </row>
    <row r="584" spans="1:7" x14ac:dyDescent="0.2">
      <c r="A584" s="215" t="s">
        <v>2524</v>
      </c>
      <c r="B584" s="216">
        <v>117667</v>
      </c>
      <c r="C584" s="215" t="s">
        <v>535</v>
      </c>
      <c r="D584" s="215" t="s">
        <v>2525</v>
      </c>
      <c r="E584" s="216">
        <v>546</v>
      </c>
      <c r="F584" s="215">
        <v>1021</v>
      </c>
      <c r="G584" s="215" t="s">
        <v>1023</v>
      </c>
    </row>
    <row r="585" spans="1:7" x14ac:dyDescent="0.2">
      <c r="A585" s="215" t="s">
        <v>2078</v>
      </c>
      <c r="B585" s="216">
        <v>114556</v>
      </c>
      <c r="C585" s="215" t="s">
        <v>535</v>
      </c>
      <c r="D585" s="215" t="s">
        <v>2079</v>
      </c>
      <c r="E585" s="216">
        <v>493</v>
      </c>
      <c r="F585" s="215">
        <v>3001</v>
      </c>
      <c r="G585" s="215" t="s">
        <v>1479</v>
      </c>
    </row>
    <row r="586" spans="1:7" x14ac:dyDescent="0.2">
      <c r="A586" s="215" t="s">
        <v>1888</v>
      </c>
      <c r="B586" s="216">
        <v>113304</v>
      </c>
      <c r="C586" s="215" t="s">
        <v>535</v>
      </c>
      <c r="D586" s="215" t="s">
        <v>1889</v>
      </c>
      <c r="E586" s="216">
        <v>422</v>
      </c>
      <c r="F586" s="215">
        <v>5016</v>
      </c>
      <c r="G586" s="215" t="s">
        <v>1593</v>
      </c>
    </row>
    <row r="587" spans="1:7" x14ac:dyDescent="0.2">
      <c r="A587" s="215" t="s">
        <v>1688</v>
      </c>
      <c r="B587" s="216">
        <v>114192</v>
      </c>
      <c r="C587" s="215" t="s">
        <v>535</v>
      </c>
      <c r="D587" s="215" t="s">
        <v>1689</v>
      </c>
      <c r="E587" s="216">
        <v>421</v>
      </c>
      <c r="F587" s="215">
        <v>4008</v>
      </c>
      <c r="G587" s="215" t="s">
        <v>1441</v>
      </c>
    </row>
    <row r="588" spans="1:7" x14ac:dyDescent="0.2">
      <c r="A588" s="215" t="s">
        <v>2997</v>
      </c>
      <c r="B588" s="216">
        <v>114063</v>
      </c>
      <c r="C588" s="215" t="s">
        <v>535</v>
      </c>
      <c r="D588" s="215" t="s">
        <v>2998</v>
      </c>
      <c r="E588" s="216">
        <v>356</v>
      </c>
      <c r="F588" s="215">
        <v>1025</v>
      </c>
      <c r="G588" s="215" t="s">
        <v>1473</v>
      </c>
    </row>
    <row r="589" spans="1:7" x14ac:dyDescent="0.2">
      <c r="A589" s="215" t="s">
        <v>2791</v>
      </c>
      <c r="B589" s="216">
        <v>114582</v>
      </c>
      <c r="C589" s="215" t="s">
        <v>535</v>
      </c>
      <c r="D589" s="215" t="s">
        <v>2792</v>
      </c>
      <c r="E589" s="216">
        <v>277</v>
      </c>
      <c r="F589" s="215">
        <v>1006</v>
      </c>
      <c r="G589" s="215" t="s">
        <v>1379</v>
      </c>
    </row>
    <row r="590" spans="1:7" x14ac:dyDescent="0.2">
      <c r="A590" s="215" t="s">
        <v>1683</v>
      </c>
      <c r="B590" s="216">
        <v>113208</v>
      </c>
      <c r="C590" s="215" t="s">
        <v>535</v>
      </c>
      <c r="D590" s="215" t="s">
        <v>1684</v>
      </c>
      <c r="E590" s="216">
        <v>250</v>
      </c>
      <c r="F590" s="215">
        <v>1006</v>
      </c>
      <c r="G590" s="215" t="s">
        <v>1379</v>
      </c>
    </row>
    <row r="591" spans="1:7" x14ac:dyDescent="0.2">
      <c r="A591" s="215" t="s">
        <v>2213</v>
      </c>
      <c r="B591" s="216">
        <v>115928</v>
      </c>
      <c r="C591" s="215" t="s">
        <v>535</v>
      </c>
      <c r="D591" s="215" t="s">
        <v>2214</v>
      </c>
      <c r="E591" s="216">
        <v>250</v>
      </c>
      <c r="F591" s="215">
        <v>4010</v>
      </c>
      <c r="G591" s="215" t="s">
        <v>1388</v>
      </c>
    </row>
    <row r="592" spans="1:7" x14ac:dyDescent="0.2">
      <c r="A592" s="215" t="s">
        <v>2962</v>
      </c>
      <c r="B592" s="216">
        <v>114690</v>
      </c>
      <c r="C592" s="215" t="s">
        <v>535</v>
      </c>
      <c r="D592" s="215" t="s">
        <v>3001</v>
      </c>
      <c r="E592" s="216">
        <v>221</v>
      </c>
      <c r="F592" s="215">
        <v>5014</v>
      </c>
      <c r="G592" s="215" t="s">
        <v>1435</v>
      </c>
    </row>
    <row r="593" spans="1:7" x14ac:dyDescent="0.2">
      <c r="A593" s="215" t="s">
        <v>2520</v>
      </c>
      <c r="B593" s="216">
        <v>114717</v>
      </c>
      <c r="C593" s="215" t="s">
        <v>535</v>
      </c>
      <c r="D593" s="215" t="s">
        <v>2521</v>
      </c>
      <c r="E593" s="216">
        <v>200</v>
      </c>
      <c r="F593" s="215">
        <v>2019</v>
      </c>
      <c r="G593" s="215" t="s">
        <v>1989</v>
      </c>
    </row>
    <row r="594" spans="1:7" x14ac:dyDescent="0.2">
      <c r="A594" s="215" t="s">
        <v>2522</v>
      </c>
      <c r="B594" s="216">
        <v>117432</v>
      </c>
      <c r="C594" s="215" t="s">
        <v>535</v>
      </c>
      <c r="D594" s="215" t="s">
        <v>2523</v>
      </c>
      <c r="E594" s="216">
        <v>200</v>
      </c>
      <c r="F594" s="215">
        <v>2019</v>
      </c>
      <c r="G594" s="215" t="s">
        <v>1989</v>
      </c>
    </row>
    <row r="595" spans="1:7" x14ac:dyDescent="0.2">
      <c r="A595" s="215" t="s">
        <v>2999</v>
      </c>
      <c r="B595" s="216">
        <v>115353</v>
      </c>
      <c r="C595" s="215" t="s">
        <v>535</v>
      </c>
      <c r="D595" s="215" t="s">
        <v>3000</v>
      </c>
      <c r="E595" s="216">
        <v>172</v>
      </c>
      <c r="F595" s="215">
        <v>3012</v>
      </c>
      <c r="G595" s="215" t="s">
        <v>1422</v>
      </c>
    </row>
    <row r="596" spans="1:7" x14ac:dyDescent="0.2">
      <c r="A596" s="215" t="s">
        <v>2310</v>
      </c>
      <c r="B596" s="216">
        <v>114872</v>
      </c>
      <c r="C596" s="215" t="s">
        <v>535</v>
      </c>
      <c r="D596" s="215" t="s">
        <v>2311</v>
      </c>
      <c r="E596" s="216">
        <v>25</v>
      </c>
      <c r="F596" s="215">
        <v>1019</v>
      </c>
      <c r="G596" s="215" t="s">
        <v>1404</v>
      </c>
    </row>
    <row r="597" spans="1:7" x14ac:dyDescent="0.2">
      <c r="A597" s="215" t="s">
        <v>3077</v>
      </c>
      <c r="B597" s="216">
        <v>113086</v>
      </c>
      <c r="C597" s="215" t="s">
        <v>535</v>
      </c>
      <c r="D597" s="215" t="s">
        <v>3141</v>
      </c>
      <c r="E597" s="216">
        <v>10</v>
      </c>
      <c r="F597" s="215">
        <v>4017</v>
      </c>
      <c r="G597" s="215" t="s">
        <v>3079</v>
      </c>
    </row>
    <row r="598" spans="1:7" x14ac:dyDescent="0.2">
      <c r="A598" s="215" t="s">
        <v>3002</v>
      </c>
      <c r="B598" s="216">
        <v>114026</v>
      </c>
      <c r="C598" s="215" t="s">
        <v>535</v>
      </c>
      <c r="D598" s="215" t="s">
        <v>3003</v>
      </c>
      <c r="E598" s="216">
        <v>10</v>
      </c>
      <c r="F598" s="215">
        <v>4022</v>
      </c>
      <c r="G598" s="215" t="s">
        <v>1627</v>
      </c>
    </row>
    <row r="599" spans="1:7" x14ac:dyDescent="0.2">
      <c r="A599" s="215" t="s">
        <v>2211</v>
      </c>
      <c r="B599" s="216">
        <v>114896</v>
      </c>
      <c r="C599" s="215" t="s">
        <v>535</v>
      </c>
      <c r="D599" s="215" t="s">
        <v>2212</v>
      </c>
      <c r="E599" s="216">
        <v>10</v>
      </c>
      <c r="F599" s="215">
        <v>5014</v>
      </c>
      <c r="G599" s="215" t="s">
        <v>1435</v>
      </c>
    </row>
    <row r="600" spans="1:7" x14ac:dyDescent="0.2">
      <c r="A600" s="215" t="s">
        <v>3004</v>
      </c>
      <c r="B600" s="216">
        <v>116254</v>
      </c>
      <c r="C600" s="215" t="s">
        <v>535</v>
      </c>
      <c r="D600" s="215" t="s">
        <v>3005</v>
      </c>
      <c r="E600" s="216">
        <v>10</v>
      </c>
      <c r="F600" s="215">
        <v>3012</v>
      </c>
      <c r="G600" s="215" t="s">
        <v>1422</v>
      </c>
    </row>
    <row r="601" spans="1:7" x14ac:dyDescent="0.2">
      <c r="A601" s="217" t="s">
        <v>2475</v>
      </c>
      <c r="B601" s="218">
        <v>112410</v>
      </c>
      <c r="C601" s="217" t="s">
        <v>535</v>
      </c>
      <c r="D601" s="217" t="s">
        <v>2526</v>
      </c>
      <c r="E601" s="218">
        <v>5</v>
      </c>
      <c r="F601" s="217">
        <v>1005</v>
      </c>
      <c r="G601" s="217" t="s">
        <v>1621</v>
      </c>
    </row>
    <row r="602" spans="1:7" x14ac:dyDescent="0.2">
      <c r="A602" s="217" t="s">
        <v>3142</v>
      </c>
      <c r="B602" s="218">
        <v>113690</v>
      </c>
      <c r="C602" s="217" t="s">
        <v>535</v>
      </c>
      <c r="D602" s="217" t="s">
        <v>3143</v>
      </c>
      <c r="E602" s="218">
        <v>5</v>
      </c>
      <c r="F602" s="217">
        <v>1006</v>
      </c>
      <c r="G602" s="217" t="s">
        <v>1379</v>
      </c>
    </row>
    <row r="603" spans="1:7" x14ac:dyDescent="0.2">
      <c r="A603" s="217" t="s">
        <v>2505</v>
      </c>
      <c r="B603" s="218">
        <v>115221</v>
      </c>
      <c r="C603" s="217" t="s">
        <v>535</v>
      </c>
      <c r="D603" s="217" t="s">
        <v>2793</v>
      </c>
      <c r="E603" s="218">
        <v>5</v>
      </c>
      <c r="F603" s="217">
        <v>4009</v>
      </c>
      <c r="G603" s="217" t="s">
        <v>1363</v>
      </c>
    </row>
    <row r="604" spans="1:7" x14ac:dyDescent="0.2">
      <c r="A604" s="217" t="s">
        <v>3006</v>
      </c>
      <c r="B604" s="218">
        <v>117066</v>
      </c>
      <c r="C604" s="217" t="s">
        <v>535</v>
      </c>
      <c r="D604" s="217" t="s">
        <v>3007</v>
      </c>
      <c r="E604" s="218">
        <v>5</v>
      </c>
      <c r="F604" s="217">
        <v>1019</v>
      </c>
      <c r="G604" s="217" t="s">
        <v>1404</v>
      </c>
    </row>
    <row r="605" spans="1:7" x14ac:dyDescent="0.2">
      <c r="A605" s="217" t="s">
        <v>2794</v>
      </c>
      <c r="B605" s="218">
        <v>117114</v>
      </c>
      <c r="C605" s="217" t="s">
        <v>535</v>
      </c>
      <c r="D605" s="217" t="s">
        <v>2795</v>
      </c>
      <c r="E605" s="218">
        <v>5</v>
      </c>
      <c r="F605" s="217">
        <v>4003</v>
      </c>
      <c r="G605" s="217" t="s">
        <v>1687</v>
      </c>
    </row>
    <row r="606" spans="1:7" x14ac:dyDescent="0.2">
      <c r="A606" s="217" t="s">
        <v>1727</v>
      </c>
      <c r="B606" s="218">
        <v>115309</v>
      </c>
      <c r="C606" s="217" t="s">
        <v>449</v>
      </c>
      <c r="D606" s="217" t="s">
        <v>1728</v>
      </c>
      <c r="E606" s="218">
        <v>3140</v>
      </c>
      <c r="F606" s="217">
        <v>1006</v>
      </c>
      <c r="G606" s="217" t="s">
        <v>1379</v>
      </c>
    </row>
    <row r="607" spans="1:7" x14ac:dyDescent="0.2">
      <c r="A607" s="217" t="s">
        <v>2482</v>
      </c>
      <c r="B607" s="218">
        <v>114165</v>
      </c>
      <c r="C607" s="217" t="s">
        <v>449</v>
      </c>
      <c r="D607" s="217" t="s">
        <v>2527</v>
      </c>
      <c r="E607" s="218">
        <v>2636</v>
      </c>
      <c r="F607" s="217">
        <v>5018</v>
      </c>
      <c r="G607" s="217" t="s">
        <v>1525</v>
      </c>
    </row>
    <row r="608" spans="1:7" x14ac:dyDescent="0.2">
      <c r="A608" s="217" t="s">
        <v>1725</v>
      </c>
      <c r="B608" s="218">
        <v>112831</v>
      </c>
      <c r="C608" s="217" t="s">
        <v>449</v>
      </c>
      <c r="D608" s="217" t="s">
        <v>1726</v>
      </c>
      <c r="E608" s="218">
        <v>1850</v>
      </c>
      <c r="F608" s="217">
        <v>1006</v>
      </c>
      <c r="G608" s="217" t="s">
        <v>1379</v>
      </c>
    </row>
    <row r="609" spans="1:7" x14ac:dyDescent="0.2">
      <c r="A609" s="217" t="s">
        <v>1700</v>
      </c>
      <c r="B609" s="218">
        <v>113849</v>
      </c>
      <c r="C609" s="217" t="s">
        <v>449</v>
      </c>
      <c r="D609" s="217" t="s">
        <v>1701</v>
      </c>
      <c r="E609" s="218">
        <v>1653</v>
      </c>
      <c r="F609" s="217">
        <v>4003</v>
      </c>
      <c r="G609" s="217" t="s">
        <v>1687</v>
      </c>
    </row>
    <row r="610" spans="1:7" x14ac:dyDescent="0.2">
      <c r="A610" s="217" t="s">
        <v>2312</v>
      </c>
      <c r="B610" s="218">
        <v>115735</v>
      </c>
      <c r="C610" s="217" t="s">
        <v>449</v>
      </c>
      <c r="D610" s="217" t="s">
        <v>2313</v>
      </c>
      <c r="E610" s="218">
        <v>1621</v>
      </c>
      <c r="F610" s="217">
        <v>1019</v>
      </c>
      <c r="G610" s="217" t="s">
        <v>1404</v>
      </c>
    </row>
    <row r="611" spans="1:7" x14ac:dyDescent="0.2">
      <c r="A611" s="217" t="s">
        <v>2528</v>
      </c>
      <c r="B611" s="218">
        <v>114479</v>
      </c>
      <c r="C611" s="217" t="s">
        <v>449</v>
      </c>
      <c r="D611" s="217" t="s">
        <v>2529</v>
      </c>
      <c r="E611" s="218">
        <v>1572</v>
      </c>
      <c r="F611" s="217">
        <v>2003</v>
      </c>
      <c r="G611" s="217" t="s">
        <v>1715</v>
      </c>
    </row>
    <row r="612" spans="1:7" x14ac:dyDescent="0.2">
      <c r="A612" s="217" t="s">
        <v>1490</v>
      </c>
      <c r="B612" s="218">
        <v>111713</v>
      </c>
      <c r="C612" s="217" t="s">
        <v>449</v>
      </c>
      <c r="D612" s="217" t="s">
        <v>1699</v>
      </c>
      <c r="E612" s="218">
        <v>1304</v>
      </c>
      <c r="F612" s="217">
        <v>1019</v>
      </c>
      <c r="G612" s="217" t="s">
        <v>1404</v>
      </c>
    </row>
    <row r="613" spans="1:7" x14ac:dyDescent="0.2">
      <c r="A613" s="217" t="s">
        <v>2315</v>
      </c>
      <c r="B613" s="218">
        <v>114046</v>
      </c>
      <c r="C613" s="217" t="s">
        <v>449</v>
      </c>
      <c r="D613" s="217" t="s">
        <v>2316</v>
      </c>
      <c r="E613" s="218">
        <v>1057</v>
      </c>
      <c r="F613" s="217">
        <v>5014</v>
      </c>
      <c r="G613" s="217" t="s">
        <v>1435</v>
      </c>
    </row>
    <row r="614" spans="1:7" x14ac:dyDescent="0.2">
      <c r="A614" s="217" t="s">
        <v>2798</v>
      </c>
      <c r="B614" s="218">
        <v>116026</v>
      </c>
      <c r="C614" s="217" t="s">
        <v>449</v>
      </c>
      <c r="D614" s="217" t="s">
        <v>2799</v>
      </c>
      <c r="E614" s="218">
        <v>733</v>
      </c>
      <c r="F614" s="217">
        <v>3012</v>
      </c>
      <c r="G614" s="217" t="s">
        <v>1422</v>
      </c>
    </row>
    <row r="615" spans="1:7" x14ac:dyDescent="0.2">
      <c r="A615" s="217" t="s">
        <v>1737</v>
      </c>
      <c r="B615" s="218">
        <v>113562</v>
      </c>
      <c r="C615" s="217" t="s">
        <v>449</v>
      </c>
      <c r="D615" s="217" t="s">
        <v>1893</v>
      </c>
      <c r="E615" s="218">
        <v>460</v>
      </c>
      <c r="F615" s="217">
        <v>1006</v>
      </c>
      <c r="G615" s="217" t="s">
        <v>1379</v>
      </c>
    </row>
    <row r="616" spans="1:7" x14ac:dyDescent="0.2">
      <c r="A616" s="217" t="s">
        <v>2319</v>
      </c>
      <c r="B616" s="218">
        <v>114874</v>
      </c>
      <c r="C616" s="217" t="s">
        <v>449</v>
      </c>
      <c r="D616" s="217" t="s">
        <v>2320</v>
      </c>
      <c r="E616" s="218">
        <v>199</v>
      </c>
      <c r="F616" s="217">
        <v>1019</v>
      </c>
      <c r="G616" s="217" t="s">
        <v>1404</v>
      </c>
    </row>
    <row r="617" spans="1:7" x14ac:dyDescent="0.2">
      <c r="A617" s="217" t="s">
        <v>1738</v>
      </c>
      <c r="B617" s="218">
        <v>112674</v>
      </c>
      <c r="C617" s="217" t="s">
        <v>449</v>
      </c>
      <c r="D617" s="217" t="s">
        <v>1739</v>
      </c>
      <c r="E617" s="218">
        <v>168</v>
      </c>
      <c r="F617" s="217">
        <v>5014</v>
      </c>
      <c r="G617" s="217" t="s">
        <v>1435</v>
      </c>
    </row>
    <row r="618" spans="1:7" x14ac:dyDescent="0.2">
      <c r="A618" s="217" t="s">
        <v>2796</v>
      </c>
      <c r="B618" s="218">
        <v>114590</v>
      </c>
      <c r="C618" s="217" t="s">
        <v>449</v>
      </c>
      <c r="D618" s="217" t="s">
        <v>2797</v>
      </c>
      <c r="E618" s="218">
        <v>20</v>
      </c>
      <c r="F618" s="217">
        <v>1006</v>
      </c>
      <c r="G618" s="217" t="s">
        <v>1379</v>
      </c>
    </row>
    <row r="619" spans="1:7" x14ac:dyDescent="0.2">
      <c r="A619" s="217" t="s">
        <v>2420</v>
      </c>
      <c r="B619" s="218">
        <v>117761</v>
      </c>
      <c r="C619" s="217" t="s">
        <v>449</v>
      </c>
      <c r="D619" s="217" t="s">
        <v>2532</v>
      </c>
      <c r="E619" s="218">
        <v>20</v>
      </c>
      <c r="F619" s="217">
        <v>1019</v>
      </c>
      <c r="G619" s="217" t="s">
        <v>1404</v>
      </c>
    </row>
    <row r="620" spans="1:7" x14ac:dyDescent="0.2">
      <c r="A620" s="217" t="s">
        <v>2302</v>
      </c>
      <c r="B620" s="218">
        <v>112788</v>
      </c>
      <c r="C620" s="217" t="s">
        <v>449</v>
      </c>
      <c r="D620" s="217" t="s">
        <v>2314</v>
      </c>
      <c r="E620" s="218">
        <v>10</v>
      </c>
      <c r="F620" s="217">
        <v>3010</v>
      </c>
      <c r="G620" s="217" t="s">
        <v>2009</v>
      </c>
    </row>
    <row r="621" spans="1:7" x14ac:dyDescent="0.2">
      <c r="A621" s="219" t="s">
        <v>3010</v>
      </c>
      <c r="B621" s="220">
        <v>115551</v>
      </c>
      <c r="C621" s="219" t="s">
        <v>449</v>
      </c>
      <c r="D621" s="219" t="s">
        <v>3011</v>
      </c>
      <c r="E621" s="220">
        <v>10</v>
      </c>
      <c r="F621" s="219">
        <v>1006</v>
      </c>
      <c r="G621" s="219" t="s">
        <v>1379</v>
      </c>
    </row>
    <row r="622" spans="1:7" x14ac:dyDescent="0.2">
      <c r="A622" s="219" t="s">
        <v>3008</v>
      </c>
      <c r="B622" s="220">
        <v>113415</v>
      </c>
      <c r="C622" s="219" t="s">
        <v>449</v>
      </c>
      <c r="D622" s="219" t="s">
        <v>3009</v>
      </c>
      <c r="E622" s="220">
        <v>5</v>
      </c>
      <c r="F622" s="219">
        <v>5014</v>
      </c>
      <c r="G622" s="219" t="s">
        <v>1435</v>
      </c>
    </row>
    <row r="623" spans="1:7" x14ac:dyDescent="0.2">
      <c r="A623" s="219" t="s">
        <v>3144</v>
      </c>
      <c r="B623" s="220">
        <v>114255</v>
      </c>
      <c r="C623" s="219" t="s">
        <v>449</v>
      </c>
      <c r="D623" s="219" t="s">
        <v>3145</v>
      </c>
      <c r="E623" s="220">
        <v>5</v>
      </c>
      <c r="F623" s="219">
        <v>4004</v>
      </c>
      <c r="G623" s="219" t="s">
        <v>1577</v>
      </c>
    </row>
    <row r="624" spans="1:7" x14ac:dyDescent="0.2">
      <c r="A624" s="219" t="s">
        <v>2321</v>
      </c>
      <c r="B624" s="220">
        <v>115080</v>
      </c>
      <c r="C624" s="219" t="s">
        <v>449</v>
      </c>
      <c r="D624" s="219" t="s">
        <v>2322</v>
      </c>
      <c r="E624" s="220">
        <v>5</v>
      </c>
      <c r="F624" s="219">
        <v>5014</v>
      </c>
      <c r="G624" s="219" t="s">
        <v>1435</v>
      </c>
    </row>
    <row r="625" spans="1:7" x14ac:dyDescent="0.2">
      <c r="A625" s="221" t="s">
        <v>3093</v>
      </c>
      <c r="B625" s="222">
        <v>117921</v>
      </c>
      <c r="C625" s="221" t="s">
        <v>449</v>
      </c>
      <c r="D625" s="221" t="s">
        <v>3146</v>
      </c>
      <c r="E625" s="222">
        <v>5</v>
      </c>
      <c r="F625" s="221">
        <v>5014</v>
      </c>
      <c r="G625" s="223" t="s">
        <v>1435</v>
      </c>
    </row>
    <row r="626" spans="1:7" x14ac:dyDescent="0.2">
      <c r="A626" s="221" t="s">
        <v>2530</v>
      </c>
      <c r="B626" s="222">
        <v>113625</v>
      </c>
      <c r="C626" s="221" t="s">
        <v>449</v>
      </c>
      <c r="D626" s="221" t="s">
        <v>2531</v>
      </c>
      <c r="E626" s="222">
        <v>0</v>
      </c>
      <c r="F626" s="221">
        <v>2023</v>
      </c>
      <c r="G626" s="223" t="s">
        <v>1695</v>
      </c>
    </row>
    <row r="627" spans="1:7" x14ac:dyDescent="0.2">
      <c r="A627" s="221" t="s">
        <v>2317</v>
      </c>
      <c r="B627" s="222">
        <v>114805</v>
      </c>
      <c r="C627" s="221" t="s">
        <v>449</v>
      </c>
      <c r="D627" s="221" t="s">
        <v>2318</v>
      </c>
      <c r="E627" s="222">
        <v>0</v>
      </c>
      <c r="F627" s="221">
        <v>1025</v>
      </c>
      <c r="G627" s="223" t="s">
        <v>1473</v>
      </c>
    </row>
    <row r="628" spans="1:7" x14ac:dyDescent="0.2">
      <c r="A628" s="221" t="s">
        <v>1900</v>
      </c>
      <c r="B628" s="222">
        <v>117222</v>
      </c>
      <c r="C628" s="221" t="s">
        <v>530</v>
      </c>
      <c r="D628" s="221" t="s">
        <v>1901</v>
      </c>
      <c r="E628" s="222">
        <v>3601</v>
      </c>
      <c r="F628" s="221">
        <v>4020</v>
      </c>
      <c r="G628" s="223" t="s">
        <v>1509</v>
      </c>
    </row>
    <row r="629" spans="1:7" x14ac:dyDescent="0.2">
      <c r="A629" s="221" t="s">
        <v>1864</v>
      </c>
      <c r="B629" s="222">
        <v>115371</v>
      </c>
      <c r="C629" s="221" t="s">
        <v>530</v>
      </c>
      <c r="D629" s="221" t="s">
        <v>1897</v>
      </c>
      <c r="E629" s="222">
        <v>2855</v>
      </c>
      <c r="F629" s="221">
        <v>4020</v>
      </c>
      <c r="G629" s="223" t="s">
        <v>1509</v>
      </c>
    </row>
    <row r="630" spans="1:7" x14ac:dyDescent="0.2">
      <c r="A630" s="221" t="s">
        <v>1702</v>
      </c>
      <c r="B630" s="222">
        <v>112916</v>
      </c>
      <c r="C630" s="221" t="s">
        <v>530</v>
      </c>
      <c r="D630" s="221" t="s">
        <v>1703</v>
      </c>
      <c r="E630" s="222">
        <v>2775</v>
      </c>
      <c r="F630" s="221">
        <v>2008</v>
      </c>
      <c r="G630" s="223" t="s">
        <v>1347</v>
      </c>
    </row>
    <row r="631" spans="1:7" x14ac:dyDescent="0.2">
      <c r="A631" s="221" t="s">
        <v>1883</v>
      </c>
      <c r="B631" s="222">
        <v>114465</v>
      </c>
      <c r="C631" s="221" t="s">
        <v>530</v>
      </c>
      <c r="D631" s="221" t="s">
        <v>1906</v>
      </c>
      <c r="E631" s="222">
        <v>1689</v>
      </c>
      <c r="F631" s="221">
        <v>4003</v>
      </c>
      <c r="G631" s="223" t="s">
        <v>1687</v>
      </c>
    </row>
    <row r="632" spans="1:7" x14ac:dyDescent="0.2">
      <c r="A632" s="221" t="s">
        <v>1704</v>
      </c>
      <c r="B632" s="222">
        <v>113657</v>
      </c>
      <c r="C632" s="221" t="s">
        <v>530</v>
      </c>
      <c r="D632" s="221" t="s">
        <v>1705</v>
      </c>
      <c r="E632" s="222">
        <v>1635</v>
      </c>
      <c r="F632" s="221">
        <v>4012</v>
      </c>
      <c r="G632" s="223" t="s">
        <v>797</v>
      </c>
    </row>
    <row r="633" spans="1:7" x14ac:dyDescent="0.2">
      <c r="A633" s="221" t="s">
        <v>3099</v>
      </c>
      <c r="B633" s="222">
        <v>114922</v>
      </c>
      <c r="C633" s="221" t="s">
        <v>530</v>
      </c>
      <c r="D633" s="221" t="s">
        <v>1898</v>
      </c>
      <c r="E633" s="222">
        <v>1520</v>
      </c>
      <c r="F633" s="221">
        <v>4012</v>
      </c>
      <c r="G633" s="223" t="s">
        <v>797</v>
      </c>
    </row>
    <row r="634" spans="1:7" x14ac:dyDescent="0.2">
      <c r="A634" s="221" t="s">
        <v>1902</v>
      </c>
      <c r="B634" s="222">
        <v>114456</v>
      </c>
      <c r="C634" s="221" t="s">
        <v>530</v>
      </c>
      <c r="D634" s="221" t="s">
        <v>1903</v>
      </c>
      <c r="E634" s="222">
        <v>1417</v>
      </c>
      <c r="F634" s="221">
        <v>2009</v>
      </c>
      <c r="G634" s="223" t="s">
        <v>1182</v>
      </c>
    </row>
    <row r="635" spans="1:7" x14ac:dyDescent="0.2">
      <c r="A635" s="221" t="s">
        <v>2323</v>
      </c>
      <c r="B635" s="222">
        <v>115958</v>
      </c>
      <c r="C635" s="221" t="s">
        <v>530</v>
      </c>
      <c r="D635" s="221" t="s">
        <v>2324</v>
      </c>
      <c r="E635" s="222">
        <v>1318</v>
      </c>
      <c r="F635" s="221">
        <v>2002</v>
      </c>
      <c r="G635" s="223" t="s">
        <v>1867</v>
      </c>
    </row>
    <row r="636" spans="1:7" x14ac:dyDescent="0.2">
      <c r="A636" s="221" t="s">
        <v>2337</v>
      </c>
      <c r="B636" s="222">
        <v>115290</v>
      </c>
      <c r="C636" s="221" t="s">
        <v>530</v>
      </c>
      <c r="D636" s="221" t="s">
        <v>2338</v>
      </c>
      <c r="E636" s="222">
        <v>1193</v>
      </c>
      <c r="F636" s="221">
        <v>1020</v>
      </c>
      <c r="G636" s="223" t="s">
        <v>592</v>
      </c>
    </row>
    <row r="637" spans="1:7" x14ac:dyDescent="0.2">
      <c r="A637" s="221" t="s">
        <v>2325</v>
      </c>
      <c r="B637" s="222">
        <v>114203</v>
      </c>
      <c r="C637" s="221" t="s">
        <v>530</v>
      </c>
      <c r="D637" s="221" t="s">
        <v>2326</v>
      </c>
      <c r="E637" s="222">
        <v>1034</v>
      </c>
      <c r="F637" s="221">
        <v>2002</v>
      </c>
      <c r="G637" s="223" t="s">
        <v>1867</v>
      </c>
    </row>
    <row r="638" spans="1:7" x14ac:dyDescent="0.2">
      <c r="A638" s="221" t="s">
        <v>2247</v>
      </c>
      <c r="B638" s="222">
        <v>115077</v>
      </c>
      <c r="C638" s="221" t="s">
        <v>530</v>
      </c>
      <c r="D638" s="221" t="s">
        <v>2248</v>
      </c>
      <c r="E638" s="222">
        <v>1005</v>
      </c>
      <c r="F638" s="221">
        <v>2002</v>
      </c>
      <c r="G638" s="223" t="s">
        <v>1867</v>
      </c>
    </row>
    <row r="639" spans="1:7" x14ac:dyDescent="0.2">
      <c r="A639" s="221" t="s">
        <v>2534</v>
      </c>
      <c r="B639" s="222">
        <v>115031</v>
      </c>
      <c r="C639" s="221" t="s">
        <v>530</v>
      </c>
      <c r="D639" s="221" t="s">
        <v>2535</v>
      </c>
      <c r="E639" s="222">
        <v>979</v>
      </c>
      <c r="F639" s="221">
        <v>5006</v>
      </c>
      <c r="G639" s="223" t="s">
        <v>1521</v>
      </c>
    </row>
    <row r="640" spans="1:7" x14ac:dyDescent="0.2">
      <c r="A640" s="221" t="s">
        <v>2245</v>
      </c>
      <c r="B640" s="222">
        <v>113940</v>
      </c>
      <c r="C640" s="221" t="s">
        <v>530</v>
      </c>
      <c r="D640" s="221" t="s">
        <v>2246</v>
      </c>
      <c r="E640" s="222">
        <v>804</v>
      </c>
      <c r="F640" s="221">
        <v>1020</v>
      </c>
      <c r="G640" s="223" t="s">
        <v>592</v>
      </c>
    </row>
    <row r="641" spans="1:7" x14ac:dyDescent="0.2">
      <c r="A641" s="221" t="s">
        <v>1904</v>
      </c>
      <c r="B641" s="222">
        <v>114535</v>
      </c>
      <c r="C641" s="221" t="s">
        <v>530</v>
      </c>
      <c r="D641" s="221" t="s">
        <v>1905</v>
      </c>
      <c r="E641" s="222">
        <v>750</v>
      </c>
      <c r="F641" s="221">
        <v>1020</v>
      </c>
      <c r="G641" s="223" t="s">
        <v>592</v>
      </c>
    </row>
    <row r="642" spans="1:7" x14ac:dyDescent="0.2">
      <c r="A642" s="221" t="s">
        <v>1895</v>
      </c>
      <c r="B642" s="222">
        <v>114451</v>
      </c>
      <c r="C642" s="221" t="s">
        <v>530</v>
      </c>
      <c r="D642" s="221" t="s">
        <v>1896</v>
      </c>
      <c r="E642" s="222">
        <v>732</v>
      </c>
      <c r="F642" s="221">
        <v>2009</v>
      </c>
      <c r="G642" s="223" t="s">
        <v>1182</v>
      </c>
    </row>
    <row r="643" spans="1:7" x14ac:dyDescent="0.2">
      <c r="A643" s="221" t="s">
        <v>2036</v>
      </c>
      <c r="B643" s="222">
        <v>114044</v>
      </c>
      <c r="C643" s="221" t="s">
        <v>530</v>
      </c>
      <c r="D643" s="221" t="s">
        <v>2080</v>
      </c>
      <c r="E643" s="222">
        <v>722</v>
      </c>
      <c r="F643" s="221">
        <v>4012</v>
      </c>
      <c r="G643" s="223" t="s">
        <v>797</v>
      </c>
    </row>
    <row r="644" spans="1:7" x14ac:dyDescent="0.2">
      <c r="A644" s="221" t="s">
        <v>1907</v>
      </c>
      <c r="B644" s="222">
        <v>113636</v>
      </c>
      <c r="C644" s="221" t="s">
        <v>530</v>
      </c>
      <c r="D644" s="221" t="s">
        <v>1908</v>
      </c>
      <c r="E644" s="222">
        <v>683</v>
      </c>
      <c r="F644" s="221">
        <v>5001</v>
      </c>
      <c r="G644" s="223" t="s">
        <v>1537</v>
      </c>
    </row>
    <row r="645" spans="1:7" x14ac:dyDescent="0.2">
      <c r="A645" s="221" t="s">
        <v>1868</v>
      </c>
      <c r="B645" s="222">
        <v>115304</v>
      </c>
      <c r="C645" s="221" t="s">
        <v>530</v>
      </c>
      <c r="D645" s="221" t="s">
        <v>1899</v>
      </c>
      <c r="E645" s="222">
        <v>604</v>
      </c>
      <c r="F645" s="221">
        <v>4020</v>
      </c>
      <c r="G645" s="223" t="s">
        <v>1509</v>
      </c>
    </row>
    <row r="646" spans="1:7" x14ac:dyDescent="0.2">
      <c r="A646" s="221" t="s">
        <v>1909</v>
      </c>
      <c r="B646" s="222">
        <v>117192</v>
      </c>
      <c r="C646" s="221" t="s">
        <v>530</v>
      </c>
      <c r="D646" s="221" t="s">
        <v>1910</v>
      </c>
      <c r="E646" s="222">
        <v>477</v>
      </c>
      <c r="F646" s="221">
        <v>4020</v>
      </c>
      <c r="G646" s="223" t="s">
        <v>1509</v>
      </c>
    </row>
    <row r="647" spans="1:7" x14ac:dyDescent="0.2">
      <c r="A647" s="221" t="s">
        <v>1688</v>
      </c>
      <c r="B647" s="222">
        <v>114192</v>
      </c>
      <c r="C647" s="221" t="s">
        <v>530</v>
      </c>
      <c r="D647" s="221" t="s">
        <v>2533</v>
      </c>
      <c r="E647" s="222">
        <v>473</v>
      </c>
      <c r="F647" s="221">
        <v>4008</v>
      </c>
      <c r="G647" s="223" t="s">
        <v>1441</v>
      </c>
    </row>
    <row r="648" spans="1:7" x14ac:dyDescent="0.2">
      <c r="A648" s="221" t="s">
        <v>2328</v>
      </c>
      <c r="B648" s="222">
        <v>114171</v>
      </c>
      <c r="C648" s="221" t="s">
        <v>530</v>
      </c>
      <c r="D648" s="221" t="s">
        <v>2329</v>
      </c>
      <c r="E648" s="222">
        <v>405</v>
      </c>
      <c r="F648" s="221">
        <v>5018</v>
      </c>
      <c r="G648" s="223" t="s">
        <v>1525</v>
      </c>
    </row>
    <row r="649" spans="1:7" x14ac:dyDescent="0.2">
      <c r="A649" s="221" t="s">
        <v>1890</v>
      </c>
      <c r="B649" s="222">
        <v>114875</v>
      </c>
      <c r="C649" s="221" t="s">
        <v>530</v>
      </c>
      <c r="D649" s="221" t="s">
        <v>2334</v>
      </c>
      <c r="E649" s="222">
        <v>384</v>
      </c>
      <c r="F649" s="221">
        <v>1019</v>
      </c>
      <c r="G649" s="223" t="s">
        <v>1404</v>
      </c>
    </row>
    <row r="650" spans="1:7" x14ac:dyDescent="0.2">
      <c r="A650" s="221" t="s">
        <v>2330</v>
      </c>
      <c r="B650" s="222">
        <v>114749</v>
      </c>
      <c r="C650" s="221" t="s">
        <v>530</v>
      </c>
      <c r="D650" s="221" t="s">
        <v>2331</v>
      </c>
      <c r="E650" s="222">
        <v>262</v>
      </c>
      <c r="F650" s="221">
        <v>5006</v>
      </c>
      <c r="G650" s="223" t="s">
        <v>1521</v>
      </c>
    </row>
    <row r="651" spans="1:7" x14ac:dyDescent="0.2">
      <c r="A651" s="221" t="s">
        <v>2339</v>
      </c>
      <c r="B651" s="222">
        <v>116073</v>
      </c>
      <c r="C651" s="221" t="s">
        <v>530</v>
      </c>
      <c r="D651" s="221" t="s">
        <v>2340</v>
      </c>
      <c r="E651" s="222">
        <v>175</v>
      </c>
      <c r="F651" s="221">
        <v>5006</v>
      </c>
      <c r="G651" s="223" t="s">
        <v>1521</v>
      </c>
    </row>
    <row r="652" spans="1:7" x14ac:dyDescent="0.2">
      <c r="A652" s="221" t="s">
        <v>2047</v>
      </c>
      <c r="B652" s="222">
        <v>115962</v>
      </c>
      <c r="C652" s="221" t="s">
        <v>530</v>
      </c>
      <c r="D652" s="221" t="s">
        <v>2082</v>
      </c>
      <c r="E652" s="222">
        <v>126</v>
      </c>
      <c r="F652" s="221">
        <v>4012</v>
      </c>
      <c r="G652" s="223" t="s">
        <v>797</v>
      </c>
    </row>
    <row r="653" spans="1:7" x14ac:dyDescent="0.2">
      <c r="A653" s="221" t="s">
        <v>3077</v>
      </c>
      <c r="B653" s="222">
        <v>113086</v>
      </c>
      <c r="C653" s="221" t="s">
        <v>530</v>
      </c>
      <c r="D653" s="221" t="s">
        <v>3247</v>
      </c>
      <c r="E653" s="222">
        <v>100</v>
      </c>
      <c r="F653" s="221">
        <v>4017</v>
      </c>
      <c r="G653" s="223" t="s">
        <v>3079</v>
      </c>
    </row>
    <row r="654" spans="1:7" x14ac:dyDescent="0.2">
      <c r="A654" s="221" t="s">
        <v>1884</v>
      </c>
      <c r="B654" s="222">
        <v>113347</v>
      </c>
      <c r="C654" s="221" t="s">
        <v>530</v>
      </c>
      <c r="D654" s="221" t="s">
        <v>2327</v>
      </c>
      <c r="E654" s="222">
        <v>81</v>
      </c>
      <c r="F654" s="221">
        <v>1019</v>
      </c>
      <c r="G654" s="223" t="s">
        <v>1404</v>
      </c>
    </row>
    <row r="655" spans="1:7" x14ac:dyDescent="0.2">
      <c r="A655" s="221" t="s">
        <v>1911</v>
      </c>
      <c r="B655" s="222">
        <v>115535</v>
      </c>
      <c r="C655" s="221" t="s">
        <v>530</v>
      </c>
      <c r="D655" s="221" t="s">
        <v>1912</v>
      </c>
      <c r="E655" s="222">
        <v>81</v>
      </c>
      <c r="F655" s="221">
        <v>2013</v>
      </c>
      <c r="G655" s="223" t="s">
        <v>1913</v>
      </c>
    </row>
    <row r="656" spans="1:7" x14ac:dyDescent="0.2">
      <c r="A656" s="221" t="s">
        <v>2877</v>
      </c>
      <c r="B656" s="222">
        <v>116121</v>
      </c>
      <c r="C656" s="221" t="s">
        <v>530</v>
      </c>
      <c r="D656" s="221" t="s">
        <v>2905</v>
      </c>
      <c r="E656" s="222">
        <v>25</v>
      </c>
      <c r="F656" s="221">
        <v>1020</v>
      </c>
      <c r="G656" s="223" t="s">
        <v>592</v>
      </c>
    </row>
    <row r="657" spans="1:7" x14ac:dyDescent="0.2">
      <c r="A657" s="221" t="s">
        <v>3149</v>
      </c>
      <c r="B657" s="222">
        <v>113741</v>
      </c>
      <c r="C657" s="221" t="s">
        <v>530</v>
      </c>
      <c r="D657" s="221" t="s">
        <v>3150</v>
      </c>
      <c r="E657" s="222">
        <v>15</v>
      </c>
      <c r="F657" s="221">
        <v>4012</v>
      </c>
      <c r="G657" s="223" t="s">
        <v>797</v>
      </c>
    </row>
    <row r="658" spans="1:7" x14ac:dyDescent="0.2">
      <c r="A658" s="221" t="s">
        <v>2335</v>
      </c>
      <c r="B658" s="222">
        <v>114984</v>
      </c>
      <c r="C658" s="221" t="s">
        <v>530</v>
      </c>
      <c r="D658" s="221" t="s">
        <v>2336</v>
      </c>
      <c r="E658" s="222">
        <v>10</v>
      </c>
      <c r="F658" s="221">
        <v>5021</v>
      </c>
      <c r="G658" s="223" t="s">
        <v>1547</v>
      </c>
    </row>
    <row r="659" spans="1:7" x14ac:dyDescent="0.2">
      <c r="A659" s="221" t="s">
        <v>3147</v>
      </c>
      <c r="B659" s="222">
        <v>115872</v>
      </c>
      <c r="C659" s="221" t="s">
        <v>530</v>
      </c>
      <c r="D659" s="221" t="s">
        <v>3148</v>
      </c>
      <c r="E659" s="222">
        <v>10</v>
      </c>
      <c r="F659" s="221">
        <v>2007</v>
      </c>
      <c r="G659" s="223" t="s">
        <v>1385</v>
      </c>
    </row>
    <row r="660" spans="1:7" x14ac:dyDescent="0.2">
      <c r="A660" s="221" t="s">
        <v>2903</v>
      </c>
      <c r="B660" s="222">
        <v>113561</v>
      </c>
      <c r="C660" s="221" t="s">
        <v>530</v>
      </c>
      <c r="D660" s="221" t="s">
        <v>3248</v>
      </c>
      <c r="E660" s="222">
        <v>5</v>
      </c>
      <c r="F660" s="221">
        <v>1006</v>
      </c>
      <c r="G660" s="223" t="s">
        <v>1379</v>
      </c>
    </row>
    <row r="661" spans="1:7" x14ac:dyDescent="0.2">
      <c r="A661" s="221" t="s">
        <v>2332</v>
      </c>
      <c r="B661" s="222">
        <v>114820</v>
      </c>
      <c r="C661" s="221" t="s">
        <v>530</v>
      </c>
      <c r="D661" s="221" t="s">
        <v>2333</v>
      </c>
      <c r="E661" s="222">
        <v>5</v>
      </c>
      <c r="F661" s="221">
        <v>2020</v>
      </c>
      <c r="G661" s="223" t="s">
        <v>2060</v>
      </c>
    </row>
    <row r="662" spans="1:7" x14ac:dyDescent="0.2">
      <c r="A662" s="221" t="s">
        <v>2249</v>
      </c>
      <c r="B662" s="222">
        <v>115323</v>
      </c>
      <c r="C662" s="221" t="s">
        <v>530</v>
      </c>
      <c r="D662" s="221" t="s">
        <v>2250</v>
      </c>
      <c r="E662" s="222">
        <v>5</v>
      </c>
      <c r="F662" s="221">
        <v>2020</v>
      </c>
      <c r="G662" s="223" t="s">
        <v>2060</v>
      </c>
    </row>
    <row r="663" spans="1:7" x14ac:dyDescent="0.2">
      <c r="A663" s="221" t="s">
        <v>3151</v>
      </c>
      <c r="B663" s="222">
        <v>116964</v>
      </c>
      <c r="C663" s="221" t="s">
        <v>530</v>
      </c>
      <c r="D663" s="221" t="s">
        <v>3152</v>
      </c>
      <c r="E663" s="222">
        <v>5</v>
      </c>
      <c r="F663" s="221">
        <v>2009</v>
      </c>
      <c r="G663" s="223" t="s">
        <v>1182</v>
      </c>
    </row>
    <row r="664" spans="1:7" x14ac:dyDescent="0.2">
      <c r="A664" s="221" t="s">
        <v>3153</v>
      </c>
      <c r="B664" s="222">
        <v>117718</v>
      </c>
      <c r="C664" s="221" t="s">
        <v>530</v>
      </c>
      <c r="D664" s="221" t="s">
        <v>3154</v>
      </c>
      <c r="E664" s="222">
        <v>5</v>
      </c>
      <c r="F664" s="221">
        <v>5001</v>
      </c>
      <c r="G664" s="223" t="s">
        <v>1537</v>
      </c>
    </row>
    <row r="665" spans="1:7" x14ac:dyDescent="0.2">
      <c r="A665" s="221" t="s">
        <v>3242</v>
      </c>
      <c r="B665" s="222">
        <v>118377</v>
      </c>
      <c r="C665" s="221" t="s">
        <v>530</v>
      </c>
      <c r="D665" s="221" t="s">
        <v>3249</v>
      </c>
      <c r="E665" s="222">
        <v>5</v>
      </c>
      <c r="F665" s="221">
        <v>5026</v>
      </c>
      <c r="G665" s="223" t="s">
        <v>3103</v>
      </c>
    </row>
    <row r="666" spans="1:7" x14ac:dyDescent="0.2">
      <c r="A666" s="221" t="s">
        <v>2071</v>
      </c>
      <c r="B666" s="222">
        <v>114596</v>
      </c>
      <c r="C666" s="221" t="s">
        <v>530</v>
      </c>
      <c r="D666" s="221" t="s">
        <v>2081</v>
      </c>
      <c r="E666" s="222">
        <v>0</v>
      </c>
      <c r="F666" s="221">
        <v>1006</v>
      </c>
      <c r="G666" s="223" t="s">
        <v>1379</v>
      </c>
    </row>
    <row r="667" spans="1:7" x14ac:dyDescent="0.2">
      <c r="A667" s="221" t="s">
        <v>1735</v>
      </c>
      <c r="B667" s="222">
        <v>114877</v>
      </c>
      <c r="C667" s="221" t="s">
        <v>530</v>
      </c>
      <c r="D667" s="221" t="s">
        <v>2536</v>
      </c>
      <c r="E667" s="222">
        <v>0</v>
      </c>
      <c r="F667" s="221">
        <v>1019</v>
      </c>
      <c r="G667" s="223" t="s">
        <v>1404</v>
      </c>
    </row>
    <row r="668" spans="1:7" x14ac:dyDescent="0.2">
      <c r="A668" s="221" t="s">
        <v>2083</v>
      </c>
      <c r="B668" s="222">
        <v>116502</v>
      </c>
      <c r="C668" s="221" t="s">
        <v>530</v>
      </c>
      <c r="D668" s="221" t="s">
        <v>2084</v>
      </c>
      <c r="E668" s="222">
        <v>0</v>
      </c>
      <c r="F668" s="221">
        <v>1006</v>
      </c>
      <c r="G668" s="223" t="s">
        <v>1379</v>
      </c>
    </row>
    <row r="669" spans="1:7" x14ac:dyDescent="0.2">
      <c r="A669" s="221" t="s">
        <v>2251</v>
      </c>
      <c r="B669" s="222">
        <v>113939</v>
      </c>
      <c r="C669" s="221" t="s">
        <v>527</v>
      </c>
      <c r="D669" s="221" t="s">
        <v>2252</v>
      </c>
      <c r="E669" s="222">
        <v>2301</v>
      </c>
      <c r="F669" s="221">
        <v>1020</v>
      </c>
      <c r="G669" s="223" t="s">
        <v>592</v>
      </c>
    </row>
    <row r="670" spans="1:7" x14ac:dyDescent="0.2">
      <c r="A670" s="221" t="s">
        <v>1872</v>
      </c>
      <c r="B670" s="222">
        <v>116069</v>
      </c>
      <c r="C670" s="221" t="s">
        <v>527</v>
      </c>
      <c r="D670" s="221" t="s">
        <v>1914</v>
      </c>
      <c r="E670" s="222">
        <v>1724</v>
      </c>
      <c r="F670" s="221">
        <v>4020</v>
      </c>
      <c r="G670" s="223" t="s">
        <v>1509</v>
      </c>
    </row>
    <row r="671" spans="1:7" x14ac:dyDescent="0.2">
      <c r="A671" s="221" t="s">
        <v>2341</v>
      </c>
      <c r="B671" s="222">
        <v>115818</v>
      </c>
      <c r="C671" s="221" t="s">
        <v>527</v>
      </c>
      <c r="D671" s="221" t="s">
        <v>2342</v>
      </c>
      <c r="E671" s="222">
        <v>1690</v>
      </c>
      <c r="F671" s="221">
        <v>2009</v>
      </c>
      <c r="G671" s="223" t="s">
        <v>1182</v>
      </c>
    </row>
    <row r="672" spans="1:7" x14ac:dyDescent="0.2">
      <c r="A672" s="221" t="s">
        <v>1619</v>
      </c>
      <c r="B672" s="222">
        <v>113074</v>
      </c>
      <c r="C672" s="221" t="s">
        <v>527</v>
      </c>
      <c r="D672" s="221" t="s">
        <v>1707</v>
      </c>
      <c r="E672" s="222">
        <v>1542</v>
      </c>
      <c r="F672" s="221">
        <v>2009</v>
      </c>
      <c r="G672" s="223" t="s">
        <v>1182</v>
      </c>
    </row>
    <row r="673" spans="1:7" x14ac:dyDescent="0.2">
      <c r="A673" s="221" t="s">
        <v>2264</v>
      </c>
      <c r="B673" s="222">
        <v>113642</v>
      </c>
      <c r="C673" s="221" t="s">
        <v>527</v>
      </c>
      <c r="D673" s="221" t="s">
        <v>2265</v>
      </c>
      <c r="E673" s="222">
        <v>507</v>
      </c>
      <c r="F673" s="221">
        <v>5001</v>
      </c>
      <c r="G673" s="223" t="s">
        <v>1537</v>
      </c>
    </row>
    <row r="674" spans="1:7" x14ac:dyDescent="0.2">
      <c r="A674" s="221" t="s">
        <v>2315</v>
      </c>
      <c r="B674" s="222">
        <v>114046</v>
      </c>
      <c r="C674" s="221" t="s">
        <v>527</v>
      </c>
      <c r="D674" s="221" t="s">
        <v>2537</v>
      </c>
      <c r="E674" s="222">
        <v>400</v>
      </c>
      <c r="F674" s="221">
        <v>5014</v>
      </c>
      <c r="G674" s="223" t="s">
        <v>1435</v>
      </c>
    </row>
    <row r="675" spans="1:7" x14ac:dyDescent="0.2">
      <c r="A675" s="221" t="s">
        <v>2538</v>
      </c>
      <c r="B675" s="222">
        <v>117104</v>
      </c>
      <c r="C675" s="221" t="s">
        <v>527</v>
      </c>
      <c r="D675" s="221" t="s">
        <v>2539</v>
      </c>
      <c r="E675" s="222">
        <v>286</v>
      </c>
      <c r="F675" s="221">
        <v>4012</v>
      </c>
      <c r="G675" s="223" t="s">
        <v>797</v>
      </c>
    </row>
    <row r="676" spans="1:7" x14ac:dyDescent="0.2">
      <c r="A676" s="221" t="s">
        <v>3012</v>
      </c>
      <c r="B676" s="222">
        <v>116523</v>
      </c>
      <c r="C676" s="221" t="s">
        <v>527</v>
      </c>
      <c r="D676" s="221" t="s">
        <v>3013</v>
      </c>
      <c r="E676" s="222">
        <v>138</v>
      </c>
      <c r="F676" s="221">
        <v>2020</v>
      </c>
      <c r="G676" s="223" t="s">
        <v>2060</v>
      </c>
    </row>
    <row r="677" spans="1:7" x14ac:dyDescent="0.2">
      <c r="A677" s="221" t="s">
        <v>2343</v>
      </c>
      <c r="B677" s="222">
        <v>117654</v>
      </c>
      <c r="C677" s="221" t="s">
        <v>527</v>
      </c>
      <c r="D677" s="221" t="s">
        <v>2344</v>
      </c>
      <c r="E677" s="222">
        <v>10</v>
      </c>
      <c r="F677" s="221">
        <v>1006</v>
      </c>
      <c r="G677" s="223" t="s">
        <v>1379</v>
      </c>
    </row>
    <row r="678" spans="1:7" x14ac:dyDescent="0.2">
      <c r="A678" s="221" t="s">
        <v>3014</v>
      </c>
      <c r="B678" s="222">
        <v>117915</v>
      </c>
      <c r="C678" s="221" t="s">
        <v>527</v>
      </c>
      <c r="D678" s="221" t="s">
        <v>3015</v>
      </c>
      <c r="E678" s="222">
        <v>5</v>
      </c>
      <c r="F678" s="221">
        <v>2013</v>
      </c>
      <c r="G678" s="223" t="s">
        <v>1913</v>
      </c>
    </row>
  </sheetData>
  <autoFilter ref="A1:M620"/>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KNASsite</vt:lpstr>
      <vt:lpstr>aanmeldingen</vt:lpstr>
      <vt:lpstr>foto</vt:lpstr>
      <vt:lpstr>Scheidsbijdrage</vt:lpstr>
      <vt:lpstr>Resultaten</vt:lpstr>
      <vt:lpstr>wedstrijden</vt:lpstr>
      <vt:lpstr>schermers</vt:lpstr>
      <vt:lpstr>FIE-licenties</vt:lpstr>
      <vt:lpstr>Ranglijst</vt:lpstr>
      <vt:lpstr>Scheidsrechters</vt:lpstr>
      <vt:lpstr>ScheidsPlanning</vt:lpstr>
      <vt:lpstr>scheids FBT</vt:lpstr>
      <vt:lpstr>lookups</vt:lpstr>
      <vt:lpstr>dispensaties</vt:lpstr>
      <vt:lpstr>SISTA</vt:lpstr>
      <vt:lpstr>EK Vet</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dc:creator>
  <cp:lastModifiedBy>Anton Oskamp</cp:lastModifiedBy>
  <cp:lastPrinted>2019-04-27T15:08:09Z</cp:lastPrinted>
  <dcterms:created xsi:type="dcterms:W3CDTF">2009-09-19T05:39:40Z</dcterms:created>
  <dcterms:modified xsi:type="dcterms:W3CDTF">2019-05-19T09:00:17Z</dcterms:modified>
</cp:coreProperties>
</file>